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calcChain.xml><?xml version="1.0" encoding="utf-8"?>
<styleSheet xmlns="http://schemas.openxmlformats.org/spreadsheetml/2006/main">
  <fonts count="6">
    <font>
      <name val="Calibri"/>
    </font>
    <font>
      <b/>
      <sz val="14"/>
      <color rgb="FFFF0000"/>
      <name val="Arial"/>
    </font>
    <font>
      <sz val="10"/>
      <name val="Arial"/>
    </font>
    <font>
      <sz val="13"/>
      <name val="Arial"/>
    </font>
    <font>
      <b/>
      <name val="Calibri"/>
    </font>
    <font>
      <b/>
      <color rgb="FFFF0000"/>
      <name val="Calibri"/>
    </font>
  </fonts>
  <fills count="121">
    <fill>
      <patternFill patternType="none"/>
    </fill>
    <fill>
      <patternFill patternType="gray125"/>
    </fill>
    <fill>
      <patternFill patternType="solid">
        <fgColor rgb="FFFFDE9B"/>
      </patternFill>
    </fill>
    <fill>
      <patternFill patternType="solid">
        <fgColor rgb="FFFFC8C8"/>
      </patternFill>
    </fill>
    <fill>
      <patternFill patternType="solid">
        <fgColor rgb="FFFFE6D2"/>
      </patternFill>
    </fill>
    <fill>
      <patternFill patternType="solid">
        <fgColor rgb="FFFF7573"/>
      </patternFill>
    </fill>
    <fill>
      <patternFill patternType="solid">
        <fgColor rgb="FF9873FF"/>
      </patternFill>
    </fill>
    <fill>
      <patternFill patternType="solid">
        <fgColor rgb="FFFF7873"/>
      </patternFill>
    </fill>
    <fill>
      <patternFill patternType="solid">
        <fgColor rgb="FF73FFD5"/>
      </patternFill>
    </fill>
    <fill>
      <patternFill patternType="solid">
        <fgColor rgb="FFFF7F73"/>
      </patternFill>
    </fill>
    <fill>
      <patternFill patternType="solid">
        <fgColor rgb="FFFF8F73"/>
      </patternFill>
    </fill>
    <fill>
      <patternFill patternType="solid">
        <fgColor rgb="FFFF9473"/>
      </patternFill>
    </fill>
    <fill>
      <patternFill patternType="solid">
        <fgColor rgb="FFFFE873"/>
      </patternFill>
    </fill>
    <fill>
      <patternFill patternType="solid">
        <fgColor rgb="FFFF9173"/>
      </patternFill>
    </fill>
    <fill>
      <patternFill patternType="solid">
        <fgColor rgb="FFFFE573"/>
      </patternFill>
    </fill>
    <fill>
      <patternFill patternType="solid">
        <fgColor rgb="FFFF7A73"/>
      </patternFill>
    </fill>
    <fill>
      <patternFill patternType="solid">
        <fgColor rgb="FF73FF7C"/>
      </patternFill>
    </fill>
    <fill>
      <patternFill patternType="solid">
        <fgColor rgb="FFFFBE73"/>
      </patternFill>
    </fill>
    <fill>
      <patternFill patternType="solid">
        <fgColor rgb="FFB0FF73"/>
      </patternFill>
    </fill>
    <fill>
      <patternFill patternType="solid">
        <fgColor rgb="FFB7FF73"/>
      </patternFill>
    </fill>
    <fill>
      <patternFill patternType="solid">
        <fgColor rgb="FFFFA273"/>
      </patternFill>
    </fill>
    <fill>
      <patternFill patternType="solid">
        <fgColor rgb="FFFAFF73"/>
      </patternFill>
    </fill>
    <fill>
      <patternFill patternType="solid">
        <fgColor rgb="FFFFDE73"/>
      </patternFill>
    </fill>
    <fill>
      <patternFill patternType="solid">
        <fgColor rgb="FFFFDC73"/>
      </patternFill>
    </fill>
    <fill>
      <patternFill patternType="solid">
        <fgColor rgb="FFFF7C73"/>
      </patternFill>
    </fill>
    <fill>
      <patternFill patternType="solid">
        <fgColor rgb="FFFFA673"/>
      </patternFill>
    </fill>
    <fill>
      <patternFill patternType="solid">
        <fgColor rgb="FFFFFA73"/>
      </patternFill>
    </fill>
    <fill>
      <patternFill patternType="solid">
        <fgColor rgb="FFFFAD73"/>
      </patternFill>
    </fill>
    <fill>
      <patternFill patternType="solid">
        <fgColor rgb="FFFFAB73"/>
      </patternFill>
    </fill>
    <fill>
      <patternFill patternType="solid">
        <fgColor rgb="FFFF9D73"/>
      </patternFill>
    </fill>
    <fill>
      <patternFill patternType="solid">
        <fgColor rgb="FF91FF73"/>
      </patternFill>
    </fill>
    <fill>
      <patternFill patternType="solid">
        <fgColor rgb="FFFFB273"/>
      </patternFill>
    </fill>
    <fill>
      <patternFill patternType="solid">
        <fgColor rgb="FFFFA973"/>
      </patternFill>
    </fill>
    <fill>
      <patternFill patternType="solid">
        <fgColor rgb="FFFF9873"/>
      </patternFill>
    </fill>
    <fill>
      <patternFill patternType="solid">
        <fgColor rgb="FFFF0000"/>
      </patternFill>
    </fill>
    <fill>
      <patternFill patternType="solid">
        <fgColor rgb="FFF6FF73"/>
      </patternFill>
    </fill>
    <fill>
      <patternFill patternType="solid">
        <fgColor rgb="FFFFC773"/>
      </patternFill>
    </fill>
    <fill>
      <patternFill patternType="solid">
        <fgColor rgb="FFFFE373"/>
      </patternFill>
    </fill>
    <fill>
      <patternFill patternType="solid">
        <fgColor rgb="FFFFEA73"/>
      </patternFill>
    </fill>
    <fill>
      <patternFill patternType="solid">
        <fgColor rgb="FFFFD773"/>
      </patternFill>
    </fill>
    <fill>
      <patternFill patternType="solid">
        <fgColor rgb="FF7CFF73"/>
      </patternFill>
    </fill>
    <fill>
      <patternFill patternType="solid">
        <fgColor rgb="FFBEFF73"/>
      </patternFill>
    </fill>
    <fill>
      <patternFill patternType="solid">
        <fgColor rgb="FFFFA473"/>
      </patternFill>
    </fill>
    <fill>
      <patternFill patternType="solid">
        <fgColor rgb="FFFFDA73"/>
      </patternFill>
    </fill>
    <fill>
      <patternFill patternType="solid">
        <fgColor rgb="FFFF8A73"/>
      </patternFill>
    </fill>
    <fill>
      <patternFill patternType="solid">
        <fgColor rgb="FFFF8173"/>
      </patternFill>
    </fill>
    <fill>
      <patternFill patternType="solid">
        <fgColor rgb="FFFF8373"/>
      </patternFill>
    </fill>
    <fill>
      <patternFill patternType="solid">
        <fgColor rgb="FFDEFF73"/>
      </patternFill>
    </fill>
    <fill>
      <patternFill patternType="solid">
        <fgColor rgb="FFFF9673"/>
      </patternFill>
    </fill>
    <fill>
      <patternFill patternType="solid">
        <fgColor rgb="FF9BFF73"/>
      </patternFill>
    </fill>
    <fill>
      <patternFill patternType="solid">
        <fgColor rgb="FFFFB073"/>
      </patternFill>
    </fill>
    <fill>
      <patternFill patternType="solid">
        <fgColor rgb="FFFFB473"/>
      </patternFill>
    </fill>
    <fill>
      <patternFill patternType="solid">
        <fgColor rgb="FFBBFF73"/>
      </patternFill>
    </fill>
    <fill>
      <patternFill patternType="solid">
        <fgColor rgb="FF73FFD3"/>
      </patternFill>
    </fill>
    <fill>
      <patternFill patternType="solid">
        <fgColor rgb="FFFFFF73"/>
      </patternFill>
    </fill>
    <fill>
      <patternFill patternType="solid">
        <fgColor rgb="FFFDFF73"/>
      </patternFill>
    </fill>
    <fill>
      <patternFill patternType="solid">
        <fgColor rgb="FFFFFD73"/>
      </patternFill>
    </fill>
    <fill>
      <patternFill patternType="solid">
        <fgColor rgb="FFFFEC73"/>
      </patternFill>
    </fill>
    <fill>
      <patternFill patternType="solid">
        <fgColor rgb="FFFFF173"/>
      </patternFill>
    </fill>
    <fill>
      <patternFill patternType="solid">
        <fgColor rgb="FFFFEF73"/>
      </patternFill>
    </fill>
    <fill>
      <patternFill patternType="solid">
        <fgColor rgb="FFFFF873"/>
      </patternFill>
    </fill>
    <fill>
      <patternFill patternType="solid">
        <fgColor rgb="FFFFF673"/>
      </patternFill>
    </fill>
    <fill>
      <patternFill patternType="solid">
        <fgColor rgb="FFFFE173"/>
      </patternFill>
    </fill>
    <fill>
      <patternFill patternType="solid">
        <fgColor rgb="FF9FFF73"/>
      </patternFill>
    </fill>
    <fill>
      <patternFill patternType="solid">
        <fgColor rgb="FFC0FF73"/>
      </patternFill>
    </fill>
    <fill>
      <patternFill patternType="solid">
        <fgColor rgb="FFE3FF73"/>
      </patternFill>
    </fill>
    <fill>
      <patternFill patternType="solid">
        <fgColor rgb="FFFF9F73"/>
      </patternFill>
    </fill>
    <fill>
      <patternFill patternType="solid">
        <fgColor rgb="FFABFF73"/>
      </patternFill>
    </fill>
    <fill>
      <patternFill patternType="solid">
        <fgColor rgb="FFD0FF73"/>
      </patternFill>
    </fill>
    <fill>
      <patternFill patternType="solid">
        <fgColor rgb="FFDCFF73"/>
      </patternFill>
    </fill>
    <fill>
      <patternFill patternType="solid">
        <fgColor rgb="FFDAFF73"/>
      </patternFill>
    </fill>
    <fill>
      <patternFill patternType="solid">
        <fgColor rgb="FFA9FF73"/>
      </patternFill>
    </fill>
    <fill>
      <patternFill patternType="solid">
        <fgColor rgb="FFD7FF73"/>
      </patternFill>
    </fill>
    <fill>
      <patternFill patternType="solid">
        <fgColor rgb="FFD5FF73"/>
      </patternFill>
    </fill>
    <fill>
      <patternFill patternType="solid">
        <fgColor rgb="FF98FF73"/>
      </patternFill>
    </fill>
    <fill>
      <patternFill patternType="solid">
        <fgColor rgb="FF73FF96"/>
      </patternFill>
    </fill>
    <fill>
      <patternFill patternType="solid">
        <fgColor rgb="FFF8FF73"/>
      </patternFill>
    </fill>
    <fill>
      <patternFill patternType="solid">
        <fgColor rgb="FF9DFF73"/>
      </patternFill>
    </fill>
    <fill>
      <patternFill patternType="solid">
        <fgColor rgb="FFB4FF73"/>
      </patternFill>
    </fill>
    <fill>
      <patternFill patternType="solid">
        <fgColor rgb="FF73FFE1"/>
      </patternFill>
    </fill>
    <fill>
      <patternFill patternType="solid">
        <fgColor rgb="FFADFF73"/>
      </patternFill>
    </fill>
    <fill>
      <patternFill patternType="solid">
        <fgColor rgb="FFFFCE73"/>
      </patternFill>
    </fill>
    <fill>
      <patternFill patternType="solid">
        <fgColor rgb="FFFFB773"/>
      </patternFill>
    </fill>
    <fill>
      <patternFill patternType="solid">
        <fgColor rgb="FFFFF373"/>
      </patternFill>
    </fill>
    <fill>
      <patternFill patternType="solid">
        <fgColor rgb="FFC7FF73"/>
      </patternFill>
    </fill>
    <fill>
      <patternFill patternType="solid">
        <fgColor rgb="FFECFF73"/>
      </patternFill>
    </fill>
    <fill>
      <patternFill patternType="solid">
        <fgColor rgb="FF73FF8D"/>
      </patternFill>
    </fill>
    <fill>
      <patternFill patternType="solid">
        <fgColor rgb="FFE8FF73"/>
      </patternFill>
    </fill>
    <fill>
      <patternFill patternType="solid">
        <fgColor rgb="FFF1FF73"/>
      </patternFill>
    </fill>
    <fill>
      <patternFill patternType="solid">
        <fgColor rgb="FFFFC573"/>
      </patternFill>
    </fill>
    <fill>
      <patternFill patternType="solid">
        <fgColor rgb="FF73FF86"/>
      </patternFill>
    </fill>
    <fill>
      <patternFill patternType="solid">
        <fgColor rgb="FF73FF8F"/>
      </patternFill>
    </fill>
    <fill>
      <patternFill patternType="solid">
        <fgColor rgb="FF73FF91"/>
      </patternFill>
    </fill>
    <fill>
      <patternFill patternType="solid">
        <fgColor rgb="FFFF8673"/>
      </patternFill>
    </fill>
    <fill>
      <patternFill patternType="solid">
        <fgColor rgb="FF7AFF73"/>
      </patternFill>
    </fill>
    <fill>
      <patternFill patternType="solid">
        <fgColor rgb="FFFFC273"/>
      </patternFill>
    </fill>
    <fill>
      <patternFill patternType="solid">
        <fgColor rgb="FFE5FF73"/>
      </patternFill>
    </fill>
    <fill>
      <patternFill patternType="solid">
        <fgColor rgb="FFEFFF73"/>
      </patternFill>
    </fill>
    <fill>
      <patternFill patternType="solid">
        <fgColor rgb="FFFFD373"/>
      </patternFill>
    </fill>
    <fill>
      <patternFill patternType="solid">
        <fgColor rgb="FF8DFF73"/>
      </patternFill>
    </fill>
    <fill>
      <patternFill patternType="solid">
        <fgColor rgb="FFFFCC73"/>
      </patternFill>
    </fill>
    <fill>
      <patternFill patternType="solid">
        <fgColor rgb="FFFFC973"/>
      </patternFill>
    </fill>
    <fill>
      <patternFill patternType="solid">
        <fgColor rgb="FF8FFF73"/>
      </patternFill>
    </fill>
    <fill>
      <patternFill patternType="solid">
        <fgColor rgb="FF73FFFA"/>
      </patternFill>
    </fill>
    <fill>
      <patternFill patternType="solid">
        <fgColor rgb="FFA6FF73"/>
      </patternFill>
    </fill>
    <fill>
      <patternFill patternType="solid">
        <fgColor rgb="FFFFC073"/>
      </patternFill>
    </fill>
    <fill>
      <patternFill patternType="solid">
        <fgColor rgb="FF73FFEF"/>
      </patternFill>
    </fill>
    <fill>
      <patternFill patternType="solid">
        <fgColor rgb="FF73FFF3"/>
      </patternFill>
    </fill>
    <fill>
      <patternFill patternType="solid">
        <fgColor rgb="FF73FFC2"/>
      </patternFill>
    </fill>
    <fill>
      <patternFill patternType="solid">
        <fgColor rgb="FF73FFDC"/>
      </patternFill>
    </fill>
    <fill>
      <patternFill patternType="solid">
        <fgColor rgb="FF96FF73"/>
      </patternFill>
    </fill>
    <fill>
      <patternFill patternType="solid">
        <fgColor rgb="FF73FFB0"/>
      </patternFill>
    </fill>
    <fill>
      <patternFill patternType="solid">
        <fgColor rgb="FF73FFB4"/>
      </patternFill>
    </fill>
    <fill>
      <patternFill patternType="solid">
        <fgColor rgb="FF73FF94"/>
      </patternFill>
    </fill>
    <fill>
      <patternFill patternType="solid">
        <fgColor rgb="FF73FF9B"/>
      </patternFill>
    </fill>
    <fill>
      <patternFill patternType="solid">
        <fgColor rgb="FFFFBB73"/>
      </patternFill>
    </fill>
    <fill>
      <patternFill patternType="solid">
        <fgColor rgb="FF73FF9D"/>
      </patternFill>
    </fill>
    <fill>
      <patternFill patternType="solid">
        <fgColor rgb="FFFFB973"/>
      </patternFill>
    </fill>
    <fill>
      <patternFill patternType="solid">
        <fgColor rgb="FFEAFF73"/>
      </patternFill>
    </fill>
    <fill>
      <patternFill patternType="solid">
        <fgColor rgb="FF73FFA9"/>
      </patternFill>
    </fill>
    <fill>
      <patternFill patternType="solid">
        <fgColor rgb="FF9B73FF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3" borderId="1" xfId="0" applyFont="1" applyFill="1" applyBorder="1"/>
    <xf numFmtId="0" fontId="4" fillId="4" borderId="2" xfId="0" applyFont="1" applyFill="1" applyBorder="1" applyAlignment="1">
      <alignment horizontal="center" vertical="center" wrapText="1"/>
    </xf>
    <xf numFmtId="0" fontId="0" fillId="5" borderId="2" xfId="0" applyFill="1" applyBorder="1"/>
    <xf numFmtId="0" fontId="0" fillId="6" borderId="2" xfId="0" applyFill="1" applyBorder="1"/>
    <xf numFmtId="0" fontId="0" fillId="0" borderId="2" xfId="0" applyBorder="1" applyAlignment="1">
      <alignment horizontal="center" vertical="center"/>
    </xf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5" fillId="0" borderId="2" xfId="0" applyFont="1" applyBorder="1"/>
    <xf numFmtId="0" fontId="0" fillId="10" borderId="2" xfId="0" applyFill="1" applyBorder="1"/>
    <xf numFmtId="0" fontId="0" fillId="11" borderId="2" xfId="0" applyFill="1" applyBorder="1"/>
    <xf numFmtId="0" fontId="0" fillId="12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2" xfId="0" applyFill="1" applyBorder="1"/>
    <xf numFmtId="0" fontId="0" fillId="19" borderId="2" xfId="0" applyFill="1" applyBorder="1"/>
    <xf numFmtId="0" fontId="0" fillId="20" borderId="2" xfId="0" applyFill="1" applyBorder="1"/>
    <xf numFmtId="0" fontId="0" fillId="21" borderId="2" xfId="0" applyFill="1" applyBorder="1"/>
    <xf numFmtId="0" fontId="0" fillId="22" borderId="2" xfId="0" applyFill="1" applyBorder="1"/>
    <xf numFmtId="0" fontId="0" fillId="23" borderId="2" xfId="0" applyFill="1" applyBorder="1"/>
    <xf numFmtId="0" fontId="0" fillId="24" borderId="2" xfId="0" applyFill="1" applyBorder="1"/>
    <xf numFmtId="0" fontId="0" fillId="25" borderId="2" xfId="0" applyFill="1" applyBorder="1"/>
    <xf numFmtId="0" fontId="0" fillId="26" borderId="2" xfId="0" applyFill="1" applyBorder="1"/>
    <xf numFmtId="0" fontId="0" fillId="27" borderId="2" xfId="0" applyFill="1" applyBorder="1"/>
    <xf numFmtId="0" fontId="0" fillId="28" borderId="2" xfId="0" applyFill="1" applyBorder="1"/>
    <xf numFmtId="0" fontId="0" fillId="29" borderId="2" xfId="0" applyFill="1" applyBorder="1"/>
    <xf numFmtId="0" fontId="0" fillId="30" borderId="2" xfId="0" applyFill="1" applyBorder="1"/>
    <xf numFmtId="0" fontId="0" fillId="31" borderId="2" xfId="0" applyFill="1" applyBorder="1"/>
    <xf numFmtId="0" fontId="0" fillId="32" borderId="2" xfId="0" applyFill="1" applyBorder="1"/>
    <xf numFmtId="0" fontId="0" fillId="33" borderId="2" xfId="0" applyFill="1" applyBorder="1"/>
    <xf numFmtId="0" fontId="0" fillId="34" borderId="0" xfId="0" applyFill="1" applyAlignment="1">
      <alignment horizontal="center" vertical="center" wrapText="1"/>
    </xf>
    <xf numFmtId="0" fontId="0" fillId="35" borderId="2" xfId="0" applyFill="1" applyBorder="1"/>
    <xf numFmtId="0" fontId="0" fillId="36" borderId="2" xfId="0" applyFill="1" applyBorder="1"/>
    <xf numFmtId="0" fontId="0" fillId="37" borderId="2" xfId="0" applyFill="1" applyBorder="1"/>
    <xf numFmtId="0" fontId="0" fillId="38" borderId="2" xfId="0" applyFill="1" applyBorder="1"/>
    <xf numFmtId="0" fontId="0" fillId="39" borderId="2" xfId="0" applyFill="1" applyBorder="1"/>
    <xf numFmtId="0" fontId="0" fillId="40" borderId="2" xfId="0" applyFill="1" applyBorder="1"/>
    <xf numFmtId="0" fontId="0" fillId="41" borderId="2" xfId="0" applyFill="1" applyBorder="1"/>
    <xf numFmtId="0" fontId="0" fillId="42" borderId="2" xfId="0" applyFill="1" applyBorder="1"/>
    <xf numFmtId="0" fontId="0" fillId="43" borderId="2" xfId="0" applyFill="1" applyBorder="1"/>
    <xf numFmtId="0" fontId="0" fillId="44" borderId="2" xfId="0" applyFill="1" applyBorder="1"/>
    <xf numFmtId="0" fontId="0" fillId="45" borderId="2" xfId="0" applyFill="1" applyBorder="1"/>
    <xf numFmtId="0" fontId="0" fillId="46" borderId="2" xfId="0" applyFill="1" applyBorder="1"/>
    <xf numFmtId="0" fontId="0" fillId="47" borderId="2" xfId="0" applyFill="1" applyBorder="1"/>
    <xf numFmtId="0" fontId="0" fillId="48" borderId="2" xfId="0" applyFill="1" applyBorder="1"/>
    <xf numFmtId="0" fontId="0" fillId="49" borderId="2" xfId="0" applyFill="1" applyBorder="1"/>
    <xf numFmtId="0" fontId="0" fillId="50" borderId="2" xfId="0" applyFill="1" applyBorder="1"/>
    <xf numFmtId="0" fontId="0" fillId="51" borderId="2" xfId="0" applyFill="1" applyBorder="1"/>
    <xf numFmtId="0" fontId="0" fillId="52" borderId="2" xfId="0" applyFill="1" applyBorder="1"/>
    <xf numFmtId="0" fontId="0" fillId="53" borderId="2" xfId="0" applyFill="1" applyBorder="1"/>
    <xf numFmtId="0" fontId="0" fillId="54" borderId="2" xfId="0" applyFill="1" applyBorder="1"/>
    <xf numFmtId="0" fontId="0" fillId="55" borderId="2" xfId="0" applyFill="1" applyBorder="1"/>
    <xf numFmtId="0" fontId="0" fillId="56" borderId="2" xfId="0" applyFill="1" applyBorder="1"/>
    <xf numFmtId="0" fontId="0" fillId="57" borderId="2" xfId="0" applyFill="1" applyBorder="1"/>
    <xf numFmtId="0" fontId="0" fillId="58" borderId="2" xfId="0" applyFill="1" applyBorder="1"/>
    <xf numFmtId="0" fontId="0" fillId="59" borderId="2" xfId="0" applyFill="1" applyBorder="1"/>
    <xf numFmtId="0" fontId="0" fillId="60" borderId="2" xfId="0" applyFill="1" applyBorder="1"/>
    <xf numFmtId="0" fontId="0" fillId="61" borderId="2" xfId="0" applyFill="1" applyBorder="1"/>
    <xf numFmtId="0" fontId="0" fillId="62" borderId="2" xfId="0" applyFill="1" applyBorder="1"/>
    <xf numFmtId="0" fontId="0" fillId="63" borderId="2" xfId="0" applyFill="1" applyBorder="1"/>
    <xf numFmtId="0" fontId="0" fillId="64" borderId="2" xfId="0" applyFill="1" applyBorder="1"/>
    <xf numFmtId="0" fontId="0" fillId="65" borderId="2" xfId="0" applyFill="1" applyBorder="1"/>
    <xf numFmtId="0" fontId="0" fillId="66" borderId="2" xfId="0" applyFill="1" applyBorder="1"/>
    <xf numFmtId="0" fontId="0" fillId="67" borderId="2" xfId="0" applyFill="1" applyBorder="1"/>
    <xf numFmtId="0" fontId="0" fillId="68" borderId="2" xfId="0" applyFill="1" applyBorder="1"/>
    <xf numFmtId="0" fontId="0" fillId="69" borderId="2" xfId="0" applyFill="1" applyBorder="1"/>
    <xf numFmtId="0" fontId="0" fillId="70" borderId="2" xfId="0" applyFill="1" applyBorder="1"/>
    <xf numFmtId="0" fontId="0" fillId="71" borderId="2" xfId="0" applyFill="1" applyBorder="1"/>
    <xf numFmtId="0" fontId="0" fillId="72" borderId="2" xfId="0" applyFill="1" applyBorder="1"/>
    <xf numFmtId="0" fontId="0" fillId="73" borderId="2" xfId="0" applyFill="1" applyBorder="1"/>
    <xf numFmtId="0" fontId="0" fillId="74" borderId="2" xfId="0" applyFill="1" applyBorder="1"/>
    <xf numFmtId="0" fontId="0" fillId="75" borderId="2" xfId="0" applyFill="1" applyBorder="1"/>
    <xf numFmtId="0" fontId="0" fillId="76" borderId="2" xfId="0" applyFill="1" applyBorder="1"/>
    <xf numFmtId="0" fontId="0" fillId="77" borderId="2" xfId="0" applyFill="1" applyBorder="1"/>
    <xf numFmtId="0" fontId="0" fillId="78" borderId="2" xfId="0" applyFill="1" applyBorder="1"/>
    <xf numFmtId="0" fontId="0" fillId="79" borderId="2" xfId="0" applyFill="1" applyBorder="1"/>
    <xf numFmtId="0" fontId="0" fillId="80" borderId="2" xfId="0" applyFill="1" applyBorder="1"/>
    <xf numFmtId="0" fontId="0" fillId="81" borderId="2" xfId="0" applyFill="1" applyBorder="1"/>
    <xf numFmtId="0" fontId="0" fillId="82" borderId="2" xfId="0" applyFill="1" applyBorder="1"/>
    <xf numFmtId="0" fontId="0" fillId="83" borderId="2" xfId="0" applyFill="1" applyBorder="1"/>
    <xf numFmtId="0" fontId="0" fillId="84" borderId="2" xfId="0" applyFill="1" applyBorder="1"/>
    <xf numFmtId="0" fontId="0" fillId="85" borderId="2" xfId="0" applyFill="1" applyBorder="1"/>
    <xf numFmtId="0" fontId="0" fillId="86" borderId="2" xfId="0" applyFill="1" applyBorder="1"/>
    <xf numFmtId="0" fontId="0" fillId="87" borderId="2" xfId="0" applyFill="1" applyBorder="1"/>
    <xf numFmtId="0" fontId="0" fillId="88" borderId="2" xfId="0" applyFill="1" applyBorder="1"/>
    <xf numFmtId="0" fontId="0" fillId="89" borderId="2" xfId="0" applyFill="1" applyBorder="1"/>
    <xf numFmtId="0" fontId="0" fillId="90" borderId="2" xfId="0" applyFill="1" applyBorder="1"/>
    <xf numFmtId="0" fontId="0" fillId="91" borderId="2" xfId="0" applyFill="1" applyBorder="1"/>
    <xf numFmtId="0" fontId="0" fillId="92" borderId="2" xfId="0" applyFill="1" applyBorder="1"/>
    <xf numFmtId="0" fontId="0" fillId="93" borderId="2" xfId="0" applyFill="1" applyBorder="1"/>
    <xf numFmtId="0" fontId="0" fillId="94" borderId="2" xfId="0" applyFill="1" applyBorder="1"/>
    <xf numFmtId="0" fontId="0" fillId="95" borderId="2" xfId="0" applyFill="1" applyBorder="1"/>
    <xf numFmtId="0" fontId="0" fillId="96" borderId="2" xfId="0" applyFill="1" applyBorder="1"/>
    <xf numFmtId="0" fontId="0" fillId="97" borderId="2" xfId="0" applyFill="1" applyBorder="1"/>
    <xf numFmtId="0" fontId="0" fillId="98" borderId="2" xfId="0" applyFill="1" applyBorder="1"/>
    <xf numFmtId="0" fontId="0" fillId="99" borderId="2" xfId="0" applyFill="1" applyBorder="1"/>
    <xf numFmtId="0" fontId="0" fillId="100" borderId="2" xfId="0" applyFill="1" applyBorder="1"/>
    <xf numFmtId="0" fontId="0" fillId="101" borderId="2" xfId="0" applyFill="1" applyBorder="1"/>
    <xf numFmtId="0" fontId="0" fillId="102" borderId="2" xfId="0" applyFill="1" applyBorder="1"/>
    <xf numFmtId="0" fontId="0" fillId="103" borderId="2" xfId="0" applyFill="1" applyBorder="1"/>
    <xf numFmtId="0" fontId="0" fillId="104" borderId="2" xfId="0" applyFill="1" applyBorder="1"/>
    <xf numFmtId="0" fontId="0" fillId="105" borderId="2" xfId="0" applyFill="1" applyBorder="1"/>
    <xf numFmtId="0" fontId="0" fillId="106" borderId="2" xfId="0" applyFill="1" applyBorder="1"/>
    <xf numFmtId="0" fontId="0" fillId="107" borderId="2" xfId="0" applyFill="1" applyBorder="1"/>
    <xf numFmtId="0" fontId="0" fillId="108" borderId="2" xfId="0" applyFill="1" applyBorder="1"/>
    <xf numFmtId="0" fontId="0" fillId="109" borderId="2" xfId="0" applyFill="1" applyBorder="1"/>
    <xf numFmtId="0" fontId="0" fillId="110" borderId="2" xfId="0" applyFill="1" applyBorder="1"/>
    <xf numFmtId="0" fontId="0" fillId="111" borderId="2" xfId="0" applyFill="1" applyBorder="1"/>
    <xf numFmtId="0" fontId="0" fillId="112" borderId="2" xfId="0" applyFill="1" applyBorder="1"/>
    <xf numFmtId="0" fontId="0" fillId="113" borderId="2" xfId="0" applyFill="1" applyBorder="1"/>
    <xf numFmtId="0" fontId="0" fillId="114" borderId="2" xfId="0" applyFill="1" applyBorder="1"/>
    <xf numFmtId="0" fontId="0" fillId="115" borderId="2" xfId="0" applyFill="1" applyBorder="1"/>
    <xf numFmtId="0" fontId="0" fillId="116" borderId="2" xfId="0" applyFill="1" applyBorder="1"/>
    <xf numFmtId="0" fontId="0" fillId="117" borderId="2" xfId="0" applyFill="1" applyBorder="1"/>
    <xf numFmtId="0" fontId="0" fillId="118" borderId="2" xfId="0" applyFill="1" applyBorder="1"/>
    <xf numFmtId="0" fontId="0" fillId="119" borderId="2" xfId="0" applyFill="1" applyBorder="1"/>
    <xf numFmtId="0" fontId="0" fillId="120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sharedStrings.xml><?xml version="1.0" encoding="utf-8"?>
<sst xmlns="http://schemas.openxmlformats.org/spreadsheetml/2006/main" count="154668" uniqueCount="2701">
  <si>
    <t>CS2</t>
  </si>
  <si>
    <t>t4000</t>
  </si>
  <si>
    <t>FUNCTION</t>
  </si>
  <si>
    <t/>
  </si>
  <si>
    <t>Location</t>
  </si>
  <si>
    <t>OP Code</t>
  </si>
  <si>
    <t>string</t>
  </si>
  <si>
    <t>bt4000</t>
  </si>
  <si>
    <t>fill</t>
  </si>
  <si>
    <t>int</t>
  </si>
  <si>
    <t>short</t>
  </si>
  <si>
    <t>npc010</t>
  </si>
  <si>
    <t/>
  </si>
  <si>
    <t>byte</t>
  </si>
  <si>
    <t>bytearray</t>
  </si>
  <si>
    <t>bt4001</t>
  </si>
  <si>
    <t>npc601</t>
  </si>
  <si>
    <t>mon041_c00</t>
  </si>
  <si>
    <t>PreInit</t>
  </si>
  <si>
    <t>FC_Change_MapColor</t>
  </si>
  <si>
    <t>pointer</t>
  </si>
  <si>
    <t>Init</t>
  </si>
  <si>
    <t>float</t>
  </si>
  <si>
    <t>ONSEN</t>
  </si>
  <si>
    <t>Init_Replay</t>
  </si>
  <si>
    <t>Init_Replay</t>
  </si>
  <si>
    <t>map</t>
  </si>
  <si>
    <t>shop00</t>
  </si>
  <si>
    <t>station00</t>
  </si>
  <si>
    <t>ashiyu00</t>
  </si>
  <si>
    <t>ouyoku00</t>
  </si>
  <si>
    <t>sakaba00</t>
  </si>
  <si>
    <t>hata00</t>
  </si>
  <si>
    <t>snowman00</t>
  </si>
  <si>
    <t>box00_a</t>
  </si>
  <si>
    <t>box01_a</t>
  </si>
  <si>
    <t>lig05_a</t>
  </si>
  <si>
    <t>lig08_a</t>
  </si>
  <si>
    <t>shop01</t>
  </si>
  <si>
    <t>station01</t>
  </si>
  <si>
    <t>ashiyu01</t>
  </si>
  <si>
    <t>ouyoku01</t>
  </si>
  <si>
    <t>sakaba01</t>
  </si>
  <si>
    <t>hahen01</t>
  </si>
  <si>
    <t>hata01</t>
  </si>
  <si>
    <t>snowman01</t>
  </si>
  <si>
    <t>box00_b</t>
  </si>
  <si>
    <t>box01_b</t>
  </si>
  <si>
    <t>lig05_b</t>
  </si>
  <si>
    <t>lig05_c</t>
  </si>
  <si>
    <t>lig08_b</t>
  </si>
  <si>
    <t>lig08_c</t>
  </si>
  <si>
    <t>Maki01</t>
  </si>
  <si>
    <t>Maki02</t>
  </si>
  <si>
    <t>Bike_Stand</t>
  </si>
  <si>
    <t>LP_bike</t>
  </si>
  <si>
    <t>MG_05_Back</t>
  </si>
  <si>
    <t>SB_KIZUNA_CLAIRE_01_B</t>
  </si>
  <si>
    <t>ST_T4000_R0500</t>
  </si>
  <si>
    <t>LP_door07</t>
  </si>
  <si>
    <t>door07</t>
  </si>
  <si>
    <t>ST_snowboard</t>
  </si>
  <si>
    <t>Reinit</t>
  </si>
  <si>
    <t>Npc_Table</t>
  </si>
  <si>
    <t>ET_01_76_06_LoadSaveData</t>
  </si>
  <si>
    <t>EV_01_51_00</t>
  </si>
  <si>
    <t>EV_01_31_00</t>
  </si>
  <si>
    <t>EV_01_01_00</t>
  </si>
  <si>
    <t>SB_KIZUNA_MILLIUM_01_B</t>
  </si>
  <si>
    <t>LP_ashiyu</t>
  </si>
  <si>
    <t>ST_00_ASHIYU</t>
  </si>
  <si>
    <t>TU_00_ASHIYU</t>
  </si>
  <si>
    <t>dialog</t>
  </si>
  <si>
    <t>Enter the foot bath?</t>
  </si>
  <si>
    <t>Enter Alone</t>
  </si>
  <si>
    <t>Invite Friends</t>
  </si>
  <si>
    <t>Cancel</t>
  </si>
  <si>
    <t>LP_ashiyu_main</t>
  </si>
  <si>
    <t>LP_ashiyu_holiday</t>
  </si>
  <si>
    <t>LP_ashiyu_main</t>
  </si>
  <si>
    <t>FC_chr_entry</t>
  </si>
  <si>
    <t>Start</t>
  </si>
  <si>
    <t>End</t>
  </si>
  <si>
    <t>C_PLY000_C14</t>
  </si>
  <si>
    <t>C_PLY000_C12</t>
  </si>
  <si>
    <t>AniEv1405</t>
  </si>
  <si>
    <t>4[autoE4]</t>
  </si>
  <si>
    <t>9</t>
  </si>
  <si>
    <t>#b</t>
  </si>
  <si>
    <t>0</t>
  </si>
  <si>
    <t>C_PLY001_C12</t>
  </si>
  <si>
    <t>C_PLY002_C12</t>
  </si>
  <si>
    <t>C_PLY003_C12</t>
  </si>
  <si>
    <t>AniEv1405a</t>
  </si>
  <si>
    <t>C_PLY004_C12</t>
  </si>
  <si>
    <t>C_PLY005_C12</t>
  </si>
  <si>
    <t>C_PLY006_C12</t>
  </si>
  <si>
    <t>C_PLY007_C12</t>
  </si>
  <si>
    <t>C_PLY008_C12</t>
  </si>
  <si>
    <t>C_PLY009_C12</t>
  </si>
  <si>
    <t>5</t>
  </si>
  <si>
    <t>C_NPC000_C12</t>
  </si>
  <si>
    <t>G</t>
  </si>
  <si>
    <t>C_NPC001_C12</t>
  </si>
  <si>
    <t>C_NPC009_C12</t>
  </si>
  <si>
    <t>C_NPC050_C12</t>
  </si>
  <si>
    <t>C_NPC011_C12</t>
  </si>
  <si>
    <t>C_NPC012_C12</t>
  </si>
  <si>
    <t>ET_asiyu_cam</t>
  </si>
  <si>
    <t>FC_chr_exit</t>
  </si>
  <si>
    <t>FC_ashiyu_room</t>
  </si>
  <si>
    <t>FC_ashiyu_room_entry</t>
  </si>
  <si>
    <t>FC_ashiyu_room</t>
  </si>
  <si>
    <t>FC_ashiyu_position</t>
  </si>
  <si>
    <t>FC_ashiyu_random</t>
  </si>
  <si>
    <t>FC_ashiyu_chr00_entry</t>
  </si>
  <si>
    <t>FC_ashiyu_chr01_entry</t>
  </si>
  <si>
    <t>FC_ashiyu_chr02_entry</t>
  </si>
  <si>
    <t>FC_ashiyu_chr03_entry</t>
  </si>
  <si>
    <t>FC_ashiyu_chr04_entry</t>
  </si>
  <si>
    <t>FC_ashiyu_chr05_entry</t>
  </si>
  <si>
    <t>FC_ashiyu_chr06_entry</t>
  </si>
  <si>
    <t>FC_ashiyu_chr07_entry</t>
  </si>
  <si>
    <t>FC_ashiyu_chr08_entry</t>
  </si>
  <si>
    <t>FC_ashiyu_chr09_entry</t>
  </si>
  <si>
    <t>FC_ashiyu_chr10_entry</t>
  </si>
  <si>
    <t>FC_ashiyu_chr11_entry</t>
  </si>
  <si>
    <t>FC_ashiyu_chr12_entry</t>
  </si>
  <si>
    <t>LP_ashiyu_holiday</t>
  </si>
  <si>
    <t>FC_ashiyu_random</t>
  </si>
  <si>
    <t>FC_ashiyu_chr00_entry</t>
  </si>
  <si>
    <t>FC_ashiyu_chr01_entry</t>
  </si>
  <si>
    <t>FC_ashiyu_chr02_entry</t>
  </si>
  <si>
    <t>FC_ashiyu_chr03_entry</t>
  </si>
  <si>
    <t>FC_ashiyu_chr04_entry</t>
  </si>
  <si>
    <t>FC_ashiyu_chr05_entry</t>
  </si>
  <si>
    <t>FC_ashiyu_chr06_entry</t>
  </si>
  <si>
    <t>FC_ashiyu_chr07_entry</t>
  </si>
  <si>
    <t>FC_ashiyu_chr08_entry</t>
  </si>
  <si>
    <t>FC_ashiyu_chr09_entry</t>
  </si>
  <si>
    <t>FC_ashiyu_chr10_entry</t>
  </si>
  <si>
    <t>FC_ashiyu_chr11_entry</t>
  </si>
  <si>
    <t>FC_ashiyu_chr12_entry</t>
  </si>
  <si>
    <t>FC_ashiyu_room_entry</t>
  </si>
  <si>
    <t>FC_ashiyu_position</t>
  </si>
  <si>
    <t>Reinit</t>
  </si>
  <si>
    <t>FC_MapJumpState</t>
  </si>
  <si>
    <t>FC_MapJumpState2</t>
  </si>
  <si>
    <t>ET_asiyu_cam</t>
  </si>
  <si>
    <t>ST_00_ASHIYU</t>
  </si>
  <si>
    <t>#E_0#M_4</t>
  </si>
  <si>
    <t>#K#0TThis foot bath sure brings back memories.</t>
  </si>
  <si>
    <t>#E[9]#M_4And as tempting as taking a dip sounds,
I should probably save it for some other
time.</t>
  </si>
  <si>
    <t>FC_Party_Face_Reset</t>
  </si>
  <si>
    <t>FC_Party_Face_Reset2</t>
  </si>
  <si>
    <t>TU_00_ASHIYU</t>
  </si>
  <si>
    <t>You can enter the foot bath by pressing the × button.</t>
  </si>
  <si>
    <t>While relaxing, HP, EP, and CP will slowly recover over time.</t>
  </si>
  <si>
    <t>#E_0#M_0</t>
  </si>
  <si>
    <t>#K#0TOh, there's the foot bath.</t>
  </si>
  <si>
    <t>#K#0TThinking about warming yourself up a bit
before we leave?</t>
  </si>
  <si>
    <t>#E[1]#M_4</t>
  </si>
  <si>
    <t>#K#0TI don't see why we shouldn't. Let's do it.</t>
  </si>
  <si>
    <t>LP_Warehouse1</t>
  </si>
  <si>
    <t>It's the Phoenix Wings' storehouse. There are various kinds
of equipment inside.</t>
  </si>
  <si>
    <t>LP_Stable</t>
  </si>
  <si>
    <t>It's the Schwarzer family's stable.</t>
  </si>
  <si>
    <t>LP_Warehouse2</t>
  </si>
  <si>
    <t>It's the storehouse for Ymir's chapel. There are various kinds
of equipment inside.</t>
  </si>
  <si>
    <t>LP_door07</t>
  </si>
  <si>
    <t>#KI shouldn't disturb them so early
in the morning.</t>
  </si>
  <si>
    <t>LP_bike</t>
  </si>
  <si>
    <t>It's Angelica's orbal bike.</t>
  </si>
  <si>
    <t>#E[1]#M_9</t>
  </si>
  <si>
    <t>#KI'll have to take good care of this
in Angelica's place.</t>
  </si>
  <si>
    <t>Npc_Table</t>
  </si>
  <si>
    <t>annabel_setting</t>
  </si>
  <si>
    <t>AniEvSianF</t>
  </si>
  <si>
    <t>eliot_setting</t>
  </si>
  <si>
    <t>laura_setting</t>
  </si>
  <si>
    <t>AniEvUdegumiF</t>
  </si>
  <si>
    <t>machias_setting</t>
  </si>
  <si>
    <t>AniEvSian</t>
  </si>
  <si>
    <t>fie_setting</t>
  </si>
  <si>
    <t>AniEvShagami</t>
  </si>
  <si>
    <t>gaius_setting</t>
  </si>
  <si>
    <t>AniEvTeKosi</t>
  </si>
  <si>
    <t>millium_setting</t>
  </si>
  <si>
    <t>AniSitWait</t>
  </si>
  <si>
    <t>tovar_setting</t>
  </si>
  <si>
    <t>AniEvRyoteKosi</t>
  </si>
  <si>
    <t>AniEvUdegumi</t>
  </si>
  <si>
    <t>claire_setting</t>
  </si>
  <si>
    <t>elise_setting</t>
  </si>
  <si>
    <t>celine_dish</t>
  </si>
  <si>
    <t>bike_setting</t>
  </si>
  <si>
    <t>alf_setting</t>
  </si>
  <si>
    <t>AniEvTeMune</t>
  </si>
  <si>
    <t>AniEvTeburiLoop</t>
  </si>
  <si>
    <t>TK_alf</t>
  </si>
  <si>
    <t>TK_KIKI_ALF_04_02</t>
  </si>
  <si>
    <t>FC_chr_entry_tk</t>
  </si>
  <si>
    <t>Was she trying to encourage me...?</t>
  </si>
  <si>
    <t>Either way, I've gotta do something!</t>
  </si>
  <si>
    <t>Oh, I know! Luke was being a lookout
a while back, wasn't he?</t>
  </si>
  <si>
    <t>Might be a good idea to ask if there's
anything I can do to help.</t>
  </si>
  <si>
    <t>I want to do what I can to protect 
everyone in the village.</t>
  </si>
  <si>
    <t>I should go and ask if there's anything 
I can do to help!</t>
  </si>
  <si>
    <t>There're all these rumors going around
at the bottom of the mountain, like
how both armies are gonna go to war.</t>
  </si>
  <si>
    <t>If things get bad enough, the whole 
country could be in trouble...</t>
  </si>
  <si>
    <t>Just thinking about what could happen
is scary enough...but it's times like these
when I've gotta step up and be brave!</t>
  </si>
  <si>
    <t>...Or not. As if I could do anything.
I'm just a weak kid.</t>
  </si>
  <si>
    <t>Isn't there anything I can do to help...?</t>
  </si>
  <si>
    <t>There's gotta be something I can do...</t>
  </si>
  <si>
    <t>What if I asked Mom and Dad to order
some extra stuff for the shop? That way
we're ready in case things get rough.</t>
  </si>
  <si>
    <t>Rean, you're okay!</t>
  </si>
  <si>
    <t>And you saved Her Highness, too!
How cool is that?</t>
  </si>
  <si>
    <t>Heehee. Think Master Yun'll take me in
as his student someday, too?</t>
  </si>
  <si>
    <t>If he does, then I can grow up to be just
as cool and strong as you!</t>
  </si>
  <si>
    <t>#E[5]#M_9</t>
  </si>
  <si>
    <t>#KHahaha. I think you're overestimating me
a little. I couldn't have done half as much
without everyone's help.</t>
  </si>
  <si>
    <t>But that doesn't stop you from being
cool!</t>
  </si>
  <si>
    <t>I bet Master Yun is gonna be really
proud of you.</t>
  </si>
  <si>
    <t>#E_4#M_9</t>
  </si>
  <si>
    <t>#KI sure hope so. Feels like I've learned
a lot while I was away.</t>
  </si>
  <si>
    <t>Putting all he taught me to good use
is the least I can do to put a smile on
his face.</t>
  </si>
  <si>
    <t>I can't believe you were able to save 
Princess Alfin, too. You're so cool, Rean!</t>
  </si>
  <si>
    <t>Heehee. Think Master Yun'll take me in
as his student someday, too? Then I can
be just as cool and strong as you!</t>
  </si>
  <si>
    <t>Mr. Gizmo's an amazing craftsman.
All he needs is some wood, and he
can fix just about anything!</t>
  </si>
  <si>
    <t>You know, like how he patched up
our roofs when they were charred.
He even fixed the open-air bath!</t>
  </si>
  <si>
    <t>...Come to think of it, there're a lot
of really cool guys in Ymir.</t>
  </si>
  <si>
    <t>It's like everyone here's really good
at something. I can't figure out who
I wanna be like most.</t>
  </si>
  <si>
    <t>Toval is pretty cool, too...</t>
  </si>
  <si>
    <t>Even the grown-ups who visit Ymir
are amazing! How am I supposed to
figure out who to be like most?</t>
  </si>
  <si>
    <t>I'm really glad your dad woke up.</t>
  </si>
  <si>
    <t>Wasn't he super cool when he was
fighting all those scary people?</t>
  </si>
  <si>
    <t>I hope I can be as strong as him
when I'm all grown up. Then I can
help protect everyone here, too!</t>
  </si>
  <si>
    <t>I'm never gonna forget how Mr. Baron
saved my life.</t>
  </si>
  <si>
    <t>I look up to Master Yun, but your dad
is really cool, too, you know? He's always
trying to protect everyone.</t>
  </si>
  <si>
    <t>TK_ALF_KIKI_01_F2</t>
  </si>
  <si>
    <t>I wanna help Mr. Baron put Ymir back
to normal, right down to the very last
snowman!</t>
  </si>
  <si>
    <t>Since we built all the snowmen
together last time, let's build them all
together this time, too, okay?</t>
  </si>
  <si>
    <t>We're almost done fixing everything
up at our place.</t>
  </si>
  <si>
    <t>Mr. Moritz went out first thing in
the morning to get all the wood we'd
need for the repairs.</t>
  </si>
  <si>
    <t>I can't believe he can cut down all
those trees and even fix the house
all by himself!</t>
  </si>
  <si>
    <t>...Grown-ups are so cool, aren't they?</t>
  </si>
  <si>
    <t>I always thought Mr. Moritz just sat
around drinking all the time, but he's
been way cooler lately.</t>
  </si>
  <si>
    <t>I can't wait to be all grown up.</t>
  </si>
  <si>
    <t>Your dad risked his life for me.</t>
  </si>
  <si>
    <t>Maybe I'm just a kid, but even I can fold
a paper crane so he can get better soon.</t>
  </si>
  <si>
    <t>Could you please try and find the
biggest leaves you can for us?</t>
  </si>
  <si>
    <t>TK_KIKI_ALF_00_02</t>
  </si>
  <si>
    <t>Kiki's never wrong about this stuff.</t>
  </si>
  <si>
    <t>Every time, the only thing I can say
to her is, 'You're right'... *sigh*</t>
  </si>
  <si>
    <t>#E_0#M_9</t>
  </si>
  <si>
    <t>#KHey there, Alf.</t>
  </si>
  <si>
    <t>Oh, Rean! You're awake!</t>
  </si>
  <si>
    <t>You... You doing okay? Like, are you
sure you shouldn't be getting more
rest?</t>
  </si>
  <si>
    <t>#E_8#M_9</t>
  </si>
  <si>
    <t>#KDon't worry. I'm feeling just fine.</t>
  </si>
  <si>
    <t>#E[1]You look like you're working hard.
Are you helping out at the shop
today, too?</t>
  </si>
  <si>
    <t>Haha, yep! It's the least I can do.</t>
  </si>
  <si>
    <t>Can't grow up to be a real man if
I don't do my part once in a while.</t>
  </si>
  <si>
    <t>That's what Master Yun told me,
anyway.</t>
  </si>
  <si>
    <t>And he's right! I'm gonna work as
hard as I can so I can grow up to be
a real man!</t>
  </si>
  <si>
    <t>Kiki always gives me this weird look
when I say that to her, though.</t>
  </si>
  <si>
    <t>#E[D]#M_0</t>
  </si>
  <si>
    <t>#KHahaha...
(I see they haven't changed a bit.)</t>
  </si>
  <si>
    <t>Oh, yeah. A letter arrived from
Master Yun right before the war.</t>
  </si>
  <si>
    <t>He's still wandering all over with
nothing but a sword, as usual.
Sounds like he's having lots of fun.</t>
  </si>
  <si>
    <t>He's so cool, isn't he? Maybe I can
be a swordsman like him when I'm
all grown up!</t>
  </si>
  <si>
    <t>#E[D]#M_9</t>
  </si>
  <si>
    <t>#KHaha... I tend to think he's a little too
free spirited for his own good, but
I can't deny that he's living the dream.</t>
  </si>
  <si>
    <t>I know, right?!</t>
  </si>
  <si>
    <t>You know what? Next time he visits,
I'm gonna ask him to take me on as
his student!</t>
  </si>
  <si>
    <t>Bet he'll do it if I bring him a drink
and some snacks!</t>
  </si>
  <si>
    <t>#E[9]#M[0]</t>
  </si>
  <si>
    <t>#K(Something tells me he's just gonna
take those and play dumb about the
whole 'student' thing afterward...)</t>
  </si>
  <si>
    <t>#E_8#M[9](Oh, well. Nothing wrong with having
a dream to work towards.)</t>
  </si>
  <si>
    <t>Whenever he's here, Master Yun tells
me all kinds of stories about his travels
while relaxing in the foot bath.</t>
  </si>
  <si>
    <t>*sigh* I hope I can be as cool as him
one day...</t>
  </si>
  <si>
    <t>Think if I find him something really
nice to drink, he'll take me on as his
student?</t>
  </si>
  <si>
    <t>TK_ALF_KIKI_01_F2</t>
  </si>
  <si>
    <t>Hey, Kiki! I just thought of a really
important job only we can do!</t>
  </si>
  <si>
    <t>Leave the repairs to the adults,
dummy. You're gonna get in their
way.</t>
  </si>
  <si>
    <t>I'm serious! This job's tailor-made
for us!</t>
  </si>
  <si>
    <t>See? Look! No one's built the
snowmen yet!</t>
  </si>
  <si>
    <t>#E_0#M[0]</t>
  </si>
  <si>
    <t>#500W...</t>
  </si>
  <si>
    <t>...You could at least say something...</t>
  </si>
  <si>
    <t>Snowmen are important, okay?!
They're, like, our village mascots
and everything!</t>
  </si>
  <si>
    <t>kiki_setting</t>
  </si>
  <si>
    <t>AniEvRyoteSiri</t>
  </si>
  <si>
    <t>TK_kiki</t>
  </si>
  <si>
    <t>Alf gets worked up too easily.</t>
  </si>
  <si>
    <t>But his heart's in the right place.
He's got some manliness in him.</t>
  </si>
  <si>
    <t>...'Some.' For now, he's still got plenty
of growing up to do.</t>
  </si>
  <si>
    <t>#E[D]#M[9]</t>
  </si>
  <si>
    <t>#K(She probably can't wait to see what
he's like when he's all grown up, huh?)</t>
  </si>
  <si>
    <t>He can be such a sissy sometimes.</t>
  </si>
  <si>
    <t>Takes more after his mom than his
dad, that's for sure.</t>
  </si>
  <si>
    <t>...I want to make a paper crane, too.</t>
  </si>
  <si>
    <t>So can you find us two leaves, please?</t>
  </si>
  <si>
    <t>Alf's too naive for his own good.</t>
  </si>
  <si>
    <t>If you're in trouble, the only thing
you should do is run.</t>
  </si>
  <si>
    <t>TK_KIKI_ALF_04_02</t>
  </si>
  <si>
    <t>Everyone's saying there's gonna be
a big battle in Heimdallr! What're we
gonna do?</t>
  </si>
  <si>
    <t>What if it gets really bad and they
end up fighting here, too? We need
to run!</t>
  </si>
  <si>
    <t>Stop getting suckered in by rumors.</t>
  </si>
  <si>
    <t>A real man would stay calm in times
like these.</t>
  </si>
  <si>
    <t>I... I guess.</t>
  </si>
  <si>
    <t>Still, I want to protect Mom, Dad, you...
I don't want anyone here to get hurt.
I don't know what to do...</t>
  </si>
  <si>
    <t>...</t>
  </si>
  <si>
    <t>Keep a cool head, and you'll find your
answer.</t>
  </si>
  <si>
    <t>That's what a man does, right?</t>
  </si>
  <si>
    <t xml:space="preserve">Yeah... You're right. </t>
  </si>
  <si>
    <t>TK_KIKI_ALF_00_02</t>
  </si>
  <si>
    <t>Wh-What're we gonna do if the monster
makes it all the way here?</t>
  </si>
  <si>
    <t>I-I guess I'm gonna have to step up and
protect everyone just like a hero!</t>
  </si>
  <si>
    <t>Ever heard of a child hero?</t>
  </si>
  <si>
    <t>Face it. You'd be crying after five minutes.</t>
  </si>
  <si>
    <t>...Yeah. Maybe...</t>
  </si>
  <si>
    <t>luck_setting</t>
  </si>
  <si>
    <t>AniEv5500</t>
  </si>
  <si>
    <t>AniEv5505</t>
  </si>
  <si>
    <t>AniEv5507</t>
  </si>
  <si>
    <t>AniAttachEQU130</t>
  </si>
  <si>
    <t>TK_luck</t>
  </si>
  <si>
    <t>Lisa was looking for some azuki beans
for some reason, so I gave some to her.</t>
  </si>
  <si>
    <t>Gave her a bunch, too, so she probably
still has a few left. Why not go ask her?</t>
  </si>
  <si>
    <t>#KWill do. Thanks, Luke!</t>
  </si>
  <si>
    <t>We got word that you're going to be
part of some big army operation soon.</t>
  </si>
  <si>
    <t>You sure know how to make everyone
here worry about you, you know that?</t>
  </si>
  <si>
    <t>#KSorry. It's not like I'll be alone, though.</t>
  </si>
  <si>
    <t>#E_4#M_4I can't deny that it'll be dangerous,
but I'll make sure we all come back
safe.</t>
  </si>
  <si>
    <t>Well, I wouldn't dream of stopping you
from rescuing your sister and all.</t>
  </si>
  <si>
    <t>Good luck, man! I know you guys'll
come back safe and sound.</t>
  </si>
  <si>
    <t>I remember being worried sick about you
during that crazy blizzard when we were
kids, but you came back in one piece.</t>
  </si>
  <si>
    <t>And I know you'll come back this time,
too. Good luck out there!</t>
  </si>
  <si>
    <t>#E[G]#M_9</t>
  </si>
  <si>
    <t>#KI will! Thanks, Luke.</t>
  </si>
  <si>
    <t>TK_PATIRY_LUCK_03_Z3</t>
  </si>
  <si>
    <t>(This girl really, really scares me...)</t>
  </si>
  <si>
    <t>(I suck at dealing with people like her!)</t>
  </si>
  <si>
    <t>They just keep standing there, staring
at the foot bath.</t>
  </si>
  <si>
    <t>I told them again and again that it's
not a trap, but they just won't listen.
I hope they don't catch a cold...</t>
  </si>
  <si>
    <t>*sigh* I keep coming to check on them
whenever I get a chance, even during
my work breaks...</t>
  </si>
  <si>
    <t>#KYou really are too nice for your own
good...</t>
  </si>
  <si>
    <t>The whole delinquent thing freaks me
out, but they strike me as the type to
need someone watching over them.</t>
  </si>
  <si>
    <t>I hope they don't get a cold... *sigh*
I'll try talking some sense into them
again later.</t>
  </si>
  <si>
    <t>I wasn't sure what to do when the first
thing she did was glare at me like she
was picking a fight...</t>
  </si>
  <si>
    <t>...but they don't seem all that bad...right?</t>
  </si>
  <si>
    <t>#KThey like to put on the tough-guy act,
but they're good kids, really.</t>
  </si>
  <si>
    <t>#E[1]#M_0</t>
  </si>
  <si>
    <t>#KYeah. They're harmless enough, just...
exhausting to deal with.</t>
  </si>
  <si>
    <t>#E_8I hate to ask this of you, but would you 
mind looking out for them for a while?</t>
  </si>
  <si>
    <t>...I have a bad feeling about this...</t>
  </si>
  <si>
    <t>I'm a sad sight in a fight, you know.</t>
  </si>
  <si>
    <t>Just the thought of having to deal
with some delinquents freaks me out...</t>
  </si>
  <si>
    <t>Hey, Rean! I heard you guys are the
ones flying that Courageous around!</t>
  </si>
  <si>
    <t>...You've got something big up your
sleeves again, don't you?</t>
  </si>
  <si>
    <t>I swear, every time I think the stuff you
get caught up in can't get any crazier,
you prove me wrong.</t>
  </si>
  <si>
    <t>#KSure feels like it, doesn't it? We've come
so far since it all began.</t>
  </si>
  <si>
    <t>#E_0#M_0Still, I genuinely believe we can make a 
difference in a way that no one else can,
even if I'm not sure what that way is yet.</t>
  </si>
  <si>
    <t>I know everyone here must be worried
about me, but it might be a while before
I can come back.</t>
  </si>
  <si>
    <t>Aww, don't sweat it. Doesn't matter
when you come by--you'll always be
welcomed home.</t>
  </si>
  <si>
    <t>Glad to hear that Elise is okay. Probably
a weight off your mind, too, I'll bet.</t>
  </si>
  <si>
    <t>We all grew up together, so it's really
frustrating not being able to do anything
to help her when she needs it most...</t>
  </si>
  <si>
    <t>...but getting all worked up over it won't
do us any good either, huh?</t>
  </si>
  <si>
    <t>I know we'll see her again someday.
Until then, I'll just focus on doing what
I can from here.</t>
  </si>
  <si>
    <t>#KYeah. Sounds like a plan.</t>
  </si>
  <si>
    <t>#E_2#M[0](Wait for me, Elise.
I'll come for you as soon as I can!)</t>
  </si>
  <si>
    <t>It's good to hear that Elise is still safe.</t>
  </si>
  <si>
    <t>And you'll get your chance to rescue her.
All you can do is be ready for when that
time comes. Don't get too worked up, okay?</t>
  </si>
  <si>
    <t>#KHaha, I know. I won't.</t>
  </si>
  <si>
    <t>Morning, Rean. You've got some meeting
today, right?</t>
  </si>
  <si>
    <t>#KYeah. Class VII's finally back together
again.</t>
  </si>
  <si>
    <t>#E[1]#M_0So we just need to hash out what we're
gonna do from here on out.</t>
  </si>
  <si>
    <t>Makes sense. ...Haha. You know, hearing
you talk like this makes me think Thors
was exactly what you needed.</t>
  </si>
  <si>
    <t>It's nice seeing you so focused, but don't
get so caught up in your thoughts that
you forget to take a break now and then.</t>
  </si>
  <si>
    <t>Sure, it's just planning, but that's the easy
part. What comes next is the tough part.
You need to find SOME time to relax, okay?</t>
  </si>
  <si>
    <t>#KHaha. Got it. Don't worry, I will.</t>
  </si>
  <si>
    <t>Your class is all back together, huh?
I'm happy for you, Rean.</t>
  </si>
  <si>
    <t>And now that the cable car's running
again, I'll be able to take you guys to the
bottom of the mountain if you need it.</t>
  </si>
  <si>
    <t>Just say the word if there's anything
I can do to help you guys out.</t>
  </si>
  <si>
    <t>We've finally got the cable car running
again.</t>
  </si>
  <si>
    <t>Whew... That's one problem solved.
Life's about to get a whole lot easier
around here.</t>
  </si>
  <si>
    <t>You're off to find the rest of your
classmates, right? Good luck!</t>
  </si>
  <si>
    <t>I hope you manage to find the rest of
your classmates.</t>
  </si>
  <si>
    <t>Good luck! I'll be rooting for you!</t>
  </si>
  <si>
    <t>Hey, guess what? We're gonna do a test
run of the cable car today!</t>
  </si>
  <si>
    <t>And if that goes well, it'll be able to resume
normal operations tomorrow!</t>
  </si>
  <si>
    <t>Between this and Lord Teo waking up,
it feels like there's been nothin' but good
news lately.</t>
  </si>
  <si>
    <t>And I'm not complaining one bit! After all
the stuff that went down a few weeks ago,
I'm glad things are finally back to normal.</t>
  </si>
  <si>
    <t>#K...Couldn't agree more.</t>
  </si>
  <si>
    <t>#E_0#M_9Well, good luck getting the cable car
running again.</t>
  </si>
  <si>
    <t>Thanks. I appreciate it!</t>
  </si>
  <si>
    <t>There're still plenty of things left to
worry about, what with Elise still being
missing and all...</t>
  </si>
  <si>
    <t>...but moping around doesn't help anyone.
We've gotta focus on doing what we can
to get things back to normal around here.</t>
  </si>
  <si>
    <t>And that's why I'm gonna do all I can to
get that cable car up and running a.s.a.p.!</t>
  </si>
  <si>
    <t>Hey there, Rean. You're running off
somewhere with that knight of yours
again today, right?</t>
  </si>
  <si>
    <t>I haven't met him yet, but from what
I've heard, he's really something.</t>
  </si>
  <si>
    <t>I'd like to meet him sometime, if I can.
To thank him for all he's done for you
guys.</t>
  </si>
  <si>
    <t>Hmm? Did I say something funny?</t>
  </si>
  <si>
    <t>#KHaha... Not really. I just thought that
was very like you.</t>
  </si>
  <si>
    <t>It's hard to believe it's been five days
since Elise was kidnapped. I really hope
she's all right.</t>
  </si>
  <si>
    <t>And getting all the station equipment
up and running is taking a little longer
than I expected, too...</t>
  </si>
  <si>
    <t>I know it's not much consolation, but I'll
keep working at it. It's my way of helping
out.</t>
  </si>
  <si>
    <t>AniWait</t>
  </si>
  <si>
    <t>Right. First, I need to turn the main power
supply on, then adjust the antenna gain...</t>
  </si>
  <si>
    <t>#E[C]#M_0</t>
  </si>
  <si>
    <t>#KWhat're you doing, Luke?</t>
  </si>
  <si>
    <t>W-Well, actually, Captain Claire was
giving me the rundown on emergency
communications.</t>
  </si>
  <si>
    <t>Stuff about special military channels.
Just thinking about it's making me all
jittery...</t>
  </si>
  <si>
    <t>#KHaha. I don't think it's all that
different to train announcements,
you know.</t>
  </si>
  <si>
    <t>But this is for the safety of Ymir! 
I've got to do it right!</t>
  </si>
  <si>
    <t>#K(He's not listening, is he? Oh, well.
I'm sure it'll work out.)</t>
  </si>
  <si>
    <t>I'm gonna keep working at it until I can
rattle these things off in my sleep.</t>
  </si>
  <si>
    <t>By the way, congrats on finding some
of your classmates. I know there're still
some left unaccounted for, though...</t>
  </si>
  <si>
    <t>And everyone here's worried about their
loved ones, too. If learning this stuff can
help ease their minds, I'm happy to do it.</t>
  </si>
  <si>
    <t>#KThanks, Luke.</t>
  </si>
  <si>
    <t>Ahaha. Think nothing of it.</t>
  </si>
  <si>
    <t>I'm going to be the one in charge of
communications here while Captain
Claire's away and all.</t>
  </si>
  <si>
    <t>...Speaking of Captain Claire, she's really
pretty, isn't she? She's not like Lisa or
Purple. She's more...</t>
  </si>
  <si>
    <t>...I-I shouldn't be thinking about this
while I'm on the job, should I? I need to
watch out for news coming in!</t>
  </si>
  <si>
    <t>#K(Looks like he's going to be busy...
in more ways than one.)</t>
  </si>
  <si>
    <t>Oh. Hey, you two. You're off, then?</t>
  </si>
  <si>
    <t>Sorry for not being able to help. If the
cable car were still working, you could've
used that to descend the mountain.</t>
  </si>
  <si>
    <t>#KOh, don't worry about it.</t>
  </si>
  <si>
    <t>#E[1]#M_0We can't let ourselves get down over a 
little setback like this, considering what
we're likely to face in the days ahead.</t>
  </si>
  <si>
    <t>Yeah, I suppose you're right. Well,
if it'll make things easier, take these.</t>
  </si>
  <si>
    <t xml:space="preserve">Received </t>
  </si>
  <si>
    <t xml:space="preserve"> x3.</t>
  </si>
  <si>
    <t>We're all just as frustrated as you are
that we couldn't stop Elise's kidnapping.</t>
  </si>
  <si>
    <t>So every single person in this village is
rooting for you, okay? Good luck!</t>
  </si>
  <si>
    <t>#E_2#M_A</t>
  </si>
  <si>
    <t>#KThanks. Be back soon!</t>
  </si>
  <si>
    <t>The path down at the foot of the
mountain's rarely ever used.</t>
  </si>
  <si>
    <t>It's gonna be a long, dangerous
journey. Make sure you're well
prepared.</t>
  </si>
  <si>
    <t>That was one creepy roar. I wonder what
kind of monster that was.</t>
  </si>
  <si>
    <t>I'd better make sure the cable car's
ready to go just in case.</t>
  </si>
  <si>
    <t>Take care out there, Rean!</t>
  </si>
  <si>
    <t>And that goes for you, too, Elise. I know
you're skilled with a sword, but take it
easy, okay?</t>
  </si>
  <si>
    <t>#E_2#M_9</t>
  </si>
  <si>
    <t>#KDon't worry about us. We'll be fine!</t>
  </si>
  <si>
    <t>#KI'll aid Rean to the best of my abilities!</t>
  </si>
  <si>
    <t>Rean! You're up!</t>
  </si>
  <si>
    <t>#KHey, Luke. Sorry for worrying you.</t>
  </si>
  <si>
    <t xml:space="preserve">#E[G]#M_9But as you can see, I'm perfectly fine
now. </t>
  </si>
  <si>
    <t>Are you sure? You always SAY you're fine,
even when you're not.</t>
  </si>
  <si>
    <t>I can go and ask Lisa for some medicine if
you need it.</t>
  </si>
  <si>
    <t>#KHahaha... Well, I guess I do feel a little
dizzy. That's probably more from sleeping
too much, though.</t>
  </si>
  <si>
    <t>#E_E#M_9I mean, I slept inside the Divine Knight for
a whole month and all.</t>
  </si>
  <si>
    <t>Talk about getting your beauty sleep...</t>
  </si>
  <si>
    <t>I've been hearing about the Divine Knight
since you came back, but it still blows my 
mind that it actually exists.</t>
  </si>
  <si>
    <t>...Eh, whatever. The point is, take it easy,
okay?</t>
  </si>
  <si>
    <t>Elise isn't the only one happy to see you
back home.</t>
  </si>
  <si>
    <t>#KThanks. That means a lot to me.</t>
  </si>
  <si>
    <t>Getting a job here so that I could work close
to home was all well and good in theory...</t>
  </si>
  <si>
    <t>...but I never realized just how important this
job is. Think about it: this cable car's what
connects Ymir to the rest of the country!</t>
  </si>
  <si>
    <t>And now I've gotta think about how the
Noble Alliance forces could be patrolling
down at the base of the mountain, too...</t>
  </si>
  <si>
    <t>We're using it as little as possible so 
they don't catch on that Her Highness is 
here. It's stressful, to say the least.</t>
  </si>
  <si>
    <t>#E_E#M_0</t>
  </si>
  <si>
    <t>#KI can imagine...</t>
  </si>
  <si>
    <t>#E_E#M[0](So the Noble Alliance forces' reach extends
this far north now. I hope the others are all
right...)</t>
  </si>
  <si>
    <t>#E_0#M_0It's pretty obvious you still don't have
your energy back, Rean.</t>
  </si>
  <si>
    <t xml:space="preserve">Just focus on getting back to your old
self for now, okay? </t>
  </si>
  <si>
    <t>#KY-Yeah, you're right. Thanks.</t>
  </si>
  <si>
    <t xml:space="preserve">Back before the cable car was here, people 
walked up and down the mountain even in
winter. You couldn't really do that now. </t>
  </si>
  <si>
    <t>Which means that as the guy in charge
of keeping it running, it's my responsibility
to keep it spick and span.</t>
  </si>
  <si>
    <t>If you need to go down the mountain at
any point, let me know, okay?</t>
  </si>
  <si>
    <t>#KGot'cha. Thanks.</t>
  </si>
  <si>
    <t>schwarzer_setting</t>
  </si>
  <si>
    <t>TK_schwarzer</t>
  </si>
  <si>
    <t>TK_MORITCH_SCHWARZER_03_Z4</t>
  </si>
  <si>
    <t>#KI'm out doing a patrol today as part of
my rehabilitation. I'm not allowed to stray
far from the village, though.</t>
  </si>
  <si>
    <t>#E_0#M_0I hate asking so much of the villagers, but
we'll all have to pitch in to get through the
winter this year.</t>
  </si>
  <si>
    <t>#KUnfortunately, I'm not yet allowed to go
hunting, so I'm just on patrol for today.</t>
  </si>
  <si>
    <t>#E[1]#M_0But it feels good to be out and about
again, I must say.</t>
  </si>
  <si>
    <t>#E_0#M_0I've heard all about what you've been up to.
Keep up the good work, son.</t>
  </si>
  <si>
    <t>#KBoth Badeaux and Arthur are eager
to get back to hunting.</t>
  </si>
  <si>
    <t>#E_0#M_0I should go and give them both a bit of
exercise, at least. Good luck out there.</t>
  </si>
  <si>
    <t>AniWait1</t>
  </si>
  <si>
    <t>#KI'll make sure the village is prepared for
anything, so you can focus on the task at
hand.</t>
  </si>
  <si>
    <t>#E_0#M_0Make sure you come back safely, son.</t>
  </si>
  <si>
    <t>And, Elise? Make sure you do what you
set your mind to.</t>
  </si>
  <si>
    <t>#E_2#M_0</t>
  </si>
  <si>
    <t>#KI will.</t>
  </si>
  <si>
    <t>#KWe'll be back soon, Father!</t>
  </si>
  <si>
    <t>lucia_setting</t>
  </si>
  <si>
    <t>AniEvRyoteMae</t>
  </si>
  <si>
    <t>TK_lucia</t>
  </si>
  <si>
    <t>#KOh, are you taking care of the herbs,
Mom?</t>
  </si>
  <si>
    <t>#KI certainly am. We had to use a number
of them when treating your father.</t>
  </si>
  <si>
    <t>#E[5]#M_9It's gotten a lot colder lately, too, so
I need to move the delicate seedlings
into the greenhouse.</t>
  </si>
  <si>
    <t>#K(She's covered in mud. Kind of reminds
me of the head of the Gardening Club.)</t>
  </si>
  <si>
    <t>#K(Haha... Well, Mom's side of the family is
on the rural side for nobles, so it works.)</t>
  </si>
  <si>
    <t>#K(Haha. She's covered in mud. She really
does love her gardening.)</t>
  </si>
  <si>
    <t>#K#KThere we go... I think this little one
could do with a bit more manure.</t>
  </si>
  <si>
    <t>#K(She's just like Edel.)</t>
  </si>
  <si>
    <t>#K(Yeah, I'm with you there.)</t>
  </si>
  <si>
    <t>#E[1]#M[9]</t>
  </si>
  <si>
    <t>#K(I hope she's being careful not to
catch a cold out here...)</t>
  </si>
  <si>
    <t>#KPlease, leave everything to us.
We'll look after everyone here.</t>
  </si>
  <si>
    <t>#E_0#M_4Take care, my children.</t>
  </si>
  <si>
    <t>And, Toval? Please watch over them for me.</t>
  </si>
  <si>
    <t>#E[5]#M_0</t>
  </si>
  <si>
    <t>#KYou can count on me!</t>
  </si>
  <si>
    <t>#KWe'll be back as soon as we can!</t>
  </si>
  <si>
    <t>TK_GIZMO_LUCIA_00_02</t>
  </si>
  <si>
    <t>bado_setting</t>
  </si>
  <si>
    <t>TK_bado</t>
  </si>
  <si>
    <t>*howl*</t>
  </si>
  <si>
    <t>Woof! Woof!</t>
  </si>
  <si>
    <t>#KAre you trying to wish me good luck?
Thanks, Badeaux.</t>
  </si>
  <si>
    <t>#E_0#M_9I'll be fine. Take care of Mom and Dad,
okay?</t>
  </si>
  <si>
    <t>Woof!</t>
  </si>
  <si>
    <t>Woofwoof! Woof!</t>
  </si>
  <si>
    <t>#KI'll be back with Elise before you know it.
Wait just a little bit longer.</t>
  </si>
  <si>
    <t>*pant*</t>
  </si>
  <si>
    <t>Woofwoofwoof... Woof!</t>
  </si>
  <si>
    <t>#E[9]#M_A</t>
  </si>
  <si>
    <t>#KSorry, Badeaux... I want to go out hunting,
too, but Father Bernard still says no.</t>
  </si>
  <si>
    <t>#E_0#M_0...Not that you can understand even if I try
to explain. Oh, well. I suppose it can't hurt
to play with you for a while.</t>
  </si>
  <si>
    <t>Woofwoof!</t>
  </si>
  <si>
    <t>#KHaha. He never changes.</t>
  </si>
  <si>
    <t>Woofwoof... Woofwoof!</t>
  </si>
  <si>
    <t>Woofwoof... Woof!</t>
  </si>
  <si>
    <t>#KI'm back. How is everyone?</t>
  </si>
  <si>
    <t>*pant*...*pant*...</t>
  </si>
  <si>
    <t>#K(Haha. He's really taken to Fie.)</t>
  </si>
  <si>
    <t>...?</t>
  </si>
  <si>
    <t>#KWe won't be long, Badeaux.</t>
  </si>
  <si>
    <t>#E_4#M_0</t>
  </si>
  <si>
    <t>#KBe a good boy while we're away, okay?</t>
  </si>
  <si>
    <t>#KPlease watch over the village in our
absence.</t>
  </si>
  <si>
    <t>#E[5]#M_4</t>
  </si>
  <si>
    <t>#KI'll be certain to serve everyone to the
best of my ability.</t>
  </si>
  <si>
    <t>#K...Yeah, I'm really relieved, too. We owe
the Goddess our thanks.</t>
  </si>
  <si>
    <t>#KTake care of Mom and Dad, okay, Badeaux?</t>
  </si>
  <si>
    <t>Woof! *howl*</t>
  </si>
  <si>
    <t>#K(Haha... Looks like he really wants to
play with everyone.)</t>
  </si>
  <si>
    <t>*whimper*</t>
  </si>
  <si>
    <t>#K...Dad's going to be just fine.</t>
  </si>
  <si>
    <t>#E_2#M_0Take care of everything while I'm away,
okay? I'm counting on you to look after
Mom.</t>
  </si>
  <si>
    <t>Woof! Woofwoof!</t>
  </si>
  <si>
    <t>#KI'll be back soon!</t>
  </si>
  <si>
    <t>Woooof!</t>
  </si>
  <si>
    <t>#KTake care of everyone for me, okay, 
Badeaux?</t>
  </si>
  <si>
    <t>#K...I'm home, Badeaux.</t>
  </si>
  <si>
    <t>#E[9]#M_9Being welcomed back by you really makes
me feel like I'm home again.</t>
  </si>
  <si>
    <t>arthur_setting</t>
  </si>
  <si>
    <t>TK_arthur</t>
  </si>
  <si>
    <t>TK_arthur</t>
  </si>
  <si>
    <t>maple_setting</t>
  </si>
  <si>
    <t>TK_maple</t>
  </si>
  <si>
    <t>TK_PURPLE_MAPLE_03_Z4</t>
  </si>
  <si>
    <t>How does all her fat go straight to her
boobs like that? Think she's just good at
hiding it everywhere else?</t>
  </si>
  <si>
    <t>I think we're gonna need to take a dip in
the springs together so I can investigate...</t>
  </si>
  <si>
    <t>It's all in the name of research, of course!
Her body is a bountiful mystery that's just
begging to be solved for girls everywhere!</t>
  </si>
  <si>
    <t>TK_PURPLE_MAPLE_01_F3</t>
  </si>
  <si>
    <t>I'm so envious! She's got the size, she's got
the bounce, and those alone're a seriously
deadly combo!</t>
  </si>
  <si>
    <t>Sharon's boobs are pretty impressive,
too, though.</t>
  </si>
  <si>
    <t>I wonder who's bigger between the two...
Purple's clothes always make it kinda hard
to tell how busty she really is.</t>
  </si>
  <si>
    <t>But I'll find out someday! Oh, I'll find out...</t>
  </si>
  <si>
    <t>What's going on?</t>
  </si>
  <si>
    <t>C'mon! Spill it!</t>
  </si>
  <si>
    <t>purple_setting</t>
  </si>
  <si>
    <t>TK_purple</t>
  </si>
  <si>
    <t>I swear, she always has to bring up the
things I'm most self-conscious about!</t>
  </si>
  <si>
    <t>I wish she could act a bit more like the
maid she's supposed to be... *sniffle*</t>
  </si>
  <si>
    <t>I wish she could act more like a maid
sometimes...</t>
  </si>
  <si>
    <t>That, and I wish she could be a little
more sensitive. She's always making fun
of the things I'm self-conscious about...</t>
  </si>
  <si>
    <t>Ugh... Just remembering what happened
here makes me feel weak at the knees.</t>
  </si>
  <si>
    <t>It was like living in a nightmare...</t>
  </si>
  <si>
    <t>*sigh* No, this won't do at all!</t>
  </si>
  <si>
    <t>A maid needs to go about her duties
with dignity and poise no matter what 
life throws her way.</t>
  </si>
  <si>
    <t>I fell over and was slightly injured
during all the commotion...</t>
  </si>
  <si>
    <t>...but that's nothing compared to how 
terrifying the whole ordeal must have
been for Lady Elise and Princess Alfin.</t>
  </si>
  <si>
    <t>I can't let fear get the better of me
when those two are being so brave.</t>
  </si>
  <si>
    <t>TK_PURPLE_MAPLE_03_Z4</t>
  </si>
  <si>
    <t>I think it's about time we started
planning our end of year cleaning.
What do you think?</t>
  </si>
  <si>
    <t>There's so much to do, I think the only
way we'll finish up on time is to put our
heads together and divvy up the work.</t>
  </si>
  <si>
    <t>Do we have to? I don't wanna end up
all buff from too much heavy lifting...</t>
  </si>
  <si>
    <t>...Hang on... We eat the same amount,
right? How come whatever you eat
goes straight to your boobs while I'm...?</t>
  </si>
  <si>
    <t>Huh? We eat the same... Huh?</t>
  </si>
  <si>
    <t>Umm... Are you listening to me?</t>
  </si>
  <si>
    <t>Right! To the scales!</t>
  </si>
  <si>
    <t>W-Will you hold on a second?!</t>
  </si>
  <si>
    <t>TK_PURPLE_MAPLE_01_F3</t>
  </si>
  <si>
    <t>*sigh* Tidying up the storehouse
is suuuch a pain in the neck.</t>
  </si>
  <si>
    <t>Maple, please make sure you don't
say anything like that in front our
visitors.</t>
  </si>
  <si>
    <t>#E[1]#M_0...Although, I can't deny that it's true.
My back's starting to hurt, even...</t>
  </si>
  <si>
    <t>#5SGee, I wonder why!</t>
  </si>
  <si>
    <t>#6SI sure wish I had that problem!</t>
  </si>
  <si>
    <t>#E[3]#M_A</t>
  </si>
  <si>
    <t>...Please, just stop.</t>
  </si>
  <si>
    <t>moritch_setting</t>
  </si>
  <si>
    <t>TK_moritch</t>
  </si>
  <si>
    <t>Oh, if it isn't you kids. It does this heart
of mine good to see your father back to
his old self, Rean.</t>
  </si>
  <si>
    <t>Wahaha! Been so worried about him,
I could barely work. Now I can finally get
back to doin' what I do best!</t>
  </si>
  <si>
    <t>There're scorch marks everywhere,
and the roof's gonna need replacing
altogether.</t>
  </si>
  <si>
    <t>But we ain't got anywhere near enough
wood for that. I'm gonna have to go into
the mountains and harvest some.</t>
  </si>
  <si>
    <t>I can't believe those damn jaegers would
come here, terrify our poor children, and
leave Ymir in this sorry state!</t>
  </si>
  <si>
    <t>If I ever see them again, there's gonna be
hell to pay!</t>
  </si>
  <si>
    <t>#E_0#M_A</t>
  </si>
  <si>
    <t>#KHey, now. Not that I can blame you,
but that's really not a good idea.</t>
  </si>
  <si>
    <t>Y-Yeah, I guess you're right. Sorry.
Got a little too worked up, there.</t>
  </si>
  <si>
    <t>Right now, I need to focus on looking
after the village and Lord Schwarzer.</t>
  </si>
  <si>
    <t>Leave getting the village back together
to us.</t>
  </si>
  <si>
    <t>You're in for a long journey if you're 
goin' down the mountain by foot.</t>
  </si>
  <si>
    <t>Take care, guys! An' good luck!</t>
  </si>
  <si>
    <t>We're goin' around telling everyone in the
village to stay in their homes for a while.</t>
  </si>
  <si>
    <t>Things'll be just fine. Vicious beasts show
up in the mountains all the time! We know
what to do.</t>
  </si>
  <si>
    <t>If it gets too dangerous to stay, we'll make
sure everyone gets away safely, so you go
do what you gotta do.</t>
  </si>
  <si>
    <t>#KHaha. Sounds like a plan.
Good luck with everything here!</t>
  </si>
  <si>
    <t>Sure thing!</t>
  </si>
  <si>
    <t>We're gonna split up and go around
tellin' everyone in the village to stay
in their homes for a while.</t>
  </si>
  <si>
    <t>Good luck out there, you three!</t>
  </si>
  <si>
    <t>TK_MORITCH_SCHWARZER_03_Z4</t>
  </si>
  <si>
    <t>#KEverything appears to be in order on
the mountain path.</t>
  </si>
  <si>
    <t>Hmm... Ah, could I ask for some extra
firewood, perhaps? This year's winter
is proving to be quite a cold one.</t>
  </si>
  <si>
    <t>Wahaha! You got that right. Feels like it's
gettin' colder by the day, it does.</t>
  </si>
  <si>
    <t>I'd be happy to go and start gathering
some right away.</t>
  </si>
  <si>
    <t>patiry_setting</t>
  </si>
  <si>
    <t>6[autoE6]</t>
  </si>
  <si>
    <t>A[autoMA]</t>
  </si>
  <si>
    <t>TK_PATIRY_KARGO_Z2_2</t>
  </si>
  <si>
    <t>C-Can't we rege just a bit closer to
warm up some, Patiry? ...Please?</t>
  </si>
  <si>
    <t>I'm freeeezing, and it looks so warm...</t>
  </si>
  <si>
    <t>You numbskull! You want the guy who
set all this up to come out 'n laugh at
you? Huh?</t>
  </si>
  <si>
    <t>We're too smart for that. Once he comes
out to see if we got caught in his trap,
we're gonna show him what's what!</t>
  </si>
  <si>
    <t>Wow, you're so smart, Patiry! But... But...</t>
  </si>
  <si>
    <t>#5SAchoooo!</t>
  </si>
  <si>
    <t>*shiver* But I'm sooo cold!</t>
  </si>
  <si>
    <t>#K(I can't believe they're still at it...)</t>
  </si>
  <si>
    <t>#E_8#M_0</t>
  </si>
  <si>
    <t>#K(Once they get like this, there's no
reasoning with them...)</t>
  </si>
  <si>
    <t>#E[9](They'll figure it out eventually, I'm sure.
Till then, we'll have to leave them be.)</t>
  </si>
  <si>
    <t>TK_PATIRY_KARGO_Z2</t>
  </si>
  <si>
    <t>#KWait. Isn't that...?</t>
  </si>
  <si>
    <t>#KPatiry? Kargo? What are you doing here?!</t>
  </si>
  <si>
    <t>Aren't you Machias' friends?
What're you doing here?</t>
  </si>
  <si>
    <t>What do you THINK we're doing here?</t>
  </si>
  <si>
    <t>Patiry told me where she'd ended up
so we could finally get together again.</t>
  </si>
  <si>
    <t>It took me two whole days to get here
on the train!</t>
  </si>
  <si>
    <t>You probably think we're stupid,
but that's where you're wrong, pal!</t>
  </si>
  <si>
    <t>It didn't take long before I figured out
Kargo must've screwed up and headed
south instead.</t>
  </si>
  <si>
    <t>B-But the one who pointed to the wrong
side of the map was you, Patiry...</t>
  </si>
  <si>
    <t>You wanna say that again, punk?!
Don't try blaming this on me!</t>
  </si>
  <si>
    <t>B-But...!</t>
  </si>
  <si>
    <t>#6SUltra headlock time!</t>
  </si>
  <si>
    <t>#5SNooo! I'm sorry, I'm sorry!</t>
  </si>
  <si>
    <t>#KWell, I'm glad they ended up finding
one another, at least...</t>
  </si>
  <si>
    <t>#KI'm not even sure where to begin,
so I think I'm just going to choose
to say nothing at all.</t>
  </si>
  <si>
    <t>Hmph. We've got our reasons.</t>
  </si>
  <si>
    <t>Heh. We tried pulling this awesome prank
on some soldiers in the capital, but those
guys're SO lame.</t>
  </si>
  <si>
    <t>So we had to hightail it outta the city...
then Patiry went and got herself lost.
We've had a pretty rough time.</t>
  </si>
  <si>
    <t>You shut your trap, Kargo! What we did
is none of their business!</t>
  </si>
  <si>
    <t>#5SAnd what's this about me gettin' lost?
You were the one who screwed up and
went south!</t>
  </si>
  <si>
    <t>B-But that was only 'cause you pointed
to the wrong place on the map...</t>
  </si>
  <si>
    <t>What'd you just say?</t>
  </si>
  <si>
    <t>#KI can't believe they ended up all the way
here. Looks like they plan on staying for
a while, too.</t>
  </si>
  <si>
    <t>#KAs amazing as that is, the part that gets
me is how they ran off after provoking
soldiers. Honestly...</t>
  </si>
  <si>
    <t>#E_8#M_AI'll have to have a word with them later
to make sure they don't cause any trouble
for the villagers here.</t>
  </si>
  <si>
    <t>TK_patiry</t>
  </si>
  <si>
    <t>...Bah...</t>
  </si>
  <si>
    <t>#K(Oh, crap. Our eyes met.)</t>
  </si>
  <si>
    <t>So you're off to liberate the capital
or whatever, huh?</t>
  </si>
  <si>
    <t>Hmph. You guys sure love puttin'
on the tough-guy act, don't you?</t>
  </si>
  <si>
    <t>#KLook who's talking...</t>
  </si>
  <si>
    <t>#KI'm not sure you're in any position
to say that.</t>
  </si>
  <si>
    <t>Now, you listen here! Don't go trying
to show off, you hear me?</t>
  </si>
  <si>
    <t>We're all just kids here, and don't you
forget it!</t>
  </si>
  <si>
    <t>So if stuff gets too dangerous, scram,
got it?</t>
  </si>
  <si>
    <t>#K(Huh. So she was worried about us?)</t>
  </si>
  <si>
    <t>#KOh, Patiry. You have all the elegance
of a pie to the face.</t>
  </si>
  <si>
    <t>#E_4#M_4Still, I appreciate the concern. Thanks.</t>
  </si>
  <si>
    <t>#H[2]Sh-Shut it, you! Hurry up and get going!</t>
  </si>
  <si>
    <t>#K(Hahaha...)</t>
  </si>
  <si>
    <t>As if I'd give a rat's ass about you!</t>
  </si>
  <si>
    <t>...It's just that...you know! Uncle Carl used
to give me some extra grub sometimes!</t>
  </si>
  <si>
    <t>Go on. Scram! And don't even THINK of
screwing up!</t>
  </si>
  <si>
    <t>#E_2#M_4</t>
  </si>
  <si>
    <t>#KI won't! Take care of Kargo, okay?</t>
  </si>
  <si>
    <t>Yeah, yeah. Whatever!</t>
  </si>
  <si>
    <t>Now quit lyin' and show me the way there,
or I'm gonna knock your block off!</t>
  </si>
  <si>
    <t>Please, d-d-don't do that! Right this way!</t>
  </si>
  <si>
    <t>#K(Oh, Patiry... Never change.)</t>
  </si>
  <si>
    <t>#K(I keep trying to get her to soften up her
approach, but as you can see, she couldn't
spit out a kind word to save her life.)</t>
  </si>
  <si>
    <t>TK_PATIRY_KARGO_Z2</t>
  </si>
  <si>
    <t>TK_PATIRY_KARGO_Z2_2</t>
  </si>
  <si>
    <t>Heh. Whoever set out a big-ass trap
like this has gotta be one of the
strongest guys around.</t>
  </si>
  <si>
    <t>But that was before they met me.
HEY!! Come on out and show your face!
I gotta fist with your name on it!</t>
  </si>
  <si>
    <t>You guys better watch your backs.
Those noble soldiers are everywhere.</t>
  </si>
  <si>
    <t>They don't know how to take a joke,
either. You so much as breathe around
them, and it's out with the guns.</t>
  </si>
  <si>
    <t>So amateurs like you better not try 
pickin' a fight with them, got it?</t>
  </si>
  <si>
    <t>#KI'm more worried that you will,
to be honest...</t>
  </si>
  <si>
    <t>#KI understand that I was partly to blame
for you doing so, but don't try anything
like that again.</t>
  </si>
  <si>
    <t>#E[7]#M_A</t>
  </si>
  <si>
    <t>Ugh... Don't go tellin' me what to do, 
dweeb!</t>
  </si>
  <si>
    <t>Man, there's nothing here in this town.
But it's not like we can get back to the
capital any time soon...</t>
  </si>
  <si>
    <t>Listen here, Kargo: this town's part of
our turf now!</t>
  </si>
  <si>
    <t>Anyone who's got a problem with that
is gonna have to beat us in a snowball
fight!</t>
  </si>
  <si>
    <t>Wow, really?! You're so cool, Patiry!</t>
  </si>
  <si>
    <t>TK_PATIRY_LUCK_03_Z3</t>
  </si>
  <si>
    <t>So what're these hot spring thingies,
anyway? They toughen you up, right?</t>
  </si>
  <si>
    <t>No! No, they don't!</t>
  </si>
  <si>
    <t>Don't you lie to me, goody two-shoes!
I heard there's this super-strong old
guy who loves 'em!</t>
  </si>
  <si>
    <t>W-Well, that's true, but...</t>
  </si>
  <si>
    <t>#E[1]#M_A</t>
  </si>
  <si>
    <t>#KPlease try and avoid inconveniencing
others with your own stupidity, Patiry.</t>
  </si>
  <si>
    <t>Watch who you're callin' stupid,
four-eyes!</t>
  </si>
  <si>
    <t>#E[9]#M_0</t>
  </si>
  <si>
    <t>#KC'mon. The hot spring's free for everyone.
Try not to kick up a fuss about it, okay?</t>
  </si>
  <si>
    <t>kargo_setting</t>
  </si>
  <si>
    <t>TK_kargo</t>
  </si>
  <si>
    <t>I-I heard that there's gonna be a big
fight near the capital.</t>
  </si>
  <si>
    <t>I hope everyone back in Ost'll be okay...</t>
  </si>
  <si>
    <t>I mean, i-i-it's not like I'm worried!
It's just...</t>
  </si>
  <si>
    <t>It sucks when people you know get
hurt and stuff, you know?</t>
  </si>
  <si>
    <t>Mom, Dad, the old guy at the pub...
Man, now I'm stuck thinking about
them all over again...</t>
  </si>
  <si>
    <t>Ymir's a real nice place, but I still
wanna go home...</t>
  </si>
  <si>
    <t>Still, there's lots of weird stuff here
for a town this small.</t>
  </si>
  <si>
    <t>You think what Patiry said about all
those traps being around is true?</t>
  </si>
  <si>
    <t>Th-There's no way it wouldn't be true!
Damn whoever set all those traps! I'm
gonna get to the bottom of all this later!</t>
  </si>
  <si>
    <t>*shiver* It's so freakin' cold here!</t>
  </si>
  <si>
    <t>C-Can't we rege just a bit closer to
warm up some, Patiry? ...Pretty please?</t>
  </si>
  <si>
    <t>You numbskull! That's how they sucker
you in. You want the guy who set this
up to come out 'n laugh at you? Huh?</t>
  </si>
  <si>
    <t>#E[9]#M[A]</t>
  </si>
  <si>
    <t>#K(I better have a word with them later 
to make sure they don't cause any 
more trouble...)</t>
  </si>
  <si>
    <t>lisa_setting</t>
  </si>
  <si>
    <t>TK_lisa</t>
  </si>
  <si>
    <t>Father Bernard tells me that he traveled
around the continent during his younger
years as part of his training.</t>
  </si>
  <si>
    <t>He says that the experience was a very
fulfilling and enlightening one, too.</t>
  </si>
  <si>
    <t>I'm sure it must have been a challenge,
but I believe that experience is part of
what made him the man he is today.</t>
  </si>
  <si>
    <t>I would love to have the opportunity to
do what he did one day.</t>
  </si>
  <si>
    <t>I love this village and its people.</t>
  </si>
  <si>
    <t>I'd love to better serve everyone here,
so I hope to one day be able to take part
in some world traveling of my own.</t>
  </si>
  <si>
    <t>Oh, my! Are you all leaving already?</t>
  </si>
  <si>
    <t>Please don't worry about Uncle Teo. 
Father Bernard is both a wise man and
an expert on giving medical treatment.</t>
  </si>
  <si>
    <t>May Aidios be with you on your journey,
wherever it may take you.</t>
  </si>
  <si>
    <t>May Aidios guide you on your travels.</t>
  </si>
  <si>
    <t>I will be awaiting your safe return.</t>
  </si>
  <si>
    <t>gizmo_setting</t>
  </si>
  <si>
    <t>TK_gizmo</t>
  </si>
  <si>
    <t>I'm working together with Moritz on the
New Year's Eve preparations.</t>
  </si>
  <si>
    <t xml:space="preserve">Come to find out, the woods to the west
are freezing. Please, take care not to take
any detours thereabouts. </t>
  </si>
  <si>
    <t>#KDon't worry. I won't.</t>
  </si>
  <si>
    <t>It's wonderful to see Lord Teo up and
about again.</t>
  </si>
  <si>
    <t>Haha! I owe a whole, heaping debt of
gratitude to the Goddess.</t>
  </si>
  <si>
    <t>Lord Teo's condition improving has no
doubt caused Arthur to perk up as well.</t>
  </si>
  <si>
    <t>He truly loves his master, I can tell you
that.</t>
  </si>
  <si>
    <t>I'll have to be sure to keep him well
brushed for when Lord Teo is fit to
ride him again.</t>
  </si>
  <si>
    <t>Patrolling his territory and slaying
dangerous monsters are all important
duties of a ruling lord.</t>
  </si>
  <si>
    <t>And I'm sure Lord Teo will soon be ready
to resume doing so. Hold on just a while
longer, Arthur.</t>
  </si>
  <si>
    <t>I'll be continuing the repairs on the
open-air hot spring today.</t>
  </si>
  <si>
    <t>It should be ready to be used again
before long. I hope you're ready for
a good soak once that time comes.</t>
  </si>
  <si>
    <t>Please take care, everyone.</t>
  </si>
  <si>
    <t>I hope you will be able to find some sort
of clue as to Lady Elise and Princess
Alfin's whereabouts during your trip.</t>
  </si>
  <si>
    <t xml:space="preserve">I've finished repairing the buildings
that were damaged. </t>
  </si>
  <si>
    <t>Now all that remains is the open-air
bath and the station facilities...</t>
  </si>
  <si>
    <t>But I have to say, I haven't the foggiest
idea how to go about repairing the latter.
...I'll focus on the open-air bath for now.</t>
  </si>
  <si>
    <t>I can't imagine that one'll be an easy
fix, either...</t>
  </si>
  <si>
    <t>The open-air bath was a generous gift
from His Majesty. It wouldn't do to leave
it in its current condition!</t>
  </si>
  <si>
    <t>You take care on your journey, and don't
worry about things here. I'll begin repairs
during your absence.</t>
  </si>
  <si>
    <t>Hmm... The building itself has barely
been damaged at all...</t>
  </si>
  <si>
    <t>...but the open-air bath and surrounding
area has been charred horribly. It's going
to take some time to repair it all.</t>
  </si>
  <si>
    <t>...How disgraceful of those jaegers to 
damage a place granted to this village by
the Imperial family!</t>
  </si>
  <si>
    <t>Those men will receive their comeuppance
for this someday, I'm sure.</t>
  </si>
  <si>
    <t>Damaging the Phoenix Wings is bad enough,
but to harm Lord Teo and capture Lady Elise
and Princess Alfin? Simply unforgivable!</t>
  </si>
  <si>
    <t>The monsters on the mountain path are more
ferocious than ever these days. Do make sure
you're fully prepared.</t>
  </si>
  <si>
    <t>I'll pray to Aidios for your safe return.</t>
  </si>
  <si>
    <t>TK_GIZMO_LUCIA_00_02</t>
  </si>
  <si>
    <t>#KMy husband will be patrolling as a 
precaution, but make sure that everyone
knows not to leave their homes.</t>
  </si>
  <si>
    <t>Of course. I'll make sure to get the
word out.</t>
  </si>
  <si>
    <t>But I think you should return to the
mansion for now, my lady.</t>
  </si>
  <si>
    <t>celine2_setting</t>
  </si>
  <si>
    <t>TK_celine2_elise_00_01</t>
  </si>
  <si>
    <t>#KI'm not sure what you have to
apologize for, especially after
what you've done for Rean...</t>
  </si>
  <si>
    <t>#E[5]#M_9...but regardless, please do tell me if
I can do anything to make your time
here more pleasant.</t>
  </si>
  <si>
    <t>#E_F#M_0</t>
  </si>
  <si>
    <t>#KYou don't need to go out of your
way for me. Really...</t>
  </si>
  <si>
    <t>#K(Ha... It's kind of entertaining to watch
her squirm from all of Elise's attention.)</t>
  </si>
  <si>
    <t>EV_00_04_01</t>
  </si>
  <si>
    <t>AniFieldAttack</t>
  </si>
  <si>
    <t>FC_Start_Party</t>
  </si>
  <si>
    <t>C_NPC208</t>
  </si>
  <si>
    <t>Alf</t>
  </si>
  <si>
    <t>C_NPC294_C01</t>
  </si>
  <si>
    <t>Station Employee Luke</t>
  </si>
  <si>
    <t>C_NPC377</t>
  </si>
  <si>
    <t>Sister Lisa</t>
  </si>
  <si>
    <t>C_NPC271_C02</t>
  </si>
  <si>
    <t>Moritz</t>
  </si>
  <si>
    <t>I_PVIS_T4000</t>
  </si>
  <si>
    <t>EV_00_07_00</t>
  </si>
  <si>
    <t>C_NPC052</t>
  </si>
  <si>
    <t>Celine</t>
  </si>
  <si>
    <t>C_NPC011</t>
  </si>
  <si>
    <t>Elise</t>
  </si>
  <si>
    <t>I_SVIS183</t>
  </si>
  <si>
    <t>I_SVIS184</t>
  </si>
  <si>
    <t>AniWait2</t>
  </si>
  <si>
    <t>#3KOh, here you are, Elise. I wasn't expecting 
to find the two of you together.</t>
  </si>
  <si>
    <t>#KWell, it's quite cold outside, so I thought 
I'd come and give Celine some warm milk.</t>
  </si>
  <si>
    <t>#1K*sigh* I keep telling her that she doesn't
need to go out of her way for me, but she 
won't listen.</t>
  </si>
  <si>
    <t>#E_J#M_0The steam here is plenty to keep me warm.</t>
  </si>
  <si>
    <t>#KOh, no, that wouldn't do at all.</t>
  </si>
  <si>
    <t>#E_8#M_9You saved my brother's life.
At least allow me to try and make your
stay here in Ymir a comfortable one.</t>
  </si>
  <si>
    <t>#3KCeline saved my life?</t>
  </si>
  <si>
    <t>#E[A]#M_0</t>
  </si>
  <si>
    <t>#3K(And when, exactly, did this happen?)</t>
  </si>
  <si>
    <t>C</t>
  </si>
  <si>
    <t>8</t>
  </si>
  <si>
    <t>#E[C]#M_A</t>
  </si>
  <si>
    <t>#2K#F(I-I told her nothing of the sort!)</t>
  </si>
  <si>
    <t>#E_8#M_A(I keep trying to tell her it's not true,
but she won't believe a word I say.)</t>
  </si>
  <si>
    <t>#KUmm... Is something the matter?</t>
  </si>
  <si>
    <t>#3KNope. Not a thing.</t>
  </si>
  <si>
    <t xml:space="preserve">#1K...I'd really rather you didn't act like
I saved his life, though. </t>
  </si>
  <si>
    <t>#E_F#M_ABesides, if anything, I should be the
one who owes you...</t>
  </si>
  <si>
    <t>#KWhat do you mean...?</t>
  </si>
  <si>
    <t>#1KN-Nothing! Forget I said anything!</t>
  </si>
  <si>
    <t>#E[D]#M_4The milk's cooled down a little now,
so I'm going to have some. Thank you!</t>
  </si>
  <si>
    <t>#E[C]#M[0]</t>
  </si>
  <si>
    <t>#K???</t>
  </si>
  <si>
    <t>0[autoE0]</t>
  </si>
  <si>
    <t>0[autoM0]</t>
  </si>
  <si>
    <t>#E[3]#M[A]</t>
  </si>
  <si>
    <t>#3K(Thinking back on it, didn't Elise later
say she spotted a cat when she went into
the old schoolhouse?)</t>
  </si>
  <si>
    <t>#E[K]#M[A]</t>
  </si>
  <si>
    <t>#3K(That better not have been who I think
it is...)</t>
  </si>
  <si>
    <t>#E[8]#M_A</t>
  </si>
  <si>
    <t>#K(Don't give me that look! I wouldn't
have led her in there if I didn't think
it was safe, you know!)</t>
  </si>
  <si>
    <t>#E[9]#M_A(I was desperate. You just had such
a halfhearted reaction to that door,
so I started getting impatient, and...)</t>
  </si>
  <si>
    <t>#E[H]#M_A</t>
  </si>
  <si>
    <t>#3K#5S(I can't believe you! She could've--)</t>
  </si>
  <si>
    <t>#E_E#M_A</t>
  </si>
  <si>
    <t>#K(She wasn't in any danger, h-honestly!
The guardian in there was designed not
to attack people unrelated to the trial.)</t>
  </si>
  <si>
    <t>#E_8#M_A(It didn't touch her even when she was
right in front of it, right? That's proof
enough!)</t>
  </si>
  <si>
    <t>#E[9]#M_A(...I'm sorry, okay? I never should've done
it to begin with. Emma's lectured me over
and over about it, too...)</t>
  </si>
  <si>
    <t>#3K(You're SORRY?! You--)</t>
  </si>
  <si>
    <t>6</t>
  </si>
  <si>
    <t>A</t>
  </si>
  <si>
    <t>Umm...</t>
  </si>
  <si>
    <t>I'm not sure why you're whispering to one
another, but regardless, I want you to know
how much I appreciate what you did.</t>
  </si>
  <si>
    <t>#E[5]#M_9Like I said before, I want to make your
stay a comfortable one. Whatever you need,
please don't hesitate to ask.</t>
  </si>
  <si>
    <t>#E[D]#M_A</t>
  </si>
  <si>
    <t>#K#0TI-It's okay, really...</t>
  </si>
  <si>
    <t>#E_E#M_0And...umm...sorry.</t>
  </si>
  <si>
    <t>Hmm? Why are you sorry?</t>
  </si>
  <si>
    <t>#3K(Well, she does genuinely seem to regret
what she did, and Elise didn't come to any
harm... I guess I'll let her off this time.)</t>
  </si>
  <si>
    <t>#E_8#M[9](Haha. I really do have one amazing little
sister.)</t>
  </si>
  <si>
    <t>#E_E#M[0](Compared to her, I'm...)</t>
  </si>
  <si>
    <t>FC_End_Party</t>
  </si>
  <si>
    <t>TU_00_PERSON_NOTE_A</t>
  </si>
  <si>
    <t>EV_00_11_03</t>
  </si>
  <si>
    <t>C_NPC012</t>
  </si>
  <si>
    <t>Princess Alfin</t>
  </si>
  <si>
    <t>C_NPC025</t>
  </si>
  <si>
    <t>Baron Schwarzer</t>
  </si>
  <si>
    <t>C_NPC026</t>
  </si>
  <si>
    <t>Lady Schwarzer</t>
  </si>
  <si>
    <t>AniEvAtamakaki</t>
  </si>
  <si>
    <t>AniEvOdoroki</t>
  </si>
  <si>
    <t>AniEvYaruki</t>
  </si>
  <si>
    <t>AniEvHookaki</t>
  </si>
  <si>
    <t>AniEvWait</t>
  </si>
  <si>
    <t>2</t>
  </si>
  <si>
    <t>#K#FYou're certain, then?</t>
  </si>
  <si>
    <t>That this 'Magic Knight' something or
other is coming here.</t>
  </si>
  <si>
    <t>#K#FI'm certain. I can sense its mana
moving toward us.</t>
  </si>
  <si>
    <t>#E_JIt's still a fair distance away for now,
but it's getting closer by the minute.</t>
  </si>
  <si>
    <t>#E_0#M_AIt's coming from the direction of the 
valley behind the village.</t>
  </si>
  <si>
    <t>#KBah... I thought I'd finished it off,
but I should've made sure.</t>
  </si>
  <si>
    <t>#E_6I didn't think anything could survive
that fall, but if anything COULD, it'd be
one of those things.</t>
  </si>
  <si>
    <t>#KNo. You did what you could.
You shouldn't blame yourself.</t>
  </si>
  <si>
    <t>#E_I#M_A</t>
  </si>
  <si>
    <t>#KStill, why would it be coming here...?</t>
  </si>
  <si>
    <t>#KMy guess is because you're here.</t>
  </si>
  <si>
    <t>Or, more specifically, because the
Ashen Awakener is here.</t>
  </si>
  <si>
    <t>#E_8#M_A</t>
  </si>
  <si>
    <t>#KI-It's after Rean...?</t>
  </si>
  <si>
    <t>#KSo these Magic Knights may have some
connection with the Divine Knights?</t>
  </si>
  <si>
    <t>#E_2#M_AWell, that makes this easy. If it's after
me, then I should be the one to go out
and stop it.</t>
  </si>
  <si>
    <t>#4K#FBut you'd be putting yourself in
danger...</t>
  </si>
  <si>
    <t>#1K#FI'll be fine. And I won't let it get anywhere
near the village.</t>
  </si>
  <si>
    <t>In a way, I have to. If I can't do this,
what hope do I have of getting Class VII
back together again?</t>
  </si>
  <si>
    <t>#1KWell, sounds like your mind's made up.</t>
  </si>
  <si>
    <t>#E[1]#M_0And you appear to have recovered enough
in my eyes...</t>
  </si>
  <si>
    <t>#E_2All right, then. I have no objections.</t>
  </si>
  <si>
    <t>#KWe'll have all of the villagers ready
to evacuate as a precaution.</t>
  </si>
  <si>
    <t xml:space="preserve">#E_8#M_0Take care, Rean! </t>
  </si>
  <si>
    <t>#KThanks, Mom, Dad.</t>
  </si>
  <si>
    <t>#KLet me come with.</t>
  </si>
  <si>
    <t>I doubt I could compare to Sara,
but I ain't too shabby in a fight.</t>
  </si>
  <si>
    <t>#KReally? Thank you... I'd feel a lot
better having you around, honestly.</t>
  </si>
  <si>
    <t>Okay. So, Toval, Celine? You guys
almost ready to head ou--</t>
  </si>
  <si>
    <t>#E[3]#M_0</t>
  </si>
  <si>
    <t>#4K#FActually, if you don't mind, Rean...</t>
  </si>
  <si>
    <t>#E_2...I would like to come with you.</t>
  </si>
  <si>
    <t>#3KYou...would?</t>
  </si>
  <si>
    <t>#4K#0TElise...?!</t>
  </si>
  <si>
    <t>#K#0TThis is not an opponent to be taken lightly.
A fact I'm sure you're well aware of.</t>
  </si>
  <si>
    <t>I fully understand the dangers this
will entail.</t>
  </si>
  <si>
    <t>Combat etiquette is imperative to calling
oneself a noble, and I am familiar with
the sword style of the Schwarzer family.</t>
  </si>
  <si>
    <t>#E_2#M_0You've trained me yourself, Rean.</t>
  </si>
  <si>
    <t>#3KW-Well, that's true, but...</t>
  </si>
  <si>
    <t>#3K#0TYou're certain that this is what you
want to do, Elise?</t>
  </si>
  <si>
    <t>Yes, I am.</t>
  </si>
  <si>
    <t>My brother has chosen his path, and as his
sister, I feel I have a duty to support him.</t>
  </si>
  <si>
    <t>#E_2#M_0No, not only as his sister--as a daughter
of House Schwarzer. I have every intention
of doing whatever is within my power.</t>
  </si>
  <si>
    <t>#3K#0THeehee. My, how you've grown.</t>
  </si>
  <si>
    <t>#3K#0TIndeed. As your father, I couldn't be
more proud.</t>
  </si>
  <si>
    <t>#E_0#M_0Take her with you, Rean.</t>
  </si>
  <si>
    <t>I have plenty of faith in her abilities as
a swordsman, but I also think she would
keep you from doing anything too rash.</t>
  </si>
  <si>
    <t>E</t>
  </si>
  <si>
    <t>Heehee...</t>
  </si>
  <si>
    <t>#1KD-Dad, come on...!</t>
  </si>
  <si>
    <t>#KI don't think you've got anything to worry
about. She's stronger than you're giving
her credit for.</t>
  </si>
  <si>
    <t>Like your dad said, she knows her way
around a sword, and she's pretty good
at using her ARCUS, too.</t>
  </si>
  <si>
    <t>She saved me and Her Highness from more
than a few tough spots on our way here, even.</t>
  </si>
  <si>
    <t>#KTeehee. That she did.</t>
  </si>
  <si>
    <t>#E[5]#M_0And I'm sure she'll be capable of even 
more with her beloved brother at her 
side. ♪</t>
  </si>
  <si>
    <t>#KBut still...</t>
  </si>
  <si>
    <t>#E[C]#M_0Hold on. Since when has Elise had an
ARCUS?</t>
  </si>
  <si>
    <t>#KOh. Left that fun detail out when catching
you up, didn't I? Prince Olivert gave me a
couple of spares, actually.</t>
  </si>
  <si>
    <t>#E[4]#e[5]And I had a hunch these two would have
a knack for them with a bit of practice,
so I showed 'em the ropes on the way here.</t>
  </si>
  <si>
    <t>#E[C]#M[3]</t>
  </si>
  <si>
    <t>#K*gape*</t>
  </si>
  <si>
    <t>#KI know you're against her coming with us,
but we really don't have much time here.</t>
  </si>
  <si>
    <t>And it's pretty clear that nothing you say
is going to change her mind, so I think
it's time you gave up and we got going.</t>
  </si>
  <si>
    <t>#E[B]#M[A]</t>
  </si>
  <si>
    <t>#2PArgh...</t>
  </si>
  <si>
    <t>#1K#FFine! You can come, too, Elise.</t>
  </si>
  <si>
    <t>#E_6But don't even think of doing anything
that will put you any further in harm's
way than you need to be! Promise, okay?</t>
  </si>
  <si>
    <t>FC_look_dir_Yes</t>
  </si>
  <si>
    <t>#4K#FI promise!</t>
  </si>
  <si>
    <t>#KAll right. Let's start getting ready, then.</t>
  </si>
  <si>
    <t>#E_2If either of you need to do anything last minute,
get it done now. After that, we'll make our way
for Ymir's back entrance.</t>
  </si>
  <si>
    <t>Toval and Elise joined the party.</t>
  </si>
  <si>
    <t>Set_Mquartz_Lv</t>
  </si>
  <si>
    <t>EV_Heal_HPCP</t>
  </si>
  <si>
    <t>TU_00_TACTICS</t>
  </si>
  <si>
    <t>EV_00_16_00</t>
  </si>
  <si>
    <t>event/ev2gu002.eff</t>
  </si>
  <si>
    <t>event/ev2sm016.eff</t>
  </si>
  <si>
    <t>event/ev2br003.eff</t>
  </si>
  <si>
    <t>event/ev2re017.eff</t>
  </si>
  <si>
    <t>event/ev2re004.eff</t>
  </si>
  <si>
    <t>event/ev2re016.eff</t>
  </si>
  <si>
    <t>event/ev2re018.eff</t>
  </si>
  <si>
    <t>battle/damage02.eff</t>
  </si>
  <si>
    <t>event/ev2lo003.eff</t>
  </si>
  <si>
    <t>battle/atk051_0.eff</t>
  </si>
  <si>
    <t>battle/npca00_2.eff</t>
  </si>
  <si>
    <t>battle/scre02_3.eff</t>
  </si>
  <si>
    <t>event/ev2lo002.eff</t>
  </si>
  <si>
    <t>event/ev2gl007.eff</t>
  </si>
  <si>
    <t>event/ev2gl000.eff</t>
  </si>
  <si>
    <t>C_NPC070</t>
  </si>
  <si>
    <t>Altina</t>
  </si>
  <si>
    <t>C_NPC079</t>
  </si>
  <si>
    <t>Claiomh Solais</t>
  </si>
  <si>
    <t>C_NPC053</t>
  </si>
  <si>
    <t>Grianos</t>
  </si>
  <si>
    <t>C_NPC390</t>
  </si>
  <si>
    <t>Jaeger</t>
  </si>
  <si>
    <t>npc390</t>
  </si>
  <si>
    <t>C_NPC390_C00</t>
  </si>
  <si>
    <t>npc390_c00</t>
  </si>
  <si>
    <t>C_PLY000</t>
  </si>
  <si>
    <t>Rean</t>
  </si>
  <si>
    <t>C_NPC016_C14</t>
  </si>
  <si>
    <t>Vita Clotilde</t>
  </si>
  <si>
    <t>C_NPC249_C00</t>
  </si>
  <si>
    <t>Kiki</t>
  </si>
  <si>
    <t>C_NPC312_C03</t>
  </si>
  <si>
    <t>Maple</t>
  </si>
  <si>
    <t>C_NPC313_C01</t>
  </si>
  <si>
    <t>Manager Baggins</t>
  </si>
  <si>
    <t>C_NPC276</t>
  </si>
  <si>
    <t>Camilla</t>
  </si>
  <si>
    <t>C_NPC281</t>
  </si>
  <si>
    <t>Lio</t>
  </si>
  <si>
    <t>C_NPC376_C01</t>
  </si>
  <si>
    <t>Father Bernard</t>
  </si>
  <si>
    <t>Black-Clad Girl</t>
  </si>
  <si>
    <t>Vita Clotilde's Voice</t>
  </si>
  <si>
    <t>Black Object</t>
  </si>
  <si>
    <t>ev_weapon00</t>
  </si>
  <si>
    <t>ev_weapon01</t>
  </si>
  <si>
    <t>ev_weapon02</t>
  </si>
  <si>
    <t>AniTurn</t>
  </si>
  <si>
    <t>AniRun</t>
  </si>
  <si>
    <t>AniEvDead1</t>
  </si>
  <si>
    <t>AniEv3335</t>
  </si>
  <si>
    <t>AniEv3305</t>
  </si>
  <si>
    <t>AniEv7560</t>
  </si>
  <si>
    <t>AniEv7625</t>
  </si>
  <si>
    <t>AniEv3340</t>
  </si>
  <si>
    <t>AniEv3345</t>
  </si>
  <si>
    <t>AniEv0715</t>
  </si>
  <si>
    <t>AniEv0720</t>
  </si>
  <si>
    <t>AniEv1565</t>
  </si>
  <si>
    <t>AniEv1563</t>
  </si>
  <si>
    <t>AniEv1562</t>
  </si>
  <si>
    <t>AniEvBtlWait</t>
  </si>
  <si>
    <t>AniEv7225</t>
  </si>
  <si>
    <t>AniEv0800</t>
  </si>
  <si>
    <t>AniEv0900</t>
  </si>
  <si>
    <t>AniEv3400</t>
  </si>
  <si>
    <t>AniEv3402</t>
  </si>
  <si>
    <t>AniEv3405</t>
  </si>
  <si>
    <t>AniEvKincho</t>
  </si>
  <si>
    <t>AniEvAttack</t>
  </si>
  <si>
    <t>AniEvCraft04_01</t>
  </si>
  <si>
    <t>AniEvCraft04_02</t>
  </si>
  <si>
    <t>AniEvSCraft10_06</t>
  </si>
  <si>
    <t>AniEvSCraft01_03</t>
  </si>
  <si>
    <t>AniEvCraft05_01</t>
  </si>
  <si>
    <t>AniEvCraft05_02</t>
  </si>
  <si>
    <t>AniEvSCraft01_01</t>
  </si>
  <si>
    <t>AniEvSCraft01_02</t>
  </si>
  <si>
    <t>AniEv1365</t>
  </si>
  <si>
    <t>AniEv1365a</t>
  </si>
  <si>
    <t>AniEv8250</t>
  </si>
  <si>
    <t>AniEv8250a</t>
  </si>
  <si>
    <t>AniEv8250b</t>
  </si>
  <si>
    <t>AniEv8255</t>
  </si>
  <si>
    <t>AniEv8260</t>
  </si>
  <si>
    <t>AniEv3000</t>
  </si>
  <si>
    <t>AniEv3715</t>
  </si>
  <si>
    <t>AniEv3025</t>
  </si>
  <si>
    <t>AniEv3300</t>
  </si>
  <si>
    <t>AniEv3030</t>
  </si>
  <si>
    <t>AniEv3030b</t>
  </si>
  <si>
    <t>AniEv1560</t>
  </si>
  <si>
    <t>AniEv8205</t>
  </si>
  <si>
    <t>AniEv8210</t>
  </si>
  <si>
    <t>AniEv8490</t>
  </si>
  <si>
    <t>AniEv8495</t>
  </si>
  <si>
    <t>AniIdle</t>
  </si>
  <si>
    <t>AniEv8505</t>
  </si>
  <si>
    <t>AniEv8428</t>
  </si>
  <si>
    <t>AniEv6232</t>
  </si>
  <si>
    <t>AniEv3183</t>
  </si>
  <si>
    <t>AniEv3182</t>
  </si>
  <si>
    <t>AniEvRyoteburi</t>
  </si>
  <si>
    <t>AniAttachEQU562</t>
  </si>
  <si>
    <t>AniAttachEQU561</t>
  </si>
  <si>
    <t>AniAttachEQU232</t>
  </si>
  <si>
    <t>AniEvAttachEquip</t>
  </si>
  <si>
    <t>Ani_BT1_Load</t>
  </si>
  <si>
    <t>ChangeHair</t>
  </si>
  <si>
    <t>#1K#FO-Oh, heavens...</t>
  </si>
  <si>
    <t>#KYour Highness, please hurry back inside
the mansion and hide.</t>
  </si>
  <si>
    <t>Whatever may come to pass, we won't
allow them to touch you.</t>
  </si>
  <si>
    <t>#KB-But...!</t>
  </si>
  <si>
    <t>Man's Voice</t>
  </si>
  <si>
    <t>#0T#5SThere you are.</t>
  </si>
  <si>
    <t>#4K#FWe are the Northern Jaegers, and we've
entered a contract with the Kreuzen province.</t>
  </si>
  <si>
    <t>By the order of its lord, Duke Albarea...</t>
  </si>
  <si>
    <t>...we are here to take you into 'protective'
custody, Your Highness.</t>
  </si>
  <si>
    <t>#1K#F...No...</t>
  </si>
  <si>
    <t>3</t>
  </si>
  <si>
    <t>A-Auntie Lucia...?!</t>
  </si>
  <si>
    <t>#K#0TOut of the way, woman.</t>
  </si>
  <si>
    <t>#E[3]#M_9</t>
  </si>
  <si>
    <t>#1PI ask you to leave this village at once.</t>
  </si>
  <si>
    <t>#E[3]#M_9The Schwarzer family has historical
connections with the Imperial family...</t>
  </si>
  <si>
    <t>#E_2#M_A...so as long as I live, you will not lay
a hand on Her Highness!</t>
  </si>
  <si>
    <t>#4K#FHmph. You've got guts if nothing else.</t>
  </si>
  <si>
    <t>#2PBut I'm not going to repeat myself again.</t>
  </si>
  <si>
    <t>Our orders are that the lives of all other
than Princess Alfin are of no consequence.
Am I making myself clear?</t>
  </si>
  <si>
    <t>#E_2#M[A]</t>
  </si>
  <si>
    <t>#1K#0T...</t>
  </si>
  <si>
    <t>#E_F#M_A</t>
  </si>
  <si>
    <t>#3K#0TP-Please, don't!</t>
  </si>
  <si>
    <t>#E_6#M_A</t>
  </si>
  <si>
    <t>#6S#0TDon't you dare lay a hand on them!</t>
  </si>
  <si>
    <t>12</t>
  </si>
  <si>
    <t>NODE_CENTER</t>
  </si>
  <si>
    <t>O</t>
  </si>
  <si>
    <t>1A</t>
  </si>
  <si>
    <t>#3KGuh... Who are you?!</t>
  </si>
  <si>
    <t>7</t>
  </si>
  <si>
    <t>#1K#F#0TUncle Teo!</t>
  </si>
  <si>
    <t>#1K#F#0TDarling...</t>
  </si>
  <si>
    <t>#1PI am the Baron of Ymir, Teo Schwarzer.</t>
  </si>
  <si>
    <t>And I will serve as your opponent.</t>
  </si>
  <si>
    <t>#1P#6SBegin!</t>
  </si>
  <si>
    <t>ET_00_16_00_JAEGER000_0</t>
  </si>
  <si>
    <t>AniEvDead</t>
  </si>
  <si>
    <t>#1PUgh...!</t>
  </si>
  <si>
    <t>#2PBah...</t>
  </si>
  <si>
    <t>#1PNot all talk, I see.</t>
  </si>
  <si>
    <t>#3K#FThe art of swordsmanship has been passed
down in the Schwarzer family for generations.</t>
  </si>
  <si>
    <t>#E_2#M_0I couldn't hope to compare to Master Ka-fai
or Lord Arseid, but I dedicate myself to honing
my skills all the same.</t>
  </si>
  <si>
    <t>#2PHmph. Clearly, you're not the type of noble
who sits idly by and hires men to fight his
battles for him.</t>
  </si>
  <si>
    <t>Voice</t>
  </si>
  <si>
    <t>#0TBut I wonder how much use your sword
will have if we tried this.</t>
  </si>
  <si>
    <t>#1PI-I'm sorry, Mr. Baron...</t>
  </si>
  <si>
    <t>#K#0T#FYou cowards! Have you no shame?!</t>
  </si>
  <si>
    <t>#2PAll that matters to we jaegers is fulfilling
our contract by any means necessary.</t>
  </si>
  <si>
    <t>Fail to cooperate, and you know what
happens next.</t>
  </si>
  <si>
    <t>#3KRrrgh...</t>
  </si>
  <si>
    <t>AniEvDetachEquip</t>
  </si>
  <si>
    <t>#2K#FThat sounded like a machine gun!</t>
  </si>
  <si>
    <t>#2K#FThere's... There's fire everywhere...</t>
  </si>
  <si>
    <t>#1K#FDamn it! Looks like we're up against some 
pretty high-ranking jaegers here.</t>
  </si>
  <si>
    <t>#3K#FYour Highne--</t>
  </si>
  <si>
    <t>#E[C]#M[8]</t>
  </si>
  <si>
    <t>#3K#F#6S!!!</t>
  </si>
  <si>
    <t>#K#F#0TF-Father?!</t>
  </si>
  <si>
    <t>#E[B]#M[12]</t>
  </si>
  <si>
    <t>#K#F#0T#5SNooooo!</t>
  </si>
  <si>
    <t>FC_PLY000_C05</t>
  </si>
  <si>
    <t>#E_6#M_2</t>
  </si>
  <si>
    <t>#2P#5C#6S#5CGraaaaaaaaaaaaah!</t>
  </si>
  <si>
    <t>#1K#0T...!</t>
  </si>
  <si>
    <t>#1PTh-The hell...?!</t>
  </si>
  <si>
    <t>#1K#FRean! No...</t>
  </si>
  <si>
    <t>EraseEquip2</t>
  </si>
  <si>
    <t>#5C#6S#0T#5CHaaaa!</t>
  </si>
  <si>
    <t>AniDetachEQU561</t>
  </si>
  <si>
    <t>anime</t>
  </si>
  <si>
    <t>#3P#5SWhat the...?!</t>
  </si>
  <si>
    <t>#3P#5SHow...?!</t>
  </si>
  <si>
    <t>AniDetachEQU562</t>
  </si>
  <si>
    <t>#3P#5SUrgh!</t>
  </si>
  <si>
    <t>#1P#5SGah!</t>
  </si>
  <si>
    <t>AniDetachEQU232</t>
  </si>
  <si>
    <t>#3K#FR-Rean...?</t>
  </si>
  <si>
    <t>R_arm_point:NODE_EFFECT02</t>
  </si>
  <si>
    <t>#5C#500W#5CDie...</t>
  </si>
  <si>
    <t>#E_6#M[12]</t>
  </si>
  <si>
    <t>#5C#5S#800W#5CUoooooooohh!!</t>
  </si>
  <si>
    <t>#4K#0TWhoa!</t>
  </si>
  <si>
    <t>#3K#0T#FH-He's a monster...!</t>
  </si>
  <si>
    <t>#E[B]#M_A</t>
  </si>
  <si>
    <t>#6SRean!</t>
  </si>
  <si>
    <t>#E[Q]#M_A</t>
  </si>
  <si>
    <t>#5SRean, don't!</t>
  </si>
  <si>
    <t>#5SDon't lose yourself to anger!</t>
  </si>
  <si>
    <t>#E[R]#M_A#5SThat will only lead to a repeat of
what happened eight years ago!</t>
  </si>
  <si>
    <t>#5C#2P#500W#5CUgh... Eli...se...</t>
  </si>
  <si>
    <t>#E[7]#M[7]</t>
  </si>
  <si>
    <t>#5C#2P#800W#6S#5CUrgh... Gaaaaaaaaah!</t>
  </si>
  <si>
    <t>#E[O]#M_A</t>
  </si>
  <si>
    <t>#2PHe's still breathing! Your father's alive,
Rean!</t>
  </si>
  <si>
    <t>#2PHang in there. I'll do first aid right away!</t>
  </si>
  <si>
    <t>Lady Schwarzer is just fine, too!</t>
  </si>
  <si>
    <t>#E[R]#M_A</t>
  </si>
  <si>
    <t>#K#F#0TShe was knocked unconscious, but I don't
see any injuries. She's okay!</t>
  </si>
  <si>
    <t>#E[Q]#M_AAuntie Lucia, stay with us!</t>
  </si>
  <si>
    <t>B</t>
  </si>
  <si>
    <t>Q</t>
  </si>
  <si>
    <t>#2POh, thank goodness...</t>
  </si>
  <si>
    <t>#1P#5C#500W#6S#5C...Urgh... Oooooooohhh...!</t>
  </si>
  <si>
    <t>#1P#600WUgh...*pant*...*pant*...</t>
  </si>
  <si>
    <t>#E[R]#M_9</t>
  </si>
  <si>
    <t>#1PAre you... Are you back to normal?</t>
  </si>
  <si>
    <t>#E[Q]#M_ARean, speak to me. Are you all right?!</t>
  </si>
  <si>
    <t>#2P#500WSorry, Elise...</t>
  </si>
  <si>
    <t>#E_9#M_A#600WI lost...control of myself again...</t>
  </si>
  <si>
    <t>#1PIt's all right... It's all right...!</t>
  </si>
  <si>
    <t>#E[Q]#M_9You came back to me in the end...</t>
  </si>
  <si>
    <t>...and that's all that matters!</t>
  </si>
  <si>
    <t>#E_E#M_9</t>
  </si>
  <si>
    <t>#2P#600WElise...</t>
  </si>
  <si>
    <t>#E[9]#M_9#600WI'm sorry. I really am...</t>
  </si>
  <si>
    <t>close</t>
  </si>
  <si>
    <t>#1PAuntie Lucia! Are you all right,
Auntie Lucia?</t>
  </si>
  <si>
    <t>#2P#500W...Ngh...</t>
  </si>
  <si>
    <t>#4K#500WYour Highness... You're unharmed...</t>
  </si>
  <si>
    <t>#E[R]#M_0</t>
  </si>
  <si>
    <t>#1PYes, I'm fine...and it's all because
of you and your family!</t>
  </si>
  <si>
    <t>#E[Q]#M_0*sniffle* I can't even begin to thank
you enough...</t>
  </si>
  <si>
    <t>#E[9]#M_9</t>
  </si>
  <si>
    <t>#4K#500WHeehee... Your Highness, there's
no need to cry.</t>
  </si>
  <si>
    <t>#E_8#M_9#500WYou have the face of an angel...
Please don't spoil it with tears.</t>
  </si>
  <si>
    <t>#2K*sigh* Well, I'm glad she's in no mortal
danger.</t>
  </si>
  <si>
    <t>#3KToval, what about Father?</t>
  </si>
  <si>
    <t>#4KI've given him some first aid, but he
was injured pretty severely.</t>
  </si>
  <si>
    <t>#E_6#M_AWe should get him to somewhere he
can receive proper treatment as soon
as possible.</t>
  </si>
  <si>
    <t>#3KNo...</t>
  </si>
  <si>
    <t>#3KDad...</t>
  </si>
  <si>
    <t>Bewitching Voice</t>
  </si>
  <si>
    <t>#6C#0T#6CHonestly...
Some people have no patience.</t>
  </si>
  <si>
    <t>ET_SE_GLIANOS_FLAP</t>
  </si>
  <si>
    <t>#2KVita! You...!</t>
  </si>
  <si>
    <t>#4K#FWhat do you want with us this time?</t>
  </si>
  <si>
    <t>#6C#6CI had some concerns about how things
were over here, so I decided to come and
have a look.</t>
  </si>
  <si>
    <t>#6C#E[9]#M_A#6CDuke Albarea's really gone and done it
this time.</t>
  </si>
  <si>
    <t>#6C#E_I#M_A#6CIt's obvious that he really wants to get
ahead of Duke Cayenne, but this isn't the
most prudent way to do it.</t>
  </si>
  <si>
    <t>#E_6#M[A]</t>
  </si>
  <si>
    <t>#K#0T#F...</t>
  </si>
  <si>
    <t>#K#0T#FYou act like he's not one of your allies...</t>
  </si>
  <si>
    <t>#6C#6CNow, now... There's no need to take your
anger out on me.</t>
  </si>
  <si>
    <t>#6C#E_8#M_0#6CI can't undo what's already happened, 
but if it will help, I can at least
clear up his mess for you.</t>
  </si>
  <si>
    <t>#K#0T#FWhat...?</t>
  </si>
  <si>
    <t>1</t>
  </si>
  <si>
    <t>#5C#500W#5CIt's time to sleep, my children...</t>
  </si>
  <si>
    <t>#E[3]#M_4</t>
  </si>
  <si>
    <t>#5C#500W#5CFall into a loving oblivion, cradled
in your merciful mother's arms...</t>
  </si>
  <si>
    <t>#K#F#0T(A... A lullaby...?)</t>
  </si>
  <si>
    <t>#K#F#0T(No. This is...)</t>
  </si>
  <si>
    <t>#2P#300W...Uhh...?</t>
  </si>
  <si>
    <t>#1P#300W...Mmm...</t>
  </si>
  <si>
    <t>#6C#1K#F#0T#6CYou will descend the mountain as you are.</t>
  </si>
  <si>
    <t>#6C#1K#F#E[A]#M_0#6CAnd you will report to Duke Albarea that
you found nothing out of the ordinary.</t>
  </si>
  <si>
    <t>#1P#500W...Yes, Mother...</t>
  </si>
  <si>
    <t>#1P#500W...We will...</t>
  </si>
  <si>
    <t>#4K#FOh, my...</t>
  </si>
  <si>
    <t>#3K#FUnbelievable... So this is what you
witches are capable of, is it?</t>
  </si>
  <si>
    <t>#6C#1K#0T#6CIt's the least I could do after all the
trouble you've been through.</t>
  </si>
  <si>
    <t>#6C#E[1]#M_0#6CDuke Albarea's unlikely to doubt what
they tell him, so this village shouldn't
be targeted again for a while.</t>
  </si>
  <si>
    <t>#6C#E_E#M_A#6CAlthough, I'm guessing a gesture like
this pales in comparison to what I would
have to do to earn your forgiveness...</t>
  </si>
  <si>
    <t>#2KUmm... I...</t>
  </si>
  <si>
    <t>#2PMisty, are you...?</t>
  </si>
  <si>
    <t>#2K#0TDon't be taken in by her sweet talk!</t>
  </si>
  <si>
    <t>#E_6#M_AShe doesn't do things like this out of
kindness!</t>
  </si>
  <si>
    <t>#E[C]#M_8</t>
  </si>
  <si>
    <t>#2PShe doesn't...?</t>
  </si>
  <si>
    <t>Girl's Voice</t>
  </si>
  <si>
    <t>#0T#1C#1CTargets in sight.</t>
  </si>
  <si>
    <t>Null_Ride</t>
  </si>
  <si>
    <t>#K#0TWhat...?</t>
  </si>
  <si>
    <t>I</t>
  </si>
  <si>
    <t>#K#F#0TAaah!</t>
  </si>
  <si>
    <t>#2PElise! Your Highness!</t>
  </si>
  <si>
    <t>#1PShit. Was she here the whole time?!</t>
  </si>
  <si>
    <t>#2K#F#0TUgh...!</t>
  </si>
  <si>
    <t>#6C#K#0T#F#6CTeeheehee... Ahahahaha!</t>
  </si>
  <si>
    <t>#6C#E_8#M_0#6CNow that was silly of you, wasn't it?
You should never take your eyes off the
princess you're meant to be protecting.</t>
  </si>
  <si>
    <t>#6C#E[A]#M_0#6CAs far as knights go, I'm afraid you've
failed spectacularly in nearly every regard.</t>
  </si>
  <si>
    <t>#2K#FUgh...!</t>
  </si>
  <si>
    <t>#E_F#M_A#</t>
  </si>
  <si>
    <t>#1K#FP-Please, let me go!</t>
  </si>
  <si>
    <t>#2PTargets apprehended successfully.</t>
  </si>
  <si>
    <t>#E_I#M_0Targets identified as Objective 1 and
Objective 2. Mission complete.</t>
  </si>
  <si>
    <t>#2P#3C#3CХ＇кёёГ</t>
  </si>
  <si>
    <t>#1K#F#0TWho are you?! And what do you want?!</t>
  </si>
  <si>
    <t>#E_8#M_AA-And why does that thing you're on
look just like Airgetlam?</t>
  </si>
  <si>
    <t>#1K#F...It really does.</t>
  </si>
  <si>
    <t>#E[O]#M_AI take it you being with her means
you're an Enforcer or somethin'?</t>
  </si>
  <si>
    <t>#4K#F...? I don't comprehend your question.</t>
  </si>
  <si>
    <t>#6C#3K#6CShe's not with Ouroboros, actually.</t>
  </si>
  <si>
    <t>#E_J#M_0#6C#6CShe's a behind-the-scenes helper of sorts
who was donated to the Noble Alliance by
an anonymous benefactor.</t>
  </si>
  <si>
    <t>#6C#E[3]#M_0#6CThink of her as yet another ally of
the alliance's, much like ourselves, Zephyr,
and the Imperial Liberation Front.</t>
  </si>
  <si>
    <t>#E_E#M[A]</t>
  </si>
  <si>
    <t>#2K#F...!</t>
  </si>
  <si>
    <t>#1KCouldn't ask for a more terrifying
lineup right there...</t>
  </si>
  <si>
    <t>#6C#1P#6CIf you'd like, you can think of me as
the wicked witch...</t>
  </si>
  <si>
    <t>#6C#E[A]#M_0#6C...while she's the black rabbit guiding
my steps with every adorable hop.</t>
  </si>
  <si>
    <t>#K#F#0TStop messing around!</t>
  </si>
  <si>
    <t xml:space="preserve">#K#0T#FLady Clotilde, please give the order
to retreat. </t>
  </si>
  <si>
    <t>#E_I#M_0There is no need to remain here any 
longer.</t>
  </si>
  <si>
    <t>#6C#1P#6CTeehee... Yes, I suppose you're right. 
Let's be going.</t>
  </si>
  <si>
    <t>#E[Q]#M_0</t>
  </si>
  <si>
    <t>#K#F#5S#0TRean! Reeean!</t>
  </si>
  <si>
    <t>#K#F#5S#0TRean!</t>
  </si>
  <si>
    <t>#6S#1PElise! Your Highness!</t>
  </si>
  <si>
    <t>#E[BBBBBBBBBBBBBBBBBB6]#M_A#6SStop! STOP! Bring them back!</t>
  </si>
  <si>
    <t>ET_SE_GLIANOS_FLAP_2</t>
  </si>
  <si>
    <t>#0T#6C#K#F#6CHeehee. Our story is well underway.</t>
  </si>
  <si>
    <t>#E_2#M_0#6C#6CThere will be many obstacles waiting for
you, but struggle on and overcome them...</t>
  </si>
  <si>
    <t>#E[1]#M_0#6C#6C...and I'm sure that, eventually, you'll reach
the stage where the Azure Chevalier awaits.</t>
  </si>
  <si>
    <t>#E[A]#M_0#6C#6CDon't let me down, Rean Schwarzer.</t>
  </si>
  <si>
    <t>#E[M]#M[12]</t>
  </si>
  <si>
    <t>#6S#800WI won't let it end this way!</t>
  </si>
  <si>
    <t>#E[B]#M_0</t>
  </si>
  <si>
    <t>#6S#800WHang in there, you two!</t>
  </si>
  <si>
    <t>#E[6]#M_0</t>
  </si>
  <si>
    <t>#6S#800WI'm coming for you. I promise!</t>
  </si>
  <si>
    <t>ET_00_16_00_JAEGER000_0</t>
  </si>
  <si>
    <t>R_arm_point:NODE_EFFECT01</t>
  </si>
  <si>
    <t>ET_SE_GLIANOS_FLAP</t>
  </si>
  <si>
    <t>ET_SE_GLIANOS_FLAP_2</t>
  </si>
  <si>
    <t>EV_01_00_00</t>
  </si>
  <si>
    <t>C_NPC273</t>
  </si>
  <si>
    <t>Old Man Gizmo</t>
  </si>
  <si>
    <t>C_NPC312_C04</t>
  </si>
  <si>
    <t>Purple</t>
  </si>
  <si>
    <t>The scars left on Ymir were fortunately much
more shallow than anyone had anticipated.</t>
  </si>
  <si>
    <t>Partly thanks to the fact that the number of
assailants was relatively small, there were
no fatalities...</t>
  </si>
  <si>
    <t>...and the next morning, everyone worked
together to clean up the damages and restore
the village to its original form.</t>
  </si>
  <si>
    <t>EV_01_00_02</t>
  </si>
  <si>
    <t>#E_4#M_4</t>
  </si>
  <si>
    <t>#KYour mom's a strong woman, all right.</t>
  </si>
  <si>
    <t>#4KShe really is.</t>
  </si>
  <si>
    <t>#E_0#M_0And I'll have to do everything I can
to bring Elise and Princess Alfin back
safely so that I don't let her down.</t>
  </si>
  <si>
    <t>#E_0#M_9...No. I WILL bring them back.</t>
  </si>
  <si>
    <t>#KHaha. Guess we can skip the pep
talk if you're that fired up, huh?</t>
  </si>
  <si>
    <t>#E_4#M_0Make sure to try and repay all that 
support she's given you the next time
you swing by here.</t>
  </si>
  <si>
    <t>#1K#FSpeaking of next time, it's time to go.</t>
  </si>
  <si>
    <t>#E_0#M_0We're stopping by the valley before
leaving, aren't we?</t>
  </si>
  <si>
    <t>#4KYeah. I want to see how Valimar's doing.</t>
  </si>
  <si>
    <t>#E[1]#M_9Once we're ready, let's head out.</t>
  </si>
  <si>
    <t>TU_01_MAPJUMP</t>
  </si>
  <si>
    <t>EV_01_01_00</t>
  </si>
  <si>
    <t>Travel to the end of the valley? The story will advance,
and it won't be possible to return to Ymir for a while.</t>
  </si>
  <si>
    <t>Take Off</t>
  </si>
  <si>
    <t>EV_01_27_01</t>
  </si>
  <si>
    <t>C_NPC503_C02</t>
  </si>
  <si>
    <t>Badeaux</t>
  </si>
  <si>
    <t>EV_01_28_00</t>
  </si>
  <si>
    <t>EV_01_30_00</t>
  </si>
  <si>
    <t>EV_01_30_01</t>
  </si>
  <si>
    <t>AniEvMegane</t>
  </si>
  <si>
    <t>#3KWell, then, it's time to get going.</t>
  </si>
  <si>
    <t>#E_0#M_0We're going to be using Valimar's
power this time, too, right?</t>
  </si>
  <si>
    <t>#4KYeah. The Spirit Path is going to be our
best bet for traveling.</t>
  </si>
  <si>
    <t>#E[1]#M_9His mana should've recovered by now.</t>
  </si>
  <si>
    <t>#KYes, he should have more than plenty
after resting a whole day.</t>
  </si>
  <si>
    <t>#E[A]#M_0I take it all of you are well rested, too?</t>
  </si>
  <si>
    <t>#3KYup.</t>
  </si>
  <si>
    <t>#KI'm fine, thanks.</t>
  </si>
  <si>
    <t>#KCome to think of it, what happened
to Toval and Captain Claire?</t>
  </si>
  <si>
    <t>#KI'm not sure... They headed off
somewhere early this morning.</t>
  </si>
  <si>
    <t>#0TSorry for the delay. I thought we'd be
back before now.</t>
  </si>
  <si>
    <t>#4KWhere'd you two go?</t>
  </si>
  <si>
    <t>#KWe decided to do one more round to
check Ymir's defenses.</t>
  </si>
  <si>
    <t>#E_0#M_9I wanted to make sure the communications
equipment that I modified yesterday was
functioning properly, too.</t>
  </si>
  <si>
    <t>#KGood news is, everything's in tip-top
shape.</t>
  </si>
  <si>
    <t>#E_0#M_0Which means Ymir's now got a line of
communication with the 4th Armored
Division and the RMP.</t>
  </si>
  <si>
    <t>#KReally? Talk about convenient.</t>
  </si>
  <si>
    <t>#KStill...</t>
  </si>
  <si>
    <t>#E_2#M_0Toval and I are in agreement that it
wouldn't be wise for us to leave the
village completely unguarded.</t>
  </si>
  <si>
    <t>So a few of us should stay behind to
keep an eye on things around here.</t>
  </si>
  <si>
    <t>#4KThat's probably for the best, yeah.</t>
  </si>
  <si>
    <t>#4KGood idea.</t>
  </si>
  <si>
    <t>#4KThe bigger our group is, the more likely
we are to stand out as suspicious even
if we do use the Spirit Path.</t>
  </si>
  <si>
    <t>#E_2#M_0To even things out, I think it'd be better
if Toval or you stayed behind, Captain.</t>
  </si>
  <si>
    <t>#KYou read my mind.</t>
  </si>
  <si>
    <t>#E_2#M_AI think a couple of you guys should
probably stick around, too.</t>
  </si>
  <si>
    <t>#K#0TWe can discuss that while walking along
the valley. There's no point in splitting
up right here, right now.</t>
  </si>
  <si>
    <t>#E_0#M_0But try and make your mind up before
we get to Valimar.</t>
  </si>
  <si>
    <t>#4KSure thing. Let's get going.</t>
  </si>
  <si>
    <t>#4KWe'll see you in a bit, Mom.</t>
  </si>
  <si>
    <t>#K#FAll right. Take care!</t>
  </si>
  <si>
    <t>#E_4#M_0I need all of you to come back here
to me as soon as you can, okay?</t>
  </si>
  <si>
    <t>#4K#FOf course. We'll be back before
you know it!</t>
  </si>
  <si>
    <t>#4KAnd with more of our friends in tow.</t>
  </si>
  <si>
    <t>EV_01_31_00</t>
  </si>
  <si>
    <t>EV_01_47_02</t>
  </si>
  <si>
    <t>C_NPC284</t>
  </si>
  <si>
    <t>Gerald</t>
  </si>
  <si>
    <t>C_PLY001_C10</t>
  </si>
  <si>
    <t>Alisa</t>
  </si>
  <si>
    <t>C_PLY002_C10</t>
  </si>
  <si>
    <t>Elliot</t>
  </si>
  <si>
    <t>C_PLY004_C10</t>
  </si>
  <si>
    <t>Machias</t>
  </si>
  <si>
    <t>C_PLY007_C10</t>
  </si>
  <si>
    <t>Fie</t>
  </si>
  <si>
    <t>C_PLY008_C10</t>
  </si>
  <si>
    <t>Gaius</t>
  </si>
  <si>
    <t>C_PLY009_C10</t>
  </si>
  <si>
    <t>Millium</t>
  </si>
  <si>
    <t>C_NPC050</t>
  </si>
  <si>
    <t>Toval</t>
  </si>
  <si>
    <t>C_NPC009_C10</t>
  </si>
  <si>
    <t>Captain Claire</t>
  </si>
  <si>
    <t>C_NPC001</t>
  </si>
  <si>
    <t>Sharon</t>
  </si>
  <si>
    <t>AniEv0360</t>
  </si>
  <si>
    <t>AniEv7550</t>
  </si>
  <si>
    <t>AniEv7555</t>
  </si>
  <si>
    <t>AniEvInori</t>
  </si>
  <si>
    <t>AniEvYareyare</t>
  </si>
  <si>
    <t>#KWE'RE HEEERE!!</t>
  </si>
  <si>
    <t>#KHeehee. And not a moment too
soon with how dark it's become.</t>
  </si>
  <si>
    <t>#2KIt's nice to be back here again.</t>
  </si>
  <si>
    <t>#_0#M_4</t>
  </si>
  <si>
    <t>#2KYeah. It's only been a couple months
since we were last here...</t>
  </si>
  <si>
    <t>#E[1]#M_4...but it feels more like a couple years.</t>
  </si>
  <si>
    <t>#E_4#M_4I suppose that just goes to show how
much of an impression Ymir's left on me.</t>
  </si>
  <si>
    <t>#2KHaha. It's nice to hear you like this
place as much as I do.</t>
  </si>
  <si>
    <t>#2KSomething feels off, though... It's a lot
noisier compared to usual.</t>
  </si>
  <si>
    <t>#0TRean?! Is that you?!</t>
  </si>
  <si>
    <t>#0TRean?!</t>
  </si>
  <si>
    <t>#0TOh, Rean.</t>
  </si>
  <si>
    <t>#KThank goodness you're all okay!</t>
  </si>
  <si>
    <t>#4KHaha. Hey, Elliot.</t>
  </si>
  <si>
    <t>#4KYup. We just got back.</t>
  </si>
  <si>
    <t>#KThank goodness you're all right!</t>
  </si>
  <si>
    <t>#4KHey, Machias.</t>
  </si>
  <si>
    <t>#4KYeah, we just got back.</t>
  </si>
  <si>
    <t>#K...Glad to see you're all okay.</t>
  </si>
  <si>
    <t>#4KHaha. Yep! Perfectly okay.</t>
  </si>
  <si>
    <t>#4KYeah. We just got back.</t>
  </si>
  <si>
    <t>#K#0TAhaha! Claire, I'm so happy to
see you!</t>
  </si>
  <si>
    <t>#1PMillium...</t>
  </si>
  <si>
    <t>#E[1]#M_9So you were in Nord...</t>
  </si>
  <si>
    <t>#1PI'm so glad that you're all right...
It's wonderful to see you again.</t>
  </si>
  <si>
    <t>#4KHaha. Yeah, same to you. That new outfit
you've got looks smokin' on you, too!</t>
  </si>
  <si>
    <t>#1PHeehee. Smokin', huh?</t>
  </si>
  <si>
    <t>#3K#E_4#M_9I see you were able to bring back
a few more familiar faces.</t>
  </si>
  <si>
    <t>#2PWe sure were.</t>
  </si>
  <si>
    <t>#2PIt's good to see you're well, Captain.</t>
  </si>
  <si>
    <t>#2PYeah.</t>
  </si>
  <si>
    <t>#KIt's a pleasure to see you again.</t>
  </si>
  <si>
    <t>#4K#0TStill, what's all this commotion about?</t>
  </si>
  <si>
    <t>#E_J#M_ASomething's not right here.</t>
  </si>
  <si>
    <t>#KLooks like you managed to pick up
a few folks while you were in Nord.</t>
  </si>
  <si>
    <t>#4KSure did.</t>
  </si>
  <si>
    <t>#4KIt's good to see you again, Toval.</t>
  </si>
  <si>
    <t>#4KHeehee. Yeah.</t>
  </si>
  <si>
    <t>#4KYeah, good to see you're doin'
okay.</t>
  </si>
  <si>
    <t>#E[G]#M_0</t>
  </si>
  <si>
    <t>#KI can't complain, I guess.</t>
  </si>
  <si>
    <t>#E[8]#M_0Things go fine on your end?</t>
  </si>
  <si>
    <t>#E_I#M_0</t>
  </si>
  <si>
    <t>#K#0TThat aside... What's the cause of all
this commotion?</t>
  </si>
  <si>
    <t>#E_0#M_0Is there something wrong?</t>
  </si>
  <si>
    <t>#KO-Oh, yeah! We've got big news!</t>
  </si>
  <si>
    <t>#E_2#M_AIt's about your dad, Rean. He's--</t>
  </si>
  <si>
    <t>#4KOh, no...</t>
  </si>
  <si>
    <t>#4KIs something wrong with Dad?!</t>
  </si>
  <si>
    <t>FC_look_dir_No</t>
  </si>
  <si>
    <t>#KThe opposite!</t>
  </si>
  <si>
    <t>#E[5]#M_0He's finally regained consciousness!</t>
  </si>
  <si>
    <t>#4KOh...!</t>
  </si>
  <si>
    <t>#4KR-Really?!</t>
  </si>
  <si>
    <t>#KTh-That's right! We've got something
to tell you, Rean!</t>
  </si>
  <si>
    <t>#E_2#M_0It's about your father. He's--</t>
  </si>
  <si>
    <t>#KNo, not at all!</t>
  </si>
  <si>
    <t>#E[4]#M_9On the contrary--he's finally regained
consciousness.</t>
  </si>
  <si>
    <t>#4KOh...</t>
  </si>
  <si>
    <t>#K...Oh, right.</t>
  </si>
  <si>
    <t>#E_2#M_0It's about your dad, Rean. He--</t>
  </si>
  <si>
    <t>#KNope.</t>
  </si>
  <si>
    <t>#E_4#M_9He woke up, actually.</t>
  </si>
  <si>
    <t>#4KHe regained consciousness?!</t>
  </si>
  <si>
    <t>#KHe did, yes. He isn't fully recovered,
but this is definitely a major step in
the right direction.</t>
  </si>
  <si>
    <t>#E_0#M_9And I'm sure he'd be happy to see you
if you would come with us.</t>
  </si>
  <si>
    <t>#KYep. He's still got some time before
he's up and about again, but this is
a big step in the right direction.</t>
  </si>
  <si>
    <t>#E_0#M_0C'mon. Let's get back to the mansion.
I know he'll be happy to see you, Rean.</t>
  </si>
  <si>
    <t>EV_01_48_00</t>
  </si>
  <si>
    <t>EV_01_50_00</t>
  </si>
  <si>
    <t>EV_01_50_02</t>
  </si>
  <si>
    <t>#KShall we get going?</t>
  </si>
  <si>
    <t>#KWe're gonna go see 'Valley' at the
end of the 'valley,' right? Heh.</t>
  </si>
  <si>
    <t>#4KYeah. We need to use the Spirit Path
again to travel, and he's our way in.</t>
  </si>
  <si>
    <t>#E[1]#M_0We'll need to figure out who's going
to be going this time, too.</t>
  </si>
  <si>
    <t>#1KHeehee. I'll leave making that decision
to you, Master Rean.</t>
  </si>
  <si>
    <t>#KYeah, I agree. Let's make sure we've
taken care of everything we need to
before taking off, too.</t>
  </si>
  <si>
    <t>#4KRoger.</t>
  </si>
  <si>
    <t>Leaving preparations to Rean and his chosen group, the rest
went on ahead.</t>
  </si>
  <si>
    <t>EV_01_75_00</t>
  </si>
  <si>
    <t>EV_01_51_00</t>
  </si>
  <si>
    <t>EV_01_74_01</t>
  </si>
  <si>
    <t>C_NPC069</t>
  </si>
  <si>
    <t>Bike</t>
  </si>
  <si>
    <t>AniShowStand</t>
  </si>
  <si>
    <t>EV_01_74_03</t>
  </si>
  <si>
    <t>Thus they left for the Phoenix Wings to recover from the
exhaustion that had built up over the past few days.</t>
  </si>
  <si>
    <t>Thanks to the manager's kindness, they had the building
largely to themselves, so they enjoyed a relaxing dinner
and soak in the springs.</t>
  </si>
  <si>
    <t>And after agreeing that they would discuss what to do next
the following afternoon, they returned to their rooms to
sleep.</t>
  </si>
  <si>
    <t>EV_01_76_02</t>
  </si>
  <si>
    <t>I_SVIS163</t>
  </si>
  <si>
    <t>I_TVIS001</t>
  </si>
  <si>
    <t>event/ev2lo012.eff</t>
  </si>
  <si>
    <t>event/ev2lo001.eff</t>
  </si>
  <si>
    <t>event/ev2kb000.eff</t>
  </si>
  <si>
    <t>event/ev2kg007.eff</t>
  </si>
  <si>
    <t>event/ev2lo000.eff</t>
  </si>
  <si>
    <t>event/ev2lo011.eff</t>
  </si>
  <si>
    <t>C_NPC000</t>
  </si>
  <si>
    <t>Instructor Sara</t>
  </si>
  <si>
    <t>C_PLY003_C10</t>
  </si>
  <si>
    <t>Laura</t>
  </si>
  <si>
    <t>C_PLY005_C10</t>
  </si>
  <si>
    <t>Emma</t>
  </si>
  <si>
    <t>C_PLY006_C10</t>
  </si>
  <si>
    <t>Jusis</t>
  </si>
  <si>
    <t>Claire</t>
  </si>
  <si>
    <t>C_NPC016</t>
  </si>
  <si>
    <t>C_NPC601</t>
  </si>
  <si>
    <t>Ordine</t>
  </si>
  <si>
    <t>O_E7101</t>
  </si>
  <si>
    <t>Pantagruel</t>
  </si>
  <si>
    <t>npccom</t>
  </si>
  <si>
    <t>AniEv0810</t>
  </si>
  <si>
    <t>AniEv0335</t>
  </si>
  <si>
    <t>AniEv4055</t>
  </si>
  <si>
    <t>AniEv3180</t>
  </si>
  <si>
    <t>AniEvk0030</t>
  </si>
  <si>
    <t>AniEvk0033</t>
  </si>
  <si>
    <t>AniEvk0032</t>
  </si>
  <si>
    <t>AniEvk0500</t>
  </si>
  <si>
    <t>AniEvk0501</t>
  </si>
  <si>
    <t>flying</t>
  </si>
  <si>
    <t>#1K...!</t>
  </si>
  <si>
    <t>#2K#FI-Isn't that the Noble Alliance forces'
flagship?!</t>
  </si>
  <si>
    <t>#2K#FWhat's the Pantagruel doing here?</t>
  </si>
  <si>
    <t>#E[P]#M_A</t>
  </si>
  <si>
    <t>#1K#FDamn it. I didn't think she'd tell the
rest of their army where we were...</t>
  </si>
  <si>
    <t>#1K#FBut why now?!</t>
  </si>
  <si>
    <t>#0T#6C#6CWhy, because our preparations
are finally complete.</t>
  </si>
  <si>
    <t>ET_SE_GLIANOS_FLAP_LOOP</t>
  </si>
  <si>
    <t>#K#0TVita...!</t>
  </si>
  <si>
    <t>#K#F#0TVita! You're here...</t>
  </si>
  <si>
    <t>#4K#FYes, I am here, in the flesh. Good day
to you all, Class VII.</t>
  </si>
  <si>
    <t>#E[9]#M_0Hmm... As nice as it would be to
finally give you a hug, Emma...</t>
  </si>
  <si>
    <t>#E_E#M_0...I wouldn't want to keep our guest of
honor waiting any longer, so without
further ado...</t>
  </si>
  <si>
    <t>NODE_R_WING0</t>
  </si>
  <si>
    <t>NODE_R_WING1</t>
  </si>
  <si>
    <t>NODE_L_WING0</t>
  </si>
  <si>
    <t>NODE_L_WING1</t>
  </si>
  <si>
    <t>ET_01_76_02_ORDINE_MOVE</t>
  </si>
  <si>
    <t>#K#0TIt can't be... Isn't that...?</t>
  </si>
  <si>
    <t>#K#0T#FThe Azure Knight.</t>
  </si>
  <si>
    <t>#K#0T#5S#FCrow.</t>
  </si>
  <si>
    <t>Crow's Voice</t>
  </si>
  <si>
    <t>#0THeheh. Long time no see, guys.</t>
  </si>
  <si>
    <t>Sorry for dropping in on you like this,
but I'm sure you know the drill by now.</t>
  </si>
  <si>
    <t>You ready to have some fun?</t>
  </si>
  <si>
    <t>#E_6#M_0</t>
  </si>
  <si>
    <t>#KIs that really you, Crow?</t>
  </si>
  <si>
    <t>#KThere's no doubt about it.</t>
  </si>
  <si>
    <t>#KC... You damn terrorist!</t>
  </si>
  <si>
    <t>#1PCome on!</t>
  </si>
  <si>
    <t>#1PRight!</t>
  </si>
  <si>
    <t>#1P#6SHeed my call! Valimar!</t>
  </si>
  <si>
    <t>Valimar</t>
  </si>
  <si>
    <t>#6S#6C#0T#6CAcknowledged!</t>
  </si>
  <si>
    <t>ET_01_76_02_ORDINE_MOVE</t>
  </si>
  <si>
    <t>ET_SE_GLIANOS_FLAP_LOOP</t>
  </si>
  <si>
    <t>EV_01_76_04</t>
  </si>
  <si>
    <t>event/ev2kg000.eff</t>
  </si>
  <si>
    <t>event/ev2ke002.eff</t>
  </si>
  <si>
    <t>event/ev2re005.eff</t>
  </si>
  <si>
    <t>event/ev2re006.eff</t>
  </si>
  <si>
    <t>event/ev2re008.eff</t>
  </si>
  <si>
    <t>event/ev2ke000.eff</t>
  </si>
  <si>
    <t>event/ev2cr005.eff</t>
  </si>
  <si>
    <t>C_NPC600</t>
  </si>
  <si>
    <t>C_NPC018_C10</t>
  </si>
  <si>
    <t>Crow</t>
  </si>
  <si>
    <t>AniEvk0021</t>
  </si>
  <si>
    <t>AniEvk0000</t>
  </si>
  <si>
    <t>AniEvk0005</t>
  </si>
  <si>
    <t>AniEvk0050</t>
  </si>
  <si>
    <t>AniEvk0502</t>
  </si>
  <si>
    <t>AniEv3010</t>
  </si>
  <si>
    <t>Rean's Voice</t>
  </si>
  <si>
    <t>yuge</t>
  </si>
  <si>
    <t>yuki</t>
  </si>
  <si>
    <t>M_E9100</t>
  </si>
  <si>
    <t>M_E9101</t>
  </si>
  <si>
    <t>C_EQU608</t>
  </si>
  <si>
    <t>up_point</t>
  </si>
  <si>
    <t>equip</t>
  </si>
  <si>
    <t>R_arm_point</t>
  </si>
  <si>
    <t>I'm not gonna lose this time.</t>
  </si>
  <si>
    <t>Because at the end of the day,
he's just an obstacle that needs
to be overcome!</t>
  </si>
  <si>
    <t>#6S#2PSo lend me your power, Valimar!</t>
  </si>
  <si>
    <t>#2P#0TVery well. Use my power as you see fit.</t>
  </si>
  <si>
    <t>#4KTeehee. You've really taken to piloting
since your last encounter, haven't you?</t>
  </si>
  <si>
    <t>#E[3]#M_0I was hoping you would, and you didn't
let me down. You boys have so much
potential.</t>
  </si>
  <si>
    <t>#E[A]#M_0But potential is only that--potential.
And you, Rean, might want to reevaluate
just how many 'obstacles' need overcoming.</t>
  </si>
  <si>
    <t>C_NPC023</t>
  </si>
  <si>
    <t>Xeno</t>
  </si>
  <si>
    <t>C_NPC024</t>
  </si>
  <si>
    <t>Leonidas</t>
  </si>
  <si>
    <t>C_NPC048</t>
  </si>
  <si>
    <t>Bleublanc</t>
  </si>
  <si>
    <t>C_NPC071</t>
  </si>
  <si>
    <t>McBurn</t>
  </si>
  <si>
    <t>C_NPC073</t>
  </si>
  <si>
    <t>Duvalie</t>
  </si>
  <si>
    <t>C_NPC010</t>
  </si>
  <si>
    <t>Rufus</t>
  </si>
  <si>
    <t>AniEv3095</t>
  </si>
  <si>
    <t>AniEv3175</t>
  </si>
  <si>
    <t>#K#0TThis is bad!</t>
  </si>
  <si>
    <t>#K#0TAren't those the alliance's allies?!</t>
  </si>
  <si>
    <t>#E[2]#M_0</t>
  </si>
  <si>
    <t>#2PLong time no see, kiddos.
You doin' all right, Fie?</t>
  </si>
  <si>
    <t>#2KI see the Purple Lightning has joined
your ranks.</t>
  </si>
  <si>
    <t>#K#0TXeno... Leo...</t>
  </si>
  <si>
    <t>#K#0T#FZephyr!</t>
  </si>
  <si>
    <t>#K#0T#FAnd a few members of Ouroboros, too.
Guess all the big guys wanted a piece
of us today.</t>
  </si>
  <si>
    <t>#K#0TAnd look. Sammy's here, too!</t>
  </si>
  <si>
    <t>#2KKindly stop referring to Claiomh Solais
with that bizarre nickname.</t>
  </si>
  <si>
    <t>#3C#2P#3CЁ＇жёйа</t>
  </si>
  <si>
    <t>4</t>
  </si>
  <si>
    <t>#1K#FHaha! Ah, it's such a pleasure to visit
this wintry wonderland once again.</t>
  </si>
  <si>
    <t>#E[777777777777777777777776]#M_4</t>
  </si>
  <si>
    <t>#1POh, it's a pleasure, all right. The time
for my long-awaited revenge has finally
come! Now you shall pay!</t>
  </si>
  <si>
    <t>#E_I#M_4</t>
  </si>
  <si>
    <t>#2KIt's only been two days since you first
fought them, y'know.</t>
  </si>
  <si>
    <t>#K#0T#FThis could pose a problem.</t>
  </si>
  <si>
    <t>#E_2#M_AWhy send so many powerful allies here,
and all at once?</t>
  </si>
  <si>
    <t>#0T#6C#6CHeh. You've proven to be rather
formidable adversaries, after all.
It wouldn't do to underestimate you.</t>
  </si>
  <si>
    <t>#K#0T#FRufus!</t>
  </si>
  <si>
    <t>#2PI'm pleased to see you all again,
ladies and gentlemen of Class VII.</t>
  </si>
  <si>
    <t>#E_2#M_0As for you, dear brother, I was told that
you'd run away from home. It does my
heart good to see you safe and sound.</t>
  </si>
  <si>
    <t>#E[3]#M_0So, you've finally gathered up the will
to make the difficult choices life's set
at your feet, I presume?</t>
  </si>
  <si>
    <t>#E_6#M_0...Even if those choices place you in my
line of fire?</t>
  </si>
  <si>
    <t>#K#0T#F...! ...Yes, I have.</t>
  </si>
  <si>
    <t>#K#0TI can't believe HE'S shown up, too...</t>
  </si>
  <si>
    <t>#K#0T#FThe Noble Alliance is pulling out all the
stops to finally get rid of us, aren't they?</t>
  </si>
  <si>
    <t>AniEvk0020</t>
  </si>
  <si>
    <t>AniEvk0051</t>
  </si>
  <si>
    <t>AniEvk0505</t>
  </si>
  <si>
    <t>AniEvk0058</t>
  </si>
  <si>
    <t>AniEvk0054</t>
  </si>
  <si>
    <t>AniAttachEQU601</t>
  </si>
  <si>
    <t>#1PRean, we'll take care of everything here.</t>
  </si>
  <si>
    <t>#E_6#M_AYou and Valimar have your own battle to
fight!</t>
  </si>
  <si>
    <t>#0T#6C#6CAre you sure?</t>
  </si>
  <si>
    <t>#1PHeh. We're in for a real brawl out here,
but a guy couldn't ask for better opponents!</t>
  </si>
  <si>
    <t>#2PLeave the battle on the ground to us!</t>
  </si>
  <si>
    <t>#2PHeehee. We've no intention of backing
down without a fight.</t>
  </si>
  <si>
    <t>#2KW-Wait, Sharon...!</t>
  </si>
  <si>
    <t>#2K#FI know they're all strong, but still...</t>
  </si>
  <si>
    <t>Well, what do you say we get started?</t>
  </si>
  <si>
    <t>Celine's Voice</t>
  </si>
  <si>
    <t>#1C#5P#0T#5S#1CHere he comes!</t>
  </si>
  <si>
    <t>#0T#6SHaaaaah!</t>
  </si>
  <si>
    <t>#0THaha... I'm impressed. You managed to
hold your own better than I expected
you to.</t>
  </si>
  <si>
    <t>It's only been a month or so, but you've
really grown as an Awakener, Rean.</t>
  </si>
  <si>
    <t>#0TWell, it's hard to go through the kinds
of things I have without growing from
the experience.</t>
  </si>
  <si>
    <t>#0TAnd now that I've done all that, I'm going
to be the one who takes you down!</t>
  </si>
  <si>
    <t>#0T...Nah, you're not.</t>
  </si>
  <si>
    <t>#E[7]#M_AI said you could hold your own, not that you
could win. Remember, there's still a three-
year gap's worth of experience between us.</t>
  </si>
  <si>
    <t>#0TAnd it's time you realized just how much of
an impact that gap has.</t>
  </si>
  <si>
    <t>#6P#0TThat's enough, Crow!</t>
  </si>
  <si>
    <t>AniEv8315</t>
  </si>
  <si>
    <t>2[autoE2]</t>
  </si>
  <si>
    <t>#1KDo they really stand a chance...?</t>
  </si>
  <si>
    <t>#1KWell, they're putting up a good
fight so far, but...</t>
  </si>
  <si>
    <t>#1KYeah, it's not looking good.</t>
  </si>
  <si>
    <t>#E_2#M_AThey're outnumbered for one thing.</t>
  </si>
  <si>
    <t>#1KThen it's time we lent them our aid!</t>
  </si>
  <si>
    <t>#1KAgreed. Weapons at the ready, guys!</t>
  </si>
  <si>
    <t>#4K#FAlways in a rush, aren't you?</t>
  </si>
  <si>
    <t>#4K#FStay right where you are. I'll serve as
your opponent today.</t>
  </si>
  <si>
    <t>#K#FYou... You will?</t>
  </si>
  <si>
    <t>#1K#FTrying to stop us from joining in?</t>
  </si>
  <si>
    <t>#4K#FHaha. I'd rather our intrusion cause as
little inconvenience as possible for the
people of this village.</t>
  </si>
  <si>
    <t>AniEquipEQU558</t>
  </si>
  <si>
    <t>#2PI'll let you make the first move.</t>
  </si>
  <si>
    <t>#E_6#M_0It's been quite some time since I last
instructed you in fencing, Jusis. I look
forward to seeing how you've improved.</t>
  </si>
  <si>
    <t>#2K#FWow...</t>
  </si>
  <si>
    <t>#2K#FHis guard's perfect!</t>
  </si>
  <si>
    <t>#2K#FStay alert! Rufus is a master of
court fencing.</t>
  </si>
  <si>
    <t>#E_6#M_AWe'll need to put all we have into
this battle to even stand a chance
against him!</t>
  </si>
  <si>
    <t>#K#FI would have it no other way!</t>
  </si>
  <si>
    <t>Select who will participate in the battle.</t>
  </si>
  <si>
    <t>FC_PSMenu_Reset</t>
  </si>
  <si>
    <t>EV_01_76_05</t>
  </si>
  <si>
    <t>AniEvk0040</t>
  </si>
  <si>
    <t>AniEvk0041</t>
  </si>
  <si>
    <t>AniEvk0532</t>
  </si>
  <si>
    <t>AniEvk0507</t>
  </si>
  <si>
    <t>AniAttachEQU608</t>
  </si>
  <si>
    <t>FC_AddAP_3</t>
  </si>
  <si>
    <t>#4K#FHeh. Well, I won't deny that was an
entertaining diversion...</t>
  </si>
  <si>
    <t>#E_2#M_0...but you'd do well to intensify your
training regimen if you hope to best me.</t>
  </si>
  <si>
    <t>#1K#FUgh...!</t>
  </si>
  <si>
    <t>#1K#FH-How is he so strong...?</t>
  </si>
  <si>
    <t>#1K#FWe didn't stand a chance...</t>
  </si>
  <si>
    <t>#1K#FHe might even be stronger than Sara...</t>
  </si>
  <si>
    <t>#2P#5SAre you guys okay?!</t>
  </si>
  <si>
    <t>#0THey! You really think you've got time
to be worrying about them?</t>
  </si>
  <si>
    <t>#E[7777777777777776]#M_A</t>
  </si>
  <si>
    <t>#0T#5SYou ain't gettin' out of this one, Rean!</t>
  </si>
  <si>
    <t>#0TAll right, bring it on!</t>
  </si>
  <si>
    <t>#6S#0TIt's time to settle this, Crow!</t>
  </si>
  <si>
    <t>ET_01_76_05_wait_quake</t>
  </si>
  <si>
    <t>EV_01_76_06</t>
  </si>
  <si>
    <t>I_SVIS054</t>
  </si>
  <si>
    <t>I_VIS103</t>
  </si>
  <si>
    <t>event/ev2re007.eff</t>
  </si>
  <si>
    <t>event/ev2yu003.eff</t>
  </si>
  <si>
    <t>C_NPC022</t>
  </si>
  <si>
    <t>Duke Cayenne</t>
  </si>
  <si>
    <t>AniEvk0012</t>
  </si>
  <si>
    <t>AniEvk0031</t>
  </si>
  <si>
    <t>AniEvk0055</t>
  </si>
  <si>
    <t>AniEv3185</t>
  </si>
  <si>
    <t>cockpit0</t>
  </si>
  <si>
    <t>magicmado</t>
  </si>
  <si>
    <t>Settled enough for you?</t>
  </si>
  <si>
    <t>#800WNgh...!</t>
  </si>
  <si>
    <t>You didn't even bother to use that
'trump card' of yours...</t>
  </si>
  <si>
    <t>#K#0T#FBah... He wasn't even trying last
time, then, was he?</t>
  </si>
  <si>
    <t>#0THeheh. C'mon. With the way you are now,
I don't even need to try--I'll always win.</t>
  </si>
  <si>
    <t>#E_6#M_AAnd that, Rean, perfectly illustrates just
how massive the gulf between us is. Maybe
you think you've had it tough up till now...</t>
  </si>
  <si>
    <t>...but you're gonna need to go through a
hell of a lot more if you want to even the
odds.</t>
  </si>
  <si>
    <t>#E_8#M[8]</t>
  </si>
  <si>
    <t>#K#0T#F#6C#6C...!</t>
  </si>
  <si>
    <t>#3KI see the battle here has come to an end.</t>
  </si>
  <si>
    <t>Oh. Hey, Vita.</t>
  </si>
  <si>
    <t>#K#FAww. I can't help but feel a little bummed
that everything went exactly as I thought
it would.</t>
  </si>
  <si>
    <t>#E[4]#e[5]#M_4Still, it just goes to show how much
faith I have in your skills, my sweet
Azure Chevalier.</t>
  </si>
  <si>
    <t>#E[A]#M_A</t>
  </si>
  <si>
    <t>#0TFunny. I don't recall ever becoming yours.</t>
  </si>
  <si>
    <t>#E_J#M_AHow's everything up top?</t>
  </si>
  <si>
    <t>#E_J#e_J#M_0</t>
  </si>
  <si>
    <t>#K#FI think it's only a matter of time before
the battle is decided...</t>
  </si>
  <si>
    <t>#E[3]#e[3]#M_0...but we've caused enough trouble for the
people of Ymir already. It's about time we
brought this to a close.</t>
  </si>
  <si>
    <t>#4K#3C#F#3CFenestram phantasma.
('Open, phantasmal window.')</t>
  </si>
  <si>
    <t>face</t>
  </si>
  <si>
    <t>#4C#0T#4CMy apologies for not coming down to
speak with you in person, ladies and
gentlemen of Thors Military Academy.</t>
  </si>
  <si>
    <t>#E[1]#M_0#4C#4CYou know who I am, of course, but I am
Duke Cayenne, ruler of the Lamare province,
and supreme leader of the Noble Alliance.</t>
  </si>
  <si>
    <t>#K#0T#FDuke Cayenne...?</t>
  </si>
  <si>
    <t>#K#0TSo even the big guy himself is here. Hmph.</t>
  </si>
  <si>
    <t>#K#0T#F...*glare*...</t>
  </si>
  <si>
    <t>#4C#0T#4CI must say, what a curious group we have here!
I'd heard as much, but allow me to extend my
most heartfelt congratulations: my expectations
have thoroughly been exceeded.</t>
  </si>
  <si>
    <t xml:space="preserve">#E[1]#M_0#4C#4CWhen I saw young Jusis and Laura in Legram
earlier this year, I could never have imagined
this is how we would next meet. </t>
  </si>
  <si>
    <t>#E_E#M_0#4C#4COh, I'm sure your parents must have warned
you against wandering off with such disreputable
individuals on a number of occasions...</t>
  </si>
  <si>
    <t>#E_8#M_0#4C#4C...but I suppose every child thinks that they alone
know what is best for themselves.</t>
  </si>
  <si>
    <t>#E[1]#M_0#4C#4CDuke Albarea was simply livid about what
happened, but it can't hurt to learn more about
the outside world, hmm?</t>
  </si>
  <si>
    <t>#1K#F...</t>
  </si>
  <si>
    <t>#1K#FUgh... Every word that leaves his mouth
is condescending.</t>
  </si>
  <si>
    <t>#1K#FDid you come all the way here just to
tell us that?!</t>
  </si>
  <si>
    <t>#4C#0T#4CDon't be silly, child.</t>
  </si>
  <si>
    <t>#4C#0T#4CRean Schwarzer. I had this meeting arranged
because I wanted to speak with you.</t>
  </si>
  <si>
    <t>#4C#4CPerhaps the method was a touch too garish
for something so simple, but do forgive me for
not formally requesting an audience.</t>
  </si>
  <si>
    <t>...With me...?</t>
  </si>
  <si>
    <t>#4C#0T#4CHaha. With you. Allow me to get right
to the point.</t>
  </si>
  <si>
    <t>#E_4#M_0#4C#4CI wish to invite you, Ashen Chevalier,
aboard our flagship.</t>
  </si>
  <si>
    <t>...?! Wait... Why?</t>
  </si>
  <si>
    <t>#4C#0T#4CHaha. I've heard all about your magnificent
exploits across the land.</t>
  </si>
  <si>
    <t xml:space="preserve">#E_4#M_0#4C#4CAnd so I thought it would be nice to sit down
and have a long, pleasant chat with you. </t>
  </si>
  <si>
    <t>#E[G]#M_0#4C#4CAbout the past, the present...as well as your
future.</t>
  </si>
  <si>
    <t>#K#0TAre you suggesting...?</t>
  </si>
  <si>
    <t>#K#0TY-You... You want Rean to join the
Noble Alliance?</t>
  </si>
  <si>
    <t xml:space="preserve">#4C#0T#4CShould you accept my invitation, we will withdraw
peacefully from Ymir. </t>
  </si>
  <si>
    <t>#E[3]#M_0#4C#4CFurthermore, I give you my personal assurance
that we will leave this village alone for the
duration of this war.</t>
  </si>
  <si>
    <t>#E[A]#M_0#4C#4CA fine proposition, is it not? Are we interested?</t>
  </si>
  <si>
    <t>#800W...</t>
  </si>
  <si>
    <t>#1PVery well.</t>
  </si>
  <si>
    <t>Allow me to accept your invitation.</t>
  </si>
  <si>
    <t>#2PDon't be an idiot!</t>
  </si>
  <si>
    <t>#E_2#M_0This is clearly a trap! They wouldn't come
all the way out here and take you into their
flagship if it weren't!</t>
  </si>
  <si>
    <t>J</t>
  </si>
  <si>
    <t>#E_J#M_9</t>
  </si>
  <si>
    <t>#1PHaha... I appreciate your concern.</t>
  </si>
  <si>
    <t>#E[1]#M_9But trap or not, this might be a good chance for us,
too. I think I'd regret it if I let it pass.</t>
  </si>
  <si>
    <t>Valimar, transport Celine back outside.</t>
  </si>
  <si>
    <t>Valimar's Voice</t>
  </si>
  <si>
    <t>#0TAre you certain?</t>
  </si>
  <si>
    <t>#2PN-Now, hold it right there!</t>
  </si>
  <si>
    <t>#1PDon't worry about me. The odds were against
all of us getting back together, but we did it.</t>
  </si>
  <si>
    <t>#E[1]#M_9And I'm sure we can do it again, too. So just
wait with Emma for now. I'll be back before
you know it.</t>
  </si>
  <si>
    <t>Valimar, if you would.</t>
  </si>
  <si>
    <t>#0TVery well.</t>
  </si>
  <si>
    <t>#2PW-Wai--</t>
  </si>
  <si>
    <t>F</t>
  </si>
  <si>
    <t>AniEvOdorokiTeburi</t>
  </si>
  <si>
    <t>AniEvOjigi</t>
  </si>
  <si>
    <t>#2PIt seems the time has come for us to
part ways once again.</t>
  </si>
  <si>
    <t>#E[3]#M_0But remember this: you're an Albarea.
There is power and dignity in that name,
to whatever end you would use it.</t>
  </si>
  <si>
    <t>#E_2#M_0I want you to prove that the convictions
you cling to are worthy of your loyalty.
Not for my benefit, but for yours.</t>
  </si>
  <si>
    <t>#3K#FWait...!</t>
  </si>
  <si>
    <t>#0T#5SLord Rufus!</t>
  </si>
  <si>
    <t>#3K#FWell met, Lord Schwarzer. It's a pleasure
to see you again.</t>
  </si>
  <si>
    <t>#E[9]#M_0Allow me to extend my apologies for the
harm my father visited upon this town
and its people.</t>
  </si>
  <si>
    <t>#K#FNever mind that! What do you intend
to do with my son?!</t>
  </si>
  <si>
    <t>#E_8#M_AAnd what is a promising young man like
yourself--</t>
  </si>
  <si>
    <t>#1PWe're simply going to borrow young
Rean for a short while. There's nothing
to worry about.</t>
  </si>
  <si>
    <t>#1PI'm a busy man these days, though,
so for now, I bid you adieu.</t>
  </si>
  <si>
    <t>#2K#FRean...!</t>
  </si>
  <si>
    <t>#2K#FWe all finally got back together, too...
Why...?</t>
  </si>
  <si>
    <t>#1PI'm sorry...but I'll be back, I promise!</t>
  </si>
  <si>
    <t>So stay safe!</t>
  </si>
  <si>
    <t>#K#0T#FRean...!</t>
  </si>
  <si>
    <t>#K#0T#FMaster Rean...!</t>
  </si>
  <si>
    <t>#6S#K#0T#FReeeean!</t>
  </si>
  <si>
    <t>#6S#K#0T#FRean!</t>
  </si>
  <si>
    <t>Everyone's bonds strengthened!</t>
  </si>
  <si>
    <t>nousePomFoodBack</t>
  </si>
  <si>
    <t>current</t>
  </si>
  <si>
    <t>ET_01_76_06_LoadSaveData</t>
  </si>
  <si>
    <t>QS_1104_01</t>
  </si>
  <si>
    <t>AniEvTeburi</t>
  </si>
  <si>
    <t>#2KNuh-uh. You can't make them without
any.</t>
  </si>
  <si>
    <t>#1KHmm... There's got to be some way
we can get one...</t>
  </si>
  <si>
    <t>#E_4#M_4Oh, I know! We could go and have
a look on the mountain path!</t>
  </si>
  <si>
    <t>#4KHey, now, the mountain path is no
place for children to be wandering
around alone.</t>
  </si>
  <si>
    <t>#1KRean?! H-How long have you been
there?</t>
  </si>
  <si>
    <t>#4KNot very long.</t>
  </si>
  <si>
    <t>#E[C]#M_0So, what're you trying to make?</t>
  </si>
  <si>
    <t>#1KW-Well...</t>
  </si>
  <si>
    <t>#1KHe's trying to make a paper crane.</t>
  </si>
  <si>
    <t>#4KA paper crane? Like what they do
in the East?</t>
  </si>
  <si>
    <t>#E_0#M_0Master Ka-fai showed me some once.
You send them to sick people to pray
that they'll get better, right?</t>
  </si>
  <si>
    <t>#1KYeah. Master Yun made one for me
before when I had a fever.</t>
  </si>
  <si>
    <t>#E[1]#M_4And he used a real big leaf to make it!</t>
  </si>
  <si>
    <t>He said they have the power of nature
in them, so I'd get better right away.</t>
  </si>
  <si>
    <t>#E_0#M_4That's why I thought we could try
making one, too...</t>
  </si>
  <si>
    <t>#1KBut there're no big leaves in Ymir.</t>
  </si>
  <si>
    <t>#1K*sigh* There's got to be some way
we can get one...</t>
  </si>
  <si>
    <t>I'm sure if we could make some for
Mr. Baron, he'd get better right away...</t>
  </si>
  <si>
    <t>#E[1]#M[0]</t>
  </si>
  <si>
    <t>#4K(So they wanted to make one for Dad...)</t>
  </si>
  <si>
    <t>#E_I#M[0](What should I do?)</t>
  </si>
  <si>
    <t>#2KWe can't make one without a big leaf...</t>
  </si>
  <si>
    <t>#E_I#M[0]</t>
  </si>
  <si>
    <t>#4K(What should I do?)</t>
  </si>
  <si>
    <t>Offer to Help</t>
  </si>
  <si>
    <t>Think About It</t>
  </si>
  <si>
    <t>#E[G]#M[4]</t>
  </si>
  <si>
    <t>#4K(They're doing all this for my dad.
It feels wrong not to pitch in.)</t>
  </si>
  <si>
    <t>#E_0#M_4What if I went and got a big leaf
for you?</t>
  </si>
  <si>
    <t>#1KReally...?</t>
  </si>
  <si>
    <t>#4KI'm pretty sure Master Ka-fai would've
used a fuki leaf for it.</t>
  </si>
  <si>
    <t>And I remember seeing some of those
along the valley. I can go take a look if
you want.</t>
  </si>
  <si>
    <t>#E_4#M_4It's too dangerous for you guys, but
it's fine if I go. Does that sound okay?</t>
  </si>
  <si>
    <t>#1KAhaha... Thanks, Rean!</t>
  </si>
  <si>
    <t>#1KU-Umm...</t>
  </si>
  <si>
    <t>#1KI want to make one, too. Can you get
two, please?</t>
  </si>
  <si>
    <t>#4KHaha. Two it is.</t>
  </si>
  <si>
    <t>#E_4#M[4](It shouldn't be too tough finding a couple
of them along the valley, so here's hoping.)</t>
  </si>
  <si>
    <t>#3CQuest [Leaf it to Me] started!#0C</t>
  </si>
  <si>
    <t>#4K(I probably shouldn't commit to helping
if I'm not sure I've got the time. I'll give
it some thought first.)</t>
  </si>
  <si>
    <t>QS_1104_COMP</t>
  </si>
  <si>
    <t>WAIT</t>
  </si>
  <si>
    <t>#1KRean! Did you find the leaves?</t>
  </si>
  <si>
    <t>#4KI sure did.</t>
  </si>
  <si>
    <t>Rean handed over the two fuki leaves.</t>
  </si>
  <si>
    <t>#1KYaaay! These look just like the leaf
Master Yun used!</t>
  </si>
  <si>
    <t>#1KThere's a red one, too.</t>
  </si>
  <si>
    <t>#2KThis one's so rare and pretty,
I bet he'll get better even faster!</t>
  </si>
  <si>
    <t>#1KYeah!</t>
  </si>
  <si>
    <t>#1KOkay! Let's go make these so we
can give them to Mr. Baron.</t>
  </si>
  <si>
    <t>#1KThank you, Rean!</t>
  </si>
  <si>
    <t>#1KThanks!</t>
  </si>
  <si>
    <t>This is something from us.</t>
  </si>
  <si>
    <t>.</t>
  </si>
  <si>
    <t>#1KLater, Rean!</t>
  </si>
  <si>
    <t>#1KThanks again for your help.</t>
  </si>
  <si>
    <t>#1KHaha. It's great to see them in
such high spirits.</t>
  </si>
  <si>
    <t>#E[G]#M[9]</t>
  </si>
  <si>
    <t>#1K(With so many people worried about
him, Dad's going to have to hurry up
and get better soon.)</t>
  </si>
  <si>
    <t>#3CQuest [Leaf it to Me] completed]!#0C</t>
  </si>
  <si>
    <t>QS_1204_04</t>
  </si>
  <si>
    <t>EV5507</t>
  </si>
  <si>
    <t>#4KHey, do you have a minute?</t>
  </si>
  <si>
    <t>#KSure. What's up?</t>
  </si>
  <si>
    <t>Rean asked Luke if he has any azuki beans.</t>
  </si>
  <si>
    <t>#KAhahaha... That's kind of an embarrassing
question...</t>
  </si>
  <si>
    <t>#4KIt is? I'm not sure how it could be...</t>
  </si>
  <si>
    <t>#KWell, you know how my mom was when
I got hired here earlier this year, right?</t>
  </si>
  <si>
    <t>#E[9]She couldn't stop smiling. She was so
happy, she even went and made sekihan
to celebrate.</t>
  </si>
  <si>
    <t>#E_8#E_4She overdid it, of course. We ended up
with more leftover beans in the house
than we knew what to do with...</t>
  </si>
  <si>
    <t>#4KHahaha... I'd forgotten all about that.
She only busts out the sekihan when
it's something worth celebrating, too.</t>
  </si>
  <si>
    <t>#E_4Think I could take some of those extras
off your hands?</t>
  </si>
  <si>
    <t>#KActually, Lisa was looking around for
some, too.</t>
  </si>
  <si>
    <t>#E_0So...sorry, Rean. I ended up giving the
last of it all to her.</t>
  </si>
  <si>
    <t>#4KTo Lisa? There's a surprise...</t>
  </si>
  <si>
    <t>#KI gave her a bunch, though, so she
might still have a few left. I'm sure
she'd give you some if you asked.</t>
  </si>
  <si>
    <t>#4KCan do. Thanks for the tip.</t>
  </si>
  <si>
    <t>EV_QS_1204_05_2_00</t>
  </si>
  <si>
    <t>ET_QS_1204_05_2_Blur</t>
  </si>
  <si>
    <t>QS_1204_05_2</t>
  </si>
  <si>
    <t>C_MON235</t>
  </si>
  <si>
    <t>Wild Monkey</t>
  </si>
  <si>
    <t>mon235</t>
  </si>
  <si>
    <t>AniSwoon</t>
  </si>
  <si>
    <t>#4KWhew... It looks like the lock's still fine...</t>
  </si>
  <si>
    <t>#E_I...but here they are.</t>
  </si>
  <si>
    <t>EV_QS_1204_05_2_00</t>
  </si>
  <si>
    <t>#K#F#0T*deep breath*</t>
  </si>
  <si>
    <t>ET_QS_1204_05_2_Blur</t>
  </si>
  <si>
    <t>#E[M]#M[A]</t>
  </si>
  <si>
    <t>#K#F#0T...*glare*...</t>
  </si>
  <si>
    <t>#5SEeek?!</t>
  </si>
  <si>
    <t>#4KThat should keep them away for a while.</t>
  </si>
  <si>
    <t>#KOh, my, that was very impressive. Is that
a skill you gained through your training?</t>
  </si>
  <si>
    <t>#4KHaha. I didn't do anything special, really.</t>
  </si>
  <si>
    <t>#E_0#M_0But as a precaution, I suggest you keep
ingredients that monsters are likely to
enjoy locked indoors in the future.</t>
  </si>
  <si>
    <t>#KNo arguments here. Heehee.</t>
  </si>
  <si>
    <t>#E[1]But first...</t>
  </si>
  <si>
    <t>#K...I should give you those azuki beans that
you wanted, shouldn't I?</t>
  </si>
  <si>
    <t>#4KHaha... Thanks.</t>
  </si>
  <si>
    <t>QS_2102_02</t>
  </si>
  <si>
    <t>#K#0TC'mon! Spit it out! Where'd you hide
Kargo?</t>
  </si>
  <si>
    <t>#5SI know you did it!</t>
  </si>
  <si>
    <t>#K#0TI-I'm sorry, I'm sorry! I didn't mean it!
...Wait. Who's Kargo?</t>
  </si>
  <si>
    <t>#K#0TIs that Patiry...?</t>
  </si>
  <si>
    <t>#E_8*sigh* Well, I'm glad we found her,
but I can't believe she actually ended
up here...</t>
  </si>
  <si>
    <t>#K#0TIt looks like Machias' theory about the
map was correct.</t>
  </si>
  <si>
    <t>#K#0TYeah. Might be a good idea to let him
know before we try talking to her.</t>
  </si>
  <si>
    <t>#K#0TShe really was here...</t>
  </si>
  <si>
    <t>#E[9]...Hey, Patiry? Could you please stop
causing problems for strangers?</t>
  </si>
  <si>
    <t>#K#0TLooks like my theory was right on
the mark.</t>
  </si>
  <si>
    <t>#E[1]Well, anyway...</t>
  </si>
  <si>
    <t>#K#0T#5SM-Machias?!</t>
  </si>
  <si>
    <t>#E_6#M_AThe hell are you doing here?! HUH?!</t>
  </si>
  <si>
    <t>#E_6#M[A]...</t>
  </si>
  <si>
    <t>#E[7]#M_AI-It's not like I actually care. ...But it's
nice to see your stupid face.</t>
  </si>
  <si>
    <t>#K#0TI-I suppose...
(She's acting a bit...odd. Oh, well...)</t>
  </si>
  <si>
    <t>#E_0#M_0I'm glad to see that you're well, too.</t>
  </si>
  <si>
    <t>#E[1]But seriously, what were you thinking,
trying to pick a fight with the army?</t>
  </si>
  <si>
    <t>We heard all about what happened.
No good can come from worrying people
so much, you know.</t>
  </si>
  <si>
    <t>#K#0T#5SWhat?</t>
  </si>
  <si>
    <t>#E_6#M_A#5SLook who's talking!</t>
  </si>
  <si>
    <t>#K#0TP-Pardon?</t>
  </si>
  <si>
    <t>#K#0TYou've got no idea how worried Ost was
when we heard you were wanted by the
army!</t>
  </si>
  <si>
    <t xml:space="preserve">For all we frickin' knew, you were dead in
a gutter somewhere! </t>
  </si>
  <si>
    <t>And then Uncle Carl ended up getting
arrested on top of it all...</t>
  </si>
  <si>
    <t>#E_6Why do you think we started pickin' fights
in the first place?! We were scared! We
were pissed off! We were... We were...</t>
  </si>
  <si>
    <t>#E[7]Wh-Whatever! It was better for us to do it
than letting some amateurs try their luck.</t>
  </si>
  <si>
    <t>#K#0T...So that's what really happened...</t>
  </si>
  <si>
    <t>#K#0TI'm not surprised that people in your
neighborhood would be worried about
you...</t>
  </si>
  <si>
    <t>#E[9]#M_AI'm sure Fiona must be really worried 
about me, too...</t>
  </si>
  <si>
    <t>#K#0TS-Sorry. I had no idea that was the case...</t>
  </si>
  <si>
    <t>#E_8I'm sorry for worrying you all so much.</t>
  </si>
  <si>
    <t>#K#0TYou should be saying that to everyone
back home, not me!</t>
  </si>
  <si>
    <t>#E_6...Anyway, that idiot Kargo said he was
gonna meet me here ages ago, but he
still hasn't shown up.</t>
  </si>
  <si>
    <t>So you're gonna help me look for him.</t>
  </si>
  <si>
    <t>#K#0TSpeaking of Kargo...</t>
  </si>
  <si>
    <t>#K#0TI almost forgot.</t>
  </si>
  <si>
    <t>#K#0TOh, right. I almost forgot.</t>
  </si>
  <si>
    <t>#K#0TWhoops. Completely slipped my mind.</t>
  </si>
  <si>
    <t>#E_8#M_4</t>
  </si>
  <si>
    <t>#K#0TSo she intended for them to meet
here, huh?</t>
  </si>
  <si>
    <t>#E[9]#M_AOh, well. No way to know who was
in the wrong now.</t>
  </si>
  <si>
    <t>#K#0TSo she really did intend for them to
meet here...</t>
  </si>
  <si>
    <t>#E[1]Although, there's no way to tell who
was in the wrong now.</t>
  </si>
  <si>
    <t>#K#0TThis whole affair is so ridiculous,
I'm not sure it even matters at
this point.</t>
  </si>
  <si>
    <t>#K#0TWhat, you guys know somethin'?</t>
  </si>
  <si>
    <t>#E[7]#M_AYou better not have him tied up
somewhere, 'cause if you do...</t>
  </si>
  <si>
    <t>#K#0TWhat say we bring him here before
she accuses us of anything else?</t>
  </si>
  <si>
    <t>They flew the Courageous to Legram to pick up Kargo,
then brought him back to Ymir.</t>
  </si>
  <si>
    <t>#K#0T#5SPatiryyyyyyy!</t>
  </si>
  <si>
    <t>#K#0T#5SKargoooooooo!</t>
  </si>
  <si>
    <t>#3K#0T#5SUnf!</t>
  </si>
  <si>
    <t>#2K#0T#5SAck!</t>
  </si>
  <si>
    <t>#3K#0TThe hell've you been all this time?! 
I was freaking out like crazy, ya damn
pipsqueak!</t>
  </si>
  <si>
    <t>#2K#0TWhere the heck was I?!
Where the heck were YOU?!</t>
  </si>
  <si>
    <t>#3K#0T#5SUltra headlock time!</t>
  </si>
  <si>
    <t>#2K#0T#5SAaargh!</t>
  </si>
  <si>
    <t>8[autoE8]</t>
  </si>
  <si>
    <t>#2K...Just who are these people?</t>
  </si>
  <si>
    <t>#3KWell, they're, uh...refugees from
Heimdallr.</t>
  </si>
  <si>
    <t>#3KI really am sorry for all the trouble
she's caused.</t>
  </si>
  <si>
    <t>I know this is a lot of ask, but would
it be possible for them to stay in Ymir
until the situation improves there?</t>
  </si>
  <si>
    <t>#2KW-Well, sure... They're not how I pictured
people from Heimdallr to be, but sure.</t>
  </si>
  <si>
    <t>#4KWow, check it out! There's a really
warm-looking pond over there!</t>
  </si>
  <si>
    <t>#3KWatch it, loser! That's clearly a trap.</t>
  </si>
  <si>
    <t>#E[7]Ain't no way anyone would put
somethin' that nice smack dab in
the middle of town!</t>
  </si>
  <si>
    <t>#4KW-Wow, you're right! You're so smart, 
Patiry!</t>
  </si>
  <si>
    <t>#4K...If you'll excuse me, I'm going to go
have a quick word with them so they
don't go causing any more trouble.</t>
  </si>
  <si>
    <t>#4KMust be tough being you, Machias.</t>
  </si>
  <si>
    <t>#3KHaha. I'd like to think we all had our
fair share of challenges this time.</t>
  </si>
  <si>
    <t>#E_4Still, I suppose all's well that ends well.</t>
  </si>
  <si>
    <t>#3KHahaha...</t>
  </si>
  <si>
    <t>Well, that was certainly an experience.
Glad we got a happy ending from it all.</t>
  </si>
  <si>
    <t>#3CQuest [Badass in Danger!!!] completed!#0C</t>
  </si>
  <si>
    <t xml:space="preserve"> as a reward.</t>
  </si>
  <si>
    <t>QS_2203_02_3</t>
  </si>
  <si>
    <t>C_PLY001</t>
  </si>
  <si>
    <t>C_PLY002</t>
  </si>
  <si>
    <t>C_PLY003</t>
  </si>
  <si>
    <t>C_PLY004</t>
  </si>
  <si>
    <t>C_PLY005</t>
  </si>
  <si>
    <t>C_PLY006</t>
  </si>
  <si>
    <t>C_PLY007</t>
  </si>
  <si>
    <t>C_PLY008</t>
  </si>
  <si>
    <t>#1KPretty sure they fled this way.</t>
  </si>
  <si>
    <t>#1KHmm... It'd be faster to pursue them by
snowboard over foot.</t>
  </si>
  <si>
    <t>#E_2#M_AI'll go on ahead--the rest of you can
follow after me.</t>
  </si>
  <si>
    <t>#2KOh! Oh!! Me and Lammy'll come, too!</t>
  </si>
  <si>
    <t>#E[5]We can bash up some of those
monsters easy peasy!</t>
  </si>
  <si>
    <t>#1KIn that case, the rest of us should
split up. A few of us can follow you,
Rean...</t>
  </si>
  <si>
    <t>...and the rest of us can stay here
in case any monsters pass you by.</t>
  </si>
  <si>
    <t>#1KSounds good to me.</t>
  </si>
  <si>
    <t>#1KOkay, no time to waste. Let's figure out
who's doing what.</t>
  </si>
  <si>
    <t>Organize Party</t>
  </si>
  <si>
    <t>Open Camp Menu</t>
  </si>
  <si>
    <t>Proceed</t>
  </si>
  <si>
    <t>#1KI think that should do it.</t>
  </si>
  <si>
    <t>#1KThey don't look like they'll be too much
trouble, but they're still monsters at the
end of the day.</t>
  </si>
  <si>
    <t>Don't try and fight them on your own,
Rean, okay?</t>
  </si>
  <si>
    <t>#1KUnderstood.</t>
  </si>
  <si>
    <t>Catch both Creepy Sheep on the snowboard! All you need
to do is be just as creepy as the Creepy Sheep and touch
them to catch them.</t>
  </si>
  <si>
    <t>t4300</t>
  </si>
  <si>
    <t>SB_KIZUNA_ALISA_01</t>
  </si>
  <si>
    <t>I_VIS218</t>
  </si>
  <si>
    <t>AniEvWatasu</t>
  </si>
  <si>
    <t>#E[9]#M_4</t>
  </si>
  <si>
    <t>#KAhhh... You can feel the warmth coursing
through your whole body.</t>
  </si>
  <si>
    <t>#E_4#M_4Heehee. It feels like all my exhaustion's
just melting away.</t>
  </si>
  <si>
    <t>#KHaha... Yeah, the foot bath's nice all year
round, but it's really something special
during winter.</t>
  </si>
  <si>
    <t>#E_4#M_9The last time we were here, it was still
early fall, so I imagine you can feel the
difference, too.</t>
  </si>
  <si>
    <t>#KI can, actually.</t>
  </si>
  <si>
    <t>#E_I#M_9I think it was winter when I came here
with my family as a little girl, too.</t>
  </si>
  <si>
    <t>#K#0TOh, yeah. You mentioned last time we
were here that you'd been once with your
family...</t>
  </si>
  <si>
    <t>#E_0#M_0Do you remember how long ago?</t>
  </si>
  <si>
    <t>#K#0TWell, my father was still alive, so it
was around...nine years ago, I suppose.</t>
  </si>
  <si>
    <t>#E_4#M_9It was Grandfather's idea to bring us all
here. This was back before Sharon joined
our family, too.</t>
  </si>
  <si>
    <t>#K#0TThat sounds exactly like something he'd
suggest, haha.</t>
  </si>
  <si>
    <t>#E_0#M_9Hmm... If it was nine years ago, that'd
make it a few years or so after my dad
adopted me.</t>
  </si>
  <si>
    <t>#K#0TOh? How funny would it be if we actually
bumped into each other back when we were
kids?</t>
  </si>
  <si>
    <t>#E[1]#M_9We couldn't stay for long since everyone
was really busy with work at the time...</t>
  </si>
  <si>
    <t>#E_4#M_9...but I'll treasure the memory forever.</t>
  </si>
  <si>
    <t>#E[1]#M_9The whole family together laughing and
smiling, Mother and Father at my side...</t>
  </si>
  <si>
    <t>#K#0T...</t>
  </si>
  <si>
    <t xml:space="preserve">#K#0TIt's amazing how much can change in nine
years. </t>
  </si>
  <si>
    <t>Everything is completely different now,
both at home and in Erebonia as a whole.</t>
  </si>
  <si>
    <t>#E_E#M_0I just hope Mother is all right. Wherever
she is now...</t>
  </si>
  <si>
    <t>#K#0TGive me a minute.</t>
  </si>
  <si>
    <t>#K#0TA minute for what...?</t>
  </si>
  <si>
    <t>#K#0TWhat's this...?</t>
  </si>
  <si>
    <t>#K#0TIt's called a happiness hare. They're seen
as a kind of good luck charm around here.</t>
  </si>
  <si>
    <t>#E[1]#M_9Normally, you'd put a bit more effort into
making one and use different materials,
but this'll do for now.</t>
  </si>
  <si>
    <t>#K#0TAww. It's a sweet little thing, isn't it?</t>
  </si>
  <si>
    <t>#K#0THaha. I know, right?</t>
  </si>
  <si>
    <t>#E[1]#M_9When we were kids, Elise used to always
make one for me whenever she thought
I was down.</t>
  </si>
  <si>
    <t>#K#0TOh...</t>
  </si>
  <si>
    <t>#E[9]#M_0Sorry. You must be as worried about her
as I am about Mother...</t>
  </si>
  <si>
    <t xml:space="preserve">#K#0TI'm sure she's just fine. That's what I'm
choosing to believe. </t>
  </si>
  <si>
    <t>#E[1]#M_9So just try and believe that your mom is
fine, too.</t>
  </si>
  <si>
    <t>#E_0#M_9I'm sure that you'll be reunited with her
before long. Just don't give up hope.</t>
  </si>
  <si>
    <t>#K#0THeehee. Yeah, I won't.</t>
  </si>
  <si>
    <t>???</t>
  </si>
  <si>
    <t>#0T#8C#8CCome on. Don't cry...
Here. This'll cheer you up.</t>
  </si>
  <si>
    <t>#8C#8CDon't worry. You...</t>
  </si>
  <si>
    <t>(Wait. Was that...?)</t>
  </si>
  <si>
    <t>#E[1]#M[0](Was that a memory from when
I came here as a little girl?)</t>
  </si>
  <si>
    <t>#K#0T...Alisa?</t>
  </si>
  <si>
    <t>#E_8#M_9Sorry. I guess it's a little childish to think
something like this would cheer you up.</t>
  </si>
  <si>
    <t>...Oh, no. That's not it at all.</t>
  </si>
  <si>
    <t>#E[1]#M_4Thanks for the encouragement, Rean. 
I won't give up.</t>
  </si>
  <si>
    <t>#E_4#M_4And I'll keep believing that we'll both be
reunited with our families before long.</t>
  </si>
  <si>
    <t>#K#0THaha. That's what I like to hear.</t>
  </si>
  <si>
    <t>After that, they soaked their feet in the foot bath for a
while longer and enjoyed some pleasant conversation.</t>
  </si>
  <si>
    <t>When they got out, Rean bade farewell to Alisa, who chose
to return to the general store.</t>
  </si>
  <si>
    <t>Your bond with Alisa strengthened!</t>
  </si>
  <si>
    <t>SB_KIZUNA_ALISA_02</t>
  </si>
  <si>
    <t>I_VIS062</t>
  </si>
  <si>
    <t>AniEv7315</t>
  </si>
  <si>
    <t>#K#0TAll right. That's everything around the
orbal engine taken care of.</t>
  </si>
  <si>
    <t>#E[1]#M_0It could probably do with being taken for
a test ride at some point, though.</t>
  </si>
  <si>
    <t>#E[C]#M_0Oh, I should oil the moving parts, too.</t>
  </si>
  <si>
    <t>#K#0TMan, you really are amazing. I knew you
were good with orbal technology and all...</t>
  </si>
  <si>
    <t>#E_8#M_9...but I didn't expect you to be able to 
perform maintenance this well.</t>
  </si>
  <si>
    <t>#K#0TAll of this is just a stopgap, really.</t>
  </si>
  <si>
    <t>#E_0#M_4I had a few chances to look at it back at
the academy, too, so I have a vague idea 
of what needs doing, but that's all.</t>
  </si>
  <si>
    <t>#K#0TDoesn't make you any less amazing in my
eyes.</t>
  </si>
  <si>
    <t>#E[1]#M_0When in Nord, you worked out what was
wrong with that truck and even knew the
model of that mortar we found...</t>
  </si>
  <si>
    <t>#E[9]#M_9At first, I thought it was just because
you're part of the Reinford family, but
I feel like that's underselling you now.</t>
  </si>
  <si>
    <t>#E_4#M_9You must've studied like crazy to know so
much.</t>
  </si>
  <si>
    <t>#K#0THeehee. Well, I did spend a lot of time
studying orbal technology even before
enrolling at the academy.</t>
  </si>
  <si>
    <t>#E[1]#M_0I used my family name however I could 
in order to visit RF factories and attend
lectures at the Institute of Technology.</t>
  </si>
  <si>
    <t>#E_0#M_4I'm more than confident I made the most
of every chance I had to study and broaden
my knowledge of the field.</t>
  </si>
  <si>
    <t>#K#0T...I have a feeling I know why you did
all that, too.</t>
  </si>
  <si>
    <t>#E_0#M_9Was it to rebel against your mother?</t>
  </si>
  <si>
    <t>#K#0TWell, I can't deny it.</t>
  </si>
  <si>
    <t>#E_F#M_0Not to beat a dead horse, but it felt like
Mother just stopped caring about us after
my father passed away.</t>
  </si>
  <si>
    <t>I mean, she'd stolen the company from
Grandfather and everything. How could you
do that to your own father?</t>
  </si>
  <si>
    <t>#E_0#M_0So I suppose you could say all that
studying was my way of trying to show
her up at something. A little, at least.</t>
  </si>
  <si>
    <t>#K#0TI see...</t>
  </si>
  <si>
    <t>#E_0#M_9So, were you able to?</t>
  </si>
  <si>
    <t>#K#0TNot in the slightest.</t>
  </si>
  <si>
    <t>#E_F#M_0Now that she's missing, this isn't the
time to be thinking about my next act of
rebellion, either.</t>
  </si>
  <si>
    <t>#E[1]#M_9And you know what? That's fine by me.
I've made my mind up to focus on the
future rather than the past for now.</t>
  </si>
  <si>
    <t>#E_4#M_4I've got to keep that promise I made to
her in Roer, after all. I'll be running the
company before she knows it.</t>
  </si>
  <si>
    <t>#K#0TI think she'd prefer it that way, honestly.</t>
  </si>
  <si>
    <t>#E[C]#M_0#H[2]</t>
  </si>
  <si>
    <t>H-Huh...?</t>
  </si>
  <si>
    <t>Ha, look at you. You were so engrossed
in the bike that you didn't even notice
all the snow building up on your head.</t>
  </si>
  <si>
    <t>#E[1]#M_9Still, I think you've found the right way
to approach things.</t>
  </si>
  <si>
    <t>I'll have to pick up a few pointers from
you. Can't let myself get too wrapped up
in my past, either.</t>
  </si>
  <si>
    <t>#E_0#M_9And that way, we'll both be able to find
the best paths for each of us to take.</t>
  </si>
  <si>
    <t>#E_4#M_4#H[0]</t>
  </si>
  <si>
    <t>#4KHeehee. I certainly hope so.</t>
  </si>
  <si>
    <t>Boy</t>
  </si>
  <si>
    <t>Girl</t>
  </si>
  <si>
    <t>#0T#8C#8C*sniffle* Is that...a bunny made
out of snow?</t>
  </si>
  <si>
    <t>#0T#8C#8CAnd look! You've got loads of
snow on your head, too.</t>
  </si>
  <si>
    <t>#8C#8CDon't worry. You can follow me
back to Ymir.</t>
  </si>
  <si>
    <t>#8C#8CSo stay close, okay?</t>
  </si>
  <si>
    <t>#0T#8C#8CO-Okay...</t>
  </si>
  <si>
    <t>#5SAre you kidding me?!</t>
  </si>
  <si>
    <t>#4K#0T...? Wh-What's wrong?</t>
  </si>
  <si>
    <t>I can't believe I forgot!</t>
  </si>
  <si>
    <t>#E_F#M_0Remember how I talked about coming
here with my family as a kid? I ended up
getting lost out on the mountain.</t>
  </si>
  <si>
    <t>#E_8#M_0But just when I started to think I'd be
lost there forever, a boy appeared out
of nowhere...</t>
  </si>
  <si>
    <t>#E[9]#M_0...and he led me all the way back to Ymir!</t>
  </si>
  <si>
    <t>#E_2#M_0That boy was you! I'm sure of it!</t>
  </si>
  <si>
    <t>#4K#0TThat does ring a bell, actually...</t>
  </si>
  <si>
    <t>#E_E#M_0The year after that was when the
whole thing with my power happened...</t>
  </si>
  <si>
    <t>#E[C]#M_0...so I'd kind of pushed everything else
to the back of my mind. Weird.
We really did meet when we were kids.</t>
  </si>
  <si>
    <t>I was only joking about it before,
but yeah. We really, really did.</t>
  </si>
  <si>
    <t>#E_F#M_0I'd forgotten all about it, too. Probably
because it was a scary memory for me.</t>
  </si>
  <si>
    <t>#4K#0THaha. I don't blame you. Still, you don't
get coincidences like this every day.</t>
  </si>
  <si>
    <t>#E[9]#M_9I'd be embarrassed to try and attribute
it to something like fate, though...</t>
  </si>
  <si>
    <t>Ahaha... Yeah, you're right. Maybe if we'd
realized sooner, sure.</t>
  </si>
  <si>
    <t>#E_F#M_9#3SBut it makes me happy to know it was
you all along...</t>
  </si>
  <si>
    <t>#4K#0TSorry? I didn't quite catch that.</t>
  </si>
  <si>
    <t>I-It's nothing! Nothing at all!</t>
  </si>
  <si>
    <t>#E_4#M_4#H[0]Umm... Anyway, let's finish up with the
bike, shall we?</t>
  </si>
  <si>
    <t>#4KYeah, sure.</t>
  </si>
  <si>
    <t>Rean and Alisa worked together to finish the rest of the
bike's maintenance, the two of them feeling somewhat
awkward around each other due to their recent discovery.</t>
  </si>
  <si>
    <t>And upon their completion, they went to return the tools to
Baron Schwarzer's study.</t>
  </si>
  <si>
    <t>Ani_EV_Release</t>
  </si>
  <si>
    <t>SB_KIZUNA_ELIOT_01</t>
  </si>
  <si>
    <t>AniEv6001</t>
  </si>
  <si>
    <t>AniEv6000</t>
  </si>
  <si>
    <t>AniEv6003</t>
  </si>
  <si>
    <t>AniAttachEQU024</t>
  </si>
  <si>
    <t>#KOkay! I'm ready!</t>
  </si>
  <si>
    <t>#4KIsn't that the violin you always used
back at the academy?</t>
  </si>
  <si>
    <t>#KYeah. I managed to bring it with me.</t>
  </si>
  <si>
    <t>#E_F#M_0I know it was probably the last thing
I should've been thinking about then,
but I couldn't bear to part from it.</t>
  </si>
  <si>
    <t>#4KHaha... That sounds so...you.</t>
  </si>
  <si>
    <t>#KThough, naturally, I didn't get any time
to play when we were hiding in Celdic.</t>
  </si>
  <si>
    <t>#E_0#M_0It's been about a month, so I'm probably
really rusty, but do you mind if I play for
a bit?</t>
  </si>
  <si>
    <t>#4KGo for it. I'd love to hear you play again.</t>
  </si>
  <si>
    <t>#KHahaha. All right, then, let's start with
something nice and simple...</t>
  </si>
  <si>
    <t>#K#0TOh. One of the strings snapped...</t>
  </si>
  <si>
    <t>#K#0T...Ahaha. Yep.</t>
  </si>
  <si>
    <t>#E[9]#M_0I shouldn't be surprised. I used it loads
back in the Wind Orchestra.</t>
  </si>
  <si>
    <t>#E_8#M_0Then there was all that craziness from
evacuating the academy, and I couldn't
spare the time to maintain it like usual.</t>
  </si>
  <si>
    <t>#E_E#M[A]...</t>
  </si>
  <si>
    <t>#K#0TWhat's wrong?</t>
  </si>
  <si>
    <t>#K#0TIt's nothing. I just got all nervous all of
a sudden.</t>
  </si>
  <si>
    <t>#E_8#M_AI was wondering whether I'd be able to
keep enjoying music like I always have.</t>
  </si>
  <si>
    <t>#K#0TElliot?</t>
  </si>
  <si>
    <t>#K#0TTo me, music's more than just a hobby--
it's an inseparable part of my life.</t>
  </si>
  <si>
    <t>#E_F#M_ABut I know that I'm in the minority there.
To most people, it's just something they
enjoy to kill time or whatever.</t>
  </si>
  <si>
    <t>And with Erebonia the way that it is now, 
I can't help but wonder if people will even
need music the way I do in the future.</t>
  </si>
  <si>
    <t>#E[9]#M_AIf, one day, people will see it as being
about as useful as this broken string.</t>
  </si>
  <si>
    <t>#K#0TThat's...certainly a lot to have on one's
mind.</t>
  </si>
  <si>
    <t>#E[1]#M_9But I'm sure it won't come to that.</t>
  </si>
  <si>
    <t>It'll take a lot more than a civil war to
make music disappear.</t>
  </si>
  <si>
    <t>#E_0#M_9As long as people like me--and like you--
continue to enjoy it, it'll always live on.</t>
  </si>
  <si>
    <t>#K#0TYou think so...?</t>
  </si>
  <si>
    <t xml:space="preserve">#K#0TRemember? Our concert taught us all
about the power of music better than
anything else ever could. </t>
  </si>
  <si>
    <t>#E_0#M_9And besides, a broken string isn't such a
big deal.</t>
  </si>
  <si>
    <t>Once it's replaced, you can get right back
to playing.</t>
  </si>
  <si>
    <t>#K#0T...Ahaha. Yeah, you're right.</t>
  </si>
  <si>
    <t xml:space="preserve">#E_8#M_0I don't know what came over me. </t>
  </si>
  <si>
    <t>#E[1]#M_0As someone who truly loves music, it's
my duty to restore Erebonia so everyone
can share in my love of it again.</t>
  </si>
  <si>
    <t>#E_2#M_0Whatever I can do to make that happen,
I'll do it.</t>
  </si>
  <si>
    <t>#K#0TThere's the Elliot I know and love.</t>
  </si>
  <si>
    <t>#E_0#M_9I'm sure all the others want exactly the
same thing, too.</t>
  </si>
  <si>
    <t>#K#0TThanks, Rean. I feel a lot better after
talking to you.</t>
  </si>
  <si>
    <t>#E_4#M_0You mind helping me replace the string?</t>
  </si>
  <si>
    <t>The two of them then worked together to replace the broken
violin string.</t>
  </si>
  <si>
    <t>Afterwards, Elliot played for Rean again, the music coming
from his violin as beautiful as ever.</t>
  </si>
  <si>
    <t>Your bond with Elliot strengthened!</t>
  </si>
  <si>
    <t>SB_KIZUNA_EMMA_02</t>
  </si>
  <si>
    <t>AniShowMegane</t>
  </si>
  <si>
    <t>#1KAhhh... This feels wonderful.</t>
  </si>
  <si>
    <t>#E[1]#M_0Celine was right.</t>
  </si>
  <si>
    <t>#KAbout what?</t>
  </si>
  <si>
    <t>#KShe'd mentioned how the hot springs
of Ymir have the ability to promote mana
recovery for those who use them.</t>
  </si>
  <si>
    <t>#E[1]#M_0Perhaps it's due to there being a spirit
vein nearby, giving them the protection 
of the spirits.</t>
  </si>
  <si>
    <t>#KReally? That's interesting.</t>
  </si>
  <si>
    <t>#E[5]#M_9Haha. It's a shame Valimar can't jump in
here with us, then.</t>
  </si>
  <si>
    <t>#KAhaha. That's very true.</t>
  </si>
  <si>
    <t>#E[C]#M[8]...Oh.</t>
  </si>
  <si>
    <t>AniAttachEQU002a</t>
  </si>
  <si>
    <t>#K#0TUmm... Emma, your glasses have all
fogged up, you know.</t>
  </si>
  <si>
    <t>#E_8#M_A#H[2]</t>
  </si>
  <si>
    <t>#2POh, oops! I-I forgot to take them off!</t>
  </si>
  <si>
    <t>AniDetachEQU002a</t>
  </si>
  <si>
    <t>AniEraseMegane</t>
  </si>
  <si>
    <t>#E[9]#M_A#H[0]</t>
  </si>
  <si>
    <t>#K#0T*sigh*</t>
  </si>
  <si>
    <t>#K#0THaha... You didn't need to get that worked
up about it.</t>
  </si>
  <si>
    <t>#E_2#M_0Although come to think of it...</t>
  </si>
  <si>
    <t>#E[C]#M_A#H[2]</t>
  </si>
  <si>
    <t>#K#0TWh-What is it?</t>
  </si>
  <si>
    <t>#E[E]#M_AYou're staring an awful lot...</t>
  </si>
  <si>
    <t>#K#0TOh, sorry... It's just something that's
been bugging me for a while.</t>
  </si>
  <si>
    <t>#E_0#M_9Your eyesight isn't really all that bad,
is it?</t>
  </si>
  <si>
    <t>#K#0TAhaha... You noticed?</t>
  </si>
  <si>
    <t>#E[1]#M_0Things get a little blurry, but it's not a
major issue if I use a little witchcraft
to compensate.</t>
  </si>
  <si>
    <t>#K#0TThought so. You weren't wearing them for
our concert, but your choreography was
still dead on.</t>
  </si>
  <si>
    <t>#E[C]#M_0But why wear them if you don't need
them?</t>
  </si>
  <si>
    <t>#K#0TIn a sense, they're symbolic of a witch's
way of life.</t>
  </si>
  <si>
    <t>#E[1]#M_A'A witch must carry out their duties
while nestled in the shadows of history.'</t>
  </si>
  <si>
    <t>'Reveal your true nature, and you risk
straying from the witches' burden and
becoming swayed by basic emotion.'</t>
  </si>
  <si>
    <t>#E_8#M_0Grandmother's always said that to me
ever since I was a little girl.</t>
  </si>
  <si>
    <t>#K#0THuh. That's funny.</t>
  </si>
  <si>
    <t>#E_0#M_0I'd always pictured your grandmother as
this friendly old lady, but it sounds like
she's actually pretty strict.</t>
  </si>
  <si>
    <t>#K#0THeehee. She has to be, really.</t>
  </si>
  <si>
    <t>#E_E#M_0She's both the Hexen Clan's elder and a
very powerful witch.</t>
  </si>
  <si>
    <t>#E_8#M_0So she has a responsibility to guide us
in all we do.</t>
  </si>
  <si>
    <t>#E[1]#M_0Both Vita and I were scolded by her fairly
often during our training.</t>
  </si>
  <si>
    <t>#K#0TYeah, I can see that now.</t>
  </si>
  <si>
    <t>#K#0TBut then one day, Vita broke a taboo and
vanished from the village...</t>
  </si>
  <si>
    <t>#E[1]#M_AGrandmother seems to want to find her
and punish her for what she did.</t>
  </si>
  <si>
    <t>#E[9]#M_ABut as for me...all I want to do is talk
with her and find out what made her do
such a thing.</t>
  </si>
  <si>
    <t>#E_E#M_AIf I could just learn that...</t>
  </si>
  <si>
    <t>#K#0T...Sorry, Emma.</t>
  </si>
  <si>
    <t>#K#0TAhaha... What are you apologizing for?
But you know, sometimes I wonder if I'm
being too naive when it comes to Vita.</t>
  </si>
  <si>
    <t>#E[9]#M_AEven still, I'd like to think I've grown
at least a little. Maybe it's about time I
stop wearing these glasses, too.</t>
  </si>
  <si>
    <t>#E_E#M_AI couldn't tell you why, but wearing them
somehow makes me feel like I'm always
keeping secrets from all of you...</t>
  </si>
  <si>
    <t>You don't have to stop wearing them</t>
  </si>
  <si>
    <t>Not wearing them would suit you</t>
  </si>
  <si>
    <t>Rean gently put Emma's glasses back on her.</t>
  </si>
  <si>
    <t>AniAttachEQU002</t>
  </si>
  <si>
    <t>#K#0TR-Rean...?</t>
  </si>
  <si>
    <t>#K#0TI don't see why you should force yourself
to not wear them if you want to.</t>
  </si>
  <si>
    <t xml:space="preserve">#E[1]#M_9Besides, we're all used to you wearing
them now. </t>
  </si>
  <si>
    <t>#E[C]#M[8]#H[2]</t>
  </si>
  <si>
    <t>#K#0TOh... Really?</t>
  </si>
  <si>
    <t>#K#0TIf that's what you want to do, I say you
go ahead and do it.</t>
  </si>
  <si>
    <t>#E[5]#M_0I think going without them would really
suit you, personally.</t>
  </si>
  <si>
    <t>#K#0TUmm... R-Really?</t>
  </si>
  <si>
    <t>#K#0TStill, whether you choose to wear them or
not...</t>
  </si>
  <si>
    <t>...and whether you're a witch or not, for
that matter...</t>
  </si>
  <si>
    <t>#E_0#M_9You're still the same Emma we'll always
love. Don't forget that.</t>
  </si>
  <si>
    <t>#K#0THeehee. Thanks, Rean.</t>
  </si>
  <si>
    <t>#E[5]#M_4That's such a sweet thing to say.</t>
  </si>
  <si>
    <t>After that, they both remained at the foot bath and
continued whiling away time with pleasant chatter.</t>
  </si>
  <si>
    <t>Your bond with Emma strengthened!</t>
  </si>
  <si>
    <t>SB_KIZUNA_JUSIS_01</t>
  </si>
  <si>
    <t>C_NPC500</t>
  </si>
  <si>
    <t>Arthur</t>
  </si>
  <si>
    <t>#4KThis is a fine horse.</t>
  </si>
  <si>
    <t>#E[1]#M_9It has a strong air of dignity about it,
much like the young horses back at the
academy.</t>
  </si>
  <si>
    <t>#3KYeah, he does. He's pretty friendly,
too, isn't he?</t>
  </si>
  <si>
    <t>#E[1]#M_9He's been here since Dad took me in,
so he's getting up there in years...</t>
  </si>
  <si>
    <t>#E_0#M_9...but he's still got that same energy.
Dad still takes him out hunting along
with Badeaux.</t>
  </si>
  <si>
    <t>#4KI see. I imagine his dignified appearance
is a result of much experience, then.</t>
  </si>
  <si>
    <t>#E[1]#M_0He does appear to be in dire need of
some exercise, however. His muscles
aren't quite as defined as they should be.</t>
  </si>
  <si>
    <t>#3KWow. I'm amazed that you could tell. 
You're not in the Riding Club for nothing.</t>
  </si>
  <si>
    <t>#E[9]#M_0He hasn't had much chance to get out and
about since Dad was injured, so that's
probably why.</t>
  </si>
  <si>
    <t>#4KThen, if we can, I'd like to do something
about that.</t>
  </si>
  <si>
    <t>#E_0#M_0What say you to giving him a good
brushing before we take him out?</t>
  </si>
  <si>
    <t>#3KI think he'd like that a lot, actually.</t>
  </si>
  <si>
    <t>After brushing Arthur and giving him all the care and
adoration a horse could dream of, Rean and Jusis took him
out onto the mountain path.</t>
  </si>
  <si>
    <t>SB_KIZUNA_JUSIS_02A</t>
  </si>
  <si>
    <t>Alf's Voice</t>
  </si>
  <si>
    <t>#0TEveryone ready?</t>
  </si>
  <si>
    <t>Kiki's Voice</t>
  </si>
  <si>
    <t>#0T#3C#3CReady.</t>
  </si>
  <si>
    <t>#KAhaha. I found you, Kiki!</t>
  </si>
  <si>
    <t>#4KAlready? ...Well, that's boring.</t>
  </si>
  <si>
    <t>#KOkay, now to find everyone else!</t>
  </si>
  <si>
    <t>#KAhaha. I found you, Rean!</t>
  </si>
  <si>
    <t>#KWow. You couldn't have picked a place
that was less obvious?</t>
  </si>
  <si>
    <t>#K*sigh* Well, of course it's going to
be easier to find me if both of you
are looking for me.</t>
  </si>
  <si>
    <t>#E_8#M_9I guess that just leaves Jusis.</t>
  </si>
  <si>
    <t>#KOkay! C'mon. Let's go find him!</t>
  </si>
  <si>
    <t>#E[T]#M_A</t>
  </si>
  <si>
    <t>#3KHuh? What'cha doing here, Jusis?</t>
  </si>
  <si>
    <t>#K...Nothing. Now, go away.</t>
  </si>
  <si>
    <t>#3KThere he is! I found him!</t>
  </si>
  <si>
    <t>#3KThat didn't take long.</t>
  </si>
  <si>
    <t>#3KYou all suck at hide-and-seek.</t>
  </si>
  <si>
    <t>#KHuh? You're playing hide-and-seek?
That sounds fun! I wanna play, too!</t>
  </si>
  <si>
    <t>After Millium joined in, they all played hide-and-seek for
a short while longer, with each of them taking turns at
being the seeker.</t>
  </si>
  <si>
    <t>#K#0TMan, children really do have unlimited
energy.</t>
  </si>
  <si>
    <t>#K#0TI'd say a certain classmate of ours has far
too much energy even by those standards.</t>
  </si>
  <si>
    <t>#E[9]#M_0Still, I can never quite become used to
playing outside.</t>
  </si>
  <si>
    <t>#K#0THaha... It's been a while since I last
played outside like this.</t>
  </si>
  <si>
    <t>#E_4#M_9I wasn't expecting you to join in, either!</t>
  </si>
  <si>
    <t>I know you're always a hit with kids and
all, but still.</t>
  </si>
  <si>
    <t>#K#0T...I wanted to do something to raise their 
spirits a little.</t>
  </si>
  <si>
    <t>#E[1]#M_0The sooner that boy can forget that awful
memory of being taken as a hostage, the
better.</t>
  </si>
  <si>
    <t>#K#0TSo that was what you were trying to do...
That's really nice of you, Jusis.</t>
  </si>
  <si>
    <t>#E[1]#M_9Still, you don't need to worry so much.
The children of Ymir are made of sturdier
stuff than you think.</t>
  </si>
  <si>
    <t>#E_0#M_9The thing we CAN do is make sure they
never have to go through anything like
that again.</t>
  </si>
  <si>
    <t>#K#0TIndeed.</t>
  </si>
  <si>
    <t>#E_I#M_0I, for one, have no intention of allowing
my father to do anything so foolish ever
again.</t>
  </si>
  <si>
    <t>#E[1]#M_0But I know that I won't be able to stop
him alone.</t>
  </si>
  <si>
    <t>#E_0#M_9I hope to have all of you standing at my
side.</t>
  </si>
  <si>
    <t>#K#0THaha... That goes without saying.</t>
  </si>
  <si>
    <t>#E_0#M_9As both nobles and members of Class VII,
we have a duty to do whatever we can.</t>
  </si>
  <si>
    <t>Your bond with Jusis strengthened!</t>
  </si>
  <si>
    <t>SB_KIZUNA_FIE_02</t>
  </si>
  <si>
    <t>O_T00KMO63</t>
  </si>
  <si>
    <t>Tableware</t>
  </si>
  <si>
    <t>AniEv8525</t>
  </si>
  <si>
    <t>#3KHow's that taste? Good?</t>
  </si>
  <si>
    <t>Woof.</t>
  </si>
  <si>
    <t>#3KHaha. Look, he's wagging his tail.</t>
  </si>
  <si>
    <t>#E_8#M_9Sorry for not being able to spare much
time for you and Arthur, Badeaux.</t>
  </si>
  <si>
    <t>Woof, woof!</t>
  </si>
  <si>
    <t>#3KHe says it's okay. Smart doggy.</t>
  </si>
  <si>
    <t>#K#0TCan you understand what dogs are saying
or something?</t>
  </si>
  <si>
    <t>#K#0TNo, I'm just guessing based on how he
acts and barks.</t>
  </si>
  <si>
    <t>#E_0#M_0Back in the corps, I used to look after the
military monsters a lot.</t>
  </si>
  <si>
    <t>#K#0TReally?</t>
  </si>
  <si>
    <t>#E[C]#M_0That sounds like an awfully dangerous job
for you to be doing.</t>
  </si>
  <si>
    <t>#K#0TWell, I did get bitten sometimes at first.</t>
  </si>
  <si>
    <t>#E_I#M_0But after one of the other caretakers
showed me what to do, they stopped.</t>
  </si>
  <si>
    <t>#K#0TThe way you talk about your time there,
it's hard to believe the jaeger corps you 
were in was one of the strongest...</t>
  </si>
  <si>
    <t>#E_0#M_0Is Zephyr unusual by jaeger standards?</t>
  </si>
  <si>
    <t>#K#0TI guess. The boss was pretty easygoing,
but it was always hard to tell what he
was thinking.</t>
  </si>
  <si>
    <t>#E_I#M_9You remember what I told you at Mater
Park, right? How they taught me survival
skills and all that?</t>
  </si>
  <si>
    <t>#E_0#M_9Xeno and Leo taught me how to set traps
and the art of close quarters combat.</t>
  </si>
  <si>
    <t>#K#0TI can't imagine what it must have been
like living that kind of life day to day.</t>
  </si>
  <si>
    <t>#E_0#M_0But it's easier to see how you came to
think of them as family.</t>
  </si>
  <si>
    <t>#K#0T...Yeah. We were family.</t>
  </si>
  <si>
    <t>#E_E#M_0Until they all left me behind after the
boss died.</t>
  </si>
  <si>
    <t>#K#0TI just...want to know why.</t>
  </si>
  <si>
    <t>#E_8#M_0Why they all had to leave me behind.</t>
  </si>
  <si>
    <t>#E[1]#M_0And now that I might have a chance to,
I don't want to let it pass me by.</t>
  </si>
  <si>
    <t>#E_E#M_0Even if it won't be easy getting it out of
them.</t>
  </si>
  <si>
    <t>#K#0TStill...</t>
  </si>
  <si>
    <t>#4K...Haha. I think even I understood what he
was saying this time.</t>
  </si>
  <si>
    <t>#E[G]#M_9'Try not to overthink it.' Something along
those lines.</t>
  </si>
  <si>
    <t>#E_4#M[8]</t>
  </si>
  <si>
    <t>#1K#F...!</t>
  </si>
  <si>
    <t>#4KThere's no reason you need to try and
find out alone.</t>
  </si>
  <si>
    <t>#E[1]#M_9Not when you've got all of us with you.</t>
  </si>
  <si>
    <t>#E_0#M_0If that's what you want to know, we'll all
make it work out.</t>
  </si>
  <si>
    <t>#1K#FYou will?</t>
  </si>
  <si>
    <t>#1K#F...Heehee. You're right.</t>
  </si>
  <si>
    <t>#E_4#M_4How could things not work out when I've
got you guys?</t>
  </si>
  <si>
    <t>Your bond with Fie strengthened!</t>
  </si>
  <si>
    <t>SB_KIZUNA_GAIUS_01</t>
  </si>
  <si>
    <t>#3KWe finished that in record time.
Thanks for all the help.</t>
  </si>
  <si>
    <t>#E[1]#M_9Although it IS still snowing, so I'm sure
it'll build up again before long.</t>
  </si>
  <si>
    <t>#KHaha. Still, it was good exercise, so it wasn't
all for nothing.</t>
  </si>
  <si>
    <t>#E[1]#M_4All that work warmed me up a bit, too.</t>
  </si>
  <si>
    <t>#3KHaha. I wish I could say the same about my
fingers and toes.</t>
  </si>
  <si>
    <t>#E[C]#M_0I'm surprised you're not freezing with how
lightly you're dressed, though.</t>
  </si>
  <si>
    <t>#KWell, it's chilly all year round on the
highlands.</t>
  </si>
  <si>
    <t>#E[1]#M_4We don't get snow like you find here,
but I'm used to dealing with the cold.</t>
  </si>
  <si>
    <t>#3KOh, really? Well, if you say so.</t>
  </si>
  <si>
    <t>#E_8#M_9I mean, I'm fairly used to cold weather, too,
but I don't think living here all my life's ever
stopped me from feeling the cold.</t>
  </si>
  <si>
    <t>Anyway, you all right with stopping by the
foot bath to warm up a bit?</t>
  </si>
  <si>
    <t>#KDoesn't sound like a bad idea.</t>
  </si>
  <si>
    <t>#2KAhhh...</t>
  </si>
  <si>
    <t>#KThis really is relaxing...</t>
  </si>
  <si>
    <t>#E[1]#M_4It's a pleasure to be able to use the springs
here again after our last visit.</t>
  </si>
  <si>
    <t>I think there are a few on the outskirts of
the highlands...</t>
  </si>
  <si>
    <t>#E_0#M_4...but it's never been our custom to soak in
them like this.</t>
  </si>
  <si>
    <t>#KWell, every country's different, I guess.</t>
  </si>
  <si>
    <t>#K...There really is a lot to love about Erebonia.</t>
  </si>
  <si>
    <t>#E_4#M_4I still hope to bring my whole family here
once everything's calmed down.</t>
  </si>
  <si>
    <t>#KReally?</t>
  </si>
  <si>
    <t>#K#0TThoma, Lily, and Sheeda really did seem
sad to see you go.</t>
  </si>
  <si>
    <t>#E_8#M_0You must be worried about them.</t>
  </si>
  <si>
    <t>#K#0T...Yeah.</t>
  </si>
  <si>
    <t>#E_I#M_0Nord's no longer in any immediate danger,
but it's still difficult to rest easy with
the war raging on.</t>
  </si>
  <si>
    <t>#E[1]#M_0The sooner everyone can return to living in
peace, the better.</t>
  </si>
  <si>
    <t>#K#0TYeah...</t>
  </si>
  <si>
    <t>#K#0TAnd when that happens, I want to show
them more of this great country.</t>
  </si>
  <si>
    <t>#E[1]#M_4Not tanks, not Soldats, but the things that
made me come to see Erebonia as a second
home to begin with.</t>
  </si>
  <si>
    <t>#E_0#M_4Like the snow and the hot springs here.
And this place is just one of many stunning
places to see, each one rich with tradition.</t>
  </si>
  <si>
    <t>#K#0T...Haha. I really hope you can.</t>
  </si>
  <si>
    <t>#E_0#M_9I still don't know how much we CAN do,
but we'll put our best foot forward so we
can make that a reality.</t>
  </si>
  <si>
    <t>We know how much your family means
to you, Gaius. And I hope we can help you
reunite with them.</t>
  </si>
  <si>
    <t>#K#0TThanks. That means a lot.</t>
  </si>
  <si>
    <t>Your bond with Gaius strengthened!</t>
  </si>
  <si>
    <t>SB_KIZUNA_GAIUS_02</t>
  </si>
  <si>
    <t>C_NPC507</t>
  </si>
  <si>
    <t>Zeo</t>
  </si>
  <si>
    <t>AniEv8480</t>
  </si>
  <si>
    <t>AniEv8480a</t>
  </si>
  <si>
    <t>AniEv8450</t>
  </si>
  <si>
    <t>AniEv8485</t>
  </si>
  <si>
    <t>#KUmm... Is this friend of yours here?</t>
  </si>
  <si>
    <t>#E[1]#M_0I can't sense anyone...</t>
  </si>
  <si>
    <t>#1KHaha. I suppose even you would have
trouble sensing him.</t>
  </si>
  <si>
    <t>#E[1]#M_4Especially if you're trying to sense a 
person.</t>
  </si>
  <si>
    <t>#KEr, what am I looking for if he's not
a person...?</t>
  </si>
  <si>
    <t>#1KHere he is.</t>
  </si>
  <si>
    <t>ET_SE_FLAP</t>
  </si>
  <si>
    <t>#4KI-Is that a hawk?!</t>
  </si>
  <si>
    <t>#3KHuh. Looks like the one who helped
save us from those jaegers in Nord.</t>
  </si>
  <si>
    <t>#3KThe very same, in fact. He's a friend
of mine who watches over the Nord
Highlands from above.</t>
  </si>
  <si>
    <t>#E[1]#M_4His name's Zeo.</t>
  </si>
  <si>
    <t>#E_0#M_4He was named after one of the warriors
who fought alongside Emperor Dreichels
during the war.</t>
  </si>
  <si>
    <t>Screeeee!</t>
  </si>
  <si>
    <t>#3KHaha... He looks so cool up close.</t>
  </si>
  <si>
    <t>#E_4#M_0But what's he doing all the way
out here?</t>
  </si>
  <si>
    <t xml:space="preserve">#3KYour guess is as good as mine. I spotted
him on the roof of the Phoenix Wings last
night. </t>
  </si>
  <si>
    <t>#E_0#M_4He might've followed our scent.</t>
  </si>
  <si>
    <t>#3KAll the way from Nord, though?
That's...quite the distance.</t>
  </si>
  <si>
    <t>#E_0#M_0I wonder why he would follow us.</t>
  </si>
  <si>
    <t>#3KI wish I could say for sure...</t>
  </si>
  <si>
    <t>#E_0#M_4...but I'd like to think he wants to lend
us his aid.</t>
  </si>
  <si>
    <t>He watched us slip up a few times
during our battles, so I imagine he
thinks he could make things easier.</t>
  </si>
  <si>
    <t>...Scree.</t>
  </si>
  <si>
    <t>#3KI see... Well, he's already gotten us out of
a bind once, and if he's got your glowing
endorsement, he'll make a hell of an ally.</t>
  </si>
  <si>
    <t>#E_0#M_9Okay. Welcome to the team, Ze--</t>
  </si>
  <si>
    <t>ET_SE_FLAP_2</t>
  </si>
  <si>
    <t>#3KWhoa...!</t>
  </si>
  <si>
    <t>#3KI think he's trying to say that he has no
intention of getting too friendly with us.</t>
  </si>
  <si>
    <t>#E_0#M_4He'll just watch over us from above like
he did before, lending us his aid when
he sees fit.</t>
  </si>
  <si>
    <t>#3KHaha... Hey, that works, too. In that case,
thanks for watching our backs, Zeo.</t>
  </si>
  <si>
    <t>#K#0TWhew... We're finding new allies left and
right these days, aren't we?</t>
  </si>
  <si>
    <t>#K#0TIt certainly feels that way, though I bet
he sees us more as 'weaklings in need of
protection' than allies.</t>
  </si>
  <si>
    <t>#E[1]#M_4Either way, I'm sure his support will be
invaluable in the days ahead.</t>
  </si>
  <si>
    <t>#K#0TYeah, I don't doubt that.</t>
  </si>
  <si>
    <t>#E_0#M_9And I could say the same about yours.</t>
  </si>
  <si>
    <t>#K#0THaha. Likewise.</t>
  </si>
  <si>
    <t>They quietly watched Zeo fly off into the distance before
returning to the church together.</t>
  </si>
  <si>
    <t>Gaius learned the craft [Hunter Wing]
earlier than he otherwise would.</t>
  </si>
  <si>
    <t>#1C#1CThis craft allows him to summon Zeo to
do damage in a line.</t>
  </si>
  <si>
    <t>ET_SE_FLAP</t>
  </si>
  <si>
    <t>ET_SE_FLAP_2</t>
  </si>
  <si>
    <t>SB_KIZUNA_TOVAR_01</t>
  </si>
  <si>
    <t>As small as Ymir was, searching for a small ring in a place
covered in snow was like searching for a white Pom on a
foggy day.</t>
  </si>
  <si>
    <t>However, they persevered, combing the village from top to
bottom, and...</t>
  </si>
  <si>
    <t>Rean picked up Lucia's ring.</t>
  </si>
  <si>
    <t>#KThis is it! This is Mom's wedding ring!</t>
  </si>
  <si>
    <t>#E[9]#M_0How'd it end up out here...?</t>
  </si>
  <si>
    <t>#3KWell, I guess that's that taken care of.</t>
  </si>
  <si>
    <t>#E[1]#M_0I'm glad we managed to find it. You can't
get much more important than a wedding
ring.</t>
  </si>
  <si>
    <t>#E_I#M_9</t>
  </si>
  <si>
    <t>#KHaha... No kidding. Thanks for helping
me look.</t>
  </si>
  <si>
    <t>#E[9]#M_0...Achoo!</t>
  </si>
  <si>
    <t>#3KOh, the cold starting to get to you?</t>
  </si>
  <si>
    <t>#E[9]#M_AI'm not surprised. We've been scoping
around every rege of the snowy ground
for a while now.</t>
  </si>
  <si>
    <t>#E_8#M_0Wanna hit the baths after we hand this
back to your mom?</t>
  </si>
  <si>
    <t>#KNow that's an idea.</t>
  </si>
  <si>
    <t>Ring in hand, they returned to the mansion.</t>
  </si>
  <si>
    <t>And after delivering it safely to Rean's mother, who was
overjoyed at its safe return, they walked together to the
Phoenix Wings.</t>
  </si>
  <si>
    <t>SB_KIZUNA_CLAIRE_01</t>
  </si>
  <si>
    <t>C_MON041_C00</t>
  </si>
  <si>
    <t>Frostbiter</t>
  </si>
  <si>
    <t>mon041</t>
  </si>
  <si>
    <t>SubAttackEndEV</t>
  </si>
  <si>
    <t>Rean guided Captain Claire down the mountain slope to
where she wanted to go.</t>
  </si>
  <si>
    <t>#KWell, here we are.</t>
  </si>
  <si>
    <t>#E_0#M_0This is the place.</t>
  </si>
  <si>
    <t>#1KThis does seem like a safe enough
route to go to and from the village.</t>
  </si>
  <si>
    <t>#E[1]#M_0All the more reason it was worth
investigating.</t>
  </si>
  <si>
    <t>#E_2#M_0If it's safe for us to use, then it's safe
for would-be intruders to use, too.</t>
  </si>
  <si>
    <t>#KActually...that's a good point. I hadn't
thought of it like that before.</t>
  </si>
  <si>
    <t>#KHeehee. Still, now we know.</t>
  </si>
  <si>
    <t>#E[1]#M_0I've already seen to it that the route
those jaegers used is secured, but I'd
like to take similar measures here, too.</t>
  </si>
  <si>
    <t>#E_2#M_0Now to mark this area on my map as
a potential target for security bre--</t>
  </si>
  <si>
    <t>#KSomething's here...!</t>
  </si>
  <si>
    <t>#2KThere're so many of them!</t>
  </si>
  <si>
    <t>#1KThey must have surrounded us while
we were busy talking.</t>
  </si>
  <si>
    <t>#E[3]#M_0...Which means this location also has
plenty of blind spots.</t>
  </si>
  <si>
    <t>#2PUgh... Taking on this many at once isn't
going to be easy...</t>
  </si>
  <si>
    <t>#E_2#M_AWe should try and find an opening to--</t>
  </si>
  <si>
    <t>#1PNo, there's no need for that.
Let me take care of this.</t>
  </si>
  <si>
    <t>#E_2#M_0It won't take but a moment.</t>
  </si>
  <si>
    <t>#E_J#M[8]</t>
  </si>
  <si>
    <t>#2PAgainst all of these things...?</t>
  </si>
  <si>
    <t>SB_KIZUNA_CLAIRE_01_B</t>
  </si>
  <si>
    <t>event/die00.eff</t>
  </si>
  <si>
    <t>#2KWhoa...</t>
  </si>
  <si>
    <t>#1KLike I said: a moment.</t>
  </si>
  <si>
    <t>#E_J#M_0</t>
  </si>
  <si>
    <t>#1PStill, not only is this an easy route
for invaders to navigate, it doubles as
excellent camouflage along the way.</t>
  </si>
  <si>
    <t>#E[1]#M_0I'll have to put plenty of thought into
how to best secure this route.</t>
  </si>
  <si>
    <t>#K#0TThat was incredible, Captain.</t>
  </si>
  <si>
    <t>#E[1]#M_9Not only did you take on those monsters
alone, you took them all down in one fell
swoop. I can still hardly believe it.</t>
  </si>
  <si>
    <t>#K#0TNot at all. It was nothing special, really.</t>
  </si>
  <si>
    <t>#E[1]#M_9I'm only estimating the point of impact for
the mirror devices based on their positions,
reflection speeds, and trajectories.</t>
  </si>
  <si>
    <t>#K#0TPerforming complex calculations like that
on the fly sounds plenty incredible to me.</t>
  </si>
  <si>
    <t>#E_F#M_0To say nothing of the fact that you're
doing it in the midst of a tense combat
situation...</t>
  </si>
  <si>
    <t>#E_8#M_9You know, I think I underestimated just
how much you're really capable of.</t>
  </si>
  <si>
    <t>#E[1]#M_9Now I know how you came to be known as
the Icy Maiden in the first place.</t>
  </si>
  <si>
    <t>#K#0TI admit, it's a little embarrassing to be
praised quite so much. His Excellency was
the one to give me that name, actually.</t>
  </si>
  <si>
    <t>#E[1]#M_0...I just wish I could have repaid him
for all that he did for me.</t>
  </si>
  <si>
    <t>#E_E#M_0He was the one who gave me a sense of
belonging when I had nowhere to go. He
gave me a place to use my abilities, but...</t>
  </si>
  <si>
    <t>#K#0T...My apologies. I shouldn't be saying any
of this to you.</t>
  </si>
  <si>
    <t>#E_0#M_0I may have been unable to repay him while
he was still alive, but I will do all I can
to repay him in what ways I have left.</t>
  </si>
  <si>
    <t>#K#0TYou can count on us on that front, too.</t>
  </si>
  <si>
    <t>#E_0#M_9We're not just going to sit back and force
everything on you. We want to be there for
you when you need it every step of the way.</t>
  </si>
  <si>
    <t>#K#0THeehee... That's sweet.</t>
  </si>
  <si>
    <t>#E[1]#M_4Thank you, Rean.</t>
  </si>
  <si>
    <t>Once they returned to Ymir, Rean helped Captain Claire
improve the village's security arrangements.</t>
  </si>
  <si>
    <t>Your bond with Captain Claire strengthened!</t>
  </si>
  <si>
    <t>SB_KIZUNA_LAURA_01_B</t>
  </si>
  <si>
    <t>SB_KIZUNA_LAURA_02_B</t>
  </si>
  <si>
    <t>SB_KIZUNA_MILLIUM_01_B</t>
  </si>
  <si>
    <t>SB_KIZUNA_MILLIUM_02_B</t>
  </si>
  <si>
    <t>SB_KIZUNA_CLAIRE_02_B</t>
  </si>
  <si>
    <t>SB_KIZUNA_TOVAR_01_B</t>
  </si>
  <si>
    <t>SB_KIZUNA_TOVAR_02_B</t>
  </si>
  <si>
    <t>SB_KIZUNA_FIE_02_B</t>
  </si>
  <si>
    <t>SB_KIZUNA_GAIUS_01_B</t>
  </si>
  <si>
    <t>MG_05</t>
  </si>
  <si>
    <t>You can now play the A-2 course.</t>
  </si>
  <si>
    <t>You can now play the A-3 course.</t>
  </si>
  <si>
    <t>You can now play the A-4 course.</t>
  </si>
  <si>
    <t>You can now play the B-1 course.</t>
  </si>
  <si>
    <t>You can now play the B-2 course.</t>
  </si>
  <si>
    <t>You can now play the B-3 course.</t>
  </si>
  <si>
    <t>You can now play the B-4 course.</t>
  </si>
  <si>
    <t>Snowboard</t>
  </si>
  <si>
    <t>t4301</t>
  </si>
  <si>
    <t>MG_05_Back</t>
  </si>
  <si>
    <t>Cleared the A-1 course!</t>
  </si>
  <si>
    <t>#0T#KNot bad... It was only a beginner's course,
but not bad.</t>
  </si>
  <si>
    <t>#E_4Well, here's your prize. Go ahead! Take it.</t>
  </si>
  <si>
    <t>Cleared the A-2 course!</t>
  </si>
  <si>
    <t>#0T#KHeh. That's my boy. Wouldn't feel right if
a son of Ymir couldn't handle that course.</t>
  </si>
  <si>
    <t>Cleared the A-3 course!</t>
  </si>
  <si>
    <t>#0T#KNice work! That there was an expert
level course, too.</t>
  </si>
  <si>
    <t>#0T#KOh, and take this, too. It's a new board
that's gotten real popular among the
youngsters.</t>
  </si>
  <si>
    <t>'Select Board' on the course menu is now available.
The difference between boards is purely cosmetic,
so feel free to choose based on personal preference.</t>
  </si>
  <si>
    <t>Cleared the A-4 course!</t>
  </si>
  <si>
    <t>#0T#K...Wow. I'm impressed, Rean. I wasn't
expecting you to be able to handle a
course that difficult.</t>
  </si>
  <si>
    <t>#E_4Well, here's your prize. Go ahead!
Take it.</t>
  </si>
  <si>
    <t>Cleared the B-1 course!</t>
  </si>
  <si>
    <t>#0T#KEven experienced boarders tend to struggle
on that course. That was really somethin'!</t>
  </si>
  <si>
    <t>Cleared the B-2 course!</t>
  </si>
  <si>
    <t>#0T#KThere's no stopping you, is there?
I doubt any of the other youngsters in
the village can compare with you now.</t>
  </si>
  <si>
    <t>Cleared the B-3 course!</t>
  </si>
  <si>
    <t>#E[1]#M_</t>
  </si>
  <si>
    <t>#0T#KAmazing... You're a natural at this.</t>
  </si>
  <si>
    <t>#0T#KOh, and take this, too. It's a new board
I got in recently.</t>
  </si>
  <si>
    <t>Cleared the B-4 course!</t>
  </si>
  <si>
    <t>#0T#KThis is incredible... I can't think of a word
more fitting for how well you did there.</t>
  </si>
  <si>
    <t>#0T#KFrankly, I'm beyond words at this point.
You've successfully cleared every single
course I've made.</t>
  </si>
  <si>
    <t>You're one of the pros now, Rean.</t>
  </si>
  <si>
    <t>#0T#KHaha, you think so?</t>
  </si>
  <si>
    <t>#E_4#M_4I had a lot of fun trying them all.</t>
  </si>
  <si>
    <t>#0T#KGlad to hear it. I'll leave the way to
the slope open for you any time.</t>
  </si>
  <si>
    <t>You might have cleared every course,
but it can't hurt to try and improve
your times.</t>
  </si>
  <si>
    <t>#0T#KThank you. I'll be sure to come back
when I get the chance.</t>
  </si>
  <si>
    <t>#0T#KAnd I'll be sure to keep the courses well
maintained. If you feel like boarding again,
just come on by.</t>
  </si>
  <si>
    <t>#0T#KI certainly will. See you then!</t>
  </si>
  <si>
    <t>SB_STUDENT22_01</t>
  </si>
  <si>
    <t>C_NPC194</t>
  </si>
  <si>
    <t>Beryl</t>
  </si>
  <si>
    <t>*giggle*</t>
  </si>
  <si>
    <t>ET_STUDENT22_01_MoveBERYL</t>
  </si>
  <si>
    <t>#K#0THuh? ...Hey, wait!</t>
  </si>
  <si>
    <t>#K#0T...Guess she didn't hear you.</t>
  </si>
  <si>
    <t>#K#0TThat was a Thors uniform, wasn't it?</t>
  </si>
  <si>
    <t>#K#0TShe looked kind of familiar...</t>
  </si>
  <si>
    <t>#K#0TWasn't that Beryl from the
Occult Research Society?</t>
  </si>
  <si>
    <t>#K#0TThere was something odd about her,
that's for sure.</t>
  </si>
  <si>
    <t>#K#0TWasn't that Beryl from the
Occult Research Society...?</t>
  </si>
  <si>
    <t>#K#0TI'm not sure it's a good idea for her
to be wandering up the valley alone.</t>
  </si>
  <si>
    <t>#K#0T...I think it'd be best if we went after her.</t>
  </si>
  <si>
    <t>#K#0T...We should probably go after her.</t>
  </si>
  <si>
    <t>ET_STUDENT22_01_MoveBERYL</t>
  </si>
  <si>
    <t>SB_04_TALK_TEO_LUCIA2</t>
  </si>
  <si>
    <t>I_VIS037</t>
  </si>
  <si>
    <t>#KStill, who'da thunk your mom and dad
knew about your real family?</t>
  </si>
  <si>
    <t>#KThat was unexpected. I didn't think your
parents knew who your biological family
was, Rean.</t>
  </si>
  <si>
    <t>#KThat was surprising.</t>
  </si>
  <si>
    <t>#E[1]#M_ADidn't think your parents knew about
your birth family.</t>
  </si>
  <si>
    <t>#KFrom the sound of things, however, they
don't know much more than that.</t>
  </si>
  <si>
    <t>#E_0#M_0You wouldn't happen to remember anything
regarding your childhood before being taken
in by House Schwarzer, would you?</t>
  </si>
  <si>
    <t>#E_J#M_A</t>
  </si>
  <si>
    <t>#KSounds like they don't know everything
about them, though.</t>
  </si>
  <si>
    <t>#E_0#M_0...You don't remember anything about
your childhood before you were taken
in by them, do you?</t>
  </si>
  <si>
    <t>#KSounds like they don't know too much
about them, though.</t>
  </si>
  <si>
    <t>#E_0#M_0...You don't remember anything about
your childhood before you were taken
in by your folks, do you?</t>
  </si>
  <si>
    <t>#KDoesn't sound like they know all that
much, though.</t>
  </si>
  <si>
    <t>#KThey don't appear to know much, however.</t>
  </si>
  <si>
    <t>#E[E]#M_9</t>
  </si>
  <si>
    <t>#1PUnfortunately not. My earliest memory is
waking up in this house.</t>
  </si>
  <si>
    <t>#1PI was in bed, and Elise was by my side...</t>
  </si>
  <si>
    <t>#E[J]#M[A]</t>
  </si>
  <si>
    <t>#1P(...Wait. No, that's not my earliest memory...
There was something before that...)</t>
  </si>
  <si>
    <t>#1C#0T#700W#1C...Oh, Aidios... If you're listening,
hear me now. Please, allow this child...</t>
  </si>
  <si>
    <t>#E[1]#M[A]</t>
  </si>
  <si>
    <t>#3K#F#800W...</t>
  </si>
  <si>
    <t>#K#0TRean? Are you okay?</t>
  </si>
  <si>
    <t>#K#0TRean? Are you all right?</t>
  </si>
  <si>
    <t>#K#0TRean? You okay?</t>
  </si>
  <si>
    <t>#K#0TRean? Is something wrong?</t>
  </si>
  <si>
    <t>#1KOh, sorry. I'm fine, thanks for asking.</t>
  </si>
  <si>
    <t>#E[1]...I think we've stayed here long enough.
We should probably get moving.</t>
  </si>
  <si>
    <t>#1KOh, no, I'm fine.</t>
  </si>
  <si>
    <t>#E[C]#M[A]</t>
  </si>
  <si>
    <t>#1P(Hmm? I feel a strange chill coming from
somewhere.)</t>
  </si>
  <si>
    <t>#E[I]#M[A]</t>
  </si>
  <si>
    <t>#1P(Is it coming from the valley?)</t>
  </si>
  <si>
    <t>#E[1](Might be good to look into it if we have
the time.)</t>
  </si>
  <si>
    <t>The path to Glacia Shrine is now open.</t>
  </si>
  <si>
    <t>The entrance to it is accessible from partway along
Ymir Valley 1.</t>
  </si>
  <si>
    <t>YR_00_00</t>
  </si>
  <si>
    <t>I_NOTE_HELP042</t>
  </si>
  <si>
    <t>#0TOh, if it isn't Rean. Taking the day off?</t>
  </si>
  <si>
    <t>#4KHi there, Gerald.</t>
  </si>
  <si>
    <t>#E[G]#M_9And yeah. We're just getting some R&amp;R
before we head out again tomorrow.</t>
  </si>
  <si>
    <t>#KIs that so? Well, it's nice to see you kids
made it back to us.</t>
  </si>
  <si>
    <t>#E_0Take all the time you need before you go
out there and knock 'em dead, okay?</t>
  </si>
  <si>
    <t>#4KHaha, thanks. We will.</t>
  </si>
  <si>
    <t>#E[I]#M_0Incidentally, what were you doing over
on the mountain path?</t>
  </si>
  <si>
    <t>#KOh, I was just having a look at the slope.</t>
  </si>
  <si>
    <t>It's covered in more snow than ever.
Perfect for snowboarding.</t>
  </si>
  <si>
    <t>#4KOh, yeah. Totally slipped my mind.</t>
  </si>
  <si>
    <t>#E_0#M_9I guess the courses are still up and
running?</t>
  </si>
  <si>
    <t>#KSure are. You kids did some solid work
building 'em. And if you need to take your
mind off of things, they're always open.</t>
  </si>
  <si>
    <t>I might even have a prize or two in store
if you manage to clear 'em.</t>
  </si>
  <si>
    <t>#4KNow I'm curious. Thanks for the heads up!</t>
  </si>
  <si>
    <t>You can now snowboard from Ymir's southeast gateway.</t>
  </si>
  <si>
    <t>Completing the available courses within the given time frames
while obtaining a set number of flags will net a variety of
prizes.</t>
  </si>
  <si>
    <t>More courses will become available as the story advances.
Practice your hardest!</t>
  </si>
  <si>
    <t>TU_00_PERSON_NOTE_A</t>
  </si>
  <si>
    <t>You can now view the Character tab in your notebook.</t>
  </si>
  <si>
    <t>Naturally, this section allows you to view details on various
people you meet throughout the story.</t>
  </si>
  <si>
    <t>As you view specific events and get to know someone on a
more personal level, the information you've learned will be
added to their section of the notebook.</t>
  </si>
  <si>
    <t>TU_00_TACTICS</t>
  </si>
  <si>
    <t>I_NOTE_HELP007</t>
  </si>
  <si>
    <t>You can now customize the battle order of your party members.</t>
  </si>
  <si>
    <t>~About Recovery Items and Food~</t>
  </si>
  <si>
    <t>Recovery items such as Tear Balms and EP Charges can be
purchased from shops.</t>
  </si>
  <si>
    <t>However, it's much more economical to recover HP and EP by
cooking food using whatever ingredients you have on hand.</t>
  </si>
  <si>
    <t>Your home-cooked meals also happen to provide a variety of
special effects that standard healing items do not.</t>
  </si>
  <si>
    <t>TU_01_MAPJUMP</t>
  </si>
  <si>
    <t>I_NOTE_HELP006</t>
  </si>
  <si>
    <t>You can now use the quick travel menu to 'warp'
instantly to any available location.</t>
  </si>
  <si>
    <t>To use the quick travel menu, press the □ button and select
your destination.</t>
  </si>
  <si>
    <t>ST_T4000_R0500</t>
  </si>
  <si>
    <t>TU_01_ORBMENT_ST</t>
  </si>
  <si>
    <t>FC_PartySelectBefore</t>
  </si>
  <si>
    <t>FC_ClearPartySelect</t>
  </si>
  <si>
    <t>FC_AddPartySelect1</t>
  </si>
  <si>
    <t>FC_AddPartySelect2</t>
  </si>
  <si>
    <t>FC_AddPartySelect3</t>
  </si>
  <si>
    <t>FC_PartySelectCall</t>
  </si>
  <si>
    <t>FC_PartySelectAfter</t>
  </si>
  <si>
    <t>FC_AddPartySelect1_2</t>
  </si>
  <si>
    <t>#K#0TGoing out to Ymir Valley alone wouldn't
be one of my brighter ideas...</t>
  </si>
  <si>
    <t>Besides, I should take it easy in the village
for today.</t>
  </si>
  <si>
    <t>FC_PartySelectBefore</t>
  </si>
  <si>
    <t>#K#0TI should call the others if I'm heading
out to the valley.</t>
  </si>
  <si>
    <t>Call Friends</t>
  </si>
  <si>
    <t>Stay</t>
  </si>
  <si>
    <t>FC_ClearPartySelect</t>
  </si>
  <si>
    <t>FC_AddPartySelect1</t>
  </si>
  <si>
    <t>FC_AddPartySelect1_2</t>
  </si>
  <si>
    <t>FC_AddPartySelect2</t>
  </si>
  <si>
    <t>FC_AddPartySelect3</t>
  </si>
  <si>
    <t>FC_PartySelectCall</t>
  </si>
  <si>
    <t>FC_PartySelectAfter</t>
  </si>
  <si>
    <t>r0500</t>
  </si>
  <si>
    <t>go_t4000</t>
  </si>
  <si>
    <t>TU_01_ORBMENT_ST</t>
  </si>
  <si>
    <t>#K#0TOh, yeah, Rean. You haven't had your
orbment adjusted at the orbal factory
yet, right?</t>
  </si>
  <si>
    <t>#K#0TNow that you mention it...</t>
  </si>
  <si>
    <t>#K#0TMind if we drop by there before
we head out?</t>
  </si>
  <si>
    <t>#E[1]I've got some stuff I need to discuss
with you while we're there.</t>
  </si>
  <si>
    <t>#K#0TAh, got'cha.</t>
  </si>
  <si>
    <t>All right, then, let's head over to Plover
before we leave.</t>
  </si>
  <si>
    <t>#K#0TWe should stop by the orbal factory
before we leave.</t>
  </si>
  <si>
    <t>#K#0TAll right, then! Let's head over to Plover.</t>
  </si>
  <si>
    <t>#K#0THold up a sec. Didn't that lady over at
Plover have some stuff she wanted to
say to you?</t>
  </si>
  <si>
    <t>#K#0TOh, yeah... Probably should head over
there, then.</t>
  </si>
  <si>
    <t>ST_STATION</t>
  </si>
  <si>
    <t>#K#0TThis is the cable car station that
connects Ymir with the bottom of the
mountain. I don't need to use it now.</t>
  </si>
  <si>
    <t>ST_snowboard</t>
  </si>
  <si>
    <t>#K#0T(This is the path that leads to the base
of the mountain. It's not the easiest trek,
but this is our only way down.)</t>
  </si>
  <si>
    <t>#E[1](...Still, it might be better to check up on
Valimar first.)</t>
  </si>
  <si>
    <t>#K#0T(Feels like it's been ages since I last used
my snowboard out here.)</t>
  </si>
  <si>
    <t>#E[1](No reason to whip out my board and go
down the mountain now, though.)</t>
  </si>
  <si>
    <t>_TU_00_ASHIYU</t>
  </si>
  <si>
    <t>_TK_luck</t>
  </si>
  <si>
    <t>_TK_bado</t>
  </si>
  <si>
    <t>_TK_arthur</t>
  </si>
  <si>
    <t>_EV_00_04_01</t>
  </si>
  <si>
    <t>_EV_00_07_00</t>
  </si>
  <si>
    <t>_EV_00_11_03</t>
  </si>
  <si>
    <t>_EV_00_16_00</t>
  </si>
  <si>
    <t>_ET_00_16_00_JAEGER000_0</t>
  </si>
  <si>
    <t>_ET_SE_GLIANOS_FLAP</t>
  </si>
  <si>
    <t>_ET_SE_GLIANOS_FLAP_2</t>
  </si>
  <si>
    <t>_EV_01_00_00</t>
  </si>
  <si>
    <t>_EV_01_00_02</t>
  </si>
  <si>
    <t>_EV_01_01_00</t>
  </si>
  <si>
    <t>_EV_01_31_00</t>
  </si>
  <si>
    <t>_EV_01_47_02</t>
  </si>
  <si>
    <t>_EV_01_51_00</t>
  </si>
  <si>
    <t>_EV_01_74_03</t>
  </si>
  <si>
    <t>_EV_01_76_02</t>
  </si>
  <si>
    <t>_ET_01_76_02_ORDINE_MOVE</t>
  </si>
  <si>
    <t>_ET_SE_GLIANOS_FLAP_LOOP</t>
  </si>
  <si>
    <t>_EV_01_76_04</t>
  </si>
  <si>
    <t>_EV_01_76_05</t>
  </si>
  <si>
    <t>_EV_01_76_06</t>
  </si>
  <si>
    <t>_QS_1104_01</t>
  </si>
  <si>
    <t>_QS_1104_COMP</t>
  </si>
  <si>
    <t>_QS_1204_04</t>
  </si>
  <si>
    <t>_QS_1204_05_2</t>
  </si>
  <si>
    <t>_QS_2102_02</t>
  </si>
  <si>
    <t>_QS_2203_02_3</t>
  </si>
  <si>
    <t>_SB_KIZUNA_ALISA_01</t>
  </si>
  <si>
    <t>_SB_KIZUNA_ALISA_02</t>
  </si>
  <si>
    <t>_SB_KIZUNA_ELIOT_01</t>
  </si>
  <si>
    <t>_SB_KIZUNA_EMMA_02</t>
  </si>
  <si>
    <t>_SB_KIZUNA_JUSIS_02A</t>
  </si>
  <si>
    <t>_SB_KIZUNA_FIE_02</t>
  </si>
  <si>
    <t>_SB_KIZUNA_GAIUS_01</t>
  </si>
  <si>
    <t>_SB_KIZUNA_GAIUS_02</t>
  </si>
  <si>
    <t>_ET_SE_FLAP</t>
  </si>
  <si>
    <t>_ET_SE_FLAP_2</t>
  </si>
  <si>
    <t>_SB_KIZUNA_TOVAR_01</t>
  </si>
  <si>
    <t>_SB_KIZUNA_CLAIRE_01</t>
  </si>
  <si>
    <t>_SB_KIZUNA_CLAIRE_01_B</t>
  </si>
  <si>
    <t>_MG_05</t>
  </si>
  <si>
    <t>_MG_05_Back</t>
  </si>
  <si>
    <t>_SB_04_TALK_TEO_LUCIA2</t>
  </si>
  <si>
    <t>_YR_00_00</t>
  </si>
  <si>
    <t>_TU_00_PERSON_NOTE_A</t>
  </si>
  <si>
    <t>_TU_00_TACTICS</t>
  </si>
  <si>
    <t>_TU_01_MAPJUMP</t>
  </si>
</sst>
</file>

<file path=xl/styles.xml><?xml version="1.0" encoding="utf-8"?>
<styleSheet xmlns="http://schemas.openxmlformats.org/spreadsheetml/2006/main">
  <fonts count="6">
    <font>
      <name val="Calibri"/>
    </font>
    <font>
      <b/>
      <sz val="14"/>
      <color rgb="FFFF0000"/>
      <name val="Arial"/>
    </font>
    <font>
      <sz val="10"/>
      <name val="Arial"/>
    </font>
    <font>
      <sz val="13"/>
      <name val="Arial"/>
    </font>
    <font>
      <b/>
      <name val="Calibri"/>
    </font>
    <font>
      <b/>
      <color rgb="FFFF0000"/>
      <name val="Calibri"/>
    </font>
  </fonts>
  <fills count="121">
    <fill>
      <patternFill patternType="none"/>
    </fill>
    <fill>
      <patternFill patternType="gray125"/>
    </fill>
    <fill>
      <patternFill patternType="solid">
        <fgColor rgb="FFFFDE9B"/>
      </patternFill>
    </fill>
    <fill>
      <patternFill patternType="solid">
        <fgColor rgb="FFFFC8C8"/>
      </patternFill>
    </fill>
    <fill>
      <patternFill patternType="solid">
        <fgColor rgb="FFFFE6D2"/>
      </patternFill>
    </fill>
    <fill>
      <patternFill patternType="solid">
        <fgColor rgb="FFFF7573"/>
      </patternFill>
    </fill>
    <fill>
      <patternFill patternType="solid">
        <fgColor rgb="FF9873FF"/>
      </patternFill>
    </fill>
    <fill>
      <patternFill patternType="solid">
        <fgColor rgb="FFFF7873"/>
      </patternFill>
    </fill>
    <fill>
      <patternFill patternType="solid">
        <fgColor rgb="FF73FFD5"/>
      </patternFill>
    </fill>
    <fill>
      <patternFill patternType="solid">
        <fgColor rgb="FFFF7F73"/>
      </patternFill>
    </fill>
    <fill>
      <patternFill patternType="solid">
        <fgColor rgb="FFFF8F73"/>
      </patternFill>
    </fill>
    <fill>
      <patternFill patternType="solid">
        <fgColor rgb="FFFF9473"/>
      </patternFill>
    </fill>
    <fill>
      <patternFill patternType="solid">
        <fgColor rgb="FFFFE873"/>
      </patternFill>
    </fill>
    <fill>
      <patternFill patternType="solid">
        <fgColor rgb="FFFF9173"/>
      </patternFill>
    </fill>
    <fill>
      <patternFill patternType="solid">
        <fgColor rgb="FFFFE573"/>
      </patternFill>
    </fill>
    <fill>
      <patternFill patternType="solid">
        <fgColor rgb="FFFF7A73"/>
      </patternFill>
    </fill>
    <fill>
      <patternFill patternType="solid">
        <fgColor rgb="FF73FF7C"/>
      </patternFill>
    </fill>
    <fill>
      <patternFill patternType="solid">
        <fgColor rgb="FFFFBE73"/>
      </patternFill>
    </fill>
    <fill>
      <patternFill patternType="solid">
        <fgColor rgb="FFB0FF73"/>
      </patternFill>
    </fill>
    <fill>
      <patternFill patternType="solid">
        <fgColor rgb="FFB7FF73"/>
      </patternFill>
    </fill>
    <fill>
      <patternFill patternType="solid">
        <fgColor rgb="FFFFA273"/>
      </patternFill>
    </fill>
    <fill>
      <patternFill patternType="solid">
        <fgColor rgb="FFFAFF73"/>
      </patternFill>
    </fill>
    <fill>
      <patternFill patternType="solid">
        <fgColor rgb="FFFFDE73"/>
      </patternFill>
    </fill>
    <fill>
      <patternFill patternType="solid">
        <fgColor rgb="FFFFDC73"/>
      </patternFill>
    </fill>
    <fill>
      <patternFill patternType="solid">
        <fgColor rgb="FFFF7C73"/>
      </patternFill>
    </fill>
    <fill>
      <patternFill patternType="solid">
        <fgColor rgb="FFFFA673"/>
      </patternFill>
    </fill>
    <fill>
      <patternFill patternType="solid">
        <fgColor rgb="FFFFFA73"/>
      </patternFill>
    </fill>
    <fill>
      <patternFill patternType="solid">
        <fgColor rgb="FFFFAD73"/>
      </patternFill>
    </fill>
    <fill>
      <patternFill patternType="solid">
        <fgColor rgb="FFFFAB73"/>
      </patternFill>
    </fill>
    <fill>
      <patternFill patternType="solid">
        <fgColor rgb="FFFF9D73"/>
      </patternFill>
    </fill>
    <fill>
      <patternFill patternType="solid">
        <fgColor rgb="FF91FF73"/>
      </patternFill>
    </fill>
    <fill>
      <patternFill patternType="solid">
        <fgColor rgb="FFFFB273"/>
      </patternFill>
    </fill>
    <fill>
      <patternFill patternType="solid">
        <fgColor rgb="FFFFA973"/>
      </patternFill>
    </fill>
    <fill>
      <patternFill patternType="solid">
        <fgColor rgb="FFFF9873"/>
      </patternFill>
    </fill>
    <fill>
      <patternFill patternType="solid">
        <fgColor rgb="FFFF0000"/>
      </patternFill>
    </fill>
    <fill>
      <patternFill patternType="solid">
        <fgColor rgb="FFF6FF73"/>
      </patternFill>
    </fill>
    <fill>
      <patternFill patternType="solid">
        <fgColor rgb="FFFFC773"/>
      </patternFill>
    </fill>
    <fill>
      <patternFill patternType="solid">
        <fgColor rgb="FFFFE373"/>
      </patternFill>
    </fill>
    <fill>
      <patternFill patternType="solid">
        <fgColor rgb="FFFFEA73"/>
      </patternFill>
    </fill>
    <fill>
      <patternFill patternType="solid">
        <fgColor rgb="FFFFD773"/>
      </patternFill>
    </fill>
    <fill>
      <patternFill patternType="solid">
        <fgColor rgb="FF7CFF73"/>
      </patternFill>
    </fill>
    <fill>
      <patternFill patternType="solid">
        <fgColor rgb="FFBEFF73"/>
      </patternFill>
    </fill>
    <fill>
      <patternFill patternType="solid">
        <fgColor rgb="FFFFA473"/>
      </patternFill>
    </fill>
    <fill>
      <patternFill patternType="solid">
        <fgColor rgb="FFFFDA73"/>
      </patternFill>
    </fill>
    <fill>
      <patternFill patternType="solid">
        <fgColor rgb="FFFF8A73"/>
      </patternFill>
    </fill>
    <fill>
      <patternFill patternType="solid">
        <fgColor rgb="FFFF8173"/>
      </patternFill>
    </fill>
    <fill>
      <patternFill patternType="solid">
        <fgColor rgb="FFFF8373"/>
      </patternFill>
    </fill>
    <fill>
      <patternFill patternType="solid">
        <fgColor rgb="FFDEFF73"/>
      </patternFill>
    </fill>
    <fill>
      <patternFill patternType="solid">
        <fgColor rgb="FFFF9673"/>
      </patternFill>
    </fill>
    <fill>
      <patternFill patternType="solid">
        <fgColor rgb="FF9BFF73"/>
      </patternFill>
    </fill>
    <fill>
      <patternFill patternType="solid">
        <fgColor rgb="FFFFB073"/>
      </patternFill>
    </fill>
    <fill>
      <patternFill patternType="solid">
        <fgColor rgb="FFFFB473"/>
      </patternFill>
    </fill>
    <fill>
      <patternFill patternType="solid">
        <fgColor rgb="FFBBFF73"/>
      </patternFill>
    </fill>
    <fill>
      <patternFill patternType="solid">
        <fgColor rgb="FF73FFD3"/>
      </patternFill>
    </fill>
    <fill>
      <patternFill patternType="solid">
        <fgColor rgb="FFFFFF73"/>
      </patternFill>
    </fill>
    <fill>
      <patternFill patternType="solid">
        <fgColor rgb="FFFDFF73"/>
      </patternFill>
    </fill>
    <fill>
      <patternFill patternType="solid">
        <fgColor rgb="FFFFFD73"/>
      </patternFill>
    </fill>
    <fill>
      <patternFill patternType="solid">
        <fgColor rgb="FFFFEC73"/>
      </patternFill>
    </fill>
    <fill>
      <patternFill patternType="solid">
        <fgColor rgb="FFFFF173"/>
      </patternFill>
    </fill>
    <fill>
      <patternFill patternType="solid">
        <fgColor rgb="FFFFEF73"/>
      </patternFill>
    </fill>
    <fill>
      <patternFill patternType="solid">
        <fgColor rgb="FFFFF873"/>
      </patternFill>
    </fill>
    <fill>
      <patternFill patternType="solid">
        <fgColor rgb="FFFFF673"/>
      </patternFill>
    </fill>
    <fill>
      <patternFill patternType="solid">
        <fgColor rgb="FFFFE173"/>
      </patternFill>
    </fill>
    <fill>
      <patternFill patternType="solid">
        <fgColor rgb="FF9FFF73"/>
      </patternFill>
    </fill>
    <fill>
      <patternFill patternType="solid">
        <fgColor rgb="FFC0FF73"/>
      </patternFill>
    </fill>
    <fill>
      <patternFill patternType="solid">
        <fgColor rgb="FFE3FF73"/>
      </patternFill>
    </fill>
    <fill>
      <patternFill patternType="solid">
        <fgColor rgb="FFFF9F73"/>
      </patternFill>
    </fill>
    <fill>
      <patternFill patternType="solid">
        <fgColor rgb="FFABFF73"/>
      </patternFill>
    </fill>
    <fill>
      <patternFill patternType="solid">
        <fgColor rgb="FFD0FF73"/>
      </patternFill>
    </fill>
    <fill>
      <patternFill patternType="solid">
        <fgColor rgb="FFDCFF73"/>
      </patternFill>
    </fill>
    <fill>
      <patternFill patternType="solid">
        <fgColor rgb="FFDAFF73"/>
      </patternFill>
    </fill>
    <fill>
      <patternFill patternType="solid">
        <fgColor rgb="FFA9FF73"/>
      </patternFill>
    </fill>
    <fill>
      <patternFill patternType="solid">
        <fgColor rgb="FFD7FF73"/>
      </patternFill>
    </fill>
    <fill>
      <patternFill patternType="solid">
        <fgColor rgb="FFD5FF73"/>
      </patternFill>
    </fill>
    <fill>
      <patternFill patternType="solid">
        <fgColor rgb="FF98FF73"/>
      </patternFill>
    </fill>
    <fill>
      <patternFill patternType="solid">
        <fgColor rgb="FF73FF96"/>
      </patternFill>
    </fill>
    <fill>
      <patternFill patternType="solid">
        <fgColor rgb="FFF8FF73"/>
      </patternFill>
    </fill>
    <fill>
      <patternFill patternType="solid">
        <fgColor rgb="FF9DFF73"/>
      </patternFill>
    </fill>
    <fill>
      <patternFill patternType="solid">
        <fgColor rgb="FFB4FF73"/>
      </patternFill>
    </fill>
    <fill>
      <patternFill patternType="solid">
        <fgColor rgb="FF73FFE1"/>
      </patternFill>
    </fill>
    <fill>
      <patternFill patternType="solid">
        <fgColor rgb="FFADFF73"/>
      </patternFill>
    </fill>
    <fill>
      <patternFill patternType="solid">
        <fgColor rgb="FFFFCE73"/>
      </patternFill>
    </fill>
    <fill>
      <patternFill patternType="solid">
        <fgColor rgb="FFFFB773"/>
      </patternFill>
    </fill>
    <fill>
      <patternFill patternType="solid">
        <fgColor rgb="FFFFF373"/>
      </patternFill>
    </fill>
    <fill>
      <patternFill patternType="solid">
        <fgColor rgb="FFC7FF73"/>
      </patternFill>
    </fill>
    <fill>
      <patternFill patternType="solid">
        <fgColor rgb="FFECFF73"/>
      </patternFill>
    </fill>
    <fill>
      <patternFill patternType="solid">
        <fgColor rgb="FF73FF8D"/>
      </patternFill>
    </fill>
    <fill>
      <patternFill patternType="solid">
        <fgColor rgb="FFE8FF73"/>
      </patternFill>
    </fill>
    <fill>
      <patternFill patternType="solid">
        <fgColor rgb="FFF1FF73"/>
      </patternFill>
    </fill>
    <fill>
      <patternFill patternType="solid">
        <fgColor rgb="FFFFC573"/>
      </patternFill>
    </fill>
    <fill>
      <patternFill patternType="solid">
        <fgColor rgb="FF73FF86"/>
      </patternFill>
    </fill>
    <fill>
      <patternFill patternType="solid">
        <fgColor rgb="FF73FF8F"/>
      </patternFill>
    </fill>
    <fill>
      <patternFill patternType="solid">
        <fgColor rgb="FF73FF91"/>
      </patternFill>
    </fill>
    <fill>
      <patternFill patternType="solid">
        <fgColor rgb="FFFF8673"/>
      </patternFill>
    </fill>
    <fill>
      <patternFill patternType="solid">
        <fgColor rgb="FF7AFF73"/>
      </patternFill>
    </fill>
    <fill>
      <patternFill patternType="solid">
        <fgColor rgb="FFFFC273"/>
      </patternFill>
    </fill>
    <fill>
      <patternFill patternType="solid">
        <fgColor rgb="FFE5FF73"/>
      </patternFill>
    </fill>
    <fill>
      <patternFill patternType="solid">
        <fgColor rgb="FFEFFF73"/>
      </patternFill>
    </fill>
    <fill>
      <patternFill patternType="solid">
        <fgColor rgb="FFFFD373"/>
      </patternFill>
    </fill>
    <fill>
      <patternFill patternType="solid">
        <fgColor rgb="FF8DFF73"/>
      </patternFill>
    </fill>
    <fill>
      <patternFill patternType="solid">
        <fgColor rgb="FFFFCC73"/>
      </patternFill>
    </fill>
    <fill>
      <patternFill patternType="solid">
        <fgColor rgb="FFFFC973"/>
      </patternFill>
    </fill>
    <fill>
      <patternFill patternType="solid">
        <fgColor rgb="FF8FFF73"/>
      </patternFill>
    </fill>
    <fill>
      <patternFill patternType="solid">
        <fgColor rgb="FF73FFFA"/>
      </patternFill>
    </fill>
    <fill>
      <patternFill patternType="solid">
        <fgColor rgb="FFA6FF73"/>
      </patternFill>
    </fill>
    <fill>
      <patternFill patternType="solid">
        <fgColor rgb="FFFFC073"/>
      </patternFill>
    </fill>
    <fill>
      <patternFill patternType="solid">
        <fgColor rgb="FF73FFEF"/>
      </patternFill>
    </fill>
    <fill>
      <patternFill patternType="solid">
        <fgColor rgb="FF73FFF3"/>
      </patternFill>
    </fill>
    <fill>
      <patternFill patternType="solid">
        <fgColor rgb="FF73FFC2"/>
      </patternFill>
    </fill>
    <fill>
      <patternFill patternType="solid">
        <fgColor rgb="FF73FFDC"/>
      </patternFill>
    </fill>
    <fill>
      <patternFill patternType="solid">
        <fgColor rgb="FF96FF73"/>
      </patternFill>
    </fill>
    <fill>
      <patternFill patternType="solid">
        <fgColor rgb="FF73FFB0"/>
      </patternFill>
    </fill>
    <fill>
      <patternFill patternType="solid">
        <fgColor rgb="FF73FFB4"/>
      </patternFill>
    </fill>
    <fill>
      <patternFill patternType="solid">
        <fgColor rgb="FF73FF94"/>
      </patternFill>
    </fill>
    <fill>
      <patternFill patternType="solid">
        <fgColor rgb="FF73FF9B"/>
      </patternFill>
    </fill>
    <fill>
      <patternFill patternType="solid">
        <fgColor rgb="FFFFBB73"/>
      </patternFill>
    </fill>
    <fill>
      <patternFill patternType="solid">
        <fgColor rgb="FF73FF9D"/>
      </patternFill>
    </fill>
    <fill>
      <patternFill patternType="solid">
        <fgColor rgb="FFFFB973"/>
      </patternFill>
    </fill>
    <fill>
      <patternFill patternType="solid">
        <fgColor rgb="FFEAFF73"/>
      </patternFill>
    </fill>
    <fill>
      <patternFill patternType="solid">
        <fgColor rgb="FF73FFA9"/>
      </patternFill>
    </fill>
    <fill>
      <patternFill patternType="solid">
        <fgColor rgb="FF9B73FF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3" borderId="1" xfId="0" applyFont="1" applyFill="1" applyBorder="1"/>
    <xf numFmtId="0" fontId="4" fillId="4" borderId="2" xfId="0" applyFont="1" applyFill="1" applyBorder="1" applyAlignment="1">
      <alignment horizontal="center" vertical="center" wrapText="1"/>
    </xf>
    <xf numFmtId="0" fontId="0" fillId="5" borderId="2" xfId="0" applyFill="1" applyBorder="1"/>
    <xf numFmtId="0" fontId="0" fillId="6" borderId="2" xfId="0" applyFill="1" applyBorder="1"/>
    <xf numFmtId="0" fontId="0" fillId="0" borderId="2" xfId="0" applyBorder="1" applyAlignment="1">
      <alignment horizontal="center" vertical="center"/>
    </xf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5" fillId="0" borderId="2" xfId="0" applyFont="1" applyBorder="1"/>
    <xf numFmtId="0" fontId="0" fillId="10" borderId="2" xfId="0" applyFill="1" applyBorder="1"/>
    <xf numFmtId="0" fontId="0" fillId="11" borderId="2" xfId="0" applyFill="1" applyBorder="1"/>
    <xf numFmtId="0" fontId="0" fillId="12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2" xfId="0" applyFill="1" applyBorder="1"/>
    <xf numFmtId="0" fontId="0" fillId="19" borderId="2" xfId="0" applyFill="1" applyBorder="1"/>
    <xf numFmtId="0" fontId="0" fillId="20" borderId="2" xfId="0" applyFill="1" applyBorder="1"/>
    <xf numFmtId="0" fontId="0" fillId="21" borderId="2" xfId="0" applyFill="1" applyBorder="1"/>
    <xf numFmtId="0" fontId="0" fillId="22" borderId="2" xfId="0" applyFill="1" applyBorder="1"/>
    <xf numFmtId="0" fontId="0" fillId="23" borderId="2" xfId="0" applyFill="1" applyBorder="1"/>
    <xf numFmtId="0" fontId="0" fillId="24" borderId="2" xfId="0" applyFill="1" applyBorder="1"/>
    <xf numFmtId="0" fontId="0" fillId="25" borderId="2" xfId="0" applyFill="1" applyBorder="1"/>
    <xf numFmtId="0" fontId="0" fillId="26" borderId="2" xfId="0" applyFill="1" applyBorder="1"/>
    <xf numFmtId="0" fontId="0" fillId="27" borderId="2" xfId="0" applyFill="1" applyBorder="1"/>
    <xf numFmtId="0" fontId="0" fillId="28" borderId="2" xfId="0" applyFill="1" applyBorder="1"/>
    <xf numFmtId="0" fontId="0" fillId="29" borderId="2" xfId="0" applyFill="1" applyBorder="1"/>
    <xf numFmtId="0" fontId="0" fillId="30" borderId="2" xfId="0" applyFill="1" applyBorder="1"/>
    <xf numFmtId="0" fontId="0" fillId="31" borderId="2" xfId="0" applyFill="1" applyBorder="1"/>
    <xf numFmtId="0" fontId="0" fillId="32" borderId="2" xfId="0" applyFill="1" applyBorder="1"/>
    <xf numFmtId="0" fontId="0" fillId="33" borderId="2" xfId="0" applyFill="1" applyBorder="1"/>
    <xf numFmtId="0" fontId="0" fillId="34" borderId="0" xfId="0" applyFill="1" applyAlignment="1">
      <alignment horizontal="center" vertical="center" wrapText="1"/>
    </xf>
    <xf numFmtId="0" fontId="0" fillId="35" borderId="2" xfId="0" applyFill="1" applyBorder="1"/>
    <xf numFmtId="0" fontId="0" fillId="36" borderId="2" xfId="0" applyFill="1" applyBorder="1"/>
    <xf numFmtId="0" fontId="0" fillId="37" borderId="2" xfId="0" applyFill="1" applyBorder="1"/>
    <xf numFmtId="0" fontId="0" fillId="38" borderId="2" xfId="0" applyFill="1" applyBorder="1"/>
    <xf numFmtId="0" fontId="0" fillId="39" borderId="2" xfId="0" applyFill="1" applyBorder="1"/>
    <xf numFmtId="0" fontId="0" fillId="40" borderId="2" xfId="0" applyFill="1" applyBorder="1"/>
    <xf numFmtId="0" fontId="0" fillId="41" borderId="2" xfId="0" applyFill="1" applyBorder="1"/>
    <xf numFmtId="0" fontId="0" fillId="42" borderId="2" xfId="0" applyFill="1" applyBorder="1"/>
    <xf numFmtId="0" fontId="0" fillId="43" borderId="2" xfId="0" applyFill="1" applyBorder="1"/>
    <xf numFmtId="0" fontId="0" fillId="44" borderId="2" xfId="0" applyFill="1" applyBorder="1"/>
    <xf numFmtId="0" fontId="0" fillId="45" borderId="2" xfId="0" applyFill="1" applyBorder="1"/>
    <xf numFmtId="0" fontId="0" fillId="46" borderId="2" xfId="0" applyFill="1" applyBorder="1"/>
    <xf numFmtId="0" fontId="0" fillId="47" borderId="2" xfId="0" applyFill="1" applyBorder="1"/>
    <xf numFmtId="0" fontId="0" fillId="48" borderId="2" xfId="0" applyFill="1" applyBorder="1"/>
    <xf numFmtId="0" fontId="0" fillId="49" borderId="2" xfId="0" applyFill="1" applyBorder="1"/>
    <xf numFmtId="0" fontId="0" fillId="50" borderId="2" xfId="0" applyFill="1" applyBorder="1"/>
    <xf numFmtId="0" fontId="0" fillId="51" borderId="2" xfId="0" applyFill="1" applyBorder="1"/>
    <xf numFmtId="0" fontId="0" fillId="52" borderId="2" xfId="0" applyFill="1" applyBorder="1"/>
    <xf numFmtId="0" fontId="0" fillId="53" borderId="2" xfId="0" applyFill="1" applyBorder="1"/>
    <xf numFmtId="0" fontId="0" fillId="54" borderId="2" xfId="0" applyFill="1" applyBorder="1"/>
    <xf numFmtId="0" fontId="0" fillId="55" borderId="2" xfId="0" applyFill="1" applyBorder="1"/>
    <xf numFmtId="0" fontId="0" fillId="56" borderId="2" xfId="0" applyFill="1" applyBorder="1"/>
    <xf numFmtId="0" fontId="0" fillId="57" borderId="2" xfId="0" applyFill="1" applyBorder="1"/>
    <xf numFmtId="0" fontId="0" fillId="58" borderId="2" xfId="0" applyFill="1" applyBorder="1"/>
    <xf numFmtId="0" fontId="0" fillId="59" borderId="2" xfId="0" applyFill="1" applyBorder="1"/>
    <xf numFmtId="0" fontId="0" fillId="60" borderId="2" xfId="0" applyFill="1" applyBorder="1"/>
    <xf numFmtId="0" fontId="0" fillId="61" borderId="2" xfId="0" applyFill="1" applyBorder="1"/>
    <xf numFmtId="0" fontId="0" fillId="62" borderId="2" xfId="0" applyFill="1" applyBorder="1"/>
    <xf numFmtId="0" fontId="0" fillId="63" borderId="2" xfId="0" applyFill="1" applyBorder="1"/>
    <xf numFmtId="0" fontId="0" fillId="64" borderId="2" xfId="0" applyFill="1" applyBorder="1"/>
    <xf numFmtId="0" fontId="0" fillId="65" borderId="2" xfId="0" applyFill="1" applyBorder="1"/>
    <xf numFmtId="0" fontId="0" fillId="66" borderId="2" xfId="0" applyFill="1" applyBorder="1"/>
    <xf numFmtId="0" fontId="0" fillId="67" borderId="2" xfId="0" applyFill="1" applyBorder="1"/>
    <xf numFmtId="0" fontId="0" fillId="68" borderId="2" xfId="0" applyFill="1" applyBorder="1"/>
    <xf numFmtId="0" fontId="0" fillId="69" borderId="2" xfId="0" applyFill="1" applyBorder="1"/>
    <xf numFmtId="0" fontId="0" fillId="70" borderId="2" xfId="0" applyFill="1" applyBorder="1"/>
    <xf numFmtId="0" fontId="0" fillId="71" borderId="2" xfId="0" applyFill="1" applyBorder="1"/>
    <xf numFmtId="0" fontId="0" fillId="72" borderId="2" xfId="0" applyFill="1" applyBorder="1"/>
    <xf numFmtId="0" fontId="0" fillId="73" borderId="2" xfId="0" applyFill="1" applyBorder="1"/>
    <xf numFmtId="0" fontId="0" fillId="74" borderId="2" xfId="0" applyFill="1" applyBorder="1"/>
    <xf numFmtId="0" fontId="0" fillId="75" borderId="2" xfId="0" applyFill="1" applyBorder="1"/>
    <xf numFmtId="0" fontId="0" fillId="76" borderId="2" xfId="0" applyFill="1" applyBorder="1"/>
    <xf numFmtId="0" fontId="0" fillId="77" borderId="2" xfId="0" applyFill="1" applyBorder="1"/>
    <xf numFmtId="0" fontId="0" fillId="78" borderId="2" xfId="0" applyFill="1" applyBorder="1"/>
    <xf numFmtId="0" fontId="0" fillId="79" borderId="2" xfId="0" applyFill="1" applyBorder="1"/>
    <xf numFmtId="0" fontId="0" fillId="80" borderId="2" xfId="0" applyFill="1" applyBorder="1"/>
    <xf numFmtId="0" fontId="0" fillId="81" borderId="2" xfId="0" applyFill="1" applyBorder="1"/>
    <xf numFmtId="0" fontId="0" fillId="82" borderId="2" xfId="0" applyFill="1" applyBorder="1"/>
    <xf numFmtId="0" fontId="0" fillId="83" borderId="2" xfId="0" applyFill="1" applyBorder="1"/>
    <xf numFmtId="0" fontId="0" fillId="84" borderId="2" xfId="0" applyFill="1" applyBorder="1"/>
    <xf numFmtId="0" fontId="0" fillId="85" borderId="2" xfId="0" applyFill="1" applyBorder="1"/>
    <xf numFmtId="0" fontId="0" fillId="86" borderId="2" xfId="0" applyFill="1" applyBorder="1"/>
    <xf numFmtId="0" fontId="0" fillId="87" borderId="2" xfId="0" applyFill="1" applyBorder="1"/>
    <xf numFmtId="0" fontId="0" fillId="88" borderId="2" xfId="0" applyFill="1" applyBorder="1"/>
    <xf numFmtId="0" fontId="0" fillId="89" borderId="2" xfId="0" applyFill="1" applyBorder="1"/>
    <xf numFmtId="0" fontId="0" fillId="90" borderId="2" xfId="0" applyFill="1" applyBorder="1"/>
    <xf numFmtId="0" fontId="0" fillId="91" borderId="2" xfId="0" applyFill="1" applyBorder="1"/>
    <xf numFmtId="0" fontId="0" fillId="92" borderId="2" xfId="0" applyFill="1" applyBorder="1"/>
    <xf numFmtId="0" fontId="0" fillId="93" borderId="2" xfId="0" applyFill="1" applyBorder="1"/>
    <xf numFmtId="0" fontId="0" fillId="94" borderId="2" xfId="0" applyFill="1" applyBorder="1"/>
    <xf numFmtId="0" fontId="0" fillId="95" borderId="2" xfId="0" applyFill="1" applyBorder="1"/>
    <xf numFmtId="0" fontId="0" fillId="96" borderId="2" xfId="0" applyFill="1" applyBorder="1"/>
    <xf numFmtId="0" fontId="0" fillId="97" borderId="2" xfId="0" applyFill="1" applyBorder="1"/>
    <xf numFmtId="0" fontId="0" fillId="98" borderId="2" xfId="0" applyFill="1" applyBorder="1"/>
    <xf numFmtId="0" fontId="0" fillId="99" borderId="2" xfId="0" applyFill="1" applyBorder="1"/>
    <xf numFmtId="0" fontId="0" fillId="100" borderId="2" xfId="0" applyFill="1" applyBorder="1"/>
    <xf numFmtId="0" fontId="0" fillId="101" borderId="2" xfId="0" applyFill="1" applyBorder="1"/>
    <xf numFmtId="0" fontId="0" fillId="102" borderId="2" xfId="0" applyFill="1" applyBorder="1"/>
    <xf numFmtId="0" fontId="0" fillId="103" borderId="2" xfId="0" applyFill="1" applyBorder="1"/>
    <xf numFmtId="0" fontId="0" fillId="104" borderId="2" xfId="0" applyFill="1" applyBorder="1"/>
    <xf numFmtId="0" fontId="0" fillId="105" borderId="2" xfId="0" applyFill="1" applyBorder="1"/>
    <xf numFmtId="0" fontId="0" fillId="106" borderId="2" xfId="0" applyFill="1" applyBorder="1"/>
    <xf numFmtId="0" fontId="0" fillId="107" borderId="2" xfId="0" applyFill="1" applyBorder="1"/>
    <xf numFmtId="0" fontId="0" fillId="108" borderId="2" xfId="0" applyFill="1" applyBorder="1"/>
    <xf numFmtId="0" fontId="0" fillId="109" borderId="2" xfId="0" applyFill="1" applyBorder="1"/>
    <xf numFmtId="0" fontId="0" fillId="110" borderId="2" xfId="0" applyFill="1" applyBorder="1"/>
    <xf numFmtId="0" fontId="0" fillId="111" borderId="2" xfId="0" applyFill="1" applyBorder="1"/>
    <xf numFmtId="0" fontId="0" fillId="112" borderId="2" xfId="0" applyFill="1" applyBorder="1"/>
    <xf numFmtId="0" fontId="0" fillId="113" borderId="2" xfId="0" applyFill="1" applyBorder="1"/>
    <xf numFmtId="0" fontId="0" fillId="114" borderId="2" xfId="0" applyFill="1" applyBorder="1"/>
    <xf numFmtId="0" fontId="0" fillId="115" borderId="2" xfId="0" applyFill="1" applyBorder="1"/>
    <xf numFmtId="0" fontId="0" fillId="116" borderId="2" xfId="0" applyFill="1" applyBorder="1"/>
    <xf numFmtId="0" fontId="0" fillId="117" borderId="2" xfId="0" applyFill="1" applyBorder="1"/>
    <xf numFmtId="0" fontId="0" fillId="118" borderId="2" xfId="0" applyFill="1" applyBorder="1"/>
    <xf numFmtId="0" fontId="0" fillId="119" borderId="2" xfId="0" applyFill="1" applyBorder="1"/>
    <xf numFmtId="0" fontId="0" fillId="120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F45668"/>
  <sheetViews>
    <sheetView showRuler="0" workbookViewId="0"/>
  </sheetViews>
  <sheetFormatPr defaultRowHeight="15"/>
  <sheetData>
    <row r="1" s="1" customFormat="1" customHeight="0">
      <c r="A1" s="1" t="s">
        <v>0</v>
      </c>
    </row>
    <row r="2" s="1" customFormat="1" customHeight="0">
      <c r="A2" s="2" t="s">
        <v>1</v>
      </c>
    </row>
    <row r="3" s="1" customFormat="1" customHeight="0"/>
    <row r="4" s="3" customFormat="1" customHeight="0">
      <c r="A4" s="3" t="s">
        <v>2</v>
      </c>
      <c r="B4" s="3" t="s">
        <v>3</v>
      </c>
    </row>
    <row r="5">
      <c r="A5" t="s">
        <v>4</v>
      </c>
      <c r="B5" s="4" t="s">
        <v>5</v>
      </c>
    </row>
    <row r="6">
      <c r="A6" t="n">
        <v>4780</v>
      </c>
      <c r="B6" s="5" t="n">
        <v>1</v>
      </c>
    </row>
    <row r="7" s="3" customFormat="1" customHeight="0">
      <c r="A7" s="3" t="s">
        <v>2</v>
      </c>
      <c r="B7" s="3" t="s">
        <v>3</v>
      </c>
    </row>
    <row r="8">
      <c r="A8" t="s">
        <v>4</v>
      </c>
      <c r="B8" s="4" t="s">
        <v>5</v>
      </c>
      <c r="C8" s="4" t="s">
        <v>6</v>
      </c>
      <c r="D8" s="4" t="s">
        <v>8</v>
      </c>
      <c r="E8" s="4" t="s">
        <v>9</v>
      </c>
      <c r="F8" s="4" t="s">
        <v>10</v>
      </c>
      <c r="G8" s="4" t="s">
        <v>10</v>
      </c>
      <c r="H8" s="4" t="s">
        <v>10</v>
      </c>
      <c r="I8" s="4" t="s">
        <v>10</v>
      </c>
      <c r="J8" s="4" t="s">
        <v>10</v>
      </c>
      <c r="K8" s="4" t="s">
        <v>10</v>
      </c>
      <c r="L8" s="4" t="s">
        <v>9</v>
      </c>
      <c r="M8" s="4" t="s">
        <v>6</v>
      </c>
      <c r="N8" s="4" t="s">
        <v>8</v>
      </c>
      <c r="O8" s="4" t="s">
        <v>6</v>
      </c>
      <c r="P8" s="4" t="s">
        <v>8</v>
      </c>
      <c r="Q8" s="4" t="s">
        <v>6</v>
      </c>
      <c r="R8" s="4" t="s">
        <v>8</v>
      </c>
      <c r="S8" s="4" t="s">
        <v>6</v>
      </c>
      <c r="T8" s="4" t="s">
        <v>8</v>
      </c>
      <c r="U8" s="4" t="s">
        <v>6</v>
      </c>
      <c r="V8" s="4" t="s">
        <v>8</v>
      </c>
      <c r="W8" s="4" t="s">
        <v>6</v>
      </c>
      <c r="X8" s="4" t="s">
        <v>8</v>
      </c>
      <c r="Y8" s="4" t="s">
        <v>6</v>
      </c>
      <c r="Z8" s="4" t="s">
        <v>8</v>
      </c>
      <c r="AA8" s="4" t="s">
        <v>6</v>
      </c>
      <c r="AB8" s="4" t="s">
        <v>8</v>
      </c>
      <c r="AC8" s="4" t="s">
        <v>13</v>
      </c>
      <c r="AD8" s="4" t="s">
        <v>13</v>
      </c>
      <c r="AE8" s="4" t="s">
        <v>13</v>
      </c>
      <c r="AF8" s="4" t="s">
        <v>13</v>
      </c>
      <c r="AG8" s="4" t="s">
        <v>13</v>
      </c>
      <c r="AH8" s="4" t="s">
        <v>13</v>
      </c>
      <c r="AI8" s="4" t="s">
        <v>13</v>
      </c>
      <c r="AJ8" s="4" t="s">
        <v>13</v>
      </c>
      <c r="AK8" s="4" t="s">
        <v>14</v>
      </c>
      <c r="AL8" s="4" t="s">
        <v>14</v>
      </c>
      <c r="AM8" s="4" t="s">
        <v>14</v>
      </c>
      <c r="AN8" s="4" t="s">
        <v>14</v>
      </c>
      <c r="AO8" s="4" t="s">
        <v>14</v>
      </c>
      <c r="AP8" s="4" t="s">
        <v>14</v>
      </c>
      <c r="AQ8" s="4" t="s">
        <v>14</v>
      </c>
      <c r="AR8" s="4" t="s">
        <v>14</v>
      </c>
      <c r="AS8" s="4" t="s">
        <v>14</v>
      </c>
      <c r="AT8" s="4" t="s">
        <v>14</v>
      </c>
      <c r="AU8" s="4" t="s">
        <v>14</v>
      </c>
      <c r="AV8" s="4" t="s">
        <v>14</v>
      </c>
      <c r="AW8" s="4" t="s">
        <v>14</v>
      </c>
      <c r="AX8" s="4" t="s">
        <v>14</v>
      </c>
      <c r="AY8" s="4" t="s">
        <v>14</v>
      </c>
      <c r="AZ8" s="4" t="s">
        <v>14</v>
      </c>
      <c r="BA8" s="4" t="s">
        <v>14</v>
      </c>
      <c r="BB8" s="4" t="s">
        <v>14</v>
      </c>
      <c r="BC8" s="4" t="s">
        <v>14</v>
      </c>
      <c r="BD8" s="4" t="s">
        <v>14</v>
      </c>
      <c r="BE8" s="4" t="s">
        <v>14</v>
      </c>
      <c r="BF8" s="4" t="s">
        <v>14</v>
      </c>
      <c r="BG8" s="4" t="s">
        <v>14</v>
      </c>
      <c r="BH8" s="4" t="s">
        <v>14</v>
      </c>
      <c r="BI8" s="4" t="s">
        <v>14</v>
      </c>
      <c r="BJ8" s="4" t="s">
        <v>14</v>
      </c>
      <c r="BK8" s="4" t="s">
        <v>14</v>
      </c>
      <c r="BL8" s="4" t="s">
        <v>14</v>
      </c>
      <c r="BM8" s="4" t="s">
        <v>14</v>
      </c>
      <c r="BN8" s="4" t="s">
        <v>14</v>
      </c>
      <c r="BO8" s="4" t="s">
        <v>14</v>
      </c>
      <c r="BP8" s="4" t="s">
        <v>14</v>
      </c>
      <c r="BQ8" s="4" t="s">
        <v>14</v>
      </c>
      <c r="BR8" s="4" t="s">
        <v>14</v>
      </c>
      <c r="BS8" s="4" t="s">
        <v>14</v>
      </c>
      <c r="BT8" s="4" t="s">
        <v>14</v>
      </c>
    </row>
    <row r="9">
      <c r="A9" t="n">
        <v>4784</v>
      </c>
      <c r="B9" s="6" t="n">
        <v>256</v>
      </c>
      <c r="C9" s="7" t="s">
        <v>7</v>
      </c>
      <c r="D9" s="7" t="n">
        <f t="normal" ca="1">16-LENB(INDIRECT(ADDRESS(9,3)))</f>
        <v>0</v>
      </c>
      <c r="E9" s="7" t="n">
        <v>36241624</v>
      </c>
      <c r="F9" s="7" t="n">
        <v>424</v>
      </c>
      <c r="G9" s="7" t="n">
        <v>424</v>
      </c>
      <c r="H9" s="7" t="n">
        <v>0</v>
      </c>
      <c r="I9" s="7" t="n">
        <v>0</v>
      </c>
      <c r="J9" s="7" t="n">
        <v>3</v>
      </c>
      <c r="K9" s="7" t="n">
        <v>0</v>
      </c>
      <c r="L9" s="7" t="n">
        <v>0</v>
      </c>
      <c r="M9" s="7" t="s">
        <v>11</v>
      </c>
      <c r="N9" s="7" t="n">
        <f t="normal" ca="1">16-LENB(INDIRECT(ADDRESS(9,13)))</f>
        <v>0</v>
      </c>
      <c r="O9" s="7" t="s">
        <v>12</v>
      </c>
      <c r="P9" s="7" t="n">
        <f t="normal" ca="1">16-LENB(INDIRECT(ADDRESS(9,15)))</f>
        <v>0</v>
      </c>
      <c r="Q9" s="7" t="s">
        <v>12</v>
      </c>
      <c r="R9" s="7" t="n">
        <f t="normal" ca="1">16-LENB(INDIRECT(ADDRESS(9,17)))</f>
        <v>0</v>
      </c>
      <c r="S9" s="7" t="s">
        <v>12</v>
      </c>
      <c r="T9" s="7" t="n">
        <f t="normal" ca="1">16-LENB(INDIRECT(ADDRESS(9,19)))</f>
        <v>0</v>
      </c>
      <c r="U9" s="7" t="s">
        <v>12</v>
      </c>
      <c r="V9" s="7" t="n">
        <f t="normal" ca="1">16-LENB(INDIRECT(ADDRESS(9,21)))</f>
        <v>0</v>
      </c>
      <c r="W9" s="7" t="s">
        <v>12</v>
      </c>
      <c r="X9" s="7" t="n">
        <f t="normal" ca="1">16-LENB(INDIRECT(ADDRESS(9,23)))</f>
        <v>0</v>
      </c>
      <c r="Y9" s="7" t="s">
        <v>12</v>
      </c>
      <c r="Z9" s="7" t="n">
        <f t="normal" ca="1">16-LENB(INDIRECT(ADDRESS(9,25)))</f>
        <v>0</v>
      </c>
      <c r="AA9" s="7" t="s">
        <v>12</v>
      </c>
      <c r="AB9" s="7" t="n">
        <f t="normal" ca="1">16-LENB(INDIRECT(ADDRESS(9,27)))</f>
        <v>0</v>
      </c>
      <c r="AC9" s="7" t="n">
        <v>100</v>
      </c>
      <c r="AD9" s="7" t="n">
        <v>0</v>
      </c>
      <c r="AE9" s="7" t="n">
        <v>0</v>
      </c>
      <c r="AF9" s="7" t="n">
        <v>0</v>
      </c>
      <c r="AG9" s="7" t="n">
        <v>0</v>
      </c>
      <c r="AH9" s="7" t="n">
        <v>0</v>
      </c>
      <c r="AI9" s="7" t="n">
        <v>0</v>
      </c>
      <c r="AJ9" s="7" t="n">
        <v>0</v>
      </c>
      <c r="AK9" s="7" t="n">
        <v>0</v>
      </c>
      <c r="AL9" s="7" t="n">
        <v>0</v>
      </c>
      <c r="AM9" s="7" t="n">
        <v>0</v>
      </c>
      <c r="AN9" s="7" t="n">
        <v>0</v>
      </c>
      <c r="AO9" s="7" t="n">
        <v>0</v>
      </c>
      <c r="AP9" s="7" t="n">
        <v>0</v>
      </c>
      <c r="AQ9" s="7" t="n">
        <v>0</v>
      </c>
      <c r="AR9" s="7" t="n">
        <v>0</v>
      </c>
      <c r="AS9" s="7" t="n">
        <v>255</v>
      </c>
      <c r="AT9" s="7" t="n">
        <v>255</v>
      </c>
      <c r="AU9" s="7" t="n">
        <v>255</v>
      </c>
      <c r="AV9" s="7" t="n">
        <v>255</v>
      </c>
      <c r="AW9" s="7" t="n">
        <v>0</v>
      </c>
      <c r="AX9" s="7" t="n">
        <v>0</v>
      </c>
      <c r="AY9" s="7" t="n">
        <v>0</v>
      </c>
      <c r="AZ9" s="7" t="n">
        <v>0</v>
      </c>
      <c r="BA9" s="7" t="n">
        <v>0</v>
      </c>
      <c r="BB9" s="7" t="n">
        <v>0</v>
      </c>
      <c r="BC9" s="7" t="n">
        <v>0</v>
      </c>
      <c r="BD9" s="7" t="n">
        <v>0</v>
      </c>
      <c r="BE9" s="7" t="n">
        <v>0</v>
      </c>
      <c r="BF9" s="7" t="n">
        <v>0</v>
      </c>
      <c r="BG9" s="7" t="n">
        <v>0</v>
      </c>
      <c r="BH9" s="7" t="n">
        <v>0</v>
      </c>
      <c r="BI9" s="7" t="n">
        <v>0</v>
      </c>
      <c r="BJ9" s="7" t="n">
        <v>0</v>
      </c>
      <c r="BK9" s="7" t="n">
        <v>0</v>
      </c>
      <c r="BL9" s="7" t="n">
        <v>0</v>
      </c>
      <c r="BM9" s="7" t="n">
        <v>0</v>
      </c>
      <c r="BN9" s="7" t="n">
        <v>0</v>
      </c>
      <c r="BO9" s="7" t="n">
        <v>0</v>
      </c>
      <c r="BP9" s="7" t="n">
        <v>0</v>
      </c>
      <c r="BQ9" s="7" t="n">
        <v>0</v>
      </c>
      <c r="BR9" s="7" t="n">
        <v>0</v>
      </c>
      <c r="BS9" s="7" t="n">
        <v>0</v>
      </c>
      <c r="BT9" s="7" t="n">
        <v>0</v>
      </c>
    </row>
    <row r="10">
      <c r="A10" t="s">
        <v>4</v>
      </c>
      <c r="B10" s="4" t="s">
        <v>5</v>
      </c>
    </row>
    <row r="11">
      <c r="A11" t="n">
        <v>4992</v>
      </c>
      <c r="B11" s="5" t="n">
        <v>1</v>
      </c>
    </row>
    <row r="12" s="3" customFormat="1" customHeight="0">
      <c r="A12" s="3" t="s">
        <v>2</v>
      </c>
      <c r="B12" s="3" t="s">
        <v>3</v>
      </c>
    </row>
    <row r="13">
      <c r="A13" t="s">
        <v>4</v>
      </c>
      <c r="B13" s="4" t="s">
        <v>5</v>
      </c>
      <c r="C13" s="4" t="s">
        <v>6</v>
      </c>
      <c r="D13" s="4" t="s">
        <v>8</v>
      </c>
      <c r="E13" s="4" t="s">
        <v>9</v>
      </c>
      <c r="F13" s="4" t="s">
        <v>10</v>
      </c>
      <c r="G13" s="4" t="s">
        <v>10</v>
      </c>
      <c r="H13" s="4" t="s">
        <v>10</v>
      </c>
      <c r="I13" s="4" t="s">
        <v>10</v>
      </c>
      <c r="J13" s="4" t="s">
        <v>10</v>
      </c>
      <c r="K13" s="4" t="s">
        <v>10</v>
      </c>
      <c r="L13" s="4" t="s">
        <v>9</v>
      </c>
      <c r="M13" s="4" t="s">
        <v>6</v>
      </c>
      <c r="N13" s="4" t="s">
        <v>8</v>
      </c>
      <c r="O13" s="4" t="s">
        <v>6</v>
      </c>
      <c r="P13" s="4" t="s">
        <v>8</v>
      </c>
      <c r="Q13" s="4" t="s">
        <v>6</v>
      </c>
      <c r="R13" s="4" t="s">
        <v>8</v>
      </c>
      <c r="S13" s="4" t="s">
        <v>6</v>
      </c>
      <c r="T13" s="4" t="s">
        <v>8</v>
      </c>
      <c r="U13" s="4" t="s">
        <v>6</v>
      </c>
      <c r="V13" s="4" t="s">
        <v>8</v>
      </c>
      <c r="W13" s="4" t="s">
        <v>6</v>
      </c>
      <c r="X13" s="4" t="s">
        <v>8</v>
      </c>
      <c r="Y13" s="4" t="s">
        <v>6</v>
      </c>
      <c r="Z13" s="4" t="s">
        <v>8</v>
      </c>
      <c r="AA13" s="4" t="s">
        <v>6</v>
      </c>
      <c r="AB13" s="4" t="s">
        <v>8</v>
      </c>
      <c r="AC13" s="4" t="s">
        <v>13</v>
      </c>
      <c r="AD13" s="4" t="s">
        <v>13</v>
      </c>
      <c r="AE13" s="4" t="s">
        <v>13</v>
      </c>
      <c r="AF13" s="4" t="s">
        <v>13</v>
      </c>
      <c r="AG13" s="4" t="s">
        <v>13</v>
      </c>
      <c r="AH13" s="4" t="s">
        <v>13</v>
      </c>
      <c r="AI13" s="4" t="s">
        <v>13</v>
      </c>
      <c r="AJ13" s="4" t="s">
        <v>13</v>
      </c>
      <c r="AK13" s="4" t="s">
        <v>14</v>
      </c>
      <c r="AL13" s="4" t="s">
        <v>14</v>
      </c>
      <c r="AM13" s="4" t="s">
        <v>14</v>
      </c>
      <c r="AN13" s="4" t="s">
        <v>14</v>
      </c>
      <c r="AO13" s="4" t="s">
        <v>14</v>
      </c>
      <c r="AP13" s="4" t="s">
        <v>14</v>
      </c>
      <c r="AQ13" s="4" t="s">
        <v>14</v>
      </c>
      <c r="AR13" s="4" t="s">
        <v>14</v>
      </c>
      <c r="AS13" s="4" t="s">
        <v>14</v>
      </c>
      <c r="AT13" s="4" t="s">
        <v>14</v>
      </c>
      <c r="AU13" s="4" t="s">
        <v>14</v>
      </c>
      <c r="AV13" s="4" t="s">
        <v>14</v>
      </c>
      <c r="AW13" s="4" t="s">
        <v>14</v>
      </c>
      <c r="AX13" s="4" t="s">
        <v>14</v>
      </c>
      <c r="AY13" s="4" t="s">
        <v>14</v>
      </c>
      <c r="AZ13" s="4" t="s">
        <v>14</v>
      </c>
      <c r="BA13" s="4" t="s">
        <v>14</v>
      </c>
      <c r="BB13" s="4" t="s">
        <v>14</v>
      </c>
      <c r="BC13" s="4" t="s">
        <v>14</v>
      </c>
      <c r="BD13" s="4" t="s">
        <v>14</v>
      </c>
      <c r="BE13" s="4" t="s">
        <v>14</v>
      </c>
      <c r="BF13" s="4" t="s">
        <v>14</v>
      </c>
      <c r="BG13" s="4" t="s">
        <v>14</v>
      </c>
      <c r="BH13" s="4" t="s">
        <v>14</v>
      </c>
      <c r="BI13" s="4" t="s">
        <v>14</v>
      </c>
      <c r="BJ13" s="4" t="s">
        <v>14</v>
      </c>
      <c r="BK13" s="4" t="s">
        <v>14</v>
      </c>
      <c r="BL13" s="4" t="s">
        <v>14</v>
      </c>
      <c r="BM13" s="4" t="s">
        <v>14</v>
      </c>
      <c r="BN13" s="4" t="s">
        <v>14</v>
      </c>
      <c r="BO13" s="4" t="s">
        <v>14</v>
      </c>
      <c r="BP13" s="4" t="s">
        <v>14</v>
      </c>
      <c r="BQ13" s="4" t="s">
        <v>14</v>
      </c>
      <c r="BR13" s="4" t="s">
        <v>14</v>
      </c>
      <c r="BS13" s="4" t="s">
        <v>14</v>
      </c>
      <c r="BT13" s="4" t="s">
        <v>14</v>
      </c>
    </row>
    <row r="14">
      <c r="A14" t="n">
        <v>4996</v>
      </c>
      <c r="B14" s="6" t="n">
        <v>256</v>
      </c>
      <c r="C14" s="7" t="s">
        <v>15</v>
      </c>
      <c r="D14" s="7" t="n">
        <f t="normal" ca="1">16-LENB(INDIRECT(ADDRESS(14,3)))</f>
        <v>0</v>
      </c>
      <c r="E14" s="7" t="n">
        <v>35783670</v>
      </c>
      <c r="F14" s="7" t="n">
        <v>413</v>
      </c>
      <c r="G14" s="7" t="n">
        <v>413</v>
      </c>
      <c r="H14" s="7" t="n">
        <v>0</v>
      </c>
      <c r="I14" s="7" t="n">
        <v>0</v>
      </c>
      <c r="J14" s="7" t="n">
        <v>0</v>
      </c>
      <c r="K14" s="7" t="n">
        <v>0</v>
      </c>
      <c r="L14" s="7" t="n">
        <v>0</v>
      </c>
      <c r="M14" s="7" t="s">
        <v>16</v>
      </c>
      <c r="N14" s="7" t="n">
        <f t="normal" ca="1">16-LENB(INDIRECT(ADDRESS(14,13)))</f>
        <v>0</v>
      </c>
      <c r="O14" s="7" t="s">
        <v>12</v>
      </c>
      <c r="P14" s="7" t="n">
        <f t="normal" ca="1">16-LENB(INDIRECT(ADDRESS(14,15)))</f>
        <v>0</v>
      </c>
      <c r="Q14" s="7" t="s">
        <v>12</v>
      </c>
      <c r="R14" s="7" t="n">
        <f t="normal" ca="1">16-LENB(INDIRECT(ADDRESS(14,17)))</f>
        <v>0</v>
      </c>
      <c r="S14" s="7" t="s">
        <v>12</v>
      </c>
      <c r="T14" s="7" t="n">
        <f t="normal" ca="1">16-LENB(INDIRECT(ADDRESS(14,19)))</f>
        <v>0</v>
      </c>
      <c r="U14" s="7" t="s">
        <v>12</v>
      </c>
      <c r="V14" s="7" t="n">
        <f t="normal" ca="1">16-LENB(INDIRECT(ADDRESS(14,21)))</f>
        <v>0</v>
      </c>
      <c r="W14" s="7" t="s">
        <v>12</v>
      </c>
      <c r="X14" s="7" t="n">
        <f t="normal" ca="1">16-LENB(INDIRECT(ADDRESS(14,23)))</f>
        <v>0</v>
      </c>
      <c r="Y14" s="7" t="s">
        <v>12</v>
      </c>
      <c r="Z14" s="7" t="n">
        <f t="normal" ca="1">16-LENB(INDIRECT(ADDRESS(14,25)))</f>
        <v>0</v>
      </c>
      <c r="AA14" s="7" t="s">
        <v>12</v>
      </c>
      <c r="AB14" s="7" t="n">
        <f t="normal" ca="1">16-LENB(INDIRECT(ADDRESS(14,27)))</f>
        <v>0</v>
      </c>
      <c r="AC14" s="7" t="n">
        <v>100</v>
      </c>
      <c r="AD14" s="7" t="n">
        <v>0</v>
      </c>
      <c r="AE14" s="7" t="n">
        <v>0</v>
      </c>
      <c r="AF14" s="7" t="n">
        <v>0</v>
      </c>
      <c r="AG14" s="7" t="n">
        <v>0</v>
      </c>
      <c r="AH14" s="7" t="n">
        <v>0</v>
      </c>
      <c r="AI14" s="7" t="n">
        <v>0</v>
      </c>
      <c r="AJ14" s="7" t="n">
        <v>0</v>
      </c>
      <c r="AK14" s="7" t="n">
        <v>0</v>
      </c>
      <c r="AL14" s="7" t="n">
        <v>0</v>
      </c>
      <c r="AM14" s="7" t="n">
        <v>0</v>
      </c>
      <c r="AN14" s="7" t="n">
        <v>0</v>
      </c>
      <c r="AO14" s="7" t="n">
        <v>0</v>
      </c>
      <c r="AP14" s="7" t="n">
        <v>0</v>
      </c>
      <c r="AQ14" s="7" t="n">
        <v>0</v>
      </c>
      <c r="AR14" s="7" t="n">
        <v>0</v>
      </c>
      <c r="AS14" s="7" t="n">
        <v>255</v>
      </c>
      <c r="AT14" s="7" t="n">
        <v>255</v>
      </c>
      <c r="AU14" s="7" t="n">
        <v>255</v>
      </c>
      <c r="AV14" s="7" t="n">
        <v>255</v>
      </c>
      <c r="AW14" s="7" t="n">
        <v>0</v>
      </c>
      <c r="AX14" s="7" t="n">
        <v>0</v>
      </c>
      <c r="AY14" s="7" t="n">
        <v>0</v>
      </c>
      <c r="AZ14" s="7" t="n">
        <v>0</v>
      </c>
      <c r="BA14" s="7" t="n">
        <v>0</v>
      </c>
      <c r="BB14" s="7" t="n">
        <v>0</v>
      </c>
      <c r="BC14" s="7" t="n">
        <v>0</v>
      </c>
      <c r="BD14" s="7" t="n">
        <v>0</v>
      </c>
      <c r="BE14" s="7" t="n">
        <v>0</v>
      </c>
      <c r="BF14" s="7" t="n">
        <v>0</v>
      </c>
      <c r="BG14" s="7" t="n">
        <v>0</v>
      </c>
      <c r="BH14" s="7" t="n">
        <v>0</v>
      </c>
      <c r="BI14" s="7" t="n">
        <v>0</v>
      </c>
      <c r="BJ14" s="7" t="n">
        <v>0</v>
      </c>
      <c r="BK14" s="7" t="n">
        <v>0</v>
      </c>
      <c r="BL14" s="7" t="n">
        <v>0</v>
      </c>
      <c r="BM14" s="7" t="n">
        <v>0</v>
      </c>
      <c r="BN14" s="7" t="n">
        <v>0</v>
      </c>
      <c r="BO14" s="7" t="n">
        <v>0</v>
      </c>
      <c r="BP14" s="7" t="n">
        <v>0</v>
      </c>
      <c r="BQ14" s="7" t="n">
        <v>0</v>
      </c>
      <c r="BR14" s="7" t="n">
        <v>0</v>
      </c>
      <c r="BS14" s="7" t="n">
        <v>0</v>
      </c>
      <c r="BT14" s="7" t="n">
        <v>0</v>
      </c>
    </row>
    <row r="15">
      <c r="A15" t="s">
        <v>4</v>
      </c>
      <c r="B15" s="4" t="s">
        <v>5</v>
      </c>
    </row>
    <row r="16">
      <c r="A16" t="n">
        <v>5204</v>
      </c>
      <c r="B16" s="5" t="n">
        <v>1</v>
      </c>
    </row>
    <row r="17" spans="1:72" s="3" customFormat="1" customHeight="0">
      <c r="A17" s="3" t="s">
        <v>2</v>
      </c>
      <c r="B17" s="3" t="s">
        <v>3</v>
      </c>
    </row>
    <row r="18" spans="1:72">
      <c r="A18" t="s">
        <v>4</v>
      </c>
      <c r="B18" s="4" t="s">
        <v>5</v>
      </c>
      <c r="C18" s="4" t="s">
        <v>6</v>
      </c>
      <c r="D18" s="4" t="s">
        <v>8</v>
      </c>
      <c r="E18" s="4" t="s">
        <v>9</v>
      </c>
      <c r="F18" s="4" t="s">
        <v>10</v>
      </c>
      <c r="G18" s="4" t="s">
        <v>10</v>
      </c>
      <c r="H18" s="4" t="s">
        <v>10</v>
      </c>
      <c r="I18" s="4" t="s">
        <v>10</v>
      </c>
      <c r="J18" s="4" t="s">
        <v>10</v>
      </c>
      <c r="K18" s="4" t="s">
        <v>10</v>
      </c>
      <c r="L18" s="4" t="s">
        <v>9</v>
      </c>
      <c r="M18" s="4" t="s">
        <v>6</v>
      </c>
      <c r="N18" s="4" t="s">
        <v>8</v>
      </c>
      <c r="O18" s="4" t="s">
        <v>6</v>
      </c>
      <c r="P18" s="4" t="s">
        <v>8</v>
      </c>
      <c r="Q18" s="4" t="s">
        <v>6</v>
      </c>
      <c r="R18" s="4" t="s">
        <v>8</v>
      </c>
      <c r="S18" s="4" t="s">
        <v>6</v>
      </c>
      <c r="T18" s="4" t="s">
        <v>8</v>
      </c>
      <c r="U18" s="4" t="s">
        <v>6</v>
      </c>
      <c r="V18" s="4" t="s">
        <v>8</v>
      </c>
      <c r="W18" s="4" t="s">
        <v>6</v>
      </c>
      <c r="X18" s="4" t="s">
        <v>8</v>
      </c>
      <c r="Y18" s="4" t="s">
        <v>6</v>
      </c>
      <c r="Z18" s="4" t="s">
        <v>8</v>
      </c>
      <c r="AA18" s="4" t="s">
        <v>6</v>
      </c>
      <c r="AB18" s="4" t="s">
        <v>8</v>
      </c>
      <c r="AC18" s="4" t="s">
        <v>13</v>
      </c>
      <c r="AD18" s="4" t="s">
        <v>13</v>
      </c>
      <c r="AE18" s="4" t="s">
        <v>13</v>
      </c>
      <c r="AF18" s="4" t="s">
        <v>13</v>
      </c>
      <c r="AG18" s="4" t="s">
        <v>13</v>
      </c>
      <c r="AH18" s="4" t="s">
        <v>13</v>
      </c>
      <c r="AI18" s="4" t="s">
        <v>13</v>
      </c>
      <c r="AJ18" s="4" t="s">
        <v>13</v>
      </c>
      <c r="AK18" s="4" t="s">
        <v>14</v>
      </c>
      <c r="AL18" s="4" t="s">
        <v>14</v>
      </c>
      <c r="AM18" s="4" t="s">
        <v>14</v>
      </c>
      <c r="AN18" s="4" t="s">
        <v>14</v>
      </c>
      <c r="AO18" s="4" t="s">
        <v>14</v>
      </c>
      <c r="AP18" s="4" t="s">
        <v>14</v>
      </c>
      <c r="AQ18" s="4" t="s">
        <v>14</v>
      </c>
      <c r="AR18" s="4" t="s">
        <v>14</v>
      </c>
      <c r="AS18" s="4" t="s">
        <v>14</v>
      </c>
      <c r="AT18" s="4" t="s">
        <v>14</v>
      </c>
      <c r="AU18" s="4" t="s">
        <v>14</v>
      </c>
      <c r="AV18" s="4" t="s">
        <v>14</v>
      </c>
      <c r="AW18" s="4" t="s">
        <v>14</v>
      </c>
      <c r="AX18" s="4" t="s">
        <v>14</v>
      </c>
      <c r="AY18" s="4" t="s">
        <v>14</v>
      </c>
      <c r="AZ18" s="4" t="s">
        <v>14</v>
      </c>
      <c r="BA18" s="4" t="s">
        <v>14</v>
      </c>
      <c r="BB18" s="4" t="s">
        <v>14</v>
      </c>
      <c r="BC18" s="4" t="s">
        <v>14</v>
      </c>
      <c r="BD18" s="4" t="s">
        <v>14</v>
      </c>
      <c r="BE18" s="4" t="s">
        <v>14</v>
      </c>
      <c r="BF18" s="4" t="s">
        <v>14</v>
      </c>
      <c r="BG18" s="4" t="s">
        <v>14</v>
      </c>
      <c r="BH18" s="4" t="s">
        <v>14</v>
      </c>
      <c r="BI18" s="4" t="s">
        <v>14</v>
      </c>
      <c r="BJ18" s="4" t="s">
        <v>14</v>
      </c>
      <c r="BK18" s="4" t="s">
        <v>14</v>
      </c>
      <c r="BL18" s="4" t="s">
        <v>14</v>
      </c>
      <c r="BM18" s="4" t="s">
        <v>14</v>
      </c>
      <c r="BN18" s="4" t="s">
        <v>14</v>
      </c>
      <c r="BO18" s="4" t="s">
        <v>14</v>
      </c>
      <c r="BP18" s="4" t="s">
        <v>14</v>
      </c>
      <c r="BQ18" s="4" t="s">
        <v>14</v>
      </c>
      <c r="BR18" s="4" t="s">
        <v>14</v>
      </c>
      <c r="BS18" s="4" t="s">
        <v>14</v>
      </c>
      <c r="BT18" s="4" t="s">
        <v>14</v>
      </c>
    </row>
    <row r="19" spans="1:72">
      <c r="A19" t="n">
        <v>5208</v>
      </c>
      <c r="B19" s="6" t="n">
        <v>256</v>
      </c>
      <c r="C19" s="7" t="s">
        <v>15</v>
      </c>
      <c r="D19" s="7" t="n">
        <f t="normal" ca="1">16-LENB(INDIRECT(ADDRESS(19,3)))</f>
        <v>0</v>
      </c>
      <c r="E19" s="7" t="n">
        <v>262950</v>
      </c>
      <c r="F19" s="7" t="n">
        <v>569</v>
      </c>
      <c r="G19" s="7" t="n">
        <v>569</v>
      </c>
      <c r="H19" s="7" t="n">
        <v>0</v>
      </c>
      <c r="I19" s="7" t="n">
        <v>0</v>
      </c>
      <c r="J19" s="7" t="n">
        <v>1</v>
      </c>
      <c r="K19" s="7" t="n">
        <v>0</v>
      </c>
      <c r="L19" s="7" t="n">
        <v>0</v>
      </c>
      <c r="M19" s="7" t="s">
        <v>17</v>
      </c>
      <c r="N19" s="7" t="n">
        <f t="normal" ca="1">16-LENB(INDIRECT(ADDRESS(19,13)))</f>
        <v>0</v>
      </c>
      <c r="O19" s="7" t="s">
        <v>17</v>
      </c>
      <c r="P19" s="7" t="n">
        <f t="normal" ca="1">16-LENB(INDIRECT(ADDRESS(19,15)))</f>
        <v>0</v>
      </c>
      <c r="Q19" s="7" t="s">
        <v>17</v>
      </c>
      <c r="R19" s="7" t="n">
        <f t="normal" ca="1">16-LENB(INDIRECT(ADDRESS(19,17)))</f>
        <v>0</v>
      </c>
      <c r="S19" s="7" t="s">
        <v>17</v>
      </c>
      <c r="T19" s="7" t="n">
        <f t="normal" ca="1">16-LENB(INDIRECT(ADDRESS(19,19)))</f>
        <v>0</v>
      </c>
      <c r="U19" s="7" t="s">
        <v>17</v>
      </c>
      <c r="V19" s="7" t="n">
        <f t="normal" ca="1">16-LENB(INDIRECT(ADDRESS(19,21)))</f>
        <v>0</v>
      </c>
      <c r="W19" s="7" t="s">
        <v>12</v>
      </c>
      <c r="X19" s="7" t="n">
        <f t="normal" ca="1">16-LENB(INDIRECT(ADDRESS(19,23)))</f>
        <v>0</v>
      </c>
      <c r="Y19" s="7" t="s">
        <v>12</v>
      </c>
      <c r="Z19" s="7" t="n">
        <f t="normal" ca="1">16-LENB(INDIRECT(ADDRESS(19,25)))</f>
        <v>0</v>
      </c>
      <c r="AA19" s="7" t="s">
        <v>12</v>
      </c>
      <c r="AB19" s="7" t="n">
        <f t="normal" ca="1">16-LENB(INDIRECT(ADDRESS(19,27)))</f>
        <v>0</v>
      </c>
      <c r="AC19" s="7" t="n">
        <v>100</v>
      </c>
      <c r="AD19" s="7" t="n">
        <v>100</v>
      </c>
      <c r="AE19" s="7" t="n">
        <v>100</v>
      </c>
      <c r="AF19" s="7" t="n">
        <v>100</v>
      </c>
      <c r="AG19" s="7" t="n">
        <v>100</v>
      </c>
      <c r="AH19" s="7" t="n">
        <v>0</v>
      </c>
      <c r="AI19" s="7" t="n">
        <v>0</v>
      </c>
      <c r="AJ19" s="7" t="n">
        <v>0</v>
      </c>
      <c r="AK19" s="7" t="n">
        <v>0</v>
      </c>
      <c r="AL19" s="7" t="n">
        <v>0</v>
      </c>
      <c r="AM19" s="7" t="n">
        <v>0</v>
      </c>
      <c r="AN19" s="7" t="n">
        <v>0</v>
      </c>
      <c r="AO19" s="7" t="n">
        <v>0</v>
      </c>
      <c r="AP19" s="7" t="n">
        <v>0</v>
      </c>
      <c r="AQ19" s="7" t="n">
        <v>0</v>
      </c>
      <c r="AR19" s="7" t="n">
        <v>0</v>
      </c>
      <c r="AS19" s="7" t="n">
        <v>255</v>
      </c>
      <c r="AT19" s="7" t="n">
        <v>255</v>
      </c>
      <c r="AU19" s="7" t="n">
        <v>255</v>
      </c>
      <c r="AV19" s="7" t="n">
        <v>255</v>
      </c>
      <c r="AW19" s="7" t="n">
        <v>0</v>
      </c>
      <c r="AX19" s="7" t="n">
        <v>0</v>
      </c>
      <c r="AY19" s="7" t="n">
        <v>0</v>
      </c>
      <c r="AZ19" s="7" t="n">
        <v>0</v>
      </c>
      <c r="BA19" s="7" t="n">
        <v>0</v>
      </c>
      <c r="BB19" s="7" t="n">
        <v>0</v>
      </c>
      <c r="BC19" s="7" t="n">
        <v>0</v>
      </c>
      <c r="BD19" s="7" t="n">
        <v>0</v>
      </c>
      <c r="BE19" s="7" t="n">
        <v>0</v>
      </c>
      <c r="BF19" s="7" t="n">
        <v>0</v>
      </c>
      <c r="BG19" s="7" t="n">
        <v>0</v>
      </c>
      <c r="BH19" s="7" t="n">
        <v>0</v>
      </c>
      <c r="BI19" s="7" t="n">
        <v>0</v>
      </c>
      <c r="BJ19" s="7" t="n">
        <v>0</v>
      </c>
      <c r="BK19" s="7" t="n">
        <v>0</v>
      </c>
      <c r="BL19" s="7" t="n">
        <v>0</v>
      </c>
      <c r="BM19" s="7" t="n">
        <v>0</v>
      </c>
      <c r="BN19" s="7" t="n">
        <v>0</v>
      </c>
      <c r="BO19" s="7" t="n">
        <v>0</v>
      </c>
      <c r="BP19" s="7" t="n">
        <v>0</v>
      </c>
      <c r="BQ19" s="7" t="n">
        <v>0</v>
      </c>
      <c r="BR19" s="7" t="n">
        <v>0</v>
      </c>
      <c r="BS19" s="7" t="n">
        <v>0</v>
      </c>
      <c r="BT19" s="7" t="n">
        <v>0</v>
      </c>
    </row>
    <row r="20" spans="1:72">
      <c r="A20" t="s">
        <v>4</v>
      </c>
      <c r="B20" s="4" t="s">
        <v>5</v>
      </c>
    </row>
    <row r="21" spans="1:72">
      <c r="A21" t="n">
        <v>5416</v>
      </c>
      <c r="B21" s="5" t="n">
        <v>1</v>
      </c>
    </row>
    <row r="22" spans="1:72" s="3" customFormat="1" customHeight="0">
      <c r="A22" s="3" t="s">
        <v>2</v>
      </c>
      <c r="B22" s="3" t="s">
        <v>18</v>
      </c>
    </row>
    <row r="23" spans="1:72">
      <c r="A23" t="s">
        <v>4</v>
      </c>
      <c r="B23" s="4" t="s">
        <v>5</v>
      </c>
      <c r="C23" s="4" t="s">
        <v>13</v>
      </c>
      <c r="D23" s="4" t="s">
        <v>6</v>
      </c>
    </row>
    <row r="24" spans="1:72">
      <c r="A24" t="n">
        <v>5420</v>
      </c>
      <c r="B24" s="8" t="n">
        <v>2</v>
      </c>
      <c r="C24" s="7" t="n">
        <v>10</v>
      </c>
      <c r="D24" s="7" t="s">
        <v>19</v>
      </c>
    </row>
    <row r="25" spans="1:72">
      <c r="A25" t="s">
        <v>4</v>
      </c>
      <c r="B25" s="4" t="s">
        <v>5</v>
      </c>
      <c r="C25" s="4" t="s">
        <v>13</v>
      </c>
      <c r="D25" s="4" t="s">
        <v>13</v>
      </c>
    </row>
    <row r="26" spans="1:72">
      <c r="A26" t="n">
        <v>5441</v>
      </c>
      <c r="B26" s="9" t="n">
        <v>162</v>
      </c>
      <c r="C26" s="7" t="n">
        <v>0</v>
      </c>
      <c r="D26" s="7" t="n">
        <v>0</v>
      </c>
    </row>
    <row r="27" spans="1:72">
      <c r="A27" t="s">
        <v>4</v>
      </c>
      <c r="B27" s="4" t="s">
        <v>5</v>
      </c>
      <c r="C27" s="4" t="s">
        <v>13</v>
      </c>
      <c r="D27" s="4" t="s">
        <v>10</v>
      </c>
      <c r="E27" s="4" t="s">
        <v>13</v>
      </c>
      <c r="F27" s="4" t="s">
        <v>20</v>
      </c>
    </row>
    <row r="28" spans="1:72">
      <c r="A28" t="n">
        <v>5444</v>
      </c>
      <c r="B28" s="10" t="n">
        <v>5</v>
      </c>
      <c r="C28" s="7" t="n">
        <v>30</v>
      </c>
      <c r="D28" s="7" t="n">
        <v>6527</v>
      </c>
      <c r="E28" s="7" t="n">
        <v>1</v>
      </c>
      <c r="F28" s="11" t="n">
        <f t="normal" ca="1">A36</f>
        <v>0</v>
      </c>
    </row>
    <row r="29" spans="1:72">
      <c r="A29" t="s">
        <v>4</v>
      </c>
      <c r="B29" s="4" t="s">
        <v>5</v>
      </c>
      <c r="C29" s="4" t="s">
        <v>10</v>
      </c>
    </row>
    <row r="30" spans="1:72">
      <c r="A30" t="n">
        <v>5453</v>
      </c>
      <c r="B30" s="12" t="n">
        <v>12</v>
      </c>
      <c r="C30" s="7" t="n">
        <v>6405</v>
      </c>
    </row>
    <row r="31" spans="1:72">
      <c r="A31" t="s">
        <v>4</v>
      </c>
      <c r="B31" s="4" t="s">
        <v>5</v>
      </c>
      <c r="C31" s="4" t="s">
        <v>10</v>
      </c>
    </row>
    <row r="32" spans="1:72">
      <c r="A32" t="n">
        <v>5456</v>
      </c>
      <c r="B32" s="12" t="n">
        <v>12</v>
      </c>
      <c r="C32" s="7" t="n">
        <v>6408</v>
      </c>
    </row>
    <row r="33" spans="1:72">
      <c r="A33" t="s">
        <v>4</v>
      </c>
      <c r="B33" s="4" t="s">
        <v>5</v>
      </c>
      <c r="C33" s="4" t="s">
        <v>10</v>
      </c>
    </row>
    <row r="34" spans="1:72">
      <c r="A34" t="n">
        <v>5459</v>
      </c>
      <c r="B34" s="12" t="n">
        <v>12</v>
      </c>
      <c r="C34" s="7" t="n">
        <v>6409</v>
      </c>
    </row>
    <row r="35" spans="1:72">
      <c r="A35" t="s">
        <v>4</v>
      </c>
      <c r="B35" s="4" t="s">
        <v>5</v>
      </c>
    </row>
    <row r="36" spans="1:72">
      <c r="A36" t="n">
        <v>5462</v>
      </c>
      <c r="B36" s="5" t="n">
        <v>1</v>
      </c>
    </row>
    <row r="37" spans="1:72" s="3" customFormat="1" customHeight="0">
      <c r="A37" s="3" t="s">
        <v>2</v>
      </c>
      <c r="B37" s="3" t="s">
        <v>21</v>
      </c>
    </row>
    <row r="38" spans="1:72">
      <c r="A38" t="s">
        <v>4</v>
      </c>
      <c r="B38" s="4" t="s">
        <v>5</v>
      </c>
      <c r="C38" s="4" t="s">
        <v>13</v>
      </c>
      <c r="D38" s="4" t="s">
        <v>13</v>
      </c>
      <c r="E38" s="4" t="s">
        <v>13</v>
      </c>
      <c r="F38" s="4" t="s">
        <v>13</v>
      </c>
    </row>
    <row r="39" spans="1:72">
      <c r="A39" t="n">
        <v>5464</v>
      </c>
      <c r="B39" s="13" t="n">
        <v>14</v>
      </c>
      <c r="C39" s="7" t="n">
        <v>8</v>
      </c>
      <c r="D39" s="7" t="n">
        <v>0</v>
      </c>
      <c r="E39" s="7" t="n">
        <v>0</v>
      </c>
      <c r="F39" s="7" t="n">
        <v>0</v>
      </c>
    </row>
    <row r="40" spans="1:72">
      <c r="A40" t="s">
        <v>4</v>
      </c>
      <c r="B40" s="4" t="s">
        <v>5</v>
      </c>
      <c r="C40" s="4" t="s">
        <v>13</v>
      </c>
      <c r="D40" s="4" t="s">
        <v>10</v>
      </c>
      <c r="E40" s="4" t="s">
        <v>22</v>
      </c>
      <c r="F40" s="4" t="s">
        <v>10</v>
      </c>
      <c r="G40" s="4" t="s">
        <v>9</v>
      </c>
      <c r="H40" s="4" t="s">
        <v>9</v>
      </c>
      <c r="I40" s="4" t="s">
        <v>10</v>
      </c>
      <c r="J40" s="4" t="s">
        <v>10</v>
      </c>
      <c r="K40" s="4" t="s">
        <v>9</v>
      </c>
      <c r="L40" s="4" t="s">
        <v>9</v>
      </c>
      <c r="M40" s="4" t="s">
        <v>9</v>
      </c>
      <c r="N40" s="4" t="s">
        <v>9</v>
      </c>
      <c r="O40" s="4" t="s">
        <v>6</v>
      </c>
    </row>
    <row r="41" spans="1:72">
      <c r="A41" t="n">
        <v>5469</v>
      </c>
      <c r="B41" s="14" t="n">
        <v>50</v>
      </c>
      <c r="C41" s="7" t="n">
        <v>0</v>
      </c>
      <c r="D41" s="7" t="n">
        <v>8040</v>
      </c>
      <c r="E41" s="7" t="n">
        <v>0.699999988079071</v>
      </c>
      <c r="F41" s="7" t="n">
        <v>1000</v>
      </c>
      <c r="G41" s="7" t="n">
        <v>0</v>
      </c>
      <c r="H41" s="7" t="n">
        <v>-1069547520</v>
      </c>
      <c r="I41" s="7" t="n">
        <v>1</v>
      </c>
      <c r="J41" s="7" t="n">
        <v>65533</v>
      </c>
      <c r="K41" s="7" t="n">
        <v>0</v>
      </c>
      <c r="L41" s="7" t="n">
        <v>0</v>
      </c>
      <c r="M41" s="7" t="n">
        <v>0</v>
      </c>
      <c r="N41" s="7" t="n">
        <v>0</v>
      </c>
      <c r="O41" s="7" t="s">
        <v>23</v>
      </c>
    </row>
    <row r="42" spans="1:72">
      <c r="A42" t="s">
        <v>4</v>
      </c>
      <c r="B42" s="4" t="s">
        <v>5</v>
      </c>
      <c r="C42" s="4" t="s">
        <v>13</v>
      </c>
      <c r="D42" s="4" t="s">
        <v>10</v>
      </c>
      <c r="E42" s="4" t="s">
        <v>13</v>
      </c>
      <c r="F42" s="4" t="s">
        <v>20</v>
      </c>
    </row>
    <row r="43" spans="1:72">
      <c r="A43" t="n">
        <v>5513</v>
      </c>
      <c r="B43" s="10" t="n">
        <v>5</v>
      </c>
      <c r="C43" s="7" t="n">
        <v>30</v>
      </c>
      <c r="D43" s="7" t="n">
        <v>6767</v>
      </c>
      <c r="E43" s="7" t="n">
        <v>1</v>
      </c>
      <c r="F43" s="11" t="n">
        <f t="normal" ca="1">A53</f>
        <v>0</v>
      </c>
    </row>
    <row r="44" spans="1:72">
      <c r="A44" t="s">
        <v>4</v>
      </c>
      <c r="B44" s="4" t="s">
        <v>5</v>
      </c>
      <c r="C44" s="4" t="s">
        <v>10</v>
      </c>
    </row>
    <row r="45" spans="1:72">
      <c r="A45" t="n">
        <v>5522</v>
      </c>
      <c r="B45" s="15" t="n">
        <v>13</v>
      </c>
      <c r="C45" s="7" t="n">
        <v>6767</v>
      </c>
    </row>
    <row r="46" spans="1:72">
      <c r="A46" t="s">
        <v>4</v>
      </c>
      <c r="B46" s="4" t="s">
        <v>5</v>
      </c>
      <c r="C46" s="4" t="s">
        <v>13</v>
      </c>
      <c r="D46" s="4" t="s">
        <v>10</v>
      </c>
      <c r="E46" s="4" t="s">
        <v>22</v>
      </c>
      <c r="F46" s="4" t="s">
        <v>10</v>
      </c>
      <c r="G46" s="4" t="s">
        <v>22</v>
      </c>
      <c r="H46" s="4" t="s">
        <v>13</v>
      </c>
    </row>
    <row r="47" spans="1:72">
      <c r="A47" t="n">
        <v>5525</v>
      </c>
      <c r="B47" s="16" t="n">
        <v>49</v>
      </c>
      <c r="C47" s="7" t="n">
        <v>4</v>
      </c>
      <c r="D47" s="7" t="n">
        <v>2</v>
      </c>
      <c r="E47" s="7" t="n">
        <v>1</v>
      </c>
      <c r="F47" s="7" t="n">
        <v>0</v>
      </c>
      <c r="G47" s="7" t="n">
        <v>0</v>
      </c>
      <c r="H47" s="7" t="n">
        <v>0</v>
      </c>
    </row>
    <row r="48" spans="1:72">
      <c r="A48" t="s">
        <v>4</v>
      </c>
      <c r="B48" s="4" t="s">
        <v>5</v>
      </c>
      <c r="C48" s="4" t="s">
        <v>13</v>
      </c>
      <c r="D48" s="4" t="s">
        <v>10</v>
      </c>
      <c r="E48" s="4" t="s">
        <v>10</v>
      </c>
    </row>
    <row r="49" spans="1:15">
      <c r="A49" t="n">
        <v>5540</v>
      </c>
      <c r="B49" s="14" t="n">
        <v>50</v>
      </c>
      <c r="C49" s="7" t="n">
        <v>1</v>
      </c>
      <c r="D49" s="7" t="n">
        <v>8040</v>
      </c>
      <c r="E49" s="7" t="n">
        <v>0</v>
      </c>
    </row>
    <row r="50" spans="1:15">
      <c r="A50" t="s">
        <v>4</v>
      </c>
      <c r="B50" s="4" t="s">
        <v>5</v>
      </c>
      <c r="C50" s="4" t="s">
        <v>20</v>
      </c>
    </row>
    <row r="51" spans="1:15">
      <c r="A51" t="n">
        <v>5546</v>
      </c>
      <c r="B51" s="17" t="n">
        <v>3</v>
      </c>
      <c r="C51" s="11" t="n">
        <f t="normal" ca="1">A77</f>
        <v>0</v>
      </c>
    </row>
    <row r="52" spans="1:15">
      <c r="A52" t="s">
        <v>4</v>
      </c>
      <c r="B52" s="4" t="s">
        <v>5</v>
      </c>
      <c r="C52" s="4" t="s">
        <v>13</v>
      </c>
      <c r="D52" s="4" t="s">
        <v>10</v>
      </c>
      <c r="E52" s="4" t="s">
        <v>13</v>
      </c>
      <c r="F52" s="4" t="s">
        <v>20</v>
      </c>
    </row>
    <row r="53" spans="1:15">
      <c r="A53" t="n">
        <v>5551</v>
      </c>
      <c r="B53" s="10" t="n">
        <v>5</v>
      </c>
      <c r="C53" s="7" t="n">
        <v>30</v>
      </c>
      <c r="D53" s="7" t="n">
        <v>6465</v>
      </c>
      <c r="E53" s="7" t="n">
        <v>1</v>
      </c>
      <c r="F53" s="11" t="n">
        <f t="normal" ca="1">A61</f>
        <v>0</v>
      </c>
    </row>
    <row r="54" spans="1:15">
      <c r="A54" t="s">
        <v>4</v>
      </c>
      <c r="B54" s="4" t="s">
        <v>5</v>
      </c>
      <c r="C54" s="4" t="s">
        <v>13</v>
      </c>
      <c r="D54" s="4" t="s">
        <v>10</v>
      </c>
      <c r="E54" s="4" t="s">
        <v>22</v>
      </c>
      <c r="F54" s="4" t="s">
        <v>10</v>
      </c>
      <c r="G54" s="4" t="s">
        <v>22</v>
      </c>
      <c r="H54" s="4" t="s">
        <v>13</v>
      </c>
    </row>
    <row r="55" spans="1:15">
      <c r="A55" t="n">
        <v>5560</v>
      </c>
      <c r="B55" s="16" t="n">
        <v>49</v>
      </c>
      <c r="C55" s="7" t="n">
        <v>4</v>
      </c>
      <c r="D55" s="7" t="n">
        <v>2</v>
      </c>
      <c r="E55" s="7" t="n">
        <v>1</v>
      </c>
      <c r="F55" s="7" t="n">
        <v>0</v>
      </c>
      <c r="G55" s="7" t="n">
        <v>0</v>
      </c>
      <c r="H55" s="7" t="n">
        <v>0</v>
      </c>
    </row>
    <row r="56" spans="1:15">
      <c r="A56" t="s">
        <v>4</v>
      </c>
      <c r="B56" s="4" t="s">
        <v>5</v>
      </c>
      <c r="C56" s="4" t="s">
        <v>13</v>
      </c>
      <c r="D56" s="4" t="s">
        <v>10</v>
      </c>
      <c r="E56" s="4" t="s">
        <v>10</v>
      </c>
    </row>
    <row r="57" spans="1:15">
      <c r="A57" t="n">
        <v>5575</v>
      </c>
      <c r="B57" s="14" t="n">
        <v>50</v>
      </c>
      <c r="C57" s="7" t="n">
        <v>1</v>
      </c>
      <c r="D57" s="7" t="n">
        <v>8040</v>
      </c>
      <c r="E57" s="7" t="n">
        <v>0</v>
      </c>
    </row>
    <row r="58" spans="1:15">
      <c r="A58" t="s">
        <v>4</v>
      </c>
      <c r="B58" s="4" t="s">
        <v>5</v>
      </c>
      <c r="C58" s="4" t="s">
        <v>20</v>
      </c>
    </row>
    <row r="59" spans="1:15">
      <c r="A59" t="n">
        <v>5581</v>
      </c>
      <c r="B59" s="17" t="n">
        <v>3</v>
      </c>
      <c r="C59" s="11" t="n">
        <f t="normal" ca="1">A77</f>
        <v>0</v>
      </c>
    </row>
    <row r="60" spans="1:15">
      <c r="A60" t="s">
        <v>4</v>
      </c>
      <c r="B60" s="4" t="s">
        <v>5</v>
      </c>
      <c r="C60" s="4" t="s">
        <v>13</v>
      </c>
      <c r="D60" s="4" t="s">
        <v>10</v>
      </c>
      <c r="E60" s="4" t="s">
        <v>13</v>
      </c>
      <c r="F60" s="4" t="s">
        <v>10</v>
      </c>
      <c r="G60" s="4" t="s">
        <v>13</v>
      </c>
      <c r="H60" s="4" t="s">
        <v>13</v>
      </c>
      <c r="I60" s="4" t="s">
        <v>13</v>
      </c>
      <c r="J60" s="4" t="s">
        <v>20</v>
      </c>
    </row>
    <row r="61" spans="1:15">
      <c r="A61" t="n">
        <v>5586</v>
      </c>
      <c r="B61" s="10" t="n">
        <v>5</v>
      </c>
      <c r="C61" s="7" t="n">
        <v>30</v>
      </c>
      <c r="D61" s="7" t="n">
        <v>8206</v>
      </c>
      <c r="E61" s="7" t="n">
        <v>30</v>
      </c>
      <c r="F61" s="7" t="n">
        <v>8448</v>
      </c>
      <c r="G61" s="7" t="n">
        <v>8</v>
      </c>
      <c r="H61" s="7" t="n">
        <v>9</v>
      </c>
      <c r="I61" s="7" t="n">
        <v>1</v>
      </c>
      <c r="J61" s="11" t="n">
        <f t="normal" ca="1">A69</f>
        <v>0</v>
      </c>
    </row>
    <row r="62" spans="1:15">
      <c r="A62" t="s">
        <v>4</v>
      </c>
      <c r="B62" s="4" t="s">
        <v>5</v>
      </c>
      <c r="C62" s="4" t="s">
        <v>13</v>
      </c>
      <c r="D62" s="4" t="s">
        <v>10</v>
      </c>
      <c r="E62" s="4" t="s">
        <v>22</v>
      </c>
      <c r="F62" s="4" t="s">
        <v>10</v>
      </c>
      <c r="G62" s="4" t="s">
        <v>22</v>
      </c>
      <c r="H62" s="4" t="s">
        <v>13</v>
      </c>
    </row>
    <row r="63" spans="1:15">
      <c r="A63" t="n">
        <v>5600</v>
      </c>
      <c r="B63" s="16" t="n">
        <v>49</v>
      </c>
      <c r="C63" s="7" t="n">
        <v>4</v>
      </c>
      <c r="D63" s="7" t="n">
        <v>2</v>
      </c>
      <c r="E63" s="7" t="n">
        <v>1</v>
      </c>
      <c r="F63" s="7" t="n">
        <v>0</v>
      </c>
      <c r="G63" s="7" t="n">
        <v>0</v>
      </c>
      <c r="H63" s="7" t="n">
        <v>0</v>
      </c>
    </row>
    <row r="64" spans="1:15">
      <c r="A64" t="s">
        <v>4</v>
      </c>
      <c r="B64" s="4" t="s">
        <v>5</v>
      </c>
      <c r="C64" s="4" t="s">
        <v>13</v>
      </c>
      <c r="D64" s="4" t="s">
        <v>10</v>
      </c>
      <c r="E64" s="4" t="s">
        <v>10</v>
      </c>
    </row>
    <row r="65" spans="1:10">
      <c r="A65" t="n">
        <v>5615</v>
      </c>
      <c r="B65" s="14" t="n">
        <v>50</v>
      </c>
      <c r="C65" s="7" t="n">
        <v>1</v>
      </c>
      <c r="D65" s="7" t="n">
        <v>8040</v>
      </c>
      <c r="E65" s="7" t="n">
        <v>0</v>
      </c>
    </row>
    <row r="66" spans="1:10">
      <c r="A66" t="s">
        <v>4</v>
      </c>
      <c r="B66" s="4" t="s">
        <v>5</v>
      </c>
      <c r="C66" s="4" t="s">
        <v>20</v>
      </c>
    </row>
    <row r="67" spans="1:10">
      <c r="A67" t="n">
        <v>5621</v>
      </c>
      <c r="B67" s="17" t="n">
        <v>3</v>
      </c>
      <c r="C67" s="11" t="n">
        <f t="normal" ca="1">A77</f>
        <v>0</v>
      </c>
    </row>
    <row r="68" spans="1:10">
      <c r="A68" t="s">
        <v>4</v>
      </c>
      <c r="B68" s="4" t="s">
        <v>5</v>
      </c>
      <c r="C68" s="4" t="s">
        <v>13</v>
      </c>
      <c r="D68" s="4" t="s">
        <v>10</v>
      </c>
      <c r="E68" s="4" t="s">
        <v>13</v>
      </c>
      <c r="F68" s="4" t="s">
        <v>10</v>
      </c>
      <c r="G68" s="4" t="s">
        <v>13</v>
      </c>
      <c r="H68" s="4" t="s">
        <v>13</v>
      </c>
      <c r="I68" s="4" t="s">
        <v>13</v>
      </c>
      <c r="J68" s="4" t="s">
        <v>20</v>
      </c>
    </row>
    <row r="69" spans="1:10">
      <c r="A69" t="n">
        <v>5626</v>
      </c>
      <c r="B69" s="10" t="n">
        <v>5</v>
      </c>
      <c r="C69" s="7" t="n">
        <v>30</v>
      </c>
      <c r="D69" s="7" t="n">
        <v>8472</v>
      </c>
      <c r="E69" s="7" t="n">
        <v>30</v>
      </c>
      <c r="F69" s="7" t="n">
        <v>8473</v>
      </c>
      <c r="G69" s="7" t="n">
        <v>8</v>
      </c>
      <c r="H69" s="7" t="n">
        <v>9</v>
      </c>
      <c r="I69" s="7" t="n">
        <v>1</v>
      </c>
      <c r="J69" s="11" t="n">
        <f t="normal" ca="1">A77</f>
        <v>0</v>
      </c>
    </row>
    <row r="70" spans="1:10">
      <c r="A70" t="s">
        <v>4</v>
      </c>
      <c r="B70" s="4" t="s">
        <v>5</v>
      </c>
      <c r="C70" s="4" t="s">
        <v>13</v>
      </c>
      <c r="D70" s="4" t="s">
        <v>10</v>
      </c>
      <c r="E70" s="4" t="s">
        <v>10</v>
      </c>
    </row>
    <row r="71" spans="1:10">
      <c r="A71" t="n">
        <v>5640</v>
      </c>
      <c r="B71" s="16" t="n">
        <v>49</v>
      </c>
      <c r="C71" s="7" t="n">
        <v>5</v>
      </c>
      <c r="D71" s="7" t="n">
        <v>1</v>
      </c>
      <c r="E71" s="7" t="n">
        <v>1</v>
      </c>
    </row>
    <row r="72" spans="1:10">
      <c r="A72" t="s">
        <v>4</v>
      </c>
      <c r="B72" s="4" t="s">
        <v>5</v>
      </c>
      <c r="C72" s="4" t="s">
        <v>13</v>
      </c>
      <c r="D72" s="4" t="s">
        <v>10</v>
      </c>
      <c r="E72" s="4" t="s">
        <v>22</v>
      </c>
      <c r="F72" s="4" t="s">
        <v>10</v>
      </c>
      <c r="G72" s="4" t="s">
        <v>22</v>
      </c>
      <c r="H72" s="4" t="s">
        <v>13</v>
      </c>
    </row>
    <row r="73" spans="1:10">
      <c r="A73" t="n">
        <v>5646</v>
      </c>
      <c r="B73" s="16" t="n">
        <v>49</v>
      </c>
      <c r="C73" s="7" t="n">
        <v>4</v>
      </c>
      <c r="D73" s="7" t="n">
        <v>0</v>
      </c>
      <c r="E73" s="7" t="n">
        <v>1</v>
      </c>
      <c r="F73" s="7" t="n">
        <v>0</v>
      </c>
      <c r="G73" s="7" t="n">
        <v>0</v>
      </c>
      <c r="H73" s="7" t="n">
        <v>0</v>
      </c>
    </row>
    <row r="74" spans="1:10">
      <c r="A74" t="s">
        <v>4</v>
      </c>
      <c r="B74" s="4" t="s">
        <v>5</v>
      </c>
      <c r="C74" s="4" t="s">
        <v>13</v>
      </c>
      <c r="D74" s="4" t="s">
        <v>10</v>
      </c>
      <c r="E74" s="4" t="s">
        <v>10</v>
      </c>
    </row>
    <row r="75" spans="1:10">
      <c r="A75" t="n">
        <v>5661</v>
      </c>
      <c r="B75" s="14" t="n">
        <v>50</v>
      </c>
      <c r="C75" s="7" t="n">
        <v>1</v>
      </c>
      <c r="D75" s="7" t="n">
        <v>8040</v>
      </c>
      <c r="E75" s="7" t="n">
        <v>0</v>
      </c>
    </row>
    <row r="76" spans="1:10">
      <c r="A76" t="s">
        <v>4</v>
      </c>
      <c r="B76" s="4" t="s">
        <v>5</v>
      </c>
      <c r="C76" s="4" t="s">
        <v>13</v>
      </c>
      <c r="D76" s="4" t="s">
        <v>6</v>
      </c>
    </row>
    <row r="77" spans="1:10">
      <c r="A77" t="n">
        <v>5667</v>
      </c>
      <c r="B77" s="8" t="n">
        <v>2</v>
      </c>
      <c r="C77" s="7" t="n">
        <v>11</v>
      </c>
      <c r="D77" s="7" t="s">
        <v>24</v>
      </c>
    </row>
    <row r="78" spans="1:10">
      <c r="A78" t="s">
        <v>4</v>
      </c>
      <c r="B78" s="4" t="s">
        <v>5</v>
      </c>
      <c r="C78" s="4" t="s">
        <v>13</v>
      </c>
      <c r="D78" s="4" t="s">
        <v>10</v>
      </c>
      <c r="E78" s="4" t="s">
        <v>13</v>
      </c>
      <c r="F78" s="4" t="s">
        <v>20</v>
      </c>
    </row>
    <row r="79" spans="1:10">
      <c r="A79" t="n">
        <v>5681</v>
      </c>
      <c r="B79" s="10" t="n">
        <v>5</v>
      </c>
      <c r="C79" s="7" t="n">
        <v>30</v>
      </c>
      <c r="D79" s="7" t="n">
        <v>8449</v>
      </c>
      <c r="E79" s="7" t="n">
        <v>1</v>
      </c>
      <c r="F79" s="11" t="n">
        <f t="normal" ca="1">A83</f>
        <v>0</v>
      </c>
    </row>
    <row r="80" spans="1:10">
      <c r="A80" t="s">
        <v>4</v>
      </c>
      <c r="B80" s="4" t="s">
        <v>5</v>
      </c>
      <c r="C80" s="4" t="s">
        <v>10</v>
      </c>
    </row>
    <row r="81" spans="1:10">
      <c r="A81" t="n">
        <v>5690</v>
      </c>
      <c r="B81" s="12" t="n">
        <v>12</v>
      </c>
      <c r="C81" s="7" t="n">
        <v>8919</v>
      </c>
    </row>
    <row r="82" spans="1:10">
      <c r="A82" t="s">
        <v>4</v>
      </c>
      <c r="B82" s="4" t="s">
        <v>5</v>
      </c>
      <c r="C82" s="4" t="s">
        <v>13</v>
      </c>
      <c r="D82" s="4" t="s">
        <v>10</v>
      </c>
      <c r="E82" s="4" t="s">
        <v>10</v>
      </c>
      <c r="F82" s="4" t="s">
        <v>10</v>
      </c>
      <c r="G82" s="4" t="s">
        <v>10</v>
      </c>
      <c r="H82" s="4" t="s">
        <v>10</v>
      </c>
      <c r="I82" s="4" t="s">
        <v>10</v>
      </c>
      <c r="J82" s="4" t="s">
        <v>9</v>
      </c>
      <c r="K82" s="4" t="s">
        <v>9</v>
      </c>
      <c r="L82" s="4" t="s">
        <v>9</v>
      </c>
      <c r="M82" s="4" t="s">
        <v>6</v>
      </c>
    </row>
    <row r="83" spans="1:10">
      <c r="A83" t="n">
        <v>5693</v>
      </c>
      <c r="B83" s="18" t="n">
        <v>124</v>
      </c>
      <c r="C83" s="7" t="n">
        <v>255</v>
      </c>
      <c r="D83" s="7" t="n">
        <v>0</v>
      </c>
      <c r="E83" s="7" t="n">
        <v>0</v>
      </c>
      <c r="F83" s="7" t="n">
        <v>0</v>
      </c>
      <c r="G83" s="7" t="n">
        <v>0</v>
      </c>
      <c r="H83" s="7" t="n">
        <v>0</v>
      </c>
      <c r="I83" s="7" t="n">
        <v>65535</v>
      </c>
      <c r="J83" s="7" t="n">
        <v>0</v>
      </c>
      <c r="K83" s="7" t="n">
        <v>0</v>
      </c>
      <c r="L83" s="7" t="n">
        <v>0</v>
      </c>
      <c r="M83" s="7" t="s">
        <v>12</v>
      </c>
    </row>
    <row r="84" spans="1:10">
      <c r="A84" t="s">
        <v>4</v>
      </c>
      <c r="B84" s="4" t="s">
        <v>5</v>
      </c>
    </row>
    <row r="85" spans="1:10">
      <c r="A85" t="n">
        <v>5720</v>
      </c>
      <c r="B85" s="5" t="n">
        <v>1</v>
      </c>
    </row>
    <row r="86" spans="1:10" s="3" customFormat="1" customHeight="0">
      <c r="A86" s="3" t="s">
        <v>2</v>
      </c>
      <c r="B86" s="3" t="s">
        <v>25</v>
      </c>
    </row>
    <row r="87" spans="1:10">
      <c r="A87" t="s">
        <v>4</v>
      </c>
      <c r="B87" s="4" t="s">
        <v>5</v>
      </c>
      <c r="C87" s="4" t="s">
        <v>13</v>
      </c>
      <c r="D87" s="4" t="s">
        <v>10</v>
      </c>
      <c r="E87" s="4" t="s">
        <v>6</v>
      </c>
      <c r="F87" s="4" t="s">
        <v>6</v>
      </c>
      <c r="G87" s="4" t="s">
        <v>13</v>
      </c>
    </row>
    <row r="88" spans="1:10">
      <c r="A88" t="n">
        <v>5724</v>
      </c>
      <c r="B88" s="19" t="n">
        <v>32</v>
      </c>
      <c r="C88" s="7" t="n">
        <v>0</v>
      </c>
      <c r="D88" s="7" t="n">
        <v>65533</v>
      </c>
      <c r="E88" s="7" t="s">
        <v>26</v>
      </c>
      <c r="F88" s="7" t="s">
        <v>27</v>
      </c>
      <c r="G88" s="7" t="n">
        <v>1</v>
      </c>
    </row>
    <row r="89" spans="1:10">
      <c r="A89" t="s">
        <v>4</v>
      </c>
      <c r="B89" s="4" t="s">
        <v>5</v>
      </c>
      <c r="C89" s="4" t="s">
        <v>13</v>
      </c>
      <c r="D89" s="4" t="s">
        <v>10</v>
      </c>
      <c r="E89" s="4" t="s">
        <v>6</v>
      </c>
      <c r="F89" s="4" t="s">
        <v>6</v>
      </c>
      <c r="G89" s="4" t="s">
        <v>13</v>
      </c>
    </row>
    <row r="90" spans="1:10">
      <c r="A90" t="n">
        <v>5740</v>
      </c>
      <c r="B90" s="19" t="n">
        <v>32</v>
      </c>
      <c r="C90" s="7" t="n">
        <v>0</v>
      </c>
      <c r="D90" s="7" t="n">
        <v>65533</v>
      </c>
      <c r="E90" s="7" t="s">
        <v>26</v>
      </c>
      <c r="F90" s="7" t="s">
        <v>28</v>
      </c>
      <c r="G90" s="7" t="n">
        <v>1</v>
      </c>
    </row>
    <row r="91" spans="1:10">
      <c r="A91" t="s">
        <v>4</v>
      </c>
      <c r="B91" s="4" t="s">
        <v>5</v>
      </c>
      <c r="C91" s="4" t="s">
        <v>13</v>
      </c>
      <c r="D91" s="4" t="s">
        <v>10</v>
      </c>
      <c r="E91" s="4" t="s">
        <v>6</v>
      </c>
      <c r="F91" s="4" t="s">
        <v>6</v>
      </c>
      <c r="G91" s="4" t="s">
        <v>13</v>
      </c>
    </row>
    <row r="92" spans="1:10">
      <c r="A92" t="n">
        <v>5759</v>
      </c>
      <c r="B92" s="19" t="n">
        <v>32</v>
      </c>
      <c r="C92" s="7" t="n">
        <v>0</v>
      </c>
      <c r="D92" s="7" t="n">
        <v>65533</v>
      </c>
      <c r="E92" s="7" t="s">
        <v>26</v>
      </c>
      <c r="F92" s="7" t="s">
        <v>29</v>
      </c>
      <c r="G92" s="7" t="n">
        <v>1</v>
      </c>
    </row>
    <row r="93" spans="1:10">
      <c r="A93" t="s">
        <v>4</v>
      </c>
      <c r="B93" s="4" t="s">
        <v>5</v>
      </c>
      <c r="C93" s="4" t="s">
        <v>13</v>
      </c>
      <c r="D93" s="4" t="s">
        <v>10</v>
      </c>
      <c r="E93" s="4" t="s">
        <v>6</v>
      </c>
      <c r="F93" s="4" t="s">
        <v>6</v>
      </c>
      <c r="G93" s="4" t="s">
        <v>13</v>
      </c>
    </row>
    <row r="94" spans="1:10">
      <c r="A94" t="n">
        <v>5777</v>
      </c>
      <c r="B94" s="19" t="n">
        <v>32</v>
      </c>
      <c r="C94" s="7" t="n">
        <v>0</v>
      </c>
      <c r="D94" s="7" t="n">
        <v>65533</v>
      </c>
      <c r="E94" s="7" t="s">
        <v>26</v>
      </c>
      <c r="F94" s="7" t="s">
        <v>30</v>
      </c>
      <c r="G94" s="7" t="n">
        <v>1</v>
      </c>
    </row>
    <row r="95" spans="1:10">
      <c r="A95" t="s">
        <v>4</v>
      </c>
      <c r="B95" s="4" t="s">
        <v>5</v>
      </c>
      <c r="C95" s="4" t="s">
        <v>13</v>
      </c>
      <c r="D95" s="4" t="s">
        <v>10</v>
      </c>
      <c r="E95" s="4" t="s">
        <v>6</v>
      </c>
      <c r="F95" s="4" t="s">
        <v>6</v>
      </c>
      <c r="G95" s="4" t="s">
        <v>13</v>
      </c>
    </row>
    <row r="96" spans="1:10">
      <c r="A96" t="n">
        <v>5795</v>
      </c>
      <c r="B96" s="19" t="n">
        <v>32</v>
      </c>
      <c r="C96" s="7" t="n">
        <v>0</v>
      </c>
      <c r="D96" s="7" t="n">
        <v>65533</v>
      </c>
      <c r="E96" s="7" t="s">
        <v>26</v>
      </c>
      <c r="F96" s="7" t="s">
        <v>31</v>
      </c>
      <c r="G96" s="7" t="n">
        <v>1</v>
      </c>
    </row>
    <row r="97" spans="1:13">
      <c r="A97" t="s">
        <v>4</v>
      </c>
      <c r="B97" s="4" t="s">
        <v>5</v>
      </c>
      <c r="C97" s="4" t="s">
        <v>13</v>
      </c>
      <c r="D97" s="4" t="s">
        <v>10</v>
      </c>
      <c r="E97" s="4" t="s">
        <v>6</v>
      </c>
      <c r="F97" s="4" t="s">
        <v>6</v>
      </c>
      <c r="G97" s="4" t="s">
        <v>13</v>
      </c>
    </row>
    <row r="98" spans="1:13">
      <c r="A98" t="n">
        <v>5813</v>
      </c>
      <c r="B98" s="19" t="n">
        <v>32</v>
      </c>
      <c r="C98" s="7" t="n">
        <v>0</v>
      </c>
      <c r="D98" s="7" t="n">
        <v>65533</v>
      </c>
      <c r="E98" s="7" t="s">
        <v>26</v>
      </c>
      <c r="F98" s="7" t="s">
        <v>32</v>
      </c>
      <c r="G98" s="7" t="n">
        <v>1</v>
      </c>
    </row>
    <row r="99" spans="1:13">
      <c r="A99" t="s">
        <v>4</v>
      </c>
      <c r="B99" s="4" t="s">
        <v>5</v>
      </c>
      <c r="C99" s="4" t="s">
        <v>13</v>
      </c>
      <c r="D99" s="4" t="s">
        <v>10</v>
      </c>
      <c r="E99" s="4" t="s">
        <v>6</v>
      </c>
      <c r="F99" s="4" t="s">
        <v>6</v>
      </c>
      <c r="G99" s="4" t="s">
        <v>13</v>
      </c>
    </row>
    <row r="100" spans="1:13">
      <c r="A100" t="n">
        <v>5829</v>
      </c>
      <c r="B100" s="19" t="n">
        <v>32</v>
      </c>
      <c r="C100" s="7" t="n">
        <v>0</v>
      </c>
      <c r="D100" s="7" t="n">
        <v>65533</v>
      </c>
      <c r="E100" s="7" t="s">
        <v>26</v>
      </c>
      <c r="F100" s="7" t="s">
        <v>33</v>
      </c>
      <c r="G100" s="7" t="n">
        <v>1</v>
      </c>
    </row>
    <row r="101" spans="1:13">
      <c r="A101" t="s">
        <v>4</v>
      </c>
      <c r="B101" s="4" t="s">
        <v>5</v>
      </c>
      <c r="C101" s="4" t="s">
        <v>13</v>
      </c>
      <c r="D101" s="4" t="s">
        <v>6</v>
      </c>
      <c r="E101" s="4" t="s">
        <v>10</v>
      </c>
    </row>
    <row r="102" spans="1:13">
      <c r="A102" t="n">
        <v>5848</v>
      </c>
      <c r="B102" s="20" t="n">
        <v>94</v>
      </c>
      <c r="C102" s="7" t="n">
        <v>0</v>
      </c>
      <c r="D102" s="7" t="s">
        <v>34</v>
      </c>
      <c r="E102" s="7" t="n">
        <v>1</v>
      </c>
    </row>
    <row r="103" spans="1:13">
      <c r="A103" t="s">
        <v>4</v>
      </c>
      <c r="B103" s="4" t="s">
        <v>5</v>
      </c>
      <c r="C103" s="4" t="s">
        <v>13</v>
      </c>
      <c r="D103" s="4" t="s">
        <v>6</v>
      </c>
      <c r="E103" s="4" t="s">
        <v>10</v>
      </c>
    </row>
    <row r="104" spans="1:13">
      <c r="A104" t="n">
        <v>5860</v>
      </c>
      <c r="B104" s="20" t="n">
        <v>94</v>
      </c>
      <c r="C104" s="7" t="n">
        <v>0</v>
      </c>
      <c r="D104" s="7" t="s">
        <v>34</v>
      </c>
      <c r="E104" s="7" t="n">
        <v>2</v>
      </c>
    </row>
    <row r="105" spans="1:13">
      <c r="A105" t="s">
        <v>4</v>
      </c>
      <c r="B105" s="4" t="s">
        <v>5</v>
      </c>
      <c r="C105" s="4" t="s">
        <v>13</v>
      </c>
      <c r="D105" s="4" t="s">
        <v>6</v>
      </c>
      <c r="E105" s="4" t="s">
        <v>10</v>
      </c>
    </row>
    <row r="106" spans="1:13">
      <c r="A106" t="n">
        <v>5872</v>
      </c>
      <c r="B106" s="20" t="n">
        <v>94</v>
      </c>
      <c r="C106" s="7" t="n">
        <v>1</v>
      </c>
      <c r="D106" s="7" t="s">
        <v>34</v>
      </c>
      <c r="E106" s="7" t="n">
        <v>4</v>
      </c>
    </row>
    <row r="107" spans="1:13">
      <c r="A107" t="s">
        <v>4</v>
      </c>
      <c r="B107" s="4" t="s">
        <v>5</v>
      </c>
      <c r="C107" s="4" t="s">
        <v>13</v>
      </c>
      <c r="D107" s="4" t="s">
        <v>6</v>
      </c>
      <c r="E107" s="4" t="s">
        <v>10</v>
      </c>
    </row>
    <row r="108" spans="1:13">
      <c r="A108" t="n">
        <v>5884</v>
      </c>
      <c r="B108" s="20" t="n">
        <v>94</v>
      </c>
      <c r="C108" s="7" t="n">
        <v>0</v>
      </c>
      <c r="D108" s="7" t="s">
        <v>35</v>
      </c>
      <c r="E108" s="7" t="n">
        <v>1</v>
      </c>
    </row>
    <row r="109" spans="1:13">
      <c r="A109" t="s">
        <v>4</v>
      </c>
      <c r="B109" s="4" t="s">
        <v>5</v>
      </c>
      <c r="C109" s="4" t="s">
        <v>13</v>
      </c>
      <c r="D109" s="4" t="s">
        <v>6</v>
      </c>
      <c r="E109" s="4" t="s">
        <v>10</v>
      </c>
    </row>
    <row r="110" spans="1:13">
      <c r="A110" t="n">
        <v>5896</v>
      </c>
      <c r="B110" s="20" t="n">
        <v>94</v>
      </c>
      <c r="C110" s="7" t="n">
        <v>0</v>
      </c>
      <c r="D110" s="7" t="s">
        <v>35</v>
      </c>
      <c r="E110" s="7" t="n">
        <v>2</v>
      </c>
    </row>
    <row r="111" spans="1:13">
      <c r="A111" t="s">
        <v>4</v>
      </c>
      <c r="B111" s="4" t="s">
        <v>5</v>
      </c>
      <c r="C111" s="4" t="s">
        <v>13</v>
      </c>
      <c r="D111" s="4" t="s">
        <v>6</v>
      </c>
      <c r="E111" s="4" t="s">
        <v>10</v>
      </c>
    </row>
    <row r="112" spans="1:13">
      <c r="A112" t="n">
        <v>5908</v>
      </c>
      <c r="B112" s="20" t="n">
        <v>94</v>
      </c>
      <c r="C112" s="7" t="n">
        <v>1</v>
      </c>
      <c r="D112" s="7" t="s">
        <v>35</v>
      </c>
      <c r="E112" s="7" t="n">
        <v>4</v>
      </c>
    </row>
    <row r="113" spans="1:7">
      <c r="A113" t="s">
        <v>4</v>
      </c>
      <c r="B113" s="4" t="s">
        <v>5</v>
      </c>
      <c r="C113" s="4" t="s">
        <v>13</v>
      </c>
      <c r="D113" s="4" t="s">
        <v>6</v>
      </c>
      <c r="E113" s="4" t="s">
        <v>10</v>
      </c>
    </row>
    <row r="114" spans="1:7">
      <c r="A114" t="n">
        <v>5920</v>
      </c>
      <c r="B114" s="20" t="n">
        <v>94</v>
      </c>
      <c r="C114" s="7" t="n">
        <v>0</v>
      </c>
      <c r="D114" s="7" t="s">
        <v>36</v>
      </c>
      <c r="E114" s="7" t="n">
        <v>1</v>
      </c>
    </row>
    <row r="115" spans="1:7">
      <c r="A115" t="s">
        <v>4</v>
      </c>
      <c r="B115" s="4" t="s">
        <v>5</v>
      </c>
      <c r="C115" s="4" t="s">
        <v>13</v>
      </c>
      <c r="D115" s="4" t="s">
        <v>6</v>
      </c>
      <c r="E115" s="4" t="s">
        <v>10</v>
      </c>
    </row>
    <row r="116" spans="1:7">
      <c r="A116" t="n">
        <v>5932</v>
      </c>
      <c r="B116" s="20" t="n">
        <v>94</v>
      </c>
      <c r="C116" s="7" t="n">
        <v>0</v>
      </c>
      <c r="D116" s="7" t="s">
        <v>36</v>
      </c>
      <c r="E116" s="7" t="n">
        <v>2</v>
      </c>
    </row>
    <row r="117" spans="1:7">
      <c r="A117" t="s">
        <v>4</v>
      </c>
      <c r="B117" s="4" t="s">
        <v>5</v>
      </c>
      <c r="C117" s="4" t="s">
        <v>13</v>
      </c>
      <c r="D117" s="4" t="s">
        <v>6</v>
      </c>
      <c r="E117" s="4" t="s">
        <v>10</v>
      </c>
    </row>
    <row r="118" spans="1:7">
      <c r="A118" t="n">
        <v>5944</v>
      </c>
      <c r="B118" s="20" t="n">
        <v>94</v>
      </c>
      <c r="C118" s="7" t="n">
        <v>1</v>
      </c>
      <c r="D118" s="7" t="s">
        <v>36</v>
      </c>
      <c r="E118" s="7" t="n">
        <v>4</v>
      </c>
    </row>
    <row r="119" spans="1:7">
      <c r="A119" t="s">
        <v>4</v>
      </c>
      <c r="B119" s="4" t="s">
        <v>5</v>
      </c>
      <c r="C119" s="4" t="s">
        <v>13</v>
      </c>
      <c r="D119" s="4" t="s">
        <v>6</v>
      </c>
      <c r="E119" s="4" t="s">
        <v>10</v>
      </c>
    </row>
    <row r="120" spans="1:7">
      <c r="A120" t="n">
        <v>5956</v>
      </c>
      <c r="B120" s="20" t="n">
        <v>94</v>
      </c>
      <c r="C120" s="7" t="n">
        <v>0</v>
      </c>
      <c r="D120" s="7" t="s">
        <v>37</v>
      </c>
      <c r="E120" s="7" t="n">
        <v>1</v>
      </c>
    </row>
    <row r="121" spans="1:7">
      <c r="A121" t="s">
        <v>4</v>
      </c>
      <c r="B121" s="4" t="s">
        <v>5</v>
      </c>
      <c r="C121" s="4" t="s">
        <v>13</v>
      </c>
      <c r="D121" s="4" t="s">
        <v>6</v>
      </c>
      <c r="E121" s="4" t="s">
        <v>10</v>
      </c>
    </row>
    <row r="122" spans="1:7">
      <c r="A122" t="n">
        <v>5968</v>
      </c>
      <c r="B122" s="20" t="n">
        <v>94</v>
      </c>
      <c r="C122" s="7" t="n">
        <v>0</v>
      </c>
      <c r="D122" s="7" t="s">
        <v>37</v>
      </c>
      <c r="E122" s="7" t="n">
        <v>2</v>
      </c>
    </row>
    <row r="123" spans="1:7">
      <c r="A123" t="s">
        <v>4</v>
      </c>
      <c r="B123" s="4" t="s">
        <v>5</v>
      </c>
      <c r="C123" s="4" t="s">
        <v>13</v>
      </c>
      <c r="D123" s="4" t="s">
        <v>6</v>
      </c>
      <c r="E123" s="4" t="s">
        <v>10</v>
      </c>
    </row>
    <row r="124" spans="1:7">
      <c r="A124" t="n">
        <v>5980</v>
      </c>
      <c r="B124" s="20" t="n">
        <v>94</v>
      </c>
      <c r="C124" s="7" t="n">
        <v>1</v>
      </c>
      <c r="D124" s="7" t="s">
        <v>37</v>
      </c>
      <c r="E124" s="7" t="n">
        <v>4</v>
      </c>
    </row>
    <row r="125" spans="1:7">
      <c r="A125" t="s">
        <v>4</v>
      </c>
      <c r="B125" s="4" t="s">
        <v>5</v>
      </c>
      <c r="C125" s="4" t="s">
        <v>13</v>
      </c>
      <c r="D125" s="4" t="s">
        <v>10</v>
      </c>
      <c r="E125" s="4" t="s">
        <v>6</v>
      </c>
      <c r="F125" s="4" t="s">
        <v>6</v>
      </c>
      <c r="G125" s="4" t="s">
        <v>13</v>
      </c>
    </row>
    <row r="126" spans="1:7">
      <c r="A126" t="n">
        <v>5992</v>
      </c>
      <c r="B126" s="19" t="n">
        <v>32</v>
      </c>
      <c r="C126" s="7" t="n">
        <v>0</v>
      </c>
      <c r="D126" s="7" t="n">
        <v>65533</v>
      </c>
      <c r="E126" s="7" t="s">
        <v>26</v>
      </c>
      <c r="F126" s="7" t="s">
        <v>38</v>
      </c>
      <c r="G126" s="7" t="n">
        <v>0</v>
      </c>
    </row>
    <row r="127" spans="1:7">
      <c r="A127" t="s">
        <v>4</v>
      </c>
      <c r="B127" s="4" t="s">
        <v>5</v>
      </c>
      <c r="C127" s="4" t="s">
        <v>13</v>
      </c>
      <c r="D127" s="4" t="s">
        <v>10</v>
      </c>
      <c r="E127" s="4" t="s">
        <v>6</v>
      </c>
      <c r="F127" s="4" t="s">
        <v>6</v>
      </c>
      <c r="G127" s="4" t="s">
        <v>13</v>
      </c>
    </row>
    <row r="128" spans="1:7">
      <c r="A128" t="n">
        <v>6008</v>
      </c>
      <c r="B128" s="19" t="n">
        <v>32</v>
      </c>
      <c r="C128" s="7" t="n">
        <v>0</v>
      </c>
      <c r="D128" s="7" t="n">
        <v>65533</v>
      </c>
      <c r="E128" s="7" t="s">
        <v>26</v>
      </c>
      <c r="F128" s="7" t="s">
        <v>39</v>
      </c>
      <c r="G128" s="7" t="n">
        <v>0</v>
      </c>
    </row>
    <row r="129" spans="1:7">
      <c r="A129" t="s">
        <v>4</v>
      </c>
      <c r="B129" s="4" t="s">
        <v>5</v>
      </c>
      <c r="C129" s="4" t="s">
        <v>13</v>
      </c>
      <c r="D129" s="4" t="s">
        <v>10</v>
      </c>
      <c r="E129" s="4" t="s">
        <v>6</v>
      </c>
      <c r="F129" s="4" t="s">
        <v>6</v>
      </c>
      <c r="G129" s="4" t="s">
        <v>13</v>
      </c>
    </row>
    <row r="130" spans="1:7">
      <c r="A130" t="n">
        <v>6027</v>
      </c>
      <c r="B130" s="19" t="n">
        <v>32</v>
      </c>
      <c r="C130" s="7" t="n">
        <v>0</v>
      </c>
      <c r="D130" s="7" t="n">
        <v>65533</v>
      </c>
      <c r="E130" s="7" t="s">
        <v>26</v>
      </c>
      <c r="F130" s="7" t="s">
        <v>40</v>
      </c>
      <c r="G130" s="7" t="n">
        <v>0</v>
      </c>
    </row>
    <row r="131" spans="1:7">
      <c r="A131" t="s">
        <v>4</v>
      </c>
      <c r="B131" s="4" t="s">
        <v>5</v>
      </c>
      <c r="C131" s="4" t="s">
        <v>13</v>
      </c>
      <c r="D131" s="4" t="s">
        <v>10</v>
      </c>
      <c r="E131" s="4" t="s">
        <v>6</v>
      </c>
      <c r="F131" s="4" t="s">
        <v>6</v>
      </c>
      <c r="G131" s="4" t="s">
        <v>13</v>
      </c>
    </row>
    <row r="132" spans="1:7">
      <c r="A132" t="n">
        <v>6045</v>
      </c>
      <c r="B132" s="19" t="n">
        <v>32</v>
      </c>
      <c r="C132" s="7" t="n">
        <v>0</v>
      </c>
      <c r="D132" s="7" t="n">
        <v>65533</v>
      </c>
      <c r="E132" s="7" t="s">
        <v>26</v>
      </c>
      <c r="F132" s="7" t="s">
        <v>41</v>
      </c>
      <c r="G132" s="7" t="n">
        <v>0</v>
      </c>
    </row>
    <row r="133" spans="1:7">
      <c r="A133" t="s">
        <v>4</v>
      </c>
      <c r="B133" s="4" t="s">
        <v>5</v>
      </c>
      <c r="C133" s="4" t="s">
        <v>13</v>
      </c>
      <c r="D133" s="4" t="s">
        <v>10</v>
      </c>
      <c r="E133" s="4" t="s">
        <v>6</v>
      </c>
      <c r="F133" s="4" t="s">
        <v>6</v>
      </c>
      <c r="G133" s="4" t="s">
        <v>13</v>
      </c>
    </row>
    <row r="134" spans="1:7">
      <c r="A134" t="n">
        <v>6063</v>
      </c>
      <c r="B134" s="19" t="n">
        <v>32</v>
      </c>
      <c r="C134" s="7" t="n">
        <v>0</v>
      </c>
      <c r="D134" s="7" t="n">
        <v>65533</v>
      </c>
      <c r="E134" s="7" t="s">
        <v>26</v>
      </c>
      <c r="F134" s="7" t="s">
        <v>42</v>
      </c>
      <c r="G134" s="7" t="n">
        <v>0</v>
      </c>
    </row>
    <row r="135" spans="1:7">
      <c r="A135" t="s">
        <v>4</v>
      </c>
      <c r="B135" s="4" t="s">
        <v>5</v>
      </c>
      <c r="C135" s="4" t="s">
        <v>13</v>
      </c>
      <c r="D135" s="4" t="s">
        <v>10</v>
      </c>
      <c r="E135" s="4" t="s">
        <v>6</v>
      </c>
      <c r="F135" s="4" t="s">
        <v>6</v>
      </c>
      <c r="G135" s="4" t="s">
        <v>13</v>
      </c>
    </row>
    <row r="136" spans="1:7">
      <c r="A136" t="n">
        <v>6081</v>
      </c>
      <c r="B136" s="19" t="n">
        <v>32</v>
      </c>
      <c r="C136" s="7" t="n">
        <v>0</v>
      </c>
      <c r="D136" s="7" t="n">
        <v>65533</v>
      </c>
      <c r="E136" s="7" t="s">
        <v>26</v>
      </c>
      <c r="F136" s="7" t="s">
        <v>43</v>
      </c>
      <c r="G136" s="7" t="n">
        <v>0</v>
      </c>
    </row>
    <row r="137" spans="1:7">
      <c r="A137" t="s">
        <v>4</v>
      </c>
      <c r="B137" s="4" t="s">
        <v>5</v>
      </c>
      <c r="C137" s="4" t="s">
        <v>13</v>
      </c>
      <c r="D137" s="4" t="s">
        <v>10</v>
      </c>
      <c r="E137" s="4" t="s">
        <v>6</v>
      </c>
      <c r="F137" s="4" t="s">
        <v>6</v>
      </c>
      <c r="G137" s="4" t="s">
        <v>13</v>
      </c>
    </row>
    <row r="138" spans="1:7">
      <c r="A138" t="n">
        <v>6098</v>
      </c>
      <c r="B138" s="19" t="n">
        <v>32</v>
      </c>
      <c r="C138" s="7" t="n">
        <v>0</v>
      </c>
      <c r="D138" s="7" t="n">
        <v>65533</v>
      </c>
      <c r="E138" s="7" t="s">
        <v>26</v>
      </c>
      <c r="F138" s="7" t="s">
        <v>44</v>
      </c>
      <c r="G138" s="7" t="n">
        <v>0</v>
      </c>
    </row>
    <row r="139" spans="1:7">
      <c r="A139" t="s">
        <v>4</v>
      </c>
      <c r="B139" s="4" t="s">
        <v>5</v>
      </c>
      <c r="C139" s="4" t="s">
        <v>13</v>
      </c>
      <c r="D139" s="4" t="s">
        <v>10</v>
      </c>
      <c r="E139" s="4" t="s">
        <v>6</v>
      </c>
      <c r="F139" s="4" t="s">
        <v>6</v>
      </c>
      <c r="G139" s="4" t="s">
        <v>13</v>
      </c>
    </row>
    <row r="140" spans="1:7">
      <c r="A140" t="n">
        <v>6114</v>
      </c>
      <c r="B140" s="19" t="n">
        <v>32</v>
      </c>
      <c r="C140" s="7" t="n">
        <v>0</v>
      </c>
      <c r="D140" s="7" t="n">
        <v>65533</v>
      </c>
      <c r="E140" s="7" t="s">
        <v>26</v>
      </c>
      <c r="F140" s="7" t="s">
        <v>45</v>
      </c>
      <c r="G140" s="7" t="n">
        <v>0</v>
      </c>
    </row>
    <row r="141" spans="1:7">
      <c r="A141" t="s">
        <v>4</v>
      </c>
      <c r="B141" s="4" t="s">
        <v>5</v>
      </c>
      <c r="C141" s="4" t="s">
        <v>13</v>
      </c>
      <c r="D141" s="4" t="s">
        <v>6</v>
      </c>
      <c r="E141" s="4" t="s">
        <v>10</v>
      </c>
    </row>
    <row r="142" spans="1:7">
      <c r="A142" t="n">
        <v>6133</v>
      </c>
      <c r="B142" s="20" t="n">
        <v>94</v>
      </c>
      <c r="C142" s="7" t="n">
        <v>1</v>
      </c>
      <c r="D142" s="7" t="s">
        <v>46</v>
      </c>
      <c r="E142" s="7" t="n">
        <v>1</v>
      </c>
    </row>
    <row r="143" spans="1:7">
      <c r="A143" t="s">
        <v>4</v>
      </c>
      <c r="B143" s="4" t="s">
        <v>5</v>
      </c>
      <c r="C143" s="4" t="s">
        <v>13</v>
      </c>
      <c r="D143" s="4" t="s">
        <v>6</v>
      </c>
      <c r="E143" s="4" t="s">
        <v>10</v>
      </c>
    </row>
    <row r="144" spans="1:7">
      <c r="A144" t="n">
        <v>6145</v>
      </c>
      <c r="B144" s="20" t="n">
        <v>94</v>
      </c>
      <c r="C144" s="7" t="n">
        <v>1</v>
      </c>
      <c r="D144" s="7" t="s">
        <v>46</v>
      </c>
      <c r="E144" s="7" t="n">
        <v>2</v>
      </c>
    </row>
    <row r="145" spans="1:7">
      <c r="A145" t="s">
        <v>4</v>
      </c>
      <c r="B145" s="4" t="s">
        <v>5</v>
      </c>
      <c r="C145" s="4" t="s">
        <v>13</v>
      </c>
      <c r="D145" s="4" t="s">
        <v>6</v>
      </c>
      <c r="E145" s="4" t="s">
        <v>10</v>
      </c>
    </row>
    <row r="146" spans="1:7">
      <c r="A146" t="n">
        <v>6157</v>
      </c>
      <c r="B146" s="20" t="n">
        <v>94</v>
      </c>
      <c r="C146" s="7" t="n">
        <v>0</v>
      </c>
      <c r="D146" s="7" t="s">
        <v>46</v>
      </c>
      <c r="E146" s="7" t="n">
        <v>4</v>
      </c>
    </row>
    <row r="147" spans="1:7">
      <c r="A147" t="s">
        <v>4</v>
      </c>
      <c r="B147" s="4" t="s">
        <v>5</v>
      </c>
      <c r="C147" s="4" t="s">
        <v>13</v>
      </c>
      <c r="D147" s="4" t="s">
        <v>6</v>
      </c>
      <c r="E147" s="4" t="s">
        <v>10</v>
      </c>
    </row>
    <row r="148" spans="1:7">
      <c r="A148" t="n">
        <v>6169</v>
      </c>
      <c r="B148" s="20" t="n">
        <v>94</v>
      </c>
      <c r="C148" s="7" t="n">
        <v>1</v>
      </c>
      <c r="D148" s="7" t="s">
        <v>47</v>
      </c>
      <c r="E148" s="7" t="n">
        <v>1</v>
      </c>
    </row>
    <row r="149" spans="1:7">
      <c r="A149" t="s">
        <v>4</v>
      </c>
      <c r="B149" s="4" t="s">
        <v>5</v>
      </c>
      <c r="C149" s="4" t="s">
        <v>13</v>
      </c>
      <c r="D149" s="4" t="s">
        <v>6</v>
      </c>
      <c r="E149" s="4" t="s">
        <v>10</v>
      </c>
    </row>
    <row r="150" spans="1:7">
      <c r="A150" t="n">
        <v>6181</v>
      </c>
      <c r="B150" s="20" t="n">
        <v>94</v>
      </c>
      <c r="C150" s="7" t="n">
        <v>1</v>
      </c>
      <c r="D150" s="7" t="s">
        <v>47</v>
      </c>
      <c r="E150" s="7" t="n">
        <v>2</v>
      </c>
    </row>
    <row r="151" spans="1:7">
      <c r="A151" t="s">
        <v>4</v>
      </c>
      <c r="B151" s="4" t="s">
        <v>5</v>
      </c>
      <c r="C151" s="4" t="s">
        <v>13</v>
      </c>
      <c r="D151" s="4" t="s">
        <v>6</v>
      </c>
      <c r="E151" s="4" t="s">
        <v>10</v>
      </c>
    </row>
    <row r="152" spans="1:7">
      <c r="A152" t="n">
        <v>6193</v>
      </c>
      <c r="B152" s="20" t="n">
        <v>94</v>
      </c>
      <c r="C152" s="7" t="n">
        <v>0</v>
      </c>
      <c r="D152" s="7" t="s">
        <v>47</v>
      </c>
      <c r="E152" s="7" t="n">
        <v>4</v>
      </c>
    </row>
    <row r="153" spans="1:7">
      <c r="A153" t="s">
        <v>4</v>
      </c>
      <c r="B153" s="4" t="s">
        <v>5</v>
      </c>
      <c r="C153" s="4" t="s">
        <v>13</v>
      </c>
      <c r="D153" s="4" t="s">
        <v>6</v>
      </c>
      <c r="E153" s="4" t="s">
        <v>10</v>
      </c>
    </row>
    <row r="154" spans="1:7">
      <c r="A154" t="n">
        <v>6205</v>
      </c>
      <c r="B154" s="20" t="n">
        <v>94</v>
      </c>
      <c r="C154" s="7" t="n">
        <v>1</v>
      </c>
      <c r="D154" s="7" t="s">
        <v>48</v>
      </c>
      <c r="E154" s="7" t="n">
        <v>1</v>
      </c>
    </row>
    <row r="155" spans="1:7">
      <c r="A155" t="s">
        <v>4</v>
      </c>
      <c r="B155" s="4" t="s">
        <v>5</v>
      </c>
      <c r="C155" s="4" t="s">
        <v>13</v>
      </c>
      <c r="D155" s="4" t="s">
        <v>6</v>
      </c>
      <c r="E155" s="4" t="s">
        <v>10</v>
      </c>
    </row>
    <row r="156" spans="1:7">
      <c r="A156" t="n">
        <v>6217</v>
      </c>
      <c r="B156" s="20" t="n">
        <v>94</v>
      </c>
      <c r="C156" s="7" t="n">
        <v>1</v>
      </c>
      <c r="D156" s="7" t="s">
        <v>48</v>
      </c>
      <c r="E156" s="7" t="n">
        <v>2</v>
      </c>
    </row>
    <row r="157" spans="1:7">
      <c r="A157" t="s">
        <v>4</v>
      </c>
      <c r="B157" s="4" t="s">
        <v>5</v>
      </c>
      <c r="C157" s="4" t="s">
        <v>13</v>
      </c>
      <c r="D157" s="4" t="s">
        <v>6</v>
      </c>
      <c r="E157" s="4" t="s">
        <v>10</v>
      </c>
    </row>
    <row r="158" spans="1:7">
      <c r="A158" t="n">
        <v>6229</v>
      </c>
      <c r="B158" s="20" t="n">
        <v>94</v>
      </c>
      <c r="C158" s="7" t="n">
        <v>0</v>
      </c>
      <c r="D158" s="7" t="s">
        <v>48</v>
      </c>
      <c r="E158" s="7" t="n">
        <v>4</v>
      </c>
    </row>
    <row r="159" spans="1:7">
      <c r="A159" t="s">
        <v>4</v>
      </c>
      <c r="B159" s="4" t="s">
        <v>5</v>
      </c>
      <c r="C159" s="4" t="s">
        <v>13</v>
      </c>
      <c r="D159" s="4" t="s">
        <v>6</v>
      </c>
      <c r="E159" s="4" t="s">
        <v>10</v>
      </c>
    </row>
    <row r="160" spans="1:7">
      <c r="A160" t="n">
        <v>6241</v>
      </c>
      <c r="B160" s="20" t="n">
        <v>94</v>
      </c>
      <c r="C160" s="7" t="n">
        <v>1</v>
      </c>
      <c r="D160" s="7" t="s">
        <v>49</v>
      </c>
      <c r="E160" s="7" t="n">
        <v>1</v>
      </c>
    </row>
    <row r="161" spans="1:5">
      <c r="A161" t="s">
        <v>4</v>
      </c>
      <c r="B161" s="4" t="s">
        <v>5</v>
      </c>
      <c r="C161" s="4" t="s">
        <v>13</v>
      </c>
      <c r="D161" s="4" t="s">
        <v>6</v>
      </c>
      <c r="E161" s="4" t="s">
        <v>10</v>
      </c>
    </row>
    <row r="162" spans="1:5">
      <c r="A162" t="n">
        <v>6253</v>
      </c>
      <c r="B162" s="20" t="n">
        <v>94</v>
      </c>
      <c r="C162" s="7" t="n">
        <v>1</v>
      </c>
      <c r="D162" s="7" t="s">
        <v>49</v>
      </c>
      <c r="E162" s="7" t="n">
        <v>2</v>
      </c>
    </row>
    <row r="163" spans="1:5">
      <c r="A163" t="s">
        <v>4</v>
      </c>
      <c r="B163" s="4" t="s">
        <v>5</v>
      </c>
      <c r="C163" s="4" t="s">
        <v>13</v>
      </c>
      <c r="D163" s="4" t="s">
        <v>6</v>
      </c>
      <c r="E163" s="4" t="s">
        <v>10</v>
      </c>
    </row>
    <row r="164" spans="1:5">
      <c r="A164" t="n">
        <v>6265</v>
      </c>
      <c r="B164" s="20" t="n">
        <v>94</v>
      </c>
      <c r="C164" s="7" t="n">
        <v>0</v>
      </c>
      <c r="D164" s="7" t="s">
        <v>49</v>
      </c>
      <c r="E164" s="7" t="n">
        <v>4</v>
      </c>
    </row>
    <row r="165" spans="1:5">
      <c r="A165" t="s">
        <v>4</v>
      </c>
      <c r="B165" s="4" t="s">
        <v>5</v>
      </c>
      <c r="C165" s="4" t="s">
        <v>13</v>
      </c>
      <c r="D165" s="4" t="s">
        <v>6</v>
      </c>
      <c r="E165" s="4" t="s">
        <v>10</v>
      </c>
    </row>
    <row r="166" spans="1:5">
      <c r="A166" t="n">
        <v>6277</v>
      </c>
      <c r="B166" s="20" t="n">
        <v>94</v>
      </c>
      <c r="C166" s="7" t="n">
        <v>1</v>
      </c>
      <c r="D166" s="7" t="s">
        <v>50</v>
      </c>
      <c r="E166" s="7" t="n">
        <v>1</v>
      </c>
    </row>
    <row r="167" spans="1:5">
      <c r="A167" t="s">
        <v>4</v>
      </c>
      <c r="B167" s="4" t="s">
        <v>5</v>
      </c>
      <c r="C167" s="4" t="s">
        <v>13</v>
      </c>
      <c r="D167" s="4" t="s">
        <v>6</v>
      </c>
      <c r="E167" s="4" t="s">
        <v>10</v>
      </c>
    </row>
    <row r="168" spans="1:5">
      <c r="A168" t="n">
        <v>6289</v>
      </c>
      <c r="B168" s="20" t="n">
        <v>94</v>
      </c>
      <c r="C168" s="7" t="n">
        <v>1</v>
      </c>
      <c r="D168" s="7" t="s">
        <v>50</v>
      </c>
      <c r="E168" s="7" t="n">
        <v>2</v>
      </c>
    </row>
    <row r="169" spans="1:5">
      <c r="A169" t="s">
        <v>4</v>
      </c>
      <c r="B169" s="4" t="s">
        <v>5</v>
      </c>
      <c r="C169" s="4" t="s">
        <v>13</v>
      </c>
      <c r="D169" s="4" t="s">
        <v>6</v>
      </c>
      <c r="E169" s="4" t="s">
        <v>10</v>
      </c>
    </row>
    <row r="170" spans="1:5">
      <c r="A170" t="n">
        <v>6301</v>
      </c>
      <c r="B170" s="20" t="n">
        <v>94</v>
      </c>
      <c r="C170" s="7" t="n">
        <v>0</v>
      </c>
      <c r="D170" s="7" t="s">
        <v>50</v>
      </c>
      <c r="E170" s="7" t="n">
        <v>4</v>
      </c>
    </row>
    <row r="171" spans="1:5">
      <c r="A171" t="s">
        <v>4</v>
      </c>
      <c r="B171" s="4" t="s">
        <v>5</v>
      </c>
      <c r="C171" s="4" t="s">
        <v>13</v>
      </c>
      <c r="D171" s="4" t="s">
        <v>6</v>
      </c>
      <c r="E171" s="4" t="s">
        <v>10</v>
      </c>
    </row>
    <row r="172" spans="1:5">
      <c r="A172" t="n">
        <v>6313</v>
      </c>
      <c r="B172" s="20" t="n">
        <v>94</v>
      </c>
      <c r="C172" s="7" t="n">
        <v>1</v>
      </c>
      <c r="D172" s="7" t="s">
        <v>51</v>
      </c>
      <c r="E172" s="7" t="n">
        <v>1</v>
      </c>
    </row>
    <row r="173" spans="1:5">
      <c r="A173" t="s">
        <v>4</v>
      </c>
      <c r="B173" s="4" t="s">
        <v>5</v>
      </c>
      <c r="C173" s="4" t="s">
        <v>13</v>
      </c>
      <c r="D173" s="4" t="s">
        <v>6</v>
      </c>
      <c r="E173" s="4" t="s">
        <v>10</v>
      </c>
    </row>
    <row r="174" spans="1:5">
      <c r="A174" t="n">
        <v>6325</v>
      </c>
      <c r="B174" s="20" t="n">
        <v>94</v>
      </c>
      <c r="C174" s="7" t="n">
        <v>1</v>
      </c>
      <c r="D174" s="7" t="s">
        <v>51</v>
      </c>
      <c r="E174" s="7" t="n">
        <v>2</v>
      </c>
    </row>
    <row r="175" spans="1:5">
      <c r="A175" t="s">
        <v>4</v>
      </c>
      <c r="B175" s="4" t="s">
        <v>5</v>
      </c>
      <c r="C175" s="4" t="s">
        <v>13</v>
      </c>
      <c r="D175" s="4" t="s">
        <v>6</v>
      </c>
      <c r="E175" s="4" t="s">
        <v>10</v>
      </c>
    </row>
    <row r="176" spans="1:5">
      <c r="A176" t="n">
        <v>6337</v>
      </c>
      <c r="B176" s="20" t="n">
        <v>94</v>
      </c>
      <c r="C176" s="7" t="n">
        <v>0</v>
      </c>
      <c r="D176" s="7" t="s">
        <v>51</v>
      </c>
      <c r="E176" s="7" t="n">
        <v>4</v>
      </c>
    </row>
    <row r="177" spans="1:5">
      <c r="A177" t="s">
        <v>4</v>
      </c>
      <c r="B177" s="4" t="s">
        <v>5</v>
      </c>
      <c r="C177" s="4" t="s">
        <v>13</v>
      </c>
      <c r="D177" s="4" t="s">
        <v>13</v>
      </c>
      <c r="E177" s="4" t="s">
        <v>13</v>
      </c>
      <c r="F177" s="4" t="s">
        <v>9</v>
      </c>
      <c r="G177" s="4" t="s">
        <v>13</v>
      </c>
      <c r="H177" s="4" t="s">
        <v>13</v>
      </c>
      <c r="I177" s="4" t="s">
        <v>20</v>
      </c>
    </row>
    <row r="178" spans="1:5">
      <c r="A178" t="n">
        <v>6349</v>
      </c>
      <c r="B178" s="10" t="n">
        <v>5</v>
      </c>
      <c r="C178" s="7" t="n">
        <v>35</v>
      </c>
      <c r="D178" s="7" t="n">
        <v>3</v>
      </c>
      <c r="E178" s="7" t="n">
        <v>0</v>
      </c>
      <c r="F178" s="7" t="n">
        <v>0</v>
      </c>
      <c r="G178" s="7" t="n">
        <v>2</v>
      </c>
      <c r="H178" s="7" t="n">
        <v>1</v>
      </c>
      <c r="I178" s="11" t="n">
        <f t="normal" ca="1">A182</f>
        <v>0</v>
      </c>
    </row>
    <row r="179" spans="1:5">
      <c r="A179" t="s">
        <v>4</v>
      </c>
      <c r="B179" s="4" t="s">
        <v>5</v>
      </c>
      <c r="C179" s="4" t="s">
        <v>20</v>
      </c>
    </row>
    <row r="180" spans="1:5">
      <c r="A180" t="n">
        <v>6363</v>
      </c>
      <c r="B180" s="17" t="n">
        <v>3</v>
      </c>
      <c r="C180" s="11" t="n">
        <f t="normal" ca="1">A676</f>
        <v>0</v>
      </c>
    </row>
    <row r="181" spans="1:5">
      <c r="A181" t="s">
        <v>4</v>
      </c>
      <c r="B181" s="4" t="s">
        <v>5</v>
      </c>
      <c r="C181" s="4" t="s">
        <v>13</v>
      </c>
      <c r="D181" s="4" t="s">
        <v>13</v>
      </c>
      <c r="E181" s="4" t="s">
        <v>13</v>
      </c>
      <c r="F181" s="4" t="s">
        <v>9</v>
      </c>
      <c r="G181" s="4" t="s">
        <v>13</v>
      </c>
      <c r="H181" s="4" t="s">
        <v>13</v>
      </c>
      <c r="I181" s="4" t="s">
        <v>20</v>
      </c>
    </row>
    <row r="182" spans="1:5">
      <c r="A182" t="n">
        <v>6368</v>
      </c>
      <c r="B182" s="10" t="n">
        <v>5</v>
      </c>
      <c r="C182" s="7" t="n">
        <v>35</v>
      </c>
      <c r="D182" s="7" t="n">
        <v>3</v>
      </c>
      <c r="E182" s="7" t="n">
        <v>0</v>
      </c>
      <c r="F182" s="7" t="n">
        <v>1</v>
      </c>
      <c r="G182" s="7" t="n">
        <v>2</v>
      </c>
      <c r="H182" s="7" t="n">
        <v>1</v>
      </c>
      <c r="I182" s="11" t="n">
        <f t="normal" ca="1">A658</f>
        <v>0</v>
      </c>
    </row>
    <row r="183" spans="1:5">
      <c r="A183" t="s">
        <v>4</v>
      </c>
      <c r="B183" s="4" t="s">
        <v>5</v>
      </c>
      <c r="C183" s="4" t="s">
        <v>13</v>
      </c>
      <c r="D183" s="4" t="s">
        <v>10</v>
      </c>
      <c r="E183" s="4" t="s">
        <v>13</v>
      </c>
      <c r="F183" s="4" t="s">
        <v>20</v>
      </c>
    </row>
    <row r="184" spans="1:5">
      <c r="A184" t="n">
        <v>6382</v>
      </c>
      <c r="B184" s="10" t="n">
        <v>5</v>
      </c>
      <c r="C184" s="7" t="n">
        <v>30</v>
      </c>
      <c r="D184" s="7" t="n">
        <v>8511</v>
      </c>
      <c r="E184" s="7" t="n">
        <v>1</v>
      </c>
      <c r="F184" s="11" t="n">
        <f t="normal" ca="1">A188</f>
        <v>0</v>
      </c>
    </row>
    <row r="185" spans="1:5">
      <c r="A185" t="s">
        <v>4</v>
      </c>
      <c r="B185" s="4" t="s">
        <v>5</v>
      </c>
      <c r="C185" s="4" t="s">
        <v>20</v>
      </c>
    </row>
    <row r="186" spans="1:5">
      <c r="A186" t="n">
        <v>6391</v>
      </c>
      <c r="B186" s="17" t="n">
        <v>3</v>
      </c>
      <c r="C186" s="11" t="n">
        <f t="normal" ca="1">A656</f>
        <v>0</v>
      </c>
    </row>
    <row r="187" spans="1:5">
      <c r="A187" t="s">
        <v>4</v>
      </c>
      <c r="B187" s="4" t="s">
        <v>5</v>
      </c>
      <c r="C187" s="4" t="s">
        <v>13</v>
      </c>
      <c r="D187" s="4" t="s">
        <v>10</v>
      </c>
      <c r="E187" s="4" t="s">
        <v>13</v>
      </c>
      <c r="F187" s="4" t="s">
        <v>20</v>
      </c>
    </row>
    <row r="188" spans="1:5">
      <c r="A188" t="n">
        <v>6396</v>
      </c>
      <c r="B188" s="10" t="n">
        <v>5</v>
      </c>
      <c r="C188" s="7" t="n">
        <v>30</v>
      </c>
      <c r="D188" s="7" t="n">
        <v>8491</v>
      </c>
      <c r="E188" s="7" t="n">
        <v>1</v>
      </c>
      <c r="F188" s="11" t="n">
        <f t="normal" ca="1">A282</f>
        <v>0</v>
      </c>
    </row>
    <row r="189" spans="1:5">
      <c r="A189" t="s">
        <v>4</v>
      </c>
      <c r="B189" s="4" t="s">
        <v>5</v>
      </c>
      <c r="C189" s="4" t="s">
        <v>13</v>
      </c>
      <c r="D189" s="4" t="s">
        <v>10</v>
      </c>
      <c r="E189" s="4" t="s">
        <v>6</v>
      </c>
      <c r="F189" s="4" t="s">
        <v>6</v>
      </c>
      <c r="G189" s="4" t="s">
        <v>13</v>
      </c>
    </row>
    <row r="190" spans="1:5">
      <c r="A190" t="n">
        <v>6405</v>
      </c>
      <c r="B190" s="19" t="n">
        <v>32</v>
      </c>
      <c r="C190" s="7" t="n">
        <v>0</v>
      </c>
      <c r="D190" s="7" t="n">
        <v>65533</v>
      </c>
      <c r="E190" s="7" t="s">
        <v>26</v>
      </c>
      <c r="F190" s="7" t="s">
        <v>27</v>
      </c>
      <c r="G190" s="7" t="n">
        <v>1</v>
      </c>
    </row>
    <row r="191" spans="1:5">
      <c r="A191" t="s">
        <v>4</v>
      </c>
      <c r="B191" s="4" t="s">
        <v>5</v>
      </c>
      <c r="C191" s="4" t="s">
        <v>13</v>
      </c>
      <c r="D191" s="4" t="s">
        <v>10</v>
      </c>
      <c r="E191" s="4" t="s">
        <v>6</v>
      </c>
      <c r="F191" s="4" t="s">
        <v>6</v>
      </c>
      <c r="G191" s="4" t="s">
        <v>13</v>
      </c>
    </row>
    <row r="192" spans="1:5">
      <c r="A192" t="n">
        <v>6421</v>
      </c>
      <c r="B192" s="19" t="n">
        <v>32</v>
      </c>
      <c r="C192" s="7" t="n">
        <v>0</v>
      </c>
      <c r="D192" s="7" t="n">
        <v>65533</v>
      </c>
      <c r="E192" s="7" t="s">
        <v>26</v>
      </c>
      <c r="F192" s="7" t="s">
        <v>28</v>
      </c>
      <c r="G192" s="7" t="n">
        <v>1</v>
      </c>
    </row>
    <row r="193" spans="1:9">
      <c r="A193" t="s">
        <v>4</v>
      </c>
      <c r="B193" s="4" t="s">
        <v>5</v>
      </c>
      <c r="C193" s="4" t="s">
        <v>13</v>
      </c>
      <c r="D193" s="4" t="s">
        <v>10</v>
      </c>
      <c r="E193" s="4" t="s">
        <v>6</v>
      </c>
      <c r="F193" s="4" t="s">
        <v>6</v>
      </c>
      <c r="G193" s="4" t="s">
        <v>13</v>
      </c>
    </row>
    <row r="194" spans="1:9">
      <c r="A194" t="n">
        <v>6440</v>
      </c>
      <c r="B194" s="19" t="n">
        <v>32</v>
      </c>
      <c r="C194" s="7" t="n">
        <v>0</v>
      </c>
      <c r="D194" s="7" t="n">
        <v>65533</v>
      </c>
      <c r="E194" s="7" t="s">
        <v>26</v>
      </c>
      <c r="F194" s="7" t="s">
        <v>29</v>
      </c>
      <c r="G194" s="7" t="n">
        <v>1</v>
      </c>
    </row>
    <row r="195" spans="1:9">
      <c r="A195" t="s">
        <v>4</v>
      </c>
      <c r="B195" s="4" t="s">
        <v>5</v>
      </c>
      <c r="C195" s="4" t="s">
        <v>13</v>
      </c>
      <c r="D195" s="4" t="s">
        <v>10</v>
      </c>
      <c r="E195" s="4" t="s">
        <v>6</v>
      </c>
      <c r="F195" s="4" t="s">
        <v>6</v>
      </c>
      <c r="G195" s="4" t="s">
        <v>13</v>
      </c>
    </row>
    <row r="196" spans="1:9">
      <c r="A196" t="n">
        <v>6458</v>
      </c>
      <c r="B196" s="19" t="n">
        <v>32</v>
      </c>
      <c r="C196" s="7" t="n">
        <v>0</v>
      </c>
      <c r="D196" s="7" t="n">
        <v>65533</v>
      </c>
      <c r="E196" s="7" t="s">
        <v>26</v>
      </c>
      <c r="F196" s="7" t="s">
        <v>30</v>
      </c>
      <c r="G196" s="7" t="n">
        <v>0</v>
      </c>
    </row>
    <row r="197" spans="1:9">
      <c r="A197" t="s">
        <v>4</v>
      </c>
      <c r="B197" s="4" t="s">
        <v>5</v>
      </c>
      <c r="C197" s="4" t="s">
        <v>13</v>
      </c>
      <c r="D197" s="4" t="s">
        <v>10</v>
      </c>
      <c r="E197" s="4" t="s">
        <v>6</v>
      </c>
      <c r="F197" s="4" t="s">
        <v>6</v>
      </c>
      <c r="G197" s="4" t="s">
        <v>13</v>
      </c>
    </row>
    <row r="198" spans="1:9">
      <c r="A198" t="n">
        <v>6476</v>
      </c>
      <c r="B198" s="19" t="n">
        <v>32</v>
      </c>
      <c r="C198" s="7" t="n">
        <v>0</v>
      </c>
      <c r="D198" s="7" t="n">
        <v>65533</v>
      </c>
      <c r="E198" s="7" t="s">
        <v>26</v>
      </c>
      <c r="F198" s="7" t="s">
        <v>31</v>
      </c>
      <c r="G198" s="7" t="n">
        <v>1</v>
      </c>
    </row>
    <row r="199" spans="1:9">
      <c r="A199" t="s">
        <v>4</v>
      </c>
      <c r="B199" s="4" t="s">
        <v>5</v>
      </c>
      <c r="C199" s="4" t="s">
        <v>13</v>
      </c>
      <c r="D199" s="4" t="s">
        <v>10</v>
      </c>
      <c r="E199" s="4" t="s">
        <v>6</v>
      </c>
      <c r="F199" s="4" t="s">
        <v>6</v>
      </c>
      <c r="G199" s="4" t="s">
        <v>13</v>
      </c>
    </row>
    <row r="200" spans="1:9">
      <c r="A200" t="n">
        <v>6494</v>
      </c>
      <c r="B200" s="19" t="n">
        <v>32</v>
      </c>
      <c r="C200" s="7" t="n">
        <v>0</v>
      </c>
      <c r="D200" s="7" t="n">
        <v>65533</v>
      </c>
      <c r="E200" s="7" t="s">
        <v>26</v>
      </c>
      <c r="F200" s="7" t="s">
        <v>32</v>
      </c>
      <c r="G200" s="7" t="n">
        <v>1</v>
      </c>
    </row>
    <row r="201" spans="1:9">
      <c r="A201" t="s">
        <v>4</v>
      </c>
      <c r="B201" s="4" t="s">
        <v>5</v>
      </c>
      <c r="C201" s="4" t="s">
        <v>13</v>
      </c>
      <c r="D201" s="4" t="s">
        <v>10</v>
      </c>
      <c r="E201" s="4" t="s">
        <v>6</v>
      </c>
      <c r="F201" s="4" t="s">
        <v>6</v>
      </c>
      <c r="G201" s="4" t="s">
        <v>13</v>
      </c>
    </row>
    <row r="202" spans="1:9">
      <c r="A202" t="n">
        <v>6510</v>
      </c>
      <c r="B202" s="19" t="n">
        <v>32</v>
      </c>
      <c r="C202" s="7" t="n">
        <v>0</v>
      </c>
      <c r="D202" s="7" t="n">
        <v>65533</v>
      </c>
      <c r="E202" s="7" t="s">
        <v>26</v>
      </c>
      <c r="F202" s="7" t="s">
        <v>33</v>
      </c>
      <c r="G202" s="7" t="n">
        <v>1</v>
      </c>
    </row>
    <row r="203" spans="1:9">
      <c r="A203" t="s">
        <v>4</v>
      </c>
      <c r="B203" s="4" t="s">
        <v>5</v>
      </c>
      <c r="C203" s="4" t="s">
        <v>13</v>
      </c>
      <c r="D203" s="4" t="s">
        <v>6</v>
      </c>
      <c r="E203" s="4" t="s">
        <v>10</v>
      </c>
    </row>
    <row r="204" spans="1:9">
      <c r="A204" t="n">
        <v>6529</v>
      </c>
      <c r="B204" s="20" t="n">
        <v>94</v>
      </c>
      <c r="C204" s="7" t="n">
        <v>0</v>
      </c>
      <c r="D204" s="7" t="s">
        <v>34</v>
      </c>
      <c r="E204" s="7" t="n">
        <v>1</v>
      </c>
    </row>
    <row r="205" spans="1:9">
      <c r="A205" t="s">
        <v>4</v>
      </c>
      <c r="B205" s="4" t="s">
        <v>5</v>
      </c>
      <c r="C205" s="4" t="s">
        <v>13</v>
      </c>
      <c r="D205" s="4" t="s">
        <v>6</v>
      </c>
      <c r="E205" s="4" t="s">
        <v>10</v>
      </c>
    </row>
    <row r="206" spans="1:9">
      <c r="A206" t="n">
        <v>6541</v>
      </c>
      <c r="B206" s="20" t="n">
        <v>94</v>
      </c>
      <c r="C206" s="7" t="n">
        <v>0</v>
      </c>
      <c r="D206" s="7" t="s">
        <v>34</v>
      </c>
      <c r="E206" s="7" t="n">
        <v>2</v>
      </c>
    </row>
    <row r="207" spans="1:9">
      <c r="A207" t="s">
        <v>4</v>
      </c>
      <c r="B207" s="4" t="s">
        <v>5</v>
      </c>
      <c r="C207" s="4" t="s">
        <v>13</v>
      </c>
      <c r="D207" s="4" t="s">
        <v>6</v>
      </c>
      <c r="E207" s="4" t="s">
        <v>10</v>
      </c>
    </row>
    <row r="208" spans="1:9">
      <c r="A208" t="n">
        <v>6553</v>
      </c>
      <c r="B208" s="20" t="n">
        <v>94</v>
      </c>
      <c r="C208" s="7" t="n">
        <v>1</v>
      </c>
      <c r="D208" s="7" t="s">
        <v>34</v>
      </c>
      <c r="E208" s="7" t="n">
        <v>4</v>
      </c>
    </row>
    <row r="209" spans="1:7">
      <c r="A209" t="s">
        <v>4</v>
      </c>
      <c r="B209" s="4" t="s">
        <v>5</v>
      </c>
      <c r="C209" s="4" t="s">
        <v>13</v>
      </c>
      <c r="D209" s="4" t="s">
        <v>6</v>
      </c>
      <c r="E209" s="4" t="s">
        <v>10</v>
      </c>
    </row>
    <row r="210" spans="1:7">
      <c r="A210" t="n">
        <v>6565</v>
      </c>
      <c r="B210" s="20" t="n">
        <v>94</v>
      </c>
      <c r="C210" s="7" t="n">
        <v>0</v>
      </c>
      <c r="D210" s="7" t="s">
        <v>35</v>
      </c>
      <c r="E210" s="7" t="n">
        <v>1</v>
      </c>
    </row>
    <row r="211" spans="1:7">
      <c r="A211" t="s">
        <v>4</v>
      </c>
      <c r="B211" s="4" t="s">
        <v>5</v>
      </c>
      <c r="C211" s="4" t="s">
        <v>13</v>
      </c>
      <c r="D211" s="4" t="s">
        <v>6</v>
      </c>
      <c r="E211" s="4" t="s">
        <v>10</v>
      </c>
    </row>
    <row r="212" spans="1:7">
      <c r="A212" t="n">
        <v>6577</v>
      </c>
      <c r="B212" s="20" t="n">
        <v>94</v>
      </c>
      <c r="C212" s="7" t="n">
        <v>0</v>
      </c>
      <c r="D212" s="7" t="s">
        <v>35</v>
      </c>
      <c r="E212" s="7" t="n">
        <v>2</v>
      </c>
    </row>
    <row r="213" spans="1:7">
      <c r="A213" t="s">
        <v>4</v>
      </c>
      <c r="B213" s="4" t="s">
        <v>5</v>
      </c>
      <c r="C213" s="4" t="s">
        <v>13</v>
      </c>
      <c r="D213" s="4" t="s">
        <v>6</v>
      </c>
      <c r="E213" s="4" t="s">
        <v>10</v>
      </c>
    </row>
    <row r="214" spans="1:7">
      <c r="A214" t="n">
        <v>6589</v>
      </c>
      <c r="B214" s="20" t="n">
        <v>94</v>
      </c>
      <c r="C214" s="7" t="n">
        <v>1</v>
      </c>
      <c r="D214" s="7" t="s">
        <v>35</v>
      </c>
      <c r="E214" s="7" t="n">
        <v>4</v>
      </c>
    </row>
    <row r="215" spans="1:7">
      <c r="A215" t="s">
        <v>4</v>
      </c>
      <c r="B215" s="4" t="s">
        <v>5</v>
      </c>
      <c r="C215" s="4" t="s">
        <v>13</v>
      </c>
      <c r="D215" s="4" t="s">
        <v>6</v>
      </c>
      <c r="E215" s="4" t="s">
        <v>10</v>
      </c>
    </row>
    <row r="216" spans="1:7">
      <c r="A216" t="n">
        <v>6601</v>
      </c>
      <c r="B216" s="20" t="n">
        <v>94</v>
      </c>
      <c r="C216" s="7" t="n">
        <v>0</v>
      </c>
      <c r="D216" s="7" t="s">
        <v>36</v>
      </c>
      <c r="E216" s="7" t="n">
        <v>1</v>
      </c>
    </row>
    <row r="217" spans="1:7">
      <c r="A217" t="s">
        <v>4</v>
      </c>
      <c r="B217" s="4" t="s">
        <v>5</v>
      </c>
      <c r="C217" s="4" t="s">
        <v>13</v>
      </c>
      <c r="D217" s="4" t="s">
        <v>6</v>
      </c>
      <c r="E217" s="4" t="s">
        <v>10</v>
      </c>
    </row>
    <row r="218" spans="1:7">
      <c r="A218" t="n">
        <v>6613</v>
      </c>
      <c r="B218" s="20" t="n">
        <v>94</v>
      </c>
      <c r="C218" s="7" t="n">
        <v>0</v>
      </c>
      <c r="D218" s="7" t="s">
        <v>36</v>
      </c>
      <c r="E218" s="7" t="n">
        <v>2</v>
      </c>
    </row>
    <row r="219" spans="1:7">
      <c r="A219" t="s">
        <v>4</v>
      </c>
      <c r="B219" s="4" t="s">
        <v>5</v>
      </c>
      <c r="C219" s="4" t="s">
        <v>13</v>
      </c>
      <c r="D219" s="4" t="s">
        <v>6</v>
      </c>
      <c r="E219" s="4" t="s">
        <v>10</v>
      </c>
    </row>
    <row r="220" spans="1:7">
      <c r="A220" t="n">
        <v>6625</v>
      </c>
      <c r="B220" s="20" t="n">
        <v>94</v>
      </c>
      <c r="C220" s="7" t="n">
        <v>1</v>
      </c>
      <c r="D220" s="7" t="s">
        <v>36</v>
      </c>
      <c r="E220" s="7" t="n">
        <v>4</v>
      </c>
    </row>
    <row r="221" spans="1:7">
      <c r="A221" t="s">
        <v>4</v>
      </c>
      <c r="B221" s="4" t="s">
        <v>5</v>
      </c>
      <c r="C221" s="4" t="s">
        <v>13</v>
      </c>
      <c r="D221" s="4" t="s">
        <v>6</v>
      </c>
      <c r="E221" s="4" t="s">
        <v>10</v>
      </c>
    </row>
    <row r="222" spans="1:7">
      <c r="A222" t="n">
        <v>6637</v>
      </c>
      <c r="B222" s="20" t="n">
        <v>94</v>
      </c>
      <c r="C222" s="7" t="n">
        <v>0</v>
      </c>
      <c r="D222" s="7" t="s">
        <v>37</v>
      </c>
      <c r="E222" s="7" t="n">
        <v>1</v>
      </c>
    </row>
    <row r="223" spans="1:7">
      <c r="A223" t="s">
        <v>4</v>
      </c>
      <c r="B223" s="4" t="s">
        <v>5</v>
      </c>
      <c r="C223" s="4" t="s">
        <v>13</v>
      </c>
      <c r="D223" s="4" t="s">
        <v>6</v>
      </c>
      <c r="E223" s="4" t="s">
        <v>10</v>
      </c>
    </row>
    <row r="224" spans="1:7">
      <c r="A224" t="n">
        <v>6649</v>
      </c>
      <c r="B224" s="20" t="n">
        <v>94</v>
      </c>
      <c r="C224" s="7" t="n">
        <v>0</v>
      </c>
      <c r="D224" s="7" t="s">
        <v>37</v>
      </c>
      <c r="E224" s="7" t="n">
        <v>2</v>
      </c>
    </row>
    <row r="225" spans="1:5">
      <c r="A225" t="s">
        <v>4</v>
      </c>
      <c r="B225" s="4" t="s">
        <v>5</v>
      </c>
      <c r="C225" s="4" t="s">
        <v>13</v>
      </c>
      <c r="D225" s="4" t="s">
        <v>6</v>
      </c>
      <c r="E225" s="4" t="s">
        <v>10</v>
      </c>
    </row>
    <row r="226" spans="1:5">
      <c r="A226" t="n">
        <v>6661</v>
      </c>
      <c r="B226" s="20" t="n">
        <v>94</v>
      </c>
      <c r="C226" s="7" t="n">
        <v>1</v>
      </c>
      <c r="D226" s="7" t="s">
        <v>37</v>
      </c>
      <c r="E226" s="7" t="n">
        <v>4</v>
      </c>
    </row>
    <row r="227" spans="1:5">
      <c r="A227" t="s">
        <v>4</v>
      </c>
      <c r="B227" s="4" t="s">
        <v>5</v>
      </c>
      <c r="C227" s="4" t="s">
        <v>13</v>
      </c>
      <c r="D227" s="4" t="s">
        <v>10</v>
      </c>
      <c r="E227" s="4" t="s">
        <v>6</v>
      </c>
      <c r="F227" s="4" t="s">
        <v>6</v>
      </c>
      <c r="G227" s="4" t="s">
        <v>13</v>
      </c>
    </row>
    <row r="228" spans="1:5">
      <c r="A228" t="n">
        <v>6673</v>
      </c>
      <c r="B228" s="19" t="n">
        <v>32</v>
      </c>
      <c r="C228" s="7" t="n">
        <v>0</v>
      </c>
      <c r="D228" s="7" t="n">
        <v>65533</v>
      </c>
      <c r="E228" s="7" t="s">
        <v>26</v>
      </c>
      <c r="F228" s="7" t="s">
        <v>38</v>
      </c>
      <c r="G228" s="7" t="n">
        <v>0</v>
      </c>
    </row>
    <row r="229" spans="1:5">
      <c r="A229" t="s">
        <v>4</v>
      </c>
      <c r="B229" s="4" t="s">
        <v>5</v>
      </c>
      <c r="C229" s="4" t="s">
        <v>13</v>
      </c>
      <c r="D229" s="4" t="s">
        <v>10</v>
      </c>
      <c r="E229" s="4" t="s">
        <v>6</v>
      </c>
      <c r="F229" s="4" t="s">
        <v>6</v>
      </c>
      <c r="G229" s="4" t="s">
        <v>13</v>
      </c>
    </row>
    <row r="230" spans="1:5">
      <c r="A230" t="n">
        <v>6689</v>
      </c>
      <c r="B230" s="19" t="n">
        <v>32</v>
      </c>
      <c r="C230" s="7" t="n">
        <v>0</v>
      </c>
      <c r="D230" s="7" t="n">
        <v>65533</v>
      </c>
      <c r="E230" s="7" t="s">
        <v>26</v>
      </c>
      <c r="F230" s="7" t="s">
        <v>39</v>
      </c>
      <c r="G230" s="7" t="n">
        <v>0</v>
      </c>
    </row>
    <row r="231" spans="1:5">
      <c r="A231" t="s">
        <v>4</v>
      </c>
      <c r="B231" s="4" t="s">
        <v>5</v>
      </c>
      <c r="C231" s="4" t="s">
        <v>13</v>
      </c>
      <c r="D231" s="4" t="s">
        <v>10</v>
      </c>
      <c r="E231" s="4" t="s">
        <v>6</v>
      </c>
      <c r="F231" s="4" t="s">
        <v>6</v>
      </c>
      <c r="G231" s="4" t="s">
        <v>13</v>
      </c>
    </row>
    <row r="232" spans="1:5">
      <c r="A232" t="n">
        <v>6708</v>
      </c>
      <c r="B232" s="19" t="n">
        <v>32</v>
      </c>
      <c r="C232" s="7" t="n">
        <v>0</v>
      </c>
      <c r="D232" s="7" t="n">
        <v>65533</v>
      </c>
      <c r="E232" s="7" t="s">
        <v>26</v>
      </c>
      <c r="F232" s="7" t="s">
        <v>40</v>
      </c>
      <c r="G232" s="7" t="n">
        <v>0</v>
      </c>
    </row>
    <row r="233" spans="1:5">
      <c r="A233" t="s">
        <v>4</v>
      </c>
      <c r="B233" s="4" t="s">
        <v>5</v>
      </c>
      <c r="C233" s="4" t="s">
        <v>13</v>
      </c>
      <c r="D233" s="4" t="s">
        <v>10</v>
      </c>
      <c r="E233" s="4" t="s">
        <v>6</v>
      </c>
      <c r="F233" s="4" t="s">
        <v>6</v>
      </c>
      <c r="G233" s="4" t="s">
        <v>13</v>
      </c>
    </row>
    <row r="234" spans="1:5">
      <c r="A234" t="n">
        <v>6726</v>
      </c>
      <c r="B234" s="19" t="n">
        <v>32</v>
      </c>
      <c r="C234" s="7" t="n">
        <v>0</v>
      </c>
      <c r="D234" s="7" t="n">
        <v>65533</v>
      </c>
      <c r="E234" s="7" t="s">
        <v>26</v>
      </c>
      <c r="F234" s="7" t="s">
        <v>41</v>
      </c>
      <c r="G234" s="7" t="n">
        <v>1</v>
      </c>
    </row>
    <row r="235" spans="1:5">
      <c r="A235" t="s">
        <v>4</v>
      </c>
      <c r="B235" s="4" t="s">
        <v>5</v>
      </c>
      <c r="C235" s="4" t="s">
        <v>13</v>
      </c>
      <c r="D235" s="4" t="s">
        <v>10</v>
      </c>
      <c r="E235" s="4" t="s">
        <v>6</v>
      </c>
      <c r="F235" s="4" t="s">
        <v>6</v>
      </c>
      <c r="G235" s="4" t="s">
        <v>13</v>
      </c>
    </row>
    <row r="236" spans="1:5">
      <c r="A236" t="n">
        <v>6744</v>
      </c>
      <c r="B236" s="19" t="n">
        <v>32</v>
      </c>
      <c r="C236" s="7" t="n">
        <v>0</v>
      </c>
      <c r="D236" s="7" t="n">
        <v>65533</v>
      </c>
      <c r="E236" s="7" t="s">
        <v>26</v>
      </c>
      <c r="F236" s="7" t="s">
        <v>42</v>
      </c>
      <c r="G236" s="7" t="n">
        <v>0</v>
      </c>
    </row>
    <row r="237" spans="1:5">
      <c r="A237" t="s">
        <v>4</v>
      </c>
      <c r="B237" s="4" t="s">
        <v>5</v>
      </c>
      <c r="C237" s="4" t="s">
        <v>13</v>
      </c>
      <c r="D237" s="4" t="s">
        <v>10</v>
      </c>
      <c r="E237" s="4" t="s">
        <v>6</v>
      </c>
      <c r="F237" s="4" t="s">
        <v>6</v>
      </c>
      <c r="G237" s="4" t="s">
        <v>13</v>
      </c>
    </row>
    <row r="238" spans="1:5">
      <c r="A238" t="n">
        <v>6762</v>
      </c>
      <c r="B238" s="19" t="n">
        <v>32</v>
      </c>
      <c r="C238" s="7" t="n">
        <v>0</v>
      </c>
      <c r="D238" s="7" t="n">
        <v>65533</v>
      </c>
      <c r="E238" s="7" t="s">
        <v>26</v>
      </c>
      <c r="F238" s="7" t="s">
        <v>43</v>
      </c>
      <c r="G238" s="7" t="n">
        <v>0</v>
      </c>
    </row>
    <row r="239" spans="1:5">
      <c r="A239" t="s">
        <v>4</v>
      </c>
      <c r="B239" s="4" t="s">
        <v>5</v>
      </c>
      <c r="C239" s="4" t="s">
        <v>13</v>
      </c>
      <c r="D239" s="4" t="s">
        <v>10</v>
      </c>
      <c r="E239" s="4" t="s">
        <v>6</v>
      </c>
      <c r="F239" s="4" t="s">
        <v>6</v>
      </c>
      <c r="G239" s="4" t="s">
        <v>13</v>
      </c>
    </row>
    <row r="240" spans="1:5">
      <c r="A240" t="n">
        <v>6779</v>
      </c>
      <c r="B240" s="19" t="n">
        <v>32</v>
      </c>
      <c r="C240" s="7" t="n">
        <v>0</v>
      </c>
      <c r="D240" s="7" t="n">
        <v>65533</v>
      </c>
      <c r="E240" s="7" t="s">
        <v>26</v>
      </c>
      <c r="F240" s="7" t="s">
        <v>44</v>
      </c>
      <c r="G240" s="7" t="n">
        <v>0</v>
      </c>
    </row>
    <row r="241" spans="1:7">
      <c r="A241" t="s">
        <v>4</v>
      </c>
      <c r="B241" s="4" t="s">
        <v>5</v>
      </c>
      <c r="C241" s="4" t="s">
        <v>13</v>
      </c>
      <c r="D241" s="4" t="s">
        <v>10</v>
      </c>
      <c r="E241" s="4" t="s">
        <v>6</v>
      </c>
      <c r="F241" s="4" t="s">
        <v>6</v>
      </c>
      <c r="G241" s="4" t="s">
        <v>13</v>
      </c>
    </row>
    <row r="242" spans="1:7">
      <c r="A242" t="n">
        <v>6795</v>
      </c>
      <c r="B242" s="19" t="n">
        <v>32</v>
      </c>
      <c r="C242" s="7" t="n">
        <v>0</v>
      </c>
      <c r="D242" s="7" t="n">
        <v>65533</v>
      </c>
      <c r="E242" s="7" t="s">
        <v>26</v>
      </c>
      <c r="F242" s="7" t="s">
        <v>45</v>
      </c>
      <c r="G242" s="7" t="n">
        <v>0</v>
      </c>
    </row>
    <row r="243" spans="1:7">
      <c r="A243" t="s">
        <v>4</v>
      </c>
      <c r="B243" s="4" t="s">
        <v>5</v>
      </c>
      <c r="C243" s="4" t="s">
        <v>13</v>
      </c>
      <c r="D243" s="4" t="s">
        <v>6</v>
      </c>
      <c r="E243" s="4" t="s">
        <v>10</v>
      </c>
    </row>
    <row r="244" spans="1:7">
      <c r="A244" t="n">
        <v>6814</v>
      </c>
      <c r="B244" s="20" t="n">
        <v>94</v>
      </c>
      <c r="C244" s="7" t="n">
        <v>1</v>
      </c>
      <c r="D244" s="7" t="s">
        <v>46</v>
      </c>
      <c r="E244" s="7" t="n">
        <v>1</v>
      </c>
    </row>
    <row r="245" spans="1:7">
      <c r="A245" t="s">
        <v>4</v>
      </c>
      <c r="B245" s="4" t="s">
        <v>5</v>
      </c>
      <c r="C245" s="4" t="s">
        <v>13</v>
      </c>
      <c r="D245" s="4" t="s">
        <v>6</v>
      </c>
      <c r="E245" s="4" t="s">
        <v>10</v>
      </c>
    </row>
    <row r="246" spans="1:7">
      <c r="A246" t="n">
        <v>6826</v>
      </c>
      <c r="B246" s="20" t="n">
        <v>94</v>
      </c>
      <c r="C246" s="7" t="n">
        <v>1</v>
      </c>
      <c r="D246" s="7" t="s">
        <v>46</v>
      </c>
      <c r="E246" s="7" t="n">
        <v>2</v>
      </c>
    </row>
    <row r="247" spans="1:7">
      <c r="A247" t="s">
        <v>4</v>
      </c>
      <c r="B247" s="4" t="s">
        <v>5</v>
      </c>
      <c r="C247" s="4" t="s">
        <v>13</v>
      </c>
      <c r="D247" s="4" t="s">
        <v>6</v>
      </c>
      <c r="E247" s="4" t="s">
        <v>10</v>
      </c>
    </row>
    <row r="248" spans="1:7">
      <c r="A248" t="n">
        <v>6838</v>
      </c>
      <c r="B248" s="20" t="n">
        <v>94</v>
      </c>
      <c r="C248" s="7" t="n">
        <v>0</v>
      </c>
      <c r="D248" s="7" t="s">
        <v>46</v>
      </c>
      <c r="E248" s="7" t="n">
        <v>4</v>
      </c>
    </row>
    <row r="249" spans="1:7">
      <c r="A249" t="s">
        <v>4</v>
      </c>
      <c r="B249" s="4" t="s">
        <v>5</v>
      </c>
      <c r="C249" s="4" t="s">
        <v>13</v>
      </c>
      <c r="D249" s="4" t="s">
        <v>6</v>
      </c>
      <c r="E249" s="4" t="s">
        <v>10</v>
      </c>
    </row>
    <row r="250" spans="1:7">
      <c r="A250" t="n">
        <v>6850</v>
      </c>
      <c r="B250" s="20" t="n">
        <v>94</v>
      </c>
      <c r="C250" s="7" t="n">
        <v>1</v>
      </c>
      <c r="D250" s="7" t="s">
        <v>47</v>
      </c>
      <c r="E250" s="7" t="n">
        <v>1</v>
      </c>
    </row>
    <row r="251" spans="1:7">
      <c r="A251" t="s">
        <v>4</v>
      </c>
      <c r="B251" s="4" t="s">
        <v>5</v>
      </c>
      <c r="C251" s="4" t="s">
        <v>13</v>
      </c>
      <c r="D251" s="4" t="s">
        <v>6</v>
      </c>
      <c r="E251" s="4" t="s">
        <v>10</v>
      </c>
    </row>
    <row r="252" spans="1:7">
      <c r="A252" t="n">
        <v>6862</v>
      </c>
      <c r="B252" s="20" t="n">
        <v>94</v>
      </c>
      <c r="C252" s="7" t="n">
        <v>1</v>
      </c>
      <c r="D252" s="7" t="s">
        <v>47</v>
      </c>
      <c r="E252" s="7" t="n">
        <v>2</v>
      </c>
    </row>
    <row r="253" spans="1:7">
      <c r="A253" t="s">
        <v>4</v>
      </c>
      <c r="B253" s="4" t="s">
        <v>5</v>
      </c>
      <c r="C253" s="4" t="s">
        <v>13</v>
      </c>
      <c r="D253" s="4" t="s">
        <v>6</v>
      </c>
      <c r="E253" s="4" t="s">
        <v>10</v>
      </c>
    </row>
    <row r="254" spans="1:7">
      <c r="A254" t="n">
        <v>6874</v>
      </c>
      <c r="B254" s="20" t="n">
        <v>94</v>
      </c>
      <c r="C254" s="7" t="n">
        <v>0</v>
      </c>
      <c r="D254" s="7" t="s">
        <v>47</v>
      </c>
      <c r="E254" s="7" t="n">
        <v>4</v>
      </c>
    </row>
    <row r="255" spans="1:7">
      <c r="A255" t="s">
        <v>4</v>
      </c>
      <c r="B255" s="4" t="s">
        <v>5</v>
      </c>
      <c r="C255" s="4" t="s">
        <v>13</v>
      </c>
      <c r="D255" s="4" t="s">
        <v>6</v>
      </c>
      <c r="E255" s="4" t="s">
        <v>10</v>
      </c>
    </row>
    <row r="256" spans="1:7">
      <c r="A256" t="n">
        <v>6886</v>
      </c>
      <c r="B256" s="20" t="n">
        <v>94</v>
      </c>
      <c r="C256" s="7" t="n">
        <v>1</v>
      </c>
      <c r="D256" s="7" t="s">
        <v>48</v>
      </c>
      <c r="E256" s="7" t="n">
        <v>1</v>
      </c>
    </row>
    <row r="257" spans="1:7">
      <c r="A257" t="s">
        <v>4</v>
      </c>
      <c r="B257" s="4" t="s">
        <v>5</v>
      </c>
      <c r="C257" s="4" t="s">
        <v>13</v>
      </c>
      <c r="D257" s="4" t="s">
        <v>6</v>
      </c>
      <c r="E257" s="4" t="s">
        <v>10</v>
      </c>
    </row>
    <row r="258" spans="1:7">
      <c r="A258" t="n">
        <v>6898</v>
      </c>
      <c r="B258" s="20" t="n">
        <v>94</v>
      </c>
      <c r="C258" s="7" t="n">
        <v>1</v>
      </c>
      <c r="D258" s="7" t="s">
        <v>48</v>
      </c>
      <c r="E258" s="7" t="n">
        <v>2</v>
      </c>
    </row>
    <row r="259" spans="1:7">
      <c r="A259" t="s">
        <v>4</v>
      </c>
      <c r="B259" s="4" t="s">
        <v>5</v>
      </c>
      <c r="C259" s="4" t="s">
        <v>13</v>
      </c>
      <c r="D259" s="4" t="s">
        <v>6</v>
      </c>
      <c r="E259" s="4" t="s">
        <v>10</v>
      </c>
    </row>
    <row r="260" spans="1:7">
      <c r="A260" t="n">
        <v>6910</v>
      </c>
      <c r="B260" s="20" t="n">
        <v>94</v>
      </c>
      <c r="C260" s="7" t="n">
        <v>0</v>
      </c>
      <c r="D260" s="7" t="s">
        <v>48</v>
      </c>
      <c r="E260" s="7" t="n">
        <v>4</v>
      </c>
    </row>
    <row r="261" spans="1:7">
      <c r="A261" t="s">
        <v>4</v>
      </c>
      <c r="B261" s="4" t="s">
        <v>5</v>
      </c>
      <c r="C261" s="4" t="s">
        <v>13</v>
      </c>
      <c r="D261" s="4" t="s">
        <v>6</v>
      </c>
      <c r="E261" s="4" t="s">
        <v>10</v>
      </c>
    </row>
    <row r="262" spans="1:7">
      <c r="A262" t="n">
        <v>6922</v>
      </c>
      <c r="B262" s="20" t="n">
        <v>94</v>
      </c>
      <c r="C262" s="7" t="n">
        <v>1</v>
      </c>
      <c r="D262" s="7" t="s">
        <v>49</v>
      </c>
      <c r="E262" s="7" t="n">
        <v>1</v>
      </c>
    </row>
    <row r="263" spans="1:7">
      <c r="A263" t="s">
        <v>4</v>
      </c>
      <c r="B263" s="4" t="s">
        <v>5</v>
      </c>
      <c r="C263" s="4" t="s">
        <v>13</v>
      </c>
      <c r="D263" s="4" t="s">
        <v>6</v>
      </c>
      <c r="E263" s="4" t="s">
        <v>10</v>
      </c>
    </row>
    <row r="264" spans="1:7">
      <c r="A264" t="n">
        <v>6934</v>
      </c>
      <c r="B264" s="20" t="n">
        <v>94</v>
      </c>
      <c r="C264" s="7" t="n">
        <v>1</v>
      </c>
      <c r="D264" s="7" t="s">
        <v>49</v>
      </c>
      <c r="E264" s="7" t="n">
        <v>2</v>
      </c>
    </row>
    <row r="265" spans="1:7">
      <c r="A265" t="s">
        <v>4</v>
      </c>
      <c r="B265" s="4" t="s">
        <v>5</v>
      </c>
      <c r="C265" s="4" t="s">
        <v>13</v>
      </c>
      <c r="D265" s="4" t="s">
        <v>6</v>
      </c>
      <c r="E265" s="4" t="s">
        <v>10</v>
      </c>
    </row>
    <row r="266" spans="1:7">
      <c r="A266" t="n">
        <v>6946</v>
      </c>
      <c r="B266" s="20" t="n">
        <v>94</v>
      </c>
      <c r="C266" s="7" t="n">
        <v>0</v>
      </c>
      <c r="D266" s="7" t="s">
        <v>49</v>
      </c>
      <c r="E266" s="7" t="n">
        <v>4</v>
      </c>
    </row>
    <row r="267" spans="1:7">
      <c r="A267" t="s">
        <v>4</v>
      </c>
      <c r="B267" s="4" t="s">
        <v>5</v>
      </c>
      <c r="C267" s="4" t="s">
        <v>13</v>
      </c>
      <c r="D267" s="4" t="s">
        <v>6</v>
      </c>
      <c r="E267" s="4" t="s">
        <v>10</v>
      </c>
    </row>
    <row r="268" spans="1:7">
      <c r="A268" t="n">
        <v>6958</v>
      </c>
      <c r="B268" s="20" t="n">
        <v>94</v>
      </c>
      <c r="C268" s="7" t="n">
        <v>1</v>
      </c>
      <c r="D268" s="7" t="s">
        <v>50</v>
      </c>
      <c r="E268" s="7" t="n">
        <v>1</v>
      </c>
    </row>
    <row r="269" spans="1:7">
      <c r="A269" t="s">
        <v>4</v>
      </c>
      <c r="B269" s="4" t="s">
        <v>5</v>
      </c>
      <c r="C269" s="4" t="s">
        <v>13</v>
      </c>
      <c r="D269" s="4" t="s">
        <v>6</v>
      </c>
      <c r="E269" s="4" t="s">
        <v>10</v>
      </c>
    </row>
    <row r="270" spans="1:7">
      <c r="A270" t="n">
        <v>6970</v>
      </c>
      <c r="B270" s="20" t="n">
        <v>94</v>
      </c>
      <c r="C270" s="7" t="n">
        <v>1</v>
      </c>
      <c r="D270" s="7" t="s">
        <v>50</v>
      </c>
      <c r="E270" s="7" t="n">
        <v>2</v>
      </c>
    </row>
    <row r="271" spans="1:7">
      <c r="A271" t="s">
        <v>4</v>
      </c>
      <c r="B271" s="4" t="s">
        <v>5</v>
      </c>
      <c r="C271" s="4" t="s">
        <v>13</v>
      </c>
      <c r="D271" s="4" t="s">
        <v>6</v>
      </c>
      <c r="E271" s="4" t="s">
        <v>10</v>
      </c>
    </row>
    <row r="272" spans="1:7">
      <c r="A272" t="n">
        <v>6982</v>
      </c>
      <c r="B272" s="20" t="n">
        <v>94</v>
      </c>
      <c r="C272" s="7" t="n">
        <v>0</v>
      </c>
      <c r="D272" s="7" t="s">
        <v>50</v>
      </c>
      <c r="E272" s="7" t="n">
        <v>4</v>
      </c>
    </row>
    <row r="273" spans="1:5">
      <c r="A273" t="s">
        <v>4</v>
      </c>
      <c r="B273" s="4" t="s">
        <v>5</v>
      </c>
      <c r="C273" s="4" t="s">
        <v>13</v>
      </c>
      <c r="D273" s="4" t="s">
        <v>6</v>
      </c>
      <c r="E273" s="4" t="s">
        <v>10</v>
      </c>
    </row>
    <row r="274" spans="1:5">
      <c r="A274" t="n">
        <v>6994</v>
      </c>
      <c r="B274" s="20" t="n">
        <v>94</v>
      </c>
      <c r="C274" s="7" t="n">
        <v>1</v>
      </c>
      <c r="D274" s="7" t="s">
        <v>51</v>
      </c>
      <c r="E274" s="7" t="n">
        <v>1</v>
      </c>
    </row>
    <row r="275" spans="1:5">
      <c r="A275" t="s">
        <v>4</v>
      </c>
      <c r="B275" s="4" t="s">
        <v>5</v>
      </c>
      <c r="C275" s="4" t="s">
        <v>13</v>
      </c>
      <c r="D275" s="4" t="s">
        <v>6</v>
      </c>
      <c r="E275" s="4" t="s">
        <v>10</v>
      </c>
    </row>
    <row r="276" spans="1:5">
      <c r="A276" t="n">
        <v>7006</v>
      </c>
      <c r="B276" s="20" t="n">
        <v>94</v>
      </c>
      <c r="C276" s="7" t="n">
        <v>1</v>
      </c>
      <c r="D276" s="7" t="s">
        <v>51</v>
      </c>
      <c r="E276" s="7" t="n">
        <v>2</v>
      </c>
    </row>
    <row r="277" spans="1:5">
      <c r="A277" t="s">
        <v>4</v>
      </c>
      <c r="B277" s="4" t="s">
        <v>5</v>
      </c>
      <c r="C277" s="4" t="s">
        <v>13</v>
      </c>
      <c r="D277" s="4" t="s">
        <v>6</v>
      </c>
      <c r="E277" s="4" t="s">
        <v>10</v>
      </c>
    </row>
    <row r="278" spans="1:5">
      <c r="A278" t="n">
        <v>7018</v>
      </c>
      <c r="B278" s="20" t="n">
        <v>94</v>
      </c>
      <c r="C278" s="7" t="n">
        <v>0</v>
      </c>
      <c r="D278" s="7" t="s">
        <v>51</v>
      </c>
      <c r="E278" s="7" t="n">
        <v>4</v>
      </c>
    </row>
    <row r="279" spans="1:5">
      <c r="A279" t="s">
        <v>4</v>
      </c>
      <c r="B279" s="4" t="s">
        <v>5</v>
      </c>
      <c r="C279" s="4" t="s">
        <v>20</v>
      </c>
    </row>
    <row r="280" spans="1:5">
      <c r="A280" t="n">
        <v>7030</v>
      </c>
      <c r="B280" s="17" t="n">
        <v>3</v>
      </c>
      <c r="C280" s="11" t="n">
        <f t="normal" ca="1">A656</f>
        <v>0</v>
      </c>
    </row>
    <row r="281" spans="1:5">
      <c r="A281" t="s">
        <v>4</v>
      </c>
      <c r="B281" s="4" t="s">
        <v>5</v>
      </c>
      <c r="C281" s="4" t="s">
        <v>13</v>
      </c>
      <c r="D281" s="4" t="s">
        <v>10</v>
      </c>
      <c r="E281" s="4" t="s">
        <v>13</v>
      </c>
      <c r="F281" s="4" t="s">
        <v>20</v>
      </c>
    </row>
    <row r="282" spans="1:5">
      <c r="A282" t="n">
        <v>7035</v>
      </c>
      <c r="B282" s="10" t="n">
        <v>5</v>
      </c>
      <c r="C282" s="7" t="n">
        <v>30</v>
      </c>
      <c r="D282" s="7" t="n">
        <v>8490</v>
      </c>
      <c r="E282" s="7" t="n">
        <v>1</v>
      </c>
      <c r="F282" s="11" t="n">
        <f t="normal" ca="1">A376</f>
        <v>0</v>
      </c>
    </row>
    <row r="283" spans="1:5">
      <c r="A283" t="s">
        <v>4</v>
      </c>
      <c r="B283" s="4" t="s">
        <v>5</v>
      </c>
      <c r="C283" s="4" t="s">
        <v>13</v>
      </c>
      <c r="D283" s="4" t="s">
        <v>10</v>
      </c>
      <c r="E283" s="4" t="s">
        <v>6</v>
      </c>
      <c r="F283" s="4" t="s">
        <v>6</v>
      </c>
      <c r="G283" s="4" t="s">
        <v>13</v>
      </c>
    </row>
    <row r="284" spans="1:5">
      <c r="A284" t="n">
        <v>7044</v>
      </c>
      <c r="B284" s="19" t="n">
        <v>32</v>
      </c>
      <c r="C284" s="7" t="n">
        <v>0</v>
      </c>
      <c r="D284" s="7" t="n">
        <v>65533</v>
      </c>
      <c r="E284" s="7" t="s">
        <v>26</v>
      </c>
      <c r="F284" s="7" t="s">
        <v>27</v>
      </c>
      <c r="G284" s="7" t="n">
        <v>1</v>
      </c>
    </row>
    <row r="285" spans="1:5">
      <c r="A285" t="s">
        <v>4</v>
      </c>
      <c r="B285" s="4" t="s">
        <v>5</v>
      </c>
      <c r="C285" s="4" t="s">
        <v>13</v>
      </c>
      <c r="D285" s="4" t="s">
        <v>10</v>
      </c>
      <c r="E285" s="4" t="s">
        <v>6</v>
      </c>
      <c r="F285" s="4" t="s">
        <v>6</v>
      </c>
      <c r="G285" s="4" t="s">
        <v>13</v>
      </c>
    </row>
    <row r="286" spans="1:5">
      <c r="A286" t="n">
        <v>7060</v>
      </c>
      <c r="B286" s="19" t="n">
        <v>32</v>
      </c>
      <c r="C286" s="7" t="n">
        <v>0</v>
      </c>
      <c r="D286" s="7" t="n">
        <v>65533</v>
      </c>
      <c r="E286" s="7" t="s">
        <v>26</v>
      </c>
      <c r="F286" s="7" t="s">
        <v>28</v>
      </c>
      <c r="G286" s="7" t="n">
        <v>1</v>
      </c>
    </row>
    <row r="287" spans="1:5">
      <c r="A287" t="s">
        <v>4</v>
      </c>
      <c r="B287" s="4" t="s">
        <v>5</v>
      </c>
      <c r="C287" s="4" t="s">
        <v>13</v>
      </c>
      <c r="D287" s="4" t="s">
        <v>10</v>
      </c>
      <c r="E287" s="4" t="s">
        <v>6</v>
      </c>
      <c r="F287" s="4" t="s">
        <v>6</v>
      </c>
      <c r="G287" s="4" t="s">
        <v>13</v>
      </c>
    </row>
    <row r="288" spans="1:5">
      <c r="A288" t="n">
        <v>7079</v>
      </c>
      <c r="B288" s="19" t="n">
        <v>32</v>
      </c>
      <c r="C288" s="7" t="n">
        <v>0</v>
      </c>
      <c r="D288" s="7" t="n">
        <v>65533</v>
      </c>
      <c r="E288" s="7" t="s">
        <v>26</v>
      </c>
      <c r="F288" s="7" t="s">
        <v>29</v>
      </c>
      <c r="G288" s="7" t="n">
        <v>1</v>
      </c>
    </row>
    <row r="289" spans="1:7">
      <c r="A289" t="s">
        <v>4</v>
      </c>
      <c r="B289" s="4" t="s">
        <v>5</v>
      </c>
      <c r="C289" s="4" t="s">
        <v>13</v>
      </c>
      <c r="D289" s="4" t="s">
        <v>10</v>
      </c>
      <c r="E289" s="4" t="s">
        <v>6</v>
      </c>
      <c r="F289" s="4" t="s">
        <v>6</v>
      </c>
      <c r="G289" s="4" t="s">
        <v>13</v>
      </c>
    </row>
    <row r="290" spans="1:7">
      <c r="A290" t="n">
        <v>7097</v>
      </c>
      <c r="B290" s="19" t="n">
        <v>32</v>
      </c>
      <c r="C290" s="7" t="n">
        <v>0</v>
      </c>
      <c r="D290" s="7" t="n">
        <v>65533</v>
      </c>
      <c r="E290" s="7" t="s">
        <v>26</v>
      </c>
      <c r="F290" s="7" t="s">
        <v>30</v>
      </c>
      <c r="G290" s="7" t="n">
        <v>0</v>
      </c>
    </row>
    <row r="291" spans="1:7">
      <c r="A291" t="s">
        <v>4</v>
      </c>
      <c r="B291" s="4" t="s">
        <v>5</v>
      </c>
      <c r="C291" s="4" t="s">
        <v>13</v>
      </c>
      <c r="D291" s="4" t="s">
        <v>10</v>
      </c>
      <c r="E291" s="4" t="s">
        <v>6</v>
      </c>
      <c r="F291" s="4" t="s">
        <v>6</v>
      </c>
      <c r="G291" s="4" t="s">
        <v>13</v>
      </c>
    </row>
    <row r="292" spans="1:7">
      <c r="A292" t="n">
        <v>7115</v>
      </c>
      <c r="B292" s="19" t="n">
        <v>32</v>
      </c>
      <c r="C292" s="7" t="n">
        <v>0</v>
      </c>
      <c r="D292" s="7" t="n">
        <v>65533</v>
      </c>
      <c r="E292" s="7" t="s">
        <v>26</v>
      </c>
      <c r="F292" s="7" t="s">
        <v>31</v>
      </c>
      <c r="G292" s="7" t="n">
        <v>1</v>
      </c>
    </row>
    <row r="293" spans="1:7">
      <c r="A293" t="s">
        <v>4</v>
      </c>
      <c r="B293" s="4" t="s">
        <v>5</v>
      </c>
      <c r="C293" s="4" t="s">
        <v>13</v>
      </c>
      <c r="D293" s="4" t="s">
        <v>10</v>
      </c>
      <c r="E293" s="4" t="s">
        <v>6</v>
      </c>
      <c r="F293" s="4" t="s">
        <v>6</v>
      </c>
      <c r="G293" s="4" t="s">
        <v>13</v>
      </c>
    </row>
    <row r="294" spans="1:7">
      <c r="A294" t="n">
        <v>7133</v>
      </c>
      <c r="B294" s="19" t="n">
        <v>32</v>
      </c>
      <c r="C294" s="7" t="n">
        <v>0</v>
      </c>
      <c r="D294" s="7" t="n">
        <v>65533</v>
      </c>
      <c r="E294" s="7" t="s">
        <v>26</v>
      </c>
      <c r="F294" s="7" t="s">
        <v>32</v>
      </c>
      <c r="G294" s="7" t="n">
        <v>1</v>
      </c>
    </row>
    <row r="295" spans="1:7">
      <c r="A295" t="s">
        <v>4</v>
      </c>
      <c r="B295" s="4" t="s">
        <v>5</v>
      </c>
      <c r="C295" s="4" t="s">
        <v>13</v>
      </c>
      <c r="D295" s="4" t="s">
        <v>10</v>
      </c>
      <c r="E295" s="4" t="s">
        <v>6</v>
      </c>
      <c r="F295" s="4" t="s">
        <v>6</v>
      </c>
      <c r="G295" s="4" t="s">
        <v>13</v>
      </c>
    </row>
    <row r="296" spans="1:7">
      <c r="A296" t="n">
        <v>7149</v>
      </c>
      <c r="B296" s="19" t="n">
        <v>32</v>
      </c>
      <c r="C296" s="7" t="n">
        <v>0</v>
      </c>
      <c r="D296" s="7" t="n">
        <v>65533</v>
      </c>
      <c r="E296" s="7" t="s">
        <v>26</v>
      </c>
      <c r="F296" s="7" t="s">
        <v>33</v>
      </c>
      <c r="G296" s="7" t="n">
        <v>0</v>
      </c>
    </row>
    <row r="297" spans="1:7">
      <c r="A297" t="s">
        <v>4</v>
      </c>
      <c r="B297" s="4" t="s">
        <v>5</v>
      </c>
      <c r="C297" s="4" t="s">
        <v>13</v>
      </c>
      <c r="D297" s="4" t="s">
        <v>6</v>
      </c>
      <c r="E297" s="4" t="s">
        <v>10</v>
      </c>
    </row>
    <row r="298" spans="1:7">
      <c r="A298" t="n">
        <v>7168</v>
      </c>
      <c r="B298" s="20" t="n">
        <v>94</v>
      </c>
      <c r="C298" s="7" t="n">
        <v>0</v>
      </c>
      <c r="D298" s="7" t="s">
        <v>34</v>
      </c>
      <c r="E298" s="7" t="n">
        <v>1</v>
      </c>
    </row>
    <row r="299" spans="1:7">
      <c r="A299" t="s">
        <v>4</v>
      </c>
      <c r="B299" s="4" t="s">
        <v>5</v>
      </c>
      <c r="C299" s="4" t="s">
        <v>13</v>
      </c>
      <c r="D299" s="4" t="s">
        <v>6</v>
      </c>
      <c r="E299" s="4" t="s">
        <v>10</v>
      </c>
    </row>
    <row r="300" spans="1:7">
      <c r="A300" t="n">
        <v>7180</v>
      </c>
      <c r="B300" s="20" t="n">
        <v>94</v>
      </c>
      <c r="C300" s="7" t="n">
        <v>0</v>
      </c>
      <c r="D300" s="7" t="s">
        <v>34</v>
      </c>
      <c r="E300" s="7" t="n">
        <v>2</v>
      </c>
    </row>
    <row r="301" spans="1:7">
      <c r="A301" t="s">
        <v>4</v>
      </c>
      <c r="B301" s="4" t="s">
        <v>5</v>
      </c>
      <c r="C301" s="4" t="s">
        <v>13</v>
      </c>
      <c r="D301" s="4" t="s">
        <v>6</v>
      </c>
      <c r="E301" s="4" t="s">
        <v>10</v>
      </c>
    </row>
    <row r="302" spans="1:7">
      <c r="A302" t="n">
        <v>7192</v>
      </c>
      <c r="B302" s="20" t="n">
        <v>94</v>
      </c>
      <c r="C302" s="7" t="n">
        <v>1</v>
      </c>
      <c r="D302" s="7" t="s">
        <v>34</v>
      </c>
      <c r="E302" s="7" t="n">
        <v>4</v>
      </c>
    </row>
    <row r="303" spans="1:7">
      <c r="A303" t="s">
        <v>4</v>
      </c>
      <c r="B303" s="4" t="s">
        <v>5</v>
      </c>
      <c r="C303" s="4" t="s">
        <v>13</v>
      </c>
      <c r="D303" s="4" t="s">
        <v>6</v>
      </c>
      <c r="E303" s="4" t="s">
        <v>10</v>
      </c>
    </row>
    <row r="304" spans="1:7">
      <c r="A304" t="n">
        <v>7204</v>
      </c>
      <c r="B304" s="20" t="n">
        <v>94</v>
      </c>
      <c r="C304" s="7" t="n">
        <v>0</v>
      </c>
      <c r="D304" s="7" t="s">
        <v>35</v>
      </c>
      <c r="E304" s="7" t="n">
        <v>1</v>
      </c>
    </row>
    <row r="305" spans="1:7">
      <c r="A305" t="s">
        <v>4</v>
      </c>
      <c r="B305" s="4" t="s">
        <v>5</v>
      </c>
      <c r="C305" s="4" t="s">
        <v>13</v>
      </c>
      <c r="D305" s="4" t="s">
        <v>6</v>
      </c>
      <c r="E305" s="4" t="s">
        <v>10</v>
      </c>
    </row>
    <row r="306" spans="1:7">
      <c r="A306" t="n">
        <v>7216</v>
      </c>
      <c r="B306" s="20" t="n">
        <v>94</v>
      </c>
      <c r="C306" s="7" t="n">
        <v>0</v>
      </c>
      <c r="D306" s="7" t="s">
        <v>35</v>
      </c>
      <c r="E306" s="7" t="n">
        <v>2</v>
      </c>
    </row>
    <row r="307" spans="1:7">
      <c r="A307" t="s">
        <v>4</v>
      </c>
      <c r="B307" s="4" t="s">
        <v>5</v>
      </c>
      <c r="C307" s="4" t="s">
        <v>13</v>
      </c>
      <c r="D307" s="4" t="s">
        <v>6</v>
      </c>
      <c r="E307" s="4" t="s">
        <v>10</v>
      </c>
    </row>
    <row r="308" spans="1:7">
      <c r="A308" t="n">
        <v>7228</v>
      </c>
      <c r="B308" s="20" t="n">
        <v>94</v>
      </c>
      <c r="C308" s="7" t="n">
        <v>1</v>
      </c>
      <c r="D308" s="7" t="s">
        <v>35</v>
      </c>
      <c r="E308" s="7" t="n">
        <v>4</v>
      </c>
    </row>
    <row r="309" spans="1:7">
      <c r="A309" t="s">
        <v>4</v>
      </c>
      <c r="B309" s="4" t="s">
        <v>5</v>
      </c>
      <c r="C309" s="4" t="s">
        <v>13</v>
      </c>
      <c r="D309" s="4" t="s">
        <v>6</v>
      </c>
      <c r="E309" s="4" t="s">
        <v>10</v>
      </c>
    </row>
    <row r="310" spans="1:7">
      <c r="A310" t="n">
        <v>7240</v>
      </c>
      <c r="B310" s="20" t="n">
        <v>94</v>
      </c>
      <c r="C310" s="7" t="n">
        <v>0</v>
      </c>
      <c r="D310" s="7" t="s">
        <v>36</v>
      </c>
      <c r="E310" s="7" t="n">
        <v>1</v>
      </c>
    </row>
    <row r="311" spans="1:7">
      <c r="A311" t="s">
        <v>4</v>
      </c>
      <c r="B311" s="4" t="s">
        <v>5</v>
      </c>
      <c r="C311" s="4" t="s">
        <v>13</v>
      </c>
      <c r="D311" s="4" t="s">
        <v>6</v>
      </c>
      <c r="E311" s="4" t="s">
        <v>10</v>
      </c>
    </row>
    <row r="312" spans="1:7">
      <c r="A312" t="n">
        <v>7252</v>
      </c>
      <c r="B312" s="20" t="n">
        <v>94</v>
      </c>
      <c r="C312" s="7" t="n">
        <v>0</v>
      </c>
      <c r="D312" s="7" t="s">
        <v>36</v>
      </c>
      <c r="E312" s="7" t="n">
        <v>2</v>
      </c>
    </row>
    <row r="313" spans="1:7">
      <c r="A313" t="s">
        <v>4</v>
      </c>
      <c r="B313" s="4" t="s">
        <v>5</v>
      </c>
      <c r="C313" s="4" t="s">
        <v>13</v>
      </c>
      <c r="D313" s="4" t="s">
        <v>6</v>
      </c>
      <c r="E313" s="4" t="s">
        <v>10</v>
      </c>
    </row>
    <row r="314" spans="1:7">
      <c r="A314" t="n">
        <v>7264</v>
      </c>
      <c r="B314" s="20" t="n">
        <v>94</v>
      </c>
      <c r="C314" s="7" t="n">
        <v>1</v>
      </c>
      <c r="D314" s="7" t="s">
        <v>36</v>
      </c>
      <c r="E314" s="7" t="n">
        <v>4</v>
      </c>
    </row>
    <row r="315" spans="1:7">
      <c r="A315" t="s">
        <v>4</v>
      </c>
      <c r="B315" s="4" t="s">
        <v>5</v>
      </c>
      <c r="C315" s="4" t="s">
        <v>13</v>
      </c>
      <c r="D315" s="4" t="s">
        <v>6</v>
      </c>
      <c r="E315" s="4" t="s">
        <v>10</v>
      </c>
    </row>
    <row r="316" spans="1:7">
      <c r="A316" t="n">
        <v>7276</v>
      </c>
      <c r="B316" s="20" t="n">
        <v>94</v>
      </c>
      <c r="C316" s="7" t="n">
        <v>0</v>
      </c>
      <c r="D316" s="7" t="s">
        <v>37</v>
      </c>
      <c r="E316" s="7" t="n">
        <v>1</v>
      </c>
    </row>
    <row r="317" spans="1:7">
      <c r="A317" t="s">
        <v>4</v>
      </c>
      <c r="B317" s="4" t="s">
        <v>5</v>
      </c>
      <c r="C317" s="4" t="s">
        <v>13</v>
      </c>
      <c r="D317" s="4" t="s">
        <v>6</v>
      </c>
      <c r="E317" s="4" t="s">
        <v>10</v>
      </c>
    </row>
    <row r="318" spans="1:7">
      <c r="A318" t="n">
        <v>7288</v>
      </c>
      <c r="B318" s="20" t="n">
        <v>94</v>
      </c>
      <c r="C318" s="7" t="n">
        <v>0</v>
      </c>
      <c r="D318" s="7" t="s">
        <v>37</v>
      </c>
      <c r="E318" s="7" t="n">
        <v>2</v>
      </c>
    </row>
    <row r="319" spans="1:7">
      <c r="A319" t="s">
        <v>4</v>
      </c>
      <c r="B319" s="4" t="s">
        <v>5</v>
      </c>
      <c r="C319" s="4" t="s">
        <v>13</v>
      </c>
      <c r="D319" s="4" t="s">
        <v>6</v>
      </c>
      <c r="E319" s="4" t="s">
        <v>10</v>
      </c>
    </row>
    <row r="320" spans="1:7">
      <c r="A320" t="n">
        <v>7300</v>
      </c>
      <c r="B320" s="20" t="n">
        <v>94</v>
      </c>
      <c r="C320" s="7" t="n">
        <v>1</v>
      </c>
      <c r="D320" s="7" t="s">
        <v>37</v>
      </c>
      <c r="E320" s="7" t="n">
        <v>4</v>
      </c>
    </row>
    <row r="321" spans="1:5">
      <c r="A321" t="s">
        <v>4</v>
      </c>
      <c r="B321" s="4" t="s">
        <v>5</v>
      </c>
      <c r="C321" s="4" t="s">
        <v>13</v>
      </c>
      <c r="D321" s="4" t="s">
        <v>10</v>
      </c>
      <c r="E321" s="4" t="s">
        <v>6</v>
      </c>
      <c r="F321" s="4" t="s">
        <v>6</v>
      </c>
      <c r="G321" s="4" t="s">
        <v>13</v>
      </c>
    </row>
    <row r="322" spans="1:5">
      <c r="A322" t="n">
        <v>7312</v>
      </c>
      <c r="B322" s="19" t="n">
        <v>32</v>
      </c>
      <c r="C322" s="7" t="n">
        <v>0</v>
      </c>
      <c r="D322" s="7" t="n">
        <v>65533</v>
      </c>
      <c r="E322" s="7" t="s">
        <v>26</v>
      </c>
      <c r="F322" s="7" t="s">
        <v>38</v>
      </c>
      <c r="G322" s="7" t="n">
        <v>0</v>
      </c>
    </row>
    <row r="323" spans="1:5">
      <c r="A323" t="s">
        <v>4</v>
      </c>
      <c r="B323" s="4" t="s">
        <v>5</v>
      </c>
      <c r="C323" s="4" t="s">
        <v>13</v>
      </c>
      <c r="D323" s="4" t="s">
        <v>10</v>
      </c>
      <c r="E323" s="4" t="s">
        <v>6</v>
      </c>
      <c r="F323" s="4" t="s">
        <v>6</v>
      </c>
      <c r="G323" s="4" t="s">
        <v>13</v>
      </c>
    </row>
    <row r="324" spans="1:5">
      <c r="A324" t="n">
        <v>7328</v>
      </c>
      <c r="B324" s="19" t="n">
        <v>32</v>
      </c>
      <c r="C324" s="7" t="n">
        <v>0</v>
      </c>
      <c r="D324" s="7" t="n">
        <v>65533</v>
      </c>
      <c r="E324" s="7" t="s">
        <v>26</v>
      </c>
      <c r="F324" s="7" t="s">
        <v>39</v>
      </c>
      <c r="G324" s="7" t="n">
        <v>0</v>
      </c>
    </row>
    <row r="325" spans="1:5">
      <c r="A325" t="s">
        <v>4</v>
      </c>
      <c r="B325" s="4" t="s">
        <v>5</v>
      </c>
      <c r="C325" s="4" t="s">
        <v>13</v>
      </c>
      <c r="D325" s="4" t="s">
        <v>10</v>
      </c>
      <c r="E325" s="4" t="s">
        <v>6</v>
      </c>
      <c r="F325" s="4" t="s">
        <v>6</v>
      </c>
      <c r="G325" s="4" t="s">
        <v>13</v>
      </c>
    </row>
    <row r="326" spans="1:5">
      <c r="A326" t="n">
        <v>7347</v>
      </c>
      <c r="B326" s="19" t="n">
        <v>32</v>
      </c>
      <c r="C326" s="7" t="n">
        <v>0</v>
      </c>
      <c r="D326" s="7" t="n">
        <v>65533</v>
      </c>
      <c r="E326" s="7" t="s">
        <v>26</v>
      </c>
      <c r="F326" s="7" t="s">
        <v>40</v>
      </c>
      <c r="G326" s="7" t="n">
        <v>0</v>
      </c>
    </row>
    <row r="327" spans="1:5">
      <c r="A327" t="s">
        <v>4</v>
      </c>
      <c r="B327" s="4" t="s">
        <v>5</v>
      </c>
      <c r="C327" s="4" t="s">
        <v>13</v>
      </c>
      <c r="D327" s="4" t="s">
        <v>10</v>
      </c>
      <c r="E327" s="4" t="s">
        <v>6</v>
      </c>
      <c r="F327" s="4" t="s">
        <v>6</v>
      </c>
      <c r="G327" s="4" t="s">
        <v>13</v>
      </c>
    </row>
    <row r="328" spans="1:5">
      <c r="A328" t="n">
        <v>7365</v>
      </c>
      <c r="B328" s="19" t="n">
        <v>32</v>
      </c>
      <c r="C328" s="7" t="n">
        <v>0</v>
      </c>
      <c r="D328" s="7" t="n">
        <v>65533</v>
      </c>
      <c r="E328" s="7" t="s">
        <v>26</v>
      </c>
      <c r="F328" s="7" t="s">
        <v>41</v>
      </c>
      <c r="G328" s="7" t="n">
        <v>1</v>
      </c>
    </row>
    <row r="329" spans="1:5">
      <c r="A329" t="s">
        <v>4</v>
      </c>
      <c r="B329" s="4" t="s">
        <v>5</v>
      </c>
      <c r="C329" s="4" t="s">
        <v>13</v>
      </c>
      <c r="D329" s="4" t="s">
        <v>10</v>
      </c>
      <c r="E329" s="4" t="s">
        <v>6</v>
      </c>
      <c r="F329" s="4" t="s">
        <v>6</v>
      </c>
      <c r="G329" s="4" t="s">
        <v>13</v>
      </c>
    </row>
    <row r="330" spans="1:5">
      <c r="A330" t="n">
        <v>7383</v>
      </c>
      <c r="B330" s="19" t="n">
        <v>32</v>
      </c>
      <c r="C330" s="7" t="n">
        <v>0</v>
      </c>
      <c r="D330" s="7" t="n">
        <v>65533</v>
      </c>
      <c r="E330" s="7" t="s">
        <v>26</v>
      </c>
      <c r="F330" s="7" t="s">
        <v>42</v>
      </c>
      <c r="G330" s="7" t="n">
        <v>0</v>
      </c>
    </row>
    <row r="331" spans="1:5">
      <c r="A331" t="s">
        <v>4</v>
      </c>
      <c r="B331" s="4" t="s">
        <v>5</v>
      </c>
      <c r="C331" s="4" t="s">
        <v>13</v>
      </c>
      <c r="D331" s="4" t="s">
        <v>10</v>
      </c>
      <c r="E331" s="4" t="s">
        <v>6</v>
      </c>
      <c r="F331" s="4" t="s">
        <v>6</v>
      </c>
      <c r="G331" s="4" t="s">
        <v>13</v>
      </c>
    </row>
    <row r="332" spans="1:5">
      <c r="A332" t="n">
        <v>7401</v>
      </c>
      <c r="B332" s="19" t="n">
        <v>32</v>
      </c>
      <c r="C332" s="7" t="n">
        <v>0</v>
      </c>
      <c r="D332" s="7" t="n">
        <v>65533</v>
      </c>
      <c r="E332" s="7" t="s">
        <v>26</v>
      </c>
      <c r="F332" s="7" t="s">
        <v>43</v>
      </c>
      <c r="G332" s="7" t="n">
        <v>0</v>
      </c>
    </row>
    <row r="333" spans="1:5">
      <c r="A333" t="s">
        <v>4</v>
      </c>
      <c r="B333" s="4" t="s">
        <v>5</v>
      </c>
      <c r="C333" s="4" t="s">
        <v>13</v>
      </c>
      <c r="D333" s="4" t="s">
        <v>10</v>
      </c>
      <c r="E333" s="4" t="s">
        <v>6</v>
      </c>
      <c r="F333" s="4" t="s">
        <v>6</v>
      </c>
      <c r="G333" s="4" t="s">
        <v>13</v>
      </c>
    </row>
    <row r="334" spans="1:5">
      <c r="A334" t="n">
        <v>7418</v>
      </c>
      <c r="B334" s="19" t="n">
        <v>32</v>
      </c>
      <c r="C334" s="7" t="n">
        <v>0</v>
      </c>
      <c r="D334" s="7" t="n">
        <v>65533</v>
      </c>
      <c r="E334" s="7" t="s">
        <v>26</v>
      </c>
      <c r="F334" s="7" t="s">
        <v>44</v>
      </c>
      <c r="G334" s="7" t="n">
        <v>0</v>
      </c>
    </row>
    <row r="335" spans="1:5">
      <c r="A335" t="s">
        <v>4</v>
      </c>
      <c r="B335" s="4" t="s">
        <v>5</v>
      </c>
      <c r="C335" s="4" t="s">
        <v>13</v>
      </c>
      <c r="D335" s="4" t="s">
        <v>10</v>
      </c>
      <c r="E335" s="4" t="s">
        <v>6</v>
      </c>
      <c r="F335" s="4" t="s">
        <v>6</v>
      </c>
      <c r="G335" s="4" t="s">
        <v>13</v>
      </c>
    </row>
    <row r="336" spans="1:5">
      <c r="A336" t="n">
        <v>7434</v>
      </c>
      <c r="B336" s="19" t="n">
        <v>32</v>
      </c>
      <c r="C336" s="7" t="n">
        <v>0</v>
      </c>
      <c r="D336" s="7" t="n">
        <v>65533</v>
      </c>
      <c r="E336" s="7" t="s">
        <v>26</v>
      </c>
      <c r="F336" s="7" t="s">
        <v>45</v>
      </c>
      <c r="G336" s="7" t="n">
        <v>1</v>
      </c>
    </row>
    <row r="337" spans="1:7">
      <c r="A337" t="s">
        <v>4</v>
      </c>
      <c r="B337" s="4" t="s">
        <v>5</v>
      </c>
      <c r="C337" s="4" t="s">
        <v>13</v>
      </c>
      <c r="D337" s="4" t="s">
        <v>6</v>
      </c>
      <c r="E337" s="4" t="s">
        <v>10</v>
      </c>
    </row>
    <row r="338" spans="1:7">
      <c r="A338" t="n">
        <v>7453</v>
      </c>
      <c r="B338" s="20" t="n">
        <v>94</v>
      </c>
      <c r="C338" s="7" t="n">
        <v>1</v>
      </c>
      <c r="D338" s="7" t="s">
        <v>46</v>
      </c>
      <c r="E338" s="7" t="n">
        <v>1</v>
      </c>
    </row>
    <row r="339" spans="1:7">
      <c r="A339" t="s">
        <v>4</v>
      </c>
      <c r="B339" s="4" t="s">
        <v>5</v>
      </c>
      <c r="C339" s="4" t="s">
        <v>13</v>
      </c>
      <c r="D339" s="4" t="s">
        <v>6</v>
      </c>
      <c r="E339" s="4" t="s">
        <v>10</v>
      </c>
    </row>
    <row r="340" spans="1:7">
      <c r="A340" t="n">
        <v>7465</v>
      </c>
      <c r="B340" s="20" t="n">
        <v>94</v>
      </c>
      <c r="C340" s="7" t="n">
        <v>1</v>
      </c>
      <c r="D340" s="7" t="s">
        <v>46</v>
      </c>
      <c r="E340" s="7" t="n">
        <v>2</v>
      </c>
    </row>
    <row r="341" spans="1:7">
      <c r="A341" t="s">
        <v>4</v>
      </c>
      <c r="B341" s="4" t="s">
        <v>5</v>
      </c>
      <c r="C341" s="4" t="s">
        <v>13</v>
      </c>
      <c r="D341" s="4" t="s">
        <v>6</v>
      </c>
      <c r="E341" s="4" t="s">
        <v>10</v>
      </c>
    </row>
    <row r="342" spans="1:7">
      <c r="A342" t="n">
        <v>7477</v>
      </c>
      <c r="B342" s="20" t="n">
        <v>94</v>
      </c>
      <c r="C342" s="7" t="n">
        <v>0</v>
      </c>
      <c r="D342" s="7" t="s">
        <v>46</v>
      </c>
      <c r="E342" s="7" t="n">
        <v>4</v>
      </c>
    </row>
    <row r="343" spans="1:7">
      <c r="A343" t="s">
        <v>4</v>
      </c>
      <c r="B343" s="4" t="s">
        <v>5</v>
      </c>
      <c r="C343" s="4" t="s">
        <v>13</v>
      </c>
      <c r="D343" s="4" t="s">
        <v>6</v>
      </c>
      <c r="E343" s="4" t="s">
        <v>10</v>
      </c>
    </row>
    <row r="344" spans="1:7">
      <c r="A344" t="n">
        <v>7489</v>
      </c>
      <c r="B344" s="20" t="n">
        <v>94</v>
      </c>
      <c r="C344" s="7" t="n">
        <v>1</v>
      </c>
      <c r="D344" s="7" t="s">
        <v>47</v>
      </c>
      <c r="E344" s="7" t="n">
        <v>1</v>
      </c>
    </row>
    <row r="345" spans="1:7">
      <c r="A345" t="s">
        <v>4</v>
      </c>
      <c r="B345" s="4" t="s">
        <v>5</v>
      </c>
      <c r="C345" s="4" t="s">
        <v>13</v>
      </c>
      <c r="D345" s="4" t="s">
        <v>6</v>
      </c>
      <c r="E345" s="4" t="s">
        <v>10</v>
      </c>
    </row>
    <row r="346" spans="1:7">
      <c r="A346" t="n">
        <v>7501</v>
      </c>
      <c r="B346" s="20" t="n">
        <v>94</v>
      </c>
      <c r="C346" s="7" t="n">
        <v>1</v>
      </c>
      <c r="D346" s="7" t="s">
        <v>47</v>
      </c>
      <c r="E346" s="7" t="n">
        <v>2</v>
      </c>
    </row>
    <row r="347" spans="1:7">
      <c r="A347" t="s">
        <v>4</v>
      </c>
      <c r="B347" s="4" t="s">
        <v>5</v>
      </c>
      <c r="C347" s="4" t="s">
        <v>13</v>
      </c>
      <c r="D347" s="4" t="s">
        <v>6</v>
      </c>
      <c r="E347" s="4" t="s">
        <v>10</v>
      </c>
    </row>
    <row r="348" spans="1:7">
      <c r="A348" t="n">
        <v>7513</v>
      </c>
      <c r="B348" s="20" t="n">
        <v>94</v>
      </c>
      <c r="C348" s="7" t="n">
        <v>0</v>
      </c>
      <c r="D348" s="7" t="s">
        <v>47</v>
      </c>
      <c r="E348" s="7" t="n">
        <v>4</v>
      </c>
    </row>
    <row r="349" spans="1:7">
      <c r="A349" t="s">
        <v>4</v>
      </c>
      <c r="B349" s="4" t="s">
        <v>5</v>
      </c>
      <c r="C349" s="4" t="s">
        <v>13</v>
      </c>
      <c r="D349" s="4" t="s">
        <v>6</v>
      </c>
      <c r="E349" s="4" t="s">
        <v>10</v>
      </c>
    </row>
    <row r="350" spans="1:7">
      <c r="A350" t="n">
        <v>7525</v>
      </c>
      <c r="B350" s="20" t="n">
        <v>94</v>
      </c>
      <c r="C350" s="7" t="n">
        <v>1</v>
      </c>
      <c r="D350" s="7" t="s">
        <v>48</v>
      </c>
      <c r="E350" s="7" t="n">
        <v>1</v>
      </c>
    </row>
    <row r="351" spans="1:7">
      <c r="A351" t="s">
        <v>4</v>
      </c>
      <c r="B351" s="4" t="s">
        <v>5</v>
      </c>
      <c r="C351" s="4" t="s">
        <v>13</v>
      </c>
      <c r="D351" s="4" t="s">
        <v>6</v>
      </c>
      <c r="E351" s="4" t="s">
        <v>10</v>
      </c>
    </row>
    <row r="352" spans="1:7">
      <c r="A352" t="n">
        <v>7537</v>
      </c>
      <c r="B352" s="20" t="n">
        <v>94</v>
      </c>
      <c r="C352" s="7" t="n">
        <v>1</v>
      </c>
      <c r="D352" s="7" t="s">
        <v>48</v>
      </c>
      <c r="E352" s="7" t="n">
        <v>2</v>
      </c>
    </row>
    <row r="353" spans="1:5">
      <c r="A353" t="s">
        <v>4</v>
      </c>
      <c r="B353" s="4" t="s">
        <v>5</v>
      </c>
      <c r="C353" s="4" t="s">
        <v>13</v>
      </c>
      <c r="D353" s="4" t="s">
        <v>6</v>
      </c>
      <c r="E353" s="4" t="s">
        <v>10</v>
      </c>
    </row>
    <row r="354" spans="1:5">
      <c r="A354" t="n">
        <v>7549</v>
      </c>
      <c r="B354" s="20" t="n">
        <v>94</v>
      </c>
      <c r="C354" s="7" t="n">
        <v>0</v>
      </c>
      <c r="D354" s="7" t="s">
        <v>48</v>
      </c>
      <c r="E354" s="7" t="n">
        <v>4</v>
      </c>
    </row>
    <row r="355" spans="1:5">
      <c r="A355" t="s">
        <v>4</v>
      </c>
      <c r="B355" s="4" t="s">
        <v>5</v>
      </c>
      <c r="C355" s="4" t="s">
        <v>13</v>
      </c>
      <c r="D355" s="4" t="s">
        <v>6</v>
      </c>
      <c r="E355" s="4" t="s">
        <v>10</v>
      </c>
    </row>
    <row r="356" spans="1:5">
      <c r="A356" t="n">
        <v>7561</v>
      </c>
      <c r="B356" s="20" t="n">
        <v>94</v>
      </c>
      <c r="C356" s="7" t="n">
        <v>1</v>
      </c>
      <c r="D356" s="7" t="s">
        <v>49</v>
      </c>
      <c r="E356" s="7" t="n">
        <v>1</v>
      </c>
    </row>
    <row r="357" spans="1:5">
      <c r="A357" t="s">
        <v>4</v>
      </c>
      <c r="B357" s="4" t="s">
        <v>5</v>
      </c>
      <c r="C357" s="4" t="s">
        <v>13</v>
      </c>
      <c r="D357" s="4" t="s">
        <v>6</v>
      </c>
      <c r="E357" s="4" t="s">
        <v>10</v>
      </c>
    </row>
    <row r="358" spans="1:5">
      <c r="A358" t="n">
        <v>7573</v>
      </c>
      <c r="B358" s="20" t="n">
        <v>94</v>
      </c>
      <c r="C358" s="7" t="n">
        <v>1</v>
      </c>
      <c r="D358" s="7" t="s">
        <v>49</v>
      </c>
      <c r="E358" s="7" t="n">
        <v>2</v>
      </c>
    </row>
    <row r="359" spans="1:5">
      <c r="A359" t="s">
        <v>4</v>
      </c>
      <c r="B359" s="4" t="s">
        <v>5</v>
      </c>
      <c r="C359" s="4" t="s">
        <v>13</v>
      </c>
      <c r="D359" s="4" t="s">
        <v>6</v>
      </c>
      <c r="E359" s="4" t="s">
        <v>10</v>
      </c>
    </row>
    <row r="360" spans="1:5">
      <c r="A360" t="n">
        <v>7585</v>
      </c>
      <c r="B360" s="20" t="n">
        <v>94</v>
      </c>
      <c r="C360" s="7" t="n">
        <v>0</v>
      </c>
      <c r="D360" s="7" t="s">
        <v>49</v>
      </c>
      <c r="E360" s="7" t="n">
        <v>4</v>
      </c>
    </row>
    <row r="361" spans="1:5">
      <c r="A361" t="s">
        <v>4</v>
      </c>
      <c r="B361" s="4" t="s">
        <v>5</v>
      </c>
      <c r="C361" s="4" t="s">
        <v>13</v>
      </c>
      <c r="D361" s="4" t="s">
        <v>6</v>
      </c>
      <c r="E361" s="4" t="s">
        <v>10</v>
      </c>
    </row>
    <row r="362" spans="1:5">
      <c r="A362" t="n">
        <v>7597</v>
      </c>
      <c r="B362" s="20" t="n">
        <v>94</v>
      </c>
      <c r="C362" s="7" t="n">
        <v>1</v>
      </c>
      <c r="D362" s="7" t="s">
        <v>50</v>
      </c>
      <c r="E362" s="7" t="n">
        <v>1</v>
      </c>
    </row>
    <row r="363" spans="1:5">
      <c r="A363" t="s">
        <v>4</v>
      </c>
      <c r="B363" s="4" t="s">
        <v>5</v>
      </c>
      <c r="C363" s="4" t="s">
        <v>13</v>
      </c>
      <c r="D363" s="4" t="s">
        <v>6</v>
      </c>
      <c r="E363" s="4" t="s">
        <v>10</v>
      </c>
    </row>
    <row r="364" spans="1:5">
      <c r="A364" t="n">
        <v>7609</v>
      </c>
      <c r="B364" s="20" t="n">
        <v>94</v>
      </c>
      <c r="C364" s="7" t="n">
        <v>1</v>
      </c>
      <c r="D364" s="7" t="s">
        <v>50</v>
      </c>
      <c r="E364" s="7" t="n">
        <v>2</v>
      </c>
    </row>
    <row r="365" spans="1:5">
      <c r="A365" t="s">
        <v>4</v>
      </c>
      <c r="B365" s="4" t="s">
        <v>5</v>
      </c>
      <c r="C365" s="4" t="s">
        <v>13</v>
      </c>
      <c r="D365" s="4" t="s">
        <v>6</v>
      </c>
      <c r="E365" s="4" t="s">
        <v>10</v>
      </c>
    </row>
    <row r="366" spans="1:5">
      <c r="A366" t="n">
        <v>7621</v>
      </c>
      <c r="B366" s="20" t="n">
        <v>94</v>
      </c>
      <c r="C366" s="7" t="n">
        <v>0</v>
      </c>
      <c r="D366" s="7" t="s">
        <v>50</v>
      </c>
      <c r="E366" s="7" t="n">
        <v>4</v>
      </c>
    </row>
    <row r="367" spans="1:5">
      <c r="A367" t="s">
        <v>4</v>
      </c>
      <c r="B367" s="4" t="s">
        <v>5</v>
      </c>
      <c r="C367" s="4" t="s">
        <v>13</v>
      </c>
      <c r="D367" s="4" t="s">
        <v>6</v>
      </c>
      <c r="E367" s="4" t="s">
        <v>10</v>
      </c>
    </row>
    <row r="368" spans="1:5">
      <c r="A368" t="n">
        <v>7633</v>
      </c>
      <c r="B368" s="20" t="n">
        <v>94</v>
      </c>
      <c r="C368" s="7" t="n">
        <v>1</v>
      </c>
      <c r="D368" s="7" t="s">
        <v>51</v>
      </c>
      <c r="E368" s="7" t="n">
        <v>1</v>
      </c>
    </row>
    <row r="369" spans="1:5">
      <c r="A369" t="s">
        <v>4</v>
      </c>
      <c r="B369" s="4" t="s">
        <v>5</v>
      </c>
      <c r="C369" s="4" t="s">
        <v>13</v>
      </c>
      <c r="D369" s="4" t="s">
        <v>6</v>
      </c>
      <c r="E369" s="4" t="s">
        <v>10</v>
      </c>
    </row>
    <row r="370" spans="1:5">
      <c r="A370" t="n">
        <v>7645</v>
      </c>
      <c r="B370" s="20" t="n">
        <v>94</v>
      </c>
      <c r="C370" s="7" t="n">
        <v>1</v>
      </c>
      <c r="D370" s="7" t="s">
        <v>51</v>
      </c>
      <c r="E370" s="7" t="n">
        <v>2</v>
      </c>
    </row>
    <row r="371" spans="1:5">
      <c r="A371" t="s">
        <v>4</v>
      </c>
      <c r="B371" s="4" t="s">
        <v>5</v>
      </c>
      <c r="C371" s="4" t="s">
        <v>13</v>
      </c>
      <c r="D371" s="4" t="s">
        <v>6</v>
      </c>
      <c r="E371" s="4" t="s">
        <v>10</v>
      </c>
    </row>
    <row r="372" spans="1:5">
      <c r="A372" t="n">
        <v>7657</v>
      </c>
      <c r="B372" s="20" t="n">
        <v>94</v>
      </c>
      <c r="C372" s="7" t="n">
        <v>0</v>
      </c>
      <c r="D372" s="7" t="s">
        <v>51</v>
      </c>
      <c r="E372" s="7" t="n">
        <v>4</v>
      </c>
    </row>
    <row r="373" spans="1:5">
      <c r="A373" t="s">
        <v>4</v>
      </c>
      <c r="B373" s="4" t="s">
        <v>5</v>
      </c>
      <c r="C373" s="4" t="s">
        <v>20</v>
      </c>
    </row>
    <row r="374" spans="1:5">
      <c r="A374" t="n">
        <v>7669</v>
      </c>
      <c r="B374" s="17" t="n">
        <v>3</v>
      </c>
      <c r="C374" s="11" t="n">
        <f t="normal" ca="1">A656</f>
        <v>0</v>
      </c>
    </row>
    <row r="375" spans="1:5">
      <c r="A375" t="s">
        <v>4</v>
      </c>
      <c r="B375" s="4" t="s">
        <v>5</v>
      </c>
      <c r="C375" s="4" t="s">
        <v>13</v>
      </c>
      <c r="D375" s="4" t="s">
        <v>10</v>
      </c>
      <c r="E375" s="4" t="s">
        <v>13</v>
      </c>
      <c r="F375" s="4" t="s">
        <v>20</v>
      </c>
    </row>
    <row r="376" spans="1:5">
      <c r="A376" t="n">
        <v>7674</v>
      </c>
      <c r="B376" s="10" t="n">
        <v>5</v>
      </c>
      <c r="C376" s="7" t="n">
        <v>30</v>
      </c>
      <c r="D376" s="7" t="n">
        <v>8476</v>
      </c>
      <c r="E376" s="7" t="n">
        <v>1</v>
      </c>
      <c r="F376" s="11" t="n">
        <f t="normal" ca="1">A470</f>
        <v>0</v>
      </c>
    </row>
    <row r="377" spans="1:5">
      <c r="A377" t="s">
        <v>4</v>
      </c>
      <c r="B377" s="4" t="s">
        <v>5</v>
      </c>
      <c r="C377" s="4" t="s">
        <v>13</v>
      </c>
      <c r="D377" s="4" t="s">
        <v>10</v>
      </c>
      <c r="E377" s="4" t="s">
        <v>6</v>
      </c>
      <c r="F377" s="4" t="s">
        <v>6</v>
      </c>
      <c r="G377" s="4" t="s">
        <v>13</v>
      </c>
    </row>
    <row r="378" spans="1:5">
      <c r="A378" t="n">
        <v>7683</v>
      </c>
      <c r="B378" s="19" t="n">
        <v>32</v>
      </c>
      <c r="C378" s="7" t="n">
        <v>0</v>
      </c>
      <c r="D378" s="7" t="n">
        <v>65533</v>
      </c>
      <c r="E378" s="7" t="s">
        <v>26</v>
      </c>
      <c r="F378" s="7" t="s">
        <v>27</v>
      </c>
      <c r="G378" s="7" t="n">
        <v>1</v>
      </c>
    </row>
    <row r="379" spans="1:5">
      <c r="A379" t="s">
        <v>4</v>
      </c>
      <c r="B379" s="4" t="s">
        <v>5</v>
      </c>
      <c r="C379" s="4" t="s">
        <v>13</v>
      </c>
      <c r="D379" s="4" t="s">
        <v>10</v>
      </c>
      <c r="E379" s="4" t="s">
        <v>6</v>
      </c>
      <c r="F379" s="4" t="s">
        <v>6</v>
      </c>
      <c r="G379" s="4" t="s">
        <v>13</v>
      </c>
    </row>
    <row r="380" spans="1:5">
      <c r="A380" t="n">
        <v>7699</v>
      </c>
      <c r="B380" s="19" t="n">
        <v>32</v>
      </c>
      <c r="C380" s="7" t="n">
        <v>0</v>
      </c>
      <c r="D380" s="7" t="n">
        <v>65533</v>
      </c>
      <c r="E380" s="7" t="s">
        <v>26</v>
      </c>
      <c r="F380" s="7" t="s">
        <v>28</v>
      </c>
      <c r="G380" s="7" t="n">
        <v>1</v>
      </c>
    </row>
    <row r="381" spans="1:5">
      <c r="A381" t="s">
        <v>4</v>
      </c>
      <c r="B381" s="4" t="s">
        <v>5</v>
      </c>
      <c r="C381" s="4" t="s">
        <v>13</v>
      </c>
      <c r="D381" s="4" t="s">
        <v>10</v>
      </c>
      <c r="E381" s="4" t="s">
        <v>6</v>
      </c>
      <c r="F381" s="4" t="s">
        <v>6</v>
      </c>
      <c r="G381" s="4" t="s">
        <v>13</v>
      </c>
    </row>
    <row r="382" spans="1:5">
      <c r="A382" t="n">
        <v>7718</v>
      </c>
      <c r="B382" s="19" t="n">
        <v>32</v>
      </c>
      <c r="C382" s="7" t="n">
        <v>0</v>
      </c>
      <c r="D382" s="7" t="n">
        <v>65533</v>
      </c>
      <c r="E382" s="7" t="s">
        <v>26</v>
      </c>
      <c r="F382" s="7" t="s">
        <v>29</v>
      </c>
      <c r="G382" s="7" t="n">
        <v>1</v>
      </c>
    </row>
    <row r="383" spans="1:5">
      <c r="A383" t="s">
        <v>4</v>
      </c>
      <c r="B383" s="4" t="s">
        <v>5</v>
      </c>
      <c r="C383" s="4" t="s">
        <v>13</v>
      </c>
      <c r="D383" s="4" t="s">
        <v>10</v>
      </c>
      <c r="E383" s="4" t="s">
        <v>6</v>
      </c>
      <c r="F383" s="4" t="s">
        <v>6</v>
      </c>
      <c r="G383" s="4" t="s">
        <v>13</v>
      </c>
    </row>
    <row r="384" spans="1:5">
      <c r="A384" t="n">
        <v>7736</v>
      </c>
      <c r="B384" s="19" t="n">
        <v>32</v>
      </c>
      <c r="C384" s="7" t="n">
        <v>0</v>
      </c>
      <c r="D384" s="7" t="n">
        <v>65533</v>
      </c>
      <c r="E384" s="7" t="s">
        <v>26</v>
      </c>
      <c r="F384" s="7" t="s">
        <v>30</v>
      </c>
      <c r="G384" s="7" t="n">
        <v>0</v>
      </c>
    </row>
    <row r="385" spans="1:7">
      <c r="A385" t="s">
        <v>4</v>
      </c>
      <c r="B385" s="4" t="s">
        <v>5</v>
      </c>
      <c r="C385" s="4" t="s">
        <v>13</v>
      </c>
      <c r="D385" s="4" t="s">
        <v>10</v>
      </c>
      <c r="E385" s="4" t="s">
        <v>6</v>
      </c>
      <c r="F385" s="4" t="s">
        <v>6</v>
      </c>
      <c r="G385" s="4" t="s">
        <v>13</v>
      </c>
    </row>
    <row r="386" spans="1:7">
      <c r="A386" t="n">
        <v>7754</v>
      </c>
      <c r="B386" s="19" t="n">
        <v>32</v>
      </c>
      <c r="C386" s="7" t="n">
        <v>0</v>
      </c>
      <c r="D386" s="7" t="n">
        <v>65533</v>
      </c>
      <c r="E386" s="7" t="s">
        <v>26</v>
      </c>
      <c r="F386" s="7" t="s">
        <v>31</v>
      </c>
      <c r="G386" s="7" t="n">
        <v>1</v>
      </c>
    </row>
    <row r="387" spans="1:7">
      <c r="A387" t="s">
        <v>4</v>
      </c>
      <c r="B387" s="4" t="s">
        <v>5</v>
      </c>
      <c r="C387" s="4" t="s">
        <v>13</v>
      </c>
      <c r="D387" s="4" t="s">
        <v>10</v>
      </c>
      <c r="E387" s="4" t="s">
        <v>6</v>
      </c>
      <c r="F387" s="4" t="s">
        <v>6</v>
      </c>
      <c r="G387" s="4" t="s">
        <v>13</v>
      </c>
    </row>
    <row r="388" spans="1:7">
      <c r="A388" t="n">
        <v>7772</v>
      </c>
      <c r="B388" s="19" t="n">
        <v>32</v>
      </c>
      <c r="C388" s="7" t="n">
        <v>0</v>
      </c>
      <c r="D388" s="7" t="n">
        <v>65533</v>
      </c>
      <c r="E388" s="7" t="s">
        <v>26</v>
      </c>
      <c r="F388" s="7" t="s">
        <v>32</v>
      </c>
      <c r="G388" s="7" t="n">
        <v>1</v>
      </c>
    </row>
    <row r="389" spans="1:7">
      <c r="A389" t="s">
        <v>4</v>
      </c>
      <c r="B389" s="4" t="s">
        <v>5</v>
      </c>
      <c r="C389" s="4" t="s">
        <v>13</v>
      </c>
      <c r="D389" s="4" t="s">
        <v>10</v>
      </c>
      <c r="E389" s="4" t="s">
        <v>6</v>
      </c>
      <c r="F389" s="4" t="s">
        <v>6</v>
      </c>
      <c r="G389" s="4" t="s">
        <v>13</v>
      </c>
    </row>
    <row r="390" spans="1:7">
      <c r="A390" t="n">
        <v>7788</v>
      </c>
      <c r="B390" s="19" t="n">
        <v>32</v>
      </c>
      <c r="C390" s="7" t="n">
        <v>0</v>
      </c>
      <c r="D390" s="7" t="n">
        <v>65533</v>
      </c>
      <c r="E390" s="7" t="s">
        <v>26</v>
      </c>
      <c r="F390" s="7" t="s">
        <v>33</v>
      </c>
      <c r="G390" s="7" t="n">
        <v>0</v>
      </c>
    </row>
    <row r="391" spans="1:7">
      <c r="A391" t="s">
        <v>4</v>
      </c>
      <c r="B391" s="4" t="s">
        <v>5</v>
      </c>
      <c r="C391" s="4" t="s">
        <v>13</v>
      </c>
      <c r="D391" s="4" t="s">
        <v>6</v>
      </c>
      <c r="E391" s="4" t="s">
        <v>10</v>
      </c>
    </row>
    <row r="392" spans="1:7">
      <c r="A392" t="n">
        <v>7807</v>
      </c>
      <c r="B392" s="20" t="n">
        <v>94</v>
      </c>
      <c r="C392" s="7" t="n">
        <v>0</v>
      </c>
      <c r="D392" s="7" t="s">
        <v>34</v>
      </c>
      <c r="E392" s="7" t="n">
        <v>1</v>
      </c>
    </row>
    <row r="393" spans="1:7">
      <c r="A393" t="s">
        <v>4</v>
      </c>
      <c r="B393" s="4" t="s">
        <v>5</v>
      </c>
      <c r="C393" s="4" t="s">
        <v>13</v>
      </c>
      <c r="D393" s="4" t="s">
        <v>6</v>
      </c>
      <c r="E393" s="4" t="s">
        <v>10</v>
      </c>
    </row>
    <row r="394" spans="1:7">
      <c r="A394" t="n">
        <v>7819</v>
      </c>
      <c r="B394" s="20" t="n">
        <v>94</v>
      </c>
      <c r="C394" s="7" t="n">
        <v>0</v>
      </c>
      <c r="D394" s="7" t="s">
        <v>34</v>
      </c>
      <c r="E394" s="7" t="n">
        <v>2</v>
      </c>
    </row>
    <row r="395" spans="1:7">
      <c r="A395" t="s">
        <v>4</v>
      </c>
      <c r="B395" s="4" t="s">
        <v>5</v>
      </c>
      <c r="C395" s="4" t="s">
        <v>13</v>
      </c>
      <c r="D395" s="4" t="s">
        <v>6</v>
      </c>
      <c r="E395" s="4" t="s">
        <v>10</v>
      </c>
    </row>
    <row r="396" spans="1:7">
      <c r="A396" t="n">
        <v>7831</v>
      </c>
      <c r="B396" s="20" t="n">
        <v>94</v>
      </c>
      <c r="C396" s="7" t="n">
        <v>1</v>
      </c>
      <c r="D396" s="7" t="s">
        <v>34</v>
      </c>
      <c r="E396" s="7" t="n">
        <v>4</v>
      </c>
    </row>
    <row r="397" spans="1:7">
      <c r="A397" t="s">
        <v>4</v>
      </c>
      <c r="B397" s="4" t="s">
        <v>5</v>
      </c>
      <c r="C397" s="4" t="s">
        <v>13</v>
      </c>
      <c r="D397" s="4" t="s">
        <v>6</v>
      </c>
      <c r="E397" s="4" t="s">
        <v>10</v>
      </c>
    </row>
    <row r="398" spans="1:7">
      <c r="A398" t="n">
        <v>7843</v>
      </c>
      <c r="B398" s="20" t="n">
        <v>94</v>
      </c>
      <c r="C398" s="7" t="n">
        <v>0</v>
      </c>
      <c r="D398" s="7" t="s">
        <v>35</v>
      </c>
      <c r="E398" s="7" t="n">
        <v>1</v>
      </c>
    </row>
    <row r="399" spans="1:7">
      <c r="A399" t="s">
        <v>4</v>
      </c>
      <c r="B399" s="4" t="s">
        <v>5</v>
      </c>
      <c r="C399" s="4" t="s">
        <v>13</v>
      </c>
      <c r="D399" s="4" t="s">
        <v>6</v>
      </c>
      <c r="E399" s="4" t="s">
        <v>10</v>
      </c>
    </row>
    <row r="400" spans="1:7">
      <c r="A400" t="n">
        <v>7855</v>
      </c>
      <c r="B400" s="20" t="n">
        <v>94</v>
      </c>
      <c r="C400" s="7" t="n">
        <v>0</v>
      </c>
      <c r="D400" s="7" t="s">
        <v>35</v>
      </c>
      <c r="E400" s="7" t="n">
        <v>2</v>
      </c>
    </row>
    <row r="401" spans="1:7">
      <c r="A401" t="s">
        <v>4</v>
      </c>
      <c r="B401" s="4" t="s">
        <v>5</v>
      </c>
      <c r="C401" s="4" t="s">
        <v>13</v>
      </c>
      <c r="D401" s="4" t="s">
        <v>6</v>
      </c>
      <c r="E401" s="4" t="s">
        <v>10</v>
      </c>
    </row>
    <row r="402" spans="1:7">
      <c r="A402" t="n">
        <v>7867</v>
      </c>
      <c r="B402" s="20" t="n">
        <v>94</v>
      </c>
      <c r="C402" s="7" t="n">
        <v>1</v>
      </c>
      <c r="D402" s="7" t="s">
        <v>35</v>
      </c>
      <c r="E402" s="7" t="n">
        <v>4</v>
      </c>
    </row>
    <row r="403" spans="1:7">
      <c r="A403" t="s">
        <v>4</v>
      </c>
      <c r="B403" s="4" t="s">
        <v>5</v>
      </c>
      <c r="C403" s="4" t="s">
        <v>13</v>
      </c>
      <c r="D403" s="4" t="s">
        <v>6</v>
      </c>
      <c r="E403" s="4" t="s">
        <v>10</v>
      </c>
    </row>
    <row r="404" spans="1:7">
      <c r="A404" t="n">
        <v>7879</v>
      </c>
      <c r="B404" s="20" t="n">
        <v>94</v>
      </c>
      <c r="C404" s="7" t="n">
        <v>0</v>
      </c>
      <c r="D404" s="7" t="s">
        <v>36</v>
      </c>
      <c r="E404" s="7" t="n">
        <v>1</v>
      </c>
    </row>
    <row r="405" spans="1:7">
      <c r="A405" t="s">
        <v>4</v>
      </c>
      <c r="B405" s="4" t="s">
        <v>5</v>
      </c>
      <c r="C405" s="4" t="s">
        <v>13</v>
      </c>
      <c r="D405" s="4" t="s">
        <v>6</v>
      </c>
      <c r="E405" s="4" t="s">
        <v>10</v>
      </c>
    </row>
    <row r="406" spans="1:7">
      <c r="A406" t="n">
        <v>7891</v>
      </c>
      <c r="B406" s="20" t="n">
        <v>94</v>
      </c>
      <c r="C406" s="7" t="n">
        <v>0</v>
      </c>
      <c r="D406" s="7" t="s">
        <v>36</v>
      </c>
      <c r="E406" s="7" t="n">
        <v>2</v>
      </c>
    </row>
    <row r="407" spans="1:7">
      <c r="A407" t="s">
        <v>4</v>
      </c>
      <c r="B407" s="4" t="s">
        <v>5</v>
      </c>
      <c r="C407" s="4" t="s">
        <v>13</v>
      </c>
      <c r="D407" s="4" t="s">
        <v>6</v>
      </c>
      <c r="E407" s="4" t="s">
        <v>10</v>
      </c>
    </row>
    <row r="408" spans="1:7">
      <c r="A408" t="n">
        <v>7903</v>
      </c>
      <c r="B408" s="20" t="n">
        <v>94</v>
      </c>
      <c r="C408" s="7" t="n">
        <v>1</v>
      </c>
      <c r="D408" s="7" t="s">
        <v>36</v>
      </c>
      <c r="E408" s="7" t="n">
        <v>4</v>
      </c>
    </row>
    <row r="409" spans="1:7">
      <c r="A409" t="s">
        <v>4</v>
      </c>
      <c r="B409" s="4" t="s">
        <v>5</v>
      </c>
      <c r="C409" s="4" t="s">
        <v>13</v>
      </c>
      <c r="D409" s="4" t="s">
        <v>6</v>
      </c>
      <c r="E409" s="4" t="s">
        <v>10</v>
      </c>
    </row>
    <row r="410" spans="1:7">
      <c r="A410" t="n">
        <v>7915</v>
      </c>
      <c r="B410" s="20" t="n">
        <v>94</v>
      </c>
      <c r="C410" s="7" t="n">
        <v>0</v>
      </c>
      <c r="D410" s="7" t="s">
        <v>37</v>
      </c>
      <c r="E410" s="7" t="n">
        <v>1</v>
      </c>
    </row>
    <row r="411" spans="1:7">
      <c r="A411" t="s">
        <v>4</v>
      </c>
      <c r="B411" s="4" t="s">
        <v>5</v>
      </c>
      <c r="C411" s="4" t="s">
        <v>13</v>
      </c>
      <c r="D411" s="4" t="s">
        <v>6</v>
      </c>
      <c r="E411" s="4" t="s">
        <v>10</v>
      </c>
    </row>
    <row r="412" spans="1:7">
      <c r="A412" t="n">
        <v>7927</v>
      </c>
      <c r="B412" s="20" t="n">
        <v>94</v>
      </c>
      <c r="C412" s="7" t="n">
        <v>0</v>
      </c>
      <c r="D412" s="7" t="s">
        <v>37</v>
      </c>
      <c r="E412" s="7" t="n">
        <v>2</v>
      </c>
    </row>
    <row r="413" spans="1:7">
      <c r="A413" t="s">
        <v>4</v>
      </c>
      <c r="B413" s="4" t="s">
        <v>5</v>
      </c>
      <c r="C413" s="4" t="s">
        <v>13</v>
      </c>
      <c r="D413" s="4" t="s">
        <v>6</v>
      </c>
      <c r="E413" s="4" t="s">
        <v>10</v>
      </c>
    </row>
    <row r="414" spans="1:7">
      <c r="A414" t="n">
        <v>7939</v>
      </c>
      <c r="B414" s="20" t="n">
        <v>94</v>
      </c>
      <c r="C414" s="7" t="n">
        <v>1</v>
      </c>
      <c r="D414" s="7" t="s">
        <v>37</v>
      </c>
      <c r="E414" s="7" t="n">
        <v>4</v>
      </c>
    </row>
    <row r="415" spans="1:7">
      <c r="A415" t="s">
        <v>4</v>
      </c>
      <c r="B415" s="4" t="s">
        <v>5</v>
      </c>
      <c r="C415" s="4" t="s">
        <v>13</v>
      </c>
      <c r="D415" s="4" t="s">
        <v>10</v>
      </c>
      <c r="E415" s="4" t="s">
        <v>6</v>
      </c>
      <c r="F415" s="4" t="s">
        <v>6</v>
      </c>
      <c r="G415" s="4" t="s">
        <v>13</v>
      </c>
    </row>
    <row r="416" spans="1:7">
      <c r="A416" t="n">
        <v>7951</v>
      </c>
      <c r="B416" s="19" t="n">
        <v>32</v>
      </c>
      <c r="C416" s="7" t="n">
        <v>0</v>
      </c>
      <c r="D416" s="7" t="n">
        <v>65533</v>
      </c>
      <c r="E416" s="7" t="s">
        <v>26</v>
      </c>
      <c r="F416" s="7" t="s">
        <v>38</v>
      </c>
      <c r="G416" s="7" t="n">
        <v>0</v>
      </c>
    </row>
    <row r="417" spans="1:7">
      <c r="A417" t="s">
        <v>4</v>
      </c>
      <c r="B417" s="4" t="s">
        <v>5</v>
      </c>
      <c r="C417" s="4" t="s">
        <v>13</v>
      </c>
      <c r="D417" s="4" t="s">
        <v>10</v>
      </c>
      <c r="E417" s="4" t="s">
        <v>6</v>
      </c>
      <c r="F417" s="4" t="s">
        <v>6</v>
      </c>
      <c r="G417" s="4" t="s">
        <v>13</v>
      </c>
    </row>
    <row r="418" spans="1:7">
      <c r="A418" t="n">
        <v>7967</v>
      </c>
      <c r="B418" s="19" t="n">
        <v>32</v>
      </c>
      <c r="C418" s="7" t="n">
        <v>0</v>
      </c>
      <c r="D418" s="7" t="n">
        <v>65533</v>
      </c>
      <c r="E418" s="7" t="s">
        <v>26</v>
      </c>
      <c r="F418" s="7" t="s">
        <v>39</v>
      </c>
      <c r="G418" s="7" t="n">
        <v>0</v>
      </c>
    </row>
    <row r="419" spans="1:7">
      <c r="A419" t="s">
        <v>4</v>
      </c>
      <c r="B419" s="4" t="s">
        <v>5</v>
      </c>
      <c r="C419" s="4" t="s">
        <v>13</v>
      </c>
      <c r="D419" s="4" t="s">
        <v>10</v>
      </c>
      <c r="E419" s="4" t="s">
        <v>6</v>
      </c>
      <c r="F419" s="4" t="s">
        <v>6</v>
      </c>
      <c r="G419" s="4" t="s">
        <v>13</v>
      </c>
    </row>
    <row r="420" spans="1:7">
      <c r="A420" t="n">
        <v>7986</v>
      </c>
      <c r="B420" s="19" t="n">
        <v>32</v>
      </c>
      <c r="C420" s="7" t="n">
        <v>0</v>
      </c>
      <c r="D420" s="7" t="n">
        <v>65533</v>
      </c>
      <c r="E420" s="7" t="s">
        <v>26</v>
      </c>
      <c r="F420" s="7" t="s">
        <v>40</v>
      </c>
      <c r="G420" s="7" t="n">
        <v>0</v>
      </c>
    </row>
    <row r="421" spans="1:7">
      <c r="A421" t="s">
        <v>4</v>
      </c>
      <c r="B421" s="4" t="s">
        <v>5</v>
      </c>
      <c r="C421" s="4" t="s">
        <v>13</v>
      </c>
      <c r="D421" s="4" t="s">
        <v>10</v>
      </c>
      <c r="E421" s="4" t="s">
        <v>6</v>
      </c>
      <c r="F421" s="4" t="s">
        <v>6</v>
      </c>
      <c r="G421" s="4" t="s">
        <v>13</v>
      </c>
    </row>
    <row r="422" spans="1:7">
      <c r="A422" t="n">
        <v>8004</v>
      </c>
      <c r="B422" s="19" t="n">
        <v>32</v>
      </c>
      <c r="C422" s="7" t="n">
        <v>0</v>
      </c>
      <c r="D422" s="7" t="n">
        <v>65533</v>
      </c>
      <c r="E422" s="7" t="s">
        <v>26</v>
      </c>
      <c r="F422" s="7" t="s">
        <v>41</v>
      </c>
      <c r="G422" s="7" t="n">
        <v>1</v>
      </c>
    </row>
    <row r="423" spans="1:7">
      <c r="A423" t="s">
        <v>4</v>
      </c>
      <c r="B423" s="4" t="s">
        <v>5</v>
      </c>
      <c r="C423" s="4" t="s">
        <v>13</v>
      </c>
      <c r="D423" s="4" t="s">
        <v>10</v>
      </c>
      <c r="E423" s="4" t="s">
        <v>6</v>
      </c>
      <c r="F423" s="4" t="s">
        <v>6</v>
      </c>
      <c r="G423" s="4" t="s">
        <v>13</v>
      </c>
    </row>
    <row r="424" spans="1:7">
      <c r="A424" t="n">
        <v>8022</v>
      </c>
      <c r="B424" s="19" t="n">
        <v>32</v>
      </c>
      <c r="C424" s="7" t="n">
        <v>0</v>
      </c>
      <c r="D424" s="7" t="n">
        <v>65533</v>
      </c>
      <c r="E424" s="7" t="s">
        <v>26</v>
      </c>
      <c r="F424" s="7" t="s">
        <v>42</v>
      </c>
      <c r="G424" s="7" t="n">
        <v>0</v>
      </c>
    </row>
    <row r="425" spans="1:7">
      <c r="A425" t="s">
        <v>4</v>
      </c>
      <c r="B425" s="4" t="s">
        <v>5</v>
      </c>
      <c r="C425" s="4" t="s">
        <v>13</v>
      </c>
      <c r="D425" s="4" t="s">
        <v>10</v>
      </c>
      <c r="E425" s="4" t="s">
        <v>6</v>
      </c>
      <c r="F425" s="4" t="s">
        <v>6</v>
      </c>
      <c r="G425" s="4" t="s">
        <v>13</v>
      </c>
    </row>
    <row r="426" spans="1:7">
      <c r="A426" t="n">
        <v>8040</v>
      </c>
      <c r="B426" s="19" t="n">
        <v>32</v>
      </c>
      <c r="C426" s="7" t="n">
        <v>0</v>
      </c>
      <c r="D426" s="7" t="n">
        <v>65533</v>
      </c>
      <c r="E426" s="7" t="s">
        <v>26</v>
      </c>
      <c r="F426" s="7" t="s">
        <v>43</v>
      </c>
      <c r="G426" s="7" t="n">
        <v>0</v>
      </c>
    </row>
    <row r="427" spans="1:7">
      <c r="A427" t="s">
        <v>4</v>
      </c>
      <c r="B427" s="4" t="s">
        <v>5</v>
      </c>
      <c r="C427" s="4" t="s">
        <v>13</v>
      </c>
      <c r="D427" s="4" t="s">
        <v>10</v>
      </c>
      <c r="E427" s="4" t="s">
        <v>6</v>
      </c>
      <c r="F427" s="4" t="s">
        <v>6</v>
      </c>
      <c r="G427" s="4" t="s">
        <v>13</v>
      </c>
    </row>
    <row r="428" spans="1:7">
      <c r="A428" t="n">
        <v>8057</v>
      </c>
      <c r="B428" s="19" t="n">
        <v>32</v>
      </c>
      <c r="C428" s="7" t="n">
        <v>0</v>
      </c>
      <c r="D428" s="7" t="n">
        <v>65533</v>
      </c>
      <c r="E428" s="7" t="s">
        <v>26</v>
      </c>
      <c r="F428" s="7" t="s">
        <v>44</v>
      </c>
      <c r="G428" s="7" t="n">
        <v>0</v>
      </c>
    </row>
    <row r="429" spans="1:7">
      <c r="A429" t="s">
        <v>4</v>
      </c>
      <c r="B429" s="4" t="s">
        <v>5</v>
      </c>
      <c r="C429" s="4" t="s">
        <v>13</v>
      </c>
      <c r="D429" s="4" t="s">
        <v>10</v>
      </c>
      <c r="E429" s="4" t="s">
        <v>6</v>
      </c>
      <c r="F429" s="4" t="s">
        <v>6</v>
      </c>
      <c r="G429" s="4" t="s">
        <v>13</v>
      </c>
    </row>
    <row r="430" spans="1:7">
      <c r="A430" t="n">
        <v>8073</v>
      </c>
      <c r="B430" s="19" t="n">
        <v>32</v>
      </c>
      <c r="C430" s="7" t="n">
        <v>0</v>
      </c>
      <c r="D430" s="7" t="n">
        <v>65533</v>
      </c>
      <c r="E430" s="7" t="s">
        <v>26</v>
      </c>
      <c r="F430" s="7" t="s">
        <v>45</v>
      </c>
      <c r="G430" s="7" t="n">
        <v>1</v>
      </c>
    </row>
    <row r="431" spans="1:7">
      <c r="A431" t="s">
        <v>4</v>
      </c>
      <c r="B431" s="4" t="s">
        <v>5</v>
      </c>
      <c r="C431" s="4" t="s">
        <v>13</v>
      </c>
      <c r="D431" s="4" t="s">
        <v>6</v>
      </c>
      <c r="E431" s="4" t="s">
        <v>10</v>
      </c>
    </row>
    <row r="432" spans="1:7">
      <c r="A432" t="n">
        <v>8092</v>
      </c>
      <c r="B432" s="20" t="n">
        <v>94</v>
      </c>
      <c r="C432" s="7" t="n">
        <v>1</v>
      </c>
      <c r="D432" s="7" t="s">
        <v>46</v>
      </c>
      <c r="E432" s="7" t="n">
        <v>1</v>
      </c>
    </row>
    <row r="433" spans="1:7">
      <c r="A433" t="s">
        <v>4</v>
      </c>
      <c r="B433" s="4" t="s">
        <v>5</v>
      </c>
      <c r="C433" s="4" t="s">
        <v>13</v>
      </c>
      <c r="D433" s="4" t="s">
        <v>6</v>
      </c>
      <c r="E433" s="4" t="s">
        <v>10</v>
      </c>
    </row>
    <row r="434" spans="1:7">
      <c r="A434" t="n">
        <v>8104</v>
      </c>
      <c r="B434" s="20" t="n">
        <v>94</v>
      </c>
      <c r="C434" s="7" t="n">
        <v>1</v>
      </c>
      <c r="D434" s="7" t="s">
        <v>46</v>
      </c>
      <c r="E434" s="7" t="n">
        <v>2</v>
      </c>
    </row>
    <row r="435" spans="1:7">
      <c r="A435" t="s">
        <v>4</v>
      </c>
      <c r="B435" s="4" t="s">
        <v>5</v>
      </c>
      <c r="C435" s="4" t="s">
        <v>13</v>
      </c>
      <c r="D435" s="4" t="s">
        <v>6</v>
      </c>
      <c r="E435" s="4" t="s">
        <v>10</v>
      </c>
    </row>
    <row r="436" spans="1:7">
      <c r="A436" t="n">
        <v>8116</v>
      </c>
      <c r="B436" s="20" t="n">
        <v>94</v>
      </c>
      <c r="C436" s="7" t="n">
        <v>0</v>
      </c>
      <c r="D436" s="7" t="s">
        <v>46</v>
      </c>
      <c r="E436" s="7" t="n">
        <v>4</v>
      </c>
    </row>
    <row r="437" spans="1:7">
      <c r="A437" t="s">
        <v>4</v>
      </c>
      <c r="B437" s="4" t="s">
        <v>5</v>
      </c>
      <c r="C437" s="4" t="s">
        <v>13</v>
      </c>
      <c r="D437" s="4" t="s">
        <v>6</v>
      </c>
      <c r="E437" s="4" t="s">
        <v>10</v>
      </c>
    </row>
    <row r="438" spans="1:7">
      <c r="A438" t="n">
        <v>8128</v>
      </c>
      <c r="B438" s="20" t="n">
        <v>94</v>
      </c>
      <c r="C438" s="7" t="n">
        <v>1</v>
      </c>
      <c r="D438" s="7" t="s">
        <v>47</v>
      </c>
      <c r="E438" s="7" t="n">
        <v>1</v>
      </c>
    </row>
    <row r="439" spans="1:7">
      <c r="A439" t="s">
        <v>4</v>
      </c>
      <c r="B439" s="4" t="s">
        <v>5</v>
      </c>
      <c r="C439" s="4" t="s">
        <v>13</v>
      </c>
      <c r="D439" s="4" t="s">
        <v>6</v>
      </c>
      <c r="E439" s="4" t="s">
        <v>10</v>
      </c>
    </row>
    <row r="440" spans="1:7">
      <c r="A440" t="n">
        <v>8140</v>
      </c>
      <c r="B440" s="20" t="n">
        <v>94</v>
      </c>
      <c r="C440" s="7" t="n">
        <v>1</v>
      </c>
      <c r="D440" s="7" t="s">
        <v>47</v>
      </c>
      <c r="E440" s="7" t="n">
        <v>2</v>
      </c>
    </row>
    <row r="441" spans="1:7">
      <c r="A441" t="s">
        <v>4</v>
      </c>
      <c r="B441" s="4" t="s">
        <v>5</v>
      </c>
      <c r="C441" s="4" t="s">
        <v>13</v>
      </c>
      <c r="D441" s="4" t="s">
        <v>6</v>
      </c>
      <c r="E441" s="4" t="s">
        <v>10</v>
      </c>
    </row>
    <row r="442" spans="1:7">
      <c r="A442" t="n">
        <v>8152</v>
      </c>
      <c r="B442" s="20" t="n">
        <v>94</v>
      </c>
      <c r="C442" s="7" t="n">
        <v>0</v>
      </c>
      <c r="D442" s="7" t="s">
        <v>47</v>
      </c>
      <c r="E442" s="7" t="n">
        <v>4</v>
      </c>
    </row>
    <row r="443" spans="1:7">
      <c r="A443" t="s">
        <v>4</v>
      </c>
      <c r="B443" s="4" t="s">
        <v>5</v>
      </c>
      <c r="C443" s="4" t="s">
        <v>13</v>
      </c>
      <c r="D443" s="4" t="s">
        <v>6</v>
      </c>
      <c r="E443" s="4" t="s">
        <v>10</v>
      </c>
    </row>
    <row r="444" spans="1:7">
      <c r="A444" t="n">
        <v>8164</v>
      </c>
      <c r="B444" s="20" t="n">
        <v>94</v>
      </c>
      <c r="C444" s="7" t="n">
        <v>1</v>
      </c>
      <c r="D444" s="7" t="s">
        <v>48</v>
      </c>
      <c r="E444" s="7" t="n">
        <v>1</v>
      </c>
    </row>
    <row r="445" spans="1:7">
      <c r="A445" t="s">
        <v>4</v>
      </c>
      <c r="B445" s="4" t="s">
        <v>5</v>
      </c>
      <c r="C445" s="4" t="s">
        <v>13</v>
      </c>
      <c r="D445" s="4" t="s">
        <v>6</v>
      </c>
      <c r="E445" s="4" t="s">
        <v>10</v>
      </c>
    </row>
    <row r="446" spans="1:7">
      <c r="A446" t="n">
        <v>8176</v>
      </c>
      <c r="B446" s="20" t="n">
        <v>94</v>
      </c>
      <c r="C446" s="7" t="n">
        <v>1</v>
      </c>
      <c r="D446" s="7" t="s">
        <v>48</v>
      </c>
      <c r="E446" s="7" t="n">
        <v>2</v>
      </c>
    </row>
    <row r="447" spans="1:7">
      <c r="A447" t="s">
        <v>4</v>
      </c>
      <c r="B447" s="4" t="s">
        <v>5</v>
      </c>
      <c r="C447" s="4" t="s">
        <v>13</v>
      </c>
      <c r="D447" s="4" t="s">
        <v>6</v>
      </c>
      <c r="E447" s="4" t="s">
        <v>10</v>
      </c>
    </row>
    <row r="448" spans="1:7">
      <c r="A448" t="n">
        <v>8188</v>
      </c>
      <c r="B448" s="20" t="n">
        <v>94</v>
      </c>
      <c r="C448" s="7" t="n">
        <v>0</v>
      </c>
      <c r="D448" s="7" t="s">
        <v>48</v>
      </c>
      <c r="E448" s="7" t="n">
        <v>4</v>
      </c>
    </row>
    <row r="449" spans="1:5">
      <c r="A449" t="s">
        <v>4</v>
      </c>
      <c r="B449" s="4" t="s">
        <v>5</v>
      </c>
      <c r="C449" s="4" t="s">
        <v>13</v>
      </c>
      <c r="D449" s="4" t="s">
        <v>6</v>
      </c>
      <c r="E449" s="4" t="s">
        <v>10</v>
      </c>
    </row>
    <row r="450" spans="1:5">
      <c r="A450" t="n">
        <v>8200</v>
      </c>
      <c r="B450" s="20" t="n">
        <v>94</v>
      </c>
      <c r="C450" s="7" t="n">
        <v>1</v>
      </c>
      <c r="D450" s="7" t="s">
        <v>49</v>
      </c>
      <c r="E450" s="7" t="n">
        <v>1</v>
      </c>
    </row>
    <row r="451" spans="1:5">
      <c r="A451" t="s">
        <v>4</v>
      </c>
      <c r="B451" s="4" t="s">
        <v>5</v>
      </c>
      <c r="C451" s="4" t="s">
        <v>13</v>
      </c>
      <c r="D451" s="4" t="s">
        <v>6</v>
      </c>
      <c r="E451" s="4" t="s">
        <v>10</v>
      </c>
    </row>
    <row r="452" spans="1:5">
      <c r="A452" t="n">
        <v>8212</v>
      </c>
      <c r="B452" s="20" t="n">
        <v>94</v>
      </c>
      <c r="C452" s="7" t="n">
        <v>1</v>
      </c>
      <c r="D452" s="7" t="s">
        <v>49</v>
      </c>
      <c r="E452" s="7" t="n">
        <v>2</v>
      </c>
    </row>
    <row r="453" spans="1:5">
      <c r="A453" t="s">
        <v>4</v>
      </c>
      <c r="B453" s="4" t="s">
        <v>5</v>
      </c>
      <c r="C453" s="4" t="s">
        <v>13</v>
      </c>
      <c r="D453" s="4" t="s">
        <v>6</v>
      </c>
      <c r="E453" s="4" t="s">
        <v>10</v>
      </c>
    </row>
    <row r="454" spans="1:5">
      <c r="A454" t="n">
        <v>8224</v>
      </c>
      <c r="B454" s="20" t="n">
        <v>94</v>
      </c>
      <c r="C454" s="7" t="n">
        <v>0</v>
      </c>
      <c r="D454" s="7" t="s">
        <v>49</v>
      </c>
      <c r="E454" s="7" t="n">
        <v>4</v>
      </c>
    </row>
    <row r="455" spans="1:5">
      <c r="A455" t="s">
        <v>4</v>
      </c>
      <c r="B455" s="4" t="s">
        <v>5</v>
      </c>
      <c r="C455" s="4" t="s">
        <v>13</v>
      </c>
      <c r="D455" s="4" t="s">
        <v>6</v>
      </c>
      <c r="E455" s="4" t="s">
        <v>10</v>
      </c>
    </row>
    <row r="456" spans="1:5">
      <c r="A456" t="n">
        <v>8236</v>
      </c>
      <c r="B456" s="20" t="n">
        <v>94</v>
      </c>
      <c r="C456" s="7" t="n">
        <v>1</v>
      </c>
      <c r="D456" s="7" t="s">
        <v>50</v>
      </c>
      <c r="E456" s="7" t="n">
        <v>1</v>
      </c>
    </row>
    <row r="457" spans="1:5">
      <c r="A457" t="s">
        <v>4</v>
      </c>
      <c r="B457" s="4" t="s">
        <v>5</v>
      </c>
      <c r="C457" s="4" t="s">
        <v>13</v>
      </c>
      <c r="D457" s="4" t="s">
        <v>6</v>
      </c>
      <c r="E457" s="4" t="s">
        <v>10</v>
      </c>
    </row>
    <row r="458" spans="1:5">
      <c r="A458" t="n">
        <v>8248</v>
      </c>
      <c r="B458" s="20" t="n">
        <v>94</v>
      </c>
      <c r="C458" s="7" t="n">
        <v>1</v>
      </c>
      <c r="D458" s="7" t="s">
        <v>50</v>
      </c>
      <c r="E458" s="7" t="n">
        <v>2</v>
      </c>
    </row>
    <row r="459" spans="1:5">
      <c r="A459" t="s">
        <v>4</v>
      </c>
      <c r="B459" s="4" t="s">
        <v>5</v>
      </c>
      <c r="C459" s="4" t="s">
        <v>13</v>
      </c>
      <c r="D459" s="4" t="s">
        <v>6</v>
      </c>
      <c r="E459" s="4" t="s">
        <v>10</v>
      </c>
    </row>
    <row r="460" spans="1:5">
      <c r="A460" t="n">
        <v>8260</v>
      </c>
      <c r="B460" s="20" t="n">
        <v>94</v>
      </c>
      <c r="C460" s="7" t="n">
        <v>0</v>
      </c>
      <c r="D460" s="7" t="s">
        <v>50</v>
      </c>
      <c r="E460" s="7" t="n">
        <v>4</v>
      </c>
    </row>
    <row r="461" spans="1:5">
      <c r="A461" t="s">
        <v>4</v>
      </c>
      <c r="B461" s="4" t="s">
        <v>5</v>
      </c>
      <c r="C461" s="4" t="s">
        <v>13</v>
      </c>
      <c r="D461" s="4" t="s">
        <v>6</v>
      </c>
      <c r="E461" s="4" t="s">
        <v>10</v>
      </c>
    </row>
    <row r="462" spans="1:5">
      <c r="A462" t="n">
        <v>8272</v>
      </c>
      <c r="B462" s="20" t="n">
        <v>94</v>
      </c>
      <c r="C462" s="7" t="n">
        <v>1</v>
      </c>
      <c r="D462" s="7" t="s">
        <v>51</v>
      </c>
      <c r="E462" s="7" t="n">
        <v>1</v>
      </c>
    </row>
    <row r="463" spans="1:5">
      <c r="A463" t="s">
        <v>4</v>
      </c>
      <c r="B463" s="4" t="s">
        <v>5</v>
      </c>
      <c r="C463" s="4" t="s">
        <v>13</v>
      </c>
      <c r="D463" s="4" t="s">
        <v>6</v>
      </c>
      <c r="E463" s="4" t="s">
        <v>10</v>
      </c>
    </row>
    <row r="464" spans="1:5">
      <c r="A464" t="n">
        <v>8284</v>
      </c>
      <c r="B464" s="20" t="n">
        <v>94</v>
      </c>
      <c r="C464" s="7" t="n">
        <v>1</v>
      </c>
      <c r="D464" s="7" t="s">
        <v>51</v>
      </c>
      <c r="E464" s="7" t="n">
        <v>2</v>
      </c>
    </row>
    <row r="465" spans="1:5">
      <c r="A465" t="s">
        <v>4</v>
      </c>
      <c r="B465" s="4" t="s">
        <v>5</v>
      </c>
      <c r="C465" s="4" t="s">
        <v>13</v>
      </c>
      <c r="D465" s="4" t="s">
        <v>6</v>
      </c>
      <c r="E465" s="4" t="s">
        <v>10</v>
      </c>
    </row>
    <row r="466" spans="1:5">
      <c r="A466" t="n">
        <v>8296</v>
      </c>
      <c r="B466" s="20" t="n">
        <v>94</v>
      </c>
      <c r="C466" s="7" t="n">
        <v>0</v>
      </c>
      <c r="D466" s="7" t="s">
        <v>51</v>
      </c>
      <c r="E466" s="7" t="n">
        <v>4</v>
      </c>
    </row>
    <row r="467" spans="1:5">
      <c r="A467" t="s">
        <v>4</v>
      </c>
      <c r="B467" s="4" t="s">
        <v>5</v>
      </c>
      <c r="C467" s="4" t="s">
        <v>20</v>
      </c>
    </row>
    <row r="468" spans="1:5">
      <c r="A468" t="n">
        <v>8308</v>
      </c>
      <c r="B468" s="17" t="n">
        <v>3</v>
      </c>
      <c r="C468" s="11" t="n">
        <f t="normal" ca="1">A656</f>
        <v>0</v>
      </c>
    </row>
    <row r="469" spans="1:5">
      <c r="A469" t="s">
        <v>4</v>
      </c>
      <c r="B469" s="4" t="s">
        <v>5</v>
      </c>
      <c r="C469" s="4" t="s">
        <v>13</v>
      </c>
      <c r="D469" s="4" t="s">
        <v>10</v>
      </c>
      <c r="E469" s="4" t="s">
        <v>13</v>
      </c>
      <c r="F469" s="4" t="s">
        <v>20</v>
      </c>
    </row>
    <row r="470" spans="1:5">
      <c r="A470" t="n">
        <v>8313</v>
      </c>
      <c r="B470" s="10" t="n">
        <v>5</v>
      </c>
      <c r="C470" s="7" t="n">
        <v>30</v>
      </c>
      <c r="D470" s="7" t="n">
        <v>8472</v>
      </c>
      <c r="E470" s="7" t="n">
        <v>1</v>
      </c>
      <c r="F470" s="11" t="n">
        <f t="normal" ca="1">A564</f>
        <v>0</v>
      </c>
    </row>
    <row r="471" spans="1:5">
      <c r="A471" t="s">
        <v>4</v>
      </c>
      <c r="B471" s="4" t="s">
        <v>5</v>
      </c>
      <c r="C471" s="4" t="s">
        <v>13</v>
      </c>
      <c r="D471" s="4" t="s">
        <v>10</v>
      </c>
      <c r="E471" s="4" t="s">
        <v>6</v>
      </c>
      <c r="F471" s="4" t="s">
        <v>6</v>
      </c>
      <c r="G471" s="4" t="s">
        <v>13</v>
      </c>
    </row>
    <row r="472" spans="1:5">
      <c r="A472" t="n">
        <v>8322</v>
      </c>
      <c r="B472" s="19" t="n">
        <v>32</v>
      </c>
      <c r="C472" s="7" t="n">
        <v>0</v>
      </c>
      <c r="D472" s="7" t="n">
        <v>65533</v>
      </c>
      <c r="E472" s="7" t="s">
        <v>26</v>
      </c>
      <c r="F472" s="7" t="s">
        <v>27</v>
      </c>
      <c r="G472" s="7" t="n">
        <v>0</v>
      </c>
    </row>
    <row r="473" spans="1:5">
      <c r="A473" t="s">
        <v>4</v>
      </c>
      <c r="B473" s="4" t="s">
        <v>5</v>
      </c>
      <c r="C473" s="4" t="s">
        <v>13</v>
      </c>
      <c r="D473" s="4" t="s">
        <v>10</v>
      </c>
      <c r="E473" s="4" t="s">
        <v>6</v>
      </c>
      <c r="F473" s="4" t="s">
        <v>6</v>
      </c>
      <c r="G473" s="4" t="s">
        <v>13</v>
      </c>
    </row>
    <row r="474" spans="1:5">
      <c r="A474" t="n">
        <v>8338</v>
      </c>
      <c r="B474" s="19" t="n">
        <v>32</v>
      </c>
      <c r="C474" s="7" t="n">
        <v>0</v>
      </c>
      <c r="D474" s="7" t="n">
        <v>65533</v>
      </c>
      <c r="E474" s="7" t="s">
        <v>26</v>
      </c>
      <c r="F474" s="7" t="s">
        <v>28</v>
      </c>
      <c r="G474" s="7" t="n">
        <v>0</v>
      </c>
    </row>
    <row r="475" spans="1:5">
      <c r="A475" t="s">
        <v>4</v>
      </c>
      <c r="B475" s="4" t="s">
        <v>5</v>
      </c>
      <c r="C475" s="4" t="s">
        <v>13</v>
      </c>
      <c r="D475" s="4" t="s">
        <v>10</v>
      </c>
      <c r="E475" s="4" t="s">
        <v>6</v>
      </c>
      <c r="F475" s="4" t="s">
        <v>6</v>
      </c>
      <c r="G475" s="4" t="s">
        <v>13</v>
      </c>
    </row>
    <row r="476" spans="1:5">
      <c r="A476" t="n">
        <v>8357</v>
      </c>
      <c r="B476" s="19" t="n">
        <v>32</v>
      </c>
      <c r="C476" s="7" t="n">
        <v>0</v>
      </c>
      <c r="D476" s="7" t="n">
        <v>65533</v>
      </c>
      <c r="E476" s="7" t="s">
        <v>26</v>
      </c>
      <c r="F476" s="7" t="s">
        <v>29</v>
      </c>
      <c r="G476" s="7" t="n">
        <v>0</v>
      </c>
    </row>
    <row r="477" spans="1:5">
      <c r="A477" t="s">
        <v>4</v>
      </c>
      <c r="B477" s="4" t="s">
        <v>5</v>
      </c>
      <c r="C477" s="4" t="s">
        <v>13</v>
      </c>
      <c r="D477" s="4" t="s">
        <v>10</v>
      </c>
      <c r="E477" s="4" t="s">
        <v>6</v>
      </c>
      <c r="F477" s="4" t="s">
        <v>6</v>
      </c>
      <c r="G477" s="4" t="s">
        <v>13</v>
      </c>
    </row>
    <row r="478" spans="1:5">
      <c r="A478" t="n">
        <v>8375</v>
      </c>
      <c r="B478" s="19" t="n">
        <v>32</v>
      </c>
      <c r="C478" s="7" t="n">
        <v>0</v>
      </c>
      <c r="D478" s="7" t="n">
        <v>65533</v>
      </c>
      <c r="E478" s="7" t="s">
        <v>26</v>
      </c>
      <c r="F478" s="7" t="s">
        <v>30</v>
      </c>
      <c r="G478" s="7" t="n">
        <v>0</v>
      </c>
    </row>
    <row r="479" spans="1:5">
      <c r="A479" t="s">
        <v>4</v>
      </c>
      <c r="B479" s="4" t="s">
        <v>5</v>
      </c>
      <c r="C479" s="4" t="s">
        <v>13</v>
      </c>
      <c r="D479" s="4" t="s">
        <v>10</v>
      </c>
      <c r="E479" s="4" t="s">
        <v>6</v>
      </c>
      <c r="F479" s="4" t="s">
        <v>6</v>
      </c>
      <c r="G479" s="4" t="s">
        <v>13</v>
      </c>
    </row>
    <row r="480" spans="1:5">
      <c r="A480" t="n">
        <v>8393</v>
      </c>
      <c r="B480" s="19" t="n">
        <v>32</v>
      </c>
      <c r="C480" s="7" t="n">
        <v>0</v>
      </c>
      <c r="D480" s="7" t="n">
        <v>65533</v>
      </c>
      <c r="E480" s="7" t="s">
        <v>26</v>
      </c>
      <c r="F480" s="7" t="s">
        <v>31</v>
      </c>
      <c r="G480" s="7" t="n">
        <v>0</v>
      </c>
    </row>
    <row r="481" spans="1:7">
      <c r="A481" t="s">
        <v>4</v>
      </c>
      <c r="B481" s="4" t="s">
        <v>5</v>
      </c>
      <c r="C481" s="4" t="s">
        <v>13</v>
      </c>
      <c r="D481" s="4" t="s">
        <v>10</v>
      </c>
      <c r="E481" s="4" t="s">
        <v>6</v>
      </c>
      <c r="F481" s="4" t="s">
        <v>6</v>
      </c>
      <c r="G481" s="4" t="s">
        <v>13</v>
      </c>
    </row>
    <row r="482" spans="1:7">
      <c r="A482" t="n">
        <v>8411</v>
      </c>
      <c r="B482" s="19" t="n">
        <v>32</v>
      </c>
      <c r="C482" s="7" t="n">
        <v>0</v>
      </c>
      <c r="D482" s="7" t="n">
        <v>65533</v>
      </c>
      <c r="E482" s="7" t="s">
        <v>26</v>
      </c>
      <c r="F482" s="7" t="s">
        <v>32</v>
      </c>
      <c r="G482" s="7" t="n">
        <v>1</v>
      </c>
    </row>
    <row r="483" spans="1:7">
      <c r="A483" t="s">
        <v>4</v>
      </c>
      <c r="B483" s="4" t="s">
        <v>5</v>
      </c>
      <c r="C483" s="4" t="s">
        <v>13</v>
      </c>
      <c r="D483" s="4" t="s">
        <v>10</v>
      </c>
      <c r="E483" s="4" t="s">
        <v>6</v>
      </c>
      <c r="F483" s="4" t="s">
        <v>6</v>
      </c>
      <c r="G483" s="4" t="s">
        <v>13</v>
      </c>
    </row>
    <row r="484" spans="1:7">
      <c r="A484" t="n">
        <v>8427</v>
      </c>
      <c r="B484" s="19" t="n">
        <v>32</v>
      </c>
      <c r="C484" s="7" t="n">
        <v>0</v>
      </c>
      <c r="D484" s="7" t="n">
        <v>65533</v>
      </c>
      <c r="E484" s="7" t="s">
        <v>26</v>
      </c>
      <c r="F484" s="7" t="s">
        <v>33</v>
      </c>
      <c r="G484" s="7" t="n">
        <v>0</v>
      </c>
    </row>
    <row r="485" spans="1:7">
      <c r="A485" t="s">
        <v>4</v>
      </c>
      <c r="B485" s="4" t="s">
        <v>5</v>
      </c>
      <c r="C485" s="4" t="s">
        <v>13</v>
      </c>
      <c r="D485" s="4" t="s">
        <v>6</v>
      </c>
      <c r="E485" s="4" t="s">
        <v>10</v>
      </c>
    </row>
    <row r="486" spans="1:7">
      <c r="A486" t="n">
        <v>8446</v>
      </c>
      <c r="B486" s="20" t="n">
        <v>94</v>
      </c>
      <c r="C486" s="7" t="n">
        <v>0</v>
      </c>
      <c r="D486" s="7" t="s">
        <v>34</v>
      </c>
      <c r="E486" s="7" t="n">
        <v>1</v>
      </c>
    </row>
    <row r="487" spans="1:7">
      <c r="A487" t="s">
        <v>4</v>
      </c>
      <c r="B487" s="4" t="s">
        <v>5</v>
      </c>
      <c r="C487" s="4" t="s">
        <v>13</v>
      </c>
      <c r="D487" s="4" t="s">
        <v>6</v>
      </c>
      <c r="E487" s="4" t="s">
        <v>10</v>
      </c>
    </row>
    <row r="488" spans="1:7">
      <c r="A488" t="n">
        <v>8458</v>
      </c>
      <c r="B488" s="20" t="n">
        <v>94</v>
      </c>
      <c r="C488" s="7" t="n">
        <v>0</v>
      </c>
      <c r="D488" s="7" t="s">
        <v>34</v>
      </c>
      <c r="E488" s="7" t="n">
        <v>2</v>
      </c>
    </row>
    <row r="489" spans="1:7">
      <c r="A489" t="s">
        <v>4</v>
      </c>
      <c r="B489" s="4" t="s">
        <v>5</v>
      </c>
      <c r="C489" s="4" t="s">
        <v>13</v>
      </c>
      <c r="D489" s="4" t="s">
        <v>6</v>
      </c>
      <c r="E489" s="4" t="s">
        <v>10</v>
      </c>
    </row>
    <row r="490" spans="1:7">
      <c r="A490" t="n">
        <v>8470</v>
      </c>
      <c r="B490" s="20" t="n">
        <v>94</v>
      </c>
      <c r="C490" s="7" t="n">
        <v>1</v>
      </c>
      <c r="D490" s="7" t="s">
        <v>34</v>
      </c>
      <c r="E490" s="7" t="n">
        <v>4</v>
      </c>
    </row>
    <row r="491" spans="1:7">
      <c r="A491" t="s">
        <v>4</v>
      </c>
      <c r="B491" s="4" t="s">
        <v>5</v>
      </c>
      <c r="C491" s="4" t="s">
        <v>13</v>
      </c>
      <c r="D491" s="4" t="s">
        <v>6</v>
      </c>
      <c r="E491" s="4" t="s">
        <v>10</v>
      </c>
    </row>
    <row r="492" spans="1:7">
      <c r="A492" t="n">
        <v>8482</v>
      </c>
      <c r="B492" s="20" t="n">
        <v>94</v>
      </c>
      <c r="C492" s="7" t="n">
        <v>0</v>
      </c>
      <c r="D492" s="7" t="s">
        <v>35</v>
      </c>
      <c r="E492" s="7" t="n">
        <v>1</v>
      </c>
    </row>
    <row r="493" spans="1:7">
      <c r="A493" t="s">
        <v>4</v>
      </c>
      <c r="B493" s="4" t="s">
        <v>5</v>
      </c>
      <c r="C493" s="4" t="s">
        <v>13</v>
      </c>
      <c r="D493" s="4" t="s">
        <v>6</v>
      </c>
      <c r="E493" s="4" t="s">
        <v>10</v>
      </c>
    </row>
    <row r="494" spans="1:7">
      <c r="A494" t="n">
        <v>8494</v>
      </c>
      <c r="B494" s="20" t="n">
        <v>94</v>
      </c>
      <c r="C494" s="7" t="n">
        <v>0</v>
      </c>
      <c r="D494" s="7" t="s">
        <v>35</v>
      </c>
      <c r="E494" s="7" t="n">
        <v>2</v>
      </c>
    </row>
    <row r="495" spans="1:7">
      <c r="A495" t="s">
        <v>4</v>
      </c>
      <c r="B495" s="4" t="s">
        <v>5</v>
      </c>
      <c r="C495" s="4" t="s">
        <v>13</v>
      </c>
      <c r="D495" s="4" t="s">
        <v>6</v>
      </c>
      <c r="E495" s="4" t="s">
        <v>10</v>
      </c>
    </row>
    <row r="496" spans="1:7">
      <c r="A496" t="n">
        <v>8506</v>
      </c>
      <c r="B496" s="20" t="n">
        <v>94</v>
      </c>
      <c r="C496" s="7" t="n">
        <v>1</v>
      </c>
      <c r="D496" s="7" t="s">
        <v>35</v>
      </c>
      <c r="E496" s="7" t="n">
        <v>4</v>
      </c>
    </row>
    <row r="497" spans="1:7">
      <c r="A497" t="s">
        <v>4</v>
      </c>
      <c r="B497" s="4" t="s">
        <v>5</v>
      </c>
      <c r="C497" s="4" t="s">
        <v>13</v>
      </c>
      <c r="D497" s="4" t="s">
        <v>6</v>
      </c>
      <c r="E497" s="4" t="s">
        <v>10</v>
      </c>
    </row>
    <row r="498" spans="1:7">
      <c r="A498" t="n">
        <v>8518</v>
      </c>
      <c r="B498" s="20" t="n">
        <v>94</v>
      </c>
      <c r="C498" s="7" t="n">
        <v>0</v>
      </c>
      <c r="D498" s="7" t="s">
        <v>36</v>
      </c>
      <c r="E498" s="7" t="n">
        <v>1</v>
      </c>
    </row>
    <row r="499" spans="1:7">
      <c r="A499" t="s">
        <v>4</v>
      </c>
      <c r="B499" s="4" t="s">
        <v>5</v>
      </c>
      <c r="C499" s="4" t="s">
        <v>13</v>
      </c>
      <c r="D499" s="4" t="s">
        <v>6</v>
      </c>
      <c r="E499" s="4" t="s">
        <v>10</v>
      </c>
    </row>
    <row r="500" spans="1:7">
      <c r="A500" t="n">
        <v>8530</v>
      </c>
      <c r="B500" s="20" t="n">
        <v>94</v>
      </c>
      <c r="C500" s="7" t="n">
        <v>0</v>
      </c>
      <c r="D500" s="7" t="s">
        <v>36</v>
      </c>
      <c r="E500" s="7" t="n">
        <v>2</v>
      </c>
    </row>
    <row r="501" spans="1:7">
      <c r="A501" t="s">
        <v>4</v>
      </c>
      <c r="B501" s="4" t="s">
        <v>5</v>
      </c>
      <c r="C501" s="4" t="s">
        <v>13</v>
      </c>
      <c r="D501" s="4" t="s">
        <v>6</v>
      </c>
      <c r="E501" s="4" t="s">
        <v>10</v>
      </c>
    </row>
    <row r="502" spans="1:7">
      <c r="A502" t="n">
        <v>8542</v>
      </c>
      <c r="B502" s="20" t="n">
        <v>94</v>
      </c>
      <c r="C502" s="7" t="n">
        <v>1</v>
      </c>
      <c r="D502" s="7" t="s">
        <v>36</v>
      </c>
      <c r="E502" s="7" t="n">
        <v>4</v>
      </c>
    </row>
    <row r="503" spans="1:7">
      <c r="A503" t="s">
        <v>4</v>
      </c>
      <c r="B503" s="4" t="s">
        <v>5</v>
      </c>
      <c r="C503" s="4" t="s">
        <v>13</v>
      </c>
      <c r="D503" s="4" t="s">
        <v>6</v>
      </c>
      <c r="E503" s="4" t="s">
        <v>10</v>
      </c>
    </row>
    <row r="504" spans="1:7">
      <c r="A504" t="n">
        <v>8554</v>
      </c>
      <c r="B504" s="20" t="n">
        <v>94</v>
      </c>
      <c r="C504" s="7" t="n">
        <v>0</v>
      </c>
      <c r="D504" s="7" t="s">
        <v>37</v>
      </c>
      <c r="E504" s="7" t="n">
        <v>1</v>
      </c>
    </row>
    <row r="505" spans="1:7">
      <c r="A505" t="s">
        <v>4</v>
      </c>
      <c r="B505" s="4" t="s">
        <v>5</v>
      </c>
      <c r="C505" s="4" t="s">
        <v>13</v>
      </c>
      <c r="D505" s="4" t="s">
        <v>6</v>
      </c>
      <c r="E505" s="4" t="s">
        <v>10</v>
      </c>
    </row>
    <row r="506" spans="1:7">
      <c r="A506" t="n">
        <v>8566</v>
      </c>
      <c r="B506" s="20" t="n">
        <v>94</v>
      </c>
      <c r="C506" s="7" t="n">
        <v>0</v>
      </c>
      <c r="D506" s="7" t="s">
        <v>37</v>
      </c>
      <c r="E506" s="7" t="n">
        <v>2</v>
      </c>
    </row>
    <row r="507" spans="1:7">
      <c r="A507" t="s">
        <v>4</v>
      </c>
      <c r="B507" s="4" t="s">
        <v>5</v>
      </c>
      <c r="C507" s="4" t="s">
        <v>13</v>
      </c>
      <c r="D507" s="4" t="s">
        <v>6</v>
      </c>
      <c r="E507" s="4" t="s">
        <v>10</v>
      </c>
    </row>
    <row r="508" spans="1:7">
      <c r="A508" t="n">
        <v>8578</v>
      </c>
      <c r="B508" s="20" t="n">
        <v>94</v>
      </c>
      <c r="C508" s="7" t="n">
        <v>1</v>
      </c>
      <c r="D508" s="7" t="s">
        <v>37</v>
      </c>
      <c r="E508" s="7" t="n">
        <v>4</v>
      </c>
    </row>
    <row r="509" spans="1:7">
      <c r="A509" t="s">
        <v>4</v>
      </c>
      <c r="B509" s="4" t="s">
        <v>5</v>
      </c>
      <c r="C509" s="4" t="s">
        <v>13</v>
      </c>
      <c r="D509" s="4" t="s">
        <v>10</v>
      </c>
      <c r="E509" s="4" t="s">
        <v>6</v>
      </c>
      <c r="F509" s="4" t="s">
        <v>6</v>
      </c>
      <c r="G509" s="4" t="s">
        <v>13</v>
      </c>
    </row>
    <row r="510" spans="1:7">
      <c r="A510" t="n">
        <v>8590</v>
      </c>
      <c r="B510" s="19" t="n">
        <v>32</v>
      </c>
      <c r="C510" s="7" t="n">
        <v>0</v>
      </c>
      <c r="D510" s="7" t="n">
        <v>65533</v>
      </c>
      <c r="E510" s="7" t="s">
        <v>26</v>
      </c>
      <c r="F510" s="7" t="s">
        <v>38</v>
      </c>
      <c r="G510" s="7" t="n">
        <v>1</v>
      </c>
    </row>
    <row r="511" spans="1:7">
      <c r="A511" t="s">
        <v>4</v>
      </c>
      <c r="B511" s="4" t="s">
        <v>5</v>
      </c>
      <c r="C511" s="4" t="s">
        <v>13</v>
      </c>
      <c r="D511" s="4" t="s">
        <v>10</v>
      </c>
      <c r="E511" s="4" t="s">
        <v>6</v>
      </c>
      <c r="F511" s="4" t="s">
        <v>6</v>
      </c>
      <c r="G511" s="4" t="s">
        <v>13</v>
      </c>
    </row>
    <row r="512" spans="1:7">
      <c r="A512" t="n">
        <v>8606</v>
      </c>
      <c r="B512" s="19" t="n">
        <v>32</v>
      </c>
      <c r="C512" s="7" t="n">
        <v>0</v>
      </c>
      <c r="D512" s="7" t="n">
        <v>65533</v>
      </c>
      <c r="E512" s="7" t="s">
        <v>26</v>
      </c>
      <c r="F512" s="7" t="s">
        <v>39</v>
      </c>
      <c r="G512" s="7" t="n">
        <v>1</v>
      </c>
    </row>
    <row r="513" spans="1:7">
      <c r="A513" t="s">
        <v>4</v>
      </c>
      <c r="B513" s="4" t="s">
        <v>5</v>
      </c>
      <c r="C513" s="4" t="s">
        <v>13</v>
      </c>
      <c r="D513" s="4" t="s">
        <v>10</v>
      </c>
      <c r="E513" s="4" t="s">
        <v>6</v>
      </c>
      <c r="F513" s="4" t="s">
        <v>6</v>
      </c>
      <c r="G513" s="4" t="s">
        <v>13</v>
      </c>
    </row>
    <row r="514" spans="1:7">
      <c r="A514" t="n">
        <v>8625</v>
      </c>
      <c r="B514" s="19" t="n">
        <v>32</v>
      </c>
      <c r="C514" s="7" t="n">
        <v>0</v>
      </c>
      <c r="D514" s="7" t="n">
        <v>65533</v>
      </c>
      <c r="E514" s="7" t="s">
        <v>26</v>
      </c>
      <c r="F514" s="7" t="s">
        <v>40</v>
      </c>
      <c r="G514" s="7" t="n">
        <v>1</v>
      </c>
    </row>
    <row r="515" spans="1:7">
      <c r="A515" t="s">
        <v>4</v>
      </c>
      <c r="B515" s="4" t="s">
        <v>5</v>
      </c>
      <c r="C515" s="4" t="s">
        <v>13</v>
      </c>
      <c r="D515" s="4" t="s">
        <v>10</v>
      </c>
      <c r="E515" s="4" t="s">
        <v>6</v>
      </c>
      <c r="F515" s="4" t="s">
        <v>6</v>
      </c>
      <c r="G515" s="4" t="s">
        <v>13</v>
      </c>
    </row>
    <row r="516" spans="1:7">
      <c r="A516" t="n">
        <v>8643</v>
      </c>
      <c r="B516" s="19" t="n">
        <v>32</v>
      </c>
      <c r="C516" s="7" t="n">
        <v>0</v>
      </c>
      <c r="D516" s="7" t="n">
        <v>65533</v>
      </c>
      <c r="E516" s="7" t="s">
        <v>26</v>
      </c>
      <c r="F516" s="7" t="s">
        <v>41</v>
      </c>
      <c r="G516" s="7" t="n">
        <v>1</v>
      </c>
    </row>
    <row r="517" spans="1:7">
      <c r="A517" t="s">
        <v>4</v>
      </c>
      <c r="B517" s="4" t="s">
        <v>5</v>
      </c>
      <c r="C517" s="4" t="s">
        <v>13</v>
      </c>
      <c r="D517" s="4" t="s">
        <v>10</v>
      </c>
      <c r="E517" s="4" t="s">
        <v>6</v>
      </c>
      <c r="F517" s="4" t="s">
        <v>6</v>
      </c>
      <c r="G517" s="4" t="s">
        <v>13</v>
      </c>
    </row>
    <row r="518" spans="1:7">
      <c r="A518" t="n">
        <v>8661</v>
      </c>
      <c r="B518" s="19" t="n">
        <v>32</v>
      </c>
      <c r="C518" s="7" t="n">
        <v>0</v>
      </c>
      <c r="D518" s="7" t="n">
        <v>65533</v>
      </c>
      <c r="E518" s="7" t="s">
        <v>26</v>
      </c>
      <c r="F518" s="7" t="s">
        <v>42</v>
      </c>
      <c r="G518" s="7" t="n">
        <v>1</v>
      </c>
    </row>
    <row r="519" spans="1:7">
      <c r="A519" t="s">
        <v>4</v>
      </c>
      <c r="B519" s="4" t="s">
        <v>5</v>
      </c>
      <c r="C519" s="4" t="s">
        <v>13</v>
      </c>
      <c r="D519" s="4" t="s">
        <v>10</v>
      </c>
      <c r="E519" s="4" t="s">
        <v>6</v>
      </c>
      <c r="F519" s="4" t="s">
        <v>6</v>
      </c>
      <c r="G519" s="4" t="s">
        <v>13</v>
      </c>
    </row>
    <row r="520" spans="1:7">
      <c r="A520" t="n">
        <v>8679</v>
      </c>
      <c r="B520" s="19" t="n">
        <v>32</v>
      </c>
      <c r="C520" s="7" t="n">
        <v>0</v>
      </c>
      <c r="D520" s="7" t="n">
        <v>65533</v>
      </c>
      <c r="E520" s="7" t="s">
        <v>26</v>
      </c>
      <c r="F520" s="7" t="s">
        <v>43</v>
      </c>
      <c r="G520" s="7" t="n">
        <v>0</v>
      </c>
    </row>
    <row r="521" spans="1:7">
      <c r="A521" t="s">
        <v>4</v>
      </c>
      <c r="B521" s="4" t="s">
        <v>5</v>
      </c>
      <c r="C521" s="4" t="s">
        <v>13</v>
      </c>
      <c r="D521" s="4" t="s">
        <v>10</v>
      </c>
      <c r="E521" s="4" t="s">
        <v>6</v>
      </c>
      <c r="F521" s="4" t="s">
        <v>6</v>
      </c>
      <c r="G521" s="4" t="s">
        <v>13</v>
      </c>
    </row>
    <row r="522" spans="1:7">
      <c r="A522" t="n">
        <v>8696</v>
      </c>
      <c r="B522" s="19" t="n">
        <v>32</v>
      </c>
      <c r="C522" s="7" t="n">
        <v>0</v>
      </c>
      <c r="D522" s="7" t="n">
        <v>65533</v>
      </c>
      <c r="E522" s="7" t="s">
        <v>26</v>
      </c>
      <c r="F522" s="7" t="s">
        <v>44</v>
      </c>
      <c r="G522" s="7" t="n">
        <v>0</v>
      </c>
    </row>
    <row r="523" spans="1:7">
      <c r="A523" t="s">
        <v>4</v>
      </c>
      <c r="B523" s="4" t="s">
        <v>5</v>
      </c>
      <c r="C523" s="4" t="s">
        <v>13</v>
      </c>
      <c r="D523" s="4" t="s">
        <v>10</v>
      </c>
      <c r="E523" s="4" t="s">
        <v>6</v>
      </c>
      <c r="F523" s="4" t="s">
        <v>6</v>
      </c>
      <c r="G523" s="4" t="s">
        <v>13</v>
      </c>
    </row>
    <row r="524" spans="1:7">
      <c r="A524" t="n">
        <v>8712</v>
      </c>
      <c r="B524" s="19" t="n">
        <v>32</v>
      </c>
      <c r="C524" s="7" t="n">
        <v>0</v>
      </c>
      <c r="D524" s="7" t="n">
        <v>65533</v>
      </c>
      <c r="E524" s="7" t="s">
        <v>26</v>
      </c>
      <c r="F524" s="7" t="s">
        <v>45</v>
      </c>
      <c r="G524" s="7" t="n">
        <v>1</v>
      </c>
    </row>
    <row r="525" spans="1:7">
      <c r="A525" t="s">
        <v>4</v>
      </c>
      <c r="B525" s="4" t="s">
        <v>5</v>
      </c>
      <c r="C525" s="4" t="s">
        <v>13</v>
      </c>
      <c r="D525" s="4" t="s">
        <v>6</v>
      </c>
      <c r="E525" s="4" t="s">
        <v>10</v>
      </c>
    </row>
    <row r="526" spans="1:7">
      <c r="A526" t="n">
        <v>8731</v>
      </c>
      <c r="B526" s="20" t="n">
        <v>94</v>
      </c>
      <c r="C526" s="7" t="n">
        <v>1</v>
      </c>
      <c r="D526" s="7" t="s">
        <v>46</v>
      </c>
      <c r="E526" s="7" t="n">
        <v>1</v>
      </c>
    </row>
    <row r="527" spans="1:7">
      <c r="A527" t="s">
        <v>4</v>
      </c>
      <c r="B527" s="4" t="s">
        <v>5</v>
      </c>
      <c r="C527" s="4" t="s">
        <v>13</v>
      </c>
      <c r="D527" s="4" t="s">
        <v>6</v>
      </c>
      <c r="E527" s="4" t="s">
        <v>10</v>
      </c>
    </row>
    <row r="528" spans="1:7">
      <c r="A528" t="n">
        <v>8743</v>
      </c>
      <c r="B528" s="20" t="n">
        <v>94</v>
      </c>
      <c r="C528" s="7" t="n">
        <v>1</v>
      </c>
      <c r="D528" s="7" t="s">
        <v>46</v>
      </c>
      <c r="E528" s="7" t="n">
        <v>2</v>
      </c>
    </row>
    <row r="529" spans="1:7">
      <c r="A529" t="s">
        <v>4</v>
      </c>
      <c r="B529" s="4" t="s">
        <v>5</v>
      </c>
      <c r="C529" s="4" t="s">
        <v>13</v>
      </c>
      <c r="D529" s="4" t="s">
        <v>6</v>
      </c>
      <c r="E529" s="4" t="s">
        <v>10</v>
      </c>
    </row>
    <row r="530" spans="1:7">
      <c r="A530" t="n">
        <v>8755</v>
      </c>
      <c r="B530" s="20" t="n">
        <v>94</v>
      </c>
      <c r="C530" s="7" t="n">
        <v>0</v>
      </c>
      <c r="D530" s="7" t="s">
        <v>46</v>
      </c>
      <c r="E530" s="7" t="n">
        <v>4</v>
      </c>
    </row>
    <row r="531" spans="1:7">
      <c r="A531" t="s">
        <v>4</v>
      </c>
      <c r="B531" s="4" t="s">
        <v>5</v>
      </c>
      <c r="C531" s="4" t="s">
        <v>13</v>
      </c>
      <c r="D531" s="4" t="s">
        <v>6</v>
      </c>
      <c r="E531" s="4" t="s">
        <v>10</v>
      </c>
    </row>
    <row r="532" spans="1:7">
      <c r="A532" t="n">
        <v>8767</v>
      </c>
      <c r="B532" s="20" t="n">
        <v>94</v>
      </c>
      <c r="C532" s="7" t="n">
        <v>1</v>
      </c>
      <c r="D532" s="7" t="s">
        <v>47</v>
      </c>
      <c r="E532" s="7" t="n">
        <v>1</v>
      </c>
    </row>
    <row r="533" spans="1:7">
      <c r="A533" t="s">
        <v>4</v>
      </c>
      <c r="B533" s="4" t="s">
        <v>5</v>
      </c>
      <c r="C533" s="4" t="s">
        <v>13</v>
      </c>
      <c r="D533" s="4" t="s">
        <v>6</v>
      </c>
      <c r="E533" s="4" t="s">
        <v>10</v>
      </c>
    </row>
    <row r="534" spans="1:7">
      <c r="A534" t="n">
        <v>8779</v>
      </c>
      <c r="B534" s="20" t="n">
        <v>94</v>
      </c>
      <c r="C534" s="7" t="n">
        <v>1</v>
      </c>
      <c r="D534" s="7" t="s">
        <v>47</v>
      </c>
      <c r="E534" s="7" t="n">
        <v>2</v>
      </c>
    </row>
    <row r="535" spans="1:7">
      <c r="A535" t="s">
        <v>4</v>
      </c>
      <c r="B535" s="4" t="s">
        <v>5</v>
      </c>
      <c r="C535" s="4" t="s">
        <v>13</v>
      </c>
      <c r="D535" s="4" t="s">
        <v>6</v>
      </c>
      <c r="E535" s="4" t="s">
        <v>10</v>
      </c>
    </row>
    <row r="536" spans="1:7">
      <c r="A536" t="n">
        <v>8791</v>
      </c>
      <c r="B536" s="20" t="n">
        <v>94</v>
      </c>
      <c r="C536" s="7" t="n">
        <v>0</v>
      </c>
      <c r="D536" s="7" t="s">
        <v>47</v>
      </c>
      <c r="E536" s="7" t="n">
        <v>4</v>
      </c>
    </row>
    <row r="537" spans="1:7">
      <c r="A537" t="s">
        <v>4</v>
      </c>
      <c r="B537" s="4" t="s">
        <v>5</v>
      </c>
      <c r="C537" s="4" t="s">
        <v>13</v>
      </c>
      <c r="D537" s="4" t="s">
        <v>6</v>
      </c>
      <c r="E537" s="4" t="s">
        <v>10</v>
      </c>
    </row>
    <row r="538" spans="1:7">
      <c r="A538" t="n">
        <v>8803</v>
      </c>
      <c r="B538" s="20" t="n">
        <v>94</v>
      </c>
      <c r="C538" s="7" t="n">
        <v>1</v>
      </c>
      <c r="D538" s="7" t="s">
        <v>48</v>
      </c>
      <c r="E538" s="7" t="n">
        <v>1</v>
      </c>
    </row>
    <row r="539" spans="1:7">
      <c r="A539" t="s">
        <v>4</v>
      </c>
      <c r="B539" s="4" t="s">
        <v>5</v>
      </c>
      <c r="C539" s="4" t="s">
        <v>13</v>
      </c>
      <c r="D539" s="4" t="s">
        <v>6</v>
      </c>
      <c r="E539" s="4" t="s">
        <v>10</v>
      </c>
    </row>
    <row r="540" spans="1:7">
      <c r="A540" t="n">
        <v>8815</v>
      </c>
      <c r="B540" s="20" t="n">
        <v>94</v>
      </c>
      <c r="C540" s="7" t="n">
        <v>1</v>
      </c>
      <c r="D540" s="7" t="s">
        <v>48</v>
      </c>
      <c r="E540" s="7" t="n">
        <v>2</v>
      </c>
    </row>
    <row r="541" spans="1:7">
      <c r="A541" t="s">
        <v>4</v>
      </c>
      <c r="B541" s="4" t="s">
        <v>5</v>
      </c>
      <c r="C541" s="4" t="s">
        <v>13</v>
      </c>
      <c r="D541" s="4" t="s">
        <v>6</v>
      </c>
      <c r="E541" s="4" t="s">
        <v>10</v>
      </c>
    </row>
    <row r="542" spans="1:7">
      <c r="A542" t="n">
        <v>8827</v>
      </c>
      <c r="B542" s="20" t="n">
        <v>94</v>
      </c>
      <c r="C542" s="7" t="n">
        <v>0</v>
      </c>
      <c r="D542" s="7" t="s">
        <v>48</v>
      </c>
      <c r="E542" s="7" t="n">
        <v>4</v>
      </c>
    </row>
    <row r="543" spans="1:7">
      <c r="A543" t="s">
        <v>4</v>
      </c>
      <c r="B543" s="4" t="s">
        <v>5</v>
      </c>
      <c r="C543" s="4" t="s">
        <v>13</v>
      </c>
      <c r="D543" s="4" t="s">
        <v>6</v>
      </c>
      <c r="E543" s="4" t="s">
        <v>10</v>
      </c>
    </row>
    <row r="544" spans="1:7">
      <c r="A544" t="n">
        <v>8839</v>
      </c>
      <c r="B544" s="20" t="n">
        <v>94</v>
      </c>
      <c r="C544" s="7" t="n">
        <v>1</v>
      </c>
      <c r="D544" s="7" t="s">
        <v>49</v>
      </c>
      <c r="E544" s="7" t="n">
        <v>1</v>
      </c>
    </row>
    <row r="545" spans="1:5">
      <c r="A545" t="s">
        <v>4</v>
      </c>
      <c r="B545" s="4" t="s">
        <v>5</v>
      </c>
      <c r="C545" s="4" t="s">
        <v>13</v>
      </c>
      <c r="D545" s="4" t="s">
        <v>6</v>
      </c>
      <c r="E545" s="4" t="s">
        <v>10</v>
      </c>
    </row>
    <row r="546" spans="1:5">
      <c r="A546" t="n">
        <v>8851</v>
      </c>
      <c r="B546" s="20" t="n">
        <v>94</v>
      </c>
      <c r="C546" s="7" t="n">
        <v>1</v>
      </c>
      <c r="D546" s="7" t="s">
        <v>49</v>
      </c>
      <c r="E546" s="7" t="n">
        <v>2</v>
      </c>
    </row>
    <row r="547" spans="1:5">
      <c r="A547" t="s">
        <v>4</v>
      </c>
      <c r="B547" s="4" t="s">
        <v>5</v>
      </c>
      <c r="C547" s="4" t="s">
        <v>13</v>
      </c>
      <c r="D547" s="4" t="s">
        <v>6</v>
      </c>
      <c r="E547" s="4" t="s">
        <v>10</v>
      </c>
    </row>
    <row r="548" spans="1:5">
      <c r="A548" t="n">
        <v>8863</v>
      </c>
      <c r="B548" s="20" t="n">
        <v>94</v>
      </c>
      <c r="C548" s="7" t="n">
        <v>0</v>
      </c>
      <c r="D548" s="7" t="s">
        <v>49</v>
      </c>
      <c r="E548" s="7" t="n">
        <v>4</v>
      </c>
    </row>
    <row r="549" spans="1:5">
      <c r="A549" t="s">
        <v>4</v>
      </c>
      <c r="B549" s="4" t="s">
        <v>5</v>
      </c>
      <c r="C549" s="4" t="s">
        <v>13</v>
      </c>
      <c r="D549" s="4" t="s">
        <v>6</v>
      </c>
      <c r="E549" s="4" t="s">
        <v>10</v>
      </c>
    </row>
    <row r="550" spans="1:5">
      <c r="A550" t="n">
        <v>8875</v>
      </c>
      <c r="B550" s="20" t="n">
        <v>94</v>
      </c>
      <c r="C550" s="7" t="n">
        <v>1</v>
      </c>
      <c r="D550" s="7" t="s">
        <v>50</v>
      </c>
      <c r="E550" s="7" t="n">
        <v>1</v>
      </c>
    </row>
    <row r="551" spans="1:5">
      <c r="A551" t="s">
        <v>4</v>
      </c>
      <c r="B551" s="4" t="s">
        <v>5</v>
      </c>
      <c r="C551" s="4" t="s">
        <v>13</v>
      </c>
      <c r="D551" s="4" t="s">
        <v>6</v>
      </c>
      <c r="E551" s="4" t="s">
        <v>10</v>
      </c>
    </row>
    <row r="552" spans="1:5">
      <c r="A552" t="n">
        <v>8887</v>
      </c>
      <c r="B552" s="20" t="n">
        <v>94</v>
      </c>
      <c r="C552" s="7" t="n">
        <v>1</v>
      </c>
      <c r="D552" s="7" t="s">
        <v>50</v>
      </c>
      <c r="E552" s="7" t="n">
        <v>2</v>
      </c>
    </row>
    <row r="553" spans="1:5">
      <c r="A553" t="s">
        <v>4</v>
      </c>
      <c r="B553" s="4" t="s">
        <v>5</v>
      </c>
      <c r="C553" s="4" t="s">
        <v>13</v>
      </c>
      <c r="D553" s="4" t="s">
        <v>6</v>
      </c>
      <c r="E553" s="4" t="s">
        <v>10</v>
      </c>
    </row>
    <row r="554" spans="1:5">
      <c r="A554" t="n">
        <v>8899</v>
      </c>
      <c r="B554" s="20" t="n">
        <v>94</v>
      </c>
      <c r="C554" s="7" t="n">
        <v>0</v>
      </c>
      <c r="D554" s="7" t="s">
        <v>50</v>
      </c>
      <c r="E554" s="7" t="n">
        <v>4</v>
      </c>
    </row>
    <row r="555" spans="1:5">
      <c r="A555" t="s">
        <v>4</v>
      </c>
      <c r="B555" s="4" t="s">
        <v>5</v>
      </c>
      <c r="C555" s="4" t="s">
        <v>13</v>
      </c>
      <c r="D555" s="4" t="s">
        <v>6</v>
      </c>
      <c r="E555" s="4" t="s">
        <v>10</v>
      </c>
    </row>
    <row r="556" spans="1:5">
      <c r="A556" t="n">
        <v>8911</v>
      </c>
      <c r="B556" s="20" t="n">
        <v>94</v>
      </c>
      <c r="C556" s="7" t="n">
        <v>1</v>
      </c>
      <c r="D556" s="7" t="s">
        <v>51</v>
      </c>
      <c r="E556" s="7" t="n">
        <v>1</v>
      </c>
    </row>
    <row r="557" spans="1:5">
      <c r="A557" t="s">
        <v>4</v>
      </c>
      <c r="B557" s="4" t="s">
        <v>5</v>
      </c>
      <c r="C557" s="4" t="s">
        <v>13</v>
      </c>
      <c r="D557" s="4" t="s">
        <v>6</v>
      </c>
      <c r="E557" s="4" t="s">
        <v>10</v>
      </c>
    </row>
    <row r="558" spans="1:5">
      <c r="A558" t="n">
        <v>8923</v>
      </c>
      <c r="B558" s="20" t="n">
        <v>94</v>
      </c>
      <c r="C558" s="7" t="n">
        <v>1</v>
      </c>
      <c r="D558" s="7" t="s">
        <v>51</v>
      </c>
      <c r="E558" s="7" t="n">
        <v>2</v>
      </c>
    </row>
    <row r="559" spans="1:5">
      <c r="A559" t="s">
        <v>4</v>
      </c>
      <c r="B559" s="4" t="s">
        <v>5</v>
      </c>
      <c r="C559" s="4" t="s">
        <v>13</v>
      </c>
      <c r="D559" s="4" t="s">
        <v>6</v>
      </c>
      <c r="E559" s="4" t="s">
        <v>10</v>
      </c>
    </row>
    <row r="560" spans="1:5">
      <c r="A560" t="n">
        <v>8935</v>
      </c>
      <c r="B560" s="20" t="n">
        <v>94</v>
      </c>
      <c r="C560" s="7" t="n">
        <v>0</v>
      </c>
      <c r="D560" s="7" t="s">
        <v>51</v>
      </c>
      <c r="E560" s="7" t="n">
        <v>4</v>
      </c>
    </row>
    <row r="561" spans="1:5">
      <c r="A561" t="s">
        <v>4</v>
      </c>
      <c r="B561" s="4" t="s">
        <v>5</v>
      </c>
      <c r="C561" s="4" t="s">
        <v>20</v>
      </c>
    </row>
    <row r="562" spans="1:5">
      <c r="A562" t="n">
        <v>8947</v>
      </c>
      <c r="B562" s="17" t="n">
        <v>3</v>
      </c>
      <c r="C562" s="11" t="n">
        <f t="normal" ca="1">A656</f>
        <v>0</v>
      </c>
    </row>
    <row r="563" spans="1:5">
      <c r="A563" t="s">
        <v>4</v>
      </c>
      <c r="B563" s="4" t="s">
        <v>5</v>
      </c>
      <c r="C563" s="4" t="s">
        <v>13</v>
      </c>
      <c r="D563" s="4" t="s">
        <v>10</v>
      </c>
      <c r="E563" s="4" t="s">
        <v>13</v>
      </c>
      <c r="F563" s="4" t="s">
        <v>13</v>
      </c>
      <c r="G563" s="4" t="s">
        <v>20</v>
      </c>
    </row>
    <row r="564" spans="1:5">
      <c r="A564" t="n">
        <v>8952</v>
      </c>
      <c r="B564" s="10" t="n">
        <v>5</v>
      </c>
      <c r="C564" s="7" t="n">
        <v>30</v>
      </c>
      <c r="D564" s="7" t="n">
        <v>8449</v>
      </c>
      <c r="E564" s="7" t="n">
        <v>8</v>
      </c>
      <c r="F564" s="7" t="n">
        <v>1</v>
      </c>
      <c r="G564" s="11" t="n">
        <f t="normal" ca="1">A656</f>
        <v>0</v>
      </c>
    </row>
    <row r="565" spans="1:5">
      <c r="A565" t="s">
        <v>4</v>
      </c>
      <c r="B565" s="4" t="s">
        <v>5</v>
      </c>
      <c r="C565" s="4" t="s">
        <v>13</v>
      </c>
      <c r="D565" s="4" t="s">
        <v>10</v>
      </c>
      <c r="E565" s="4" t="s">
        <v>6</v>
      </c>
      <c r="F565" s="4" t="s">
        <v>6</v>
      </c>
      <c r="G565" s="4" t="s">
        <v>13</v>
      </c>
    </row>
    <row r="566" spans="1:5">
      <c r="A566" t="n">
        <v>8962</v>
      </c>
      <c r="B566" s="19" t="n">
        <v>32</v>
      </c>
      <c r="C566" s="7" t="n">
        <v>0</v>
      </c>
      <c r="D566" s="7" t="n">
        <v>65533</v>
      </c>
      <c r="E566" s="7" t="s">
        <v>26</v>
      </c>
      <c r="F566" s="7" t="s">
        <v>27</v>
      </c>
      <c r="G566" s="7" t="n">
        <v>0</v>
      </c>
    </row>
    <row r="567" spans="1:5">
      <c r="A567" t="s">
        <v>4</v>
      </c>
      <c r="B567" s="4" t="s">
        <v>5</v>
      </c>
      <c r="C567" s="4" t="s">
        <v>13</v>
      </c>
      <c r="D567" s="4" t="s">
        <v>10</v>
      </c>
      <c r="E567" s="4" t="s">
        <v>6</v>
      </c>
      <c r="F567" s="4" t="s">
        <v>6</v>
      </c>
      <c r="G567" s="4" t="s">
        <v>13</v>
      </c>
    </row>
    <row r="568" spans="1:5">
      <c r="A568" t="n">
        <v>8978</v>
      </c>
      <c r="B568" s="19" t="n">
        <v>32</v>
      </c>
      <c r="C568" s="7" t="n">
        <v>0</v>
      </c>
      <c r="D568" s="7" t="n">
        <v>65533</v>
      </c>
      <c r="E568" s="7" t="s">
        <v>26</v>
      </c>
      <c r="F568" s="7" t="s">
        <v>28</v>
      </c>
      <c r="G568" s="7" t="n">
        <v>0</v>
      </c>
    </row>
    <row r="569" spans="1:5">
      <c r="A569" t="s">
        <v>4</v>
      </c>
      <c r="B569" s="4" t="s">
        <v>5</v>
      </c>
      <c r="C569" s="4" t="s">
        <v>13</v>
      </c>
      <c r="D569" s="4" t="s">
        <v>10</v>
      </c>
      <c r="E569" s="4" t="s">
        <v>6</v>
      </c>
      <c r="F569" s="4" t="s">
        <v>6</v>
      </c>
      <c r="G569" s="4" t="s">
        <v>13</v>
      </c>
    </row>
    <row r="570" spans="1:5">
      <c r="A570" t="n">
        <v>8997</v>
      </c>
      <c r="B570" s="19" t="n">
        <v>32</v>
      </c>
      <c r="C570" s="7" t="n">
        <v>0</v>
      </c>
      <c r="D570" s="7" t="n">
        <v>65533</v>
      </c>
      <c r="E570" s="7" t="s">
        <v>26</v>
      </c>
      <c r="F570" s="7" t="s">
        <v>29</v>
      </c>
      <c r="G570" s="7" t="n">
        <v>0</v>
      </c>
    </row>
    <row r="571" spans="1:5">
      <c r="A571" t="s">
        <v>4</v>
      </c>
      <c r="B571" s="4" t="s">
        <v>5</v>
      </c>
      <c r="C571" s="4" t="s">
        <v>13</v>
      </c>
      <c r="D571" s="4" t="s">
        <v>10</v>
      </c>
      <c r="E571" s="4" t="s">
        <v>6</v>
      </c>
      <c r="F571" s="4" t="s">
        <v>6</v>
      </c>
      <c r="G571" s="4" t="s">
        <v>13</v>
      </c>
    </row>
    <row r="572" spans="1:5">
      <c r="A572" t="n">
        <v>9015</v>
      </c>
      <c r="B572" s="19" t="n">
        <v>32</v>
      </c>
      <c r="C572" s="7" t="n">
        <v>0</v>
      </c>
      <c r="D572" s="7" t="n">
        <v>65533</v>
      </c>
      <c r="E572" s="7" t="s">
        <v>26</v>
      </c>
      <c r="F572" s="7" t="s">
        <v>30</v>
      </c>
      <c r="G572" s="7" t="n">
        <v>0</v>
      </c>
    </row>
    <row r="573" spans="1:5">
      <c r="A573" t="s">
        <v>4</v>
      </c>
      <c r="B573" s="4" t="s">
        <v>5</v>
      </c>
      <c r="C573" s="4" t="s">
        <v>13</v>
      </c>
      <c r="D573" s="4" t="s">
        <v>10</v>
      </c>
      <c r="E573" s="4" t="s">
        <v>6</v>
      </c>
      <c r="F573" s="4" t="s">
        <v>6</v>
      </c>
      <c r="G573" s="4" t="s">
        <v>13</v>
      </c>
    </row>
    <row r="574" spans="1:5">
      <c r="A574" t="n">
        <v>9033</v>
      </c>
      <c r="B574" s="19" t="n">
        <v>32</v>
      </c>
      <c r="C574" s="7" t="n">
        <v>0</v>
      </c>
      <c r="D574" s="7" t="n">
        <v>65533</v>
      </c>
      <c r="E574" s="7" t="s">
        <v>26</v>
      </c>
      <c r="F574" s="7" t="s">
        <v>31</v>
      </c>
      <c r="G574" s="7" t="n">
        <v>0</v>
      </c>
    </row>
    <row r="575" spans="1:5">
      <c r="A575" t="s">
        <v>4</v>
      </c>
      <c r="B575" s="4" t="s">
        <v>5</v>
      </c>
      <c r="C575" s="4" t="s">
        <v>13</v>
      </c>
      <c r="D575" s="4" t="s">
        <v>10</v>
      </c>
      <c r="E575" s="4" t="s">
        <v>6</v>
      </c>
      <c r="F575" s="4" t="s">
        <v>6</v>
      </c>
      <c r="G575" s="4" t="s">
        <v>13</v>
      </c>
    </row>
    <row r="576" spans="1:5">
      <c r="A576" t="n">
        <v>9051</v>
      </c>
      <c r="B576" s="19" t="n">
        <v>32</v>
      </c>
      <c r="C576" s="7" t="n">
        <v>0</v>
      </c>
      <c r="D576" s="7" t="n">
        <v>65533</v>
      </c>
      <c r="E576" s="7" t="s">
        <v>26</v>
      </c>
      <c r="F576" s="7" t="s">
        <v>32</v>
      </c>
      <c r="G576" s="7" t="n">
        <v>0</v>
      </c>
    </row>
    <row r="577" spans="1:7">
      <c r="A577" t="s">
        <v>4</v>
      </c>
      <c r="B577" s="4" t="s">
        <v>5</v>
      </c>
      <c r="C577" s="4" t="s">
        <v>13</v>
      </c>
      <c r="D577" s="4" t="s">
        <v>10</v>
      </c>
      <c r="E577" s="4" t="s">
        <v>6</v>
      </c>
      <c r="F577" s="4" t="s">
        <v>6</v>
      </c>
      <c r="G577" s="4" t="s">
        <v>13</v>
      </c>
    </row>
    <row r="578" spans="1:7">
      <c r="A578" t="n">
        <v>9067</v>
      </c>
      <c r="B578" s="19" t="n">
        <v>32</v>
      </c>
      <c r="C578" s="7" t="n">
        <v>0</v>
      </c>
      <c r="D578" s="7" t="n">
        <v>65533</v>
      </c>
      <c r="E578" s="7" t="s">
        <v>26</v>
      </c>
      <c r="F578" s="7" t="s">
        <v>33</v>
      </c>
      <c r="G578" s="7" t="n">
        <v>0</v>
      </c>
    </row>
    <row r="579" spans="1:7">
      <c r="A579" t="s">
        <v>4</v>
      </c>
      <c r="B579" s="4" t="s">
        <v>5</v>
      </c>
      <c r="C579" s="4" t="s">
        <v>13</v>
      </c>
      <c r="D579" s="4" t="s">
        <v>6</v>
      </c>
      <c r="E579" s="4" t="s">
        <v>10</v>
      </c>
    </row>
    <row r="580" spans="1:7">
      <c r="A580" t="n">
        <v>9086</v>
      </c>
      <c r="B580" s="20" t="n">
        <v>94</v>
      </c>
      <c r="C580" s="7" t="n">
        <v>1</v>
      </c>
      <c r="D580" s="7" t="s">
        <v>34</v>
      </c>
      <c r="E580" s="7" t="n">
        <v>1</v>
      </c>
    </row>
    <row r="581" spans="1:7">
      <c r="A581" t="s">
        <v>4</v>
      </c>
      <c r="B581" s="4" t="s">
        <v>5</v>
      </c>
      <c r="C581" s="4" t="s">
        <v>13</v>
      </c>
      <c r="D581" s="4" t="s">
        <v>6</v>
      </c>
      <c r="E581" s="4" t="s">
        <v>10</v>
      </c>
    </row>
    <row r="582" spans="1:7">
      <c r="A582" t="n">
        <v>9098</v>
      </c>
      <c r="B582" s="20" t="n">
        <v>94</v>
      </c>
      <c r="C582" s="7" t="n">
        <v>1</v>
      </c>
      <c r="D582" s="7" t="s">
        <v>34</v>
      </c>
      <c r="E582" s="7" t="n">
        <v>2</v>
      </c>
    </row>
    <row r="583" spans="1:7">
      <c r="A583" t="s">
        <v>4</v>
      </c>
      <c r="B583" s="4" t="s">
        <v>5</v>
      </c>
      <c r="C583" s="4" t="s">
        <v>13</v>
      </c>
      <c r="D583" s="4" t="s">
        <v>6</v>
      </c>
      <c r="E583" s="4" t="s">
        <v>10</v>
      </c>
    </row>
    <row r="584" spans="1:7">
      <c r="A584" t="n">
        <v>9110</v>
      </c>
      <c r="B584" s="20" t="n">
        <v>94</v>
      </c>
      <c r="C584" s="7" t="n">
        <v>0</v>
      </c>
      <c r="D584" s="7" t="s">
        <v>34</v>
      </c>
      <c r="E584" s="7" t="n">
        <v>4</v>
      </c>
    </row>
    <row r="585" spans="1:7">
      <c r="A585" t="s">
        <v>4</v>
      </c>
      <c r="B585" s="4" t="s">
        <v>5</v>
      </c>
      <c r="C585" s="4" t="s">
        <v>13</v>
      </c>
      <c r="D585" s="4" t="s">
        <v>6</v>
      </c>
      <c r="E585" s="4" t="s">
        <v>10</v>
      </c>
    </row>
    <row r="586" spans="1:7">
      <c r="A586" t="n">
        <v>9122</v>
      </c>
      <c r="B586" s="20" t="n">
        <v>94</v>
      </c>
      <c r="C586" s="7" t="n">
        <v>1</v>
      </c>
      <c r="D586" s="7" t="s">
        <v>35</v>
      </c>
      <c r="E586" s="7" t="n">
        <v>1</v>
      </c>
    </row>
    <row r="587" spans="1:7">
      <c r="A587" t="s">
        <v>4</v>
      </c>
      <c r="B587" s="4" t="s">
        <v>5</v>
      </c>
      <c r="C587" s="4" t="s">
        <v>13</v>
      </c>
      <c r="D587" s="4" t="s">
        <v>6</v>
      </c>
      <c r="E587" s="4" t="s">
        <v>10</v>
      </c>
    </row>
    <row r="588" spans="1:7">
      <c r="A588" t="n">
        <v>9134</v>
      </c>
      <c r="B588" s="20" t="n">
        <v>94</v>
      </c>
      <c r="C588" s="7" t="n">
        <v>1</v>
      </c>
      <c r="D588" s="7" t="s">
        <v>35</v>
      </c>
      <c r="E588" s="7" t="n">
        <v>2</v>
      </c>
    </row>
    <row r="589" spans="1:7">
      <c r="A589" t="s">
        <v>4</v>
      </c>
      <c r="B589" s="4" t="s">
        <v>5</v>
      </c>
      <c r="C589" s="4" t="s">
        <v>13</v>
      </c>
      <c r="D589" s="4" t="s">
        <v>6</v>
      </c>
      <c r="E589" s="4" t="s">
        <v>10</v>
      </c>
    </row>
    <row r="590" spans="1:7">
      <c r="A590" t="n">
        <v>9146</v>
      </c>
      <c r="B590" s="20" t="n">
        <v>94</v>
      </c>
      <c r="C590" s="7" t="n">
        <v>0</v>
      </c>
      <c r="D590" s="7" t="s">
        <v>35</v>
      </c>
      <c r="E590" s="7" t="n">
        <v>4</v>
      </c>
    </row>
    <row r="591" spans="1:7">
      <c r="A591" t="s">
        <v>4</v>
      </c>
      <c r="B591" s="4" t="s">
        <v>5</v>
      </c>
      <c r="C591" s="4" t="s">
        <v>13</v>
      </c>
      <c r="D591" s="4" t="s">
        <v>6</v>
      </c>
      <c r="E591" s="4" t="s">
        <v>10</v>
      </c>
    </row>
    <row r="592" spans="1:7">
      <c r="A592" t="n">
        <v>9158</v>
      </c>
      <c r="B592" s="20" t="n">
        <v>94</v>
      </c>
      <c r="C592" s="7" t="n">
        <v>1</v>
      </c>
      <c r="D592" s="7" t="s">
        <v>36</v>
      </c>
      <c r="E592" s="7" t="n">
        <v>1</v>
      </c>
    </row>
    <row r="593" spans="1:7">
      <c r="A593" t="s">
        <v>4</v>
      </c>
      <c r="B593" s="4" t="s">
        <v>5</v>
      </c>
      <c r="C593" s="4" t="s">
        <v>13</v>
      </c>
      <c r="D593" s="4" t="s">
        <v>6</v>
      </c>
      <c r="E593" s="4" t="s">
        <v>10</v>
      </c>
    </row>
    <row r="594" spans="1:7">
      <c r="A594" t="n">
        <v>9170</v>
      </c>
      <c r="B594" s="20" t="n">
        <v>94</v>
      </c>
      <c r="C594" s="7" t="n">
        <v>1</v>
      </c>
      <c r="D594" s="7" t="s">
        <v>36</v>
      </c>
      <c r="E594" s="7" t="n">
        <v>2</v>
      </c>
    </row>
    <row r="595" spans="1:7">
      <c r="A595" t="s">
        <v>4</v>
      </c>
      <c r="B595" s="4" t="s">
        <v>5</v>
      </c>
      <c r="C595" s="4" t="s">
        <v>13</v>
      </c>
      <c r="D595" s="4" t="s">
        <v>6</v>
      </c>
      <c r="E595" s="4" t="s">
        <v>10</v>
      </c>
    </row>
    <row r="596" spans="1:7">
      <c r="A596" t="n">
        <v>9182</v>
      </c>
      <c r="B596" s="20" t="n">
        <v>94</v>
      </c>
      <c r="C596" s="7" t="n">
        <v>0</v>
      </c>
      <c r="D596" s="7" t="s">
        <v>36</v>
      </c>
      <c r="E596" s="7" t="n">
        <v>4</v>
      </c>
    </row>
    <row r="597" spans="1:7">
      <c r="A597" t="s">
        <v>4</v>
      </c>
      <c r="B597" s="4" t="s">
        <v>5</v>
      </c>
      <c r="C597" s="4" t="s">
        <v>13</v>
      </c>
      <c r="D597" s="4" t="s">
        <v>6</v>
      </c>
      <c r="E597" s="4" t="s">
        <v>10</v>
      </c>
    </row>
    <row r="598" spans="1:7">
      <c r="A598" t="n">
        <v>9194</v>
      </c>
      <c r="B598" s="20" t="n">
        <v>94</v>
      </c>
      <c r="C598" s="7" t="n">
        <v>1</v>
      </c>
      <c r="D598" s="7" t="s">
        <v>37</v>
      </c>
      <c r="E598" s="7" t="n">
        <v>1</v>
      </c>
    </row>
    <row r="599" spans="1:7">
      <c r="A599" t="s">
        <v>4</v>
      </c>
      <c r="B599" s="4" t="s">
        <v>5</v>
      </c>
      <c r="C599" s="4" t="s">
        <v>13</v>
      </c>
      <c r="D599" s="4" t="s">
        <v>6</v>
      </c>
      <c r="E599" s="4" t="s">
        <v>10</v>
      </c>
    </row>
    <row r="600" spans="1:7">
      <c r="A600" t="n">
        <v>9206</v>
      </c>
      <c r="B600" s="20" t="n">
        <v>94</v>
      </c>
      <c r="C600" s="7" t="n">
        <v>1</v>
      </c>
      <c r="D600" s="7" t="s">
        <v>37</v>
      </c>
      <c r="E600" s="7" t="n">
        <v>2</v>
      </c>
    </row>
    <row r="601" spans="1:7">
      <c r="A601" t="s">
        <v>4</v>
      </c>
      <c r="B601" s="4" t="s">
        <v>5</v>
      </c>
      <c r="C601" s="4" t="s">
        <v>13</v>
      </c>
      <c r="D601" s="4" t="s">
        <v>6</v>
      </c>
      <c r="E601" s="4" t="s">
        <v>10</v>
      </c>
    </row>
    <row r="602" spans="1:7">
      <c r="A602" t="n">
        <v>9218</v>
      </c>
      <c r="B602" s="20" t="n">
        <v>94</v>
      </c>
      <c r="C602" s="7" t="n">
        <v>0</v>
      </c>
      <c r="D602" s="7" t="s">
        <v>37</v>
      </c>
      <c r="E602" s="7" t="n">
        <v>4</v>
      </c>
    </row>
    <row r="603" spans="1:7">
      <c r="A603" t="s">
        <v>4</v>
      </c>
      <c r="B603" s="4" t="s">
        <v>5</v>
      </c>
      <c r="C603" s="4" t="s">
        <v>13</v>
      </c>
      <c r="D603" s="4" t="s">
        <v>10</v>
      </c>
      <c r="E603" s="4" t="s">
        <v>6</v>
      </c>
      <c r="F603" s="4" t="s">
        <v>6</v>
      </c>
      <c r="G603" s="4" t="s">
        <v>13</v>
      </c>
    </row>
    <row r="604" spans="1:7">
      <c r="A604" t="n">
        <v>9230</v>
      </c>
      <c r="B604" s="19" t="n">
        <v>32</v>
      </c>
      <c r="C604" s="7" t="n">
        <v>0</v>
      </c>
      <c r="D604" s="7" t="n">
        <v>65533</v>
      </c>
      <c r="E604" s="7" t="s">
        <v>26</v>
      </c>
      <c r="F604" s="7" t="s">
        <v>38</v>
      </c>
      <c r="G604" s="7" t="n">
        <v>1</v>
      </c>
    </row>
    <row r="605" spans="1:7">
      <c r="A605" t="s">
        <v>4</v>
      </c>
      <c r="B605" s="4" t="s">
        <v>5</v>
      </c>
      <c r="C605" s="4" t="s">
        <v>13</v>
      </c>
      <c r="D605" s="4" t="s">
        <v>10</v>
      </c>
      <c r="E605" s="4" t="s">
        <v>6</v>
      </c>
      <c r="F605" s="4" t="s">
        <v>6</v>
      </c>
      <c r="G605" s="4" t="s">
        <v>13</v>
      </c>
    </row>
    <row r="606" spans="1:7">
      <c r="A606" t="n">
        <v>9246</v>
      </c>
      <c r="B606" s="19" t="n">
        <v>32</v>
      </c>
      <c r="C606" s="7" t="n">
        <v>0</v>
      </c>
      <c r="D606" s="7" t="n">
        <v>65533</v>
      </c>
      <c r="E606" s="7" t="s">
        <v>26</v>
      </c>
      <c r="F606" s="7" t="s">
        <v>39</v>
      </c>
      <c r="G606" s="7" t="n">
        <v>1</v>
      </c>
    </row>
    <row r="607" spans="1:7">
      <c r="A607" t="s">
        <v>4</v>
      </c>
      <c r="B607" s="4" t="s">
        <v>5</v>
      </c>
      <c r="C607" s="4" t="s">
        <v>13</v>
      </c>
      <c r="D607" s="4" t="s">
        <v>10</v>
      </c>
      <c r="E607" s="4" t="s">
        <v>6</v>
      </c>
      <c r="F607" s="4" t="s">
        <v>6</v>
      </c>
      <c r="G607" s="4" t="s">
        <v>13</v>
      </c>
    </row>
    <row r="608" spans="1:7">
      <c r="A608" t="n">
        <v>9265</v>
      </c>
      <c r="B608" s="19" t="n">
        <v>32</v>
      </c>
      <c r="C608" s="7" t="n">
        <v>0</v>
      </c>
      <c r="D608" s="7" t="n">
        <v>65533</v>
      </c>
      <c r="E608" s="7" t="s">
        <v>26</v>
      </c>
      <c r="F608" s="7" t="s">
        <v>40</v>
      </c>
      <c r="G608" s="7" t="n">
        <v>1</v>
      </c>
    </row>
    <row r="609" spans="1:7">
      <c r="A609" t="s">
        <v>4</v>
      </c>
      <c r="B609" s="4" t="s">
        <v>5</v>
      </c>
      <c r="C609" s="4" t="s">
        <v>13</v>
      </c>
      <c r="D609" s="4" t="s">
        <v>10</v>
      </c>
      <c r="E609" s="4" t="s">
        <v>6</v>
      </c>
      <c r="F609" s="4" t="s">
        <v>6</v>
      </c>
      <c r="G609" s="4" t="s">
        <v>13</v>
      </c>
    </row>
    <row r="610" spans="1:7">
      <c r="A610" t="n">
        <v>9283</v>
      </c>
      <c r="B610" s="19" t="n">
        <v>32</v>
      </c>
      <c r="C610" s="7" t="n">
        <v>0</v>
      </c>
      <c r="D610" s="7" t="n">
        <v>65533</v>
      </c>
      <c r="E610" s="7" t="s">
        <v>26</v>
      </c>
      <c r="F610" s="7" t="s">
        <v>41</v>
      </c>
      <c r="G610" s="7" t="n">
        <v>1</v>
      </c>
    </row>
    <row r="611" spans="1:7">
      <c r="A611" t="s">
        <v>4</v>
      </c>
      <c r="B611" s="4" t="s">
        <v>5</v>
      </c>
      <c r="C611" s="4" t="s">
        <v>13</v>
      </c>
      <c r="D611" s="4" t="s">
        <v>10</v>
      </c>
      <c r="E611" s="4" t="s">
        <v>6</v>
      </c>
      <c r="F611" s="4" t="s">
        <v>6</v>
      </c>
      <c r="G611" s="4" t="s">
        <v>13</v>
      </c>
    </row>
    <row r="612" spans="1:7">
      <c r="A612" t="n">
        <v>9301</v>
      </c>
      <c r="B612" s="19" t="n">
        <v>32</v>
      </c>
      <c r="C612" s="7" t="n">
        <v>0</v>
      </c>
      <c r="D612" s="7" t="n">
        <v>65533</v>
      </c>
      <c r="E612" s="7" t="s">
        <v>26</v>
      </c>
      <c r="F612" s="7" t="s">
        <v>42</v>
      </c>
      <c r="G612" s="7" t="n">
        <v>1</v>
      </c>
    </row>
    <row r="613" spans="1:7">
      <c r="A613" t="s">
        <v>4</v>
      </c>
      <c r="B613" s="4" t="s">
        <v>5</v>
      </c>
      <c r="C613" s="4" t="s">
        <v>13</v>
      </c>
      <c r="D613" s="4" t="s">
        <v>10</v>
      </c>
      <c r="E613" s="4" t="s">
        <v>6</v>
      </c>
      <c r="F613" s="4" t="s">
        <v>6</v>
      </c>
      <c r="G613" s="4" t="s">
        <v>13</v>
      </c>
    </row>
    <row r="614" spans="1:7">
      <c r="A614" t="n">
        <v>9319</v>
      </c>
      <c r="B614" s="19" t="n">
        <v>32</v>
      </c>
      <c r="C614" s="7" t="n">
        <v>0</v>
      </c>
      <c r="D614" s="7" t="n">
        <v>65533</v>
      </c>
      <c r="E614" s="7" t="s">
        <v>26</v>
      </c>
      <c r="F614" s="7" t="s">
        <v>43</v>
      </c>
      <c r="G614" s="7" t="n">
        <v>1</v>
      </c>
    </row>
    <row r="615" spans="1:7">
      <c r="A615" t="s">
        <v>4</v>
      </c>
      <c r="B615" s="4" t="s">
        <v>5</v>
      </c>
      <c r="C615" s="4" t="s">
        <v>13</v>
      </c>
      <c r="D615" s="4" t="s">
        <v>10</v>
      </c>
      <c r="E615" s="4" t="s">
        <v>6</v>
      </c>
      <c r="F615" s="4" t="s">
        <v>6</v>
      </c>
      <c r="G615" s="4" t="s">
        <v>13</v>
      </c>
    </row>
    <row r="616" spans="1:7">
      <c r="A616" t="n">
        <v>9336</v>
      </c>
      <c r="B616" s="19" t="n">
        <v>32</v>
      </c>
      <c r="C616" s="7" t="n">
        <v>0</v>
      </c>
      <c r="D616" s="7" t="n">
        <v>65533</v>
      </c>
      <c r="E616" s="7" t="s">
        <v>26</v>
      </c>
      <c r="F616" s="7" t="s">
        <v>44</v>
      </c>
      <c r="G616" s="7" t="n">
        <v>1</v>
      </c>
    </row>
    <row r="617" spans="1:7">
      <c r="A617" t="s">
        <v>4</v>
      </c>
      <c r="B617" s="4" t="s">
        <v>5</v>
      </c>
      <c r="C617" s="4" t="s">
        <v>13</v>
      </c>
      <c r="D617" s="4" t="s">
        <v>10</v>
      </c>
      <c r="E617" s="4" t="s">
        <v>6</v>
      </c>
      <c r="F617" s="4" t="s">
        <v>6</v>
      </c>
      <c r="G617" s="4" t="s">
        <v>13</v>
      </c>
    </row>
    <row r="618" spans="1:7">
      <c r="A618" t="n">
        <v>9352</v>
      </c>
      <c r="B618" s="19" t="n">
        <v>32</v>
      </c>
      <c r="C618" s="7" t="n">
        <v>0</v>
      </c>
      <c r="D618" s="7" t="n">
        <v>65533</v>
      </c>
      <c r="E618" s="7" t="s">
        <v>26</v>
      </c>
      <c r="F618" s="7" t="s">
        <v>45</v>
      </c>
      <c r="G618" s="7" t="n">
        <v>1</v>
      </c>
    </row>
    <row r="619" spans="1:7">
      <c r="A619" t="s">
        <v>4</v>
      </c>
      <c r="B619" s="4" t="s">
        <v>5</v>
      </c>
      <c r="C619" s="4" t="s">
        <v>13</v>
      </c>
      <c r="D619" s="4" t="s">
        <v>6</v>
      </c>
      <c r="E619" s="4" t="s">
        <v>10</v>
      </c>
    </row>
    <row r="620" spans="1:7">
      <c r="A620" t="n">
        <v>9371</v>
      </c>
      <c r="B620" s="20" t="n">
        <v>94</v>
      </c>
      <c r="C620" s="7" t="n">
        <v>0</v>
      </c>
      <c r="D620" s="7" t="s">
        <v>46</v>
      </c>
      <c r="E620" s="7" t="n">
        <v>1</v>
      </c>
    </row>
    <row r="621" spans="1:7">
      <c r="A621" t="s">
        <v>4</v>
      </c>
      <c r="B621" s="4" t="s">
        <v>5</v>
      </c>
      <c r="C621" s="4" t="s">
        <v>13</v>
      </c>
      <c r="D621" s="4" t="s">
        <v>6</v>
      </c>
      <c r="E621" s="4" t="s">
        <v>10</v>
      </c>
    </row>
    <row r="622" spans="1:7">
      <c r="A622" t="n">
        <v>9383</v>
      </c>
      <c r="B622" s="20" t="n">
        <v>94</v>
      </c>
      <c r="C622" s="7" t="n">
        <v>0</v>
      </c>
      <c r="D622" s="7" t="s">
        <v>46</v>
      </c>
      <c r="E622" s="7" t="n">
        <v>2</v>
      </c>
    </row>
    <row r="623" spans="1:7">
      <c r="A623" t="s">
        <v>4</v>
      </c>
      <c r="B623" s="4" t="s">
        <v>5</v>
      </c>
      <c r="C623" s="4" t="s">
        <v>13</v>
      </c>
      <c r="D623" s="4" t="s">
        <v>6</v>
      </c>
      <c r="E623" s="4" t="s">
        <v>10</v>
      </c>
    </row>
    <row r="624" spans="1:7">
      <c r="A624" t="n">
        <v>9395</v>
      </c>
      <c r="B624" s="20" t="n">
        <v>94</v>
      </c>
      <c r="C624" s="7" t="n">
        <v>1</v>
      </c>
      <c r="D624" s="7" t="s">
        <v>46</v>
      </c>
      <c r="E624" s="7" t="n">
        <v>4</v>
      </c>
    </row>
    <row r="625" spans="1:7">
      <c r="A625" t="s">
        <v>4</v>
      </c>
      <c r="B625" s="4" t="s">
        <v>5</v>
      </c>
      <c r="C625" s="4" t="s">
        <v>13</v>
      </c>
      <c r="D625" s="4" t="s">
        <v>6</v>
      </c>
      <c r="E625" s="4" t="s">
        <v>10</v>
      </c>
    </row>
    <row r="626" spans="1:7">
      <c r="A626" t="n">
        <v>9407</v>
      </c>
      <c r="B626" s="20" t="n">
        <v>94</v>
      </c>
      <c r="C626" s="7" t="n">
        <v>0</v>
      </c>
      <c r="D626" s="7" t="s">
        <v>47</v>
      </c>
      <c r="E626" s="7" t="n">
        <v>1</v>
      </c>
    </row>
    <row r="627" spans="1:7">
      <c r="A627" t="s">
        <v>4</v>
      </c>
      <c r="B627" s="4" t="s">
        <v>5</v>
      </c>
      <c r="C627" s="4" t="s">
        <v>13</v>
      </c>
      <c r="D627" s="4" t="s">
        <v>6</v>
      </c>
      <c r="E627" s="4" t="s">
        <v>10</v>
      </c>
    </row>
    <row r="628" spans="1:7">
      <c r="A628" t="n">
        <v>9419</v>
      </c>
      <c r="B628" s="20" t="n">
        <v>94</v>
      </c>
      <c r="C628" s="7" t="n">
        <v>0</v>
      </c>
      <c r="D628" s="7" t="s">
        <v>47</v>
      </c>
      <c r="E628" s="7" t="n">
        <v>2</v>
      </c>
    </row>
    <row r="629" spans="1:7">
      <c r="A629" t="s">
        <v>4</v>
      </c>
      <c r="B629" s="4" t="s">
        <v>5</v>
      </c>
      <c r="C629" s="4" t="s">
        <v>13</v>
      </c>
      <c r="D629" s="4" t="s">
        <v>6</v>
      </c>
      <c r="E629" s="4" t="s">
        <v>10</v>
      </c>
    </row>
    <row r="630" spans="1:7">
      <c r="A630" t="n">
        <v>9431</v>
      </c>
      <c r="B630" s="20" t="n">
        <v>94</v>
      </c>
      <c r="C630" s="7" t="n">
        <v>1</v>
      </c>
      <c r="D630" s="7" t="s">
        <v>47</v>
      </c>
      <c r="E630" s="7" t="n">
        <v>4</v>
      </c>
    </row>
    <row r="631" spans="1:7">
      <c r="A631" t="s">
        <v>4</v>
      </c>
      <c r="B631" s="4" t="s">
        <v>5</v>
      </c>
      <c r="C631" s="4" t="s">
        <v>13</v>
      </c>
      <c r="D631" s="4" t="s">
        <v>6</v>
      </c>
      <c r="E631" s="4" t="s">
        <v>10</v>
      </c>
    </row>
    <row r="632" spans="1:7">
      <c r="A632" t="n">
        <v>9443</v>
      </c>
      <c r="B632" s="20" t="n">
        <v>94</v>
      </c>
      <c r="C632" s="7" t="n">
        <v>0</v>
      </c>
      <c r="D632" s="7" t="s">
        <v>48</v>
      </c>
      <c r="E632" s="7" t="n">
        <v>1</v>
      </c>
    </row>
    <row r="633" spans="1:7">
      <c r="A633" t="s">
        <v>4</v>
      </c>
      <c r="B633" s="4" t="s">
        <v>5</v>
      </c>
      <c r="C633" s="4" t="s">
        <v>13</v>
      </c>
      <c r="D633" s="4" t="s">
        <v>6</v>
      </c>
      <c r="E633" s="4" t="s">
        <v>10</v>
      </c>
    </row>
    <row r="634" spans="1:7">
      <c r="A634" t="n">
        <v>9455</v>
      </c>
      <c r="B634" s="20" t="n">
        <v>94</v>
      </c>
      <c r="C634" s="7" t="n">
        <v>0</v>
      </c>
      <c r="D634" s="7" t="s">
        <v>48</v>
      </c>
      <c r="E634" s="7" t="n">
        <v>2</v>
      </c>
    </row>
    <row r="635" spans="1:7">
      <c r="A635" t="s">
        <v>4</v>
      </c>
      <c r="B635" s="4" t="s">
        <v>5</v>
      </c>
      <c r="C635" s="4" t="s">
        <v>13</v>
      </c>
      <c r="D635" s="4" t="s">
        <v>6</v>
      </c>
      <c r="E635" s="4" t="s">
        <v>10</v>
      </c>
    </row>
    <row r="636" spans="1:7">
      <c r="A636" t="n">
        <v>9467</v>
      </c>
      <c r="B636" s="20" t="n">
        <v>94</v>
      </c>
      <c r="C636" s="7" t="n">
        <v>1</v>
      </c>
      <c r="D636" s="7" t="s">
        <v>48</v>
      </c>
      <c r="E636" s="7" t="n">
        <v>4</v>
      </c>
    </row>
    <row r="637" spans="1:7">
      <c r="A637" t="s">
        <v>4</v>
      </c>
      <c r="B637" s="4" t="s">
        <v>5</v>
      </c>
      <c r="C637" s="4" t="s">
        <v>13</v>
      </c>
      <c r="D637" s="4" t="s">
        <v>6</v>
      </c>
      <c r="E637" s="4" t="s">
        <v>10</v>
      </c>
    </row>
    <row r="638" spans="1:7">
      <c r="A638" t="n">
        <v>9479</v>
      </c>
      <c r="B638" s="20" t="n">
        <v>94</v>
      </c>
      <c r="C638" s="7" t="n">
        <v>0</v>
      </c>
      <c r="D638" s="7" t="s">
        <v>49</v>
      </c>
      <c r="E638" s="7" t="n">
        <v>1</v>
      </c>
    </row>
    <row r="639" spans="1:7">
      <c r="A639" t="s">
        <v>4</v>
      </c>
      <c r="B639" s="4" t="s">
        <v>5</v>
      </c>
      <c r="C639" s="4" t="s">
        <v>13</v>
      </c>
      <c r="D639" s="4" t="s">
        <v>6</v>
      </c>
      <c r="E639" s="4" t="s">
        <v>10</v>
      </c>
    </row>
    <row r="640" spans="1:7">
      <c r="A640" t="n">
        <v>9491</v>
      </c>
      <c r="B640" s="20" t="n">
        <v>94</v>
      </c>
      <c r="C640" s="7" t="n">
        <v>0</v>
      </c>
      <c r="D640" s="7" t="s">
        <v>49</v>
      </c>
      <c r="E640" s="7" t="n">
        <v>2</v>
      </c>
    </row>
    <row r="641" spans="1:5">
      <c r="A641" t="s">
        <v>4</v>
      </c>
      <c r="B641" s="4" t="s">
        <v>5</v>
      </c>
      <c r="C641" s="4" t="s">
        <v>13</v>
      </c>
      <c r="D641" s="4" t="s">
        <v>6</v>
      </c>
      <c r="E641" s="4" t="s">
        <v>10</v>
      </c>
    </row>
    <row r="642" spans="1:5">
      <c r="A642" t="n">
        <v>9503</v>
      </c>
      <c r="B642" s="20" t="n">
        <v>94</v>
      </c>
      <c r="C642" s="7" t="n">
        <v>1</v>
      </c>
      <c r="D642" s="7" t="s">
        <v>49</v>
      </c>
      <c r="E642" s="7" t="n">
        <v>4</v>
      </c>
    </row>
    <row r="643" spans="1:5">
      <c r="A643" t="s">
        <v>4</v>
      </c>
      <c r="B643" s="4" t="s">
        <v>5</v>
      </c>
      <c r="C643" s="4" t="s">
        <v>13</v>
      </c>
      <c r="D643" s="4" t="s">
        <v>6</v>
      </c>
      <c r="E643" s="4" t="s">
        <v>10</v>
      </c>
    </row>
    <row r="644" spans="1:5">
      <c r="A644" t="n">
        <v>9515</v>
      </c>
      <c r="B644" s="20" t="n">
        <v>94</v>
      </c>
      <c r="C644" s="7" t="n">
        <v>0</v>
      </c>
      <c r="D644" s="7" t="s">
        <v>50</v>
      </c>
      <c r="E644" s="7" t="n">
        <v>1</v>
      </c>
    </row>
    <row r="645" spans="1:5">
      <c r="A645" t="s">
        <v>4</v>
      </c>
      <c r="B645" s="4" t="s">
        <v>5</v>
      </c>
      <c r="C645" s="4" t="s">
        <v>13</v>
      </c>
      <c r="D645" s="4" t="s">
        <v>6</v>
      </c>
      <c r="E645" s="4" t="s">
        <v>10</v>
      </c>
    </row>
    <row r="646" spans="1:5">
      <c r="A646" t="n">
        <v>9527</v>
      </c>
      <c r="B646" s="20" t="n">
        <v>94</v>
      </c>
      <c r="C646" s="7" t="n">
        <v>0</v>
      </c>
      <c r="D646" s="7" t="s">
        <v>50</v>
      </c>
      <c r="E646" s="7" t="n">
        <v>2</v>
      </c>
    </row>
    <row r="647" spans="1:5">
      <c r="A647" t="s">
        <v>4</v>
      </c>
      <c r="B647" s="4" t="s">
        <v>5</v>
      </c>
      <c r="C647" s="4" t="s">
        <v>13</v>
      </c>
      <c r="D647" s="4" t="s">
        <v>6</v>
      </c>
      <c r="E647" s="4" t="s">
        <v>10</v>
      </c>
    </row>
    <row r="648" spans="1:5">
      <c r="A648" t="n">
        <v>9539</v>
      </c>
      <c r="B648" s="20" t="n">
        <v>94</v>
      </c>
      <c r="C648" s="7" t="n">
        <v>1</v>
      </c>
      <c r="D648" s="7" t="s">
        <v>50</v>
      </c>
      <c r="E648" s="7" t="n">
        <v>4</v>
      </c>
    </row>
    <row r="649" spans="1:5">
      <c r="A649" t="s">
        <v>4</v>
      </c>
      <c r="B649" s="4" t="s">
        <v>5</v>
      </c>
      <c r="C649" s="4" t="s">
        <v>13</v>
      </c>
      <c r="D649" s="4" t="s">
        <v>6</v>
      </c>
      <c r="E649" s="4" t="s">
        <v>10</v>
      </c>
    </row>
    <row r="650" spans="1:5">
      <c r="A650" t="n">
        <v>9551</v>
      </c>
      <c r="B650" s="20" t="n">
        <v>94</v>
      </c>
      <c r="C650" s="7" t="n">
        <v>0</v>
      </c>
      <c r="D650" s="7" t="s">
        <v>51</v>
      </c>
      <c r="E650" s="7" t="n">
        <v>1</v>
      </c>
    </row>
    <row r="651" spans="1:5">
      <c r="A651" t="s">
        <v>4</v>
      </c>
      <c r="B651" s="4" t="s">
        <v>5</v>
      </c>
      <c r="C651" s="4" t="s">
        <v>13</v>
      </c>
      <c r="D651" s="4" t="s">
        <v>6</v>
      </c>
      <c r="E651" s="4" t="s">
        <v>10</v>
      </c>
    </row>
    <row r="652" spans="1:5">
      <c r="A652" t="n">
        <v>9563</v>
      </c>
      <c r="B652" s="20" t="n">
        <v>94</v>
      </c>
      <c r="C652" s="7" t="n">
        <v>0</v>
      </c>
      <c r="D652" s="7" t="s">
        <v>51</v>
      </c>
      <c r="E652" s="7" t="n">
        <v>2</v>
      </c>
    </row>
    <row r="653" spans="1:5">
      <c r="A653" t="s">
        <v>4</v>
      </c>
      <c r="B653" s="4" t="s">
        <v>5</v>
      </c>
      <c r="C653" s="4" t="s">
        <v>13</v>
      </c>
      <c r="D653" s="4" t="s">
        <v>6</v>
      </c>
      <c r="E653" s="4" t="s">
        <v>10</v>
      </c>
    </row>
    <row r="654" spans="1:5">
      <c r="A654" t="n">
        <v>9575</v>
      </c>
      <c r="B654" s="20" t="n">
        <v>94</v>
      </c>
      <c r="C654" s="7" t="n">
        <v>1</v>
      </c>
      <c r="D654" s="7" t="s">
        <v>51</v>
      </c>
      <c r="E654" s="7" t="n">
        <v>4</v>
      </c>
    </row>
    <row r="655" spans="1:5">
      <c r="A655" t="s">
        <v>4</v>
      </c>
      <c r="B655" s="4" t="s">
        <v>5</v>
      </c>
      <c r="C655" s="4" t="s">
        <v>20</v>
      </c>
    </row>
    <row r="656" spans="1:5">
      <c r="A656" t="n">
        <v>9587</v>
      </c>
      <c r="B656" s="17" t="n">
        <v>3</v>
      </c>
      <c r="C656" s="11" t="n">
        <f t="normal" ca="1">A676</f>
        <v>0</v>
      </c>
    </row>
    <row r="657" spans="1:5">
      <c r="A657" t="s">
        <v>4</v>
      </c>
      <c r="B657" s="4" t="s">
        <v>5</v>
      </c>
      <c r="C657" s="4" t="s">
        <v>13</v>
      </c>
      <c r="D657" s="4" t="s">
        <v>13</v>
      </c>
      <c r="E657" s="4" t="s">
        <v>13</v>
      </c>
      <c r="F657" s="4" t="s">
        <v>9</v>
      </c>
      <c r="G657" s="4" t="s">
        <v>13</v>
      </c>
      <c r="H657" s="4" t="s">
        <v>13</v>
      </c>
      <c r="I657" s="4" t="s">
        <v>20</v>
      </c>
    </row>
    <row r="658" spans="1:5">
      <c r="A658" t="n">
        <v>9592</v>
      </c>
      <c r="B658" s="10" t="n">
        <v>5</v>
      </c>
      <c r="C658" s="7" t="n">
        <v>35</v>
      </c>
      <c r="D658" s="7" t="n">
        <v>3</v>
      </c>
      <c r="E658" s="7" t="n">
        <v>0</v>
      </c>
      <c r="F658" s="7" t="n">
        <v>2</v>
      </c>
      <c r="G658" s="7" t="n">
        <v>2</v>
      </c>
      <c r="H658" s="7" t="n">
        <v>1</v>
      </c>
      <c r="I658" s="11" t="n">
        <f t="normal" ca="1">A662</f>
        <v>0</v>
      </c>
    </row>
    <row r="659" spans="1:5">
      <c r="A659" t="s">
        <v>4</v>
      </c>
      <c r="B659" s="4" t="s">
        <v>5</v>
      </c>
      <c r="C659" s="4" t="s">
        <v>20</v>
      </c>
    </row>
    <row r="660" spans="1:5">
      <c r="A660" t="n">
        <v>9606</v>
      </c>
      <c r="B660" s="17" t="n">
        <v>3</v>
      </c>
      <c r="C660" s="11" t="n">
        <f t="normal" ca="1">A676</f>
        <v>0</v>
      </c>
    </row>
    <row r="661" spans="1:5">
      <c r="A661" t="s">
        <v>4</v>
      </c>
      <c r="B661" s="4" t="s">
        <v>5</v>
      </c>
      <c r="C661" s="4" t="s">
        <v>13</v>
      </c>
      <c r="D661" s="4" t="s">
        <v>13</v>
      </c>
      <c r="E661" s="4" t="s">
        <v>13</v>
      </c>
      <c r="F661" s="4" t="s">
        <v>9</v>
      </c>
      <c r="G661" s="4" t="s">
        <v>13</v>
      </c>
      <c r="H661" s="4" t="s">
        <v>13</v>
      </c>
      <c r="I661" s="4" t="s">
        <v>20</v>
      </c>
    </row>
    <row r="662" spans="1:5">
      <c r="A662" t="n">
        <v>9611</v>
      </c>
      <c r="B662" s="10" t="n">
        <v>5</v>
      </c>
      <c r="C662" s="7" t="n">
        <v>35</v>
      </c>
      <c r="D662" s="7" t="n">
        <v>3</v>
      </c>
      <c r="E662" s="7" t="n">
        <v>0</v>
      </c>
      <c r="F662" s="7" t="n">
        <v>3</v>
      </c>
      <c r="G662" s="7" t="n">
        <v>2</v>
      </c>
      <c r="H662" s="7" t="n">
        <v>1</v>
      </c>
      <c r="I662" s="11" t="n">
        <f t="normal" ca="1">A666</f>
        <v>0</v>
      </c>
    </row>
    <row r="663" spans="1:5">
      <c r="A663" t="s">
        <v>4</v>
      </c>
      <c r="B663" s="4" t="s">
        <v>5</v>
      </c>
      <c r="C663" s="4" t="s">
        <v>20</v>
      </c>
    </row>
    <row r="664" spans="1:5">
      <c r="A664" t="n">
        <v>9625</v>
      </c>
      <c r="B664" s="17" t="n">
        <v>3</v>
      </c>
      <c r="C664" s="11" t="n">
        <f t="normal" ca="1">A676</f>
        <v>0</v>
      </c>
    </row>
    <row r="665" spans="1:5">
      <c r="A665" t="s">
        <v>4</v>
      </c>
      <c r="B665" s="4" t="s">
        <v>5</v>
      </c>
      <c r="C665" s="4" t="s">
        <v>13</v>
      </c>
      <c r="D665" s="4" t="s">
        <v>13</v>
      </c>
      <c r="E665" s="4" t="s">
        <v>13</v>
      </c>
      <c r="F665" s="4" t="s">
        <v>9</v>
      </c>
      <c r="G665" s="4" t="s">
        <v>13</v>
      </c>
      <c r="H665" s="4" t="s">
        <v>13</v>
      </c>
      <c r="I665" s="4" t="s">
        <v>20</v>
      </c>
    </row>
    <row r="666" spans="1:5">
      <c r="A666" t="n">
        <v>9630</v>
      </c>
      <c r="B666" s="10" t="n">
        <v>5</v>
      </c>
      <c r="C666" s="7" t="n">
        <v>35</v>
      </c>
      <c r="D666" s="7" t="n">
        <v>3</v>
      </c>
      <c r="E666" s="7" t="n">
        <v>0</v>
      </c>
      <c r="F666" s="7" t="n">
        <v>4</v>
      </c>
      <c r="G666" s="7" t="n">
        <v>2</v>
      </c>
      <c r="H666" s="7" t="n">
        <v>1</v>
      </c>
      <c r="I666" s="11" t="n">
        <f t="normal" ca="1">A670</f>
        <v>0</v>
      </c>
    </row>
    <row r="667" spans="1:5">
      <c r="A667" t="s">
        <v>4</v>
      </c>
      <c r="B667" s="4" t="s">
        <v>5</v>
      </c>
      <c r="C667" s="4" t="s">
        <v>20</v>
      </c>
    </row>
    <row r="668" spans="1:5">
      <c r="A668" t="n">
        <v>9644</v>
      </c>
      <c r="B668" s="17" t="n">
        <v>3</v>
      </c>
      <c r="C668" s="11" t="n">
        <f t="normal" ca="1">A676</f>
        <v>0</v>
      </c>
    </row>
    <row r="669" spans="1:5">
      <c r="A669" t="s">
        <v>4</v>
      </c>
      <c r="B669" s="4" t="s">
        <v>5</v>
      </c>
      <c r="C669" s="4" t="s">
        <v>13</v>
      </c>
      <c r="D669" s="4" t="s">
        <v>13</v>
      </c>
      <c r="E669" s="4" t="s">
        <v>13</v>
      </c>
      <c r="F669" s="4" t="s">
        <v>9</v>
      </c>
      <c r="G669" s="4" t="s">
        <v>13</v>
      </c>
      <c r="H669" s="4" t="s">
        <v>13</v>
      </c>
      <c r="I669" s="4" t="s">
        <v>20</v>
      </c>
    </row>
    <row r="670" spans="1:5">
      <c r="A670" t="n">
        <v>9649</v>
      </c>
      <c r="B670" s="10" t="n">
        <v>5</v>
      </c>
      <c r="C670" s="7" t="n">
        <v>35</v>
      </c>
      <c r="D670" s="7" t="n">
        <v>3</v>
      </c>
      <c r="E670" s="7" t="n">
        <v>0</v>
      </c>
      <c r="F670" s="7" t="n">
        <v>5</v>
      </c>
      <c r="G670" s="7" t="n">
        <v>2</v>
      </c>
      <c r="H670" s="7" t="n">
        <v>1</v>
      </c>
      <c r="I670" s="11" t="n">
        <f t="normal" ca="1">A674</f>
        <v>0</v>
      </c>
    </row>
    <row r="671" spans="1:5">
      <c r="A671" t="s">
        <v>4</v>
      </c>
      <c r="B671" s="4" t="s">
        <v>5</v>
      </c>
      <c r="C671" s="4" t="s">
        <v>20</v>
      </c>
    </row>
    <row r="672" spans="1:5">
      <c r="A672" t="n">
        <v>9663</v>
      </c>
      <c r="B672" s="17" t="n">
        <v>3</v>
      </c>
      <c r="C672" s="11" t="n">
        <f t="normal" ca="1">A676</f>
        <v>0</v>
      </c>
    </row>
    <row r="673" spans="1:9">
      <c r="A673" t="s">
        <v>4</v>
      </c>
      <c r="B673" s="4" t="s">
        <v>5</v>
      </c>
      <c r="C673" s="4" t="s">
        <v>13</v>
      </c>
      <c r="D673" s="4" t="s">
        <v>13</v>
      </c>
      <c r="E673" s="4" t="s">
        <v>13</v>
      </c>
      <c r="F673" s="4" t="s">
        <v>9</v>
      </c>
      <c r="G673" s="4" t="s">
        <v>13</v>
      </c>
      <c r="H673" s="4" t="s">
        <v>13</v>
      </c>
      <c r="I673" s="4" t="s">
        <v>20</v>
      </c>
    </row>
    <row r="674" spans="1:9">
      <c r="A674" t="n">
        <v>9668</v>
      </c>
      <c r="B674" s="10" t="n">
        <v>5</v>
      </c>
      <c r="C674" s="7" t="n">
        <v>35</v>
      </c>
      <c r="D674" s="7" t="n">
        <v>3</v>
      </c>
      <c r="E674" s="7" t="n">
        <v>0</v>
      </c>
      <c r="F674" s="7" t="n">
        <v>6</v>
      </c>
      <c r="G674" s="7" t="n">
        <v>2</v>
      </c>
      <c r="H674" s="7" t="n">
        <v>1</v>
      </c>
      <c r="I674" s="11" t="n">
        <f t="normal" ca="1">A676</f>
        <v>0</v>
      </c>
    </row>
    <row r="675" spans="1:9">
      <c r="A675" t="s">
        <v>4</v>
      </c>
      <c r="B675" s="4" t="s">
        <v>5</v>
      </c>
      <c r="C675" s="4" t="s">
        <v>13</v>
      </c>
      <c r="D675" s="4" t="s">
        <v>6</v>
      </c>
      <c r="E675" s="4" t="s">
        <v>10</v>
      </c>
    </row>
    <row r="676" spans="1:9">
      <c r="A676" t="n">
        <v>9682</v>
      </c>
      <c r="B676" s="20" t="n">
        <v>94</v>
      </c>
      <c r="C676" s="7" t="n">
        <v>1</v>
      </c>
      <c r="D676" s="7" t="s">
        <v>52</v>
      </c>
      <c r="E676" s="7" t="n">
        <v>1</v>
      </c>
    </row>
    <row r="677" spans="1:9">
      <c r="A677" t="s">
        <v>4</v>
      </c>
      <c r="B677" s="4" t="s">
        <v>5</v>
      </c>
      <c r="C677" s="4" t="s">
        <v>13</v>
      </c>
      <c r="D677" s="4" t="s">
        <v>6</v>
      </c>
      <c r="E677" s="4" t="s">
        <v>10</v>
      </c>
    </row>
    <row r="678" spans="1:9">
      <c r="A678" t="n">
        <v>9693</v>
      </c>
      <c r="B678" s="20" t="n">
        <v>94</v>
      </c>
      <c r="C678" s="7" t="n">
        <v>1</v>
      </c>
      <c r="D678" s="7" t="s">
        <v>52</v>
      </c>
      <c r="E678" s="7" t="n">
        <v>2</v>
      </c>
    </row>
    <row r="679" spans="1:9">
      <c r="A679" t="s">
        <v>4</v>
      </c>
      <c r="B679" s="4" t="s">
        <v>5</v>
      </c>
      <c r="C679" s="4" t="s">
        <v>13</v>
      </c>
      <c r="D679" s="4" t="s">
        <v>6</v>
      </c>
      <c r="E679" s="4" t="s">
        <v>10</v>
      </c>
    </row>
    <row r="680" spans="1:9">
      <c r="A680" t="n">
        <v>9704</v>
      </c>
      <c r="B680" s="20" t="n">
        <v>94</v>
      </c>
      <c r="C680" s="7" t="n">
        <v>0</v>
      </c>
      <c r="D680" s="7" t="s">
        <v>52</v>
      </c>
      <c r="E680" s="7" t="n">
        <v>4</v>
      </c>
    </row>
    <row r="681" spans="1:9">
      <c r="A681" t="s">
        <v>4</v>
      </c>
      <c r="B681" s="4" t="s">
        <v>5</v>
      </c>
      <c r="C681" s="4" t="s">
        <v>13</v>
      </c>
      <c r="D681" s="4" t="s">
        <v>6</v>
      </c>
      <c r="E681" s="4" t="s">
        <v>10</v>
      </c>
    </row>
    <row r="682" spans="1:9">
      <c r="A682" t="n">
        <v>9715</v>
      </c>
      <c r="B682" s="20" t="n">
        <v>94</v>
      </c>
      <c r="C682" s="7" t="n">
        <v>1</v>
      </c>
      <c r="D682" s="7" t="s">
        <v>53</v>
      </c>
      <c r="E682" s="7" t="n">
        <v>1</v>
      </c>
    </row>
    <row r="683" spans="1:9">
      <c r="A683" t="s">
        <v>4</v>
      </c>
      <c r="B683" s="4" t="s">
        <v>5</v>
      </c>
      <c r="C683" s="4" t="s">
        <v>13</v>
      </c>
      <c r="D683" s="4" t="s">
        <v>6</v>
      </c>
      <c r="E683" s="4" t="s">
        <v>10</v>
      </c>
    </row>
    <row r="684" spans="1:9">
      <c r="A684" t="n">
        <v>9726</v>
      </c>
      <c r="B684" s="20" t="n">
        <v>94</v>
      </c>
      <c r="C684" s="7" t="n">
        <v>1</v>
      </c>
      <c r="D684" s="7" t="s">
        <v>53</v>
      </c>
      <c r="E684" s="7" t="n">
        <v>2</v>
      </c>
    </row>
    <row r="685" spans="1:9">
      <c r="A685" t="s">
        <v>4</v>
      </c>
      <c r="B685" s="4" t="s">
        <v>5</v>
      </c>
      <c r="C685" s="4" t="s">
        <v>13</v>
      </c>
      <c r="D685" s="4" t="s">
        <v>6</v>
      </c>
      <c r="E685" s="4" t="s">
        <v>10</v>
      </c>
    </row>
    <row r="686" spans="1:9">
      <c r="A686" t="n">
        <v>9737</v>
      </c>
      <c r="B686" s="20" t="n">
        <v>94</v>
      </c>
      <c r="C686" s="7" t="n">
        <v>0</v>
      </c>
      <c r="D686" s="7" t="s">
        <v>53</v>
      </c>
      <c r="E686" s="7" t="n">
        <v>4</v>
      </c>
    </row>
    <row r="687" spans="1:9">
      <c r="A687" t="s">
        <v>4</v>
      </c>
      <c r="B687" s="4" t="s">
        <v>5</v>
      </c>
      <c r="C687" s="4" t="s">
        <v>13</v>
      </c>
      <c r="D687" s="4" t="s">
        <v>10</v>
      </c>
      <c r="E687" s="4" t="s">
        <v>13</v>
      </c>
      <c r="F687" s="4" t="s">
        <v>10</v>
      </c>
      <c r="G687" s="4" t="s">
        <v>13</v>
      </c>
      <c r="H687" s="4" t="s">
        <v>13</v>
      </c>
      <c r="I687" s="4" t="s">
        <v>13</v>
      </c>
      <c r="J687" s="4" t="s">
        <v>20</v>
      </c>
    </row>
    <row r="688" spans="1:9">
      <c r="A688" t="n">
        <v>9748</v>
      </c>
      <c r="B688" s="10" t="n">
        <v>5</v>
      </c>
      <c r="C688" s="7" t="n">
        <v>30</v>
      </c>
      <c r="D688" s="7" t="n">
        <v>8944</v>
      </c>
      <c r="E688" s="7" t="n">
        <v>30</v>
      </c>
      <c r="F688" s="7" t="n">
        <v>8949</v>
      </c>
      <c r="G688" s="7" t="n">
        <v>8</v>
      </c>
      <c r="H688" s="7" t="n">
        <v>9</v>
      </c>
      <c r="I688" s="7" t="n">
        <v>1</v>
      </c>
      <c r="J688" s="11" t="n">
        <f t="normal" ca="1">A692</f>
        <v>0</v>
      </c>
    </row>
    <row r="689" spans="1:10">
      <c r="A689" t="s">
        <v>4</v>
      </c>
      <c r="B689" s="4" t="s">
        <v>5</v>
      </c>
      <c r="C689" s="4" t="s">
        <v>20</v>
      </c>
    </row>
    <row r="690" spans="1:10">
      <c r="A690" t="n">
        <v>9762</v>
      </c>
      <c r="B690" s="17" t="n">
        <v>3</v>
      </c>
      <c r="C690" s="11" t="n">
        <f t="normal" ca="1">A708</f>
        <v>0</v>
      </c>
    </row>
    <row r="691" spans="1:10">
      <c r="A691" t="s">
        <v>4</v>
      </c>
      <c r="B691" s="4" t="s">
        <v>5</v>
      </c>
      <c r="C691" s="4" t="s">
        <v>13</v>
      </c>
      <c r="D691" s="4" t="s">
        <v>6</v>
      </c>
      <c r="E691" s="4" t="s">
        <v>10</v>
      </c>
    </row>
    <row r="692" spans="1:10">
      <c r="A692" t="n">
        <v>9767</v>
      </c>
      <c r="B692" s="20" t="n">
        <v>94</v>
      </c>
      <c r="C692" s="7" t="n">
        <v>0</v>
      </c>
      <c r="D692" s="7" t="s">
        <v>52</v>
      </c>
      <c r="E692" s="7" t="n">
        <v>1</v>
      </c>
    </row>
    <row r="693" spans="1:10">
      <c r="A693" t="s">
        <v>4</v>
      </c>
      <c r="B693" s="4" t="s">
        <v>5</v>
      </c>
      <c r="C693" s="4" t="s">
        <v>13</v>
      </c>
      <c r="D693" s="4" t="s">
        <v>6</v>
      </c>
      <c r="E693" s="4" t="s">
        <v>10</v>
      </c>
    </row>
    <row r="694" spans="1:10">
      <c r="A694" t="n">
        <v>9778</v>
      </c>
      <c r="B694" s="20" t="n">
        <v>94</v>
      </c>
      <c r="C694" s="7" t="n">
        <v>0</v>
      </c>
      <c r="D694" s="7" t="s">
        <v>52</v>
      </c>
      <c r="E694" s="7" t="n">
        <v>2</v>
      </c>
    </row>
    <row r="695" spans="1:10">
      <c r="A695" t="s">
        <v>4</v>
      </c>
      <c r="B695" s="4" t="s">
        <v>5</v>
      </c>
      <c r="C695" s="4" t="s">
        <v>13</v>
      </c>
      <c r="D695" s="4" t="s">
        <v>6</v>
      </c>
      <c r="E695" s="4" t="s">
        <v>10</v>
      </c>
    </row>
    <row r="696" spans="1:10">
      <c r="A696" t="n">
        <v>9789</v>
      </c>
      <c r="B696" s="20" t="n">
        <v>94</v>
      </c>
      <c r="C696" s="7" t="n">
        <v>1</v>
      </c>
      <c r="D696" s="7" t="s">
        <v>52</v>
      </c>
      <c r="E696" s="7" t="n">
        <v>4</v>
      </c>
    </row>
    <row r="697" spans="1:10">
      <c r="A697" t="s">
        <v>4</v>
      </c>
      <c r="B697" s="4" t="s">
        <v>5</v>
      </c>
      <c r="C697" s="4" t="s">
        <v>13</v>
      </c>
      <c r="D697" s="4" t="s">
        <v>6</v>
      </c>
    </row>
    <row r="698" spans="1:10">
      <c r="A698" t="n">
        <v>9800</v>
      </c>
      <c r="B698" s="20" t="n">
        <v>94</v>
      </c>
      <c r="C698" s="7" t="n">
        <v>5</v>
      </c>
      <c r="D698" s="7" t="s">
        <v>52</v>
      </c>
    </row>
    <row r="699" spans="1:10">
      <c r="A699" t="s">
        <v>4</v>
      </c>
      <c r="B699" s="4" t="s">
        <v>5</v>
      </c>
      <c r="C699" s="4" t="s">
        <v>13</v>
      </c>
      <c r="D699" s="4" t="s">
        <v>6</v>
      </c>
      <c r="E699" s="4" t="s">
        <v>10</v>
      </c>
    </row>
    <row r="700" spans="1:10">
      <c r="A700" t="n">
        <v>9809</v>
      </c>
      <c r="B700" s="20" t="n">
        <v>94</v>
      </c>
      <c r="C700" s="7" t="n">
        <v>0</v>
      </c>
      <c r="D700" s="7" t="s">
        <v>53</v>
      </c>
      <c r="E700" s="7" t="n">
        <v>1</v>
      </c>
    </row>
    <row r="701" spans="1:10">
      <c r="A701" t="s">
        <v>4</v>
      </c>
      <c r="B701" s="4" t="s">
        <v>5</v>
      </c>
      <c r="C701" s="4" t="s">
        <v>13</v>
      </c>
      <c r="D701" s="4" t="s">
        <v>6</v>
      </c>
      <c r="E701" s="4" t="s">
        <v>10</v>
      </c>
    </row>
    <row r="702" spans="1:10">
      <c r="A702" t="n">
        <v>9820</v>
      </c>
      <c r="B702" s="20" t="n">
        <v>94</v>
      </c>
      <c r="C702" s="7" t="n">
        <v>0</v>
      </c>
      <c r="D702" s="7" t="s">
        <v>53</v>
      </c>
      <c r="E702" s="7" t="n">
        <v>2</v>
      </c>
    </row>
    <row r="703" spans="1:10">
      <c r="A703" t="s">
        <v>4</v>
      </c>
      <c r="B703" s="4" t="s">
        <v>5</v>
      </c>
      <c r="C703" s="4" t="s">
        <v>13</v>
      </c>
      <c r="D703" s="4" t="s">
        <v>6</v>
      </c>
      <c r="E703" s="4" t="s">
        <v>10</v>
      </c>
    </row>
    <row r="704" spans="1:10">
      <c r="A704" t="n">
        <v>9831</v>
      </c>
      <c r="B704" s="20" t="n">
        <v>94</v>
      </c>
      <c r="C704" s="7" t="n">
        <v>1</v>
      </c>
      <c r="D704" s="7" t="s">
        <v>53</v>
      </c>
      <c r="E704" s="7" t="n">
        <v>4</v>
      </c>
    </row>
    <row r="705" spans="1:5">
      <c r="A705" t="s">
        <v>4</v>
      </c>
      <c r="B705" s="4" t="s">
        <v>5</v>
      </c>
      <c r="C705" s="4" t="s">
        <v>13</v>
      </c>
      <c r="D705" s="4" t="s">
        <v>6</v>
      </c>
    </row>
    <row r="706" spans="1:5">
      <c r="A706" t="n">
        <v>9842</v>
      </c>
      <c r="B706" s="20" t="n">
        <v>94</v>
      </c>
      <c r="C706" s="7" t="n">
        <v>5</v>
      </c>
      <c r="D706" s="7" t="s">
        <v>53</v>
      </c>
    </row>
    <row r="707" spans="1:5">
      <c r="A707" t="s">
        <v>4</v>
      </c>
      <c r="B707" s="4" t="s">
        <v>5</v>
      </c>
      <c r="C707" s="4" t="s">
        <v>13</v>
      </c>
      <c r="D707" s="4" t="s">
        <v>6</v>
      </c>
      <c r="E707" s="4" t="s">
        <v>10</v>
      </c>
    </row>
    <row r="708" spans="1:5">
      <c r="A708" t="n">
        <v>9851</v>
      </c>
      <c r="B708" s="20" t="n">
        <v>94</v>
      </c>
      <c r="C708" s="7" t="n">
        <v>1</v>
      </c>
      <c r="D708" s="7" t="s">
        <v>54</v>
      </c>
      <c r="E708" s="7" t="n">
        <v>1</v>
      </c>
    </row>
    <row r="709" spans="1:5">
      <c r="A709" t="s">
        <v>4</v>
      </c>
      <c r="B709" s="4" t="s">
        <v>5</v>
      </c>
      <c r="C709" s="4" t="s">
        <v>13</v>
      </c>
      <c r="D709" s="4" t="s">
        <v>6</v>
      </c>
      <c r="E709" s="4" t="s">
        <v>10</v>
      </c>
    </row>
    <row r="710" spans="1:5">
      <c r="A710" t="n">
        <v>9866</v>
      </c>
      <c r="B710" s="20" t="n">
        <v>94</v>
      </c>
      <c r="C710" s="7" t="n">
        <v>1</v>
      </c>
      <c r="D710" s="7" t="s">
        <v>54</v>
      </c>
      <c r="E710" s="7" t="n">
        <v>2</v>
      </c>
    </row>
    <row r="711" spans="1:5">
      <c r="A711" t="s">
        <v>4</v>
      </c>
      <c r="B711" s="4" t="s">
        <v>5</v>
      </c>
      <c r="C711" s="4" t="s">
        <v>13</v>
      </c>
      <c r="D711" s="4" t="s">
        <v>6</v>
      </c>
      <c r="E711" s="4" t="s">
        <v>10</v>
      </c>
    </row>
    <row r="712" spans="1:5">
      <c r="A712" t="n">
        <v>9881</v>
      </c>
      <c r="B712" s="20" t="n">
        <v>94</v>
      </c>
      <c r="C712" s="7" t="n">
        <v>0</v>
      </c>
      <c r="D712" s="7" t="s">
        <v>54</v>
      </c>
      <c r="E712" s="7" t="n">
        <v>4</v>
      </c>
    </row>
    <row r="713" spans="1:5">
      <c r="A713" t="s">
        <v>4</v>
      </c>
      <c r="B713" s="4" t="s">
        <v>5</v>
      </c>
      <c r="C713" s="4" t="s">
        <v>13</v>
      </c>
      <c r="D713" s="4" t="s">
        <v>6</v>
      </c>
      <c r="E713" s="4" t="s">
        <v>10</v>
      </c>
    </row>
    <row r="714" spans="1:5">
      <c r="A714" t="n">
        <v>9896</v>
      </c>
      <c r="B714" s="21" t="n">
        <v>91</v>
      </c>
      <c r="C714" s="7" t="n">
        <v>1</v>
      </c>
      <c r="D714" s="7" t="s">
        <v>55</v>
      </c>
      <c r="E714" s="7" t="n">
        <v>1</v>
      </c>
    </row>
    <row r="715" spans="1:5">
      <c r="A715" t="s">
        <v>4</v>
      </c>
      <c r="B715" s="4" t="s">
        <v>5</v>
      </c>
      <c r="C715" s="4" t="s">
        <v>13</v>
      </c>
      <c r="D715" s="4" t="s">
        <v>10</v>
      </c>
      <c r="E715" s="4" t="s">
        <v>13</v>
      </c>
      <c r="F715" s="4" t="s">
        <v>20</v>
      </c>
    </row>
    <row r="716" spans="1:5">
      <c r="A716" t="n">
        <v>9908</v>
      </c>
      <c r="B716" s="10" t="n">
        <v>5</v>
      </c>
      <c r="C716" s="7" t="n">
        <v>30</v>
      </c>
      <c r="D716" s="7" t="n">
        <v>6547</v>
      </c>
      <c r="E716" s="7" t="n">
        <v>1</v>
      </c>
      <c r="F716" s="11" t="n">
        <f t="normal" ca="1">A720</f>
        <v>0</v>
      </c>
    </row>
    <row r="717" spans="1:5">
      <c r="A717" t="s">
        <v>4</v>
      </c>
      <c r="B717" s="4" t="s">
        <v>5</v>
      </c>
      <c r="C717" s="4" t="s">
        <v>10</v>
      </c>
      <c r="D717" s="4" t="s">
        <v>13</v>
      </c>
      <c r="E717" s="4" t="s">
        <v>13</v>
      </c>
      <c r="F717" s="4" t="s">
        <v>6</v>
      </c>
    </row>
    <row r="718" spans="1:5">
      <c r="A718" t="n">
        <v>9917</v>
      </c>
      <c r="B718" s="22" t="n">
        <v>20</v>
      </c>
      <c r="C718" s="7" t="n">
        <v>65533</v>
      </c>
      <c r="D718" s="7" t="n">
        <v>0</v>
      </c>
      <c r="E718" s="7" t="n">
        <v>11</v>
      </c>
      <c r="F718" s="7" t="s">
        <v>56</v>
      </c>
    </row>
    <row r="719" spans="1:5">
      <c r="A719" t="s">
        <v>4</v>
      </c>
      <c r="B719" s="4" t="s">
        <v>5</v>
      </c>
      <c r="C719" s="4" t="s">
        <v>13</v>
      </c>
      <c r="D719" s="4" t="s">
        <v>10</v>
      </c>
      <c r="E719" s="4" t="s">
        <v>13</v>
      </c>
      <c r="F719" s="4" t="s">
        <v>20</v>
      </c>
    </row>
    <row r="720" spans="1:5">
      <c r="A720" t="n">
        <v>9933</v>
      </c>
      <c r="B720" s="10" t="n">
        <v>5</v>
      </c>
      <c r="C720" s="7" t="n">
        <v>30</v>
      </c>
      <c r="D720" s="7" t="n">
        <v>6752</v>
      </c>
      <c r="E720" s="7" t="n">
        <v>1</v>
      </c>
      <c r="F720" s="11" t="n">
        <f t="normal" ca="1">A726</f>
        <v>0</v>
      </c>
    </row>
    <row r="721" spans="1:6">
      <c r="A721" t="s">
        <v>4</v>
      </c>
      <c r="B721" s="4" t="s">
        <v>5</v>
      </c>
      <c r="C721" s="4" t="s">
        <v>10</v>
      </c>
    </row>
    <row r="722" spans="1:6">
      <c r="A722" t="n">
        <v>9942</v>
      </c>
      <c r="B722" s="15" t="n">
        <v>13</v>
      </c>
      <c r="C722" s="7" t="n">
        <v>6752</v>
      </c>
    </row>
    <row r="723" spans="1:6">
      <c r="A723" t="s">
        <v>4</v>
      </c>
      <c r="B723" s="4" t="s">
        <v>5</v>
      </c>
      <c r="C723" s="4" t="s">
        <v>10</v>
      </c>
      <c r="D723" s="4" t="s">
        <v>13</v>
      </c>
      <c r="E723" s="4" t="s">
        <v>13</v>
      </c>
      <c r="F723" s="4" t="s">
        <v>6</v>
      </c>
    </row>
    <row r="724" spans="1:6">
      <c r="A724" t="n">
        <v>9945</v>
      </c>
      <c r="B724" s="22" t="n">
        <v>20</v>
      </c>
      <c r="C724" s="7" t="n">
        <v>65533</v>
      </c>
      <c r="D724" s="7" t="n">
        <v>0</v>
      </c>
      <c r="E724" s="7" t="n">
        <v>11</v>
      </c>
      <c r="F724" s="7" t="s">
        <v>57</v>
      </c>
    </row>
    <row r="725" spans="1:6">
      <c r="A725" t="s">
        <v>4</v>
      </c>
      <c r="B725" s="4" t="s">
        <v>5</v>
      </c>
      <c r="C725" s="4" t="s">
        <v>13</v>
      </c>
      <c r="D725" s="4" t="s">
        <v>6</v>
      </c>
      <c r="E725" s="4" t="s">
        <v>10</v>
      </c>
    </row>
    <row r="726" spans="1:6">
      <c r="A726" t="n">
        <v>9972</v>
      </c>
      <c r="B726" s="23" t="n">
        <v>62</v>
      </c>
      <c r="C726" s="7" t="n">
        <v>1</v>
      </c>
      <c r="D726" s="7" t="s">
        <v>58</v>
      </c>
      <c r="E726" s="7" t="n">
        <v>1</v>
      </c>
    </row>
    <row r="727" spans="1:6">
      <c r="A727" t="s">
        <v>4</v>
      </c>
      <c r="B727" s="4" t="s">
        <v>5</v>
      </c>
      <c r="C727" s="4" t="s">
        <v>13</v>
      </c>
      <c r="D727" s="4" t="s">
        <v>13</v>
      </c>
      <c r="E727" s="4" t="s">
        <v>13</v>
      </c>
      <c r="F727" s="4" t="s">
        <v>9</v>
      </c>
      <c r="G727" s="4" t="s">
        <v>13</v>
      </c>
      <c r="H727" s="4" t="s">
        <v>13</v>
      </c>
      <c r="I727" s="4" t="s">
        <v>10</v>
      </c>
      <c r="J727" s="4" t="s">
        <v>13</v>
      </c>
      <c r="K727" s="4" t="s">
        <v>13</v>
      </c>
      <c r="L727" s="4" t="s">
        <v>10</v>
      </c>
      <c r="M727" s="4" t="s">
        <v>13</v>
      </c>
      <c r="N727" s="4" t="s">
        <v>13</v>
      </c>
      <c r="O727" s="4" t="s">
        <v>13</v>
      </c>
      <c r="P727" s="4" t="s">
        <v>13</v>
      </c>
      <c r="Q727" s="4" t="s">
        <v>20</v>
      </c>
    </row>
    <row r="728" spans="1:6">
      <c r="A728" t="n">
        <v>9991</v>
      </c>
      <c r="B728" s="10" t="n">
        <v>5</v>
      </c>
      <c r="C728" s="7" t="n">
        <v>35</v>
      </c>
      <c r="D728" s="7" t="n">
        <v>3</v>
      </c>
      <c r="E728" s="7" t="n">
        <v>0</v>
      </c>
      <c r="F728" s="7" t="n">
        <v>1</v>
      </c>
      <c r="G728" s="7" t="n">
        <v>2</v>
      </c>
      <c r="H728" s="7" t="n">
        <v>30</v>
      </c>
      <c r="I728" s="7" t="n">
        <v>8912</v>
      </c>
      <c r="J728" s="7" t="n">
        <v>8</v>
      </c>
      <c r="K728" s="7" t="n">
        <v>30</v>
      </c>
      <c r="L728" s="7" t="n">
        <v>8916</v>
      </c>
      <c r="M728" s="7" t="n">
        <v>8</v>
      </c>
      <c r="N728" s="7" t="n">
        <v>11</v>
      </c>
      <c r="O728" s="7" t="n">
        <v>9</v>
      </c>
      <c r="P728" s="7" t="n">
        <v>1</v>
      </c>
      <c r="Q728" s="11" t="n">
        <f t="normal" ca="1">A734</f>
        <v>0</v>
      </c>
    </row>
    <row r="729" spans="1:6">
      <c r="A729" t="s">
        <v>4</v>
      </c>
      <c r="B729" s="4" t="s">
        <v>5</v>
      </c>
      <c r="C729" s="4" t="s">
        <v>13</v>
      </c>
      <c r="D729" s="4" t="s">
        <v>6</v>
      </c>
      <c r="E729" s="4" t="s">
        <v>10</v>
      </c>
    </row>
    <row r="730" spans="1:6">
      <c r="A730" t="n">
        <v>10015</v>
      </c>
      <c r="B730" s="23" t="n">
        <v>62</v>
      </c>
      <c r="C730" s="7" t="n">
        <v>0</v>
      </c>
      <c r="D730" s="7" t="s">
        <v>58</v>
      </c>
      <c r="E730" s="7" t="n">
        <v>1</v>
      </c>
    </row>
    <row r="731" spans="1:6">
      <c r="A731" t="s">
        <v>4</v>
      </c>
      <c r="B731" s="4" t="s">
        <v>5</v>
      </c>
      <c r="C731" s="4" t="s">
        <v>20</v>
      </c>
    </row>
    <row r="732" spans="1:6">
      <c r="A732" t="n">
        <v>10034</v>
      </c>
      <c r="B732" s="17" t="n">
        <v>3</v>
      </c>
      <c r="C732" s="11" t="n">
        <f t="normal" ca="1">A750</f>
        <v>0</v>
      </c>
    </row>
    <row r="733" spans="1:6">
      <c r="A733" t="s">
        <v>4</v>
      </c>
      <c r="B733" s="4" t="s">
        <v>5</v>
      </c>
      <c r="C733" s="4" t="s">
        <v>13</v>
      </c>
      <c r="D733" s="4" t="s">
        <v>10</v>
      </c>
      <c r="E733" s="4" t="s">
        <v>13</v>
      </c>
      <c r="F733" s="4" t="s">
        <v>10</v>
      </c>
      <c r="G733" s="4" t="s">
        <v>13</v>
      </c>
      <c r="H733" s="4" t="s">
        <v>13</v>
      </c>
      <c r="I733" s="4" t="s">
        <v>13</v>
      </c>
      <c r="J733" s="4" t="s">
        <v>20</v>
      </c>
    </row>
    <row r="734" spans="1:6">
      <c r="A734" t="n">
        <v>10039</v>
      </c>
      <c r="B734" s="10" t="n">
        <v>5</v>
      </c>
      <c r="C734" s="7" t="n">
        <v>30</v>
      </c>
      <c r="D734" s="7" t="n">
        <v>8512</v>
      </c>
      <c r="E734" s="7" t="n">
        <v>30</v>
      </c>
      <c r="F734" s="7" t="n">
        <v>9216</v>
      </c>
      <c r="G734" s="7" t="n">
        <v>8</v>
      </c>
      <c r="H734" s="7" t="n">
        <v>9</v>
      </c>
      <c r="I734" s="7" t="n">
        <v>1</v>
      </c>
      <c r="J734" s="11" t="n">
        <f t="normal" ca="1">A740</f>
        <v>0</v>
      </c>
    </row>
    <row r="735" spans="1:6">
      <c r="A735" t="s">
        <v>4</v>
      </c>
      <c r="B735" s="4" t="s">
        <v>5</v>
      </c>
      <c r="C735" s="4" t="s">
        <v>13</v>
      </c>
      <c r="D735" s="4" t="s">
        <v>6</v>
      </c>
      <c r="E735" s="4" t="s">
        <v>10</v>
      </c>
    </row>
    <row r="736" spans="1:6">
      <c r="A736" t="n">
        <v>10053</v>
      </c>
      <c r="B736" s="23" t="n">
        <v>62</v>
      </c>
      <c r="C736" s="7" t="n">
        <v>0</v>
      </c>
      <c r="D736" s="7" t="s">
        <v>58</v>
      </c>
      <c r="E736" s="7" t="n">
        <v>1</v>
      </c>
    </row>
    <row r="737" spans="1:17">
      <c r="A737" t="s">
        <v>4</v>
      </c>
      <c r="B737" s="4" t="s">
        <v>5</v>
      </c>
      <c r="C737" s="4" t="s">
        <v>20</v>
      </c>
    </row>
    <row r="738" spans="1:17">
      <c r="A738" t="n">
        <v>10072</v>
      </c>
      <c r="B738" s="17" t="n">
        <v>3</v>
      </c>
      <c r="C738" s="11" t="n">
        <f t="normal" ca="1">A750</f>
        <v>0</v>
      </c>
    </row>
    <row r="739" spans="1:17">
      <c r="A739" t="s">
        <v>4</v>
      </c>
      <c r="B739" s="4" t="s">
        <v>5</v>
      </c>
      <c r="C739" s="4" t="s">
        <v>13</v>
      </c>
      <c r="D739" s="4" t="s">
        <v>10</v>
      </c>
      <c r="E739" s="4" t="s">
        <v>13</v>
      </c>
      <c r="F739" s="4" t="s">
        <v>10</v>
      </c>
      <c r="G739" s="4" t="s">
        <v>13</v>
      </c>
      <c r="H739" s="4" t="s">
        <v>13</v>
      </c>
      <c r="I739" s="4" t="s">
        <v>13</v>
      </c>
      <c r="J739" s="4" t="s">
        <v>20</v>
      </c>
    </row>
    <row r="740" spans="1:17">
      <c r="A740" t="n">
        <v>10077</v>
      </c>
      <c r="B740" s="10" t="n">
        <v>5</v>
      </c>
      <c r="C740" s="7" t="n">
        <v>30</v>
      </c>
      <c r="D740" s="7" t="n">
        <v>8490</v>
      </c>
      <c r="E740" s="7" t="n">
        <v>30</v>
      </c>
      <c r="F740" s="7" t="n">
        <v>8491</v>
      </c>
      <c r="G740" s="7" t="n">
        <v>8</v>
      </c>
      <c r="H740" s="7" t="n">
        <v>9</v>
      </c>
      <c r="I740" s="7" t="n">
        <v>1</v>
      </c>
      <c r="J740" s="11" t="n">
        <f t="normal" ca="1">A746</f>
        <v>0</v>
      </c>
    </row>
    <row r="741" spans="1:17">
      <c r="A741" t="s">
        <v>4</v>
      </c>
      <c r="B741" s="4" t="s">
        <v>5</v>
      </c>
      <c r="C741" s="4" t="s">
        <v>13</v>
      </c>
      <c r="D741" s="4" t="s">
        <v>6</v>
      </c>
      <c r="E741" s="4" t="s">
        <v>10</v>
      </c>
    </row>
    <row r="742" spans="1:17">
      <c r="A742" t="n">
        <v>10091</v>
      </c>
      <c r="B742" s="23" t="n">
        <v>62</v>
      </c>
      <c r="C742" s="7" t="n">
        <v>0</v>
      </c>
      <c r="D742" s="7" t="s">
        <v>58</v>
      </c>
      <c r="E742" s="7" t="n">
        <v>1</v>
      </c>
    </row>
    <row r="743" spans="1:17">
      <c r="A743" t="s">
        <v>4</v>
      </c>
      <c r="B743" s="4" t="s">
        <v>5</v>
      </c>
      <c r="C743" s="4" t="s">
        <v>20</v>
      </c>
    </row>
    <row r="744" spans="1:17">
      <c r="A744" t="n">
        <v>10110</v>
      </c>
      <c r="B744" s="17" t="n">
        <v>3</v>
      </c>
      <c r="C744" s="11" t="n">
        <f t="normal" ca="1">A750</f>
        <v>0</v>
      </c>
    </row>
    <row r="745" spans="1:17">
      <c r="A745" t="s">
        <v>4</v>
      </c>
      <c r="B745" s="4" t="s">
        <v>5</v>
      </c>
      <c r="C745" s="4" t="s">
        <v>13</v>
      </c>
      <c r="D745" s="4" t="s">
        <v>10</v>
      </c>
      <c r="E745" s="4" t="s">
        <v>13</v>
      </c>
      <c r="F745" s="4" t="s">
        <v>10</v>
      </c>
      <c r="G745" s="4" t="s">
        <v>13</v>
      </c>
      <c r="H745" s="4" t="s">
        <v>13</v>
      </c>
      <c r="I745" s="4" t="s">
        <v>13</v>
      </c>
      <c r="J745" s="4" t="s">
        <v>20</v>
      </c>
    </row>
    <row r="746" spans="1:17">
      <c r="A746" t="n">
        <v>10115</v>
      </c>
      <c r="B746" s="10" t="n">
        <v>5</v>
      </c>
      <c r="C746" s="7" t="n">
        <v>30</v>
      </c>
      <c r="D746" s="7" t="n">
        <v>8473</v>
      </c>
      <c r="E746" s="7" t="n">
        <v>30</v>
      </c>
      <c r="F746" s="7" t="n">
        <v>8474</v>
      </c>
      <c r="G746" s="7" t="n">
        <v>8</v>
      </c>
      <c r="H746" s="7" t="n">
        <v>9</v>
      </c>
      <c r="I746" s="7" t="n">
        <v>1</v>
      </c>
      <c r="J746" s="11" t="n">
        <f t="normal" ca="1">A750</f>
        <v>0</v>
      </c>
    </row>
    <row r="747" spans="1:17">
      <c r="A747" t="s">
        <v>4</v>
      </c>
      <c r="B747" s="4" t="s">
        <v>5</v>
      </c>
      <c r="C747" s="4" t="s">
        <v>13</v>
      </c>
      <c r="D747" s="4" t="s">
        <v>6</v>
      </c>
      <c r="E747" s="4" t="s">
        <v>10</v>
      </c>
    </row>
    <row r="748" spans="1:17">
      <c r="A748" t="n">
        <v>10129</v>
      </c>
      <c r="B748" s="23" t="n">
        <v>62</v>
      </c>
      <c r="C748" s="7" t="n">
        <v>0</v>
      </c>
      <c r="D748" s="7" t="s">
        <v>58</v>
      </c>
      <c r="E748" s="7" t="n">
        <v>1</v>
      </c>
    </row>
    <row r="749" spans="1:17">
      <c r="A749" t="s">
        <v>4</v>
      </c>
      <c r="B749" s="4" t="s">
        <v>5</v>
      </c>
      <c r="C749" s="4" t="s">
        <v>13</v>
      </c>
      <c r="D749" s="4" t="s">
        <v>6</v>
      </c>
      <c r="E749" s="4" t="s">
        <v>10</v>
      </c>
    </row>
    <row r="750" spans="1:17">
      <c r="A750" t="n">
        <v>10148</v>
      </c>
      <c r="B750" s="21" t="n">
        <v>91</v>
      </c>
      <c r="C750" s="7" t="n">
        <v>1</v>
      </c>
      <c r="D750" s="7" t="s">
        <v>59</v>
      </c>
      <c r="E750" s="7" t="n">
        <v>1</v>
      </c>
    </row>
    <row r="751" spans="1:17">
      <c r="A751" t="s">
        <v>4</v>
      </c>
      <c r="B751" s="4" t="s">
        <v>5</v>
      </c>
      <c r="C751" s="4" t="s">
        <v>13</v>
      </c>
      <c r="D751" s="4" t="s">
        <v>6</v>
      </c>
      <c r="E751" s="4" t="s">
        <v>10</v>
      </c>
    </row>
    <row r="752" spans="1:17">
      <c r="A752" t="n">
        <v>10162</v>
      </c>
      <c r="B752" s="20" t="n">
        <v>94</v>
      </c>
      <c r="C752" s="7" t="n">
        <v>0</v>
      </c>
      <c r="D752" s="7" t="s">
        <v>60</v>
      </c>
      <c r="E752" s="7" t="n">
        <v>16</v>
      </c>
    </row>
    <row r="753" spans="1:10">
      <c r="A753" t="s">
        <v>4</v>
      </c>
      <c r="B753" s="4" t="s">
        <v>5</v>
      </c>
      <c r="C753" s="4" t="s">
        <v>13</v>
      </c>
      <c r="D753" s="4" t="s">
        <v>6</v>
      </c>
      <c r="E753" s="4" t="s">
        <v>10</v>
      </c>
    </row>
    <row r="754" spans="1:10">
      <c r="A754" t="n">
        <v>10173</v>
      </c>
      <c r="B754" s="20" t="n">
        <v>94</v>
      </c>
      <c r="C754" s="7" t="n">
        <v>0</v>
      </c>
      <c r="D754" s="7" t="s">
        <v>60</v>
      </c>
      <c r="E754" s="7" t="n">
        <v>512</v>
      </c>
    </row>
    <row r="755" spans="1:10">
      <c r="A755" t="s">
        <v>4</v>
      </c>
      <c r="B755" s="4" t="s">
        <v>5</v>
      </c>
      <c r="C755" s="4" t="s">
        <v>13</v>
      </c>
      <c r="D755" s="4" t="s">
        <v>10</v>
      </c>
      <c r="E755" s="4" t="s">
        <v>13</v>
      </c>
      <c r="F755" s="4" t="s">
        <v>20</v>
      </c>
    </row>
    <row r="756" spans="1:10">
      <c r="A756" t="n">
        <v>10184</v>
      </c>
      <c r="B756" s="10" t="n">
        <v>5</v>
      </c>
      <c r="C756" s="7" t="n">
        <v>30</v>
      </c>
      <c r="D756" s="7" t="n">
        <v>6400</v>
      </c>
      <c r="E756" s="7" t="n">
        <v>1</v>
      </c>
      <c r="F756" s="11" t="n">
        <f t="normal" ca="1">A786</f>
        <v>0</v>
      </c>
    </row>
    <row r="757" spans="1:10">
      <c r="A757" t="s">
        <v>4</v>
      </c>
      <c r="B757" s="4" t="s">
        <v>5</v>
      </c>
      <c r="C757" s="4" t="s">
        <v>13</v>
      </c>
      <c r="D757" s="4" t="s">
        <v>10</v>
      </c>
      <c r="E757" s="4" t="s">
        <v>13</v>
      </c>
      <c r="F757" s="4" t="s">
        <v>10</v>
      </c>
      <c r="G757" s="4" t="s">
        <v>13</v>
      </c>
      <c r="H757" s="4" t="s">
        <v>13</v>
      </c>
      <c r="I757" s="4" t="s">
        <v>13</v>
      </c>
      <c r="J757" s="4" t="s">
        <v>20</v>
      </c>
    </row>
    <row r="758" spans="1:10">
      <c r="A758" t="n">
        <v>10193</v>
      </c>
      <c r="B758" s="10" t="n">
        <v>5</v>
      </c>
      <c r="C758" s="7" t="n">
        <v>30</v>
      </c>
      <c r="D758" s="7" t="n">
        <v>8448</v>
      </c>
      <c r="E758" s="7" t="n">
        <v>30</v>
      </c>
      <c r="F758" s="7" t="n">
        <v>8473</v>
      </c>
      <c r="G758" s="7" t="n">
        <v>8</v>
      </c>
      <c r="H758" s="7" t="n">
        <v>9</v>
      </c>
      <c r="I758" s="7" t="n">
        <v>1</v>
      </c>
      <c r="J758" s="11" t="n">
        <f t="normal" ca="1">A768</f>
        <v>0</v>
      </c>
    </row>
    <row r="759" spans="1:10">
      <c r="A759" t="s">
        <v>4</v>
      </c>
      <c r="B759" s="4" t="s">
        <v>5</v>
      </c>
      <c r="C759" s="4" t="s">
        <v>13</v>
      </c>
      <c r="D759" s="4" t="s">
        <v>6</v>
      </c>
      <c r="E759" s="4" t="s">
        <v>10</v>
      </c>
    </row>
    <row r="760" spans="1:10">
      <c r="A760" t="n">
        <v>10207</v>
      </c>
      <c r="B760" s="21" t="n">
        <v>91</v>
      </c>
      <c r="C760" s="7" t="n">
        <v>0</v>
      </c>
      <c r="D760" s="7" t="s">
        <v>59</v>
      </c>
      <c r="E760" s="7" t="n">
        <v>1</v>
      </c>
    </row>
    <row r="761" spans="1:10">
      <c r="A761" t="s">
        <v>4</v>
      </c>
      <c r="B761" s="4" t="s">
        <v>5</v>
      </c>
      <c r="C761" s="4" t="s">
        <v>13</v>
      </c>
      <c r="D761" s="4" t="s">
        <v>6</v>
      </c>
      <c r="E761" s="4" t="s">
        <v>10</v>
      </c>
    </row>
    <row r="762" spans="1:10">
      <c r="A762" t="n">
        <v>10221</v>
      </c>
      <c r="B762" s="20" t="n">
        <v>94</v>
      </c>
      <c r="C762" s="7" t="n">
        <v>1</v>
      </c>
      <c r="D762" s="7" t="s">
        <v>60</v>
      </c>
      <c r="E762" s="7" t="n">
        <v>16</v>
      </c>
    </row>
    <row r="763" spans="1:10">
      <c r="A763" t="s">
        <v>4</v>
      </c>
      <c r="B763" s="4" t="s">
        <v>5</v>
      </c>
      <c r="C763" s="4" t="s">
        <v>13</v>
      </c>
      <c r="D763" s="4" t="s">
        <v>6</v>
      </c>
      <c r="E763" s="4" t="s">
        <v>10</v>
      </c>
    </row>
    <row r="764" spans="1:10">
      <c r="A764" t="n">
        <v>10232</v>
      </c>
      <c r="B764" s="20" t="n">
        <v>94</v>
      </c>
      <c r="C764" s="7" t="n">
        <v>1</v>
      </c>
      <c r="D764" s="7" t="s">
        <v>60</v>
      </c>
      <c r="E764" s="7" t="n">
        <v>512</v>
      </c>
    </row>
    <row r="765" spans="1:10">
      <c r="A765" t="s">
        <v>4</v>
      </c>
      <c r="B765" s="4" t="s">
        <v>5</v>
      </c>
      <c r="C765" s="4" t="s">
        <v>20</v>
      </c>
    </row>
    <row r="766" spans="1:10">
      <c r="A766" t="n">
        <v>10243</v>
      </c>
      <c r="B766" s="17" t="n">
        <v>3</v>
      </c>
      <c r="C766" s="11" t="n">
        <f t="normal" ca="1">A786</f>
        <v>0</v>
      </c>
    </row>
    <row r="767" spans="1:10">
      <c r="A767" t="s">
        <v>4</v>
      </c>
      <c r="B767" s="4" t="s">
        <v>5</v>
      </c>
      <c r="C767" s="4" t="s">
        <v>13</v>
      </c>
      <c r="D767" s="4" t="s">
        <v>10</v>
      </c>
      <c r="E767" s="4" t="s">
        <v>13</v>
      </c>
      <c r="F767" s="4" t="s">
        <v>10</v>
      </c>
      <c r="G767" s="4" t="s">
        <v>13</v>
      </c>
      <c r="H767" s="4" t="s">
        <v>13</v>
      </c>
      <c r="I767" s="4" t="s">
        <v>13</v>
      </c>
      <c r="J767" s="4" t="s">
        <v>20</v>
      </c>
    </row>
    <row r="768" spans="1:10">
      <c r="A768" t="n">
        <v>10248</v>
      </c>
      <c r="B768" s="10" t="n">
        <v>5</v>
      </c>
      <c r="C768" s="7" t="n">
        <v>30</v>
      </c>
      <c r="D768" s="7" t="n">
        <v>8474</v>
      </c>
      <c r="E768" s="7" t="n">
        <v>30</v>
      </c>
      <c r="F768" s="7" t="n">
        <v>8490</v>
      </c>
      <c r="G768" s="7" t="n">
        <v>8</v>
      </c>
      <c r="H768" s="7" t="n">
        <v>9</v>
      </c>
      <c r="I768" s="7" t="n">
        <v>1</v>
      </c>
      <c r="J768" s="11" t="n">
        <f t="normal" ca="1">A778</f>
        <v>0</v>
      </c>
    </row>
    <row r="769" spans="1:10">
      <c r="A769" t="s">
        <v>4</v>
      </c>
      <c r="B769" s="4" t="s">
        <v>5</v>
      </c>
      <c r="C769" s="4" t="s">
        <v>13</v>
      </c>
      <c r="D769" s="4" t="s">
        <v>6</v>
      </c>
      <c r="E769" s="4" t="s">
        <v>10</v>
      </c>
    </row>
    <row r="770" spans="1:10">
      <c r="A770" t="n">
        <v>10262</v>
      </c>
      <c r="B770" s="21" t="n">
        <v>91</v>
      </c>
      <c r="C770" s="7" t="n">
        <v>0</v>
      </c>
      <c r="D770" s="7" t="s">
        <v>59</v>
      </c>
      <c r="E770" s="7" t="n">
        <v>1</v>
      </c>
    </row>
    <row r="771" spans="1:10">
      <c r="A771" t="s">
        <v>4</v>
      </c>
      <c r="B771" s="4" t="s">
        <v>5</v>
      </c>
      <c r="C771" s="4" t="s">
        <v>13</v>
      </c>
      <c r="D771" s="4" t="s">
        <v>6</v>
      </c>
      <c r="E771" s="4" t="s">
        <v>10</v>
      </c>
    </row>
    <row r="772" spans="1:10">
      <c r="A772" t="n">
        <v>10276</v>
      </c>
      <c r="B772" s="20" t="n">
        <v>94</v>
      </c>
      <c r="C772" s="7" t="n">
        <v>1</v>
      </c>
      <c r="D772" s="7" t="s">
        <v>60</v>
      </c>
      <c r="E772" s="7" t="n">
        <v>16</v>
      </c>
    </row>
    <row r="773" spans="1:10">
      <c r="A773" t="s">
        <v>4</v>
      </c>
      <c r="B773" s="4" t="s">
        <v>5</v>
      </c>
      <c r="C773" s="4" t="s">
        <v>13</v>
      </c>
      <c r="D773" s="4" t="s">
        <v>6</v>
      </c>
      <c r="E773" s="4" t="s">
        <v>10</v>
      </c>
    </row>
    <row r="774" spans="1:10">
      <c r="A774" t="n">
        <v>10287</v>
      </c>
      <c r="B774" s="20" t="n">
        <v>94</v>
      </c>
      <c r="C774" s="7" t="n">
        <v>1</v>
      </c>
      <c r="D774" s="7" t="s">
        <v>60</v>
      </c>
      <c r="E774" s="7" t="n">
        <v>512</v>
      </c>
    </row>
    <row r="775" spans="1:10">
      <c r="A775" t="s">
        <v>4</v>
      </c>
      <c r="B775" s="4" t="s">
        <v>5</v>
      </c>
      <c r="C775" s="4" t="s">
        <v>20</v>
      </c>
    </row>
    <row r="776" spans="1:10">
      <c r="A776" t="n">
        <v>10298</v>
      </c>
      <c r="B776" s="17" t="n">
        <v>3</v>
      </c>
      <c r="C776" s="11" t="n">
        <f t="normal" ca="1">A786</f>
        <v>0</v>
      </c>
    </row>
    <row r="777" spans="1:10">
      <c r="A777" t="s">
        <v>4</v>
      </c>
      <c r="B777" s="4" t="s">
        <v>5</v>
      </c>
      <c r="C777" s="4" t="s">
        <v>13</v>
      </c>
      <c r="D777" s="4" t="s">
        <v>10</v>
      </c>
      <c r="E777" s="4" t="s">
        <v>13</v>
      </c>
      <c r="F777" s="4" t="s">
        <v>10</v>
      </c>
      <c r="G777" s="4" t="s">
        <v>13</v>
      </c>
      <c r="H777" s="4" t="s">
        <v>13</v>
      </c>
      <c r="I777" s="4" t="s">
        <v>13</v>
      </c>
      <c r="J777" s="4" t="s">
        <v>20</v>
      </c>
    </row>
    <row r="778" spans="1:10">
      <c r="A778" t="n">
        <v>10303</v>
      </c>
      <c r="B778" s="10" t="n">
        <v>5</v>
      </c>
      <c r="C778" s="7" t="n">
        <v>30</v>
      </c>
      <c r="D778" s="7" t="n">
        <v>8491</v>
      </c>
      <c r="E778" s="7" t="n">
        <v>30</v>
      </c>
      <c r="F778" s="7" t="n">
        <v>8512</v>
      </c>
      <c r="G778" s="7" t="n">
        <v>8</v>
      </c>
      <c r="H778" s="7" t="n">
        <v>9</v>
      </c>
      <c r="I778" s="7" t="n">
        <v>1</v>
      </c>
      <c r="J778" s="11" t="n">
        <f t="normal" ca="1">A786</f>
        <v>0</v>
      </c>
    </row>
    <row r="779" spans="1:10">
      <c r="A779" t="s">
        <v>4</v>
      </c>
      <c r="B779" s="4" t="s">
        <v>5</v>
      </c>
      <c r="C779" s="4" t="s">
        <v>13</v>
      </c>
      <c r="D779" s="4" t="s">
        <v>6</v>
      </c>
      <c r="E779" s="4" t="s">
        <v>10</v>
      </c>
    </row>
    <row r="780" spans="1:10">
      <c r="A780" t="n">
        <v>10317</v>
      </c>
      <c r="B780" s="21" t="n">
        <v>91</v>
      </c>
      <c r="C780" s="7" t="n">
        <v>0</v>
      </c>
      <c r="D780" s="7" t="s">
        <v>59</v>
      </c>
      <c r="E780" s="7" t="n">
        <v>1</v>
      </c>
    </row>
    <row r="781" spans="1:10">
      <c r="A781" t="s">
        <v>4</v>
      </c>
      <c r="B781" s="4" t="s">
        <v>5</v>
      </c>
      <c r="C781" s="4" t="s">
        <v>13</v>
      </c>
      <c r="D781" s="4" t="s">
        <v>6</v>
      </c>
      <c r="E781" s="4" t="s">
        <v>10</v>
      </c>
    </row>
    <row r="782" spans="1:10">
      <c r="A782" t="n">
        <v>10331</v>
      </c>
      <c r="B782" s="20" t="n">
        <v>94</v>
      </c>
      <c r="C782" s="7" t="n">
        <v>1</v>
      </c>
      <c r="D782" s="7" t="s">
        <v>60</v>
      </c>
      <c r="E782" s="7" t="n">
        <v>16</v>
      </c>
    </row>
    <row r="783" spans="1:10">
      <c r="A783" t="s">
        <v>4</v>
      </c>
      <c r="B783" s="4" t="s">
        <v>5</v>
      </c>
      <c r="C783" s="4" t="s">
        <v>13</v>
      </c>
      <c r="D783" s="4" t="s">
        <v>6</v>
      </c>
      <c r="E783" s="4" t="s">
        <v>10</v>
      </c>
    </row>
    <row r="784" spans="1:10">
      <c r="A784" t="n">
        <v>10342</v>
      </c>
      <c r="B784" s="20" t="n">
        <v>94</v>
      </c>
      <c r="C784" s="7" t="n">
        <v>1</v>
      </c>
      <c r="D784" s="7" t="s">
        <v>60</v>
      </c>
      <c r="E784" s="7" t="n">
        <v>512</v>
      </c>
    </row>
    <row r="785" spans="1:10">
      <c r="A785" t="s">
        <v>4</v>
      </c>
      <c r="B785" s="4" t="s">
        <v>5</v>
      </c>
      <c r="C785" s="4" t="s">
        <v>13</v>
      </c>
      <c r="D785" s="4" t="s">
        <v>6</v>
      </c>
      <c r="E785" s="4" t="s">
        <v>10</v>
      </c>
    </row>
    <row r="786" spans="1:10">
      <c r="A786" t="n">
        <v>10353</v>
      </c>
      <c r="B786" s="23" t="n">
        <v>62</v>
      </c>
      <c r="C786" s="7" t="n">
        <v>1</v>
      </c>
      <c r="D786" s="7" t="s">
        <v>61</v>
      </c>
      <c r="E786" s="7" t="n">
        <v>1</v>
      </c>
    </row>
    <row r="787" spans="1:10">
      <c r="A787" t="s">
        <v>4</v>
      </c>
      <c r="B787" s="4" t="s">
        <v>5</v>
      </c>
      <c r="C787" s="4" t="s">
        <v>13</v>
      </c>
      <c r="D787" s="4" t="s">
        <v>10</v>
      </c>
      <c r="E787" s="4" t="s">
        <v>13</v>
      </c>
      <c r="F787" s="4" t="s">
        <v>10</v>
      </c>
      <c r="G787" s="4" t="s">
        <v>13</v>
      </c>
      <c r="H787" s="4" t="s">
        <v>13</v>
      </c>
      <c r="I787" s="4" t="s">
        <v>13</v>
      </c>
      <c r="J787" s="4" t="s">
        <v>20</v>
      </c>
    </row>
    <row r="788" spans="1:10">
      <c r="A788" t="n">
        <v>10370</v>
      </c>
      <c r="B788" s="10" t="n">
        <v>5</v>
      </c>
      <c r="C788" s="7" t="n">
        <v>30</v>
      </c>
      <c r="D788" s="7" t="n">
        <v>8195</v>
      </c>
      <c r="E788" s="7" t="n">
        <v>30</v>
      </c>
      <c r="F788" s="7" t="n">
        <v>8473</v>
      </c>
      <c r="G788" s="7" t="n">
        <v>8</v>
      </c>
      <c r="H788" s="7" t="n">
        <v>9</v>
      </c>
      <c r="I788" s="7" t="n">
        <v>1</v>
      </c>
      <c r="J788" s="11" t="n">
        <f t="normal" ca="1">A792</f>
        <v>0</v>
      </c>
    </row>
    <row r="789" spans="1:10">
      <c r="A789" t="s">
        <v>4</v>
      </c>
      <c r="B789" s="4" t="s">
        <v>5</v>
      </c>
      <c r="C789" s="4" t="s">
        <v>13</v>
      </c>
      <c r="D789" s="4" t="s">
        <v>6</v>
      </c>
      <c r="E789" s="4" t="s">
        <v>10</v>
      </c>
    </row>
    <row r="790" spans="1:10">
      <c r="A790" t="n">
        <v>10384</v>
      </c>
      <c r="B790" s="23" t="n">
        <v>62</v>
      </c>
      <c r="C790" s="7" t="n">
        <v>0</v>
      </c>
      <c r="D790" s="7" t="s">
        <v>61</v>
      </c>
      <c r="E790" s="7" t="n">
        <v>1</v>
      </c>
    </row>
    <row r="791" spans="1:10">
      <c r="A791" t="s">
        <v>4</v>
      </c>
      <c r="B791" s="4" t="s">
        <v>5</v>
      </c>
    </row>
    <row r="792" spans="1:10">
      <c r="A792" t="n">
        <v>10401</v>
      </c>
      <c r="B792" s="5" t="n">
        <v>1</v>
      </c>
    </row>
    <row r="793" spans="1:10" s="3" customFormat="1" customHeight="0">
      <c r="A793" s="3" t="s">
        <v>2</v>
      </c>
      <c r="B793" s="3" t="s">
        <v>62</v>
      </c>
    </row>
    <row r="794" spans="1:10">
      <c r="A794" t="s">
        <v>4</v>
      </c>
      <c r="B794" s="4" t="s">
        <v>5</v>
      </c>
      <c r="C794" s="4" t="s">
        <v>13</v>
      </c>
      <c r="D794" s="4" t="s">
        <v>10</v>
      </c>
      <c r="E794" s="4" t="s">
        <v>13</v>
      </c>
      <c r="F794" s="4" t="s">
        <v>20</v>
      </c>
    </row>
    <row r="795" spans="1:10">
      <c r="A795" t="n">
        <v>10404</v>
      </c>
      <c r="B795" s="10" t="n">
        <v>5</v>
      </c>
      <c r="C795" s="7" t="n">
        <v>30</v>
      </c>
      <c r="D795" s="7" t="n">
        <v>6758</v>
      </c>
      <c r="E795" s="7" t="n">
        <v>1</v>
      </c>
      <c r="F795" s="11" t="n">
        <f t="normal" ca="1">A805</f>
        <v>0</v>
      </c>
    </row>
    <row r="796" spans="1:10">
      <c r="A796" t="s">
        <v>4</v>
      </c>
      <c r="B796" s="4" t="s">
        <v>5</v>
      </c>
      <c r="C796" s="4" t="s">
        <v>10</v>
      </c>
    </row>
    <row r="797" spans="1:10">
      <c r="A797" t="n">
        <v>10413</v>
      </c>
      <c r="B797" s="15" t="n">
        <v>13</v>
      </c>
      <c r="C797" s="7" t="n">
        <v>6758</v>
      </c>
    </row>
    <row r="798" spans="1:10">
      <c r="A798" t="s">
        <v>4</v>
      </c>
      <c r="B798" s="4" t="s">
        <v>5</v>
      </c>
      <c r="C798" s="4" t="s">
        <v>10</v>
      </c>
      <c r="D798" s="4" t="s">
        <v>22</v>
      </c>
      <c r="E798" s="4" t="s">
        <v>22</v>
      </c>
      <c r="F798" s="4" t="s">
        <v>22</v>
      </c>
      <c r="G798" s="4" t="s">
        <v>22</v>
      </c>
    </row>
    <row r="799" spans="1:10">
      <c r="A799" t="n">
        <v>10416</v>
      </c>
      <c r="B799" s="24" t="n">
        <v>46</v>
      </c>
      <c r="C799" s="7" t="n">
        <v>61456</v>
      </c>
      <c r="D799" s="7" t="n">
        <v>-23.9699993133545</v>
      </c>
      <c r="E799" s="7" t="n">
        <v>1.70000004768372</v>
      </c>
      <c r="F799" s="7" t="n">
        <v>-45.4000015258789</v>
      </c>
      <c r="G799" s="7" t="n">
        <v>4.59999990463257</v>
      </c>
    </row>
    <row r="800" spans="1:10">
      <c r="A800" t="s">
        <v>4</v>
      </c>
      <c r="B800" s="4" t="s">
        <v>5</v>
      </c>
      <c r="C800" s="4" t="s">
        <v>10</v>
      </c>
      <c r="D800" s="4" t="s">
        <v>22</v>
      </c>
      <c r="E800" s="4" t="s">
        <v>22</v>
      </c>
      <c r="F800" s="4" t="s">
        <v>22</v>
      </c>
      <c r="G800" s="4" t="s">
        <v>22</v>
      </c>
    </row>
    <row r="801" spans="1:10">
      <c r="A801" t="n">
        <v>10435</v>
      </c>
      <c r="B801" s="24" t="n">
        <v>46</v>
      </c>
      <c r="C801" s="7" t="n">
        <v>61457</v>
      </c>
      <c r="D801" s="7" t="n">
        <v>-23.9699993133545</v>
      </c>
      <c r="E801" s="7" t="n">
        <v>1.70000004768372</v>
      </c>
      <c r="F801" s="7" t="n">
        <v>-45.4000015258789</v>
      </c>
      <c r="G801" s="7" t="n">
        <v>4.59999990463257</v>
      </c>
    </row>
    <row r="802" spans="1:10">
      <c r="A802" t="s">
        <v>4</v>
      </c>
      <c r="B802" s="4" t="s">
        <v>5</v>
      </c>
      <c r="C802" s="4" t="s">
        <v>13</v>
      </c>
      <c r="D802" s="4" t="s">
        <v>13</v>
      </c>
      <c r="E802" s="4" t="s">
        <v>10</v>
      </c>
    </row>
    <row r="803" spans="1:10">
      <c r="A803" t="n">
        <v>10454</v>
      </c>
      <c r="B803" s="25" t="n">
        <v>45</v>
      </c>
      <c r="C803" s="7" t="n">
        <v>8</v>
      </c>
      <c r="D803" s="7" t="n">
        <v>1</v>
      </c>
      <c r="E803" s="7" t="n">
        <v>0</v>
      </c>
    </row>
    <row r="804" spans="1:10">
      <c r="A804" t="s">
        <v>4</v>
      </c>
      <c r="B804" s="4" t="s">
        <v>5</v>
      </c>
      <c r="C804" s="4" t="s">
        <v>13</v>
      </c>
      <c r="D804" s="4" t="s">
        <v>6</v>
      </c>
    </row>
    <row r="805" spans="1:10">
      <c r="A805" t="n">
        <v>10459</v>
      </c>
      <c r="B805" s="8" t="n">
        <v>2</v>
      </c>
      <c r="C805" s="7" t="n">
        <v>11</v>
      </c>
      <c r="D805" s="7" t="s">
        <v>63</v>
      </c>
    </row>
    <row r="806" spans="1:10">
      <c r="A806" t="s">
        <v>4</v>
      </c>
      <c r="B806" s="4" t="s">
        <v>5</v>
      </c>
      <c r="C806" s="4" t="s">
        <v>13</v>
      </c>
      <c r="D806" s="4" t="s">
        <v>10</v>
      </c>
      <c r="E806" s="4" t="s">
        <v>13</v>
      </c>
      <c r="F806" s="4" t="s">
        <v>20</v>
      </c>
    </row>
    <row r="807" spans="1:10">
      <c r="A807" t="n">
        <v>10471</v>
      </c>
      <c r="B807" s="10" t="n">
        <v>5</v>
      </c>
      <c r="C807" s="7" t="n">
        <v>30</v>
      </c>
      <c r="D807" s="7" t="n">
        <v>6527</v>
      </c>
      <c r="E807" s="7" t="n">
        <v>1</v>
      </c>
      <c r="F807" s="11" t="n">
        <f t="normal" ca="1">A819</f>
        <v>0</v>
      </c>
    </row>
    <row r="808" spans="1:10">
      <c r="A808" t="s">
        <v>4</v>
      </c>
      <c r="B808" s="4" t="s">
        <v>5</v>
      </c>
      <c r="C808" s="4" t="s">
        <v>10</v>
      </c>
    </row>
    <row r="809" spans="1:10">
      <c r="A809" t="n">
        <v>10480</v>
      </c>
      <c r="B809" s="15" t="n">
        <v>13</v>
      </c>
      <c r="C809" s="7" t="n">
        <v>6527</v>
      </c>
    </row>
    <row r="810" spans="1:10">
      <c r="A810" t="s">
        <v>4</v>
      </c>
      <c r="B810" s="4" t="s">
        <v>5</v>
      </c>
      <c r="C810" s="4" t="s">
        <v>13</v>
      </c>
      <c r="D810" s="4" t="s">
        <v>10</v>
      </c>
      <c r="E810" s="4" t="s">
        <v>22</v>
      </c>
      <c r="F810" s="4" t="s">
        <v>10</v>
      </c>
      <c r="G810" s="4" t="s">
        <v>22</v>
      </c>
      <c r="H810" s="4" t="s">
        <v>13</v>
      </c>
    </row>
    <row r="811" spans="1:10">
      <c r="A811" t="n">
        <v>10483</v>
      </c>
      <c r="B811" s="16" t="n">
        <v>49</v>
      </c>
      <c r="C811" s="7" t="n">
        <v>4</v>
      </c>
      <c r="D811" s="7" t="n">
        <v>2</v>
      </c>
      <c r="E811" s="7" t="n">
        <v>1</v>
      </c>
      <c r="F811" s="7" t="n">
        <v>0</v>
      </c>
      <c r="G811" s="7" t="n">
        <v>0</v>
      </c>
      <c r="H811" s="7" t="n">
        <v>0</v>
      </c>
    </row>
    <row r="812" spans="1:10">
      <c r="A812" t="s">
        <v>4</v>
      </c>
      <c r="B812" s="4" t="s">
        <v>5</v>
      </c>
      <c r="C812" s="4" t="s">
        <v>13</v>
      </c>
      <c r="D812" s="4" t="s">
        <v>10</v>
      </c>
      <c r="E812" s="4" t="s">
        <v>10</v>
      </c>
    </row>
    <row r="813" spans="1:10">
      <c r="A813" t="n">
        <v>10498</v>
      </c>
      <c r="B813" s="14" t="n">
        <v>50</v>
      </c>
      <c r="C813" s="7" t="n">
        <v>1</v>
      </c>
      <c r="D813" s="7" t="n">
        <v>8040</v>
      </c>
      <c r="E813" s="7" t="n">
        <v>0</v>
      </c>
    </row>
    <row r="814" spans="1:10">
      <c r="A814" t="s">
        <v>4</v>
      </c>
      <c r="B814" s="4" t="s">
        <v>5</v>
      </c>
      <c r="C814" s="4" t="s">
        <v>10</v>
      </c>
      <c r="D814" s="4" t="s">
        <v>13</v>
      </c>
      <c r="E814" s="4" t="s">
        <v>13</v>
      </c>
      <c r="F814" s="4" t="s">
        <v>6</v>
      </c>
    </row>
    <row r="815" spans="1:10">
      <c r="A815" t="n">
        <v>10504</v>
      </c>
      <c r="B815" s="22" t="n">
        <v>20</v>
      </c>
      <c r="C815" s="7" t="n">
        <v>65533</v>
      </c>
      <c r="D815" s="7" t="n">
        <v>0</v>
      </c>
      <c r="E815" s="7" t="n">
        <v>11</v>
      </c>
      <c r="F815" s="7" t="s">
        <v>64</v>
      </c>
    </row>
    <row r="816" spans="1:10">
      <c r="A816" t="s">
        <v>4</v>
      </c>
      <c r="B816" s="4" t="s">
        <v>5</v>
      </c>
      <c r="C816" s="4" t="s">
        <v>20</v>
      </c>
    </row>
    <row r="817" spans="1:8">
      <c r="A817" t="n">
        <v>10534</v>
      </c>
      <c r="B817" s="17" t="n">
        <v>3</v>
      </c>
      <c r="C817" s="11" t="n">
        <f t="normal" ca="1">A853</f>
        <v>0</v>
      </c>
    </row>
    <row r="818" spans="1:8">
      <c r="A818" t="s">
        <v>4</v>
      </c>
      <c r="B818" s="4" t="s">
        <v>5</v>
      </c>
      <c r="C818" s="4" t="s">
        <v>13</v>
      </c>
      <c r="D818" s="4" t="s">
        <v>10</v>
      </c>
      <c r="E818" s="4" t="s">
        <v>13</v>
      </c>
      <c r="F818" s="4" t="s">
        <v>20</v>
      </c>
    </row>
    <row r="819" spans="1:8">
      <c r="A819" t="n">
        <v>10539</v>
      </c>
      <c r="B819" s="10" t="n">
        <v>5</v>
      </c>
      <c r="C819" s="7" t="n">
        <v>30</v>
      </c>
      <c r="D819" s="7" t="n">
        <v>6757</v>
      </c>
      <c r="E819" s="7" t="n">
        <v>1</v>
      </c>
      <c r="F819" s="11" t="n">
        <f t="normal" ca="1">A827</f>
        <v>0</v>
      </c>
    </row>
    <row r="820" spans="1:8">
      <c r="A820" t="s">
        <v>4</v>
      </c>
      <c r="B820" s="4" t="s">
        <v>5</v>
      </c>
      <c r="C820" s="4" t="s">
        <v>10</v>
      </c>
    </row>
    <row r="821" spans="1:8">
      <c r="A821" t="n">
        <v>10548</v>
      </c>
      <c r="B821" s="15" t="n">
        <v>13</v>
      </c>
      <c r="C821" s="7" t="n">
        <v>6757</v>
      </c>
    </row>
    <row r="822" spans="1:8">
      <c r="A822" t="s">
        <v>4</v>
      </c>
      <c r="B822" s="4" t="s">
        <v>5</v>
      </c>
      <c r="C822" s="4" t="s">
        <v>10</v>
      </c>
      <c r="D822" s="4" t="s">
        <v>13</v>
      </c>
      <c r="E822" s="4" t="s">
        <v>13</v>
      </c>
      <c r="F822" s="4" t="s">
        <v>6</v>
      </c>
    </row>
    <row r="823" spans="1:8">
      <c r="A823" t="n">
        <v>10551</v>
      </c>
      <c r="B823" s="22" t="n">
        <v>20</v>
      </c>
      <c r="C823" s="7" t="n">
        <v>65533</v>
      </c>
      <c r="D823" s="7" t="n">
        <v>0</v>
      </c>
      <c r="E823" s="7" t="n">
        <v>11</v>
      </c>
      <c r="F823" s="7" t="s">
        <v>65</v>
      </c>
    </row>
    <row r="824" spans="1:8">
      <c r="A824" t="s">
        <v>4</v>
      </c>
      <c r="B824" s="4" t="s">
        <v>5</v>
      </c>
      <c r="C824" s="4" t="s">
        <v>20</v>
      </c>
    </row>
    <row r="825" spans="1:8">
      <c r="A825" t="n">
        <v>10568</v>
      </c>
      <c r="B825" s="17" t="n">
        <v>3</v>
      </c>
      <c r="C825" s="11" t="n">
        <f t="normal" ca="1">A853</f>
        <v>0</v>
      </c>
    </row>
    <row r="826" spans="1:8">
      <c r="A826" t="s">
        <v>4</v>
      </c>
      <c r="B826" s="4" t="s">
        <v>5</v>
      </c>
      <c r="C826" s="4" t="s">
        <v>13</v>
      </c>
      <c r="D826" s="4" t="s">
        <v>10</v>
      </c>
      <c r="E826" s="4" t="s">
        <v>13</v>
      </c>
      <c r="F826" s="4" t="s">
        <v>20</v>
      </c>
    </row>
    <row r="827" spans="1:8">
      <c r="A827" t="n">
        <v>10573</v>
      </c>
      <c r="B827" s="10" t="n">
        <v>5</v>
      </c>
      <c r="C827" s="7" t="n">
        <v>30</v>
      </c>
      <c r="D827" s="7" t="n">
        <v>6756</v>
      </c>
      <c r="E827" s="7" t="n">
        <v>1</v>
      </c>
      <c r="F827" s="11" t="n">
        <f t="normal" ca="1">A835</f>
        <v>0</v>
      </c>
    </row>
    <row r="828" spans="1:8">
      <c r="A828" t="s">
        <v>4</v>
      </c>
      <c r="B828" s="4" t="s">
        <v>5</v>
      </c>
      <c r="C828" s="4" t="s">
        <v>10</v>
      </c>
    </row>
    <row r="829" spans="1:8">
      <c r="A829" t="n">
        <v>10582</v>
      </c>
      <c r="B829" s="15" t="n">
        <v>13</v>
      </c>
      <c r="C829" s="7" t="n">
        <v>6756</v>
      </c>
    </row>
    <row r="830" spans="1:8">
      <c r="A830" t="s">
        <v>4</v>
      </c>
      <c r="B830" s="4" t="s">
        <v>5</v>
      </c>
      <c r="C830" s="4" t="s">
        <v>10</v>
      </c>
      <c r="D830" s="4" t="s">
        <v>13</v>
      </c>
      <c r="E830" s="4" t="s">
        <v>13</v>
      </c>
      <c r="F830" s="4" t="s">
        <v>6</v>
      </c>
    </row>
    <row r="831" spans="1:8">
      <c r="A831" t="n">
        <v>10585</v>
      </c>
      <c r="B831" s="22" t="n">
        <v>20</v>
      </c>
      <c r="C831" s="7" t="n">
        <v>65533</v>
      </c>
      <c r="D831" s="7" t="n">
        <v>0</v>
      </c>
      <c r="E831" s="7" t="n">
        <v>11</v>
      </c>
      <c r="F831" s="7" t="s">
        <v>66</v>
      </c>
    </row>
    <row r="832" spans="1:8">
      <c r="A832" t="s">
        <v>4</v>
      </c>
      <c r="B832" s="4" t="s">
        <v>5</v>
      </c>
      <c r="C832" s="4" t="s">
        <v>20</v>
      </c>
    </row>
    <row r="833" spans="1:6">
      <c r="A833" t="n">
        <v>10602</v>
      </c>
      <c r="B833" s="17" t="n">
        <v>3</v>
      </c>
      <c r="C833" s="11" t="n">
        <f t="normal" ca="1">A853</f>
        <v>0</v>
      </c>
    </row>
    <row r="834" spans="1:6">
      <c r="A834" t="s">
        <v>4</v>
      </c>
      <c r="B834" s="4" t="s">
        <v>5</v>
      </c>
      <c r="C834" s="4" t="s">
        <v>13</v>
      </c>
      <c r="D834" s="4" t="s">
        <v>10</v>
      </c>
      <c r="E834" s="4" t="s">
        <v>13</v>
      </c>
      <c r="F834" s="4" t="s">
        <v>20</v>
      </c>
    </row>
    <row r="835" spans="1:6">
      <c r="A835" t="n">
        <v>10607</v>
      </c>
      <c r="B835" s="10" t="n">
        <v>5</v>
      </c>
      <c r="C835" s="7" t="n">
        <v>30</v>
      </c>
      <c r="D835" s="7" t="n">
        <v>6755</v>
      </c>
      <c r="E835" s="7" t="n">
        <v>1</v>
      </c>
      <c r="F835" s="11" t="n">
        <f t="normal" ca="1">A843</f>
        <v>0</v>
      </c>
    </row>
    <row r="836" spans="1:6">
      <c r="A836" t="s">
        <v>4</v>
      </c>
      <c r="B836" s="4" t="s">
        <v>5</v>
      </c>
      <c r="C836" s="4" t="s">
        <v>10</v>
      </c>
    </row>
    <row r="837" spans="1:6">
      <c r="A837" t="n">
        <v>10616</v>
      </c>
      <c r="B837" s="15" t="n">
        <v>13</v>
      </c>
      <c r="C837" s="7" t="n">
        <v>6755</v>
      </c>
    </row>
    <row r="838" spans="1:6">
      <c r="A838" t="s">
        <v>4</v>
      </c>
      <c r="B838" s="4" t="s">
        <v>5</v>
      </c>
      <c r="C838" s="4" t="s">
        <v>10</v>
      </c>
      <c r="D838" s="4" t="s">
        <v>13</v>
      </c>
      <c r="E838" s="4" t="s">
        <v>13</v>
      </c>
      <c r="F838" s="4" t="s">
        <v>6</v>
      </c>
    </row>
    <row r="839" spans="1:6">
      <c r="A839" t="n">
        <v>10619</v>
      </c>
      <c r="B839" s="22" t="n">
        <v>20</v>
      </c>
      <c r="C839" s="7" t="n">
        <v>65533</v>
      </c>
      <c r="D839" s="7" t="n">
        <v>0</v>
      </c>
      <c r="E839" s="7" t="n">
        <v>11</v>
      </c>
      <c r="F839" s="7" t="s">
        <v>67</v>
      </c>
    </row>
    <row r="840" spans="1:6">
      <c r="A840" t="s">
        <v>4</v>
      </c>
      <c r="B840" s="4" t="s">
        <v>5</v>
      </c>
      <c r="C840" s="4" t="s">
        <v>20</v>
      </c>
    </row>
    <row r="841" spans="1:6">
      <c r="A841" t="n">
        <v>10636</v>
      </c>
      <c r="B841" s="17" t="n">
        <v>3</v>
      </c>
      <c r="C841" s="11" t="n">
        <f t="normal" ca="1">A853</f>
        <v>0</v>
      </c>
    </row>
    <row r="842" spans="1:6">
      <c r="A842" t="s">
        <v>4</v>
      </c>
      <c r="B842" s="4" t="s">
        <v>5</v>
      </c>
      <c r="C842" s="4" t="s">
        <v>13</v>
      </c>
      <c r="D842" s="4" t="s">
        <v>10</v>
      </c>
      <c r="E842" s="4" t="s">
        <v>13</v>
      </c>
      <c r="F842" s="4" t="s">
        <v>20</v>
      </c>
    </row>
    <row r="843" spans="1:6">
      <c r="A843" t="n">
        <v>10641</v>
      </c>
      <c r="B843" s="10" t="n">
        <v>5</v>
      </c>
      <c r="C843" s="7" t="n">
        <v>30</v>
      </c>
      <c r="D843" s="7" t="n">
        <v>6754</v>
      </c>
      <c r="E843" s="7" t="n">
        <v>1</v>
      </c>
      <c r="F843" s="11" t="n">
        <f t="normal" ca="1">A851</f>
        <v>0</v>
      </c>
    </row>
    <row r="844" spans="1:6">
      <c r="A844" t="s">
        <v>4</v>
      </c>
      <c r="B844" s="4" t="s">
        <v>5</v>
      </c>
      <c r="C844" s="4" t="s">
        <v>10</v>
      </c>
    </row>
    <row r="845" spans="1:6">
      <c r="A845" t="n">
        <v>10650</v>
      </c>
      <c r="B845" s="15" t="n">
        <v>13</v>
      </c>
      <c r="C845" s="7" t="n">
        <v>6754</v>
      </c>
    </row>
    <row r="846" spans="1:6">
      <c r="A846" t="s">
        <v>4</v>
      </c>
      <c r="B846" s="4" t="s">
        <v>5</v>
      </c>
      <c r="C846" s="4" t="s">
        <v>10</v>
      </c>
      <c r="D846" s="4" t="s">
        <v>13</v>
      </c>
      <c r="E846" s="4" t="s">
        <v>13</v>
      </c>
      <c r="F846" s="4" t="s">
        <v>6</v>
      </c>
    </row>
    <row r="847" spans="1:6">
      <c r="A847" t="n">
        <v>10653</v>
      </c>
      <c r="B847" s="22" t="n">
        <v>20</v>
      </c>
      <c r="C847" s="7" t="n">
        <v>65533</v>
      </c>
      <c r="D847" s="7" t="n">
        <v>0</v>
      </c>
      <c r="E847" s="7" t="n">
        <v>11</v>
      </c>
      <c r="F847" s="7" t="s">
        <v>68</v>
      </c>
    </row>
    <row r="848" spans="1:6">
      <c r="A848" t="s">
        <v>4</v>
      </c>
      <c r="B848" s="4" t="s">
        <v>5</v>
      </c>
      <c r="C848" s="4" t="s">
        <v>20</v>
      </c>
    </row>
    <row r="849" spans="1:6">
      <c r="A849" t="n">
        <v>10681</v>
      </c>
      <c r="B849" s="17" t="n">
        <v>3</v>
      </c>
      <c r="C849" s="11" t="n">
        <f t="normal" ca="1">A853</f>
        <v>0</v>
      </c>
    </row>
    <row r="850" spans="1:6">
      <c r="A850" t="s">
        <v>4</v>
      </c>
      <c r="B850" s="4" t="s">
        <v>5</v>
      </c>
      <c r="C850" s="4" t="s">
        <v>13</v>
      </c>
      <c r="D850" s="4" t="s">
        <v>13</v>
      </c>
    </row>
    <row r="851" spans="1:6">
      <c r="A851" t="n">
        <v>10686</v>
      </c>
      <c r="B851" s="9" t="n">
        <v>162</v>
      </c>
      <c r="C851" s="7" t="n">
        <v>0</v>
      </c>
      <c r="D851" s="7" t="n">
        <v>1</v>
      </c>
    </row>
    <row r="852" spans="1:6">
      <c r="A852" t="s">
        <v>4</v>
      </c>
      <c r="B852" s="4" t="s">
        <v>5</v>
      </c>
    </row>
    <row r="853" spans="1:6">
      <c r="A853" t="n">
        <v>10689</v>
      </c>
      <c r="B853" s="5" t="n">
        <v>1</v>
      </c>
    </row>
    <row r="854" spans="1:6" s="3" customFormat="1" customHeight="0">
      <c r="A854" s="3" t="s">
        <v>2</v>
      </c>
      <c r="B854" s="3" t="s">
        <v>69</v>
      </c>
    </row>
    <row r="855" spans="1:6">
      <c r="A855" t="s">
        <v>4</v>
      </c>
      <c r="B855" s="4" t="s">
        <v>5</v>
      </c>
      <c r="C855" s="4" t="s">
        <v>13</v>
      </c>
      <c r="D855" s="4" t="s">
        <v>10</v>
      </c>
      <c r="E855" s="4" t="s">
        <v>13</v>
      </c>
      <c r="F855" s="4" t="s">
        <v>13</v>
      </c>
      <c r="G855" s="4" t="s">
        <v>20</v>
      </c>
    </row>
    <row r="856" spans="1:6">
      <c r="A856" t="n">
        <v>10692</v>
      </c>
      <c r="B856" s="10" t="n">
        <v>5</v>
      </c>
      <c r="C856" s="7" t="n">
        <v>30</v>
      </c>
      <c r="D856" s="7" t="n">
        <v>8202</v>
      </c>
      <c r="E856" s="7" t="n">
        <v>8</v>
      </c>
      <c r="F856" s="7" t="n">
        <v>1</v>
      </c>
      <c r="G856" s="11" t="n">
        <f t="normal" ca="1">A862</f>
        <v>0</v>
      </c>
    </row>
    <row r="857" spans="1:6">
      <c r="A857" t="s">
        <v>4</v>
      </c>
      <c r="B857" s="4" t="s">
        <v>5</v>
      </c>
      <c r="C857" s="4" t="s">
        <v>13</v>
      </c>
      <c r="D857" s="4" t="s">
        <v>6</v>
      </c>
    </row>
    <row r="858" spans="1:6">
      <c r="A858" t="n">
        <v>10702</v>
      </c>
      <c r="B858" s="26" t="n">
        <v>4</v>
      </c>
      <c r="C858" s="7" t="n">
        <v>11</v>
      </c>
      <c r="D858" s="7" t="s">
        <v>70</v>
      </c>
    </row>
    <row r="859" spans="1:6">
      <c r="A859" t="s">
        <v>4</v>
      </c>
      <c r="B859" s="4" t="s">
        <v>5</v>
      </c>
      <c r="C859" s="4" t="s">
        <v>20</v>
      </c>
    </row>
    <row r="860" spans="1:6">
      <c r="A860" t="n">
        <v>10717</v>
      </c>
      <c r="B860" s="17" t="n">
        <v>3</v>
      </c>
      <c r="C860" s="11" t="n">
        <f t="normal" ca="1">A924</f>
        <v>0</v>
      </c>
    </row>
    <row r="861" spans="1:6">
      <c r="A861" t="s">
        <v>4</v>
      </c>
      <c r="B861" s="4" t="s">
        <v>5</v>
      </c>
      <c r="C861" s="4" t="s">
        <v>13</v>
      </c>
      <c r="D861" s="4" t="s">
        <v>10</v>
      </c>
      <c r="E861" s="4" t="s">
        <v>13</v>
      </c>
      <c r="F861" s="4" t="s">
        <v>13</v>
      </c>
      <c r="G861" s="4" t="s">
        <v>20</v>
      </c>
    </row>
    <row r="862" spans="1:6">
      <c r="A862" t="n">
        <v>10722</v>
      </c>
      <c r="B862" s="10" t="n">
        <v>5</v>
      </c>
      <c r="C862" s="7" t="n">
        <v>30</v>
      </c>
      <c r="D862" s="7" t="n">
        <v>8361</v>
      </c>
      <c r="E862" s="7" t="n">
        <v>8</v>
      </c>
      <c r="F862" s="7" t="n">
        <v>1</v>
      </c>
      <c r="G862" s="11" t="n">
        <f t="normal" ca="1">A870</f>
        <v>0</v>
      </c>
    </row>
    <row r="863" spans="1:6">
      <c r="A863" t="s">
        <v>4</v>
      </c>
      <c r="B863" s="4" t="s">
        <v>5</v>
      </c>
      <c r="C863" s="4" t="s">
        <v>10</v>
      </c>
    </row>
    <row r="864" spans="1:6">
      <c r="A864" t="n">
        <v>10732</v>
      </c>
      <c r="B864" s="12" t="n">
        <v>12</v>
      </c>
      <c r="C864" s="7" t="n">
        <v>8361</v>
      </c>
    </row>
    <row r="865" spans="1:7">
      <c r="A865" t="s">
        <v>4</v>
      </c>
      <c r="B865" s="4" t="s">
        <v>5</v>
      </c>
      <c r="C865" s="4" t="s">
        <v>13</v>
      </c>
      <c r="D865" s="4" t="s">
        <v>6</v>
      </c>
    </row>
    <row r="866" spans="1:7">
      <c r="A866" t="n">
        <v>10735</v>
      </c>
      <c r="B866" s="26" t="n">
        <v>4</v>
      </c>
      <c r="C866" s="7" t="n">
        <v>11</v>
      </c>
      <c r="D866" s="7" t="s">
        <v>71</v>
      </c>
    </row>
    <row r="867" spans="1:7">
      <c r="A867" t="s">
        <v>4</v>
      </c>
      <c r="B867" s="4" t="s">
        <v>5</v>
      </c>
      <c r="C867" s="4" t="s">
        <v>20</v>
      </c>
    </row>
    <row r="868" spans="1:7">
      <c r="A868" t="n">
        <v>10750</v>
      </c>
      <c r="B868" s="17" t="n">
        <v>3</v>
      </c>
      <c r="C868" s="11" t="n">
        <f t="normal" ca="1">A924</f>
        <v>0</v>
      </c>
    </row>
    <row r="869" spans="1:7">
      <c r="A869" t="s">
        <v>4</v>
      </c>
      <c r="B869" s="4" t="s">
        <v>5</v>
      </c>
      <c r="C869" s="4" t="s">
        <v>13</v>
      </c>
      <c r="D869" s="4" t="s">
        <v>10</v>
      </c>
      <c r="E869" s="4" t="s">
        <v>13</v>
      </c>
      <c r="F869" s="4" t="s">
        <v>10</v>
      </c>
      <c r="G869" s="4" t="s">
        <v>13</v>
      </c>
      <c r="H869" s="4" t="s">
        <v>13</v>
      </c>
      <c r="I869" s="4" t="s">
        <v>13</v>
      </c>
      <c r="J869" s="4" t="s">
        <v>10</v>
      </c>
      <c r="K869" s="4" t="s">
        <v>13</v>
      </c>
      <c r="L869" s="4" t="s">
        <v>10</v>
      </c>
      <c r="M869" s="4" t="s">
        <v>13</v>
      </c>
      <c r="N869" s="4" t="s">
        <v>13</v>
      </c>
      <c r="O869" s="4" t="s">
        <v>13</v>
      </c>
      <c r="P869" s="4" t="s">
        <v>13</v>
      </c>
      <c r="Q869" s="4" t="s">
        <v>10</v>
      </c>
      <c r="R869" s="4" t="s">
        <v>13</v>
      </c>
      <c r="S869" s="4" t="s">
        <v>10</v>
      </c>
      <c r="T869" s="4" t="s">
        <v>13</v>
      </c>
      <c r="U869" s="4" t="s">
        <v>13</v>
      </c>
      <c r="V869" s="4" t="s">
        <v>13</v>
      </c>
      <c r="W869" s="4" t="s">
        <v>13</v>
      </c>
      <c r="X869" s="4" t="s">
        <v>20</v>
      </c>
    </row>
    <row r="870" spans="1:7">
      <c r="A870" t="n">
        <v>10755</v>
      </c>
      <c r="B870" s="10" t="n">
        <v>5</v>
      </c>
      <c r="C870" s="7" t="n">
        <v>30</v>
      </c>
      <c r="D870" s="7" t="n">
        <v>8473</v>
      </c>
      <c r="E870" s="7" t="n">
        <v>30</v>
      </c>
      <c r="F870" s="7" t="n">
        <v>8474</v>
      </c>
      <c r="G870" s="7" t="n">
        <v>8</v>
      </c>
      <c r="H870" s="7" t="n">
        <v>9</v>
      </c>
      <c r="I870" s="7" t="n">
        <v>30</v>
      </c>
      <c r="J870" s="7" t="n">
        <v>8490</v>
      </c>
      <c r="K870" s="7" t="n">
        <v>30</v>
      </c>
      <c r="L870" s="7" t="n">
        <v>8491</v>
      </c>
      <c r="M870" s="7" t="n">
        <v>8</v>
      </c>
      <c r="N870" s="7" t="n">
        <v>9</v>
      </c>
      <c r="O870" s="7" t="n">
        <v>11</v>
      </c>
      <c r="P870" s="7" t="n">
        <v>30</v>
      </c>
      <c r="Q870" s="7" t="n">
        <v>8512</v>
      </c>
      <c r="R870" s="7" t="n">
        <v>30</v>
      </c>
      <c r="S870" s="7" t="n">
        <v>8960</v>
      </c>
      <c r="T870" s="7" t="n">
        <v>8</v>
      </c>
      <c r="U870" s="7" t="n">
        <v>9</v>
      </c>
      <c r="V870" s="7" t="n">
        <v>11</v>
      </c>
      <c r="W870" s="7" t="n">
        <v>1</v>
      </c>
      <c r="X870" s="11" t="n">
        <f t="normal" ca="1">A922</f>
        <v>0</v>
      </c>
    </row>
    <row r="871" spans="1:7">
      <c r="A871" t="s">
        <v>4</v>
      </c>
      <c r="B871" s="4" t="s">
        <v>5</v>
      </c>
      <c r="C871" s="4" t="s">
        <v>13</v>
      </c>
      <c r="D871" s="4" t="s">
        <v>10</v>
      </c>
    </row>
    <row r="872" spans="1:7">
      <c r="A872" t="n">
        <v>10787</v>
      </c>
      <c r="B872" s="27" t="n">
        <v>22</v>
      </c>
      <c r="C872" s="7" t="n">
        <v>21</v>
      </c>
      <c r="D872" s="7" t="n">
        <v>0</v>
      </c>
    </row>
    <row r="873" spans="1:7">
      <c r="A873" t="s">
        <v>4</v>
      </c>
      <c r="B873" s="4" t="s">
        <v>5</v>
      </c>
      <c r="C873" s="4" t="s">
        <v>13</v>
      </c>
      <c r="D873" s="4" t="s">
        <v>10</v>
      </c>
      <c r="E873" s="4" t="s">
        <v>22</v>
      </c>
    </row>
    <row r="874" spans="1:7">
      <c r="A874" t="n">
        <v>10791</v>
      </c>
      <c r="B874" s="28" t="n">
        <v>58</v>
      </c>
      <c r="C874" s="7" t="n">
        <v>0</v>
      </c>
      <c r="D874" s="7" t="n">
        <v>300</v>
      </c>
      <c r="E874" s="7" t="n">
        <v>0.300000011920929</v>
      </c>
    </row>
    <row r="875" spans="1:7">
      <c r="A875" t="s">
        <v>4</v>
      </c>
      <c r="B875" s="4" t="s">
        <v>5</v>
      </c>
      <c r="C875" s="4" t="s">
        <v>13</v>
      </c>
      <c r="D875" s="4" t="s">
        <v>10</v>
      </c>
    </row>
    <row r="876" spans="1:7">
      <c r="A876" t="n">
        <v>10799</v>
      </c>
      <c r="B876" s="28" t="n">
        <v>58</v>
      </c>
      <c r="C876" s="7" t="n">
        <v>255</v>
      </c>
      <c r="D876" s="7" t="n">
        <v>0</v>
      </c>
    </row>
    <row r="877" spans="1:7">
      <c r="A877" t="s">
        <v>4</v>
      </c>
      <c r="B877" s="4" t="s">
        <v>5</v>
      </c>
      <c r="C877" s="4" t="s">
        <v>13</v>
      </c>
      <c r="D877" s="4" t="s">
        <v>10</v>
      </c>
      <c r="E877" s="4" t="s">
        <v>10</v>
      </c>
      <c r="F877" s="4" t="s">
        <v>10</v>
      </c>
      <c r="G877" s="4" t="s">
        <v>10</v>
      </c>
      <c r="H877" s="4" t="s">
        <v>13</v>
      </c>
    </row>
    <row r="878" spans="1:7">
      <c r="A878" t="n">
        <v>10803</v>
      </c>
      <c r="B878" s="29" t="n">
        <v>25</v>
      </c>
      <c r="C878" s="7" t="n">
        <v>5</v>
      </c>
      <c r="D878" s="7" t="n">
        <v>65535</v>
      </c>
      <c r="E878" s="7" t="n">
        <v>130</v>
      </c>
      <c r="F878" s="7" t="n">
        <v>65535</v>
      </c>
      <c r="G878" s="7" t="n">
        <v>65535</v>
      </c>
      <c r="H878" s="7" t="n">
        <v>0</v>
      </c>
    </row>
    <row r="879" spans="1:7">
      <c r="A879" t="s">
        <v>4</v>
      </c>
      <c r="B879" s="4" t="s">
        <v>5</v>
      </c>
      <c r="C879" s="4" t="s">
        <v>10</v>
      </c>
      <c r="D879" s="4" t="s">
        <v>13</v>
      </c>
      <c r="E879" s="4" t="s">
        <v>13</v>
      </c>
      <c r="F879" s="4" t="s">
        <v>13</v>
      </c>
      <c r="G879" s="4" t="s">
        <v>72</v>
      </c>
      <c r="H879" s="4" t="s">
        <v>13</v>
      </c>
      <c r="I879" s="4" t="s">
        <v>13</v>
      </c>
      <c r="J879" s="4" t="s">
        <v>13</v>
      </c>
      <c r="K879" s="4" t="s">
        <v>13</v>
      </c>
    </row>
    <row r="880" spans="1:7">
      <c r="A880" t="n">
        <v>10814</v>
      </c>
      <c r="B880" s="30" t="n">
        <v>24</v>
      </c>
      <c r="C880" s="7" t="n">
        <v>65533</v>
      </c>
      <c r="D880" s="7" t="n">
        <v>11</v>
      </c>
      <c r="E880" s="7" t="n">
        <v>6</v>
      </c>
      <c r="F880" s="7" t="n">
        <v>8</v>
      </c>
      <c r="G880" s="7" t="s">
        <v>73</v>
      </c>
      <c r="H880" s="7" t="n">
        <v>6</v>
      </c>
      <c r="I880" s="7" t="n">
        <v>8</v>
      </c>
      <c r="J880" s="7" t="n">
        <v>2</v>
      </c>
      <c r="K880" s="7" t="n">
        <v>0</v>
      </c>
    </row>
    <row r="881" spans="1:24">
      <c r="A881" t="s">
        <v>4</v>
      </c>
      <c r="B881" s="4" t="s">
        <v>5</v>
      </c>
      <c r="C881" s="4" t="s">
        <v>13</v>
      </c>
      <c r="D881" s="4" t="s">
        <v>13</v>
      </c>
      <c r="E881" s="4" t="s">
        <v>9</v>
      </c>
      <c r="F881" s="4" t="s">
        <v>13</v>
      </c>
      <c r="G881" s="4" t="s">
        <v>13</v>
      </c>
    </row>
    <row r="882" spans="1:24">
      <c r="A882" t="n">
        <v>10844</v>
      </c>
      <c r="B882" s="31" t="n">
        <v>18</v>
      </c>
      <c r="C882" s="7" t="n">
        <v>0</v>
      </c>
      <c r="D882" s="7" t="n">
        <v>0</v>
      </c>
      <c r="E882" s="7" t="n">
        <v>0</v>
      </c>
      <c r="F882" s="7" t="n">
        <v>19</v>
      </c>
      <c r="G882" s="7" t="n">
        <v>1</v>
      </c>
    </row>
    <row r="883" spans="1:24">
      <c r="A883" t="s">
        <v>4</v>
      </c>
      <c r="B883" s="4" t="s">
        <v>5</v>
      </c>
      <c r="C883" s="4" t="s">
        <v>13</v>
      </c>
      <c r="D883" s="4" t="s">
        <v>13</v>
      </c>
      <c r="E883" s="4" t="s">
        <v>10</v>
      </c>
      <c r="F883" s="4" t="s">
        <v>22</v>
      </c>
    </row>
    <row r="884" spans="1:24">
      <c r="A884" t="n">
        <v>10853</v>
      </c>
      <c r="B884" s="32" t="n">
        <v>107</v>
      </c>
      <c r="C884" s="7" t="n">
        <v>0</v>
      </c>
      <c r="D884" s="7" t="n">
        <v>0</v>
      </c>
      <c r="E884" s="7" t="n">
        <v>0</v>
      </c>
      <c r="F884" s="7" t="n">
        <v>32</v>
      </c>
    </row>
    <row r="885" spans="1:24">
      <c r="A885" t="s">
        <v>4</v>
      </c>
      <c r="B885" s="4" t="s">
        <v>5</v>
      </c>
      <c r="C885" s="4" t="s">
        <v>13</v>
      </c>
      <c r="D885" s="4" t="s">
        <v>13</v>
      </c>
      <c r="E885" s="4" t="s">
        <v>6</v>
      </c>
      <c r="F885" s="4" t="s">
        <v>10</v>
      </c>
    </row>
    <row r="886" spans="1:24">
      <c r="A886" t="n">
        <v>10862</v>
      </c>
      <c r="B886" s="32" t="n">
        <v>107</v>
      </c>
      <c r="C886" s="7" t="n">
        <v>1</v>
      </c>
      <c r="D886" s="7" t="n">
        <v>0</v>
      </c>
      <c r="E886" s="7" t="s">
        <v>74</v>
      </c>
      <c r="F886" s="7" t="n">
        <v>1</v>
      </c>
    </row>
    <row r="887" spans="1:24">
      <c r="A887" t="s">
        <v>4</v>
      </c>
      <c r="B887" s="4" t="s">
        <v>5</v>
      </c>
      <c r="C887" s="4" t="s">
        <v>13</v>
      </c>
      <c r="D887" s="4" t="s">
        <v>13</v>
      </c>
      <c r="E887" s="4" t="s">
        <v>6</v>
      </c>
      <c r="F887" s="4" t="s">
        <v>10</v>
      </c>
    </row>
    <row r="888" spans="1:24">
      <c r="A888" t="n">
        <v>10879</v>
      </c>
      <c r="B888" s="32" t="n">
        <v>107</v>
      </c>
      <c r="C888" s="7" t="n">
        <v>1</v>
      </c>
      <c r="D888" s="7" t="n">
        <v>0</v>
      </c>
      <c r="E888" s="7" t="s">
        <v>75</v>
      </c>
      <c r="F888" s="7" t="n">
        <v>3</v>
      </c>
    </row>
    <row r="889" spans="1:24">
      <c r="A889" t="s">
        <v>4</v>
      </c>
      <c r="B889" s="4" t="s">
        <v>5</v>
      </c>
      <c r="C889" s="4" t="s">
        <v>13</v>
      </c>
      <c r="D889" s="4" t="s">
        <v>13</v>
      </c>
      <c r="E889" s="4" t="s">
        <v>6</v>
      </c>
      <c r="F889" s="4" t="s">
        <v>10</v>
      </c>
    </row>
    <row r="890" spans="1:24">
      <c r="A890" t="n">
        <v>10899</v>
      </c>
      <c r="B890" s="32" t="n">
        <v>107</v>
      </c>
      <c r="C890" s="7" t="n">
        <v>1</v>
      </c>
      <c r="D890" s="7" t="n">
        <v>0</v>
      </c>
      <c r="E890" s="7" t="s">
        <v>76</v>
      </c>
      <c r="F890" s="7" t="n">
        <v>2</v>
      </c>
    </row>
    <row r="891" spans="1:24">
      <c r="A891" t="s">
        <v>4</v>
      </c>
      <c r="B891" s="4" t="s">
        <v>5</v>
      </c>
      <c r="C891" s="4" t="s">
        <v>13</v>
      </c>
      <c r="D891" s="4" t="s">
        <v>13</v>
      </c>
      <c r="E891" s="4" t="s">
        <v>13</v>
      </c>
      <c r="F891" s="4" t="s">
        <v>10</v>
      </c>
      <c r="G891" s="4" t="s">
        <v>10</v>
      </c>
      <c r="H891" s="4" t="s">
        <v>13</v>
      </c>
    </row>
    <row r="892" spans="1:24">
      <c r="A892" t="n">
        <v>10911</v>
      </c>
      <c r="B892" s="32" t="n">
        <v>107</v>
      </c>
      <c r="C892" s="7" t="n">
        <v>2</v>
      </c>
      <c r="D892" s="7" t="n">
        <v>0</v>
      </c>
      <c r="E892" s="7" t="n">
        <v>1</v>
      </c>
      <c r="F892" s="7" t="n">
        <v>65535</v>
      </c>
      <c r="G892" s="7" t="n">
        <v>65535</v>
      </c>
      <c r="H892" s="7" t="n">
        <v>0</v>
      </c>
    </row>
    <row r="893" spans="1:24">
      <c r="A893" t="s">
        <v>4</v>
      </c>
      <c r="B893" s="4" t="s">
        <v>5</v>
      </c>
      <c r="C893" s="4" t="s">
        <v>13</v>
      </c>
      <c r="D893" s="4" t="s">
        <v>13</v>
      </c>
      <c r="E893" s="4" t="s">
        <v>13</v>
      </c>
    </row>
    <row r="894" spans="1:24">
      <c r="A894" t="n">
        <v>10920</v>
      </c>
      <c r="B894" s="32" t="n">
        <v>107</v>
      </c>
      <c r="C894" s="7" t="n">
        <v>4</v>
      </c>
      <c r="D894" s="7" t="n">
        <v>0</v>
      </c>
      <c r="E894" s="7" t="n">
        <v>0</v>
      </c>
    </row>
    <row r="895" spans="1:24">
      <c r="A895" t="s">
        <v>4</v>
      </c>
      <c r="B895" s="4" t="s">
        <v>5</v>
      </c>
      <c r="C895" s="4" t="s">
        <v>13</v>
      </c>
      <c r="D895" s="4" t="s">
        <v>13</v>
      </c>
    </row>
    <row r="896" spans="1:24">
      <c r="A896" t="n">
        <v>10924</v>
      </c>
      <c r="B896" s="32" t="n">
        <v>107</v>
      </c>
      <c r="C896" s="7" t="n">
        <v>3</v>
      </c>
      <c r="D896" s="7" t="n">
        <v>0</v>
      </c>
    </row>
    <row r="897" spans="1:8">
      <c r="A897" t="s">
        <v>4</v>
      </c>
      <c r="B897" s="4" t="s">
        <v>5</v>
      </c>
      <c r="C897" s="4" t="s">
        <v>13</v>
      </c>
    </row>
    <row r="898" spans="1:8">
      <c r="A898" t="n">
        <v>10927</v>
      </c>
      <c r="B898" s="33" t="n">
        <v>27</v>
      </c>
      <c r="C898" s="7" t="n">
        <v>0</v>
      </c>
    </row>
    <row r="899" spans="1:8">
      <c r="A899" t="s">
        <v>4</v>
      </c>
      <c r="B899" s="4" t="s">
        <v>5</v>
      </c>
      <c r="C899" s="4" t="s">
        <v>13</v>
      </c>
      <c r="D899" s="4" t="s">
        <v>10</v>
      </c>
      <c r="E899" s="4" t="s">
        <v>10</v>
      </c>
      <c r="F899" s="4" t="s">
        <v>10</v>
      </c>
      <c r="G899" s="4" t="s">
        <v>10</v>
      </c>
      <c r="H899" s="4" t="s">
        <v>13</v>
      </c>
    </row>
    <row r="900" spans="1:8">
      <c r="A900" t="n">
        <v>10929</v>
      </c>
      <c r="B900" s="29" t="n">
        <v>25</v>
      </c>
      <c r="C900" s="7" t="n">
        <v>5</v>
      </c>
      <c r="D900" s="7" t="n">
        <v>65535</v>
      </c>
      <c r="E900" s="7" t="n">
        <v>65535</v>
      </c>
      <c r="F900" s="7" t="n">
        <v>65535</v>
      </c>
      <c r="G900" s="7" t="n">
        <v>65535</v>
      </c>
      <c r="H900" s="7" t="n">
        <v>0</v>
      </c>
    </row>
    <row r="901" spans="1:8">
      <c r="A901" t="s">
        <v>4</v>
      </c>
      <c r="B901" s="4" t="s">
        <v>5</v>
      </c>
      <c r="C901" s="4" t="s">
        <v>13</v>
      </c>
      <c r="D901" s="4" t="s">
        <v>10</v>
      </c>
      <c r="E901" s="4" t="s">
        <v>22</v>
      </c>
    </row>
    <row r="902" spans="1:8">
      <c r="A902" t="n">
        <v>10940</v>
      </c>
      <c r="B902" s="28" t="n">
        <v>58</v>
      </c>
      <c r="C902" s="7" t="n">
        <v>100</v>
      </c>
      <c r="D902" s="7" t="n">
        <v>300</v>
      </c>
      <c r="E902" s="7" t="n">
        <v>0.300000011920929</v>
      </c>
    </row>
    <row r="903" spans="1:8">
      <c r="A903" t="s">
        <v>4</v>
      </c>
      <c r="B903" s="4" t="s">
        <v>5</v>
      </c>
      <c r="C903" s="4" t="s">
        <v>13</v>
      </c>
      <c r="D903" s="4" t="s">
        <v>10</v>
      </c>
    </row>
    <row r="904" spans="1:8">
      <c r="A904" t="n">
        <v>10948</v>
      </c>
      <c r="B904" s="28" t="n">
        <v>58</v>
      </c>
      <c r="C904" s="7" t="n">
        <v>255</v>
      </c>
      <c r="D904" s="7" t="n">
        <v>0</v>
      </c>
    </row>
    <row r="905" spans="1:8">
      <c r="A905" t="s">
        <v>4</v>
      </c>
      <c r="B905" s="4" t="s">
        <v>5</v>
      </c>
      <c r="C905" s="4" t="s">
        <v>13</v>
      </c>
      <c r="D905" s="4" t="s">
        <v>13</v>
      </c>
      <c r="E905" s="4" t="s">
        <v>13</v>
      </c>
      <c r="F905" s="4" t="s">
        <v>9</v>
      </c>
      <c r="G905" s="4" t="s">
        <v>13</v>
      </c>
      <c r="H905" s="4" t="s">
        <v>13</v>
      </c>
      <c r="I905" s="4" t="s">
        <v>20</v>
      </c>
    </row>
    <row r="906" spans="1:8">
      <c r="A906" t="n">
        <v>10952</v>
      </c>
      <c r="B906" s="10" t="n">
        <v>5</v>
      </c>
      <c r="C906" s="7" t="n">
        <v>35</v>
      </c>
      <c r="D906" s="7" t="n">
        <v>0</v>
      </c>
      <c r="E906" s="7" t="n">
        <v>0</v>
      </c>
      <c r="F906" s="7" t="n">
        <v>1</v>
      </c>
      <c r="G906" s="7" t="n">
        <v>2</v>
      </c>
      <c r="H906" s="7" t="n">
        <v>1</v>
      </c>
      <c r="I906" s="11" t="n">
        <f t="normal" ca="1">A912</f>
        <v>0</v>
      </c>
    </row>
    <row r="907" spans="1:8">
      <c r="A907" t="s">
        <v>4</v>
      </c>
      <c r="B907" s="4" t="s">
        <v>5</v>
      </c>
      <c r="C907" s="4" t="s">
        <v>13</v>
      </c>
      <c r="D907" s="4" t="s">
        <v>6</v>
      </c>
    </row>
    <row r="908" spans="1:8">
      <c r="A908" t="n">
        <v>10966</v>
      </c>
      <c r="B908" s="26" t="n">
        <v>4</v>
      </c>
      <c r="C908" s="7" t="n">
        <v>11</v>
      </c>
      <c r="D908" s="7" t="s">
        <v>77</v>
      </c>
    </row>
    <row r="909" spans="1:8">
      <c r="A909" t="s">
        <v>4</v>
      </c>
      <c r="B909" s="4" t="s">
        <v>5</v>
      </c>
      <c r="C909" s="4" t="s">
        <v>20</v>
      </c>
    </row>
    <row r="910" spans="1:8">
      <c r="A910" t="n">
        <v>10983</v>
      </c>
      <c r="B910" s="17" t="n">
        <v>3</v>
      </c>
      <c r="C910" s="11" t="n">
        <f t="normal" ca="1">A920</f>
        <v>0</v>
      </c>
    </row>
    <row r="911" spans="1:8">
      <c r="A911" t="s">
        <v>4</v>
      </c>
      <c r="B911" s="4" t="s">
        <v>5</v>
      </c>
      <c r="C911" s="4" t="s">
        <v>13</v>
      </c>
      <c r="D911" s="4" t="s">
        <v>13</v>
      </c>
      <c r="E911" s="4" t="s">
        <v>13</v>
      </c>
      <c r="F911" s="4" t="s">
        <v>9</v>
      </c>
      <c r="G911" s="4" t="s">
        <v>13</v>
      </c>
      <c r="H911" s="4" t="s">
        <v>13</v>
      </c>
      <c r="I911" s="4" t="s">
        <v>20</v>
      </c>
    </row>
    <row r="912" spans="1:8">
      <c r="A912" t="n">
        <v>10988</v>
      </c>
      <c r="B912" s="10" t="n">
        <v>5</v>
      </c>
      <c r="C912" s="7" t="n">
        <v>35</v>
      </c>
      <c r="D912" s="7" t="n">
        <v>0</v>
      </c>
      <c r="E912" s="7" t="n">
        <v>0</v>
      </c>
      <c r="F912" s="7" t="n">
        <v>3</v>
      </c>
      <c r="G912" s="7" t="n">
        <v>2</v>
      </c>
      <c r="H912" s="7" t="n">
        <v>1</v>
      </c>
      <c r="I912" s="11" t="n">
        <f t="normal" ca="1">A918</f>
        <v>0</v>
      </c>
    </row>
    <row r="913" spans="1:9">
      <c r="A913" t="s">
        <v>4</v>
      </c>
      <c r="B913" s="4" t="s">
        <v>5</v>
      </c>
      <c r="C913" s="4" t="s">
        <v>13</v>
      </c>
      <c r="D913" s="4" t="s">
        <v>6</v>
      </c>
    </row>
    <row r="914" spans="1:9">
      <c r="A914" t="n">
        <v>11002</v>
      </c>
      <c r="B914" s="26" t="n">
        <v>4</v>
      </c>
      <c r="C914" s="7" t="n">
        <v>11</v>
      </c>
      <c r="D914" s="7" t="s">
        <v>78</v>
      </c>
    </row>
    <row r="915" spans="1:9">
      <c r="A915" t="s">
        <v>4</v>
      </c>
      <c r="B915" s="4" t="s">
        <v>5</v>
      </c>
      <c r="C915" s="4" t="s">
        <v>20</v>
      </c>
    </row>
    <row r="916" spans="1:9">
      <c r="A916" t="n">
        <v>11022</v>
      </c>
      <c r="B916" s="17" t="n">
        <v>3</v>
      </c>
      <c r="C916" s="11" t="n">
        <f t="normal" ca="1">A920</f>
        <v>0</v>
      </c>
    </row>
    <row r="917" spans="1:9">
      <c r="A917" t="s">
        <v>4</v>
      </c>
      <c r="B917" s="4" t="s">
        <v>5</v>
      </c>
      <c r="C917" s="4" t="s">
        <v>13</v>
      </c>
    </row>
    <row r="918" spans="1:9">
      <c r="A918" t="n">
        <v>11027</v>
      </c>
      <c r="B918" s="34" t="n">
        <v>23</v>
      </c>
      <c r="C918" s="7" t="n">
        <v>21</v>
      </c>
    </row>
    <row r="919" spans="1:9">
      <c r="A919" t="s">
        <v>4</v>
      </c>
      <c r="B919" s="4" t="s">
        <v>5</v>
      </c>
      <c r="C919" s="4" t="s">
        <v>20</v>
      </c>
    </row>
    <row r="920" spans="1:9">
      <c r="A920" t="n">
        <v>11029</v>
      </c>
      <c r="B920" s="17" t="n">
        <v>3</v>
      </c>
      <c r="C920" s="11" t="n">
        <f t="normal" ca="1">A924</f>
        <v>0</v>
      </c>
    </row>
    <row r="921" spans="1:9">
      <c r="A921" t="s">
        <v>4</v>
      </c>
      <c r="B921" s="4" t="s">
        <v>5</v>
      </c>
      <c r="C921" s="4" t="s">
        <v>13</v>
      </c>
      <c r="D921" s="4" t="s">
        <v>6</v>
      </c>
    </row>
    <row r="922" spans="1:9">
      <c r="A922" t="n">
        <v>11034</v>
      </c>
      <c r="B922" s="26" t="n">
        <v>4</v>
      </c>
      <c r="C922" s="7" t="n">
        <v>11</v>
      </c>
      <c r="D922" s="7" t="s">
        <v>77</v>
      </c>
    </row>
    <row r="923" spans="1:9">
      <c r="A923" t="s">
        <v>4</v>
      </c>
      <c r="B923" s="4" t="s">
        <v>5</v>
      </c>
    </row>
    <row r="924" spans="1:9">
      <c r="A924" t="n">
        <v>11051</v>
      </c>
      <c r="B924" s="5" t="n">
        <v>1</v>
      </c>
    </row>
    <row r="925" spans="1:9" s="3" customFormat="1" customHeight="0">
      <c r="A925" s="3" t="s">
        <v>2</v>
      </c>
      <c r="B925" s="3" t="s">
        <v>79</v>
      </c>
    </row>
    <row r="926" spans="1:9">
      <c r="A926" t="s">
        <v>4</v>
      </c>
      <c r="B926" s="4" t="s">
        <v>5</v>
      </c>
      <c r="C926" s="4" t="s">
        <v>13</v>
      </c>
      <c r="D926" s="4" t="s">
        <v>10</v>
      </c>
    </row>
    <row r="927" spans="1:9">
      <c r="A927" t="n">
        <v>11052</v>
      </c>
      <c r="B927" s="27" t="n">
        <v>22</v>
      </c>
      <c r="C927" s="7" t="n">
        <v>21</v>
      </c>
      <c r="D927" s="7" t="n">
        <v>0</v>
      </c>
    </row>
    <row r="928" spans="1:9">
      <c r="A928" t="s">
        <v>4</v>
      </c>
      <c r="B928" s="4" t="s">
        <v>5</v>
      </c>
      <c r="C928" s="4" t="s">
        <v>13</v>
      </c>
      <c r="D928" s="4" t="s">
        <v>10</v>
      </c>
      <c r="E928" s="4" t="s">
        <v>22</v>
      </c>
    </row>
    <row r="929" spans="1:5">
      <c r="A929" t="n">
        <v>11056</v>
      </c>
      <c r="B929" s="28" t="n">
        <v>58</v>
      </c>
      <c r="C929" s="7" t="n">
        <v>0</v>
      </c>
      <c r="D929" s="7" t="n">
        <v>1000</v>
      </c>
      <c r="E929" s="7" t="n">
        <v>1</v>
      </c>
    </row>
    <row r="930" spans="1:5">
      <c r="A930" t="s">
        <v>4</v>
      </c>
      <c r="B930" s="4" t="s">
        <v>5</v>
      </c>
      <c r="C930" s="4" t="s">
        <v>13</v>
      </c>
      <c r="D930" s="4" t="s">
        <v>10</v>
      </c>
    </row>
    <row r="931" spans="1:5">
      <c r="A931" t="n">
        <v>11064</v>
      </c>
      <c r="B931" s="28" t="n">
        <v>58</v>
      </c>
      <c r="C931" s="7" t="n">
        <v>255</v>
      </c>
      <c r="D931" s="7" t="n">
        <v>0</v>
      </c>
    </row>
    <row r="932" spans="1:5">
      <c r="A932" t="s">
        <v>4</v>
      </c>
      <c r="B932" s="4" t="s">
        <v>5</v>
      </c>
      <c r="C932" s="4" t="s">
        <v>13</v>
      </c>
      <c r="D932" s="4" t="s">
        <v>13</v>
      </c>
      <c r="E932" s="4" t="s">
        <v>13</v>
      </c>
      <c r="F932" s="4" t="s">
        <v>13</v>
      </c>
    </row>
    <row r="933" spans="1:5">
      <c r="A933" t="n">
        <v>11068</v>
      </c>
      <c r="B933" s="13" t="n">
        <v>14</v>
      </c>
      <c r="C933" s="7" t="n">
        <v>2</v>
      </c>
      <c r="D933" s="7" t="n">
        <v>0</v>
      </c>
      <c r="E933" s="7" t="n">
        <v>0</v>
      </c>
      <c r="F933" s="7" t="n">
        <v>0</v>
      </c>
    </row>
    <row r="934" spans="1:5">
      <c r="A934" t="s">
        <v>4</v>
      </c>
      <c r="B934" s="4" t="s">
        <v>5</v>
      </c>
      <c r="C934" s="4" t="s">
        <v>13</v>
      </c>
      <c r="D934" s="4" t="s">
        <v>13</v>
      </c>
      <c r="E934" s="4" t="s">
        <v>13</v>
      </c>
      <c r="F934" s="4" t="s">
        <v>13</v>
      </c>
    </row>
    <row r="935" spans="1:5">
      <c r="A935" t="n">
        <v>11073</v>
      </c>
      <c r="B935" s="13" t="n">
        <v>14</v>
      </c>
      <c r="C935" s="7" t="n">
        <v>16</v>
      </c>
      <c r="D935" s="7" t="n">
        <v>0</v>
      </c>
      <c r="E935" s="7" t="n">
        <v>0</v>
      </c>
      <c r="F935" s="7" t="n">
        <v>0</v>
      </c>
    </row>
    <row r="936" spans="1:5">
      <c r="A936" t="s">
        <v>4</v>
      </c>
      <c r="B936" s="4" t="s">
        <v>5</v>
      </c>
      <c r="C936" s="4" t="s">
        <v>13</v>
      </c>
      <c r="D936" s="4" t="s">
        <v>13</v>
      </c>
      <c r="E936" s="4" t="s">
        <v>13</v>
      </c>
      <c r="F936" s="4" t="s">
        <v>13</v>
      </c>
    </row>
    <row r="937" spans="1:5">
      <c r="A937" t="n">
        <v>11078</v>
      </c>
      <c r="B937" s="13" t="n">
        <v>14</v>
      </c>
      <c r="C937" s="7" t="n">
        <v>4</v>
      </c>
      <c r="D937" s="7" t="n">
        <v>0</v>
      </c>
      <c r="E937" s="7" t="n">
        <v>0</v>
      </c>
      <c r="F937" s="7" t="n">
        <v>0</v>
      </c>
    </row>
    <row r="938" spans="1:5">
      <c r="A938" t="s">
        <v>4</v>
      </c>
      <c r="B938" s="4" t="s">
        <v>5</v>
      </c>
      <c r="C938" s="4" t="s">
        <v>13</v>
      </c>
      <c r="D938" s="4" t="s">
        <v>13</v>
      </c>
      <c r="E938" s="4" t="s">
        <v>13</v>
      </c>
      <c r="F938" s="4" t="s">
        <v>13</v>
      </c>
    </row>
    <row r="939" spans="1:5">
      <c r="A939" t="n">
        <v>11083</v>
      </c>
      <c r="B939" s="13" t="n">
        <v>14</v>
      </c>
      <c r="C939" s="7" t="n">
        <v>128</v>
      </c>
      <c r="D939" s="7" t="n">
        <v>0</v>
      </c>
      <c r="E939" s="7" t="n">
        <v>0</v>
      </c>
      <c r="F939" s="7" t="n">
        <v>0</v>
      </c>
    </row>
    <row r="940" spans="1:5">
      <c r="A940" t="s">
        <v>4</v>
      </c>
      <c r="B940" s="4" t="s">
        <v>5</v>
      </c>
      <c r="C940" s="4" t="s">
        <v>13</v>
      </c>
      <c r="D940" s="4" t="s">
        <v>10</v>
      </c>
    </row>
    <row r="941" spans="1:5">
      <c r="A941" t="n">
        <v>11088</v>
      </c>
      <c r="B941" s="25" t="n">
        <v>45</v>
      </c>
      <c r="C941" s="7" t="n">
        <v>18</v>
      </c>
      <c r="D941" s="7" t="n">
        <v>16</v>
      </c>
    </row>
    <row r="942" spans="1:5">
      <c r="A942" t="s">
        <v>4</v>
      </c>
      <c r="B942" s="4" t="s">
        <v>5</v>
      </c>
      <c r="C942" s="4" t="s">
        <v>13</v>
      </c>
      <c r="D942" s="4" t="s">
        <v>10</v>
      </c>
    </row>
    <row r="943" spans="1:5">
      <c r="A943" t="n">
        <v>11092</v>
      </c>
      <c r="B943" s="25" t="n">
        <v>45</v>
      </c>
      <c r="C943" s="7" t="n">
        <v>18</v>
      </c>
      <c r="D943" s="7" t="n">
        <v>4</v>
      </c>
    </row>
    <row r="944" spans="1:5">
      <c r="A944" t="s">
        <v>4</v>
      </c>
      <c r="B944" s="4" t="s">
        <v>5</v>
      </c>
      <c r="C944" s="4" t="s">
        <v>13</v>
      </c>
      <c r="D944" s="4" t="s">
        <v>10</v>
      </c>
    </row>
    <row r="945" spans="1:6">
      <c r="A945" t="n">
        <v>11096</v>
      </c>
      <c r="B945" s="25" t="n">
        <v>45</v>
      </c>
      <c r="C945" s="7" t="n">
        <v>18</v>
      </c>
      <c r="D945" s="7" t="n">
        <v>64</v>
      </c>
    </row>
    <row r="946" spans="1:6">
      <c r="A946" t="s">
        <v>4</v>
      </c>
      <c r="B946" s="4" t="s">
        <v>5</v>
      </c>
      <c r="C946" s="4" t="s">
        <v>10</v>
      </c>
      <c r="D946" s="4" t="s">
        <v>13</v>
      </c>
      <c r="E946" s="4" t="s">
        <v>13</v>
      </c>
      <c r="F946" s="4" t="s">
        <v>6</v>
      </c>
    </row>
    <row r="947" spans="1:6">
      <c r="A947" t="n">
        <v>11100</v>
      </c>
      <c r="B947" s="22" t="n">
        <v>20</v>
      </c>
      <c r="C947" s="7" t="n">
        <v>61440</v>
      </c>
      <c r="D947" s="7" t="n">
        <v>3</v>
      </c>
      <c r="E947" s="7" t="n">
        <v>10</v>
      </c>
      <c r="F947" s="7" t="s">
        <v>80</v>
      </c>
    </row>
    <row r="948" spans="1:6">
      <c r="A948" t="s">
        <v>4</v>
      </c>
      <c r="B948" s="4" t="s">
        <v>5</v>
      </c>
      <c r="C948" s="4" t="s">
        <v>10</v>
      </c>
    </row>
    <row r="949" spans="1:6">
      <c r="A949" t="n">
        <v>11118</v>
      </c>
      <c r="B949" s="35" t="n">
        <v>16</v>
      </c>
      <c r="C949" s="7" t="n">
        <v>0</v>
      </c>
    </row>
    <row r="950" spans="1:6">
      <c r="A950" t="s">
        <v>4</v>
      </c>
      <c r="B950" s="4" t="s">
        <v>5</v>
      </c>
      <c r="C950" s="4" t="s">
        <v>10</v>
      </c>
      <c r="D950" s="4" t="s">
        <v>13</v>
      </c>
      <c r="E950" s="4" t="s">
        <v>13</v>
      </c>
      <c r="F950" s="4" t="s">
        <v>6</v>
      </c>
    </row>
    <row r="951" spans="1:6">
      <c r="A951" t="n">
        <v>11121</v>
      </c>
      <c r="B951" s="22" t="n">
        <v>20</v>
      </c>
      <c r="C951" s="7" t="n">
        <v>61441</v>
      </c>
      <c r="D951" s="7" t="n">
        <v>3</v>
      </c>
      <c r="E951" s="7" t="n">
        <v>10</v>
      </c>
      <c r="F951" s="7" t="s">
        <v>80</v>
      </c>
    </row>
    <row r="952" spans="1:6">
      <c r="A952" t="s">
        <v>4</v>
      </c>
      <c r="B952" s="4" t="s">
        <v>5</v>
      </c>
      <c r="C952" s="4" t="s">
        <v>10</v>
      </c>
    </row>
    <row r="953" spans="1:6">
      <c r="A953" t="n">
        <v>11139</v>
      </c>
      <c r="B953" s="35" t="n">
        <v>16</v>
      </c>
      <c r="C953" s="7" t="n">
        <v>0</v>
      </c>
    </row>
    <row r="954" spans="1:6">
      <c r="A954" t="s">
        <v>4</v>
      </c>
      <c r="B954" s="4" t="s">
        <v>5</v>
      </c>
      <c r="C954" s="4" t="s">
        <v>10</v>
      </c>
      <c r="D954" s="4" t="s">
        <v>13</v>
      </c>
      <c r="E954" s="4" t="s">
        <v>13</v>
      </c>
      <c r="F954" s="4" t="s">
        <v>6</v>
      </c>
    </row>
    <row r="955" spans="1:6">
      <c r="A955" t="n">
        <v>11142</v>
      </c>
      <c r="B955" s="22" t="n">
        <v>20</v>
      </c>
      <c r="C955" s="7" t="n">
        <v>61442</v>
      </c>
      <c r="D955" s="7" t="n">
        <v>3</v>
      </c>
      <c r="E955" s="7" t="n">
        <v>10</v>
      </c>
      <c r="F955" s="7" t="s">
        <v>80</v>
      </c>
    </row>
    <row r="956" spans="1:6">
      <c r="A956" t="s">
        <v>4</v>
      </c>
      <c r="B956" s="4" t="s">
        <v>5</v>
      </c>
      <c r="C956" s="4" t="s">
        <v>10</v>
      </c>
    </row>
    <row r="957" spans="1:6">
      <c r="A957" t="n">
        <v>11160</v>
      </c>
      <c r="B957" s="35" t="n">
        <v>16</v>
      </c>
      <c r="C957" s="7" t="n">
        <v>0</v>
      </c>
    </row>
    <row r="958" spans="1:6">
      <c r="A958" t="s">
        <v>4</v>
      </c>
      <c r="B958" s="4" t="s">
        <v>5</v>
      </c>
      <c r="C958" s="4" t="s">
        <v>10</v>
      </c>
      <c r="D958" s="4" t="s">
        <v>13</v>
      </c>
      <c r="E958" s="4" t="s">
        <v>13</v>
      </c>
      <c r="F958" s="4" t="s">
        <v>6</v>
      </c>
    </row>
    <row r="959" spans="1:6">
      <c r="A959" t="n">
        <v>11163</v>
      </c>
      <c r="B959" s="22" t="n">
        <v>20</v>
      </c>
      <c r="C959" s="7" t="n">
        <v>61443</v>
      </c>
      <c r="D959" s="7" t="n">
        <v>3</v>
      </c>
      <c r="E959" s="7" t="n">
        <v>10</v>
      </c>
      <c r="F959" s="7" t="s">
        <v>80</v>
      </c>
    </row>
    <row r="960" spans="1:6">
      <c r="A960" t="s">
        <v>4</v>
      </c>
      <c r="B960" s="4" t="s">
        <v>5</v>
      </c>
      <c r="C960" s="4" t="s">
        <v>10</v>
      </c>
    </row>
    <row r="961" spans="1:6">
      <c r="A961" t="n">
        <v>11181</v>
      </c>
      <c r="B961" s="35" t="n">
        <v>16</v>
      </c>
      <c r="C961" s="7" t="n">
        <v>0</v>
      </c>
    </row>
    <row r="962" spans="1:6">
      <c r="A962" t="s">
        <v>4</v>
      </c>
      <c r="B962" s="4" t="s">
        <v>5</v>
      </c>
      <c r="C962" s="4" t="s">
        <v>10</v>
      </c>
      <c r="D962" s="4" t="s">
        <v>13</v>
      </c>
      <c r="E962" s="4" t="s">
        <v>13</v>
      </c>
      <c r="F962" s="4" t="s">
        <v>6</v>
      </c>
    </row>
    <row r="963" spans="1:6">
      <c r="A963" t="n">
        <v>11184</v>
      </c>
      <c r="B963" s="22" t="n">
        <v>20</v>
      </c>
      <c r="C963" s="7" t="n">
        <v>61444</v>
      </c>
      <c r="D963" s="7" t="n">
        <v>3</v>
      </c>
      <c r="E963" s="7" t="n">
        <v>10</v>
      </c>
      <c r="F963" s="7" t="s">
        <v>80</v>
      </c>
    </row>
    <row r="964" spans="1:6">
      <c r="A964" t="s">
        <v>4</v>
      </c>
      <c r="B964" s="4" t="s">
        <v>5</v>
      </c>
      <c r="C964" s="4" t="s">
        <v>10</v>
      </c>
    </row>
    <row r="965" spans="1:6">
      <c r="A965" t="n">
        <v>11202</v>
      </c>
      <c r="B965" s="35" t="n">
        <v>16</v>
      </c>
      <c r="C965" s="7" t="n">
        <v>0</v>
      </c>
    </row>
    <row r="966" spans="1:6">
      <c r="A966" t="s">
        <v>4</v>
      </c>
      <c r="B966" s="4" t="s">
        <v>5</v>
      </c>
      <c r="C966" s="4" t="s">
        <v>10</v>
      </c>
      <c r="D966" s="4" t="s">
        <v>13</v>
      </c>
      <c r="E966" s="4" t="s">
        <v>13</v>
      </c>
      <c r="F966" s="4" t="s">
        <v>6</v>
      </c>
    </row>
    <row r="967" spans="1:6">
      <c r="A967" t="n">
        <v>11205</v>
      </c>
      <c r="B967" s="22" t="n">
        <v>20</v>
      </c>
      <c r="C967" s="7" t="n">
        <v>61445</v>
      </c>
      <c r="D967" s="7" t="n">
        <v>3</v>
      </c>
      <c r="E967" s="7" t="n">
        <v>10</v>
      </c>
      <c r="F967" s="7" t="s">
        <v>80</v>
      </c>
    </row>
    <row r="968" spans="1:6">
      <c r="A968" t="s">
        <v>4</v>
      </c>
      <c r="B968" s="4" t="s">
        <v>5</v>
      </c>
      <c r="C968" s="4" t="s">
        <v>10</v>
      </c>
    </row>
    <row r="969" spans="1:6">
      <c r="A969" t="n">
        <v>11223</v>
      </c>
      <c r="B969" s="35" t="n">
        <v>16</v>
      </c>
      <c r="C969" s="7" t="n">
        <v>0</v>
      </c>
    </row>
    <row r="970" spans="1:6">
      <c r="A970" t="s">
        <v>4</v>
      </c>
      <c r="B970" s="4" t="s">
        <v>5</v>
      </c>
      <c r="C970" s="4" t="s">
        <v>10</v>
      </c>
      <c r="D970" s="4" t="s">
        <v>13</v>
      </c>
      <c r="E970" s="4" t="s">
        <v>13</v>
      </c>
      <c r="F970" s="4" t="s">
        <v>6</v>
      </c>
    </row>
    <row r="971" spans="1:6">
      <c r="A971" t="n">
        <v>11226</v>
      </c>
      <c r="B971" s="22" t="n">
        <v>20</v>
      </c>
      <c r="C971" s="7" t="n">
        <v>61446</v>
      </c>
      <c r="D971" s="7" t="n">
        <v>3</v>
      </c>
      <c r="E971" s="7" t="n">
        <v>10</v>
      </c>
      <c r="F971" s="7" t="s">
        <v>80</v>
      </c>
    </row>
    <row r="972" spans="1:6">
      <c r="A972" t="s">
        <v>4</v>
      </c>
      <c r="B972" s="4" t="s">
        <v>5</v>
      </c>
      <c r="C972" s="4" t="s">
        <v>10</v>
      </c>
    </row>
    <row r="973" spans="1:6">
      <c r="A973" t="n">
        <v>11244</v>
      </c>
      <c r="B973" s="35" t="n">
        <v>16</v>
      </c>
      <c r="C973" s="7" t="n">
        <v>0</v>
      </c>
    </row>
    <row r="974" spans="1:6">
      <c r="A974" t="s">
        <v>4</v>
      </c>
      <c r="B974" s="4" t="s">
        <v>5</v>
      </c>
      <c r="C974" s="4" t="s">
        <v>13</v>
      </c>
      <c r="D974" s="4" t="s">
        <v>13</v>
      </c>
      <c r="E974" s="4" t="s">
        <v>9</v>
      </c>
      <c r="F974" s="4" t="s">
        <v>13</v>
      </c>
      <c r="G974" s="4" t="s">
        <v>13</v>
      </c>
    </row>
    <row r="975" spans="1:6">
      <c r="A975" t="n">
        <v>11247</v>
      </c>
      <c r="B975" s="31" t="n">
        <v>18</v>
      </c>
      <c r="C975" s="7" t="n">
        <v>0</v>
      </c>
      <c r="D975" s="7" t="n">
        <v>0</v>
      </c>
      <c r="E975" s="7" t="n">
        <v>0</v>
      </c>
      <c r="F975" s="7" t="n">
        <v>19</v>
      </c>
      <c r="G975" s="7" t="n">
        <v>1</v>
      </c>
    </row>
    <row r="976" spans="1:6">
      <c r="A976" t="s">
        <v>4</v>
      </c>
      <c r="B976" s="4" t="s">
        <v>5</v>
      </c>
      <c r="C976" s="4" t="s">
        <v>13</v>
      </c>
      <c r="D976" s="36" t="s">
        <v>81</v>
      </c>
      <c r="E976" s="4" t="s">
        <v>5</v>
      </c>
      <c r="F976" s="4" t="s">
        <v>13</v>
      </c>
      <c r="G976" s="4" t="s">
        <v>10</v>
      </c>
      <c r="H976" s="36" t="s">
        <v>82</v>
      </c>
      <c r="I976" s="4" t="s">
        <v>13</v>
      </c>
      <c r="J976" s="4" t="s">
        <v>20</v>
      </c>
    </row>
    <row r="977" spans="1:10">
      <c r="A977" t="n">
        <v>11256</v>
      </c>
      <c r="B977" s="10" t="n">
        <v>5</v>
      </c>
      <c r="C977" s="7" t="n">
        <v>28</v>
      </c>
      <c r="D977" s="36" t="s">
        <v>3</v>
      </c>
      <c r="E977" s="37" t="n">
        <v>64</v>
      </c>
      <c r="F977" s="7" t="n">
        <v>5</v>
      </c>
      <c r="G977" s="7" t="n">
        <v>0</v>
      </c>
      <c r="H977" s="36" t="s">
        <v>3</v>
      </c>
      <c r="I977" s="7" t="n">
        <v>1</v>
      </c>
      <c r="J977" s="11" t="n">
        <f t="normal" ca="1">A995</f>
        <v>0</v>
      </c>
    </row>
    <row r="978" spans="1:10">
      <c r="A978" t="s">
        <v>4</v>
      </c>
      <c r="B978" s="4" t="s">
        <v>5</v>
      </c>
      <c r="C978" s="4" t="s">
        <v>13</v>
      </c>
      <c r="D978" s="4" t="s">
        <v>13</v>
      </c>
      <c r="E978" s="4" t="s">
        <v>13</v>
      </c>
      <c r="F978" s="4" t="s">
        <v>13</v>
      </c>
      <c r="G978" s="4" t="s">
        <v>9</v>
      </c>
      <c r="H978" s="4" t="s">
        <v>13</v>
      </c>
      <c r="I978" s="4" t="s">
        <v>13</v>
      </c>
      <c r="J978" s="4" t="s">
        <v>13</v>
      </c>
    </row>
    <row r="979" spans="1:10">
      <c r="A979" t="n">
        <v>11267</v>
      </c>
      <c r="B979" s="31" t="n">
        <v>18</v>
      </c>
      <c r="C979" s="7" t="n">
        <v>0</v>
      </c>
      <c r="D979" s="7" t="n">
        <v>35</v>
      </c>
      <c r="E979" s="7" t="n">
        <v>0</v>
      </c>
      <c r="F979" s="7" t="n">
        <v>0</v>
      </c>
      <c r="G979" s="7" t="n">
        <v>1</v>
      </c>
      <c r="H979" s="7" t="n">
        <v>12</v>
      </c>
      <c r="I979" s="7" t="n">
        <v>19</v>
      </c>
      <c r="J979" s="7" t="n">
        <v>1</v>
      </c>
    </row>
    <row r="980" spans="1:10">
      <c r="A980" t="s">
        <v>4</v>
      </c>
      <c r="B980" s="4" t="s">
        <v>5</v>
      </c>
      <c r="C980" s="4" t="s">
        <v>13</v>
      </c>
      <c r="D980" s="4" t="s">
        <v>10</v>
      </c>
      <c r="E980" s="4" t="s">
        <v>13</v>
      </c>
      <c r="F980" s="4" t="s">
        <v>10</v>
      </c>
      <c r="G980" s="4" t="s">
        <v>13</v>
      </c>
      <c r="H980" s="4" t="s">
        <v>13</v>
      </c>
      <c r="I980" s="4" t="s">
        <v>13</v>
      </c>
      <c r="J980" s="4" t="s">
        <v>20</v>
      </c>
    </row>
    <row r="981" spans="1:10">
      <c r="A981" t="n">
        <v>11279</v>
      </c>
      <c r="B981" s="10" t="n">
        <v>5</v>
      </c>
      <c r="C981" s="7" t="n">
        <v>30</v>
      </c>
      <c r="D981" s="7" t="n">
        <v>8202</v>
      </c>
      <c r="E981" s="7" t="n">
        <v>30</v>
      </c>
      <c r="F981" s="7" t="n">
        <v>8205</v>
      </c>
      <c r="G981" s="7" t="n">
        <v>8</v>
      </c>
      <c r="H981" s="7" t="n">
        <v>9</v>
      </c>
      <c r="I981" s="7" t="n">
        <v>1</v>
      </c>
      <c r="J981" s="11" t="n">
        <f t="normal" ca="1">A987</f>
        <v>0</v>
      </c>
    </row>
    <row r="982" spans="1:10">
      <c r="A982" t="s">
        <v>4</v>
      </c>
      <c r="B982" s="4" t="s">
        <v>5</v>
      </c>
      <c r="C982" s="4" t="s">
        <v>13</v>
      </c>
      <c r="D982" s="4" t="s">
        <v>10</v>
      </c>
      <c r="E982" s="4" t="s">
        <v>6</v>
      </c>
      <c r="F982" s="4" t="s">
        <v>6</v>
      </c>
    </row>
    <row r="983" spans="1:10">
      <c r="A983" t="n">
        <v>11293</v>
      </c>
      <c r="B983" s="38" t="n">
        <v>36</v>
      </c>
      <c r="C983" s="7" t="n">
        <v>10</v>
      </c>
      <c r="D983" s="7" t="n">
        <v>0</v>
      </c>
      <c r="E983" s="7" t="s">
        <v>83</v>
      </c>
      <c r="F983" s="7" t="s">
        <v>12</v>
      </c>
    </row>
    <row r="984" spans="1:10">
      <c r="A984" t="s">
        <v>4</v>
      </c>
      <c r="B984" s="4" t="s">
        <v>5</v>
      </c>
      <c r="C984" s="4" t="s">
        <v>20</v>
      </c>
    </row>
    <row r="985" spans="1:10">
      <c r="A985" t="n">
        <v>11311</v>
      </c>
      <c r="B985" s="17" t="n">
        <v>3</v>
      </c>
      <c r="C985" s="11" t="n">
        <f t="normal" ca="1">A989</f>
        <v>0</v>
      </c>
    </row>
    <row r="986" spans="1:10">
      <c r="A986" t="s">
        <v>4</v>
      </c>
      <c r="B986" s="4" t="s">
        <v>5</v>
      </c>
      <c r="C986" s="4" t="s">
        <v>13</v>
      </c>
      <c r="D986" s="4" t="s">
        <v>10</v>
      </c>
      <c r="E986" s="4" t="s">
        <v>6</v>
      </c>
      <c r="F986" s="4" t="s">
        <v>6</v>
      </c>
    </row>
    <row r="987" spans="1:10">
      <c r="A987" t="n">
        <v>11316</v>
      </c>
      <c r="B987" s="38" t="n">
        <v>36</v>
      </c>
      <c r="C987" s="7" t="n">
        <v>10</v>
      </c>
      <c r="D987" s="7" t="n">
        <v>0</v>
      </c>
      <c r="E987" s="7" t="s">
        <v>84</v>
      </c>
      <c r="F987" s="7" t="s">
        <v>12</v>
      </c>
    </row>
    <row r="988" spans="1:10">
      <c r="A988" t="s">
        <v>4</v>
      </c>
      <c r="B988" s="4" t="s">
        <v>5</v>
      </c>
      <c r="C988" s="4" t="s">
        <v>13</v>
      </c>
      <c r="D988" s="4" t="s">
        <v>10</v>
      </c>
      <c r="E988" s="4" t="s">
        <v>13</v>
      </c>
      <c r="F988" s="4" t="s">
        <v>6</v>
      </c>
      <c r="G988" s="4" t="s">
        <v>6</v>
      </c>
      <c r="H988" s="4" t="s">
        <v>6</v>
      </c>
      <c r="I988" s="4" t="s">
        <v>6</v>
      </c>
      <c r="J988" s="4" t="s">
        <v>6</v>
      </c>
      <c r="K988" s="4" t="s">
        <v>6</v>
      </c>
      <c r="L988" s="4" t="s">
        <v>6</v>
      </c>
      <c r="M988" s="4" t="s">
        <v>6</v>
      </c>
      <c r="N988" s="4" t="s">
        <v>6</v>
      </c>
      <c r="O988" s="4" t="s">
        <v>6</v>
      </c>
      <c r="P988" s="4" t="s">
        <v>6</v>
      </c>
      <c r="Q988" s="4" t="s">
        <v>6</v>
      </c>
      <c r="R988" s="4" t="s">
        <v>6</v>
      </c>
      <c r="S988" s="4" t="s">
        <v>6</v>
      </c>
      <c r="T988" s="4" t="s">
        <v>6</v>
      </c>
      <c r="U988" s="4" t="s">
        <v>6</v>
      </c>
    </row>
    <row r="989" spans="1:10">
      <c r="A989" t="n">
        <v>11334</v>
      </c>
      <c r="B989" s="38" t="n">
        <v>36</v>
      </c>
      <c r="C989" s="7" t="n">
        <v>8</v>
      </c>
      <c r="D989" s="7" t="n">
        <v>0</v>
      </c>
      <c r="E989" s="7" t="n">
        <v>0</v>
      </c>
      <c r="F989" s="7" t="s">
        <v>85</v>
      </c>
      <c r="G989" s="7" t="s">
        <v>12</v>
      </c>
      <c r="H989" s="7" t="s">
        <v>12</v>
      </c>
      <c r="I989" s="7" t="s">
        <v>12</v>
      </c>
      <c r="J989" s="7" t="s">
        <v>12</v>
      </c>
      <c r="K989" s="7" t="s">
        <v>12</v>
      </c>
      <c r="L989" s="7" t="s">
        <v>12</v>
      </c>
      <c r="M989" s="7" t="s">
        <v>12</v>
      </c>
      <c r="N989" s="7" t="s">
        <v>12</v>
      </c>
      <c r="O989" s="7" t="s">
        <v>12</v>
      </c>
      <c r="P989" s="7" t="s">
        <v>12</v>
      </c>
      <c r="Q989" s="7" t="s">
        <v>12</v>
      </c>
      <c r="R989" s="7" t="s">
        <v>12</v>
      </c>
      <c r="S989" s="7" t="s">
        <v>12</v>
      </c>
      <c r="T989" s="7" t="s">
        <v>12</v>
      </c>
      <c r="U989" s="7" t="s">
        <v>12</v>
      </c>
    </row>
    <row r="990" spans="1:10">
      <c r="A990" t="s">
        <v>4</v>
      </c>
      <c r="B990" s="4" t="s">
        <v>5</v>
      </c>
      <c r="C990" s="4" t="s">
        <v>10</v>
      </c>
      <c r="D990" s="4" t="s">
        <v>13</v>
      </c>
      <c r="E990" s="4" t="s">
        <v>6</v>
      </c>
      <c r="F990" s="4" t="s">
        <v>22</v>
      </c>
      <c r="G990" s="4" t="s">
        <v>22</v>
      </c>
      <c r="H990" s="4" t="s">
        <v>22</v>
      </c>
    </row>
    <row r="991" spans="1:10">
      <c r="A991" t="n">
        <v>11364</v>
      </c>
      <c r="B991" s="39" t="n">
        <v>48</v>
      </c>
      <c r="C991" s="7" t="n">
        <v>0</v>
      </c>
      <c r="D991" s="7" t="n">
        <v>0</v>
      </c>
      <c r="E991" s="7" t="s">
        <v>85</v>
      </c>
      <c r="F991" s="7" t="n">
        <v>0</v>
      </c>
      <c r="G991" s="7" t="n">
        <v>1</v>
      </c>
      <c r="H991" s="7" t="n">
        <v>1.40129846432482e-45</v>
      </c>
    </row>
    <row r="992" spans="1:10">
      <c r="A992" t="s">
        <v>4</v>
      </c>
      <c r="B992" s="4" t="s">
        <v>5</v>
      </c>
      <c r="C992" s="4" t="s">
        <v>13</v>
      </c>
      <c r="D992" s="4" t="s">
        <v>10</v>
      </c>
      <c r="E992" s="4" t="s">
        <v>6</v>
      </c>
      <c r="F992" s="4" t="s">
        <v>6</v>
      </c>
      <c r="G992" s="4" t="s">
        <v>6</v>
      </c>
      <c r="H992" s="4" t="s">
        <v>6</v>
      </c>
    </row>
    <row r="993" spans="1:21">
      <c r="A993" t="n">
        <v>11390</v>
      </c>
      <c r="B993" s="40" t="n">
        <v>51</v>
      </c>
      <c r="C993" s="7" t="n">
        <v>3</v>
      </c>
      <c r="D993" s="7" t="n">
        <v>0</v>
      </c>
      <c r="E993" s="7" t="s">
        <v>86</v>
      </c>
      <c r="F993" s="7" t="s">
        <v>87</v>
      </c>
      <c r="G993" s="7" t="s">
        <v>88</v>
      </c>
      <c r="H993" s="7" t="s">
        <v>89</v>
      </c>
    </row>
    <row r="994" spans="1:21">
      <c r="A994" t="s">
        <v>4</v>
      </c>
      <c r="B994" s="4" t="s">
        <v>5</v>
      </c>
      <c r="C994" s="4" t="s">
        <v>13</v>
      </c>
      <c r="D994" s="36" t="s">
        <v>81</v>
      </c>
      <c r="E994" s="4" t="s">
        <v>5</v>
      </c>
      <c r="F994" s="4" t="s">
        <v>13</v>
      </c>
      <c r="G994" s="4" t="s">
        <v>10</v>
      </c>
      <c r="H994" s="36" t="s">
        <v>82</v>
      </c>
      <c r="I994" s="4" t="s">
        <v>13</v>
      </c>
      <c r="J994" s="4" t="s">
        <v>20</v>
      </c>
    </row>
    <row r="995" spans="1:21">
      <c r="A995" t="n">
        <v>11411</v>
      </c>
      <c r="B995" s="10" t="n">
        <v>5</v>
      </c>
      <c r="C995" s="7" t="n">
        <v>28</v>
      </c>
      <c r="D995" s="36" t="s">
        <v>3</v>
      </c>
      <c r="E995" s="37" t="n">
        <v>64</v>
      </c>
      <c r="F995" s="7" t="n">
        <v>5</v>
      </c>
      <c r="G995" s="7" t="n">
        <v>1</v>
      </c>
      <c r="H995" s="36" t="s">
        <v>3</v>
      </c>
      <c r="I995" s="7" t="n">
        <v>1</v>
      </c>
      <c r="J995" s="11" t="n">
        <f t="normal" ca="1">A1007</f>
        <v>0</v>
      </c>
    </row>
    <row r="996" spans="1:21">
      <c r="A996" t="s">
        <v>4</v>
      </c>
      <c r="B996" s="4" t="s">
        <v>5</v>
      </c>
      <c r="C996" s="4" t="s">
        <v>13</v>
      </c>
      <c r="D996" s="4" t="s">
        <v>13</v>
      </c>
      <c r="E996" s="4" t="s">
        <v>13</v>
      </c>
      <c r="F996" s="4" t="s">
        <v>13</v>
      </c>
      <c r="G996" s="4" t="s">
        <v>9</v>
      </c>
      <c r="H996" s="4" t="s">
        <v>13</v>
      </c>
      <c r="I996" s="4" t="s">
        <v>13</v>
      </c>
      <c r="J996" s="4" t="s">
        <v>13</v>
      </c>
    </row>
    <row r="997" spans="1:21">
      <c r="A997" t="n">
        <v>11422</v>
      </c>
      <c r="B997" s="31" t="n">
        <v>18</v>
      </c>
      <c r="C997" s="7" t="n">
        <v>0</v>
      </c>
      <c r="D997" s="7" t="n">
        <v>35</v>
      </c>
      <c r="E997" s="7" t="n">
        <v>0</v>
      </c>
      <c r="F997" s="7" t="n">
        <v>0</v>
      </c>
      <c r="G997" s="7" t="n">
        <v>1</v>
      </c>
      <c r="H997" s="7" t="n">
        <v>12</v>
      </c>
      <c r="I997" s="7" t="n">
        <v>19</v>
      </c>
      <c r="J997" s="7" t="n">
        <v>1</v>
      </c>
    </row>
    <row r="998" spans="1:21">
      <c r="A998" t="s">
        <v>4</v>
      </c>
      <c r="B998" s="4" t="s">
        <v>5</v>
      </c>
      <c r="C998" s="4" t="s">
        <v>13</v>
      </c>
      <c r="D998" s="4" t="s">
        <v>10</v>
      </c>
      <c r="E998" s="4" t="s">
        <v>6</v>
      </c>
      <c r="F998" s="4" t="s">
        <v>6</v>
      </c>
    </row>
    <row r="999" spans="1:21">
      <c r="A999" t="n">
        <v>11434</v>
      </c>
      <c r="B999" s="38" t="n">
        <v>36</v>
      </c>
      <c r="C999" s="7" t="n">
        <v>10</v>
      </c>
      <c r="D999" s="7" t="n">
        <v>1</v>
      </c>
      <c r="E999" s="7" t="s">
        <v>90</v>
      </c>
      <c r="F999" s="7" t="s">
        <v>12</v>
      </c>
    </row>
    <row r="1000" spans="1:21">
      <c r="A1000" t="s">
        <v>4</v>
      </c>
      <c r="B1000" s="4" t="s">
        <v>5</v>
      </c>
      <c r="C1000" s="4" t="s">
        <v>13</v>
      </c>
      <c r="D1000" s="4" t="s">
        <v>10</v>
      </c>
      <c r="E1000" s="4" t="s">
        <v>13</v>
      </c>
      <c r="F1000" s="4" t="s">
        <v>6</v>
      </c>
      <c r="G1000" s="4" t="s">
        <v>6</v>
      </c>
      <c r="H1000" s="4" t="s">
        <v>6</v>
      </c>
      <c r="I1000" s="4" t="s">
        <v>6</v>
      </c>
      <c r="J1000" s="4" t="s">
        <v>6</v>
      </c>
      <c r="K1000" s="4" t="s">
        <v>6</v>
      </c>
      <c r="L1000" s="4" t="s">
        <v>6</v>
      </c>
      <c r="M1000" s="4" t="s">
        <v>6</v>
      </c>
      <c r="N1000" s="4" t="s">
        <v>6</v>
      </c>
      <c r="O1000" s="4" t="s">
        <v>6</v>
      </c>
      <c r="P1000" s="4" t="s">
        <v>6</v>
      </c>
      <c r="Q1000" s="4" t="s">
        <v>6</v>
      </c>
      <c r="R1000" s="4" t="s">
        <v>6</v>
      </c>
      <c r="S1000" s="4" t="s">
        <v>6</v>
      </c>
      <c r="T1000" s="4" t="s">
        <v>6</v>
      </c>
      <c r="U1000" s="4" t="s">
        <v>6</v>
      </c>
    </row>
    <row r="1001" spans="1:21">
      <c r="A1001" t="n">
        <v>11452</v>
      </c>
      <c r="B1001" s="38" t="n">
        <v>36</v>
      </c>
      <c r="C1001" s="7" t="n">
        <v>8</v>
      </c>
      <c r="D1001" s="7" t="n">
        <v>1</v>
      </c>
      <c r="E1001" s="7" t="n">
        <v>0</v>
      </c>
      <c r="F1001" s="7" t="s">
        <v>85</v>
      </c>
      <c r="G1001" s="7" t="s">
        <v>12</v>
      </c>
      <c r="H1001" s="7" t="s">
        <v>12</v>
      </c>
      <c r="I1001" s="7" t="s">
        <v>12</v>
      </c>
      <c r="J1001" s="7" t="s">
        <v>12</v>
      </c>
      <c r="K1001" s="7" t="s">
        <v>12</v>
      </c>
      <c r="L1001" s="7" t="s">
        <v>12</v>
      </c>
      <c r="M1001" s="7" t="s">
        <v>12</v>
      </c>
      <c r="N1001" s="7" t="s">
        <v>12</v>
      </c>
      <c r="O1001" s="7" t="s">
        <v>12</v>
      </c>
      <c r="P1001" s="7" t="s">
        <v>12</v>
      </c>
      <c r="Q1001" s="7" t="s">
        <v>12</v>
      </c>
      <c r="R1001" s="7" t="s">
        <v>12</v>
      </c>
      <c r="S1001" s="7" t="s">
        <v>12</v>
      </c>
      <c r="T1001" s="7" t="s">
        <v>12</v>
      </c>
      <c r="U1001" s="7" t="s">
        <v>12</v>
      </c>
    </row>
    <row r="1002" spans="1:21">
      <c r="A1002" t="s">
        <v>4</v>
      </c>
      <c r="B1002" s="4" t="s">
        <v>5</v>
      </c>
      <c r="C1002" s="4" t="s">
        <v>10</v>
      </c>
      <c r="D1002" s="4" t="s">
        <v>13</v>
      </c>
      <c r="E1002" s="4" t="s">
        <v>6</v>
      </c>
      <c r="F1002" s="4" t="s">
        <v>22</v>
      </c>
      <c r="G1002" s="4" t="s">
        <v>22</v>
      </c>
      <c r="H1002" s="4" t="s">
        <v>22</v>
      </c>
    </row>
    <row r="1003" spans="1:21">
      <c r="A1003" t="n">
        <v>11482</v>
      </c>
      <c r="B1003" s="39" t="n">
        <v>48</v>
      </c>
      <c r="C1003" s="7" t="n">
        <v>1</v>
      </c>
      <c r="D1003" s="7" t="n">
        <v>0</v>
      </c>
      <c r="E1003" s="7" t="s">
        <v>85</v>
      </c>
      <c r="F1003" s="7" t="n">
        <v>0</v>
      </c>
      <c r="G1003" s="7" t="n">
        <v>1</v>
      </c>
      <c r="H1003" s="7" t="n">
        <v>1.40129846432482e-45</v>
      </c>
    </row>
    <row r="1004" spans="1:21">
      <c r="A1004" t="s">
        <v>4</v>
      </c>
      <c r="B1004" s="4" t="s">
        <v>5</v>
      </c>
      <c r="C1004" s="4" t="s">
        <v>13</v>
      </c>
      <c r="D1004" s="4" t="s">
        <v>10</v>
      </c>
      <c r="E1004" s="4" t="s">
        <v>6</v>
      </c>
      <c r="F1004" s="4" t="s">
        <v>6</v>
      </c>
      <c r="G1004" s="4" t="s">
        <v>6</v>
      </c>
      <c r="H1004" s="4" t="s">
        <v>6</v>
      </c>
    </row>
    <row r="1005" spans="1:21">
      <c r="A1005" t="n">
        <v>11508</v>
      </c>
      <c r="B1005" s="40" t="n">
        <v>51</v>
      </c>
      <c r="C1005" s="7" t="n">
        <v>3</v>
      </c>
      <c r="D1005" s="7" t="n">
        <v>1</v>
      </c>
      <c r="E1005" s="7" t="s">
        <v>86</v>
      </c>
      <c r="F1005" s="7" t="s">
        <v>87</v>
      </c>
      <c r="G1005" s="7" t="s">
        <v>88</v>
      </c>
      <c r="H1005" s="7" t="s">
        <v>89</v>
      </c>
    </row>
    <row r="1006" spans="1:21">
      <c r="A1006" t="s">
        <v>4</v>
      </c>
      <c r="B1006" s="4" t="s">
        <v>5</v>
      </c>
      <c r="C1006" s="4" t="s">
        <v>13</v>
      </c>
      <c r="D1006" s="36" t="s">
        <v>81</v>
      </c>
      <c r="E1006" s="4" t="s">
        <v>5</v>
      </c>
      <c r="F1006" s="4" t="s">
        <v>13</v>
      </c>
      <c r="G1006" s="4" t="s">
        <v>10</v>
      </c>
      <c r="H1006" s="36" t="s">
        <v>82</v>
      </c>
      <c r="I1006" s="4" t="s">
        <v>13</v>
      </c>
      <c r="J1006" s="4" t="s">
        <v>20</v>
      </c>
    </row>
    <row r="1007" spans="1:21">
      <c r="A1007" t="n">
        <v>11529</v>
      </c>
      <c r="B1007" s="10" t="n">
        <v>5</v>
      </c>
      <c r="C1007" s="7" t="n">
        <v>28</v>
      </c>
      <c r="D1007" s="36" t="s">
        <v>3</v>
      </c>
      <c r="E1007" s="37" t="n">
        <v>64</v>
      </c>
      <c r="F1007" s="7" t="n">
        <v>5</v>
      </c>
      <c r="G1007" s="7" t="n">
        <v>2</v>
      </c>
      <c r="H1007" s="36" t="s">
        <v>3</v>
      </c>
      <c r="I1007" s="7" t="n">
        <v>1</v>
      </c>
      <c r="J1007" s="11" t="n">
        <f t="normal" ca="1">A1019</f>
        <v>0</v>
      </c>
    </row>
    <row r="1008" spans="1:21">
      <c r="A1008" t="s">
        <v>4</v>
      </c>
      <c r="B1008" s="4" t="s">
        <v>5</v>
      </c>
      <c r="C1008" s="4" t="s">
        <v>13</v>
      </c>
      <c r="D1008" s="4" t="s">
        <v>13</v>
      </c>
      <c r="E1008" s="4" t="s">
        <v>13</v>
      </c>
      <c r="F1008" s="4" t="s">
        <v>13</v>
      </c>
      <c r="G1008" s="4" t="s">
        <v>9</v>
      </c>
      <c r="H1008" s="4" t="s">
        <v>13</v>
      </c>
      <c r="I1008" s="4" t="s">
        <v>13</v>
      </c>
      <c r="J1008" s="4" t="s">
        <v>13</v>
      </c>
    </row>
    <row r="1009" spans="1:21">
      <c r="A1009" t="n">
        <v>11540</v>
      </c>
      <c r="B1009" s="31" t="n">
        <v>18</v>
      </c>
      <c r="C1009" s="7" t="n">
        <v>0</v>
      </c>
      <c r="D1009" s="7" t="n">
        <v>35</v>
      </c>
      <c r="E1009" s="7" t="n">
        <v>0</v>
      </c>
      <c r="F1009" s="7" t="n">
        <v>0</v>
      </c>
      <c r="G1009" s="7" t="n">
        <v>1</v>
      </c>
      <c r="H1009" s="7" t="n">
        <v>12</v>
      </c>
      <c r="I1009" s="7" t="n">
        <v>19</v>
      </c>
      <c r="J1009" s="7" t="n">
        <v>1</v>
      </c>
    </row>
    <row r="1010" spans="1:21">
      <c r="A1010" t="s">
        <v>4</v>
      </c>
      <c r="B1010" s="4" t="s">
        <v>5</v>
      </c>
      <c r="C1010" s="4" t="s">
        <v>13</v>
      </c>
      <c r="D1010" s="4" t="s">
        <v>10</v>
      </c>
      <c r="E1010" s="4" t="s">
        <v>6</v>
      </c>
      <c r="F1010" s="4" t="s">
        <v>6</v>
      </c>
    </row>
    <row r="1011" spans="1:21">
      <c r="A1011" t="n">
        <v>11552</v>
      </c>
      <c r="B1011" s="38" t="n">
        <v>36</v>
      </c>
      <c r="C1011" s="7" t="n">
        <v>10</v>
      </c>
      <c r="D1011" s="7" t="n">
        <v>2</v>
      </c>
      <c r="E1011" s="7" t="s">
        <v>91</v>
      </c>
      <c r="F1011" s="7" t="s">
        <v>12</v>
      </c>
    </row>
    <row r="1012" spans="1:21">
      <c r="A1012" t="s">
        <v>4</v>
      </c>
      <c r="B1012" s="4" t="s">
        <v>5</v>
      </c>
      <c r="C1012" s="4" t="s">
        <v>13</v>
      </c>
      <c r="D1012" s="4" t="s">
        <v>10</v>
      </c>
      <c r="E1012" s="4" t="s">
        <v>13</v>
      </c>
      <c r="F1012" s="4" t="s">
        <v>6</v>
      </c>
      <c r="G1012" s="4" t="s">
        <v>6</v>
      </c>
      <c r="H1012" s="4" t="s">
        <v>6</v>
      </c>
      <c r="I1012" s="4" t="s">
        <v>6</v>
      </c>
      <c r="J1012" s="4" t="s">
        <v>6</v>
      </c>
      <c r="K1012" s="4" t="s">
        <v>6</v>
      </c>
      <c r="L1012" s="4" t="s">
        <v>6</v>
      </c>
      <c r="M1012" s="4" t="s">
        <v>6</v>
      </c>
      <c r="N1012" s="4" t="s">
        <v>6</v>
      </c>
      <c r="O1012" s="4" t="s">
        <v>6</v>
      </c>
      <c r="P1012" s="4" t="s">
        <v>6</v>
      </c>
      <c r="Q1012" s="4" t="s">
        <v>6</v>
      </c>
      <c r="R1012" s="4" t="s">
        <v>6</v>
      </c>
      <c r="S1012" s="4" t="s">
        <v>6</v>
      </c>
      <c r="T1012" s="4" t="s">
        <v>6</v>
      </c>
      <c r="U1012" s="4" t="s">
        <v>6</v>
      </c>
    </row>
    <row r="1013" spans="1:21">
      <c r="A1013" t="n">
        <v>11570</v>
      </c>
      <c r="B1013" s="38" t="n">
        <v>36</v>
      </c>
      <c r="C1013" s="7" t="n">
        <v>8</v>
      </c>
      <c r="D1013" s="7" t="n">
        <v>2</v>
      </c>
      <c r="E1013" s="7" t="n">
        <v>0</v>
      </c>
      <c r="F1013" s="7" t="s">
        <v>85</v>
      </c>
      <c r="G1013" s="7" t="s">
        <v>12</v>
      </c>
      <c r="H1013" s="7" t="s">
        <v>12</v>
      </c>
      <c r="I1013" s="7" t="s">
        <v>12</v>
      </c>
      <c r="J1013" s="7" t="s">
        <v>12</v>
      </c>
      <c r="K1013" s="7" t="s">
        <v>12</v>
      </c>
      <c r="L1013" s="7" t="s">
        <v>12</v>
      </c>
      <c r="M1013" s="7" t="s">
        <v>12</v>
      </c>
      <c r="N1013" s="7" t="s">
        <v>12</v>
      </c>
      <c r="O1013" s="7" t="s">
        <v>12</v>
      </c>
      <c r="P1013" s="7" t="s">
        <v>12</v>
      </c>
      <c r="Q1013" s="7" t="s">
        <v>12</v>
      </c>
      <c r="R1013" s="7" t="s">
        <v>12</v>
      </c>
      <c r="S1013" s="7" t="s">
        <v>12</v>
      </c>
      <c r="T1013" s="7" t="s">
        <v>12</v>
      </c>
      <c r="U1013" s="7" t="s">
        <v>12</v>
      </c>
    </row>
    <row r="1014" spans="1:21">
      <c r="A1014" t="s">
        <v>4</v>
      </c>
      <c r="B1014" s="4" t="s">
        <v>5</v>
      </c>
      <c r="C1014" s="4" t="s">
        <v>10</v>
      </c>
      <c r="D1014" s="4" t="s">
        <v>13</v>
      </c>
      <c r="E1014" s="4" t="s">
        <v>6</v>
      </c>
      <c r="F1014" s="4" t="s">
        <v>22</v>
      </c>
      <c r="G1014" s="4" t="s">
        <v>22</v>
      </c>
      <c r="H1014" s="4" t="s">
        <v>22</v>
      </c>
    </row>
    <row r="1015" spans="1:21">
      <c r="A1015" t="n">
        <v>11600</v>
      </c>
      <c r="B1015" s="39" t="n">
        <v>48</v>
      </c>
      <c r="C1015" s="7" t="n">
        <v>2</v>
      </c>
      <c r="D1015" s="7" t="n">
        <v>0</v>
      </c>
      <c r="E1015" s="7" t="s">
        <v>85</v>
      </c>
      <c r="F1015" s="7" t="n">
        <v>0</v>
      </c>
      <c r="G1015" s="7" t="n">
        <v>1</v>
      </c>
      <c r="H1015" s="7" t="n">
        <v>1.40129846432482e-45</v>
      </c>
    </row>
    <row r="1016" spans="1:21">
      <c r="A1016" t="s">
        <v>4</v>
      </c>
      <c r="B1016" s="4" t="s">
        <v>5</v>
      </c>
      <c r="C1016" s="4" t="s">
        <v>13</v>
      </c>
      <c r="D1016" s="4" t="s">
        <v>10</v>
      </c>
      <c r="E1016" s="4" t="s">
        <v>6</v>
      </c>
      <c r="F1016" s="4" t="s">
        <v>6</v>
      </c>
      <c r="G1016" s="4" t="s">
        <v>6</v>
      </c>
      <c r="H1016" s="4" t="s">
        <v>6</v>
      </c>
    </row>
    <row r="1017" spans="1:21">
      <c r="A1017" t="n">
        <v>11626</v>
      </c>
      <c r="B1017" s="40" t="n">
        <v>51</v>
      </c>
      <c r="C1017" s="7" t="n">
        <v>3</v>
      </c>
      <c r="D1017" s="7" t="n">
        <v>2</v>
      </c>
      <c r="E1017" s="7" t="s">
        <v>86</v>
      </c>
      <c r="F1017" s="7" t="s">
        <v>89</v>
      </c>
      <c r="G1017" s="7" t="s">
        <v>88</v>
      </c>
      <c r="H1017" s="7" t="s">
        <v>89</v>
      </c>
    </row>
    <row r="1018" spans="1:21">
      <c r="A1018" t="s">
        <v>4</v>
      </c>
      <c r="B1018" s="4" t="s">
        <v>5</v>
      </c>
      <c r="C1018" s="4" t="s">
        <v>13</v>
      </c>
      <c r="D1018" s="36" t="s">
        <v>81</v>
      </c>
      <c r="E1018" s="4" t="s">
        <v>5</v>
      </c>
      <c r="F1018" s="4" t="s">
        <v>13</v>
      </c>
      <c r="G1018" s="4" t="s">
        <v>10</v>
      </c>
      <c r="H1018" s="36" t="s">
        <v>82</v>
      </c>
      <c r="I1018" s="4" t="s">
        <v>13</v>
      </c>
      <c r="J1018" s="4" t="s">
        <v>20</v>
      </c>
    </row>
    <row r="1019" spans="1:21">
      <c r="A1019" t="n">
        <v>11647</v>
      </c>
      <c r="B1019" s="10" t="n">
        <v>5</v>
      </c>
      <c r="C1019" s="7" t="n">
        <v>28</v>
      </c>
      <c r="D1019" s="36" t="s">
        <v>3</v>
      </c>
      <c r="E1019" s="37" t="n">
        <v>64</v>
      </c>
      <c r="F1019" s="7" t="n">
        <v>5</v>
      </c>
      <c r="G1019" s="7" t="n">
        <v>3</v>
      </c>
      <c r="H1019" s="36" t="s">
        <v>3</v>
      </c>
      <c r="I1019" s="7" t="n">
        <v>1</v>
      </c>
      <c r="J1019" s="11" t="n">
        <f t="normal" ca="1">A1031</f>
        <v>0</v>
      </c>
    </row>
    <row r="1020" spans="1:21">
      <c r="A1020" t="s">
        <v>4</v>
      </c>
      <c r="B1020" s="4" t="s">
        <v>5</v>
      </c>
      <c r="C1020" s="4" t="s">
        <v>13</v>
      </c>
      <c r="D1020" s="4" t="s">
        <v>13</v>
      </c>
      <c r="E1020" s="4" t="s">
        <v>13</v>
      </c>
      <c r="F1020" s="4" t="s">
        <v>13</v>
      </c>
      <c r="G1020" s="4" t="s">
        <v>9</v>
      </c>
      <c r="H1020" s="4" t="s">
        <v>13</v>
      </c>
      <c r="I1020" s="4" t="s">
        <v>13</v>
      </c>
      <c r="J1020" s="4" t="s">
        <v>13</v>
      </c>
    </row>
    <row r="1021" spans="1:21">
      <c r="A1021" t="n">
        <v>11658</v>
      </c>
      <c r="B1021" s="31" t="n">
        <v>18</v>
      </c>
      <c r="C1021" s="7" t="n">
        <v>0</v>
      </c>
      <c r="D1021" s="7" t="n">
        <v>35</v>
      </c>
      <c r="E1021" s="7" t="n">
        <v>0</v>
      </c>
      <c r="F1021" s="7" t="n">
        <v>0</v>
      </c>
      <c r="G1021" s="7" t="n">
        <v>1</v>
      </c>
      <c r="H1021" s="7" t="n">
        <v>12</v>
      </c>
      <c r="I1021" s="7" t="n">
        <v>19</v>
      </c>
      <c r="J1021" s="7" t="n">
        <v>1</v>
      </c>
    </row>
    <row r="1022" spans="1:21">
      <c r="A1022" t="s">
        <v>4</v>
      </c>
      <c r="B1022" s="4" t="s">
        <v>5</v>
      </c>
      <c r="C1022" s="4" t="s">
        <v>13</v>
      </c>
      <c r="D1022" s="4" t="s">
        <v>10</v>
      </c>
      <c r="E1022" s="4" t="s">
        <v>6</v>
      </c>
      <c r="F1022" s="4" t="s">
        <v>6</v>
      </c>
    </row>
    <row r="1023" spans="1:21">
      <c r="A1023" t="n">
        <v>11670</v>
      </c>
      <c r="B1023" s="38" t="n">
        <v>36</v>
      </c>
      <c r="C1023" s="7" t="n">
        <v>10</v>
      </c>
      <c r="D1023" s="7" t="n">
        <v>3</v>
      </c>
      <c r="E1023" s="7" t="s">
        <v>92</v>
      </c>
      <c r="F1023" s="7" t="s">
        <v>12</v>
      </c>
    </row>
    <row r="1024" spans="1:21">
      <c r="A1024" t="s">
        <v>4</v>
      </c>
      <c r="B1024" s="4" t="s">
        <v>5</v>
      </c>
      <c r="C1024" s="4" t="s">
        <v>13</v>
      </c>
      <c r="D1024" s="4" t="s">
        <v>10</v>
      </c>
      <c r="E1024" s="4" t="s">
        <v>13</v>
      </c>
      <c r="F1024" s="4" t="s">
        <v>6</v>
      </c>
      <c r="G1024" s="4" t="s">
        <v>6</v>
      </c>
      <c r="H1024" s="4" t="s">
        <v>6</v>
      </c>
      <c r="I1024" s="4" t="s">
        <v>6</v>
      </c>
      <c r="J1024" s="4" t="s">
        <v>6</v>
      </c>
      <c r="K1024" s="4" t="s">
        <v>6</v>
      </c>
      <c r="L1024" s="4" t="s">
        <v>6</v>
      </c>
      <c r="M1024" s="4" t="s">
        <v>6</v>
      </c>
      <c r="N1024" s="4" t="s">
        <v>6</v>
      </c>
      <c r="O1024" s="4" t="s">
        <v>6</v>
      </c>
      <c r="P1024" s="4" t="s">
        <v>6</v>
      </c>
      <c r="Q1024" s="4" t="s">
        <v>6</v>
      </c>
      <c r="R1024" s="4" t="s">
        <v>6</v>
      </c>
      <c r="S1024" s="4" t="s">
        <v>6</v>
      </c>
      <c r="T1024" s="4" t="s">
        <v>6</v>
      </c>
      <c r="U1024" s="4" t="s">
        <v>6</v>
      </c>
    </row>
    <row r="1025" spans="1:21">
      <c r="A1025" t="n">
        <v>11688</v>
      </c>
      <c r="B1025" s="38" t="n">
        <v>36</v>
      </c>
      <c r="C1025" s="7" t="n">
        <v>8</v>
      </c>
      <c r="D1025" s="7" t="n">
        <v>3</v>
      </c>
      <c r="E1025" s="7" t="n">
        <v>0</v>
      </c>
      <c r="F1025" s="7" t="s">
        <v>93</v>
      </c>
      <c r="G1025" s="7" t="s">
        <v>12</v>
      </c>
      <c r="H1025" s="7" t="s">
        <v>12</v>
      </c>
      <c r="I1025" s="7" t="s">
        <v>12</v>
      </c>
      <c r="J1025" s="7" t="s">
        <v>12</v>
      </c>
      <c r="K1025" s="7" t="s">
        <v>12</v>
      </c>
      <c r="L1025" s="7" t="s">
        <v>12</v>
      </c>
      <c r="M1025" s="7" t="s">
        <v>12</v>
      </c>
      <c r="N1025" s="7" t="s">
        <v>12</v>
      </c>
      <c r="O1025" s="7" t="s">
        <v>12</v>
      </c>
      <c r="P1025" s="7" t="s">
        <v>12</v>
      </c>
      <c r="Q1025" s="7" t="s">
        <v>12</v>
      </c>
      <c r="R1025" s="7" t="s">
        <v>12</v>
      </c>
      <c r="S1025" s="7" t="s">
        <v>12</v>
      </c>
      <c r="T1025" s="7" t="s">
        <v>12</v>
      </c>
      <c r="U1025" s="7" t="s">
        <v>12</v>
      </c>
    </row>
    <row r="1026" spans="1:21">
      <c r="A1026" t="s">
        <v>4</v>
      </c>
      <c r="B1026" s="4" t="s">
        <v>5</v>
      </c>
      <c r="C1026" s="4" t="s">
        <v>10</v>
      </c>
      <c r="D1026" s="4" t="s">
        <v>13</v>
      </c>
      <c r="E1026" s="4" t="s">
        <v>6</v>
      </c>
      <c r="F1026" s="4" t="s">
        <v>22</v>
      </c>
      <c r="G1026" s="4" t="s">
        <v>22</v>
      </c>
      <c r="H1026" s="4" t="s">
        <v>22</v>
      </c>
    </row>
    <row r="1027" spans="1:21">
      <c r="A1027" t="n">
        <v>11719</v>
      </c>
      <c r="B1027" s="39" t="n">
        <v>48</v>
      </c>
      <c r="C1027" s="7" t="n">
        <v>3</v>
      </c>
      <c r="D1027" s="7" t="n">
        <v>0</v>
      </c>
      <c r="E1027" s="7" t="s">
        <v>93</v>
      </c>
      <c r="F1027" s="7" t="n">
        <v>0</v>
      </c>
      <c r="G1027" s="7" t="n">
        <v>1</v>
      </c>
      <c r="H1027" s="7" t="n">
        <v>1.40129846432482e-45</v>
      </c>
    </row>
    <row r="1028" spans="1:21">
      <c r="A1028" t="s">
        <v>4</v>
      </c>
      <c r="B1028" s="4" t="s">
        <v>5</v>
      </c>
      <c r="C1028" s="4" t="s">
        <v>13</v>
      </c>
      <c r="D1028" s="4" t="s">
        <v>10</v>
      </c>
      <c r="E1028" s="4" t="s">
        <v>6</v>
      </c>
      <c r="F1028" s="4" t="s">
        <v>6</v>
      </c>
      <c r="G1028" s="4" t="s">
        <v>6</v>
      </c>
      <c r="H1028" s="4" t="s">
        <v>6</v>
      </c>
    </row>
    <row r="1029" spans="1:21">
      <c r="A1029" t="n">
        <v>11746</v>
      </c>
      <c r="B1029" s="40" t="n">
        <v>51</v>
      </c>
      <c r="C1029" s="7" t="n">
        <v>3</v>
      </c>
      <c r="D1029" s="7" t="n">
        <v>3</v>
      </c>
      <c r="E1029" s="7" t="s">
        <v>86</v>
      </c>
      <c r="F1029" s="7" t="s">
        <v>87</v>
      </c>
      <c r="G1029" s="7" t="s">
        <v>88</v>
      </c>
      <c r="H1029" s="7" t="s">
        <v>89</v>
      </c>
    </row>
    <row r="1030" spans="1:21">
      <c r="A1030" t="s">
        <v>4</v>
      </c>
      <c r="B1030" s="4" t="s">
        <v>5</v>
      </c>
      <c r="C1030" s="4" t="s">
        <v>13</v>
      </c>
      <c r="D1030" s="36" t="s">
        <v>81</v>
      </c>
      <c r="E1030" s="4" t="s">
        <v>5</v>
      </c>
      <c r="F1030" s="4" t="s">
        <v>13</v>
      </c>
      <c r="G1030" s="4" t="s">
        <v>10</v>
      </c>
      <c r="H1030" s="36" t="s">
        <v>82</v>
      </c>
      <c r="I1030" s="4" t="s">
        <v>13</v>
      </c>
      <c r="J1030" s="4" t="s">
        <v>20</v>
      </c>
    </row>
    <row r="1031" spans="1:21">
      <c r="A1031" t="n">
        <v>11767</v>
      </c>
      <c r="B1031" s="10" t="n">
        <v>5</v>
      </c>
      <c r="C1031" s="7" t="n">
        <v>28</v>
      </c>
      <c r="D1031" s="36" t="s">
        <v>3</v>
      </c>
      <c r="E1031" s="37" t="n">
        <v>64</v>
      </c>
      <c r="F1031" s="7" t="n">
        <v>5</v>
      </c>
      <c r="G1031" s="7" t="n">
        <v>4</v>
      </c>
      <c r="H1031" s="36" t="s">
        <v>3</v>
      </c>
      <c r="I1031" s="7" t="n">
        <v>1</v>
      </c>
      <c r="J1031" s="11" t="n">
        <f t="normal" ca="1">A1043</f>
        <v>0</v>
      </c>
    </row>
    <row r="1032" spans="1:21">
      <c r="A1032" t="s">
        <v>4</v>
      </c>
      <c r="B1032" s="4" t="s">
        <v>5</v>
      </c>
      <c r="C1032" s="4" t="s">
        <v>13</v>
      </c>
      <c r="D1032" s="4" t="s">
        <v>13</v>
      </c>
      <c r="E1032" s="4" t="s">
        <v>13</v>
      </c>
      <c r="F1032" s="4" t="s">
        <v>13</v>
      </c>
      <c r="G1032" s="4" t="s">
        <v>9</v>
      </c>
      <c r="H1032" s="4" t="s">
        <v>13</v>
      </c>
      <c r="I1032" s="4" t="s">
        <v>13</v>
      </c>
      <c r="J1032" s="4" t="s">
        <v>13</v>
      </c>
    </row>
    <row r="1033" spans="1:21">
      <c r="A1033" t="n">
        <v>11778</v>
      </c>
      <c r="B1033" s="31" t="n">
        <v>18</v>
      </c>
      <c r="C1033" s="7" t="n">
        <v>0</v>
      </c>
      <c r="D1033" s="7" t="n">
        <v>35</v>
      </c>
      <c r="E1033" s="7" t="n">
        <v>0</v>
      </c>
      <c r="F1033" s="7" t="n">
        <v>0</v>
      </c>
      <c r="G1033" s="7" t="n">
        <v>1</v>
      </c>
      <c r="H1033" s="7" t="n">
        <v>12</v>
      </c>
      <c r="I1033" s="7" t="n">
        <v>19</v>
      </c>
      <c r="J1033" s="7" t="n">
        <v>1</v>
      </c>
    </row>
    <row r="1034" spans="1:21">
      <c r="A1034" t="s">
        <v>4</v>
      </c>
      <c r="B1034" s="4" t="s">
        <v>5</v>
      </c>
      <c r="C1034" s="4" t="s">
        <v>13</v>
      </c>
      <c r="D1034" s="4" t="s">
        <v>10</v>
      </c>
      <c r="E1034" s="4" t="s">
        <v>6</v>
      </c>
      <c r="F1034" s="4" t="s">
        <v>6</v>
      </c>
    </row>
    <row r="1035" spans="1:21">
      <c r="A1035" t="n">
        <v>11790</v>
      </c>
      <c r="B1035" s="38" t="n">
        <v>36</v>
      </c>
      <c r="C1035" s="7" t="n">
        <v>10</v>
      </c>
      <c r="D1035" s="7" t="n">
        <v>4</v>
      </c>
      <c r="E1035" s="7" t="s">
        <v>94</v>
      </c>
      <c r="F1035" s="7" t="s">
        <v>12</v>
      </c>
    </row>
    <row r="1036" spans="1:21">
      <c r="A1036" t="s">
        <v>4</v>
      </c>
      <c r="B1036" s="4" t="s">
        <v>5</v>
      </c>
      <c r="C1036" s="4" t="s">
        <v>13</v>
      </c>
      <c r="D1036" s="4" t="s">
        <v>10</v>
      </c>
      <c r="E1036" s="4" t="s">
        <v>13</v>
      </c>
      <c r="F1036" s="4" t="s">
        <v>6</v>
      </c>
      <c r="G1036" s="4" t="s">
        <v>6</v>
      </c>
      <c r="H1036" s="4" t="s">
        <v>6</v>
      </c>
      <c r="I1036" s="4" t="s">
        <v>6</v>
      </c>
      <c r="J1036" s="4" t="s">
        <v>6</v>
      </c>
      <c r="K1036" s="4" t="s">
        <v>6</v>
      </c>
      <c r="L1036" s="4" t="s">
        <v>6</v>
      </c>
      <c r="M1036" s="4" t="s">
        <v>6</v>
      </c>
      <c r="N1036" s="4" t="s">
        <v>6</v>
      </c>
      <c r="O1036" s="4" t="s">
        <v>6</v>
      </c>
      <c r="P1036" s="4" t="s">
        <v>6</v>
      </c>
      <c r="Q1036" s="4" t="s">
        <v>6</v>
      </c>
      <c r="R1036" s="4" t="s">
        <v>6</v>
      </c>
      <c r="S1036" s="4" t="s">
        <v>6</v>
      </c>
      <c r="T1036" s="4" t="s">
        <v>6</v>
      </c>
      <c r="U1036" s="4" t="s">
        <v>6</v>
      </c>
    </row>
    <row r="1037" spans="1:21">
      <c r="A1037" t="n">
        <v>11808</v>
      </c>
      <c r="B1037" s="38" t="n">
        <v>36</v>
      </c>
      <c r="C1037" s="7" t="n">
        <v>8</v>
      </c>
      <c r="D1037" s="7" t="n">
        <v>4</v>
      </c>
      <c r="E1037" s="7" t="n">
        <v>0</v>
      </c>
      <c r="F1037" s="7" t="s">
        <v>85</v>
      </c>
      <c r="G1037" s="7" t="s">
        <v>12</v>
      </c>
      <c r="H1037" s="7" t="s">
        <v>12</v>
      </c>
      <c r="I1037" s="7" t="s">
        <v>12</v>
      </c>
      <c r="J1037" s="7" t="s">
        <v>12</v>
      </c>
      <c r="K1037" s="7" t="s">
        <v>12</v>
      </c>
      <c r="L1037" s="7" t="s">
        <v>12</v>
      </c>
      <c r="M1037" s="7" t="s">
        <v>12</v>
      </c>
      <c r="N1037" s="7" t="s">
        <v>12</v>
      </c>
      <c r="O1037" s="7" t="s">
        <v>12</v>
      </c>
      <c r="P1037" s="7" t="s">
        <v>12</v>
      </c>
      <c r="Q1037" s="7" t="s">
        <v>12</v>
      </c>
      <c r="R1037" s="7" t="s">
        <v>12</v>
      </c>
      <c r="S1037" s="7" t="s">
        <v>12</v>
      </c>
      <c r="T1037" s="7" t="s">
        <v>12</v>
      </c>
      <c r="U1037" s="7" t="s">
        <v>12</v>
      </c>
    </row>
    <row r="1038" spans="1:21">
      <c r="A1038" t="s">
        <v>4</v>
      </c>
      <c r="B1038" s="4" t="s">
        <v>5</v>
      </c>
      <c r="C1038" s="4" t="s">
        <v>10</v>
      </c>
      <c r="D1038" s="4" t="s">
        <v>13</v>
      </c>
      <c r="E1038" s="4" t="s">
        <v>6</v>
      </c>
      <c r="F1038" s="4" t="s">
        <v>22</v>
      </c>
      <c r="G1038" s="4" t="s">
        <v>22</v>
      </c>
      <c r="H1038" s="4" t="s">
        <v>22</v>
      </c>
    </row>
    <row r="1039" spans="1:21">
      <c r="A1039" t="n">
        <v>11838</v>
      </c>
      <c r="B1039" s="39" t="n">
        <v>48</v>
      </c>
      <c r="C1039" s="7" t="n">
        <v>4</v>
      </c>
      <c r="D1039" s="7" t="n">
        <v>0</v>
      </c>
      <c r="E1039" s="7" t="s">
        <v>85</v>
      </c>
      <c r="F1039" s="7" t="n">
        <v>0</v>
      </c>
      <c r="G1039" s="7" t="n">
        <v>1</v>
      </c>
      <c r="H1039" s="7" t="n">
        <v>1.40129846432482e-45</v>
      </c>
    </row>
    <row r="1040" spans="1:21">
      <c r="A1040" t="s">
        <v>4</v>
      </c>
      <c r="B1040" s="4" t="s">
        <v>5</v>
      </c>
      <c r="C1040" s="4" t="s">
        <v>13</v>
      </c>
      <c r="D1040" s="4" t="s">
        <v>10</v>
      </c>
      <c r="E1040" s="4" t="s">
        <v>6</v>
      </c>
      <c r="F1040" s="4" t="s">
        <v>6</v>
      </c>
      <c r="G1040" s="4" t="s">
        <v>6</v>
      </c>
      <c r="H1040" s="4" t="s">
        <v>6</v>
      </c>
    </row>
    <row r="1041" spans="1:21">
      <c r="A1041" t="n">
        <v>11864</v>
      </c>
      <c r="B1041" s="40" t="n">
        <v>51</v>
      </c>
      <c r="C1041" s="7" t="n">
        <v>3</v>
      </c>
      <c r="D1041" s="7" t="n">
        <v>4</v>
      </c>
      <c r="E1041" s="7" t="s">
        <v>86</v>
      </c>
      <c r="F1041" s="7" t="s">
        <v>87</v>
      </c>
      <c r="G1041" s="7" t="s">
        <v>88</v>
      </c>
      <c r="H1041" s="7" t="s">
        <v>89</v>
      </c>
    </row>
    <row r="1042" spans="1:21">
      <c r="A1042" t="s">
        <v>4</v>
      </c>
      <c r="B1042" s="4" t="s">
        <v>5</v>
      </c>
      <c r="C1042" s="4" t="s">
        <v>13</v>
      </c>
      <c r="D1042" s="36" t="s">
        <v>81</v>
      </c>
      <c r="E1042" s="4" t="s">
        <v>5</v>
      </c>
      <c r="F1042" s="4" t="s">
        <v>13</v>
      </c>
      <c r="G1042" s="4" t="s">
        <v>10</v>
      </c>
      <c r="H1042" s="36" t="s">
        <v>82</v>
      </c>
      <c r="I1042" s="4" t="s">
        <v>13</v>
      </c>
      <c r="J1042" s="4" t="s">
        <v>20</v>
      </c>
    </row>
    <row r="1043" spans="1:21">
      <c r="A1043" t="n">
        <v>11885</v>
      </c>
      <c r="B1043" s="10" t="n">
        <v>5</v>
      </c>
      <c r="C1043" s="7" t="n">
        <v>28</v>
      </c>
      <c r="D1043" s="36" t="s">
        <v>3</v>
      </c>
      <c r="E1043" s="37" t="n">
        <v>64</v>
      </c>
      <c r="F1043" s="7" t="n">
        <v>5</v>
      </c>
      <c r="G1043" s="7" t="n">
        <v>5</v>
      </c>
      <c r="H1043" s="36" t="s">
        <v>3</v>
      </c>
      <c r="I1043" s="7" t="n">
        <v>1</v>
      </c>
      <c r="J1043" s="11" t="n">
        <f t="normal" ca="1">A1055</f>
        <v>0</v>
      </c>
    </row>
    <row r="1044" spans="1:21">
      <c r="A1044" t="s">
        <v>4</v>
      </c>
      <c r="B1044" s="4" t="s">
        <v>5</v>
      </c>
      <c r="C1044" s="4" t="s">
        <v>13</v>
      </c>
      <c r="D1044" s="4" t="s">
        <v>13</v>
      </c>
      <c r="E1044" s="4" t="s">
        <v>13</v>
      </c>
      <c r="F1044" s="4" t="s">
        <v>13</v>
      </c>
      <c r="G1044" s="4" t="s">
        <v>9</v>
      </c>
      <c r="H1044" s="4" t="s">
        <v>13</v>
      </c>
      <c r="I1044" s="4" t="s">
        <v>13</v>
      </c>
      <c r="J1044" s="4" t="s">
        <v>13</v>
      </c>
    </row>
    <row r="1045" spans="1:21">
      <c r="A1045" t="n">
        <v>11896</v>
      </c>
      <c r="B1045" s="31" t="n">
        <v>18</v>
      </c>
      <c r="C1045" s="7" t="n">
        <v>0</v>
      </c>
      <c r="D1045" s="7" t="n">
        <v>35</v>
      </c>
      <c r="E1045" s="7" t="n">
        <v>0</v>
      </c>
      <c r="F1045" s="7" t="n">
        <v>0</v>
      </c>
      <c r="G1045" s="7" t="n">
        <v>1</v>
      </c>
      <c r="H1045" s="7" t="n">
        <v>12</v>
      </c>
      <c r="I1045" s="7" t="n">
        <v>19</v>
      </c>
      <c r="J1045" s="7" t="n">
        <v>1</v>
      </c>
    </row>
    <row r="1046" spans="1:21">
      <c r="A1046" t="s">
        <v>4</v>
      </c>
      <c r="B1046" s="4" t="s">
        <v>5</v>
      </c>
      <c r="C1046" s="4" t="s">
        <v>13</v>
      </c>
      <c r="D1046" s="4" t="s">
        <v>10</v>
      </c>
      <c r="E1046" s="4" t="s">
        <v>6</v>
      </c>
      <c r="F1046" s="4" t="s">
        <v>6</v>
      </c>
    </row>
    <row r="1047" spans="1:21">
      <c r="A1047" t="n">
        <v>11908</v>
      </c>
      <c r="B1047" s="38" t="n">
        <v>36</v>
      </c>
      <c r="C1047" s="7" t="n">
        <v>10</v>
      </c>
      <c r="D1047" s="7" t="n">
        <v>5</v>
      </c>
      <c r="E1047" s="7" t="s">
        <v>95</v>
      </c>
      <c r="F1047" s="7" t="s">
        <v>12</v>
      </c>
    </row>
    <row r="1048" spans="1:21">
      <c r="A1048" t="s">
        <v>4</v>
      </c>
      <c r="B1048" s="4" t="s">
        <v>5</v>
      </c>
      <c r="C1048" s="4" t="s">
        <v>13</v>
      </c>
      <c r="D1048" s="4" t="s">
        <v>10</v>
      </c>
      <c r="E1048" s="4" t="s">
        <v>13</v>
      </c>
      <c r="F1048" s="4" t="s">
        <v>6</v>
      </c>
      <c r="G1048" s="4" t="s">
        <v>6</v>
      </c>
      <c r="H1048" s="4" t="s">
        <v>6</v>
      </c>
      <c r="I1048" s="4" t="s">
        <v>6</v>
      </c>
      <c r="J1048" s="4" t="s">
        <v>6</v>
      </c>
      <c r="K1048" s="4" t="s">
        <v>6</v>
      </c>
      <c r="L1048" s="4" t="s">
        <v>6</v>
      </c>
      <c r="M1048" s="4" t="s">
        <v>6</v>
      </c>
      <c r="N1048" s="4" t="s">
        <v>6</v>
      </c>
      <c r="O1048" s="4" t="s">
        <v>6</v>
      </c>
      <c r="P1048" s="4" t="s">
        <v>6</v>
      </c>
      <c r="Q1048" s="4" t="s">
        <v>6</v>
      </c>
      <c r="R1048" s="4" t="s">
        <v>6</v>
      </c>
      <c r="S1048" s="4" t="s">
        <v>6</v>
      </c>
      <c r="T1048" s="4" t="s">
        <v>6</v>
      </c>
      <c r="U1048" s="4" t="s">
        <v>6</v>
      </c>
    </row>
    <row r="1049" spans="1:21">
      <c r="A1049" t="n">
        <v>11926</v>
      </c>
      <c r="B1049" s="38" t="n">
        <v>36</v>
      </c>
      <c r="C1049" s="7" t="n">
        <v>8</v>
      </c>
      <c r="D1049" s="7" t="n">
        <v>5</v>
      </c>
      <c r="E1049" s="7" t="n">
        <v>0</v>
      </c>
      <c r="F1049" s="7" t="s">
        <v>93</v>
      </c>
      <c r="G1049" s="7" t="s">
        <v>12</v>
      </c>
      <c r="H1049" s="7" t="s">
        <v>12</v>
      </c>
      <c r="I1049" s="7" t="s">
        <v>12</v>
      </c>
      <c r="J1049" s="7" t="s">
        <v>12</v>
      </c>
      <c r="K1049" s="7" t="s">
        <v>12</v>
      </c>
      <c r="L1049" s="7" t="s">
        <v>12</v>
      </c>
      <c r="M1049" s="7" t="s">
        <v>12</v>
      </c>
      <c r="N1049" s="7" t="s">
        <v>12</v>
      </c>
      <c r="O1049" s="7" t="s">
        <v>12</v>
      </c>
      <c r="P1049" s="7" t="s">
        <v>12</v>
      </c>
      <c r="Q1049" s="7" t="s">
        <v>12</v>
      </c>
      <c r="R1049" s="7" t="s">
        <v>12</v>
      </c>
      <c r="S1049" s="7" t="s">
        <v>12</v>
      </c>
      <c r="T1049" s="7" t="s">
        <v>12</v>
      </c>
      <c r="U1049" s="7" t="s">
        <v>12</v>
      </c>
    </row>
    <row r="1050" spans="1:21">
      <c r="A1050" t="s">
        <v>4</v>
      </c>
      <c r="B1050" s="4" t="s">
        <v>5</v>
      </c>
      <c r="C1050" s="4" t="s">
        <v>10</v>
      </c>
      <c r="D1050" s="4" t="s">
        <v>13</v>
      </c>
      <c r="E1050" s="4" t="s">
        <v>6</v>
      </c>
      <c r="F1050" s="4" t="s">
        <v>22</v>
      </c>
      <c r="G1050" s="4" t="s">
        <v>22</v>
      </c>
      <c r="H1050" s="4" t="s">
        <v>22</v>
      </c>
    </row>
    <row r="1051" spans="1:21">
      <c r="A1051" t="n">
        <v>11957</v>
      </c>
      <c r="B1051" s="39" t="n">
        <v>48</v>
      </c>
      <c r="C1051" s="7" t="n">
        <v>5</v>
      </c>
      <c r="D1051" s="7" t="n">
        <v>0</v>
      </c>
      <c r="E1051" s="7" t="s">
        <v>93</v>
      </c>
      <c r="F1051" s="7" t="n">
        <v>0</v>
      </c>
      <c r="G1051" s="7" t="n">
        <v>1</v>
      </c>
      <c r="H1051" s="7" t="n">
        <v>1.40129846432482e-45</v>
      </c>
    </row>
    <row r="1052" spans="1:21">
      <c r="A1052" t="s">
        <v>4</v>
      </c>
      <c r="B1052" s="4" t="s">
        <v>5</v>
      </c>
      <c r="C1052" s="4" t="s">
        <v>13</v>
      </c>
      <c r="D1052" s="4" t="s">
        <v>10</v>
      </c>
      <c r="E1052" s="4" t="s">
        <v>6</v>
      </c>
      <c r="F1052" s="4" t="s">
        <v>6</v>
      </c>
      <c r="G1052" s="4" t="s">
        <v>6</v>
      </c>
      <c r="H1052" s="4" t="s">
        <v>6</v>
      </c>
    </row>
    <row r="1053" spans="1:21">
      <c r="A1053" t="n">
        <v>11984</v>
      </c>
      <c r="B1053" s="40" t="n">
        <v>51</v>
      </c>
      <c r="C1053" s="7" t="n">
        <v>3</v>
      </c>
      <c r="D1053" s="7" t="n">
        <v>5</v>
      </c>
      <c r="E1053" s="7" t="s">
        <v>86</v>
      </c>
      <c r="F1053" s="7" t="s">
        <v>89</v>
      </c>
      <c r="G1053" s="7" t="s">
        <v>88</v>
      </c>
      <c r="H1053" s="7" t="s">
        <v>89</v>
      </c>
    </row>
    <row r="1054" spans="1:21">
      <c r="A1054" t="s">
        <v>4</v>
      </c>
      <c r="B1054" s="4" t="s">
        <v>5</v>
      </c>
      <c r="C1054" s="4" t="s">
        <v>13</v>
      </c>
      <c r="D1054" s="36" t="s">
        <v>81</v>
      </c>
      <c r="E1054" s="4" t="s">
        <v>5</v>
      </c>
      <c r="F1054" s="4" t="s">
        <v>13</v>
      </c>
      <c r="G1054" s="4" t="s">
        <v>10</v>
      </c>
      <c r="H1054" s="36" t="s">
        <v>82</v>
      </c>
      <c r="I1054" s="4" t="s">
        <v>13</v>
      </c>
      <c r="J1054" s="4" t="s">
        <v>20</v>
      </c>
    </row>
    <row r="1055" spans="1:21">
      <c r="A1055" t="n">
        <v>12005</v>
      </c>
      <c r="B1055" s="10" t="n">
        <v>5</v>
      </c>
      <c r="C1055" s="7" t="n">
        <v>28</v>
      </c>
      <c r="D1055" s="36" t="s">
        <v>3</v>
      </c>
      <c r="E1055" s="37" t="n">
        <v>64</v>
      </c>
      <c r="F1055" s="7" t="n">
        <v>5</v>
      </c>
      <c r="G1055" s="7" t="n">
        <v>6</v>
      </c>
      <c r="H1055" s="36" t="s">
        <v>3</v>
      </c>
      <c r="I1055" s="7" t="n">
        <v>1</v>
      </c>
      <c r="J1055" s="11" t="n">
        <f t="normal" ca="1">A1067</f>
        <v>0</v>
      </c>
    </row>
    <row r="1056" spans="1:21">
      <c r="A1056" t="s">
        <v>4</v>
      </c>
      <c r="B1056" s="4" t="s">
        <v>5</v>
      </c>
      <c r="C1056" s="4" t="s">
        <v>13</v>
      </c>
      <c r="D1056" s="4" t="s">
        <v>13</v>
      </c>
      <c r="E1056" s="4" t="s">
        <v>13</v>
      </c>
      <c r="F1056" s="4" t="s">
        <v>13</v>
      </c>
      <c r="G1056" s="4" t="s">
        <v>9</v>
      </c>
      <c r="H1056" s="4" t="s">
        <v>13</v>
      </c>
      <c r="I1056" s="4" t="s">
        <v>13</v>
      </c>
      <c r="J1056" s="4" t="s">
        <v>13</v>
      </c>
    </row>
    <row r="1057" spans="1:21">
      <c r="A1057" t="n">
        <v>12016</v>
      </c>
      <c r="B1057" s="31" t="n">
        <v>18</v>
      </c>
      <c r="C1057" s="7" t="n">
        <v>0</v>
      </c>
      <c r="D1057" s="7" t="n">
        <v>35</v>
      </c>
      <c r="E1057" s="7" t="n">
        <v>0</v>
      </c>
      <c r="F1057" s="7" t="n">
        <v>0</v>
      </c>
      <c r="G1057" s="7" t="n">
        <v>1</v>
      </c>
      <c r="H1057" s="7" t="n">
        <v>12</v>
      </c>
      <c r="I1057" s="7" t="n">
        <v>19</v>
      </c>
      <c r="J1057" s="7" t="n">
        <v>1</v>
      </c>
    </row>
    <row r="1058" spans="1:21">
      <c r="A1058" t="s">
        <v>4</v>
      </c>
      <c r="B1058" s="4" t="s">
        <v>5</v>
      </c>
      <c r="C1058" s="4" t="s">
        <v>13</v>
      </c>
      <c r="D1058" s="4" t="s">
        <v>10</v>
      </c>
      <c r="E1058" s="4" t="s">
        <v>6</v>
      </c>
      <c r="F1058" s="4" t="s">
        <v>6</v>
      </c>
    </row>
    <row r="1059" spans="1:21">
      <c r="A1059" t="n">
        <v>12028</v>
      </c>
      <c r="B1059" s="38" t="n">
        <v>36</v>
      </c>
      <c r="C1059" s="7" t="n">
        <v>10</v>
      </c>
      <c r="D1059" s="7" t="n">
        <v>6</v>
      </c>
      <c r="E1059" s="7" t="s">
        <v>96</v>
      </c>
      <c r="F1059" s="7" t="s">
        <v>12</v>
      </c>
    </row>
    <row r="1060" spans="1:21">
      <c r="A1060" t="s">
        <v>4</v>
      </c>
      <c r="B1060" s="4" t="s">
        <v>5</v>
      </c>
      <c r="C1060" s="4" t="s">
        <v>13</v>
      </c>
      <c r="D1060" s="4" t="s">
        <v>10</v>
      </c>
      <c r="E1060" s="4" t="s">
        <v>13</v>
      </c>
      <c r="F1060" s="4" t="s">
        <v>6</v>
      </c>
      <c r="G1060" s="4" t="s">
        <v>6</v>
      </c>
      <c r="H1060" s="4" t="s">
        <v>6</v>
      </c>
      <c r="I1060" s="4" t="s">
        <v>6</v>
      </c>
      <c r="J1060" s="4" t="s">
        <v>6</v>
      </c>
      <c r="K1060" s="4" t="s">
        <v>6</v>
      </c>
      <c r="L1060" s="4" t="s">
        <v>6</v>
      </c>
      <c r="M1060" s="4" t="s">
        <v>6</v>
      </c>
      <c r="N1060" s="4" t="s">
        <v>6</v>
      </c>
      <c r="O1060" s="4" t="s">
        <v>6</v>
      </c>
      <c r="P1060" s="4" t="s">
        <v>6</v>
      </c>
      <c r="Q1060" s="4" t="s">
        <v>6</v>
      </c>
      <c r="R1060" s="4" t="s">
        <v>6</v>
      </c>
      <c r="S1060" s="4" t="s">
        <v>6</v>
      </c>
      <c r="T1060" s="4" t="s">
        <v>6</v>
      </c>
      <c r="U1060" s="4" t="s">
        <v>6</v>
      </c>
    </row>
    <row r="1061" spans="1:21">
      <c r="A1061" t="n">
        <v>12046</v>
      </c>
      <c r="B1061" s="38" t="n">
        <v>36</v>
      </c>
      <c r="C1061" s="7" t="n">
        <v>8</v>
      </c>
      <c r="D1061" s="7" t="n">
        <v>6</v>
      </c>
      <c r="E1061" s="7" t="n">
        <v>0</v>
      </c>
      <c r="F1061" s="7" t="s">
        <v>85</v>
      </c>
      <c r="G1061" s="7" t="s">
        <v>12</v>
      </c>
      <c r="H1061" s="7" t="s">
        <v>12</v>
      </c>
      <c r="I1061" s="7" t="s">
        <v>12</v>
      </c>
      <c r="J1061" s="7" t="s">
        <v>12</v>
      </c>
      <c r="K1061" s="7" t="s">
        <v>12</v>
      </c>
      <c r="L1061" s="7" t="s">
        <v>12</v>
      </c>
      <c r="M1061" s="7" t="s">
        <v>12</v>
      </c>
      <c r="N1061" s="7" t="s">
        <v>12</v>
      </c>
      <c r="O1061" s="7" t="s">
        <v>12</v>
      </c>
      <c r="P1061" s="7" t="s">
        <v>12</v>
      </c>
      <c r="Q1061" s="7" t="s">
        <v>12</v>
      </c>
      <c r="R1061" s="7" t="s">
        <v>12</v>
      </c>
      <c r="S1061" s="7" t="s">
        <v>12</v>
      </c>
      <c r="T1061" s="7" t="s">
        <v>12</v>
      </c>
      <c r="U1061" s="7" t="s">
        <v>12</v>
      </c>
    </row>
    <row r="1062" spans="1:21">
      <c r="A1062" t="s">
        <v>4</v>
      </c>
      <c r="B1062" s="4" t="s">
        <v>5</v>
      </c>
      <c r="C1062" s="4" t="s">
        <v>10</v>
      </c>
      <c r="D1062" s="4" t="s">
        <v>13</v>
      </c>
      <c r="E1062" s="4" t="s">
        <v>6</v>
      </c>
      <c r="F1062" s="4" t="s">
        <v>22</v>
      </c>
      <c r="G1062" s="4" t="s">
        <v>22</v>
      </c>
      <c r="H1062" s="4" t="s">
        <v>22</v>
      </c>
    </row>
    <row r="1063" spans="1:21">
      <c r="A1063" t="n">
        <v>12076</v>
      </c>
      <c r="B1063" s="39" t="n">
        <v>48</v>
      </c>
      <c r="C1063" s="7" t="n">
        <v>6</v>
      </c>
      <c r="D1063" s="7" t="n">
        <v>0</v>
      </c>
      <c r="E1063" s="7" t="s">
        <v>85</v>
      </c>
      <c r="F1063" s="7" t="n">
        <v>0</v>
      </c>
      <c r="G1063" s="7" t="n">
        <v>1</v>
      </c>
      <c r="H1063" s="7" t="n">
        <v>1.40129846432482e-45</v>
      </c>
    </row>
    <row r="1064" spans="1:21">
      <c r="A1064" t="s">
        <v>4</v>
      </c>
      <c r="B1064" s="4" t="s">
        <v>5</v>
      </c>
      <c r="C1064" s="4" t="s">
        <v>13</v>
      </c>
      <c r="D1064" s="4" t="s">
        <v>10</v>
      </c>
      <c r="E1064" s="4" t="s">
        <v>6</v>
      </c>
      <c r="F1064" s="4" t="s">
        <v>6</v>
      </c>
      <c r="G1064" s="4" t="s">
        <v>6</v>
      </c>
      <c r="H1064" s="4" t="s">
        <v>6</v>
      </c>
    </row>
    <row r="1065" spans="1:21">
      <c r="A1065" t="n">
        <v>12102</v>
      </c>
      <c r="B1065" s="40" t="n">
        <v>51</v>
      </c>
      <c r="C1065" s="7" t="n">
        <v>3</v>
      </c>
      <c r="D1065" s="7" t="n">
        <v>6</v>
      </c>
      <c r="E1065" s="7" t="s">
        <v>86</v>
      </c>
      <c r="F1065" s="7" t="s">
        <v>87</v>
      </c>
      <c r="G1065" s="7" t="s">
        <v>88</v>
      </c>
      <c r="H1065" s="7" t="s">
        <v>89</v>
      </c>
    </row>
    <row r="1066" spans="1:21">
      <c r="A1066" t="s">
        <v>4</v>
      </c>
      <c r="B1066" s="4" t="s">
        <v>5</v>
      </c>
      <c r="C1066" s="4" t="s">
        <v>13</v>
      </c>
      <c r="D1066" s="36" t="s">
        <v>81</v>
      </c>
      <c r="E1066" s="4" t="s">
        <v>5</v>
      </c>
      <c r="F1066" s="4" t="s">
        <v>13</v>
      </c>
      <c r="G1066" s="4" t="s">
        <v>10</v>
      </c>
      <c r="H1066" s="36" t="s">
        <v>82</v>
      </c>
      <c r="I1066" s="4" t="s">
        <v>13</v>
      </c>
      <c r="J1066" s="4" t="s">
        <v>20</v>
      </c>
    </row>
    <row r="1067" spans="1:21">
      <c r="A1067" t="n">
        <v>12123</v>
      </c>
      <c r="B1067" s="10" t="n">
        <v>5</v>
      </c>
      <c r="C1067" s="7" t="n">
        <v>28</v>
      </c>
      <c r="D1067" s="36" t="s">
        <v>3</v>
      </c>
      <c r="E1067" s="37" t="n">
        <v>64</v>
      </c>
      <c r="F1067" s="7" t="n">
        <v>5</v>
      </c>
      <c r="G1067" s="7" t="n">
        <v>7</v>
      </c>
      <c r="H1067" s="36" t="s">
        <v>3</v>
      </c>
      <c r="I1067" s="7" t="n">
        <v>1</v>
      </c>
      <c r="J1067" s="11" t="n">
        <f t="normal" ca="1">A1079</f>
        <v>0</v>
      </c>
    </row>
    <row r="1068" spans="1:21">
      <c r="A1068" t="s">
        <v>4</v>
      </c>
      <c r="B1068" s="4" t="s">
        <v>5</v>
      </c>
      <c r="C1068" s="4" t="s">
        <v>13</v>
      </c>
      <c r="D1068" s="4" t="s">
        <v>13</v>
      </c>
      <c r="E1068" s="4" t="s">
        <v>13</v>
      </c>
      <c r="F1068" s="4" t="s">
        <v>13</v>
      </c>
      <c r="G1068" s="4" t="s">
        <v>9</v>
      </c>
      <c r="H1068" s="4" t="s">
        <v>13</v>
      </c>
      <c r="I1068" s="4" t="s">
        <v>13</v>
      </c>
      <c r="J1068" s="4" t="s">
        <v>13</v>
      </c>
    </row>
    <row r="1069" spans="1:21">
      <c r="A1069" t="n">
        <v>12134</v>
      </c>
      <c r="B1069" s="31" t="n">
        <v>18</v>
      </c>
      <c r="C1069" s="7" t="n">
        <v>0</v>
      </c>
      <c r="D1069" s="7" t="n">
        <v>35</v>
      </c>
      <c r="E1069" s="7" t="n">
        <v>0</v>
      </c>
      <c r="F1069" s="7" t="n">
        <v>0</v>
      </c>
      <c r="G1069" s="7" t="n">
        <v>1</v>
      </c>
      <c r="H1069" s="7" t="n">
        <v>12</v>
      </c>
      <c r="I1069" s="7" t="n">
        <v>19</v>
      </c>
      <c r="J1069" s="7" t="n">
        <v>1</v>
      </c>
    </row>
    <row r="1070" spans="1:21">
      <c r="A1070" t="s">
        <v>4</v>
      </c>
      <c r="B1070" s="4" t="s">
        <v>5</v>
      </c>
      <c r="C1070" s="4" t="s">
        <v>13</v>
      </c>
      <c r="D1070" s="4" t="s">
        <v>10</v>
      </c>
      <c r="E1070" s="4" t="s">
        <v>6</v>
      </c>
      <c r="F1070" s="4" t="s">
        <v>6</v>
      </c>
    </row>
    <row r="1071" spans="1:21">
      <c r="A1071" t="n">
        <v>12146</v>
      </c>
      <c r="B1071" s="38" t="n">
        <v>36</v>
      </c>
      <c r="C1071" s="7" t="n">
        <v>10</v>
      </c>
      <c r="D1071" s="7" t="n">
        <v>7</v>
      </c>
      <c r="E1071" s="7" t="s">
        <v>97</v>
      </c>
      <c r="F1071" s="7" t="s">
        <v>12</v>
      </c>
    </row>
    <row r="1072" spans="1:21">
      <c r="A1072" t="s">
        <v>4</v>
      </c>
      <c r="B1072" s="4" t="s">
        <v>5</v>
      </c>
      <c r="C1072" s="4" t="s">
        <v>13</v>
      </c>
      <c r="D1072" s="4" t="s">
        <v>10</v>
      </c>
      <c r="E1072" s="4" t="s">
        <v>13</v>
      </c>
      <c r="F1072" s="4" t="s">
        <v>6</v>
      </c>
      <c r="G1072" s="4" t="s">
        <v>6</v>
      </c>
      <c r="H1072" s="4" t="s">
        <v>6</v>
      </c>
      <c r="I1072" s="4" t="s">
        <v>6</v>
      </c>
      <c r="J1072" s="4" t="s">
        <v>6</v>
      </c>
      <c r="K1072" s="4" t="s">
        <v>6</v>
      </c>
      <c r="L1072" s="4" t="s">
        <v>6</v>
      </c>
      <c r="M1072" s="4" t="s">
        <v>6</v>
      </c>
      <c r="N1072" s="4" t="s">
        <v>6</v>
      </c>
      <c r="O1072" s="4" t="s">
        <v>6</v>
      </c>
      <c r="P1072" s="4" t="s">
        <v>6</v>
      </c>
      <c r="Q1072" s="4" t="s">
        <v>6</v>
      </c>
      <c r="R1072" s="4" t="s">
        <v>6</v>
      </c>
      <c r="S1072" s="4" t="s">
        <v>6</v>
      </c>
      <c r="T1072" s="4" t="s">
        <v>6</v>
      </c>
      <c r="U1072" s="4" t="s">
        <v>6</v>
      </c>
    </row>
    <row r="1073" spans="1:21">
      <c r="A1073" t="n">
        <v>12164</v>
      </c>
      <c r="B1073" s="38" t="n">
        <v>36</v>
      </c>
      <c r="C1073" s="7" t="n">
        <v>8</v>
      </c>
      <c r="D1073" s="7" t="n">
        <v>7</v>
      </c>
      <c r="E1073" s="7" t="n">
        <v>0</v>
      </c>
      <c r="F1073" s="7" t="s">
        <v>85</v>
      </c>
      <c r="G1073" s="7" t="s">
        <v>12</v>
      </c>
      <c r="H1073" s="7" t="s">
        <v>12</v>
      </c>
      <c r="I1073" s="7" t="s">
        <v>12</v>
      </c>
      <c r="J1073" s="7" t="s">
        <v>12</v>
      </c>
      <c r="K1073" s="7" t="s">
        <v>12</v>
      </c>
      <c r="L1073" s="7" t="s">
        <v>12</v>
      </c>
      <c r="M1073" s="7" t="s">
        <v>12</v>
      </c>
      <c r="N1073" s="7" t="s">
        <v>12</v>
      </c>
      <c r="O1073" s="7" t="s">
        <v>12</v>
      </c>
      <c r="P1073" s="7" t="s">
        <v>12</v>
      </c>
      <c r="Q1073" s="7" t="s">
        <v>12</v>
      </c>
      <c r="R1073" s="7" t="s">
        <v>12</v>
      </c>
      <c r="S1073" s="7" t="s">
        <v>12</v>
      </c>
      <c r="T1073" s="7" t="s">
        <v>12</v>
      </c>
      <c r="U1073" s="7" t="s">
        <v>12</v>
      </c>
    </row>
    <row r="1074" spans="1:21">
      <c r="A1074" t="s">
        <v>4</v>
      </c>
      <c r="B1074" s="4" t="s">
        <v>5</v>
      </c>
      <c r="C1074" s="4" t="s">
        <v>10</v>
      </c>
      <c r="D1074" s="4" t="s">
        <v>13</v>
      </c>
      <c r="E1074" s="4" t="s">
        <v>6</v>
      </c>
      <c r="F1074" s="4" t="s">
        <v>22</v>
      </c>
      <c r="G1074" s="4" t="s">
        <v>22</v>
      </c>
      <c r="H1074" s="4" t="s">
        <v>22</v>
      </c>
    </row>
    <row r="1075" spans="1:21">
      <c r="A1075" t="n">
        <v>12194</v>
      </c>
      <c r="B1075" s="39" t="n">
        <v>48</v>
      </c>
      <c r="C1075" s="7" t="n">
        <v>7</v>
      </c>
      <c r="D1075" s="7" t="n">
        <v>0</v>
      </c>
      <c r="E1075" s="7" t="s">
        <v>85</v>
      </c>
      <c r="F1075" s="7" t="n">
        <v>0</v>
      </c>
      <c r="G1075" s="7" t="n">
        <v>1</v>
      </c>
      <c r="H1075" s="7" t="n">
        <v>1.40129846432482e-45</v>
      </c>
    </row>
    <row r="1076" spans="1:21">
      <c r="A1076" t="s">
        <v>4</v>
      </c>
      <c r="B1076" s="4" t="s">
        <v>5</v>
      </c>
      <c r="C1076" s="4" t="s">
        <v>13</v>
      </c>
      <c r="D1076" s="4" t="s">
        <v>10</v>
      </c>
      <c r="E1076" s="4" t="s">
        <v>6</v>
      </c>
      <c r="F1076" s="4" t="s">
        <v>6</v>
      </c>
      <c r="G1076" s="4" t="s">
        <v>6</v>
      </c>
      <c r="H1076" s="4" t="s">
        <v>6</v>
      </c>
    </row>
    <row r="1077" spans="1:21">
      <c r="A1077" t="n">
        <v>12220</v>
      </c>
      <c r="B1077" s="40" t="n">
        <v>51</v>
      </c>
      <c r="C1077" s="7" t="n">
        <v>3</v>
      </c>
      <c r="D1077" s="7" t="n">
        <v>7</v>
      </c>
      <c r="E1077" s="7" t="s">
        <v>86</v>
      </c>
      <c r="F1077" s="7" t="s">
        <v>87</v>
      </c>
      <c r="G1077" s="7" t="s">
        <v>88</v>
      </c>
      <c r="H1077" s="7" t="s">
        <v>89</v>
      </c>
    </row>
    <row r="1078" spans="1:21">
      <c r="A1078" t="s">
        <v>4</v>
      </c>
      <c r="B1078" s="4" t="s">
        <v>5</v>
      </c>
      <c r="C1078" s="4" t="s">
        <v>13</v>
      </c>
      <c r="D1078" s="36" t="s">
        <v>81</v>
      </c>
      <c r="E1078" s="4" t="s">
        <v>5</v>
      </c>
      <c r="F1078" s="4" t="s">
        <v>13</v>
      </c>
      <c r="G1078" s="4" t="s">
        <v>10</v>
      </c>
      <c r="H1078" s="36" t="s">
        <v>82</v>
      </c>
      <c r="I1078" s="4" t="s">
        <v>13</v>
      </c>
      <c r="J1078" s="4" t="s">
        <v>20</v>
      </c>
    </row>
    <row r="1079" spans="1:21">
      <c r="A1079" t="n">
        <v>12241</v>
      </c>
      <c r="B1079" s="10" t="n">
        <v>5</v>
      </c>
      <c r="C1079" s="7" t="n">
        <v>28</v>
      </c>
      <c r="D1079" s="36" t="s">
        <v>3</v>
      </c>
      <c r="E1079" s="37" t="n">
        <v>64</v>
      </c>
      <c r="F1079" s="7" t="n">
        <v>5</v>
      </c>
      <c r="G1079" s="7" t="n">
        <v>8</v>
      </c>
      <c r="H1079" s="36" t="s">
        <v>3</v>
      </c>
      <c r="I1079" s="7" t="n">
        <v>1</v>
      </c>
      <c r="J1079" s="11" t="n">
        <f t="normal" ca="1">A1091</f>
        <v>0</v>
      </c>
    </row>
    <row r="1080" spans="1:21">
      <c r="A1080" t="s">
        <v>4</v>
      </c>
      <c r="B1080" s="4" t="s">
        <v>5</v>
      </c>
      <c r="C1080" s="4" t="s">
        <v>13</v>
      </c>
      <c r="D1080" s="4" t="s">
        <v>13</v>
      </c>
      <c r="E1080" s="4" t="s">
        <v>13</v>
      </c>
      <c r="F1080" s="4" t="s">
        <v>13</v>
      </c>
      <c r="G1080" s="4" t="s">
        <v>9</v>
      </c>
      <c r="H1080" s="4" t="s">
        <v>13</v>
      </c>
      <c r="I1080" s="4" t="s">
        <v>13</v>
      </c>
      <c r="J1080" s="4" t="s">
        <v>13</v>
      </c>
    </row>
    <row r="1081" spans="1:21">
      <c r="A1081" t="n">
        <v>12252</v>
      </c>
      <c r="B1081" s="31" t="n">
        <v>18</v>
      </c>
      <c r="C1081" s="7" t="n">
        <v>0</v>
      </c>
      <c r="D1081" s="7" t="n">
        <v>35</v>
      </c>
      <c r="E1081" s="7" t="n">
        <v>0</v>
      </c>
      <c r="F1081" s="7" t="n">
        <v>0</v>
      </c>
      <c r="G1081" s="7" t="n">
        <v>1</v>
      </c>
      <c r="H1081" s="7" t="n">
        <v>12</v>
      </c>
      <c r="I1081" s="7" t="n">
        <v>19</v>
      </c>
      <c r="J1081" s="7" t="n">
        <v>1</v>
      </c>
    </row>
    <row r="1082" spans="1:21">
      <c r="A1082" t="s">
        <v>4</v>
      </c>
      <c r="B1082" s="4" t="s">
        <v>5</v>
      </c>
      <c r="C1082" s="4" t="s">
        <v>13</v>
      </c>
      <c r="D1082" s="4" t="s">
        <v>10</v>
      </c>
      <c r="E1082" s="4" t="s">
        <v>6</v>
      </c>
      <c r="F1082" s="4" t="s">
        <v>6</v>
      </c>
    </row>
    <row r="1083" spans="1:21">
      <c r="A1083" t="n">
        <v>12264</v>
      </c>
      <c r="B1083" s="38" t="n">
        <v>36</v>
      </c>
      <c r="C1083" s="7" t="n">
        <v>10</v>
      </c>
      <c r="D1083" s="7" t="n">
        <v>8</v>
      </c>
      <c r="E1083" s="7" t="s">
        <v>98</v>
      </c>
      <c r="F1083" s="7" t="s">
        <v>12</v>
      </c>
    </row>
    <row r="1084" spans="1:21">
      <c r="A1084" t="s">
        <v>4</v>
      </c>
      <c r="B1084" s="4" t="s">
        <v>5</v>
      </c>
      <c r="C1084" s="4" t="s">
        <v>13</v>
      </c>
      <c r="D1084" s="4" t="s">
        <v>10</v>
      </c>
      <c r="E1084" s="4" t="s">
        <v>13</v>
      </c>
      <c r="F1084" s="4" t="s">
        <v>6</v>
      </c>
      <c r="G1084" s="4" t="s">
        <v>6</v>
      </c>
      <c r="H1084" s="4" t="s">
        <v>6</v>
      </c>
      <c r="I1084" s="4" t="s">
        <v>6</v>
      </c>
      <c r="J1084" s="4" t="s">
        <v>6</v>
      </c>
      <c r="K1084" s="4" t="s">
        <v>6</v>
      </c>
      <c r="L1084" s="4" t="s">
        <v>6</v>
      </c>
      <c r="M1084" s="4" t="s">
        <v>6</v>
      </c>
      <c r="N1084" s="4" t="s">
        <v>6</v>
      </c>
      <c r="O1084" s="4" t="s">
        <v>6</v>
      </c>
      <c r="P1084" s="4" t="s">
        <v>6</v>
      </c>
      <c r="Q1084" s="4" t="s">
        <v>6</v>
      </c>
      <c r="R1084" s="4" t="s">
        <v>6</v>
      </c>
      <c r="S1084" s="4" t="s">
        <v>6</v>
      </c>
      <c r="T1084" s="4" t="s">
        <v>6</v>
      </c>
      <c r="U1084" s="4" t="s">
        <v>6</v>
      </c>
    </row>
    <row r="1085" spans="1:21">
      <c r="A1085" t="n">
        <v>12282</v>
      </c>
      <c r="B1085" s="38" t="n">
        <v>36</v>
      </c>
      <c r="C1085" s="7" t="n">
        <v>8</v>
      </c>
      <c r="D1085" s="7" t="n">
        <v>8</v>
      </c>
      <c r="E1085" s="7" t="n">
        <v>0</v>
      </c>
      <c r="F1085" s="7" t="s">
        <v>85</v>
      </c>
      <c r="G1085" s="7" t="s">
        <v>12</v>
      </c>
      <c r="H1085" s="7" t="s">
        <v>12</v>
      </c>
      <c r="I1085" s="7" t="s">
        <v>12</v>
      </c>
      <c r="J1085" s="7" t="s">
        <v>12</v>
      </c>
      <c r="K1085" s="7" t="s">
        <v>12</v>
      </c>
      <c r="L1085" s="7" t="s">
        <v>12</v>
      </c>
      <c r="M1085" s="7" t="s">
        <v>12</v>
      </c>
      <c r="N1085" s="7" t="s">
        <v>12</v>
      </c>
      <c r="O1085" s="7" t="s">
        <v>12</v>
      </c>
      <c r="P1085" s="7" t="s">
        <v>12</v>
      </c>
      <c r="Q1085" s="7" t="s">
        <v>12</v>
      </c>
      <c r="R1085" s="7" t="s">
        <v>12</v>
      </c>
      <c r="S1085" s="7" t="s">
        <v>12</v>
      </c>
      <c r="T1085" s="7" t="s">
        <v>12</v>
      </c>
      <c r="U1085" s="7" t="s">
        <v>12</v>
      </c>
    </row>
    <row r="1086" spans="1:21">
      <c r="A1086" t="s">
        <v>4</v>
      </c>
      <c r="B1086" s="4" t="s">
        <v>5</v>
      </c>
      <c r="C1086" s="4" t="s">
        <v>10</v>
      </c>
      <c r="D1086" s="4" t="s">
        <v>13</v>
      </c>
      <c r="E1086" s="4" t="s">
        <v>6</v>
      </c>
      <c r="F1086" s="4" t="s">
        <v>22</v>
      </c>
      <c r="G1086" s="4" t="s">
        <v>22</v>
      </c>
      <c r="H1086" s="4" t="s">
        <v>22</v>
      </c>
    </row>
    <row r="1087" spans="1:21">
      <c r="A1087" t="n">
        <v>12312</v>
      </c>
      <c r="B1087" s="39" t="n">
        <v>48</v>
      </c>
      <c r="C1087" s="7" t="n">
        <v>8</v>
      </c>
      <c r="D1087" s="7" t="n">
        <v>0</v>
      </c>
      <c r="E1087" s="7" t="s">
        <v>85</v>
      </c>
      <c r="F1087" s="7" t="n">
        <v>0</v>
      </c>
      <c r="G1087" s="7" t="n">
        <v>1</v>
      </c>
      <c r="H1087" s="7" t="n">
        <v>1.40129846432482e-45</v>
      </c>
    </row>
    <row r="1088" spans="1:21">
      <c r="A1088" t="s">
        <v>4</v>
      </c>
      <c r="B1088" s="4" t="s">
        <v>5</v>
      </c>
      <c r="C1088" s="4" t="s">
        <v>13</v>
      </c>
      <c r="D1088" s="4" t="s">
        <v>10</v>
      </c>
      <c r="E1088" s="4" t="s">
        <v>6</v>
      </c>
      <c r="F1088" s="4" t="s">
        <v>6</v>
      </c>
      <c r="G1088" s="4" t="s">
        <v>6</v>
      </c>
      <c r="H1088" s="4" t="s">
        <v>6</v>
      </c>
    </row>
    <row r="1089" spans="1:21">
      <c r="A1089" t="n">
        <v>12338</v>
      </c>
      <c r="B1089" s="40" t="n">
        <v>51</v>
      </c>
      <c r="C1089" s="7" t="n">
        <v>3</v>
      </c>
      <c r="D1089" s="7" t="n">
        <v>8</v>
      </c>
      <c r="E1089" s="7" t="s">
        <v>86</v>
      </c>
      <c r="F1089" s="7" t="s">
        <v>87</v>
      </c>
      <c r="G1089" s="7" t="s">
        <v>88</v>
      </c>
      <c r="H1089" s="7" t="s">
        <v>89</v>
      </c>
    </row>
    <row r="1090" spans="1:21">
      <c r="A1090" t="s">
        <v>4</v>
      </c>
      <c r="B1090" s="4" t="s">
        <v>5</v>
      </c>
      <c r="C1090" s="4" t="s">
        <v>13</v>
      </c>
      <c r="D1090" s="36" t="s">
        <v>81</v>
      </c>
      <c r="E1090" s="4" t="s">
        <v>5</v>
      </c>
      <c r="F1090" s="4" t="s">
        <v>13</v>
      </c>
      <c r="G1090" s="4" t="s">
        <v>10</v>
      </c>
      <c r="H1090" s="36" t="s">
        <v>82</v>
      </c>
      <c r="I1090" s="4" t="s">
        <v>13</v>
      </c>
      <c r="J1090" s="4" t="s">
        <v>20</v>
      </c>
    </row>
    <row r="1091" spans="1:21">
      <c r="A1091" t="n">
        <v>12359</v>
      </c>
      <c r="B1091" s="10" t="n">
        <v>5</v>
      </c>
      <c r="C1091" s="7" t="n">
        <v>28</v>
      </c>
      <c r="D1091" s="36" t="s">
        <v>3</v>
      </c>
      <c r="E1091" s="37" t="n">
        <v>64</v>
      </c>
      <c r="F1091" s="7" t="n">
        <v>5</v>
      </c>
      <c r="G1091" s="7" t="n">
        <v>9</v>
      </c>
      <c r="H1091" s="36" t="s">
        <v>3</v>
      </c>
      <c r="I1091" s="7" t="n">
        <v>1</v>
      </c>
      <c r="J1091" s="11" t="n">
        <f t="normal" ca="1">A1103</f>
        <v>0</v>
      </c>
    </row>
    <row r="1092" spans="1:21">
      <c r="A1092" t="s">
        <v>4</v>
      </c>
      <c r="B1092" s="4" t="s">
        <v>5</v>
      </c>
      <c r="C1092" s="4" t="s">
        <v>13</v>
      </c>
      <c r="D1092" s="4" t="s">
        <v>13</v>
      </c>
      <c r="E1092" s="4" t="s">
        <v>13</v>
      </c>
      <c r="F1092" s="4" t="s">
        <v>13</v>
      </c>
      <c r="G1092" s="4" t="s">
        <v>9</v>
      </c>
      <c r="H1092" s="4" t="s">
        <v>13</v>
      </c>
      <c r="I1092" s="4" t="s">
        <v>13</v>
      </c>
      <c r="J1092" s="4" t="s">
        <v>13</v>
      </c>
    </row>
    <row r="1093" spans="1:21">
      <c r="A1093" t="n">
        <v>12370</v>
      </c>
      <c r="B1093" s="31" t="n">
        <v>18</v>
      </c>
      <c r="C1093" s="7" t="n">
        <v>0</v>
      </c>
      <c r="D1093" s="7" t="n">
        <v>35</v>
      </c>
      <c r="E1093" s="7" t="n">
        <v>0</v>
      </c>
      <c r="F1093" s="7" t="n">
        <v>0</v>
      </c>
      <c r="G1093" s="7" t="n">
        <v>1</v>
      </c>
      <c r="H1093" s="7" t="n">
        <v>12</v>
      </c>
      <c r="I1093" s="7" t="n">
        <v>19</v>
      </c>
      <c r="J1093" s="7" t="n">
        <v>1</v>
      </c>
    </row>
    <row r="1094" spans="1:21">
      <c r="A1094" t="s">
        <v>4</v>
      </c>
      <c r="B1094" s="4" t="s">
        <v>5</v>
      </c>
      <c r="C1094" s="4" t="s">
        <v>13</v>
      </c>
      <c r="D1094" s="4" t="s">
        <v>10</v>
      </c>
      <c r="E1094" s="4" t="s">
        <v>6</v>
      </c>
      <c r="F1094" s="4" t="s">
        <v>6</v>
      </c>
    </row>
    <row r="1095" spans="1:21">
      <c r="A1095" t="n">
        <v>12382</v>
      </c>
      <c r="B1095" s="38" t="n">
        <v>36</v>
      </c>
      <c r="C1095" s="7" t="n">
        <v>10</v>
      </c>
      <c r="D1095" s="7" t="n">
        <v>9</v>
      </c>
      <c r="E1095" s="7" t="s">
        <v>99</v>
      </c>
      <c r="F1095" s="7" t="s">
        <v>12</v>
      </c>
    </row>
    <row r="1096" spans="1:21">
      <c r="A1096" t="s">
        <v>4</v>
      </c>
      <c r="B1096" s="4" t="s">
        <v>5</v>
      </c>
      <c r="C1096" s="4" t="s">
        <v>13</v>
      </c>
      <c r="D1096" s="4" t="s">
        <v>10</v>
      </c>
      <c r="E1096" s="4" t="s">
        <v>13</v>
      </c>
      <c r="F1096" s="4" t="s">
        <v>6</v>
      </c>
      <c r="G1096" s="4" t="s">
        <v>6</v>
      </c>
      <c r="H1096" s="4" t="s">
        <v>6</v>
      </c>
      <c r="I1096" s="4" t="s">
        <v>6</v>
      </c>
      <c r="J1096" s="4" t="s">
        <v>6</v>
      </c>
      <c r="K1096" s="4" t="s">
        <v>6</v>
      </c>
      <c r="L1096" s="4" t="s">
        <v>6</v>
      </c>
      <c r="M1096" s="4" t="s">
        <v>6</v>
      </c>
      <c r="N1096" s="4" t="s">
        <v>6</v>
      </c>
      <c r="O1096" s="4" t="s">
        <v>6</v>
      </c>
      <c r="P1096" s="4" t="s">
        <v>6</v>
      </c>
      <c r="Q1096" s="4" t="s">
        <v>6</v>
      </c>
      <c r="R1096" s="4" t="s">
        <v>6</v>
      </c>
      <c r="S1096" s="4" t="s">
        <v>6</v>
      </c>
      <c r="T1096" s="4" t="s">
        <v>6</v>
      </c>
      <c r="U1096" s="4" t="s">
        <v>6</v>
      </c>
    </row>
    <row r="1097" spans="1:21">
      <c r="A1097" t="n">
        <v>12400</v>
      </c>
      <c r="B1097" s="38" t="n">
        <v>36</v>
      </c>
      <c r="C1097" s="7" t="n">
        <v>8</v>
      </c>
      <c r="D1097" s="7" t="n">
        <v>9</v>
      </c>
      <c r="E1097" s="7" t="n">
        <v>0</v>
      </c>
      <c r="F1097" s="7" t="s">
        <v>85</v>
      </c>
      <c r="G1097" s="7" t="s">
        <v>12</v>
      </c>
      <c r="H1097" s="7" t="s">
        <v>12</v>
      </c>
      <c r="I1097" s="7" t="s">
        <v>12</v>
      </c>
      <c r="J1097" s="7" t="s">
        <v>12</v>
      </c>
      <c r="K1097" s="7" t="s">
        <v>12</v>
      </c>
      <c r="L1097" s="7" t="s">
        <v>12</v>
      </c>
      <c r="M1097" s="7" t="s">
        <v>12</v>
      </c>
      <c r="N1097" s="7" t="s">
        <v>12</v>
      </c>
      <c r="O1097" s="7" t="s">
        <v>12</v>
      </c>
      <c r="P1097" s="7" t="s">
        <v>12</v>
      </c>
      <c r="Q1097" s="7" t="s">
        <v>12</v>
      </c>
      <c r="R1097" s="7" t="s">
        <v>12</v>
      </c>
      <c r="S1097" s="7" t="s">
        <v>12</v>
      </c>
      <c r="T1097" s="7" t="s">
        <v>12</v>
      </c>
      <c r="U1097" s="7" t="s">
        <v>12</v>
      </c>
    </row>
    <row r="1098" spans="1:21">
      <c r="A1098" t="s">
        <v>4</v>
      </c>
      <c r="B1098" s="4" t="s">
        <v>5</v>
      </c>
      <c r="C1098" s="4" t="s">
        <v>10</v>
      </c>
      <c r="D1098" s="4" t="s">
        <v>13</v>
      </c>
      <c r="E1098" s="4" t="s">
        <v>6</v>
      </c>
      <c r="F1098" s="4" t="s">
        <v>22</v>
      </c>
      <c r="G1098" s="4" t="s">
        <v>22</v>
      </c>
      <c r="H1098" s="4" t="s">
        <v>22</v>
      </c>
    </row>
    <row r="1099" spans="1:21">
      <c r="A1099" t="n">
        <v>12430</v>
      </c>
      <c r="B1099" s="39" t="n">
        <v>48</v>
      </c>
      <c r="C1099" s="7" t="n">
        <v>9</v>
      </c>
      <c r="D1099" s="7" t="n">
        <v>0</v>
      </c>
      <c r="E1099" s="7" t="s">
        <v>85</v>
      </c>
      <c r="F1099" s="7" t="n">
        <v>0</v>
      </c>
      <c r="G1099" s="7" t="n">
        <v>1</v>
      </c>
      <c r="H1099" s="7" t="n">
        <v>1.40129846432482e-45</v>
      </c>
    </row>
    <row r="1100" spans="1:21">
      <c r="A1100" t="s">
        <v>4</v>
      </c>
      <c r="B1100" s="4" t="s">
        <v>5</v>
      </c>
      <c r="C1100" s="4" t="s">
        <v>13</v>
      </c>
      <c r="D1100" s="4" t="s">
        <v>10</v>
      </c>
      <c r="E1100" s="4" t="s">
        <v>6</v>
      </c>
      <c r="F1100" s="4" t="s">
        <v>6</v>
      </c>
      <c r="G1100" s="4" t="s">
        <v>6</v>
      </c>
      <c r="H1100" s="4" t="s">
        <v>6</v>
      </c>
    </row>
    <row r="1101" spans="1:21">
      <c r="A1101" t="n">
        <v>12456</v>
      </c>
      <c r="B1101" s="40" t="n">
        <v>51</v>
      </c>
      <c r="C1101" s="7" t="n">
        <v>3</v>
      </c>
      <c r="D1101" s="7" t="n">
        <v>9</v>
      </c>
      <c r="E1101" s="7" t="s">
        <v>100</v>
      </c>
      <c r="F1101" s="7" t="s">
        <v>89</v>
      </c>
      <c r="G1101" s="7" t="s">
        <v>88</v>
      </c>
      <c r="H1101" s="7" t="s">
        <v>89</v>
      </c>
    </row>
    <row r="1102" spans="1:21">
      <c r="A1102" t="s">
        <v>4</v>
      </c>
      <c r="B1102" s="4" t="s">
        <v>5</v>
      </c>
      <c r="C1102" s="4" t="s">
        <v>13</v>
      </c>
      <c r="D1102" s="36" t="s">
        <v>81</v>
      </c>
      <c r="E1102" s="4" t="s">
        <v>5</v>
      </c>
      <c r="F1102" s="4" t="s">
        <v>13</v>
      </c>
      <c r="G1102" s="4" t="s">
        <v>10</v>
      </c>
      <c r="H1102" s="36" t="s">
        <v>82</v>
      </c>
      <c r="I1102" s="4" t="s">
        <v>13</v>
      </c>
      <c r="J1102" s="4" t="s">
        <v>20</v>
      </c>
    </row>
    <row r="1103" spans="1:21">
      <c r="A1103" t="n">
        <v>12469</v>
      </c>
      <c r="B1103" s="10" t="n">
        <v>5</v>
      </c>
      <c r="C1103" s="7" t="n">
        <v>28</v>
      </c>
      <c r="D1103" s="36" t="s">
        <v>3</v>
      </c>
      <c r="E1103" s="37" t="n">
        <v>64</v>
      </c>
      <c r="F1103" s="7" t="n">
        <v>5</v>
      </c>
      <c r="G1103" s="7" t="n">
        <v>11</v>
      </c>
      <c r="H1103" s="36" t="s">
        <v>3</v>
      </c>
      <c r="I1103" s="7" t="n">
        <v>1</v>
      </c>
      <c r="J1103" s="11" t="n">
        <f t="normal" ca="1">A1115</f>
        <v>0</v>
      </c>
    </row>
    <row r="1104" spans="1:21">
      <c r="A1104" t="s">
        <v>4</v>
      </c>
      <c r="B1104" s="4" t="s">
        <v>5</v>
      </c>
      <c r="C1104" s="4" t="s">
        <v>13</v>
      </c>
      <c r="D1104" s="4" t="s">
        <v>13</v>
      </c>
      <c r="E1104" s="4" t="s">
        <v>13</v>
      </c>
      <c r="F1104" s="4" t="s">
        <v>13</v>
      </c>
      <c r="G1104" s="4" t="s">
        <v>9</v>
      </c>
      <c r="H1104" s="4" t="s">
        <v>13</v>
      </c>
      <c r="I1104" s="4" t="s">
        <v>13</v>
      </c>
      <c r="J1104" s="4" t="s">
        <v>13</v>
      </c>
    </row>
    <row r="1105" spans="1:21">
      <c r="A1105" t="n">
        <v>12480</v>
      </c>
      <c r="B1105" s="31" t="n">
        <v>18</v>
      </c>
      <c r="C1105" s="7" t="n">
        <v>0</v>
      </c>
      <c r="D1105" s="7" t="n">
        <v>35</v>
      </c>
      <c r="E1105" s="7" t="n">
        <v>0</v>
      </c>
      <c r="F1105" s="7" t="n">
        <v>0</v>
      </c>
      <c r="G1105" s="7" t="n">
        <v>1</v>
      </c>
      <c r="H1105" s="7" t="n">
        <v>12</v>
      </c>
      <c r="I1105" s="7" t="n">
        <v>19</v>
      </c>
      <c r="J1105" s="7" t="n">
        <v>1</v>
      </c>
    </row>
    <row r="1106" spans="1:21">
      <c r="A1106" t="s">
        <v>4</v>
      </c>
      <c r="B1106" s="4" t="s">
        <v>5</v>
      </c>
      <c r="C1106" s="4" t="s">
        <v>13</v>
      </c>
      <c r="D1106" s="4" t="s">
        <v>10</v>
      </c>
      <c r="E1106" s="4" t="s">
        <v>6</v>
      </c>
      <c r="F1106" s="4" t="s">
        <v>6</v>
      </c>
    </row>
    <row r="1107" spans="1:21">
      <c r="A1107" t="n">
        <v>12492</v>
      </c>
      <c r="B1107" s="38" t="n">
        <v>36</v>
      </c>
      <c r="C1107" s="7" t="n">
        <v>10</v>
      </c>
      <c r="D1107" s="7" t="n">
        <v>11</v>
      </c>
      <c r="E1107" s="7" t="s">
        <v>101</v>
      </c>
      <c r="F1107" s="7" t="s">
        <v>12</v>
      </c>
    </row>
    <row r="1108" spans="1:21">
      <c r="A1108" t="s">
        <v>4</v>
      </c>
      <c r="B1108" s="4" t="s">
        <v>5</v>
      </c>
      <c r="C1108" s="4" t="s">
        <v>13</v>
      </c>
      <c r="D1108" s="4" t="s">
        <v>10</v>
      </c>
      <c r="E1108" s="4" t="s">
        <v>13</v>
      </c>
      <c r="F1108" s="4" t="s">
        <v>6</v>
      </c>
      <c r="G1108" s="4" t="s">
        <v>6</v>
      </c>
      <c r="H1108" s="4" t="s">
        <v>6</v>
      </c>
      <c r="I1108" s="4" t="s">
        <v>6</v>
      </c>
      <c r="J1108" s="4" t="s">
        <v>6</v>
      </c>
      <c r="K1108" s="4" t="s">
        <v>6</v>
      </c>
      <c r="L1108" s="4" t="s">
        <v>6</v>
      </c>
      <c r="M1108" s="4" t="s">
        <v>6</v>
      </c>
      <c r="N1108" s="4" t="s">
        <v>6</v>
      </c>
      <c r="O1108" s="4" t="s">
        <v>6</v>
      </c>
      <c r="P1108" s="4" t="s">
        <v>6</v>
      </c>
      <c r="Q1108" s="4" t="s">
        <v>6</v>
      </c>
      <c r="R1108" s="4" t="s">
        <v>6</v>
      </c>
      <c r="S1108" s="4" t="s">
        <v>6</v>
      </c>
      <c r="T1108" s="4" t="s">
        <v>6</v>
      </c>
      <c r="U1108" s="4" t="s">
        <v>6</v>
      </c>
    </row>
    <row r="1109" spans="1:21">
      <c r="A1109" t="n">
        <v>12510</v>
      </c>
      <c r="B1109" s="38" t="n">
        <v>36</v>
      </c>
      <c r="C1109" s="7" t="n">
        <v>8</v>
      </c>
      <c r="D1109" s="7" t="n">
        <v>11</v>
      </c>
      <c r="E1109" s="7" t="n">
        <v>0</v>
      </c>
      <c r="F1109" s="7" t="s">
        <v>93</v>
      </c>
      <c r="G1109" s="7" t="s">
        <v>12</v>
      </c>
      <c r="H1109" s="7" t="s">
        <v>12</v>
      </c>
      <c r="I1109" s="7" t="s">
        <v>12</v>
      </c>
      <c r="J1109" s="7" t="s">
        <v>12</v>
      </c>
      <c r="K1109" s="7" t="s">
        <v>12</v>
      </c>
      <c r="L1109" s="7" t="s">
        <v>12</v>
      </c>
      <c r="M1109" s="7" t="s">
        <v>12</v>
      </c>
      <c r="N1109" s="7" t="s">
        <v>12</v>
      </c>
      <c r="O1109" s="7" t="s">
        <v>12</v>
      </c>
      <c r="P1109" s="7" t="s">
        <v>12</v>
      </c>
      <c r="Q1109" s="7" t="s">
        <v>12</v>
      </c>
      <c r="R1109" s="7" t="s">
        <v>12</v>
      </c>
      <c r="S1109" s="7" t="s">
        <v>12</v>
      </c>
      <c r="T1109" s="7" t="s">
        <v>12</v>
      </c>
      <c r="U1109" s="7" t="s">
        <v>12</v>
      </c>
    </row>
    <row r="1110" spans="1:21">
      <c r="A1110" t="s">
        <v>4</v>
      </c>
      <c r="B1110" s="4" t="s">
        <v>5</v>
      </c>
      <c r="C1110" s="4" t="s">
        <v>10</v>
      </c>
      <c r="D1110" s="4" t="s">
        <v>13</v>
      </c>
      <c r="E1110" s="4" t="s">
        <v>6</v>
      </c>
      <c r="F1110" s="4" t="s">
        <v>22</v>
      </c>
      <c r="G1110" s="4" t="s">
        <v>22</v>
      </c>
      <c r="H1110" s="4" t="s">
        <v>22</v>
      </c>
    </row>
    <row r="1111" spans="1:21">
      <c r="A1111" t="n">
        <v>12541</v>
      </c>
      <c r="B1111" s="39" t="n">
        <v>48</v>
      </c>
      <c r="C1111" s="7" t="n">
        <v>11</v>
      </c>
      <c r="D1111" s="7" t="n">
        <v>0</v>
      </c>
      <c r="E1111" s="7" t="s">
        <v>93</v>
      </c>
      <c r="F1111" s="7" t="n">
        <v>0</v>
      </c>
      <c r="G1111" s="7" t="n">
        <v>1</v>
      </c>
      <c r="H1111" s="7" t="n">
        <v>1.40129846432482e-45</v>
      </c>
    </row>
    <row r="1112" spans="1:21">
      <c r="A1112" t="s">
        <v>4</v>
      </c>
      <c r="B1112" s="4" t="s">
        <v>5</v>
      </c>
      <c r="C1112" s="4" t="s">
        <v>13</v>
      </c>
      <c r="D1112" s="4" t="s">
        <v>10</v>
      </c>
      <c r="E1112" s="4" t="s">
        <v>6</v>
      </c>
      <c r="F1112" s="4" t="s">
        <v>6</v>
      </c>
      <c r="G1112" s="4" t="s">
        <v>6</v>
      </c>
      <c r="H1112" s="4" t="s">
        <v>6</v>
      </c>
    </row>
    <row r="1113" spans="1:21">
      <c r="A1113" t="n">
        <v>12568</v>
      </c>
      <c r="B1113" s="40" t="n">
        <v>51</v>
      </c>
      <c r="C1113" s="7" t="n">
        <v>3</v>
      </c>
      <c r="D1113" s="7" t="n">
        <v>11</v>
      </c>
      <c r="E1113" s="7" t="s">
        <v>102</v>
      </c>
      <c r="F1113" s="7" t="s">
        <v>89</v>
      </c>
      <c r="G1113" s="7" t="s">
        <v>88</v>
      </c>
      <c r="H1113" s="7" t="s">
        <v>89</v>
      </c>
    </row>
    <row r="1114" spans="1:21">
      <c r="A1114" t="s">
        <v>4</v>
      </c>
      <c r="B1114" s="4" t="s">
        <v>5</v>
      </c>
      <c r="C1114" s="4" t="s">
        <v>13</v>
      </c>
      <c r="D1114" s="36" t="s">
        <v>81</v>
      </c>
      <c r="E1114" s="4" t="s">
        <v>5</v>
      </c>
      <c r="F1114" s="4" t="s">
        <v>13</v>
      </c>
      <c r="G1114" s="4" t="s">
        <v>10</v>
      </c>
      <c r="H1114" s="36" t="s">
        <v>82</v>
      </c>
      <c r="I1114" s="4" t="s">
        <v>13</v>
      </c>
      <c r="J1114" s="4" t="s">
        <v>20</v>
      </c>
    </row>
    <row r="1115" spans="1:21">
      <c r="A1115" t="n">
        <v>12581</v>
      </c>
      <c r="B1115" s="10" t="n">
        <v>5</v>
      </c>
      <c r="C1115" s="7" t="n">
        <v>28</v>
      </c>
      <c r="D1115" s="36" t="s">
        <v>3</v>
      </c>
      <c r="E1115" s="37" t="n">
        <v>64</v>
      </c>
      <c r="F1115" s="7" t="n">
        <v>5</v>
      </c>
      <c r="G1115" s="7" t="n">
        <v>14</v>
      </c>
      <c r="H1115" s="36" t="s">
        <v>3</v>
      </c>
      <c r="I1115" s="7" t="n">
        <v>1</v>
      </c>
      <c r="J1115" s="11" t="n">
        <f t="normal" ca="1">A1127</f>
        <v>0</v>
      </c>
    </row>
    <row r="1116" spans="1:21">
      <c r="A1116" t="s">
        <v>4</v>
      </c>
      <c r="B1116" s="4" t="s">
        <v>5</v>
      </c>
      <c r="C1116" s="4" t="s">
        <v>13</v>
      </c>
      <c r="D1116" s="4" t="s">
        <v>13</v>
      </c>
      <c r="E1116" s="4" t="s">
        <v>13</v>
      </c>
      <c r="F1116" s="4" t="s">
        <v>13</v>
      </c>
      <c r="G1116" s="4" t="s">
        <v>9</v>
      </c>
      <c r="H1116" s="4" t="s">
        <v>13</v>
      </c>
      <c r="I1116" s="4" t="s">
        <v>13</v>
      </c>
      <c r="J1116" s="4" t="s">
        <v>13</v>
      </c>
    </row>
    <row r="1117" spans="1:21">
      <c r="A1117" t="n">
        <v>12592</v>
      </c>
      <c r="B1117" s="31" t="n">
        <v>18</v>
      </c>
      <c r="C1117" s="7" t="n">
        <v>0</v>
      </c>
      <c r="D1117" s="7" t="n">
        <v>35</v>
      </c>
      <c r="E1117" s="7" t="n">
        <v>0</v>
      </c>
      <c r="F1117" s="7" t="n">
        <v>0</v>
      </c>
      <c r="G1117" s="7" t="n">
        <v>1</v>
      </c>
      <c r="H1117" s="7" t="n">
        <v>12</v>
      </c>
      <c r="I1117" s="7" t="n">
        <v>19</v>
      </c>
      <c r="J1117" s="7" t="n">
        <v>1</v>
      </c>
    </row>
    <row r="1118" spans="1:21">
      <c r="A1118" t="s">
        <v>4</v>
      </c>
      <c r="B1118" s="4" t="s">
        <v>5</v>
      </c>
      <c r="C1118" s="4" t="s">
        <v>13</v>
      </c>
      <c r="D1118" s="4" t="s">
        <v>10</v>
      </c>
      <c r="E1118" s="4" t="s">
        <v>6</v>
      </c>
      <c r="F1118" s="4" t="s">
        <v>6</v>
      </c>
    </row>
    <row r="1119" spans="1:21">
      <c r="A1119" t="n">
        <v>12604</v>
      </c>
      <c r="B1119" s="38" t="n">
        <v>36</v>
      </c>
      <c r="C1119" s="7" t="n">
        <v>10</v>
      </c>
      <c r="D1119" s="7" t="n">
        <v>14</v>
      </c>
      <c r="E1119" s="7" t="s">
        <v>103</v>
      </c>
      <c r="F1119" s="7" t="s">
        <v>12</v>
      </c>
    </row>
    <row r="1120" spans="1:21">
      <c r="A1120" t="s">
        <v>4</v>
      </c>
      <c r="B1120" s="4" t="s">
        <v>5</v>
      </c>
      <c r="C1120" s="4" t="s">
        <v>13</v>
      </c>
      <c r="D1120" s="4" t="s">
        <v>10</v>
      </c>
      <c r="E1120" s="4" t="s">
        <v>13</v>
      </c>
      <c r="F1120" s="4" t="s">
        <v>6</v>
      </c>
      <c r="G1120" s="4" t="s">
        <v>6</v>
      </c>
      <c r="H1120" s="4" t="s">
        <v>6</v>
      </c>
      <c r="I1120" s="4" t="s">
        <v>6</v>
      </c>
      <c r="J1120" s="4" t="s">
        <v>6</v>
      </c>
      <c r="K1120" s="4" t="s">
        <v>6</v>
      </c>
      <c r="L1120" s="4" t="s">
        <v>6</v>
      </c>
      <c r="M1120" s="4" t="s">
        <v>6</v>
      </c>
      <c r="N1120" s="4" t="s">
        <v>6</v>
      </c>
      <c r="O1120" s="4" t="s">
        <v>6</v>
      </c>
      <c r="P1120" s="4" t="s">
        <v>6</v>
      </c>
      <c r="Q1120" s="4" t="s">
        <v>6</v>
      </c>
      <c r="R1120" s="4" t="s">
        <v>6</v>
      </c>
      <c r="S1120" s="4" t="s">
        <v>6</v>
      </c>
      <c r="T1120" s="4" t="s">
        <v>6</v>
      </c>
      <c r="U1120" s="4" t="s">
        <v>6</v>
      </c>
    </row>
    <row r="1121" spans="1:21">
      <c r="A1121" t="n">
        <v>12622</v>
      </c>
      <c r="B1121" s="38" t="n">
        <v>36</v>
      </c>
      <c r="C1121" s="7" t="n">
        <v>8</v>
      </c>
      <c r="D1121" s="7" t="n">
        <v>14</v>
      </c>
      <c r="E1121" s="7" t="n">
        <v>0</v>
      </c>
      <c r="F1121" s="7" t="s">
        <v>93</v>
      </c>
      <c r="G1121" s="7" t="s">
        <v>12</v>
      </c>
      <c r="H1121" s="7" t="s">
        <v>12</v>
      </c>
      <c r="I1121" s="7" t="s">
        <v>12</v>
      </c>
      <c r="J1121" s="7" t="s">
        <v>12</v>
      </c>
      <c r="K1121" s="7" t="s">
        <v>12</v>
      </c>
      <c r="L1121" s="7" t="s">
        <v>12</v>
      </c>
      <c r="M1121" s="7" t="s">
        <v>12</v>
      </c>
      <c r="N1121" s="7" t="s">
        <v>12</v>
      </c>
      <c r="O1121" s="7" t="s">
        <v>12</v>
      </c>
      <c r="P1121" s="7" t="s">
        <v>12</v>
      </c>
      <c r="Q1121" s="7" t="s">
        <v>12</v>
      </c>
      <c r="R1121" s="7" t="s">
        <v>12</v>
      </c>
      <c r="S1121" s="7" t="s">
        <v>12</v>
      </c>
      <c r="T1121" s="7" t="s">
        <v>12</v>
      </c>
      <c r="U1121" s="7" t="s">
        <v>12</v>
      </c>
    </row>
    <row r="1122" spans="1:21">
      <c r="A1122" t="s">
        <v>4</v>
      </c>
      <c r="B1122" s="4" t="s">
        <v>5</v>
      </c>
      <c r="C1122" s="4" t="s">
        <v>10</v>
      </c>
      <c r="D1122" s="4" t="s">
        <v>13</v>
      </c>
      <c r="E1122" s="4" t="s">
        <v>6</v>
      </c>
      <c r="F1122" s="4" t="s">
        <v>22</v>
      </c>
      <c r="G1122" s="4" t="s">
        <v>22</v>
      </c>
      <c r="H1122" s="4" t="s">
        <v>22</v>
      </c>
    </row>
    <row r="1123" spans="1:21">
      <c r="A1123" t="n">
        <v>12653</v>
      </c>
      <c r="B1123" s="39" t="n">
        <v>48</v>
      </c>
      <c r="C1123" s="7" t="n">
        <v>14</v>
      </c>
      <c r="D1123" s="7" t="n">
        <v>0</v>
      </c>
      <c r="E1123" s="7" t="s">
        <v>93</v>
      </c>
      <c r="F1123" s="7" t="n">
        <v>0</v>
      </c>
      <c r="G1123" s="7" t="n">
        <v>1</v>
      </c>
      <c r="H1123" s="7" t="n">
        <v>1.40129846432482e-45</v>
      </c>
    </row>
    <row r="1124" spans="1:21">
      <c r="A1124" t="s">
        <v>4</v>
      </c>
      <c r="B1124" s="4" t="s">
        <v>5</v>
      </c>
      <c r="C1124" s="4" t="s">
        <v>13</v>
      </c>
      <c r="D1124" s="4" t="s">
        <v>10</v>
      </c>
      <c r="E1124" s="4" t="s">
        <v>6</v>
      </c>
      <c r="F1124" s="4" t="s">
        <v>6</v>
      </c>
      <c r="G1124" s="4" t="s">
        <v>6</v>
      </c>
      <c r="H1124" s="4" t="s">
        <v>6</v>
      </c>
    </row>
    <row r="1125" spans="1:21">
      <c r="A1125" t="n">
        <v>12680</v>
      </c>
      <c r="B1125" s="40" t="n">
        <v>51</v>
      </c>
      <c r="C1125" s="7" t="n">
        <v>3</v>
      </c>
      <c r="D1125" s="7" t="n">
        <v>14</v>
      </c>
      <c r="E1125" s="7" t="s">
        <v>102</v>
      </c>
      <c r="F1125" s="7" t="s">
        <v>89</v>
      </c>
      <c r="G1125" s="7" t="s">
        <v>88</v>
      </c>
      <c r="H1125" s="7" t="s">
        <v>89</v>
      </c>
    </row>
    <row r="1126" spans="1:21">
      <c r="A1126" t="s">
        <v>4</v>
      </c>
      <c r="B1126" s="4" t="s">
        <v>5</v>
      </c>
      <c r="C1126" s="4" t="s">
        <v>13</v>
      </c>
      <c r="D1126" s="36" t="s">
        <v>81</v>
      </c>
      <c r="E1126" s="4" t="s">
        <v>5</v>
      </c>
      <c r="F1126" s="4" t="s">
        <v>13</v>
      </c>
      <c r="G1126" s="4" t="s">
        <v>10</v>
      </c>
      <c r="H1126" s="36" t="s">
        <v>82</v>
      </c>
      <c r="I1126" s="4" t="s">
        <v>13</v>
      </c>
      <c r="J1126" s="4" t="s">
        <v>20</v>
      </c>
    </row>
    <row r="1127" spans="1:21">
      <c r="A1127" t="n">
        <v>12693</v>
      </c>
      <c r="B1127" s="10" t="n">
        <v>5</v>
      </c>
      <c r="C1127" s="7" t="n">
        <v>28</v>
      </c>
      <c r="D1127" s="36" t="s">
        <v>3</v>
      </c>
      <c r="E1127" s="37" t="n">
        <v>64</v>
      </c>
      <c r="F1127" s="7" t="n">
        <v>5</v>
      </c>
      <c r="G1127" s="7" t="n">
        <v>15</v>
      </c>
      <c r="H1127" s="36" t="s">
        <v>3</v>
      </c>
      <c r="I1127" s="7" t="n">
        <v>1</v>
      </c>
      <c r="J1127" s="11" t="n">
        <f t="normal" ca="1">A1139</f>
        <v>0</v>
      </c>
    </row>
    <row r="1128" spans="1:21">
      <c r="A1128" t="s">
        <v>4</v>
      </c>
      <c r="B1128" s="4" t="s">
        <v>5</v>
      </c>
      <c r="C1128" s="4" t="s">
        <v>13</v>
      </c>
      <c r="D1128" s="4" t="s">
        <v>13</v>
      </c>
      <c r="E1128" s="4" t="s">
        <v>13</v>
      </c>
      <c r="F1128" s="4" t="s">
        <v>13</v>
      </c>
      <c r="G1128" s="4" t="s">
        <v>9</v>
      </c>
      <c r="H1128" s="4" t="s">
        <v>13</v>
      </c>
      <c r="I1128" s="4" t="s">
        <v>13</v>
      </c>
      <c r="J1128" s="4" t="s">
        <v>13</v>
      </c>
    </row>
    <row r="1129" spans="1:21">
      <c r="A1129" t="n">
        <v>12704</v>
      </c>
      <c r="B1129" s="31" t="n">
        <v>18</v>
      </c>
      <c r="C1129" s="7" t="n">
        <v>0</v>
      </c>
      <c r="D1129" s="7" t="n">
        <v>35</v>
      </c>
      <c r="E1129" s="7" t="n">
        <v>0</v>
      </c>
      <c r="F1129" s="7" t="n">
        <v>0</v>
      </c>
      <c r="G1129" s="7" t="n">
        <v>1</v>
      </c>
      <c r="H1129" s="7" t="n">
        <v>12</v>
      </c>
      <c r="I1129" s="7" t="n">
        <v>19</v>
      </c>
      <c r="J1129" s="7" t="n">
        <v>1</v>
      </c>
    </row>
    <row r="1130" spans="1:21">
      <c r="A1130" t="s">
        <v>4</v>
      </c>
      <c r="B1130" s="4" t="s">
        <v>5</v>
      </c>
      <c r="C1130" s="4" t="s">
        <v>13</v>
      </c>
      <c r="D1130" s="4" t="s">
        <v>10</v>
      </c>
      <c r="E1130" s="4" t="s">
        <v>6</v>
      </c>
      <c r="F1130" s="4" t="s">
        <v>6</v>
      </c>
    </row>
    <row r="1131" spans="1:21">
      <c r="A1131" t="n">
        <v>12716</v>
      </c>
      <c r="B1131" s="38" t="n">
        <v>36</v>
      </c>
      <c r="C1131" s="7" t="n">
        <v>10</v>
      </c>
      <c r="D1131" s="7" t="n">
        <v>15</v>
      </c>
      <c r="E1131" s="7" t="s">
        <v>104</v>
      </c>
      <c r="F1131" s="7" t="s">
        <v>12</v>
      </c>
    </row>
    <row r="1132" spans="1:21">
      <c r="A1132" t="s">
        <v>4</v>
      </c>
      <c r="B1132" s="4" t="s">
        <v>5</v>
      </c>
      <c r="C1132" s="4" t="s">
        <v>13</v>
      </c>
      <c r="D1132" s="4" t="s">
        <v>10</v>
      </c>
      <c r="E1132" s="4" t="s">
        <v>13</v>
      </c>
      <c r="F1132" s="4" t="s">
        <v>6</v>
      </c>
      <c r="G1132" s="4" t="s">
        <v>6</v>
      </c>
      <c r="H1132" s="4" t="s">
        <v>6</v>
      </c>
      <c r="I1132" s="4" t="s">
        <v>6</v>
      </c>
      <c r="J1132" s="4" t="s">
        <v>6</v>
      </c>
      <c r="K1132" s="4" t="s">
        <v>6</v>
      </c>
      <c r="L1132" s="4" t="s">
        <v>6</v>
      </c>
      <c r="M1132" s="4" t="s">
        <v>6</v>
      </c>
      <c r="N1132" s="4" t="s">
        <v>6</v>
      </c>
      <c r="O1132" s="4" t="s">
        <v>6</v>
      </c>
      <c r="P1132" s="4" t="s">
        <v>6</v>
      </c>
      <c r="Q1132" s="4" t="s">
        <v>6</v>
      </c>
      <c r="R1132" s="4" t="s">
        <v>6</v>
      </c>
      <c r="S1132" s="4" t="s">
        <v>6</v>
      </c>
      <c r="T1132" s="4" t="s">
        <v>6</v>
      </c>
      <c r="U1132" s="4" t="s">
        <v>6</v>
      </c>
    </row>
    <row r="1133" spans="1:21">
      <c r="A1133" t="n">
        <v>12734</v>
      </c>
      <c r="B1133" s="38" t="n">
        <v>36</v>
      </c>
      <c r="C1133" s="7" t="n">
        <v>8</v>
      </c>
      <c r="D1133" s="7" t="n">
        <v>15</v>
      </c>
      <c r="E1133" s="7" t="n">
        <v>0</v>
      </c>
      <c r="F1133" s="7" t="s">
        <v>85</v>
      </c>
      <c r="G1133" s="7" t="s">
        <v>12</v>
      </c>
      <c r="H1133" s="7" t="s">
        <v>12</v>
      </c>
      <c r="I1133" s="7" t="s">
        <v>12</v>
      </c>
      <c r="J1133" s="7" t="s">
        <v>12</v>
      </c>
      <c r="K1133" s="7" t="s">
        <v>12</v>
      </c>
      <c r="L1133" s="7" t="s">
        <v>12</v>
      </c>
      <c r="M1133" s="7" t="s">
        <v>12</v>
      </c>
      <c r="N1133" s="7" t="s">
        <v>12</v>
      </c>
      <c r="O1133" s="7" t="s">
        <v>12</v>
      </c>
      <c r="P1133" s="7" t="s">
        <v>12</v>
      </c>
      <c r="Q1133" s="7" t="s">
        <v>12</v>
      </c>
      <c r="R1133" s="7" t="s">
        <v>12</v>
      </c>
      <c r="S1133" s="7" t="s">
        <v>12</v>
      </c>
      <c r="T1133" s="7" t="s">
        <v>12</v>
      </c>
      <c r="U1133" s="7" t="s">
        <v>12</v>
      </c>
    </row>
    <row r="1134" spans="1:21">
      <c r="A1134" t="s">
        <v>4</v>
      </c>
      <c r="B1134" s="4" t="s">
        <v>5</v>
      </c>
      <c r="C1134" s="4" t="s">
        <v>10</v>
      </c>
      <c r="D1134" s="4" t="s">
        <v>13</v>
      </c>
      <c r="E1134" s="4" t="s">
        <v>6</v>
      </c>
      <c r="F1134" s="4" t="s">
        <v>22</v>
      </c>
      <c r="G1134" s="4" t="s">
        <v>22</v>
      </c>
      <c r="H1134" s="4" t="s">
        <v>22</v>
      </c>
    </row>
    <row r="1135" spans="1:21">
      <c r="A1135" t="n">
        <v>12764</v>
      </c>
      <c r="B1135" s="39" t="n">
        <v>48</v>
      </c>
      <c r="C1135" s="7" t="n">
        <v>15</v>
      </c>
      <c r="D1135" s="7" t="n">
        <v>0</v>
      </c>
      <c r="E1135" s="7" t="s">
        <v>85</v>
      </c>
      <c r="F1135" s="7" t="n">
        <v>0</v>
      </c>
      <c r="G1135" s="7" t="n">
        <v>1</v>
      </c>
      <c r="H1135" s="7" t="n">
        <v>1.40129846432482e-45</v>
      </c>
    </row>
    <row r="1136" spans="1:21">
      <c r="A1136" t="s">
        <v>4</v>
      </c>
      <c r="B1136" s="4" t="s">
        <v>5</v>
      </c>
      <c r="C1136" s="4" t="s">
        <v>13</v>
      </c>
      <c r="D1136" s="4" t="s">
        <v>10</v>
      </c>
      <c r="E1136" s="4" t="s">
        <v>6</v>
      </c>
      <c r="F1136" s="4" t="s">
        <v>6</v>
      </c>
      <c r="G1136" s="4" t="s">
        <v>6</v>
      </c>
      <c r="H1136" s="4" t="s">
        <v>6</v>
      </c>
    </row>
    <row r="1137" spans="1:21">
      <c r="A1137" t="n">
        <v>12790</v>
      </c>
      <c r="B1137" s="40" t="n">
        <v>51</v>
      </c>
      <c r="C1137" s="7" t="n">
        <v>3</v>
      </c>
      <c r="D1137" s="7" t="n">
        <v>15</v>
      </c>
      <c r="E1137" s="7" t="s">
        <v>102</v>
      </c>
      <c r="F1137" s="7" t="s">
        <v>87</v>
      </c>
      <c r="G1137" s="7" t="s">
        <v>88</v>
      </c>
      <c r="H1137" s="7" t="s">
        <v>89</v>
      </c>
    </row>
    <row r="1138" spans="1:21">
      <c r="A1138" t="s">
        <v>4</v>
      </c>
      <c r="B1138" s="4" t="s">
        <v>5</v>
      </c>
      <c r="C1138" s="4" t="s">
        <v>13</v>
      </c>
      <c r="D1138" s="36" t="s">
        <v>81</v>
      </c>
      <c r="E1138" s="4" t="s">
        <v>5</v>
      </c>
      <c r="F1138" s="4" t="s">
        <v>13</v>
      </c>
      <c r="G1138" s="4" t="s">
        <v>10</v>
      </c>
      <c r="H1138" s="36" t="s">
        <v>82</v>
      </c>
      <c r="I1138" s="4" t="s">
        <v>13</v>
      </c>
      <c r="J1138" s="4" t="s">
        <v>20</v>
      </c>
    </row>
    <row r="1139" spans="1:21">
      <c r="A1139" t="n">
        <v>12803</v>
      </c>
      <c r="B1139" s="10" t="n">
        <v>5</v>
      </c>
      <c r="C1139" s="7" t="n">
        <v>28</v>
      </c>
      <c r="D1139" s="36" t="s">
        <v>3</v>
      </c>
      <c r="E1139" s="37" t="n">
        <v>64</v>
      </c>
      <c r="F1139" s="7" t="n">
        <v>5</v>
      </c>
      <c r="G1139" s="7" t="n">
        <v>16</v>
      </c>
      <c r="H1139" s="36" t="s">
        <v>3</v>
      </c>
      <c r="I1139" s="7" t="n">
        <v>1</v>
      </c>
      <c r="J1139" s="11" t="n">
        <f t="normal" ca="1">A1151</f>
        <v>0</v>
      </c>
    </row>
    <row r="1140" spans="1:21">
      <c r="A1140" t="s">
        <v>4</v>
      </c>
      <c r="B1140" s="4" t="s">
        <v>5</v>
      </c>
      <c r="C1140" s="4" t="s">
        <v>13</v>
      </c>
      <c r="D1140" s="4" t="s">
        <v>13</v>
      </c>
      <c r="E1140" s="4" t="s">
        <v>13</v>
      </c>
      <c r="F1140" s="4" t="s">
        <v>13</v>
      </c>
      <c r="G1140" s="4" t="s">
        <v>9</v>
      </c>
      <c r="H1140" s="4" t="s">
        <v>13</v>
      </c>
      <c r="I1140" s="4" t="s">
        <v>13</v>
      </c>
      <c r="J1140" s="4" t="s">
        <v>13</v>
      </c>
    </row>
    <row r="1141" spans="1:21">
      <c r="A1141" t="n">
        <v>12814</v>
      </c>
      <c r="B1141" s="31" t="n">
        <v>18</v>
      </c>
      <c r="C1141" s="7" t="n">
        <v>0</v>
      </c>
      <c r="D1141" s="7" t="n">
        <v>35</v>
      </c>
      <c r="E1141" s="7" t="n">
        <v>0</v>
      </c>
      <c r="F1141" s="7" t="n">
        <v>0</v>
      </c>
      <c r="G1141" s="7" t="n">
        <v>1</v>
      </c>
      <c r="H1141" s="7" t="n">
        <v>12</v>
      </c>
      <c r="I1141" s="7" t="n">
        <v>19</v>
      </c>
      <c r="J1141" s="7" t="n">
        <v>1</v>
      </c>
    </row>
    <row r="1142" spans="1:21">
      <c r="A1142" t="s">
        <v>4</v>
      </c>
      <c r="B1142" s="4" t="s">
        <v>5</v>
      </c>
      <c r="C1142" s="4" t="s">
        <v>13</v>
      </c>
      <c r="D1142" s="4" t="s">
        <v>10</v>
      </c>
      <c r="E1142" s="4" t="s">
        <v>6</v>
      </c>
      <c r="F1142" s="4" t="s">
        <v>6</v>
      </c>
    </row>
    <row r="1143" spans="1:21">
      <c r="A1143" t="n">
        <v>12826</v>
      </c>
      <c r="B1143" s="38" t="n">
        <v>36</v>
      </c>
      <c r="C1143" s="7" t="n">
        <v>10</v>
      </c>
      <c r="D1143" s="7" t="n">
        <v>16</v>
      </c>
      <c r="E1143" s="7" t="s">
        <v>105</v>
      </c>
      <c r="F1143" s="7" t="s">
        <v>12</v>
      </c>
    </row>
    <row r="1144" spans="1:21">
      <c r="A1144" t="s">
        <v>4</v>
      </c>
      <c r="B1144" s="4" t="s">
        <v>5</v>
      </c>
      <c r="C1144" s="4" t="s">
        <v>13</v>
      </c>
      <c r="D1144" s="4" t="s">
        <v>10</v>
      </c>
      <c r="E1144" s="4" t="s">
        <v>13</v>
      </c>
      <c r="F1144" s="4" t="s">
        <v>6</v>
      </c>
      <c r="G1144" s="4" t="s">
        <v>6</v>
      </c>
      <c r="H1144" s="4" t="s">
        <v>6</v>
      </c>
      <c r="I1144" s="4" t="s">
        <v>6</v>
      </c>
      <c r="J1144" s="4" t="s">
        <v>6</v>
      </c>
      <c r="K1144" s="4" t="s">
        <v>6</v>
      </c>
      <c r="L1144" s="4" t="s">
        <v>6</v>
      </c>
      <c r="M1144" s="4" t="s">
        <v>6</v>
      </c>
      <c r="N1144" s="4" t="s">
        <v>6</v>
      </c>
      <c r="O1144" s="4" t="s">
        <v>6</v>
      </c>
      <c r="P1144" s="4" t="s">
        <v>6</v>
      </c>
      <c r="Q1144" s="4" t="s">
        <v>6</v>
      </c>
      <c r="R1144" s="4" t="s">
        <v>6</v>
      </c>
      <c r="S1144" s="4" t="s">
        <v>6</v>
      </c>
      <c r="T1144" s="4" t="s">
        <v>6</v>
      </c>
      <c r="U1144" s="4" t="s">
        <v>6</v>
      </c>
    </row>
    <row r="1145" spans="1:21">
      <c r="A1145" t="n">
        <v>12844</v>
      </c>
      <c r="B1145" s="38" t="n">
        <v>36</v>
      </c>
      <c r="C1145" s="7" t="n">
        <v>8</v>
      </c>
      <c r="D1145" s="7" t="n">
        <v>16</v>
      </c>
      <c r="E1145" s="7" t="n">
        <v>0</v>
      </c>
      <c r="F1145" s="7" t="s">
        <v>85</v>
      </c>
      <c r="G1145" s="7" t="s">
        <v>12</v>
      </c>
      <c r="H1145" s="7" t="s">
        <v>12</v>
      </c>
      <c r="I1145" s="7" t="s">
        <v>12</v>
      </c>
      <c r="J1145" s="7" t="s">
        <v>12</v>
      </c>
      <c r="K1145" s="7" t="s">
        <v>12</v>
      </c>
      <c r="L1145" s="7" t="s">
        <v>12</v>
      </c>
      <c r="M1145" s="7" t="s">
        <v>12</v>
      </c>
      <c r="N1145" s="7" t="s">
        <v>12</v>
      </c>
      <c r="O1145" s="7" t="s">
        <v>12</v>
      </c>
      <c r="P1145" s="7" t="s">
        <v>12</v>
      </c>
      <c r="Q1145" s="7" t="s">
        <v>12</v>
      </c>
      <c r="R1145" s="7" t="s">
        <v>12</v>
      </c>
      <c r="S1145" s="7" t="s">
        <v>12</v>
      </c>
      <c r="T1145" s="7" t="s">
        <v>12</v>
      </c>
      <c r="U1145" s="7" t="s">
        <v>12</v>
      </c>
    </row>
    <row r="1146" spans="1:21">
      <c r="A1146" t="s">
        <v>4</v>
      </c>
      <c r="B1146" s="4" t="s">
        <v>5</v>
      </c>
      <c r="C1146" s="4" t="s">
        <v>10</v>
      </c>
      <c r="D1146" s="4" t="s">
        <v>13</v>
      </c>
      <c r="E1146" s="4" t="s">
        <v>6</v>
      </c>
      <c r="F1146" s="4" t="s">
        <v>22</v>
      </c>
      <c r="G1146" s="4" t="s">
        <v>22</v>
      </c>
      <c r="H1146" s="4" t="s">
        <v>22</v>
      </c>
    </row>
    <row r="1147" spans="1:21">
      <c r="A1147" t="n">
        <v>12874</v>
      </c>
      <c r="B1147" s="39" t="n">
        <v>48</v>
      </c>
      <c r="C1147" s="7" t="n">
        <v>16</v>
      </c>
      <c r="D1147" s="7" t="n">
        <v>0</v>
      </c>
      <c r="E1147" s="7" t="s">
        <v>85</v>
      </c>
      <c r="F1147" s="7" t="n">
        <v>0</v>
      </c>
      <c r="G1147" s="7" t="n">
        <v>1</v>
      </c>
      <c r="H1147" s="7" t="n">
        <v>1.40129846432482e-45</v>
      </c>
    </row>
    <row r="1148" spans="1:21">
      <c r="A1148" t="s">
        <v>4</v>
      </c>
      <c r="B1148" s="4" t="s">
        <v>5</v>
      </c>
      <c r="C1148" s="4" t="s">
        <v>13</v>
      </c>
      <c r="D1148" s="4" t="s">
        <v>10</v>
      </c>
      <c r="E1148" s="4" t="s">
        <v>6</v>
      </c>
      <c r="F1148" s="4" t="s">
        <v>6</v>
      </c>
      <c r="G1148" s="4" t="s">
        <v>6</v>
      </c>
      <c r="H1148" s="4" t="s">
        <v>6</v>
      </c>
    </row>
    <row r="1149" spans="1:21">
      <c r="A1149" t="n">
        <v>12900</v>
      </c>
      <c r="B1149" s="40" t="n">
        <v>51</v>
      </c>
      <c r="C1149" s="7" t="n">
        <v>3</v>
      </c>
      <c r="D1149" s="7" t="n">
        <v>16</v>
      </c>
      <c r="E1149" s="7" t="s">
        <v>102</v>
      </c>
      <c r="F1149" s="7" t="s">
        <v>89</v>
      </c>
      <c r="G1149" s="7" t="s">
        <v>88</v>
      </c>
      <c r="H1149" s="7" t="s">
        <v>89</v>
      </c>
    </row>
    <row r="1150" spans="1:21">
      <c r="A1150" t="s">
        <v>4</v>
      </c>
      <c r="B1150" s="4" t="s">
        <v>5</v>
      </c>
      <c r="C1150" s="4" t="s">
        <v>13</v>
      </c>
      <c r="D1150" s="36" t="s">
        <v>81</v>
      </c>
      <c r="E1150" s="4" t="s">
        <v>5</v>
      </c>
      <c r="F1150" s="4" t="s">
        <v>13</v>
      </c>
      <c r="G1150" s="4" t="s">
        <v>10</v>
      </c>
      <c r="H1150" s="36" t="s">
        <v>82</v>
      </c>
      <c r="I1150" s="4" t="s">
        <v>13</v>
      </c>
      <c r="J1150" s="4" t="s">
        <v>20</v>
      </c>
    </row>
    <row r="1151" spans="1:21">
      <c r="A1151" t="n">
        <v>12913</v>
      </c>
      <c r="B1151" s="10" t="n">
        <v>5</v>
      </c>
      <c r="C1151" s="7" t="n">
        <v>28</v>
      </c>
      <c r="D1151" s="36" t="s">
        <v>3</v>
      </c>
      <c r="E1151" s="37" t="n">
        <v>64</v>
      </c>
      <c r="F1151" s="7" t="n">
        <v>5</v>
      </c>
      <c r="G1151" s="7" t="n">
        <v>17</v>
      </c>
      <c r="H1151" s="36" t="s">
        <v>3</v>
      </c>
      <c r="I1151" s="7" t="n">
        <v>1</v>
      </c>
      <c r="J1151" s="11" t="n">
        <f t="normal" ca="1">A1163</f>
        <v>0</v>
      </c>
    </row>
    <row r="1152" spans="1:21">
      <c r="A1152" t="s">
        <v>4</v>
      </c>
      <c r="B1152" s="4" t="s">
        <v>5</v>
      </c>
      <c r="C1152" s="4" t="s">
        <v>13</v>
      </c>
      <c r="D1152" s="4" t="s">
        <v>13</v>
      </c>
      <c r="E1152" s="4" t="s">
        <v>13</v>
      </c>
      <c r="F1152" s="4" t="s">
        <v>13</v>
      </c>
      <c r="G1152" s="4" t="s">
        <v>9</v>
      </c>
      <c r="H1152" s="4" t="s">
        <v>13</v>
      </c>
      <c r="I1152" s="4" t="s">
        <v>13</v>
      </c>
      <c r="J1152" s="4" t="s">
        <v>13</v>
      </c>
    </row>
    <row r="1153" spans="1:21">
      <c r="A1153" t="n">
        <v>12924</v>
      </c>
      <c r="B1153" s="31" t="n">
        <v>18</v>
      </c>
      <c r="C1153" s="7" t="n">
        <v>0</v>
      </c>
      <c r="D1153" s="7" t="n">
        <v>35</v>
      </c>
      <c r="E1153" s="7" t="n">
        <v>0</v>
      </c>
      <c r="F1153" s="7" t="n">
        <v>0</v>
      </c>
      <c r="G1153" s="7" t="n">
        <v>1</v>
      </c>
      <c r="H1153" s="7" t="n">
        <v>12</v>
      </c>
      <c r="I1153" s="7" t="n">
        <v>19</v>
      </c>
      <c r="J1153" s="7" t="n">
        <v>1</v>
      </c>
    </row>
    <row r="1154" spans="1:21">
      <c r="A1154" t="s">
        <v>4</v>
      </c>
      <c r="B1154" s="4" t="s">
        <v>5</v>
      </c>
      <c r="C1154" s="4" t="s">
        <v>13</v>
      </c>
      <c r="D1154" s="4" t="s">
        <v>10</v>
      </c>
      <c r="E1154" s="4" t="s">
        <v>6</v>
      </c>
      <c r="F1154" s="4" t="s">
        <v>6</v>
      </c>
    </row>
    <row r="1155" spans="1:21">
      <c r="A1155" t="n">
        <v>12936</v>
      </c>
      <c r="B1155" s="38" t="n">
        <v>36</v>
      </c>
      <c r="C1155" s="7" t="n">
        <v>10</v>
      </c>
      <c r="D1155" s="7" t="n">
        <v>17</v>
      </c>
      <c r="E1155" s="7" t="s">
        <v>106</v>
      </c>
      <c r="F1155" s="7" t="s">
        <v>12</v>
      </c>
    </row>
    <row r="1156" spans="1:21">
      <c r="A1156" t="s">
        <v>4</v>
      </c>
      <c r="B1156" s="4" t="s">
        <v>5</v>
      </c>
      <c r="C1156" s="4" t="s">
        <v>13</v>
      </c>
      <c r="D1156" s="4" t="s">
        <v>10</v>
      </c>
      <c r="E1156" s="4" t="s">
        <v>13</v>
      </c>
      <c r="F1156" s="4" t="s">
        <v>6</v>
      </c>
      <c r="G1156" s="4" t="s">
        <v>6</v>
      </c>
      <c r="H1156" s="4" t="s">
        <v>6</v>
      </c>
      <c r="I1156" s="4" t="s">
        <v>6</v>
      </c>
      <c r="J1156" s="4" t="s">
        <v>6</v>
      </c>
      <c r="K1156" s="4" t="s">
        <v>6</v>
      </c>
      <c r="L1156" s="4" t="s">
        <v>6</v>
      </c>
      <c r="M1156" s="4" t="s">
        <v>6</v>
      </c>
      <c r="N1156" s="4" t="s">
        <v>6</v>
      </c>
      <c r="O1156" s="4" t="s">
        <v>6</v>
      </c>
      <c r="P1156" s="4" t="s">
        <v>6</v>
      </c>
      <c r="Q1156" s="4" t="s">
        <v>6</v>
      </c>
      <c r="R1156" s="4" t="s">
        <v>6</v>
      </c>
      <c r="S1156" s="4" t="s">
        <v>6</v>
      </c>
      <c r="T1156" s="4" t="s">
        <v>6</v>
      </c>
      <c r="U1156" s="4" t="s">
        <v>6</v>
      </c>
    </row>
    <row r="1157" spans="1:21">
      <c r="A1157" t="n">
        <v>12954</v>
      </c>
      <c r="B1157" s="38" t="n">
        <v>36</v>
      </c>
      <c r="C1157" s="7" t="n">
        <v>8</v>
      </c>
      <c r="D1157" s="7" t="n">
        <v>17</v>
      </c>
      <c r="E1157" s="7" t="n">
        <v>0</v>
      </c>
      <c r="F1157" s="7" t="s">
        <v>85</v>
      </c>
      <c r="G1157" s="7" t="s">
        <v>12</v>
      </c>
      <c r="H1157" s="7" t="s">
        <v>12</v>
      </c>
      <c r="I1157" s="7" t="s">
        <v>12</v>
      </c>
      <c r="J1157" s="7" t="s">
        <v>12</v>
      </c>
      <c r="K1157" s="7" t="s">
        <v>12</v>
      </c>
      <c r="L1157" s="7" t="s">
        <v>12</v>
      </c>
      <c r="M1157" s="7" t="s">
        <v>12</v>
      </c>
      <c r="N1157" s="7" t="s">
        <v>12</v>
      </c>
      <c r="O1157" s="7" t="s">
        <v>12</v>
      </c>
      <c r="P1157" s="7" t="s">
        <v>12</v>
      </c>
      <c r="Q1157" s="7" t="s">
        <v>12</v>
      </c>
      <c r="R1157" s="7" t="s">
        <v>12</v>
      </c>
      <c r="S1157" s="7" t="s">
        <v>12</v>
      </c>
      <c r="T1157" s="7" t="s">
        <v>12</v>
      </c>
      <c r="U1157" s="7" t="s">
        <v>12</v>
      </c>
    </row>
    <row r="1158" spans="1:21">
      <c r="A1158" t="s">
        <v>4</v>
      </c>
      <c r="B1158" s="4" t="s">
        <v>5</v>
      </c>
      <c r="C1158" s="4" t="s">
        <v>10</v>
      </c>
      <c r="D1158" s="4" t="s">
        <v>13</v>
      </c>
      <c r="E1158" s="4" t="s">
        <v>6</v>
      </c>
      <c r="F1158" s="4" t="s">
        <v>22</v>
      </c>
      <c r="G1158" s="4" t="s">
        <v>22</v>
      </c>
      <c r="H1158" s="4" t="s">
        <v>22</v>
      </c>
    </row>
    <row r="1159" spans="1:21">
      <c r="A1159" t="n">
        <v>12984</v>
      </c>
      <c r="B1159" s="39" t="n">
        <v>48</v>
      </c>
      <c r="C1159" s="7" t="n">
        <v>17</v>
      </c>
      <c r="D1159" s="7" t="n">
        <v>0</v>
      </c>
      <c r="E1159" s="7" t="s">
        <v>85</v>
      </c>
      <c r="F1159" s="7" t="n">
        <v>0</v>
      </c>
      <c r="G1159" s="7" t="n">
        <v>1</v>
      </c>
      <c r="H1159" s="7" t="n">
        <v>1.40129846432482e-45</v>
      </c>
    </row>
    <row r="1160" spans="1:21">
      <c r="A1160" t="s">
        <v>4</v>
      </c>
      <c r="B1160" s="4" t="s">
        <v>5</v>
      </c>
      <c r="C1160" s="4" t="s">
        <v>13</v>
      </c>
      <c r="D1160" s="4" t="s">
        <v>10</v>
      </c>
      <c r="E1160" s="4" t="s">
        <v>6</v>
      </c>
      <c r="F1160" s="4" t="s">
        <v>6</v>
      </c>
      <c r="G1160" s="4" t="s">
        <v>6</v>
      </c>
      <c r="H1160" s="4" t="s">
        <v>6</v>
      </c>
    </row>
    <row r="1161" spans="1:21">
      <c r="A1161" t="n">
        <v>13010</v>
      </c>
      <c r="B1161" s="40" t="n">
        <v>51</v>
      </c>
      <c r="C1161" s="7" t="n">
        <v>3</v>
      </c>
      <c r="D1161" s="7" t="n">
        <v>17</v>
      </c>
      <c r="E1161" s="7" t="s">
        <v>86</v>
      </c>
      <c r="F1161" s="7" t="s">
        <v>87</v>
      </c>
      <c r="G1161" s="7" t="s">
        <v>88</v>
      </c>
      <c r="H1161" s="7" t="s">
        <v>89</v>
      </c>
    </row>
    <row r="1162" spans="1:21">
      <c r="A1162" t="s">
        <v>4</v>
      </c>
      <c r="B1162" s="4" t="s">
        <v>5</v>
      </c>
      <c r="C1162" s="4" t="s">
        <v>13</v>
      </c>
      <c r="D1162" s="36" t="s">
        <v>81</v>
      </c>
      <c r="E1162" s="4" t="s">
        <v>5</v>
      </c>
      <c r="F1162" s="4" t="s">
        <v>13</v>
      </c>
      <c r="G1162" s="4" t="s">
        <v>10</v>
      </c>
      <c r="H1162" s="36" t="s">
        <v>82</v>
      </c>
      <c r="I1162" s="4" t="s">
        <v>13</v>
      </c>
      <c r="J1162" s="4" t="s">
        <v>20</v>
      </c>
    </row>
    <row r="1163" spans="1:21">
      <c r="A1163" t="n">
        <v>13031</v>
      </c>
      <c r="B1163" s="10" t="n">
        <v>5</v>
      </c>
      <c r="C1163" s="7" t="n">
        <v>28</v>
      </c>
      <c r="D1163" s="36" t="s">
        <v>3</v>
      </c>
      <c r="E1163" s="37" t="n">
        <v>64</v>
      </c>
      <c r="F1163" s="7" t="n">
        <v>5</v>
      </c>
      <c r="G1163" s="7" t="n">
        <v>18</v>
      </c>
      <c r="H1163" s="36" t="s">
        <v>3</v>
      </c>
      <c r="I1163" s="7" t="n">
        <v>1</v>
      </c>
      <c r="J1163" s="11" t="n">
        <f t="normal" ca="1">A1175</f>
        <v>0</v>
      </c>
    </row>
    <row r="1164" spans="1:21">
      <c r="A1164" t="s">
        <v>4</v>
      </c>
      <c r="B1164" s="4" t="s">
        <v>5</v>
      </c>
      <c r="C1164" s="4" t="s">
        <v>13</v>
      </c>
      <c r="D1164" s="4" t="s">
        <v>13</v>
      </c>
      <c r="E1164" s="4" t="s">
        <v>13</v>
      </c>
      <c r="F1164" s="4" t="s">
        <v>13</v>
      </c>
      <c r="G1164" s="4" t="s">
        <v>9</v>
      </c>
      <c r="H1164" s="4" t="s">
        <v>13</v>
      </c>
      <c r="I1164" s="4" t="s">
        <v>13</v>
      </c>
      <c r="J1164" s="4" t="s">
        <v>13</v>
      </c>
    </row>
    <row r="1165" spans="1:21">
      <c r="A1165" t="n">
        <v>13042</v>
      </c>
      <c r="B1165" s="31" t="n">
        <v>18</v>
      </c>
      <c r="C1165" s="7" t="n">
        <v>0</v>
      </c>
      <c r="D1165" s="7" t="n">
        <v>35</v>
      </c>
      <c r="E1165" s="7" t="n">
        <v>0</v>
      </c>
      <c r="F1165" s="7" t="n">
        <v>0</v>
      </c>
      <c r="G1165" s="7" t="n">
        <v>1</v>
      </c>
      <c r="H1165" s="7" t="n">
        <v>12</v>
      </c>
      <c r="I1165" s="7" t="n">
        <v>19</v>
      </c>
      <c r="J1165" s="7" t="n">
        <v>1</v>
      </c>
    </row>
    <row r="1166" spans="1:21">
      <c r="A1166" t="s">
        <v>4</v>
      </c>
      <c r="B1166" s="4" t="s">
        <v>5</v>
      </c>
      <c r="C1166" s="4" t="s">
        <v>13</v>
      </c>
      <c r="D1166" s="4" t="s">
        <v>10</v>
      </c>
      <c r="E1166" s="4" t="s">
        <v>6</v>
      </c>
      <c r="F1166" s="4" t="s">
        <v>6</v>
      </c>
    </row>
    <row r="1167" spans="1:21">
      <c r="A1167" t="n">
        <v>13054</v>
      </c>
      <c r="B1167" s="38" t="n">
        <v>36</v>
      </c>
      <c r="C1167" s="7" t="n">
        <v>10</v>
      </c>
      <c r="D1167" s="7" t="n">
        <v>18</v>
      </c>
      <c r="E1167" s="7" t="s">
        <v>107</v>
      </c>
      <c r="F1167" s="7" t="s">
        <v>12</v>
      </c>
    </row>
    <row r="1168" spans="1:21">
      <c r="A1168" t="s">
        <v>4</v>
      </c>
      <c r="B1168" s="4" t="s">
        <v>5</v>
      </c>
      <c r="C1168" s="4" t="s">
        <v>13</v>
      </c>
      <c r="D1168" s="4" t="s">
        <v>10</v>
      </c>
      <c r="E1168" s="4" t="s">
        <v>13</v>
      </c>
      <c r="F1168" s="4" t="s">
        <v>6</v>
      </c>
      <c r="G1168" s="4" t="s">
        <v>6</v>
      </c>
      <c r="H1168" s="4" t="s">
        <v>6</v>
      </c>
      <c r="I1168" s="4" t="s">
        <v>6</v>
      </c>
      <c r="J1168" s="4" t="s">
        <v>6</v>
      </c>
      <c r="K1168" s="4" t="s">
        <v>6</v>
      </c>
      <c r="L1168" s="4" t="s">
        <v>6</v>
      </c>
      <c r="M1168" s="4" t="s">
        <v>6</v>
      </c>
      <c r="N1168" s="4" t="s">
        <v>6</v>
      </c>
      <c r="O1168" s="4" t="s">
        <v>6</v>
      </c>
      <c r="P1168" s="4" t="s">
        <v>6</v>
      </c>
      <c r="Q1168" s="4" t="s">
        <v>6</v>
      </c>
      <c r="R1168" s="4" t="s">
        <v>6</v>
      </c>
      <c r="S1168" s="4" t="s">
        <v>6</v>
      </c>
      <c r="T1168" s="4" t="s">
        <v>6</v>
      </c>
      <c r="U1168" s="4" t="s">
        <v>6</v>
      </c>
    </row>
    <row r="1169" spans="1:21">
      <c r="A1169" t="n">
        <v>13072</v>
      </c>
      <c r="B1169" s="38" t="n">
        <v>36</v>
      </c>
      <c r="C1169" s="7" t="n">
        <v>8</v>
      </c>
      <c r="D1169" s="7" t="n">
        <v>18</v>
      </c>
      <c r="E1169" s="7" t="n">
        <v>0</v>
      </c>
      <c r="F1169" s="7" t="s">
        <v>85</v>
      </c>
      <c r="G1169" s="7" t="s">
        <v>12</v>
      </c>
      <c r="H1169" s="7" t="s">
        <v>12</v>
      </c>
      <c r="I1169" s="7" t="s">
        <v>12</v>
      </c>
      <c r="J1169" s="7" t="s">
        <v>12</v>
      </c>
      <c r="K1169" s="7" t="s">
        <v>12</v>
      </c>
      <c r="L1169" s="7" t="s">
        <v>12</v>
      </c>
      <c r="M1169" s="7" t="s">
        <v>12</v>
      </c>
      <c r="N1169" s="7" t="s">
        <v>12</v>
      </c>
      <c r="O1169" s="7" t="s">
        <v>12</v>
      </c>
      <c r="P1169" s="7" t="s">
        <v>12</v>
      </c>
      <c r="Q1169" s="7" t="s">
        <v>12</v>
      </c>
      <c r="R1169" s="7" t="s">
        <v>12</v>
      </c>
      <c r="S1169" s="7" t="s">
        <v>12</v>
      </c>
      <c r="T1169" s="7" t="s">
        <v>12</v>
      </c>
      <c r="U1169" s="7" t="s">
        <v>12</v>
      </c>
    </row>
    <row r="1170" spans="1:21">
      <c r="A1170" t="s">
        <v>4</v>
      </c>
      <c r="B1170" s="4" t="s">
        <v>5</v>
      </c>
      <c r="C1170" s="4" t="s">
        <v>10</v>
      </c>
      <c r="D1170" s="4" t="s">
        <v>13</v>
      </c>
      <c r="E1170" s="4" t="s">
        <v>6</v>
      </c>
      <c r="F1170" s="4" t="s">
        <v>22</v>
      </c>
      <c r="G1170" s="4" t="s">
        <v>22</v>
      </c>
      <c r="H1170" s="4" t="s">
        <v>22</v>
      </c>
    </row>
    <row r="1171" spans="1:21">
      <c r="A1171" t="n">
        <v>13102</v>
      </c>
      <c r="B1171" s="39" t="n">
        <v>48</v>
      </c>
      <c r="C1171" s="7" t="n">
        <v>18</v>
      </c>
      <c r="D1171" s="7" t="n">
        <v>0</v>
      </c>
      <c r="E1171" s="7" t="s">
        <v>85</v>
      </c>
      <c r="F1171" s="7" t="n">
        <v>0</v>
      </c>
      <c r="G1171" s="7" t="n">
        <v>1</v>
      </c>
      <c r="H1171" s="7" t="n">
        <v>1.40129846432482e-45</v>
      </c>
    </row>
    <row r="1172" spans="1:21">
      <c r="A1172" t="s">
        <v>4</v>
      </c>
      <c r="B1172" s="4" t="s">
        <v>5</v>
      </c>
      <c r="C1172" s="4" t="s">
        <v>13</v>
      </c>
      <c r="D1172" s="4" t="s">
        <v>10</v>
      </c>
      <c r="E1172" s="4" t="s">
        <v>6</v>
      </c>
      <c r="F1172" s="4" t="s">
        <v>6</v>
      </c>
      <c r="G1172" s="4" t="s">
        <v>6</v>
      </c>
      <c r="H1172" s="4" t="s">
        <v>6</v>
      </c>
    </row>
    <row r="1173" spans="1:21">
      <c r="A1173" t="n">
        <v>13128</v>
      </c>
      <c r="B1173" s="40" t="n">
        <v>51</v>
      </c>
      <c r="C1173" s="7" t="n">
        <v>3</v>
      </c>
      <c r="D1173" s="7" t="n">
        <v>18</v>
      </c>
      <c r="E1173" s="7" t="s">
        <v>86</v>
      </c>
      <c r="F1173" s="7" t="s">
        <v>89</v>
      </c>
      <c r="G1173" s="7" t="s">
        <v>88</v>
      </c>
      <c r="H1173" s="7" t="s">
        <v>89</v>
      </c>
    </row>
    <row r="1174" spans="1:21">
      <c r="A1174" t="s">
        <v>4</v>
      </c>
      <c r="B1174" s="4" t="s">
        <v>5</v>
      </c>
      <c r="C1174" s="4" t="s">
        <v>10</v>
      </c>
      <c r="D1174" s="4" t="s">
        <v>9</v>
      </c>
    </row>
    <row r="1175" spans="1:21">
      <c r="A1175" t="n">
        <v>13149</v>
      </c>
      <c r="B1175" s="41" t="n">
        <v>43</v>
      </c>
      <c r="C1175" s="7" t="n">
        <v>61456</v>
      </c>
      <c r="D1175" s="7" t="n">
        <v>32</v>
      </c>
    </row>
    <row r="1176" spans="1:21">
      <c r="A1176" t="s">
        <v>4</v>
      </c>
      <c r="B1176" s="4" t="s">
        <v>5</v>
      </c>
      <c r="C1176" s="4" t="s">
        <v>10</v>
      </c>
      <c r="D1176" s="4" t="s">
        <v>9</v>
      </c>
    </row>
    <row r="1177" spans="1:21">
      <c r="A1177" t="n">
        <v>13156</v>
      </c>
      <c r="B1177" s="41" t="n">
        <v>43</v>
      </c>
      <c r="C1177" s="7" t="n">
        <v>61456</v>
      </c>
      <c r="D1177" s="7" t="n">
        <v>512</v>
      </c>
    </row>
    <row r="1178" spans="1:21">
      <c r="A1178" t="s">
        <v>4</v>
      </c>
      <c r="B1178" s="4" t="s">
        <v>5</v>
      </c>
      <c r="C1178" s="4" t="s">
        <v>10</v>
      </c>
      <c r="D1178" s="4" t="s">
        <v>9</v>
      </c>
    </row>
    <row r="1179" spans="1:21">
      <c r="A1179" t="n">
        <v>13163</v>
      </c>
      <c r="B1179" s="41" t="n">
        <v>43</v>
      </c>
      <c r="C1179" s="7" t="n">
        <v>61440</v>
      </c>
      <c r="D1179" s="7" t="n">
        <v>256</v>
      </c>
    </row>
    <row r="1180" spans="1:21">
      <c r="A1180" t="s">
        <v>4</v>
      </c>
      <c r="B1180" s="4" t="s">
        <v>5</v>
      </c>
      <c r="C1180" s="4" t="s">
        <v>10</v>
      </c>
      <c r="D1180" s="4" t="s">
        <v>9</v>
      </c>
    </row>
    <row r="1181" spans="1:21">
      <c r="A1181" t="n">
        <v>13170</v>
      </c>
      <c r="B1181" s="41" t="n">
        <v>43</v>
      </c>
      <c r="C1181" s="7" t="n">
        <v>61440</v>
      </c>
      <c r="D1181" s="7" t="n">
        <v>8388608</v>
      </c>
    </row>
    <row r="1182" spans="1:21">
      <c r="A1182" t="s">
        <v>4</v>
      </c>
      <c r="B1182" s="4" t="s">
        <v>5</v>
      </c>
      <c r="C1182" s="4" t="s">
        <v>10</v>
      </c>
      <c r="D1182" s="4" t="s">
        <v>9</v>
      </c>
    </row>
    <row r="1183" spans="1:21">
      <c r="A1183" t="n">
        <v>13177</v>
      </c>
      <c r="B1183" s="41" t="n">
        <v>43</v>
      </c>
      <c r="C1183" s="7" t="n">
        <v>61441</v>
      </c>
      <c r="D1183" s="7" t="n">
        <v>256</v>
      </c>
    </row>
    <row r="1184" spans="1:21">
      <c r="A1184" t="s">
        <v>4</v>
      </c>
      <c r="B1184" s="4" t="s">
        <v>5</v>
      </c>
      <c r="C1184" s="4" t="s">
        <v>10</v>
      </c>
      <c r="D1184" s="4" t="s">
        <v>9</v>
      </c>
    </row>
    <row r="1185" spans="1:21">
      <c r="A1185" t="n">
        <v>13184</v>
      </c>
      <c r="B1185" s="41" t="n">
        <v>43</v>
      </c>
      <c r="C1185" s="7" t="n">
        <v>61441</v>
      </c>
      <c r="D1185" s="7" t="n">
        <v>8388608</v>
      </c>
    </row>
    <row r="1186" spans="1:21">
      <c r="A1186" t="s">
        <v>4</v>
      </c>
      <c r="B1186" s="4" t="s">
        <v>5</v>
      </c>
      <c r="C1186" s="4" t="s">
        <v>10</v>
      </c>
      <c r="D1186" s="4" t="s">
        <v>9</v>
      </c>
    </row>
    <row r="1187" spans="1:21">
      <c r="A1187" t="n">
        <v>13191</v>
      </c>
      <c r="B1187" s="41" t="n">
        <v>43</v>
      </c>
      <c r="C1187" s="7" t="n">
        <v>61442</v>
      </c>
      <c r="D1187" s="7" t="n">
        <v>256</v>
      </c>
    </row>
    <row r="1188" spans="1:21">
      <c r="A1188" t="s">
        <v>4</v>
      </c>
      <c r="B1188" s="4" t="s">
        <v>5</v>
      </c>
      <c r="C1188" s="4" t="s">
        <v>10</v>
      </c>
      <c r="D1188" s="4" t="s">
        <v>9</v>
      </c>
    </row>
    <row r="1189" spans="1:21">
      <c r="A1189" t="n">
        <v>13198</v>
      </c>
      <c r="B1189" s="41" t="n">
        <v>43</v>
      </c>
      <c r="C1189" s="7" t="n">
        <v>61442</v>
      </c>
      <c r="D1189" s="7" t="n">
        <v>8388608</v>
      </c>
    </row>
    <row r="1190" spans="1:21">
      <c r="A1190" t="s">
        <v>4</v>
      </c>
      <c r="B1190" s="4" t="s">
        <v>5</v>
      </c>
      <c r="C1190" s="4" t="s">
        <v>10</v>
      </c>
      <c r="D1190" s="4" t="s">
        <v>9</v>
      </c>
    </row>
    <row r="1191" spans="1:21">
      <c r="A1191" t="n">
        <v>13205</v>
      </c>
      <c r="B1191" s="41" t="n">
        <v>43</v>
      </c>
      <c r="C1191" s="7" t="n">
        <v>61443</v>
      </c>
      <c r="D1191" s="7" t="n">
        <v>256</v>
      </c>
    </row>
    <row r="1192" spans="1:21">
      <c r="A1192" t="s">
        <v>4</v>
      </c>
      <c r="B1192" s="4" t="s">
        <v>5</v>
      </c>
      <c r="C1192" s="4" t="s">
        <v>10</v>
      </c>
      <c r="D1192" s="4" t="s">
        <v>9</v>
      </c>
    </row>
    <row r="1193" spans="1:21">
      <c r="A1193" t="n">
        <v>13212</v>
      </c>
      <c r="B1193" s="41" t="n">
        <v>43</v>
      </c>
      <c r="C1193" s="7" t="n">
        <v>61443</v>
      </c>
      <c r="D1193" s="7" t="n">
        <v>8388608</v>
      </c>
    </row>
    <row r="1194" spans="1:21">
      <c r="A1194" t="s">
        <v>4</v>
      </c>
      <c r="B1194" s="4" t="s">
        <v>5</v>
      </c>
      <c r="C1194" s="4" t="s">
        <v>10</v>
      </c>
      <c r="D1194" s="4" t="s">
        <v>9</v>
      </c>
    </row>
    <row r="1195" spans="1:21">
      <c r="A1195" t="n">
        <v>13219</v>
      </c>
      <c r="B1195" s="41" t="n">
        <v>43</v>
      </c>
      <c r="C1195" s="7" t="n">
        <v>61444</v>
      </c>
      <c r="D1195" s="7" t="n">
        <v>256</v>
      </c>
    </row>
    <row r="1196" spans="1:21">
      <c r="A1196" t="s">
        <v>4</v>
      </c>
      <c r="B1196" s="4" t="s">
        <v>5</v>
      </c>
      <c r="C1196" s="4" t="s">
        <v>10</v>
      </c>
      <c r="D1196" s="4" t="s">
        <v>9</v>
      </c>
    </row>
    <row r="1197" spans="1:21">
      <c r="A1197" t="n">
        <v>13226</v>
      </c>
      <c r="B1197" s="41" t="n">
        <v>43</v>
      </c>
      <c r="C1197" s="7" t="n">
        <v>61444</v>
      </c>
      <c r="D1197" s="7" t="n">
        <v>8388608</v>
      </c>
    </row>
    <row r="1198" spans="1:21">
      <c r="A1198" t="s">
        <v>4</v>
      </c>
      <c r="B1198" s="4" t="s">
        <v>5</v>
      </c>
      <c r="C1198" s="4" t="s">
        <v>10</v>
      </c>
      <c r="D1198" s="4" t="s">
        <v>9</v>
      </c>
    </row>
    <row r="1199" spans="1:21">
      <c r="A1199" t="n">
        <v>13233</v>
      </c>
      <c r="B1199" s="41" t="n">
        <v>43</v>
      </c>
      <c r="C1199" s="7" t="n">
        <v>61445</v>
      </c>
      <c r="D1199" s="7" t="n">
        <v>256</v>
      </c>
    </row>
    <row r="1200" spans="1:21">
      <c r="A1200" t="s">
        <v>4</v>
      </c>
      <c r="B1200" s="4" t="s">
        <v>5</v>
      </c>
      <c r="C1200" s="4" t="s">
        <v>10</v>
      </c>
      <c r="D1200" s="4" t="s">
        <v>9</v>
      </c>
    </row>
    <row r="1201" spans="1:4">
      <c r="A1201" t="n">
        <v>13240</v>
      </c>
      <c r="B1201" s="41" t="n">
        <v>43</v>
      </c>
      <c r="C1201" s="7" t="n">
        <v>61445</v>
      </c>
      <c r="D1201" s="7" t="n">
        <v>8388608</v>
      </c>
    </row>
    <row r="1202" spans="1:4">
      <c r="A1202" t="s">
        <v>4</v>
      </c>
      <c r="B1202" s="4" t="s">
        <v>5</v>
      </c>
      <c r="C1202" s="4" t="s">
        <v>10</v>
      </c>
      <c r="D1202" s="4" t="s">
        <v>9</v>
      </c>
    </row>
    <row r="1203" spans="1:4">
      <c r="A1203" t="n">
        <v>13247</v>
      </c>
      <c r="B1203" s="41" t="n">
        <v>43</v>
      </c>
      <c r="C1203" s="7" t="n">
        <v>61446</v>
      </c>
      <c r="D1203" s="7" t="n">
        <v>256</v>
      </c>
    </row>
    <row r="1204" spans="1:4">
      <c r="A1204" t="s">
        <v>4</v>
      </c>
      <c r="B1204" s="4" t="s">
        <v>5</v>
      </c>
      <c r="C1204" s="4" t="s">
        <v>10</v>
      </c>
      <c r="D1204" s="4" t="s">
        <v>9</v>
      </c>
    </row>
    <row r="1205" spans="1:4">
      <c r="A1205" t="n">
        <v>13254</v>
      </c>
      <c r="B1205" s="41" t="n">
        <v>43</v>
      </c>
      <c r="C1205" s="7" t="n">
        <v>61446</v>
      </c>
      <c r="D1205" s="7" t="n">
        <v>8388608</v>
      </c>
    </row>
    <row r="1206" spans="1:4">
      <c r="A1206" t="s">
        <v>4</v>
      </c>
      <c r="B1206" s="4" t="s">
        <v>5</v>
      </c>
      <c r="C1206" s="4" t="s">
        <v>10</v>
      </c>
      <c r="D1206" s="4" t="s">
        <v>22</v>
      </c>
      <c r="E1206" s="4" t="s">
        <v>22</v>
      </c>
      <c r="F1206" s="4" t="s">
        <v>22</v>
      </c>
      <c r="G1206" s="4" t="s">
        <v>22</v>
      </c>
    </row>
    <row r="1207" spans="1:4">
      <c r="A1207" t="n">
        <v>13261</v>
      </c>
      <c r="B1207" s="24" t="n">
        <v>46</v>
      </c>
      <c r="C1207" s="7" t="n">
        <v>61440</v>
      </c>
      <c r="D1207" s="7" t="n">
        <v>-12</v>
      </c>
      <c r="E1207" s="7" t="n">
        <v>0.449999988079071</v>
      </c>
      <c r="F1207" s="7" t="n">
        <v>-11.7600002288818</v>
      </c>
      <c r="G1207" s="7" t="n">
        <v>0</v>
      </c>
    </row>
    <row r="1208" spans="1:4">
      <c r="A1208" t="s">
        <v>4</v>
      </c>
      <c r="B1208" s="4" t="s">
        <v>5</v>
      </c>
      <c r="C1208" s="4" t="s">
        <v>10</v>
      </c>
      <c r="D1208" s="4" t="s">
        <v>22</v>
      </c>
      <c r="E1208" s="4" t="s">
        <v>22</v>
      </c>
      <c r="F1208" s="4" t="s">
        <v>22</v>
      </c>
      <c r="G1208" s="4" t="s">
        <v>22</v>
      </c>
    </row>
    <row r="1209" spans="1:4">
      <c r="A1209" t="n">
        <v>13280</v>
      </c>
      <c r="B1209" s="24" t="n">
        <v>46</v>
      </c>
      <c r="C1209" s="7" t="n">
        <v>61441</v>
      </c>
      <c r="D1209" s="7" t="n">
        <v>-11</v>
      </c>
      <c r="E1209" s="7" t="n">
        <v>0.449999988079071</v>
      </c>
      <c r="F1209" s="7" t="n">
        <v>-11.7600002288818</v>
      </c>
      <c r="G1209" s="7" t="n">
        <v>0</v>
      </c>
    </row>
    <row r="1210" spans="1:4">
      <c r="A1210" t="s">
        <v>4</v>
      </c>
      <c r="B1210" s="4" t="s">
        <v>5</v>
      </c>
      <c r="C1210" s="4" t="s">
        <v>10</v>
      </c>
      <c r="D1210" s="4" t="s">
        <v>22</v>
      </c>
      <c r="E1210" s="4" t="s">
        <v>22</v>
      </c>
      <c r="F1210" s="4" t="s">
        <v>22</v>
      </c>
      <c r="G1210" s="4" t="s">
        <v>22</v>
      </c>
    </row>
    <row r="1211" spans="1:4">
      <c r="A1211" t="n">
        <v>13299</v>
      </c>
      <c r="B1211" s="24" t="n">
        <v>46</v>
      </c>
      <c r="C1211" s="7" t="n">
        <v>61442</v>
      </c>
      <c r="D1211" s="7" t="n">
        <v>-10</v>
      </c>
      <c r="E1211" s="7" t="n">
        <v>0.449999988079071</v>
      </c>
      <c r="F1211" s="7" t="n">
        <v>-11.7600002288818</v>
      </c>
      <c r="G1211" s="7" t="n">
        <v>0</v>
      </c>
    </row>
    <row r="1212" spans="1:4">
      <c r="A1212" t="s">
        <v>4</v>
      </c>
      <c r="B1212" s="4" t="s">
        <v>5</v>
      </c>
      <c r="C1212" s="4" t="s">
        <v>10</v>
      </c>
      <c r="D1212" s="4" t="s">
        <v>22</v>
      </c>
      <c r="E1212" s="4" t="s">
        <v>22</v>
      </c>
      <c r="F1212" s="4" t="s">
        <v>22</v>
      </c>
      <c r="G1212" s="4" t="s">
        <v>22</v>
      </c>
    </row>
    <row r="1213" spans="1:4">
      <c r="A1213" t="n">
        <v>13318</v>
      </c>
      <c r="B1213" s="24" t="n">
        <v>46</v>
      </c>
      <c r="C1213" s="7" t="n">
        <v>61443</v>
      </c>
      <c r="D1213" s="7" t="n">
        <v>-9</v>
      </c>
      <c r="E1213" s="7" t="n">
        <v>0.449999988079071</v>
      </c>
      <c r="F1213" s="7" t="n">
        <v>-11.7600002288818</v>
      </c>
      <c r="G1213" s="7" t="n">
        <v>0</v>
      </c>
    </row>
    <row r="1214" spans="1:4">
      <c r="A1214" t="s">
        <v>4</v>
      </c>
      <c r="B1214" s="4" t="s">
        <v>5</v>
      </c>
      <c r="C1214" s="4" t="s">
        <v>10</v>
      </c>
      <c r="D1214" s="4" t="s">
        <v>22</v>
      </c>
      <c r="E1214" s="4" t="s">
        <v>22</v>
      </c>
      <c r="F1214" s="4" t="s">
        <v>22</v>
      </c>
      <c r="G1214" s="4" t="s">
        <v>22</v>
      </c>
    </row>
    <row r="1215" spans="1:4">
      <c r="A1215" t="n">
        <v>13337</v>
      </c>
      <c r="B1215" s="24" t="n">
        <v>46</v>
      </c>
      <c r="C1215" s="7" t="n">
        <v>61444</v>
      </c>
      <c r="D1215" s="7" t="n">
        <v>-7.5</v>
      </c>
      <c r="E1215" s="7" t="n">
        <v>0.449999988079071</v>
      </c>
      <c r="F1215" s="7" t="n">
        <v>-10.5</v>
      </c>
      <c r="G1215" s="7" t="n">
        <v>270</v>
      </c>
    </row>
    <row r="1216" spans="1:4">
      <c r="A1216" t="s">
        <v>4</v>
      </c>
      <c r="B1216" s="4" t="s">
        <v>5</v>
      </c>
      <c r="C1216" s="4" t="s">
        <v>10</v>
      </c>
      <c r="D1216" s="4" t="s">
        <v>22</v>
      </c>
      <c r="E1216" s="4" t="s">
        <v>22</v>
      </c>
      <c r="F1216" s="4" t="s">
        <v>22</v>
      </c>
      <c r="G1216" s="4" t="s">
        <v>22</v>
      </c>
    </row>
    <row r="1217" spans="1:7">
      <c r="A1217" t="n">
        <v>13356</v>
      </c>
      <c r="B1217" s="24" t="n">
        <v>46</v>
      </c>
      <c r="C1217" s="7" t="n">
        <v>61445</v>
      </c>
      <c r="D1217" s="7" t="n">
        <v>-7.5</v>
      </c>
      <c r="E1217" s="7" t="n">
        <v>0.449999988079071</v>
      </c>
      <c r="F1217" s="7" t="n">
        <v>-9.5</v>
      </c>
      <c r="G1217" s="7" t="n">
        <v>270</v>
      </c>
    </row>
    <row r="1218" spans="1:7">
      <c r="A1218" t="s">
        <v>4</v>
      </c>
      <c r="B1218" s="4" t="s">
        <v>5</v>
      </c>
      <c r="C1218" s="4" t="s">
        <v>10</v>
      </c>
      <c r="D1218" s="4" t="s">
        <v>22</v>
      </c>
      <c r="E1218" s="4" t="s">
        <v>22</v>
      </c>
      <c r="F1218" s="4" t="s">
        <v>22</v>
      </c>
      <c r="G1218" s="4" t="s">
        <v>22</v>
      </c>
    </row>
    <row r="1219" spans="1:7">
      <c r="A1219" t="n">
        <v>13375</v>
      </c>
      <c r="B1219" s="24" t="n">
        <v>46</v>
      </c>
      <c r="C1219" s="7" t="n">
        <v>61446</v>
      </c>
      <c r="D1219" s="7" t="n">
        <v>-7.5</v>
      </c>
      <c r="E1219" s="7" t="n">
        <v>0.449999988079071</v>
      </c>
      <c r="F1219" s="7" t="n">
        <v>-8.5</v>
      </c>
      <c r="G1219" s="7" t="n">
        <v>270</v>
      </c>
    </row>
    <row r="1220" spans="1:7">
      <c r="A1220" t="s">
        <v>4</v>
      </c>
      <c r="B1220" s="4" t="s">
        <v>5</v>
      </c>
      <c r="C1220" s="4" t="s">
        <v>13</v>
      </c>
    </row>
    <row r="1221" spans="1:7">
      <c r="A1221" t="n">
        <v>13394</v>
      </c>
      <c r="B1221" s="25" t="n">
        <v>45</v>
      </c>
      <c r="C1221" s="7" t="n">
        <v>0</v>
      </c>
    </row>
    <row r="1222" spans="1:7">
      <c r="A1222" t="s">
        <v>4</v>
      </c>
      <c r="B1222" s="4" t="s">
        <v>5</v>
      </c>
      <c r="C1222" s="4" t="s">
        <v>13</v>
      </c>
    </row>
    <row r="1223" spans="1:7">
      <c r="A1223" t="n">
        <v>13396</v>
      </c>
      <c r="B1223" s="42" t="n">
        <v>116</v>
      </c>
      <c r="C1223" s="7" t="n">
        <v>0</v>
      </c>
    </row>
    <row r="1224" spans="1:7">
      <c r="A1224" t="s">
        <v>4</v>
      </c>
      <c r="B1224" s="4" t="s">
        <v>5</v>
      </c>
      <c r="C1224" s="4" t="s">
        <v>13</v>
      </c>
      <c r="D1224" s="4" t="s">
        <v>10</v>
      </c>
    </row>
    <row r="1225" spans="1:7">
      <c r="A1225" t="n">
        <v>13398</v>
      </c>
      <c r="B1225" s="42" t="n">
        <v>116</v>
      </c>
      <c r="C1225" s="7" t="n">
        <v>2</v>
      </c>
      <c r="D1225" s="7" t="n">
        <v>1</v>
      </c>
    </row>
    <row r="1226" spans="1:7">
      <c r="A1226" t="s">
        <v>4</v>
      </c>
      <c r="B1226" s="4" t="s">
        <v>5</v>
      </c>
      <c r="C1226" s="4" t="s">
        <v>13</v>
      </c>
      <c r="D1226" s="4" t="s">
        <v>9</v>
      </c>
    </row>
    <row r="1227" spans="1:7">
      <c r="A1227" t="n">
        <v>13402</v>
      </c>
      <c r="B1227" s="42" t="n">
        <v>116</v>
      </c>
      <c r="C1227" s="7" t="n">
        <v>5</v>
      </c>
      <c r="D1227" s="7" t="n">
        <v>1101004800</v>
      </c>
    </row>
    <row r="1228" spans="1:7">
      <c r="A1228" t="s">
        <v>4</v>
      </c>
      <c r="B1228" s="4" t="s">
        <v>5</v>
      </c>
      <c r="C1228" s="4" t="s">
        <v>13</v>
      </c>
      <c r="D1228" s="4" t="s">
        <v>10</v>
      </c>
    </row>
    <row r="1229" spans="1:7">
      <c r="A1229" t="n">
        <v>13408</v>
      </c>
      <c r="B1229" s="42" t="n">
        <v>116</v>
      </c>
      <c r="C1229" s="7" t="n">
        <v>6</v>
      </c>
      <c r="D1229" s="7" t="n">
        <v>1</v>
      </c>
    </row>
    <row r="1230" spans="1:7">
      <c r="A1230" t="s">
        <v>4</v>
      </c>
      <c r="B1230" s="4" t="s">
        <v>5</v>
      </c>
      <c r="C1230" s="4" t="s">
        <v>10</v>
      </c>
      <c r="D1230" s="4" t="s">
        <v>13</v>
      </c>
      <c r="E1230" s="4" t="s">
        <v>13</v>
      </c>
      <c r="F1230" s="4" t="s">
        <v>6</v>
      </c>
    </row>
    <row r="1231" spans="1:7">
      <c r="A1231" t="n">
        <v>13412</v>
      </c>
      <c r="B1231" s="22" t="n">
        <v>20</v>
      </c>
      <c r="C1231" s="7" t="n">
        <v>61456</v>
      </c>
      <c r="D1231" s="7" t="n">
        <v>2</v>
      </c>
      <c r="E1231" s="7" t="n">
        <v>11</v>
      </c>
      <c r="F1231" s="7" t="s">
        <v>108</v>
      </c>
    </row>
    <row r="1232" spans="1:7">
      <c r="A1232" t="s">
        <v>4</v>
      </c>
      <c r="B1232" s="4" t="s">
        <v>5</v>
      </c>
      <c r="C1232" s="4" t="s">
        <v>13</v>
      </c>
      <c r="D1232" s="4" t="s">
        <v>10</v>
      </c>
      <c r="E1232" s="4" t="s">
        <v>22</v>
      </c>
    </row>
    <row r="1233" spans="1:7">
      <c r="A1233" t="n">
        <v>13430</v>
      </c>
      <c r="B1233" s="28" t="n">
        <v>58</v>
      </c>
      <c r="C1233" s="7" t="n">
        <v>100</v>
      </c>
      <c r="D1233" s="7" t="n">
        <v>1000</v>
      </c>
      <c r="E1233" s="7" t="n">
        <v>1</v>
      </c>
    </row>
    <row r="1234" spans="1:7">
      <c r="A1234" t="s">
        <v>4</v>
      </c>
      <c r="B1234" s="4" t="s">
        <v>5</v>
      </c>
      <c r="C1234" s="4" t="s">
        <v>13</v>
      </c>
      <c r="D1234" s="4" t="s">
        <v>10</v>
      </c>
    </row>
    <row r="1235" spans="1:7">
      <c r="A1235" t="n">
        <v>13438</v>
      </c>
      <c r="B1235" s="28" t="n">
        <v>58</v>
      </c>
      <c r="C1235" s="7" t="n">
        <v>255</v>
      </c>
      <c r="D1235" s="7" t="n">
        <v>0</v>
      </c>
    </row>
    <row r="1236" spans="1:7">
      <c r="A1236" t="s">
        <v>4</v>
      </c>
      <c r="B1236" s="4" t="s">
        <v>5</v>
      </c>
      <c r="C1236" s="4" t="s">
        <v>10</v>
      </c>
    </row>
    <row r="1237" spans="1:7">
      <c r="A1237" t="n">
        <v>13442</v>
      </c>
      <c r="B1237" s="35" t="n">
        <v>16</v>
      </c>
      <c r="C1237" s="7" t="n">
        <v>1000</v>
      </c>
    </row>
    <row r="1238" spans="1:7">
      <c r="A1238" t="s">
        <v>4</v>
      </c>
      <c r="B1238" s="4" t="s">
        <v>5</v>
      </c>
      <c r="C1238" s="4" t="s">
        <v>10</v>
      </c>
    </row>
    <row r="1239" spans="1:7">
      <c r="A1239" t="n">
        <v>13445</v>
      </c>
      <c r="B1239" s="12" t="n">
        <v>12</v>
      </c>
      <c r="C1239" s="7" t="n">
        <v>6407</v>
      </c>
    </row>
    <row r="1240" spans="1:7">
      <c r="A1240" t="s">
        <v>4</v>
      </c>
      <c r="B1240" s="4" t="s">
        <v>5</v>
      </c>
    </row>
    <row r="1241" spans="1:7">
      <c r="A1241" t="n">
        <v>13448</v>
      </c>
      <c r="B1241" s="43" t="n">
        <v>88</v>
      </c>
    </row>
    <row r="1242" spans="1:7">
      <c r="A1242" t="s">
        <v>4</v>
      </c>
      <c r="B1242" s="4" t="s">
        <v>5</v>
      </c>
      <c r="C1242" s="4" t="s">
        <v>13</v>
      </c>
      <c r="D1242" s="4" t="s">
        <v>10</v>
      </c>
      <c r="E1242" s="4" t="s">
        <v>22</v>
      </c>
    </row>
    <row r="1243" spans="1:7">
      <c r="A1243" t="n">
        <v>13449</v>
      </c>
      <c r="B1243" s="28" t="n">
        <v>58</v>
      </c>
      <c r="C1243" s="7" t="n">
        <v>0</v>
      </c>
      <c r="D1243" s="7" t="n">
        <v>1000</v>
      </c>
      <c r="E1243" s="7" t="n">
        <v>1</v>
      </c>
    </row>
    <row r="1244" spans="1:7">
      <c r="A1244" t="s">
        <v>4</v>
      </c>
      <c r="B1244" s="4" t="s">
        <v>5</v>
      </c>
      <c r="C1244" s="4" t="s">
        <v>13</v>
      </c>
      <c r="D1244" s="4" t="s">
        <v>10</v>
      </c>
    </row>
    <row r="1245" spans="1:7">
      <c r="A1245" t="n">
        <v>13457</v>
      </c>
      <c r="B1245" s="28" t="n">
        <v>58</v>
      </c>
      <c r="C1245" s="7" t="n">
        <v>255</v>
      </c>
      <c r="D1245" s="7" t="n">
        <v>0</v>
      </c>
    </row>
    <row r="1246" spans="1:7">
      <c r="A1246" t="s">
        <v>4</v>
      </c>
      <c r="B1246" s="4" t="s">
        <v>5</v>
      </c>
      <c r="C1246" s="4" t="s">
        <v>13</v>
      </c>
    </row>
    <row r="1247" spans="1:7">
      <c r="A1247" t="n">
        <v>13461</v>
      </c>
      <c r="B1247" s="42" t="n">
        <v>116</v>
      </c>
      <c r="C1247" s="7" t="n">
        <v>1</v>
      </c>
    </row>
    <row r="1248" spans="1:7">
      <c r="A1248" t="s">
        <v>4</v>
      </c>
      <c r="B1248" s="4" t="s">
        <v>5</v>
      </c>
      <c r="C1248" s="4" t="s">
        <v>10</v>
      </c>
      <c r="D1248" s="4" t="s">
        <v>13</v>
      </c>
    </row>
    <row r="1249" spans="1:5">
      <c r="A1249" t="n">
        <v>13463</v>
      </c>
      <c r="B1249" s="44" t="n">
        <v>21</v>
      </c>
      <c r="C1249" s="7" t="n">
        <v>61456</v>
      </c>
      <c r="D1249" s="7" t="n">
        <v>2</v>
      </c>
    </row>
    <row r="1250" spans="1:5">
      <c r="A1250" t="s">
        <v>4</v>
      </c>
      <c r="B1250" s="4" t="s">
        <v>5</v>
      </c>
      <c r="C1250" s="4" t="s">
        <v>13</v>
      </c>
      <c r="D1250" s="36" t="s">
        <v>81</v>
      </c>
      <c r="E1250" s="4" t="s">
        <v>5</v>
      </c>
      <c r="F1250" s="4" t="s">
        <v>13</v>
      </c>
      <c r="G1250" s="4" t="s">
        <v>10</v>
      </c>
      <c r="H1250" s="36" t="s">
        <v>82</v>
      </c>
      <c r="I1250" s="4" t="s">
        <v>13</v>
      </c>
      <c r="J1250" s="4" t="s">
        <v>20</v>
      </c>
    </row>
    <row r="1251" spans="1:5">
      <c r="A1251" t="n">
        <v>13467</v>
      </c>
      <c r="B1251" s="10" t="n">
        <v>5</v>
      </c>
      <c r="C1251" s="7" t="n">
        <v>28</v>
      </c>
      <c r="D1251" s="36" t="s">
        <v>3</v>
      </c>
      <c r="E1251" s="37" t="n">
        <v>64</v>
      </c>
      <c r="F1251" s="7" t="n">
        <v>5</v>
      </c>
      <c r="G1251" s="7" t="n">
        <v>0</v>
      </c>
      <c r="H1251" s="36" t="s">
        <v>3</v>
      </c>
      <c r="I1251" s="7" t="n">
        <v>1</v>
      </c>
      <c r="J1251" s="11" t="n">
        <f t="normal" ca="1">A1257</f>
        <v>0</v>
      </c>
    </row>
    <row r="1252" spans="1:5">
      <c r="A1252" t="s">
        <v>4</v>
      </c>
      <c r="B1252" s="4" t="s">
        <v>5</v>
      </c>
      <c r="C1252" s="4" t="s">
        <v>13</v>
      </c>
      <c r="D1252" s="4" t="s">
        <v>10</v>
      </c>
      <c r="E1252" s="4" t="s">
        <v>13</v>
      </c>
    </row>
    <row r="1253" spans="1:5">
      <c r="A1253" t="n">
        <v>13478</v>
      </c>
      <c r="B1253" s="38" t="n">
        <v>36</v>
      </c>
      <c r="C1253" s="7" t="n">
        <v>9</v>
      </c>
      <c r="D1253" s="7" t="n">
        <v>0</v>
      </c>
      <c r="E1253" s="7" t="n">
        <v>0</v>
      </c>
    </row>
    <row r="1254" spans="1:5">
      <c r="A1254" t="s">
        <v>4</v>
      </c>
      <c r="B1254" s="4" t="s">
        <v>5</v>
      </c>
      <c r="C1254" s="4" t="s">
        <v>13</v>
      </c>
      <c r="D1254" s="4" t="s">
        <v>10</v>
      </c>
      <c r="E1254" s="4" t="s">
        <v>6</v>
      </c>
      <c r="F1254" s="4" t="s">
        <v>6</v>
      </c>
    </row>
    <row r="1255" spans="1:5">
      <c r="A1255" t="n">
        <v>13483</v>
      </c>
      <c r="B1255" s="38" t="n">
        <v>36</v>
      </c>
      <c r="C1255" s="7" t="n">
        <v>10</v>
      </c>
      <c r="D1255" s="7" t="n">
        <v>0</v>
      </c>
      <c r="E1255" s="7" t="s">
        <v>12</v>
      </c>
      <c r="F1255" s="7" t="s">
        <v>12</v>
      </c>
    </row>
    <row r="1256" spans="1:5">
      <c r="A1256" t="s">
        <v>4</v>
      </c>
      <c r="B1256" s="4" t="s">
        <v>5</v>
      </c>
      <c r="C1256" s="4" t="s">
        <v>13</v>
      </c>
      <c r="D1256" s="36" t="s">
        <v>81</v>
      </c>
      <c r="E1256" s="4" t="s">
        <v>5</v>
      </c>
      <c r="F1256" s="4" t="s">
        <v>13</v>
      </c>
      <c r="G1256" s="4" t="s">
        <v>10</v>
      </c>
      <c r="H1256" s="36" t="s">
        <v>82</v>
      </c>
      <c r="I1256" s="4" t="s">
        <v>13</v>
      </c>
      <c r="J1256" s="4" t="s">
        <v>20</v>
      </c>
    </row>
    <row r="1257" spans="1:5">
      <c r="A1257" t="n">
        <v>13489</v>
      </c>
      <c r="B1257" s="10" t="n">
        <v>5</v>
      </c>
      <c r="C1257" s="7" t="n">
        <v>28</v>
      </c>
      <c r="D1257" s="36" t="s">
        <v>3</v>
      </c>
      <c r="E1257" s="37" t="n">
        <v>64</v>
      </c>
      <c r="F1257" s="7" t="n">
        <v>5</v>
      </c>
      <c r="G1257" s="7" t="n">
        <v>1</v>
      </c>
      <c r="H1257" s="36" t="s">
        <v>3</v>
      </c>
      <c r="I1257" s="7" t="n">
        <v>1</v>
      </c>
      <c r="J1257" s="11" t="n">
        <f t="normal" ca="1">A1263</f>
        <v>0</v>
      </c>
    </row>
    <row r="1258" spans="1:5">
      <c r="A1258" t="s">
        <v>4</v>
      </c>
      <c r="B1258" s="4" t="s">
        <v>5</v>
      </c>
      <c r="C1258" s="4" t="s">
        <v>13</v>
      </c>
      <c r="D1258" s="4" t="s">
        <v>10</v>
      </c>
      <c r="E1258" s="4" t="s">
        <v>13</v>
      </c>
    </row>
    <row r="1259" spans="1:5">
      <c r="A1259" t="n">
        <v>13500</v>
      </c>
      <c r="B1259" s="38" t="n">
        <v>36</v>
      </c>
      <c r="C1259" s="7" t="n">
        <v>9</v>
      </c>
      <c r="D1259" s="7" t="n">
        <v>1</v>
      </c>
      <c r="E1259" s="7" t="n">
        <v>0</v>
      </c>
    </row>
    <row r="1260" spans="1:5">
      <c r="A1260" t="s">
        <v>4</v>
      </c>
      <c r="B1260" s="4" t="s">
        <v>5</v>
      </c>
      <c r="C1260" s="4" t="s">
        <v>13</v>
      </c>
      <c r="D1260" s="4" t="s">
        <v>10</v>
      </c>
      <c r="E1260" s="4" t="s">
        <v>6</v>
      </c>
      <c r="F1260" s="4" t="s">
        <v>6</v>
      </c>
    </row>
    <row r="1261" spans="1:5">
      <c r="A1261" t="n">
        <v>13505</v>
      </c>
      <c r="B1261" s="38" t="n">
        <v>36</v>
      </c>
      <c r="C1261" s="7" t="n">
        <v>10</v>
      </c>
      <c r="D1261" s="7" t="n">
        <v>1</v>
      </c>
      <c r="E1261" s="7" t="s">
        <v>12</v>
      </c>
      <c r="F1261" s="7" t="s">
        <v>12</v>
      </c>
    </row>
    <row r="1262" spans="1:5">
      <c r="A1262" t="s">
        <v>4</v>
      </c>
      <c r="B1262" s="4" t="s">
        <v>5</v>
      </c>
      <c r="C1262" s="4" t="s">
        <v>13</v>
      </c>
      <c r="D1262" s="36" t="s">
        <v>81</v>
      </c>
      <c r="E1262" s="4" t="s">
        <v>5</v>
      </c>
      <c r="F1262" s="4" t="s">
        <v>13</v>
      </c>
      <c r="G1262" s="4" t="s">
        <v>10</v>
      </c>
      <c r="H1262" s="36" t="s">
        <v>82</v>
      </c>
      <c r="I1262" s="4" t="s">
        <v>13</v>
      </c>
      <c r="J1262" s="4" t="s">
        <v>20</v>
      </c>
    </row>
    <row r="1263" spans="1:5">
      <c r="A1263" t="n">
        <v>13511</v>
      </c>
      <c r="B1263" s="10" t="n">
        <v>5</v>
      </c>
      <c r="C1263" s="7" t="n">
        <v>28</v>
      </c>
      <c r="D1263" s="36" t="s">
        <v>3</v>
      </c>
      <c r="E1263" s="37" t="n">
        <v>64</v>
      </c>
      <c r="F1263" s="7" t="n">
        <v>5</v>
      </c>
      <c r="G1263" s="7" t="n">
        <v>2</v>
      </c>
      <c r="H1263" s="36" t="s">
        <v>3</v>
      </c>
      <c r="I1263" s="7" t="n">
        <v>1</v>
      </c>
      <c r="J1263" s="11" t="n">
        <f t="normal" ca="1">A1269</f>
        <v>0</v>
      </c>
    </row>
    <row r="1264" spans="1:5">
      <c r="A1264" t="s">
        <v>4</v>
      </c>
      <c r="B1264" s="4" t="s">
        <v>5</v>
      </c>
      <c r="C1264" s="4" t="s">
        <v>13</v>
      </c>
      <c r="D1264" s="4" t="s">
        <v>10</v>
      </c>
      <c r="E1264" s="4" t="s">
        <v>13</v>
      </c>
    </row>
    <row r="1265" spans="1:10">
      <c r="A1265" t="n">
        <v>13522</v>
      </c>
      <c r="B1265" s="38" t="n">
        <v>36</v>
      </c>
      <c r="C1265" s="7" t="n">
        <v>9</v>
      </c>
      <c r="D1265" s="7" t="n">
        <v>2</v>
      </c>
      <c r="E1265" s="7" t="n">
        <v>0</v>
      </c>
    </row>
    <row r="1266" spans="1:10">
      <c r="A1266" t="s">
        <v>4</v>
      </c>
      <c r="B1266" s="4" t="s">
        <v>5</v>
      </c>
      <c r="C1266" s="4" t="s">
        <v>13</v>
      </c>
      <c r="D1266" s="4" t="s">
        <v>10</v>
      </c>
      <c r="E1266" s="4" t="s">
        <v>6</v>
      </c>
      <c r="F1266" s="4" t="s">
        <v>6</v>
      </c>
    </row>
    <row r="1267" spans="1:10">
      <c r="A1267" t="n">
        <v>13527</v>
      </c>
      <c r="B1267" s="38" t="n">
        <v>36</v>
      </c>
      <c r="C1267" s="7" t="n">
        <v>10</v>
      </c>
      <c r="D1267" s="7" t="n">
        <v>2</v>
      </c>
      <c r="E1267" s="7" t="s">
        <v>12</v>
      </c>
      <c r="F1267" s="7" t="s">
        <v>12</v>
      </c>
    </row>
    <row r="1268" spans="1:10">
      <c r="A1268" t="s">
        <v>4</v>
      </c>
      <c r="B1268" s="4" t="s">
        <v>5</v>
      </c>
      <c r="C1268" s="4" t="s">
        <v>13</v>
      </c>
      <c r="D1268" s="36" t="s">
        <v>81</v>
      </c>
      <c r="E1268" s="4" t="s">
        <v>5</v>
      </c>
      <c r="F1268" s="4" t="s">
        <v>13</v>
      </c>
      <c r="G1268" s="4" t="s">
        <v>10</v>
      </c>
      <c r="H1268" s="36" t="s">
        <v>82</v>
      </c>
      <c r="I1268" s="4" t="s">
        <v>13</v>
      </c>
      <c r="J1268" s="4" t="s">
        <v>20</v>
      </c>
    </row>
    <row r="1269" spans="1:10">
      <c r="A1269" t="n">
        <v>13533</v>
      </c>
      <c r="B1269" s="10" t="n">
        <v>5</v>
      </c>
      <c r="C1269" s="7" t="n">
        <v>28</v>
      </c>
      <c r="D1269" s="36" t="s">
        <v>3</v>
      </c>
      <c r="E1269" s="37" t="n">
        <v>64</v>
      </c>
      <c r="F1269" s="7" t="n">
        <v>5</v>
      </c>
      <c r="G1269" s="7" t="n">
        <v>3</v>
      </c>
      <c r="H1269" s="36" t="s">
        <v>3</v>
      </c>
      <c r="I1269" s="7" t="n">
        <v>1</v>
      </c>
      <c r="J1269" s="11" t="n">
        <f t="normal" ca="1">A1275</f>
        <v>0</v>
      </c>
    </row>
    <row r="1270" spans="1:10">
      <c r="A1270" t="s">
        <v>4</v>
      </c>
      <c r="B1270" s="4" t="s">
        <v>5</v>
      </c>
      <c r="C1270" s="4" t="s">
        <v>13</v>
      </c>
      <c r="D1270" s="4" t="s">
        <v>10</v>
      </c>
      <c r="E1270" s="4" t="s">
        <v>13</v>
      </c>
    </row>
    <row r="1271" spans="1:10">
      <c r="A1271" t="n">
        <v>13544</v>
      </c>
      <c r="B1271" s="38" t="n">
        <v>36</v>
      </c>
      <c r="C1271" s="7" t="n">
        <v>9</v>
      </c>
      <c r="D1271" s="7" t="n">
        <v>3</v>
      </c>
      <c r="E1271" s="7" t="n">
        <v>0</v>
      </c>
    </row>
    <row r="1272" spans="1:10">
      <c r="A1272" t="s">
        <v>4</v>
      </c>
      <c r="B1272" s="4" t="s">
        <v>5</v>
      </c>
      <c r="C1272" s="4" t="s">
        <v>13</v>
      </c>
      <c r="D1272" s="4" t="s">
        <v>10</v>
      </c>
      <c r="E1272" s="4" t="s">
        <v>6</v>
      </c>
      <c r="F1272" s="4" t="s">
        <v>6</v>
      </c>
    </row>
    <row r="1273" spans="1:10">
      <c r="A1273" t="n">
        <v>13549</v>
      </c>
      <c r="B1273" s="38" t="n">
        <v>36</v>
      </c>
      <c r="C1273" s="7" t="n">
        <v>10</v>
      </c>
      <c r="D1273" s="7" t="n">
        <v>3</v>
      </c>
      <c r="E1273" s="7" t="s">
        <v>12</v>
      </c>
      <c r="F1273" s="7" t="s">
        <v>12</v>
      </c>
    </row>
    <row r="1274" spans="1:10">
      <c r="A1274" t="s">
        <v>4</v>
      </c>
      <c r="B1274" s="4" t="s">
        <v>5</v>
      </c>
      <c r="C1274" s="4" t="s">
        <v>13</v>
      </c>
      <c r="D1274" s="36" t="s">
        <v>81</v>
      </c>
      <c r="E1274" s="4" t="s">
        <v>5</v>
      </c>
      <c r="F1274" s="4" t="s">
        <v>13</v>
      </c>
      <c r="G1274" s="4" t="s">
        <v>10</v>
      </c>
      <c r="H1274" s="36" t="s">
        <v>82</v>
      </c>
      <c r="I1274" s="4" t="s">
        <v>13</v>
      </c>
      <c r="J1274" s="4" t="s">
        <v>20</v>
      </c>
    </row>
    <row r="1275" spans="1:10">
      <c r="A1275" t="n">
        <v>13555</v>
      </c>
      <c r="B1275" s="10" t="n">
        <v>5</v>
      </c>
      <c r="C1275" s="7" t="n">
        <v>28</v>
      </c>
      <c r="D1275" s="36" t="s">
        <v>3</v>
      </c>
      <c r="E1275" s="37" t="n">
        <v>64</v>
      </c>
      <c r="F1275" s="7" t="n">
        <v>5</v>
      </c>
      <c r="G1275" s="7" t="n">
        <v>4</v>
      </c>
      <c r="H1275" s="36" t="s">
        <v>3</v>
      </c>
      <c r="I1275" s="7" t="n">
        <v>1</v>
      </c>
      <c r="J1275" s="11" t="n">
        <f t="normal" ca="1">A1281</f>
        <v>0</v>
      </c>
    </row>
    <row r="1276" spans="1:10">
      <c r="A1276" t="s">
        <v>4</v>
      </c>
      <c r="B1276" s="4" t="s">
        <v>5</v>
      </c>
      <c r="C1276" s="4" t="s">
        <v>13</v>
      </c>
      <c r="D1276" s="4" t="s">
        <v>10</v>
      </c>
      <c r="E1276" s="4" t="s">
        <v>13</v>
      </c>
    </row>
    <row r="1277" spans="1:10">
      <c r="A1277" t="n">
        <v>13566</v>
      </c>
      <c r="B1277" s="38" t="n">
        <v>36</v>
      </c>
      <c r="C1277" s="7" t="n">
        <v>9</v>
      </c>
      <c r="D1277" s="7" t="n">
        <v>4</v>
      </c>
      <c r="E1277" s="7" t="n">
        <v>0</v>
      </c>
    </row>
    <row r="1278" spans="1:10">
      <c r="A1278" t="s">
        <v>4</v>
      </c>
      <c r="B1278" s="4" t="s">
        <v>5</v>
      </c>
      <c r="C1278" s="4" t="s">
        <v>13</v>
      </c>
      <c r="D1278" s="4" t="s">
        <v>10</v>
      </c>
      <c r="E1278" s="4" t="s">
        <v>6</v>
      </c>
      <c r="F1278" s="4" t="s">
        <v>6</v>
      </c>
    </row>
    <row r="1279" spans="1:10">
      <c r="A1279" t="n">
        <v>13571</v>
      </c>
      <c r="B1279" s="38" t="n">
        <v>36</v>
      </c>
      <c r="C1279" s="7" t="n">
        <v>10</v>
      </c>
      <c r="D1279" s="7" t="n">
        <v>4</v>
      </c>
      <c r="E1279" s="7" t="s">
        <v>12</v>
      </c>
      <c r="F1279" s="7" t="s">
        <v>12</v>
      </c>
    </row>
    <row r="1280" spans="1:10">
      <c r="A1280" t="s">
        <v>4</v>
      </c>
      <c r="B1280" s="4" t="s">
        <v>5</v>
      </c>
      <c r="C1280" s="4" t="s">
        <v>13</v>
      </c>
      <c r="D1280" s="36" t="s">
        <v>81</v>
      </c>
      <c r="E1280" s="4" t="s">
        <v>5</v>
      </c>
      <c r="F1280" s="4" t="s">
        <v>13</v>
      </c>
      <c r="G1280" s="4" t="s">
        <v>10</v>
      </c>
      <c r="H1280" s="36" t="s">
        <v>82</v>
      </c>
      <c r="I1280" s="4" t="s">
        <v>13</v>
      </c>
      <c r="J1280" s="4" t="s">
        <v>20</v>
      </c>
    </row>
    <row r="1281" spans="1:10">
      <c r="A1281" t="n">
        <v>13577</v>
      </c>
      <c r="B1281" s="10" t="n">
        <v>5</v>
      </c>
      <c r="C1281" s="7" t="n">
        <v>28</v>
      </c>
      <c r="D1281" s="36" t="s">
        <v>3</v>
      </c>
      <c r="E1281" s="37" t="n">
        <v>64</v>
      </c>
      <c r="F1281" s="7" t="n">
        <v>5</v>
      </c>
      <c r="G1281" s="7" t="n">
        <v>5</v>
      </c>
      <c r="H1281" s="36" t="s">
        <v>3</v>
      </c>
      <c r="I1281" s="7" t="n">
        <v>1</v>
      </c>
      <c r="J1281" s="11" t="n">
        <f t="normal" ca="1">A1287</f>
        <v>0</v>
      </c>
    </row>
    <row r="1282" spans="1:10">
      <c r="A1282" t="s">
        <v>4</v>
      </c>
      <c r="B1282" s="4" t="s">
        <v>5</v>
      </c>
      <c r="C1282" s="4" t="s">
        <v>13</v>
      </c>
      <c r="D1282" s="4" t="s">
        <v>10</v>
      </c>
      <c r="E1282" s="4" t="s">
        <v>13</v>
      </c>
    </row>
    <row r="1283" spans="1:10">
      <c r="A1283" t="n">
        <v>13588</v>
      </c>
      <c r="B1283" s="38" t="n">
        <v>36</v>
      </c>
      <c r="C1283" s="7" t="n">
        <v>9</v>
      </c>
      <c r="D1283" s="7" t="n">
        <v>5</v>
      </c>
      <c r="E1283" s="7" t="n">
        <v>0</v>
      </c>
    </row>
    <row r="1284" spans="1:10">
      <c r="A1284" t="s">
        <v>4</v>
      </c>
      <c r="B1284" s="4" t="s">
        <v>5</v>
      </c>
      <c r="C1284" s="4" t="s">
        <v>13</v>
      </c>
      <c r="D1284" s="4" t="s">
        <v>10</v>
      </c>
      <c r="E1284" s="4" t="s">
        <v>6</v>
      </c>
      <c r="F1284" s="4" t="s">
        <v>6</v>
      </c>
    </row>
    <row r="1285" spans="1:10">
      <c r="A1285" t="n">
        <v>13593</v>
      </c>
      <c r="B1285" s="38" t="n">
        <v>36</v>
      </c>
      <c r="C1285" s="7" t="n">
        <v>10</v>
      </c>
      <c r="D1285" s="7" t="n">
        <v>5</v>
      </c>
      <c r="E1285" s="7" t="s">
        <v>12</v>
      </c>
      <c r="F1285" s="7" t="s">
        <v>12</v>
      </c>
    </row>
    <row r="1286" spans="1:10">
      <c r="A1286" t="s">
        <v>4</v>
      </c>
      <c r="B1286" s="4" t="s">
        <v>5</v>
      </c>
      <c r="C1286" s="4" t="s">
        <v>13</v>
      </c>
      <c r="D1286" s="36" t="s">
        <v>81</v>
      </c>
      <c r="E1286" s="4" t="s">
        <v>5</v>
      </c>
      <c r="F1286" s="4" t="s">
        <v>13</v>
      </c>
      <c r="G1286" s="4" t="s">
        <v>10</v>
      </c>
      <c r="H1286" s="36" t="s">
        <v>82</v>
      </c>
      <c r="I1286" s="4" t="s">
        <v>13</v>
      </c>
      <c r="J1286" s="4" t="s">
        <v>20</v>
      </c>
    </row>
    <row r="1287" spans="1:10">
      <c r="A1287" t="n">
        <v>13599</v>
      </c>
      <c r="B1287" s="10" t="n">
        <v>5</v>
      </c>
      <c r="C1287" s="7" t="n">
        <v>28</v>
      </c>
      <c r="D1287" s="36" t="s">
        <v>3</v>
      </c>
      <c r="E1287" s="37" t="n">
        <v>64</v>
      </c>
      <c r="F1287" s="7" t="n">
        <v>5</v>
      </c>
      <c r="G1287" s="7" t="n">
        <v>6</v>
      </c>
      <c r="H1287" s="36" t="s">
        <v>3</v>
      </c>
      <c r="I1287" s="7" t="n">
        <v>1</v>
      </c>
      <c r="J1287" s="11" t="n">
        <f t="normal" ca="1">A1293</f>
        <v>0</v>
      </c>
    </row>
    <row r="1288" spans="1:10">
      <c r="A1288" t="s">
        <v>4</v>
      </c>
      <c r="B1288" s="4" t="s">
        <v>5</v>
      </c>
      <c r="C1288" s="4" t="s">
        <v>13</v>
      </c>
      <c r="D1288" s="4" t="s">
        <v>10</v>
      </c>
      <c r="E1288" s="4" t="s">
        <v>13</v>
      </c>
    </row>
    <row r="1289" spans="1:10">
      <c r="A1289" t="n">
        <v>13610</v>
      </c>
      <c r="B1289" s="38" t="n">
        <v>36</v>
      </c>
      <c r="C1289" s="7" t="n">
        <v>9</v>
      </c>
      <c r="D1289" s="7" t="n">
        <v>6</v>
      </c>
      <c r="E1289" s="7" t="n">
        <v>0</v>
      </c>
    </row>
    <row r="1290" spans="1:10">
      <c r="A1290" t="s">
        <v>4</v>
      </c>
      <c r="B1290" s="4" t="s">
        <v>5</v>
      </c>
      <c r="C1290" s="4" t="s">
        <v>13</v>
      </c>
      <c r="D1290" s="4" t="s">
        <v>10</v>
      </c>
      <c r="E1290" s="4" t="s">
        <v>6</v>
      </c>
      <c r="F1290" s="4" t="s">
        <v>6</v>
      </c>
    </row>
    <row r="1291" spans="1:10">
      <c r="A1291" t="n">
        <v>13615</v>
      </c>
      <c r="B1291" s="38" t="n">
        <v>36</v>
      </c>
      <c r="C1291" s="7" t="n">
        <v>10</v>
      </c>
      <c r="D1291" s="7" t="n">
        <v>6</v>
      </c>
      <c r="E1291" s="7" t="s">
        <v>12</v>
      </c>
      <c r="F1291" s="7" t="s">
        <v>12</v>
      </c>
    </row>
    <row r="1292" spans="1:10">
      <c r="A1292" t="s">
        <v>4</v>
      </c>
      <c r="B1292" s="4" t="s">
        <v>5</v>
      </c>
      <c r="C1292" s="4" t="s">
        <v>13</v>
      </c>
      <c r="D1292" s="36" t="s">
        <v>81</v>
      </c>
      <c r="E1292" s="4" t="s">
        <v>5</v>
      </c>
      <c r="F1292" s="4" t="s">
        <v>13</v>
      </c>
      <c r="G1292" s="4" t="s">
        <v>10</v>
      </c>
      <c r="H1292" s="36" t="s">
        <v>82</v>
      </c>
      <c r="I1292" s="4" t="s">
        <v>13</v>
      </c>
      <c r="J1292" s="4" t="s">
        <v>20</v>
      </c>
    </row>
    <row r="1293" spans="1:10">
      <c r="A1293" t="n">
        <v>13621</v>
      </c>
      <c r="B1293" s="10" t="n">
        <v>5</v>
      </c>
      <c r="C1293" s="7" t="n">
        <v>28</v>
      </c>
      <c r="D1293" s="36" t="s">
        <v>3</v>
      </c>
      <c r="E1293" s="37" t="n">
        <v>64</v>
      </c>
      <c r="F1293" s="7" t="n">
        <v>5</v>
      </c>
      <c r="G1293" s="7" t="n">
        <v>7</v>
      </c>
      <c r="H1293" s="36" t="s">
        <v>3</v>
      </c>
      <c r="I1293" s="7" t="n">
        <v>1</v>
      </c>
      <c r="J1293" s="11" t="n">
        <f t="normal" ca="1">A1299</f>
        <v>0</v>
      </c>
    </row>
    <row r="1294" spans="1:10">
      <c r="A1294" t="s">
        <v>4</v>
      </c>
      <c r="B1294" s="4" t="s">
        <v>5</v>
      </c>
      <c r="C1294" s="4" t="s">
        <v>13</v>
      </c>
      <c r="D1294" s="4" t="s">
        <v>10</v>
      </c>
      <c r="E1294" s="4" t="s">
        <v>13</v>
      </c>
    </row>
    <row r="1295" spans="1:10">
      <c r="A1295" t="n">
        <v>13632</v>
      </c>
      <c r="B1295" s="38" t="n">
        <v>36</v>
      </c>
      <c r="C1295" s="7" t="n">
        <v>9</v>
      </c>
      <c r="D1295" s="7" t="n">
        <v>7</v>
      </c>
      <c r="E1295" s="7" t="n">
        <v>0</v>
      </c>
    </row>
    <row r="1296" spans="1:10">
      <c r="A1296" t="s">
        <v>4</v>
      </c>
      <c r="B1296" s="4" t="s">
        <v>5</v>
      </c>
      <c r="C1296" s="4" t="s">
        <v>13</v>
      </c>
      <c r="D1296" s="4" t="s">
        <v>10</v>
      </c>
      <c r="E1296" s="4" t="s">
        <v>6</v>
      </c>
      <c r="F1296" s="4" t="s">
        <v>6</v>
      </c>
    </row>
    <row r="1297" spans="1:10">
      <c r="A1297" t="n">
        <v>13637</v>
      </c>
      <c r="B1297" s="38" t="n">
        <v>36</v>
      </c>
      <c r="C1297" s="7" t="n">
        <v>10</v>
      </c>
      <c r="D1297" s="7" t="n">
        <v>7</v>
      </c>
      <c r="E1297" s="7" t="s">
        <v>12</v>
      </c>
      <c r="F1297" s="7" t="s">
        <v>12</v>
      </c>
    </row>
    <row r="1298" spans="1:10">
      <c r="A1298" t="s">
        <v>4</v>
      </c>
      <c r="B1298" s="4" t="s">
        <v>5</v>
      </c>
      <c r="C1298" s="4" t="s">
        <v>13</v>
      </c>
      <c r="D1298" s="36" t="s">
        <v>81</v>
      </c>
      <c r="E1298" s="4" t="s">
        <v>5</v>
      </c>
      <c r="F1298" s="4" t="s">
        <v>13</v>
      </c>
      <c r="G1298" s="4" t="s">
        <v>10</v>
      </c>
      <c r="H1298" s="36" t="s">
        <v>82</v>
      </c>
      <c r="I1298" s="4" t="s">
        <v>13</v>
      </c>
      <c r="J1298" s="4" t="s">
        <v>20</v>
      </c>
    </row>
    <row r="1299" spans="1:10">
      <c r="A1299" t="n">
        <v>13643</v>
      </c>
      <c r="B1299" s="10" t="n">
        <v>5</v>
      </c>
      <c r="C1299" s="7" t="n">
        <v>28</v>
      </c>
      <c r="D1299" s="36" t="s">
        <v>3</v>
      </c>
      <c r="E1299" s="37" t="n">
        <v>64</v>
      </c>
      <c r="F1299" s="7" t="n">
        <v>5</v>
      </c>
      <c r="G1299" s="7" t="n">
        <v>8</v>
      </c>
      <c r="H1299" s="36" t="s">
        <v>3</v>
      </c>
      <c r="I1299" s="7" t="n">
        <v>1</v>
      </c>
      <c r="J1299" s="11" t="n">
        <f t="normal" ca="1">A1305</f>
        <v>0</v>
      </c>
    </row>
    <row r="1300" spans="1:10">
      <c r="A1300" t="s">
        <v>4</v>
      </c>
      <c r="B1300" s="4" t="s">
        <v>5</v>
      </c>
      <c r="C1300" s="4" t="s">
        <v>13</v>
      </c>
      <c r="D1300" s="4" t="s">
        <v>10</v>
      </c>
      <c r="E1300" s="4" t="s">
        <v>13</v>
      </c>
    </row>
    <row r="1301" spans="1:10">
      <c r="A1301" t="n">
        <v>13654</v>
      </c>
      <c r="B1301" s="38" t="n">
        <v>36</v>
      </c>
      <c r="C1301" s="7" t="n">
        <v>9</v>
      </c>
      <c r="D1301" s="7" t="n">
        <v>8</v>
      </c>
      <c r="E1301" s="7" t="n">
        <v>0</v>
      </c>
    </row>
    <row r="1302" spans="1:10">
      <c r="A1302" t="s">
        <v>4</v>
      </c>
      <c r="B1302" s="4" t="s">
        <v>5</v>
      </c>
      <c r="C1302" s="4" t="s">
        <v>13</v>
      </c>
      <c r="D1302" s="4" t="s">
        <v>10</v>
      </c>
      <c r="E1302" s="4" t="s">
        <v>6</v>
      </c>
      <c r="F1302" s="4" t="s">
        <v>6</v>
      </c>
    </row>
    <row r="1303" spans="1:10">
      <c r="A1303" t="n">
        <v>13659</v>
      </c>
      <c r="B1303" s="38" t="n">
        <v>36</v>
      </c>
      <c r="C1303" s="7" t="n">
        <v>10</v>
      </c>
      <c r="D1303" s="7" t="n">
        <v>8</v>
      </c>
      <c r="E1303" s="7" t="s">
        <v>12</v>
      </c>
      <c r="F1303" s="7" t="s">
        <v>12</v>
      </c>
    </row>
    <row r="1304" spans="1:10">
      <c r="A1304" t="s">
        <v>4</v>
      </c>
      <c r="B1304" s="4" t="s">
        <v>5</v>
      </c>
      <c r="C1304" s="4" t="s">
        <v>13</v>
      </c>
      <c r="D1304" s="36" t="s">
        <v>81</v>
      </c>
      <c r="E1304" s="4" t="s">
        <v>5</v>
      </c>
      <c r="F1304" s="4" t="s">
        <v>13</v>
      </c>
      <c r="G1304" s="4" t="s">
        <v>10</v>
      </c>
      <c r="H1304" s="36" t="s">
        <v>82</v>
      </c>
      <c r="I1304" s="4" t="s">
        <v>13</v>
      </c>
      <c r="J1304" s="4" t="s">
        <v>20</v>
      </c>
    </row>
    <row r="1305" spans="1:10">
      <c r="A1305" t="n">
        <v>13665</v>
      </c>
      <c r="B1305" s="10" t="n">
        <v>5</v>
      </c>
      <c r="C1305" s="7" t="n">
        <v>28</v>
      </c>
      <c r="D1305" s="36" t="s">
        <v>3</v>
      </c>
      <c r="E1305" s="37" t="n">
        <v>64</v>
      </c>
      <c r="F1305" s="7" t="n">
        <v>5</v>
      </c>
      <c r="G1305" s="7" t="n">
        <v>9</v>
      </c>
      <c r="H1305" s="36" t="s">
        <v>3</v>
      </c>
      <c r="I1305" s="7" t="n">
        <v>1</v>
      </c>
      <c r="J1305" s="11" t="n">
        <f t="normal" ca="1">A1311</f>
        <v>0</v>
      </c>
    </row>
    <row r="1306" spans="1:10">
      <c r="A1306" t="s">
        <v>4</v>
      </c>
      <c r="B1306" s="4" t="s">
        <v>5</v>
      </c>
      <c r="C1306" s="4" t="s">
        <v>13</v>
      </c>
      <c r="D1306" s="4" t="s">
        <v>10</v>
      </c>
      <c r="E1306" s="4" t="s">
        <v>13</v>
      </c>
    </row>
    <row r="1307" spans="1:10">
      <c r="A1307" t="n">
        <v>13676</v>
      </c>
      <c r="B1307" s="38" t="n">
        <v>36</v>
      </c>
      <c r="C1307" s="7" t="n">
        <v>9</v>
      </c>
      <c r="D1307" s="7" t="n">
        <v>9</v>
      </c>
      <c r="E1307" s="7" t="n">
        <v>0</v>
      </c>
    </row>
    <row r="1308" spans="1:10">
      <c r="A1308" t="s">
        <v>4</v>
      </c>
      <c r="B1308" s="4" t="s">
        <v>5</v>
      </c>
      <c r="C1308" s="4" t="s">
        <v>13</v>
      </c>
      <c r="D1308" s="4" t="s">
        <v>10</v>
      </c>
      <c r="E1308" s="4" t="s">
        <v>6</v>
      </c>
      <c r="F1308" s="4" t="s">
        <v>6</v>
      </c>
    </row>
    <row r="1309" spans="1:10">
      <c r="A1309" t="n">
        <v>13681</v>
      </c>
      <c r="B1309" s="38" t="n">
        <v>36</v>
      </c>
      <c r="C1309" s="7" t="n">
        <v>10</v>
      </c>
      <c r="D1309" s="7" t="n">
        <v>9</v>
      </c>
      <c r="E1309" s="7" t="s">
        <v>12</v>
      </c>
      <c r="F1309" s="7" t="s">
        <v>12</v>
      </c>
    </row>
    <row r="1310" spans="1:10">
      <c r="A1310" t="s">
        <v>4</v>
      </c>
      <c r="B1310" s="4" t="s">
        <v>5</v>
      </c>
      <c r="C1310" s="4" t="s">
        <v>13</v>
      </c>
      <c r="D1310" s="36" t="s">
        <v>81</v>
      </c>
      <c r="E1310" s="4" t="s">
        <v>5</v>
      </c>
      <c r="F1310" s="4" t="s">
        <v>13</v>
      </c>
      <c r="G1310" s="4" t="s">
        <v>10</v>
      </c>
      <c r="H1310" s="36" t="s">
        <v>82</v>
      </c>
      <c r="I1310" s="4" t="s">
        <v>13</v>
      </c>
      <c r="J1310" s="4" t="s">
        <v>20</v>
      </c>
    </row>
    <row r="1311" spans="1:10">
      <c r="A1311" t="n">
        <v>13687</v>
      </c>
      <c r="B1311" s="10" t="n">
        <v>5</v>
      </c>
      <c r="C1311" s="7" t="n">
        <v>28</v>
      </c>
      <c r="D1311" s="36" t="s">
        <v>3</v>
      </c>
      <c r="E1311" s="37" t="n">
        <v>64</v>
      </c>
      <c r="F1311" s="7" t="n">
        <v>5</v>
      </c>
      <c r="G1311" s="7" t="n">
        <v>11</v>
      </c>
      <c r="H1311" s="36" t="s">
        <v>3</v>
      </c>
      <c r="I1311" s="7" t="n">
        <v>1</v>
      </c>
      <c r="J1311" s="11" t="n">
        <f t="normal" ca="1">A1317</f>
        <v>0</v>
      </c>
    </row>
    <row r="1312" spans="1:10">
      <c r="A1312" t="s">
        <v>4</v>
      </c>
      <c r="B1312" s="4" t="s">
        <v>5</v>
      </c>
      <c r="C1312" s="4" t="s">
        <v>13</v>
      </c>
      <c r="D1312" s="4" t="s">
        <v>10</v>
      </c>
      <c r="E1312" s="4" t="s">
        <v>13</v>
      </c>
    </row>
    <row r="1313" spans="1:10">
      <c r="A1313" t="n">
        <v>13698</v>
      </c>
      <c r="B1313" s="38" t="n">
        <v>36</v>
      </c>
      <c r="C1313" s="7" t="n">
        <v>9</v>
      </c>
      <c r="D1313" s="7" t="n">
        <v>11</v>
      </c>
      <c r="E1313" s="7" t="n">
        <v>0</v>
      </c>
    </row>
    <row r="1314" spans="1:10">
      <c r="A1314" t="s">
        <v>4</v>
      </c>
      <c r="B1314" s="4" t="s">
        <v>5</v>
      </c>
      <c r="C1314" s="4" t="s">
        <v>13</v>
      </c>
      <c r="D1314" s="4" t="s">
        <v>10</v>
      </c>
      <c r="E1314" s="4" t="s">
        <v>6</v>
      </c>
      <c r="F1314" s="4" t="s">
        <v>6</v>
      </c>
    </row>
    <row r="1315" spans="1:10">
      <c r="A1315" t="n">
        <v>13703</v>
      </c>
      <c r="B1315" s="38" t="n">
        <v>36</v>
      </c>
      <c r="C1315" s="7" t="n">
        <v>10</v>
      </c>
      <c r="D1315" s="7" t="n">
        <v>11</v>
      </c>
      <c r="E1315" s="7" t="s">
        <v>12</v>
      </c>
      <c r="F1315" s="7" t="s">
        <v>12</v>
      </c>
    </row>
    <row r="1316" spans="1:10">
      <c r="A1316" t="s">
        <v>4</v>
      </c>
      <c r="B1316" s="4" t="s">
        <v>5</v>
      </c>
      <c r="C1316" s="4" t="s">
        <v>13</v>
      </c>
      <c r="D1316" s="36" t="s">
        <v>81</v>
      </c>
      <c r="E1316" s="4" t="s">
        <v>5</v>
      </c>
      <c r="F1316" s="4" t="s">
        <v>13</v>
      </c>
      <c r="G1316" s="4" t="s">
        <v>10</v>
      </c>
      <c r="H1316" s="36" t="s">
        <v>82</v>
      </c>
      <c r="I1316" s="4" t="s">
        <v>13</v>
      </c>
      <c r="J1316" s="4" t="s">
        <v>20</v>
      </c>
    </row>
    <row r="1317" spans="1:10">
      <c r="A1317" t="n">
        <v>13709</v>
      </c>
      <c r="B1317" s="10" t="n">
        <v>5</v>
      </c>
      <c r="C1317" s="7" t="n">
        <v>28</v>
      </c>
      <c r="D1317" s="36" t="s">
        <v>3</v>
      </c>
      <c r="E1317" s="37" t="n">
        <v>64</v>
      </c>
      <c r="F1317" s="7" t="n">
        <v>5</v>
      </c>
      <c r="G1317" s="7" t="n">
        <v>14</v>
      </c>
      <c r="H1317" s="36" t="s">
        <v>3</v>
      </c>
      <c r="I1317" s="7" t="n">
        <v>1</v>
      </c>
      <c r="J1317" s="11" t="n">
        <f t="normal" ca="1">A1323</f>
        <v>0</v>
      </c>
    </row>
    <row r="1318" spans="1:10">
      <c r="A1318" t="s">
        <v>4</v>
      </c>
      <c r="B1318" s="4" t="s">
        <v>5</v>
      </c>
      <c r="C1318" s="4" t="s">
        <v>13</v>
      </c>
      <c r="D1318" s="4" t="s">
        <v>10</v>
      </c>
      <c r="E1318" s="4" t="s">
        <v>13</v>
      </c>
    </row>
    <row r="1319" spans="1:10">
      <c r="A1319" t="n">
        <v>13720</v>
      </c>
      <c r="B1319" s="38" t="n">
        <v>36</v>
      </c>
      <c r="C1319" s="7" t="n">
        <v>9</v>
      </c>
      <c r="D1319" s="7" t="n">
        <v>14</v>
      </c>
      <c r="E1319" s="7" t="n">
        <v>0</v>
      </c>
    </row>
    <row r="1320" spans="1:10">
      <c r="A1320" t="s">
        <v>4</v>
      </c>
      <c r="B1320" s="4" t="s">
        <v>5</v>
      </c>
      <c r="C1320" s="4" t="s">
        <v>13</v>
      </c>
      <c r="D1320" s="4" t="s">
        <v>10</v>
      </c>
      <c r="E1320" s="4" t="s">
        <v>6</v>
      </c>
      <c r="F1320" s="4" t="s">
        <v>6</v>
      </c>
    </row>
    <row r="1321" spans="1:10">
      <c r="A1321" t="n">
        <v>13725</v>
      </c>
      <c r="B1321" s="38" t="n">
        <v>36</v>
      </c>
      <c r="C1321" s="7" t="n">
        <v>10</v>
      </c>
      <c r="D1321" s="7" t="n">
        <v>14</v>
      </c>
      <c r="E1321" s="7" t="s">
        <v>12</v>
      </c>
      <c r="F1321" s="7" t="s">
        <v>12</v>
      </c>
    </row>
    <row r="1322" spans="1:10">
      <c r="A1322" t="s">
        <v>4</v>
      </c>
      <c r="B1322" s="4" t="s">
        <v>5</v>
      </c>
      <c r="C1322" s="4" t="s">
        <v>13</v>
      </c>
      <c r="D1322" s="36" t="s">
        <v>81</v>
      </c>
      <c r="E1322" s="4" t="s">
        <v>5</v>
      </c>
      <c r="F1322" s="4" t="s">
        <v>13</v>
      </c>
      <c r="G1322" s="4" t="s">
        <v>10</v>
      </c>
      <c r="H1322" s="36" t="s">
        <v>82</v>
      </c>
      <c r="I1322" s="4" t="s">
        <v>13</v>
      </c>
      <c r="J1322" s="4" t="s">
        <v>20</v>
      </c>
    </row>
    <row r="1323" spans="1:10">
      <c r="A1323" t="n">
        <v>13731</v>
      </c>
      <c r="B1323" s="10" t="n">
        <v>5</v>
      </c>
      <c r="C1323" s="7" t="n">
        <v>28</v>
      </c>
      <c r="D1323" s="36" t="s">
        <v>3</v>
      </c>
      <c r="E1323" s="37" t="n">
        <v>64</v>
      </c>
      <c r="F1323" s="7" t="n">
        <v>5</v>
      </c>
      <c r="G1323" s="7" t="n">
        <v>15</v>
      </c>
      <c r="H1323" s="36" t="s">
        <v>3</v>
      </c>
      <c r="I1323" s="7" t="n">
        <v>1</v>
      </c>
      <c r="J1323" s="11" t="n">
        <f t="normal" ca="1">A1329</f>
        <v>0</v>
      </c>
    </row>
    <row r="1324" spans="1:10">
      <c r="A1324" t="s">
        <v>4</v>
      </c>
      <c r="B1324" s="4" t="s">
        <v>5</v>
      </c>
      <c r="C1324" s="4" t="s">
        <v>13</v>
      </c>
      <c r="D1324" s="4" t="s">
        <v>10</v>
      </c>
      <c r="E1324" s="4" t="s">
        <v>13</v>
      </c>
    </row>
    <row r="1325" spans="1:10">
      <c r="A1325" t="n">
        <v>13742</v>
      </c>
      <c r="B1325" s="38" t="n">
        <v>36</v>
      </c>
      <c r="C1325" s="7" t="n">
        <v>9</v>
      </c>
      <c r="D1325" s="7" t="n">
        <v>15</v>
      </c>
      <c r="E1325" s="7" t="n">
        <v>0</v>
      </c>
    </row>
    <row r="1326" spans="1:10">
      <c r="A1326" t="s">
        <v>4</v>
      </c>
      <c r="B1326" s="4" t="s">
        <v>5</v>
      </c>
      <c r="C1326" s="4" t="s">
        <v>13</v>
      </c>
      <c r="D1326" s="4" t="s">
        <v>10</v>
      </c>
      <c r="E1326" s="4" t="s">
        <v>6</v>
      </c>
      <c r="F1326" s="4" t="s">
        <v>6</v>
      </c>
    </row>
    <row r="1327" spans="1:10">
      <c r="A1327" t="n">
        <v>13747</v>
      </c>
      <c r="B1327" s="38" t="n">
        <v>36</v>
      </c>
      <c r="C1327" s="7" t="n">
        <v>10</v>
      </c>
      <c r="D1327" s="7" t="n">
        <v>15</v>
      </c>
      <c r="E1327" s="7" t="s">
        <v>12</v>
      </c>
      <c r="F1327" s="7" t="s">
        <v>12</v>
      </c>
    </row>
    <row r="1328" spans="1:10">
      <c r="A1328" t="s">
        <v>4</v>
      </c>
      <c r="B1328" s="4" t="s">
        <v>5</v>
      </c>
      <c r="C1328" s="4" t="s">
        <v>13</v>
      </c>
      <c r="D1328" s="36" t="s">
        <v>81</v>
      </c>
      <c r="E1328" s="4" t="s">
        <v>5</v>
      </c>
      <c r="F1328" s="4" t="s">
        <v>13</v>
      </c>
      <c r="G1328" s="4" t="s">
        <v>10</v>
      </c>
      <c r="H1328" s="36" t="s">
        <v>82</v>
      </c>
      <c r="I1328" s="4" t="s">
        <v>13</v>
      </c>
      <c r="J1328" s="4" t="s">
        <v>20</v>
      </c>
    </row>
    <row r="1329" spans="1:10">
      <c r="A1329" t="n">
        <v>13753</v>
      </c>
      <c r="B1329" s="10" t="n">
        <v>5</v>
      </c>
      <c r="C1329" s="7" t="n">
        <v>28</v>
      </c>
      <c r="D1329" s="36" t="s">
        <v>3</v>
      </c>
      <c r="E1329" s="37" t="n">
        <v>64</v>
      </c>
      <c r="F1329" s="7" t="n">
        <v>5</v>
      </c>
      <c r="G1329" s="7" t="n">
        <v>16</v>
      </c>
      <c r="H1329" s="36" t="s">
        <v>3</v>
      </c>
      <c r="I1329" s="7" t="n">
        <v>1</v>
      </c>
      <c r="J1329" s="11" t="n">
        <f t="normal" ca="1">A1335</f>
        <v>0</v>
      </c>
    </row>
    <row r="1330" spans="1:10">
      <c r="A1330" t="s">
        <v>4</v>
      </c>
      <c r="B1330" s="4" t="s">
        <v>5</v>
      </c>
      <c r="C1330" s="4" t="s">
        <v>13</v>
      </c>
      <c r="D1330" s="4" t="s">
        <v>10</v>
      </c>
      <c r="E1330" s="4" t="s">
        <v>13</v>
      </c>
    </row>
    <row r="1331" spans="1:10">
      <c r="A1331" t="n">
        <v>13764</v>
      </c>
      <c r="B1331" s="38" t="n">
        <v>36</v>
      </c>
      <c r="C1331" s="7" t="n">
        <v>9</v>
      </c>
      <c r="D1331" s="7" t="n">
        <v>16</v>
      </c>
      <c r="E1331" s="7" t="n">
        <v>0</v>
      </c>
    </row>
    <row r="1332" spans="1:10">
      <c r="A1332" t="s">
        <v>4</v>
      </c>
      <c r="B1332" s="4" t="s">
        <v>5</v>
      </c>
      <c r="C1332" s="4" t="s">
        <v>13</v>
      </c>
      <c r="D1332" s="4" t="s">
        <v>10</v>
      </c>
      <c r="E1332" s="4" t="s">
        <v>6</v>
      </c>
      <c r="F1332" s="4" t="s">
        <v>6</v>
      </c>
    </row>
    <row r="1333" spans="1:10">
      <c r="A1333" t="n">
        <v>13769</v>
      </c>
      <c r="B1333" s="38" t="n">
        <v>36</v>
      </c>
      <c r="C1333" s="7" t="n">
        <v>10</v>
      </c>
      <c r="D1333" s="7" t="n">
        <v>16</v>
      </c>
      <c r="E1333" s="7" t="s">
        <v>12</v>
      </c>
      <c r="F1333" s="7" t="s">
        <v>12</v>
      </c>
    </row>
    <row r="1334" spans="1:10">
      <c r="A1334" t="s">
        <v>4</v>
      </c>
      <c r="B1334" s="4" t="s">
        <v>5</v>
      </c>
      <c r="C1334" s="4" t="s">
        <v>13</v>
      </c>
      <c r="D1334" s="36" t="s">
        <v>81</v>
      </c>
      <c r="E1334" s="4" t="s">
        <v>5</v>
      </c>
      <c r="F1334" s="4" t="s">
        <v>13</v>
      </c>
      <c r="G1334" s="4" t="s">
        <v>10</v>
      </c>
      <c r="H1334" s="36" t="s">
        <v>82</v>
      </c>
      <c r="I1334" s="4" t="s">
        <v>13</v>
      </c>
      <c r="J1334" s="4" t="s">
        <v>20</v>
      </c>
    </row>
    <row r="1335" spans="1:10">
      <c r="A1335" t="n">
        <v>13775</v>
      </c>
      <c r="B1335" s="10" t="n">
        <v>5</v>
      </c>
      <c r="C1335" s="7" t="n">
        <v>28</v>
      </c>
      <c r="D1335" s="36" t="s">
        <v>3</v>
      </c>
      <c r="E1335" s="37" t="n">
        <v>64</v>
      </c>
      <c r="F1335" s="7" t="n">
        <v>5</v>
      </c>
      <c r="G1335" s="7" t="n">
        <v>17</v>
      </c>
      <c r="H1335" s="36" t="s">
        <v>3</v>
      </c>
      <c r="I1335" s="7" t="n">
        <v>1</v>
      </c>
      <c r="J1335" s="11" t="n">
        <f t="normal" ca="1">A1341</f>
        <v>0</v>
      </c>
    </row>
    <row r="1336" spans="1:10">
      <c r="A1336" t="s">
        <v>4</v>
      </c>
      <c r="B1336" s="4" t="s">
        <v>5</v>
      </c>
      <c r="C1336" s="4" t="s">
        <v>13</v>
      </c>
      <c r="D1336" s="4" t="s">
        <v>10</v>
      </c>
      <c r="E1336" s="4" t="s">
        <v>13</v>
      </c>
    </row>
    <row r="1337" spans="1:10">
      <c r="A1337" t="n">
        <v>13786</v>
      </c>
      <c r="B1337" s="38" t="n">
        <v>36</v>
      </c>
      <c r="C1337" s="7" t="n">
        <v>9</v>
      </c>
      <c r="D1337" s="7" t="n">
        <v>17</v>
      </c>
      <c r="E1337" s="7" t="n">
        <v>0</v>
      </c>
    </row>
    <row r="1338" spans="1:10">
      <c r="A1338" t="s">
        <v>4</v>
      </c>
      <c r="B1338" s="4" t="s">
        <v>5</v>
      </c>
      <c r="C1338" s="4" t="s">
        <v>13</v>
      </c>
      <c r="D1338" s="4" t="s">
        <v>10</v>
      </c>
      <c r="E1338" s="4" t="s">
        <v>6</v>
      </c>
      <c r="F1338" s="4" t="s">
        <v>6</v>
      </c>
    </row>
    <row r="1339" spans="1:10">
      <c r="A1339" t="n">
        <v>13791</v>
      </c>
      <c r="B1339" s="38" t="n">
        <v>36</v>
      </c>
      <c r="C1339" s="7" t="n">
        <v>10</v>
      </c>
      <c r="D1339" s="7" t="n">
        <v>17</v>
      </c>
      <c r="E1339" s="7" t="s">
        <v>12</v>
      </c>
      <c r="F1339" s="7" t="s">
        <v>12</v>
      </c>
    </row>
    <row r="1340" spans="1:10">
      <c r="A1340" t="s">
        <v>4</v>
      </c>
      <c r="B1340" s="4" t="s">
        <v>5</v>
      </c>
      <c r="C1340" s="4" t="s">
        <v>13</v>
      </c>
      <c r="D1340" s="36" t="s">
        <v>81</v>
      </c>
      <c r="E1340" s="4" t="s">
        <v>5</v>
      </c>
      <c r="F1340" s="4" t="s">
        <v>13</v>
      </c>
      <c r="G1340" s="4" t="s">
        <v>10</v>
      </c>
      <c r="H1340" s="36" t="s">
        <v>82</v>
      </c>
      <c r="I1340" s="4" t="s">
        <v>13</v>
      </c>
      <c r="J1340" s="4" t="s">
        <v>20</v>
      </c>
    </row>
    <row r="1341" spans="1:10">
      <c r="A1341" t="n">
        <v>13797</v>
      </c>
      <c r="B1341" s="10" t="n">
        <v>5</v>
      </c>
      <c r="C1341" s="7" t="n">
        <v>28</v>
      </c>
      <c r="D1341" s="36" t="s">
        <v>3</v>
      </c>
      <c r="E1341" s="37" t="n">
        <v>64</v>
      </c>
      <c r="F1341" s="7" t="n">
        <v>5</v>
      </c>
      <c r="G1341" s="7" t="n">
        <v>18</v>
      </c>
      <c r="H1341" s="36" t="s">
        <v>3</v>
      </c>
      <c r="I1341" s="7" t="n">
        <v>1</v>
      </c>
      <c r="J1341" s="11" t="n">
        <f t="normal" ca="1">A1347</f>
        <v>0</v>
      </c>
    </row>
    <row r="1342" spans="1:10">
      <c r="A1342" t="s">
        <v>4</v>
      </c>
      <c r="B1342" s="4" t="s">
        <v>5</v>
      </c>
      <c r="C1342" s="4" t="s">
        <v>13</v>
      </c>
      <c r="D1342" s="4" t="s">
        <v>10</v>
      </c>
      <c r="E1342" s="4" t="s">
        <v>13</v>
      </c>
    </row>
    <row r="1343" spans="1:10">
      <c r="A1343" t="n">
        <v>13808</v>
      </c>
      <c r="B1343" s="38" t="n">
        <v>36</v>
      </c>
      <c r="C1343" s="7" t="n">
        <v>9</v>
      </c>
      <c r="D1343" s="7" t="n">
        <v>18</v>
      </c>
      <c r="E1343" s="7" t="n">
        <v>0</v>
      </c>
    </row>
    <row r="1344" spans="1:10">
      <c r="A1344" t="s">
        <v>4</v>
      </c>
      <c r="B1344" s="4" t="s">
        <v>5</v>
      </c>
      <c r="C1344" s="4" t="s">
        <v>13</v>
      </c>
      <c r="D1344" s="4" t="s">
        <v>10</v>
      </c>
      <c r="E1344" s="4" t="s">
        <v>6</v>
      </c>
      <c r="F1344" s="4" t="s">
        <v>6</v>
      </c>
    </row>
    <row r="1345" spans="1:10">
      <c r="A1345" t="n">
        <v>13813</v>
      </c>
      <c r="B1345" s="38" t="n">
        <v>36</v>
      </c>
      <c r="C1345" s="7" t="n">
        <v>10</v>
      </c>
      <c r="D1345" s="7" t="n">
        <v>18</v>
      </c>
      <c r="E1345" s="7" t="s">
        <v>12</v>
      </c>
      <c r="F1345" s="7" t="s">
        <v>12</v>
      </c>
    </row>
    <row r="1346" spans="1:10">
      <c r="A1346" t="s">
        <v>4</v>
      </c>
      <c r="B1346" s="4" t="s">
        <v>5</v>
      </c>
      <c r="C1346" s="4" t="s">
        <v>10</v>
      </c>
    </row>
    <row r="1347" spans="1:10">
      <c r="A1347" t="n">
        <v>13819</v>
      </c>
      <c r="B1347" s="15" t="n">
        <v>13</v>
      </c>
      <c r="C1347" s="7" t="n">
        <v>6407</v>
      </c>
    </row>
    <row r="1348" spans="1:10">
      <c r="A1348" t="s">
        <v>4</v>
      </c>
      <c r="B1348" s="4" t="s">
        <v>5</v>
      </c>
      <c r="C1348" s="4" t="s">
        <v>10</v>
      </c>
      <c r="D1348" s="4" t="s">
        <v>13</v>
      </c>
      <c r="E1348" s="4" t="s">
        <v>13</v>
      </c>
      <c r="F1348" s="4" t="s">
        <v>6</v>
      </c>
    </row>
    <row r="1349" spans="1:10">
      <c r="A1349" t="n">
        <v>13822</v>
      </c>
      <c r="B1349" s="22" t="n">
        <v>20</v>
      </c>
      <c r="C1349" s="7" t="n">
        <v>61440</v>
      </c>
      <c r="D1349" s="7" t="n">
        <v>3</v>
      </c>
      <c r="E1349" s="7" t="n">
        <v>10</v>
      </c>
      <c r="F1349" s="7" t="s">
        <v>109</v>
      </c>
    </row>
    <row r="1350" spans="1:10">
      <c r="A1350" t="s">
        <v>4</v>
      </c>
      <c r="B1350" s="4" t="s">
        <v>5</v>
      </c>
      <c r="C1350" s="4" t="s">
        <v>10</v>
      </c>
    </row>
    <row r="1351" spans="1:10">
      <c r="A1351" t="n">
        <v>13839</v>
      </c>
      <c r="B1351" s="35" t="n">
        <v>16</v>
      </c>
      <c r="C1351" s="7" t="n">
        <v>0</v>
      </c>
    </row>
    <row r="1352" spans="1:10">
      <c r="A1352" t="s">
        <v>4</v>
      </c>
      <c r="B1352" s="4" t="s">
        <v>5</v>
      </c>
      <c r="C1352" s="4" t="s">
        <v>10</v>
      </c>
      <c r="D1352" s="4" t="s">
        <v>13</v>
      </c>
      <c r="E1352" s="4" t="s">
        <v>13</v>
      </c>
      <c r="F1352" s="4" t="s">
        <v>6</v>
      </c>
    </row>
    <row r="1353" spans="1:10">
      <c r="A1353" t="n">
        <v>13842</v>
      </c>
      <c r="B1353" s="22" t="n">
        <v>20</v>
      </c>
      <c r="C1353" s="7" t="n">
        <v>61441</v>
      </c>
      <c r="D1353" s="7" t="n">
        <v>3</v>
      </c>
      <c r="E1353" s="7" t="n">
        <v>10</v>
      </c>
      <c r="F1353" s="7" t="s">
        <v>109</v>
      </c>
    </row>
    <row r="1354" spans="1:10">
      <c r="A1354" t="s">
        <v>4</v>
      </c>
      <c r="B1354" s="4" t="s">
        <v>5</v>
      </c>
      <c r="C1354" s="4" t="s">
        <v>10</v>
      </c>
    </row>
    <row r="1355" spans="1:10">
      <c r="A1355" t="n">
        <v>13859</v>
      </c>
      <c r="B1355" s="35" t="n">
        <v>16</v>
      </c>
      <c r="C1355" s="7" t="n">
        <v>0</v>
      </c>
    </row>
    <row r="1356" spans="1:10">
      <c r="A1356" t="s">
        <v>4</v>
      </c>
      <c r="B1356" s="4" t="s">
        <v>5</v>
      </c>
      <c r="C1356" s="4" t="s">
        <v>10</v>
      </c>
      <c r="D1356" s="4" t="s">
        <v>13</v>
      </c>
      <c r="E1356" s="4" t="s">
        <v>13</v>
      </c>
      <c r="F1356" s="4" t="s">
        <v>6</v>
      </c>
    </row>
    <row r="1357" spans="1:10">
      <c r="A1357" t="n">
        <v>13862</v>
      </c>
      <c r="B1357" s="22" t="n">
        <v>20</v>
      </c>
      <c r="C1357" s="7" t="n">
        <v>61442</v>
      </c>
      <c r="D1357" s="7" t="n">
        <v>3</v>
      </c>
      <c r="E1357" s="7" t="n">
        <v>10</v>
      </c>
      <c r="F1357" s="7" t="s">
        <v>109</v>
      </c>
    </row>
    <row r="1358" spans="1:10">
      <c r="A1358" t="s">
        <v>4</v>
      </c>
      <c r="B1358" s="4" t="s">
        <v>5</v>
      </c>
      <c r="C1358" s="4" t="s">
        <v>10</v>
      </c>
    </row>
    <row r="1359" spans="1:10">
      <c r="A1359" t="n">
        <v>13879</v>
      </c>
      <c r="B1359" s="35" t="n">
        <v>16</v>
      </c>
      <c r="C1359" s="7" t="n">
        <v>0</v>
      </c>
    </row>
    <row r="1360" spans="1:10">
      <c r="A1360" t="s">
        <v>4</v>
      </c>
      <c r="B1360" s="4" t="s">
        <v>5</v>
      </c>
      <c r="C1360" s="4" t="s">
        <v>10</v>
      </c>
      <c r="D1360" s="4" t="s">
        <v>13</v>
      </c>
      <c r="E1360" s="4" t="s">
        <v>13</v>
      </c>
      <c r="F1360" s="4" t="s">
        <v>6</v>
      </c>
    </row>
    <row r="1361" spans="1:6">
      <c r="A1361" t="n">
        <v>13882</v>
      </c>
      <c r="B1361" s="22" t="n">
        <v>20</v>
      </c>
      <c r="C1361" s="7" t="n">
        <v>61443</v>
      </c>
      <c r="D1361" s="7" t="n">
        <v>3</v>
      </c>
      <c r="E1361" s="7" t="n">
        <v>10</v>
      </c>
      <c r="F1361" s="7" t="s">
        <v>109</v>
      </c>
    </row>
    <row r="1362" spans="1:6">
      <c r="A1362" t="s">
        <v>4</v>
      </c>
      <c r="B1362" s="4" t="s">
        <v>5</v>
      </c>
      <c r="C1362" s="4" t="s">
        <v>10</v>
      </c>
    </row>
    <row r="1363" spans="1:6">
      <c r="A1363" t="n">
        <v>13899</v>
      </c>
      <c r="B1363" s="35" t="n">
        <v>16</v>
      </c>
      <c r="C1363" s="7" t="n">
        <v>0</v>
      </c>
    </row>
    <row r="1364" spans="1:6">
      <c r="A1364" t="s">
        <v>4</v>
      </c>
      <c r="B1364" s="4" t="s">
        <v>5</v>
      </c>
      <c r="C1364" s="4" t="s">
        <v>10</v>
      </c>
      <c r="D1364" s="4" t="s">
        <v>13</v>
      </c>
      <c r="E1364" s="4" t="s">
        <v>13</v>
      </c>
      <c r="F1364" s="4" t="s">
        <v>6</v>
      </c>
    </row>
    <row r="1365" spans="1:6">
      <c r="A1365" t="n">
        <v>13902</v>
      </c>
      <c r="B1365" s="22" t="n">
        <v>20</v>
      </c>
      <c r="C1365" s="7" t="n">
        <v>61444</v>
      </c>
      <c r="D1365" s="7" t="n">
        <v>3</v>
      </c>
      <c r="E1365" s="7" t="n">
        <v>10</v>
      </c>
      <c r="F1365" s="7" t="s">
        <v>109</v>
      </c>
    </row>
    <row r="1366" spans="1:6">
      <c r="A1366" t="s">
        <v>4</v>
      </c>
      <c r="B1366" s="4" t="s">
        <v>5</v>
      </c>
      <c r="C1366" s="4" t="s">
        <v>10</v>
      </c>
    </row>
    <row r="1367" spans="1:6">
      <c r="A1367" t="n">
        <v>13919</v>
      </c>
      <c r="B1367" s="35" t="n">
        <v>16</v>
      </c>
      <c r="C1367" s="7" t="n">
        <v>0</v>
      </c>
    </row>
    <row r="1368" spans="1:6">
      <c r="A1368" t="s">
        <v>4</v>
      </c>
      <c r="B1368" s="4" t="s">
        <v>5</v>
      </c>
      <c r="C1368" s="4" t="s">
        <v>10</v>
      </c>
      <c r="D1368" s="4" t="s">
        <v>13</v>
      </c>
      <c r="E1368" s="4" t="s">
        <v>13</v>
      </c>
      <c r="F1368" s="4" t="s">
        <v>6</v>
      </c>
    </row>
    <row r="1369" spans="1:6">
      <c r="A1369" t="n">
        <v>13922</v>
      </c>
      <c r="B1369" s="22" t="n">
        <v>20</v>
      </c>
      <c r="C1369" s="7" t="n">
        <v>61445</v>
      </c>
      <c r="D1369" s="7" t="n">
        <v>3</v>
      </c>
      <c r="E1369" s="7" t="n">
        <v>10</v>
      </c>
      <c r="F1369" s="7" t="s">
        <v>109</v>
      </c>
    </row>
    <row r="1370" spans="1:6">
      <c r="A1370" t="s">
        <v>4</v>
      </c>
      <c r="B1370" s="4" t="s">
        <v>5</v>
      </c>
      <c r="C1370" s="4" t="s">
        <v>10</v>
      </c>
    </row>
    <row r="1371" spans="1:6">
      <c r="A1371" t="n">
        <v>13939</v>
      </c>
      <c r="B1371" s="35" t="n">
        <v>16</v>
      </c>
      <c r="C1371" s="7" t="n">
        <v>0</v>
      </c>
    </row>
    <row r="1372" spans="1:6">
      <c r="A1372" t="s">
        <v>4</v>
      </c>
      <c r="B1372" s="4" t="s">
        <v>5</v>
      </c>
      <c r="C1372" s="4" t="s">
        <v>10</v>
      </c>
      <c r="D1372" s="4" t="s">
        <v>13</v>
      </c>
      <c r="E1372" s="4" t="s">
        <v>13</v>
      </c>
      <c r="F1372" s="4" t="s">
        <v>6</v>
      </c>
    </row>
    <row r="1373" spans="1:6">
      <c r="A1373" t="n">
        <v>13942</v>
      </c>
      <c r="B1373" s="22" t="n">
        <v>20</v>
      </c>
      <c r="C1373" s="7" t="n">
        <v>61446</v>
      </c>
      <c r="D1373" s="7" t="n">
        <v>3</v>
      </c>
      <c r="E1373" s="7" t="n">
        <v>10</v>
      </c>
      <c r="F1373" s="7" t="s">
        <v>109</v>
      </c>
    </row>
    <row r="1374" spans="1:6">
      <c r="A1374" t="s">
        <v>4</v>
      </c>
      <c r="B1374" s="4" t="s">
        <v>5</v>
      </c>
      <c r="C1374" s="4" t="s">
        <v>10</v>
      </c>
    </row>
    <row r="1375" spans="1:6">
      <c r="A1375" t="n">
        <v>13959</v>
      </c>
      <c r="B1375" s="35" t="n">
        <v>16</v>
      </c>
      <c r="C1375" s="7" t="n">
        <v>0</v>
      </c>
    </row>
    <row r="1376" spans="1:6">
      <c r="A1376" t="s">
        <v>4</v>
      </c>
      <c r="B1376" s="4" t="s">
        <v>5</v>
      </c>
      <c r="C1376" s="4" t="s">
        <v>10</v>
      </c>
      <c r="D1376" s="4" t="s">
        <v>9</v>
      </c>
    </row>
    <row r="1377" spans="1:6">
      <c r="A1377" t="n">
        <v>13962</v>
      </c>
      <c r="B1377" s="45" t="n">
        <v>44</v>
      </c>
      <c r="C1377" s="7" t="n">
        <v>61456</v>
      </c>
      <c r="D1377" s="7" t="n">
        <v>1</v>
      </c>
    </row>
    <row r="1378" spans="1:6">
      <c r="A1378" t="s">
        <v>4</v>
      </c>
      <c r="B1378" s="4" t="s">
        <v>5</v>
      </c>
      <c r="C1378" s="4" t="s">
        <v>10</v>
      </c>
      <c r="D1378" s="4" t="s">
        <v>9</v>
      </c>
    </row>
    <row r="1379" spans="1:6">
      <c r="A1379" t="n">
        <v>13969</v>
      </c>
      <c r="B1379" s="45" t="n">
        <v>44</v>
      </c>
      <c r="C1379" s="7" t="n">
        <v>61456</v>
      </c>
      <c r="D1379" s="7" t="n">
        <v>32</v>
      </c>
    </row>
    <row r="1380" spans="1:6">
      <c r="A1380" t="s">
        <v>4</v>
      </c>
      <c r="B1380" s="4" t="s">
        <v>5</v>
      </c>
      <c r="C1380" s="4" t="s">
        <v>10</v>
      </c>
      <c r="D1380" s="4" t="s">
        <v>9</v>
      </c>
    </row>
    <row r="1381" spans="1:6">
      <c r="A1381" t="n">
        <v>13976</v>
      </c>
      <c r="B1381" s="45" t="n">
        <v>44</v>
      </c>
      <c r="C1381" s="7" t="n">
        <v>61456</v>
      </c>
      <c r="D1381" s="7" t="n">
        <v>512</v>
      </c>
    </row>
    <row r="1382" spans="1:6">
      <c r="A1382" t="s">
        <v>4</v>
      </c>
      <c r="B1382" s="4" t="s">
        <v>5</v>
      </c>
      <c r="C1382" s="4" t="s">
        <v>10</v>
      </c>
      <c r="D1382" s="4" t="s">
        <v>9</v>
      </c>
    </row>
    <row r="1383" spans="1:6">
      <c r="A1383" t="n">
        <v>13983</v>
      </c>
      <c r="B1383" s="45" t="n">
        <v>44</v>
      </c>
      <c r="C1383" s="7" t="n">
        <v>61440</v>
      </c>
      <c r="D1383" s="7" t="n">
        <v>256</v>
      </c>
    </row>
    <row r="1384" spans="1:6">
      <c r="A1384" t="s">
        <v>4</v>
      </c>
      <c r="B1384" s="4" t="s">
        <v>5</v>
      </c>
      <c r="C1384" s="4" t="s">
        <v>10</v>
      </c>
      <c r="D1384" s="4" t="s">
        <v>9</v>
      </c>
    </row>
    <row r="1385" spans="1:6">
      <c r="A1385" t="n">
        <v>13990</v>
      </c>
      <c r="B1385" s="45" t="n">
        <v>44</v>
      </c>
      <c r="C1385" s="7" t="n">
        <v>61440</v>
      </c>
      <c r="D1385" s="7" t="n">
        <v>8388608</v>
      </c>
    </row>
    <row r="1386" spans="1:6">
      <c r="A1386" t="s">
        <v>4</v>
      </c>
      <c r="B1386" s="4" t="s">
        <v>5</v>
      </c>
      <c r="C1386" s="4" t="s">
        <v>10</v>
      </c>
      <c r="D1386" s="4" t="s">
        <v>9</v>
      </c>
    </row>
    <row r="1387" spans="1:6">
      <c r="A1387" t="n">
        <v>13997</v>
      </c>
      <c r="B1387" s="45" t="n">
        <v>44</v>
      </c>
      <c r="C1387" s="7" t="n">
        <v>61441</v>
      </c>
      <c r="D1387" s="7" t="n">
        <v>256</v>
      </c>
    </row>
    <row r="1388" spans="1:6">
      <c r="A1388" t="s">
        <v>4</v>
      </c>
      <c r="B1388" s="4" t="s">
        <v>5</v>
      </c>
      <c r="C1388" s="4" t="s">
        <v>10</v>
      </c>
      <c r="D1388" s="4" t="s">
        <v>9</v>
      </c>
    </row>
    <row r="1389" spans="1:6">
      <c r="A1389" t="n">
        <v>14004</v>
      </c>
      <c r="B1389" s="45" t="n">
        <v>44</v>
      </c>
      <c r="C1389" s="7" t="n">
        <v>61441</v>
      </c>
      <c r="D1389" s="7" t="n">
        <v>8388608</v>
      </c>
    </row>
    <row r="1390" spans="1:6">
      <c r="A1390" t="s">
        <v>4</v>
      </c>
      <c r="B1390" s="4" t="s">
        <v>5</v>
      </c>
      <c r="C1390" s="4" t="s">
        <v>10</v>
      </c>
      <c r="D1390" s="4" t="s">
        <v>9</v>
      </c>
    </row>
    <row r="1391" spans="1:6">
      <c r="A1391" t="n">
        <v>14011</v>
      </c>
      <c r="B1391" s="45" t="n">
        <v>44</v>
      </c>
      <c r="C1391" s="7" t="n">
        <v>61442</v>
      </c>
      <c r="D1391" s="7" t="n">
        <v>256</v>
      </c>
    </row>
    <row r="1392" spans="1:6">
      <c r="A1392" t="s">
        <v>4</v>
      </c>
      <c r="B1392" s="4" t="s">
        <v>5</v>
      </c>
      <c r="C1392" s="4" t="s">
        <v>10</v>
      </c>
      <c r="D1392" s="4" t="s">
        <v>9</v>
      </c>
    </row>
    <row r="1393" spans="1:4">
      <c r="A1393" t="n">
        <v>14018</v>
      </c>
      <c r="B1393" s="45" t="n">
        <v>44</v>
      </c>
      <c r="C1393" s="7" t="n">
        <v>61442</v>
      </c>
      <c r="D1393" s="7" t="n">
        <v>8388608</v>
      </c>
    </row>
    <row r="1394" spans="1:4">
      <c r="A1394" t="s">
        <v>4</v>
      </c>
      <c r="B1394" s="4" t="s">
        <v>5</v>
      </c>
      <c r="C1394" s="4" t="s">
        <v>10</v>
      </c>
      <c r="D1394" s="4" t="s">
        <v>9</v>
      </c>
    </row>
    <row r="1395" spans="1:4">
      <c r="A1395" t="n">
        <v>14025</v>
      </c>
      <c r="B1395" s="45" t="n">
        <v>44</v>
      </c>
      <c r="C1395" s="7" t="n">
        <v>61443</v>
      </c>
      <c r="D1395" s="7" t="n">
        <v>256</v>
      </c>
    </row>
    <row r="1396" spans="1:4">
      <c r="A1396" t="s">
        <v>4</v>
      </c>
      <c r="B1396" s="4" t="s">
        <v>5</v>
      </c>
      <c r="C1396" s="4" t="s">
        <v>10</v>
      </c>
      <c r="D1396" s="4" t="s">
        <v>9</v>
      </c>
    </row>
    <row r="1397" spans="1:4">
      <c r="A1397" t="n">
        <v>14032</v>
      </c>
      <c r="B1397" s="45" t="n">
        <v>44</v>
      </c>
      <c r="C1397" s="7" t="n">
        <v>61443</v>
      </c>
      <c r="D1397" s="7" t="n">
        <v>8388608</v>
      </c>
    </row>
    <row r="1398" spans="1:4">
      <c r="A1398" t="s">
        <v>4</v>
      </c>
      <c r="B1398" s="4" t="s">
        <v>5</v>
      </c>
      <c r="C1398" s="4" t="s">
        <v>10</v>
      </c>
      <c r="D1398" s="4" t="s">
        <v>9</v>
      </c>
    </row>
    <row r="1399" spans="1:4">
      <c r="A1399" t="n">
        <v>14039</v>
      </c>
      <c r="B1399" s="45" t="n">
        <v>44</v>
      </c>
      <c r="C1399" s="7" t="n">
        <v>61444</v>
      </c>
      <c r="D1399" s="7" t="n">
        <v>256</v>
      </c>
    </row>
    <row r="1400" spans="1:4">
      <c r="A1400" t="s">
        <v>4</v>
      </c>
      <c r="B1400" s="4" t="s">
        <v>5</v>
      </c>
      <c r="C1400" s="4" t="s">
        <v>10</v>
      </c>
      <c r="D1400" s="4" t="s">
        <v>9</v>
      </c>
    </row>
    <row r="1401" spans="1:4">
      <c r="A1401" t="n">
        <v>14046</v>
      </c>
      <c r="B1401" s="45" t="n">
        <v>44</v>
      </c>
      <c r="C1401" s="7" t="n">
        <v>61444</v>
      </c>
      <c r="D1401" s="7" t="n">
        <v>8388608</v>
      </c>
    </row>
    <row r="1402" spans="1:4">
      <c r="A1402" t="s">
        <v>4</v>
      </c>
      <c r="B1402" s="4" t="s">
        <v>5</v>
      </c>
      <c r="C1402" s="4" t="s">
        <v>10</v>
      </c>
      <c r="D1402" s="4" t="s">
        <v>9</v>
      </c>
    </row>
    <row r="1403" spans="1:4">
      <c r="A1403" t="n">
        <v>14053</v>
      </c>
      <c r="B1403" s="45" t="n">
        <v>44</v>
      </c>
      <c r="C1403" s="7" t="n">
        <v>61445</v>
      </c>
      <c r="D1403" s="7" t="n">
        <v>256</v>
      </c>
    </row>
    <row r="1404" spans="1:4">
      <c r="A1404" t="s">
        <v>4</v>
      </c>
      <c r="B1404" s="4" t="s">
        <v>5</v>
      </c>
      <c r="C1404" s="4" t="s">
        <v>10</v>
      </c>
      <c r="D1404" s="4" t="s">
        <v>9</v>
      </c>
    </row>
    <row r="1405" spans="1:4">
      <c r="A1405" t="n">
        <v>14060</v>
      </c>
      <c r="B1405" s="45" t="n">
        <v>44</v>
      </c>
      <c r="C1405" s="7" t="n">
        <v>61445</v>
      </c>
      <c r="D1405" s="7" t="n">
        <v>8388608</v>
      </c>
    </row>
    <row r="1406" spans="1:4">
      <c r="A1406" t="s">
        <v>4</v>
      </c>
      <c r="B1406" s="4" t="s">
        <v>5</v>
      </c>
      <c r="C1406" s="4" t="s">
        <v>10</v>
      </c>
      <c r="D1406" s="4" t="s">
        <v>9</v>
      </c>
    </row>
    <row r="1407" spans="1:4">
      <c r="A1407" t="n">
        <v>14067</v>
      </c>
      <c r="B1407" s="45" t="n">
        <v>44</v>
      </c>
      <c r="C1407" s="7" t="n">
        <v>61446</v>
      </c>
      <c r="D1407" s="7" t="n">
        <v>256</v>
      </c>
    </row>
    <row r="1408" spans="1:4">
      <c r="A1408" t="s">
        <v>4</v>
      </c>
      <c r="B1408" s="4" t="s">
        <v>5</v>
      </c>
      <c r="C1408" s="4" t="s">
        <v>10</v>
      </c>
      <c r="D1408" s="4" t="s">
        <v>9</v>
      </c>
    </row>
    <row r="1409" spans="1:4">
      <c r="A1409" t="n">
        <v>14074</v>
      </c>
      <c r="B1409" s="45" t="n">
        <v>44</v>
      </c>
      <c r="C1409" s="7" t="n">
        <v>61446</v>
      </c>
      <c r="D1409" s="7" t="n">
        <v>8388608</v>
      </c>
    </row>
    <row r="1410" spans="1:4">
      <c r="A1410" t="s">
        <v>4</v>
      </c>
      <c r="B1410" s="4" t="s">
        <v>5</v>
      </c>
      <c r="C1410" s="4" t="s">
        <v>10</v>
      </c>
      <c r="D1410" s="4" t="s">
        <v>22</v>
      </c>
      <c r="E1410" s="4" t="s">
        <v>22</v>
      </c>
      <c r="F1410" s="4" t="s">
        <v>22</v>
      </c>
      <c r="G1410" s="4" t="s">
        <v>22</v>
      </c>
    </row>
    <row r="1411" spans="1:4">
      <c r="A1411" t="n">
        <v>14081</v>
      </c>
      <c r="B1411" s="24" t="n">
        <v>46</v>
      </c>
      <c r="C1411" s="7" t="n">
        <v>61456</v>
      </c>
      <c r="D1411" s="7" t="n">
        <v>-17.6599998474121</v>
      </c>
      <c r="E1411" s="7" t="n">
        <v>0.550000011920929</v>
      </c>
      <c r="F1411" s="7" t="n">
        <v>-8.22000026702881</v>
      </c>
      <c r="G1411" s="7" t="n">
        <v>270.200012207031</v>
      </c>
    </row>
    <row r="1412" spans="1:4">
      <c r="A1412" t="s">
        <v>4</v>
      </c>
      <c r="B1412" s="4" t="s">
        <v>5</v>
      </c>
      <c r="C1412" s="4" t="s">
        <v>13</v>
      </c>
    </row>
    <row r="1413" spans="1:4">
      <c r="A1413" t="n">
        <v>14100</v>
      </c>
      <c r="B1413" s="37" t="n">
        <v>64</v>
      </c>
      <c r="C1413" s="7" t="n">
        <v>7</v>
      </c>
    </row>
    <row r="1414" spans="1:4">
      <c r="A1414" t="s">
        <v>4</v>
      </c>
      <c r="B1414" s="4" t="s">
        <v>5</v>
      </c>
      <c r="C1414" s="4" t="s">
        <v>13</v>
      </c>
    </row>
    <row r="1415" spans="1:4">
      <c r="A1415" t="n">
        <v>14102</v>
      </c>
      <c r="B1415" s="25" t="n">
        <v>45</v>
      </c>
      <c r="C1415" s="7" t="n">
        <v>0</v>
      </c>
    </row>
    <row r="1416" spans="1:4">
      <c r="A1416" t="s">
        <v>4</v>
      </c>
      <c r="B1416" s="4" t="s">
        <v>5</v>
      </c>
      <c r="C1416" s="4" t="s">
        <v>13</v>
      </c>
      <c r="D1416" s="4" t="s">
        <v>13</v>
      </c>
      <c r="E1416" s="4" t="s">
        <v>22</v>
      </c>
      <c r="F1416" s="4" t="s">
        <v>22</v>
      </c>
      <c r="G1416" s="4" t="s">
        <v>22</v>
      </c>
      <c r="H1416" s="4" t="s">
        <v>10</v>
      </c>
    </row>
    <row r="1417" spans="1:4">
      <c r="A1417" t="n">
        <v>14104</v>
      </c>
      <c r="B1417" s="25" t="n">
        <v>45</v>
      </c>
      <c r="C1417" s="7" t="n">
        <v>2</v>
      </c>
      <c r="D1417" s="7" t="n">
        <v>3</v>
      </c>
      <c r="E1417" s="7" t="n">
        <v>-17.5699996948242</v>
      </c>
      <c r="F1417" s="7" t="n">
        <v>1.89999997615814</v>
      </c>
      <c r="G1417" s="7" t="n">
        <v>-8.25</v>
      </c>
      <c r="H1417" s="7" t="n">
        <v>0</v>
      </c>
    </row>
    <row r="1418" spans="1:4">
      <c r="A1418" t="s">
        <v>4</v>
      </c>
      <c r="B1418" s="4" t="s">
        <v>5</v>
      </c>
      <c r="C1418" s="4" t="s">
        <v>13</v>
      </c>
      <c r="D1418" s="4" t="s">
        <v>13</v>
      </c>
      <c r="E1418" s="4" t="s">
        <v>22</v>
      </c>
      <c r="F1418" s="4" t="s">
        <v>22</v>
      </c>
      <c r="G1418" s="4" t="s">
        <v>22</v>
      </c>
      <c r="H1418" s="4" t="s">
        <v>10</v>
      </c>
      <c r="I1418" s="4" t="s">
        <v>13</v>
      </c>
    </row>
    <row r="1419" spans="1:4">
      <c r="A1419" t="n">
        <v>14121</v>
      </c>
      <c r="B1419" s="25" t="n">
        <v>45</v>
      </c>
      <c r="C1419" s="7" t="n">
        <v>4</v>
      </c>
      <c r="D1419" s="7" t="n">
        <v>3</v>
      </c>
      <c r="E1419" s="7" t="n">
        <v>10.25</v>
      </c>
      <c r="F1419" s="7" t="n">
        <v>292.25</v>
      </c>
      <c r="G1419" s="7" t="n">
        <v>0</v>
      </c>
      <c r="H1419" s="7" t="n">
        <v>0</v>
      </c>
      <c r="I1419" s="7" t="n">
        <v>1</v>
      </c>
    </row>
    <row r="1420" spans="1:4">
      <c r="A1420" t="s">
        <v>4</v>
      </c>
      <c r="B1420" s="4" t="s">
        <v>5</v>
      </c>
      <c r="C1420" s="4" t="s">
        <v>13</v>
      </c>
      <c r="D1420" s="4" t="s">
        <v>13</v>
      </c>
      <c r="E1420" s="4" t="s">
        <v>22</v>
      </c>
      <c r="F1420" s="4" t="s">
        <v>10</v>
      </c>
    </row>
    <row r="1421" spans="1:4">
      <c r="A1421" t="n">
        <v>14139</v>
      </c>
      <c r="B1421" s="25" t="n">
        <v>45</v>
      </c>
      <c r="C1421" s="7" t="n">
        <v>5</v>
      </c>
      <c r="D1421" s="7" t="n">
        <v>3</v>
      </c>
      <c r="E1421" s="7" t="n">
        <v>5.80000019073486</v>
      </c>
      <c r="F1421" s="7" t="n">
        <v>0</v>
      </c>
    </row>
    <row r="1422" spans="1:4">
      <c r="A1422" t="s">
        <v>4</v>
      </c>
      <c r="B1422" s="4" t="s">
        <v>5</v>
      </c>
      <c r="C1422" s="4" t="s">
        <v>13</v>
      </c>
      <c r="D1422" s="4" t="s">
        <v>13</v>
      </c>
      <c r="E1422" s="4" t="s">
        <v>22</v>
      </c>
      <c r="F1422" s="4" t="s">
        <v>10</v>
      </c>
    </row>
    <row r="1423" spans="1:4">
      <c r="A1423" t="n">
        <v>14148</v>
      </c>
      <c r="B1423" s="25" t="n">
        <v>45</v>
      </c>
      <c r="C1423" s="7" t="n">
        <v>11</v>
      </c>
      <c r="D1423" s="7" t="n">
        <v>3</v>
      </c>
      <c r="E1423" s="7" t="n">
        <v>38</v>
      </c>
      <c r="F1423" s="7" t="n">
        <v>0</v>
      </c>
    </row>
    <row r="1424" spans="1:4">
      <c r="A1424" t="s">
        <v>4</v>
      </c>
      <c r="B1424" s="4" t="s">
        <v>5</v>
      </c>
      <c r="C1424" s="4" t="s">
        <v>13</v>
      </c>
      <c r="D1424" s="4" t="s">
        <v>10</v>
      </c>
      <c r="E1424" s="4" t="s">
        <v>22</v>
      </c>
    </row>
    <row r="1425" spans="1:9">
      <c r="A1425" t="n">
        <v>14157</v>
      </c>
      <c r="B1425" s="28" t="n">
        <v>58</v>
      </c>
      <c r="C1425" s="7" t="n">
        <v>100</v>
      </c>
      <c r="D1425" s="7" t="n">
        <v>1000</v>
      </c>
      <c r="E1425" s="7" t="n">
        <v>1</v>
      </c>
    </row>
    <row r="1426" spans="1:9">
      <c r="A1426" t="s">
        <v>4</v>
      </c>
      <c r="B1426" s="4" t="s">
        <v>5</v>
      </c>
      <c r="C1426" s="4" t="s">
        <v>13</v>
      </c>
      <c r="D1426" s="4" t="s">
        <v>10</v>
      </c>
    </row>
    <row r="1427" spans="1:9">
      <c r="A1427" t="n">
        <v>14165</v>
      </c>
      <c r="B1427" s="28" t="n">
        <v>58</v>
      </c>
      <c r="C1427" s="7" t="n">
        <v>255</v>
      </c>
      <c r="D1427" s="7" t="n">
        <v>0</v>
      </c>
    </row>
    <row r="1428" spans="1:9">
      <c r="A1428" t="s">
        <v>4</v>
      </c>
      <c r="B1428" s="4" t="s">
        <v>5</v>
      </c>
      <c r="C1428" s="4" t="s">
        <v>13</v>
      </c>
    </row>
    <row r="1429" spans="1:9">
      <c r="A1429" t="n">
        <v>14169</v>
      </c>
      <c r="B1429" s="34" t="n">
        <v>23</v>
      </c>
      <c r="C1429" s="7" t="n">
        <v>21</v>
      </c>
    </row>
    <row r="1430" spans="1:9">
      <c r="A1430" t="s">
        <v>4</v>
      </c>
      <c r="B1430" s="4" t="s">
        <v>5</v>
      </c>
    </row>
    <row r="1431" spans="1:9">
      <c r="A1431" t="n">
        <v>14171</v>
      </c>
      <c r="B1431" s="5" t="n">
        <v>1</v>
      </c>
    </row>
    <row r="1432" spans="1:9" s="3" customFormat="1" customHeight="0">
      <c r="A1432" s="3" t="s">
        <v>2</v>
      </c>
      <c r="B1432" s="3" t="s">
        <v>110</v>
      </c>
    </row>
    <row r="1433" spans="1:9">
      <c r="A1433" t="s">
        <v>4</v>
      </c>
      <c r="B1433" s="4" t="s">
        <v>5</v>
      </c>
      <c r="C1433" s="4" t="s">
        <v>13</v>
      </c>
      <c r="D1433" s="4" t="s">
        <v>13</v>
      </c>
      <c r="E1433" s="4" t="s">
        <v>9</v>
      </c>
      <c r="F1433" s="4" t="s">
        <v>13</v>
      </c>
      <c r="G1433" s="4" t="s">
        <v>13</v>
      </c>
    </row>
    <row r="1434" spans="1:9">
      <c r="A1434" t="n">
        <v>14172</v>
      </c>
      <c r="B1434" s="46" t="n">
        <v>10</v>
      </c>
      <c r="C1434" s="7" t="n">
        <v>15</v>
      </c>
      <c r="D1434" s="7" t="n">
        <v>0</v>
      </c>
      <c r="E1434" s="7" t="n">
        <v>48</v>
      </c>
      <c r="F1434" s="7" t="n">
        <v>19</v>
      </c>
      <c r="G1434" s="7" t="n">
        <v>1</v>
      </c>
    </row>
    <row r="1435" spans="1:9">
      <c r="A1435" t="s">
        <v>4</v>
      </c>
      <c r="B1435" s="4" t="s">
        <v>5</v>
      </c>
      <c r="C1435" s="4" t="s">
        <v>13</v>
      </c>
      <c r="D1435" s="4" t="s">
        <v>13</v>
      </c>
      <c r="E1435" s="4" t="s">
        <v>9</v>
      </c>
      <c r="F1435" s="4" t="s">
        <v>13</v>
      </c>
      <c r="G1435" s="4" t="s">
        <v>13</v>
      </c>
    </row>
    <row r="1436" spans="1:9">
      <c r="A1436" t="n">
        <v>14181</v>
      </c>
      <c r="B1436" s="46" t="n">
        <v>10</v>
      </c>
      <c r="C1436" s="7" t="n">
        <v>16</v>
      </c>
      <c r="D1436" s="7" t="n">
        <v>0</v>
      </c>
      <c r="E1436" s="7" t="n">
        <v>48</v>
      </c>
      <c r="F1436" s="7" t="n">
        <v>19</v>
      </c>
      <c r="G1436" s="7" t="n">
        <v>1</v>
      </c>
    </row>
    <row r="1437" spans="1:9">
      <c r="A1437" t="s">
        <v>4</v>
      </c>
      <c r="B1437" s="4" t="s">
        <v>5</v>
      </c>
      <c r="C1437" s="4" t="s">
        <v>13</v>
      </c>
      <c r="D1437" s="4" t="s">
        <v>13</v>
      </c>
      <c r="E1437" s="4" t="s">
        <v>9</v>
      </c>
      <c r="F1437" s="4" t="s">
        <v>13</v>
      </c>
      <c r="G1437" s="4" t="s">
        <v>13</v>
      </c>
    </row>
    <row r="1438" spans="1:9">
      <c r="A1438" t="n">
        <v>14190</v>
      </c>
      <c r="B1438" s="46" t="n">
        <v>10</v>
      </c>
      <c r="C1438" s="7" t="n">
        <v>17</v>
      </c>
      <c r="D1438" s="7" t="n">
        <v>0</v>
      </c>
      <c r="E1438" s="7" t="n">
        <v>48</v>
      </c>
      <c r="F1438" s="7" t="n">
        <v>19</v>
      </c>
      <c r="G1438" s="7" t="n">
        <v>1</v>
      </c>
    </row>
    <row r="1439" spans="1:9">
      <c r="A1439" t="s">
        <v>4</v>
      </c>
      <c r="B1439" s="4" t="s">
        <v>5</v>
      </c>
      <c r="C1439" s="4" t="s">
        <v>13</v>
      </c>
      <c r="D1439" s="4" t="s">
        <v>13</v>
      </c>
      <c r="E1439" s="4" t="s">
        <v>9</v>
      </c>
      <c r="F1439" s="4" t="s">
        <v>13</v>
      </c>
      <c r="G1439" s="4" t="s">
        <v>13</v>
      </c>
    </row>
    <row r="1440" spans="1:9">
      <c r="A1440" t="n">
        <v>14199</v>
      </c>
      <c r="B1440" s="46" t="n">
        <v>10</v>
      </c>
      <c r="C1440" s="7" t="n">
        <v>18</v>
      </c>
      <c r="D1440" s="7" t="n">
        <v>0</v>
      </c>
      <c r="E1440" s="7" t="n">
        <v>48</v>
      </c>
      <c r="F1440" s="7" t="n">
        <v>19</v>
      </c>
      <c r="G1440" s="7" t="n">
        <v>1</v>
      </c>
    </row>
    <row r="1441" spans="1:7">
      <c r="A1441" t="s">
        <v>4</v>
      </c>
      <c r="B1441" s="4" t="s">
        <v>5</v>
      </c>
      <c r="C1441" s="4" t="s">
        <v>13</v>
      </c>
      <c r="D1441" s="4" t="s">
        <v>13</v>
      </c>
      <c r="E1441" s="4" t="s">
        <v>9</v>
      </c>
      <c r="F1441" s="4" t="s">
        <v>13</v>
      </c>
      <c r="G1441" s="4" t="s">
        <v>13</v>
      </c>
    </row>
    <row r="1442" spans="1:7">
      <c r="A1442" t="n">
        <v>14208</v>
      </c>
      <c r="B1442" s="46" t="n">
        <v>10</v>
      </c>
      <c r="C1442" s="7" t="n">
        <v>19</v>
      </c>
      <c r="D1442" s="7" t="n">
        <v>0</v>
      </c>
      <c r="E1442" s="7" t="n">
        <v>48</v>
      </c>
      <c r="F1442" s="7" t="n">
        <v>19</v>
      </c>
      <c r="G1442" s="7" t="n">
        <v>1</v>
      </c>
    </row>
    <row r="1443" spans="1:7">
      <c r="A1443" t="s">
        <v>4</v>
      </c>
      <c r="B1443" s="4" t="s">
        <v>5</v>
      </c>
      <c r="C1443" s="4" t="s">
        <v>13</v>
      </c>
      <c r="D1443" s="4" t="s">
        <v>13</v>
      </c>
      <c r="E1443" s="4" t="s">
        <v>9</v>
      </c>
      <c r="F1443" s="4" t="s">
        <v>13</v>
      </c>
      <c r="G1443" s="4" t="s">
        <v>13</v>
      </c>
    </row>
    <row r="1444" spans="1:7">
      <c r="A1444" t="n">
        <v>14217</v>
      </c>
      <c r="B1444" s="46" t="n">
        <v>10</v>
      </c>
      <c r="C1444" s="7" t="n">
        <v>20</v>
      </c>
      <c r="D1444" s="7" t="n">
        <v>0</v>
      </c>
      <c r="E1444" s="7" t="n">
        <v>48</v>
      </c>
      <c r="F1444" s="7" t="n">
        <v>19</v>
      </c>
      <c r="G1444" s="7" t="n">
        <v>1</v>
      </c>
    </row>
    <row r="1445" spans="1:7">
      <c r="A1445" t="s">
        <v>4</v>
      </c>
      <c r="B1445" s="4" t="s">
        <v>5</v>
      </c>
      <c r="C1445" s="4" t="s">
        <v>13</v>
      </c>
      <c r="D1445" s="4" t="s">
        <v>10</v>
      </c>
      <c r="E1445" s="4" t="s">
        <v>13</v>
      </c>
      <c r="F1445" s="4" t="s">
        <v>13</v>
      </c>
      <c r="G1445" s="4" t="s">
        <v>20</v>
      </c>
    </row>
    <row r="1446" spans="1:7">
      <c r="A1446" t="n">
        <v>14226</v>
      </c>
      <c r="B1446" s="10" t="n">
        <v>5</v>
      </c>
      <c r="C1446" s="7" t="n">
        <v>30</v>
      </c>
      <c r="D1446" s="7" t="n">
        <v>31</v>
      </c>
      <c r="E1446" s="7" t="n">
        <v>8</v>
      </c>
      <c r="F1446" s="7" t="n">
        <v>1</v>
      </c>
      <c r="G1446" s="11" t="n">
        <f t="normal" ca="1">A1482</f>
        <v>0</v>
      </c>
    </row>
    <row r="1447" spans="1:7">
      <c r="A1447" t="s">
        <v>4</v>
      </c>
      <c r="B1447" s="4" t="s">
        <v>5</v>
      </c>
      <c r="C1447" s="4" t="s">
        <v>13</v>
      </c>
      <c r="D1447" s="4" t="s">
        <v>13</v>
      </c>
      <c r="E1447" s="4" t="s">
        <v>13</v>
      </c>
      <c r="F1447" s="4" t="s">
        <v>9</v>
      </c>
      <c r="G1447" s="4" t="s">
        <v>13</v>
      </c>
      <c r="H1447" s="4" t="s">
        <v>13</v>
      </c>
      <c r="I1447" s="4" t="s">
        <v>20</v>
      </c>
    </row>
    <row r="1448" spans="1:7">
      <c r="A1448" t="n">
        <v>14236</v>
      </c>
      <c r="B1448" s="10" t="n">
        <v>5</v>
      </c>
      <c r="C1448" s="7" t="n">
        <v>31</v>
      </c>
      <c r="D1448" s="7" t="n">
        <v>15</v>
      </c>
      <c r="E1448" s="7" t="n">
        <v>0</v>
      </c>
      <c r="F1448" s="7" t="n">
        <v>48</v>
      </c>
      <c r="G1448" s="7" t="n">
        <v>2</v>
      </c>
      <c r="H1448" s="7" t="n">
        <v>1</v>
      </c>
      <c r="I1448" s="11" t="n">
        <f t="normal" ca="1">A1454</f>
        <v>0</v>
      </c>
    </row>
    <row r="1449" spans="1:7">
      <c r="A1449" t="s">
        <v>4</v>
      </c>
      <c r="B1449" s="4" t="s">
        <v>5</v>
      </c>
      <c r="C1449" s="4" t="s">
        <v>13</v>
      </c>
      <c r="D1449" s="4" t="s">
        <v>13</v>
      </c>
      <c r="E1449" s="4" t="s">
        <v>9</v>
      </c>
      <c r="F1449" s="4" t="s">
        <v>13</v>
      </c>
      <c r="G1449" s="4" t="s">
        <v>13</v>
      </c>
    </row>
    <row r="1450" spans="1:7">
      <c r="A1450" t="n">
        <v>14250</v>
      </c>
      <c r="B1450" s="46" t="n">
        <v>10</v>
      </c>
      <c r="C1450" s="7" t="n">
        <v>15</v>
      </c>
      <c r="D1450" s="7" t="n">
        <v>0</v>
      </c>
      <c r="E1450" s="7" t="n">
        <v>0</v>
      </c>
      <c r="F1450" s="7" t="n">
        <v>19</v>
      </c>
      <c r="G1450" s="7" t="n">
        <v>1</v>
      </c>
    </row>
    <row r="1451" spans="1:7">
      <c r="A1451" t="s">
        <v>4</v>
      </c>
      <c r="B1451" s="4" t="s">
        <v>5</v>
      </c>
      <c r="C1451" s="4" t="s">
        <v>20</v>
      </c>
    </row>
    <row r="1452" spans="1:7">
      <c r="A1452" t="n">
        <v>14259</v>
      </c>
      <c r="B1452" s="17" t="n">
        <v>3</v>
      </c>
      <c r="C1452" s="11" t="n">
        <f t="normal" ca="1">A1482</f>
        <v>0</v>
      </c>
    </row>
    <row r="1453" spans="1:7">
      <c r="A1453" t="s">
        <v>4</v>
      </c>
      <c r="B1453" s="4" t="s">
        <v>5</v>
      </c>
      <c r="C1453" s="4" t="s">
        <v>13</v>
      </c>
      <c r="D1453" s="4" t="s">
        <v>13</v>
      </c>
      <c r="E1453" s="4" t="s">
        <v>13</v>
      </c>
      <c r="F1453" s="4" t="s">
        <v>9</v>
      </c>
      <c r="G1453" s="4" t="s">
        <v>13</v>
      </c>
      <c r="H1453" s="4" t="s">
        <v>13</v>
      </c>
      <c r="I1453" s="4" t="s">
        <v>20</v>
      </c>
    </row>
    <row r="1454" spans="1:7">
      <c r="A1454" t="n">
        <v>14264</v>
      </c>
      <c r="B1454" s="10" t="n">
        <v>5</v>
      </c>
      <c r="C1454" s="7" t="n">
        <v>31</v>
      </c>
      <c r="D1454" s="7" t="n">
        <v>16</v>
      </c>
      <c r="E1454" s="7" t="n">
        <v>0</v>
      </c>
      <c r="F1454" s="7" t="n">
        <v>48</v>
      </c>
      <c r="G1454" s="7" t="n">
        <v>2</v>
      </c>
      <c r="H1454" s="7" t="n">
        <v>1</v>
      </c>
      <c r="I1454" s="11" t="n">
        <f t="normal" ca="1">A1460</f>
        <v>0</v>
      </c>
    </row>
    <row r="1455" spans="1:7">
      <c r="A1455" t="s">
        <v>4</v>
      </c>
      <c r="B1455" s="4" t="s">
        <v>5</v>
      </c>
      <c r="C1455" s="4" t="s">
        <v>13</v>
      </c>
      <c r="D1455" s="4" t="s">
        <v>13</v>
      </c>
      <c r="E1455" s="4" t="s">
        <v>9</v>
      </c>
      <c r="F1455" s="4" t="s">
        <v>13</v>
      </c>
      <c r="G1455" s="4" t="s">
        <v>13</v>
      </c>
    </row>
    <row r="1456" spans="1:7">
      <c r="A1456" t="n">
        <v>14278</v>
      </c>
      <c r="B1456" s="46" t="n">
        <v>10</v>
      </c>
      <c r="C1456" s="7" t="n">
        <v>16</v>
      </c>
      <c r="D1456" s="7" t="n">
        <v>0</v>
      </c>
      <c r="E1456" s="7" t="n">
        <v>0</v>
      </c>
      <c r="F1456" s="7" t="n">
        <v>19</v>
      </c>
      <c r="G1456" s="7" t="n">
        <v>1</v>
      </c>
    </row>
    <row r="1457" spans="1:9">
      <c r="A1457" t="s">
        <v>4</v>
      </c>
      <c r="B1457" s="4" t="s">
        <v>5</v>
      </c>
      <c r="C1457" s="4" t="s">
        <v>20</v>
      </c>
    </row>
    <row r="1458" spans="1:9">
      <c r="A1458" t="n">
        <v>14287</v>
      </c>
      <c r="B1458" s="17" t="n">
        <v>3</v>
      </c>
      <c r="C1458" s="11" t="n">
        <f t="normal" ca="1">A1482</f>
        <v>0</v>
      </c>
    </row>
    <row r="1459" spans="1:9">
      <c r="A1459" t="s">
        <v>4</v>
      </c>
      <c r="B1459" s="4" t="s">
        <v>5</v>
      </c>
      <c r="C1459" s="4" t="s">
        <v>13</v>
      </c>
      <c r="D1459" s="4" t="s">
        <v>13</v>
      </c>
      <c r="E1459" s="4" t="s">
        <v>13</v>
      </c>
      <c r="F1459" s="4" t="s">
        <v>9</v>
      </c>
      <c r="G1459" s="4" t="s">
        <v>13</v>
      </c>
      <c r="H1459" s="4" t="s">
        <v>13</v>
      </c>
      <c r="I1459" s="4" t="s">
        <v>20</v>
      </c>
    </row>
    <row r="1460" spans="1:9">
      <c r="A1460" t="n">
        <v>14292</v>
      </c>
      <c r="B1460" s="10" t="n">
        <v>5</v>
      </c>
      <c r="C1460" s="7" t="n">
        <v>31</v>
      </c>
      <c r="D1460" s="7" t="n">
        <v>17</v>
      </c>
      <c r="E1460" s="7" t="n">
        <v>0</v>
      </c>
      <c r="F1460" s="7" t="n">
        <v>48</v>
      </c>
      <c r="G1460" s="7" t="n">
        <v>2</v>
      </c>
      <c r="H1460" s="7" t="n">
        <v>1</v>
      </c>
      <c r="I1460" s="11" t="n">
        <f t="normal" ca="1">A1466</f>
        <v>0</v>
      </c>
    </row>
    <row r="1461" spans="1:9">
      <c r="A1461" t="s">
        <v>4</v>
      </c>
      <c r="B1461" s="4" t="s">
        <v>5</v>
      </c>
      <c r="C1461" s="4" t="s">
        <v>13</v>
      </c>
      <c r="D1461" s="4" t="s">
        <v>13</v>
      </c>
      <c r="E1461" s="4" t="s">
        <v>9</v>
      </c>
      <c r="F1461" s="4" t="s">
        <v>13</v>
      </c>
      <c r="G1461" s="4" t="s">
        <v>13</v>
      </c>
    </row>
    <row r="1462" spans="1:9">
      <c r="A1462" t="n">
        <v>14306</v>
      </c>
      <c r="B1462" s="46" t="n">
        <v>10</v>
      </c>
      <c r="C1462" s="7" t="n">
        <v>17</v>
      </c>
      <c r="D1462" s="7" t="n">
        <v>0</v>
      </c>
      <c r="E1462" s="7" t="n">
        <v>0</v>
      </c>
      <c r="F1462" s="7" t="n">
        <v>19</v>
      </c>
      <c r="G1462" s="7" t="n">
        <v>1</v>
      </c>
    </row>
    <row r="1463" spans="1:9">
      <c r="A1463" t="s">
        <v>4</v>
      </c>
      <c r="B1463" s="4" t="s">
        <v>5</v>
      </c>
      <c r="C1463" s="4" t="s">
        <v>20</v>
      </c>
    </row>
    <row r="1464" spans="1:9">
      <c r="A1464" t="n">
        <v>14315</v>
      </c>
      <c r="B1464" s="17" t="n">
        <v>3</v>
      </c>
      <c r="C1464" s="11" t="n">
        <f t="normal" ca="1">A1482</f>
        <v>0</v>
      </c>
    </row>
    <row r="1465" spans="1:9">
      <c r="A1465" t="s">
        <v>4</v>
      </c>
      <c r="B1465" s="4" t="s">
        <v>5</v>
      </c>
      <c r="C1465" s="4" t="s">
        <v>13</v>
      </c>
      <c r="D1465" s="4" t="s">
        <v>13</v>
      </c>
      <c r="E1465" s="4" t="s">
        <v>13</v>
      </c>
      <c r="F1465" s="4" t="s">
        <v>9</v>
      </c>
      <c r="G1465" s="4" t="s">
        <v>13</v>
      </c>
      <c r="H1465" s="4" t="s">
        <v>13</v>
      </c>
      <c r="I1465" s="4" t="s">
        <v>20</v>
      </c>
    </row>
    <row r="1466" spans="1:9">
      <c r="A1466" t="n">
        <v>14320</v>
      </c>
      <c r="B1466" s="10" t="n">
        <v>5</v>
      </c>
      <c r="C1466" s="7" t="n">
        <v>31</v>
      </c>
      <c r="D1466" s="7" t="n">
        <v>18</v>
      </c>
      <c r="E1466" s="7" t="n">
        <v>0</v>
      </c>
      <c r="F1466" s="7" t="n">
        <v>48</v>
      </c>
      <c r="G1466" s="7" t="n">
        <v>2</v>
      </c>
      <c r="H1466" s="7" t="n">
        <v>1</v>
      </c>
      <c r="I1466" s="11" t="n">
        <f t="normal" ca="1">A1472</f>
        <v>0</v>
      </c>
    </row>
    <row r="1467" spans="1:9">
      <c r="A1467" t="s">
        <v>4</v>
      </c>
      <c r="B1467" s="4" t="s">
        <v>5</v>
      </c>
      <c r="C1467" s="4" t="s">
        <v>13</v>
      </c>
      <c r="D1467" s="4" t="s">
        <v>13</v>
      </c>
      <c r="E1467" s="4" t="s">
        <v>9</v>
      </c>
      <c r="F1467" s="4" t="s">
        <v>13</v>
      </c>
      <c r="G1467" s="4" t="s">
        <v>13</v>
      </c>
    </row>
    <row r="1468" spans="1:9">
      <c r="A1468" t="n">
        <v>14334</v>
      </c>
      <c r="B1468" s="46" t="n">
        <v>10</v>
      </c>
      <c r="C1468" s="7" t="n">
        <v>18</v>
      </c>
      <c r="D1468" s="7" t="n">
        <v>0</v>
      </c>
      <c r="E1468" s="7" t="n">
        <v>0</v>
      </c>
      <c r="F1468" s="7" t="n">
        <v>19</v>
      </c>
      <c r="G1468" s="7" t="n">
        <v>1</v>
      </c>
    </row>
    <row r="1469" spans="1:9">
      <c r="A1469" t="s">
        <v>4</v>
      </c>
      <c r="B1469" s="4" t="s">
        <v>5</v>
      </c>
      <c r="C1469" s="4" t="s">
        <v>20</v>
      </c>
    </row>
    <row r="1470" spans="1:9">
      <c r="A1470" t="n">
        <v>14343</v>
      </c>
      <c r="B1470" s="17" t="n">
        <v>3</v>
      </c>
      <c r="C1470" s="11" t="n">
        <f t="normal" ca="1">A1482</f>
        <v>0</v>
      </c>
    </row>
    <row r="1471" spans="1:9">
      <c r="A1471" t="s">
        <v>4</v>
      </c>
      <c r="B1471" s="4" t="s">
        <v>5</v>
      </c>
      <c r="C1471" s="4" t="s">
        <v>13</v>
      </c>
      <c r="D1471" s="4" t="s">
        <v>13</v>
      </c>
      <c r="E1471" s="4" t="s">
        <v>13</v>
      </c>
      <c r="F1471" s="4" t="s">
        <v>9</v>
      </c>
      <c r="G1471" s="4" t="s">
        <v>13</v>
      </c>
      <c r="H1471" s="4" t="s">
        <v>13</v>
      </c>
      <c r="I1471" s="4" t="s">
        <v>20</v>
      </c>
    </row>
    <row r="1472" spans="1:9">
      <c r="A1472" t="n">
        <v>14348</v>
      </c>
      <c r="B1472" s="10" t="n">
        <v>5</v>
      </c>
      <c r="C1472" s="7" t="n">
        <v>31</v>
      </c>
      <c r="D1472" s="7" t="n">
        <v>19</v>
      </c>
      <c r="E1472" s="7" t="n">
        <v>0</v>
      </c>
      <c r="F1472" s="7" t="n">
        <v>48</v>
      </c>
      <c r="G1472" s="7" t="n">
        <v>2</v>
      </c>
      <c r="H1472" s="7" t="n">
        <v>1</v>
      </c>
      <c r="I1472" s="11" t="n">
        <f t="normal" ca="1">A1478</f>
        <v>0</v>
      </c>
    </row>
    <row r="1473" spans="1:9">
      <c r="A1473" t="s">
        <v>4</v>
      </c>
      <c r="B1473" s="4" t="s">
        <v>5</v>
      </c>
      <c r="C1473" s="4" t="s">
        <v>13</v>
      </c>
      <c r="D1473" s="4" t="s">
        <v>13</v>
      </c>
      <c r="E1473" s="4" t="s">
        <v>9</v>
      </c>
      <c r="F1473" s="4" t="s">
        <v>13</v>
      </c>
      <c r="G1473" s="4" t="s">
        <v>13</v>
      </c>
    </row>
    <row r="1474" spans="1:9">
      <c r="A1474" t="n">
        <v>14362</v>
      </c>
      <c r="B1474" s="46" t="n">
        <v>10</v>
      </c>
      <c r="C1474" s="7" t="n">
        <v>19</v>
      </c>
      <c r="D1474" s="7" t="n">
        <v>0</v>
      </c>
      <c r="E1474" s="7" t="n">
        <v>0</v>
      </c>
      <c r="F1474" s="7" t="n">
        <v>19</v>
      </c>
      <c r="G1474" s="7" t="n">
        <v>1</v>
      </c>
    </row>
    <row r="1475" spans="1:9">
      <c r="A1475" t="s">
        <v>4</v>
      </c>
      <c r="B1475" s="4" t="s">
        <v>5</v>
      </c>
      <c r="C1475" s="4" t="s">
        <v>20</v>
      </c>
    </row>
    <row r="1476" spans="1:9">
      <c r="A1476" t="n">
        <v>14371</v>
      </c>
      <c r="B1476" s="17" t="n">
        <v>3</v>
      </c>
      <c r="C1476" s="11" t="n">
        <f t="normal" ca="1">A1482</f>
        <v>0</v>
      </c>
    </row>
    <row r="1477" spans="1:9">
      <c r="A1477" t="s">
        <v>4</v>
      </c>
      <c r="B1477" s="4" t="s">
        <v>5</v>
      </c>
      <c r="C1477" s="4" t="s">
        <v>13</v>
      </c>
      <c r="D1477" s="4" t="s">
        <v>13</v>
      </c>
      <c r="E1477" s="4" t="s">
        <v>13</v>
      </c>
      <c r="F1477" s="4" t="s">
        <v>9</v>
      </c>
      <c r="G1477" s="4" t="s">
        <v>13</v>
      </c>
      <c r="H1477" s="4" t="s">
        <v>13</v>
      </c>
      <c r="I1477" s="4" t="s">
        <v>20</v>
      </c>
    </row>
    <row r="1478" spans="1:9">
      <c r="A1478" t="n">
        <v>14376</v>
      </c>
      <c r="B1478" s="10" t="n">
        <v>5</v>
      </c>
      <c r="C1478" s="7" t="n">
        <v>31</v>
      </c>
      <c r="D1478" s="7" t="n">
        <v>20</v>
      </c>
      <c r="E1478" s="7" t="n">
        <v>0</v>
      </c>
      <c r="F1478" s="7" t="n">
        <v>48</v>
      </c>
      <c r="G1478" s="7" t="n">
        <v>2</v>
      </c>
      <c r="H1478" s="7" t="n">
        <v>1</v>
      </c>
      <c r="I1478" s="11" t="n">
        <f t="normal" ca="1">A1482</f>
        <v>0</v>
      </c>
    </row>
    <row r="1479" spans="1:9">
      <c r="A1479" t="s">
        <v>4</v>
      </c>
      <c r="B1479" s="4" t="s">
        <v>5</v>
      </c>
      <c r="C1479" s="4" t="s">
        <v>13</v>
      </c>
      <c r="D1479" s="4" t="s">
        <v>13</v>
      </c>
      <c r="E1479" s="4" t="s">
        <v>9</v>
      </c>
      <c r="F1479" s="4" t="s">
        <v>13</v>
      </c>
      <c r="G1479" s="4" t="s">
        <v>13</v>
      </c>
    </row>
    <row r="1480" spans="1:9">
      <c r="A1480" t="n">
        <v>14390</v>
      </c>
      <c r="B1480" s="46" t="n">
        <v>10</v>
      </c>
      <c r="C1480" s="7" t="n">
        <v>20</v>
      </c>
      <c r="D1480" s="7" t="n">
        <v>0</v>
      </c>
      <c r="E1480" s="7" t="n">
        <v>0</v>
      </c>
      <c r="F1480" s="7" t="n">
        <v>19</v>
      </c>
      <c r="G1480" s="7" t="n">
        <v>1</v>
      </c>
    </row>
    <row r="1481" spans="1:9">
      <c r="A1481" t="s">
        <v>4</v>
      </c>
      <c r="B1481" s="4" t="s">
        <v>5</v>
      </c>
      <c r="C1481" s="4" t="s">
        <v>13</v>
      </c>
      <c r="D1481" s="4" t="s">
        <v>10</v>
      </c>
      <c r="E1481" s="4" t="s">
        <v>13</v>
      </c>
      <c r="F1481" s="4" t="s">
        <v>13</v>
      </c>
      <c r="G1481" s="4" t="s">
        <v>20</v>
      </c>
    </row>
    <row r="1482" spans="1:9">
      <c r="A1482" t="n">
        <v>14399</v>
      </c>
      <c r="B1482" s="10" t="n">
        <v>5</v>
      </c>
      <c r="C1482" s="7" t="n">
        <v>30</v>
      </c>
      <c r="D1482" s="7" t="n">
        <v>32</v>
      </c>
      <c r="E1482" s="7" t="n">
        <v>8</v>
      </c>
      <c r="F1482" s="7" t="n">
        <v>1</v>
      </c>
      <c r="G1482" s="11" t="n">
        <f t="normal" ca="1">A1518</f>
        <v>0</v>
      </c>
    </row>
    <row r="1483" spans="1:9">
      <c r="A1483" t="s">
        <v>4</v>
      </c>
      <c r="B1483" s="4" t="s">
        <v>5</v>
      </c>
      <c r="C1483" s="4" t="s">
        <v>13</v>
      </c>
      <c r="D1483" s="4" t="s">
        <v>13</v>
      </c>
      <c r="E1483" s="4" t="s">
        <v>13</v>
      </c>
      <c r="F1483" s="4" t="s">
        <v>9</v>
      </c>
      <c r="G1483" s="4" t="s">
        <v>13</v>
      </c>
      <c r="H1483" s="4" t="s">
        <v>13</v>
      </c>
      <c r="I1483" s="4" t="s">
        <v>20</v>
      </c>
    </row>
    <row r="1484" spans="1:9">
      <c r="A1484" t="n">
        <v>14409</v>
      </c>
      <c r="B1484" s="10" t="n">
        <v>5</v>
      </c>
      <c r="C1484" s="7" t="n">
        <v>31</v>
      </c>
      <c r="D1484" s="7" t="n">
        <v>15</v>
      </c>
      <c r="E1484" s="7" t="n">
        <v>0</v>
      </c>
      <c r="F1484" s="7" t="n">
        <v>48</v>
      </c>
      <c r="G1484" s="7" t="n">
        <v>2</v>
      </c>
      <c r="H1484" s="7" t="n">
        <v>1</v>
      </c>
      <c r="I1484" s="11" t="n">
        <f t="normal" ca="1">A1490</f>
        <v>0</v>
      </c>
    </row>
    <row r="1485" spans="1:9">
      <c r="A1485" t="s">
        <v>4</v>
      </c>
      <c r="B1485" s="4" t="s">
        <v>5</v>
      </c>
      <c r="C1485" s="4" t="s">
        <v>13</v>
      </c>
      <c r="D1485" s="4" t="s">
        <v>13</v>
      </c>
      <c r="E1485" s="4" t="s">
        <v>9</v>
      </c>
      <c r="F1485" s="4" t="s">
        <v>13</v>
      </c>
      <c r="G1485" s="4" t="s">
        <v>13</v>
      </c>
    </row>
    <row r="1486" spans="1:9">
      <c r="A1486" t="n">
        <v>14423</v>
      </c>
      <c r="B1486" s="46" t="n">
        <v>10</v>
      </c>
      <c r="C1486" s="7" t="n">
        <v>15</v>
      </c>
      <c r="D1486" s="7" t="n">
        <v>0</v>
      </c>
      <c r="E1486" s="7" t="n">
        <v>1</v>
      </c>
      <c r="F1486" s="7" t="n">
        <v>19</v>
      </c>
      <c r="G1486" s="7" t="n">
        <v>1</v>
      </c>
    </row>
    <row r="1487" spans="1:9">
      <c r="A1487" t="s">
        <v>4</v>
      </c>
      <c r="B1487" s="4" t="s">
        <v>5</v>
      </c>
      <c r="C1487" s="4" t="s">
        <v>20</v>
      </c>
    </row>
    <row r="1488" spans="1:9">
      <c r="A1488" t="n">
        <v>14432</v>
      </c>
      <c r="B1488" s="17" t="n">
        <v>3</v>
      </c>
      <c r="C1488" s="11" t="n">
        <f t="normal" ca="1">A1518</f>
        <v>0</v>
      </c>
    </row>
    <row r="1489" spans="1:9">
      <c r="A1489" t="s">
        <v>4</v>
      </c>
      <c r="B1489" s="4" t="s">
        <v>5</v>
      </c>
      <c r="C1489" s="4" t="s">
        <v>13</v>
      </c>
      <c r="D1489" s="4" t="s">
        <v>13</v>
      </c>
      <c r="E1489" s="4" t="s">
        <v>13</v>
      </c>
      <c r="F1489" s="4" t="s">
        <v>9</v>
      </c>
      <c r="G1489" s="4" t="s">
        <v>13</v>
      </c>
      <c r="H1489" s="4" t="s">
        <v>13</v>
      </c>
      <c r="I1489" s="4" t="s">
        <v>20</v>
      </c>
    </row>
    <row r="1490" spans="1:9">
      <c r="A1490" t="n">
        <v>14437</v>
      </c>
      <c r="B1490" s="10" t="n">
        <v>5</v>
      </c>
      <c r="C1490" s="7" t="n">
        <v>31</v>
      </c>
      <c r="D1490" s="7" t="n">
        <v>16</v>
      </c>
      <c r="E1490" s="7" t="n">
        <v>0</v>
      </c>
      <c r="F1490" s="7" t="n">
        <v>48</v>
      </c>
      <c r="G1490" s="7" t="n">
        <v>2</v>
      </c>
      <c r="H1490" s="7" t="n">
        <v>1</v>
      </c>
      <c r="I1490" s="11" t="n">
        <f t="normal" ca="1">A1496</f>
        <v>0</v>
      </c>
    </row>
    <row r="1491" spans="1:9">
      <c r="A1491" t="s">
        <v>4</v>
      </c>
      <c r="B1491" s="4" t="s">
        <v>5</v>
      </c>
      <c r="C1491" s="4" t="s">
        <v>13</v>
      </c>
      <c r="D1491" s="4" t="s">
        <v>13</v>
      </c>
      <c r="E1491" s="4" t="s">
        <v>9</v>
      </c>
      <c r="F1491" s="4" t="s">
        <v>13</v>
      </c>
      <c r="G1491" s="4" t="s">
        <v>13</v>
      </c>
    </row>
    <row r="1492" spans="1:9">
      <c r="A1492" t="n">
        <v>14451</v>
      </c>
      <c r="B1492" s="46" t="n">
        <v>10</v>
      </c>
      <c r="C1492" s="7" t="n">
        <v>16</v>
      </c>
      <c r="D1492" s="7" t="n">
        <v>0</v>
      </c>
      <c r="E1492" s="7" t="n">
        <v>1</v>
      </c>
      <c r="F1492" s="7" t="n">
        <v>19</v>
      </c>
      <c r="G1492" s="7" t="n">
        <v>1</v>
      </c>
    </row>
    <row r="1493" spans="1:9">
      <c r="A1493" t="s">
        <v>4</v>
      </c>
      <c r="B1493" s="4" t="s">
        <v>5</v>
      </c>
      <c r="C1493" s="4" t="s">
        <v>20</v>
      </c>
    </row>
    <row r="1494" spans="1:9">
      <c r="A1494" t="n">
        <v>14460</v>
      </c>
      <c r="B1494" s="17" t="n">
        <v>3</v>
      </c>
      <c r="C1494" s="11" t="n">
        <f t="normal" ca="1">A1518</f>
        <v>0</v>
      </c>
    </row>
    <row r="1495" spans="1:9">
      <c r="A1495" t="s">
        <v>4</v>
      </c>
      <c r="B1495" s="4" t="s">
        <v>5</v>
      </c>
      <c r="C1495" s="4" t="s">
        <v>13</v>
      </c>
      <c r="D1495" s="4" t="s">
        <v>13</v>
      </c>
      <c r="E1495" s="4" t="s">
        <v>13</v>
      </c>
      <c r="F1495" s="4" t="s">
        <v>9</v>
      </c>
      <c r="G1495" s="4" t="s">
        <v>13</v>
      </c>
      <c r="H1495" s="4" t="s">
        <v>13</v>
      </c>
      <c r="I1495" s="4" t="s">
        <v>20</v>
      </c>
    </row>
    <row r="1496" spans="1:9">
      <c r="A1496" t="n">
        <v>14465</v>
      </c>
      <c r="B1496" s="10" t="n">
        <v>5</v>
      </c>
      <c r="C1496" s="7" t="n">
        <v>31</v>
      </c>
      <c r="D1496" s="7" t="n">
        <v>17</v>
      </c>
      <c r="E1496" s="7" t="n">
        <v>0</v>
      </c>
      <c r="F1496" s="7" t="n">
        <v>48</v>
      </c>
      <c r="G1496" s="7" t="n">
        <v>2</v>
      </c>
      <c r="H1496" s="7" t="n">
        <v>1</v>
      </c>
      <c r="I1496" s="11" t="n">
        <f t="normal" ca="1">A1502</f>
        <v>0</v>
      </c>
    </row>
    <row r="1497" spans="1:9">
      <c r="A1497" t="s">
        <v>4</v>
      </c>
      <c r="B1497" s="4" t="s">
        <v>5</v>
      </c>
      <c r="C1497" s="4" t="s">
        <v>13</v>
      </c>
      <c r="D1497" s="4" t="s">
        <v>13</v>
      </c>
      <c r="E1497" s="4" t="s">
        <v>9</v>
      </c>
      <c r="F1497" s="4" t="s">
        <v>13</v>
      </c>
      <c r="G1497" s="4" t="s">
        <v>13</v>
      </c>
    </row>
    <row r="1498" spans="1:9">
      <c r="A1498" t="n">
        <v>14479</v>
      </c>
      <c r="B1498" s="46" t="n">
        <v>10</v>
      </c>
      <c r="C1498" s="7" t="n">
        <v>17</v>
      </c>
      <c r="D1498" s="7" t="n">
        <v>0</v>
      </c>
      <c r="E1498" s="7" t="n">
        <v>1</v>
      </c>
      <c r="F1498" s="7" t="n">
        <v>19</v>
      </c>
      <c r="G1498" s="7" t="n">
        <v>1</v>
      </c>
    </row>
    <row r="1499" spans="1:9">
      <c r="A1499" t="s">
        <v>4</v>
      </c>
      <c r="B1499" s="4" t="s">
        <v>5</v>
      </c>
      <c r="C1499" s="4" t="s">
        <v>20</v>
      </c>
    </row>
    <row r="1500" spans="1:9">
      <c r="A1500" t="n">
        <v>14488</v>
      </c>
      <c r="B1500" s="17" t="n">
        <v>3</v>
      </c>
      <c r="C1500" s="11" t="n">
        <f t="normal" ca="1">A1518</f>
        <v>0</v>
      </c>
    </row>
    <row r="1501" spans="1:9">
      <c r="A1501" t="s">
        <v>4</v>
      </c>
      <c r="B1501" s="4" t="s">
        <v>5</v>
      </c>
      <c r="C1501" s="4" t="s">
        <v>13</v>
      </c>
      <c r="D1501" s="4" t="s">
        <v>13</v>
      </c>
      <c r="E1501" s="4" t="s">
        <v>13</v>
      </c>
      <c r="F1501" s="4" t="s">
        <v>9</v>
      </c>
      <c r="G1501" s="4" t="s">
        <v>13</v>
      </c>
      <c r="H1501" s="4" t="s">
        <v>13</v>
      </c>
      <c r="I1501" s="4" t="s">
        <v>20</v>
      </c>
    </row>
    <row r="1502" spans="1:9">
      <c r="A1502" t="n">
        <v>14493</v>
      </c>
      <c r="B1502" s="10" t="n">
        <v>5</v>
      </c>
      <c r="C1502" s="7" t="n">
        <v>31</v>
      </c>
      <c r="D1502" s="7" t="n">
        <v>18</v>
      </c>
      <c r="E1502" s="7" t="n">
        <v>0</v>
      </c>
      <c r="F1502" s="7" t="n">
        <v>48</v>
      </c>
      <c r="G1502" s="7" t="n">
        <v>2</v>
      </c>
      <c r="H1502" s="7" t="n">
        <v>1</v>
      </c>
      <c r="I1502" s="11" t="n">
        <f t="normal" ca="1">A1508</f>
        <v>0</v>
      </c>
    </row>
    <row r="1503" spans="1:9">
      <c r="A1503" t="s">
        <v>4</v>
      </c>
      <c r="B1503" s="4" t="s">
        <v>5</v>
      </c>
      <c r="C1503" s="4" t="s">
        <v>13</v>
      </c>
      <c r="D1503" s="4" t="s">
        <v>13</v>
      </c>
      <c r="E1503" s="4" t="s">
        <v>9</v>
      </c>
      <c r="F1503" s="4" t="s">
        <v>13</v>
      </c>
      <c r="G1503" s="4" t="s">
        <v>13</v>
      </c>
    </row>
    <row r="1504" spans="1:9">
      <c r="A1504" t="n">
        <v>14507</v>
      </c>
      <c r="B1504" s="46" t="n">
        <v>10</v>
      </c>
      <c r="C1504" s="7" t="n">
        <v>18</v>
      </c>
      <c r="D1504" s="7" t="n">
        <v>0</v>
      </c>
      <c r="E1504" s="7" t="n">
        <v>1</v>
      </c>
      <c r="F1504" s="7" t="n">
        <v>19</v>
      </c>
      <c r="G1504" s="7" t="n">
        <v>1</v>
      </c>
    </row>
    <row r="1505" spans="1:9">
      <c r="A1505" t="s">
        <v>4</v>
      </c>
      <c r="B1505" s="4" t="s">
        <v>5</v>
      </c>
      <c r="C1505" s="4" t="s">
        <v>20</v>
      </c>
    </row>
    <row r="1506" spans="1:9">
      <c r="A1506" t="n">
        <v>14516</v>
      </c>
      <c r="B1506" s="17" t="n">
        <v>3</v>
      </c>
      <c r="C1506" s="11" t="n">
        <f t="normal" ca="1">A1518</f>
        <v>0</v>
      </c>
    </row>
    <row r="1507" spans="1:9">
      <c r="A1507" t="s">
        <v>4</v>
      </c>
      <c r="B1507" s="4" t="s">
        <v>5</v>
      </c>
      <c r="C1507" s="4" t="s">
        <v>13</v>
      </c>
      <c r="D1507" s="4" t="s">
        <v>13</v>
      </c>
      <c r="E1507" s="4" t="s">
        <v>13</v>
      </c>
      <c r="F1507" s="4" t="s">
        <v>9</v>
      </c>
      <c r="G1507" s="4" t="s">
        <v>13</v>
      </c>
      <c r="H1507" s="4" t="s">
        <v>13</v>
      </c>
      <c r="I1507" s="4" t="s">
        <v>20</v>
      </c>
    </row>
    <row r="1508" spans="1:9">
      <c r="A1508" t="n">
        <v>14521</v>
      </c>
      <c r="B1508" s="10" t="n">
        <v>5</v>
      </c>
      <c r="C1508" s="7" t="n">
        <v>31</v>
      </c>
      <c r="D1508" s="7" t="n">
        <v>19</v>
      </c>
      <c r="E1508" s="7" t="n">
        <v>0</v>
      </c>
      <c r="F1508" s="7" t="n">
        <v>48</v>
      </c>
      <c r="G1508" s="7" t="n">
        <v>2</v>
      </c>
      <c r="H1508" s="7" t="n">
        <v>1</v>
      </c>
      <c r="I1508" s="11" t="n">
        <f t="normal" ca="1">A1514</f>
        <v>0</v>
      </c>
    </row>
    <row r="1509" spans="1:9">
      <c r="A1509" t="s">
        <v>4</v>
      </c>
      <c r="B1509" s="4" t="s">
        <v>5</v>
      </c>
      <c r="C1509" s="4" t="s">
        <v>13</v>
      </c>
      <c r="D1509" s="4" t="s">
        <v>13</v>
      </c>
      <c r="E1509" s="4" t="s">
        <v>9</v>
      </c>
      <c r="F1509" s="4" t="s">
        <v>13</v>
      </c>
      <c r="G1509" s="4" t="s">
        <v>13</v>
      </c>
    </row>
    <row r="1510" spans="1:9">
      <c r="A1510" t="n">
        <v>14535</v>
      </c>
      <c r="B1510" s="46" t="n">
        <v>10</v>
      </c>
      <c r="C1510" s="7" t="n">
        <v>19</v>
      </c>
      <c r="D1510" s="7" t="n">
        <v>0</v>
      </c>
      <c r="E1510" s="7" t="n">
        <v>1</v>
      </c>
      <c r="F1510" s="7" t="n">
        <v>19</v>
      </c>
      <c r="G1510" s="7" t="n">
        <v>1</v>
      </c>
    </row>
    <row r="1511" spans="1:9">
      <c r="A1511" t="s">
        <v>4</v>
      </c>
      <c r="B1511" s="4" t="s">
        <v>5</v>
      </c>
      <c r="C1511" s="4" t="s">
        <v>20</v>
      </c>
    </row>
    <row r="1512" spans="1:9">
      <c r="A1512" t="n">
        <v>14544</v>
      </c>
      <c r="B1512" s="17" t="n">
        <v>3</v>
      </c>
      <c r="C1512" s="11" t="n">
        <f t="normal" ca="1">A1518</f>
        <v>0</v>
      </c>
    </row>
    <row r="1513" spans="1:9">
      <c r="A1513" t="s">
        <v>4</v>
      </c>
      <c r="B1513" s="4" t="s">
        <v>5</v>
      </c>
      <c r="C1513" s="4" t="s">
        <v>13</v>
      </c>
      <c r="D1513" s="4" t="s">
        <v>13</v>
      </c>
      <c r="E1513" s="4" t="s">
        <v>13</v>
      </c>
      <c r="F1513" s="4" t="s">
        <v>9</v>
      </c>
      <c r="G1513" s="4" t="s">
        <v>13</v>
      </c>
      <c r="H1513" s="4" t="s">
        <v>13</v>
      </c>
      <c r="I1513" s="4" t="s">
        <v>20</v>
      </c>
    </row>
    <row r="1514" spans="1:9">
      <c r="A1514" t="n">
        <v>14549</v>
      </c>
      <c r="B1514" s="10" t="n">
        <v>5</v>
      </c>
      <c r="C1514" s="7" t="n">
        <v>31</v>
      </c>
      <c r="D1514" s="7" t="n">
        <v>20</v>
      </c>
      <c r="E1514" s="7" t="n">
        <v>0</v>
      </c>
      <c r="F1514" s="7" t="n">
        <v>48</v>
      </c>
      <c r="G1514" s="7" t="n">
        <v>2</v>
      </c>
      <c r="H1514" s="7" t="n">
        <v>1</v>
      </c>
      <c r="I1514" s="11" t="n">
        <f t="normal" ca="1">A1518</f>
        <v>0</v>
      </c>
    </row>
    <row r="1515" spans="1:9">
      <c r="A1515" t="s">
        <v>4</v>
      </c>
      <c r="B1515" s="4" t="s">
        <v>5</v>
      </c>
      <c r="C1515" s="4" t="s">
        <v>13</v>
      </c>
      <c r="D1515" s="4" t="s">
        <v>13</v>
      </c>
      <c r="E1515" s="4" t="s">
        <v>9</v>
      </c>
      <c r="F1515" s="4" t="s">
        <v>13</v>
      </c>
      <c r="G1515" s="4" t="s">
        <v>13</v>
      </c>
    </row>
    <row r="1516" spans="1:9">
      <c r="A1516" t="n">
        <v>14563</v>
      </c>
      <c r="B1516" s="46" t="n">
        <v>10</v>
      </c>
      <c r="C1516" s="7" t="n">
        <v>20</v>
      </c>
      <c r="D1516" s="7" t="n">
        <v>0</v>
      </c>
      <c r="E1516" s="7" t="n">
        <v>1</v>
      </c>
      <c r="F1516" s="7" t="n">
        <v>19</v>
      </c>
      <c r="G1516" s="7" t="n">
        <v>1</v>
      </c>
    </row>
    <row r="1517" spans="1:9">
      <c r="A1517" t="s">
        <v>4</v>
      </c>
      <c r="B1517" s="4" t="s">
        <v>5</v>
      </c>
      <c r="C1517" s="4" t="s">
        <v>13</v>
      </c>
      <c r="D1517" s="4" t="s">
        <v>10</v>
      </c>
      <c r="E1517" s="4" t="s">
        <v>13</v>
      </c>
      <c r="F1517" s="4" t="s">
        <v>13</v>
      </c>
      <c r="G1517" s="4" t="s">
        <v>20</v>
      </c>
    </row>
    <row r="1518" spans="1:9">
      <c r="A1518" t="n">
        <v>14572</v>
      </c>
      <c r="B1518" s="10" t="n">
        <v>5</v>
      </c>
      <c r="C1518" s="7" t="n">
        <v>30</v>
      </c>
      <c r="D1518" s="7" t="n">
        <v>33</v>
      </c>
      <c r="E1518" s="7" t="n">
        <v>8</v>
      </c>
      <c r="F1518" s="7" t="n">
        <v>1</v>
      </c>
      <c r="G1518" s="11" t="n">
        <f t="normal" ca="1">A1554</f>
        <v>0</v>
      </c>
    </row>
    <row r="1519" spans="1:9">
      <c r="A1519" t="s">
        <v>4</v>
      </c>
      <c r="B1519" s="4" t="s">
        <v>5</v>
      </c>
      <c r="C1519" s="4" t="s">
        <v>13</v>
      </c>
      <c r="D1519" s="4" t="s">
        <v>13</v>
      </c>
      <c r="E1519" s="4" t="s">
        <v>13</v>
      </c>
      <c r="F1519" s="4" t="s">
        <v>9</v>
      </c>
      <c r="G1519" s="4" t="s">
        <v>13</v>
      </c>
      <c r="H1519" s="4" t="s">
        <v>13</v>
      </c>
      <c r="I1519" s="4" t="s">
        <v>20</v>
      </c>
    </row>
    <row r="1520" spans="1:9">
      <c r="A1520" t="n">
        <v>14582</v>
      </c>
      <c r="B1520" s="10" t="n">
        <v>5</v>
      </c>
      <c r="C1520" s="7" t="n">
        <v>31</v>
      </c>
      <c r="D1520" s="7" t="n">
        <v>15</v>
      </c>
      <c r="E1520" s="7" t="n">
        <v>0</v>
      </c>
      <c r="F1520" s="7" t="n">
        <v>48</v>
      </c>
      <c r="G1520" s="7" t="n">
        <v>2</v>
      </c>
      <c r="H1520" s="7" t="n">
        <v>1</v>
      </c>
      <c r="I1520" s="11" t="n">
        <f t="normal" ca="1">A1526</f>
        <v>0</v>
      </c>
    </row>
    <row r="1521" spans="1:9">
      <c r="A1521" t="s">
        <v>4</v>
      </c>
      <c r="B1521" s="4" t="s">
        <v>5</v>
      </c>
      <c r="C1521" s="4" t="s">
        <v>13</v>
      </c>
      <c r="D1521" s="4" t="s">
        <v>13</v>
      </c>
      <c r="E1521" s="4" t="s">
        <v>9</v>
      </c>
      <c r="F1521" s="4" t="s">
        <v>13</v>
      </c>
      <c r="G1521" s="4" t="s">
        <v>13</v>
      </c>
    </row>
    <row r="1522" spans="1:9">
      <c r="A1522" t="n">
        <v>14596</v>
      </c>
      <c r="B1522" s="46" t="n">
        <v>10</v>
      </c>
      <c r="C1522" s="7" t="n">
        <v>15</v>
      </c>
      <c r="D1522" s="7" t="n">
        <v>0</v>
      </c>
      <c r="E1522" s="7" t="n">
        <v>2</v>
      </c>
      <c r="F1522" s="7" t="n">
        <v>19</v>
      </c>
      <c r="G1522" s="7" t="n">
        <v>1</v>
      </c>
    </row>
    <row r="1523" spans="1:9">
      <c r="A1523" t="s">
        <v>4</v>
      </c>
      <c r="B1523" s="4" t="s">
        <v>5</v>
      </c>
      <c r="C1523" s="4" t="s">
        <v>20</v>
      </c>
    </row>
    <row r="1524" spans="1:9">
      <c r="A1524" t="n">
        <v>14605</v>
      </c>
      <c r="B1524" s="17" t="n">
        <v>3</v>
      </c>
      <c r="C1524" s="11" t="n">
        <f t="normal" ca="1">A1554</f>
        <v>0</v>
      </c>
    </row>
    <row r="1525" spans="1:9">
      <c r="A1525" t="s">
        <v>4</v>
      </c>
      <c r="B1525" s="4" t="s">
        <v>5</v>
      </c>
      <c r="C1525" s="4" t="s">
        <v>13</v>
      </c>
      <c r="D1525" s="4" t="s">
        <v>13</v>
      </c>
      <c r="E1525" s="4" t="s">
        <v>13</v>
      </c>
      <c r="F1525" s="4" t="s">
        <v>9</v>
      </c>
      <c r="G1525" s="4" t="s">
        <v>13</v>
      </c>
      <c r="H1525" s="4" t="s">
        <v>13</v>
      </c>
      <c r="I1525" s="4" t="s">
        <v>20</v>
      </c>
    </row>
    <row r="1526" spans="1:9">
      <c r="A1526" t="n">
        <v>14610</v>
      </c>
      <c r="B1526" s="10" t="n">
        <v>5</v>
      </c>
      <c r="C1526" s="7" t="n">
        <v>31</v>
      </c>
      <c r="D1526" s="7" t="n">
        <v>16</v>
      </c>
      <c r="E1526" s="7" t="n">
        <v>0</v>
      </c>
      <c r="F1526" s="7" t="n">
        <v>48</v>
      </c>
      <c r="G1526" s="7" t="n">
        <v>2</v>
      </c>
      <c r="H1526" s="7" t="n">
        <v>1</v>
      </c>
      <c r="I1526" s="11" t="n">
        <f t="normal" ca="1">A1532</f>
        <v>0</v>
      </c>
    </row>
    <row r="1527" spans="1:9">
      <c r="A1527" t="s">
        <v>4</v>
      </c>
      <c r="B1527" s="4" t="s">
        <v>5</v>
      </c>
      <c r="C1527" s="4" t="s">
        <v>13</v>
      </c>
      <c r="D1527" s="4" t="s">
        <v>13</v>
      </c>
      <c r="E1527" s="4" t="s">
        <v>9</v>
      </c>
      <c r="F1527" s="4" t="s">
        <v>13</v>
      </c>
      <c r="G1527" s="4" t="s">
        <v>13</v>
      </c>
    </row>
    <row r="1528" spans="1:9">
      <c r="A1528" t="n">
        <v>14624</v>
      </c>
      <c r="B1528" s="46" t="n">
        <v>10</v>
      </c>
      <c r="C1528" s="7" t="n">
        <v>16</v>
      </c>
      <c r="D1528" s="7" t="n">
        <v>0</v>
      </c>
      <c r="E1528" s="7" t="n">
        <v>2</v>
      </c>
      <c r="F1528" s="7" t="n">
        <v>19</v>
      </c>
      <c r="G1528" s="7" t="n">
        <v>1</v>
      </c>
    </row>
    <row r="1529" spans="1:9">
      <c r="A1529" t="s">
        <v>4</v>
      </c>
      <c r="B1529" s="4" t="s">
        <v>5</v>
      </c>
      <c r="C1529" s="4" t="s">
        <v>20</v>
      </c>
    </row>
    <row r="1530" spans="1:9">
      <c r="A1530" t="n">
        <v>14633</v>
      </c>
      <c r="B1530" s="17" t="n">
        <v>3</v>
      </c>
      <c r="C1530" s="11" t="n">
        <f t="normal" ca="1">A1554</f>
        <v>0</v>
      </c>
    </row>
    <row r="1531" spans="1:9">
      <c r="A1531" t="s">
        <v>4</v>
      </c>
      <c r="B1531" s="4" t="s">
        <v>5</v>
      </c>
      <c r="C1531" s="4" t="s">
        <v>13</v>
      </c>
      <c r="D1531" s="4" t="s">
        <v>13</v>
      </c>
      <c r="E1531" s="4" t="s">
        <v>13</v>
      </c>
      <c r="F1531" s="4" t="s">
        <v>9</v>
      </c>
      <c r="G1531" s="4" t="s">
        <v>13</v>
      </c>
      <c r="H1531" s="4" t="s">
        <v>13</v>
      </c>
      <c r="I1531" s="4" t="s">
        <v>20</v>
      </c>
    </row>
    <row r="1532" spans="1:9">
      <c r="A1532" t="n">
        <v>14638</v>
      </c>
      <c r="B1532" s="10" t="n">
        <v>5</v>
      </c>
      <c r="C1532" s="7" t="n">
        <v>31</v>
      </c>
      <c r="D1532" s="7" t="n">
        <v>17</v>
      </c>
      <c r="E1532" s="7" t="n">
        <v>0</v>
      </c>
      <c r="F1532" s="7" t="n">
        <v>48</v>
      </c>
      <c r="G1532" s="7" t="n">
        <v>2</v>
      </c>
      <c r="H1532" s="7" t="n">
        <v>1</v>
      </c>
      <c r="I1532" s="11" t="n">
        <f t="normal" ca="1">A1538</f>
        <v>0</v>
      </c>
    </row>
    <row r="1533" spans="1:9">
      <c r="A1533" t="s">
        <v>4</v>
      </c>
      <c r="B1533" s="4" t="s">
        <v>5</v>
      </c>
      <c r="C1533" s="4" t="s">
        <v>13</v>
      </c>
      <c r="D1533" s="4" t="s">
        <v>13</v>
      </c>
      <c r="E1533" s="4" t="s">
        <v>9</v>
      </c>
      <c r="F1533" s="4" t="s">
        <v>13</v>
      </c>
      <c r="G1533" s="4" t="s">
        <v>13</v>
      </c>
    </row>
    <row r="1534" spans="1:9">
      <c r="A1534" t="n">
        <v>14652</v>
      </c>
      <c r="B1534" s="46" t="n">
        <v>10</v>
      </c>
      <c r="C1534" s="7" t="n">
        <v>17</v>
      </c>
      <c r="D1534" s="7" t="n">
        <v>0</v>
      </c>
      <c r="E1534" s="7" t="n">
        <v>2</v>
      </c>
      <c r="F1534" s="7" t="n">
        <v>19</v>
      </c>
      <c r="G1534" s="7" t="n">
        <v>1</v>
      </c>
    </row>
    <row r="1535" spans="1:9">
      <c r="A1535" t="s">
        <v>4</v>
      </c>
      <c r="B1535" s="4" t="s">
        <v>5</v>
      </c>
      <c r="C1535" s="4" t="s">
        <v>20</v>
      </c>
    </row>
    <row r="1536" spans="1:9">
      <c r="A1536" t="n">
        <v>14661</v>
      </c>
      <c r="B1536" s="17" t="n">
        <v>3</v>
      </c>
      <c r="C1536" s="11" t="n">
        <f t="normal" ca="1">A1554</f>
        <v>0</v>
      </c>
    </row>
    <row r="1537" spans="1:9">
      <c r="A1537" t="s">
        <v>4</v>
      </c>
      <c r="B1537" s="4" t="s">
        <v>5</v>
      </c>
      <c r="C1537" s="4" t="s">
        <v>13</v>
      </c>
      <c r="D1537" s="4" t="s">
        <v>13</v>
      </c>
      <c r="E1537" s="4" t="s">
        <v>13</v>
      </c>
      <c r="F1537" s="4" t="s">
        <v>9</v>
      </c>
      <c r="G1537" s="4" t="s">
        <v>13</v>
      </c>
      <c r="H1537" s="4" t="s">
        <v>13</v>
      </c>
      <c r="I1537" s="4" t="s">
        <v>20</v>
      </c>
    </row>
    <row r="1538" spans="1:9">
      <c r="A1538" t="n">
        <v>14666</v>
      </c>
      <c r="B1538" s="10" t="n">
        <v>5</v>
      </c>
      <c r="C1538" s="7" t="n">
        <v>31</v>
      </c>
      <c r="D1538" s="7" t="n">
        <v>18</v>
      </c>
      <c r="E1538" s="7" t="n">
        <v>0</v>
      </c>
      <c r="F1538" s="7" t="n">
        <v>48</v>
      </c>
      <c r="G1538" s="7" t="n">
        <v>2</v>
      </c>
      <c r="H1538" s="7" t="n">
        <v>1</v>
      </c>
      <c r="I1538" s="11" t="n">
        <f t="normal" ca="1">A1544</f>
        <v>0</v>
      </c>
    </row>
    <row r="1539" spans="1:9">
      <c r="A1539" t="s">
        <v>4</v>
      </c>
      <c r="B1539" s="4" t="s">
        <v>5</v>
      </c>
      <c r="C1539" s="4" t="s">
        <v>13</v>
      </c>
      <c r="D1539" s="4" t="s">
        <v>13</v>
      </c>
      <c r="E1539" s="4" t="s">
        <v>9</v>
      </c>
      <c r="F1539" s="4" t="s">
        <v>13</v>
      </c>
      <c r="G1539" s="4" t="s">
        <v>13</v>
      </c>
    </row>
    <row r="1540" spans="1:9">
      <c r="A1540" t="n">
        <v>14680</v>
      </c>
      <c r="B1540" s="46" t="n">
        <v>10</v>
      </c>
      <c r="C1540" s="7" t="n">
        <v>18</v>
      </c>
      <c r="D1540" s="7" t="n">
        <v>0</v>
      </c>
      <c r="E1540" s="7" t="n">
        <v>2</v>
      </c>
      <c r="F1540" s="7" t="n">
        <v>19</v>
      </c>
      <c r="G1540" s="7" t="n">
        <v>1</v>
      </c>
    </row>
    <row r="1541" spans="1:9">
      <c r="A1541" t="s">
        <v>4</v>
      </c>
      <c r="B1541" s="4" t="s">
        <v>5</v>
      </c>
      <c r="C1541" s="4" t="s">
        <v>20</v>
      </c>
    </row>
    <row r="1542" spans="1:9">
      <c r="A1542" t="n">
        <v>14689</v>
      </c>
      <c r="B1542" s="17" t="n">
        <v>3</v>
      </c>
      <c r="C1542" s="11" t="n">
        <f t="normal" ca="1">A1554</f>
        <v>0</v>
      </c>
    </row>
    <row r="1543" spans="1:9">
      <c r="A1543" t="s">
        <v>4</v>
      </c>
      <c r="B1543" s="4" t="s">
        <v>5</v>
      </c>
      <c r="C1543" s="4" t="s">
        <v>13</v>
      </c>
      <c r="D1543" s="4" t="s">
        <v>13</v>
      </c>
      <c r="E1543" s="4" t="s">
        <v>13</v>
      </c>
      <c r="F1543" s="4" t="s">
        <v>9</v>
      </c>
      <c r="G1543" s="4" t="s">
        <v>13</v>
      </c>
      <c r="H1543" s="4" t="s">
        <v>13</v>
      </c>
      <c r="I1543" s="4" t="s">
        <v>20</v>
      </c>
    </row>
    <row r="1544" spans="1:9">
      <c r="A1544" t="n">
        <v>14694</v>
      </c>
      <c r="B1544" s="10" t="n">
        <v>5</v>
      </c>
      <c r="C1544" s="7" t="n">
        <v>31</v>
      </c>
      <c r="D1544" s="7" t="n">
        <v>19</v>
      </c>
      <c r="E1544" s="7" t="n">
        <v>0</v>
      </c>
      <c r="F1544" s="7" t="n">
        <v>48</v>
      </c>
      <c r="G1544" s="7" t="n">
        <v>2</v>
      </c>
      <c r="H1544" s="7" t="n">
        <v>1</v>
      </c>
      <c r="I1544" s="11" t="n">
        <f t="normal" ca="1">A1550</f>
        <v>0</v>
      </c>
    </row>
    <row r="1545" spans="1:9">
      <c r="A1545" t="s">
        <v>4</v>
      </c>
      <c r="B1545" s="4" t="s">
        <v>5</v>
      </c>
      <c r="C1545" s="4" t="s">
        <v>13</v>
      </c>
      <c r="D1545" s="4" t="s">
        <v>13</v>
      </c>
      <c r="E1545" s="4" t="s">
        <v>9</v>
      </c>
      <c r="F1545" s="4" t="s">
        <v>13</v>
      </c>
      <c r="G1545" s="4" t="s">
        <v>13</v>
      </c>
    </row>
    <row r="1546" spans="1:9">
      <c r="A1546" t="n">
        <v>14708</v>
      </c>
      <c r="B1546" s="46" t="n">
        <v>10</v>
      </c>
      <c r="C1546" s="7" t="n">
        <v>19</v>
      </c>
      <c r="D1546" s="7" t="n">
        <v>0</v>
      </c>
      <c r="E1546" s="7" t="n">
        <v>2</v>
      </c>
      <c r="F1546" s="7" t="n">
        <v>19</v>
      </c>
      <c r="G1546" s="7" t="n">
        <v>1</v>
      </c>
    </row>
    <row r="1547" spans="1:9">
      <c r="A1547" t="s">
        <v>4</v>
      </c>
      <c r="B1547" s="4" t="s">
        <v>5</v>
      </c>
      <c r="C1547" s="4" t="s">
        <v>20</v>
      </c>
    </row>
    <row r="1548" spans="1:9">
      <c r="A1548" t="n">
        <v>14717</v>
      </c>
      <c r="B1548" s="17" t="n">
        <v>3</v>
      </c>
      <c r="C1548" s="11" t="n">
        <f t="normal" ca="1">A1554</f>
        <v>0</v>
      </c>
    </row>
    <row r="1549" spans="1:9">
      <c r="A1549" t="s">
        <v>4</v>
      </c>
      <c r="B1549" s="4" t="s">
        <v>5</v>
      </c>
      <c r="C1549" s="4" t="s">
        <v>13</v>
      </c>
      <c r="D1549" s="4" t="s">
        <v>13</v>
      </c>
      <c r="E1549" s="4" t="s">
        <v>13</v>
      </c>
      <c r="F1549" s="4" t="s">
        <v>9</v>
      </c>
      <c r="G1549" s="4" t="s">
        <v>13</v>
      </c>
      <c r="H1549" s="4" t="s">
        <v>13</v>
      </c>
      <c r="I1549" s="4" t="s">
        <v>20</v>
      </c>
    </row>
    <row r="1550" spans="1:9">
      <c r="A1550" t="n">
        <v>14722</v>
      </c>
      <c r="B1550" s="10" t="n">
        <v>5</v>
      </c>
      <c r="C1550" s="7" t="n">
        <v>31</v>
      </c>
      <c r="D1550" s="7" t="n">
        <v>20</v>
      </c>
      <c r="E1550" s="7" t="n">
        <v>0</v>
      </c>
      <c r="F1550" s="7" t="n">
        <v>48</v>
      </c>
      <c r="G1550" s="7" t="n">
        <v>2</v>
      </c>
      <c r="H1550" s="7" t="n">
        <v>1</v>
      </c>
      <c r="I1550" s="11" t="n">
        <f t="normal" ca="1">A1554</f>
        <v>0</v>
      </c>
    </row>
    <row r="1551" spans="1:9">
      <c r="A1551" t="s">
        <v>4</v>
      </c>
      <c r="B1551" s="4" t="s">
        <v>5</v>
      </c>
      <c r="C1551" s="4" t="s">
        <v>13</v>
      </c>
      <c r="D1551" s="4" t="s">
        <v>13</v>
      </c>
      <c r="E1551" s="4" t="s">
        <v>9</v>
      </c>
      <c r="F1551" s="4" t="s">
        <v>13</v>
      </c>
      <c r="G1551" s="4" t="s">
        <v>13</v>
      </c>
    </row>
    <row r="1552" spans="1:9">
      <c r="A1552" t="n">
        <v>14736</v>
      </c>
      <c r="B1552" s="46" t="n">
        <v>10</v>
      </c>
      <c r="C1552" s="7" t="n">
        <v>20</v>
      </c>
      <c r="D1552" s="7" t="n">
        <v>0</v>
      </c>
      <c r="E1552" s="7" t="n">
        <v>2</v>
      </c>
      <c r="F1552" s="7" t="n">
        <v>19</v>
      </c>
      <c r="G1552" s="7" t="n">
        <v>1</v>
      </c>
    </row>
    <row r="1553" spans="1:9">
      <c r="A1553" t="s">
        <v>4</v>
      </c>
      <c r="B1553" s="4" t="s">
        <v>5</v>
      </c>
      <c r="C1553" s="4" t="s">
        <v>13</v>
      </c>
      <c r="D1553" s="4" t="s">
        <v>10</v>
      </c>
      <c r="E1553" s="4" t="s">
        <v>13</v>
      </c>
      <c r="F1553" s="4" t="s">
        <v>13</v>
      </c>
      <c r="G1553" s="4" t="s">
        <v>20</v>
      </c>
    </row>
    <row r="1554" spans="1:9">
      <c r="A1554" t="n">
        <v>14745</v>
      </c>
      <c r="B1554" s="10" t="n">
        <v>5</v>
      </c>
      <c r="C1554" s="7" t="n">
        <v>30</v>
      </c>
      <c r="D1554" s="7" t="n">
        <v>34</v>
      </c>
      <c r="E1554" s="7" t="n">
        <v>8</v>
      </c>
      <c r="F1554" s="7" t="n">
        <v>1</v>
      </c>
      <c r="G1554" s="11" t="n">
        <f t="normal" ca="1">A1590</f>
        <v>0</v>
      </c>
    </row>
    <row r="1555" spans="1:9">
      <c r="A1555" t="s">
        <v>4</v>
      </c>
      <c r="B1555" s="4" t="s">
        <v>5</v>
      </c>
      <c r="C1555" s="4" t="s">
        <v>13</v>
      </c>
      <c r="D1555" s="4" t="s">
        <v>13</v>
      </c>
      <c r="E1555" s="4" t="s">
        <v>13</v>
      </c>
      <c r="F1555" s="4" t="s">
        <v>9</v>
      </c>
      <c r="G1555" s="4" t="s">
        <v>13</v>
      </c>
      <c r="H1555" s="4" t="s">
        <v>13</v>
      </c>
      <c r="I1555" s="4" t="s">
        <v>20</v>
      </c>
    </row>
    <row r="1556" spans="1:9">
      <c r="A1556" t="n">
        <v>14755</v>
      </c>
      <c r="B1556" s="10" t="n">
        <v>5</v>
      </c>
      <c r="C1556" s="7" t="n">
        <v>31</v>
      </c>
      <c r="D1556" s="7" t="n">
        <v>15</v>
      </c>
      <c r="E1556" s="7" t="n">
        <v>0</v>
      </c>
      <c r="F1556" s="7" t="n">
        <v>48</v>
      </c>
      <c r="G1556" s="7" t="n">
        <v>2</v>
      </c>
      <c r="H1556" s="7" t="n">
        <v>1</v>
      </c>
      <c r="I1556" s="11" t="n">
        <f t="normal" ca="1">A1562</f>
        <v>0</v>
      </c>
    </row>
    <row r="1557" spans="1:9">
      <c r="A1557" t="s">
        <v>4</v>
      </c>
      <c r="B1557" s="4" t="s">
        <v>5</v>
      </c>
      <c r="C1557" s="4" t="s">
        <v>13</v>
      </c>
      <c r="D1557" s="4" t="s">
        <v>13</v>
      </c>
      <c r="E1557" s="4" t="s">
        <v>9</v>
      </c>
      <c r="F1557" s="4" t="s">
        <v>13</v>
      </c>
      <c r="G1557" s="4" t="s">
        <v>13</v>
      </c>
    </row>
    <row r="1558" spans="1:9">
      <c r="A1558" t="n">
        <v>14769</v>
      </c>
      <c r="B1558" s="46" t="n">
        <v>10</v>
      </c>
      <c r="C1558" s="7" t="n">
        <v>15</v>
      </c>
      <c r="D1558" s="7" t="n">
        <v>0</v>
      </c>
      <c r="E1558" s="7" t="n">
        <v>3</v>
      </c>
      <c r="F1558" s="7" t="n">
        <v>19</v>
      </c>
      <c r="G1558" s="7" t="n">
        <v>1</v>
      </c>
    </row>
    <row r="1559" spans="1:9">
      <c r="A1559" t="s">
        <v>4</v>
      </c>
      <c r="B1559" s="4" t="s">
        <v>5</v>
      </c>
      <c r="C1559" s="4" t="s">
        <v>20</v>
      </c>
    </row>
    <row r="1560" spans="1:9">
      <c r="A1560" t="n">
        <v>14778</v>
      </c>
      <c r="B1560" s="17" t="n">
        <v>3</v>
      </c>
      <c r="C1560" s="11" t="n">
        <f t="normal" ca="1">A1590</f>
        <v>0</v>
      </c>
    </row>
    <row r="1561" spans="1:9">
      <c r="A1561" t="s">
        <v>4</v>
      </c>
      <c r="B1561" s="4" t="s">
        <v>5</v>
      </c>
      <c r="C1561" s="4" t="s">
        <v>13</v>
      </c>
      <c r="D1561" s="4" t="s">
        <v>13</v>
      </c>
      <c r="E1561" s="4" t="s">
        <v>13</v>
      </c>
      <c r="F1561" s="4" t="s">
        <v>9</v>
      </c>
      <c r="G1561" s="4" t="s">
        <v>13</v>
      </c>
      <c r="H1561" s="4" t="s">
        <v>13</v>
      </c>
      <c r="I1561" s="4" t="s">
        <v>20</v>
      </c>
    </row>
    <row r="1562" spans="1:9">
      <c r="A1562" t="n">
        <v>14783</v>
      </c>
      <c r="B1562" s="10" t="n">
        <v>5</v>
      </c>
      <c r="C1562" s="7" t="n">
        <v>31</v>
      </c>
      <c r="D1562" s="7" t="n">
        <v>16</v>
      </c>
      <c r="E1562" s="7" t="n">
        <v>0</v>
      </c>
      <c r="F1562" s="7" t="n">
        <v>48</v>
      </c>
      <c r="G1562" s="7" t="n">
        <v>2</v>
      </c>
      <c r="H1562" s="7" t="n">
        <v>1</v>
      </c>
      <c r="I1562" s="11" t="n">
        <f t="normal" ca="1">A1568</f>
        <v>0</v>
      </c>
    </row>
    <row r="1563" spans="1:9">
      <c r="A1563" t="s">
        <v>4</v>
      </c>
      <c r="B1563" s="4" t="s">
        <v>5</v>
      </c>
      <c r="C1563" s="4" t="s">
        <v>13</v>
      </c>
      <c r="D1563" s="4" t="s">
        <v>13</v>
      </c>
      <c r="E1563" s="4" t="s">
        <v>9</v>
      </c>
      <c r="F1563" s="4" t="s">
        <v>13</v>
      </c>
      <c r="G1563" s="4" t="s">
        <v>13</v>
      </c>
    </row>
    <row r="1564" spans="1:9">
      <c r="A1564" t="n">
        <v>14797</v>
      </c>
      <c r="B1564" s="46" t="n">
        <v>10</v>
      </c>
      <c r="C1564" s="7" t="n">
        <v>16</v>
      </c>
      <c r="D1564" s="7" t="n">
        <v>0</v>
      </c>
      <c r="E1564" s="7" t="n">
        <v>3</v>
      </c>
      <c r="F1564" s="7" t="n">
        <v>19</v>
      </c>
      <c r="G1564" s="7" t="n">
        <v>1</v>
      </c>
    </row>
    <row r="1565" spans="1:9">
      <c r="A1565" t="s">
        <v>4</v>
      </c>
      <c r="B1565" s="4" t="s">
        <v>5</v>
      </c>
      <c r="C1565" s="4" t="s">
        <v>20</v>
      </c>
    </row>
    <row r="1566" spans="1:9">
      <c r="A1566" t="n">
        <v>14806</v>
      </c>
      <c r="B1566" s="17" t="n">
        <v>3</v>
      </c>
      <c r="C1566" s="11" t="n">
        <f t="normal" ca="1">A1590</f>
        <v>0</v>
      </c>
    </row>
    <row r="1567" spans="1:9">
      <c r="A1567" t="s">
        <v>4</v>
      </c>
      <c r="B1567" s="4" t="s">
        <v>5</v>
      </c>
      <c r="C1567" s="4" t="s">
        <v>13</v>
      </c>
      <c r="D1567" s="4" t="s">
        <v>13</v>
      </c>
      <c r="E1567" s="4" t="s">
        <v>13</v>
      </c>
      <c r="F1567" s="4" t="s">
        <v>9</v>
      </c>
      <c r="G1567" s="4" t="s">
        <v>13</v>
      </c>
      <c r="H1567" s="4" t="s">
        <v>13</v>
      </c>
      <c r="I1567" s="4" t="s">
        <v>20</v>
      </c>
    </row>
    <row r="1568" spans="1:9">
      <c r="A1568" t="n">
        <v>14811</v>
      </c>
      <c r="B1568" s="10" t="n">
        <v>5</v>
      </c>
      <c r="C1568" s="7" t="n">
        <v>31</v>
      </c>
      <c r="D1568" s="7" t="n">
        <v>17</v>
      </c>
      <c r="E1568" s="7" t="n">
        <v>0</v>
      </c>
      <c r="F1568" s="7" t="n">
        <v>48</v>
      </c>
      <c r="G1568" s="7" t="n">
        <v>2</v>
      </c>
      <c r="H1568" s="7" t="n">
        <v>1</v>
      </c>
      <c r="I1568" s="11" t="n">
        <f t="normal" ca="1">A1574</f>
        <v>0</v>
      </c>
    </row>
    <row r="1569" spans="1:9">
      <c r="A1569" t="s">
        <v>4</v>
      </c>
      <c r="B1569" s="4" t="s">
        <v>5</v>
      </c>
      <c r="C1569" s="4" t="s">
        <v>13</v>
      </c>
      <c r="D1569" s="4" t="s">
        <v>13</v>
      </c>
      <c r="E1569" s="4" t="s">
        <v>9</v>
      </c>
      <c r="F1569" s="4" t="s">
        <v>13</v>
      </c>
      <c r="G1569" s="4" t="s">
        <v>13</v>
      </c>
    </row>
    <row r="1570" spans="1:9">
      <c r="A1570" t="n">
        <v>14825</v>
      </c>
      <c r="B1570" s="46" t="n">
        <v>10</v>
      </c>
      <c r="C1570" s="7" t="n">
        <v>17</v>
      </c>
      <c r="D1570" s="7" t="n">
        <v>0</v>
      </c>
      <c r="E1570" s="7" t="n">
        <v>3</v>
      </c>
      <c r="F1570" s="7" t="n">
        <v>19</v>
      </c>
      <c r="G1570" s="7" t="n">
        <v>1</v>
      </c>
    </row>
    <row r="1571" spans="1:9">
      <c r="A1571" t="s">
        <v>4</v>
      </c>
      <c r="B1571" s="4" t="s">
        <v>5</v>
      </c>
      <c r="C1571" s="4" t="s">
        <v>20</v>
      </c>
    </row>
    <row r="1572" spans="1:9">
      <c r="A1572" t="n">
        <v>14834</v>
      </c>
      <c r="B1572" s="17" t="n">
        <v>3</v>
      </c>
      <c r="C1572" s="11" t="n">
        <f t="normal" ca="1">A1590</f>
        <v>0</v>
      </c>
    </row>
    <row r="1573" spans="1:9">
      <c r="A1573" t="s">
        <v>4</v>
      </c>
      <c r="B1573" s="4" t="s">
        <v>5</v>
      </c>
      <c r="C1573" s="4" t="s">
        <v>13</v>
      </c>
      <c r="D1573" s="4" t="s">
        <v>13</v>
      </c>
      <c r="E1573" s="4" t="s">
        <v>13</v>
      </c>
      <c r="F1573" s="4" t="s">
        <v>9</v>
      </c>
      <c r="G1573" s="4" t="s">
        <v>13</v>
      </c>
      <c r="H1573" s="4" t="s">
        <v>13</v>
      </c>
      <c r="I1573" s="4" t="s">
        <v>20</v>
      </c>
    </row>
    <row r="1574" spans="1:9">
      <c r="A1574" t="n">
        <v>14839</v>
      </c>
      <c r="B1574" s="10" t="n">
        <v>5</v>
      </c>
      <c r="C1574" s="7" t="n">
        <v>31</v>
      </c>
      <c r="D1574" s="7" t="n">
        <v>18</v>
      </c>
      <c r="E1574" s="7" t="n">
        <v>0</v>
      </c>
      <c r="F1574" s="7" t="n">
        <v>48</v>
      </c>
      <c r="G1574" s="7" t="n">
        <v>2</v>
      </c>
      <c r="H1574" s="7" t="n">
        <v>1</v>
      </c>
      <c r="I1574" s="11" t="n">
        <f t="normal" ca="1">A1580</f>
        <v>0</v>
      </c>
    </row>
    <row r="1575" spans="1:9">
      <c r="A1575" t="s">
        <v>4</v>
      </c>
      <c r="B1575" s="4" t="s">
        <v>5</v>
      </c>
      <c r="C1575" s="4" t="s">
        <v>13</v>
      </c>
      <c r="D1575" s="4" t="s">
        <v>13</v>
      </c>
      <c r="E1575" s="4" t="s">
        <v>9</v>
      </c>
      <c r="F1575" s="4" t="s">
        <v>13</v>
      </c>
      <c r="G1575" s="4" t="s">
        <v>13</v>
      </c>
    </row>
    <row r="1576" spans="1:9">
      <c r="A1576" t="n">
        <v>14853</v>
      </c>
      <c r="B1576" s="46" t="n">
        <v>10</v>
      </c>
      <c r="C1576" s="7" t="n">
        <v>18</v>
      </c>
      <c r="D1576" s="7" t="n">
        <v>0</v>
      </c>
      <c r="E1576" s="7" t="n">
        <v>3</v>
      </c>
      <c r="F1576" s="7" t="n">
        <v>19</v>
      </c>
      <c r="G1576" s="7" t="n">
        <v>1</v>
      </c>
    </row>
    <row r="1577" spans="1:9">
      <c r="A1577" t="s">
        <v>4</v>
      </c>
      <c r="B1577" s="4" t="s">
        <v>5</v>
      </c>
      <c r="C1577" s="4" t="s">
        <v>20</v>
      </c>
    </row>
    <row r="1578" spans="1:9">
      <c r="A1578" t="n">
        <v>14862</v>
      </c>
      <c r="B1578" s="17" t="n">
        <v>3</v>
      </c>
      <c r="C1578" s="11" t="n">
        <f t="normal" ca="1">A1590</f>
        <v>0</v>
      </c>
    </row>
    <row r="1579" spans="1:9">
      <c r="A1579" t="s">
        <v>4</v>
      </c>
      <c r="B1579" s="4" t="s">
        <v>5</v>
      </c>
      <c r="C1579" s="4" t="s">
        <v>13</v>
      </c>
      <c r="D1579" s="4" t="s">
        <v>13</v>
      </c>
      <c r="E1579" s="4" t="s">
        <v>13</v>
      </c>
      <c r="F1579" s="4" t="s">
        <v>9</v>
      </c>
      <c r="G1579" s="4" t="s">
        <v>13</v>
      </c>
      <c r="H1579" s="4" t="s">
        <v>13</v>
      </c>
      <c r="I1579" s="4" t="s">
        <v>20</v>
      </c>
    </row>
    <row r="1580" spans="1:9">
      <c r="A1580" t="n">
        <v>14867</v>
      </c>
      <c r="B1580" s="10" t="n">
        <v>5</v>
      </c>
      <c r="C1580" s="7" t="n">
        <v>31</v>
      </c>
      <c r="D1580" s="7" t="n">
        <v>19</v>
      </c>
      <c r="E1580" s="7" t="n">
        <v>0</v>
      </c>
      <c r="F1580" s="7" t="n">
        <v>48</v>
      </c>
      <c r="G1580" s="7" t="n">
        <v>2</v>
      </c>
      <c r="H1580" s="7" t="n">
        <v>1</v>
      </c>
      <c r="I1580" s="11" t="n">
        <f t="normal" ca="1">A1586</f>
        <v>0</v>
      </c>
    </row>
    <row r="1581" spans="1:9">
      <c r="A1581" t="s">
        <v>4</v>
      </c>
      <c r="B1581" s="4" t="s">
        <v>5</v>
      </c>
      <c r="C1581" s="4" t="s">
        <v>13</v>
      </c>
      <c r="D1581" s="4" t="s">
        <v>13</v>
      </c>
      <c r="E1581" s="4" t="s">
        <v>9</v>
      </c>
      <c r="F1581" s="4" t="s">
        <v>13</v>
      </c>
      <c r="G1581" s="4" t="s">
        <v>13</v>
      </c>
    </row>
    <row r="1582" spans="1:9">
      <c r="A1582" t="n">
        <v>14881</v>
      </c>
      <c r="B1582" s="46" t="n">
        <v>10</v>
      </c>
      <c r="C1582" s="7" t="n">
        <v>19</v>
      </c>
      <c r="D1582" s="7" t="n">
        <v>0</v>
      </c>
      <c r="E1582" s="7" t="n">
        <v>3</v>
      </c>
      <c r="F1582" s="7" t="n">
        <v>19</v>
      </c>
      <c r="G1582" s="7" t="n">
        <v>1</v>
      </c>
    </row>
    <row r="1583" spans="1:9">
      <c r="A1583" t="s">
        <v>4</v>
      </c>
      <c r="B1583" s="4" t="s">
        <v>5</v>
      </c>
      <c r="C1583" s="4" t="s">
        <v>20</v>
      </c>
    </row>
    <row r="1584" spans="1:9">
      <c r="A1584" t="n">
        <v>14890</v>
      </c>
      <c r="B1584" s="17" t="n">
        <v>3</v>
      </c>
      <c r="C1584" s="11" t="n">
        <f t="normal" ca="1">A1590</f>
        <v>0</v>
      </c>
    </row>
    <row r="1585" spans="1:9">
      <c r="A1585" t="s">
        <v>4</v>
      </c>
      <c r="B1585" s="4" t="s">
        <v>5</v>
      </c>
      <c r="C1585" s="4" t="s">
        <v>13</v>
      </c>
      <c r="D1585" s="4" t="s">
        <v>13</v>
      </c>
      <c r="E1585" s="4" t="s">
        <v>13</v>
      </c>
      <c r="F1585" s="4" t="s">
        <v>9</v>
      </c>
      <c r="G1585" s="4" t="s">
        <v>13</v>
      </c>
      <c r="H1585" s="4" t="s">
        <v>13</v>
      </c>
      <c r="I1585" s="4" t="s">
        <v>20</v>
      </c>
    </row>
    <row r="1586" spans="1:9">
      <c r="A1586" t="n">
        <v>14895</v>
      </c>
      <c r="B1586" s="10" t="n">
        <v>5</v>
      </c>
      <c r="C1586" s="7" t="n">
        <v>31</v>
      </c>
      <c r="D1586" s="7" t="n">
        <v>20</v>
      </c>
      <c r="E1586" s="7" t="n">
        <v>0</v>
      </c>
      <c r="F1586" s="7" t="n">
        <v>48</v>
      </c>
      <c r="G1586" s="7" t="n">
        <v>2</v>
      </c>
      <c r="H1586" s="7" t="n">
        <v>1</v>
      </c>
      <c r="I1586" s="11" t="n">
        <f t="normal" ca="1">A1590</f>
        <v>0</v>
      </c>
    </row>
    <row r="1587" spans="1:9">
      <c r="A1587" t="s">
        <v>4</v>
      </c>
      <c r="B1587" s="4" t="s">
        <v>5</v>
      </c>
      <c r="C1587" s="4" t="s">
        <v>13</v>
      </c>
      <c r="D1587" s="4" t="s">
        <v>13</v>
      </c>
      <c r="E1587" s="4" t="s">
        <v>9</v>
      </c>
      <c r="F1587" s="4" t="s">
        <v>13</v>
      </c>
      <c r="G1587" s="4" t="s">
        <v>13</v>
      </c>
    </row>
    <row r="1588" spans="1:9">
      <c r="A1588" t="n">
        <v>14909</v>
      </c>
      <c r="B1588" s="46" t="n">
        <v>10</v>
      </c>
      <c r="C1588" s="7" t="n">
        <v>20</v>
      </c>
      <c r="D1588" s="7" t="n">
        <v>0</v>
      </c>
      <c r="E1588" s="7" t="n">
        <v>3</v>
      </c>
      <c r="F1588" s="7" t="n">
        <v>19</v>
      </c>
      <c r="G1588" s="7" t="n">
        <v>1</v>
      </c>
    </row>
    <row r="1589" spans="1:9">
      <c r="A1589" t="s">
        <v>4</v>
      </c>
      <c r="B1589" s="4" t="s">
        <v>5</v>
      </c>
      <c r="C1589" s="4" t="s">
        <v>13</v>
      </c>
      <c r="D1589" s="4" t="s">
        <v>10</v>
      </c>
      <c r="E1589" s="4" t="s">
        <v>13</v>
      </c>
      <c r="F1589" s="4" t="s">
        <v>13</v>
      </c>
      <c r="G1589" s="4" t="s">
        <v>20</v>
      </c>
    </row>
    <row r="1590" spans="1:9">
      <c r="A1590" t="n">
        <v>14918</v>
      </c>
      <c r="B1590" s="10" t="n">
        <v>5</v>
      </c>
      <c r="C1590" s="7" t="n">
        <v>30</v>
      </c>
      <c r="D1590" s="7" t="n">
        <v>35</v>
      </c>
      <c r="E1590" s="7" t="n">
        <v>8</v>
      </c>
      <c r="F1590" s="7" t="n">
        <v>1</v>
      </c>
      <c r="G1590" s="11" t="n">
        <f t="normal" ca="1">A1626</f>
        <v>0</v>
      </c>
    </row>
    <row r="1591" spans="1:9">
      <c r="A1591" t="s">
        <v>4</v>
      </c>
      <c r="B1591" s="4" t="s">
        <v>5</v>
      </c>
      <c r="C1591" s="4" t="s">
        <v>13</v>
      </c>
      <c r="D1591" s="4" t="s">
        <v>13</v>
      </c>
      <c r="E1591" s="4" t="s">
        <v>13</v>
      </c>
      <c r="F1591" s="4" t="s">
        <v>9</v>
      </c>
      <c r="G1591" s="4" t="s">
        <v>13</v>
      </c>
      <c r="H1591" s="4" t="s">
        <v>13</v>
      </c>
      <c r="I1591" s="4" t="s">
        <v>20</v>
      </c>
    </row>
    <row r="1592" spans="1:9">
      <c r="A1592" t="n">
        <v>14928</v>
      </c>
      <c r="B1592" s="10" t="n">
        <v>5</v>
      </c>
      <c r="C1592" s="7" t="n">
        <v>31</v>
      </c>
      <c r="D1592" s="7" t="n">
        <v>15</v>
      </c>
      <c r="E1592" s="7" t="n">
        <v>0</v>
      </c>
      <c r="F1592" s="7" t="n">
        <v>48</v>
      </c>
      <c r="G1592" s="7" t="n">
        <v>2</v>
      </c>
      <c r="H1592" s="7" t="n">
        <v>1</v>
      </c>
      <c r="I1592" s="11" t="n">
        <f t="normal" ca="1">A1598</f>
        <v>0</v>
      </c>
    </row>
    <row r="1593" spans="1:9">
      <c r="A1593" t="s">
        <v>4</v>
      </c>
      <c r="B1593" s="4" t="s">
        <v>5</v>
      </c>
      <c r="C1593" s="4" t="s">
        <v>13</v>
      </c>
      <c r="D1593" s="4" t="s">
        <v>13</v>
      </c>
      <c r="E1593" s="4" t="s">
        <v>9</v>
      </c>
      <c r="F1593" s="4" t="s">
        <v>13</v>
      </c>
      <c r="G1593" s="4" t="s">
        <v>13</v>
      </c>
    </row>
    <row r="1594" spans="1:9">
      <c r="A1594" t="n">
        <v>14942</v>
      </c>
      <c r="B1594" s="46" t="n">
        <v>10</v>
      </c>
      <c r="C1594" s="7" t="n">
        <v>15</v>
      </c>
      <c r="D1594" s="7" t="n">
        <v>0</v>
      </c>
      <c r="E1594" s="7" t="n">
        <v>4</v>
      </c>
      <c r="F1594" s="7" t="n">
        <v>19</v>
      </c>
      <c r="G1594" s="7" t="n">
        <v>1</v>
      </c>
    </row>
    <row r="1595" spans="1:9">
      <c r="A1595" t="s">
        <v>4</v>
      </c>
      <c r="B1595" s="4" t="s">
        <v>5</v>
      </c>
      <c r="C1595" s="4" t="s">
        <v>20</v>
      </c>
    </row>
    <row r="1596" spans="1:9">
      <c r="A1596" t="n">
        <v>14951</v>
      </c>
      <c r="B1596" s="17" t="n">
        <v>3</v>
      </c>
      <c r="C1596" s="11" t="n">
        <f t="normal" ca="1">A1626</f>
        <v>0</v>
      </c>
    </row>
    <row r="1597" spans="1:9">
      <c r="A1597" t="s">
        <v>4</v>
      </c>
      <c r="B1597" s="4" t="s">
        <v>5</v>
      </c>
      <c r="C1597" s="4" t="s">
        <v>13</v>
      </c>
      <c r="D1597" s="4" t="s">
        <v>13</v>
      </c>
      <c r="E1597" s="4" t="s">
        <v>13</v>
      </c>
      <c r="F1597" s="4" t="s">
        <v>9</v>
      </c>
      <c r="G1597" s="4" t="s">
        <v>13</v>
      </c>
      <c r="H1597" s="4" t="s">
        <v>13</v>
      </c>
      <c r="I1597" s="4" t="s">
        <v>20</v>
      </c>
    </row>
    <row r="1598" spans="1:9">
      <c r="A1598" t="n">
        <v>14956</v>
      </c>
      <c r="B1598" s="10" t="n">
        <v>5</v>
      </c>
      <c r="C1598" s="7" t="n">
        <v>31</v>
      </c>
      <c r="D1598" s="7" t="n">
        <v>16</v>
      </c>
      <c r="E1598" s="7" t="n">
        <v>0</v>
      </c>
      <c r="F1598" s="7" t="n">
        <v>48</v>
      </c>
      <c r="G1598" s="7" t="n">
        <v>2</v>
      </c>
      <c r="H1598" s="7" t="n">
        <v>1</v>
      </c>
      <c r="I1598" s="11" t="n">
        <f t="normal" ca="1">A1604</f>
        <v>0</v>
      </c>
    </row>
    <row r="1599" spans="1:9">
      <c r="A1599" t="s">
        <v>4</v>
      </c>
      <c r="B1599" s="4" t="s">
        <v>5</v>
      </c>
      <c r="C1599" s="4" t="s">
        <v>13</v>
      </c>
      <c r="D1599" s="4" t="s">
        <v>13</v>
      </c>
      <c r="E1599" s="4" t="s">
        <v>9</v>
      </c>
      <c r="F1599" s="4" t="s">
        <v>13</v>
      </c>
      <c r="G1599" s="4" t="s">
        <v>13</v>
      </c>
    </row>
    <row r="1600" spans="1:9">
      <c r="A1600" t="n">
        <v>14970</v>
      </c>
      <c r="B1600" s="46" t="n">
        <v>10</v>
      </c>
      <c r="C1600" s="7" t="n">
        <v>16</v>
      </c>
      <c r="D1600" s="7" t="n">
        <v>0</v>
      </c>
      <c r="E1600" s="7" t="n">
        <v>4</v>
      </c>
      <c r="F1600" s="7" t="n">
        <v>19</v>
      </c>
      <c r="G1600" s="7" t="n">
        <v>1</v>
      </c>
    </row>
    <row r="1601" spans="1:9">
      <c r="A1601" t="s">
        <v>4</v>
      </c>
      <c r="B1601" s="4" t="s">
        <v>5</v>
      </c>
      <c r="C1601" s="4" t="s">
        <v>20</v>
      </c>
    </row>
    <row r="1602" spans="1:9">
      <c r="A1602" t="n">
        <v>14979</v>
      </c>
      <c r="B1602" s="17" t="n">
        <v>3</v>
      </c>
      <c r="C1602" s="11" t="n">
        <f t="normal" ca="1">A1626</f>
        <v>0</v>
      </c>
    </row>
    <row r="1603" spans="1:9">
      <c r="A1603" t="s">
        <v>4</v>
      </c>
      <c r="B1603" s="4" t="s">
        <v>5</v>
      </c>
      <c r="C1603" s="4" t="s">
        <v>13</v>
      </c>
      <c r="D1603" s="4" t="s">
        <v>13</v>
      </c>
      <c r="E1603" s="4" t="s">
        <v>13</v>
      </c>
      <c r="F1603" s="4" t="s">
        <v>9</v>
      </c>
      <c r="G1603" s="4" t="s">
        <v>13</v>
      </c>
      <c r="H1603" s="4" t="s">
        <v>13</v>
      </c>
      <c r="I1603" s="4" t="s">
        <v>20</v>
      </c>
    </row>
    <row r="1604" spans="1:9">
      <c r="A1604" t="n">
        <v>14984</v>
      </c>
      <c r="B1604" s="10" t="n">
        <v>5</v>
      </c>
      <c r="C1604" s="7" t="n">
        <v>31</v>
      </c>
      <c r="D1604" s="7" t="n">
        <v>17</v>
      </c>
      <c r="E1604" s="7" t="n">
        <v>0</v>
      </c>
      <c r="F1604" s="7" t="n">
        <v>48</v>
      </c>
      <c r="G1604" s="7" t="n">
        <v>2</v>
      </c>
      <c r="H1604" s="7" t="n">
        <v>1</v>
      </c>
      <c r="I1604" s="11" t="n">
        <f t="normal" ca="1">A1610</f>
        <v>0</v>
      </c>
    </row>
    <row r="1605" spans="1:9">
      <c r="A1605" t="s">
        <v>4</v>
      </c>
      <c r="B1605" s="4" t="s">
        <v>5</v>
      </c>
      <c r="C1605" s="4" t="s">
        <v>13</v>
      </c>
      <c r="D1605" s="4" t="s">
        <v>13</v>
      </c>
      <c r="E1605" s="4" t="s">
        <v>9</v>
      </c>
      <c r="F1605" s="4" t="s">
        <v>13</v>
      </c>
      <c r="G1605" s="4" t="s">
        <v>13</v>
      </c>
    </row>
    <row r="1606" spans="1:9">
      <c r="A1606" t="n">
        <v>14998</v>
      </c>
      <c r="B1606" s="46" t="n">
        <v>10</v>
      </c>
      <c r="C1606" s="7" t="n">
        <v>17</v>
      </c>
      <c r="D1606" s="7" t="n">
        <v>0</v>
      </c>
      <c r="E1606" s="7" t="n">
        <v>4</v>
      </c>
      <c r="F1606" s="7" t="n">
        <v>19</v>
      </c>
      <c r="G1606" s="7" t="n">
        <v>1</v>
      </c>
    </row>
    <row r="1607" spans="1:9">
      <c r="A1607" t="s">
        <v>4</v>
      </c>
      <c r="B1607" s="4" t="s">
        <v>5</v>
      </c>
      <c r="C1607" s="4" t="s">
        <v>20</v>
      </c>
    </row>
    <row r="1608" spans="1:9">
      <c r="A1608" t="n">
        <v>15007</v>
      </c>
      <c r="B1608" s="17" t="n">
        <v>3</v>
      </c>
      <c r="C1608" s="11" t="n">
        <f t="normal" ca="1">A1626</f>
        <v>0</v>
      </c>
    </row>
    <row r="1609" spans="1:9">
      <c r="A1609" t="s">
        <v>4</v>
      </c>
      <c r="B1609" s="4" t="s">
        <v>5</v>
      </c>
      <c r="C1609" s="4" t="s">
        <v>13</v>
      </c>
      <c r="D1609" s="4" t="s">
        <v>13</v>
      </c>
      <c r="E1609" s="4" t="s">
        <v>13</v>
      </c>
      <c r="F1609" s="4" t="s">
        <v>9</v>
      </c>
      <c r="G1609" s="4" t="s">
        <v>13</v>
      </c>
      <c r="H1609" s="4" t="s">
        <v>13</v>
      </c>
      <c r="I1609" s="4" t="s">
        <v>20</v>
      </c>
    </row>
    <row r="1610" spans="1:9">
      <c r="A1610" t="n">
        <v>15012</v>
      </c>
      <c r="B1610" s="10" t="n">
        <v>5</v>
      </c>
      <c r="C1610" s="7" t="n">
        <v>31</v>
      </c>
      <c r="D1610" s="7" t="n">
        <v>18</v>
      </c>
      <c r="E1610" s="7" t="n">
        <v>0</v>
      </c>
      <c r="F1610" s="7" t="n">
        <v>48</v>
      </c>
      <c r="G1610" s="7" t="n">
        <v>2</v>
      </c>
      <c r="H1610" s="7" t="n">
        <v>1</v>
      </c>
      <c r="I1610" s="11" t="n">
        <f t="normal" ca="1">A1616</f>
        <v>0</v>
      </c>
    </row>
    <row r="1611" spans="1:9">
      <c r="A1611" t="s">
        <v>4</v>
      </c>
      <c r="B1611" s="4" t="s">
        <v>5</v>
      </c>
      <c r="C1611" s="4" t="s">
        <v>13</v>
      </c>
      <c r="D1611" s="4" t="s">
        <v>13</v>
      </c>
      <c r="E1611" s="4" t="s">
        <v>9</v>
      </c>
      <c r="F1611" s="4" t="s">
        <v>13</v>
      </c>
      <c r="G1611" s="4" t="s">
        <v>13</v>
      </c>
    </row>
    <row r="1612" spans="1:9">
      <c r="A1612" t="n">
        <v>15026</v>
      </c>
      <c r="B1612" s="46" t="n">
        <v>10</v>
      </c>
      <c r="C1612" s="7" t="n">
        <v>18</v>
      </c>
      <c r="D1612" s="7" t="n">
        <v>0</v>
      </c>
      <c r="E1612" s="7" t="n">
        <v>4</v>
      </c>
      <c r="F1612" s="7" t="n">
        <v>19</v>
      </c>
      <c r="G1612" s="7" t="n">
        <v>1</v>
      </c>
    </row>
    <row r="1613" spans="1:9">
      <c r="A1613" t="s">
        <v>4</v>
      </c>
      <c r="B1613" s="4" t="s">
        <v>5</v>
      </c>
      <c r="C1613" s="4" t="s">
        <v>20</v>
      </c>
    </row>
    <row r="1614" spans="1:9">
      <c r="A1614" t="n">
        <v>15035</v>
      </c>
      <c r="B1614" s="17" t="n">
        <v>3</v>
      </c>
      <c r="C1614" s="11" t="n">
        <f t="normal" ca="1">A1626</f>
        <v>0</v>
      </c>
    </row>
    <row r="1615" spans="1:9">
      <c r="A1615" t="s">
        <v>4</v>
      </c>
      <c r="B1615" s="4" t="s">
        <v>5</v>
      </c>
      <c r="C1615" s="4" t="s">
        <v>13</v>
      </c>
      <c r="D1615" s="4" t="s">
        <v>13</v>
      </c>
      <c r="E1615" s="4" t="s">
        <v>13</v>
      </c>
      <c r="F1615" s="4" t="s">
        <v>9</v>
      </c>
      <c r="G1615" s="4" t="s">
        <v>13</v>
      </c>
      <c r="H1615" s="4" t="s">
        <v>13</v>
      </c>
      <c r="I1615" s="4" t="s">
        <v>20</v>
      </c>
    </row>
    <row r="1616" spans="1:9">
      <c r="A1616" t="n">
        <v>15040</v>
      </c>
      <c r="B1616" s="10" t="n">
        <v>5</v>
      </c>
      <c r="C1616" s="7" t="n">
        <v>31</v>
      </c>
      <c r="D1616" s="7" t="n">
        <v>19</v>
      </c>
      <c r="E1616" s="7" t="n">
        <v>0</v>
      </c>
      <c r="F1616" s="7" t="n">
        <v>48</v>
      </c>
      <c r="G1616" s="7" t="n">
        <v>2</v>
      </c>
      <c r="H1616" s="7" t="n">
        <v>1</v>
      </c>
      <c r="I1616" s="11" t="n">
        <f t="normal" ca="1">A1622</f>
        <v>0</v>
      </c>
    </row>
    <row r="1617" spans="1:9">
      <c r="A1617" t="s">
        <v>4</v>
      </c>
      <c r="B1617" s="4" t="s">
        <v>5</v>
      </c>
      <c r="C1617" s="4" t="s">
        <v>13</v>
      </c>
      <c r="D1617" s="4" t="s">
        <v>13</v>
      </c>
      <c r="E1617" s="4" t="s">
        <v>9</v>
      </c>
      <c r="F1617" s="4" t="s">
        <v>13</v>
      </c>
      <c r="G1617" s="4" t="s">
        <v>13</v>
      </c>
    </row>
    <row r="1618" spans="1:9">
      <c r="A1618" t="n">
        <v>15054</v>
      </c>
      <c r="B1618" s="46" t="n">
        <v>10</v>
      </c>
      <c r="C1618" s="7" t="n">
        <v>19</v>
      </c>
      <c r="D1618" s="7" t="n">
        <v>0</v>
      </c>
      <c r="E1618" s="7" t="n">
        <v>4</v>
      </c>
      <c r="F1618" s="7" t="n">
        <v>19</v>
      </c>
      <c r="G1618" s="7" t="n">
        <v>1</v>
      </c>
    </row>
    <row r="1619" spans="1:9">
      <c r="A1619" t="s">
        <v>4</v>
      </c>
      <c r="B1619" s="4" t="s">
        <v>5</v>
      </c>
      <c r="C1619" s="4" t="s">
        <v>20</v>
      </c>
    </row>
    <row r="1620" spans="1:9">
      <c r="A1620" t="n">
        <v>15063</v>
      </c>
      <c r="B1620" s="17" t="n">
        <v>3</v>
      </c>
      <c r="C1620" s="11" t="n">
        <f t="normal" ca="1">A1626</f>
        <v>0</v>
      </c>
    </row>
    <row r="1621" spans="1:9">
      <c r="A1621" t="s">
        <v>4</v>
      </c>
      <c r="B1621" s="4" t="s">
        <v>5</v>
      </c>
      <c r="C1621" s="4" t="s">
        <v>13</v>
      </c>
      <c r="D1621" s="4" t="s">
        <v>13</v>
      </c>
      <c r="E1621" s="4" t="s">
        <v>13</v>
      </c>
      <c r="F1621" s="4" t="s">
        <v>9</v>
      </c>
      <c r="G1621" s="4" t="s">
        <v>13</v>
      </c>
      <c r="H1621" s="4" t="s">
        <v>13</v>
      </c>
      <c r="I1621" s="4" t="s">
        <v>20</v>
      </c>
    </row>
    <row r="1622" spans="1:9">
      <c r="A1622" t="n">
        <v>15068</v>
      </c>
      <c r="B1622" s="10" t="n">
        <v>5</v>
      </c>
      <c r="C1622" s="7" t="n">
        <v>31</v>
      </c>
      <c r="D1622" s="7" t="n">
        <v>20</v>
      </c>
      <c r="E1622" s="7" t="n">
        <v>0</v>
      </c>
      <c r="F1622" s="7" t="n">
        <v>48</v>
      </c>
      <c r="G1622" s="7" t="n">
        <v>2</v>
      </c>
      <c r="H1622" s="7" t="n">
        <v>1</v>
      </c>
      <c r="I1622" s="11" t="n">
        <f t="normal" ca="1">A1626</f>
        <v>0</v>
      </c>
    </row>
    <row r="1623" spans="1:9">
      <c r="A1623" t="s">
        <v>4</v>
      </c>
      <c r="B1623" s="4" t="s">
        <v>5</v>
      </c>
      <c r="C1623" s="4" t="s">
        <v>13</v>
      </c>
      <c r="D1623" s="4" t="s">
        <v>13</v>
      </c>
      <c r="E1623" s="4" t="s">
        <v>9</v>
      </c>
      <c r="F1623" s="4" t="s">
        <v>13</v>
      </c>
      <c r="G1623" s="4" t="s">
        <v>13</v>
      </c>
    </row>
    <row r="1624" spans="1:9">
      <c r="A1624" t="n">
        <v>15082</v>
      </c>
      <c r="B1624" s="46" t="n">
        <v>10</v>
      </c>
      <c r="C1624" s="7" t="n">
        <v>20</v>
      </c>
      <c r="D1624" s="7" t="n">
        <v>0</v>
      </c>
      <c r="E1624" s="7" t="n">
        <v>4</v>
      </c>
      <c r="F1624" s="7" t="n">
        <v>19</v>
      </c>
      <c r="G1624" s="7" t="n">
        <v>1</v>
      </c>
    </row>
    <row r="1625" spans="1:9">
      <c r="A1625" t="s">
        <v>4</v>
      </c>
      <c r="B1625" s="4" t="s">
        <v>5</v>
      </c>
      <c r="C1625" s="4" t="s">
        <v>13</v>
      </c>
      <c r="D1625" s="4" t="s">
        <v>10</v>
      </c>
      <c r="E1625" s="4" t="s">
        <v>13</v>
      </c>
      <c r="F1625" s="4" t="s">
        <v>13</v>
      </c>
      <c r="G1625" s="4" t="s">
        <v>20</v>
      </c>
    </row>
    <row r="1626" spans="1:9">
      <c r="A1626" t="n">
        <v>15091</v>
      </c>
      <c r="B1626" s="10" t="n">
        <v>5</v>
      </c>
      <c r="C1626" s="7" t="n">
        <v>30</v>
      </c>
      <c r="D1626" s="7" t="n">
        <v>36</v>
      </c>
      <c r="E1626" s="7" t="n">
        <v>8</v>
      </c>
      <c r="F1626" s="7" t="n">
        <v>1</v>
      </c>
      <c r="G1626" s="11" t="n">
        <f t="normal" ca="1">A1662</f>
        <v>0</v>
      </c>
    </row>
    <row r="1627" spans="1:9">
      <c r="A1627" t="s">
        <v>4</v>
      </c>
      <c r="B1627" s="4" t="s">
        <v>5</v>
      </c>
      <c r="C1627" s="4" t="s">
        <v>13</v>
      </c>
      <c r="D1627" s="4" t="s">
        <v>13</v>
      </c>
      <c r="E1627" s="4" t="s">
        <v>13</v>
      </c>
      <c r="F1627" s="4" t="s">
        <v>9</v>
      </c>
      <c r="G1627" s="4" t="s">
        <v>13</v>
      </c>
      <c r="H1627" s="4" t="s">
        <v>13</v>
      </c>
      <c r="I1627" s="4" t="s">
        <v>20</v>
      </c>
    </row>
    <row r="1628" spans="1:9">
      <c r="A1628" t="n">
        <v>15101</v>
      </c>
      <c r="B1628" s="10" t="n">
        <v>5</v>
      </c>
      <c r="C1628" s="7" t="n">
        <v>31</v>
      </c>
      <c r="D1628" s="7" t="n">
        <v>15</v>
      </c>
      <c r="E1628" s="7" t="n">
        <v>0</v>
      </c>
      <c r="F1628" s="7" t="n">
        <v>48</v>
      </c>
      <c r="G1628" s="7" t="n">
        <v>2</v>
      </c>
      <c r="H1628" s="7" t="n">
        <v>1</v>
      </c>
      <c r="I1628" s="11" t="n">
        <f t="normal" ca="1">A1634</f>
        <v>0</v>
      </c>
    </row>
    <row r="1629" spans="1:9">
      <c r="A1629" t="s">
        <v>4</v>
      </c>
      <c r="B1629" s="4" t="s">
        <v>5</v>
      </c>
      <c r="C1629" s="4" t="s">
        <v>13</v>
      </c>
      <c r="D1629" s="4" t="s">
        <v>13</v>
      </c>
      <c r="E1629" s="4" t="s">
        <v>9</v>
      </c>
      <c r="F1629" s="4" t="s">
        <v>13</v>
      </c>
      <c r="G1629" s="4" t="s">
        <v>13</v>
      </c>
    </row>
    <row r="1630" spans="1:9">
      <c r="A1630" t="n">
        <v>15115</v>
      </c>
      <c r="B1630" s="46" t="n">
        <v>10</v>
      </c>
      <c r="C1630" s="7" t="n">
        <v>15</v>
      </c>
      <c r="D1630" s="7" t="n">
        <v>0</v>
      </c>
      <c r="E1630" s="7" t="n">
        <v>5</v>
      </c>
      <c r="F1630" s="7" t="n">
        <v>19</v>
      </c>
      <c r="G1630" s="7" t="n">
        <v>1</v>
      </c>
    </row>
    <row r="1631" spans="1:9">
      <c r="A1631" t="s">
        <v>4</v>
      </c>
      <c r="B1631" s="4" t="s">
        <v>5</v>
      </c>
      <c r="C1631" s="4" t="s">
        <v>20</v>
      </c>
    </row>
    <row r="1632" spans="1:9">
      <c r="A1632" t="n">
        <v>15124</v>
      </c>
      <c r="B1632" s="17" t="n">
        <v>3</v>
      </c>
      <c r="C1632" s="11" t="n">
        <f t="normal" ca="1">A1662</f>
        <v>0</v>
      </c>
    </row>
    <row r="1633" spans="1:9">
      <c r="A1633" t="s">
        <v>4</v>
      </c>
      <c r="B1633" s="4" t="s">
        <v>5</v>
      </c>
      <c r="C1633" s="4" t="s">
        <v>13</v>
      </c>
      <c r="D1633" s="4" t="s">
        <v>13</v>
      </c>
      <c r="E1633" s="4" t="s">
        <v>13</v>
      </c>
      <c r="F1633" s="4" t="s">
        <v>9</v>
      </c>
      <c r="G1633" s="4" t="s">
        <v>13</v>
      </c>
      <c r="H1633" s="4" t="s">
        <v>13</v>
      </c>
      <c r="I1633" s="4" t="s">
        <v>20</v>
      </c>
    </row>
    <row r="1634" spans="1:9">
      <c r="A1634" t="n">
        <v>15129</v>
      </c>
      <c r="B1634" s="10" t="n">
        <v>5</v>
      </c>
      <c r="C1634" s="7" t="n">
        <v>31</v>
      </c>
      <c r="D1634" s="7" t="n">
        <v>16</v>
      </c>
      <c r="E1634" s="7" t="n">
        <v>0</v>
      </c>
      <c r="F1634" s="7" t="n">
        <v>48</v>
      </c>
      <c r="G1634" s="7" t="n">
        <v>2</v>
      </c>
      <c r="H1634" s="7" t="n">
        <v>1</v>
      </c>
      <c r="I1634" s="11" t="n">
        <f t="normal" ca="1">A1640</f>
        <v>0</v>
      </c>
    </row>
    <row r="1635" spans="1:9">
      <c r="A1635" t="s">
        <v>4</v>
      </c>
      <c r="B1635" s="4" t="s">
        <v>5</v>
      </c>
      <c r="C1635" s="4" t="s">
        <v>13</v>
      </c>
      <c r="D1635" s="4" t="s">
        <v>13</v>
      </c>
      <c r="E1635" s="4" t="s">
        <v>9</v>
      </c>
      <c r="F1635" s="4" t="s">
        <v>13</v>
      </c>
      <c r="G1635" s="4" t="s">
        <v>13</v>
      </c>
    </row>
    <row r="1636" spans="1:9">
      <c r="A1636" t="n">
        <v>15143</v>
      </c>
      <c r="B1636" s="46" t="n">
        <v>10</v>
      </c>
      <c r="C1636" s="7" t="n">
        <v>16</v>
      </c>
      <c r="D1636" s="7" t="n">
        <v>0</v>
      </c>
      <c r="E1636" s="7" t="n">
        <v>5</v>
      </c>
      <c r="F1636" s="7" t="n">
        <v>19</v>
      </c>
      <c r="G1636" s="7" t="n">
        <v>1</v>
      </c>
    </row>
    <row r="1637" spans="1:9">
      <c r="A1637" t="s">
        <v>4</v>
      </c>
      <c r="B1637" s="4" t="s">
        <v>5</v>
      </c>
      <c r="C1637" s="4" t="s">
        <v>20</v>
      </c>
    </row>
    <row r="1638" spans="1:9">
      <c r="A1638" t="n">
        <v>15152</v>
      </c>
      <c r="B1638" s="17" t="n">
        <v>3</v>
      </c>
      <c r="C1638" s="11" t="n">
        <f t="normal" ca="1">A1662</f>
        <v>0</v>
      </c>
    </row>
    <row r="1639" spans="1:9">
      <c r="A1639" t="s">
        <v>4</v>
      </c>
      <c r="B1639" s="4" t="s">
        <v>5</v>
      </c>
      <c r="C1639" s="4" t="s">
        <v>13</v>
      </c>
      <c r="D1639" s="4" t="s">
        <v>13</v>
      </c>
      <c r="E1639" s="4" t="s">
        <v>13</v>
      </c>
      <c r="F1639" s="4" t="s">
        <v>9</v>
      </c>
      <c r="G1639" s="4" t="s">
        <v>13</v>
      </c>
      <c r="H1639" s="4" t="s">
        <v>13</v>
      </c>
      <c r="I1639" s="4" t="s">
        <v>20</v>
      </c>
    </row>
    <row r="1640" spans="1:9">
      <c r="A1640" t="n">
        <v>15157</v>
      </c>
      <c r="B1640" s="10" t="n">
        <v>5</v>
      </c>
      <c r="C1640" s="7" t="n">
        <v>31</v>
      </c>
      <c r="D1640" s="7" t="n">
        <v>17</v>
      </c>
      <c r="E1640" s="7" t="n">
        <v>0</v>
      </c>
      <c r="F1640" s="7" t="n">
        <v>48</v>
      </c>
      <c r="G1640" s="7" t="n">
        <v>2</v>
      </c>
      <c r="H1640" s="7" t="n">
        <v>1</v>
      </c>
      <c r="I1640" s="11" t="n">
        <f t="normal" ca="1">A1646</f>
        <v>0</v>
      </c>
    </row>
    <row r="1641" spans="1:9">
      <c r="A1641" t="s">
        <v>4</v>
      </c>
      <c r="B1641" s="4" t="s">
        <v>5</v>
      </c>
      <c r="C1641" s="4" t="s">
        <v>13</v>
      </c>
      <c r="D1641" s="4" t="s">
        <v>13</v>
      </c>
      <c r="E1641" s="4" t="s">
        <v>9</v>
      </c>
      <c r="F1641" s="4" t="s">
        <v>13</v>
      </c>
      <c r="G1641" s="4" t="s">
        <v>13</v>
      </c>
    </row>
    <row r="1642" spans="1:9">
      <c r="A1642" t="n">
        <v>15171</v>
      </c>
      <c r="B1642" s="46" t="n">
        <v>10</v>
      </c>
      <c r="C1642" s="7" t="n">
        <v>17</v>
      </c>
      <c r="D1642" s="7" t="n">
        <v>0</v>
      </c>
      <c r="E1642" s="7" t="n">
        <v>5</v>
      </c>
      <c r="F1642" s="7" t="n">
        <v>19</v>
      </c>
      <c r="G1642" s="7" t="n">
        <v>1</v>
      </c>
    </row>
    <row r="1643" spans="1:9">
      <c r="A1643" t="s">
        <v>4</v>
      </c>
      <c r="B1643" s="4" t="s">
        <v>5</v>
      </c>
      <c r="C1643" s="4" t="s">
        <v>20</v>
      </c>
    </row>
    <row r="1644" spans="1:9">
      <c r="A1644" t="n">
        <v>15180</v>
      </c>
      <c r="B1644" s="17" t="n">
        <v>3</v>
      </c>
      <c r="C1644" s="11" t="n">
        <f t="normal" ca="1">A1662</f>
        <v>0</v>
      </c>
    </row>
    <row r="1645" spans="1:9">
      <c r="A1645" t="s">
        <v>4</v>
      </c>
      <c r="B1645" s="4" t="s">
        <v>5</v>
      </c>
      <c r="C1645" s="4" t="s">
        <v>13</v>
      </c>
      <c r="D1645" s="4" t="s">
        <v>13</v>
      </c>
      <c r="E1645" s="4" t="s">
        <v>13</v>
      </c>
      <c r="F1645" s="4" t="s">
        <v>9</v>
      </c>
      <c r="G1645" s="4" t="s">
        <v>13</v>
      </c>
      <c r="H1645" s="4" t="s">
        <v>13</v>
      </c>
      <c r="I1645" s="4" t="s">
        <v>20</v>
      </c>
    </row>
    <row r="1646" spans="1:9">
      <c r="A1646" t="n">
        <v>15185</v>
      </c>
      <c r="B1646" s="10" t="n">
        <v>5</v>
      </c>
      <c r="C1646" s="7" t="n">
        <v>31</v>
      </c>
      <c r="D1646" s="7" t="n">
        <v>18</v>
      </c>
      <c r="E1646" s="7" t="n">
        <v>0</v>
      </c>
      <c r="F1646" s="7" t="n">
        <v>48</v>
      </c>
      <c r="G1646" s="7" t="n">
        <v>2</v>
      </c>
      <c r="H1646" s="7" t="n">
        <v>1</v>
      </c>
      <c r="I1646" s="11" t="n">
        <f t="normal" ca="1">A1652</f>
        <v>0</v>
      </c>
    </row>
    <row r="1647" spans="1:9">
      <c r="A1647" t="s">
        <v>4</v>
      </c>
      <c r="B1647" s="4" t="s">
        <v>5</v>
      </c>
      <c r="C1647" s="4" t="s">
        <v>13</v>
      </c>
      <c r="D1647" s="4" t="s">
        <v>13</v>
      </c>
      <c r="E1647" s="4" t="s">
        <v>9</v>
      </c>
      <c r="F1647" s="4" t="s">
        <v>13</v>
      </c>
      <c r="G1647" s="4" t="s">
        <v>13</v>
      </c>
    </row>
    <row r="1648" spans="1:9">
      <c r="A1648" t="n">
        <v>15199</v>
      </c>
      <c r="B1648" s="46" t="n">
        <v>10</v>
      </c>
      <c r="C1648" s="7" t="n">
        <v>18</v>
      </c>
      <c r="D1648" s="7" t="n">
        <v>0</v>
      </c>
      <c r="E1648" s="7" t="n">
        <v>5</v>
      </c>
      <c r="F1648" s="7" t="n">
        <v>19</v>
      </c>
      <c r="G1648" s="7" t="n">
        <v>1</v>
      </c>
    </row>
    <row r="1649" spans="1:9">
      <c r="A1649" t="s">
        <v>4</v>
      </c>
      <c r="B1649" s="4" t="s">
        <v>5</v>
      </c>
      <c r="C1649" s="4" t="s">
        <v>20</v>
      </c>
    </row>
    <row r="1650" spans="1:9">
      <c r="A1650" t="n">
        <v>15208</v>
      </c>
      <c r="B1650" s="17" t="n">
        <v>3</v>
      </c>
      <c r="C1650" s="11" t="n">
        <f t="normal" ca="1">A1662</f>
        <v>0</v>
      </c>
    </row>
    <row r="1651" spans="1:9">
      <c r="A1651" t="s">
        <v>4</v>
      </c>
      <c r="B1651" s="4" t="s">
        <v>5</v>
      </c>
      <c r="C1651" s="4" t="s">
        <v>13</v>
      </c>
      <c r="D1651" s="4" t="s">
        <v>13</v>
      </c>
      <c r="E1651" s="4" t="s">
        <v>13</v>
      </c>
      <c r="F1651" s="4" t="s">
        <v>9</v>
      </c>
      <c r="G1651" s="4" t="s">
        <v>13</v>
      </c>
      <c r="H1651" s="4" t="s">
        <v>13</v>
      </c>
      <c r="I1651" s="4" t="s">
        <v>20</v>
      </c>
    </row>
    <row r="1652" spans="1:9">
      <c r="A1652" t="n">
        <v>15213</v>
      </c>
      <c r="B1652" s="10" t="n">
        <v>5</v>
      </c>
      <c r="C1652" s="7" t="n">
        <v>31</v>
      </c>
      <c r="D1652" s="7" t="n">
        <v>19</v>
      </c>
      <c r="E1652" s="7" t="n">
        <v>0</v>
      </c>
      <c r="F1652" s="7" t="n">
        <v>48</v>
      </c>
      <c r="G1652" s="7" t="n">
        <v>2</v>
      </c>
      <c r="H1652" s="7" t="n">
        <v>1</v>
      </c>
      <c r="I1652" s="11" t="n">
        <f t="normal" ca="1">A1658</f>
        <v>0</v>
      </c>
    </row>
    <row r="1653" spans="1:9">
      <c r="A1653" t="s">
        <v>4</v>
      </c>
      <c r="B1653" s="4" t="s">
        <v>5</v>
      </c>
      <c r="C1653" s="4" t="s">
        <v>13</v>
      </c>
      <c r="D1653" s="4" t="s">
        <v>13</v>
      </c>
      <c r="E1653" s="4" t="s">
        <v>9</v>
      </c>
      <c r="F1653" s="4" t="s">
        <v>13</v>
      </c>
      <c r="G1653" s="4" t="s">
        <v>13</v>
      </c>
    </row>
    <row r="1654" spans="1:9">
      <c r="A1654" t="n">
        <v>15227</v>
      </c>
      <c r="B1654" s="46" t="n">
        <v>10</v>
      </c>
      <c r="C1654" s="7" t="n">
        <v>19</v>
      </c>
      <c r="D1654" s="7" t="n">
        <v>0</v>
      </c>
      <c r="E1654" s="7" t="n">
        <v>5</v>
      </c>
      <c r="F1654" s="7" t="n">
        <v>19</v>
      </c>
      <c r="G1654" s="7" t="n">
        <v>1</v>
      </c>
    </row>
    <row r="1655" spans="1:9">
      <c r="A1655" t="s">
        <v>4</v>
      </c>
      <c r="B1655" s="4" t="s">
        <v>5</v>
      </c>
      <c r="C1655" s="4" t="s">
        <v>20</v>
      </c>
    </row>
    <row r="1656" spans="1:9">
      <c r="A1656" t="n">
        <v>15236</v>
      </c>
      <c r="B1656" s="17" t="n">
        <v>3</v>
      </c>
      <c r="C1656" s="11" t="n">
        <f t="normal" ca="1">A1662</f>
        <v>0</v>
      </c>
    </row>
    <row r="1657" spans="1:9">
      <c r="A1657" t="s">
        <v>4</v>
      </c>
      <c r="B1657" s="4" t="s">
        <v>5</v>
      </c>
      <c r="C1657" s="4" t="s">
        <v>13</v>
      </c>
      <c r="D1657" s="4" t="s">
        <v>13</v>
      </c>
      <c r="E1657" s="4" t="s">
        <v>13</v>
      </c>
      <c r="F1657" s="4" t="s">
        <v>9</v>
      </c>
      <c r="G1657" s="4" t="s">
        <v>13</v>
      </c>
      <c r="H1657" s="4" t="s">
        <v>13</v>
      </c>
      <c r="I1657" s="4" t="s">
        <v>20</v>
      </c>
    </row>
    <row r="1658" spans="1:9">
      <c r="A1658" t="n">
        <v>15241</v>
      </c>
      <c r="B1658" s="10" t="n">
        <v>5</v>
      </c>
      <c r="C1658" s="7" t="n">
        <v>31</v>
      </c>
      <c r="D1658" s="7" t="n">
        <v>20</v>
      </c>
      <c r="E1658" s="7" t="n">
        <v>0</v>
      </c>
      <c r="F1658" s="7" t="n">
        <v>48</v>
      </c>
      <c r="G1658" s="7" t="n">
        <v>2</v>
      </c>
      <c r="H1658" s="7" t="n">
        <v>1</v>
      </c>
      <c r="I1658" s="11" t="n">
        <f t="normal" ca="1">A1662</f>
        <v>0</v>
      </c>
    </row>
    <row r="1659" spans="1:9">
      <c r="A1659" t="s">
        <v>4</v>
      </c>
      <c r="B1659" s="4" t="s">
        <v>5</v>
      </c>
      <c r="C1659" s="4" t="s">
        <v>13</v>
      </c>
      <c r="D1659" s="4" t="s">
        <v>13</v>
      </c>
      <c r="E1659" s="4" t="s">
        <v>9</v>
      </c>
      <c r="F1659" s="4" t="s">
        <v>13</v>
      </c>
      <c r="G1659" s="4" t="s">
        <v>13</v>
      </c>
    </row>
    <row r="1660" spans="1:9">
      <c r="A1660" t="n">
        <v>15255</v>
      </c>
      <c r="B1660" s="46" t="n">
        <v>10</v>
      </c>
      <c r="C1660" s="7" t="n">
        <v>20</v>
      </c>
      <c r="D1660" s="7" t="n">
        <v>0</v>
      </c>
      <c r="E1660" s="7" t="n">
        <v>5</v>
      </c>
      <c r="F1660" s="7" t="n">
        <v>19</v>
      </c>
      <c r="G1660" s="7" t="n">
        <v>1</v>
      </c>
    </row>
    <row r="1661" spans="1:9">
      <c r="A1661" t="s">
        <v>4</v>
      </c>
      <c r="B1661" s="4" t="s">
        <v>5</v>
      </c>
    </row>
    <row r="1662" spans="1:9">
      <c r="A1662" t="n">
        <v>15264</v>
      </c>
      <c r="B1662" s="5" t="n">
        <v>1</v>
      </c>
    </row>
    <row r="1663" spans="1:9" s="3" customFormat="1" customHeight="0">
      <c r="A1663" s="3" t="s">
        <v>2</v>
      </c>
      <c r="B1663" s="3" t="s">
        <v>111</v>
      </c>
    </row>
    <row r="1664" spans="1:9">
      <c r="A1664" t="s">
        <v>4</v>
      </c>
      <c r="B1664" s="4" t="s">
        <v>5</v>
      </c>
      <c r="C1664" s="4" t="s">
        <v>13</v>
      </c>
      <c r="D1664" s="4" t="s">
        <v>6</v>
      </c>
    </row>
    <row r="1665" spans="1:9">
      <c r="A1665" t="n">
        <v>15268</v>
      </c>
      <c r="B1665" s="8" t="n">
        <v>2</v>
      </c>
      <c r="C1665" s="7" t="n">
        <v>11</v>
      </c>
      <c r="D1665" s="7" t="s">
        <v>112</v>
      </c>
    </row>
    <row r="1666" spans="1:9">
      <c r="A1666" t="s">
        <v>4</v>
      </c>
      <c r="B1666" s="4" t="s">
        <v>5</v>
      </c>
      <c r="C1666" s="4" t="s">
        <v>13</v>
      </c>
      <c r="D1666" s="4" t="s">
        <v>13</v>
      </c>
      <c r="E1666" s="4" t="s">
        <v>13</v>
      </c>
      <c r="F1666" s="4" t="s">
        <v>9</v>
      </c>
      <c r="G1666" s="4" t="s">
        <v>13</v>
      </c>
      <c r="H1666" s="4" t="s">
        <v>13</v>
      </c>
      <c r="I1666" s="4" t="s">
        <v>13</v>
      </c>
      <c r="J1666" s="4" t="s">
        <v>13</v>
      </c>
      <c r="K1666" s="4" t="s">
        <v>13</v>
      </c>
      <c r="L1666" s="4" t="s">
        <v>13</v>
      </c>
    </row>
    <row r="1667" spans="1:9">
      <c r="A1667" t="n">
        <v>15285</v>
      </c>
      <c r="B1667" s="46" t="n">
        <v>10</v>
      </c>
      <c r="C1667" s="7" t="n">
        <v>1</v>
      </c>
      <c r="D1667" s="7" t="n">
        <v>34</v>
      </c>
      <c r="E1667" s="7" t="n">
        <v>0</v>
      </c>
      <c r="F1667" s="7" t="n">
        <v>6</v>
      </c>
      <c r="G1667" s="7" t="n">
        <v>35</v>
      </c>
      <c r="H1667" s="7" t="n">
        <v>0</v>
      </c>
      <c r="I1667" s="7" t="n">
        <v>13</v>
      </c>
      <c r="J1667" s="7" t="n">
        <v>18</v>
      </c>
      <c r="K1667" s="7" t="n">
        <v>19</v>
      </c>
      <c r="L1667" s="7" t="n">
        <v>1</v>
      </c>
    </row>
    <row r="1668" spans="1:9">
      <c r="A1668" t="s">
        <v>4</v>
      </c>
      <c r="B1668" s="4" t="s">
        <v>5</v>
      </c>
      <c r="C1668" s="4" t="s">
        <v>13</v>
      </c>
      <c r="D1668" s="4" t="s">
        <v>13</v>
      </c>
      <c r="E1668" s="4" t="s">
        <v>13</v>
      </c>
      <c r="F1668" s="4" t="s">
        <v>13</v>
      </c>
      <c r="G1668" s="4" t="s">
        <v>10</v>
      </c>
      <c r="H1668" s="4" t="s">
        <v>20</v>
      </c>
      <c r="I1668" s="4" t="s">
        <v>10</v>
      </c>
      <c r="J1668" s="4" t="s">
        <v>20</v>
      </c>
      <c r="K1668" s="4" t="s">
        <v>10</v>
      </c>
      <c r="L1668" s="4" t="s">
        <v>20</v>
      </c>
      <c r="M1668" s="4" t="s">
        <v>10</v>
      </c>
      <c r="N1668" s="4" t="s">
        <v>20</v>
      </c>
      <c r="O1668" s="4" t="s">
        <v>10</v>
      </c>
      <c r="P1668" s="4" t="s">
        <v>20</v>
      </c>
      <c r="Q1668" s="4" t="s">
        <v>10</v>
      </c>
      <c r="R1668" s="4" t="s">
        <v>20</v>
      </c>
      <c r="S1668" s="4" t="s">
        <v>20</v>
      </c>
    </row>
    <row r="1669" spans="1:9">
      <c r="A1669" t="n">
        <v>15299</v>
      </c>
      <c r="B1669" s="47" t="n">
        <v>6</v>
      </c>
      <c r="C1669" s="7" t="n">
        <v>31</v>
      </c>
      <c r="D1669" s="7" t="n">
        <v>1</v>
      </c>
      <c r="E1669" s="7" t="n">
        <v>1</v>
      </c>
      <c r="F1669" s="7" t="n">
        <v>6</v>
      </c>
      <c r="G1669" s="7" t="n">
        <v>0</v>
      </c>
      <c r="H1669" s="11" t="n">
        <f t="normal" ca="1">A1671</f>
        <v>0</v>
      </c>
      <c r="I1669" s="7" t="n">
        <v>1</v>
      </c>
      <c r="J1669" s="11" t="n">
        <f t="normal" ca="1">A1711</f>
        <v>0</v>
      </c>
      <c r="K1669" s="7" t="n">
        <v>2</v>
      </c>
      <c r="L1669" s="11" t="n">
        <f t="normal" ca="1">A1751</f>
        <v>0</v>
      </c>
      <c r="M1669" s="7" t="n">
        <v>3</v>
      </c>
      <c r="N1669" s="11" t="n">
        <f t="normal" ca="1">A1791</f>
        <v>0</v>
      </c>
      <c r="O1669" s="7" t="n">
        <v>4</v>
      </c>
      <c r="P1669" s="11" t="n">
        <f t="normal" ca="1">A1831</f>
        <v>0</v>
      </c>
      <c r="Q1669" s="7" t="n">
        <v>5</v>
      </c>
      <c r="R1669" s="11" t="n">
        <f t="normal" ca="1">A1871</f>
        <v>0</v>
      </c>
      <c r="S1669" s="11" t="n">
        <f t="normal" ca="1">A1911</f>
        <v>0</v>
      </c>
    </row>
    <row r="1670" spans="1:9">
      <c r="A1670" t="s">
        <v>4</v>
      </c>
      <c r="B1670" s="4" t="s">
        <v>5</v>
      </c>
      <c r="C1670" s="4" t="s">
        <v>13</v>
      </c>
      <c r="D1670" s="4" t="s">
        <v>13</v>
      </c>
      <c r="E1670" s="4" t="s">
        <v>13</v>
      </c>
      <c r="F1670" s="4" t="s">
        <v>13</v>
      </c>
      <c r="G1670" s="4" t="s">
        <v>10</v>
      </c>
      <c r="H1670" s="4" t="s">
        <v>20</v>
      </c>
      <c r="I1670" s="4" t="s">
        <v>10</v>
      </c>
      <c r="J1670" s="4" t="s">
        <v>20</v>
      </c>
      <c r="K1670" s="4" t="s">
        <v>10</v>
      </c>
      <c r="L1670" s="4" t="s">
        <v>20</v>
      </c>
      <c r="M1670" s="4" t="s">
        <v>10</v>
      </c>
      <c r="N1670" s="4" t="s">
        <v>20</v>
      </c>
      <c r="O1670" s="4" t="s">
        <v>10</v>
      </c>
      <c r="P1670" s="4" t="s">
        <v>20</v>
      </c>
      <c r="Q1670" s="4" t="s">
        <v>10</v>
      </c>
      <c r="R1670" s="4" t="s">
        <v>20</v>
      </c>
      <c r="S1670" s="4" t="s">
        <v>20</v>
      </c>
    </row>
    <row r="1671" spans="1:9">
      <c r="A1671" t="n">
        <v>15344</v>
      </c>
      <c r="B1671" s="47" t="n">
        <v>6</v>
      </c>
      <c r="C1671" s="7" t="n">
        <v>31</v>
      </c>
      <c r="D1671" s="7" t="n">
        <v>15</v>
      </c>
      <c r="E1671" s="7" t="n">
        <v>1</v>
      </c>
      <c r="F1671" s="7" t="n">
        <v>6</v>
      </c>
      <c r="G1671" s="7" t="n">
        <v>0</v>
      </c>
      <c r="H1671" s="11" t="n">
        <f t="normal" ca="1">A1673</f>
        <v>0</v>
      </c>
      <c r="I1671" s="7" t="n">
        <v>1</v>
      </c>
      <c r="J1671" s="11" t="n">
        <f t="normal" ca="1">A1679</f>
        <v>0</v>
      </c>
      <c r="K1671" s="7" t="n">
        <v>2</v>
      </c>
      <c r="L1671" s="11" t="n">
        <f t="normal" ca="1">A1685</f>
        <v>0</v>
      </c>
      <c r="M1671" s="7" t="n">
        <v>3</v>
      </c>
      <c r="N1671" s="11" t="n">
        <f t="normal" ca="1">A1691</f>
        <v>0</v>
      </c>
      <c r="O1671" s="7" t="n">
        <v>4</v>
      </c>
      <c r="P1671" s="11" t="n">
        <f t="normal" ca="1">A1697</f>
        <v>0</v>
      </c>
      <c r="Q1671" s="7" t="n">
        <v>5</v>
      </c>
      <c r="R1671" s="11" t="n">
        <f t="normal" ca="1">A1703</f>
        <v>0</v>
      </c>
      <c r="S1671" s="11" t="n">
        <f t="normal" ca="1">A1709</f>
        <v>0</v>
      </c>
    </row>
    <row r="1672" spans="1:9">
      <c r="A1672" t="s">
        <v>4</v>
      </c>
      <c r="B1672" s="4" t="s">
        <v>5</v>
      </c>
      <c r="C1672" s="4" t="s">
        <v>10</v>
      </c>
    </row>
    <row r="1673" spans="1:9">
      <c r="A1673" t="n">
        <v>15389</v>
      </c>
      <c r="B1673" s="12" t="n">
        <v>12</v>
      </c>
      <c r="C1673" s="7" t="n">
        <v>31</v>
      </c>
    </row>
    <row r="1674" spans="1:9">
      <c r="A1674" t="s">
        <v>4</v>
      </c>
      <c r="B1674" s="4" t="s">
        <v>5</v>
      </c>
      <c r="C1674" s="4" t="s">
        <v>13</v>
      </c>
      <c r="D1674" s="4" t="s">
        <v>13</v>
      </c>
      <c r="E1674" s="4" t="s">
        <v>9</v>
      </c>
      <c r="F1674" s="4" t="s">
        <v>13</v>
      </c>
      <c r="G1674" s="4" t="s">
        <v>13</v>
      </c>
    </row>
    <row r="1675" spans="1:9">
      <c r="A1675" t="n">
        <v>15392</v>
      </c>
      <c r="B1675" s="31" t="n">
        <v>18</v>
      </c>
      <c r="C1675" s="7" t="n">
        <v>1</v>
      </c>
      <c r="D1675" s="7" t="n">
        <v>0</v>
      </c>
      <c r="E1675" s="7" t="n">
        <v>1</v>
      </c>
      <c r="F1675" s="7" t="n">
        <v>19</v>
      </c>
      <c r="G1675" s="7" t="n">
        <v>1</v>
      </c>
    </row>
    <row r="1676" spans="1:9">
      <c r="A1676" t="s">
        <v>4</v>
      </c>
      <c r="B1676" s="4" t="s">
        <v>5</v>
      </c>
      <c r="C1676" s="4" t="s">
        <v>20</v>
      </c>
    </row>
    <row r="1677" spans="1:9">
      <c r="A1677" t="n">
        <v>15401</v>
      </c>
      <c r="B1677" s="17" t="n">
        <v>3</v>
      </c>
      <c r="C1677" s="11" t="n">
        <f t="normal" ca="1">A1709</f>
        <v>0</v>
      </c>
    </row>
    <row r="1678" spans="1:9">
      <c r="A1678" t="s">
        <v>4</v>
      </c>
      <c r="B1678" s="4" t="s">
        <v>5</v>
      </c>
      <c r="C1678" s="4" t="s">
        <v>10</v>
      </c>
    </row>
    <row r="1679" spans="1:9">
      <c r="A1679" t="n">
        <v>15406</v>
      </c>
      <c r="B1679" s="12" t="n">
        <v>12</v>
      </c>
      <c r="C1679" s="7" t="n">
        <v>32</v>
      </c>
    </row>
    <row r="1680" spans="1:9">
      <c r="A1680" t="s">
        <v>4</v>
      </c>
      <c r="B1680" s="4" t="s">
        <v>5</v>
      </c>
      <c r="C1680" s="4" t="s">
        <v>13</v>
      </c>
      <c r="D1680" s="4" t="s">
        <v>13</v>
      </c>
      <c r="E1680" s="4" t="s">
        <v>9</v>
      </c>
      <c r="F1680" s="4" t="s">
        <v>13</v>
      </c>
      <c r="G1680" s="4" t="s">
        <v>13</v>
      </c>
    </row>
    <row r="1681" spans="1:19">
      <c r="A1681" t="n">
        <v>15409</v>
      </c>
      <c r="B1681" s="31" t="n">
        <v>18</v>
      </c>
      <c r="C1681" s="7" t="n">
        <v>1</v>
      </c>
      <c r="D1681" s="7" t="n">
        <v>0</v>
      </c>
      <c r="E1681" s="7" t="n">
        <v>2</v>
      </c>
      <c r="F1681" s="7" t="n">
        <v>19</v>
      </c>
      <c r="G1681" s="7" t="n">
        <v>1</v>
      </c>
    </row>
    <row r="1682" spans="1:19">
      <c r="A1682" t="s">
        <v>4</v>
      </c>
      <c r="B1682" s="4" t="s">
        <v>5</v>
      </c>
      <c r="C1682" s="4" t="s">
        <v>20</v>
      </c>
    </row>
    <row r="1683" spans="1:19">
      <c r="A1683" t="n">
        <v>15418</v>
      </c>
      <c r="B1683" s="17" t="n">
        <v>3</v>
      </c>
      <c r="C1683" s="11" t="n">
        <f t="normal" ca="1">A1709</f>
        <v>0</v>
      </c>
    </row>
    <row r="1684" spans="1:19">
      <c r="A1684" t="s">
        <v>4</v>
      </c>
      <c r="B1684" s="4" t="s">
        <v>5</v>
      </c>
      <c r="C1684" s="4" t="s">
        <v>10</v>
      </c>
    </row>
    <row r="1685" spans="1:19">
      <c r="A1685" t="n">
        <v>15423</v>
      </c>
      <c r="B1685" s="12" t="n">
        <v>12</v>
      </c>
      <c r="C1685" s="7" t="n">
        <v>33</v>
      </c>
    </row>
    <row r="1686" spans="1:19">
      <c r="A1686" t="s">
        <v>4</v>
      </c>
      <c r="B1686" s="4" t="s">
        <v>5</v>
      </c>
      <c r="C1686" s="4" t="s">
        <v>13</v>
      </c>
      <c r="D1686" s="4" t="s">
        <v>13</v>
      </c>
      <c r="E1686" s="4" t="s">
        <v>9</v>
      </c>
      <c r="F1686" s="4" t="s">
        <v>13</v>
      </c>
      <c r="G1686" s="4" t="s">
        <v>13</v>
      </c>
    </row>
    <row r="1687" spans="1:19">
      <c r="A1687" t="n">
        <v>15426</v>
      </c>
      <c r="B1687" s="31" t="n">
        <v>18</v>
      </c>
      <c r="C1687" s="7" t="n">
        <v>1</v>
      </c>
      <c r="D1687" s="7" t="n">
        <v>0</v>
      </c>
      <c r="E1687" s="7" t="n">
        <v>3</v>
      </c>
      <c r="F1687" s="7" t="n">
        <v>19</v>
      </c>
      <c r="G1687" s="7" t="n">
        <v>1</v>
      </c>
    </row>
    <row r="1688" spans="1:19">
      <c r="A1688" t="s">
        <v>4</v>
      </c>
      <c r="B1688" s="4" t="s">
        <v>5</v>
      </c>
      <c r="C1688" s="4" t="s">
        <v>20</v>
      </c>
    </row>
    <row r="1689" spans="1:19">
      <c r="A1689" t="n">
        <v>15435</v>
      </c>
      <c r="B1689" s="17" t="n">
        <v>3</v>
      </c>
      <c r="C1689" s="11" t="n">
        <f t="normal" ca="1">A1709</f>
        <v>0</v>
      </c>
    </row>
    <row r="1690" spans="1:19">
      <c r="A1690" t="s">
        <v>4</v>
      </c>
      <c r="B1690" s="4" t="s">
        <v>5</v>
      </c>
      <c r="C1690" s="4" t="s">
        <v>10</v>
      </c>
    </row>
    <row r="1691" spans="1:19">
      <c r="A1691" t="n">
        <v>15440</v>
      </c>
      <c r="B1691" s="12" t="n">
        <v>12</v>
      </c>
      <c r="C1691" s="7" t="n">
        <v>34</v>
      </c>
    </row>
    <row r="1692" spans="1:19">
      <c r="A1692" t="s">
        <v>4</v>
      </c>
      <c r="B1692" s="4" t="s">
        <v>5</v>
      </c>
      <c r="C1692" s="4" t="s">
        <v>13</v>
      </c>
      <c r="D1692" s="4" t="s">
        <v>13</v>
      </c>
      <c r="E1692" s="4" t="s">
        <v>9</v>
      </c>
      <c r="F1692" s="4" t="s">
        <v>13</v>
      </c>
      <c r="G1692" s="4" t="s">
        <v>13</v>
      </c>
    </row>
    <row r="1693" spans="1:19">
      <c r="A1693" t="n">
        <v>15443</v>
      </c>
      <c r="B1693" s="31" t="n">
        <v>18</v>
      </c>
      <c r="C1693" s="7" t="n">
        <v>1</v>
      </c>
      <c r="D1693" s="7" t="n">
        <v>0</v>
      </c>
      <c r="E1693" s="7" t="n">
        <v>4</v>
      </c>
      <c r="F1693" s="7" t="n">
        <v>19</v>
      </c>
      <c r="G1693" s="7" t="n">
        <v>1</v>
      </c>
    </row>
    <row r="1694" spans="1:19">
      <c r="A1694" t="s">
        <v>4</v>
      </c>
      <c r="B1694" s="4" t="s">
        <v>5</v>
      </c>
      <c r="C1694" s="4" t="s">
        <v>20</v>
      </c>
    </row>
    <row r="1695" spans="1:19">
      <c r="A1695" t="n">
        <v>15452</v>
      </c>
      <c r="B1695" s="17" t="n">
        <v>3</v>
      </c>
      <c r="C1695" s="11" t="n">
        <f t="normal" ca="1">A1709</f>
        <v>0</v>
      </c>
    </row>
    <row r="1696" spans="1:19">
      <c r="A1696" t="s">
        <v>4</v>
      </c>
      <c r="B1696" s="4" t="s">
        <v>5</v>
      </c>
      <c r="C1696" s="4" t="s">
        <v>10</v>
      </c>
    </row>
    <row r="1697" spans="1:7">
      <c r="A1697" t="n">
        <v>15457</v>
      </c>
      <c r="B1697" s="12" t="n">
        <v>12</v>
      </c>
      <c r="C1697" s="7" t="n">
        <v>35</v>
      </c>
    </row>
    <row r="1698" spans="1:7">
      <c r="A1698" t="s">
        <v>4</v>
      </c>
      <c r="B1698" s="4" t="s">
        <v>5</v>
      </c>
      <c r="C1698" s="4" t="s">
        <v>13</v>
      </c>
      <c r="D1698" s="4" t="s">
        <v>13</v>
      </c>
      <c r="E1698" s="4" t="s">
        <v>9</v>
      </c>
      <c r="F1698" s="4" t="s">
        <v>13</v>
      </c>
      <c r="G1698" s="4" t="s">
        <v>13</v>
      </c>
    </row>
    <row r="1699" spans="1:7">
      <c r="A1699" t="n">
        <v>15460</v>
      </c>
      <c r="B1699" s="31" t="n">
        <v>18</v>
      </c>
      <c r="C1699" s="7" t="n">
        <v>1</v>
      </c>
      <c r="D1699" s="7" t="n">
        <v>0</v>
      </c>
      <c r="E1699" s="7" t="n">
        <v>5</v>
      </c>
      <c r="F1699" s="7" t="n">
        <v>19</v>
      </c>
      <c r="G1699" s="7" t="n">
        <v>1</v>
      </c>
    </row>
    <row r="1700" spans="1:7">
      <c r="A1700" t="s">
        <v>4</v>
      </c>
      <c r="B1700" s="4" t="s">
        <v>5</v>
      </c>
      <c r="C1700" s="4" t="s">
        <v>20</v>
      </c>
    </row>
    <row r="1701" spans="1:7">
      <c r="A1701" t="n">
        <v>15469</v>
      </c>
      <c r="B1701" s="17" t="n">
        <v>3</v>
      </c>
      <c r="C1701" s="11" t="n">
        <f t="normal" ca="1">A1709</f>
        <v>0</v>
      </c>
    </row>
    <row r="1702" spans="1:7">
      <c r="A1702" t="s">
        <v>4</v>
      </c>
      <c r="B1702" s="4" t="s">
        <v>5</v>
      </c>
      <c r="C1702" s="4" t="s">
        <v>10</v>
      </c>
    </row>
    <row r="1703" spans="1:7">
      <c r="A1703" t="n">
        <v>15474</v>
      </c>
      <c r="B1703" s="12" t="n">
        <v>12</v>
      </c>
      <c r="C1703" s="7" t="n">
        <v>36</v>
      </c>
    </row>
    <row r="1704" spans="1:7">
      <c r="A1704" t="s">
        <v>4</v>
      </c>
      <c r="B1704" s="4" t="s">
        <v>5</v>
      </c>
      <c r="C1704" s="4" t="s">
        <v>13</v>
      </c>
      <c r="D1704" s="4" t="s">
        <v>13</v>
      </c>
      <c r="E1704" s="4" t="s">
        <v>9</v>
      </c>
      <c r="F1704" s="4" t="s">
        <v>13</v>
      </c>
      <c r="G1704" s="4" t="s">
        <v>13</v>
      </c>
    </row>
    <row r="1705" spans="1:7">
      <c r="A1705" t="n">
        <v>15477</v>
      </c>
      <c r="B1705" s="31" t="n">
        <v>18</v>
      </c>
      <c r="C1705" s="7" t="n">
        <v>1</v>
      </c>
      <c r="D1705" s="7" t="n">
        <v>0</v>
      </c>
      <c r="E1705" s="7" t="n">
        <v>6</v>
      </c>
      <c r="F1705" s="7" t="n">
        <v>19</v>
      </c>
      <c r="G1705" s="7" t="n">
        <v>1</v>
      </c>
    </row>
    <row r="1706" spans="1:7">
      <c r="A1706" t="s">
        <v>4</v>
      </c>
      <c r="B1706" s="4" t="s">
        <v>5</v>
      </c>
      <c r="C1706" s="4" t="s">
        <v>20</v>
      </c>
    </row>
    <row r="1707" spans="1:7">
      <c r="A1707" t="n">
        <v>15486</v>
      </c>
      <c r="B1707" s="17" t="n">
        <v>3</v>
      </c>
      <c r="C1707" s="11" t="n">
        <f t="normal" ca="1">A1709</f>
        <v>0</v>
      </c>
    </row>
    <row r="1708" spans="1:7">
      <c r="A1708" t="s">
        <v>4</v>
      </c>
      <c r="B1708" s="4" t="s">
        <v>5</v>
      </c>
      <c r="C1708" s="4" t="s">
        <v>20</v>
      </c>
    </row>
    <row r="1709" spans="1:7">
      <c r="A1709" t="n">
        <v>15491</v>
      </c>
      <c r="B1709" s="17" t="n">
        <v>3</v>
      </c>
      <c r="C1709" s="11" t="n">
        <f t="normal" ca="1">A1915</f>
        <v>0</v>
      </c>
    </row>
    <row r="1710" spans="1:7">
      <c r="A1710" t="s">
        <v>4</v>
      </c>
      <c r="B1710" s="4" t="s">
        <v>5</v>
      </c>
      <c r="C1710" s="4" t="s">
        <v>13</v>
      </c>
      <c r="D1710" s="4" t="s">
        <v>13</v>
      </c>
      <c r="E1710" s="4" t="s">
        <v>13</v>
      </c>
      <c r="F1710" s="4" t="s">
        <v>13</v>
      </c>
      <c r="G1710" s="4" t="s">
        <v>10</v>
      </c>
      <c r="H1710" s="4" t="s">
        <v>20</v>
      </c>
      <c r="I1710" s="4" t="s">
        <v>10</v>
      </c>
      <c r="J1710" s="4" t="s">
        <v>20</v>
      </c>
      <c r="K1710" s="4" t="s">
        <v>10</v>
      </c>
      <c r="L1710" s="4" t="s">
        <v>20</v>
      </c>
      <c r="M1710" s="4" t="s">
        <v>10</v>
      </c>
      <c r="N1710" s="4" t="s">
        <v>20</v>
      </c>
      <c r="O1710" s="4" t="s">
        <v>10</v>
      </c>
      <c r="P1710" s="4" t="s">
        <v>20</v>
      </c>
      <c r="Q1710" s="4" t="s">
        <v>10</v>
      </c>
      <c r="R1710" s="4" t="s">
        <v>20</v>
      </c>
      <c r="S1710" s="4" t="s">
        <v>20</v>
      </c>
    </row>
    <row r="1711" spans="1:7">
      <c r="A1711" t="n">
        <v>15496</v>
      </c>
      <c r="B1711" s="47" t="n">
        <v>6</v>
      </c>
      <c r="C1711" s="7" t="n">
        <v>31</v>
      </c>
      <c r="D1711" s="7" t="n">
        <v>16</v>
      </c>
      <c r="E1711" s="7" t="n">
        <v>1</v>
      </c>
      <c r="F1711" s="7" t="n">
        <v>6</v>
      </c>
      <c r="G1711" s="7" t="n">
        <v>0</v>
      </c>
      <c r="H1711" s="11" t="n">
        <f t="normal" ca="1">A1713</f>
        <v>0</v>
      </c>
      <c r="I1711" s="7" t="n">
        <v>1</v>
      </c>
      <c r="J1711" s="11" t="n">
        <f t="normal" ca="1">A1719</f>
        <v>0</v>
      </c>
      <c r="K1711" s="7" t="n">
        <v>2</v>
      </c>
      <c r="L1711" s="11" t="n">
        <f t="normal" ca="1">A1725</f>
        <v>0</v>
      </c>
      <c r="M1711" s="7" t="n">
        <v>3</v>
      </c>
      <c r="N1711" s="11" t="n">
        <f t="normal" ca="1">A1731</f>
        <v>0</v>
      </c>
      <c r="O1711" s="7" t="n">
        <v>4</v>
      </c>
      <c r="P1711" s="11" t="n">
        <f t="normal" ca="1">A1737</f>
        <v>0</v>
      </c>
      <c r="Q1711" s="7" t="n">
        <v>5</v>
      </c>
      <c r="R1711" s="11" t="n">
        <f t="normal" ca="1">A1743</f>
        <v>0</v>
      </c>
      <c r="S1711" s="11" t="n">
        <f t="normal" ca="1">A1749</f>
        <v>0</v>
      </c>
    </row>
    <row r="1712" spans="1:7">
      <c r="A1712" t="s">
        <v>4</v>
      </c>
      <c r="B1712" s="4" t="s">
        <v>5</v>
      </c>
      <c r="C1712" s="4" t="s">
        <v>10</v>
      </c>
    </row>
    <row r="1713" spans="1:19">
      <c r="A1713" t="n">
        <v>15541</v>
      </c>
      <c r="B1713" s="12" t="n">
        <v>12</v>
      </c>
      <c r="C1713" s="7" t="n">
        <v>31</v>
      </c>
    </row>
    <row r="1714" spans="1:19">
      <c r="A1714" t="s">
        <v>4</v>
      </c>
      <c r="B1714" s="4" t="s">
        <v>5</v>
      </c>
      <c r="C1714" s="4" t="s">
        <v>13</v>
      </c>
      <c r="D1714" s="4" t="s">
        <v>13</v>
      </c>
      <c r="E1714" s="4" t="s">
        <v>9</v>
      </c>
      <c r="F1714" s="4" t="s">
        <v>13</v>
      </c>
      <c r="G1714" s="4" t="s">
        <v>13</v>
      </c>
    </row>
    <row r="1715" spans="1:19">
      <c r="A1715" t="n">
        <v>15544</v>
      </c>
      <c r="B1715" s="31" t="n">
        <v>18</v>
      </c>
      <c r="C1715" s="7" t="n">
        <v>1</v>
      </c>
      <c r="D1715" s="7" t="n">
        <v>0</v>
      </c>
      <c r="E1715" s="7" t="n">
        <v>1</v>
      </c>
      <c r="F1715" s="7" t="n">
        <v>19</v>
      </c>
      <c r="G1715" s="7" t="n">
        <v>1</v>
      </c>
    </row>
    <row r="1716" spans="1:19">
      <c r="A1716" t="s">
        <v>4</v>
      </c>
      <c r="B1716" s="4" t="s">
        <v>5</v>
      </c>
      <c r="C1716" s="4" t="s">
        <v>20</v>
      </c>
    </row>
    <row r="1717" spans="1:19">
      <c r="A1717" t="n">
        <v>15553</v>
      </c>
      <c r="B1717" s="17" t="n">
        <v>3</v>
      </c>
      <c r="C1717" s="11" t="n">
        <f t="normal" ca="1">A1749</f>
        <v>0</v>
      </c>
    </row>
    <row r="1718" spans="1:19">
      <c r="A1718" t="s">
        <v>4</v>
      </c>
      <c r="B1718" s="4" t="s">
        <v>5</v>
      </c>
      <c r="C1718" s="4" t="s">
        <v>10</v>
      </c>
    </row>
    <row r="1719" spans="1:19">
      <c r="A1719" t="n">
        <v>15558</v>
      </c>
      <c r="B1719" s="12" t="n">
        <v>12</v>
      </c>
      <c r="C1719" s="7" t="n">
        <v>32</v>
      </c>
    </row>
    <row r="1720" spans="1:19">
      <c r="A1720" t="s">
        <v>4</v>
      </c>
      <c r="B1720" s="4" t="s">
        <v>5</v>
      </c>
      <c r="C1720" s="4" t="s">
        <v>13</v>
      </c>
      <c r="D1720" s="4" t="s">
        <v>13</v>
      </c>
      <c r="E1720" s="4" t="s">
        <v>9</v>
      </c>
      <c r="F1720" s="4" t="s">
        <v>13</v>
      </c>
      <c r="G1720" s="4" t="s">
        <v>13</v>
      </c>
    </row>
    <row r="1721" spans="1:19">
      <c r="A1721" t="n">
        <v>15561</v>
      </c>
      <c r="B1721" s="31" t="n">
        <v>18</v>
      </c>
      <c r="C1721" s="7" t="n">
        <v>1</v>
      </c>
      <c r="D1721" s="7" t="n">
        <v>0</v>
      </c>
      <c r="E1721" s="7" t="n">
        <v>2</v>
      </c>
      <c r="F1721" s="7" t="n">
        <v>19</v>
      </c>
      <c r="G1721" s="7" t="n">
        <v>1</v>
      </c>
    </row>
    <row r="1722" spans="1:19">
      <c r="A1722" t="s">
        <v>4</v>
      </c>
      <c r="B1722" s="4" t="s">
        <v>5</v>
      </c>
      <c r="C1722" s="4" t="s">
        <v>20</v>
      </c>
    </row>
    <row r="1723" spans="1:19">
      <c r="A1723" t="n">
        <v>15570</v>
      </c>
      <c r="B1723" s="17" t="n">
        <v>3</v>
      </c>
      <c r="C1723" s="11" t="n">
        <f t="normal" ca="1">A1749</f>
        <v>0</v>
      </c>
    </row>
    <row r="1724" spans="1:19">
      <c r="A1724" t="s">
        <v>4</v>
      </c>
      <c r="B1724" s="4" t="s">
        <v>5</v>
      </c>
      <c r="C1724" s="4" t="s">
        <v>10</v>
      </c>
    </row>
    <row r="1725" spans="1:19">
      <c r="A1725" t="n">
        <v>15575</v>
      </c>
      <c r="B1725" s="12" t="n">
        <v>12</v>
      </c>
      <c r="C1725" s="7" t="n">
        <v>33</v>
      </c>
    </row>
    <row r="1726" spans="1:19">
      <c r="A1726" t="s">
        <v>4</v>
      </c>
      <c r="B1726" s="4" t="s">
        <v>5</v>
      </c>
      <c r="C1726" s="4" t="s">
        <v>13</v>
      </c>
      <c r="D1726" s="4" t="s">
        <v>13</v>
      </c>
      <c r="E1726" s="4" t="s">
        <v>9</v>
      </c>
      <c r="F1726" s="4" t="s">
        <v>13</v>
      </c>
      <c r="G1726" s="4" t="s">
        <v>13</v>
      </c>
    </row>
    <row r="1727" spans="1:19">
      <c r="A1727" t="n">
        <v>15578</v>
      </c>
      <c r="B1727" s="31" t="n">
        <v>18</v>
      </c>
      <c r="C1727" s="7" t="n">
        <v>1</v>
      </c>
      <c r="D1727" s="7" t="n">
        <v>0</v>
      </c>
      <c r="E1727" s="7" t="n">
        <v>3</v>
      </c>
      <c r="F1727" s="7" t="n">
        <v>19</v>
      </c>
      <c r="G1727" s="7" t="n">
        <v>1</v>
      </c>
    </row>
    <row r="1728" spans="1:19">
      <c r="A1728" t="s">
        <v>4</v>
      </c>
      <c r="B1728" s="4" t="s">
        <v>5</v>
      </c>
      <c r="C1728" s="4" t="s">
        <v>20</v>
      </c>
    </row>
    <row r="1729" spans="1:7">
      <c r="A1729" t="n">
        <v>15587</v>
      </c>
      <c r="B1729" s="17" t="n">
        <v>3</v>
      </c>
      <c r="C1729" s="11" t="n">
        <f t="normal" ca="1">A1749</f>
        <v>0</v>
      </c>
    </row>
    <row r="1730" spans="1:7">
      <c r="A1730" t="s">
        <v>4</v>
      </c>
      <c r="B1730" s="4" t="s">
        <v>5</v>
      </c>
      <c r="C1730" s="4" t="s">
        <v>10</v>
      </c>
    </row>
    <row r="1731" spans="1:7">
      <c r="A1731" t="n">
        <v>15592</v>
      </c>
      <c r="B1731" s="12" t="n">
        <v>12</v>
      </c>
      <c r="C1731" s="7" t="n">
        <v>34</v>
      </c>
    </row>
    <row r="1732" spans="1:7">
      <c r="A1732" t="s">
        <v>4</v>
      </c>
      <c r="B1732" s="4" t="s">
        <v>5</v>
      </c>
      <c r="C1732" s="4" t="s">
        <v>13</v>
      </c>
      <c r="D1732" s="4" t="s">
        <v>13</v>
      </c>
      <c r="E1732" s="4" t="s">
        <v>9</v>
      </c>
      <c r="F1732" s="4" t="s">
        <v>13</v>
      </c>
      <c r="G1732" s="4" t="s">
        <v>13</v>
      </c>
    </row>
    <row r="1733" spans="1:7">
      <c r="A1733" t="n">
        <v>15595</v>
      </c>
      <c r="B1733" s="31" t="n">
        <v>18</v>
      </c>
      <c r="C1733" s="7" t="n">
        <v>1</v>
      </c>
      <c r="D1733" s="7" t="n">
        <v>0</v>
      </c>
      <c r="E1733" s="7" t="n">
        <v>4</v>
      </c>
      <c r="F1733" s="7" t="n">
        <v>19</v>
      </c>
      <c r="G1733" s="7" t="n">
        <v>1</v>
      </c>
    </row>
    <row r="1734" spans="1:7">
      <c r="A1734" t="s">
        <v>4</v>
      </c>
      <c r="B1734" s="4" t="s">
        <v>5</v>
      </c>
      <c r="C1734" s="4" t="s">
        <v>20</v>
      </c>
    </row>
    <row r="1735" spans="1:7">
      <c r="A1735" t="n">
        <v>15604</v>
      </c>
      <c r="B1735" s="17" t="n">
        <v>3</v>
      </c>
      <c r="C1735" s="11" t="n">
        <f t="normal" ca="1">A1749</f>
        <v>0</v>
      </c>
    </row>
    <row r="1736" spans="1:7">
      <c r="A1736" t="s">
        <v>4</v>
      </c>
      <c r="B1736" s="4" t="s">
        <v>5</v>
      </c>
      <c r="C1736" s="4" t="s">
        <v>10</v>
      </c>
    </row>
    <row r="1737" spans="1:7">
      <c r="A1737" t="n">
        <v>15609</v>
      </c>
      <c r="B1737" s="12" t="n">
        <v>12</v>
      </c>
      <c r="C1737" s="7" t="n">
        <v>35</v>
      </c>
    </row>
    <row r="1738" spans="1:7">
      <c r="A1738" t="s">
        <v>4</v>
      </c>
      <c r="B1738" s="4" t="s">
        <v>5</v>
      </c>
      <c r="C1738" s="4" t="s">
        <v>13</v>
      </c>
      <c r="D1738" s="4" t="s">
        <v>13</v>
      </c>
      <c r="E1738" s="4" t="s">
        <v>9</v>
      </c>
      <c r="F1738" s="4" t="s">
        <v>13</v>
      </c>
      <c r="G1738" s="4" t="s">
        <v>13</v>
      </c>
    </row>
    <row r="1739" spans="1:7">
      <c r="A1739" t="n">
        <v>15612</v>
      </c>
      <c r="B1739" s="31" t="n">
        <v>18</v>
      </c>
      <c r="C1739" s="7" t="n">
        <v>1</v>
      </c>
      <c r="D1739" s="7" t="n">
        <v>0</v>
      </c>
      <c r="E1739" s="7" t="n">
        <v>5</v>
      </c>
      <c r="F1739" s="7" t="n">
        <v>19</v>
      </c>
      <c r="G1739" s="7" t="n">
        <v>1</v>
      </c>
    </row>
    <row r="1740" spans="1:7">
      <c r="A1740" t="s">
        <v>4</v>
      </c>
      <c r="B1740" s="4" t="s">
        <v>5</v>
      </c>
      <c r="C1740" s="4" t="s">
        <v>20</v>
      </c>
    </row>
    <row r="1741" spans="1:7">
      <c r="A1741" t="n">
        <v>15621</v>
      </c>
      <c r="B1741" s="17" t="n">
        <v>3</v>
      </c>
      <c r="C1741" s="11" t="n">
        <f t="normal" ca="1">A1749</f>
        <v>0</v>
      </c>
    </row>
    <row r="1742" spans="1:7">
      <c r="A1742" t="s">
        <v>4</v>
      </c>
      <c r="B1742" s="4" t="s">
        <v>5</v>
      </c>
      <c r="C1742" s="4" t="s">
        <v>10</v>
      </c>
    </row>
    <row r="1743" spans="1:7">
      <c r="A1743" t="n">
        <v>15626</v>
      </c>
      <c r="B1743" s="12" t="n">
        <v>12</v>
      </c>
      <c r="C1743" s="7" t="n">
        <v>36</v>
      </c>
    </row>
    <row r="1744" spans="1:7">
      <c r="A1744" t="s">
        <v>4</v>
      </c>
      <c r="B1744" s="4" t="s">
        <v>5</v>
      </c>
      <c r="C1744" s="4" t="s">
        <v>13</v>
      </c>
      <c r="D1744" s="4" t="s">
        <v>13</v>
      </c>
      <c r="E1744" s="4" t="s">
        <v>9</v>
      </c>
      <c r="F1744" s="4" t="s">
        <v>13</v>
      </c>
      <c r="G1744" s="4" t="s">
        <v>13</v>
      </c>
    </row>
    <row r="1745" spans="1:7">
      <c r="A1745" t="n">
        <v>15629</v>
      </c>
      <c r="B1745" s="31" t="n">
        <v>18</v>
      </c>
      <c r="C1745" s="7" t="n">
        <v>1</v>
      </c>
      <c r="D1745" s="7" t="n">
        <v>0</v>
      </c>
      <c r="E1745" s="7" t="n">
        <v>6</v>
      </c>
      <c r="F1745" s="7" t="n">
        <v>19</v>
      </c>
      <c r="G1745" s="7" t="n">
        <v>1</v>
      </c>
    </row>
    <row r="1746" spans="1:7">
      <c r="A1746" t="s">
        <v>4</v>
      </c>
      <c r="B1746" s="4" t="s">
        <v>5</v>
      </c>
      <c r="C1746" s="4" t="s">
        <v>20</v>
      </c>
    </row>
    <row r="1747" spans="1:7">
      <c r="A1747" t="n">
        <v>15638</v>
      </c>
      <c r="B1747" s="17" t="n">
        <v>3</v>
      </c>
      <c r="C1747" s="11" t="n">
        <f t="normal" ca="1">A1749</f>
        <v>0</v>
      </c>
    </row>
    <row r="1748" spans="1:7">
      <c r="A1748" t="s">
        <v>4</v>
      </c>
      <c r="B1748" s="4" t="s">
        <v>5</v>
      </c>
      <c r="C1748" s="4" t="s">
        <v>20</v>
      </c>
    </row>
    <row r="1749" spans="1:7">
      <c r="A1749" t="n">
        <v>15643</v>
      </c>
      <c r="B1749" s="17" t="n">
        <v>3</v>
      </c>
      <c r="C1749" s="11" t="n">
        <f t="normal" ca="1">A1915</f>
        <v>0</v>
      </c>
    </row>
    <row r="1750" spans="1:7">
      <c r="A1750" t="s">
        <v>4</v>
      </c>
      <c r="B1750" s="4" t="s">
        <v>5</v>
      </c>
      <c r="C1750" s="4" t="s">
        <v>13</v>
      </c>
      <c r="D1750" s="4" t="s">
        <v>13</v>
      </c>
      <c r="E1750" s="4" t="s">
        <v>13</v>
      </c>
      <c r="F1750" s="4" t="s">
        <v>13</v>
      </c>
      <c r="G1750" s="4" t="s">
        <v>10</v>
      </c>
      <c r="H1750" s="4" t="s">
        <v>20</v>
      </c>
      <c r="I1750" s="4" t="s">
        <v>10</v>
      </c>
      <c r="J1750" s="4" t="s">
        <v>20</v>
      </c>
      <c r="K1750" s="4" t="s">
        <v>10</v>
      </c>
      <c r="L1750" s="4" t="s">
        <v>20</v>
      </c>
      <c r="M1750" s="4" t="s">
        <v>10</v>
      </c>
      <c r="N1750" s="4" t="s">
        <v>20</v>
      </c>
      <c r="O1750" s="4" t="s">
        <v>10</v>
      </c>
      <c r="P1750" s="4" t="s">
        <v>20</v>
      </c>
      <c r="Q1750" s="4" t="s">
        <v>10</v>
      </c>
      <c r="R1750" s="4" t="s">
        <v>20</v>
      </c>
      <c r="S1750" s="4" t="s">
        <v>20</v>
      </c>
    </row>
    <row r="1751" spans="1:7">
      <c r="A1751" t="n">
        <v>15648</v>
      </c>
      <c r="B1751" s="47" t="n">
        <v>6</v>
      </c>
      <c r="C1751" s="7" t="n">
        <v>31</v>
      </c>
      <c r="D1751" s="7" t="n">
        <v>17</v>
      </c>
      <c r="E1751" s="7" t="n">
        <v>1</v>
      </c>
      <c r="F1751" s="7" t="n">
        <v>6</v>
      </c>
      <c r="G1751" s="7" t="n">
        <v>0</v>
      </c>
      <c r="H1751" s="11" t="n">
        <f t="normal" ca="1">A1753</f>
        <v>0</v>
      </c>
      <c r="I1751" s="7" t="n">
        <v>1</v>
      </c>
      <c r="J1751" s="11" t="n">
        <f t="normal" ca="1">A1759</f>
        <v>0</v>
      </c>
      <c r="K1751" s="7" t="n">
        <v>2</v>
      </c>
      <c r="L1751" s="11" t="n">
        <f t="normal" ca="1">A1765</f>
        <v>0</v>
      </c>
      <c r="M1751" s="7" t="n">
        <v>3</v>
      </c>
      <c r="N1751" s="11" t="n">
        <f t="normal" ca="1">A1771</f>
        <v>0</v>
      </c>
      <c r="O1751" s="7" t="n">
        <v>4</v>
      </c>
      <c r="P1751" s="11" t="n">
        <f t="normal" ca="1">A1777</f>
        <v>0</v>
      </c>
      <c r="Q1751" s="7" t="n">
        <v>5</v>
      </c>
      <c r="R1751" s="11" t="n">
        <f t="normal" ca="1">A1783</f>
        <v>0</v>
      </c>
      <c r="S1751" s="11" t="n">
        <f t="normal" ca="1">A1789</f>
        <v>0</v>
      </c>
    </row>
    <row r="1752" spans="1:7">
      <c r="A1752" t="s">
        <v>4</v>
      </c>
      <c r="B1752" s="4" t="s">
        <v>5</v>
      </c>
      <c r="C1752" s="4" t="s">
        <v>10</v>
      </c>
    </row>
    <row r="1753" spans="1:7">
      <c r="A1753" t="n">
        <v>15693</v>
      </c>
      <c r="B1753" s="12" t="n">
        <v>12</v>
      </c>
      <c r="C1753" s="7" t="n">
        <v>31</v>
      </c>
    </row>
    <row r="1754" spans="1:7">
      <c r="A1754" t="s">
        <v>4</v>
      </c>
      <c r="B1754" s="4" t="s">
        <v>5</v>
      </c>
      <c r="C1754" s="4" t="s">
        <v>13</v>
      </c>
      <c r="D1754" s="4" t="s">
        <v>13</v>
      </c>
      <c r="E1754" s="4" t="s">
        <v>9</v>
      </c>
      <c r="F1754" s="4" t="s">
        <v>13</v>
      </c>
      <c r="G1754" s="4" t="s">
        <v>13</v>
      </c>
    </row>
    <row r="1755" spans="1:7">
      <c r="A1755" t="n">
        <v>15696</v>
      </c>
      <c r="B1755" s="31" t="n">
        <v>18</v>
      </c>
      <c r="C1755" s="7" t="n">
        <v>1</v>
      </c>
      <c r="D1755" s="7" t="n">
        <v>0</v>
      </c>
      <c r="E1755" s="7" t="n">
        <v>1</v>
      </c>
      <c r="F1755" s="7" t="n">
        <v>19</v>
      </c>
      <c r="G1755" s="7" t="n">
        <v>1</v>
      </c>
    </row>
    <row r="1756" spans="1:7">
      <c r="A1756" t="s">
        <v>4</v>
      </c>
      <c r="B1756" s="4" t="s">
        <v>5</v>
      </c>
      <c r="C1756" s="4" t="s">
        <v>20</v>
      </c>
    </row>
    <row r="1757" spans="1:7">
      <c r="A1757" t="n">
        <v>15705</v>
      </c>
      <c r="B1757" s="17" t="n">
        <v>3</v>
      </c>
      <c r="C1757" s="11" t="n">
        <f t="normal" ca="1">A1789</f>
        <v>0</v>
      </c>
    </row>
    <row r="1758" spans="1:7">
      <c r="A1758" t="s">
        <v>4</v>
      </c>
      <c r="B1758" s="4" t="s">
        <v>5</v>
      </c>
      <c r="C1758" s="4" t="s">
        <v>10</v>
      </c>
    </row>
    <row r="1759" spans="1:7">
      <c r="A1759" t="n">
        <v>15710</v>
      </c>
      <c r="B1759" s="12" t="n">
        <v>12</v>
      </c>
      <c r="C1759" s="7" t="n">
        <v>32</v>
      </c>
    </row>
    <row r="1760" spans="1:7">
      <c r="A1760" t="s">
        <v>4</v>
      </c>
      <c r="B1760" s="4" t="s">
        <v>5</v>
      </c>
      <c r="C1760" s="4" t="s">
        <v>13</v>
      </c>
      <c r="D1760" s="4" t="s">
        <v>13</v>
      </c>
      <c r="E1760" s="4" t="s">
        <v>9</v>
      </c>
      <c r="F1760" s="4" t="s">
        <v>13</v>
      </c>
      <c r="G1760" s="4" t="s">
        <v>13</v>
      </c>
    </row>
    <row r="1761" spans="1:19">
      <c r="A1761" t="n">
        <v>15713</v>
      </c>
      <c r="B1761" s="31" t="n">
        <v>18</v>
      </c>
      <c r="C1761" s="7" t="n">
        <v>1</v>
      </c>
      <c r="D1761" s="7" t="n">
        <v>0</v>
      </c>
      <c r="E1761" s="7" t="n">
        <v>2</v>
      </c>
      <c r="F1761" s="7" t="n">
        <v>19</v>
      </c>
      <c r="G1761" s="7" t="n">
        <v>1</v>
      </c>
    </row>
    <row r="1762" spans="1:19">
      <c r="A1762" t="s">
        <v>4</v>
      </c>
      <c r="B1762" s="4" t="s">
        <v>5</v>
      </c>
      <c r="C1762" s="4" t="s">
        <v>20</v>
      </c>
    </row>
    <row r="1763" spans="1:19">
      <c r="A1763" t="n">
        <v>15722</v>
      </c>
      <c r="B1763" s="17" t="n">
        <v>3</v>
      </c>
      <c r="C1763" s="11" t="n">
        <f t="normal" ca="1">A1789</f>
        <v>0</v>
      </c>
    </row>
    <row r="1764" spans="1:19">
      <c r="A1764" t="s">
        <v>4</v>
      </c>
      <c r="B1764" s="4" t="s">
        <v>5</v>
      </c>
      <c r="C1764" s="4" t="s">
        <v>10</v>
      </c>
    </row>
    <row r="1765" spans="1:19">
      <c r="A1765" t="n">
        <v>15727</v>
      </c>
      <c r="B1765" s="12" t="n">
        <v>12</v>
      </c>
      <c r="C1765" s="7" t="n">
        <v>33</v>
      </c>
    </row>
    <row r="1766" spans="1:19">
      <c r="A1766" t="s">
        <v>4</v>
      </c>
      <c r="B1766" s="4" t="s">
        <v>5</v>
      </c>
      <c r="C1766" s="4" t="s">
        <v>13</v>
      </c>
      <c r="D1766" s="4" t="s">
        <v>13</v>
      </c>
      <c r="E1766" s="4" t="s">
        <v>9</v>
      </c>
      <c r="F1766" s="4" t="s">
        <v>13</v>
      </c>
      <c r="G1766" s="4" t="s">
        <v>13</v>
      </c>
    </row>
    <row r="1767" spans="1:19">
      <c r="A1767" t="n">
        <v>15730</v>
      </c>
      <c r="B1767" s="31" t="n">
        <v>18</v>
      </c>
      <c r="C1767" s="7" t="n">
        <v>1</v>
      </c>
      <c r="D1767" s="7" t="n">
        <v>0</v>
      </c>
      <c r="E1767" s="7" t="n">
        <v>3</v>
      </c>
      <c r="F1767" s="7" t="n">
        <v>19</v>
      </c>
      <c r="G1767" s="7" t="n">
        <v>1</v>
      </c>
    </row>
    <row r="1768" spans="1:19">
      <c r="A1768" t="s">
        <v>4</v>
      </c>
      <c r="B1768" s="4" t="s">
        <v>5</v>
      </c>
      <c r="C1768" s="4" t="s">
        <v>20</v>
      </c>
    </row>
    <row r="1769" spans="1:19">
      <c r="A1769" t="n">
        <v>15739</v>
      </c>
      <c r="B1769" s="17" t="n">
        <v>3</v>
      </c>
      <c r="C1769" s="11" t="n">
        <f t="normal" ca="1">A1789</f>
        <v>0</v>
      </c>
    </row>
    <row r="1770" spans="1:19">
      <c r="A1770" t="s">
        <v>4</v>
      </c>
      <c r="B1770" s="4" t="s">
        <v>5</v>
      </c>
      <c r="C1770" s="4" t="s">
        <v>10</v>
      </c>
    </row>
    <row r="1771" spans="1:19">
      <c r="A1771" t="n">
        <v>15744</v>
      </c>
      <c r="B1771" s="12" t="n">
        <v>12</v>
      </c>
      <c r="C1771" s="7" t="n">
        <v>34</v>
      </c>
    </row>
    <row r="1772" spans="1:19">
      <c r="A1772" t="s">
        <v>4</v>
      </c>
      <c r="B1772" s="4" t="s">
        <v>5</v>
      </c>
      <c r="C1772" s="4" t="s">
        <v>13</v>
      </c>
      <c r="D1772" s="4" t="s">
        <v>13</v>
      </c>
      <c r="E1772" s="4" t="s">
        <v>9</v>
      </c>
      <c r="F1772" s="4" t="s">
        <v>13</v>
      </c>
      <c r="G1772" s="4" t="s">
        <v>13</v>
      </c>
    </row>
    <row r="1773" spans="1:19">
      <c r="A1773" t="n">
        <v>15747</v>
      </c>
      <c r="B1773" s="31" t="n">
        <v>18</v>
      </c>
      <c r="C1773" s="7" t="n">
        <v>1</v>
      </c>
      <c r="D1773" s="7" t="n">
        <v>0</v>
      </c>
      <c r="E1773" s="7" t="n">
        <v>4</v>
      </c>
      <c r="F1773" s="7" t="n">
        <v>19</v>
      </c>
      <c r="G1773" s="7" t="n">
        <v>1</v>
      </c>
    </row>
    <row r="1774" spans="1:19">
      <c r="A1774" t="s">
        <v>4</v>
      </c>
      <c r="B1774" s="4" t="s">
        <v>5</v>
      </c>
      <c r="C1774" s="4" t="s">
        <v>20</v>
      </c>
    </row>
    <row r="1775" spans="1:19">
      <c r="A1775" t="n">
        <v>15756</v>
      </c>
      <c r="B1775" s="17" t="n">
        <v>3</v>
      </c>
      <c r="C1775" s="11" t="n">
        <f t="normal" ca="1">A1789</f>
        <v>0</v>
      </c>
    </row>
    <row r="1776" spans="1:19">
      <c r="A1776" t="s">
        <v>4</v>
      </c>
      <c r="B1776" s="4" t="s">
        <v>5</v>
      </c>
      <c r="C1776" s="4" t="s">
        <v>10</v>
      </c>
    </row>
    <row r="1777" spans="1:7">
      <c r="A1777" t="n">
        <v>15761</v>
      </c>
      <c r="B1777" s="12" t="n">
        <v>12</v>
      </c>
      <c r="C1777" s="7" t="n">
        <v>35</v>
      </c>
    </row>
    <row r="1778" spans="1:7">
      <c r="A1778" t="s">
        <v>4</v>
      </c>
      <c r="B1778" s="4" t="s">
        <v>5</v>
      </c>
      <c r="C1778" s="4" t="s">
        <v>13</v>
      </c>
      <c r="D1778" s="4" t="s">
        <v>13</v>
      </c>
      <c r="E1778" s="4" t="s">
        <v>9</v>
      </c>
      <c r="F1778" s="4" t="s">
        <v>13</v>
      </c>
      <c r="G1778" s="4" t="s">
        <v>13</v>
      </c>
    </row>
    <row r="1779" spans="1:7">
      <c r="A1779" t="n">
        <v>15764</v>
      </c>
      <c r="B1779" s="31" t="n">
        <v>18</v>
      </c>
      <c r="C1779" s="7" t="n">
        <v>1</v>
      </c>
      <c r="D1779" s="7" t="n">
        <v>0</v>
      </c>
      <c r="E1779" s="7" t="n">
        <v>5</v>
      </c>
      <c r="F1779" s="7" t="n">
        <v>19</v>
      </c>
      <c r="G1779" s="7" t="n">
        <v>1</v>
      </c>
    </row>
    <row r="1780" spans="1:7">
      <c r="A1780" t="s">
        <v>4</v>
      </c>
      <c r="B1780" s="4" t="s">
        <v>5</v>
      </c>
      <c r="C1780" s="4" t="s">
        <v>20</v>
      </c>
    </row>
    <row r="1781" spans="1:7">
      <c r="A1781" t="n">
        <v>15773</v>
      </c>
      <c r="B1781" s="17" t="n">
        <v>3</v>
      </c>
      <c r="C1781" s="11" t="n">
        <f t="normal" ca="1">A1789</f>
        <v>0</v>
      </c>
    </row>
    <row r="1782" spans="1:7">
      <c r="A1782" t="s">
        <v>4</v>
      </c>
      <c r="B1782" s="4" t="s">
        <v>5</v>
      </c>
      <c r="C1782" s="4" t="s">
        <v>10</v>
      </c>
    </row>
    <row r="1783" spans="1:7">
      <c r="A1783" t="n">
        <v>15778</v>
      </c>
      <c r="B1783" s="12" t="n">
        <v>12</v>
      </c>
      <c r="C1783" s="7" t="n">
        <v>36</v>
      </c>
    </row>
    <row r="1784" spans="1:7">
      <c r="A1784" t="s">
        <v>4</v>
      </c>
      <c r="B1784" s="4" t="s">
        <v>5</v>
      </c>
      <c r="C1784" s="4" t="s">
        <v>13</v>
      </c>
      <c r="D1784" s="4" t="s">
        <v>13</v>
      </c>
      <c r="E1784" s="4" t="s">
        <v>9</v>
      </c>
      <c r="F1784" s="4" t="s">
        <v>13</v>
      </c>
      <c r="G1784" s="4" t="s">
        <v>13</v>
      </c>
    </row>
    <row r="1785" spans="1:7">
      <c r="A1785" t="n">
        <v>15781</v>
      </c>
      <c r="B1785" s="31" t="n">
        <v>18</v>
      </c>
      <c r="C1785" s="7" t="n">
        <v>1</v>
      </c>
      <c r="D1785" s="7" t="n">
        <v>0</v>
      </c>
      <c r="E1785" s="7" t="n">
        <v>6</v>
      </c>
      <c r="F1785" s="7" t="n">
        <v>19</v>
      </c>
      <c r="G1785" s="7" t="n">
        <v>1</v>
      </c>
    </row>
    <row r="1786" spans="1:7">
      <c r="A1786" t="s">
        <v>4</v>
      </c>
      <c r="B1786" s="4" t="s">
        <v>5</v>
      </c>
      <c r="C1786" s="4" t="s">
        <v>20</v>
      </c>
    </row>
    <row r="1787" spans="1:7">
      <c r="A1787" t="n">
        <v>15790</v>
      </c>
      <c r="B1787" s="17" t="n">
        <v>3</v>
      </c>
      <c r="C1787" s="11" t="n">
        <f t="normal" ca="1">A1789</f>
        <v>0</v>
      </c>
    </row>
    <row r="1788" spans="1:7">
      <c r="A1788" t="s">
        <v>4</v>
      </c>
      <c r="B1788" s="4" t="s">
        <v>5</v>
      </c>
      <c r="C1788" s="4" t="s">
        <v>20</v>
      </c>
    </row>
    <row r="1789" spans="1:7">
      <c r="A1789" t="n">
        <v>15795</v>
      </c>
      <c r="B1789" s="17" t="n">
        <v>3</v>
      </c>
      <c r="C1789" s="11" t="n">
        <f t="normal" ca="1">A1915</f>
        <v>0</v>
      </c>
    </row>
    <row r="1790" spans="1:7">
      <c r="A1790" t="s">
        <v>4</v>
      </c>
      <c r="B1790" s="4" t="s">
        <v>5</v>
      </c>
      <c r="C1790" s="4" t="s">
        <v>13</v>
      </c>
      <c r="D1790" s="4" t="s">
        <v>13</v>
      </c>
      <c r="E1790" s="4" t="s">
        <v>13</v>
      </c>
      <c r="F1790" s="4" t="s">
        <v>13</v>
      </c>
      <c r="G1790" s="4" t="s">
        <v>10</v>
      </c>
      <c r="H1790" s="4" t="s">
        <v>20</v>
      </c>
      <c r="I1790" s="4" t="s">
        <v>10</v>
      </c>
      <c r="J1790" s="4" t="s">
        <v>20</v>
      </c>
      <c r="K1790" s="4" t="s">
        <v>10</v>
      </c>
      <c r="L1790" s="4" t="s">
        <v>20</v>
      </c>
      <c r="M1790" s="4" t="s">
        <v>10</v>
      </c>
      <c r="N1790" s="4" t="s">
        <v>20</v>
      </c>
      <c r="O1790" s="4" t="s">
        <v>10</v>
      </c>
      <c r="P1790" s="4" t="s">
        <v>20</v>
      </c>
      <c r="Q1790" s="4" t="s">
        <v>10</v>
      </c>
      <c r="R1790" s="4" t="s">
        <v>20</v>
      </c>
      <c r="S1790" s="4" t="s">
        <v>20</v>
      </c>
    </row>
    <row r="1791" spans="1:7">
      <c r="A1791" t="n">
        <v>15800</v>
      </c>
      <c r="B1791" s="47" t="n">
        <v>6</v>
      </c>
      <c r="C1791" s="7" t="n">
        <v>31</v>
      </c>
      <c r="D1791" s="7" t="n">
        <v>18</v>
      </c>
      <c r="E1791" s="7" t="n">
        <v>1</v>
      </c>
      <c r="F1791" s="7" t="n">
        <v>6</v>
      </c>
      <c r="G1791" s="7" t="n">
        <v>0</v>
      </c>
      <c r="H1791" s="11" t="n">
        <f t="normal" ca="1">A1793</f>
        <v>0</v>
      </c>
      <c r="I1791" s="7" t="n">
        <v>1</v>
      </c>
      <c r="J1791" s="11" t="n">
        <f t="normal" ca="1">A1799</f>
        <v>0</v>
      </c>
      <c r="K1791" s="7" t="n">
        <v>2</v>
      </c>
      <c r="L1791" s="11" t="n">
        <f t="normal" ca="1">A1805</f>
        <v>0</v>
      </c>
      <c r="M1791" s="7" t="n">
        <v>3</v>
      </c>
      <c r="N1791" s="11" t="n">
        <f t="normal" ca="1">A1811</f>
        <v>0</v>
      </c>
      <c r="O1791" s="7" t="n">
        <v>4</v>
      </c>
      <c r="P1791" s="11" t="n">
        <f t="normal" ca="1">A1817</f>
        <v>0</v>
      </c>
      <c r="Q1791" s="7" t="n">
        <v>5</v>
      </c>
      <c r="R1791" s="11" t="n">
        <f t="normal" ca="1">A1823</f>
        <v>0</v>
      </c>
      <c r="S1791" s="11" t="n">
        <f t="normal" ca="1">A1829</f>
        <v>0</v>
      </c>
    </row>
    <row r="1792" spans="1:7">
      <c r="A1792" t="s">
        <v>4</v>
      </c>
      <c r="B1792" s="4" t="s">
        <v>5</v>
      </c>
      <c r="C1792" s="4" t="s">
        <v>10</v>
      </c>
    </row>
    <row r="1793" spans="1:19">
      <c r="A1793" t="n">
        <v>15845</v>
      </c>
      <c r="B1793" s="12" t="n">
        <v>12</v>
      </c>
      <c r="C1793" s="7" t="n">
        <v>31</v>
      </c>
    </row>
    <row r="1794" spans="1:19">
      <c r="A1794" t="s">
        <v>4</v>
      </c>
      <c r="B1794" s="4" t="s">
        <v>5</v>
      </c>
      <c r="C1794" s="4" t="s">
        <v>13</v>
      </c>
      <c r="D1794" s="4" t="s">
        <v>13</v>
      </c>
      <c r="E1794" s="4" t="s">
        <v>9</v>
      </c>
      <c r="F1794" s="4" t="s">
        <v>13</v>
      </c>
      <c r="G1794" s="4" t="s">
        <v>13</v>
      </c>
    </row>
    <row r="1795" spans="1:19">
      <c r="A1795" t="n">
        <v>15848</v>
      </c>
      <c r="B1795" s="31" t="n">
        <v>18</v>
      </c>
      <c r="C1795" s="7" t="n">
        <v>1</v>
      </c>
      <c r="D1795" s="7" t="n">
        <v>0</v>
      </c>
      <c r="E1795" s="7" t="n">
        <v>1</v>
      </c>
      <c r="F1795" s="7" t="n">
        <v>19</v>
      </c>
      <c r="G1795" s="7" t="n">
        <v>1</v>
      </c>
    </row>
    <row r="1796" spans="1:19">
      <c r="A1796" t="s">
        <v>4</v>
      </c>
      <c r="B1796" s="4" t="s">
        <v>5</v>
      </c>
      <c r="C1796" s="4" t="s">
        <v>20</v>
      </c>
    </row>
    <row r="1797" spans="1:19">
      <c r="A1797" t="n">
        <v>15857</v>
      </c>
      <c r="B1797" s="17" t="n">
        <v>3</v>
      </c>
      <c r="C1797" s="11" t="n">
        <f t="normal" ca="1">A1829</f>
        <v>0</v>
      </c>
    </row>
    <row r="1798" spans="1:19">
      <c r="A1798" t="s">
        <v>4</v>
      </c>
      <c r="B1798" s="4" t="s">
        <v>5</v>
      </c>
      <c r="C1798" s="4" t="s">
        <v>10</v>
      </c>
    </row>
    <row r="1799" spans="1:19">
      <c r="A1799" t="n">
        <v>15862</v>
      </c>
      <c r="B1799" s="12" t="n">
        <v>12</v>
      </c>
      <c r="C1799" s="7" t="n">
        <v>32</v>
      </c>
    </row>
    <row r="1800" spans="1:19">
      <c r="A1800" t="s">
        <v>4</v>
      </c>
      <c r="B1800" s="4" t="s">
        <v>5</v>
      </c>
      <c r="C1800" s="4" t="s">
        <v>13</v>
      </c>
      <c r="D1800" s="4" t="s">
        <v>13</v>
      </c>
      <c r="E1800" s="4" t="s">
        <v>9</v>
      </c>
      <c r="F1800" s="4" t="s">
        <v>13</v>
      </c>
      <c r="G1800" s="4" t="s">
        <v>13</v>
      </c>
    </row>
    <row r="1801" spans="1:19">
      <c r="A1801" t="n">
        <v>15865</v>
      </c>
      <c r="B1801" s="31" t="n">
        <v>18</v>
      </c>
      <c r="C1801" s="7" t="n">
        <v>1</v>
      </c>
      <c r="D1801" s="7" t="n">
        <v>0</v>
      </c>
      <c r="E1801" s="7" t="n">
        <v>2</v>
      </c>
      <c r="F1801" s="7" t="n">
        <v>19</v>
      </c>
      <c r="G1801" s="7" t="n">
        <v>1</v>
      </c>
    </row>
    <row r="1802" spans="1:19">
      <c r="A1802" t="s">
        <v>4</v>
      </c>
      <c r="B1802" s="4" t="s">
        <v>5</v>
      </c>
      <c r="C1802" s="4" t="s">
        <v>20</v>
      </c>
    </row>
    <row r="1803" spans="1:19">
      <c r="A1803" t="n">
        <v>15874</v>
      </c>
      <c r="B1803" s="17" t="n">
        <v>3</v>
      </c>
      <c r="C1803" s="11" t="n">
        <f t="normal" ca="1">A1829</f>
        <v>0</v>
      </c>
    </row>
    <row r="1804" spans="1:19">
      <c r="A1804" t="s">
        <v>4</v>
      </c>
      <c r="B1804" s="4" t="s">
        <v>5</v>
      </c>
      <c r="C1804" s="4" t="s">
        <v>10</v>
      </c>
    </row>
    <row r="1805" spans="1:19">
      <c r="A1805" t="n">
        <v>15879</v>
      </c>
      <c r="B1805" s="12" t="n">
        <v>12</v>
      </c>
      <c r="C1805" s="7" t="n">
        <v>33</v>
      </c>
    </row>
    <row r="1806" spans="1:19">
      <c r="A1806" t="s">
        <v>4</v>
      </c>
      <c r="B1806" s="4" t="s">
        <v>5</v>
      </c>
      <c r="C1806" s="4" t="s">
        <v>13</v>
      </c>
      <c r="D1806" s="4" t="s">
        <v>13</v>
      </c>
      <c r="E1806" s="4" t="s">
        <v>9</v>
      </c>
      <c r="F1806" s="4" t="s">
        <v>13</v>
      </c>
      <c r="G1806" s="4" t="s">
        <v>13</v>
      </c>
    </row>
    <row r="1807" spans="1:19">
      <c r="A1807" t="n">
        <v>15882</v>
      </c>
      <c r="B1807" s="31" t="n">
        <v>18</v>
      </c>
      <c r="C1807" s="7" t="n">
        <v>1</v>
      </c>
      <c r="D1807" s="7" t="n">
        <v>0</v>
      </c>
      <c r="E1807" s="7" t="n">
        <v>3</v>
      </c>
      <c r="F1807" s="7" t="n">
        <v>19</v>
      </c>
      <c r="G1807" s="7" t="n">
        <v>1</v>
      </c>
    </row>
    <row r="1808" spans="1:19">
      <c r="A1808" t="s">
        <v>4</v>
      </c>
      <c r="B1808" s="4" t="s">
        <v>5</v>
      </c>
      <c r="C1808" s="4" t="s">
        <v>20</v>
      </c>
    </row>
    <row r="1809" spans="1:7">
      <c r="A1809" t="n">
        <v>15891</v>
      </c>
      <c r="B1809" s="17" t="n">
        <v>3</v>
      </c>
      <c r="C1809" s="11" t="n">
        <f t="normal" ca="1">A1829</f>
        <v>0</v>
      </c>
    </row>
    <row r="1810" spans="1:7">
      <c r="A1810" t="s">
        <v>4</v>
      </c>
      <c r="B1810" s="4" t="s">
        <v>5</v>
      </c>
      <c r="C1810" s="4" t="s">
        <v>10</v>
      </c>
    </row>
    <row r="1811" spans="1:7">
      <c r="A1811" t="n">
        <v>15896</v>
      </c>
      <c r="B1811" s="12" t="n">
        <v>12</v>
      </c>
      <c r="C1811" s="7" t="n">
        <v>34</v>
      </c>
    </row>
    <row r="1812" spans="1:7">
      <c r="A1812" t="s">
        <v>4</v>
      </c>
      <c r="B1812" s="4" t="s">
        <v>5</v>
      </c>
      <c r="C1812" s="4" t="s">
        <v>13</v>
      </c>
      <c r="D1812" s="4" t="s">
        <v>13</v>
      </c>
      <c r="E1812" s="4" t="s">
        <v>9</v>
      </c>
      <c r="F1812" s="4" t="s">
        <v>13</v>
      </c>
      <c r="G1812" s="4" t="s">
        <v>13</v>
      </c>
    </row>
    <row r="1813" spans="1:7">
      <c r="A1813" t="n">
        <v>15899</v>
      </c>
      <c r="B1813" s="31" t="n">
        <v>18</v>
      </c>
      <c r="C1813" s="7" t="n">
        <v>1</v>
      </c>
      <c r="D1813" s="7" t="n">
        <v>0</v>
      </c>
      <c r="E1813" s="7" t="n">
        <v>4</v>
      </c>
      <c r="F1813" s="7" t="n">
        <v>19</v>
      </c>
      <c r="G1813" s="7" t="n">
        <v>1</v>
      </c>
    </row>
    <row r="1814" spans="1:7">
      <c r="A1814" t="s">
        <v>4</v>
      </c>
      <c r="B1814" s="4" t="s">
        <v>5</v>
      </c>
      <c r="C1814" s="4" t="s">
        <v>20</v>
      </c>
    </row>
    <row r="1815" spans="1:7">
      <c r="A1815" t="n">
        <v>15908</v>
      </c>
      <c r="B1815" s="17" t="n">
        <v>3</v>
      </c>
      <c r="C1815" s="11" t="n">
        <f t="normal" ca="1">A1829</f>
        <v>0</v>
      </c>
    </row>
    <row r="1816" spans="1:7">
      <c r="A1816" t="s">
        <v>4</v>
      </c>
      <c r="B1816" s="4" t="s">
        <v>5</v>
      </c>
      <c r="C1816" s="4" t="s">
        <v>10</v>
      </c>
    </row>
    <row r="1817" spans="1:7">
      <c r="A1817" t="n">
        <v>15913</v>
      </c>
      <c r="B1817" s="12" t="n">
        <v>12</v>
      </c>
      <c r="C1817" s="7" t="n">
        <v>35</v>
      </c>
    </row>
    <row r="1818" spans="1:7">
      <c r="A1818" t="s">
        <v>4</v>
      </c>
      <c r="B1818" s="4" t="s">
        <v>5</v>
      </c>
      <c r="C1818" s="4" t="s">
        <v>13</v>
      </c>
      <c r="D1818" s="4" t="s">
        <v>13</v>
      </c>
      <c r="E1818" s="4" t="s">
        <v>9</v>
      </c>
      <c r="F1818" s="4" t="s">
        <v>13</v>
      </c>
      <c r="G1818" s="4" t="s">
        <v>13</v>
      </c>
    </row>
    <row r="1819" spans="1:7">
      <c r="A1819" t="n">
        <v>15916</v>
      </c>
      <c r="B1819" s="31" t="n">
        <v>18</v>
      </c>
      <c r="C1819" s="7" t="n">
        <v>1</v>
      </c>
      <c r="D1819" s="7" t="n">
        <v>0</v>
      </c>
      <c r="E1819" s="7" t="n">
        <v>5</v>
      </c>
      <c r="F1819" s="7" t="n">
        <v>19</v>
      </c>
      <c r="G1819" s="7" t="n">
        <v>1</v>
      </c>
    </row>
    <row r="1820" spans="1:7">
      <c r="A1820" t="s">
        <v>4</v>
      </c>
      <c r="B1820" s="4" t="s">
        <v>5</v>
      </c>
      <c r="C1820" s="4" t="s">
        <v>20</v>
      </c>
    </row>
    <row r="1821" spans="1:7">
      <c r="A1821" t="n">
        <v>15925</v>
      </c>
      <c r="B1821" s="17" t="n">
        <v>3</v>
      </c>
      <c r="C1821" s="11" t="n">
        <f t="normal" ca="1">A1829</f>
        <v>0</v>
      </c>
    </row>
    <row r="1822" spans="1:7">
      <c r="A1822" t="s">
        <v>4</v>
      </c>
      <c r="B1822" s="4" t="s">
        <v>5</v>
      </c>
      <c r="C1822" s="4" t="s">
        <v>10</v>
      </c>
    </row>
    <row r="1823" spans="1:7">
      <c r="A1823" t="n">
        <v>15930</v>
      </c>
      <c r="B1823" s="12" t="n">
        <v>12</v>
      </c>
      <c r="C1823" s="7" t="n">
        <v>36</v>
      </c>
    </row>
    <row r="1824" spans="1:7">
      <c r="A1824" t="s">
        <v>4</v>
      </c>
      <c r="B1824" s="4" t="s">
        <v>5</v>
      </c>
      <c r="C1824" s="4" t="s">
        <v>13</v>
      </c>
      <c r="D1824" s="4" t="s">
        <v>13</v>
      </c>
      <c r="E1824" s="4" t="s">
        <v>9</v>
      </c>
      <c r="F1824" s="4" t="s">
        <v>13</v>
      </c>
      <c r="G1824" s="4" t="s">
        <v>13</v>
      </c>
    </row>
    <row r="1825" spans="1:7">
      <c r="A1825" t="n">
        <v>15933</v>
      </c>
      <c r="B1825" s="31" t="n">
        <v>18</v>
      </c>
      <c r="C1825" s="7" t="n">
        <v>1</v>
      </c>
      <c r="D1825" s="7" t="n">
        <v>0</v>
      </c>
      <c r="E1825" s="7" t="n">
        <v>6</v>
      </c>
      <c r="F1825" s="7" t="n">
        <v>19</v>
      </c>
      <c r="G1825" s="7" t="n">
        <v>1</v>
      </c>
    </row>
    <row r="1826" spans="1:7">
      <c r="A1826" t="s">
        <v>4</v>
      </c>
      <c r="B1826" s="4" t="s">
        <v>5</v>
      </c>
      <c r="C1826" s="4" t="s">
        <v>20</v>
      </c>
    </row>
    <row r="1827" spans="1:7">
      <c r="A1827" t="n">
        <v>15942</v>
      </c>
      <c r="B1827" s="17" t="n">
        <v>3</v>
      </c>
      <c r="C1827" s="11" t="n">
        <f t="normal" ca="1">A1829</f>
        <v>0</v>
      </c>
    </row>
    <row r="1828" spans="1:7">
      <c r="A1828" t="s">
        <v>4</v>
      </c>
      <c r="B1828" s="4" t="s">
        <v>5</v>
      </c>
      <c r="C1828" s="4" t="s">
        <v>20</v>
      </c>
    </row>
    <row r="1829" spans="1:7">
      <c r="A1829" t="n">
        <v>15947</v>
      </c>
      <c r="B1829" s="17" t="n">
        <v>3</v>
      </c>
      <c r="C1829" s="11" t="n">
        <f t="normal" ca="1">A1915</f>
        <v>0</v>
      </c>
    </row>
    <row r="1830" spans="1:7">
      <c r="A1830" t="s">
        <v>4</v>
      </c>
      <c r="B1830" s="4" t="s">
        <v>5</v>
      </c>
      <c r="C1830" s="4" t="s">
        <v>13</v>
      </c>
      <c r="D1830" s="4" t="s">
        <v>13</v>
      </c>
      <c r="E1830" s="4" t="s">
        <v>13</v>
      </c>
      <c r="F1830" s="4" t="s">
        <v>13</v>
      </c>
      <c r="G1830" s="4" t="s">
        <v>10</v>
      </c>
      <c r="H1830" s="4" t="s">
        <v>20</v>
      </c>
      <c r="I1830" s="4" t="s">
        <v>10</v>
      </c>
      <c r="J1830" s="4" t="s">
        <v>20</v>
      </c>
      <c r="K1830" s="4" t="s">
        <v>10</v>
      </c>
      <c r="L1830" s="4" t="s">
        <v>20</v>
      </c>
      <c r="M1830" s="4" t="s">
        <v>10</v>
      </c>
      <c r="N1830" s="4" t="s">
        <v>20</v>
      </c>
      <c r="O1830" s="4" t="s">
        <v>10</v>
      </c>
      <c r="P1830" s="4" t="s">
        <v>20</v>
      </c>
      <c r="Q1830" s="4" t="s">
        <v>10</v>
      </c>
      <c r="R1830" s="4" t="s">
        <v>20</v>
      </c>
      <c r="S1830" s="4" t="s">
        <v>20</v>
      </c>
    </row>
    <row r="1831" spans="1:7">
      <c r="A1831" t="n">
        <v>15952</v>
      </c>
      <c r="B1831" s="47" t="n">
        <v>6</v>
      </c>
      <c r="C1831" s="7" t="n">
        <v>31</v>
      </c>
      <c r="D1831" s="7" t="n">
        <v>19</v>
      </c>
      <c r="E1831" s="7" t="n">
        <v>1</v>
      </c>
      <c r="F1831" s="7" t="n">
        <v>6</v>
      </c>
      <c r="G1831" s="7" t="n">
        <v>0</v>
      </c>
      <c r="H1831" s="11" t="n">
        <f t="normal" ca="1">A1833</f>
        <v>0</v>
      </c>
      <c r="I1831" s="7" t="n">
        <v>1</v>
      </c>
      <c r="J1831" s="11" t="n">
        <f t="normal" ca="1">A1839</f>
        <v>0</v>
      </c>
      <c r="K1831" s="7" t="n">
        <v>2</v>
      </c>
      <c r="L1831" s="11" t="n">
        <f t="normal" ca="1">A1845</f>
        <v>0</v>
      </c>
      <c r="M1831" s="7" t="n">
        <v>3</v>
      </c>
      <c r="N1831" s="11" t="n">
        <f t="normal" ca="1">A1851</f>
        <v>0</v>
      </c>
      <c r="O1831" s="7" t="n">
        <v>4</v>
      </c>
      <c r="P1831" s="11" t="n">
        <f t="normal" ca="1">A1857</f>
        <v>0</v>
      </c>
      <c r="Q1831" s="7" t="n">
        <v>5</v>
      </c>
      <c r="R1831" s="11" t="n">
        <f t="normal" ca="1">A1863</f>
        <v>0</v>
      </c>
      <c r="S1831" s="11" t="n">
        <f t="normal" ca="1">A1869</f>
        <v>0</v>
      </c>
    </row>
    <row r="1832" spans="1:7">
      <c r="A1832" t="s">
        <v>4</v>
      </c>
      <c r="B1832" s="4" t="s">
        <v>5</v>
      </c>
      <c r="C1832" s="4" t="s">
        <v>10</v>
      </c>
    </row>
    <row r="1833" spans="1:7">
      <c r="A1833" t="n">
        <v>15997</v>
      </c>
      <c r="B1833" s="12" t="n">
        <v>12</v>
      </c>
      <c r="C1833" s="7" t="n">
        <v>31</v>
      </c>
    </row>
    <row r="1834" spans="1:7">
      <c r="A1834" t="s">
        <v>4</v>
      </c>
      <c r="B1834" s="4" t="s">
        <v>5</v>
      </c>
      <c r="C1834" s="4" t="s">
        <v>13</v>
      </c>
      <c r="D1834" s="4" t="s">
        <v>13</v>
      </c>
      <c r="E1834" s="4" t="s">
        <v>9</v>
      </c>
      <c r="F1834" s="4" t="s">
        <v>13</v>
      </c>
      <c r="G1834" s="4" t="s">
        <v>13</v>
      </c>
    </row>
    <row r="1835" spans="1:7">
      <c r="A1835" t="n">
        <v>16000</v>
      </c>
      <c r="B1835" s="31" t="n">
        <v>18</v>
      </c>
      <c r="C1835" s="7" t="n">
        <v>1</v>
      </c>
      <c r="D1835" s="7" t="n">
        <v>0</v>
      </c>
      <c r="E1835" s="7" t="n">
        <v>1</v>
      </c>
      <c r="F1835" s="7" t="n">
        <v>19</v>
      </c>
      <c r="G1835" s="7" t="n">
        <v>1</v>
      </c>
    </row>
    <row r="1836" spans="1:7">
      <c r="A1836" t="s">
        <v>4</v>
      </c>
      <c r="B1836" s="4" t="s">
        <v>5</v>
      </c>
      <c r="C1836" s="4" t="s">
        <v>20</v>
      </c>
    </row>
    <row r="1837" spans="1:7">
      <c r="A1837" t="n">
        <v>16009</v>
      </c>
      <c r="B1837" s="17" t="n">
        <v>3</v>
      </c>
      <c r="C1837" s="11" t="n">
        <f t="normal" ca="1">A1869</f>
        <v>0</v>
      </c>
    </row>
    <row r="1838" spans="1:7">
      <c r="A1838" t="s">
        <v>4</v>
      </c>
      <c r="B1838" s="4" t="s">
        <v>5</v>
      </c>
      <c r="C1838" s="4" t="s">
        <v>10</v>
      </c>
    </row>
    <row r="1839" spans="1:7">
      <c r="A1839" t="n">
        <v>16014</v>
      </c>
      <c r="B1839" s="12" t="n">
        <v>12</v>
      </c>
      <c r="C1839" s="7" t="n">
        <v>32</v>
      </c>
    </row>
    <row r="1840" spans="1:7">
      <c r="A1840" t="s">
        <v>4</v>
      </c>
      <c r="B1840" s="4" t="s">
        <v>5</v>
      </c>
      <c r="C1840" s="4" t="s">
        <v>13</v>
      </c>
      <c r="D1840" s="4" t="s">
        <v>13</v>
      </c>
      <c r="E1840" s="4" t="s">
        <v>9</v>
      </c>
      <c r="F1840" s="4" t="s">
        <v>13</v>
      </c>
      <c r="G1840" s="4" t="s">
        <v>13</v>
      </c>
    </row>
    <row r="1841" spans="1:19">
      <c r="A1841" t="n">
        <v>16017</v>
      </c>
      <c r="B1841" s="31" t="n">
        <v>18</v>
      </c>
      <c r="C1841" s="7" t="n">
        <v>1</v>
      </c>
      <c r="D1841" s="7" t="n">
        <v>0</v>
      </c>
      <c r="E1841" s="7" t="n">
        <v>2</v>
      </c>
      <c r="F1841" s="7" t="n">
        <v>19</v>
      </c>
      <c r="G1841" s="7" t="n">
        <v>1</v>
      </c>
    </row>
    <row r="1842" spans="1:19">
      <c r="A1842" t="s">
        <v>4</v>
      </c>
      <c r="B1842" s="4" t="s">
        <v>5</v>
      </c>
      <c r="C1842" s="4" t="s">
        <v>20</v>
      </c>
    </row>
    <row r="1843" spans="1:19">
      <c r="A1843" t="n">
        <v>16026</v>
      </c>
      <c r="B1843" s="17" t="n">
        <v>3</v>
      </c>
      <c r="C1843" s="11" t="n">
        <f t="normal" ca="1">A1869</f>
        <v>0</v>
      </c>
    </row>
    <row r="1844" spans="1:19">
      <c r="A1844" t="s">
        <v>4</v>
      </c>
      <c r="B1844" s="4" t="s">
        <v>5</v>
      </c>
      <c r="C1844" s="4" t="s">
        <v>10</v>
      </c>
    </row>
    <row r="1845" spans="1:19">
      <c r="A1845" t="n">
        <v>16031</v>
      </c>
      <c r="B1845" s="12" t="n">
        <v>12</v>
      </c>
      <c r="C1845" s="7" t="n">
        <v>33</v>
      </c>
    </row>
    <row r="1846" spans="1:19">
      <c r="A1846" t="s">
        <v>4</v>
      </c>
      <c r="B1846" s="4" t="s">
        <v>5</v>
      </c>
      <c r="C1846" s="4" t="s">
        <v>13</v>
      </c>
      <c r="D1846" s="4" t="s">
        <v>13</v>
      </c>
      <c r="E1846" s="4" t="s">
        <v>9</v>
      </c>
      <c r="F1846" s="4" t="s">
        <v>13</v>
      </c>
      <c r="G1846" s="4" t="s">
        <v>13</v>
      </c>
    </row>
    <row r="1847" spans="1:19">
      <c r="A1847" t="n">
        <v>16034</v>
      </c>
      <c r="B1847" s="31" t="n">
        <v>18</v>
      </c>
      <c r="C1847" s="7" t="n">
        <v>1</v>
      </c>
      <c r="D1847" s="7" t="n">
        <v>0</v>
      </c>
      <c r="E1847" s="7" t="n">
        <v>3</v>
      </c>
      <c r="F1847" s="7" t="n">
        <v>19</v>
      </c>
      <c r="G1847" s="7" t="n">
        <v>1</v>
      </c>
    </row>
    <row r="1848" spans="1:19">
      <c r="A1848" t="s">
        <v>4</v>
      </c>
      <c r="B1848" s="4" t="s">
        <v>5</v>
      </c>
      <c r="C1848" s="4" t="s">
        <v>20</v>
      </c>
    </row>
    <row r="1849" spans="1:19">
      <c r="A1849" t="n">
        <v>16043</v>
      </c>
      <c r="B1849" s="17" t="n">
        <v>3</v>
      </c>
      <c r="C1849" s="11" t="n">
        <f t="normal" ca="1">A1869</f>
        <v>0</v>
      </c>
    </row>
    <row r="1850" spans="1:19">
      <c r="A1850" t="s">
        <v>4</v>
      </c>
      <c r="B1850" s="4" t="s">
        <v>5</v>
      </c>
      <c r="C1850" s="4" t="s">
        <v>10</v>
      </c>
    </row>
    <row r="1851" spans="1:19">
      <c r="A1851" t="n">
        <v>16048</v>
      </c>
      <c r="B1851" s="12" t="n">
        <v>12</v>
      </c>
      <c r="C1851" s="7" t="n">
        <v>34</v>
      </c>
    </row>
    <row r="1852" spans="1:19">
      <c r="A1852" t="s">
        <v>4</v>
      </c>
      <c r="B1852" s="4" t="s">
        <v>5</v>
      </c>
      <c r="C1852" s="4" t="s">
        <v>13</v>
      </c>
      <c r="D1852" s="4" t="s">
        <v>13</v>
      </c>
      <c r="E1852" s="4" t="s">
        <v>9</v>
      </c>
      <c r="F1852" s="4" t="s">
        <v>13</v>
      </c>
      <c r="G1852" s="4" t="s">
        <v>13</v>
      </c>
    </row>
    <row r="1853" spans="1:19">
      <c r="A1853" t="n">
        <v>16051</v>
      </c>
      <c r="B1853" s="31" t="n">
        <v>18</v>
      </c>
      <c r="C1853" s="7" t="n">
        <v>1</v>
      </c>
      <c r="D1853" s="7" t="n">
        <v>0</v>
      </c>
      <c r="E1853" s="7" t="n">
        <v>4</v>
      </c>
      <c r="F1853" s="7" t="n">
        <v>19</v>
      </c>
      <c r="G1853" s="7" t="n">
        <v>1</v>
      </c>
    </row>
    <row r="1854" spans="1:19">
      <c r="A1854" t="s">
        <v>4</v>
      </c>
      <c r="B1854" s="4" t="s">
        <v>5</v>
      </c>
      <c r="C1854" s="4" t="s">
        <v>20</v>
      </c>
    </row>
    <row r="1855" spans="1:19">
      <c r="A1855" t="n">
        <v>16060</v>
      </c>
      <c r="B1855" s="17" t="n">
        <v>3</v>
      </c>
      <c r="C1855" s="11" t="n">
        <f t="normal" ca="1">A1869</f>
        <v>0</v>
      </c>
    </row>
    <row r="1856" spans="1:19">
      <c r="A1856" t="s">
        <v>4</v>
      </c>
      <c r="B1856" s="4" t="s">
        <v>5</v>
      </c>
      <c r="C1856" s="4" t="s">
        <v>10</v>
      </c>
    </row>
    <row r="1857" spans="1:7">
      <c r="A1857" t="n">
        <v>16065</v>
      </c>
      <c r="B1857" s="12" t="n">
        <v>12</v>
      </c>
      <c r="C1857" s="7" t="n">
        <v>35</v>
      </c>
    </row>
    <row r="1858" spans="1:7">
      <c r="A1858" t="s">
        <v>4</v>
      </c>
      <c r="B1858" s="4" t="s">
        <v>5</v>
      </c>
      <c r="C1858" s="4" t="s">
        <v>13</v>
      </c>
      <c r="D1858" s="4" t="s">
        <v>13</v>
      </c>
      <c r="E1858" s="4" t="s">
        <v>9</v>
      </c>
      <c r="F1858" s="4" t="s">
        <v>13</v>
      </c>
      <c r="G1858" s="4" t="s">
        <v>13</v>
      </c>
    </row>
    <row r="1859" spans="1:7">
      <c r="A1859" t="n">
        <v>16068</v>
      </c>
      <c r="B1859" s="31" t="n">
        <v>18</v>
      </c>
      <c r="C1859" s="7" t="n">
        <v>1</v>
      </c>
      <c r="D1859" s="7" t="n">
        <v>0</v>
      </c>
      <c r="E1859" s="7" t="n">
        <v>5</v>
      </c>
      <c r="F1859" s="7" t="n">
        <v>19</v>
      </c>
      <c r="G1859" s="7" t="n">
        <v>1</v>
      </c>
    </row>
    <row r="1860" spans="1:7">
      <c r="A1860" t="s">
        <v>4</v>
      </c>
      <c r="B1860" s="4" t="s">
        <v>5</v>
      </c>
      <c r="C1860" s="4" t="s">
        <v>20</v>
      </c>
    </row>
    <row r="1861" spans="1:7">
      <c r="A1861" t="n">
        <v>16077</v>
      </c>
      <c r="B1861" s="17" t="n">
        <v>3</v>
      </c>
      <c r="C1861" s="11" t="n">
        <f t="normal" ca="1">A1869</f>
        <v>0</v>
      </c>
    </row>
    <row r="1862" spans="1:7">
      <c r="A1862" t="s">
        <v>4</v>
      </c>
      <c r="B1862" s="4" t="s">
        <v>5</v>
      </c>
      <c r="C1862" s="4" t="s">
        <v>10</v>
      </c>
    </row>
    <row r="1863" spans="1:7">
      <c r="A1863" t="n">
        <v>16082</v>
      </c>
      <c r="B1863" s="12" t="n">
        <v>12</v>
      </c>
      <c r="C1863" s="7" t="n">
        <v>36</v>
      </c>
    </row>
    <row r="1864" spans="1:7">
      <c r="A1864" t="s">
        <v>4</v>
      </c>
      <c r="B1864" s="4" t="s">
        <v>5</v>
      </c>
      <c r="C1864" s="4" t="s">
        <v>13</v>
      </c>
      <c r="D1864" s="4" t="s">
        <v>13</v>
      </c>
      <c r="E1864" s="4" t="s">
        <v>9</v>
      </c>
      <c r="F1864" s="4" t="s">
        <v>13</v>
      </c>
      <c r="G1864" s="4" t="s">
        <v>13</v>
      </c>
    </row>
    <row r="1865" spans="1:7">
      <c r="A1865" t="n">
        <v>16085</v>
      </c>
      <c r="B1865" s="31" t="n">
        <v>18</v>
      </c>
      <c r="C1865" s="7" t="n">
        <v>1</v>
      </c>
      <c r="D1865" s="7" t="n">
        <v>0</v>
      </c>
      <c r="E1865" s="7" t="n">
        <v>6</v>
      </c>
      <c r="F1865" s="7" t="n">
        <v>19</v>
      </c>
      <c r="G1865" s="7" t="n">
        <v>1</v>
      </c>
    </row>
    <row r="1866" spans="1:7">
      <c r="A1866" t="s">
        <v>4</v>
      </c>
      <c r="B1866" s="4" t="s">
        <v>5</v>
      </c>
      <c r="C1866" s="4" t="s">
        <v>20</v>
      </c>
    </row>
    <row r="1867" spans="1:7">
      <c r="A1867" t="n">
        <v>16094</v>
      </c>
      <c r="B1867" s="17" t="n">
        <v>3</v>
      </c>
      <c r="C1867" s="11" t="n">
        <f t="normal" ca="1">A1869</f>
        <v>0</v>
      </c>
    </row>
    <row r="1868" spans="1:7">
      <c r="A1868" t="s">
        <v>4</v>
      </c>
      <c r="B1868" s="4" t="s">
        <v>5</v>
      </c>
      <c r="C1868" s="4" t="s">
        <v>20</v>
      </c>
    </row>
    <row r="1869" spans="1:7">
      <c r="A1869" t="n">
        <v>16099</v>
      </c>
      <c r="B1869" s="17" t="n">
        <v>3</v>
      </c>
      <c r="C1869" s="11" t="n">
        <f t="normal" ca="1">A1915</f>
        <v>0</v>
      </c>
    </row>
    <row r="1870" spans="1:7">
      <c r="A1870" t="s">
        <v>4</v>
      </c>
      <c r="B1870" s="4" t="s">
        <v>5</v>
      </c>
      <c r="C1870" s="4" t="s">
        <v>13</v>
      </c>
      <c r="D1870" s="4" t="s">
        <v>13</v>
      </c>
      <c r="E1870" s="4" t="s">
        <v>13</v>
      </c>
      <c r="F1870" s="4" t="s">
        <v>13</v>
      </c>
      <c r="G1870" s="4" t="s">
        <v>10</v>
      </c>
      <c r="H1870" s="4" t="s">
        <v>20</v>
      </c>
      <c r="I1870" s="4" t="s">
        <v>10</v>
      </c>
      <c r="J1870" s="4" t="s">
        <v>20</v>
      </c>
      <c r="K1870" s="4" t="s">
        <v>10</v>
      </c>
      <c r="L1870" s="4" t="s">
        <v>20</v>
      </c>
      <c r="M1870" s="4" t="s">
        <v>10</v>
      </c>
      <c r="N1870" s="4" t="s">
        <v>20</v>
      </c>
      <c r="O1870" s="4" t="s">
        <v>10</v>
      </c>
      <c r="P1870" s="4" t="s">
        <v>20</v>
      </c>
      <c r="Q1870" s="4" t="s">
        <v>10</v>
      </c>
      <c r="R1870" s="4" t="s">
        <v>20</v>
      </c>
      <c r="S1870" s="4" t="s">
        <v>20</v>
      </c>
    </row>
    <row r="1871" spans="1:7">
      <c r="A1871" t="n">
        <v>16104</v>
      </c>
      <c r="B1871" s="47" t="n">
        <v>6</v>
      </c>
      <c r="C1871" s="7" t="n">
        <v>31</v>
      </c>
      <c r="D1871" s="7" t="n">
        <v>20</v>
      </c>
      <c r="E1871" s="7" t="n">
        <v>1</v>
      </c>
      <c r="F1871" s="7" t="n">
        <v>6</v>
      </c>
      <c r="G1871" s="7" t="n">
        <v>0</v>
      </c>
      <c r="H1871" s="11" t="n">
        <f t="normal" ca="1">A1873</f>
        <v>0</v>
      </c>
      <c r="I1871" s="7" t="n">
        <v>1</v>
      </c>
      <c r="J1871" s="11" t="n">
        <f t="normal" ca="1">A1879</f>
        <v>0</v>
      </c>
      <c r="K1871" s="7" t="n">
        <v>2</v>
      </c>
      <c r="L1871" s="11" t="n">
        <f t="normal" ca="1">A1885</f>
        <v>0</v>
      </c>
      <c r="M1871" s="7" t="n">
        <v>3</v>
      </c>
      <c r="N1871" s="11" t="n">
        <f t="normal" ca="1">A1891</f>
        <v>0</v>
      </c>
      <c r="O1871" s="7" t="n">
        <v>4</v>
      </c>
      <c r="P1871" s="11" t="n">
        <f t="normal" ca="1">A1897</f>
        <v>0</v>
      </c>
      <c r="Q1871" s="7" t="n">
        <v>5</v>
      </c>
      <c r="R1871" s="11" t="n">
        <f t="normal" ca="1">A1903</f>
        <v>0</v>
      </c>
      <c r="S1871" s="11" t="n">
        <f t="normal" ca="1">A1909</f>
        <v>0</v>
      </c>
    </row>
    <row r="1872" spans="1:7">
      <c r="A1872" t="s">
        <v>4</v>
      </c>
      <c r="B1872" s="4" t="s">
        <v>5</v>
      </c>
      <c r="C1872" s="4" t="s">
        <v>10</v>
      </c>
    </row>
    <row r="1873" spans="1:19">
      <c r="A1873" t="n">
        <v>16149</v>
      </c>
      <c r="B1873" s="12" t="n">
        <v>12</v>
      </c>
      <c r="C1873" s="7" t="n">
        <v>31</v>
      </c>
    </row>
    <row r="1874" spans="1:19">
      <c r="A1874" t="s">
        <v>4</v>
      </c>
      <c r="B1874" s="4" t="s">
        <v>5</v>
      </c>
      <c r="C1874" s="4" t="s">
        <v>13</v>
      </c>
      <c r="D1874" s="4" t="s">
        <v>13</v>
      </c>
      <c r="E1874" s="4" t="s">
        <v>9</v>
      </c>
      <c r="F1874" s="4" t="s">
        <v>13</v>
      </c>
      <c r="G1874" s="4" t="s">
        <v>13</v>
      </c>
    </row>
    <row r="1875" spans="1:19">
      <c r="A1875" t="n">
        <v>16152</v>
      </c>
      <c r="B1875" s="31" t="n">
        <v>18</v>
      </c>
      <c r="C1875" s="7" t="n">
        <v>1</v>
      </c>
      <c r="D1875" s="7" t="n">
        <v>0</v>
      </c>
      <c r="E1875" s="7" t="n">
        <v>1</v>
      </c>
      <c r="F1875" s="7" t="n">
        <v>19</v>
      </c>
      <c r="G1875" s="7" t="n">
        <v>1</v>
      </c>
    </row>
    <row r="1876" spans="1:19">
      <c r="A1876" t="s">
        <v>4</v>
      </c>
      <c r="B1876" s="4" t="s">
        <v>5</v>
      </c>
      <c r="C1876" s="4" t="s">
        <v>20</v>
      </c>
    </row>
    <row r="1877" spans="1:19">
      <c r="A1877" t="n">
        <v>16161</v>
      </c>
      <c r="B1877" s="17" t="n">
        <v>3</v>
      </c>
      <c r="C1877" s="11" t="n">
        <f t="normal" ca="1">A1909</f>
        <v>0</v>
      </c>
    </row>
    <row r="1878" spans="1:19">
      <c r="A1878" t="s">
        <v>4</v>
      </c>
      <c r="B1878" s="4" t="s">
        <v>5</v>
      </c>
      <c r="C1878" s="4" t="s">
        <v>10</v>
      </c>
    </row>
    <row r="1879" spans="1:19">
      <c r="A1879" t="n">
        <v>16166</v>
      </c>
      <c r="B1879" s="12" t="n">
        <v>12</v>
      </c>
      <c r="C1879" s="7" t="n">
        <v>32</v>
      </c>
    </row>
    <row r="1880" spans="1:19">
      <c r="A1880" t="s">
        <v>4</v>
      </c>
      <c r="B1880" s="4" t="s">
        <v>5</v>
      </c>
      <c r="C1880" s="4" t="s">
        <v>13</v>
      </c>
      <c r="D1880" s="4" t="s">
        <v>13</v>
      </c>
      <c r="E1880" s="4" t="s">
        <v>9</v>
      </c>
      <c r="F1880" s="4" t="s">
        <v>13</v>
      </c>
      <c r="G1880" s="4" t="s">
        <v>13</v>
      </c>
    </row>
    <row r="1881" spans="1:19">
      <c r="A1881" t="n">
        <v>16169</v>
      </c>
      <c r="B1881" s="31" t="n">
        <v>18</v>
      </c>
      <c r="C1881" s="7" t="n">
        <v>1</v>
      </c>
      <c r="D1881" s="7" t="n">
        <v>0</v>
      </c>
      <c r="E1881" s="7" t="n">
        <v>2</v>
      </c>
      <c r="F1881" s="7" t="n">
        <v>19</v>
      </c>
      <c r="G1881" s="7" t="n">
        <v>1</v>
      </c>
    </row>
    <row r="1882" spans="1:19">
      <c r="A1882" t="s">
        <v>4</v>
      </c>
      <c r="B1882" s="4" t="s">
        <v>5</v>
      </c>
      <c r="C1882" s="4" t="s">
        <v>20</v>
      </c>
    </row>
    <row r="1883" spans="1:19">
      <c r="A1883" t="n">
        <v>16178</v>
      </c>
      <c r="B1883" s="17" t="n">
        <v>3</v>
      </c>
      <c r="C1883" s="11" t="n">
        <f t="normal" ca="1">A1909</f>
        <v>0</v>
      </c>
    </row>
    <row r="1884" spans="1:19">
      <c r="A1884" t="s">
        <v>4</v>
      </c>
      <c r="B1884" s="4" t="s">
        <v>5</v>
      </c>
      <c r="C1884" s="4" t="s">
        <v>10</v>
      </c>
    </row>
    <row r="1885" spans="1:19">
      <c r="A1885" t="n">
        <v>16183</v>
      </c>
      <c r="B1885" s="12" t="n">
        <v>12</v>
      </c>
      <c r="C1885" s="7" t="n">
        <v>33</v>
      </c>
    </row>
    <row r="1886" spans="1:19">
      <c r="A1886" t="s">
        <v>4</v>
      </c>
      <c r="B1886" s="4" t="s">
        <v>5</v>
      </c>
      <c r="C1886" s="4" t="s">
        <v>13</v>
      </c>
      <c r="D1886" s="4" t="s">
        <v>13</v>
      </c>
      <c r="E1886" s="4" t="s">
        <v>9</v>
      </c>
      <c r="F1886" s="4" t="s">
        <v>13</v>
      </c>
      <c r="G1886" s="4" t="s">
        <v>13</v>
      </c>
    </row>
    <row r="1887" spans="1:19">
      <c r="A1887" t="n">
        <v>16186</v>
      </c>
      <c r="B1887" s="31" t="n">
        <v>18</v>
      </c>
      <c r="C1887" s="7" t="n">
        <v>1</v>
      </c>
      <c r="D1887" s="7" t="n">
        <v>0</v>
      </c>
      <c r="E1887" s="7" t="n">
        <v>3</v>
      </c>
      <c r="F1887" s="7" t="n">
        <v>19</v>
      </c>
      <c r="G1887" s="7" t="n">
        <v>1</v>
      </c>
    </row>
    <row r="1888" spans="1:19">
      <c r="A1888" t="s">
        <v>4</v>
      </c>
      <c r="B1888" s="4" t="s">
        <v>5</v>
      </c>
      <c r="C1888" s="4" t="s">
        <v>20</v>
      </c>
    </row>
    <row r="1889" spans="1:7">
      <c r="A1889" t="n">
        <v>16195</v>
      </c>
      <c r="B1889" s="17" t="n">
        <v>3</v>
      </c>
      <c r="C1889" s="11" t="n">
        <f t="normal" ca="1">A1909</f>
        <v>0</v>
      </c>
    </row>
    <row r="1890" spans="1:7">
      <c r="A1890" t="s">
        <v>4</v>
      </c>
      <c r="B1890" s="4" t="s">
        <v>5</v>
      </c>
      <c r="C1890" s="4" t="s">
        <v>10</v>
      </c>
    </row>
    <row r="1891" spans="1:7">
      <c r="A1891" t="n">
        <v>16200</v>
      </c>
      <c r="B1891" s="12" t="n">
        <v>12</v>
      </c>
      <c r="C1891" s="7" t="n">
        <v>34</v>
      </c>
    </row>
    <row r="1892" spans="1:7">
      <c r="A1892" t="s">
        <v>4</v>
      </c>
      <c r="B1892" s="4" t="s">
        <v>5</v>
      </c>
      <c r="C1892" s="4" t="s">
        <v>13</v>
      </c>
      <c r="D1892" s="4" t="s">
        <v>13</v>
      </c>
      <c r="E1892" s="4" t="s">
        <v>9</v>
      </c>
      <c r="F1892" s="4" t="s">
        <v>13</v>
      </c>
      <c r="G1892" s="4" t="s">
        <v>13</v>
      </c>
    </row>
    <row r="1893" spans="1:7">
      <c r="A1893" t="n">
        <v>16203</v>
      </c>
      <c r="B1893" s="31" t="n">
        <v>18</v>
      </c>
      <c r="C1893" s="7" t="n">
        <v>1</v>
      </c>
      <c r="D1893" s="7" t="n">
        <v>0</v>
      </c>
      <c r="E1893" s="7" t="n">
        <v>4</v>
      </c>
      <c r="F1893" s="7" t="n">
        <v>19</v>
      </c>
      <c r="G1893" s="7" t="n">
        <v>1</v>
      </c>
    </row>
    <row r="1894" spans="1:7">
      <c r="A1894" t="s">
        <v>4</v>
      </c>
      <c r="B1894" s="4" t="s">
        <v>5</v>
      </c>
      <c r="C1894" s="4" t="s">
        <v>20</v>
      </c>
    </row>
    <row r="1895" spans="1:7">
      <c r="A1895" t="n">
        <v>16212</v>
      </c>
      <c r="B1895" s="17" t="n">
        <v>3</v>
      </c>
      <c r="C1895" s="11" t="n">
        <f t="normal" ca="1">A1909</f>
        <v>0</v>
      </c>
    </row>
    <row r="1896" spans="1:7">
      <c r="A1896" t="s">
        <v>4</v>
      </c>
      <c r="B1896" s="4" t="s">
        <v>5</v>
      </c>
      <c r="C1896" s="4" t="s">
        <v>10</v>
      </c>
    </row>
    <row r="1897" spans="1:7">
      <c r="A1897" t="n">
        <v>16217</v>
      </c>
      <c r="B1897" s="12" t="n">
        <v>12</v>
      </c>
      <c r="C1897" s="7" t="n">
        <v>35</v>
      </c>
    </row>
    <row r="1898" spans="1:7">
      <c r="A1898" t="s">
        <v>4</v>
      </c>
      <c r="B1898" s="4" t="s">
        <v>5</v>
      </c>
      <c r="C1898" s="4" t="s">
        <v>13</v>
      </c>
      <c r="D1898" s="4" t="s">
        <v>13</v>
      </c>
      <c r="E1898" s="4" t="s">
        <v>9</v>
      </c>
      <c r="F1898" s="4" t="s">
        <v>13</v>
      </c>
      <c r="G1898" s="4" t="s">
        <v>13</v>
      </c>
    </row>
    <row r="1899" spans="1:7">
      <c r="A1899" t="n">
        <v>16220</v>
      </c>
      <c r="B1899" s="31" t="n">
        <v>18</v>
      </c>
      <c r="C1899" s="7" t="n">
        <v>1</v>
      </c>
      <c r="D1899" s="7" t="n">
        <v>0</v>
      </c>
      <c r="E1899" s="7" t="n">
        <v>5</v>
      </c>
      <c r="F1899" s="7" t="n">
        <v>19</v>
      </c>
      <c r="G1899" s="7" t="n">
        <v>1</v>
      </c>
    </row>
    <row r="1900" spans="1:7">
      <c r="A1900" t="s">
        <v>4</v>
      </c>
      <c r="B1900" s="4" t="s">
        <v>5</v>
      </c>
      <c r="C1900" s="4" t="s">
        <v>20</v>
      </c>
    </row>
    <row r="1901" spans="1:7">
      <c r="A1901" t="n">
        <v>16229</v>
      </c>
      <c r="B1901" s="17" t="n">
        <v>3</v>
      </c>
      <c r="C1901" s="11" t="n">
        <f t="normal" ca="1">A1909</f>
        <v>0</v>
      </c>
    </row>
    <row r="1902" spans="1:7">
      <c r="A1902" t="s">
        <v>4</v>
      </c>
      <c r="B1902" s="4" t="s">
        <v>5</v>
      </c>
      <c r="C1902" s="4" t="s">
        <v>10</v>
      </c>
    </row>
    <row r="1903" spans="1:7">
      <c r="A1903" t="n">
        <v>16234</v>
      </c>
      <c r="B1903" s="12" t="n">
        <v>12</v>
      </c>
      <c r="C1903" s="7" t="n">
        <v>36</v>
      </c>
    </row>
    <row r="1904" spans="1:7">
      <c r="A1904" t="s">
        <v>4</v>
      </c>
      <c r="B1904" s="4" t="s">
        <v>5</v>
      </c>
      <c r="C1904" s="4" t="s">
        <v>13</v>
      </c>
      <c r="D1904" s="4" t="s">
        <v>13</v>
      </c>
      <c r="E1904" s="4" t="s">
        <v>9</v>
      </c>
      <c r="F1904" s="4" t="s">
        <v>13</v>
      </c>
      <c r="G1904" s="4" t="s">
        <v>13</v>
      </c>
    </row>
    <row r="1905" spans="1:7">
      <c r="A1905" t="n">
        <v>16237</v>
      </c>
      <c r="B1905" s="31" t="n">
        <v>18</v>
      </c>
      <c r="C1905" s="7" t="n">
        <v>1</v>
      </c>
      <c r="D1905" s="7" t="n">
        <v>0</v>
      </c>
      <c r="E1905" s="7" t="n">
        <v>6</v>
      </c>
      <c r="F1905" s="7" t="n">
        <v>19</v>
      </c>
      <c r="G1905" s="7" t="n">
        <v>1</v>
      </c>
    </row>
    <row r="1906" spans="1:7">
      <c r="A1906" t="s">
        <v>4</v>
      </c>
      <c r="B1906" s="4" t="s">
        <v>5</v>
      </c>
      <c r="C1906" s="4" t="s">
        <v>20</v>
      </c>
    </row>
    <row r="1907" spans="1:7">
      <c r="A1907" t="n">
        <v>16246</v>
      </c>
      <c r="B1907" s="17" t="n">
        <v>3</v>
      </c>
      <c r="C1907" s="11" t="n">
        <f t="normal" ca="1">A1909</f>
        <v>0</v>
      </c>
    </row>
    <row r="1908" spans="1:7">
      <c r="A1908" t="s">
        <v>4</v>
      </c>
      <c r="B1908" s="4" t="s">
        <v>5</v>
      </c>
      <c r="C1908" s="4" t="s">
        <v>20</v>
      </c>
    </row>
    <row r="1909" spans="1:7">
      <c r="A1909" t="n">
        <v>16251</v>
      </c>
      <c r="B1909" s="17" t="n">
        <v>3</v>
      </c>
      <c r="C1909" s="11" t="n">
        <f t="normal" ca="1">A1915</f>
        <v>0</v>
      </c>
    </row>
    <row r="1910" spans="1:7">
      <c r="A1910" t="s">
        <v>4</v>
      </c>
      <c r="B1910" s="4" t="s">
        <v>5</v>
      </c>
      <c r="C1910" s="4" t="s">
        <v>9</v>
      </c>
    </row>
    <row r="1911" spans="1:7">
      <c r="A1911" t="n">
        <v>16256</v>
      </c>
      <c r="B1911" s="48" t="n">
        <v>7</v>
      </c>
      <c r="C1911" s="7" t="n">
        <v>1</v>
      </c>
    </row>
    <row r="1912" spans="1:7">
      <c r="A1912" t="s">
        <v>4</v>
      </c>
      <c r="B1912" s="4" t="s">
        <v>5</v>
      </c>
      <c r="C1912" s="4" t="s">
        <v>20</v>
      </c>
    </row>
    <row r="1913" spans="1:7">
      <c r="A1913" t="n">
        <v>16261</v>
      </c>
      <c r="B1913" s="17" t="n">
        <v>3</v>
      </c>
      <c r="C1913" s="11" t="n">
        <f t="normal" ca="1">A1915</f>
        <v>0</v>
      </c>
    </row>
    <row r="1914" spans="1:7">
      <c r="A1914" t="s">
        <v>4</v>
      </c>
      <c r="B1914" s="4" t="s">
        <v>5</v>
      </c>
    </row>
    <row r="1915" spans="1:7">
      <c r="A1915" t="n">
        <v>16266</v>
      </c>
      <c r="B1915" s="5" t="n">
        <v>1</v>
      </c>
    </row>
    <row r="1916" spans="1:7" s="3" customFormat="1" customHeight="0">
      <c r="A1916" s="3" t="s">
        <v>2</v>
      </c>
      <c r="B1916" s="3" t="s">
        <v>113</v>
      </c>
    </row>
    <row r="1917" spans="1:7">
      <c r="A1917" t="s">
        <v>4</v>
      </c>
      <c r="B1917" s="4" t="s">
        <v>5</v>
      </c>
      <c r="C1917" s="4" t="s">
        <v>13</v>
      </c>
      <c r="D1917" s="4" t="s">
        <v>13</v>
      </c>
      <c r="E1917" s="4" t="s">
        <v>13</v>
      </c>
      <c r="F1917" s="4" t="s">
        <v>13</v>
      </c>
      <c r="G1917" s="4" t="s">
        <v>10</v>
      </c>
      <c r="H1917" s="4" t="s">
        <v>20</v>
      </c>
      <c r="I1917" s="4" t="s">
        <v>10</v>
      </c>
      <c r="J1917" s="4" t="s">
        <v>20</v>
      </c>
      <c r="K1917" s="4" t="s">
        <v>10</v>
      </c>
      <c r="L1917" s="4" t="s">
        <v>20</v>
      </c>
      <c r="M1917" s="4" t="s">
        <v>10</v>
      </c>
      <c r="N1917" s="4" t="s">
        <v>20</v>
      </c>
      <c r="O1917" s="4" t="s">
        <v>10</v>
      </c>
      <c r="P1917" s="4" t="s">
        <v>20</v>
      </c>
      <c r="Q1917" s="4" t="s">
        <v>10</v>
      </c>
      <c r="R1917" s="4" t="s">
        <v>20</v>
      </c>
      <c r="S1917" s="4" t="s">
        <v>20</v>
      </c>
    </row>
    <row r="1918" spans="1:7">
      <c r="A1918" t="n">
        <v>16268</v>
      </c>
      <c r="B1918" s="47" t="n">
        <v>6</v>
      </c>
      <c r="C1918" s="7" t="n">
        <v>35</v>
      </c>
      <c r="D1918" s="7" t="n">
        <v>1</v>
      </c>
      <c r="E1918" s="7" t="n">
        <v>1</v>
      </c>
      <c r="F1918" s="7" t="n">
        <v>6</v>
      </c>
      <c r="G1918" s="7" t="n">
        <v>1</v>
      </c>
      <c r="H1918" s="11" t="n">
        <f t="normal" ca="1">A1920</f>
        <v>0</v>
      </c>
      <c r="I1918" s="7" t="n">
        <v>2</v>
      </c>
      <c r="J1918" s="11" t="n">
        <f t="normal" ca="1">A1924</f>
        <v>0</v>
      </c>
      <c r="K1918" s="7" t="n">
        <v>3</v>
      </c>
      <c r="L1918" s="11" t="n">
        <f t="normal" ca="1">A1928</f>
        <v>0</v>
      </c>
      <c r="M1918" s="7" t="n">
        <v>4</v>
      </c>
      <c r="N1918" s="11" t="n">
        <f t="normal" ca="1">A1932</f>
        <v>0</v>
      </c>
      <c r="O1918" s="7" t="n">
        <v>5</v>
      </c>
      <c r="P1918" s="11" t="n">
        <f t="normal" ca="1">A1936</f>
        <v>0</v>
      </c>
      <c r="Q1918" s="7" t="n">
        <v>6</v>
      </c>
      <c r="R1918" s="11" t="n">
        <f t="normal" ca="1">A1940</f>
        <v>0</v>
      </c>
      <c r="S1918" s="11" t="n">
        <f t="normal" ca="1">A1944</f>
        <v>0</v>
      </c>
    </row>
    <row r="1919" spans="1:7">
      <c r="A1919" t="s">
        <v>4</v>
      </c>
      <c r="B1919" s="4" t="s">
        <v>5</v>
      </c>
      <c r="C1919" s="4" t="s">
        <v>10</v>
      </c>
      <c r="D1919" s="4" t="s">
        <v>22</v>
      </c>
      <c r="E1919" s="4" t="s">
        <v>22</v>
      </c>
      <c r="F1919" s="4" t="s">
        <v>22</v>
      </c>
      <c r="G1919" s="4" t="s">
        <v>22</v>
      </c>
    </row>
    <row r="1920" spans="1:7">
      <c r="A1920" t="n">
        <v>16313</v>
      </c>
      <c r="B1920" s="24" t="n">
        <v>46</v>
      </c>
      <c r="C1920" s="7" t="n">
        <v>65534</v>
      </c>
      <c r="D1920" s="7" t="n">
        <v>-12</v>
      </c>
      <c r="E1920" s="7" t="n">
        <v>0.449999988079071</v>
      </c>
      <c r="F1920" s="7" t="n">
        <v>-11.7600002288818</v>
      </c>
      <c r="G1920" s="7" t="n">
        <v>0</v>
      </c>
    </row>
    <row r="1921" spans="1:19">
      <c r="A1921" t="s">
        <v>4</v>
      </c>
      <c r="B1921" s="4" t="s">
        <v>5</v>
      </c>
      <c r="C1921" s="4" t="s">
        <v>20</v>
      </c>
    </row>
    <row r="1922" spans="1:19">
      <c r="A1922" t="n">
        <v>16332</v>
      </c>
      <c r="B1922" s="17" t="n">
        <v>3</v>
      </c>
      <c r="C1922" s="11" t="n">
        <f t="normal" ca="1">A1944</f>
        <v>0</v>
      </c>
    </row>
    <row r="1923" spans="1:19">
      <c r="A1923" t="s">
        <v>4</v>
      </c>
      <c r="B1923" s="4" t="s">
        <v>5</v>
      </c>
      <c r="C1923" s="4" t="s">
        <v>10</v>
      </c>
      <c r="D1923" s="4" t="s">
        <v>22</v>
      </c>
      <c r="E1923" s="4" t="s">
        <v>22</v>
      </c>
      <c r="F1923" s="4" t="s">
        <v>22</v>
      </c>
      <c r="G1923" s="4" t="s">
        <v>22</v>
      </c>
    </row>
    <row r="1924" spans="1:19">
      <c r="A1924" t="n">
        <v>16337</v>
      </c>
      <c r="B1924" s="24" t="n">
        <v>46</v>
      </c>
      <c r="C1924" s="7" t="n">
        <v>65534</v>
      </c>
      <c r="D1924" s="7" t="n">
        <v>-11</v>
      </c>
      <c r="E1924" s="7" t="n">
        <v>0.449999988079071</v>
      </c>
      <c r="F1924" s="7" t="n">
        <v>-11.7600002288818</v>
      </c>
      <c r="G1924" s="7" t="n">
        <v>0</v>
      </c>
    </row>
    <row r="1925" spans="1:19">
      <c r="A1925" t="s">
        <v>4</v>
      </c>
      <c r="B1925" s="4" t="s">
        <v>5</v>
      </c>
      <c r="C1925" s="4" t="s">
        <v>20</v>
      </c>
    </row>
    <row r="1926" spans="1:19">
      <c r="A1926" t="n">
        <v>16356</v>
      </c>
      <c r="B1926" s="17" t="n">
        <v>3</v>
      </c>
      <c r="C1926" s="11" t="n">
        <f t="normal" ca="1">A1944</f>
        <v>0</v>
      </c>
    </row>
    <row r="1927" spans="1:19">
      <c r="A1927" t="s">
        <v>4</v>
      </c>
      <c r="B1927" s="4" t="s">
        <v>5</v>
      </c>
      <c r="C1927" s="4" t="s">
        <v>10</v>
      </c>
      <c r="D1927" s="4" t="s">
        <v>22</v>
      </c>
      <c r="E1927" s="4" t="s">
        <v>22</v>
      </c>
      <c r="F1927" s="4" t="s">
        <v>22</v>
      </c>
      <c r="G1927" s="4" t="s">
        <v>22</v>
      </c>
    </row>
    <row r="1928" spans="1:19">
      <c r="A1928" t="n">
        <v>16361</v>
      </c>
      <c r="B1928" s="24" t="n">
        <v>46</v>
      </c>
      <c r="C1928" s="7" t="n">
        <v>65534</v>
      </c>
      <c r="D1928" s="7" t="n">
        <v>-10</v>
      </c>
      <c r="E1928" s="7" t="n">
        <v>0.449999988079071</v>
      </c>
      <c r="F1928" s="7" t="n">
        <v>-11.7600002288818</v>
      </c>
      <c r="G1928" s="7" t="n">
        <v>0</v>
      </c>
    </row>
    <row r="1929" spans="1:19">
      <c r="A1929" t="s">
        <v>4</v>
      </c>
      <c r="B1929" s="4" t="s">
        <v>5</v>
      </c>
      <c r="C1929" s="4" t="s">
        <v>20</v>
      </c>
    </row>
    <row r="1930" spans="1:19">
      <c r="A1930" t="n">
        <v>16380</v>
      </c>
      <c r="B1930" s="17" t="n">
        <v>3</v>
      </c>
      <c r="C1930" s="11" t="n">
        <f t="normal" ca="1">A1944</f>
        <v>0</v>
      </c>
    </row>
    <row r="1931" spans="1:19">
      <c r="A1931" t="s">
        <v>4</v>
      </c>
      <c r="B1931" s="4" t="s">
        <v>5</v>
      </c>
      <c r="C1931" s="4" t="s">
        <v>10</v>
      </c>
      <c r="D1931" s="4" t="s">
        <v>22</v>
      </c>
      <c r="E1931" s="4" t="s">
        <v>22</v>
      </c>
      <c r="F1931" s="4" t="s">
        <v>22</v>
      </c>
      <c r="G1931" s="4" t="s">
        <v>22</v>
      </c>
    </row>
    <row r="1932" spans="1:19">
      <c r="A1932" t="n">
        <v>16385</v>
      </c>
      <c r="B1932" s="24" t="n">
        <v>46</v>
      </c>
      <c r="C1932" s="7" t="n">
        <v>65534</v>
      </c>
      <c r="D1932" s="7" t="n">
        <v>-9</v>
      </c>
      <c r="E1932" s="7" t="n">
        <v>0.449999988079071</v>
      </c>
      <c r="F1932" s="7" t="n">
        <v>-11.7600002288818</v>
      </c>
      <c r="G1932" s="7" t="n">
        <v>0</v>
      </c>
    </row>
    <row r="1933" spans="1:19">
      <c r="A1933" t="s">
        <v>4</v>
      </c>
      <c r="B1933" s="4" t="s">
        <v>5</v>
      </c>
      <c r="C1933" s="4" t="s">
        <v>20</v>
      </c>
    </row>
    <row r="1934" spans="1:19">
      <c r="A1934" t="n">
        <v>16404</v>
      </c>
      <c r="B1934" s="17" t="n">
        <v>3</v>
      </c>
      <c r="C1934" s="11" t="n">
        <f t="normal" ca="1">A1944</f>
        <v>0</v>
      </c>
    </row>
    <row r="1935" spans="1:19">
      <c r="A1935" t="s">
        <v>4</v>
      </c>
      <c r="B1935" s="4" t="s">
        <v>5</v>
      </c>
      <c r="C1935" s="4" t="s">
        <v>10</v>
      </c>
      <c r="D1935" s="4" t="s">
        <v>22</v>
      </c>
      <c r="E1935" s="4" t="s">
        <v>22</v>
      </c>
      <c r="F1935" s="4" t="s">
        <v>22</v>
      </c>
      <c r="G1935" s="4" t="s">
        <v>22</v>
      </c>
    </row>
    <row r="1936" spans="1:19">
      <c r="A1936" t="n">
        <v>16409</v>
      </c>
      <c r="B1936" s="24" t="n">
        <v>46</v>
      </c>
      <c r="C1936" s="7" t="n">
        <v>65534</v>
      </c>
      <c r="D1936" s="7" t="n">
        <v>-7.5</v>
      </c>
      <c r="E1936" s="7" t="n">
        <v>0.449999988079071</v>
      </c>
      <c r="F1936" s="7" t="n">
        <v>-10.5</v>
      </c>
      <c r="G1936" s="7" t="n">
        <v>270</v>
      </c>
    </row>
    <row r="1937" spans="1:7">
      <c r="A1937" t="s">
        <v>4</v>
      </c>
      <c r="B1937" s="4" t="s">
        <v>5</v>
      </c>
      <c r="C1937" s="4" t="s">
        <v>20</v>
      </c>
    </row>
    <row r="1938" spans="1:7">
      <c r="A1938" t="n">
        <v>16428</v>
      </c>
      <c r="B1938" s="17" t="n">
        <v>3</v>
      </c>
      <c r="C1938" s="11" t="n">
        <f t="normal" ca="1">A1944</f>
        <v>0</v>
      </c>
    </row>
    <row r="1939" spans="1:7">
      <c r="A1939" t="s">
        <v>4</v>
      </c>
      <c r="B1939" s="4" t="s">
        <v>5</v>
      </c>
      <c r="C1939" s="4" t="s">
        <v>10</v>
      </c>
      <c r="D1939" s="4" t="s">
        <v>22</v>
      </c>
      <c r="E1939" s="4" t="s">
        <v>22</v>
      </c>
      <c r="F1939" s="4" t="s">
        <v>22</v>
      </c>
      <c r="G1939" s="4" t="s">
        <v>22</v>
      </c>
    </row>
    <row r="1940" spans="1:7">
      <c r="A1940" t="n">
        <v>16433</v>
      </c>
      <c r="B1940" s="24" t="n">
        <v>46</v>
      </c>
      <c r="C1940" s="7" t="n">
        <v>65534</v>
      </c>
      <c r="D1940" s="7" t="n">
        <v>-7.5</v>
      </c>
      <c r="E1940" s="7" t="n">
        <v>0.449999988079071</v>
      </c>
      <c r="F1940" s="7" t="n">
        <v>-9.5</v>
      </c>
      <c r="G1940" s="7" t="n">
        <v>270</v>
      </c>
    </row>
    <row r="1941" spans="1:7">
      <c r="A1941" t="s">
        <v>4</v>
      </c>
      <c r="B1941" s="4" t="s">
        <v>5</v>
      </c>
      <c r="C1941" s="4" t="s">
        <v>20</v>
      </c>
    </row>
    <row r="1942" spans="1:7">
      <c r="A1942" t="n">
        <v>16452</v>
      </c>
      <c r="B1942" s="17" t="n">
        <v>3</v>
      </c>
      <c r="C1942" s="11" t="n">
        <f t="normal" ca="1">A1944</f>
        <v>0</v>
      </c>
    </row>
    <row r="1943" spans="1:7">
      <c r="A1943" t="s">
        <v>4</v>
      </c>
      <c r="B1943" s="4" t="s">
        <v>5</v>
      </c>
      <c r="C1943" s="4" t="s">
        <v>13</v>
      </c>
      <c r="D1943" s="4" t="s">
        <v>13</v>
      </c>
      <c r="E1943" s="4" t="s">
        <v>9</v>
      </c>
      <c r="F1943" s="4" t="s">
        <v>13</v>
      </c>
      <c r="G1943" s="4" t="s">
        <v>13</v>
      </c>
    </row>
    <row r="1944" spans="1:7">
      <c r="A1944" t="n">
        <v>16457</v>
      </c>
      <c r="B1944" s="31" t="n">
        <v>18</v>
      </c>
      <c r="C1944" s="7" t="n">
        <v>1</v>
      </c>
      <c r="D1944" s="7" t="n">
        <v>0</v>
      </c>
      <c r="E1944" s="7" t="n">
        <v>0</v>
      </c>
      <c r="F1944" s="7" t="n">
        <v>19</v>
      </c>
      <c r="G1944" s="7" t="n">
        <v>1</v>
      </c>
    </row>
    <row r="1945" spans="1:7">
      <c r="A1945" t="s">
        <v>4</v>
      </c>
      <c r="B1945" s="4" t="s">
        <v>5</v>
      </c>
    </row>
    <row r="1946" spans="1:7">
      <c r="A1946" t="n">
        <v>16466</v>
      </c>
      <c r="B1946" s="5" t="n">
        <v>1</v>
      </c>
    </row>
    <row r="1947" spans="1:7" s="3" customFormat="1" customHeight="0">
      <c r="A1947" s="3" t="s">
        <v>2</v>
      </c>
      <c r="B1947" s="3" t="s">
        <v>114</v>
      </c>
    </row>
    <row r="1948" spans="1:7">
      <c r="A1948" t="s">
        <v>4</v>
      </c>
      <c r="B1948" s="4" t="s">
        <v>5</v>
      </c>
      <c r="C1948" s="4" t="s">
        <v>13</v>
      </c>
      <c r="D1948" s="4" t="s">
        <v>13</v>
      </c>
      <c r="E1948" s="4" t="s">
        <v>9</v>
      </c>
      <c r="F1948" s="4" t="s">
        <v>13</v>
      </c>
      <c r="G1948" s="4" t="s">
        <v>13</v>
      </c>
    </row>
    <row r="1949" spans="1:7">
      <c r="A1949" t="n">
        <v>16468</v>
      </c>
      <c r="B1949" s="46" t="n">
        <v>10</v>
      </c>
      <c r="C1949" s="7" t="n">
        <v>2</v>
      </c>
      <c r="D1949" s="7" t="n">
        <v>0</v>
      </c>
      <c r="E1949" s="7" t="n">
        <v>0</v>
      </c>
      <c r="F1949" s="7" t="n">
        <v>19</v>
      </c>
      <c r="G1949" s="7" t="n">
        <v>1</v>
      </c>
    </row>
    <row r="1950" spans="1:7">
      <c r="A1950" t="s">
        <v>4</v>
      </c>
      <c r="B1950" s="4" t="s">
        <v>5</v>
      </c>
      <c r="C1950" s="4" t="s">
        <v>13</v>
      </c>
      <c r="D1950" s="4" t="s">
        <v>13</v>
      </c>
      <c r="E1950" s="4" t="s">
        <v>9</v>
      </c>
      <c r="F1950" s="4" t="s">
        <v>13</v>
      </c>
      <c r="G1950" s="4" t="s">
        <v>13</v>
      </c>
    </row>
    <row r="1951" spans="1:7">
      <c r="A1951" t="n">
        <v>16477</v>
      </c>
      <c r="B1951" s="46" t="n">
        <v>10</v>
      </c>
      <c r="C1951" s="7" t="n">
        <v>3</v>
      </c>
      <c r="D1951" s="7" t="n">
        <v>0</v>
      </c>
      <c r="E1951" s="7" t="n">
        <v>0</v>
      </c>
      <c r="F1951" s="7" t="n">
        <v>19</v>
      </c>
      <c r="G1951" s="7" t="n">
        <v>1</v>
      </c>
    </row>
    <row r="1952" spans="1:7">
      <c r="A1952" t="s">
        <v>4</v>
      </c>
      <c r="B1952" s="4" t="s">
        <v>5</v>
      </c>
      <c r="C1952" s="4" t="s">
        <v>13</v>
      </c>
      <c r="D1952" s="4" t="s">
        <v>13</v>
      </c>
      <c r="E1952" s="4" t="s">
        <v>9</v>
      </c>
      <c r="F1952" s="4" t="s">
        <v>13</v>
      </c>
      <c r="G1952" s="4" t="s">
        <v>13</v>
      </c>
    </row>
    <row r="1953" spans="1:7">
      <c r="A1953" t="n">
        <v>16486</v>
      </c>
      <c r="B1953" s="46" t="n">
        <v>10</v>
      </c>
      <c r="C1953" s="7" t="n">
        <v>4</v>
      </c>
      <c r="D1953" s="7" t="n">
        <v>0</v>
      </c>
      <c r="E1953" s="7" t="n">
        <v>0</v>
      </c>
      <c r="F1953" s="7" t="n">
        <v>19</v>
      </c>
      <c r="G1953" s="7" t="n">
        <v>1</v>
      </c>
    </row>
    <row r="1954" spans="1:7">
      <c r="A1954" t="s">
        <v>4</v>
      </c>
      <c r="B1954" s="4" t="s">
        <v>5</v>
      </c>
      <c r="C1954" s="4" t="s">
        <v>13</v>
      </c>
      <c r="D1954" s="4" t="s">
        <v>13</v>
      </c>
      <c r="E1954" s="4" t="s">
        <v>9</v>
      </c>
      <c r="F1954" s="4" t="s">
        <v>13</v>
      </c>
      <c r="G1954" s="4" t="s">
        <v>13</v>
      </c>
    </row>
    <row r="1955" spans="1:7">
      <c r="A1955" t="n">
        <v>16495</v>
      </c>
      <c r="B1955" s="46" t="n">
        <v>10</v>
      </c>
      <c r="C1955" s="7" t="n">
        <v>5</v>
      </c>
      <c r="D1955" s="7" t="n">
        <v>0</v>
      </c>
      <c r="E1955" s="7" t="n">
        <v>0</v>
      </c>
      <c r="F1955" s="7" t="n">
        <v>19</v>
      </c>
      <c r="G1955" s="7" t="n">
        <v>1</v>
      </c>
    </row>
    <row r="1956" spans="1:7">
      <c r="A1956" t="s">
        <v>4</v>
      </c>
      <c r="B1956" s="4" t="s">
        <v>5</v>
      </c>
      <c r="C1956" s="4" t="s">
        <v>13</v>
      </c>
      <c r="D1956" s="4" t="s">
        <v>13</v>
      </c>
      <c r="E1956" s="4" t="s">
        <v>9</v>
      </c>
      <c r="F1956" s="4" t="s">
        <v>13</v>
      </c>
      <c r="G1956" s="4" t="s">
        <v>13</v>
      </c>
    </row>
    <row r="1957" spans="1:7">
      <c r="A1957" t="n">
        <v>16504</v>
      </c>
      <c r="B1957" s="46" t="n">
        <v>10</v>
      </c>
      <c r="C1957" s="7" t="n">
        <v>6</v>
      </c>
      <c r="D1957" s="7" t="n">
        <v>0</v>
      </c>
      <c r="E1957" s="7" t="n">
        <v>0</v>
      </c>
      <c r="F1957" s="7" t="n">
        <v>19</v>
      </c>
      <c r="G1957" s="7" t="n">
        <v>1</v>
      </c>
    </row>
    <row r="1958" spans="1:7">
      <c r="A1958" t="s">
        <v>4</v>
      </c>
      <c r="B1958" s="4" t="s">
        <v>5</v>
      </c>
      <c r="C1958" s="4" t="s">
        <v>13</v>
      </c>
      <c r="D1958" s="4" t="s">
        <v>13</v>
      </c>
      <c r="E1958" s="4" t="s">
        <v>9</v>
      </c>
      <c r="F1958" s="4" t="s">
        <v>13</v>
      </c>
      <c r="G1958" s="4" t="s">
        <v>13</v>
      </c>
    </row>
    <row r="1959" spans="1:7">
      <c r="A1959" t="n">
        <v>16513</v>
      </c>
      <c r="B1959" s="46" t="n">
        <v>10</v>
      </c>
      <c r="C1959" s="7" t="n">
        <v>7</v>
      </c>
      <c r="D1959" s="7" t="n">
        <v>0</v>
      </c>
      <c r="E1959" s="7" t="n">
        <v>0</v>
      </c>
      <c r="F1959" s="7" t="n">
        <v>19</v>
      </c>
      <c r="G1959" s="7" t="n">
        <v>1</v>
      </c>
    </row>
    <row r="1960" spans="1:7">
      <c r="A1960" t="s">
        <v>4</v>
      </c>
      <c r="B1960" s="4" t="s">
        <v>5</v>
      </c>
      <c r="C1960" s="4" t="s">
        <v>13</v>
      </c>
      <c r="D1960" s="4" t="s">
        <v>13</v>
      </c>
      <c r="E1960" s="4" t="s">
        <v>9</v>
      </c>
      <c r="F1960" s="4" t="s">
        <v>13</v>
      </c>
      <c r="G1960" s="4" t="s">
        <v>13</v>
      </c>
    </row>
    <row r="1961" spans="1:7">
      <c r="A1961" t="n">
        <v>16522</v>
      </c>
      <c r="B1961" s="46" t="n">
        <v>10</v>
      </c>
      <c r="C1961" s="7" t="n">
        <v>8</v>
      </c>
      <c r="D1961" s="7" t="n">
        <v>0</v>
      </c>
      <c r="E1961" s="7" t="n">
        <v>0</v>
      </c>
      <c r="F1961" s="7" t="n">
        <v>19</v>
      </c>
      <c r="G1961" s="7" t="n">
        <v>1</v>
      </c>
    </row>
    <row r="1962" spans="1:7">
      <c r="A1962" t="s">
        <v>4</v>
      </c>
      <c r="B1962" s="4" t="s">
        <v>5</v>
      </c>
      <c r="C1962" s="4" t="s">
        <v>13</v>
      </c>
      <c r="D1962" s="4" t="s">
        <v>13</v>
      </c>
      <c r="E1962" s="4" t="s">
        <v>9</v>
      </c>
      <c r="F1962" s="4" t="s">
        <v>13</v>
      </c>
      <c r="G1962" s="4" t="s">
        <v>13</v>
      </c>
    </row>
    <row r="1963" spans="1:7">
      <c r="A1963" t="n">
        <v>16531</v>
      </c>
      <c r="B1963" s="46" t="n">
        <v>10</v>
      </c>
      <c r="C1963" s="7" t="n">
        <v>9</v>
      </c>
      <c r="D1963" s="7" t="n">
        <v>0</v>
      </c>
      <c r="E1963" s="7" t="n">
        <v>0</v>
      </c>
      <c r="F1963" s="7" t="n">
        <v>19</v>
      </c>
      <c r="G1963" s="7" t="n">
        <v>1</v>
      </c>
    </row>
    <row r="1964" spans="1:7">
      <c r="A1964" t="s">
        <v>4</v>
      </c>
      <c r="B1964" s="4" t="s">
        <v>5</v>
      </c>
      <c r="C1964" s="4" t="s">
        <v>13</v>
      </c>
      <c r="D1964" s="4" t="s">
        <v>13</v>
      </c>
      <c r="E1964" s="4" t="s">
        <v>9</v>
      </c>
      <c r="F1964" s="4" t="s">
        <v>13</v>
      </c>
      <c r="G1964" s="4" t="s">
        <v>13</v>
      </c>
    </row>
    <row r="1965" spans="1:7">
      <c r="A1965" t="n">
        <v>16540</v>
      </c>
      <c r="B1965" s="46" t="n">
        <v>10</v>
      </c>
      <c r="C1965" s="7" t="n">
        <v>10</v>
      </c>
      <c r="D1965" s="7" t="n">
        <v>0</v>
      </c>
      <c r="E1965" s="7" t="n">
        <v>0</v>
      </c>
      <c r="F1965" s="7" t="n">
        <v>19</v>
      </c>
      <c r="G1965" s="7" t="n">
        <v>1</v>
      </c>
    </row>
    <row r="1966" spans="1:7">
      <c r="A1966" t="s">
        <v>4</v>
      </c>
      <c r="B1966" s="4" t="s">
        <v>5</v>
      </c>
      <c r="C1966" s="4" t="s">
        <v>13</v>
      </c>
      <c r="D1966" s="4" t="s">
        <v>13</v>
      </c>
      <c r="E1966" s="4" t="s">
        <v>9</v>
      </c>
      <c r="F1966" s="4" t="s">
        <v>13</v>
      </c>
      <c r="G1966" s="4" t="s">
        <v>13</v>
      </c>
    </row>
    <row r="1967" spans="1:7">
      <c r="A1967" t="n">
        <v>16549</v>
      </c>
      <c r="B1967" s="46" t="n">
        <v>10</v>
      </c>
      <c r="C1967" s="7" t="n">
        <v>11</v>
      </c>
      <c r="D1967" s="7" t="n">
        <v>0</v>
      </c>
      <c r="E1967" s="7" t="n">
        <v>0</v>
      </c>
      <c r="F1967" s="7" t="n">
        <v>19</v>
      </c>
      <c r="G1967" s="7" t="n">
        <v>1</v>
      </c>
    </row>
    <row r="1968" spans="1:7">
      <c r="A1968" t="s">
        <v>4</v>
      </c>
      <c r="B1968" s="4" t="s">
        <v>5</v>
      </c>
      <c r="C1968" s="4" t="s">
        <v>13</v>
      </c>
      <c r="D1968" s="4" t="s">
        <v>13</v>
      </c>
      <c r="E1968" s="4" t="s">
        <v>9</v>
      </c>
      <c r="F1968" s="4" t="s">
        <v>13</v>
      </c>
      <c r="G1968" s="4" t="s">
        <v>13</v>
      </c>
    </row>
    <row r="1969" spans="1:7">
      <c r="A1969" t="n">
        <v>16558</v>
      </c>
      <c r="B1969" s="46" t="n">
        <v>10</v>
      </c>
      <c r="C1969" s="7" t="n">
        <v>12</v>
      </c>
      <c r="D1969" s="7" t="n">
        <v>0</v>
      </c>
      <c r="E1969" s="7" t="n">
        <v>0</v>
      </c>
      <c r="F1969" s="7" t="n">
        <v>19</v>
      </c>
      <c r="G1969" s="7" t="n">
        <v>1</v>
      </c>
    </row>
    <row r="1970" spans="1:7">
      <c r="A1970" t="s">
        <v>4</v>
      </c>
      <c r="B1970" s="4" t="s">
        <v>5</v>
      </c>
      <c r="C1970" s="4" t="s">
        <v>13</v>
      </c>
      <c r="D1970" s="4" t="s">
        <v>13</v>
      </c>
      <c r="E1970" s="4" t="s">
        <v>9</v>
      </c>
      <c r="F1970" s="4" t="s">
        <v>13</v>
      </c>
      <c r="G1970" s="4" t="s">
        <v>13</v>
      </c>
    </row>
    <row r="1971" spans="1:7">
      <c r="A1971" t="n">
        <v>16567</v>
      </c>
      <c r="B1971" s="46" t="n">
        <v>10</v>
      </c>
      <c r="C1971" s="7" t="n">
        <v>13</v>
      </c>
      <c r="D1971" s="7" t="n">
        <v>0</v>
      </c>
      <c r="E1971" s="7" t="n">
        <v>0</v>
      </c>
      <c r="F1971" s="7" t="n">
        <v>19</v>
      </c>
      <c r="G1971" s="7" t="n">
        <v>1</v>
      </c>
    </row>
    <row r="1972" spans="1:7">
      <c r="A1972" t="s">
        <v>4</v>
      </c>
      <c r="B1972" s="4" t="s">
        <v>5</v>
      </c>
      <c r="C1972" s="4" t="s">
        <v>13</v>
      </c>
      <c r="D1972" s="4" t="s">
        <v>13</v>
      </c>
      <c r="E1972" s="4" t="s">
        <v>9</v>
      </c>
      <c r="F1972" s="4" t="s">
        <v>13</v>
      </c>
      <c r="G1972" s="4" t="s">
        <v>13</v>
      </c>
    </row>
    <row r="1973" spans="1:7">
      <c r="A1973" t="n">
        <v>16576</v>
      </c>
      <c r="B1973" s="46" t="n">
        <v>10</v>
      </c>
      <c r="C1973" s="7" t="n">
        <v>14</v>
      </c>
      <c r="D1973" s="7" t="n">
        <v>0</v>
      </c>
      <c r="E1973" s="7" t="n">
        <v>0</v>
      </c>
      <c r="F1973" s="7" t="n">
        <v>19</v>
      </c>
      <c r="G1973" s="7" t="n">
        <v>1</v>
      </c>
    </row>
    <row r="1974" spans="1:7">
      <c r="A1974" t="s">
        <v>4</v>
      </c>
      <c r="B1974" s="4" t="s">
        <v>5</v>
      </c>
      <c r="C1974" s="4" t="s">
        <v>13</v>
      </c>
      <c r="D1974" s="4" t="s">
        <v>10</v>
      </c>
      <c r="E1974" s="4" t="s">
        <v>13</v>
      </c>
      <c r="F1974" s="4" t="s">
        <v>13</v>
      </c>
      <c r="G1974" s="4" t="s">
        <v>20</v>
      </c>
    </row>
    <row r="1975" spans="1:7">
      <c r="A1975" t="n">
        <v>16585</v>
      </c>
      <c r="B1975" s="10" t="n">
        <v>5</v>
      </c>
      <c r="C1975" s="7" t="n">
        <v>30</v>
      </c>
      <c r="D1975" s="7" t="n">
        <v>18</v>
      </c>
      <c r="E1975" s="7" t="n">
        <v>8</v>
      </c>
      <c r="F1975" s="7" t="n">
        <v>1</v>
      </c>
      <c r="G1975" s="11" t="n">
        <f t="normal" ca="1">A2053</f>
        <v>0</v>
      </c>
    </row>
    <row r="1976" spans="1:7">
      <c r="A1976" t="s">
        <v>4</v>
      </c>
      <c r="B1976" s="4" t="s">
        <v>5</v>
      </c>
      <c r="C1976" s="4" t="s">
        <v>13</v>
      </c>
      <c r="D1976" s="4" t="s">
        <v>13</v>
      </c>
      <c r="E1976" s="4" t="s">
        <v>13</v>
      </c>
      <c r="F1976" s="4" t="s">
        <v>9</v>
      </c>
      <c r="G1976" s="4" t="s">
        <v>13</v>
      </c>
      <c r="H1976" s="4" t="s">
        <v>13</v>
      </c>
      <c r="I1976" s="4" t="s">
        <v>20</v>
      </c>
    </row>
    <row r="1977" spans="1:7">
      <c r="A1977" t="n">
        <v>16595</v>
      </c>
      <c r="B1977" s="10" t="n">
        <v>5</v>
      </c>
      <c r="C1977" s="7" t="n">
        <v>31</v>
      </c>
      <c r="D1977" s="7" t="n">
        <v>2</v>
      </c>
      <c r="E1977" s="7" t="n">
        <v>0</v>
      </c>
      <c r="F1977" s="7" t="n">
        <v>0</v>
      </c>
      <c r="G1977" s="7" t="n">
        <v>2</v>
      </c>
      <c r="H1977" s="7" t="n">
        <v>1</v>
      </c>
      <c r="I1977" s="11" t="n">
        <f t="normal" ca="1">A1983</f>
        <v>0</v>
      </c>
    </row>
    <row r="1978" spans="1:7">
      <c r="A1978" t="s">
        <v>4</v>
      </c>
      <c r="B1978" s="4" t="s">
        <v>5</v>
      </c>
      <c r="C1978" s="4" t="s">
        <v>13</v>
      </c>
      <c r="D1978" s="4" t="s">
        <v>13</v>
      </c>
      <c r="E1978" s="4" t="s">
        <v>9</v>
      </c>
      <c r="F1978" s="4" t="s">
        <v>13</v>
      </c>
      <c r="G1978" s="4" t="s">
        <v>13</v>
      </c>
    </row>
    <row r="1979" spans="1:7">
      <c r="A1979" t="n">
        <v>16609</v>
      </c>
      <c r="B1979" s="46" t="n">
        <v>10</v>
      </c>
      <c r="C1979" s="7" t="n">
        <v>2</v>
      </c>
      <c r="D1979" s="7" t="n">
        <v>0</v>
      </c>
      <c r="E1979" s="7" t="n">
        <v>1</v>
      </c>
      <c r="F1979" s="7" t="n">
        <v>19</v>
      </c>
      <c r="G1979" s="7" t="n">
        <v>1</v>
      </c>
    </row>
    <row r="1980" spans="1:7">
      <c r="A1980" t="s">
        <v>4</v>
      </c>
      <c r="B1980" s="4" t="s">
        <v>5</v>
      </c>
      <c r="C1980" s="4" t="s">
        <v>20</v>
      </c>
    </row>
    <row r="1981" spans="1:7">
      <c r="A1981" t="n">
        <v>16618</v>
      </c>
      <c r="B1981" s="17" t="n">
        <v>3</v>
      </c>
      <c r="C1981" s="11" t="n">
        <f t="normal" ca="1">A2053</f>
        <v>0</v>
      </c>
    </row>
    <row r="1982" spans="1:7">
      <c r="A1982" t="s">
        <v>4</v>
      </c>
      <c r="B1982" s="4" t="s">
        <v>5</v>
      </c>
      <c r="C1982" s="4" t="s">
        <v>13</v>
      </c>
      <c r="D1982" s="4" t="s">
        <v>13</v>
      </c>
      <c r="E1982" s="4" t="s">
        <v>13</v>
      </c>
      <c r="F1982" s="4" t="s">
        <v>9</v>
      </c>
      <c r="G1982" s="4" t="s">
        <v>13</v>
      </c>
      <c r="H1982" s="4" t="s">
        <v>13</v>
      </c>
      <c r="I1982" s="4" t="s">
        <v>20</v>
      </c>
    </row>
    <row r="1983" spans="1:7">
      <c r="A1983" t="n">
        <v>16623</v>
      </c>
      <c r="B1983" s="10" t="n">
        <v>5</v>
      </c>
      <c r="C1983" s="7" t="n">
        <v>31</v>
      </c>
      <c r="D1983" s="7" t="n">
        <v>3</v>
      </c>
      <c r="E1983" s="7" t="n">
        <v>0</v>
      </c>
      <c r="F1983" s="7" t="n">
        <v>0</v>
      </c>
      <c r="G1983" s="7" t="n">
        <v>2</v>
      </c>
      <c r="H1983" s="7" t="n">
        <v>1</v>
      </c>
      <c r="I1983" s="11" t="n">
        <f t="normal" ca="1">A1989</f>
        <v>0</v>
      </c>
    </row>
    <row r="1984" spans="1:7">
      <c r="A1984" t="s">
        <v>4</v>
      </c>
      <c r="B1984" s="4" t="s">
        <v>5</v>
      </c>
      <c r="C1984" s="4" t="s">
        <v>13</v>
      </c>
      <c r="D1984" s="4" t="s">
        <v>13</v>
      </c>
      <c r="E1984" s="4" t="s">
        <v>9</v>
      </c>
      <c r="F1984" s="4" t="s">
        <v>13</v>
      </c>
      <c r="G1984" s="4" t="s">
        <v>13</v>
      </c>
    </row>
    <row r="1985" spans="1:9">
      <c r="A1985" t="n">
        <v>16637</v>
      </c>
      <c r="B1985" s="46" t="n">
        <v>10</v>
      </c>
      <c r="C1985" s="7" t="n">
        <v>3</v>
      </c>
      <c r="D1985" s="7" t="n">
        <v>0</v>
      </c>
      <c r="E1985" s="7" t="n">
        <v>1</v>
      </c>
      <c r="F1985" s="7" t="n">
        <v>19</v>
      </c>
      <c r="G1985" s="7" t="n">
        <v>1</v>
      </c>
    </row>
    <row r="1986" spans="1:9">
      <c r="A1986" t="s">
        <v>4</v>
      </c>
      <c r="B1986" s="4" t="s">
        <v>5</v>
      </c>
      <c r="C1986" s="4" t="s">
        <v>20</v>
      </c>
    </row>
    <row r="1987" spans="1:9">
      <c r="A1987" t="n">
        <v>16646</v>
      </c>
      <c r="B1987" s="17" t="n">
        <v>3</v>
      </c>
      <c r="C1987" s="11" t="n">
        <f t="normal" ca="1">A2053</f>
        <v>0</v>
      </c>
    </row>
    <row r="1988" spans="1:9">
      <c r="A1988" t="s">
        <v>4</v>
      </c>
      <c r="B1988" s="4" t="s">
        <v>5</v>
      </c>
      <c r="C1988" s="4" t="s">
        <v>13</v>
      </c>
      <c r="D1988" s="4" t="s">
        <v>13</v>
      </c>
      <c r="E1988" s="4" t="s">
        <v>13</v>
      </c>
      <c r="F1988" s="4" t="s">
        <v>9</v>
      </c>
      <c r="G1988" s="4" t="s">
        <v>13</v>
      </c>
      <c r="H1988" s="4" t="s">
        <v>13</v>
      </c>
      <c r="I1988" s="4" t="s">
        <v>20</v>
      </c>
    </row>
    <row r="1989" spans="1:9">
      <c r="A1989" t="n">
        <v>16651</v>
      </c>
      <c r="B1989" s="10" t="n">
        <v>5</v>
      </c>
      <c r="C1989" s="7" t="n">
        <v>31</v>
      </c>
      <c r="D1989" s="7" t="n">
        <v>4</v>
      </c>
      <c r="E1989" s="7" t="n">
        <v>0</v>
      </c>
      <c r="F1989" s="7" t="n">
        <v>0</v>
      </c>
      <c r="G1989" s="7" t="n">
        <v>2</v>
      </c>
      <c r="H1989" s="7" t="n">
        <v>1</v>
      </c>
      <c r="I1989" s="11" t="n">
        <f t="normal" ca="1">A1995</f>
        <v>0</v>
      </c>
    </row>
    <row r="1990" spans="1:9">
      <c r="A1990" t="s">
        <v>4</v>
      </c>
      <c r="B1990" s="4" t="s">
        <v>5</v>
      </c>
      <c r="C1990" s="4" t="s">
        <v>13</v>
      </c>
      <c r="D1990" s="4" t="s">
        <v>13</v>
      </c>
      <c r="E1990" s="4" t="s">
        <v>9</v>
      </c>
      <c r="F1990" s="4" t="s">
        <v>13</v>
      </c>
      <c r="G1990" s="4" t="s">
        <v>13</v>
      </c>
    </row>
    <row r="1991" spans="1:9">
      <c r="A1991" t="n">
        <v>16665</v>
      </c>
      <c r="B1991" s="46" t="n">
        <v>10</v>
      </c>
      <c r="C1991" s="7" t="n">
        <v>4</v>
      </c>
      <c r="D1991" s="7" t="n">
        <v>0</v>
      </c>
      <c r="E1991" s="7" t="n">
        <v>1</v>
      </c>
      <c r="F1991" s="7" t="n">
        <v>19</v>
      </c>
      <c r="G1991" s="7" t="n">
        <v>1</v>
      </c>
    </row>
    <row r="1992" spans="1:9">
      <c r="A1992" t="s">
        <v>4</v>
      </c>
      <c r="B1992" s="4" t="s">
        <v>5</v>
      </c>
      <c r="C1992" s="4" t="s">
        <v>20</v>
      </c>
    </row>
    <row r="1993" spans="1:9">
      <c r="A1993" t="n">
        <v>16674</v>
      </c>
      <c r="B1993" s="17" t="n">
        <v>3</v>
      </c>
      <c r="C1993" s="11" t="n">
        <f t="normal" ca="1">A2053</f>
        <v>0</v>
      </c>
    </row>
    <row r="1994" spans="1:9">
      <c r="A1994" t="s">
        <v>4</v>
      </c>
      <c r="B1994" s="4" t="s">
        <v>5</v>
      </c>
      <c r="C1994" s="4" t="s">
        <v>13</v>
      </c>
      <c r="D1994" s="4" t="s">
        <v>13</v>
      </c>
      <c r="E1994" s="4" t="s">
        <v>13</v>
      </c>
      <c r="F1994" s="4" t="s">
        <v>9</v>
      </c>
      <c r="G1994" s="4" t="s">
        <v>13</v>
      </c>
      <c r="H1994" s="4" t="s">
        <v>13</v>
      </c>
      <c r="I1994" s="4" t="s">
        <v>20</v>
      </c>
    </row>
    <row r="1995" spans="1:9">
      <c r="A1995" t="n">
        <v>16679</v>
      </c>
      <c r="B1995" s="10" t="n">
        <v>5</v>
      </c>
      <c r="C1995" s="7" t="n">
        <v>31</v>
      </c>
      <c r="D1995" s="7" t="n">
        <v>5</v>
      </c>
      <c r="E1995" s="7" t="n">
        <v>0</v>
      </c>
      <c r="F1995" s="7" t="n">
        <v>0</v>
      </c>
      <c r="G1995" s="7" t="n">
        <v>2</v>
      </c>
      <c r="H1995" s="7" t="n">
        <v>1</v>
      </c>
      <c r="I1995" s="11" t="n">
        <f t="normal" ca="1">A2001</f>
        <v>0</v>
      </c>
    </row>
    <row r="1996" spans="1:9">
      <c r="A1996" t="s">
        <v>4</v>
      </c>
      <c r="B1996" s="4" t="s">
        <v>5</v>
      </c>
      <c r="C1996" s="4" t="s">
        <v>13</v>
      </c>
      <c r="D1996" s="4" t="s">
        <v>13</v>
      </c>
      <c r="E1996" s="4" t="s">
        <v>9</v>
      </c>
      <c r="F1996" s="4" t="s">
        <v>13</v>
      </c>
      <c r="G1996" s="4" t="s">
        <v>13</v>
      </c>
    </row>
    <row r="1997" spans="1:9">
      <c r="A1997" t="n">
        <v>16693</v>
      </c>
      <c r="B1997" s="46" t="n">
        <v>10</v>
      </c>
      <c r="C1997" s="7" t="n">
        <v>5</v>
      </c>
      <c r="D1997" s="7" t="n">
        <v>0</v>
      </c>
      <c r="E1997" s="7" t="n">
        <v>1</v>
      </c>
      <c r="F1997" s="7" t="n">
        <v>19</v>
      </c>
      <c r="G1997" s="7" t="n">
        <v>1</v>
      </c>
    </row>
    <row r="1998" spans="1:9">
      <c r="A1998" t="s">
        <v>4</v>
      </c>
      <c r="B1998" s="4" t="s">
        <v>5</v>
      </c>
      <c r="C1998" s="4" t="s">
        <v>20</v>
      </c>
    </row>
    <row r="1999" spans="1:9">
      <c r="A1999" t="n">
        <v>16702</v>
      </c>
      <c r="B1999" s="17" t="n">
        <v>3</v>
      </c>
      <c r="C1999" s="11" t="n">
        <f t="normal" ca="1">A2053</f>
        <v>0</v>
      </c>
    </row>
    <row r="2000" spans="1:9">
      <c r="A2000" t="s">
        <v>4</v>
      </c>
      <c r="B2000" s="4" t="s">
        <v>5</v>
      </c>
      <c r="C2000" s="4" t="s">
        <v>13</v>
      </c>
      <c r="D2000" s="4" t="s">
        <v>13</v>
      </c>
      <c r="E2000" s="4" t="s">
        <v>13</v>
      </c>
      <c r="F2000" s="4" t="s">
        <v>9</v>
      </c>
      <c r="G2000" s="4" t="s">
        <v>13</v>
      </c>
      <c r="H2000" s="4" t="s">
        <v>13</v>
      </c>
      <c r="I2000" s="4" t="s">
        <v>20</v>
      </c>
    </row>
    <row r="2001" spans="1:9">
      <c r="A2001" t="n">
        <v>16707</v>
      </c>
      <c r="B2001" s="10" t="n">
        <v>5</v>
      </c>
      <c r="C2001" s="7" t="n">
        <v>31</v>
      </c>
      <c r="D2001" s="7" t="n">
        <v>6</v>
      </c>
      <c r="E2001" s="7" t="n">
        <v>0</v>
      </c>
      <c r="F2001" s="7" t="n">
        <v>0</v>
      </c>
      <c r="G2001" s="7" t="n">
        <v>2</v>
      </c>
      <c r="H2001" s="7" t="n">
        <v>1</v>
      </c>
      <c r="I2001" s="11" t="n">
        <f t="normal" ca="1">A2007</f>
        <v>0</v>
      </c>
    </row>
    <row r="2002" spans="1:9">
      <c r="A2002" t="s">
        <v>4</v>
      </c>
      <c r="B2002" s="4" t="s">
        <v>5</v>
      </c>
      <c r="C2002" s="4" t="s">
        <v>13</v>
      </c>
      <c r="D2002" s="4" t="s">
        <v>13</v>
      </c>
      <c r="E2002" s="4" t="s">
        <v>9</v>
      </c>
      <c r="F2002" s="4" t="s">
        <v>13</v>
      </c>
      <c r="G2002" s="4" t="s">
        <v>13</v>
      </c>
    </row>
    <row r="2003" spans="1:9">
      <c r="A2003" t="n">
        <v>16721</v>
      </c>
      <c r="B2003" s="46" t="n">
        <v>10</v>
      </c>
      <c r="C2003" s="7" t="n">
        <v>6</v>
      </c>
      <c r="D2003" s="7" t="n">
        <v>0</v>
      </c>
      <c r="E2003" s="7" t="n">
        <v>1</v>
      </c>
      <c r="F2003" s="7" t="n">
        <v>19</v>
      </c>
      <c r="G2003" s="7" t="n">
        <v>1</v>
      </c>
    </row>
    <row r="2004" spans="1:9">
      <c r="A2004" t="s">
        <v>4</v>
      </c>
      <c r="B2004" s="4" t="s">
        <v>5</v>
      </c>
      <c r="C2004" s="4" t="s">
        <v>20</v>
      </c>
    </row>
    <row r="2005" spans="1:9">
      <c r="A2005" t="n">
        <v>16730</v>
      </c>
      <c r="B2005" s="17" t="n">
        <v>3</v>
      </c>
      <c r="C2005" s="11" t="n">
        <f t="normal" ca="1">A2053</f>
        <v>0</v>
      </c>
    </row>
    <row r="2006" spans="1:9">
      <c r="A2006" t="s">
        <v>4</v>
      </c>
      <c r="B2006" s="4" t="s">
        <v>5</v>
      </c>
      <c r="C2006" s="4" t="s">
        <v>13</v>
      </c>
      <c r="D2006" s="4" t="s">
        <v>13</v>
      </c>
      <c r="E2006" s="4" t="s">
        <v>13</v>
      </c>
      <c r="F2006" s="4" t="s">
        <v>9</v>
      </c>
      <c r="G2006" s="4" t="s">
        <v>13</v>
      </c>
      <c r="H2006" s="4" t="s">
        <v>13</v>
      </c>
      <c r="I2006" s="4" t="s">
        <v>20</v>
      </c>
    </row>
    <row r="2007" spans="1:9">
      <c r="A2007" t="n">
        <v>16735</v>
      </c>
      <c r="B2007" s="10" t="n">
        <v>5</v>
      </c>
      <c r="C2007" s="7" t="n">
        <v>31</v>
      </c>
      <c r="D2007" s="7" t="n">
        <v>7</v>
      </c>
      <c r="E2007" s="7" t="n">
        <v>0</v>
      </c>
      <c r="F2007" s="7" t="n">
        <v>0</v>
      </c>
      <c r="G2007" s="7" t="n">
        <v>2</v>
      </c>
      <c r="H2007" s="7" t="n">
        <v>1</v>
      </c>
      <c r="I2007" s="11" t="n">
        <f t="normal" ca="1">A2013</f>
        <v>0</v>
      </c>
    </row>
    <row r="2008" spans="1:9">
      <c r="A2008" t="s">
        <v>4</v>
      </c>
      <c r="B2008" s="4" t="s">
        <v>5</v>
      </c>
      <c r="C2008" s="4" t="s">
        <v>13</v>
      </c>
      <c r="D2008" s="4" t="s">
        <v>13</v>
      </c>
      <c r="E2008" s="4" t="s">
        <v>9</v>
      </c>
      <c r="F2008" s="4" t="s">
        <v>13</v>
      </c>
      <c r="G2008" s="4" t="s">
        <v>13</v>
      </c>
    </row>
    <row r="2009" spans="1:9">
      <c r="A2009" t="n">
        <v>16749</v>
      </c>
      <c r="B2009" s="46" t="n">
        <v>10</v>
      </c>
      <c r="C2009" s="7" t="n">
        <v>7</v>
      </c>
      <c r="D2009" s="7" t="n">
        <v>0</v>
      </c>
      <c r="E2009" s="7" t="n">
        <v>1</v>
      </c>
      <c r="F2009" s="7" t="n">
        <v>19</v>
      </c>
      <c r="G2009" s="7" t="n">
        <v>1</v>
      </c>
    </row>
    <row r="2010" spans="1:9">
      <c r="A2010" t="s">
        <v>4</v>
      </c>
      <c r="B2010" s="4" t="s">
        <v>5</v>
      </c>
      <c r="C2010" s="4" t="s">
        <v>20</v>
      </c>
    </row>
    <row r="2011" spans="1:9">
      <c r="A2011" t="n">
        <v>16758</v>
      </c>
      <c r="B2011" s="17" t="n">
        <v>3</v>
      </c>
      <c r="C2011" s="11" t="n">
        <f t="normal" ca="1">A2053</f>
        <v>0</v>
      </c>
    </row>
    <row r="2012" spans="1:9">
      <c r="A2012" t="s">
        <v>4</v>
      </c>
      <c r="B2012" s="4" t="s">
        <v>5</v>
      </c>
      <c r="C2012" s="4" t="s">
        <v>13</v>
      </c>
      <c r="D2012" s="4" t="s">
        <v>13</v>
      </c>
      <c r="E2012" s="4" t="s">
        <v>13</v>
      </c>
      <c r="F2012" s="4" t="s">
        <v>9</v>
      </c>
      <c r="G2012" s="4" t="s">
        <v>13</v>
      </c>
      <c r="H2012" s="4" t="s">
        <v>13</v>
      </c>
      <c r="I2012" s="4" t="s">
        <v>20</v>
      </c>
    </row>
    <row r="2013" spans="1:9">
      <c r="A2013" t="n">
        <v>16763</v>
      </c>
      <c r="B2013" s="10" t="n">
        <v>5</v>
      </c>
      <c r="C2013" s="7" t="n">
        <v>31</v>
      </c>
      <c r="D2013" s="7" t="n">
        <v>8</v>
      </c>
      <c r="E2013" s="7" t="n">
        <v>0</v>
      </c>
      <c r="F2013" s="7" t="n">
        <v>0</v>
      </c>
      <c r="G2013" s="7" t="n">
        <v>2</v>
      </c>
      <c r="H2013" s="7" t="n">
        <v>1</v>
      </c>
      <c r="I2013" s="11" t="n">
        <f t="normal" ca="1">A2019</f>
        <v>0</v>
      </c>
    </row>
    <row r="2014" spans="1:9">
      <c r="A2014" t="s">
        <v>4</v>
      </c>
      <c r="B2014" s="4" t="s">
        <v>5</v>
      </c>
      <c r="C2014" s="4" t="s">
        <v>13</v>
      </c>
      <c r="D2014" s="4" t="s">
        <v>13</v>
      </c>
      <c r="E2014" s="4" t="s">
        <v>9</v>
      </c>
      <c r="F2014" s="4" t="s">
        <v>13</v>
      </c>
      <c r="G2014" s="4" t="s">
        <v>13</v>
      </c>
    </row>
    <row r="2015" spans="1:9">
      <c r="A2015" t="n">
        <v>16777</v>
      </c>
      <c r="B2015" s="46" t="n">
        <v>10</v>
      </c>
      <c r="C2015" s="7" t="n">
        <v>8</v>
      </c>
      <c r="D2015" s="7" t="n">
        <v>0</v>
      </c>
      <c r="E2015" s="7" t="n">
        <v>1</v>
      </c>
      <c r="F2015" s="7" t="n">
        <v>19</v>
      </c>
      <c r="G2015" s="7" t="n">
        <v>1</v>
      </c>
    </row>
    <row r="2016" spans="1:9">
      <c r="A2016" t="s">
        <v>4</v>
      </c>
      <c r="B2016" s="4" t="s">
        <v>5</v>
      </c>
      <c r="C2016" s="4" t="s">
        <v>20</v>
      </c>
    </row>
    <row r="2017" spans="1:9">
      <c r="A2017" t="n">
        <v>16786</v>
      </c>
      <c r="B2017" s="17" t="n">
        <v>3</v>
      </c>
      <c r="C2017" s="11" t="n">
        <f t="normal" ca="1">A2053</f>
        <v>0</v>
      </c>
    </row>
    <row r="2018" spans="1:9">
      <c r="A2018" t="s">
        <v>4</v>
      </c>
      <c r="B2018" s="4" t="s">
        <v>5</v>
      </c>
      <c r="C2018" s="4" t="s">
        <v>13</v>
      </c>
      <c r="D2018" s="4" t="s">
        <v>13</v>
      </c>
      <c r="E2018" s="4" t="s">
        <v>13</v>
      </c>
      <c r="F2018" s="4" t="s">
        <v>9</v>
      </c>
      <c r="G2018" s="4" t="s">
        <v>13</v>
      </c>
      <c r="H2018" s="4" t="s">
        <v>13</v>
      </c>
      <c r="I2018" s="4" t="s">
        <v>20</v>
      </c>
    </row>
    <row r="2019" spans="1:9">
      <c r="A2019" t="n">
        <v>16791</v>
      </c>
      <c r="B2019" s="10" t="n">
        <v>5</v>
      </c>
      <c r="C2019" s="7" t="n">
        <v>31</v>
      </c>
      <c r="D2019" s="7" t="n">
        <v>9</v>
      </c>
      <c r="E2019" s="7" t="n">
        <v>0</v>
      </c>
      <c r="F2019" s="7" t="n">
        <v>0</v>
      </c>
      <c r="G2019" s="7" t="n">
        <v>2</v>
      </c>
      <c r="H2019" s="7" t="n">
        <v>1</v>
      </c>
      <c r="I2019" s="11" t="n">
        <f t="normal" ca="1">A2025</f>
        <v>0</v>
      </c>
    </row>
    <row r="2020" spans="1:9">
      <c r="A2020" t="s">
        <v>4</v>
      </c>
      <c r="B2020" s="4" t="s">
        <v>5</v>
      </c>
      <c r="C2020" s="4" t="s">
        <v>13</v>
      </c>
      <c r="D2020" s="4" t="s">
        <v>13</v>
      </c>
      <c r="E2020" s="4" t="s">
        <v>9</v>
      </c>
      <c r="F2020" s="4" t="s">
        <v>13</v>
      </c>
      <c r="G2020" s="4" t="s">
        <v>13</v>
      </c>
    </row>
    <row r="2021" spans="1:9">
      <c r="A2021" t="n">
        <v>16805</v>
      </c>
      <c r="B2021" s="46" t="n">
        <v>10</v>
      </c>
      <c r="C2021" s="7" t="n">
        <v>9</v>
      </c>
      <c r="D2021" s="7" t="n">
        <v>0</v>
      </c>
      <c r="E2021" s="7" t="n">
        <v>1</v>
      </c>
      <c r="F2021" s="7" t="n">
        <v>19</v>
      </c>
      <c r="G2021" s="7" t="n">
        <v>1</v>
      </c>
    </row>
    <row r="2022" spans="1:9">
      <c r="A2022" t="s">
        <v>4</v>
      </c>
      <c r="B2022" s="4" t="s">
        <v>5</v>
      </c>
      <c r="C2022" s="4" t="s">
        <v>20</v>
      </c>
    </row>
    <row r="2023" spans="1:9">
      <c r="A2023" t="n">
        <v>16814</v>
      </c>
      <c r="B2023" s="17" t="n">
        <v>3</v>
      </c>
      <c r="C2023" s="11" t="n">
        <f t="normal" ca="1">A2053</f>
        <v>0</v>
      </c>
    </row>
    <row r="2024" spans="1:9">
      <c r="A2024" t="s">
        <v>4</v>
      </c>
      <c r="B2024" s="4" t="s">
        <v>5</v>
      </c>
      <c r="C2024" s="4" t="s">
        <v>13</v>
      </c>
      <c r="D2024" s="4" t="s">
        <v>13</v>
      </c>
      <c r="E2024" s="4" t="s">
        <v>13</v>
      </c>
      <c r="F2024" s="4" t="s">
        <v>9</v>
      </c>
      <c r="G2024" s="4" t="s">
        <v>13</v>
      </c>
      <c r="H2024" s="4" t="s">
        <v>13</v>
      </c>
      <c r="I2024" s="4" t="s">
        <v>20</v>
      </c>
    </row>
    <row r="2025" spans="1:9">
      <c r="A2025" t="n">
        <v>16819</v>
      </c>
      <c r="B2025" s="10" t="n">
        <v>5</v>
      </c>
      <c r="C2025" s="7" t="n">
        <v>31</v>
      </c>
      <c r="D2025" s="7" t="n">
        <v>10</v>
      </c>
      <c r="E2025" s="7" t="n">
        <v>0</v>
      </c>
      <c r="F2025" s="7" t="n">
        <v>0</v>
      </c>
      <c r="G2025" s="7" t="n">
        <v>2</v>
      </c>
      <c r="H2025" s="7" t="n">
        <v>1</v>
      </c>
      <c r="I2025" s="11" t="n">
        <f t="normal" ca="1">A2031</f>
        <v>0</v>
      </c>
    </row>
    <row r="2026" spans="1:9">
      <c r="A2026" t="s">
        <v>4</v>
      </c>
      <c r="B2026" s="4" t="s">
        <v>5</v>
      </c>
      <c r="C2026" s="4" t="s">
        <v>13</v>
      </c>
      <c r="D2026" s="4" t="s">
        <v>13</v>
      </c>
      <c r="E2026" s="4" t="s">
        <v>9</v>
      </c>
      <c r="F2026" s="4" t="s">
        <v>13</v>
      </c>
      <c r="G2026" s="4" t="s">
        <v>13</v>
      </c>
    </row>
    <row r="2027" spans="1:9">
      <c r="A2027" t="n">
        <v>16833</v>
      </c>
      <c r="B2027" s="46" t="n">
        <v>10</v>
      </c>
      <c r="C2027" s="7" t="n">
        <v>10</v>
      </c>
      <c r="D2027" s="7" t="n">
        <v>0</v>
      </c>
      <c r="E2027" s="7" t="n">
        <v>1</v>
      </c>
      <c r="F2027" s="7" t="n">
        <v>19</v>
      </c>
      <c r="G2027" s="7" t="n">
        <v>1</v>
      </c>
    </row>
    <row r="2028" spans="1:9">
      <c r="A2028" t="s">
        <v>4</v>
      </c>
      <c r="B2028" s="4" t="s">
        <v>5</v>
      </c>
      <c r="C2028" s="4" t="s">
        <v>20</v>
      </c>
    </row>
    <row r="2029" spans="1:9">
      <c r="A2029" t="n">
        <v>16842</v>
      </c>
      <c r="B2029" s="17" t="n">
        <v>3</v>
      </c>
      <c r="C2029" s="11" t="n">
        <f t="normal" ca="1">A2053</f>
        <v>0</v>
      </c>
    </row>
    <row r="2030" spans="1:9">
      <c r="A2030" t="s">
        <v>4</v>
      </c>
      <c r="B2030" s="4" t="s">
        <v>5</v>
      </c>
      <c r="C2030" s="4" t="s">
        <v>13</v>
      </c>
      <c r="D2030" s="4" t="s">
        <v>13</v>
      </c>
      <c r="E2030" s="4" t="s">
        <v>13</v>
      </c>
      <c r="F2030" s="4" t="s">
        <v>9</v>
      </c>
      <c r="G2030" s="4" t="s">
        <v>13</v>
      </c>
      <c r="H2030" s="4" t="s">
        <v>13</v>
      </c>
      <c r="I2030" s="4" t="s">
        <v>20</v>
      </c>
    </row>
    <row r="2031" spans="1:9">
      <c r="A2031" t="n">
        <v>16847</v>
      </c>
      <c r="B2031" s="10" t="n">
        <v>5</v>
      </c>
      <c r="C2031" s="7" t="n">
        <v>31</v>
      </c>
      <c r="D2031" s="7" t="n">
        <v>11</v>
      </c>
      <c r="E2031" s="7" t="n">
        <v>0</v>
      </c>
      <c r="F2031" s="7" t="n">
        <v>0</v>
      </c>
      <c r="G2031" s="7" t="n">
        <v>2</v>
      </c>
      <c r="H2031" s="7" t="n">
        <v>1</v>
      </c>
      <c r="I2031" s="11" t="n">
        <f t="normal" ca="1">A2037</f>
        <v>0</v>
      </c>
    </row>
    <row r="2032" spans="1:9">
      <c r="A2032" t="s">
        <v>4</v>
      </c>
      <c r="B2032" s="4" t="s">
        <v>5</v>
      </c>
      <c r="C2032" s="4" t="s">
        <v>13</v>
      </c>
      <c r="D2032" s="4" t="s">
        <v>13</v>
      </c>
      <c r="E2032" s="4" t="s">
        <v>9</v>
      </c>
      <c r="F2032" s="4" t="s">
        <v>13</v>
      </c>
      <c r="G2032" s="4" t="s">
        <v>13</v>
      </c>
    </row>
    <row r="2033" spans="1:9">
      <c r="A2033" t="n">
        <v>16861</v>
      </c>
      <c r="B2033" s="46" t="n">
        <v>10</v>
      </c>
      <c r="C2033" s="7" t="n">
        <v>11</v>
      </c>
      <c r="D2033" s="7" t="n">
        <v>0</v>
      </c>
      <c r="E2033" s="7" t="n">
        <v>1</v>
      </c>
      <c r="F2033" s="7" t="n">
        <v>19</v>
      </c>
      <c r="G2033" s="7" t="n">
        <v>1</v>
      </c>
    </row>
    <row r="2034" spans="1:9">
      <c r="A2034" t="s">
        <v>4</v>
      </c>
      <c r="B2034" s="4" t="s">
        <v>5</v>
      </c>
      <c r="C2034" s="4" t="s">
        <v>20</v>
      </c>
    </row>
    <row r="2035" spans="1:9">
      <c r="A2035" t="n">
        <v>16870</v>
      </c>
      <c r="B2035" s="17" t="n">
        <v>3</v>
      </c>
      <c r="C2035" s="11" t="n">
        <f t="normal" ca="1">A2053</f>
        <v>0</v>
      </c>
    </row>
    <row r="2036" spans="1:9">
      <c r="A2036" t="s">
        <v>4</v>
      </c>
      <c r="B2036" s="4" t="s">
        <v>5</v>
      </c>
      <c r="C2036" s="4" t="s">
        <v>13</v>
      </c>
      <c r="D2036" s="4" t="s">
        <v>13</v>
      </c>
      <c r="E2036" s="4" t="s">
        <v>13</v>
      </c>
      <c r="F2036" s="4" t="s">
        <v>9</v>
      </c>
      <c r="G2036" s="4" t="s">
        <v>13</v>
      </c>
      <c r="H2036" s="4" t="s">
        <v>13</v>
      </c>
      <c r="I2036" s="4" t="s">
        <v>20</v>
      </c>
    </row>
    <row r="2037" spans="1:9">
      <c r="A2037" t="n">
        <v>16875</v>
      </c>
      <c r="B2037" s="10" t="n">
        <v>5</v>
      </c>
      <c r="C2037" s="7" t="n">
        <v>31</v>
      </c>
      <c r="D2037" s="7" t="n">
        <v>12</v>
      </c>
      <c r="E2037" s="7" t="n">
        <v>0</v>
      </c>
      <c r="F2037" s="7" t="n">
        <v>0</v>
      </c>
      <c r="G2037" s="7" t="n">
        <v>2</v>
      </c>
      <c r="H2037" s="7" t="n">
        <v>1</v>
      </c>
      <c r="I2037" s="11" t="n">
        <f t="normal" ca="1">A2043</f>
        <v>0</v>
      </c>
    </row>
    <row r="2038" spans="1:9">
      <c r="A2038" t="s">
        <v>4</v>
      </c>
      <c r="B2038" s="4" t="s">
        <v>5</v>
      </c>
      <c r="C2038" s="4" t="s">
        <v>13</v>
      </c>
      <c r="D2038" s="4" t="s">
        <v>13</v>
      </c>
      <c r="E2038" s="4" t="s">
        <v>9</v>
      </c>
      <c r="F2038" s="4" t="s">
        <v>13</v>
      </c>
      <c r="G2038" s="4" t="s">
        <v>13</v>
      </c>
    </row>
    <row r="2039" spans="1:9">
      <c r="A2039" t="n">
        <v>16889</v>
      </c>
      <c r="B2039" s="46" t="n">
        <v>10</v>
      </c>
      <c r="C2039" s="7" t="n">
        <v>12</v>
      </c>
      <c r="D2039" s="7" t="n">
        <v>0</v>
      </c>
      <c r="E2039" s="7" t="n">
        <v>1</v>
      </c>
      <c r="F2039" s="7" t="n">
        <v>19</v>
      </c>
      <c r="G2039" s="7" t="n">
        <v>1</v>
      </c>
    </row>
    <row r="2040" spans="1:9">
      <c r="A2040" t="s">
        <v>4</v>
      </c>
      <c r="B2040" s="4" t="s">
        <v>5</v>
      </c>
      <c r="C2040" s="4" t="s">
        <v>20</v>
      </c>
    </row>
    <row r="2041" spans="1:9">
      <c r="A2041" t="n">
        <v>16898</v>
      </c>
      <c r="B2041" s="17" t="n">
        <v>3</v>
      </c>
      <c r="C2041" s="11" t="n">
        <f t="normal" ca="1">A2053</f>
        <v>0</v>
      </c>
    </row>
    <row r="2042" spans="1:9">
      <c r="A2042" t="s">
        <v>4</v>
      </c>
      <c r="B2042" s="4" t="s">
        <v>5</v>
      </c>
      <c r="C2042" s="4" t="s">
        <v>13</v>
      </c>
      <c r="D2042" s="4" t="s">
        <v>13</v>
      </c>
      <c r="E2042" s="4" t="s">
        <v>13</v>
      </c>
      <c r="F2042" s="4" t="s">
        <v>9</v>
      </c>
      <c r="G2042" s="4" t="s">
        <v>13</v>
      </c>
      <c r="H2042" s="4" t="s">
        <v>13</v>
      </c>
      <c r="I2042" s="4" t="s">
        <v>20</v>
      </c>
    </row>
    <row r="2043" spans="1:9">
      <c r="A2043" t="n">
        <v>16903</v>
      </c>
      <c r="B2043" s="10" t="n">
        <v>5</v>
      </c>
      <c r="C2043" s="7" t="n">
        <v>31</v>
      </c>
      <c r="D2043" s="7" t="n">
        <v>13</v>
      </c>
      <c r="E2043" s="7" t="n">
        <v>0</v>
      </c>
      <c r="F2043" s="7" t="n">
        <v>0</v>
      </c>
      <c r="G2043" s="7" t="n">
        <v>2</v>
      </c>
      <c r="H2043" s="7" t="n">
        <v>1</v>
      </c>
      <c r="I2043" s="11" t="n">
        <f t="normal" ca="1">A2049</f>
        <v>0</v>
      </c>
    </row>
    <row r="2044" spans="1:9">
      <c r="A2044" t="s">
        <v>4</v>
      </c>
      <c r="B2044" s="4" t="s">
        <v>5</v>
      </c>
      <c r="C2044" s="4" t="s">
        <v>13</v>
      </c>
      <c r="D2044" s="4" t="s">
        <v>13</v>
      </c>
      <c r="E2044" s="4" t="s">
        <v>9</v>
      </c>
      <c r="F2044" s="4" t="s">
        <v>13</v>
      </c>
      <c r="G2044" s="4" t="s">
        <v>13</v>
      </c>
    </row>
    <row r="2045" spans="1:9">
      <c r="A2045" t="n">
        <v>16917</v>
      </c>
      <c r="B2045" s="46" t="n">
        <v>10</v>
      </c>
      <c r="C2045" s="7" t="n">
        <v>13</v>
      </c>
      <c r="D2045" s="7" t="n">
        <v>0</v>
      </c>
      <c r="E2045" s="7" t="n">
        <v>1</v>
      </c>
      <c r="F2045" s="7" t="n">
        <v>19</v>
      </c>
      <c r="G2045" s="7" t="n">
        <v>1</v>
      </c>
    </row>
    <row r="2046" spans="1:9">
      <c r="A2046" t="s">
        <v>4</v>
      </c>
      <c r="B2046" s="4" t="s">
        <v>5</v>
      </c>
      <c r="C2046" s="4" t="s">
        <v>20</v>
      </c>
    </row>
    <row r="2047" spans="1:9">
      <c r="A2047" t="n">
        <v>16926</v>
      </c>
      <c r="B2047" s="17" t="n">
        <v>3</v>
      </c>
      <c r="C2047" s="11" t="n">
        <f t="normal" ca="1">A2053</f>
        <v>0</v>
      </c>
    </row>
    <row r="2048" spans="1:9">
      <c r="A2048" t="s">
        <v>4</v>
      </c>
      <c r="B2048" s="4" t="s">
        <v>5</v>
      </c>
      <c r="C2048" s="4" t="s">
        <v>13</v>
      </c>
      <c r="D2048" s="4" t="s">
        <v>13</v>
      </c>
      <c r="E2048" s="4" t="s">
        <v>13</v>
      </c>
      <c r="F2048" s="4" t="s">
        <v>9</v>
      </c>
      <c r="G2048" s="4" t="s">
        <v>13</v>
      </c>
      <c r="H2048" s="4" t="s">
        <v>13</v>
      </c>
      <c r="I2048" s="4" t="s">
        <v>20</v>
      </c>
    </row>
    <row r="2049" spans="1:9">
      <c r="A2049" t="n">
        <v>16931</v>
      </c>
      <c r="B2049" s="10" t="n">
        <v>5</v>
      </c>
      <c r="C2049" s="7" t="n">
        <v>31</v>
      </c>
      <c r="D2049" s="7" t="n">
        <v>14</v>
      </c>
      <c r="E2049" s="7" t="n">
        <v>0</v>
      </c>
      <c r="F2049" s="7" t="n">
        <v>0</v>
      </c>
      <c r="G2049" s="7" t="n">
        <v>2</v>
      </c>
      <c r="H2049" s="7" t="n">
        <v>1</v>
      </c>
      <c r="I2049" s="11" t="n">
        <f t="normal" ca="1">A2053</f>
        <v>0</v>
      </c>
    </row>
    <row r="2050" spans="1:9">
      <c r="A2050" t="s">
        <v>4</v>
      </c>
      <c r="B2050" s="4" t="s">
        <v>5</v>
      </c>
      <c r="C2050" s="4" t="s">
        <v>13</v>
      </c>
      <c r="D2050" s="4" t="s">
        <v>13</v>
      </c>
      <c r="E2050" s="4" t="s">
        <v>9</v>
      </c>
      <c r="F2050" s="4" t="s">
        <v>13</v>
      </c>
      <c r="G2050" s="4" t="s">
        <v>13</v>
      </c>
    </row>
    <row r="2051" spans="1:9">
      <c r="A2051" t="n">
        <v>16945</v>
      </c>
      <c r="B2051" s="46" t="n">
        <v>10</v>
      </c>
      <c r="C2051" s="7" t="n">
        <v>14</v>
      </c>
      <c r="D2051" s="7" t="n">
        <v>0</v>
      </c>
      <c r="E2051" s="7" t="n">
        <v>1</v>
      </c>
      <c r="F2051" s="7" t="n">
        <v>19</v>
      </c>
      <c r="G2051" s="7" t="n">
        <v>1</v>
      </c>
    </row>
    <row r="2052" spans="1:9">
      <c r="A2052" t="s">
        <v>4</v>
      </c>
      <c r="B2052" s="4" t="s">
        <v>5</v>
      </c>
      <c r="C2052" s="4" t="s">
        <v>13</v>
      </c>
      <c r="D2052" s="4" t="s">
        <v>10</v>
      </c>
      <c r="E2052" s="4" t="s">
        <v>13</v>
      </c>
      <c r="F2052" s="4" t="s">
        <v>13</v>
      </c>
      <c r="G2052" s="4" t="s">
        <v>20</v>
      </c>
    </row>
    <row r="2053" spans="1:9">
      <c r="A2053" t="n">
        <v>16954</v>
      </c>
      <c r="B2053" s="10" t="n">
        <v>5</v>
      </c>
      <c r="C2053" s="7" t="n">
        <v>30</v>
      </c>
      <c r="D2053" s="7" t="n">
        <v>19</v>
      </c>
      <c r="E2053" s="7" t="n">
        <v>8</v>
      </c>
      <c r="F2053" s="7" t="n">
        <v>1</v>
      </c>
      <c r="G2053" s="11" t="n">
        <f t="normal" ca="1">A2131</f>
        <v>0</v>
      </c>
    </row>
    <row r="2054" spans="1:9">
      <c r="A2054" t="s">
        <v>4</v>
      </c>
      <c r="B2054" s="4" t="s">
        <v>5</v>
      </c>
      <c r="C2054" s="4" t="s">
        <v>13</v>
      </c>
      <c r="D2054" s="4" t="s">
        <v>13</v>
      </c>
      <c r="E2054" s="4" t="s">
        <v>13</v>
      </c>
      <c r="F2054" s="4" t="s">
        <v>9</v>
      </c>
      <c r="G2054" s="4" t="s">
        <v>13</v>
      </c>
      <c r="H2054" s="4" t="s">
        <v>13</v>
      </c>
      <c r="I2054" s="4" t="s">
        <v>20</v>
      </c>
    </row>
    <row r="2055" spans="1:9">
      <c r="A2055" t="n">
        <v>16964</v>
      </c>
      <c r="B2055" s="10" t="n">
        <v>5</v>
      </c>
      <c r="C2055" s="7" t="n">
        <v>31</v>
      </c>
      <c r="D2055" s="7" t="n">
        <v>2</v>
      </c>
      <c r="E2055" s="7" t="n">
        <v>0</v>
      </c>
      <c r="F2055" s="7" t="n">
        <v>0</v>
      </c>
      <c r="G2055" s="7" t="n">
        <v>2</v>
      </c>
      <c r="H2055" s="7" t="n">
        <v>1</v>
      </c>
      <c r="I2055" s="11" t="n">
        <f t="normal" ca="1">A2061</f>
        <v>0</v>
      </c>
    </row>
    <row r="2056" spans="1:9">
      <c r="A2056" t="s">
        <v>4</v>
      </c>
      <c r="B2056" s="4" t="s">
        <v>5</v>
      </c>
      <c r="C2056" s="4" t="s">
        <v>13</v>
      </c>
      <c r="D2056" s="4" t="s">
        <v>13</v>
      </c>
      <c r="E2056" s="4" t="s">
        <v>9</v>
      </c>
      <c r="F2056" s="4" t="s">
        <v>13</v>
      </c>
      <c r="G2056" s="4" t="s">
        <v>13</v>
      </c>
    </row>
    <row r="2057" spans="1:9">
      <c r="A2057" t="n">
        <v>16978</v>
      </c>
      <c r="B2057" s="46" t="n">
        <v>10</v>
      </c>
      <c r="C2057" s="7" t="n">
        <v>2</v>
      </c>
      <c r="D2057" s="7" t="n">
        <v>0</v>
      </c>
      <c r="E2057" s="7" t="n">
        <v>2</v>
      </c>
      <c r="F2057" s="7" t="n">
        <v>19</v>
      </c>
      <c r="G2057" s="7" t="n">
        <v>1</v>
      </c>
    </row>
    <row r="2058" spans="1:9">
      <c r="A2058" t="s">
        <v>4</v>
      </c>
      <c r="B2058" s="4" t="s">
        <v>5</v>
      </c>
      <c r="C2058" s="4" t="s">
        <v>20</v>
      </c>
    </row>
    <row r="2059" spans="1:9">
      <c r="A2059" t="n">
        <v>16987</v>
      </c>
      <c r="B2059" s="17" t="n">
        <v>3</v>
      </c>
      <c r="C2059" s="11" t="n">
        <f t="normal" ca="1">A2131</f>
        <v>0</v>
      </c>
    </row>
    <row r="2060" spans="1:9">
      <c r="A2060" t="s">
        <v>4</v>
      </c>
      <c r="B2060" s="4" t="s">
        <v>5</v>
      </c>
      <c r="C2060" s="4" t="s">
        <v>13</v>
      </c>
      <c r="D2060" s="4" t="s">
        <v>13</v>
      </c>
      <c r="E2060" s="4" t="s">
        <v>13</v>
      </c>
      <c r="F2060" s="4" t="s">
        <v>9</v>
      </c>
      <c r="G2060" s="4" t="s">
        <v>13</v>
      </c>
      <c r="H2060" s="4" t="s">
        <v>13</v>
      </c>
      <c r="I2060" s="4" t="s">
        <v>20</v>
      </c>
    </row>
    <row r="2061" spans="1:9">
      <c r="A2061" t="n">
        <v>16992</v>
      </c>
      <c r="B2061" s="10" t="n">
        <v>5</v>
      </c>
      <c r="C2061" s="7" t="n">
        <v>31</v>
      </c>
      <c r="D2061" s="7" t="n">
        <v>3</v>
      </c>
      <c r="E2061" s="7" t="n">
        <v>0</v>
      </c>
      <c r="F2061" s="7" t="n">
        <v>0</v>
      </c>
      <c r="G2061" s="7" t="n">
        <v>2</v>
      </c>
      <c r="H2061" s="7" t="n">
        <v>1</v>
      </c>
      <c r="I2061" s="11" t="n">
        <f t="normal" ca="1">A2067</f>
        <v>0</v>
      </c>
    </row>
    <row r="2062" spans="1:9">
      <c r="A2062" t="s">
        <v>4</v>
      </c>
      <c r="B2062" s="4" t="s">
        <v>5</v>
      </c>
      <c r="C2062" s="4" t="s">
        <v>13</v>
      </c>
      <c r="D2062" s="4" t="s">
        <v>13</v>
      </c>
      <c r="E2062" s="4" t="s">
        <v>9</v>
      </c>
      <c r="F2062" s="4" t="s">
        <v>13</v>
      </c>
      <c r="G2062" s="4" t="s">
        <v>13</v>
      </c>
    </row>
    <row r="2063" spans="1:9">
      <c r="A2063" t="n">
        <v>17006</v>
      </c>
      <c r="B2063" s="46" t="n">
        <v>10</v>
      </c>
      <c r="C2063" s="7" t="n">
        <v>3</v>
      </c>
      <c r="D2063" s="7" t="n">
        <v>0</v>
      </c>
      <c r="E2063" s="7" t="n">
        <v>2</v>
      </c>
      <c r="F2063" s="7" t="n">
        <v>19</v>
      </c>
      <c r="G2063" s="7" t="n">
        <v>1</v>
      </c>
    </row>
    <row r="2064" spans="1:9">
      <c r="A2064" t="s">
        <v>4</v>
      </c>
      <c r="B2064" s="4" t="s">
        <v>5</v>
      </c>
      <c r="C2064" s="4" t="s">
        <v>20</v>
      </c>
    </row>
    <row r="2065" spans="1:9">
      <c r="A2065" t="n">
        <v>17015</v>
      </c>
      <c r="B2065" s="17" t="n">
        <v>3</v>
      </c>
      <c r="C2065" s="11" t="n">
        <f t="normal" ca="1">A2131</f>
        <v>0</v>
      </c>
    </row>
    <row r="2066" spans="1:9">
      <c r="A2066" t="s">
        <v>4</v>
      </c>
      <c r="B2066" s="4" t="s">
        <v>5</v>
      </c>
      <c r="C2066" s="4" t="s">
        <v>13</v>
      </c>
      <c r="D2066" s="4" t="s">
        <v>13</v>
      </c>
      <c r="E2066" s="4" t="s">
        <v>13</v>
      </c>
      <c r="F2066" s="4" t="s">
        <v>9</v>
      </c>
      <c r="G2066" s="4" t="s">
        <v>13</v>
      </c>
      <c r="H2066" s="4" t="s">
        <v>13</v>
      </c>
      <c r="I2066" s="4" t="s">
        <v>20</v>
      </c>
    </row>
    <row r="2067" spans="1:9">
      <c r="A2067" t="n">
        <v>17020</v>
      </c>
      <c r="B2067" s="10" t="n">
        <v>5</v>
      </c>
      <c r="C2067" s="7" t="n">
        <v>31</v>
      </c>
      <c r="D2067" s="7" t="n">
        <v>4</v>
      </c>
      <c r="E2067" s="7" t="n">
        <v>0</v>
      </c>
      <c r="F2067" s="7" t="n">
        <v>0</v>
      </c>
      <c r="G2067" s="7" t="n">
        <v>2</v>
      </c>
      <c r="H2067" s="7" t="n">
        <v>1</v>
      </c>
      <c r="I2067" s="11" t="n">
        <f t="normal" ca="1">A2073</f>
        <v>0</v>
      </c>
    </row>
    <row r="2068" spans="1:9">
      <c r="A2068" t="s">
        <v>4</v>
      </c>
      <c r="B2068" s="4" t="s">
        <v>5</v>
      </c>
      <c r="C2068" s="4" t="s">
        <v>13</v>
      </c>
      <c r="D2068" s="4" t="s">
        <v>13</v>
      </c>
      <c r="E2068" s="4" t="s">
        <v>9</v>
      </c>
      <c r="F2068" s="4" t="s">
        <v>13</v>
      </c>
      <c r="G2068" s="4" t="s">
        <v>13</v>
      </c>
    </row>
    <row r="2069" spans="1:9">
      <c r="A2069" t="n">
        <v>17034</v>
      </c>
      <c r="B2069" s="46" t="n">
        <v>10</v>
      </c>
      <c r="C2069" s="7" t="n">
        <v>4</v>
      </c>
      <c r="D2069" s="7" t="n">
        <v>0</v>
      </c>
      <c r="E2069" s="7" t="n">
        <v>2</v>
      </c>
      <c r="F2069" s="7" t="n">
        <v>19</v>
      </c>
      <c r="G2069" s="7" t="n">
        <v>1</v>
      </c>
    </row>
    <row r="2070" spans="1:9">
      <c r="A2070" t="s">
        <v>4</v>
      </c>
      <c r="B2070" s="4" t="s">
        <v>5</v>
      </c>
      <c r="C2070" s="4" t="s">
        <v>20</v>
      </c>
    </row>
    <row r="2071" spans="1:9">
      <c r="A2071" t="n">
        <v>17043</v>
      </c>
      <c r="B2071" s="17" t="n">
        <v>3</v>
      </c>
      <c r="C2071" s="11" t="n">
        <f t="normal" ca="1">A2131</f>
        <v>0</v>
      </c>
    </row>
    <row r="2072" spans="1:9">
      <c r="A2072" t="s">
        <v>4</v>
      </c>
      <c r="B2072" s="4" t="s">
        <v>5</v>
      </c>
      <c r="C2072" s="4" t="s">
        <v>13</v>
      </c>
      <c r="D2072" s="4" t="s">
        <v>13</v>
      </c>
      <c r="E2072" s="4" t="s">
        <v>13</v>
      </c>
      <c r="F2072" s="4" t="s">
        <v>9</v>
      </c>
      <c r="G2072" s="4" t="s">
        <v>13</v>
      </c>
      <c r="H2072" s="4" t="s">
        <v>13</v>
      </c>
      <c r="I2072" s="4" t="s">
        <v>20</v>
      </c>
    </row>
    <row r="2073" spans="1:9">
      <c r="A2073" t="n">
        <v>17048</v>
      </c>
      <c r="B2073" s="10" t="n">
        <v>5</v>
      </c>
      <c r="C2073" s="7" t="n">
        <v>31</v>
      </c>
      <c r="D2073" s="7" t="n">
        <v>5</v>
      </c>
      <c r="E2073" s="7" t="n">
        <v>0</v>
      </c>
      <c r="F2073" s="7" t="n">
        <v>0</v>
      </c>
      <c r="G2073" s="7" t="n">
        <v>2</v>
      </c>
      <c r="H2073" s="7" t="n">
        <v>1</v>
      </c>
      <c r="I2073" s="11" t="n">
        <f t="normal" ca="1">A2079</f>
        <v>0</v>
      </c>
    </row>
    <row r="2074" spans="1:9">
      <c r="A2074" t="s">
        <v>4</v>
      </c>
      <c r="B2074" s="4" t="s">
        <v>5</v>
      </c>
      <c r="C2074" s="4" t="s">
        <v>13</v>
      </c>
      <c r="D2074" s="4" t="s">
        <v>13</v>
      </c>
      <c r="E2074" s="4" t="s">
        <v>9</v>
      </c>
      <c r="F2074" s="4" t="s">
        <v>13</v>
      </c>
      <c r="G2074" s="4" t="s">
        <v>13</v>
      </c>
    </row>
    <row r="2075" spans="1:9">
      <c r="A2075" t="n">
        <v>17062</v>
      </c>
      <c r="B2075" s="46" t="n">
        <v>10</v>
      </c>
      <c r="C2075" s="7" t="n">
        <v>5</v>
      </c>
      <c r="D2075" s="7" t="n">
        <v>0</v>
      </c>
      <c r="E2075" s="7" t="n">
        <v>2</v>
      </c>
      <c r="F2075" s="7" t="n">
        <v>19</v>
      </c>
      <c r="G2075" s="7" t="n">
        <v>1</v>
      </c>
    </row>
    <row r="2076" spans="1:9">
      <c r="A2076" t="s">
        <v>4</v>
      </c>
      <c r="B2076" s="4" t="s">
        <v>5</v>
      </c>
      <c r="C2076" s="4" t="s">
        <v>20</v>
      </c>
    </row>
    <row r="2077" spans="1:9">
      <c r="A2077" t="n">
        <v>17071</v>
      </c>
      <c r="B2077" s="17" t="n">
        <v>3</v>
      </c>
      <c r="C2077" s="11" t="n">
        <f t="normal" ca="1">A2131</f>
        <v>0</v>
      </c>
    </row>
    <row r="2078" spans="1:9">
      <c r="A2078" t="s">
        <v>4</v>
      </c>
      <c r="B2078" s="4" t="s">
        <v>5</v>
      </c>
      <c r="C2078" s="4" t="s">
        <v>13</v>
      </c>
      <c r="D2078" s="4" t="s">
        <v>13</v>
      </c>
      <c r="E2078" s="4" t="s">
        <v>13</v>
      </c>
      <c r="F2078" s="4" t="s">
        <v>9</v>
      </c>
      <c r="G2078" s="4" t="s">
        <v>13</v>
      </c>
      <c r="H2078" s="4" t="s">
        <v>13</v>
      </c>
      <c r="I2078" s="4" t="s">
        <v>20</v>
      </c>
    </row>
    <row r="2079" spans="1:9">
      <c r="A2079" t="n">
        <v>17076</v>
      </c>
      <c r="B2079" s="10" t="n">
        <v>5</v>
      </c>
      <c r="C2079" s="7" t="n">
        <v>31</v>
      </c>
      <c r="D2079" s="7" t="n">
        <v>6</v>
      </c>
      <c r="E2079" s="7" t="n">
        <v>0</v>
      </c>
      <c r="F2079" s="7" t="n">
        <v>0</v>
      </c>
      <c r="G2079" s="7" t="n">
        <v>2</v>
      </c>
      <c r="H2079" s="7" t="n">
        <v>1</v>
      </c>
      <c r="I2079" s="11" t="n">
        <f t="normal" ca="1">A2085</f>
        <v>0</v>
      </c>
    </row>
    <row r="2080" spans="1:9">
      <c r="A2080" t="s">
        <v>4</v>
      </c>
      <c r="B2080" s="4" t="s">
        <v>5</v>
      </c>
      <c r="C2080" s="4" t="s">
        <v>13</v>
      </c>
      <c r="D2080" s="4" t="s">
        <v>13</v>
      </c>
      <c r="E2080" s="4" t="s">
        <v>9</v>
      </c>
      <c r="F2080" s="4" t="s">
        <v>13</v>
      </c>
      <c r="G2080" s="4" t="s">
        <v>13</v>
      </c>
    </row>
    <row r="2081" spans="1:9">
      <c r="A2081" t="n">
        <v>17090</v>
      </c>
      <c r="B2081" s="46" t="n">
        <v>10</v>
      </c>
      <c r="C2081" s="7" t="n">
        <v>6</v>
      </c>
      <c r="D2081" s="7" t="n">
        <v>0</v>
      </c>
      <c r="E2081" s="7" t="n">
        <v>2</v>
      </c>
      <c r="F2081" s="7" t="n">
        <v>19</v>
      </c>
      <c r="G2081" s="7" t="n">
        <v>1</v>
      </c>
    </row>
    <row r="2082" spans="1:9">
      <c r="A2082" t="s">
        <v>4</v>
      </c>
      <c r="B2082" s="4" t="s">
        <v>5</v>
      </c>
      <c r="C2082" s="4" t="s">
        <v>20</v>
      </c>
    </row>
    <row r="2083" spans="1:9">
      <c r="A2083" t="n">
        <v>17099</v>
      </c>
      <c r="B2083" s="17" t="n">
        <v>3</v>
      </c>
      <c r="C2083" s="11" t="n">
        <f t="normal" ca="1">A2131</f>
        <v>0</v>
      </c>
    </row>
    <row r="2084" spans="1:9">
      <c r="A2084" t="s">
        <v>4</v>
      </c>
      <c r="B2084" s="4" t="s">
        <v>5</v>
      </c>
      <c r="C2084" s="4" t="s">
        <v>13</v>
      </c>
      <c r="D2084" s="4" t="s">
        <v>13</v>
      </c>
      <c r="E2084" s="4" t="s">
        <v>13</v>
      </c>
      <c r="F2084" s="4" t="s">
        <v>9</v>
      </c>
      <c r="G2084" s="4" t="s">
        <v>13</v>
      </c>
      <c r="H2084" s="4" t="s">
        <v>13</v>
      </c>
      <c r="I2084" s="4" t="s">
        <v>20</v>
      </c>
    </row>
    <row r="2085" spans="1:9">
      <c r="A2085" t="n">
        <v>17104</v>
      </c>
      <c r="B2085" s="10" t="n">
        <v>5</v>
      </c>
      <c r="C2085" s="7" t="n">
        <v>31</v>
      </c>
      <c r="D2085" s="7" t="n">
        <v>7</v>
      </c>
      <c r="E2085" s="7" t="n">
        <v>0</v>
      </c>
      <c r="F2085" s="7" t="n">
        <v>0</v>
      </c>
      <c r="G2085" s="7" t="n">
        <v>2</v>
      </c>
      <c r="H2085" s="7" t="n">
        <v>1</v>
      </c>
      <c r="I2085" s="11" t="n">
        <f t="normal" ca="1">A2091</f>
        <v>0</v>
      </c>
    </row>
    <row r="2086" spans="1:9">
      <c r="A2086" t="s">
        <v>4</v>
      </c>
      <c r="B2086" s="4" t="s">
        <v>5</v>
      </c>
      <c r="C2086" s="4" t="s">
        <v>13</v>
      </c>
      <c r="D2086" s="4" t="s">
        <v>13</v>
      </c>
      <c r="E2086" s="4" t="s">
        <v>9</v>
      </c>
      <c r="F2086" s="4" t="s">
        <v>13</v>
      </c>
      <c r="G2086" s="4" t="s">
        <v>13</v>
      </c>
    </row>
    <row r="2087" spans="1:9">
      <c r="A2087" t="n">
        <v>17118</v>
      </c>
      <c r="B2087" s="46" t="n">
        <v>10</v>
      </c>
      <c r="C2087" s="7" t="n">
        <v>7</v>
      </c>
      <c r="D2087" s="7" t="n">
        <v>0</v>
      </c>
      <c r="E2087" s="7" t="n">
        <v>2</v>
      </c>
      <c r="F2087" s="7" t="n">
        <v>19</v>
      </c>
      <c r="G2087" s="7" t="n">
        <v>1</v>
      </c>
    </row>
    <row r="2088" spans="1:9">
      <c r="A2088" t="s">
        <v>4</v>
      </c>
      <c r="B2088" s="4" t="s">
        <v>5</v>
      </c>
      <c r="C2088" s="4" t="s">
        <v>20</v>
      </c>
    </row>
    <row r="2089" spans="1:9">
      <c r="A2089" t="n">
        <v>17127</v>
      </c>
      <c r="B2089" s="17" t="n">
        <v>3</v>
      </c>
      <c r="C2089" s="11" t="n">
        <f t="normal" ca="1">A2131</f>
        <v>0</v>
      </c>
    </row>
    <row r="2090" spans="1:9">
      <c r="A2090" t="s">
        <v>4</v>
      </c>
      <c r="B2090" s="4" t="s">
        <v>5</v>
      </c>
      <c r="C2090" s="4" t="s">
        <v>13</v>
      </c>
      <c r="D2090" s="4" t="s">
        <v>13</v>
      </c>
      <c r="E2090" s="4" t="s">
        <v>13</v>
      </c>
      <c r="F2090" s="4" t="s">
        <v>9</v>
      </c>
      <c r="G2090" s="4" t="s">
        <v>13</v>
      </c>
      <c r="H2090" s="4" t="s">
        <v>13</v>
      </c>
      <c r="I2090" s="4" t="s">
        <v>20</v>
      </c>
    </row>
    <row r="2091" spans="1:9">
      <c r="A2091" t="n">
        <v>17132</v>
      </c>
      <c r="B2091" s="10" t="n">
        <v>5</v>
      </c>
      <c r="C2091" s="7" t="n">
        <v>31</v>
      </c>
      <c r="D2091" s="7" t="n">
        <v>8</v>
      </c>
      <c r="E2091" s="7" t="n">
        <v>0</v>
      </c>
      <c r="F2091" s="7" t="n">
        <v>0</v>
      </c>
      <c r="G2091" s="7" t="n">
        <v>2</v>
      </c>
      <c r="H2091" s="7" t="n">
        <v>1</v>
      </c>
      <c r="I2091" s="11" t="n">
        <f t="normal" ca="1">A2097</f>
        <v>0</v>
      </c>
    </row>
    <row r="2092" spans="1:9">
      <c r="A2092" t="s">
        <v>4</v>
      </c>
      <c r="B2092" s="4" t="s">
        <v>5</v>
      </c>
      <c r="C2092" s="4" t="s">
        <v>13</v>
      </c>
      <c r="D2092" s="4" t="s">
        <v>13</v>
      </c>
      <c r="E2092" s="4" t="s">
        <v>9</v>
      </c>
      <c r="F2092" s="4" t="s">
        <v>13</v>
      </c>
      <c r="G2092" s="4" t="s">
        <v>13</v>
      </c>
    </row>
    <row r="2093" spans="1:9">
      <c r="A2093" t="n">
        <v>17146</v>
      </c>
      <c r="B2093" s="46" t="n">
        <v>10</v>
      </c>
      <c r="C2093" s="7" t="n">
        <v>8</v>
      </c>
      <c r="D2093" s="7" t="n">
        <v>0</v>
      </c>
      <c r="E2093" s="7" t="n">
        <v>2</v>
      </c>
      <c r="F2093" s="7" t="n">
        <v>19</v>
      </c>
      <c r="G2093" s="7" t="n">
        <v>1</v>
      </c>
    </row>
    <row r="2094" spans="1:9">
      <c r="A2094" t="s">
        <v>4</v>
      </c>
      <c r="B2094" s="4" t="s">
        <v>5</v>
      </c>
      <c r="C2094" s="4" t="s">
        <v>20</v>
      </c>
    </row>
    <row r="2095" spans="1:9">
      <c r="A2095" t="n">
        <v>17155</v>
      </c>
      <c r="B2095" s="17" t="n">
        <v>3</v>
      </c>
      <c r="C2095" s="11" t="n">
        <f t="normal" ca="1">A2131</f>
        <v>0</v>
      </c>
    </row>
    <row r="2096" spans="1:9">
      <c r="A2096" t="s">
        <v>4</v>
      </c>
      <c r="B2096" s="4" t="s">
        <v>5</v>
      </c>
      <c r="C2096" s="4" t="s">
        <v>13</v>
      </c>
      <c r="D2096" s="4" t="s">
        <v>13</v>
      </c>
      <c r="E2096" s="4" t="s">
        <v>13</v>
      </c>
      <c r="F2096" s="4" t="s">
        <v>9</v>
      </c>
      <c r="G2096" s="4" t="s">
        <v>13</v>
      </c>
      <c r="H2096" s="4" t="s">
        <v>13</v>
      </c>
      <c r="I2096" s="4" t="s">
        <v>20</v>
      </c>
    </row>
    <row r="2097" spans="1:9">
      <c r="A2097" t="n">
        <v>17160</v>
      </c>
      <c r="B2097" s="10" t="n">
        <v>5</v>
      </c>
      <c r="C2097" s="7" t="n">
        <v>31</v>
      </c>
      <c r="D2097" s="7" t="n">
        <v>9</v>
      </c>
      <c r="E2097" s="7" t="n">
        <v>0</v>
      </c>
      <c r="F2097" s="7" t="n">
        <v>0</v>
      </c>
      <c r="G2097" s="7" t="n">
        <v>2</v>
      </c>
      <c r="H2097" s="7" t="n">
        <v>1</v>
      </c>
      <c r="I2097" s="11" t="n">
        <f t="normal" ca="1">A2103</f>
        <v>0</v>
      </c>
    </row>
    <row r="2098" spans="1:9">
      <c r="A2098" t="s">
        <v>4</v>
      </c>
      <c r="B2098" s="4" t="s">
        <v>5</v>
      </c>
      <c r="C2098" s="4" t="s">
        <v>13</v>
      </c>
      <c r="D2098" s="4" t="s">
        <v>13</v>
      </c>
      <c r="E2098" s="4" t="s">
        <v>9</v>
      </c>
      <c r="F2098" s="4" t="s">
        <v>13</v>
      </c>
      <c r="G2098" s="4" t="s">
        <v>13</v>
      </c>
    </row>
    <row r="2099" spans="1:9">
      <c r="A2099" t="n">
        <v>17174</v>
      </c>
      <c r="B2099" s="46" t="n">
        <v>10</v>
      </c>
      <c r="C2099" s="7" t="n">
        <v>9</v>
      </c>
      <c r="D2099" s="7" t="n">
        <v>0</v>
      </c>
      <c r="E2099" s="7" t="n">
        <v>2</v>
      </c>
      <c r="F2099" s="7" t="n">
        <v>19</v>
      </c>
      <c r="G2099" s="7" t="n">
        <v>1</v>
      </c>
    </row>
    <row r="2100" spans="1:9">
      <c r="A2100" t="s">
        <v>4</v>
      </c>
      <c r="B2100" s="4" t="s">
        <v>5</v>
      </c>
      <c r="C2100" s="4" t="s">
        <v>20</v>
      </c>
    </row>
    <row r="2101" spans="1:9">
      <c r="A2101" t="n">
        <v>17183</v>
      </c>
      <c r="B2101" s="17" t="n">
        <v>3</v>
      </c>
      <c r="C2101" s="11" t="n">
        <f t="normal" ca="1">A2131</f>
        <v>0</v>
      </c>
    </row>
    <row r="2102" spans="1:9">
      <c r="A2102" t="s">
        <v>4</v>
      </c>
      <c r="B2102" s="4" t="s">
        <v>5</v>
      </c>
      <c r="C2102" s="4" t="s">
        <v>13</v>
      </c>
      <c r="D2102" s="4" t="s">
        <v>13</v>
      </c>
      <c r="E2102" s="4" t="s">
        <v>13</v>
      </c>
      <c r="F2102" s="4" t="s">
        <v>9</v>
      </c>
      <c r="G2102" s="4" t="s">
        <v>13</v>
      </c>
      <c r="H2102" s="4" t="s">
        <v>13</v>
      </c>
      <c r="I2102" s="4" t="s">
        <v>20</v>
      </c>
    </row>
    <row r="2103" spans="1:9">
      <c r="A2103" t="n">
        <v>17188</v>
      </c>
      <c r="B2103" s="10" t="n">
        <v>5</v>
      </c>
      <c r="C2103" s="7" t="n">
        <v>31</v>
      </c>
      <c r="D2103" s="7" t="n">
        <v>10</v>
      </c>
      <c r="E2103" s="7" t="n">
        <v>0</v>
      </c>
      <c r="F2103" s="7" t="n">
        <v>0</v>
      </c>
      <c r="G2103" s="7" t="n">
        <v>2</v>
      </c>
      <c r="H2103" s="7" t="n">
        <v>1</v>
      </c>
      <c r="I2103" s="11" t="n">
        <f t="normal" ca="1">A2109</f>
        <v>0</v>
      </c>
    </row>
    <row r="2104" spans="1:9">
      <c r="A2104" t="s">
        <v>4</v>
      </c>
      <c r="B2104" s="4" t="s">
        <v>5</v>
      </c>
      <c r="C2104" s="4" t="s">
        <v>13</v>
      </c>
      <c r="D2104" s="4" t="s">
        <v>13</v>
      </c>
      <c r="E2104" s="4" t="s">
        <v>9</v>
      </c>
      <c r="F2104" s="4" t="s">
        <v>13</v>
      </c>
      <c r="G2104" s="4" t="s">
        <v>13</v>
      </c>
    </row>
    <row r="2105" spans="1:9">
      <c r="A2105" t="n">
        <v>17202</v>
      </c>
      <c r="B2105" s="46" t="n">
        <v>10</v>
      </c>
      <c r="C2105" s="7" t="n">
        <v>10</v>
      </c>
      <c r="D2105" s="7" t="n">
        <v>0</v>
      </c>
      <c r="E2105" s="7" t="n">
        <v>2</v>
      </c>
      <c r="F2105" s="7" t="n">
        <v>19</v>
      </c>
      <c r="G2105" s="7" t="n">
        <v>1</v>
      </c>
    </row>
    <row r="2106" spans="1:9">
      <c r="A2106" t="s">
        <v>4</v>
      </c>
      <c r="B2106" s="4" t="s">
        <v>5</v>
      </c>
      <c r="C2106" s="4" t="s">
        <v>20</v>
      </c>
    </row>
    <row r="2107" spans="1:9">
      <c r="A2107" t="n">
        <v>17211</v>
      </c>
      <c r="B2107" s="17" t="n">
        <v>3</v>
      </c>
      <c r="C2107" s="11" t="n">
        <f t="normal" ca="1">A2131</f>
        <v>0</v>
      </c>
    </row>
    <row r="2108" spans="1:9">
      <c r="A2108" t="s">
        <v>4</v>
      </c>
      <c r="B2108" s="4" t="s">
        <v>5</v>
      </c>
      <c r="C2108" s="4" t="s">
        <v>13</v>
      </c>
      <c r="D2108" s="4" t="s">
        <v>13</v>
      </c>
      <c r="E2108" s="4" t="s">
        <v>13</v>
      </c>
      <c r="F2108" s="4" t="s">
        <v>9</v>
      </c>
      <c r="G2108" s="4" t="s">
        <v>13</v>
      </c>
      <c r="H2108" s="4" t="s">
        <v>13</v>
      </c>
      <c r="I2108" s="4" t="s">
        <v>20</v>
      </c>
    </row>
    <row r="2109" spans="1:9">
      <c r="A2109" t="n">
        <v>17216</v>
      </c>
      <c r="B2109" s="10" t="n">
        <v>5</v>
      </c>
      <c r="C2109" s="7" t="n">
        <v>31</v>
      </c>
      <c r="D2109" s="7" t="n">
        <v>11</v>
      </c>
      <c r="E2109" s="7" t="n">
        <v>0</v>
      </c>
      <c r="F2109" s="7" t="n">
        <v>0</v>
      </c>
      <c r="G2109" s="7" t="n">
        <v>2</v>
      </c>
      <c r="H2109" s="7" t="n">
        <v>1</v>
      </c>
      <c r="I2109" s="11" t="n">
        <f t="normal" ca="1">A2115</f>
        <v>0</v>
      </c>
    </row>
    <row r="2110" spans="1:9">
      <c r="A2110" t="s">
        <v>4</v>
      </c>
      <c r="B2110" s="4" t="s">
        <v>5</v>
      </c>
      <c r="C2110" s="4" t="s">
        <v>13</v>
      </c>
      <c r="D2110" s="4" t="s">
        <v>13</v>
      </c>
      <c r="E2110" s="4" t="s">
        <v>9</v>
      </c>
      <c r="F2110" s="4" t="s">
        <v>13</v>
      </c>
      <c r="G2110" s="4" t="s">
        <v>13</v>
      </c>
    </row>
    <row r="2111" spans="1:9">
      <c r="A2111" t="n">
        <v>17230</v>
      </c>
      <c r="B2111" s="46" t="n">
        <v>10</v>
      </c>
      <c r="C2111" s="7" t="n">
        <v>11</v>
      </c>
      <c r="D2111" s="7" t="n">
        <v>0</v>
      </c>
      <c r="E2111" s="7" t="n">
        <v>2</v>
      </c>
      <c r="F2111" s="7" t="n">
        <v>19</v>
      </c>
      <c r="G2111" s="7" t="n">
        <v>1</v>
      </c>
    </row>
    <row r="2112" spans="1:9">
      <c r="A2112" t="s">
        <v>4</v>
      </c>
      <c r="B2112" s="4" t="s">
        <v>5</v>
      </c>
      <c r="C2112" s="4" t="s">
        <v>20</v>
      </c>
    </row>
    <row r="2113" spans="1:9">
      <c r="A2113" t="n">
        <v>17239</v>
      </c>
      <c r="B2113" s="17" t="n">
        <v>3</v>
      </c>
      <c r="C2113" s="11" t="n">
        <f t="normal" ca="1">A2131</f>
        <v>0</v>
      </c>
    </row>
    <row r="2114" spans="1:9">
      <c r="A2114" t="s">
        <v>4</v>
      </c>
      <c r="B2114" s="4" t="s">
        <v>5</v>
      </c>
      <c r="C2114" s="4" t="s">
        <v>13</v>
      </c>
      <c r="D2114" s="4" t="s">
        <v>13</v>
      </c>
      <c r="E2114" s="4" t="s">
        <v>13</v>
      </c>
      <c r="F2114" s="4" t="s">
        <v>9</v>
      </c>
      <c r="G2114" s="4" t="s">
        <v>13</v>
      </c>
      <c r="H2114" s="4" t="s">
        <v>13</v>
      </c>
      <c r="I2114" s="4" t="s">
        <v>20</v>
      </c>
    </row>
    <row r="2115" spans="1:9">
      <c r="A2115" t="n">
        <v>17244</v>
      </c>
      <c r="B2115" s="10" t="n">
        <v>5</v>
      </c>
      <c r="C2115" s="7" t="n">
        <v>31</v>
      </c>
      <c r="D2115" s="7" t="n">
        <v>12</v>
      </c>
      <c r="E2115" s="7" t="n">
        <v>0</v>
      </c>
      <c r="F2115" s="7" t="n">
        <v>0</v>
      </c>
      <c r="G2115" s="7" t="n">
        <v>2</v>
      </c>
      <c r="H2115" s="7" t="n">
        <v>1</v>
      </c>
      <c r="I2115" s="11" t="n">
        <f t="normal" ca="1">A2121</f>
        <v>0</v>
      </c>
    </row>
    <row r="2116" spans="1:9">
      <c r="A2116" t="s">
        <v>4</v>
      </c>
      <c r="B2116" s="4" t="s">
        <v>5</v>
      </c>
      <c r="C2116" s="4" t="s">
        <v>13</v>
      </c>
      <c r="D2116" s="4" t="s">
        <v>13</v>
      </c>
      <c r="E2116" s="4" t="s">
        <v>9</v>
      </c>
      <c r="F2116" s="4" t="s">
        <v>13</v>
      </c>
      <c r="G2116" s="4" t="s">
        <v>13</v>
      </c>
    </row>
    <row r="2117" spans="1:9">
      <c r="A2117" t="n">
        <v>17258</v>
      </c>
      <c r="B2117" s="46" t="n">
        <v>10</v>
      </c>
      <c r="C2117" s="7" t="n">
        <v>12</v>
      </c>
      <c r="D2117" s="7" t="n">
        <v>0</v>
      </c>
      <c r="E2117" s="7" t="n">
        <v>2</v>
      </c>
      <c r="F2117" s="7" t="n">
        <v>19</v>
      </c>
      <c r="G2117" s="7" t="n">
        <v>1</v>
      </c>
    </row>
    <row r="2118" spans="1:9">
      <c r="A2118" t="s">
        <v>4</v>
      </c>
      <c r="B2118" s="4" t="s">
        <v>5</v>
      </c>
      <c r="C2118" s="4" t="s">
        <v>20</v>
      </c>
    </row>
    <row r="2119" spans="1:9">
      <c r="A2119" t="n">
        <v>17267</v>
      </c>
      <c r="B2119" s="17" t="n">
        <v>3</v>
      </c>
      <c r="C2119" s="11" t="n">
        <f t="normal" ca="1">A2131</f>
        <v>0</v>
      </c>
    </row>
    <row r="2120" spans="1:9">
      <c r="A2120" t="s">
        <v>4</v>
      </c>
      <c r="B2120" s="4" t="s">
        <v>5</v>
      </c>
      <c r="C2120" s="4" t="s">
        <v>13</v>
      </c>
      <c r="D2120" s="4" t="s">
        <v>13</v>
      </c>
      <c r="E2120" s="4" t="s">
        <v>13</v>
      </c>
      <c r="F2120" s="4" t="s">
        <v>9</v>
      </c>
      <c r="G2120" s="4" t="s">
        <v>13</v>
      </c>
      <c r="H2120" s="4" t="s">
        <v>13</v>
      </c>
      <c r="I2120" s="4" t="s">
        <v>20</v>
      </c>
    </row>
    <row r="2121" spans="1:9">
      <c r="A2121" t="n">
        <v>17272</v>
      </c>
      <c r="B2121" s="10" t="n">
        <v>5</v>
      </c>
      <c r="C2121" s="7" t="n">
        <v>31</v>
      </c>
      <c r="D2121" s="7" t="n">
        <v>13</v>
      </c>
      <c r="E2121" s="7" t="n">
        <v>0</v>
      </c>
      <c r="F2121" s="7" t="n">
        <v>0</v>
      </c>
      <c r="G2121" s="7" t="n">
        <v>2</v>
      </c>
      <c r="H2121" s="7" t="n">
        <v>1</v>
      </c>
      <c r="I2121" s="11" t="n">
        <f t="normal" ca="1">A2127</f>
        <v>0</v>
      </c>
    </row>
    <row r="2122" spans="1:9">
      <c r="A2122" t="s">
        <v>4</v>
      </c>
      <c r="B2122" s="4" t="s">
        <v>5</v>
      </c>
      <c r="C2122" s="4" t="s">
        <v>13</v>
      </c>
      <c r="D2122" s="4" t="s">
        <v>13</v>
      </c>
      <c r="E2122" s="4" t="s">
        <v>9</v>
      </c>
      <c r="F2122" s="4" t="s">
        <v>13</v>
      </c>
      <c r="G2122" s="4" t="s">
        <v>13</v>
      </c>
    </row>
    <row r="2123" spans="1:9">
      <c r="A2123" t="n">
        <v>17286</v>
      </c>
      <c r="B2123" s="46" t="n">
        <v>10</v>
      </c>
      <c r="C2123" s="7" t="n">
        <v>13</v>
      </c>
      <c r="D2123" s="7" t="n">
        <v>0</v>
      </c>
      <c r="E2123" s="7" t="n">
        <v>2</v>
      </c>
      <c r="F2123" s="7" t="n">
        <v>19</v>
      </c>
      <c r="G2123" s="7" t="n">
        <v>1</v>
      </c>
    </row>
    <row r="2124" spans="1:9">
      <c r="A2124" t="s">
        <v>4</v>
      </c>
      <c r="B2124" s="4" t="s">
        <v>5</v>
      </c>
      <c r="C2124" s="4" t="s">
        <v>20</v>
      </c>
    </row>
    <row r="2125" spans="1:9">
      <c r="A2125" t="n">
        <v>17295</v>
      </c>
      <c r="B2125" s="17" t="n">
        <v>3</v>
      </c>
      <c r="C2125" s="11" t="n">
        <f t="normal" ca="1">A2131</f>
        <v>0</v>
      </c>
    </row>
    <row r="2126" spans="1:9">
      <c r="A2126" t="s">
        <v>4</v>
      </c>
      <c r="B2126" s="4" t="s">
        <v>5</v>
      </c>
      <c r="C2126" s="4" t="s">
        <v>13</v>
      </c>
      <c r="D2126" s="4" t="s">
        <v>13</v>
      </c>
      <c r="E2126" s="4" t="s">
        <v>13</v>
      </c>
      <c r="F2126" s="4" t="s">
        <v>9</v>
      </c>
      <c r="G2126" s="4" t="s">
        <v>13</v>
      </c>
      <c r="H2126" s="4" t="s">
        <v>13</v>
      </c>
      <c r="I2126" s="4" t="s">
        <v>20</v>
      </c>
    </row>
    <row r="2127" spans="1:9">
      <c r="A2127" t="n">
        <v>17300</v>
      </c>
      <c r="B2127" s="10" t="n">
        <v>5</v>
      </c>
      <c r="C2127" s="7" t="n">
        <v>31</v>
      </c>
      <c r="D2127" s="7" t="n">
        <v>14</v>
      </c>
      <c r="E2127" s="7" t="n">
        <v>0</v>
      </c>
      <c r="F2127" s="7" t="n">
        <v>0</v>
      </c>
      <c r="G2127" s="7" t="n">
        <v>2</v>
      </c>
      <c r="H2127" s="7" t="n">
        <v>1</v>
      </c>
      <c r="I2127" s="11" t="n">
        <f t="normal" ca="1">A2131</f>
        <v>0</v>
      </c>
    </row>
    <row r="2128" spans="1:9">
      <c r="A2128" t="s">
        <v>4</v>
      </c>
      <c r="B2128" s="4" t="s">
        <v>5</v>
      </c>
      <c r="C2128" s="4" t="s">
        <v>13</v>
      </c>
      <c r="D2128" s="4" t="s">
        <v>13</v>
      </c>
      <c r="E2128" s="4" t="s">
        <v>9</v>
      </c>
      <c r="F2128" s="4" t="s">
        <v>13</v>
      </c>
      <c r="G2128" s="4" t="s">
        <v>13</v>
      </c>
    </row>
    <row r="2129" spans="1:9">
      <c r="A2129" t="n">
        <v>17314</v>
      </c>
      <c r="B2129" s="46" t="n">
        <v>10</v>
      </c>
      <c r="C2129" s="7" t="n">
        <v>14</v>
      </c>
      <c r="D2129" s="7" t="n">
        <v>0</v>
      </c>
      <c r="E2129" s="7" t="n">
        <v>2</v>
      </c>
      <c r="F2129" s="7" t="n">
        <v>19</v>
      </c>
      <c r="G2129" s="7" t="n">
        <v>1</v>
      </c>
    </row>
    <row r="2130" spans="1:9">
      <c r="A2130" t="s">
        <v>4</v>
      </c>
      <c r="B2130" s="4" t="s">
        <v>5</v>
      </c>
      <c r="C2130" s="4" t="s">
        <v>13</v>
      </c>
      <c r="D2130" s="4" t="s">
        <v>10</v>
      </c>
      <c r="E2130" s="4" t="s">
        <v>13</v>
      </c>
      <c r="F2130" s="4" t="s">
        <v>20</v>
      </c>
    </row>
    <row r="2131" spans="1:9">
      <c r="A2131" t="n">
        <v>17323</v>
      </c>
      <c r="B2131" s="10" t="n">
        <v>5</v>
      </c>
      <c r="C2131" s="7" t="n">
        <v>30</v>
      </c>
      <c r="D2131" s="7" t="n">
        <v>8512</v>
      </c>
      <c r="E2131" s="7" t="n">
        <v>1</v>
      </c>
      <c r="F2131" s="11" t="n">
        <f t="normal" ca="1">A2211</f>
        <v>0</v>
      </c>
    </row>
    <row r="2132" spans="1:9">
      <c r="A2132" t="s">
        <v>4</v>
      </c>
      <c r="B2132" s="4" t="s">
        <v>5</v>
      </c>
      <c r="C2132" s="4" t="s">
        <v>13</v>
      </c>
      <c r="D2132" s="4" t="s">
        <v>10</v>
      </c>
      <c r="E2132" s="4" t="s">
        <v>13</v>
      </c>
      <c r="F2132" s="4" t="s">
        <v>13</v>
      </c>
      <c r="G2132" s="4" t="s">
        <v>20</v>
      </c>
    </row>
    <row r="2133" spans="1:9">
      <c r="A2133" t="n">
        <v>17332</v>
      </c>
      <c r="B2133" s="10" t="n">
        <v>5</v>
      </c>
      <c r="C2133" s="7" t="n">
        <v>30</v>
      </c>
      <c r="D2133" s="7" t="n">
        <v>20</v>
      </c>
      <c r="E2133" s="7" t="n">
        <v>8</v>
      </c>
      <c r="F2133" s="7" t="n">
        <v>1</v>
      </c>
      <c r="G2133" s="11" t="n">
        <f t="normal" ca="1">A2211</f>
        <v>0</v>
      </c>
    </row>
    <row r="2134" spans="1:9">
      <c r="A2134" t="s">
        <v>4</v>
      </c>
      <c r="B2134" s="4" t="s">
        <v>5</v>
      </c>
      <c r="C2134" s="4" t="s">
        <v>13</v>
      </c>
      <c r="D2134" s="4" t="s">
        <v>13</v>
      </c>
      <c r="E2134" s="4" t="s">
        <v>13</v>
      </c>
      <c r="F2134" s="4" t="s">
        <v>9</v>
      </c>
      <c r="G2134" s="4" t="s">
        <v>13</v>
      </c>
      <c r="H2134" s="4" t="s">
        <v>13</v>
      </c>
      <c r="I2134" s="4" t="s">
        <v>20</v>
      </c>
    </row>
    <row r="2135" spans="1:9">
      <c r="A2135" t="n">
        <v>17342</v>
      </c>
      <c r="B2135" s="10" t="n">
        <v>5</v>
      </c>
      <c r="C2135" s="7" t="n">
        <v>31</v>
      </c>
      <c r="D2135" s="7" t="n">
        <v>2</v>
      </c>
      <c r="E2135" s="7" t="n">
        <v>0</v>
      </c>
      <c r="F2135" s="7" t="n">
        <v>0</v>
      </c>
      <c r="G2135" s="7" t="n">
        <v>2</v>
      </c>
      <c r="H2135" s="7" t="n">
        <v>1</v>
      </c>
      <c r="I2135" s="11" t="n">
        <f t="normal" ca="1">A2141</f>
        <v>0</v>
      </c>
    </row>
    <row r="2136" spans="1:9">
      <c r="A2136" t="s">
        <v>4</v>
      </c>
      <c r="B2136" s="4" t="s">
        <v>5</v>
      </c>
      <c r="C2136" s="4" t="s">
        <v>13</v>
      </c>
      <c r="D2136" s="4" t="s">
        <v>13</v>
      </c>
      <c r="E2136" s="4" t="s">
        <v>9</v>
      </c>
      <c r="F2136" s="4" t="s">
        <v>13</v>
      </c>
      <c r="G2136" s="4" t="s">
        <v>13</v>
      </c>
    </row>
    <row r="2137" spans="1:9">
      <c r="A2137" t="n">
        <v>17356</v>
      </c>
      <c r="B2137" s="46" t="n">
        <v>10</v>
      </c>
      <c r="C2137" s="7" t="n">
        <v>2</v>
      </c>
      <c r="D2137" s="7" t="n">
        <v>0</v>
      </c>
      <c r="E2137" s="7" t="n">
        <v>3</v>
      </c>
      <c r="F2137" s="7" t="n">
        <v>19</v>
      </c>
      <c r="G2137" s="7" t="n">
        <v>1</v>
      </c>
    </row>
    <row r="2138" spans="1:9">
      <c r="A2138" t="s">
        <v>4</v>
      </c>
      <c r="B2138" s="4" t="s">
        <v>5</v>
      </c>
      <c r="C2138" s="4" t="s">
        <v>20</v>
      </c>
    </row>
    <row r="2139" spans="1:9">
      <c r="A2139" t="n">
        <v>17365</v>
      </c>
      <c r="B2139" s="17" t="n">
        <v>3</v>
      </c>
      <c r="C2139" s="11" t="n">
        <f t="normal" ca="1">A2211</f>
        <v>0</v>
      </c>
    </row>
    <row r="2140" spans="1:9">
      <c r="A2140" t="s">
        <v>4</v>
      </c>
      <c r="B2140" s="4" t="s">
        <v>5</v>
      </c>
      <c r="C2140" s="4" t="s">
        <v>13</v>
      </c>
      <c r="D2140" s="4" t="s">
        <v>13</v>
      </c>
      <c r="E2140" s="4" t="s">
        <v>13</v>
      </c>
      <c r="F2140" s="4" t="s">
        <v>9</v>
      </c>
      <c r="G2140" s="4" t="s">
        <v>13</v>
      </c>
      <c r="H2140" s="4" t="s">
        <v>13</v>
      </c>
      <c r="I2140" s="4" t="s">
        <v>20</v>
      </c>
    </row>
    <row r="2141" spans="1:9">
      <c r="A2141" t="n">
        <v>17370</v>
      </c>
      <c r="B2141" s="10" t="n">
        <v>5</v>
      </c>
      <c r="C2141" s="7" t="n">
        <v>31</v>
      </c>
      <c r="D2141" s="7" t="n">
        <v>3</v>
      </c>
      <c r="E2141" s="7" t="n">
        <v>0</v>
      </c>
      <c r="F2141" s="7" t="n">
        <v>0</v>
      </c>
      <c r="G2141" s="7" t="n">
        <v>2</v>
      </c>
      <c r="H2141" s="7" t="n">
        <v>1</v>
      </c>
      <c r="I2141" s="11" t="n">
        <f t="normal" ca="1">A2147</f>
        <v>0</v>
      </c>
    </row>
    <row r="2142" spans="1:9">
      <c r="A2142" t="s">
        <v>4</v>
      </c>
      <c r="B2142" s="4" t="s">
        <v>5</v>
      </c>
      <c r="C2142" s="4" t="s">
        <v>13</v>
      </c>
      <c r="D2142" s="4" t="s">
        <v>13</v>
      </c>
      <c r="E2142" s="4" t="s">
        <v>9</v>
      </c>
      <c r="F2142" s="4" t="s">
        <v>13</v>
      </c>
      <c r="G2142" s="4" t="s">
        <v>13</v>
      </c>
    </row>
    <row r="2143" spans="1:9">
      <c r="A2143" t="n">
        <v>17384</v>
      </c>
      <c r="B2143" s="46" t="n">
        <v>10</v>
      </c>
      <c r="C2143" s="7" t="n">
        <v>3</v>
      </c>
      <c r="D2143" s="7" t="n">
        <v>0</v>
      </c>
      <c r="E2143" s="7" t="n">
        <v>3</v>
      </c>
      <c r="F2143" s="7" t="n">
        <v>19</v>
      </c>
      <c r="G2143" s="7" t="n">
        <v>1</v>
      </c>
    </row>
    <row r="2144" spans="1:9">
      <c r="A2144" t="s">
        <v>4</v>
      </c>
      <c r="B2144" s="4" t="s">
        <v>5</v>
      </c>
      <c r="C2144" s="4" t="s">
        <v>20</v>
      </c>
    </row>
    <row r="2145" spans="1:9">
      <c r="A2145" t="n">
        <v>17393</v>
      </c>
      <c r="B2145" s="17" t="n">
        <v>3</v>
      </c>
      <c r="C2145" s="11" t="n">
        <f t="normal" ca="1">A2211</f>
        <v>0</v>
      </c>
    </row>
    <row r="2146" spans="1:9">
      <c r="A2146" t="s">
        <v>4</v>
      </c>
      <c r="B2146" s="4" t="s">
        <v>5</v>
      </c>
      <c r="C2146" s="4" t="s">
        <v>13</v>
      </c>
      <c r="D2146" s="4" t="s">
        <v>13</v>
      </c>
      <c r="E2146" s="4" t="s">
        <v>13</v>
      </c>
      <c r="F2146" s="4" t="s">
        <v>9</v>
      </c>
      <c r="G2146" s="4" t="s">
        <v>13</v>
      </c>
      <c r="H2146" s="4" t="s">
        <v>13</v>
      </c>
      <c r="I2146" s="4" t="s">
        <v>20</v>
      </c>
    </row>
    <row r="2147" spans="1:9">
      <c r="A2147" t="n">
        <v>17398</v>
      </c>
      <c r="B2147" s="10" t="n">
        <v>5</v>
      </c>
      <c r="C2147" s="7" t="n">
        <v>31</v>
      </c>
      <c r="D2147" s="7" t="n">
        <v>4</v>
      </c>
      <c r="E2147" s="7" t="n">
        <v>0</v>
      </c>
      <c r="F2147" s="7" t="n">
        <v>0</v>
      </c>
      <c r="G2147" s="7" t="n">
        <v>2</v>
      </c>
      <c r="H2147" s="7" t="n">
        <v>1</v>
      </c>
      <c r="I2147" s="11" t="n">
        <f t="normal" ca="1">A2153</f>
        <v>0</v>
      </c>
    </row>
    <row r="2148" spans="1:9">
      <c r="A2148" t="s">
        <v>4</v>
      </c>
      <c r="B2148" s="4" t="s">
        <v>5</v>
      </c>
      <c r="C2148" s="4" t="s">
        <v>13</v>
      </c>
      <c r="D2148" s="4" t="s">
        <v>13</v>
      </c>
      <c r="E2148" s="4" t="s">
        <v>9</v>
      </c>
      <c r="F2148" s="4" t="s">
        <v>13</v>
      </c>
      <c r="G2148" s="4" t="s">
        <v>13</v>
      </c>
    </row>
    <row r="2149" spans="1:9">
      <c r="A2149" t="n">
        <v>17412</v>
      </c>
      <c r="B2149" s="46" t="n">
        <v>10</v>
      </c>
      <c r="C2149" s="7" t="n">
        <v>4</v>
      </c>
      <c r="D2149" s="7" t="n">
        <v>0</v>
      </c>
      <c r="E2149" s="7" t="n">
        <v>3</v>
      </c>
      <c r="F2149" s="7" t="n">
        <v>19</v>
      </c>
      <c r="G2149" s="7" t="n">
        <v>1</v>
      </c>
    </row>
    <row r="2150" spans="1:9">
      <c r="A2150" t="s">
        <v>4</v>
      </c>
      <c r="B2150" s="4" t="s">
        <v>5</v>
      </c>
      <c r="C2150" s="4" t="s">
        <v>20</v>
      </c>
    </row>
    <row r="2151" spans="1:9">
      <c r="A2151" t="n">
        <v>17421</v>
      </c>
      <c r="B2151" s="17" t="n">
        <v>3</v>
      </c>
      <c r="C2151" s="11" t="n">
        <f t="normal" ca="1">A2211</f>
        <v>0</v>
      </c>
    </row>
    <row r="2152" spans="1:9">
      <c r="A2152" t="s">
        <v>4</v>
      </c>
      <c r="B2152" s="4" t="s">
        <v>5</v>
      </c>
      <c r="C2152" s="4" t="s">
        <v>13</v>
      </c>
      <c r="D2152" s="4" t="s">
        <v>13</v>
      </c>
      <c r="E2152" s="4" t="s">
        <v>13</v>
      </c>
      <c r="F2152" s="4" t="s">
        <v>9</v>
      </c>
      <c r="G2152" s="4" t="s">
        <v>13</v>
      </c>
      <c r="H2152" s="4" t="s">
        <v>13</v>
      </c>
      <c r="I2152" s="4" t="s">
        <v>20</v>
      </c>
    </row>
    <row r="2153" spans="1:9">
      <c r="A2153" t="n">
        <v>17426</v>
      </c>
      <c r="B2153" s="10" t="n">
        <v>5</v>
      </c>
      <c r="C2153" s="7" t="n">
        <v>31</v>
      </c>
      <c r="D2153" s="7" t="n">
        <v>5</v>
      </c>
      <c r="E2153" s="7" t="n">
        <v>0</v>
      </c>
      <c r="F2153" s="7" t="n">
        <v>0</v>
      </c>
      <c r="G2153" s="7" t="n">
        <v>2</v>
      </c>
      <c r="H2153" s="7" t="n">
        <v>1</v>
      </c>
      <c r="I2153" s="11" t="n">
        <f t="normal" ca="1">A2159</f>
        <v>0</v>
      </c>
    </row>
    <row r="2154" spans="1:9">
      <c r="A2154" t="s">
        <v>4</v>
      </c>
      <c r="B2154" s="4" t="s">
        <v>5</v>
      </c>
      <c r="C2154" s="4" t="s">
        <v>13</v>
      </c>
      <c r="D2154" s="4" t="s">
        <v>13</v>
      </c>
      <c r="E2154" s="4" t="s">
        <v>9</v>
      </c>
      <c r="F2154" s="4" t="s">
        <v>13</v>
      </c>
      <c r="G2154" s="4" t="s">
        <v>13</v>
      </c>
    </row>
    <row r="2155" spans="1:9">
      <c r="A2155" t="n">
        <v>17440</v>
      </c>
      <c r="B2155" s="46" t="n">
        <v>10</v>
      </c>
      <c r="C2155" s="7" t="n">
        <v>5</v>
      </c>
      <c r="D2155" s="7" t="n">
        <v>0</v>
      </c>
      <c r="E2155" s="7" t="n">
        <v>3</v>
      </c>
      <c r="F2155" s="7" t="n">
        <v>19</v>
      </c>
      <c r="G2155" s="7" t="n">
        <v>1</v>
      </c>
    </row>
    <row r="2156" spans="1:9">
      <c r="A2156" t="s">
        <v>4</v>
      </c>
      <c r="B2156" s="4" t="s">
        <v>5</v>
      </c>
      <c r="C2156" s="4" t="s">
        <v>20</v>
      </c>
    </row>
    <row r="2157" spans="1:9">
      <c r="A2157" t="n">
        <v>17449</v>
      </c>
      <c r="B2157" s="17" t="n">
        <v>3</v>
      </c>
      <c r="C2157" s="11" t="n">
        <f t="normal" ca="1">A2211</f>
        <v>0</v>
      </c>
    </row>
    <row r="2158" spans="1:9">
      <c r="A2158" t="s">
        <v>4</v>
      </c>
      <c r="B2158" s="4" t="s">
        <v>5</v>
      </c>
      <c r="C2158" s="4" t="s">
        <v>13</v>
      </c>
      <c r="D2158" s="4" t="s">
        <v>13</v>
      </c>
      <c r="E2158" s="4" t="s">
        <v>13</v>
      </c>
      <c r="F2158" s="4" t="s">
        <v>9</v>
      </c>
      <c r="G2158" s="4" t="s">
        <v>13</v>
      </c>
      <c r="H2158" s="4" t="s">
        <v>13</v>
      </c>
      <c r="I2158" s="4" t="s">
        <v>20</v>
      </c>
    </row>
    <row r="2159" spans="1:9">
      <c r="A2159" t="n">
        <v>17454</v>
      </c>
      <c r="B2159" s="10" t="n">
        <v>5</v>
      </c>
      <c r="C2159" s="7" t="n">
        <v>31</v>
      </c>
      <c r="D2159" s="7" t="n">
        <v>6</v>
      </c>
      <c r="E2159" s="7" t="n">
        <v>0</v>
      </c>
      <c r="F2159" s="7" t="n">
        <v>0</v>
      </c>
      <c r="G2159" s="7" t="n">
        <v>2</v>
      </c>
      <c r="H2159" s="7" t="n">
        <v>1</v>
      </c>
      <c r="I2159" s="11" t="n">
        <f t="normal" ca="1">A2165</f>
        <v>0</v>
      </c>
    </row>
    <row r="2160" spans="1:9">
      <c r="A2160" t="s">
        <v>4</v>
      </c>
      <c r="B2160" s="4" t="s">
        <v>5</v>
      </c>
      <c r="C2160" s="4" t="s">
        <v>13</v>
      </c>
      <c r="D2160" s="4" t="s">
        <v>13</v>
      </c>
      <c r="E2160" s="4" t="s">
        <v>9</v>
      </c>
      <c r="F2160" s="4" t="s">
        <v>13</v>
      </c>
      <c r="G2160" s="4" t="s">
        <v>13</v>
      </c>
    </row>
    <row r="2161" spans="1:9">
      <c r="A2161" t="n">
        <v>17468</v>
      </c>
      <c r="B2161" s="46" t="n">
        <v>10</v>
      </c>
      <c r="C2161" s="7" t="n">
        <v>6</v>
      </c>
      <c r="D2161" s="7" t="n">
        <v>0</v>
      </c>
      <c r="E2161" s="7" t="n">
        <v>3</v>
      </c>
      <c r="F2161" s="7" t="n">
        <v>19</v>
      </c>
      <c r="G2161" s="7" t="n">
        <v>1</v>
      </c>
    </row>
    <row r="2162" spans="1:9">
      <c r="A2162" t="s">
        <v>4</v>
      </c>
      <c r="B2162" s="4" t="s">
        <v>5</v>
      </c>
      <c r="C2162" s="4" t="s">
        <v>20</v>
      </c>
    </row>
    <row r="2163" spans="1:9">
      <c r="A2163" t="n">
        <v>17477</v>
      </c>
      <c r="B2163" s="17" t="n">
        <v>3</v>
      </c>
      <c r="C2163" s="11" t="n">
        <f t="normal" ca="1">A2211</f>
        <v>0</v>
      </c>
    </row>
    <row r="2164" spans="1:9">
      <c r="A2164" t="s">
        <v>4</v>
      </c>
      <c r="B2164" s="4" t="s">
        <v>5</v>
      </c>
      <c r="C2164" s="4" t="s">
        <v>13</v>
      </c>
      <c r="D2164" s="4" t="s">
        <v>13</v>
      </c>
      <c r="E2164" s="4" t="s">
        <v>13</v>
      </c>
      <c r="F2164" s="4" t="s">
        <v>9</v>
      </c>
      <c r="G2164" s="4" t="s">
        <v>13</v>
      </c>
      <c r="H2164" s="4" t="s">
        <v>13</v>
      </c>
      <c r="I2164" s="4" t="s">
        <v>20</v>
      </c>
    </row>
    <row r="2165" spans="1:9">
      <c r="A2165" t="n">
        <v>17482</v>
      </c>
      <c r="B2165" s="10" t="n">
        <v>5</v>
      </c>
      <c r="C2165" s="7" t="n">
        <v>31</v>
      </c>
      <c r="D2165" s="7" t="n">
        <v>7</v>
      </c>
      <c r="E2165" s="7" t="n">
        <v>0</v>
      </c>
      <c r="F2165" s="7" t="n">
        <v>0</v>
      </c>
      <c r="G2165" s="7" t="n">
        <v>2</v>
      </c>
      <c r="H2165" s="7" t="n">
        <v>1</v>
      </c>
      <c r="I2165" s="11" t="n">
        <f t="normal" ca="1">A2171</f>
        <v>0</v>
      </c>
    </row>
    <row r="2166" spans="1:9">
      <c r="A2166" t="s">
        <v>4</v>
      </c>
      <c r="B2166" s="4" t="s">
        <v>5</v>
      </c>
      <c r="C2166" s="4" t="s">
        <v>13</v>
      </c>
      <c r="D2166" s="4" t="s">
        <v>13</v>
      </c>
      <c r="E2166" s="4" t="s">
        <v>9</v>
      </c>
      <c r="F2166" s="4" t="s">
        <v>13</v>
      </c>
      <c r="G2166" s="4" t="s">
        <v>13</v>
      </c>
    </row>
    <row r="2167" spans="1:9">
      <c r="A2167" t="n">
        <v>17496</v>
      </c>
      <c r="B2167" s="46" t="n">
        <v>10</v>
      </c>
      <c r="C2167" s="7" t="n">
        <v>7</v>
      </c>
      <c r="D2167" s="7" t="n">
        <v>0</v>
      </c>
      <c r="E2167" s="7" t="n">
        <v>3</v>
      </c>
      <c r="F2167" s="7" t="n">
        <v>19</v>
      </c>
      <c r="G2167" s="7" t="n">
        <v>1</v>
      </c>
    </row>
    <row r="2168" spans="1:9">
      <c r="A2168" t="s">
        <v>4</v>
      </c>
      <c r="B2168" s="4" t="s">
        <v>5</v>
      </c>
      <c r="C2168" s="4" t="s">
        <v>20</v>
      </c>
    </row>
    <row r="2169" spans="1:9">
      <c r="A2169" t="n">
        <v>17505</v>
      </c>
      <c r="B2169" s="17" t="n">
        <v>3</v>
      </c>
      <c r="C2169" s="11" t="n">
        <f t="normal" ca="1">A2211</f>
        <v>0</v>
      </c>
    </row>
    <row r="2170" spans="1:9">
      <c r="A2170" t="s">
        <v>4</v>
      </c>
      <c r="B2170" s="4" t="s">
        <v>5</v>
      </c>
      <c r="C2170" s="4" t="s">
        <v>13</v>
      </c>
      <c r="D2170" s="4" t="s">
        <v>13</v>
      </c>
      <c r="E2170" s="4" t="s">
        <v>13</v>
      </c>
      <c r="F2170" s="4" t="s">
        <v>9</v>
      </c>
      <c r="G2170" s="4" t="s">
        <v>13</v>
      </c>
      <c r="H2170" s="4" t="s">
        <v>13</v>
      </c>
      <c r="I2170" s="4" t="s">
        <v>20</v>
      </c>
    </row>
    <row r="2171" spans="1:9">
      <c r="A2171" t="n">
        <v>17510</v>
      </c>
      <c r="B2171" s="10" t="n">
        <v>5</v>
      </c>
      <c r="C2171" s="7" t="n">
        <v>31</v>
      </c>
      <c r="D2171" s="7" t="n">
        <v>8</v>
      </c>
      <c r="E2171" s="7" t="n">
        <v>0</v>
      </c>
      <c r="F2171" s="7" t="n">
        <v>0</v>
      </c>
      <c r="G2171" s="7" t="n">
        <v>2</v>
      </c>
      <c r="H2171" s="7" t="n">
        <v>1</v>
      </c>
      <c r="I2171" s="11" t="n">
        <f t="normal" ca="1">A2177</f>
        <v>0</v>
      </c>
    </row>
    <row r="2172" spans="1:9">
      <c r="A2172" t="s">
        <v>4</v>
      </c>
      <c r="B2172" s="4" t="s">
        <v>5</v>
      </c>
      <c r="C2172" s="4" t="s">
        <v>13</v>
      </c>
      <c r="D2172" s="4" t="s">
        <v>13</v>
      </c>
      <c r="E2172" s="4" t="s">
        <v>9</v>
      </c>
      <c r="F2172" s="4" t="s">
        <v>13</v>
      </c>
      <c r="G2172" s="4" t="s">
        <v>13</v>
      </c>
    </row>
    <row r="2173" spans="1:9">
      <c r="A2173" t="n">
        <v>17524</v>
      </c>
      <c r="B2173" s="46" t="n">
        <v>10</v>
      </c>
      <c r="C2173" s="7" t="n">
        <v>8</v>
      </c>
      <c r="D2173" s="7" t="n">
        <v>0</v>
      </c>
      <c r="E2173" s="7" t="n">
        <v>3</v>
      </c>
      <c r="F2173" s="7" t="n">
        <v>19</v>
      </c>
      <c r="G2173" s="7" t="n">
        <v>1</v>
      </c>
    </row>
    <row r="2174" spans="1:9">
      <c r="A2174" t="s">
        <v>4</v>
      </c>
      <c r="B2174" s="4" t="s">
        <v>5</v>
      </c>
      <c r="C2174" s="4" t="s">
        <v>20</v>
      </c>
    </row>
    <row r="2175" spans="1:9">
      <c r="A2175" t="n">
        <v>17533</v>
      </c>
      <c r="B2175" s="17" t="n">
        <v>3</v>
      </c>
      <c r="C2175" s="11" t="n">
        <f t="normal" ca="1">A2211</f>
        <v>0</v>
      </c>
    </row>
    <row r="2176" spans="1:9">
      <c r="A2176" t="s">
        <v>4</v>
      </c>
      <c r="B2176" s="4" t="s">
        <v>5</v>
      </c>
      <c r="C2176" s="4" t="s">
        <v>13</v>
      </c>
      <c r="D2176" s="4" t="s">
        <v>13</v>
      </c>
      <c r="E2176" s="4" t="s">
        <v>13</v>
      </c>
      <c r="F2176" s="4" t="s">
        <v>9</v>
      </c>
      <c r="G2176" s="4" t="s">
        <v>13</v>
      </c>
      <c r="H2176" s="4" t="s">
        <v>13</v>
      </c>
      <c r="I2176" s="4" t="s">
        <v>20</v>
      </c>
    </row>
    <row r="2177" spans="1:9">
      <c r="A2177" t="n">
        <v>17538</v>
      </c>
      <c r="B2177" s="10" t="n">
        <v>5</v>
      </c>
      <c r="C2177" s="7" t="n">
        <v>31</v>
      </c>
      <c r="D2177" s="7" t="n">
        <v>9</v>
      </c>
      <c r="E2177" s="7" t="n">
        <v>0</v>
      </c>
      <c r="F2177" s="7" t="n">
        <v>0</v>
      </c>
      <c r="G2177" s="7" t="n">
        <v>2</v>
      </c>
      <c r="H2177" s="7" t="n">
        <v>1</v>
      </c>
      <c r="I2177" s="11" t="n">
        <f t="normal" ca="1">A2183</f>
        <v>0</v>
      </c>
    </row>
    <row r="2178" spans="1:9">
      <c r="A2178" t="s">
        <v>4</v>
      </c>
      <c r="B2178" s="4" t="s">
        <v>5</v>
      </c>
      <c r="C2178" s="4" t="s">
        <v>13</v>
      </c>
      <c r="D2178" s="4" t="s">
        <v>13</v>
      </c>
      <c r="E2178" s="4" t="s">
        <v>9</v>
      </c>
      <c r="F2178" s="4" t="s">
        <v>13</v>
      </c>
      <c r="G2178" s="4" t="s">
        <v>13</v>
      </c>
    </row>
    <row r="2179" spans="1:9">
      <c r="A2179" t="n">
        <v>17552</v>
      </c>
      <c r="B2179" s="46" t="n">
        <v>10</v>
      </c>
      <c r="C2179" s="7" t="n">
        <v>9</v>
      </c>
      <c r="D2179" s="7" t="n">
        <v>0</v>
      </c>
      <c r="E2179" s="7" t="n">
        <v>3</v>
      </c>
      <c r="F2179" s="7" t="n">
        <v>19</v>
      </c>
      <c r="G2179" s="7" t="n">
        <v>1</v>
      </c>
    </row>
    <row r="2180" spans="1:9">
      <c r="A2180" t="s">
        <v>4</v>
      </c>
      <c r="B2180" s="4" t="s">
        <v>5</v>
      </c>
      <c r="C2180" s="4" t="s">
        <v>20</v>
      </c>
    </row>
    <row r="2181" spans="1:9">
      <c r="A2181" t="n">
        <v>17561</v>
      </c>
      <c r="B2181" s="17" t="n">
        <v>3</v>
      </c>
      <c r="C2181" s="11" t="n">
        <f t="normal" ca="1">A2211</f>
        <v>0</v>
      </c>
    </row>
    <row r="2182" spans="1:9">
      <c r="A2182" t="s">
        <v>4</v>
      </c>
      <c r="B2182" s="4" t="s">
        <v>5</v>
      </c>
      <c r="C2182" s="4" t="s">
        <v>13</v>
      </c>
      <c r="D2182" s="4" t="s">
        <v>13</v>
      </c>
      <c r="E2182" s="4" t="s">
        <v>13</v>
      </c>
      <c r="F2182" s="4" t="s">
        <v>9</v>
      </c>
      <c r="G2182" s="4" t="s">
        <v>13</v>
      </c>
      <c r="H2182" s="4" t="s">
        <v>13</v>
      </c>
      <c r="I2182" s="4" t="s">
        <v>20</v>
      </c>
    </row>
    <row r="2183" spans="1:9">
      <c r="A2183" t="n">
        <v>17566</v>
      </c>
      <c r="B2183" s="10" t="n">
        <v>5</v>
      </c>
      <c r="C2183" s="7" t="n">
        <v>31</v>
      </c>
      <c r="D2183" s="7" t="n">
        <v>10</v>
      </c>
      <c r="E2183" s="7" t="n">
        <v>0</v>
      </c>
      <c r="F2183" s="7" t="n">
        <v>0</v>
      </c>
      <c r="G2183" s="7" t="n">
        <v>2</v>
      </c>
      <c r="H2183" s="7" t="n">
        <v>1</v>
      </c>
      <c r="I2183" s="11" t="n">
        <f t="normal" ca="1">A2189</f>
        <v>0</v>
      </c>
    </row>
    <row r="2184" spans="1:9">
      <c r="A2184" t="s">
        <v>4</v>
      </c>
      <c r="B2184" s="4" t="s">
        <v>5</v>
      </c>
      <c r="C2184" s="4" t="s">
        <v>13</v>
      </c>
      <c r="D2184" s="4" t="s">
        <v>13</v>
      </c>
      <c r="E2184" s="4" t="s">
        <v>9</v>
      </c>
      <c r="F2184" s="4" t="s">
        <v>13</v>
      </c>
      <c r="G2184" s="4" t="s">
        <v>13</v>
      </c>
    </row>
    <row r="2185" spans="1:9">
      <c r="A2185" t="n">
        <v>17580</v>
      </c>
      <c r="B2185" s="46" t="n">
        <v>10</v>
      </c>
      <c r="C2185" s="7" t="n">
        <v>10</v>
      </c>
      <c r="D2185" s="7" t="n">
        <v>0</v>
      </c>
      <c r="E2185" s="7" t="n">
        <v>3</v>
      </c>
      <c r="F2185" s="7" t="n">
        <v>19</v>
      </c>
      <c r="G2185" s="7" t="n">
        <v>1</v>
      </c>
    </row>
    <row r="2186" spans="1:9">
      <c r="A2186" t="s">
        <v>4</v>
      </c>
      <c r="B2186" s="4" t="s">
        <v>5</v>
      </c>
      <c r="C2186" s="4" t="s">
        <v>20</v>
      </c>
    </row>
    <row r="2187" spans="1:9">
      <c r="A2187" t="n">
        <v>17589</v>
      </c>
      <c r="B2187" s="17" t="n">
        <v>3</v>
      </c>
      <c r="C2187" s="11" t="n">
        <f t="normal" ca="1">A2211</f>
        <v>0</v>
      </c>
    </row>
    <row r="2188" spans="1:9">
      <c r="A2188" t="s">
        <v>4</v>
      </c>
      <c r="B2188" s="4" t="s">
        <v>5</v>
      </c>
      <c r="C2188" s="4" t="s">
        <v>13</v>
      </c>
      <c r="D2188" s="4" t="s">
        <v>13</v>
      </c>
      <c r="E2188" s="4" t="s">
        <v>13</v>
      </c>
      <c r="F2188" s="4" t="s">
        <v>9</v>
      </c>
      <c r="G2188" s="4" t="s">
        <v>13</v>
      </c>
      <c r="H2188" s="4" t="s">
        <v>13</v>
      </c>
      <c r="I2188" s="4" t="s">
        <v>20</v>
      </c>
    </row>
    <row r="2189" spans="1:9">
      <c r="A2189" t="n">
        <v>17594</v>
      </c>
      <c r="B2189" s="10" t="n">
        <v>5</v>
      </c>
      <c r="C2189" s="7" t="n">
        <v>31</v>
      </c>
      <c r="D2189" s="7" t="n">
        <v>11</v>
      </c>
      <c r="E2189" s="7" t="n">
        <v>0</v>
      </c>
      <c r="F2189" s="7" t="n">
        <v>0</v>
      </c>
      <c r="G2189" s="7" t="n">
        <v>2</v>
      </c>
      <c r="H2189" s="7" t="n">
        <v>1</v>
      </c>
      <c r="I2189" s="11" t="n">
        <f t="normal" ca="1">A2195</f>
        <v>0</v>
      </c>
    </row>
    <row r="2190" spans="1:9">
      <c r="A2190" t="s">
        <v>4</v>
      </c>
      <c r="B2190" s="4" t="s">
        <v>5</v>
      </c>
      <c r="C2190" s="4" t="s">
        <v>13</v>
      </c>
      <c r="D2190" s="4" t="s">
        <v>13</v>
      </c>
      <c r="E2190" s="4" t="s">
        <v>9</v>
      </c>
      <c r="F2190" s="4" t="s">
        <v>13</v>
      </c>
      <c r="G2190" s="4" t="s">
        <v>13</v>
      </c>
    </row>
    <row r="2191" spans="1:9">
      <c r="A2191" t="n">
        <v>17608</v>
      </c>
      <c r="B2191" s="46" t="n">
        <v>10</v>
      </c>
      <c r="C2191" s="7" t="n">
        <v>11</v>
      </c>
      <c r="D2191" s="7" t="n">
        <v>0</v>
      </c>
      <c r="E2191" s="7" t="n">
        <v>3</v>
      </c>
      <c r="F2191" s="7" t="n">
        <v>19</v>
      </c>
      <c r="G2191" s="7" t="n">
        <v>1</v>
      </c>
    </row>
    <row r="2192" spans="1:9">
      <c r="A2192" t="s">
        <v>4</v>
      </c>
      <c r="B2192" s="4" t="s">
        <v>5</v>
      </c>
      <c r="C2192" s="4" t="s">
        <v>20</v>
      </c>
    </row>
    <row r="2193" spans="1:9">
      <c r="A2193" t="n">
        <v>17617</v>
      </c>
      <c r="B2193" s="17" t="n">
        <v>3</v>
      </c>
      <c r="C2193" s="11" t="n">
        <f t="normal" ca="1">A2211</f>
        <v>0</v>
      </c>
    </row>
    <row r="2194" spans="1:9">
      <c r="A2194" t="s">
        <v>4</v>
      </c>
      <c r="B2194" s="4" t="s">
        <v>5</v>
      </c>
      <c r="C2194" s="4" t="s">
        <v>13</v>
      </c>
      <c r="D2194" s="4" t="s">
        <v>13</v>
      </c>
      <c r="E2194" s="4" t="s">
        <v>13</v>
      </c>
      <c r="F2194" s="4" t="s">
        <v>9</v>
      </c>
      <c r="G2194" s="4" t="s">
        <v>13</v>
      </c>
      <c r="H2194" s="4" t="s">
        <v>13</v>
      </c>
      <c r="I2194" s="4" t="s">
        <v>20</v>
      </c>
    </row>
    <row r="2195" spans="1:9">
      <c r="A2195" t="n">
        <v>17622</v>
      </c>
      <c r="B2195" s="10" t="n">
        <v>5</v>
      </c>
      <c r="C2195" s="7" t="n">
        <v>31</v>
      </c>
      <c r="D2195" s="7" t="n">
        <v>12</v>
      </c>
      <c r="E2195" s="7" t="n">
        <v>0</v>
      </c>
      <c r="F2195" s="7" t="n">
        <v>0</v>
      </c>
      <c r="G2195" s="7" t="n">
        <v>2</v>
      </c>
      <c r="H2195" s="7" t="n">
        <v>1</v>
      </c>
      <c r="I2195" s="11" t="n">
        <f t="normal" ca="1">A2201</f>
        <v>0</v>
      </c>
    </row>
    <row r="2196" spans="1:9">
      <c r="A2196" t="s">
        <v>4</v>
      </c>
      <c r="B2196" s="4" t="s">
        <v>5</v>
      </c>
      <c r="C2196" s="4" t="s">
        <v>13</v>
      </c>
      <c r="D2196" s="4" t="s">
        <v>13</v>
      </c>
      <c r="E2196" s="4" t="s">
        <v>9</v>
      </c>
      <c r="F2196" s="4" t="s">
        <v>13</v>
      </c>
      <c r="G2196" s="4" t="s">
        <v>13</v>
      </c>
    </row>
    <row r="2197" spans="1:9">
      <c r="A2197" t="n">
        <v>17636</v>
      </c>
      <c r="B2197" s="46" t="n">
        <v>10</v>
      </c>
      <c r="C2197" s="7" t="n">
        <v>12</v>
      </c>
      <c r="D2197" s="7" t="n">
        <v>0</v>
      </c>
      <c r="E2197" s="7" t="n">
        <v>3</v>
      </c>
      <c r="F2197" s="7" t="n">
        <v>19</v>
      </c>
      <c r="G2197" s="7" t="n">
        <v>1</v>
      </c>
    </row>
    <row r="2198" spans="1:9">
      <c r="A2198" t="s">
        <v>4</v>
      </c>
      <c r="B2198" s="4" t="s">
        <v>5</v>
      </c>
      <c r="C2198" s="4" t="s">
        <v>20</v>
      </c>
    </row>
    <row r="2199" spans="1:9">
      <c r="A2199" t="n">
        <v>17645</v>
      </c>
      <c r="B2199" s="17" t="n">
        <v>3</v>
      </c>
      <c r="C2199" s="11" t="n">
        <f t="normal" ca="1">A2211</f>
        <v>0</v>
      </c>
    </row>
    <row r="2200" spans="1:9">
      <c r="A2200" t="s">
        <v>4</v>
      </c>
      <c r="B2200" s="4" t="s">
        <v>5</v>
      </c>
      <c r="C2200" s="4" t="s">
        <v>13</v>
      </c>
      <c r="D2200" s="4" t="s">
        <v>13</v>
      </c>
      <c r="E2200" s="4" t="s">
        <v>13</v>
      </c>
      <c r="F2200" s="4" t="s">
        <v>9</v>
      </c>
      <c r="G2200" s="4" t="s">
        <v>13</v>
      </c>
      <c r="H2200" s="4" t="s">
        <v>13</v>
      </c>
      <c r="I2200" s="4" t="s">
        <v>20</v>
      </c>
    </row>
    <row r="2201" spans="1:9">
      <c r="A2201" t="n">
        <v>17650</v>
      </c>
      <c r="B2201" s="10" t="n">
        <v>5</v>
      </c>
      <c r="C2201" s="7" t="n">
        <v>31</v>
      </c>
      <c r="D2201" s="7" t="n">
        <v>13</v>
      </c>
      <c r="E2201" s="7" t="n">
        <v>0</v>
      </c>
      <c r="F2201" s="7" t="n">
        <v>0</v>
      </c>
      <c r="G2201" s="7" t="n">
        <v>2</v>
      </c>
      <c r="H2201" s="7" t="n">
        <v>1</v>
      </c>
      <c r="I2201" s="11" t="n">
        <f t="normal" ca="1">A2207</f>
        <v>0</v>
      </c>
    </row>
    <row r="2202" spans="1:9">
      <c r="A2202" t="s">
        <v>4</v>
      </c>
      <c r="B2202" s="4" t="s">
        <v>5</v>
      </c>
      <c r="C2202" s="4" t="s">
        <v>13</v>
      </c>
      <c r="D2202" s="4" t="s">
        <v>13</v>
      </c>
      <c r="E2202" s="4" t="s">
        <v>9</v>
      </c>
      <c r="F2202" s="4" t="s">
        <v>13</v>
      </c>
      <c r="G2202" s="4" t="s">
        <v>13</v>
      </c>
    </row>
    <row r="2203" spans="1:9">
      <c r="A2203" t="n">
        <v>17664</v>
      </c>
      <c r="B2203" s="46" t="n">
        <v>10</v>
      </c>
      <c r="C2203" s="7" t="n">
        <v>13</v>
      </c>
      <c r="D2203" s="7" t="n">
        <v>0</v>
      </c>
      <c r="E2203" s="7" t="n">
        <v>3</v>
      </c>
      <c r="F2203" s="7" t="n">
        <v>19</v>
      </c>
      <c r="G2203" s="7" t="n">
        <v>1</v>
      </c>
    </row>
    <row r="2204" spans="1:9">
      <c r="A2204" t="s">
        <v>4</v>
      </c>
      <c r="B2204" s="4" t="s">
        <v>5</v>
      </c>
      <c r="C2204" s="4" t="s">
        <v>20</v>
      </c>
    </row>
    <row r="2205" spans="1:9">
      <c r="A2205" t="n">
        <v>17673</v>
      </c>
      <c r="B2205" s="17" t="n">
        <v>3</v>
      </c>
      <c r="C2205" s="11" t="n">
        <f t="normal" ca="1">A2211</f>
        <v>0</v>
      </c>
    </row>
    <row r="2206" spans="1:9">
      <c r="A2206" t="s">
        <v>4</v>
      </c>
      <c r="B2206" s="4" t="s">
        <v>5</v>
      </c>
      <c r="C2206" s="4" t="s">
        <v>13</v>
      </c>
      <c r="D2206" s="4" t="s">
        <v>13</v>
      </c>
      <c r="E2206" s="4" t="s">
        <v>13</v>
      </c>
      <c r="F2206" s="4" t="s">
        <v>9</v>
      </c>
      <c r="G2206" s="4" t="s">
        <v>13</v>
      </c>
      <c r="H2206" s="4" t="s">
        <v>13</v>
      </c>
      <c r="I2206" s="4" t="s">
        <v>20</v>
      </c>
    </row>
    <row r="2207" spans="1:9">
      <c r="A2207" t="n">
        <v>17678</v>
      </c>
      <c r="B2207" s="10" t="n">
        <v>5</v>
      </c>
      <c r="C2207" s="7" t="n">
        <v>31</v>
      </c>
      <c r="D2207" s="7" t="n">
        <v>14</v>
      </c>
      <c r="E2207" s="7" t="n">
        <v>0</v>
      </c>
      <c r="F2207" s="7" t="n">
        <v>0</v>
      </c>
      <c r="G2207" s="7" t="n">
        <v>2</v>
      </c>
      <c r="H2207" s="7" t="n">
        <v>1</v>
      </c>
      <c r="I2207" s="11" t="n">
        <f t="normal" ca="1">A2211</f>
        <v>0</v>
      </c>
    </row>
    <row r="2208" spans="1:9">
      <c r="A2208" t="s">
        <v>4</v>
      </c>
      <c r="B2208" s="4" t="s">
        <v>5</v>
      </c>
      <c r="C2208" s="4" t="s">
        <v>13</v>
      </c>
      <c r="D2208" s="4" t="s">
        <v>13</v>
      </c>
      <c r="E2208" s="4" t="s">
        <v>9</v>
      </c>
      <c r="F2208" s="4" t="s">
        <v>13</v>
      </c>
      <c r="G2208" s="4" t="s">
        <v>13</v>
      </c>
    </row>
    <row r="2209" spans="1:9">
      <c r="A2209" t="n">
        <v>17692</v>
      </c>
      <c r="B2209" s="46" t="n">
        <v>10</v>
      </c>
      <c r="C2209" s="7" t="n">
        <v>14</v>
      </c>
      <c r="D2209" s="7" t="n">
        <v>0</v>
      </c>
      <c r="E2209" s="7" t="n">
        <v>3</v>
      </c>
      <c r="F2209" s="7" t="n">
        <v>19</v>
      </c>
      <c r="G2209" s="7" t="n">
        <v>1</v>
      </c>
    </row>
    <row r="2210" spans="1:9">
      <c r="A2210" t="s">
        <v>4</v>
      </c>
      <c r="B2210" s="4" t="s">
        <v>5</v>
      </c>
      <c r="C2210" s="4" t="s">
        <v>13</v>
      </c>
      <c r="D2210" s="4" t="s">
        <v>10</v>
      </c>
      <c r="E2210" s="4" t="s">
        <v>13</v>
      </c>
      <c r="F2210" s="4" t="s">
        <v>13</v>
      </c>
      <c r="G2210" s="4" t="s">
        <v>20</v>
      </c>
    </row>
    <row r="2211" spans="1:9">
      <c r="A2211" t="n">
        <v>17701</v>
      </c>
      <c r="B2211" s="10" t="n">
        <v>5</v>
      </c>
      <c r="C2211" s="7" t="n">
        <v>30</v>
      </c>
      <c r="D2211" s="7" t="n">
        <v>21</v>
      </c>
      <c r="E2211" s="7" t="n">
        <v>8</v>
      </c>
      <c r="F2211" s="7" t="n">
        <v>1</v>
      </c>
      <c r="G2211" s="11" t="n">
        <f t="normal" ca="1">A2289</f>
        <v>0</v>
      </c>
    </row>
    <row r="2212" spans="1:9">
      <c r="A2212" t="s">
        <v>4</v>
      </c>
      <c r="B2212" s="4" t="s">
        <v>5</v>
      </c>
      <c r="C2212" s="4" t="s">
        <v>13</v>
      </c>
      <c r="D2212" s="4" t="s">
        <v>13</v>
      </c>
      <c r="E2212" s="4" t="s">
        <v>13</v>
      </c>
      <c r="F2212" s="4" t="s">
        <v>9</v>
      </c>
      <c r="G2212" s="4" t="s">
        <v>13</v>
      </c>
      <c r="H2212" s="4" t="s">
        <v>13</v>
      </c>
      <c r="I2212" s="4" t="s">
        <v>20</v>
      </c>
    </row>
    <row r="2213" spans="1:9">
      <c r="A2213" t="n">
        <v>17711</v>
      </c>
      <c r="B2213" s="10" t="n">
        <v>5</v>
      </c>
      <c r="C2213" s="7" t="n">
        <v>31</v>
      </c>
      <c r="D2213" s="7" t="n">
        <v>2</v>
      </c>
      <c r="E2213" s="7" t="n">
        <v>0</v>
      </c>
      <c r="F2213" s="7" t="n">
        <v>0</v>
      </c>
      <c r="G2213" s="7" t="n">
        <v>2</v>
      </c>
      <c r="H2213" s="7" t="n">
        <v>1</v>
      </c>
      <c r="I2213" s="11" t="n">
        <f t="normal" ca="1">A2219</f>
        <v>0</v>
      </c>
    </row>
    <row r="2214" spans="1:9">
      <c r="A2214" t="s">
        <v>4</v>
      </c>
      <c r="B2214" s="4" t="s">
        <v>5</v>
      </c>
      <c r="C2214" s="4" t="s">
        <v>13</v>
      </c>
      <c r="D2214" s="4" t="s">
        <v>13</v>
      </c>
      <c r="E2214" s="4" t="s">
        <v>9</v>
      </c>
      <c r="F2214" s="4" t="s">
        <v>13</v>
      </c>
      <c r="G2214" s="4" t="s">
        <v>13</v>
      </c>
    </row>
    <row r="2215" spans="1:9">
      <c r="A2215" t="n">
        <v>17725</v>
      </c>
      <c r="B2215" s="46" t="n">
        <v>10</v>
      </c>
      <c r="C2215" s="7" t="n">
        <v>2</v>
      </c>
      <c r="D2215" s="7" t="n">
        <v>0</v>
      </c>
      <c r="E2215" s="7" t="n">
        <v>4</v>
      </c>
      <c r="F2215" s="7" t="n">
        <v>19</v>
      </c>
      <c r="G2215" s="7" t="n">
        <v>1</v>
      </c>
    </row>
    <row r="2216" spans="1:9">
      <c r="A2216" t="s">
        <v>4</v>
      </c>
      <c r="B2216" s="4" t="s">
        <v>5</v>
      </c>
      <c r="C2216" s="4" t="s">
        <v>20</v>
      </c>
    </row>
    <row r="2217" spans="1:9">
      <c r="A2217" t="n">
        <v>17734</v>
      </c>
      <c r="B2217" s="17" t="n">
        <v>3</v>
      </c>
      <c r="C2217" s="11" t="n">
        <f t="normal" ca="1">A2289</f>
        <v>0</v>
      </c>
    </row>
    <row r="2218" spans="1:9">
      <c r="A2218" t="s">
        <v>4</v>
      </c>
      <c r="B2218" s="4" t="s">
        <v>5</v>
      </c>
      <c r="C2218" s="4" t="s">
        <v>13</v>
      </c>
      <c r="D2218" s="4" t="s">
        <v>13</v>
      </c>
      <c r="E2218" s="4" t="s">
        <v>13</v>
      </c>
      <c r="F2218" s="4" t="s">
        <v>9</v>
      </c>
      <c r="G2218" s="4" t="s">
        <v>13</v>
      </c>
      <c r="H2218" s="4" t="s">
        <v>13</v>
      </c>
      <c r="I2218" s="4" t="s">
        <v>20</v>
      </c>
    </row>
    <row r="2219" spans="1:9">
      <c r="A2219" t="n">
        <v>17739</v>
      </c>
      <c r="B2219" s="10" t="n">
        <v>5</v>
      </c>
      <c r="C2219" s="7" t="n">
        <v>31</v>
      </c>
      <c r="D2219" s="7" t="n">
        <v>3</v>
      </c>
      <c r="E2219" s="7" t="n">
        <v>0</v>
      </c>
      <c r="F2219" s="7" t="n">
        <v>0</v>
      </c>
      <c r="G2219" s="7" t="n">
        <v>2</v>
      </c>
      <c r="H2219" s="7" t="n">
        <v>1</v>
      </c>
      <c r="I2219" s="11" t="n">
        <f t="normal" ca="1">A2225</f>
        <v>0</v>
      </c>
    </row>
    <row r="2220" spans="1:9">
      <c r="A2220" t="s">
        <v>4</v>
      </c>
      <c r="B2220" s="4" t="s">
        <v>5</v>
      </c>
      <c r="C2220" s="4" t="s">
        <v>13</v>
      </c>
      <c r="D2220" s="4" t="s">
        <v>13</v>
      </c>
      <c r="E2220" s="4" t="s">
        <v>9</v>
      </c>
      <c r="F2220" s="4" t="s">
        <v>13</v>
      </c>
      <c r="G2220" s="4" t="s">
        <v>13</v>
      </c>
    </row>
    <row r="2221" spans="1:9">
      <c r="A2221" t="n">
        <v>17753</v>
      </c>
      <c r="B2221" s="46" t="n">
        <v>10</v>
      </c>
      <c r="C2221" s="7" t="n">
        <v>3</v>
      </c>
      <c r="D2221" s="7" t="n">
        <v>0</v>
      </c>
      <c r="E2221" s="7" t="n">
        <v>4</v>
      </c>
      <c r="F2221" s="7" t="n">
        <v>19</v>
      </c>
      <c r="G2221" s="7" t="n">
        <v>1</v>
      </c>
    </row>
    <row r="2222" spans="1:9">
      <c r="A2222" t="s">
        <v>4</v>
      </c>
      <c r="B2222" s="4" t="s">
        <v>5</v>
      </c>
      <c r="C2222" s="4" t="s">
        <v>20</v>
      </c>
    </row>
    <row r="2223" spans="1:9">
      <c r="A2223" t="n">
        <v>17762</v>
      </c>
      <c r="B2223" s="17" t="n">
        <v>3</v>
      </c>
      <c r="C2223" s="11" t="n">
        <f t="normal" ca="1">A2289</f>
        <v>0</v>
      </c>
    </row>
    <row r="2224" spans="1:9">
      <c r="A2224" t="s">
        <v>4</v>
      </c>
      <c r="B2224" s="4" t="s">
        <v>5</v>
      </c>
      <c r="C2224" s="4" t="s">
        <v>13</v>
      </c>
      <c r="D2224" s="4" t="s">
        <v>13</v>
      </c>
      <c r="E2224" s="4" t="s">
        <v>13</v>
      </c>
      <c r="F2224" s="4" t="s">
        <v>9</v>
      </c>
      <c r="G2224" s="4" t="s">
        <v>13</v>
      </c>
      <c r="H2224" s="4" t="s">
        <v>13</v>
      </c>
      <c r="I2224" s="4" t="s">
        <v>20</v>
      </c>
    </row>
    <row r="2225" spans="1:9">
      <c r="A2225" t="n">
        <v>17767</v>
      </c>
      <c r="B2225" s="10" t="n">
        <v>5</v>
      </c>
      <c r="C2225" s="7" t="n">
        <v>31</v>
      </c>
      <c r="D2225" s="7" t="n">
        <v>4</v>
      </c>
      <c r="E2225" s="7" t="n">
        <v>0</v>
      </c>
      <c r="F2225" s="7" t="n">
        <v>0</v>
      </c>
      <c r="G2225" s="7" t="n">
        <v>2</v>
      </c>
      <c r="H2225" s="7" t="n">
        <v>1</v>
      </c>
      <c r="I2225" s="11" t="n">
        <f t="normal" ca="1">A2231</f>
        <v>0</v>
      </c>
    </row>
    <row r="2226" spans="1:9">
      <c r="A2226" t="s">
        <v>4</v>
      </c>
      <c r="B2226" s="4" t="s">
        <v>5</v>
      </c>
      <c r="C2226" s="4" t="s">
        <v>13</v>
      </c>
      <c r="D2226" s="4" t="s">
        <v>13</v>
      </c>
      <c r="E2226" s="4" t="s">
        <v>9</v>
      </c>
      <c r="F2226" s="4" t="s">
        <v>13</v>
      </c>
      <c r="G2226" s="4" t="s">
        <v>13</v>
      </c>
    </row>
    <row r="2227" spans="1:9">
      <c r="A2227" t="n">
        <v>17781</v>
      </c>
      <c r="B2227" s="46" t="n">
        <v>10</v>
      </c>
      <c r="C2227" s="7" t="n">
        <v>4</v>
      </c>
      <c r="D2227" s="7" t="n">
        <v>0</v>
      </c>
      <c r="E2227" s="7" t="n">
        <v>4</v>
      </c>
      <c r="F2227" s="7" t="n">
        <v>19</v>
      </c>
      <c r="G2227" s="7" t="n">
        <v>1</v>
      </c>
    </row>
    <row r="2228" spans="1:9">
      <c r="A2228" t="s">
        <v>4</v>
      </c>
      <c r="B2228" s="4" t="s">
        <v>5</v>
      </c>
      <c r="C2228" s="4" t="s">
        <v>20</v>
      </c>
    </row>
    <row r="2229" spans="1:9">
      <c r="A2229" t="n">
        <v>17790</v>
      </c>
      <c r="B2229" s="17" t="n">
        <v>3</v>
      </c>
      <c r="C2229" s="11" t="n">
        <f t="normal" ca="1">A2289</f>
        <v>0</v>
      </c>
    </row>
    <row r="2230" spans="1:9">
      <c r="A2230" t="s">
        <v>4</v>
      </c>
      <c r="B2230" s="4" t="s">
        <v>5</v>
      </c>
      <c r="C2230" s="4" t="s">
        <v>13</v>
      </c>
      <c r="D2230" s="4" t="s">
        <v>13</v>
      </c>
      <c r="E2230" s="4" t="s">
        <v>13</v>
      </c>
      <c r="F2230" s="4" t="s">
        <v>9</v>
      </c>
      <c r="G2230" s="4" t="s">
        <v>13</v>
      </c>
      <c r="H2230" s="4" t="s">
        <v>13</v>
      </c>
      <c r="I2230" s="4" t="s">
        <v>20</v>
      </c>
    </row>
    <row r="2231" spans="1:9">
      <c r="A2231" t="n">
        <v>17795</v>
      </c>
      <c r="B2231" s="10" t="n">
        <v>5</v>
      </c>
      <c r="C2231" s="7" t="n">
        <v>31</v>
      </c>
      <c r="D2231" s="7" t="n">
        <v>5</v>
      </c>
      <c r="E2231" s="7" t="n">
        <v>0</v>
      </c>
      <c r="F2231" s="7" t="n">
        <v>0</v>
      </c>
      <c r="G2231" s="7" t="n">
        <v>2</v>
      </c>
      <c r="H2231" s="7" t="n">
        <v>1</v>
      </c>
      <c r="I2231" s="11" t="n">
        <f t="normal" ca="1">A2237</f>
        <v>0</v>
      </c>
    </row>
    <row r="2232" spans="1:9">
      <c r="A2232" t="s">
        <v>4</v>
      </c>
      <c r="B2232" s="4" t="s">
        <v>5</v>
      </c>
      <c r="C2232" s="4" t="s">
        <v>13</v>
      </c>
      <c r="D2232" s="4" t="s">
        <v>13</v>
      </c>
      <c r="E2232" s="4" t="s">
        <v>9</v>
      </c>
      <c r="F2232" s="4" t="s">
        <v>13</v>
      </c>
      <c r="G2232" s="4" t="s">
        <v>13</v>
      </c>
    </row>
    <row r="2233" spans="1:9">
      <c r="A2233" t="n">
        <v>17809</v>
      </c>
      <c r="B2233" s="46" t="n">
        <v>10</v>
      </c>
      <c r="C2233" s="7" t="n">
        <v>5</v>
      </c>
      <c r="D2233" s="7" t="n">
        <v>0</v>
      </c>
      <c r="E2233" s="7" t="n">
        <v>4</v>
      </c>
      <c r="F2233" s="7" t="n">
        <v>19</v>
      </c>
      <c r="G2233" s="7" t="n">
        <v>1</v>
      </c>
    </row>
    <row r="2234" spans="1:9">
      <c r="A2234" t="s">
        <v>4</v>
      </c>
      <c r="B2234" s="4" t="s">
        <v>5</v>
      </c>
      <c r="C2234" s="4" t="s">
        <v>20</v>
      </c>
    </row>
    <row r="2235" spans="1:9">
      <c r="A2235" t="n">
        <v>17818</v>
      </c>
      <c r="B2235" s="17" t="n">
        <v>3</v>
      </c>
      <c r="C2235" s="11" t="n">
        <f t="normal" ca="1">A2289</f>
        <v>0</v>
      </c>
    </row>
    <row r="2236" spans="1:9">
      <c r="A2236" t="s">
        <v>4</v>
      </c>
      <c r="B2236" s="4" t="s">
        <v>5</v>
      </c>
      <c r="C2236" s="4" t="s">
        <v>13</v>
      </c>
      <c r="D2236" s="4" t="s">
        <v>13</v>
      </c>
      <c r="E2236" s="4" t="s">
        <v>13</v>
      </c>
      <c r="F2236" s="4" t="s">
        <v>9</v>
      </c>
      <c r="G2236" s="4" t="s">
        <v>13</v>
      </c>
      <c r="H2236" s="4" t="s">
        <v>13</v>
      </c>
      <c r="I2236" s="4" t="s">
        <v>20</v>
      </c>
    </row>
    <row r="2237" spans="1:9">
      <c r="A2237" t="n">
        <v>17823</v>
      </c>
      <c r="B2237" s="10" t="n">
        <v>5</v>
      </c>
      <c r="C2237" s="7" t="n">
        <v>31</v>
      </c>
      <c r="D2237" s="7" t="n">
        <v>6</v>
      </c>
      <c r="E2237" s="7" t="n">
        <v>0</v>
      </c>
      <c r="F2237" s="7" t="n">
        <v>0</v>
      </c>
      <c r="G2237" s="7" t="n">
        <v>2</v>
      </c>
      <c r="H2237" s="7" t="n">
        <v>1</v>
      </c>
      <c r="I2237" s="11" t="n">
        <f t="normal" ca="1">A2243</f>
        <v>0</v>
      </c>
    </row>
    <row r="2238" spans="1:9">
      <c r="A2238" t="s">
        <v>4</v>
      </c>
      <c r="B2238" s="4" t="s">
        <v>5</v>
      </c>
      <c r="C2238" s="4" t="s">
        <v>13</v>
      </c>
      <c r="D2238" s="4" t="s">
        <v>13</v>
      </c>
      <c r="E2238" s="4" t="s">
        <v>9</v>
      </c>
      <c r="F2238" s="4" t="s">
        <v>13</v>
      </c>
      <c r="G2238" s="4" t="s">
        <v>13</v>
      </c>
    </row>
    <row r="2239" spans="1:9">
      <c r="A2239" t="n">
        <v>17837</v>
      </c>
      <c r="B2239" s="46" t="n">
        <v>10</v>
      </c>
      <c r="C2239" s="7" t="n">
        <v>6</v>
      </c>
      <c r="D2239" s="7" t="n">
        <v>0</v>
      </c>
      <c r="E2239" s="7" t="n">
        <v>4</v>
      </c>
      <c r="F2239" s="7" t="n">
        <v>19</v>
      </c>
      <c r="G2239" s="7" t="n">
        <v>1</v>
      </c>
    </row>
    <row r="2240" spans="1:9">
      <c r="A2240" t="s">
        <v>4</v>
      </c>
      <c r="B2240" s="4" t="s">
        <v>5</v>
      </c>
      <c r="C2240" s="4" t="s">
        <v>20</v>
      </c>
    </row>
    <row r="2241" spans="1:9">
      <c r="A2241" t="n">
        <v>17846</v>
      </c>
      <c r="B2241" s="17" t="n">
        <v>3</v>
      </c>
      <c r="C2241" s="11" t="n">
        <f t="normal" ca="1">A2289</f>
        <v>0</v>
      </c>
    </row>
    <row r="2242" spans="1:9">
      <c r="A2242" t="s">
        <v>4</v>
      </c>
      <c r="B2242" s="4" t="s">
        <v>5</v>
      </c>
      <c r="C2242" s="4" t="s">
        <v>13</v>
      </c>
      <c r="D2242" s="4" t="s">
        <v>13</v>
      </c>
      <c r="E2242" s="4" t="s">
        <v>13</v>
      </c>
      <c r="F2242" s="4" t="s">
        <v>9</v>
      </c>
      <c r="G2242" s="4" t="s">
        <v>13</v>
      </c>
      <c r="H2242" s="4" t="s">
        <v>13</v>
      </c>
      <c r="I2242" s="4" t="s">
        <v>20</v>
      </c>
    </row>
    <row r="2243" spans="1:9">
      <c r="A2243" t="n">
        <v>17851</v>
      </c>
      <c r="B2243" s="10" t="n">
        <v>5</v>
      </c>
      <c r="C2243" s="7" t="n">
        <v>31</v>
      </c>
      <c r="D2243" s="7" t="n">
        <v>7</v>
      </c>
      <c r="E2243" s="7" t="n">
        <v>0</v>
      </c>
      <c r="F2243" s="7" t="n">
        <v>0</v>
      </c>
      <c r="G2243" s="7" t="n">
        <v>2</v>
      </c>
      <c r="H2243" s="7" t="n">
        <v>1</v>
      </c>
      <c r="I2243" s="11" t="n">
        <f t="normal" ca="1">A2249</f>
        <v>0</v>
      </c>
    </row>
    <row r="2244" spans="1:9">
      <c r="A2244" t="s">
        <v>4</v>
      </c>
      <c r="B2244" s="4" t="s">
        <v>5</v>
      </c>
      <c r="C2244" s="4" t="s">
        <v>13</v>
      </c>
      <c r="D2244" s="4" t="s">
        <v>13</v>
      </c>
      <c r="E2244" s="4" t="s">
        <v>9</v>
      </c>
      <c r="F2244" s="4" t="s">
        <v>13</v>
      </c>
      <c r="G2244" s="4" t="s">
        <v>13</v>
      </c>
    </row>
    <row r="2245" spans="1:9">
      <c r="A2245" t="n">
        <v>17865</v>
      </c>
      <c r="B2245" s="46" t="n">
        <v>10</v>
      </c>
      <c r="C2245" s="7" t="n">
        <v>7</v>
      </c>
      <c r="D2245" s="7" t="n">
        <v>0</v>
      </c>
      <c r="E2245" s="7" t="n">
        <v>4</v>
      </c>
      <c r="F2245" s="7" t="n">
        <v>19</v>
      </c>
      <c r="G2245" s="7" t="n">
        <v>1</v>
      </c>
    </row>
    <row r="2246" spans="1:9">
      <c r="A2246" t="s">
        <v>4</v>
      </c>
      <c r="B2246" s="4" t="s">
        <v>5</v>
      </c>
      <c r="C2246" s="4" t="s">
        <v>20</v>
      </c>
    </row>
    <row r="2247" spans="1:9">
      <c r="A2247" t="n">
        <v>17874</v>
      </c>
      <c r="B2247" s="17" t="n">
        <v>3</v>
      </c>
      <c r="C2247" s="11" t="n">
        <f t="normal" ca="1">A2289</f>
        <v>0</v>
      </c>
    </row>
    <row r="2248" spans="1:9">
      <c r="A2248" t="s">
        <v>4</v>
      </c>
      <c r="B2248" s="4" t="s">
        <v>5</v>
      </c>
      <c r="C2248" s="4" t="s">
        <v>13</v>
      </c>
      <c r="D2248" s="4" t="s">
        <v>13</v>
      </c>
      <c r="E2248" s="4" t="s">
        <v>13</v>
      </c>
      <c r="F2248" s="4" t="s">
        <v>9</v>
      </c>
      <c r="G2248" s="4" t="s">
        <v>13</v>
      </c>
      <c r="H2248" s="4" t="s">
        <v>13</v>
      </c>
      <c r="I2248" s="4" t="s">
        <v>20</v>
      </c>
    </row>
    <row r="2249" spans="1:9">
      <c r="A2249" t="n">
        <v>17879</v>
      </c>
      <c r="B2249" s="10" t="n">
        <v>5</v>
      </c>
      <c r="C2249" s="7" t="n">
        <v>31</v>
      </c>
      <c r="D2249" s="7" t="n">
        <v>8</v>
      </c>
      <c r="E2249" s="7" t="n">
        <v>0</v>
      </c>
      <c r="F2249" s="7" t="n">
        <v>0</v>
      </c>
      <c r="G2249" s="7" t="n">
        <v>2</v>
      </c>
      <c r="H2249" s="7" t="n">
        <v>1</v>
      </c>
      <c r="I2249" s="11" t="n">
        <f t="normal" ca="1">A2255</f>
        <v>0</v>
      </c>
    </row>
    <row r="2250" spans="1:9">
      <c r="A2250" t="s">
        <v>4</v>
      </c>
      <c r="B2250" s="4" t="s">
        <v>5</v>
      </c>
      <c r="C2250" s="4" t="s">
        <v>13</v>
      </c>
      <c r="D2250" s="4" t="s">
        <v>13</v>
      </c>
      <c r="E2250" s="4" t="s">
        <v>9</v>
      </c>
      <c r="F2250" s="4" t="s">
        <v>13</v>
      </c>
      <c r="G2250" s="4" t="s">
        <v>13</v>
      </c>
    </row>
    <row r="2251" spans="1:9">
      <c r="A2251" t="n">
        <v>17893</v>
      </c>
      <c r="B2251" s="46" t="n">
        <v>10</v>
      </c>
      <c r="C2251" s="7" t="n">
        <v>8</v>
      </c>
      <c r="D2251" s="7" t="n">
        <v>0</v>
      </c>
      <c r="E2251" s="7" t="n">
        <v>4</v>
      </c>
      <c r="F2251" s="7" t="n">
        <v>19</v>
      </c>
      <c r="G2251" s="7" t="n">
        <v>1</v>
      </c>
    </row>
    <row r="2252" spans="1:9">
      <c r="A2252" t="s">
        <v>4</v>
      </c>
      <c r="B2252" s="4" t="s">
        <v>5</v>
      </c>
      <c r="C2252" s="4" t="s">
        <v>20</v>
      </c>
    </row>
    <row r="2253" spans="1:9">
      <c r="A2253" t="n">
        <v>17902</v>
      </c>
      <c r="B2253" s="17" t="n">
        <v>3</v>
      </c>
      <c r="C2253" s="11" t="n">
        <f t="normal" ca="1">A2289</f>
        <v>0</v>
      </c>
    </row>
    <row r="2254" spans="1:9">
      <c r="A2254" t="s">
        <v>4</v>
      </c>
      <c r="B2254" s="4" t="s">
        <v>5</v>
      </c>
      <c r="C2254" s="4" t="s">
        <v>13</v>
      </c>
      <c r="D2254" s="4" t="s">
        <v>13</v>
      </c>
      <c r="E2254" s="4" t="s">
        <v>13</v>
      </c>
      <c r="F2254" s="4" t="s">
        <v>9</v>
      </c>
      <c r="G2254" s="4" t="s">
        <v>13</v>
      </c>
      <c r="H2254" s="4" t="s">
        <v>13</v>
      </c>
      <c r="I2254" s="4" t="s">
        <v>20</v>
      </c>
    </row>
    <row r="2255" spans="1:9">
      <c r="A2255" t="n">
        <v>17907</v>
      </c>
      <c r="B2255" s="10" t="n">
        <v>5</v>
      </c>
      <c r="C2255" s="7" t="n">
        <v>31</v>
      </c>
      <c r="D2255" s="7" t="n">
        <v>9</v>
      </c>
      <c r="E2255" s="7" t="n">
        <v>0</v>
      </c>
      <c r="F2255" s="7" t="n">
        <v>0</v>
      </c>
      <c r="G2255" s="7" t="n">
        <v>2</v>
      </c>
      <c r="H2255" s="7" t="n">
        <v>1</v>
      </c>
      <c r="I2255" s="11" t="n">
        <f t="normal" ca="1">A2261</f>
        <v>0</v>
      </c>
    </row>
    <row r="2256" spans="1:9">
      <c r="A2256" t="s">
        <v>4</v>
      </c>
      <c r="B2256" s="4" t="s">
        <v>5</v>
      </c>
      <c r="C2256" s="4" t="s">
        <v>13</v>
      </c>
      <c r="D2256" s="4" t="s">
        <v>13</v>
      </c>
      <c r="E2256" s="4" t="s">
        <v>9</v>
      </c>
      <c r="F2256" s="4" t="s">
        <v>13</v>
      </c>
      <c r="G2256" s="4" t="s">
        <v>13</v>
      </c>
    </row>
    <row r="2257" spans="1:9">
      <c r="A2257" t="n">
        <v>17921</v>
      </c>
      <c r="B2257" s="46" t="n">
        <v>10</v>
      </c>
      <c r="C2257" s="7" t="n">
        <v>9</v>
      </c>
      <c r="D2257" s="7" t="n">
        <v>0</v>
      </c>
      <c r="E2257" s="7" t="n">
        <v>4</v>
      </c>
      <c r="F2257" s="7" t="n">
        <v>19</v>
      </c>
      <c r="G2257" s="7" t="n">
        <v>1</v>
      </c>
    </row>
    <row r="2258" spans="1:9">
      <c r="A2258" t="s">
        <v>4</v>
      </c>
      <c r="B2258" s="4" t="s">
        <v>5</v>
      </c>
      <c r="C2258" s="4" t="s">
        <v>20</v>
      </c>
    </row>
    <row r="2259" spans="1:9">
      <c r="A2259" t="n">
        <v>17930</v>
      </c>
      <c r="B2259" s="17" t="n">
        <v>3</v>
      </c>
      <c r="C2259" s="11" t="n">
        <f t="normal" ca="1">A2289</f>
        <v>0</v>
      </c>
    </row>
    <row r="2260" spans="1:9">
      <c r="A2260" t="s">
        <v>4</v>
      </c>
      <c r="B2260" s="4" t="s">
        <v>5</v>
      </c>
      <c r="C2260" s="4" t="s">
        <v>13</v>
      </c>
      <c r="D2260" s="4" t="s">
        <v>13</v>
      </c>
      <c r="E2260" s="4" t="s">
        <v>13</v>
      </c>
      <c r="F2260" s="4" t="s">
        <v>9</v>
      </c>
      <c r="G2260" s="4" t="s">
        <v>13</v>
      </c>
      <c r="H2260" s="4" t="s">
        <v>13</v>
      </c>
      <c r="I2260" s="4" t="s">
        <v>20</v>
      </c>
    </row>
    <row r="2261" spans="1:9">
      <c r="A2261" t="n">
        <v>17935</v>
      </c>
      <c r="B2261" s="10" t="n">
        <v>5</v>
      </c>
      <c r="C2261" s="7" t="n">
        <v>31</v>
      </c>
      <c r="D2261" s="7" t="n">
        <v>10</v>
      </c>
      <c r="E2261" s="7" t="n">
        <v>0</v>
      </c>
      <c r="F2261" s="7" t="n">
        <v>0</v>
      </c>
      <c r="G2261" s="7" t="n">
        <v>2</v>
      </c>
      <c r="H2261" s="7" t="n">
        <v>1</v>
      </c>
      <c r="I2261" s="11" t="n">
        <f t="normal" ca="1">A2267</f>
        <v>0</v>
      </c>
    </row>
    <row r="2262" spans="1:9">
      <c r="A2262" t="s">
        <v>4</v>
      </c>
      <c r="B2262" s="4" t="s">
        <v>5</v>
      </c>
      <c r="C2262" s="4" t="s">
        <v>13</v>
      </c>
      <c r="D2262" s="4" t="s">
        <v>13</v>
      </c>
      <c r="E2262" s="4" t="s">
        <v>9</v>
      </c>
      <c r="F2262" s="4" t="s">
        <v>13</v>
      </c>
      <c r="G2262" s="4" t="s">
        <v>13</v>
      </c>
    </row>
    <row r="2263" spans="1:9">
      <c r="A2263" t="n">
        <v>17949</v>
      </c>
      <c r="B2263" s="46" t="n">
        <v>10</v>
      </c>
      <c r="C2263" s="7" t="n">
        <v>10</v>
      </c>
      <c r="D2263" s="7" t="n">
        <v>0</v>
      </c>
      <c r="E2263" s="7" t="n">
        <v>4</v>
      </c>
      <c r="F2263" s="7" t="n">
        <v>19</v>
      </c>
      <c r="G2263" s="7" t="n">
        <v>1</v>
      </c>
    </row>
    <row r="2264" spans="1:9">
      <c r="A2264" t="s">
        <v>4</v>
      </c>
      <c r="B2264" s="4" t="s">
        <v>5</v>
      </c>
      <c r="C2264" s="4" t="s">
        <v>20</v>
      </c>
    </row>
    <row r="2265" spans="1:9">
      <c r="A2265" t="n">
        <v>17958</v>
      </c>
      <c r="B2265" s="17" t="n">
        <v>3</v>
      </c>
      <c r="C2265" s="11" t="n">
        <f t="normal" ca="1">A2289</f>
        <v>0</v>
      </c>
    </row>
    <row r="2266" spans="1:9">
      <c r="A2266" t="s">
        <v>4</v>
      </c>
      <c r="B2266" s="4" t="s">
        <v>5</v>
      </c>
      <c r="C2266" s="4" t="s">
        <v>13</v>
      </c>
      <c r="D2266" s="4" t="s">
        <v>13</v>
      </c>
      <c r="E2266" s="4" t="s">
        <v>13</v>
      </c>
      <c r="F2266" s="4" t="s">
        <v>9</v>
      </c>
      <c r="G2266" s="4" t="s">
        <v>13</v>
      </c>
      <c r="H2266" s="4" t="s">
        <v>13</v>
      </c>
      <c r="I2266" s="4" t="s">
        <v>20</v>
      </c>
    </row>
    <row r="2267" spans="1:9">
      <c r="A2267" t="n">
        <v>17963</v>
      </c>
      <c r="B2267" s="10" t="n">
        <v>5</v>
      </c>
      <c r="C2267" s="7" t="n">
        <v>31</v>
      </c>
      <c r="D2267" s="7" t="n">
        <v>11</v>
      </c>
      <c r="E2267" s="7" t="n">
        <v>0</v>
      </c>
      <c r="F2267" s="7" t="n">
        <v>0</v>
      </c>
      <c r="G2267" s="7" t="n">
        <v>2</v>
      </c>
      <c r="H2267" s="7" t="n">
        <v>1</v>
      </c>
      <c r="I2267" s="11" t="n">
        <f t="normal" ca="1">A2273</f>
        <v>0</v>
      </c>
    </row>
    <row r="2268" spans="1:9">
      <c r="A2268" t="s">
        <v>4</v>
      </c>
      <c r="B2268" s="4" t="s">
        <v>5</v>
      </c>
      <c r="C2268" s="4" t="s">
        <v>13</v>
      </c>
      <c r="D2268" s="4" t="s">
        <v>13</v>
      </c>
      <c r="E2268" s="4" t="s">
        <v>9</v>
      </c>
      <c r="F2268" s="4" t="s">
        <v>13</v>
      </c>
      <c r="G2268" s="4" t="s">
        <v>13</v>
      </c>
    </row>
    <row r="2269" spans="1:9">
      <c r="A2269" t="n">
        <v>17977</v>
      </c>
      <c r="B2269" s="46" t="n">
        <v>10</v>
      </c>
      <c r="C2269" s="7" t="n">
        <v>11</v>
      </c>
      <c r="D2269" s="7" t="n">
        <v>0</v>
      </c>
      <c r="E2269" s="7" t="n">
        <v>4</v>
      </c>
      <c r="F2269" s="7" t="n">
        <v>19</v>
      </c>
      <c r="G2269" s="7" t="n">
        <v>1</v>
      </c>
    </row>
    <row r="2270" spans="1:9">
      <c r="A2270" t="s">
        <v>4</v>
      </c>
      <c r="B2270" s="4" t="s">
        <v>5</v>
      </c>
      <c r="C2270" s="4" t="s">
        <v>20</v>
      </c>
    </row>
    <row r="2271" spans="1:9">
      <c r="A2271" t="n">
        <v>17986</v>
      </c>
      <c r="B2271" s="17" t="n">
        <v>3</v>
      </c>
      <c r="C2271" s="11" t="n">
        <f t="normal" ca="1">A2289</f>
        <v>0</v>
      </c>
    </row>
    <row r="2272" spans="1:9">
      <c r="A2272" t="s">
        <v>4</v>
      </c>
      <c r="B2272" s="4" t="s">
        <v>5</v>
      </c>
      <c r="C2272" s="4" t="s">
        <v>13</v>
      </c>
      <c r="D2272" s="4" t="s">
        <v>13</v>
      </c>
      <c r="E2272" s="4" t="s">
        <v>13</v>
      </c>
      <c r="F2272" s="4" t="s">
        <v>9</v>
      </c>
      <c r="G2272" s="4" t="s">
        <v>13</v>
      </c>
      <c r="H2272" s="4" t="s">
        <v>13</v>
      </c>
      <c r="I2272" s="4" t="s">
        <v>20</v>
      </c>
    </row>
    <row r="2273" spans="1:9">
      <c r="A2273" t="n">
        <v>17991</v>
      </c>
      <c r="B2273" s="10" t="n">
        <v>5</v>
      </c>
      <c r="C2273" s="7" t="n">
        <v>31</v>
      </c>
      <c r="D2273" s="7" t="n">
        <v>12</v>
      </c>
      <c r="E2273" s="7" t="n">
        <v>0</v>
      </c>
      <c r="F2273" s="7" t="n">
        <v>0</v>
      </c>
      <c r="G2273" s="7" t="n">
        <v>2</v>
      </c>
      <c r="H2273" s="7" t="n">
        <v>1</v>
      </c>
      <c r="I2273" s="11" t="n">
        <f t="normal" ca="1">A2279</f>
        <v>0</v>
      </c>
    </row>
    <row r="2274" spans="1:9">
      <c r="A2274" t="s">
        <v>4</v>
      </c>
      <c r="B2274" s="4" t="s">
        <v>5</v>
      </c>
      <c r="C2274" s="4" t="s">
        <v>13</v>
      </c>
      <c r="D2274" s="4" t="s">
        <v>13</v>
      </c>
      <c r="E2274" s="4" t="s">
        <v>9</v>
      </c>
      <c r="F2274" s="4" t="s">
        <v>13</v>
      </c>
      <c r="G2274" s="4" t="s">
        <v>13</v>
      </c>
    </row>
    <row r="2275" spans="1:9">
      <c r="A2275" t="n">
        <v>18005</v>
      </c>
      <c r="B2275" s="46" t="n">
        <v>10</v>
      </c>
      <c r="C2275" s="7" t="n">
        <v>12</v>
      </c>
      <c r="D2275" s="7" t="n">
        <v>0</v>
      </c>
      <c r="E2275" s="7" t="n">
        <v>4</v>
      </c>
      <c r="F2275" s="7" t="n">
        <v>19</v>
      </c>
      <c r="G2275" s="7" t="n">
        <v>1</v>
      </c>
    </row>
    <row r="2276" spans="1:9">
      <c r="A2276" t="s">
        <v>4</v>
      </c>
      <c r="B2276" s="4" t="s">
        <v>5</v>
      </c>
      <c r="C2276" s="4" t="s">
        <v>20</v>
      </c>
    </row>
    <row r="2277" spans="1:9">
      <c r="A2277" t="n">
        <v>18014</v>
      </c>
      <c r="B2277" s="17" t="n">
        <v>3</v>
      </c>
      <c r="C2277" s="11" t="n">
        <f t="normal" ca="1">A2289</f>
        <v>0</v>
      </c>
    </row>
    <row r="2278" spans="1:9">
      <c r="A2278" t="s">
        <v>4</v>
      </c>
      <c r="B2278" s="4" t="s">
        <v>5</v>
      </c>
      <c r="C2278" s="4" t="s">
        <v>13</v>
      </c>
      <c r="D2278" s="4" t="s">
        <v>13</v>
      </c>
      <c r="E2278" s="4" t="s">
        <v>13</v>
      </c>
      <c r="F2278" s="4" t="s">
        <v>9</v>
      </c>
      <c r="G2278" s="4" t="s">
        <v>13</v>
      </c>
      <c r="H2278" s="4" t="s">
        <v>13</v>
      </c>
      <c r="I2278" s="4" t="s">
        <v>20</v>
      </c>
    </row>
    <row r="2279" spans="1:9">
      <c r="A2279" t="n">
        <v>18019</v>
      </c>
      <c r="B2279" s="10" t="n">
        <v>5</v>
      </c>
      <c r="C2279" s="7" t="n">
        <v>31</v>
      </c>
      <c r="D2279" s="7" t="n">
        <v>13</v>
      </c>
      <c r="E2279" s="7" t="n">
        <v>0</v>
      </c>
      <c r="F2279" s="7" t="n">
        <v>0</v>
      </c>
      <c r="G2279" s="7" t="n">
        <v>2</v>
      </c>
      <c r="H2279" s="7" t="n">
        <v>1</v>
      </c>
      <c r="I2279" s="11" t="n">
        <f t="normal" ca="1">A2285</f>
        <v>0</v>
      </c>
    </row>
    <row r="2280" spans="1:9">
      <c r="A2280" t="s">
        <v>4</v>
      </c>
      <c r="B2280" s="4" t="s">
        <v>5</v>
      </c>
      <c r="C2280" s="4" t="s">
        <v>13</v>
      </c>
      <c r="D2280" s="4" t="s">
        <v>13</v>
      </c>
      <c r="E2280" s="4" t="s">
        <v>9</v>
      </c>
      <c r="F2280" s="4" t="s">
        <v>13</v>
      </c>
      <c r="G2280" s="4" t="s">
        <v>13</v>
      </c>
    </row>
    <row r="2281" spans="1:9">
      <c r="A2281" t="n">
        <v>18033</v>
      </c>
      <c r="B2281" s="46" t="n">
        <v>10</v>
      </c>
      <c r="C2281" s="7" t="n">
        <v>13</v>
      </c>
      <c r="D2281" s="7" t="n">
        <v>0</v>
      </c>
      <c r="E2281" s="7" t="n">
        <v>4</v>
      </c>
      <c r="F2281" s="7" t="n">
        <v>19</v>
      </c>
      <c r="G2281" s="7" t="n">
        <v>1</v>
      </c>
    </row>
    <row r="2282" spans="1:9">
      <c r="A2282" t="s">
        <v>4</v>
      </c>
      <c r="B2282" s="4" t="s">
        <v>5</v>
      </c>
      <c r="C2282" s="4" t="s">
        <v>20</v>
      </c>
    </row>
    <row r="2283" spans="1:9">
      <c r="A2283" t="n">
        <v>18042</v>
      </c>
      <c r="B2283" s="17" t="n">
        <v>3</v>
      </c>
      <c r="C2283" s="11" t="n">
        <f t="normal" ca="1">A2289</f>
        <v>0</v>
      </c>
    </row>
    <row r="2284" spans="1:9">
      <c r="A2284" t="s">
        <v>4</v>
      </c>
      <c r="B2284" s="4" t="s">
        <v>5</v>
      </c>
      <c r="C2284" s="4" t="s">
        <v>13</v>
      </c>
      <c r="D2284" s="4" t="s">
        <v>13</v>
      </c>
      <c r="E2284" s="4" t="s">
        <v>13</v>
      </c>
      <c r="F2284" s="4" t="s">
        <v>9</v>
      </c>
      <c r="G2284" s="4" t="s">
        <v>13</v>
      </c>
      <c r="H2284" s="4" t="s">
        <v>13</v>
      </c>
      <c r="I2284" s="4" t="s">
        <v>20</v>
      </c>
    </row>
    <row r="2285" spans="1:9">
      <c r="A2285" t="n">
        <v>18047</v>
      </c>
      <c r="B2285" s="10" t="n">
        <v>5</v>
      </c>
      <c r="C2285" s="7" t="n">
        <v>31</v>
      </c>
      <c r="D2285" s="7" t="n">
        <v>14</v>
      </c>
      <c r="E2285" s="7" t="n">
        <v>0</v>
      </c>
      <c r="F2285" s="7" t="n">
        <v>0</v>
      </c>
      <c r="G2285" s="7" t="n">
        <v>2</v>
      </c>
      <c r="H2285" s="7" t="n">
        <v>1</v>
      </c>
      <c r="I2285" s="11" t="n">
        <f t="normal" ca="1">A2289</f>
        <v>0</v>
      </c>
    </row>
    <row r="2286" spans="1:9">
      <c r="A2286" t="s">
        <v>4</v>
      </c>
      <c r="B2286" s="4" t="s">
        <v>5</v>
      </c>
      <c r="C2286" s="4" t="s">
        <v>13</v>
      </c>
      <c r="D2286" s="4" t="s">
        <v>13</v>
      </c>
      <c r="E2286" s="4" t="s">
        <v>9</v>
      </c>
      <c r="F2286" s="4" t="s">
        <v>13</v>
      </c>
      <c r="G2286" s="4" t="s">
        <v>13</v>
      </c>
    </row>
    <row r="2287" spans="1:9">
      <c r="A2287" t="n">
        <v>18061</v>
      </c>
      <c r="B2287" s="46" t="n">
        <v>10</v>
      </c>
      <c r="C2287" s="7" t="n">
        <v>14</v>
      </c>
      <c r="D2287" s="7" t="n">
        <v>0</v>
      </c>
      <c r="E2287" s="7" t="n">
        <v>4</v>
      </c>
      <c r="F2287" s="7" t="n">
        <v>19</v>
      </c>
      <c r="G2287" s="7" t="n">
        <v>1</v>
      </c>
    </row>
    <row r="2288" spans="1:9">
      <c r="A2288" t="s">
        <v>4</v>
      </c>
      <c r="B2288" s="4" t="s">
        <v>5</v>
      </c>
      <c r="C2288" s="4" t="s">
        <v>13</v>
      </c>
      <c r="D2288" s="4" t="s">
        <v>10</v>
      </c>
      <c r="E2288" s="4" t="s">
        <v>13</v>
      </c>
      <c r="F2288" s="4" t="s">
        <v>20</v>
      </c>
    </row>
    <row r="2289" spans="1:9">
      <c r="A2289" t="n">
        <v>18070</v>
      </c>
      <c r="B2289" s="10" t="n">
        <v>5</v>
      </c>
      <c r="C2289" s="7" t="n">
        <v>30</v>
      </c>
      <c r="D2289" s="7" t="n">
        <v>8512</v>
      </c>
      <c r="E2289" s="7" t="n">
        <v>1</v>
      </c>
      <c r="F2289" s="11" t="n">
        <f t="normal" ca="1">A2369</f>
        <v>0</v>
      </c>
    </row>
    <row r="2290" spans="1:9">
      <c r="A2290" t="s">
        <v>4</v>
      </c>
      <c r="B2290" s="4" t="s">
        <v>5</v>
      </c>
      <c r="C2290" s="4" t="s">
        <v>13</v>
      </c>
      <c r="D2290" s="4" t="s">
        <v>10</v>
      </c>
      <c r="E2290" s="4" t="s">
        <v>13</v>
      </c>
      <c r="F2290" s="4" t="s">
        <v>13</v>
      </c>
      <c r="G2290" s="4" t="s">
        <v>20</v>
      </c>
    </row>
    <row r="2291" spans="1:9">
      <c r="A2291" t="n">
        <v>18079</v>
      </c>
      <c r="B2291" s="10" t="n">
        <v>5</v>
      </c>
      <c r="C2291" s="7" t="n">
        <v>30</v>
      </c>
      <c r="D2291" s="7" t="n">
        <v>22</v>
      </c>
      <c r="E2291" s="7" t="n">
        <v>8</v>
      </c>
      <c r="F2291" s="7" t="n">
        <v>1</v>
      </c>
      <c r="G2291" s="11" t="n">
        <f t="normal" ca="1">A2369</f>
        <v>0</v>
      </c>
    </row>
    <row r="2292" spans="1:9">
      <c r="A2292" t="s">
        <v>4</v>
      </c>
      <c r="B2292" s="4" t="s">
        <v>5</v>
      </c>
      <c r="C2292" s="4" t="s">
        <v>13</v>
      </c>
      <c r="D2292" s="4" t="s">
        <v>13</v>
      </c>
      <c r="E2292" s="4" t="s">
        <v>13</v>
      </c>
      <c r="F2292" s="4" t="s">
        <v>9</v>
      </c>
      <c r="G2292" s="4" t="s">
        <v>13</v>
      </c>
      <c r="H2292" s="4" t="s">
        <v>13</v>
      </c>
      <c r="I2292" s="4" t="s">
        <v>20</v>
      </c>
    </row>
    <row r="2293" spans="1:9">
      <c r="A2293" t="n">
        <v>18089</v>
      </c>
      <c r="B2293" s="10" t="n">
        <v>5</v>
      </c>
      <c r="C2293" s="7" t="n">
        <v>31</v>
      </c>
      <c r="D2293" s="7" t="n">
        <v>2</v>
      </c>
      <c r="E2293" s="7" t="n">
        <v>0</v>
      </c>
      <c r="F2293" s="7" t="n">
        <v>0</v>
      </c>
      <c r="G2293" s="7" t="n">
        <v>2</v>
      </c>
      <c r="H2293" s="7" t="n">
        <v>1</v>
      </c>
      <c r="I2293" s="11" t="n">
        <f t="normal" ca="1">A2299</f>
        <v>0</v>
      </c>
    </row>
    <row r="2294" spans="1:9">
      <c r="A2294" t="s">
        <v>4</v>
      </c>
      <c r="B2294" s="4" t="s">
        <v>5</v>
      </c>
      <c r="C2294" s="4" t="s">
        <v>13</v>
      </c>
      <c r="D2294" s="4" t="s">
        <v>13</v>
      </c>
      <c r="E2294" s="4" t="s">
        <v>9</v>
      </c>
      <c r="F2294" s="4" t="s">
        <v>13</v>
      </c>
      <c r="G2294" s="4" t="s">
        <v>13</v>
      </c>
    </row>
    <row r="2295" spans="1:9">
      <c r="A2295" t="n">
        <v>18103</v>
      </c>
      <c r="B2295" s="46" t="n">
        <v>10</v>
      </c>
      <c r="C2295" s="7" t="n">
        <v>2</v>
      </c>
      <c r="D2295" s="7" t="n">
        <v>0</v>
      </c>
      <c r="E2295" s="7" t="n">
        <v>5</v>
      </c>
      <c r="F2295" s="7" t="n">
        <v>19</v>
      </c>
      <c r="G2295" s="7" t="n">
        <v>1</v>
      </c>
    </row>
    <row r="2296" spans="1:9">
      <c r="A2296" t="s">
        <v>4</v>
      </c>
      <c r="B2296" s="4" t="s">
        <v>5</v>
      </c>
      <c r="C2296" s="4" t="s">
        <v>20</v>
      </c>
    </row>
    <row r="2297" spans="1:9">
      <c r="A2297" t="n">
        <v>18112</v>
      </c>
      <c r="B2297" s="17" t="n">
        <v>3</v>
      </c>
      <c r="C2297" s="11" t="n">
        <f t="normal" ca="1">A2369</f>
        <v>0</v>
      </c>
    </row>
    <row r="2298" spans="1:9">
      <c r="A2298" t="s">
        <v>4</v>
      </c>
      <c r="B2298" s="4" t="s">
        <v>5</v>
      </c>
      <c r="C2298" s="4" t="s">
        <v>13</v>
      </c>
      <c r="D2298" s="4" t="s">
        <v>13</v>
      </c>
      <c r="E2298" s="4" t="s">
        <v>13</v>
      </c>
      <c r="F2298" s="4" t="s">
        <v>9</v>
      </c>
      <c r="G2298" s="4" t="s">
        <v>13</v>
      </c>
      <c r="H2298" s="4" t="s">
        <v>13</v>
      </c>
      <c r="I2298" s="4" t="s">
        <v>20</v>
      </c>
    </row>
    <row r="2299" spans="1:9">
      <c r="A2299" t="n">
        <v>18117</v>
      </c>
      <c r="B2299" s="10" t="n">
        <v>5</v>
      </c>
      <c r="C2299" s="7" t="n">
        <v>31</v>
      </c>
      <c r="D2299" s="7" t="n">
        <v>3</v>
      </c>
      <c r="E2299" s="7" t="n">
        <v>0</v>
      </c>
      <c r="F2299" s="7" t="n">
        <v>0</v>
      </c>
      <c r="G2299" s="7" t="n">
        <v>2</v>
      </c>
      <c r="H2299" s="7" t="n">
        <v>1</v>
      </c>
      <c r="I2299" s="11" t="n">
        <f t="normal" ca="1">A2305</f>
        <v>0</v>
      </c>
    </row>
    <row r="2300" spans="1:9">
      <c r="A2300" t="s">
        <v>4</v>
      </c>
      <c r="B2300" s="4" t="s">
        <v>5</v>
      </c>
      <c r="C2300" s="4" t="s">
        <v>13</v>
      </c>
      <c r="D2300" s="4" t="s">
        <v>13</v>
      </c>
      <c r="E2300" s="4" t="s">
        <v>9</v>
      </c>
      <c r="F2300" s="4" t="s">
        <v>13</v>
      </c>
      <c r="G2300" s="4" t="s">
        <v>13</v>
      </c>
    </row>
    <row r="2301" spans="1:9">
      <c r="A2301" t="n">
        <v>18131</v>
      </c>
      <c r="B2301" s="46" t="n">
        <v>10</v>
      </c>
      <c r="C2301" s="7" t="n">
        <v>3</v>
      </c>
      <c r="D2301" s="7" t="n">
        <v>0</v>
      </c>
      <c r="E2301" s="7" t="n">
        <v>5</v>
      </c>
      <c r="F2301" s="7" t="n">
        <v>19</v>
      </c>
      <c r="G2301" s="7" t="n">
        <v>1</v>
      </c>
    </row>
    <row r="2302" spans="1:9">
      <c r="A2302" t="s">
        <v>4</v>
      </c>
      <c r="B2302" s="4" t="s">
        <v>5</v>
      </c>
      <c r="C2302" s="4" t="s">
        <v>20</v>
      </c>
    </row>
    <row r="2303" spans="1:9">
      <c r="A2303" t="n">
        <v>18140</v>
      </c>
      <c r="B2303" s="17" t="n">
        <v>3</v>
      </c>
      <c r="C2303" s="11" t="n">
        <f t="normal" ca="1">A2369</f>
        <v>0</v>
      </c>
    </row>
    <row r="2304" spans="1:9">
      <c r="A2304" t="s">
        <v>4</v>
      </c>
      <c r="B2304" s="4" t="s">
        <v>5</v>
      </c>
      <c r="C2304" s="4" t="s">
        <v>13</v>
      </c>
      <c r="D2304" s="4" t="s">
        <v>13</v>
      </c>
      <c r="E2304" s="4" t="s">
        <v>13</v>
      </c>
      <c r="F2304" s="4" t="s">
        <v>9</v>
      </c>
      <c r="G2304" s="4" t="s">
        <v>13</v>
      </c>
      <c r="H2304" s="4" t="s">
        <v>13</v>
      </c>
      <c r="I2304" s="4" t="s">
        <v>20</v>
      </c>
    </row>
    <row r="2305" spans="1:9">
      <c r="A2305" t="n">
        <v>18145</v>
      </c>
      <c r="B2305" s="10" t="n">
        <v>5</v>
      </c>
      <c r="C2305" s="7" t="n">
        <v>31</v>
      </c>
      <c r="D2305" s="7" t="n">
        <v>4</v>
      </c>
      <c r="E2305" s="7" t="n">
        <v>0</v>
      </c>
      <c r="F2305" s="7" t="n">
        <v>0</v>
      </c>
      <c r="G2305" s="7" t="n">
        <v>2</v>
      </c>
      <c r="H2305" s="7" t="n">
        <v>1</v>
      </c>
      <c r="I2305" s="11" t="n">
        <f t="normal" ca="1">A2311</f>
        <v>0</v>
      </c>
    </row>
    <row r="2306" spans="1:9">
      <c r="A2306" t="s">
        <v>4</v>
      </c>
      <c r="B2306" s="4" t="s">
        <v>5</v>
      </c>
      <c r="C2306" s="4" t="s">
        <v>13</v>
      </c>
      <c r="D2306" s="4" t="s">
        <v>13</v>
      </c>
      <c r="E2306" s="4" t="s">
        <v>9</v>
      </c>
      <c r="F2306" s="4" t="s">
        <v>13</v>
      </c>
      <c r="G2306" s="4" t="s">
        <v>13</v>
      </c>
    </row>
    <row r="2307" spans="1:9">
      <c r="A2307" t="n">
        <v>18159</v>
      </c>
      <c r="B2307" s="46" t="n">
        <v>10</v>
      </c>
      <c r="C2307" s="7" t="n">
        <v>4</v>
      </c>
      <c r="D2307" s="7" t="n">
        <v>0</v>
      </c>
      <c r="E2307" s="7" t="n">
        <v>5</v>
      </c>
      <c r="F2307" s="7" t="n">
        <v>19</v>
      </c>
      <c r="G2307" s="7" t="n">
        <v>1</v>
      </c>
    </row>
    <row r="2308" spans="1:9">
      <c r="A2308" t="s">
        <v>4</v>
      </c>
      <c r="B2308" s="4" t="s">
        <v>5</v>
      </c>
      <c r="C2308" s="4" t="s">
        <v>20</v>
      </c>
    </row>
    <row r="2309" spans="1:9">
      <c r="A2309" t="n">
        <v>18168</v>
      </c>
      <c r="B2309" s="17" t="n">
        <v>3</v>
      </c>
      <c r="C2309" s="11" t="n">
        <f t="normal" ca="1">A2369</f>
        <v>0</v>
      </c>
    </row>
    <row r="2310" spans="1:9">
      <c r="A2310" t="s">
        <v>4</v>
      </c>
      <c r="B2310" s="4" t="s">
        <v>5</v>
      </c>
      <c r="C2310" s="4" t="s">
        <v>13</v>
      </c>
      <c r="D2310" s="4" t="s">
        <v>13</v>
      </c>
      <c r="E2310" s="4" t="s">
        <v>13</v>
      </c>
      <c r="F2310" s="4" t="s">
        <v>9</v>
      </c>
      <c r="G2310" s="4" t="s">
        <v>13</v>
      </c>
      <c r="H2310" s="4" t="s">
        <v>13</v>
      </c>
      <c r="I2310" s="4" t="s">
        <v>20</v>
      </c>
    </row>
    <row r="2311" spans="1:9">
      <c r="A2311" t="n">
        <v>18173</v>
      </c>
      <c r="B2311" s="10" t="n">
        <v>5</v>
      </c>
      <c r="C2311" s="7" t="n">
        <v>31</v>
      </c>
      <c r="D2311" s="7" t="n">
        <v>5</v>
      </c>
      <c r="E2311" s="7" t="n">
        <v>0</v>
      </c>
      <c r="F2311" s="7" t="n">
        <v>0</v>
      </c>
      <c r="G2311" s="7" t="n">
        <v>2</v>
      </c>
      <c r="H2311" s="7" t="n">
        <v>1</v>
      </c>
      <c r="I2311" s="11" t="n">
        <f t="normal" ca="1">A2317</f>
        <v>0</v>
      </c>
    </row>
    <row r="2312" spans="1:9">
      <c r="A2312" t="s">
        <v>4</v>
      </c>
      <c r="B2312" s="4" t="s">
        <v>5</v>
      </c>
      <c r="C2312" s="4" t="s">
        <v>13</v>
      </c>
      <c r="D2312" s="4" t="s">
        <v>13</v>
      </c>
      <c r="E2312" s="4" t="s">
        <v>9</v>
      </c>
      <c r="F2312" s="4" t="s">
        <v>13</v>
      </c>
      <c r="G2312" s="4" t="s">
        <v>13</v>
      </c>
    </row>
    <row r="2313" spans="1:9">
      <c r="A2313" t="n">
        <v>18187</v>
      </c>
      <c r="B2313" s="46" t="n">
        <v>10</v>
      </c>
      <c r="C2313" s="7" t="n">
        <v>5</v>
      </c>
      <c r="D2313" s="7" t="n">
        <v>0</v>
      </c>
      <c r="E2313" s="7" t="n">
        <v>5</v>
      </c>
      <c r="F2313" s="7" t="n">
        <v>19</v>
      </c>
      <c r="G2313" s="7" t="n">
        <v>1</v>
      </c>
    </row>
    <row r="2314" spans="1:9">
      <c r="A2314" t="s">
        <v>4</v>
      </c>
      <c r="B2314" s="4" t="s">
        <v>5</v>
      </c>
      <c r="C2314" s="4" t="s">
        <v>20</v>
      </c>
    </row>
    <row r="2315" spans="1:9">
      <c r="A2315" t="n">
        <v>18196</v>
      </c>
      <c r="B2315" s="17" t="n">
        <v>3</v>
      </c>
      <c r="C2315" s="11" t="n">
        <f t="normal" ca="1">A2369</f>
        <v>0</v>
      </c>
    </row>
    <row r="2316" spans="1:9">
      <c r="A2316" t="s">
        <v>4</v>
      </c>
      <c r="B2316" s="4" t="s">
        <v>5</v>
      </c>
      <c r="C2316" s="4" t="s">
        <v>13</v>
      </c>
      <c r="D2316" s="4" t="s">
        <v>13</v>
      </c>
      <c r="E2316" s="4" t="s">
        <v>13</v>
      </c>
      <c r="F2316" s="4" t="s">
        <v>9</v>
      </c>
      <c r="G2316" s="4" t="s">
        <v>13</v>
      </c>
      <c r="H2316" s="4" t="s">
        <v>13</v>
      </c>
      <c r="I2316" s="4" t="s">
        <v>20</v>
      </c>
    </row>
    <row r="2317" spans="1:9">
      <c r="A2317" t="n">
        <v>18201</v>
      </c>
      <c r="B2317" s="10" t="n">
        <v>5</v>
      </c>
      <c r="C2317" s="7" t="n">
        <v>31</v>
      </c>
      <c r="D2317" s="7" t="n">
        <v>6</v>
      </c>
      <c r="E2317" s="7" t="n">
        <v>0</v>
      </c>
      <c r="F2317" s="7" t="n">
        <v>0</v>
      </c>
      <c r="G2317" s="7" t="n">
        <v>2</v>
      </c>
      <c r="H2317" s="7" t="n">
        <v>1</v>
      </c>
      <c r="I2317" s="11" t="n">
        <f t="normal" ca="1">A2323</f>
        <v>0</v>
      </c>
    </row>
    <row r="2318" spans="1:9">
      <c r="A2318" t="s">
        <v>4</v>
      </c>
      <c r="B2318" s="4" t="s">
        <v>5</v>
      </c>
      <c r="C2318" s="4" t="s">
        <v>13</v>
      </c>
      <c r="D2318" s="4" t="s">
        <v>13</v>
      </c>
      <c r="E2318" s="4" t="s">
        <v>9</v>
      </c>
      <c r="F2318" s="4" t="s">
        <v>13</v>
      </c>
      <c r="G2318" s="4" t="s">
        <v>13</v>
      </c>
    </row>
    <row r="2319" spans="1:9">
      <c r="A2319" t="n">
        <v>18215</v>
      </c>
      <c r="B2319" s="46" t="n">
        <v>10</v>
      </c>
      <c r="C2319" s="7" t="n">
        <v>6</v>
      </c>
      <c r="D2319" s="7" t="n">
        <v>0</v>
      </c>
      <c r="E2319" s="7" t="n">
        <v>5</v>
      </c>
      <c r="F2319" s="7" t="n">
        <v>19</v>
      </c>
      <c r="G2319" s="7" t="n">
        <v>1</v>
      </c>
    </row>
    <row r="2320" spans="1:9">
      <c r="A2320" t="s">
        <v>4</v>
      </c>
      <c r="B2320" s="4" t="s">
        <v>5</v>
      </c>
      <c r="C2320" s="4" t="s">
        <v>20</v>
      </c>
    </row>
    <row r="2321" spans="1:9">
      <c r="A2321" t="n">
        <v>18224</v>
      </c>
      <c r="B2321" s="17" t="n">
        <v>3</v>
      </c>
      <c r="C2321" s="11" t="n">
        <f t="normal" ca="1">A2369</f>
        <v>0</v>
      </c>
    </row>
    <row r="2322" spans="1:9">
      <c r="A2322" t="s">
        <v>4</v>
      </c>
      <c r="B2322" s="4" t="s">
        <v>5</v>
      </c>
      <c r="C2322" s="4" t="s">
        <v>13</v>
      </c>
      <c r="D2322" s="4" t="s">
        <v>13</v>
      </c>
      <c r="E2322" s="4" t="s">
        <v>13</v>
      </c>
      <c r="F2322" s="4" t="s">
        <v>9</v>
      </c>
      <c r="G2322" s="4" t="s">
        <v>13</v>
      </c>
      <c r="H2322" s="4" t="s">
        <v>13</v>
      </c>
      <c r="I2322" s="4" t="s">
        <v>20</v>
      </c>
    </row>
    <row r="2323" spans="1:9">
      <c r="A2323" t="n">
        <v>18229</v>
      </c>
      <c r="B2323" s="10" t="n">
        <v>5</v>
      </c>
      <c r="C2323" s="7" t="n">
        <v>31</v>
      </c>
      <c r="D2323" s="7" t="n">
        <v>7</v>
      </c>
      <c r="E2323" s="7" t="n">
        <v>0</v>
      </c>
      <c r="F2323" s="7" t="n">
        <v>0</v>
      </c>
      <c r="G2323" s="7" t="n">
        <v>2</v>
      </c>
      <c r="H2323" s="7" t="n">
        <v>1</v>
      </c>
      <c r="I2323" s="11" t="n">
        <f t="normal" ca="1">A2329</f>
        <v>0</v>
      </c>
    </row>
    <row r="2324" spans="1:9">
      <c r="A2324" t="s">
        <v>4</v>
      </c>
      <c r="B2324" s="4" t="s">
        <v>5</v>
      </c>
      <c r="C2324" s="4" t="s">
        <v>13</v>
      </c>
      <c r="D2324" s="4" t="s">
        <v>13</v>
      </c>
      <c r="E2324" s="4" t="s">
        <v>9</v>
      </c>
      <c r="F2324" s="4" t="s">
        <v>13</v>
      </c>
      <c r="G2324" s="4" t="s">
        <v>13</v>
      </c>
    </row>
    <row r="2325" spans="1:9">
      <c r="A2325" t="n">
        <v>18243</v>
      </c>
      <c r="B2325" s="46" t="n">
        <v>10</v>
      </c>
      <c r="C2325" s="7" t="n">
        <v>7</v>
      </c>
      <c r="D2325" s="7" t="n">
        <v>0</v>
      </c>
      <c r="E2325" s="7" t="n">
        <v>5</v>
      </c>
      <c r="F2325" s="7" t="n">
        <v>19</v>
      </c>
      <c r="G2325" s="7" t="n">
        <v>1</v>
      </c>
    </row>
    <row r="2326" spans="1:9">
      <c r="A2326" t="s">
        <v>4</v>
      </c>
      <c r="B2326" s="4" t="s">
        <v>5</v>
      </c>
      <c r="C2326" s="4" t="s">
        <v>20</v>
      </c>
    </row>
    <row r="2327" spans="1:9">
      <c r="A2327" t="n">
        <v>18252</v>
      </c>
      <c r="B2327" s="17" t="n">
        <v>3</v>
      </c>
      <c r="C2327" s="11" t="n">
        <f t="normal" ca="1">A2369</f>
        <v>0</v>
      </c>
    </row>
    <row r="2328" spans="1:9">
      <c r="A2328" t="s">
        <v>4</v>
      </c>
      <c r="B2328" s="4" t="s">
        <v>5</v>
      </c>
      <c r="C2328" s="4" t="s">
        <v>13</v>
      </c>
      <c r="D2328" s="4" t="s">
        <v>13</v>
      </c>
      <c r="E2328" s="4" t="s">
        <v>13</v>
      </c>
      <c r="F2328" s="4" t="s">
        <v>9</v>
      </c>
      <c r="G2328" s="4" t="s">
        <v>13</v>
      </c>
      <c r="H2328" s="4" t="s">
        <v>13</v>
      </c>
      <c r="I2328" s="4" t="s">
        <v>20</v>
      </c>
    </row>
    <row r="2329" spans="1:9">
      <c r="A2329" t="n">
        <v>18257</v>
      </c>
      <c r="B2329" s="10" t="n">
        <v>5</v>
      </c>
      <c r="C2329" s="7" t="n">
        <v>31</v>
      </c>
      <c r="D2329" s="7" t="n">
        <v>8</v>
      </c>
      <c r="E2329" s="7" t="n">
        <v>0</v>
      </c>
      <c r="F2329" s="7" t="n">
        <v>0</v>
      </c>
      <c r="G2329" s="7" t="n">
        <v>2</v>
      </c>
      <c r="H2329" s="7" t="n">
        <v>1</v>
      </c>
      <c r="I2329" s="11" t="n">
        <f t="normal" ca="1">A2335</f>
        <v>0</v>
      </c>
    </row>
    <row r="2330" spans="1:9">
      <c r="A2330" t="s">
        <v>4</v>
      </c>
      <c r="B2330" s="4" t="s">
        <v>5</v>
      </c>
      <c r="C2330" s="4" t="s">
        <v>13</v>
      </c>
      <c r="D2330" s="4" t="s">
        <v>13</v>
      </c>
      <c r="E2330" s="4" t="s">
        <v>9</v>
      </c>
      <c r="F2330" s="4" t="s">
        <v>13</v>
      </c>
      <c r="G2330" s="4" t="s">
        <v>13</v>
      </c>
    </row>
    <row r="2331" spans="1:9">
      <c r="A2331" t="n">
        <v>18271</v>
      </c>
      <c r="B2331" s="46" t="n">
        <v>10</v>
      </c>
      <c r="C2331" s="7" t="n">
        <v>8</v>
      </c>
      <c r="D2331" s="7" t="n">
        <v>0</v>
      </c>
      <c r="E2331" s="7" t="n">
        <v>5</v>
      </c>
      <c r="F2331" s="7" t="n">
        <v>19</v>
      </c>
      <c r="G2331" s="7" t="n">
        <v>1</v>
      </c>
    </row>
    <row r="2332" spans="1:9">
      <c r="A2332" t="s">
        <v>4</v>
      </c>
      <c r="B2332" s="4" t="s">
        <v>5</v>
      </c>
      <c r="C2332" s="4" t="s">
        <v>20</v>
      </c>
    </row>
    <row r="2333" spans="1:9">
      <c r="A2333" t="n">
        <v>18280</v>
      </c>
      <c r="B2333" s="17" t="n">
        <v>3</v>
      </c>
      <c r="C2333" s="11" t="n">
        <f t="normal" ca="1">A2369</f>
        <v>0</v>
      </c>
    </row>
    <row r="2334" spans="1:9">
      <c r="A2334" t="s">
        <v>4</v>
      </c>
      <c r="B2334" s="4" t="s">
        <v>5</v>
      </c>
      <c r="C2334" s="4" t="s">
        <v>13</v>
      </c>
      <c r="D2334" s="4" t="s">
        <v>13</v>
      </c>
      <c r="E2334" s="4" t="s">
        <v>13</v>
      </c>
      <c r="F2334" s="4" t="s">
        <v>9</v>
      </c>
      <c r="G2334" s="4" t="s">
        <v>13</v>
      </c>
      <c r="H2334" s="4" t="s">
        <v>13</v>
      </c>
      <c r="I2334" s="4" t="s">
        <v>20</v>
      </c>
    </row>
    <row r="2335" spans="1:9">
      <c r="A2335" t="n">
        <v>18285</v>
      </c>
      <c r="B2335" s="10" t="n">
        <v>5</v>
      </c>
      <c r="C2335" s="7" t="n">
        <v>31</v>
      </c>
      <c r="D2335" s="7" t="n">
        <v>9</v>
      </c>
      <c r="E2335" s="7" t="n">
        <v>0</v>
      </c>
      <c r="F2335" s="7" t="n">
        <v>0</v>
      </c>
      <c r="G2335" s="7" t="n">
        <v>2</v>
      </c>
      <c r="H2335" s="7" t="n">
        <v>1</v>
      </c>
      <c r="I2335" s="11" t="n">
        <f t="normal" ca="1">A2341</f>
        <v>0</v>
      </c>
    </row>
    <row r="2336" spans="1:9">
      <c r="A2336" t="s">
        <v>4</v>
      </c>
      <c r="B2336" s="4" t="s">
        <v>5</v>
      </c>
      <c r="C2336" s="4" t="s">
        <v>13</v>
      </c>
      <c r="D2336" s="4" t="s">
        <v>13</v>
      </c>
      <c r="E2336" s="4" t="s">
        <v>9</v>
      </c>
      <c r="F2336" s="4" t="s">
        <v>13</v>
      </c>
      <c r="G2336" s="4" t="s">
        <v>13</v>
      </c>
    </row>
    <row r="2337" spans="1:9">
      <c r="A2337" t="n">
        <v>18299</v>
      </c>
      <c r="B2337" s="46" t="n">
        <v>10</v>
      </c>
      <c r="C2337" s="7" t="n">
        <v>9</v>
      </c>
      <c r="D2337" s="7" t="n">
        <v>0</v>
      </c>
      <c r="E2337" s="7" t="n">
        <v>5</v>
      </c>
      <c r="F2337" s="7" t="n">
        <v>19</v>
      </c>
      <c r="G2337" s="7" t="n">
        <v>1</v>
      </c>
    </row>
    <row r="2338" spans="1:9">
      <c r="A2338" t="s">
        <v>4</v>
      </c>
      <c r="B2338" s="4" t="s">
        <v>5</v>
      </c>
      <c r="C2338" s="4" t="s">
        <v>20</v>
      </c>
    </row>
    <row r="2339" spans="1:9">
      <c r="A2339" t="n">
        <v>18308</v>
      </c>
      <c r="B2339" s="17" t="n">
        <v>3</v>
      </c>
      <c r="C2339" s="11" t="n">
        <f t="normal" ca="1">A2369</f>
        <v>0</v>
      </c>
    </row>
    <row r="2340" spans="1:9">
      <c r="A2340" t="s">
        <v>4</v>
      </c>
      <c r="B2340" s="4" t="s">
        <v>5</v>
      </c>
      <c r="C2340" s="4" t="s">
        <v>13</v>
      </c>
      <c r="D2340" s="4" t="s">
        <v>13</v>
      </c>
      <c r="E2340" s="4" t="s">
        <v>13</v>
      </c>
      <c r="F2340" s="4" t="s">
        <v>9</v>
      </c>
      <c r="G2340" s="4" t="s">
        <v>13</v>
      </c>
      <c r="H2340" s="4" t="s">
        <v>13</v>
      </c>
      <c r="I2340" s="4" t="s">
        <v>20</v>
      </c>
    </row>
    <row r="2341" spans="1:9">
      <c r="A2341" t="n">
        <v>18313</v>
      </c>
      <c r="B2341" s="10" t="n">
        <v>5</v>
      </c>
      <c r="C2341" s="7" t="n">
        <v>31</v>
      </c>
      <c r="D2341" s="7" t="n">
        <v>10</v>
      </c>
      <c r="E2341" s="7" t="n">
        <v>0</v>
      </c>
      <c r="F2341" s="7" t="n">
        <v>0</v>
      </c>
      <c r="G2341" s="7" t="n">
        <v>2</v>
      </c>
      <c r="H2341" s="7" t="n">
        <v>1</v>
      </c>
      <c r="I2341" s="11" t="n">
        <f t="normal" ca="1">A2347</f>
        <v>0</v>
      </c>
    </row>
    <row r="2342" spans="1:9">
      <c r="A2342" t="s">
        <v>4</v>
      </c>
      <c r="B2342" s="4" t="s">
        <v>5</v>
      </c>
      <c r="C2342" s="4" t="s">
        <v>13</v>
      </c>
      <c r="D2342" s="4" t="s">
        <v>13</v>
      </c>
      <c r="E2342" s="4" t="s">
        <v>9</v>
      </c>
      <c r="F2342" s="4" t="s">
        <v>13</v>
      </c>
      <c r="G2342" s="4" t="s">
        <v>13</v>
      </c>
    </row>
    <row r="2343" spans="1:9">
      <c r="A2343" t="n">
        <v>18327</v>
      </c>
      <c r="B2343" s="46" t="n">
        <v>10</v>
      </c>
      <c r="C2343" s="7" t="n">
        <v>10</v>
      </c>
      <c r="D2343" s="7" t="n">
        <v>0</v>
      </c>
      <c r="E2343" s="7" t="n">
        <v>5</v>
      </c>
      <c r="F2343" s="7" t="n">
        <v>19</v>
      </c>
      <c r="G2343" s="7" t="n">
        <v>1</v>
      </c>
    </row>
    <row r="2344" spans="1:9">
      <c r="A2344" t="s">
        <v>4</v>
      </c>
      <c r="B2344" s="4" t="s">
        <v>5</v>
      </c>
      <c r="C2344" s="4" t="s">
        <v>20</v>
      </c>
    </row>
    <row r="2345" spans="1:9">
      <c r="A2345" t="n">
        <v>18336</v>
      </c>
      <c r="B2345" s="17" t="n">
        <v>3</v>
      </c>
      <c r="C2345" s="11" t="n">
        <f t="normal" ca="1">A2369</f>
        <v>0</v>
      </c>
    </row>
    <row r="2346" spans="1:9">
      <c r="A2346" t="s">
        <v>4</v>
      </c>
      <c r="B2346" s="4" t="s">
        <v>5</v>
      </c>
      <c r="C2346" s="4" t="s">
        <v>13</v>
      </c>
      <c r="D2346" s="4" t="s">
        <v>13</v>
      </c>
      <c r="E2346" s="4" t="s">
        <v>13</v>
      </c>
      <c r="F2346" s="4" t="s">
        <v>9</v>
      </c>
      <c r="G2346" s="4" t="s">
        <v>13</v>
      </c>
      <c r="H2346" s="4" t="s">
        <v>13</v>
      </c>
      <c r="I2346" s="4" t="s">
        <v>20</v>
      </c>
    </row>
    <row r="2347" spans="1:9">
      <c r="A2347" t="n">
        <v>18341</v>
      </c>
      <c r="B2347" s="10" t="n">
        <v>5</v>
      </c>
      <c r="C2347" s="7" t="n">
        <v>31</v>
      </c>
      <c r="D2347" s="7" t="n">
        <v>11</v>
      </c>
      <c r="E2347" s="7" t="n">
        <v>0</v>
      </c>
      <c r="F2347" s="7" t="n">
        <v>0</v>
      </c>
      <c r="G2347" s="7" t="n">
        <v>2</v>
      </c>
      <c r="H2347" s="7" t="n">
        <v>1</v>
      </c>
      <c r="I2347" s="11" t="n">
        <f t="normal" ca="1">A2353</f>
        <v>0</v>
      </c>
    </row>
    <row r="2348" spans="1:9">
      <c r="A2348" t="s">
        <v>4</v>
      </c>
      <c r="B2348" s="4" t="s">
        <v>5</v>
      </c>
      <c r="C2348" s="4" t="s">
        <v>13</v>
      </c>
      <c r="D2348" s="4" t="s">
        <v>13</v>
      </c>
      <c r="E2348" s="4" t="s">
        <v>9</v>
      </c>
      <c r="F2348" s="4" t="s">
        <v>13</v>
      </c>
      <c r="G2348" s="4" t="s">
        <v>13</v>
      </c>
    </row>
    <row r="2349" spans="1:9">
      <c r="A2349" t="n">
        <v>18355</v>
      </c>
      <c r="B2349" s="46" t="n">
        <v>10</v>
      </c>
      <c r="C2349" s="7" t="n">
        <v>11</v>
      </c>
      <c r="D2349" s="7" t="n">
        <v>0</v>
      </c>
      <c r="E2349" s="7" t="n">
        <v>5</v>
      </c>
      <c r="F2349" s="7" t="n">
        <v>19</v>
      </c>
      <c r="G2349" s="7" t="n">
        <v>1</v>
      </c>
    </row>
    <row r="2350" spans="1:9">
      <c r="A2350" t="s">
        <v>4</v>
      </c>
      <c r="B2350" s="4" t="s">
        <v>5</v>
      </c>
      <c r="C2350" s="4" t="s">
        <v>20</v>
      </c>
    </row>
    <row r="2351" spans="1:9">
      <c r="A2351" t="n">
        <v>18364</v>
      </c>
      <c r="B2351" s="17" t="n">
        <v>3</v>
      </c>
      <c r="C2351" s="11" t="n">
        <f t="normal" ca="1">A2369</f>
        <v>0</v>
      </c>
    </row>
    <row r="2352" spans="1:9">
      <c r="A2352" t="s">
        <v>4</v>
      </c>
      <c r="B2352" s="4" t="s">
        <v>5</v>
      </c>
      <c r="C2352" s="4" t="s">
        <v>13</v>
      </c>
      <c r="D2352" s="4" t="s">
        <v>13</v>
      </c>
      <c r="E2352" s="4" t="s">
        <v>13</v>
      </c>
      <c r="F2352" s="4" t="s">
        <v>9</v>
      </c>
      <c r="G2352" s="4" t="s">
        <v>13</v>
      </c>
      <c r="H2352" s="4" t="s">
        <v>13</v>
      </c>
      <c r="I2352" s="4" t="s">
        <v>20</v>
      </c>
    </row>
    <row r="2353" spans="1:9">
      <c r="A2353" t="n">
        <v>18369</v>
      </c>
      <c r="B2353" s="10" t="n">
        <v>5</v>
      </c>
      <c r="C2353" s="7" t="n">
        <v>31</v>
      </c>
      <c r="D2353" s="7" t="n">
        <v>12</v>
      </c>
      <c r="E2353" s="7" t="n">
        <v>0</v>
      </c>
      <c r="F2353" s="7" t="n">
        <v>0</v>
      </c>
      <c r="G2353" s="7" t="n">
        <v>2</v>
      </c>
      <c r="H2353" s="7" t="n">
        <v>1</v>
      </c>
      <c r="I2353" s="11" t="n">
        <f t="normal" ca="1">A2359</f>
        <v>0</v>
      </c>
    </row>
    <row r="2354" spans="1:9">
      <c r="A2354" t="s">
        <v>4</v>
      </c>
      <c r="B2354" s="4" t="s">
        <v>5</v>
      </c>
      <c r="C2354" s="4" t="s">
        <v>13</v>
      </c>
      <c r="D2354" s="4" t="s">
        <v>13</v>
      </c>
      <c r="E2354" s="4" t="s">
        <v>9</v>
      </c>
      <c r="F2354" s="4" t="s">
        <v>13</v>
      </c>
      <c r="G2354" s="4" t="s">
        <v>13</v>
      </c>
    </row>
    <row r="2355" spans="1:9">
      <c r="A2355" t="n">
        <v>18383</v>
      </c>
      <c r="B2355" s="46" t="n">
        <v>10</v>
      </c>
      <c r="C2355" s="7" t="n">
        <v>12</v>
      </c>
      <c r="D2355" s="7" t="n">
        <v>0</v>
      </c>
      <c r="E2355" s="7" t="n">
        <v>5</v>
      </c>
      <c r="F2355" s="7" t="n">
        <v>19</v>
      </c>
      <c r="G2355" s="7" t="n">
        <v>1</v>
      </c>
    </row>
    <row r="2356" spans="1:9">
      <c r="A2356" t="s">
        <v>4</v>
      </c>
      <c r="B2356" s="4" t="s">
        <v>5</v>
      </c>
      <c r="C2356" s="4" t="s">
        <v>20</v>
      </c>
    </row>
    <row r="2357" spans="1:9">
      <c r="A2357" t="n">
        <v>18392</v>
      </c>
      <c r="B2357" s="17" t="n">
        <v>3</v>
      </c>
      <c r="C2357" s="11" t="n">
        <f t="normal" ca="1">A2369</f>
        <v>0</v>
      </c>
    </row>
    <row r="2358" spans="1:9">
      <c r="A2358" t="s">
        <v>4</v>
      </c>
      <c r="B2358" s="4" t="s">
        <v>5</v>
      </c>
      <c r="C2358" s="4" t="s">
        <v>13</v>
      </c>
      <c r="D2358" s="4" t="s">
        <v>13</v>
      </c>
      <c r="E2358" s="4" t="s">
        <v>13</v>
      </c>
      <c r="F2358" s="4" t="s">
        <v>9</v>
      </c>
      <c r="G2358" s="4" t="s">
        <v>13</v>
      </c>
      <c r="H2358" s="4" t="s">
        <v>13</v>
      </c>
      <c r="I2358" s="4" t="s">
        <v>20</v>
      </c>
    </row>
    <row r="2359" spans="1:9">
      <c r="A2359" t="n">
        <v>18397</v>
      </c>
      <c r="B2359" s="10" t="n">
        <v>5</v>
      </c>
      <c r="C2359" s="7" t="n">
        <v>31</v>
      </c>
      <c r="D2359" s="7" t="n">
        <v>13</v>
      </c>
      <c r="E2359" s="7" t="n">
        <v>0</v>
      </c>
      <c r="F2359" s="7" t="n">
        <v>0</v>
      </c>
      <c r="G2359" s="7" t="n">
        <v>2</v>
      </c>
      <c r="H2359" s="7" t="n">
        <v>1</v>
      </c>
      <c r="I2359" s="11" t="n">
        <f t="normal" ca="1">A2365</f>
        <v>0</v>
      </c>
    </row>
    <row r="2360" spans="1:9">
      <c r="A2360" t="s">
        <v>4</v>
      </c>
      <c r="B2360" s="4" t="s">
        <v>5</v>
      </c>
      <c r="C2360" s="4" t="s">
        <v>13</v>
      </c>
      <c r="D2360" s="4" t="s">
        <v>13</v>
      </c>
      <c r="E2360" s="4" t="s">
        <v>9</v>
      </c>
      <c r="F2360" s="4" t="s">
        <v>13</v>
      </c>
      <c r="G2360" s="4" t="s">
        <v>13</v>
      </c>
    </row>
    <row r="2361" spans="1:9">
      <c r="A2361" t="n">
        <v>18411</v>
      </c>
      <c r="B2361" s="46" t="n">
        <v>10</v>
      </c>
      <c r="C2361" s="7" t="n">
        <v>13</v>
      </c>
      <c r="D2361" s="7" t="n">
        <v>0</v>
      </c>
      <c r="E2361" s="7" t="n">
        <v>5</v>
      </c>
      <c r="F2361" s="7" t="n">
        <v>19</v>
      </c>
      <c r="G2361" s="7" t="n">
        <v>1</v>
      </c>
    </row>
    <row r="2362" spans="1:9">
      <c r="A2362" t="s">
        <v>4</v>
      </c>
      <c r="B2362" s="4" t="s">
        <v>5</v>
      </c>
      <c r="C2362" s="4" t="s">
        <v>20</v>
      </c>
    </row>
    <row r="2363" spans="1:9">
      <c r="A2363" t="n">
        <v>18420</v>
      </c>
      <c r="B2363" s="17" t="n">
        <v>3</v>
      </c>
      <c r="C2363" s="11" t="n">
        <f t="normal" ca="1">A2369</f>
        <v>0</v>
      </c>
    </row>
    <row r="2364" spans="1:9">
      <c r="A2364" t="s">
        <v>4</v>
      </c>
      <c r="B2364" s="4" t="s">
        <v>5</v>
      </c>
      <c r="C2364" s="4" t="s">
        <v>13</v>
      </c>
      <c r="D2364" s="4" t="s">
        <v>13</v>
      </c>
      <c r="E2364" s="4" t="s">
        <v>13</v>
      </c>
      <c r="F2364" s="4" t="s">
        <v>9</v>
      </c>
      <c r="G2364" s="4" t="s">
        <v>13</v>
      </c>
      <c r="H2364" s="4" t="s">
        <v>13</v>
      </c>
      <c r="I2364" s="4" t="s">
        <v>20</v>
      </c>
    </row>
    <row r="2365" spans="1:9">
      <c r="A2365" t="n">
        <v>18425</v>
      </c>
      <c r="B2365" s="10" t="n">
        <v>5</v>
      </c>
      <c r="C2365" s="7" t="n">
        <v>31</v>
      </c>
      <c r="D2365" s="7" t="n">
        <v>14</v>
      </c>
      <c r="E2365" s="7" t="n">
        <v>0</v>
      </c>
      <c r="F2365" s="7" t="n">
        <v>0</v>
      </c>
      <c r="G2365" s="7" t="n">
        <v>2</v>
      </c>
      <c r="H2365" s="7" t="n">
        <v>1</v>
      </c>
      <c r="I2365" s="11" t="n">
        <f t="normal" ca="1">A2369</f>
        <v>0</v>
      </c>
    </row>
    <row r="2366" spans="1:9">
      <c r="A2366" t="s">
        <v>4</v>
      </c>
      <c r="B2366" s="4" t="s">
        <v>5</v>
      </c>
      <c r="C2366" s="4" t="s">
        <v>13</v>
      </c>
      <c r="D2366" s="4" t="s">
        <v>13</v>
      </c>
      <c r="E2366" s="4" t="s">
        <v>9</v>
      </c>
      <c r="F2366" s="4" t="s">
        <v>13</v>
      </c>
      <c r="G2366" s="4" t="s">
        <v>13</v>
      </c>
    </row>
    <row r="2367" spans="1:9">
      <c r="A2367" t="n">
        <v>18439</v>
      </c>
      <c r="B2367" s="46" t="n">
        <v>10</v>
      </c>
      <c r="C2367" s="7" t="n">
        <v>14</v>
      </c>
      <c r="D2367" s="7" t="n">
        <v>0</v>
      </c>
      <c r="E2367" s="7" t="n">
        <v>5</v>
      </c>
      <c r="F2367" s="7" t="n">
        <v>19</v>
      </c>
      <c r="G2367" s="7" t="n">
        <v>1</v>
      </c>
    </row>
    <row r="2368" spans="1:9">
      <c r="A2368" t="s">
        <v>4</v>
      </c>
      <c r="B2368" s="4" t="s">
        <v>5</v>
      </c>
      <c r="C2368" s="4" t="s">
        <v>13</v>
      </c>
      <c r="D2368" s="4" t="s">
        <v>10</v>
      </c>
      <c r="E2368" s="4" t="s">
        <v>13</v>
      </c>
      <c r="F2368" s="4" t="s">
        <v>20</v>
      </c>
    </row>
    <row r="2369" spans="1:9">
      <c r="A2369" t="n">
        <v>18448</v>
      </c>
      <c r="B2369" s="10" t="n">
        <v>5</v>
      </c>
      <c r="C2369" s="7" t="n">
        <v>30</v>
      </c>
      <c r="D2369" s="7" t="n">
        <v>8512</v>
      </c>
      <c r="E2369" s="7" t="n">
        <v>1</v>
      </c>
      <c r="F2369" s="11" t="n">
        <f t="normal" ca="1">A2449</f>
        <v>0</v>
      </c>
    </row>
    <row r="2370" spans="1:9">
      <c r="A2370" t="s">
        <v>4</v>
      </c>
      <c r="B2370" s="4" t="s">
        <v>5</v>
      </c>
      <c r="C2370" s="4" t="s">
        <v>13</v>
      </c>
      <c r="D2370" s="4" t="s">
        <v>10</v>
      </c>
      <c r="E2370" s="4" t="s">
        <v>13</v>
      </c>
      <c r="F2370" s="4" t="s">
        <v>13</v>
      </c>
      <c r="G2370" s="4" t="s">
        <v>20</v>
      </c>
    </row>
    <row r="2371" spans="1:9">
      <c r="A2371" t="n">
        <v>18457</v>
      </c>
      <c r="B2371" s="10" t="n">
        <v>5</v>
      </c>
      <c r="C2371" s="7" t="n">
        <v>30</v>
      </c>
      <c r="D2371" s="7" t="n">
        <v>23</v>
      </c>
      <c r="E2371" s="7" t="n">
        <v>8</v>
      </c>
      <c r="F2371" s="7" t="n">
        <v>1</v>
      </c>
      <c r="G2371" s="11" t="n">
        <f t="normal" ca="1">A2449</f>
        <v>0</v>
      </c>
    </row>
    <row r="2372" spans="1:9">
      <c r="A2372" t="s">
        <v>4</v>
      </c>
      <c r="B2372" s="4" t="s">
        <v>5</v>
      </c>
      <c r="C2372" s="4" t="s">
        <v>13</v>
      </c>
      <c r="D2372" s="4" t="s">
        <v>13</v>
      </c>
      <c r="E2372" s="4" t="s">
        <v>13</v>
      </c>
      <c r="F2372" s="4" t="s">
        <v>9</v>
      </c>
      <c r="G2372" s="4" t="s">
        <v>13</v>
      </c>
      <c r="H2372" s="4" t="s">
        <v>13</v>
      </c>
      <c r="I2372" s="4" t="s">
        <v>20</v>
      </c>
    </row>
    <row r="2373" spans="1:9">
      <c r="A2373" t="n">
        <v>18467</v>
      </c>
      <c r="B2373" s="10" t="n">
        <v>5</v>
      </c>
      <c r="C2373" s="7" t="n">
        <v>31</v>
      </c>
      <c r="D2373" s="7" t="n">
        <v>2</v>
      </c>
      <c r="E2373" s="7" t="n">
        <v>0</v>
      </c>
      <c r="F2373" s="7" t="n">
        <v>0</v>
      </c>
      <c r="G2373" s="7" t="n">
        <v>2</v>
      </c>
      <c r="H2373" s="7" t="n">
        <v>1</v>
      </c>
      <c r="I2373" s="11" t="n">
        <f t="normal" ca="1">A2379</f>
        <v>0</v>
      </c>
    </row>
    <row r="2374" spans="1:9">
      <c r="A2374" t="s">
        <v>4</v>
      </c>
      <c r="B2374" s="4" t="s">
        <v>5</v>
      </c>
      <c r="C2374" s="4" t="s">
        <v>13</v>
      </c>
      <c r="D2374" s="4" t="s">
        <v>13</v>
      </c>
      <c r="E2374" s="4" t="s">
        <v>9</v>
      </c>
      <c r="F2374" s="4" t="s">
        <v>13</v>
      </c>
      <c r="G2374" s="4" t="s">
        <v>13</v>
      </c>
    </row>
    <row r="2375" spans="1:9">
      <c r="A2375" t="n">
        <v>18481</v>
      </c>
      <c r="B2375" s="46" t="n">
        <v>10</v>
      </c>
      <c r="C2375" s="7" t="n">
        <v>2</v>
      </c>
      <c r="D2375" s="7" t="n">
        <v>0</v>
      </c>
      <c r="E2375" s="7" t="n">
        <v>6</v>
      </c>
      <c r="F2375" s="7" t="n">
        <v>19</v>
      </c>
      <c r="G2375" s="7" t="n">
        <v>1</v>
      </c>
    </row>
    <row r="2376" spans="1:9">
      <c r="A2376" t="s">
        <v>4</v>
      </c>
      <c r="B2376" s="4" t="s">
        <v>5</v>
      </c>
      <c r="C2376" s="4" t="s">
        <v>20</v>
      </c>
    </row>
    <row r="2377" spans="1:9">
      <c r="A2377" t="n">
        <v>18490</v>
      </c>
      <c r="B2377" s="17" t="n">
        <v>3</v>
      </c>
      <c r="C2377" s="11" t="n">
        <f t="normal" ca="1">A2449</f>
        <v>0</v>
      </c>
    </row>
    <row r="2378" spans="1:9">
      <c r="A2378" t="s">
        <v>4</v>
      </c>
      <c r="B2378" s="4" t="s">
        <v>5</v>
      </c>
      <c r="C2378" s="4" t="s">
        <v>13</v>
      </c>
      <c r="D2378" s="4" t="s">
        <v>13</v>
      </c>
      <c r="E2378" s="4" t="s">
        <v>13</v>
      </c>
      <c r="F2378" s="4" t="s">
        <v>9</v>
      </c>
      <c r="G2378" s="4" t="s">
        <v>13</v>
      </c>
      <c r="H2378" s="4" t="s">
        <v>13</v>
      </c>
      <c r="I2378" s="4" t="s">
        <v>20</v>
      </c>
    </row>
    <row r="2379" spans="1:9">
      <c r="A2379" t="n">
        <v>18495</v>
      </c>
      <c r="B2379" s="10" t="n">
        <v>5</v>
      </c>
      <c r="C2379" s="7" t="n">
        <v>31</v>
      </c>
      <c r="D2379" s="7" t="n">
        <v>3</v>
      </c>
      <c r="E2379" s="7" t="n">
        <v>0</v>
      </c>
      <c r="F2379" s="7" t="n">
        <v>0</v>
      </c>
      <c r="G2379" s="7" t="n">
        <v>2</v>
      </c>
      <c r="H2379" s="7" t="n">
        <v>1</v>
      </c>
      <c r="I2379" s="11" t="n">
        <f t="normal" ca="1">A2385</f>
        <v>0</v>
      </c>
    </row>
    <row r="2380" spans="1:9">
      <c r="A2380" t="s">
        <v>4</v>
      </c>
      <c r="B2380" s="4" t="s">
        <v>5</v>
      </c>
      <c r="C2380" s="4" t="s">
        <v>13</v>
      </c>
      <c r="D2380" s="4" t="s">
        <v>13</v>
      </c>
      <c r="E2380" s="4" t="s">
        <v>9</v>
      </c>
      <c r="F2380" s="4" t="s">
        <v>13</v>
      </c>
      <c r="G2380" s="4" t="s">
        <v>13</v>
      </c>
    </row>
    <row r="2381" spans="1:9">
      <c r="A2381" t="n">
        <v>18509</v>
      </c>
      <c r="B2381" s="46" t="n">
        <v>10</v>
      </c>
      <c r="C2381" s="7" t="n">
        <v>3</v>
      </c>
      <c r="D2381" s="7" t="n">
        <v>0</v>
      </c>
      <c r="E2381" s="7" t="n">
        <v>6</v>
      </c>
      <c r="F2381" s="7" t="n">
        <v>19</v>
      </c>
      <c r="G2381" s="7" t="n">
        <v>1</v>
      </c>
    </row>
    <row r="2382" spans="1:9">
      <c r="A2382" t="s">
        <v>4</v>
      </c>
      <c r="B2382" s="4" t="s">
        <v>5</v>
      </c>
      <c r="C2382" s="4" t="s">
        <v>20</v>
      </c>
    </row>
    <row r="2383" spans="1:9">
      <c r="A2383" t="n">
        <v>18518</v>
      </c>
      <c r="B2383" s="17" t="n">
        <v>3</v>
      </c>
      <c r="C2383" s="11" t="n">
        <f t="normal" ca="1">A2449</f>
        <v>0</v>
      </c>
    </row>
    <row r="2384" spans="1:9">
      <c r="A2384" t="s">
        <v>4</v>
      </c>
      <c r="B2384" s="4" t="s">
        <v>5</v>
      </c>
      <c r="C2384" s="4" t="s">
        <v>13</v>
      </c>
      <c r="D2384" s="4" t="s">
        <v>13</v>
      </c>
      <c r="E2384" s="4" t="s">
        <v>13</v>
      </c>
      <c r="F2384" s="4" t="s">
        <v>9</v>
      </c>
      <c r="G2384" s="4" t="s">
        <v>13</v>
      </c>
      <c r="H2384" s="4" t="s">
        <v>13</v>
      </c>
      <c r="I2384" s="4" t="s">
        <v>20</v>
      </c>
    </row>
    <row r="2385" spans="1:9">
      <c r="A2385" t="n">
        <v>18523</v>
      </c>
      <c r="B2385" s="10" t="n">
        <v>5</v>
      </c>
      <c r="C2385" s="7" t="n">
        <v>31</v>
      </c>
      <c r="D2385" s="7" t="n">
        <v>4</v>
      </c>
      <c r="E2385" s="7" t="n">
        <v>0</v>
      </c>
      <c r="F2385" s="7" t="n">
        <v>0</v>
      </c>
      <c r="G2385" s="7" t="n">
        <v>2</v>
      </c>
      <c r="H2385" s="7" t="n">
        <v>1</v>
      </c>
      <c r="I2385" s="11" t="n">
        <f t="normal" ca="1">A2391</f>
        <v>0</v>
      </c>
    </row>
    <row r="2386" spans="1:9">
      <c r="A2386" t="s">
        <v>4</v>
      </c>
      <c r="B2386" s="4" t="s">
        <v>5</v>
      </c>
      <c r="C2386" s="4" t="s">
        <v>13</v>
      </c>
      <c r="D2386" s="4" t="s">
        <v>13</v>
      </c>
      <c r="E2386" s="4" t="s">
        <v>9</v>
      </c>
      <c r="F2386" s="4" t="s">
        <v>13</v>
      </c>
      <c r="G2386" s="4" t="s">
        <v>13</v>
      </c>
    </row>
    <row r="2387" spans="1:9">
      <c r="A2387" t="n">
        <v>18537</v>
      </c>
      <c r="B2387" s="46" t="n">
        <v>10</v>
      </c>
      <c r="C2387" s="7" t="n">
        <v>4</v>
      </c>
      <c r="D2387" s="7" t="n">
        <v>0</v>
      </c>
      <c r="E2387" s="7" t="n">
        <v>6</v>
      </c>
      <c r="F2387" s="7" t="n">
        <v>19</v>
      </c>
      <c r="G2387" s="7" t="n">
        <v>1</v>
      </c>
    </row>
    <row r="2388" spans="1:9">
      <c r="A2388" t="s">
        <v>4</v>
      </c>
      <c r="B2388" s="4" t="s">
        <v>5</v>
      </c>
      <c r="C2388" s="4" t="s">
        <v>20</v>
      </c>
    </row>
    <row r="2389" spans="1:9">
      <c r="A2389" t="n">
        <v>18546</v>
      </c>
      <c r="B2389" s="17" t="n">
        <v>3</v>
      </c>
      <c r="C2389" s="11" t="n">
        <f t="normal" ca="1">A2449</f>
        <v>0</v>
      </c>
    </row>
    <row r="2390" spans="1:9">
      <c r="A2390" t="s">
        <v>4</v>
      </c>
      <c r="B2390" s="4" t="s">
        <v>5</v>
      </c>
      <c r="C2390" s="4" t="s">
        <v>13</v>
      </c>
      <c r="D2390" s="4" t="s">
        <v>13</v>
      </c>
      <c r="E2390" s="4" t="s">
        <v>13</v>
      </c>
      <c r="F2390" s="4" t="s">
        <v>9</v>
      </c>
      <c r="G2390" s="4" t="s">
        <v>13</v>
      </c>
      <c r="H2390" s="4" t="s">
        <v>13</v>
      </c>
      <c r="I2390" s="4" t="s">
        <v>20</v>
      </c>
    </row>
    <row r="2391" spans="1:9">
      <c r="A2391" t="n">
        <v>18551</v>
      </c>
      <c r="B2391" s="10" t="n">
        <v>5</v>
      </c>
      <c r="C2391" s="7" t="n">
        <v>31</v>
      </c>
      <c r="D2391" s="7" t="n">
        <v>5</v>
      </c>
      <c r="E2391" s="7" t="n">
        <v>0</v>
      </c>
      <c r="F2391" s="7" t="n">
        <v>0</v>
      </c>
      <c r="G2391" s="7" t="n">
        <v>2</v>
      </c>
      <c r="H2391" s="7" t="n">
        <v>1</v>
      </c>
      <c r="I2391" s="11" t="n">
        <f t="normal" ca="1">A2397</f>
        <v>0</v>
      </c>
    </row>
    <row r="2392" spans="1:9">
      <c r="A2392" t="s">
        <v>4</v>
      </c>
      <c r="B2392" s="4" t="s">
        <v>5</v>
      </c>
      <c r="C2392" s="4" t="s">
        <v>13</v>
      </c>
      <c r="D2392" s="4" t="s">
        <v>13</v>
      </c>
      <c r="E2392" s="4" t="s">
        <v>9</v>
      </c>
      <c r="F2392" s="4" t="s">
        <v>13</v>
      </c>
      <c r="G2392" s="4" t="s">
        <v>13</v>
      </c>
    </row>
    <row r="2393" spans="1:9">
      <c r="A2393" t="n">
        <v>18565</v>
      </c>
      <c r="B2393" s="46" t="n">
        <v>10</v>
      </c>
      <c r="C2393" s="7" t="n">
        <v>5</v>
      </c>
      <c r="D2393" s="7" t="n">
        <v>0</v>
      </c>
      <c r="E2393" s="7" t="n">
        <v>6</v>
      </c>
      <c r="F2393" s="7" t="n">
        <v>19</v>
      </c>
      <c r="G2393" s="7" t="n">
        <v>1</v>
      </c>
    </row>
    <row r="2394" spans="1:9">
      <c r="A2394" t="s">
        <v>4</v>
      </c>
      <c r="B2394" s="4" t="s">
        <v>5</v>
      </c>
      <c r="C2394" s="4" t="s">
        <v>20</v>
      </c>
    </row>
    <row r="2395" spans="1:9">
      <c r="A2395" t="n">
        <v>18574</v>
      </c>
      <c r="B2395" s="17" t="n">
        <v>3</v>
      </c>
      <c r="C2395" s="11" t="n">
        <f t="normal" ca="1">A2449</f>
        <v>0</v>
      </c>
    </row>
    <row r="2396" spans="1:9">
      <c r="A2396" t="s">
        <v>4</v>
      </c>
      <c r="B2396" s="4" t="s">
        <v>5</v>
      </c>
      <c r="C2396" s="4" t="s">
        <v>13</v>
      </c>
      <c r="D2396" s="4" t="s">
        <v>13</v>
      </c>
      <c r="E2396" s="4" t="s">
        <v>13</v>
      </c>
      <c r="F2396" s="4" t="s">
        <v>9</v>
      </c>
      <c r="G2396" s="4" t="s">
        <v>13</v>
      </c>
      <c r="H2396" s="4" t="s">
        <v>13</v>
      </c>
      <c r="I2396" s="4" t="s">
        <v>20</v>
      </c>
    </row>
    <row r="2397" spans="1:9">
      <c r="A2397" t="n">
        <v>18579</v>
      </c>
      <c r="B2397" s="10" t="n">
        <v>5</v>
      </c>
      <c r="C2397" s="7" t="n">
        <v>31</v>
      </c>
      <c r="D2397" s="7" t="n">
        <v>6</v>
      </c>
      <c r="E2397" s="7" t="n">
        <v>0</v>
      </c>
      <c r="F2397" s="7" t="n">
        <v>0</v>
      </c>
      <c r="G2397" s="7" t="n">
        <v>2</v>
      </c>
      <c r="H2397" s="7" t="n">
        <v>1</v>
      </c>
      <c r="I2397" s="11" t="n">
        <f t="normal" ca="1">A2403</f>
        <v>0</v>
      </c>
    </row>
    <row r="2398" spans="1:9">
      <c r="A2398" t="s">
        <v>4</v>
      </c>
      <c r="B2398" s="4" t="s">
        <v>5</v>
      </c>
      <c r="C2398" s="4" t="s">
        <v>13</v>
      </c>
      <c r="D2398" s="4" t="s">
        <v>13</v>
      </c>
      <c r="E2398" s="4" t="s">
        <v>9</v>
      </c>
      <c r="F2398" s="4" t="s">
        <v>13</v>
      </c>
      <c r="G2398" s="4" t="s">
        <v>13</v>
      </c>
    </row>
    <row r="2399" spans="1:9">
      <c r="A2399" t="n">
        <v>18593</v>
      </c>
      <c r="B2399" s="46" t="n">
        <v>10</v>
      </c>
      <c r="C2399" s="7" t="n">
        <v>6</v>
      </c>
      <c r="D2399" s="7" t="n">
        <v>0</v>
      </c>
      <c r="E2399" s="7" t="n">
        <v>6</v>
      </c>
      <c r="F2399" s="7" t="n">
        <v>19</v>
      </c>
      <c r="G2399" s="7" t="n">
        <v>1</v>
      </c>
    </row>
    <row r="2400" spans="1:9">
      <c r="A2400" t="s">
        <v>4</v>
      </c>
      <c r="B2400" s="4" t="s">
        <v>5</v>
      </c>
      <c r="C2400" s="4" t="s">
        <v>20</v>
      </c>
    </row>
    <row r="2401" spans="1:9">
      <c r="A2401" t="n">
        <v>18602</v>
      </c>
      <c r="B2401" s="17" t="n">
        <v>3</v>
      </c>
      <c r="C2401" s="11" t="n">
        <f t="normal" ca="1">A2449</f>
        <v>0</v>
      </c>
    </row>
    <row r="2402" spans="1:9">
      <c r="A2402" t="s">
        <v>4</v>
      </c>
      <c r="B2402" s="4" t="s">
        <v>5</v>
      </c>
      <c r="C2402" s="4" t="s">
        <v>13</v>
      </c>
      <c r="D2402" s="4" t="s">
        <v>13</v>
      </c>
      <c r="E2402" s="4" t="s">
        <v>13</v>
      </c>
      <c r="F2402" s="4" t="s">
        <v>9</v>
      </c>
      <c r="G2402" s="4" t="s">
        <v>13</v>
      </c>
      <c r="H2402" s="4" t="s">
        <v>13</v>
      </c>
      <c r="I2402" s="4" t="s">
        <v>20</v>
      </c>
    </row>
    <row r="2403" spans="1:9">
      <c r="A2403" t="n">
        <v>18607</v>
      </c>
      <c r="B2403" s="10" t="n">
        <v>5</v>
      </c>
      <c r="C2403" s="7" t="n">
        <v>31</v>
      </c>
      <c r="D2403" s="7" t="n">
        <v>7</v>
      </c>
      <c r="E2403" s="7" t="n">
        <v>0</v>
      </c>
      <c r="F2403" s="7" t="n">
        <v>0</v>
      </c>
      <c r="G2403" s="7" t="n">
        <v>2</v>
      </c>
      <c r="H2403" s="7" t="n">
        <v>1</v>
      </c>
      <c r="I2403" s="11" t="n">
        <f t="normal" ca="1">A2409</f>
        <v>0</v>
      </c>
    </row>
    <row r="2404" spans="1:9">
      <c r="A2404" t="s">
        <v>4</v>
      </c>
      <c r="B2404" s="4" t="s">
        <v>5</v>
      </c>
      <c r="C2404" s="4" t="s">
        <v>13</v>
      </c>
      <c r="D2404" s="4" t="s">
        <v>13</v>
      </c>
      <c r="E2404" s="4" t="s">
        <v>9</v>
      </c>
      <c r="F2404" s="4" t="s">
        <v>13</v>
      </c>
      <c r="G2404" s="4" t="s">
        <v>13</v>
      </c>
    </row>
    <row r="2405" spans="1:9">
      <c r="A2405" t="n">
        <v>18621</v>
      </c>
      <c r="B2405" s="46" t="n">
        <v>10</v>
      </c>
      <c r="C2405" s="7" t="n">
        <v>7</v>
      </c>
      <c r="D2405" s="7" t="n">
        <v>0</v>
      </c>
      <c r="E2405" s="7" t="n">
        <v>6</v>
      </c>
      <c r="F2405" s="7" t="n">
        <v>19</v>
      </c>
      <c r="G2405" s="7" t="n">
        <v>1</v>
      </c>
    </row>
    <row r="2406" spans="1:9">
      <c r="A2406" t="s">
        <v>4</v>
      </c>
      <c r="B2406" s="4" t="s">
        <v>5</v>
      </c>
      <c r="C2406" s="4" t="s">
        <v>20</v>
      </c>
    </row>
    <row r="2407" spans="1:9">
      <c r="A2407" t="n">
        <v>18630</v>
      </c>
      <c r="B2407" s="17" t="n">
        <v>3</v>
      </c>
      <c r="C2407" s="11" t="n">
        <f t="normal" ca="1">A2449</f>
        <v>0</v>
      </c>
    </row>
    <row r="2408" spans="1:9">
      <c r="A2408" t="s">
        <v>4</v>
      </c>
      <c r="B2408" s="4" t="s">
        <v>5</v>
      </c>
      <c r="C2408" s="4" t="s">
        <v>13</v>
      </c>
      <c r="D2408" s="4" t="s">
        <v>13</v>
      </c>
      <c r="E2408" s="4" t="s">
        <v>13</v>
      </c>
      <c r="F2408" s="4" t="s">
        <v>9</v>
      </c>
      <c r="G2408" s="4" t="s">
        <v>13</v>
      </c>
      <c r="H2408" s="4" t="s">
        <v>13</v>
      </c>
      <c r="I2408" s="4" t="s">
        <v>20</v>
      </c>
    </row>
    <row r="2409" spans="1:9">
      <c r="A2409" t="n">
        <v>18635</v>
      </c>
      <c r="B2409" s="10" t="n">
        <v>5</v>
      </c>
      <c r="C2409" s="7" t="n">
        <v>31</v>
      </c>
      <c r="D2409" s="7" t="n">
        <v>8</v>
      </c>
      <c r="E2409" s="7" t="n">
        <v>0</v>
      </c>
      <c r="F2409" s="7" t="n">
        <v>0</v>
      </c>
      <c r="G2409" s="7" t="n">
        <v>2</v>
      </c>
      <c r="H2409" s="7" t="n">
        <v>1</v>
      </c>
      <c r="I2409" s="11" t="n">
        <f t="normal" ca="1">A2415</f>
        <v>0</v>
      </c>
    </row>
    <row r="2410" spans="1:9">
      <c r="A2410" t="s">
        <v>4</v>
      </c>
      <c r="B2410" s="4" t="s">
        <v>5</v>
      </c>
      <c r="C2410" s="4" t="s">
        <v>13</v>
      </c>
      <c r="D2410" s="4" t="s">
        <v>13</v>
      </c>
      <c r="E2410" s="4" t="s">
        <v>9</v>
      </c>
      <c r="F2410" s="4" t="s">
        <v>13</v>
      </c>
      <c r="G2410" s="4" t="s">
        <v>13</v>
      </c>
    </row>
    <row r="2411" spans="1:9">
      <c r="A2411" t="n">
        <v>18649</v>
      </c>
      <c r="B2411" s="46" t="n">
        <v>10</v>
      </c>
      <c r="C2411" s="7" t="n">
        <v>8</v>
      </c>
      <c r="D2411" s="7" t="n">
        <v>0</v>
      </c>
      <c r="E2411" s="7" t="n">
        <v>6</v>
      </c>
      <c r="F2411" s="7" t="n">
        <v>19</v>
      </c>
      <c r="G2411" s="7" t="n">
        <v>1</v>
      </c>
    </row>
    <row r="2412" spans="1:9">
      <c r="A2412" t="s">
        <v>4</v>
      </c>
      <c r="B2412" s="4" t="s">
        <v>5</v>
      </c>
      <c r="C2412" s="4" t="s">
        <v>20</v>
      </c>
    </row>
    <row r="2413" spans="1:9">
      <c r="A2413" t="n">
        <v>18658</v>
      </c>
      <c r="B2413" s="17" t="n">
        <v>3</v>
      </c>
      <c r="C2413" s="11" t="n">
        <f t="normal" ca="1">A2449</f>
        <v>0</v>
      </c>
    </row>
    <row r="2414" spans="1:9">
      <c r="A2414" t="s">
        <v>4</v>
      </c>
      <c r="B2414" s="4" t="s">
        <v>5</v>
      </c>
      <c r="C2414" s="4" t="s">
        <v>13</v>
      </c>
      <c r="D2414" s="4" t="s">
        <v>13</v>
      </c>
      <c r="E2414" s="4" t="s">
        <v>13</v>
      </c>
      <c r="F2414" s="4" t="s">
        <v>9</v>
      </c>
      <c r="G2414" s="4" t="s">
        <v>13</v>
      </c>
      <c r="H2414" s="4" t="s">
        <v>13</v>
      </c>
      <c r="I2414" s="4" t="s">
        <v>20</v>
      </c>
    </row>
    <row r="2415" spans="1:9">
      <c r="A2415" t="n">
        <v>18663</v>
      </c>
      <c r="B2415" s="10" t="n">
        <v>5</v>
      </c>
      <c r="C2415" s="7" t="n">
        <v>31</v>
      </c>
      <c r="D2415" s="7" t="n">
        <v>9</v>
      </c>
      <c r="E2415" s="7" t="n">
        <v>0</v>
      </c>
      <c r="F2415" s="7" t="n">
        <v>0</v>
      </c>
      <c r="G2415" s="7" t="n">
        <v>2</v>
      </c>
      <c r="H2415" s="7" t="n">
        <v>1</v>
      </c>
      <c r="I2415" s="11" t="n">
        <f t="normal" ca="1">A2421</f>
        <v>0</v>
      </c>
    </row>
    <row r="2416" spans="1:9">
      <c r="A2416" t="s">
        <v>4</v>
      </c>
      <c r="B2416" s="4" t="s">
        <v>5</v>
      </c>
      <c r="C2416" s="4" t="s">
        <v>13</v>
      </c>
      <c r="D2416" s="4" t="s">
        <v>13</v>
      </c>
      <c r="E2416" s="4" t="s">
        <v>9</v>
      </c>
      <c r="F2416" s="4" t="s">
        <v>13</v>
      </c>
      <c r="G2416" s="4" t="s">
        <v>13</v>
      </c>
    </row>
    <row r="2417" spans="1:9">
      <c r="A2417" t="n">
        <v>18677</v>
      </c>
      <c r="B2417" s="46" t="n">
        <v>10</v>
      </c>
      <c r="C2417" s="7" t="n">
        <v>9</v>
      </c>
      <c r="D2417" s="7" t="n">
        <v>0</v>
      </c>
      <c r="E2417" s="7" t="n">
        <v>6</v>
      </c>
      <c r="F2417" s="7" t="n">
        <v>19</v>
      </c>
      <c r="G2417" s="7" t="n">
        <v>1</v>
      </c>
    </row>
    <row r="2418" spans="1:9">
      <c r="A2418" t="s">
        <v>4</v>
      </c>
      <c r="B2418" s="4" t="s">
        <v>5</v>
      </c>
      <c r="C2418" s="4" t="s">
        <v>20</v>
      </c>
    </row>
    <row r="2419" spans="1:9">
      <c r="A2419" t="n">
        <v>18686</v>
      </c>
      <c r="B2419" s="17" t="n">
        <v>3</v>
      </c>
      <c r="C2419" s="11" t="n">
        <f t="normal" ca="1">A2449</f>
        <v>0</v>
      </c>
    </row>
    <row r="2420" spans="1:9">
      <c r="A2420" t="s">
        <v>4</v>
      </c>
      <c r="B2420" s="4" t="s">
        <v>5</v>
      </c>
      <c r="C2420" s="4" t="s">
        <v>13</v>
      </c>
      <c r="D2420" s="4" t="s">
        <v>13</v>
      </c>
      <c r="E2420" s="4" t="s">
        <v>13</v>
      </c>
      <c r="F2420" s="4" t="s">
        <v>9</v>
      </c>
      <c r="G2420" s="4" t="s">
        <v>13</v>
      </c>
      <c r="H2420" s="4" t="s">
        <v>13</v>
      </c>
      <c r="I2420" s="4" t="s">
        <v>20</v>
      </c>
    </row>
    <row r="2421" spans="1:9">
      <c r="A2421" t="n">
        <v>18691</v>
      </c>
      <c r="B2421" s="10" t="n">
        <v>5</v>
      </c>
      <c r="C2421" s="7" t="n">
        <v>31</v>
      </c>
      <c r="D2421" s="7" t="n">
        <v>10</v>
      </c>
      <c r="E2421" s="7" t="n">
        <v>0</v>
      </c>
      <c r="F2421" s="7" t="n">
        <v>0</v>
      </c>
      <c r="G2421" s="7" t="n">
        <v>2</v>
      </c>
      <c r="H2421" s="7" t="n">
        <v>1</v>
      </c>
      <c r="I2421" s="11" t="n">
        <f t="normal" ca="1">A2427</f>
        <v>0</v>
      </c>
    </row>
    <row r="2422" spans="1:9">
      <c r="A2422" t="s">
        <v>4</v>
      </c>
      <c r="B2422" s="4" t="s">
        <v>5</v>
      </c>
      <c r="C2422" s="4" t="s">
        <v>13</v>
      </c>
      <c r="D2422" s="4" t="s">
        <v>13</v>
      </c>
      <c r="E2422" s="4" t="s">
        <v>9</v>
      </c>
      <c r="F2422" s="4" t="s">
        <v>13</v>
      </c>
      <c r="G2422" s="4" t="s">
        <v>13</v>
      </c>
    </row>
    <row r="2423" spans="1:9">
      <c r="A2423" t="n">
        <v>18705</v>
      </c>
      <c r="B2423" s="46" t="n">
        <v>10</v>
      </c>
      <c r="C2423" s="7" t="n">
        <v>10</v>
      </c>
      <c r="D2423" s="7" t="n">
        <v>0</v>
      </c>
      <c r="E2423" s="7" t="n">
        <v>6</v>
      </c>
      <c r="F2423" s="7" t="n">
        <v>19</v>
      </c>
      <c r="G2423" s="7" t="n">
        <v>1</v>
      </c>
    </row>
    <row r="2424" spans="1:9">
      <c r="A2424" t="s">
        <v>4</v>
      </c>
      <c r="B2424" s="4" t="s">
        <v>5</v>
      </c>
      <c r="C2424" s="4" t="s">
        <v>20</v>
      </c>
    </row>
    <row r="2425" spans="1:9">
      <c r="A2425" t="n">
        <v>18714</v>
      </c>
      <c r="B2425" s="17" t="n">
        <v>3</v>
      </c>
      <c r="C2425" s="11" t="n">
        <f t="normal" ca="1">A2449</f>
        <v>0</v>
      </c>
    </row>
    <row r="2426" spans="1:9">
      <c r="A2426" t="s">
        <v>4</v>
      </c>
      <c r="B2426" s="4" t="s">
        <v>5</v>
      </c>
      <c r="C2426" s="4" t="s">
        <v>13</v>
      </c>
      <c r="D2426" s="4" t="s">
        <v>13</v>
      </c>
      <c r="E2426" s="4" t="s">
        <v>13</v>
      </c>
      <c r="F2426" s="4" t="s">
        <v>9</v>
      </c>
      <c r="G2426" s="4" t="s">
        <v>13</v>
      </c>
      <c r="H2426" s="4" t="s">
        <v>13</v>
      </c>
      <c r="I2426" s="4" t="s">
        <v>20</v>
      </c>
    </row>
    <row r="2427" spans="1:9">
      <c r="A2427" t="n">
        <v>18719</v>
      </c>
      <c r="B2427" s="10" t="n">
        <v>5</v>
      </c>
      <c r="C2427" s="7" t="n">
        <v>31</v>
      </c>
      <c r="D2427" s="7" t="n">
        <v>11</v>
      </c>
      <c r="E2427" s="7" t="n">
        <v>0</v>
      </c>
      <c r="F2427" s="7" t="n">
        <v>0</v>
      </c>
      <c r="G2427" s="7" t="n">
        <v>2</v>
      </c>
      <c r="H2427" s="7" t="n">
        <v>1</v>
      </c>
      <c r="I2427" s="11" t="n">
        <f t="normal" ca="1">A2433</f>
        <v>0</v>
      </c>
    </row>
    <row r="2428" spans="1:9">
      <c r="A2428" t="s">
        <v>4</v>
      </c>
      <c r="B2428" s="4" t="s">
        <v>5</v>
      </c>
      <c r="C2428" s="4" t="s">
        <v>13</v>
      </c>
      <c r="D2428" s="4" t="s">
        <v>13</v>
      </c>
      <c r="E2428" s="4" t="s">
        <v>9</v>
      </c>
      <c r="F2428" s="4" t="s">
        <v>13</v>
      </c>
      <c r="G2428" s="4" t="s">
        <v>13</v>
      </c>
    </row>
    <row r="2429" spans="1:9">
      <c r="A2429" t="n">
        <v>18733</v>
      </c>
      <c r="B2429" s="46" t="n">
        <v>10</v>
      </c>
      <c r="C2429" s="7" t="n">
        <v>11</v>
      </c>
      <c r="D2429" s="7" t="n">
        <v>0</v>
      </c>
      <c r="E2429" s="7" t="n">
        <v>6</v>
      </c>
      <c r="F2429" s="7" t="n">
        <v>19</v>
      </c>
      <c r="G2429" s="7" t="n">
        <v>1</v>
      </c>
    </row>
    <row r="2430" spans="1:9">
      <c r="A2430" t="s">
        <v>4</v>
      </c>
      <c r="B2430" s="4" t="s">
        <v>5</v>
      </c>
      <c r="C2430" s="4" t="s">
        <v>20</v>
      </c>
    </row>
    <row r="2431" spans="1:9">
      <c r="A2431" t="n">
        <v>18742</v>
      </c>
      <c r="B2431" s="17" t="n">
        <v>3</v>
      </c>
      <c r="C2431" s="11" t="n">
        <f t="normal" ca="1">A2449</f>
        <v>0</v>
      </c>
    </row>
    <row r="2432" spans="1:9">
      <c r="A2432" t="s">
        <v>4</v>
      </c>
      <c r="B2432" s="4" t="s">
        <v>5</v>
      </c>
      <c r="C2432" s="4" t="s">
        <v>13</v>
      </c>
      <c r="D2432" s="4" t="s">
        <v>13</v>
      </c>
      <c r="E2432" s="4" t="s">
        <v>13</v>
      </c>
      <c r="F2432" s="4" t="s">
        <v>9</v>
      </c>
      <c r="G2432" s="4" t="s">
        <v>13</v>
      </c>
      <c r="H2432" s="4" t="s">
        <v>13</v>
      </c>
      <c r="I2432" s="4" t="s">
        <v>20</v>
      </c>
    </row>
    <row r="2433" spans="1:9">
      <c r="A2433" t="n">
        <v>18747</v>
      </c>
      <c r="B2433" s="10" t="n">
        <v>5</v>
      </c>
      <c r="C2433" s="7" t="n">
        <v>31</v>
      </c>
      <c r="D2433" s="7" t="n">
        <v>12</v>
      </c>
      <c r="E2433" s="7" t="n">
        <v>0</v>
      </c>
      <c r="F2433" s="7" t="n">
        <v>0</v>
      </c>
      <c r="G2433" s="7" t="n">
        <v>2</v>
      </c>
      <c r="H2433" s="7" t="n">
        <v>1</v>
      </c>
      <c r="I2433" s="11" t="n">
        <f t="normal" ca="1">A2439</f>
        <v>0</v>
      </c>
    </row>
    <row r="2434" spans="1:9">
      <c r="A2434" t="s">
        <v>4</v>
      </c>
      <c r="B2434" s="4" t="s">
        <v>5</v>
      </c>
      <c r="C2434" s="4" t="s">
        <v>13</v>
      </c>
      <c r="D2434" s="4" t="s">
        <v>13</v>
      </c>
      <c r="E2434" s="4" t="s">
        <v>9</v>
      </c>
      <c r="F2434" s="4" t="s">
        <v>13</v>
      </c>
      <c r="G2434" s="4" t="s">
        <v>13</v>
      </c>
    </row>
    <row r="2435" spans="1:9">
      <c r="A2435" t="n">
        <v>18761</v>
      </c>
      <c r="B2435" s="46" t="n">
        <v>10</v>
      </c>
      <c r="C2435" s="7" t="n">
        <v>12</v>
      </c>
      <c r="D2435" s="7" t="n">
        <v>0</v>
      </c>
      <c r="E2435" s="7" t="n">
        <v>6</v>
      </c>
      <c r="F2435" s="7" t="n">
        <v>19</v>
      </c>
      <c r="G2435" s="7" t="n">
        <v>1</v>
      </c>
    </row>
    <row r="2436" spans="1:9">
      <c r="A2436" t="s">
        <v>4</v>
      </c>
      <c r="B2436" s="4" t="s">
        <v>5</v>
      </c>
      <c r="C2436" s="4" t="s">
        <v>20</v>
      </c>
    </row>
    <row r="2437" spans="1:9">
      <c r="A2437" t="n">
        <v>18770</v>
      </c>
      <c r="B2437" s="17" t="n">
        <v>3</v>
      </c>
      <c r="C2437" s="11" t="n">
        <f t="normal" ca="1">A2449</f>
        <v>0</v>
      </c>
    </row>
    <row r="2438" spans="1:9">
      <c r="A2438" t="s">
        <v>4</v>
      </c>
      <c r="B2438" s="4" t="s">
        <v>5</v>
      </c>
      <c r="C2438" s="4" t="s">
        <v>13</v>
      </c>
      <c r="D2438" s="4" t="s">
        <v>13</v>
      </c>
      <c r="E2438" s="4" t="s">
        <v>13</v>
      </c>
      <c r="F2438" s="4" t="s">
        <v>9</v>
      </c>
      <c r="G2438" s="4" t="s">
        <v>13</v>
      </c>
      <c r="H2438" s="4" t="s">
        <v>13</v>
      </c>
      <c r="I2438" s="4" t="s">
        <v>20</v>
      </c>
    </row>
    <row r="2439" spans="1:9">
      <c r="A2439" t="n">
        <v>18775</v>
      </c>
      <c r="B2439" s="10" t="n">
        <v>5</v>
      </c>
      <c r="C2439" s="7" t="n">
        <v>31</v>
      </c>
      <c r="D2439" s="7" t="n">
        <v>13</v>
      </c>
      <c r="E2439" s="7" t="n">
        <v>0</v>
      </c>
      <c r="F2439" s="7" t="n">
        <v>0</v>
      </c>
      <c r="G2439" s="7" t="n">
        <v>2</v>
      </c>
      <c r="H2439" s="7" t="n">
        <v>1</v>
      </c>
      <c r="I2439" s="11" t="n">
        <f t="normal" ca="1">A2445</f>
        <v>0</v>
      </c>
    </row>
    <row r="2440" spans="1:9">
      <c r="A2440" t="s">
        <v>4</v>
      </c>
      <c r="B2440" s="4" t="s">
        <v>5</v>
      </c>
      <c r="C2440" s="4" t="s">
        <v>13</v>
      </c>
      <c r="D2440" s="4" t="s">
        <v>13</v>
      </c>
      <c r="E2440" s="4" t="s">
        <v>9</v>
      </c>
      <c r="F2440" s="4" t="s">
        <v>13</v>
      </c>
      <c r="G2440" s="4" t="s">
        <v>13</v>
      </c>
    </row>
    <row r="2441" spans="1:9">
      <c r="A2441" t="n">
        <v>18789</v>
      </c>
      <c r="B2441" s="46" t="n">
        <v>10</v>
      </c>
      <c r="C2441" s="7" t="n">
        <v>13</v>
      </c>
      <c r="D2441" s="7" t="n">
        <v>0</v>
      </c>
      <c r="E2441" s="7" t="n">
        <v>6</v>
      </c>
      <c r="F2441" s="7" t="n">
        <v>19</v>
      </c>
      <c r="G2441" s="7" t="n">
        <v>1</v>
      </c>
    </row>
    <row r="2442" spans="1:9">
      <c r="A2442" t="s">
        <v>4</v>
      </c>
      <c r="B2442" s="4" t="s">
        <v>5</v>
      </c>
      <c r="C2442" s="4" t="s">
        <v>20</v>
      </c>
    </row>
    <row r="2443" spans="1:9">
      <c r="A2443" t="n">
        <v>18798</v>
      </c>
      <c r="B2443" s="17" t="n">
        <v>3</v>
      </c>
      <c r="C2443" s="11" t="n">
        <f t="normal" ca="1">A2449</f>
        <v>0</v>
      </c>
    </row>
    <row r="2444" spans="1:9">
      <c r="A2444" t="s">
        <v>4</v>
      </c>
      <c r="B2444" s="4" t="s">
        <v>5</v>
      </c>
      <c r="C2444" s="4" t="s">
        <v>13</v>
      </c>
      <c r="D2444" s="4" t="s">
        <v>13</v>
      </c>
      <c r="E2444" s="4" t="s">
        <v>13</v>
      </c>
      <c r="F2444" s="4" t="s">
        <v>9</v>
      </c>
      <c r="G2444" s="4" t="s">
        <v>13</v>
      </c>
      <c r="H2444" s="4" t="s">
        <v>13</v>
      </c>
      <c r="I2444" s="4" t="s">
        <v>20</v>
      </c>
    </row>
    <row r="2445" spans="1:9">
      <c r="A2445" t="n">
        <v>18803</v>
      </c>
      <c r="B2445" s="10" t="n">
        <v>5</v>
      </c>
      <c r="C2445" s="7" t="n">
        <v>31</v>
      </c>
      <c r="D2445" s="7" t="n">
        <v>14</v>
      </c>
      <c r="E2445" s="7" t="n">
        <v>0</v>
      </c>
      <c r="F2445" s="7" t="n">
        <v>0</v>
      </c>
      <c r="G2445" s="7" t="n">
        <v>2</v>
      </c>
      <c r="H2445" s="7" t="n">
        <v>1</v>
      </c>
      <c r="I2445" s="11" t="n">
        <f t="normal" ca="1">A2449</f>
        <v>0</v>
      </c>
    </row>
    <row r="2446" spans="1:9">
      <c r="A2446" t="s">
        <v>4</v>
      </c>
      <c r="B2446" s="4" t="s">
        <v>5</v>
      </c>
      <c r="C2446" s="4" t="s">
        <v>13</v>
      </c>
      <c r="D2446" s="4" t="s">
        <v>13</v>
      </c>
      <c r="E2446" s="4" t="s">
        <v>9</v>
      </c>
      <c r="F2446" s="4" t="s">
        <v>13</v>
      </c>
      <c r="G2446" s="4" t="s">
        <v>13</v>
      </c>
    </row>
    <row r="2447" spans="1:9">
      <c r="A2447" t="n">
        <v>18817</v>
      </c>
      <c r="B2447" s="46" t="n">
        <v>10</v>
      </c>
      <c r="C2447" s="7" t="n">
        <v>14</v>
      </c>
      <c r="D2447" s="7" t="n">
        <v>0</v>
      </c>
      <c r="E2447" s="7" t="n">
        <v>6</v>
      </c>
      <c r="F2447" s="7" t="n">
        <v>19</v>
      </c>
      <c r="G2447" s="7" t="n">
        <v>1</v>
      </c>
    </row>
    <row r="2448" spans="1:9">
      <c r="A2448" t="s">
        <v>4</v>
      </c>
      <c r="B2448" s="4" t="s">
        <v>5</v>
      </c>
      <c r="C2448" s="4" t="s">
        <v>13</v>
      </c>
      <c r="D2448" s="4" t="s">
        <v>10</v>
      </c>
      <c r="E2448" s="4" t="s">
        <v>13</v>
      </c>
      <c r="F2448" s="4" t="s">
        <v>13</v>
      </c>
      <c r="G2448" s="4" t="s">
        <v>20</v>
      </c>
    </row>
    <row r="2449" spans="1:9">
      <c r="A2449" t="n">
        <v>18826</v>
      </c>
      <c r="B2449" s="10" t="n">
        <v>5</v>
      </c>
      <c r="C2449" s="7" t="n">
        <v>30</v>
      </c>
      <c r="D2449" s="7" t="n">
        <v>24</v>
      </c>
      <c r="E2449" s="7" t="n">
        <v>8</v>
      </c>
      <c r="F2449" s="7" t="n">
        <v>1</v>
      </c>
      <c r="G2449" s="11" t="n">
        <f t="normal" ca="1">A2527</f>
        <v>0</v>
      </c>
    </row>
    <row r="2450" spans="1:9">
      <c r="A2450" t="s">
        <v>4</v>
      </c>
      <c r="B2450" s="4" t="s">
        <v>5</v>
      </c>
      <c r="C2450" s="4" t="s">
        <v>13</v>
      </c>
      <c r="D2450" s="4" t="s">
        <v>13</v>
      </c>
      <c r="E2450" s="4" t="s">
        <v>13</v>
      </c>
      <c r="F2450" s="4" t="s">
        <v>9</v>
      </c>
      <c r="G2450" s="4" t="s">
        <v>13</v>
      </c>
      <c r="H2450" s="4" t="s">
        <v>13</v>
      </c>
      <c r="I2450" s="4" t="s">
        <v>20</v>
      </c>
    </row>
    <row r="2451" spans="1:9">
      <c r="A2451" t="n">
        <v>18836</v>
      </c>
      <c r="B2451" s="10" t="n">
        <v>5</v>
      </c>
      <c r="C2451" s="7" t="n">
        <v>31</v>
      </c>
      <c r="D2451" s="7" t="n">
        <v>2</v>
      </c>
      <c r="E2451" s="7" t="n">
        <v>0</v>
      </c>
      <c r="F2451" s="7" t="n">
        <v>0</v>
      </c>
      <c r="G2451" s="7" t="n">
        <v>2</v>
      </c>
      <c r="H2451" s="7" t="n">
        <v>1</v>
      </c>
      <c r="I2451" s="11" t="n">
        <f t="normal" ca="1">A2457</f>
        <v>0</v>
      </c>
    </row>
    <row r="2452" spans="1:9">
      <c r="A2452" t="s">
        <v>4</v>
      </c>
      <c r="B2452" s="4" t="s">
        <v>5</v>
      </c>
      <c r="C2452" s="4" t="s">
        <v>13</v>
      </c>
      <c r="D2452" s="4" t="s">
        <v>13</v>
      </c>
      <c r="E2452" s="4" t="s">
        <v>9</v>
      </c>
      <c r="F2452" s="4" t="s">
        <v>13</v>
      </c>
      <c r="G2452" s="4" t="s">
        <v>13</v>
      </c>
    </row>
    <row r="2453" spans="1:9">
      <c r="A2453" t="n">
        <v>18850</v>
      </c>
      <c r="B2453" s="46" t="n">
        <v>10</v>
      </c>
      <c r="C2453" s="7" t="n">
        <v>2</v>
      </c>
      <c r="D2453" s="7" t="n">
        <v>0</v>
      </c>
      <c r="E2453" s="7" t="n">
        <v>7</v>
      </c>
      <c r="F2453" s="7" t="n">
        <v>19</v>
      </c>
      <c r="G2453" s="7" t="n">
        <v>1</v>
      </c>
    </row>
    <row r="2454" spans="1:9">
      <c r="A2454" t="s">
        <v>4</v>
      </c>
      <c r="B2454" s="4" t="s">
        <v>5</v>
      </c>
      <c r="C2454" s="4" t="s">
        <v>20</v>
      </c>
    </row>
    <row r="2455" spans="1:9">
      <c r="A2455" t="n">
        <v>18859</v>
      </c>
      <c r="B2455" s="17" t="n">
        <v>3</v>
      </c>
      <c r="C2455" s="11" t="n">
        <f t="normal" ca="1">A2527</f>
        <v>0</v>
      </c>
    </row>
    <row r="2456" spans="1:9">
      <c r="A2456" t="s">
        <v>4</v>
      </c>
      <c r="B2456" s="4" t="s">
        <v>5</v>
      </c>
      <c r="C2456" s="4" t="s">
        <v>13</v>
      </c>
      <c r="D2456" s="4" t="s">
        <v>13</v>
      </c>
      <c r="E2456" s="4" t="s">
        <v>13</v>
      </c>
      <c r="F2456" s="4" t="s">
        <v>9</v>
      </c>
      <c r="G2456" s="4" t="s">
        <v>13</v>
      </c>
      <c r="H2456" s="4" t="s">
        <v>13</v>
      </c>
      <c r="I2456" s="4" t="s">
        <v>20</v>
      </c>
    </row>
    <row r="2457" spans="1:9">
      <c r="A2457" t="n">
        <v>18864</v>
      </c>
      <c r="B2457" s="10" t="n">
        <v>5</v>
      </c>
      <c r="C2457" s="7" t="n">
        <v>31</v>
      </c>
      <c r="D2457" s="7" t="n">
        <v>3</v>
      </c>
      <c r="E2457" s="7" t="n">
        <v>0</v>
      </c>
      <c r="F2457" s="7" t="n">
        <v>0</v>
      </c>
      <c r="G2457" s="7" t="n">
        <v>2</v>
      </c>
      <c r="H2457" s="7" t="n">
        <v>1</v>
      </c>
      <c r="I2457" s="11" t="n">
        <f t="normal" ca="1">A2463</f>
        <v>0</v>
      </c>
    </row>
    <row r="2458" spans="1:9">
      <c r="A2458" t="s">
        <v>4</v>
      </c>
      <c r="B2458" s="4" t="s">
        <v>5</v>
      </c>
      <c r="C2458" s="4" t="s">
        <v>13</v>
      </c>
      <c r="D2458" s="4" t="s">
        <v>13</v>
      </c>
      <c r="E2458" s="4" t="s">
        <v>9</v>
      </c>
      <c r="F2458" s="4" t="s">
        <v>13</v>
      </c>
      <c r="G2458" s="4" t="s">
        <v>13</v>
      </c>
    </row>
    <row r="2459" spans="1:9">
      <c r="A2459" t="n">
        <v>18878</v>
      </c>
      <c r="B2459" s="46" t="n">
        <v>10</v>
      </c>
      <c r="C2459" s="7" t="n">
        <v>3</v>
      </c>
      <c r="D2459" s="7" t="n">
        <v>0</v>
      </c>
      <c r="E2459" s="7" t="n">
        <v>7</v>
      </c>
      <c r="F2459" s="7" t="n">
        <v>19</v>
      </c>
      <c r="G2459" s="7" t="n">
        <v>1</v>
      </c>
    </row>
    <row r="2460" spans="1:9">
      <c r="A2460" t="s">
        <v>4</v>
      </c>
      <c r="B2460" s="4" t="s">
        <v>5</v>
      </c>
      <c r="C2460" s="4" t="s">
        <v>20</v>
      </c>
    </row>
    <row r="2461" spans="1:9">
      <c r="A2461" t="n">
        <v>18887</v>
      </c>
      <c r="B2461" s="17" t="n">
        <v>3</v>
      </c>
      <c r="C2461" s="11" t="n">
        <f t="normal" ca="1">A2527</f>
        <v>0</v>
      </c>
    </row>
    <row r="2462" spans="1:9">
      <c r="A2462" t="s">
        <v>4</v>
      </c>
      <c r="B2462" s="4" t="s">
        <v>5</v>
      </c>
      <c r="C2462" s="4" t="s">
        <v>13</v>
      </c>
      <c r="D2462" s="4" t="s">
        <v>13</v>
      </c>
      <c r="E2462" s="4" t="s">
        <v>13</v>
      </c>
      <c r="F2462" s="4" t="s">
        <v>9</v>
      </c>
      <c r="G2462" s="4" t="s">
        <v>13</v>
      </c>
      <c r="H2462" s="4" t="s">
        <v>13</v>
      </c>
      <c r="I2462" s="4" t="s">
        <v>20</v>
      </c>
    </row>
    <row r="2463" spans="1:9">
      <c r="A2463" t="n">
        <v>18892</v>
      </c>
      <c r="B2463" s="10" t="n">
        <v>5</v>
      </c>
      <c r="C2463" s="7" t="n">
        <v>31</v>
      </c>
      <c r="D2463" s="7" t="n">
        <v>4</v>
      </c>
      <c r="E2463" s="7" t="n">
        <v>0</v>
      </c>
      <c r="F2463" s="7" t="n">
        <v>0</v>
      </c>
      <c r="G2463" s="7" t="n">
        <v>2</v>
      </c>
      <c r="H2463" s="7" t="n">
        <v>1</v>
      </c>
      <c r="I2463" s="11" t="n">
        <f t="normal" ca="1">A2469</f>
        <v>0</v>
      </c>
    </row>
    <row r="2464" spans="1:9">
      <c r="A2464" t="s">
        <v>4</v>
      </c>
      <c r="B2464" s="4" t="s">
        <v>5</v>
      </c>
      <c r="C2464" s="4" t="s">
        <v>13</v>
      </c>
      <c r="D2464" s="4" t="s">
        <v>13</v>
      </c>
      <c r="E2464" s="4" t="s">
        <v>9</v>
      </c>
      <c r="F2464" s="4" t="s">
        <v>13</v>
      </c>
      <c r="G2464" s="4" t="s">
        <v>13</v>
      </c>
    </row>
    <row r="2465" spans="1:9">
      <c r="A2465" t="n">
        <v>18906</v>
      </c>
      <c r="B2465" s="46" t="n">
        <v>10</v>
      </c>
      <c r="C2465" s="7" t="n">
        <v>4</v>
      </c>
      <c r="D2465" s="7" t="n">
        <v>0</v>
      </c>
      <c r="E2465" s="7" t="n">
        <v>7</v>
      </c>
      <c r="F2465" s="7" t="n">
        <v>19</v>
      </c>
      <c r="G2465" s="7" t="n">
        <v>1</v>
      </c>
    </row>
    <row r="2466" spans="1:9">
      <c r="A2466" t="s">
        <v>4</v>
      </c>
      <c r="B2466" s="4" t="s">
        <v>5</v>
      </c>
      <c r="C2466" s="4" t="s">
        <v>20</v>
      </c>
    </row>
    <row r="2467" spans="1:9">
      <c r="A2467" t="n">
        <v>18915</v>
      </c>
      <c r="B2467" s="17" t="n">
        <v>3</v>
      </c>
      <c r="C2467" s="11" t="n">
        <f t="normal" ca="1">A2527</f>
        <v>0</v>
      </c>
    </row>
    <row r="2468" spans="1:9">
      <c r="A2468" t="s">
        <v>4</v>
      </c>
      <c r="B2468" s="4" t="s">
        <v>5</v>
      </c>
      <c r="C2468" s="4" t="s">
        <v>13</v>
      </c>
      <c r="D2468" s="4" t="s">
        <v>13</v>
      </c>
      <c r="E2468" s="4" t="s">
        <v>13</v>
      </c>
      <c r="F2468" s="4" t="s">
        <v>9</v>
      </c>
      <c r="G2468" s="4" t="s">
        <v>13</v>
      </c>
      <c r="H2468" s="4" t="s">
        <v>13</v>
      </c>
      <c r="I2468" s="4" t="s">
        <v>20</v>
      </c>
    </row>
    <row r="2469" spans="1:9">
      <c r="A2469" t="n">
        <v>18920</v>
      </c>
      <c r="B2469" s="10" t="n">
        <v>5</v>
      </c>
      <c r="C2469" s="7" t="n">
        <v>31</v>
      </c>
      <c r="D2469" s="7" t="n">
        <v>5</v>
      </c>
      <c r="E2469" s="7" t="n">
        <v>0</v>
      </c>
      <c r="F2469" s="7" t="n">
        <v>0</v>
      </c>
      <c r="G2469" s="7" t="n">
        <v>2</v>
      </c>
      <c r="H2469" s="7" t="n">
        <v>1</v>
      </c>
      <c r="I2469" s="11" t="n">
        <f t="normal" ca="1">A2475</f>
        <v>0</v>
      </c>
    </row>
    <row r="2470" spans="1:9">
      <c r="A2470" t="s">
        <v>4</v>
      </c>
      <c r="B2470" s="4" t="s">
        <v>5</v>
      </c>
      <c r="C2470" s="4" t="s">
        <v>13</v>
      </c>
      <c r="D2470" s="4" t="s">
        <v>13</v>
      </c>
      <c r="E2470" s="4" t="s">
        <v>9</v>
      </c>
      <c r="F2470" s="4" t="s">
        <v>13</v>
      </c>
      <c r="G2470" s="4" t="s">
        <v>13</v>
      </c>
    </row>
    <row r="2471" spans="1:9">
      <c r="A2471" t="n">
        <v>18934</v>
      </c>
      <c r="B2471" s="46" t="n">
        <v>10</v>
      </c>
      <c r="C2471" s="7" t="n">
        <v>5</v>
      </c>
      <c r="D2471" s="7" t="n">
        <v>0</v>
      </c>
      <c r="E2471" s="7" t="n">
        <v>7</v>
      </c>
      <c r="F2471" s="7" t="n">
        <v>19</v>
      </c>
      <c r="G2471" s="7" t="n">
        <v>1</v>
      </c>
    </row>
    <row r="2472" spans="1:9">
      <c r="A2472" t="s">
        <v>4</v>
      </c>
      <c r="B2472" s="4" t="s">
        <v>5</v>
      </c>
      <c r="C2472" s="4" t="s">
        <v>20</v>
      </c>
    </row>
    <row r="2473" spans="1:9">
      <c r="A2473" t="n">
        <v>18943</v>
      </c>
      <c r="B2473" s="17" t="n">
        <v>3</v>
      </c>
      <c r="C2473" s="11" t="n">
        <f t="normal" ca="1">A2527</f>
        <v>0</v>
      </c>
    </row>
    <row r="2474" spans="1:9">
      <c r="A2474" t="s">
        <v>4</v>
      </c>
      <c r="B2474" s="4" t="s">
        <v>5</v>
      </c>
      <c r="C2474" s="4" t="s">
        <v>13</v>
      </c>
      <c r="D2474" s="4" t="s">
        <v>13</v>
      </c>
      <c r="E2474" s="4" t="s">
        <v>13</v>
      </c>
      <c r="F2474" s="4" t="s">
        <v>9</v>
      </c>
      <c r="G2474" s="4" t="s">
        <v>13</v>
      </c>
      <c r="H2474" s="4" t="s">
        <v>13</v>
      </c>
      <c r="I2474" s="4" t="s">
        <v>20</v>
      </c>
    </row>
    <row r="2475" spans="1:9">
      <c r="A2475" t="n">
        <v>18948</v>
      </c>
      <c r="B2475" s="10" t="n">
        <v>5</v>
      </c>
      <c r="C2475" s="7" t="n">
        <v>31</v>
      </c>
      <c r="D2475" s="7" t="n">
        <v>6</v>
      </c>
      <c r="E2475" s="7" t="n">
        <v>0</v>
      </c>
      <c r="F2475" s="7" t="n">
        <v>0</v>
      </c>
      <c r="G2475" s="7" t="n">
        <v>2</v>
      </c>
      <c r="H2475" s="7" t="n">
        <v>1</v>
      </c>
      <c r="I2475" s="11" t="n">
        <f t="normal" ca="1">A2481</f>
        <v>0</v>
      </c>
    </row>
    <row r="2476" spans="1:9">
      <c r="A2476" t="s">
        <v>4</v>
      </c>
      <c r="B2476" s="4" t="s">
        <v>5</v>
      </c>
      <c r="C2476" s="4" t="s">
        <v>13</v>
      </c>
      <c r="D2476" s="4" t="s">
        <v>13</v>
      </c>
      <c r="E2476" s="4" t="s">
        <v>9</v>
      </c>
      <c r="F2476" s="4" t="s">
        <v>13</v>
      </c>
      <c r="G2476" s="4" t="s">
        <v>13</v>
      </c>
    </row>
    <row r="2477" spans="1:9">
      <c r="A2477" t="n">
        <v>18962</v>
      </c>
      <c r="B2477" s="46" t="n">
        <v>10</v>
      </c>
      <c r="C2477" s="7" t="n">
        <v>6</v>
      </c>
      <c r="D2477" s="7" t="n">
        <v>0</v>
      </c>
      <c r="E2477" s="7" t="n">
        <v>7</v>
      </c>
      <c r="F2477" s="7" t="n">
        <v>19</v>
      </c>
      <c r="G2477" s="7" t="n">
        <v>1</v>
      </c>
    </row>
    <row r="2478" spans="1:9">
      <c r="A2478" t="s">
        <v>4</v>
      </c>
      <c r="B2478" s="4" t="s">
        <v>5</v>
      </c>
      <c r="C2478" s="4" t="s">
        <v>20</v>
      </c>
    </row>
    <row r="2479" spans="1:9">
      <c r="A2479" t="n">
        <v>18971</v>
      </c>
      <c r="B2479" s="17" t="n">
        <v>3</v>
      </c>
      <c r="C2479" s="11" t="n">
        <f t="normal" ca="1">A2527</f>
        <v>0</v>
      </c>
    </row>
    <row r="2480" spans="1:9">
      <c r="A2480" t="s">
        <v>4</v>
      </c>
      <c r="B2480" s="4" t="s">
        <v>5</v>
      </c>
      <c r="C2480" s="4" t="s">
        <v>13</v>
      </c>
      <c r="D2480" s="4" t="s">
        <v>13</v>
      </c>
      <c r="E2480" s="4" t="s">
        <v>13</v>
      </c>
      <c r="F2480" s="4" t="s">
        <v>9</v>
      </c>
      <c r="G2480" s="4" t="s">
        <v>13</v>
      </c>
      <c r="H2480" s="4" t="s">
        <v>13</v>
      </c>
      <c r="I2480" s="4" t="s">
        <v>20</v>
      </c>
    </row>
    <row r="2481" spans="1:9">
      <c r="A2481" t="n">
        <v>18976</v>
      </c>
      <c r="B2481" s="10" t="n">
        <v>5</v>
      </c>
      <c r="C2481" s="7" t="n">
        <v>31</v>
      </c>
      <c r="D2481" s="7" t="n">
        <v>7</v>
      </c>
      <c r="E2481" s="7" t="n">
        <v>0</v>
      </c>
      <c r="F2481" s="7" t="n">
        <v>0</v>
      </c>
      <c r="G2481" s="7" t="n">
        <v>2</v>
      </c>
      <c r="H2481" s="7" t="n">
        <v>1</v>
      </c>
      <c r="I2481" s="11" t="n">
        <f t="normal" ca="1">A2487</f>
        <v>0</v>
      </c>
    </row>
    <row r="2482" spans="1:9">
      <c r="A2482" t="s">
        <v>4</v>
      </c>
      <c r="B2482" s="4" t="s">
        <v>5</v>
      </c>
      <c r="C2482" s="4" t="s">
        <v>13</v>
      </c>
      <c r="D2482" s="4" t="s">
        <v>13</v>
      </c>
      <c r="E2482" s="4" t="s">
        <v>9</v>
      </c>
      <c r="F2482" s="4" t="s">
        <v>13</v>
      </c>
      <c r="G2482" s="4" t="s">
        <v>13</v>
      </c>
    </row>
    <row r="2483" spans="1:9">
      <c r="A2483" t="n">
        <v>18990</v>
      </c>
      <c r="B2483" s="46" t="n">
        <v>10</v>
      </c>
      <c r="C2483" s="7" t="n">
        <v>7</v>
      </c>
      <c r="D2483" s="7" t="n">
        <v>0</v>
      </c>
      <c r="E2483" s="7" t="n">
        <v>7</v>
      </c>
      <c r="F2483" s="7" t="n">
        <v>19</v>
      </c>
      <c r="G2483" s="7" t="n">
        <v>1</v>
      </c>
    </row>
    <row r="2484" spans="1:9">
      <c r="A2484" t="s">
        <v>4</v>
      </c>
      <c r="B2484" s="4" t="s">
        <v>5</v>
      </c>
      <c r="C2484" s="4" t="s">
        <v>20</v>
      </c>
    </row>
    <row r="2485" spans="1:9">
      <c r="A2485" t="n">
        <v>18999</v>
      </c>
      <c r="B2485" s="17" t="n">
        <v>3</v>
      </c>
      <c r="C2485" s="11" t="n">
        <f t="normal" ca="1">A2527</f>
        <v>0</v>
      </c>
    </row>
    <row r="2486" spans="1:9">
      <c r="A2486" t="s">
        <v>4</v>
      </c>
      <c r="B2486" s="4" t="s">
        <v>5</v>
      </c>
      <c r="C2486" s="4" t="s">
        <v>13</v>
      </c>
      <c r="D2486" s="4" t="s">
        <v>13</v>
      </c>
      <c r="E2486" s="4" t="s">
        <v>13</v>
      </c>
      <c r="F2486" s="4" t="s">
        <v>9</v>
      </c>
      <c r="G2486" s="4" t="s">
        <v>13</v>
      </c>
      <c r="H2486" s="4" t="s">
        <v>13</v>
      </c>
      <c r="I2486" s="4" t="s">
        <v>20</v>
      </c>
    </row>
    <row r="2487" spans="1:9">
      <c r="A2487" t="n">
        <v>19004</v>
      </c>
      <c r="B2487" s="10" t="n">
        <v>5</v>
      </c>
      <c r="C2487" s="7" t="n">
        <v>31</v>
      </c>
      <c r="D2487" s="7" t="n">
        <v>8</v>
      </c>
      <c r="E2487" s="7" t="n">
        <v>0</v>
      </c>
      <c r="F2487" s="7" t="n">
        <v>0</v>
      </c>
      <c r="G2487" s="7" t="n">
        <v>2</v>
      </c>
      <c r="H2487" s="7" t="n">
        <v>1</v>
      </c>
      <c r="I2487" s="11" t="n">
        <f t="normal" ca="1">A2493</f>
        <v>0</v>
      </c>
    </row>
    <row r="2488" spans="1:9">
      <c r="A2488" t="s">
        <v>4</v>
      </c>
      <c r="B2488" s="4" t="s">
        <v>5</v>
      </c>
      <c r="C2488" s="4" t="s">
        <v>13</v>
      </c>
      <c r="D2488" s="4" t="s">
        <v>13</v>
      </c>
      <c r="E2488" s="4" t="s">
        <v>9</v>
      </c>
      <c r="F2488" s="4" t="s">
        <v>13</v>
      </c>
      <c r="G2488" s="4" t="s">
        <v>13</v>
      </c>
    </row>
    <row r="2489" spans="1:9">
      <c r="A2489" t="n">
        <v>19018</v>
      </c>
      <c r="B2489" s="46" t="n">
        <v>10</v>
      </c>
      <c r="C2489" s="7" t="n">
        <v>8</v>
      </c>
      <c r="D2489" s="7" t="n">
        <v>0</v>
      </c>
      <c r="E2489" s="7" t="n">
        <v>7</v>
      </c>
      <c r="F2489" s="7" t="n">
        <v>19</v>
      </c>
      <c r="G2489" s="7" t="n">
        <v>1</v>
      </c>
    </row>
    <row r="2490" spans="1:9">
      <c r="A2490" t="s">
        <v>4</v>
      </c>
      <c r="B2490" s="4" t="s">
        <v>5</v>
      </c>
      <c r="C2490" s="4" t="s">
        <v>20</v>
      </c>
    </row>
    <row r="2491" spans="1:9">
      <c r="A2491" t="n">
        <v>19027</v>
      </c>
      <c r="B2491" s="17" t="n">
        <v>3</v>
      </c>
      <c r="C2491" s="11" t="n">
        <f t="normal" ca="1">A2527</f>
        <v>0</v>
      </c>
    </row>
    <row r="2492" spans="1:9">
      <c r="A2492" t="s">
        <v>4</v>
      </c>
      <c r="B2492" s="4" t="s">
        <v>5</v>
      </c>
      <c r="C2492" s="4" t="s">
        <v>13</v>
      </c>
      <c r="D2492" s="4" t="s">
        <v>13</v>
      </c>
      <c r="E2492" s="4" t="s">
        <v>13</v>
      </c>
      <c r="F2492" s="4" t="s">
        <v>9</v>
      </c>
      <c r="G2492" s="4" t="s">
        <v>13</v>
      </c>
      <c r="H2492" s="4" t="s">
        <v>13</v>
      </c>
      <c r="I2492" s="4" t="s">
        <v>20</v>
      </c>
    </row>
    <row r="2493" spans="1:9">
      <c r="A2493" t="n">
        <v>19032</v>
      </c>
      <c r="B2493" s="10" t="n">
        <v>5</v>
      </c>
      <c r="C2493" s="7" t="n">
        <v>31</v>
      </c>
      <c r="D2493" s="7" t="n">
        <v>9</v>
      </c>
      <c r="E2493" s="7" t="n">
        <v>0</v>
      </c>
      <c r="F2493" s="7" t="n">
        <v>0</v>
      </c>
      <c r="G2493" s="7" t="n">
        <v>2</v>
      </c>
      <c r="H2493" s="7" t="n">
        <v>1</v>
      </c>
      <c r="I2493" s="11" t="n">
        <f t="normal" ca="1">A2499</f>
        <v>0</v>
      </c>
    </row>
    <row r="2494" spans="1:9">
      <c r="A2494" t="s">
        <v>4</v>
      </c>
      <c r="B2494" s="4" t="s">
        <v>5</v>
      </c>
      <c r="C2494" s="4" t="s">
        <v>13</v>
      </c>
      <c r="D2494" s="4" t="s">
        <v>13</v>
      </c>
      <c r="E2494" s="4" t="s">
        <v>9</v>
      </c>
      <c r="F2494" s="4" t="s">
        <v>13</v>
      </c>
      <c r="G2494" s="4" t="s">
        <v>13</v>
      </c>
    </row>
    <row r="2495" spans="1:9">
      <c r="A2495" t="n">
        <v>19046</v>
      </c>
      <c r="B2495" s="46" t="n">
        <v>10</v>
      </c>
      <c r="C2495" s="7" t="n">
        <v>9</v>
      </c>
      <c r="D2495" s="7" t="n">
        <v>0</v>
      </c>
      <c r="E2495" s="7" t="n">
        <v>7</v>
      </c>
      <c r="F2495" s="7" t="n">
        <v>19</v>
      </c>
      <c r="G2495" s="7" t="n">
        <v>1</v>
      </c>
    </row>
    <row r="2496" spans="1:9">
      <c r="A2496" t="s">
        <v>4</v>
      </c>
      <c r="B2496" s="4" t="s">
        <v>5</v>
      </c>
      <c r="C2496" s="4" t="s">
        <v>20</v>
      </c>
    </row>
    <row r="2497" spans="1:9">
      <c r="A2497" t="n">
        <v>19055</v>
      </c>
      <c r="B2497" s="17" t="n">
        <v>3</v>
      </c>
      <c r="C2497" s="11" t="n">
        <f t="normal" ca="1">A2527</f>
        <v>0</v>
      </c>
    </row>
    <row r="2498" spans="1:9">
      <c r="A2498" t="s">
        <v>4</v>
      </c>
      <c r="B2498" s="4" t="s">
        <v>5</v>
      </c>
      <c r="C2498" s="4" t="s">
        <v>13</v>
      </c>
      <c r="D2498" s="4" t="s">
        <v>13</v>
      </c>
      <c r="E2498" s="4" t="s">
        <v>13</v>
      </c>
      <c r="F2498" s="4" t="s">
        <v>9</v>
      </c>
      <c r="G2498" s="4" t="s">
        <v>13</v>
      </c>
      <c r="H2498" s="4" t="s">
        <v>13</v>
      </c>
      <c r="I2498" s="4" t="s">
        <v>20</v>
      </c>
    </row>
    <row r="2499" spans="1:9">
      <c r="A2499" t="n">
        <v>19060</v>
      </c>
      <c r="B2499" s="10" t="n">
        <v>5</v>
      </c>
      <c r="C2499" s="7" t="n">
        <v>31</v>
      </c>
      <c r="D2499" s="7" t="n">
        <v>10</v>
      </c>
      <c r="E2499" s="7" t="n">
        <v>0</v>
      </c>
      <c r="F2499" s="7" t="n">
        <v>0</v>
      </c>
      <c r="G2499" s="7" t="n">
        <v>2</v>
      </c>
      <c r="H2499" s="7" t="n">
        <v>1</v>
      </c>
      <c r="I2499" s="11" t="n">
        <f t="normal" ca="1">A2505</f>
        <v>0</v>
      </c>
    </row>
    <row r="2500" spans="1:9">
      <c r="A2500" t="s">
        <v>4</v>
      </c>
      <c r="B2500" s="4" t="s">
        <v>5</v>
      </c>
      <c r="C2500" s="4" t="s">
        <v>13</v>
      </c>
      <c r="D2500" s="4" t="s">
        <v>13</v>
      </c>
      <c r="E2500" s="4" t="s">
        <v>9</v>
      </c>
      <c r="F2500" s="4" t="s">
        <v>13</v>
      </c>
      <c r="G2500" s="4" t="s">
        <v>13</v>
      </c>
    </row>
    <row r="2501" spans="1:9">
      <c r="A2501" t="n">
        <v>19074</v>
      </c>
      <c r="B2501" s="46" t="n">
        <v>10</v>
      </c>
      <c r="C2501" s="7" t="n">
        <v>10</v>
      </c>
      <c r="D2501" s="7" t="n">
        <v>0</v>
      </c>
      <c r="E2501" s="7" t="n">
        <v>7</v>
      </c>
      <c r="F2501" s="7" t="n">
        <v>19</v>
      </c>
      <c r="G2501" s="7" t="n">
        <v>1</v>
      </c>
    </row>
    <row r="2502" spans="1:9">
      <c r="A2502" t="s">
        <v>4</v>
      </c>
      <c r="B2502" s="4" t="s">
        <v>5</v>
      </c>
      <c r="C2502" s="4" t="s">
        <v>20</v>
      </c>
    </row>
    <row r="2503" spans="1:9">
      <c r="A2503" t="n">
        <v>19083</v>
      </c>
      <c r="B2503" s="17" t="n">
        <v>3</v>
      </c>
      <c r="C2503" s="11" t="n">
        <f t="normal" ca="1">A2527</f>
        <v>0</v>
      </c>
    </row>
    <row r="2504" spans="1:9">
      <c r="A2504" t="s">
        <v>4</v>
      </c>
      <c r="B2504" s="4" t="s">
        <v>5</v>
      </c>
      <c r="C2504" s="4" t="s">
        <v>13</v>
      </c>
      <c r="D2504" s="4" t="s">
        <v>13</v>
      </c>
      <c r="E2504" s="4" t="s">
        <v>13</v>
      </c>
      <c r="F2504" s="4" t="s">
        <v>9</v>
      </c>
      <c r="G2504" s="4" t="s">
        <v>13</v>
      </c>
      <c r="H2504" s="4" t="s">
        <v>13</v>
      </c>
      <c r="I2504" s="4" t="s">
        <v>20</v>
      </c>
    </row>
    <row r="2505" spans="1:9">
      <c r="A2505" t="n">
        <v>19088</v>
      </c>
      <c r="B2505" s="10" t="n">
        <v>5</v>
      </c>
      <c r="C2505" s="7" t="n">
        <v>31</v>
      </c>
      <c r="D2505" s="7" t="n">
        <v>11</v>
      </c>
      <c r="E2505" s="7" t="n">
        <v>0</v>
      </c>
      <c r="F2505" s="7" t="n">
        <v>0</v>
      </c>
      <c r="G2505" s="7" t="n">
        <v>2</v>
      </c>
      <c r="H2505" s="7" t="n">
        <v>1</v>
      </c>
      <c r="I2505" s="11" t="n">
        <f t="normal" ca="1">A2511</f>
        <v>0</v>
      </c>
    </row>
    <row r="2506" spans="1:9">
      <c r="A2506" t="s">
        <v>4</v>
      </c>
      <c r="B2506" s="4" t="s">
        <v>5</v>
      </c>
      <c r="C2506" s="4" t="s">
        <v>13</v>
      </c>
      <c r="D2506" s="4" t="s">
        <v>13</v>
      </c>
      <c r="E2506" s="4" t="s">
        <v>9</v>
      </c>
      <c r="F2506" s="4" t="s">
        <v>13</v>
      </c>
      <c r="G2506" s="4" t="s">
        <v>13</v>
      </c>
    </row>
    <row r="2507" spans="1:9">
      <c r="A2507" t="n">
        <v>19102</v>
      </c>
      <c r="B2507" s="46" t="n">
        <v>10</v>
      </c>
      <c r="C2507" s="7" t="n">
        <v>11</v>
      </c>
      <c r="D2507" s="7" t="n">
        <v>0</v>
      </c>
      <c r="E2507" s="7" t="n">
        <v>7</v>
      </c>
      <c r="F2507" s="7" t="n">
        <v>19</v>
      </c>
      <c r="G2507" s="7" t="n">
        <v>1</v>
      </c>
    </row>
    <row r="2508" spans="1:9">
      <c r="A2508" t="s">
        <v>4</v>
      </c>
      <c r="B2508" s="4" t="s">
        <v>5</v>
      </c>
      <c r="C2508" s="4" t="s">
        <v>20</v>
      </c>
    </row>
    <row r="2509" spans="1:9">
      <c r="A2509" t="n">
        <v>19111</v>
      </c>
      <c r="B2509" s="17" t="n">
        <v>3</v>
      </c>
      <c r="C2509" s="11" t="n">
        <f t="normal" ca="1">A2527</f>
        <v>0</v>
      </c>
    </row>
    <row r="2510" spans="1:9">
      <c r="A2510" t="s">
        <v>4</v>
      </c>
      <c r="B2510" s="4" t="s">
        <v>5</v>
      </c>
      <c r="C2510" s="4" t="s">
        <v>13</v>
      </c>
      <c r="D2510" s="4" t="s">
        <v>13</v>
      </c>
      <c r="E2510" s="4" t="s">
        <v>13</v>
      </c>
      <c r="F2510" s="4" t="s">
        <v>9</v>
      </c>
      <c r="G2510" s="4" t="s">
        <v>13</v>
      </c>
      <c r="H2510" s="4" t="s">
        <v>13</v>
      </c>
      <c r="I2510" s="4" t="s">
        <v>20</v>
      </c>
    </row>
    <row r="2511" spans="1:9">
      <c r="A2511" t="n">
        <v>19116</v>
      </c>
      <c r="B2511" s="10" t="n">
        <v>5</v>
      </c>
      <c r="C2511" s="7" t="n">
        <v>31</v>
      </c>
      <c r="D2511" s="7" t="n">
        <v>12</v>
      </c>
      <c r="E2511" s="7" t="n">
        <v>0</v>
      </c>
      <c r="F2511" s="7" t="n">
        <v>0</v>
      </c>
      <c r="G2511" s="7" t="n">
        <v>2</v>
      </c>
      <c r="H2511" s="7" t="n">
        <v>1</v>
      </c>
      <c r="I2511" s="11" t="n">
        <f t="normal" ca="1">A2517</f>
        <v>0</v>
      </c>
    </row>
    <row r="2512" spans="1:9">
      <c r="A2512" t="s">
        <v>4</v>
      </c>
      <c r="B2512" s="4" t="s">
        <v>5</v>
      </c>
      <c r="C2512" s="4" t="s">
        <v>13</v>
      </c>
      <c r="D2512" s="4" t="s">
        <v>13</v>
      </c>
      <c r="E2512" s="4" t="s">
        <v>9</v>
      </c>
      <c r="F2512" s="4" t="s">
        <v>13</v>
      </c>
      <c r="G2512" s="4" t="s">
        <v>13</v>
      </c>
    </row>
    <row r="2513" spans="1:9">
      <c r="A2513" t="n">
        <v>19130</v>
      </c>
      <c r="B2513" s="46" t="n">
        <v>10</v>
      </c>
      <c r="C2513" s="7" t="n">
        <v>12</v>
      </c>
      <c r="D2513" s="7" t="n">
        <v>0</v>
      </c>
      <c r="E2513" s="7" t="n">
        <v>7</v>
      </c>
      <c r="F2513" s="7" t="n">
        <v>19</v>
      </c>
      <c r="G2513" s="7" t="n">
        <v>1</v>
      </c>
    </row>
    <row r="2514" spans="1:9">
      <c r="A2514" t="s">
        <v>4</v>
      </c>
      <c r="B2514" s="4" t="s">
        <v>5</v>
      </c>
      <c r="C2514" s="4" t="s">
        <v>20</v>
      </c>
    </row>
    <row r="2515" spans="1:9">
      <c r="A2515" t="n">
        <v>19139</v>
      </c>
      <c r="B2515" s="17" t="n">
        <v>3</v>
      </c>
      <c r="C2515" s="11" t="n">
        <f t="normal" ca="1">A2527</f>
        <v>0</v>
      </c>
    </row>
    <row r="2516" spans="1:9">
      <c r="A2516" t="s">
        <v>4</v>
      </c>
      <c r="B2516" s="4" t="s">
        <v>5</v>
      </c>
      <c r="C2516" s="4" t="s">
        <v>13</v>
      </c>
      <c r="D2516" s="4" t="s">
        <v>13</v>
      </c>
      <c r="E2516" s="4" t="s">
        <v>13</v>
      </c>
      <c r="F2516" s="4" t="s">
        <v>9</v>
      </c>
      <c r="G2516" s="4" t="s">
        <v>13</v>
      </c>
      <c r="H2516" s="4" t="s">
        <v>13</v>
      </c>
      <c r="I2516" s="4" t="s">
        <v>20</v>
      </c>
    </row>
    <row r="2517" spans="1:9">
      <c r="A2517" t="n">
        <v>19144</v>
      </c>
      <c r="B2517" s="10" t="n">
        <v>5</v>
      </c>
      <c r="C2517" s="7" t="n">
        <v>31</v>
      </c>
      <c r="D2517" s="7" t="n">
        <v>13</v>
      </c>
      <c r="E2517" s="7" t="n">
        <v>0</v>
      </c>
      <c r="F2517" s="7" t="n">
        <v>0</v>
      </c>
      <c r="G2517" s="7" t="n">
        <v>2</v>
      </c>
      <c r="H2517" s="7" t="n">
        <v>1</v>
      </c>
      <c r="I2517" s="11" t="n">
        <f t="normal" ca="1">A2523</f>
        <v>0</v>
      </c>
    </row>
    <row r="2518" spans="1:9">
      <c r="A2518" t="s">
        <v>4</v>
      </c>
      <c r="B2518" s="4" t="s">
        <v>5</v>
      </c>
      <c r="C2518" s="4" t="s">
        <v>13</v>
      </c>
      <c r="D2518" s="4" t="s">
        <v>13</v>
      </c>
      <c r="E2518" s="4" t="s">
        <v>9</v>
      </c>
      <c r="F2518" s="4" t="s">
        <v>13</v>
      </c>
      <c r="G2518" s="4" t="s">
        <v>13</v>
      </c>
    </row>
    <row r="2519" spans="1:9">
      <c r="A2519" t="n">
        <v>19158</v>
      </c>
      <c r="B2519" s="46" t="n">
        <v>10</v>
      </c>
      <c r="C2519" s="7" t="n">
        <v>13</v>
      </c>
      <c r="D2519" s="7" t="n">
        <v>0</v>
      </c>
      <c r="E2519" s="7" t="n">
        <v>7</v>
      </c>
      <c r="F2519" s="7" t="n">
        <v>19</v>
      </c>
      <c r="G2519" s="7" t="n">
        <v>1</v>
      </c>
    </row>
    <row r="2520" spans="1:9">
      <c r="A2520" t="s">
        <v>4</v>
      </c>
      <c r="B2520" s="4" t="s">
        <v>5</v>
      </c>
      <c r="C2520" s="4" t="s">
        <v>20</v>
      </c>
    </row>
    <row r="2521" spans="1:9">
      <c r="A2521" t="n">
        <v>19167</v>
      </c>
      <c r="B2521" s="17" t="n">
        <v>3</v>
      </c>
      <c r="C2521" s="11" t="n">
        <f t="normal" ca="1">A2527</f>
        <v>0</v>
      </c>
    </row>
    <row r="2522" spans="1:9">
      <c r="A2522" t="s">
        <v>4</v>
      </c>
      <c r="B2522" s="4" t="s">
        <v>5</v>
      </c>
      <c r="C2522" s="4" t="s">
        <v>13</v>
      </c>
      <c r="D2522" s="4" t="s">
        <v>13</v>
      </c>
      <c r="E2522" s="4" t="s">
        <v>13</v>
      </c>
      <c r="F2522" s="4" t="s">
        <v>9</v>
      </c>
      <c r="G2522" s="4" t="s">
        <v>13</v>
      </c>
      <c r="H2522" s="4" t="s">
        <v>13</v>
      </c>
      <c r="I2522" s="4" t="s">
        <v>20</v>
      </c>
    </row>
    <row r="2523" spans="1:9">
      <c r="A2523" t="n">
        <v>19172</v>
      </c>
      <c r="B2523" s="10" t="n">
        <v>5</v>
      </c>
      <c r="C2523" s="7" t="n">
        <v>31</v>
      </c>
      <c r="D2523" s="7" t="n">
        <v>14</v>
      </c>
      <c r="E2523" s="7" t="n">
        <v>0</v>
      </c>
      <c r="F2523" s="7" t="n">
        <v>0</v>
      </c>
      <c r="G2523" s="7" t="n">
        <v>2</v>
      </c>
      <c r="H2523" s="7" t="n">
        <v>1</v>
      </c>
      <c r="I2523" s="11" t="n">
        <f t="normal" ca="1">A2527</f>
        <v>0</v>
      </c>
    </row>
    <row r="2524" spans="1:9">
      <c r="A2524" t="s">
        <v>4</v>
      </c>
      <c r="B2524" s="4" t="s">
        <v>5</v>
      </c>
      <c r="C2524" s="4" t="s">
        <v>13</v>
      </c>
      <c r="D2524" s="4" t="s">
        <v>13</v>
      </c>
      <c r="E2524" s="4" t="s">
        <v>9</v>
      </c>
      <c r="F2524" s="4" t="s">
        <v>13</v>
      </c>
      <c r="G2524" s="4" t="s">
        <v>13</v>
      </c>
    </row>
    <row r="2525" spans="1:9">
      <c r="A2525" t="n">
        <v>19186</v>
      </c>
      <c r="B2525" s="46" t="n">
        <v>10</v>
      </c>
      <c r="C2525" s="7" t="n">
        <v>14</v>
      </c>
      <c r="D2525" s="7" t="n">
        <v>0</v>
      </c>
      <c r="E2525" s="7" t="n">
        <v>7</v>
      </c>
      <c r="F2525" s="7" t="n">
        <v>19</v>
      </c>
      <c r="G2525" s="7" t="n">
        <v>1</v>
      </c>
    </row>
    <row r="2526" spans="1:9">
      <c r="A2526" t="s">
        <v>4</v>
      </c>
      <c r="B2526" s="4" t="s">
        <v>5</v>
      </c>
      <c r="C2526" s="4" t="s">
        <v>13</v>
      </c>
      <c r="D2526" s="4" t="s">
        <v>10</v>
      </c>
      <c r="E2526" s="4" t="s">
        <v>13</v>
      </c>
      <c r="F2526" s="4" t="s">
        <v>13</v>
      </c>
      <c r="G2526" s="4" t="s">
        <v>20</v>
      </c>
    </row>
    <row r="2527" spans="1:9">
      <c r="A2527" t="n">
        <v>19195</v>
      </c>
      <c r="B2527" s="10" t="n">
        <v>5</v>
      </c>
      <c r="C2527" s="7" t="n">
        <v>30</v>
      </c>
      <c r="D2527" s="7" t="n">
        <v>25</v>
      </c>
      <c r="E2527" s="7" t="n">
        <v>8</v>
      </c>
      <c r="F2527" s="7" t="n">
        <v>1</v>
      </c>
      <c r="G2527" s="11" t="n">
        <f t="normal" ca="1">A2605</f>
        <v>0</v>
      </c>
    </row>
    <row r="2528" spans="1:9">
      <c r="A2528" t="s">
        <v>4</v>
      </c>
      <c r="B2528" s="4" t="s">
        <v>5</v>
      </c>
      <c r="C2528" s="4" t="s">
        <v>13</v>
      </c>
      <c r="D2528" s="4" t="s">
        <v>13</v>
      </c>
      <c r="E2528" s="4" t="s">
        <v>13</v>
      </c>
      <c r="F2528" s="4" t="s">
        <v>9</v>
      </c>
      <c r="G2528" s="4" t="s">
        <v>13</v>
      </c>
      <c r="H2528" s="4" t="s">
        <v>13</v>
      </c>
      <c r="I2528" s="4" t="s">
        <v>20</v>
      </c>
    </row>
    <row r="2529" spans="1:9">
      <c r="A2529" t="n">
        <v>19205</v>
      </c>
      <c r="B2529" s="10" t="n">
        <v>5</v>
      </c>
      <c r="C2529" s="7" t="n">
        <v>31</v>
      </c>
      <c r="D2529" s="7" t="n">
        <v>2</v>
      </c>
      <c r="E2529" s="7" t="n">
        <v>0</v>
      </c>
      <c r="F2529" s="7" t="n">
        <v>0</v>
      </c>
      <c r="G2529" s="7" t="n">
        <v>2</v>
      </c>
      <c r="H2529" s="7" t="n">
        <v>1</v>
      </c>
      <c r="I2529" s="11" t="n">
        <f t="normal" ca="1">A2535</f>
        <v>0</v>
      </c>
    </row>
    <row r="2530" spans="1:9">
      <c r="A2530" t="s">
        <v>4</v>
      </c>
      <c r="B2530" s="4" t="s">
        <v>5</v>
      </c>
      <c r="C2530" s="4" t="s">
        <v>13</v>
      </c>
      <c r="D2530" s="4" t="s">
        <v>13</v>
      </c>
      <c r="E2530" s="4" t="s">
        <v>9</v>
      </c>
      <c r="F2530" s="4" t="s">
        <v>13</v>
      </c>
      <c r="G2530" s="4" t="s">
        <v>13</v>
      </c>
    </row>
    <row r="2531" spans="1:9">
      <c r="A2531" t="n">
        <v>19219</v>
      </c>
      <c r="B2531" s="46" t="n">
        <v>10</v>
      </c>
      <c r="C2531" s="7" t="n">
        <v>2</v>
      </c>
      <c r="D2531" s="7" t="n">
        <v>0</v>
      </c>
      <c r="E2531" s="7" t="n">
        <v>8</v>
      </c>
      <c r="F2531" s="7" t="n">
        <v>19</v>
      </c>
      <c r="G2531" s="7" t="n">
        <v>1</v>
      </c>
    </row>
    <row r="2532" spans="1:9">
      <c r="A2532" t="s">
        <v>4</v>
      </c>
      <c r="B2532" s="4" t="s">
        <v>5</v>
      </c>
      <c r="C2532" s="4" t="s">
        <v>20</v>
      </c>
    </row>
    <row r="2533" spans="1:9">
      <c r="A2533" t="n">
        <v>19228</v>
      </c>
      <c r="B2533" s="17" t="n">
        <v>3</v>
      </c>
      <c r="C2533" s="11" t="n">
        <f t="normal" ca="1">A2605</f>
        <v>0</v>
      </c>
    </row>
    <row r="2534" spans="1:9">
      <c r="A2534" t="s">
        <v>4</v>
      </c>
      <c r="B2534" s="4" t="s">
        <v>5</v>
      </c>
      <c r="C2534" s="4" t="s">
        <v>13</v>
      </c>
      <c r="D2534" s="4" t="s">
        <v>13</v>
      </c>
      <c r="E2534" s="4" t="s">
        <v>13</v>
      </c>
      <c r="F2534" s="4" t="s">
        <v>9</v>
      </c>
      <c r="G2534" s="4" t="s">
        <v>13</v>
      </c>
      <c r="H2534" s="4" t="s">
        <v>13</v>
      </c>
      <c r="I2534" s="4" t="s">
        <v>20</v>
      </c>
    </row>
    <row r="2535" spans="1:9">
      <c r="A2535" t="n">
        <v>19233</v>
      </c>
      <c r="B2535" s="10" t="n">
        <v>5</v>
      </c>
      <c r="C2535" s="7" t="n">
        <v>31</v>
      </c>
      <c r="D2535" s="7" t="n">
        <v>3</v>
      </c>
      <c r="E2535" s="7" t="n">
        <v>0</v>
      </c>
      <c r="F2535" s="7" t="n">
        <v>0</v>
      </c>
      <c r="G2535" s="7" t="n">
        <v>2</v>
      </c>
      <c r="H2535" s="7" t="n">
        <v>1</v>
      </c>
      <c r="I2535" s="11" t="n">
        <f t="normal" ca="1">A2541</f>
        <v>0</v>
      </c>
    </row>
    <row r="2536" spans="1:9">
      <c r="A2536" t="s">
        <v>4</v>
      </c>
      <c r="B2536" s="4" t="s">
        <v>5</v>
      </c>
      <c r="C2536" s="4" t="s">
        <v>13</v>
      </c>
      <c r="D2536" s="4" t="s">
        <v>13</v>
      </c>
      <c r="E2536" s="4" t="s">
        <v>9</v>
      </c>
      <c r="F2536" s="4" t="s">
        <v>13</v>
      </c>
      <c r="G2536" s="4" t="s">
        <v>13</v>
      </c>
    </row>
    <row r="2537" spans="1:9">
      <c r="A2537" t="n">
        <v>19247</v>
      </c>
      <c r="B2537" s="46" t="n">
        <v>10</v>
      </c>
      <c r="C2537" s="7" t="n">
        <v>3</v>
      </c>
      <c r="D2537" s="7" t="n">
        <v>0</v>
      </c>
      <c r="E2537" s="7" t="n">
        <v>8</v>
      </c>
      <c r="F2537" s="7" t="n">
        <v>19</v>
      </c>
      <c r="G2537" s="7" t="n">
        <v>1</v>
      </c>
    </row>
    <row r="2538" spans="1:9">
      <c r="A2538" t="s">
        <v>4</v>
      </c>
      <c r="B2538" s="4" t="s">
        <v>5</v>
      </c>
      <c r="C2538" s="4" t="s">
        <v>20</v>
      </c>
    </row>
    <row r="2539" spans="1:9">
      <c r="A2539" t="n">
        <v>19256</v>
      </c>
      <c r="B2539" s="17" t="n">
        <v>3</v>
      </c>
      <c r="C2539" s="11" t="n">
        <f t="normal" ca="1">A2605</f>
        <v>0</v>
      </c>
    </row>
    <row r="2540" spans="1:9">
      <c r="A2540" t="s">
        <v>4</v>
      </c>
      <c r="B2540" s="4" t="s">
        <v>5</v>
      </c>
      <c r="C2540" s="4" t="s">
        <v>13</v>
      </c>
      <c r="D2540" s="4" t="s">
        <v>13</v>
      </c>
      <c r="E2540" s="4" t="s">
        <v>13</v>
      </c>
      <c r="F2540" s="4" t="s">
        <v>9</v>
      </c>
      <c r="G2540" s="4" t="s">
        <v>13</v>
      </c>
      <c r="H2540" s="4" t="s">
        <v>13</v>
      </c>
      <c r="I2540" s="4" t="s">
        <v>20</v>
      </c>
    </row>
    <row r="2541" spans="1:9">
      <c r="A2541" t="n">
        <v>19261</v>
      </c>
      <c r="B2541" s="10" t="n">
        <v>5</v>
      </c>
      <c r="C2541" s="7" t="n">
        <v>31</v>
      </c>
      <c r="D2541" s="7" t="n">
        <v>4</v>
      </c>
      <c r="E2541" s="7" t="n">
        <v>0</v>
      </c>
      <c r="F2541" s="7" t="n">
        <v>0</v>
      </c>
      <c r="G2541" s="7" t="n">
        <v>2</v>
      </c>
      <c r="H2541" s="7" t="n">
        <v>1</v>
      </c>
      <c r="I2541" s="11" t="n">
        <f t="normal" ca="1">A2547</f>
        <v>0</v>
      </c>
    </row>
    <row r="2542" spans="1:9">
      <c r="A2542" t="s">
        <v>4</v>
      </c>
      <c r="B2542" s="4" t="s">
        <v>5</v>
      </c>
      <c r="C2542" s="4" t="s">
        <v>13</v>
      </c>
      <c r="D2542" s="4" t="s">
        <v>13</v>
      </c>
      <c r="E2542" s="4" t="s">
        <v>9</v>
      </c>
      <c r="F2542" s="4" t="s">
        <v>13</v>
      </c>
      <c r="G2542" s="4" t="s">
        <v>13</v>
      </c>
    </row>
    <row r="2543" spans="1:9">
      <c r="A2543" t="n">
        <v>19275</v>
      </c>
      <c r="B2543" s="46" t="n">
        <v>10</v>
      </c>
      <c r="C2543" s="7" t="n">
        <v>4</v>
      </c>
      <c r="D2543" s="7" t="n">
        <v>0</v>
      </c>
      <c r="E2543" s="7" t="n">
        <v>8</v>
      </c>
      <c r="F2543" s="7" t="n">
        <v>19</v>
      </c>
      <c r="G2543" s="7" t="n">
        <v>1</v>
      </c>
    </row>
    <row r="2544" spans="1:9">
      <c r="A2544" t="s">
        <v>4</v>
      </c>
      <c r="B2544" s="4" t="s">
        <v>5</v>
      </c>
      <c r="C2544" s="4" t="s">
        <v>20</v>
      </c>
    </row>
    <row r="2545" spans="1:9">
      <c r="A2545" t="n">
        <v>19284</v>
      </c>
      <c r="B2545" s="17" t="n">
        <v>3</v>
      </c>
      <c r="C2545" s="11" t="n">
        <f t="normal" ca="1">A2605</f>
        <v>0</v>
      </c>
    </row>
    <row r="2546" spans="1:9">
      <c r="A2546" t="s">
        <v>4</v>
      </c>
      <c r="B2546" s="4" t="s">
        <v>5</v>
      </c>
      <c r="C2546" s="4" t="s">
        <v>13</v>
      </c>
      <c r="D2546" s="4" t="s">
        <v>13</v>
      </c>
      <c r="E2546" s="4" t="s">
        <v>13</v>
      </c>
      <c r="F2546" s="4" t="s">
        <v>9</v>
      </c>
      <c r="G2546" s="4" t="s">
        <v>13</v>
      </c>
      <c r="H2546" s="4" t="s">
        <v>13</v>
      </c>
      <c r="I2546" s="4" t="s">
        <v>20</v>
      </c>
    </row>
    <row r="2547" spans="1:9">
      <c r="A2547" t="n">
        <v>19289</v>
      </c>
      <c r="B2547" s="10" t="n">
        <v>5</v>
      </c>
      <c r="C2547" s="7" t="n">
        <v>31</v>
      </c>
      <c r="D2547" s="7" t="n">
        <v>5</v>
      </c>
      <c r="E2547" s="7" t="n">
        <v>0</v>
      </c>
      <c r="F2547" s="7" t="n">
        <v>0</v>
      </c>
      <c r="G2547" s="7" t="n">
        <v>2</v>
      </c>
      <c r="H2547" s="7" t="n">
        <v>1</v>
      </c>
      <c r="I2547" s="11" t="n">
        <f t="normal" ca="1">A2553</f>
        <v>0</v>
      </c>
    </row>
    <row r="2548" spans="1:9">
      <c r="A2548" t="s">
        <v>4</v>
      </c>
      <c r="B2548" s="4" t="s">
        <v>5</v>
      </c>
      <c r="C2548" s="4" t="s">
        <v>13</v>
      </c>
      <c r="D2548" s="4" t="s">
        <v>13</v>
      </c>
      <c r="E2548" s="4" t="s">
        <v>9</v>
      </c>
      <c r="F2548" s="4" t="s">
        <v>13</v>
      </c>
      <c r="G2548" s="4" t="s">
        <v>13</v>
      </c>
    </row>
    <row r="2549" spans="1:9">
      <c r="A2549" t="n">
        <v>19303</v>
      </c>
      <c r="B2549" s="46" t="n">
        <v>10</v>
      </c>
      <c r="C2549" s="7" t="n">
        <v>5</v>
      </c>
      <c r="D2549" s="7" t="n">
        <v>0</v>
      </c>
      <c r="E2549" s="7" t="n">
        <v>8</v>
      </c>
      <c r="F2549" s="7" t="n">
        <v>19</v>
      </c>
      <c r="G2549" s="7" t="n">
        <v>1</v>
      </c>
    </row>
    <row r="2550" spans="1:9">
      <c r="A2550" t="s">
        <v>4</v>
      </c>
      <c r="B2550" s="4" t="s">
        <v>5</v>
      </c>
      <c r="C2550" s="4" t="s">
        <v>20</v>
      </c>
    </row>
    <row r="2551" spans="1:9">
      <c r="A2551" t="n">
        <v>19312</v>
      </c>
      <c r="B2551" s="17" t="n">
        <v>3</v>
      </c>
      <c r="C2551" s="11" t="n">
        <f t="normal" ca="1">A2605</f>
        <v>0</v>
      </c>
    </row>
    <row r="2552" spans="1:9">
      <c r="A2552" t="s">
        <v>4</v>
      </c>
      <c r="B2552" s="4" t="s">
        <v>5</v>
      </c>
      <c r="C2552" s="4" t="s">
        <v>13</v>
      </c>
      <c r="D2552" s="4" t="s">
        <v>13</v>
      </c>
      <c r="E2552" s="4" t="s">
        <v>13</v>
      </c>
      <c r="F2552" s="4" t="s">
        <v>9</v>
      </c>
      <c r="G2552" s="4" t="s">
        <v>13</v>
      </c>
      <c r="H2552" s="4" t="s">
        <v>13</v>
      </c>
      <c r="I2552" s="4" t="s">
        <v>20</v>
      </c>
    </row>
    <row r="2553" spans="1:9">
      <c r="A2553" t="n">
        <v>19317</v>
      </c>
      <c r="B2553" s="10" t="n">
        <v>5</v>
      </c>
      <c r="C2553" s="7" t="n">
        <v>31</v>
      </c>
      <c r="D2553" s="7" t="n">
        <v>6</v>
      </c>
      <c r="E2553" s="7" t="n">
        <v>0</v>
      </c>
      <c r="F2553" s="7" t="n">
        <v>0</v>
      </c>
      <c r="G2553" s="7" t="n">
        <v>2</v>
      </c>
      <c r="H2553" s="7" t="n">
        <v>1</v>
      </c>
      <c r="I2553" s="11" t="n">
        <f t="normal" ca="1">A2559</f>
        <v>0</v>
      </c>
    </row>
    <row r="2554" spans="1:9">
      <c r="A2554" t="s">
        <v>4</v>
      </c>
      <c r="B2554" s="4" t="s">
        <v>5</v>
      </c>
      <c r="C2554" s="4" t="s">
        <v>13</v>
      </c>
      <c r="D2554" s="4" t="s">
        <v>13</v>
      </c>
      <c r="E2554" s="4" t="s">
        <v>9</v>
      </c>
      <c r="F2554" s="4" t="s">
        <v>13</v>
      </c>
      <c r="G2554" s="4" t="s">
        <v>13</v>
      </c>
    </row>
    <row r="2555" spans="1:9">
      <c r="A2555" t="n">
        <v>19331</v>
      </c>
      <c r="B2555" s="46" t="n">
        <v>10</v>
      </c>
      <c r="C2555" s="7" t="n">
        <v>6</v>
      </c>
      <c r="D2555" s="7" t="n">
        <v>0</v>
      </c>
      <c r="E2555" s="7" t="n">
        <v>8</v>
      </c>
      <c r="F2555" s="7" t="n">
        <v>19</v>
      </c>
      <c r="G2555" s="7" t="n">
        <v>1</v>
      </c>
    </row>
    <row r="2556" spans="1:9">
      <c r="A2556" t="s">
        <v>4</v>
      </c>
      <c r="B2556" s="4" t="s">
        <v>5</v>
      </c>
      <c r="C2556" s="4" t="s">
        <v>20</v>
      </c>
    </row>
    <row r="2557" spans="1:9">
      <c r="A2557" t="n">
        <v>19340</v>
      </c>
      <c r="B2557" s="17" t="n">
        <v>3</v>
      </c>
      <c r="C2557" s="11" t="n">
        <f t="normal" ca="1">A2605</f>
        <v>0</v>
      </c>
    </row>
    <row r="2558" spans="1:9">
      <c r="A2558" t="s">
        <v>4</v>
      </c>
      <c r="B2558" s="4" t="s">
        <v>5</v>
      </c>
      <c r="C2558" s="4" t="s">
        <v>13</v>
      </c>
      <c r="D2558" s="4" t="s">
        <v>13</v>
      </c>
      <c r="E2558" s="4" t="s">
        <v>13</v>
      </c>
      <c r="F2558" s="4" t="s">
        <v>9</v>
      </c>
      <c r="G2558" s="4" t="s">
        <v>13</v>
      </c>
      <c r="H2558" s="4" t="s">
        <v>13</v>
      </c>
      <c r="I2558" s="4" t="s">
        <v>20</v>
      </c>
    </row>
    <row r="2559" spans="1:9">
      <c r="A2559" t="n">
        <v>19345</v>
      </c>
      <c r="B2559" s="10" t="n">
        <v>5</v>
      </c>
      <c r="C2559" s="7" t="n">
        <v>31</v>
      </c>
      <c r="D2559" s="7" t="n">
        <v>7</v>
      </c>
      <c r="E2559" s="7" t="n">
        <v>0</v>
      </c>
      <c r="F2559" s="7" t="n">
        <v>0</v>
      </c>
      <c r="G2559" s="7" t="n">
        <v>2</v>
      </c>
      <c r="H2559" s="7" t="n">
        <v>1</v>
      </c>
      <c r="I2559" s="11" t="n">
        <f t="normal" ca="1">A2565</f>
        <v>0</v>
      </c>
    </row>
    <row r="2560" spans="1:9">
      <c r="A2560" t="s">
        <v>4</v>
      </c>
      <c r="B2560" s="4" t="s">
        <v>5</v>
      </c>
      <c r="C2560" s="4" t="s">
        <v>13</v>
      </c>
      <c r="D2560" s="4" t="s">
        <v>13</v>
      </c>
      <c r="E2560" s="4" t="s">
        <v>9</v>
      </c>
      <c r="F2560" s="4" t="s">
        <v>13</v>
      </c>
      <c r="G2560" s="4" t="s">
        <v>13</v>
      </c>
    </row>
    <row r="2561" spans="1:9">
      <c r="A2561" t="n">
        <v>19359</v>
      </c>
      <c r="B2561" s="46" t="n">
        <v>10</v>
      </c>
      <c r="C2561" s="7" t="n">
        <v>7</v>
      </c>
      <c r="D2561" s="7" t="n">
        <v>0</v>
      </c>
      <c r="E2561" s="7" t="n">
        <v>8</v>
      </c>
      <c r="F2561" s="7" t="n">
        <v>19</v>
      </c>
      <c r="G2561" s="7" t="n">
        <v>1</v>
      </c>
    </row>
    <row r="2562" spans="1:9">
      <c r="A2562" t="s">
        <v>4</v>
      </c>
      <c r="B2562" s="4" t="s">
        <v>5</v>
      </c>
      <c r="C2562" s="4" t="s">
        <v>20</v>
      </c>
    </row>
    <row r="2563" spans="1:9">
      <c r="A2563" t="n">
        <v>19368</v>
      </c>
      <c r="B2563" s="17" t="n">
        <v>3</v>
      </c>
      <c r="C2563" s="11" t="n">
        <f t="normal" ca="1">A2605</f>
        <v>0</v>
      </c>
    </row>
    <row r="2564" spans="1:9">
      <c r="A2564" t="s">
        <v>4</v>
      </c>
      <c r="B2564" s="4" t="s">
        <v>5</v>
      </c>
      <c r="C2564" s="4" t="s">
        <v>13</v>
      </c>
      <c r="D2564" s="4" t="s">
        <v>13</v>
      </c>
      <c r="E2564" s="4" t="s">
        <v>13</v>
      </c>
      <c r="F2564" s="4" t="s">
        <v>9</v>
      </c>
      <c r="G2564" s="4" t="s">
        <v>13</v>
      </c>
      <c r="H2564" s="4" t="s">
        <v>13</v>
      </c>
      <c r="I2564" s="4" t="s">
        <v>20</v>
      </c>
    </row>
    <row r="2565" spans="1:9">
      <c r="A2565" t="n">
        <v>19373</v>
      </c>
      <c r="B2565" s="10" t="n">
        <v>5</v>
      </c>
      <c r="C2565" s="7" t="n">
        <v>31</v>
      </c>
      <c r="D2565" s="7" t="n">
        <v>8</v>
      </c>
      <c r="E2565" s="7" t="n">
        <v>0</v>
      </c>
      <c r="F2565" s="7" t="n">
        <v>0</v>
      </c>
      <c r="G2565" s="7" t="n">
        <v>2</v>
      </c>
      <c r="H2565" s="7" t="n">
        <v>1</v>
      </c>
      <c r="I2565" s="11" t="n">
        <f t="normal" ca="1">A2571</f>
        <v>0</v>
      </c>
    </row>
    <row r="2566" spans="1:9">
      <c r="A2566" t="s">
        <v>4</v>
      </c>
      <c r="B2566" s="4" t="s">
        <v>5</v>
      </c>
      <c r="C2566" s="4" t="s">
        <v>13</v>
      </c>
      <c r="D2566" s="4" t="s">
        <v>13</v>
      </c>
      <c r="E2566" s="4" t="s">
        <v>9</v>
      </c>
      <c r="F2566" s="4" t="s">
        <v>13</v>
      </c>
      <c r="G2566" s="4" t="s">
        <v>13</v>
      </c>
    </row>
    <row r="2567" spans="1:9">
      <c r="A2567" t="n">
        <v>19387</v>
      </c>
      <c r="B2567" s="46" t="n">
        <v>10</v>
      </c>
      <c r="C2567" s="7" t="n">
        <v>8</v>
      </c>
      <c r="D2567" s="7" t="n">
        <v>0</v>
      </c>
      <c r="E2567" s="7" t="n">
        <v>8</v>
      </c>
      <c r="F2567" s="7" t="n">
        <v>19</v>
      </c>
      <c r="G2567" s="7" t="n">
        <v>1</v>
      </c>
    </row>
    <row r="2568" spans="1:9">
      <c r="A2568" t="s">
        <v>4</v>
      </c>
      <c r="B2568" s="4" t="s">
        <v>5</v>
      </c>
      <c r="C2568" s="4" t="s">
        <v>20</v>
      </c>
    </row>
    <row r="2569" spans="1:9">
      <c r="A2569" t="n">
        <v>19396</v>
      </c>
      <c r="B2569" s="17" t="n">
        <v>3</v>
      </c>
      <c r="C2569" s="11" t="n">
        <f t="normal" ca="1">A2605</f>
        <v>0</v>
      </c>
    </row>
    <row r="2570" spans="1:9">
      <c r="A2570" t="s">
        <v>4</v>
      </c>
      <c r="B2570" s="4" t="s">
        <v>5</v>
      </c>
      <c r="C2570" s="4" t="s">
        <v>13</v>
      </c>
      <c r="D2570" s="4" t="s">
        <v>13</v>
      </c>
      <c r="E2570" s="4" t="s">
        <v>13</v>
      </c>
      <c r="F2570" s="4" t="s">
        <v>9</v>
      </c>
      <c r="G2570" s="4" t="s">
        <v>13</v>
      </c>
      <c r="H2570" s="4" t="s">
        <v>13</v>
      </c>
      <c r="I2570" s="4" t="s">
        <v>20</v>
      </c>
    </row>
    <row r="2571" spans="1:9">
      <c r="A2571" t="n">
        <v>19401</v>
      </c>
      <c r="B2571" s="10" t="n">
        <v>5</v>
      </c>
      <c r="C2571" s="7" t="n">
        <v>31</v>
      </c>
      <c r="D2571" s="7" t="n">
        <v>9</v>
      </c>
      <c r="E2571" s="7" t="n">
        <v>0</v>
      </c>
      <c r="F2571" s="7" t="n">
        <v>0</v>
      </c>
      <c r="G2571" s="7" t="n">
        <v>2</v>
      </c>
      <c r="H2571" s="7" t="n">
        <v>1</v>
      </c>
      <c r="I2571" s="11" t="n">
        <f t="normal" ca="1">A2577</f>
        <v>0</v>
      </c>
    </row>
    <row r="2572" spans="1:9">
      <c r="A2572" t="s">
        <v>4</v>
      </c>
      <c r="B2572" s="4" t="s">
        <v>5</v>
      </c>
      <c r="C2572" s="4" t="s">
        <v>13</v>
      </c>
      <c r="D2572" s="4" t="s">
        <v>13</v>
      </c>
      <c r="E2572" s="4" t="s">
        <v>9</v>
      </c>
      <c r="F2572" s="4" t="s">
        <v>13</v>
      </c>
      <c r="G2572" s="4" t="s">
        <v>13</v>
      </c>
    </row>
    <row r="2573" spans="1:9">
      <c r="A2573" t="n">
        <v>19415</v>
      </c>
      <c r="B2573" s="46" t="n">
        <v>10</v>
      </c>
      <c r="C2573" s="7" t="n">
        <v>9</v>
      </c>
      <c r="D2573" s="7" t="n">
        <v>0</v>
      </c>
      <c r="E2573" s="7" t="n">
        <v>8</v>
      </c>
      <c r="F2573" s="7" t="n">
        <v>19</v>
      </c>
      <c r="G2573" s="7" t="n">
        <v>1</v>
      </c>
    </row>
    <row r="2574" spans="1:9">
      <c r="A2574" t="s">
        <v>4</v>
      </c>
      <c r="B2574" s="4" t="s">
        <v>5</v>
      </c>
      <c r="C2574" s="4" t="s">
        <v>20</v>
      </c>
    </row>
    <row r="2575" spans="1:9">
      <c r="A2575" t="n">
        <v>19424</v>
      </c>
      <c r="B2575" s="17" t="n">
        <v>3</v>
      </c>
      <c r="C2575" s="11" t="n">
        <f t="normal" ca="1">A2605</f>
        <v>0</v>
      </c>
    </row>
    <row r="2576" spans="1:9">
      <c r="A2576" t="s">
        <v>4</v>
      </c>
      <c r="B2576" s="4" t="s">
        <v>5</v>
      </c>
      <c r="C2576" s="4" t="s">
        <v>13</v>
      </c>
      <c r="D2576" s="4" t="s">
        <v>13</v>
      </c>
      <c r="E2576" s="4" t="s">
        <v>13</v>
      </c>
      <c r="F2576" s="4" t="s">
        <v>9</v>
      </c>
      <c r="G2576" s="4" t="s">
        <v>13</v>
      </c>
      <c r="H2576" s="4" t="s">
        <v>13</v>
      </c>
      <c r="I2576" s="4" t="s">
        <v>20</v>
      </c>
    </row>
    <row r="2577" spans="1:9">
      <c r="A2577" t="n">
        <v>19429</v>
      </c>
      <c r="B2577" s="10" t="n">
        <v>5</v>
      </c>
      <c r="C2577" s="7" t="n">
        <v>31</v>
      </c>
      <c r="D2577" s="7" t="n">
        <v>10</v>
      </c>
      <c r="E2577" s="7" t="n">
        <v>0</v>
      </c>
      <c r="F2577" s="7" t="n">
        <v>0</v>
      </c>
      <c r="G2577" s="7" t="n">
        <v>2</v>
      </c>
      <c r="H2577" s="7" t="n">
        <v>1</v>
      </c>
      <c r="I2577" s="11" t="n">
        <f t="normal" ca="1">A2583</f>
        <v>0</v>
      </c>
    </row>
    <row r="2578" spans="1:9">
      <c r="A2578" t="s">
        <v>4</v>
      </c>
      <c r="B2578" s="4" t="s">
        <v>5</v>
      </c>
      <c r="C2578" s="4" t="s">
        <v>13</v>
      </c>
      <c r="D2578" s="4" t="s">
        <v>13</v>
      </c>
      <c r="E2578" s="4" t="s">
        <v>9</v>
      </c>
      <c r="F2578" s="4" t="s">
        <v>13</v>
      </c>
      <c r="G2578" s="4" t="s">
        <v>13</v>
      </c>
    </row>
    <row r="2579" spans="1:9">
      <c r="A2579" t="n">
        <v>19443</v>
      </c>
      <c r="B2579" s="46" t="n">
        <v>10</v>
      </c>
      <c r="C2579" s="7" t="n">
        <v>10</v>
      </c>
      <c r="D2579" s="7" t="n">
        <v>0</v>
      </c>
      <c r="E2579" s="7" t="n">
        <v>8</v>
      </c>
      <c r="F2579" s="7" t="n">
        <v>19</v>
      </c>
      <c r="G2579" s="7" t="n">
        <v>1</v>
      </c>
    </row>
    <row r="2580" spans="1:9">
      <c r="A2580" t="s">
        <v>4</v>
      </c>
      <c r="B2580" s="4" t="s">
        <v>5</v>
      </c>
      <c r="C2580" s="4" t="s">
        <v>20</v>
      </c>
    </row>
    <row r="2581" spans="1:9">
      <c r="A2581" t="n">
        <v>19452</v>
      </c>
      <c r="B2581" s="17" t="n">
        <v>3</v>
      </c>
      <c r="C2581" s="11" t="n">
        <f t="normal" ca="1">A2605</f>
        <v>0</v>
      </c>
    </row>
    <row r="2582" spans="1:9">
      <c r="A2582" t="s">
        <v>4</v>
      </c>
      <c r="B2582" s="4" t="s">
        <v>5</v>
      </c>
      <c r="C2582" s="4" t="s">
        <v>13</v>
      </c>
      <c r="D2582" s="4" t="s">
        <v>13</v>
      </c>
      <c r="E2582" s="4" t="s">
        <v>13</v>
      </c>
      <c r="F2582" s="4" t="s">
        <v>9</v>
      </c>
      <c r="G2582" s="4" t="s">
        <v>13</v>
      </c>
      <c r="H2582" s="4" t="s">
        <v>13</v>
      </c>
      <c r="I2582" s="4" t="s">
        <v>20</v>
      </c>
    </row>
    <row r="2583" spans="1:9">
      <c r="A2583" t="n">
        <v>19457</v>
      </c>
      <c r="B2583" s="10" t="n">
        <v>5</v>
      </c>
      <c r="C2583" s="7" t="n">
        <v>31</v>
      </c>
      <c r="D2583" s="7" t="n">
        <v>11</v>
      </c>
      <c r="E2583" s="7" t="n">
        <v>0</v>
      </c>
      <c r="F2583" s="7" t="n">
        <v>0</v>
      </c>
      <c r="G2583" s="7" t="n">
        <v>2</v>
      </c>
      <c r="H2583" s="7" t="n">
        <v>1</v>
      </c>
      <c r="I2583" s="11" t="n">
        <f t="normal" ca="1">A2589</f>
        <v>0</v>
      </c>
    </row>
    <row r="2584" spans="1:9">
      <c r="A2584" t="s">
        <v>4</v>
      </c>
      <c r="B2584" s="4" t="s">
        <v>5</v>
      </c>
      <c r="C2584" s="4" t="s">
        <v>13</v>
      </c>
      <c r="D2584" s="4" t="s">
        <v>13</v>
      </c>
      <c r="E2584" s="4" t="s">
        <v>9</v>
      </c>
      <c r="F2584" s="4" t="s">
        <v>13</v>
      </c>
      <c r="G2584" s="4" t="s">
        <v>13</v>
      </c>
    </row>
    <row r="2585" spans="1:9">
      <c r="A2585" t="n">
        <v>19471</v>
      </c>
      <c r="B2585" s="46" t="n">
        <v>10</v>
      </c>
      <c r="C2585" s="7" t="n">
        <v>11</v>
      </c>
      <c r="D2585" s="7" t="n">
        <v>0</v>
      </c>
      <c r="E2585" s="7" t="n">
        <v>8</v>
      </c>
      <c r="F2585" s="7" t="n">
        <v>19</v>
      </c>
      <c r="G2585" s="7" t="n">
        <v>1</v>
      </c>
    </row>
    <row r="2586" spans="1:9">
      <c r="A2586" t="s">
        <v>4</v>
      </c>
      <c r="B2586" s="4" t="s">
        <v>5</v>
      </c>
      <c r="C2586" s="4" t="s">
        <v>20</v>
      </c>
    </row>
    <row r="2587" spans="1:9">
      <c r="A2587" t="n">
        <v>19480</v>
      </c>
      <c r="B2587" s="17" t="n">
        <v>3</v>
      </c>
      <c r="C2587" s="11" t="n">
        <f t="normal" ca="1">A2605</f>
        <v>0</v>
      </c>
    </row>
    <row r="2588" spans="1:9">
      <c r="A2588" t="s">
        <v>4</v>
      </c>
      <c r="B2588" s="4" t="s">
        <v>5</v>
      </c>
      <c r="C2588" s="4" t="s">
        <v>13</v>
      </c>
      <c r="D2588" s="4" t="s">
        <v>13</v>
      </c>
      <c r="E2588" s="4" t="s">
        <v>13</v>
      </c>
      <c r="F2588" s="4" t="s">
        <v>9</v>
      </c>
      <c r="G2588" s="4" t="s">
        <v>13</v>
      </c>
      <c r="H2588" s="4" t="s">
        <v>13</v>
      </c>
      <c r="I2588" s="4" t="s">
        <v>20</v>
      </c>
    </row>
    <row r="2589" spans="1:9">
      <c r="A2589" t="n">
        <v>19485</v>
      </c>
      <c r="B2589" s="10" t="n">
        <v>5</v>
      </c>
      <c r="C2589" s="7" t="n">
        <v>31</v>
      </c>
      <c r="D2589" s="7" t="n">
        <v>12</v>
      </c>
      <c r="E2589" s="7" t="n">
        <v>0</v>
      </c>
      <c r="F2589" s="7" t="n">
        <v>0</v>
      </c>
      <c r="G2589" s="7" t="n">
        <v>2</v>
      </c>
      <c r="H2589" s="7" t="n">
        <v>1</v>
      </c>
      <c r="I2589" s="11" t="n">
        <f t="normal" ca="1">A2595</f>
        <v>0</v>
      </c>
    </row>
    <row r="2590" spans="1:9">
      <c r="A2590" t="s">
        <v>4</v>
      </c>
      <c r="B2590" s="4" t="s">
        <v>5</v>
      </c>
      <c r="C2590" s="4" t="s">
        <v>13</v>
      </c>
      <c r="D2590" s="4" t="s">
        <v>13</v>
      </c>
      <c r="E2590" s="4" t="s">
        <v>9</v>
      </c>
      <c r="F2590" s="4" t="s">
        <v>13</v>
      </c>
      <c r="G2590" s="4" t="s">
        <v>13</v>
      </c>
    </row>
    <row r="2591" spans="1:9">
      <c r="A2591" t="n">
        <v>19499</v>
      </c>
      <c r="B2591" s="46" t="n">
        <v>10</v>
      </c>
      <c r="C2591" s="7" t="n">
        <v>12</v>
      </c>
      <c r="D2591" s="7" t="n">
        <v>0</v>
      </c>
      <c r="E2591" s="7" t="n">
        <v>8</v>
      </c>
      <c r="F2591" s="7" t="n">
        <v>19</v>
      </c>
      <c r="G2591" s="7" t="n">
        <v>1</v>
      </c>
    </row>
    <row r="2592" spans="1:9">
      <c r="A2592" t="s">
        <v>4</v>
      </c>
      <c r="B2592" s="4" t="s">
        <v>5</v>
      </c>
      <c r="C2592" s="4" t="s">
        <v>20</v>
      </c>
    </row>
    <row r="2593" spans="1:9">
      <c r="A2593" t="n">
        <v>19508</v>
      </c>
      <c r="B2593" s="17" t="n">
        <v>3</v>
      </c>
      <c r="C2593" s="11" t="n">
        <f t="normal" ca="1">A2605</f>
        <v>0</v>
      </c>
    </row>
    <row r="2594" spans="1:9">
      <c r="A2594" t="s">
        <v>4</v>
      </c>
      <c r="B2594" s="4" t="s">
        <v>5</v>
      </c>
      <c r="C2594" s="4" t="s">
        <v>13</v>
      </c>
      <c r="D2594" s="4" t="s">
        <v>13</v>
      </c>
      <c r="E2594" s="4" t="s">
        <v>13</v>
      </c>
      <c r="F2594" s="4" t="s">
        <v>9</v>
      </c>
      <c r="G2594" s="4" t="s">
        <v>13</v>
      </c>
      <c r="H2594" s="4" t="s">
        <v>13</v>
      </c>
      <c r="I2594" s="4" t="s">
        <v>20</v>
      </c>
    </row>
    <row r="2595" spans="1:9">
      <c r="A2595" t="n">
        <v>19513</v>
      </c>
      <c r="B2595" s="10" t="n">
        <v>5</v>
      </c>
      <c r="C2595" s="7" t="n">
        <v>31</v>
      </c>
      <c r="D2595" s="7" t="n">
        <v>13</v>
      </c>
      <c r="E2595" s="7" t="n">
        <v>0</v>
      </c>
      <c r="F2595" s="7" t="n">
        <v>0</v>
      </c>
      <c r="G2595" s="7" t="n">
        <v>2</v>
      </c>
      <c r="H2595" s="7" t="n">
        <v>1</v>
      </c>
      <c r="I2595" s="11" t="n">
        <f t="normal" ca="1">A2601</f>
        <v>0</v>
      </c>
    </row>
    <row r="2596" spans="1:9">
      <c r="A2596" t="s">
        <v>4</v>
      </c>
      <c r="B2596" s="4" t="s">
        <v>5</v>
      </c>
      <c r="C2596" s="4" t="s">
        <v>13</v>
      </c>
      <c r="D2596" s="4" t="s">
        <v>13</v>
      </c>
      <c r="E2596" s="4" t="s">
        <v>9</v>
      </c>
      <c r="F2596" s="4" t="s">
        <v>13</v>
      </c>
      <c r="G2596" s="4" t="s">
        <v>13</v>
      </c>
    </row>
    <row r="2597" spans="1:9">
      <c r="A2597" t="n">
        <v>19527</v>
      </c>
      <c r="B2597" s="46" t="n">
        <v>10</v>
      </c>
      <c r="C2597" s="7" t="n">
        <v>13</v>
      </c>
      <c r="D2597" s="7" t="n">
        <v>0</v>
      </c>
      <c r="E2597" s="7" t="n">
        <v>8</v>
      </c>
      <c r="F2597" s="7" t="n">
        <v>19</v>
      </c>
      <c r="G2597" s="7" t="n">
        <v>1</v>
      </c>
    </row>
    <row r="2598" spans="1:9">
      <c r="A2598" t="s">
        <v>4</v>
      </c>
      <c r="B2598" s="4" t="s">
        <v>5</v>
      </c>
      <c r="C2598" s="4" t="s">
        <v>20</v>
      </c>
    </row>
    <row r="2599" spans="1:9">
      <c r="A2599" t="n">
        <v>19536</v>
      </c>
      <c r="B2599" s="17" t="n">
        <v>3</v>
      </c>
      <c r="C2599" s="11" t="n">
        <f t="normal" ca="1">A2605</f>
        <v>0</v>
      </c>
    </row>
    <row r="2600" spans="1:9">
      <c r="A2600" t="s">
        <v>4</v>
      </c>
      <c r="B2600" s="4" t="s">
        <v>5</v>
      </c>
      <c r="C2600" s="4" t="s">
        <v>13</v>
      </c>
      <c r="D2600" s="4" t="s">
        <v>13</v>
      </c>
      <c r="E2600" s="4" t="s">
        <v>13</v>
      </c>
      <c r="F2600" s="4" t="s">
        <v>9</v>
      </c>
      <c r="G2600" s="4" t="s">
        <v>13</v>
      </c>
      <c r="H2600" s="4" t="s">
        <v>13</v>
      </c>
      <c r="I2600" s="4" t="s">
        <v>20</v>
      </c>
    </row>
    <row r="2601" spans="1:9">
      <c r="A2601" t="n">
        <v>19541</v>
      </c>
      <c r="B2601" s="10" t="n">
        <v>5</v>
      </c>
      <c r="C2601" s="7" t="n">
        <v>31</v>
      </c>
      <c r="D2601" s="7" t="n">
        <v>14</v>
      </c>
      <c r="E2601" s="7" t="n">
        <v>0</v>
      </c>
      <c r="F2601" s="7" t="n">
        <v>0</v>
      </c>
      <c r="G2601" s="7" t="n">
        <v>2</v>
      </c>
      <c r="H2601" s="7" t="n">
        <v>1</v>
      </c>
      <c r="I2601" s="11" t="n">
        <f t="normal" ca="1">A2605</f>
        <v>0</v>
      </c>
    </row>
    <row r="2602" spans="1:9">
      <c r="A2602" t="s">
        <v>4</v>
      </c>
      <c r="B2602" s="4" t="s">
        <v>5</v>
      </c>
      <c r="C2602" s="4" t="s">
        <v>13</v>
      </c>
      <c r="D2602" s="4" t="s">
        <v>13</v>
      </c>
      <c r="E2602" s="4" t="s">
        <v>9</v>
      </c>
      <c r="F2602" s="4" t="s">
        <v>13</v>
      </c>
      <c r="G2602" s="4" t="s">
        <v>13</v>
      </c>
    </row>
    <row r="2603" spans="1:9">
      <c r="A2603" t="n">
        <v>19555</v>
      </c>
      <c r="B2603" s="46" t="n">
        <v>10</v>
      </c>
      <c r="C2603" s="7" t="n">
        <v>14</v>
      </c>
      <c r="D2603" s="7" t="n">
        <v>0</v>
      </c>
      <c r="E2603" s="7" t="n">
        <v>8</v>
      </c>
      <c r="F2603" s="7" t="n">
        <v>19</v>
      </c>
      <c r="G2603" s="7" t="n">
        <v>1</v>
      </c>
    </row>
    <row r="2604" spans="1:9">
      <c r="A2604" t="s">
        <v>4</v>
      </c>
      <c r="B2604" s="4" t="s">
        <v>5</v>
      </c>
      <c r="C2604" s="4" t="s">
        <v>13</v>
      </c>
      <c r="D2604" s="4" t="s">
        <v>10</v>
      </c>
      <c r="E2604" s="4" t="s">
        <v>13</v>
      </c>
      <c r="F2604" s="4" t="s">
        <v>13</v>
      </c>
      <c r="G2604" s="4" t="s">
        <v>20</v>
      </c>
    </row>
    <row r="2605" spans="1:9">
      <c r="A2605" t="n">
        <v>19564</v>
      </c>
      <c r="B2605" s="10" t="n">
        <v>5</v>
      </c>
      <c r="C2605" s="7" t="n">
        <v>30</v>
      </c>
      <c r="D2605" s="7" t="n">
        <v>26</v>
      </c>
      <c r="E2605" s="7" t="n">
        <v>8</v>
      </c>
      <c r="F2605" s="7" t="n">
        <v>1</v>
      </c>
      <c r="G2605" s="11" t="n">
        <f t="normal" ca="1">A2683</f>
        <v>0</v>
      </c>
    </row>
    <row r="2606" spans="1:9">
      <c r="A2606" t="s">
        <v>4</v>
      </c>
      <c r="B2606" s="4" t="s">
        <v>5</v>
      </c>
      <c r="C2606" s="4" t="s">
        <v>13</v>
      </c>
      <c r="D2606" s="4" t="s">
        <v>13</v>
      </c>
      <c r="E2606" s="4" t="s">
        <v>13</v>
      </c>
      <c r="F2606" s="4" t="s">
        <v>9</v>
      </c>
      <c r="G2606" s="4" t="s">
        <v>13</v>
      </c>
      <c r="H2606" s="4" t="s">
        <v>13</v>
      </c>
      <c r="I2606" s="4" t="s">
        <v>20</v>
      </c>
    </row>
    <row r="2607" spans="1:9">
      <c r="A2607" t="n">
        <v>19574</v>
      </c>
      <c r="B2607" s="10" t="n">
        <v>5</v>
      </c>
      <c r="C2607" s="7" t="n">
        <v>31</v>
      </c>
      <c r="D2607" s="7" t="n">
        <v>2</v>
      </c>
      <c r="E2607" s="7" t="n">
        <v>0</v>
      </c>
      <c r="F2607" s="7" t="n">
        <v>0</v>
      </c>
      <c r="G2607" s="7" t="n">
        <v>2</v>
      </c>
      <c r="H2607" s="7" t="n">
        <v>1</v>
      </c>
      <c r="I2607" s="11" t="n">
        <f t="normal" ca="1">A2613</f>
        <v>0</v>
      </c>
    </row>
    <row r="2608" spans="1:9">
      <c r="A2608" t="s">
        <v>4</v>
      </c>
      <c r="B2608" s="4" t="s">
        <v>5</v>
      </c>
      <c r="C2608" s="4" t="s">
        <v>13</v>
      </c>
      <c r="D2608" s="4" t="s">
        <v>13</v>
      </c>
      <c r="E2608" s="4" t="s">
        <v>9</v>
      </c>
      <c r="F2608" s="4" t="s">
        <v>13</v>
      </c>
      <c r="G2608" s="4" t="s">
        <v>13</v>
      </c>
    </row>
    <row r="2609" spans="1:9">
      <c r="A2609" t="n">
        <v>19588</v>
      </c>
      <c r="B2609" s="46" t="n">
        <v>10</v>
      </c>
      <c r="C2609" s="7" t="n">
        <v>2</v>
      </c>
      <c r="D2609" s="7" t="n">
        <v>0</v>
      </c>
      <c r="E2609" s="7" t="n">
        <v>9</v>
      </c>
      <c r="F2609" s="7" t="n">
        <v>19</v>
      </c>
      <c r="G2609" s="7" t="n">
        <v>1</v>
      </c>
    </row>
    <row r="2610" spans="1:9">
      <c r="A2610" t="s">
        <v>4</v>
      </c>
      <c r="B2610" s="4" t="s">
        <v>5</v>
      </c>
      <c r="C2610" s="4" t="s">
        <v>20</v>
      </c>
    </row>
    <row r="2611" spans="1:9">
      <c r="A2611" t="n">
        <v>19597</v>
      </c>
      <c r="B2611" s="17" t="n">
        <v>3</v>
      </c>
      <c r="C2611" s="11" t="n">
        <f t="normal" ca="1">A2683</f>
        <v>0</v>
      </c>
    </row>
    <row r="2612" spans="1:9">
      <c r="A2612" t="s">
        <v>4</v>
      </c>
      <c r="B2612" s="4" t="s">
        <v>5</v>
      </c>
      <c r="C2612" s="4" t="s">
        <v>13</v>
      </c>
      <c r="D2612" s="4" t="s">
        <v>13</v>
      </c>
      <c r="E2612" s="4" t="s">
        <v>13</v>
      </c>
      <c r="F2612" s="4" t="s">
        <v>9</v>
      </c>
      <c r="G2612" s="4" t="s">
        <v>13</v>
      </c>
      <c r="H2612" s="4" t="s">
        <v>13</v>
      </c>
      <c r="I2612" s="4" t="s">
        <v>20</v>
      </c>
    </row>
    <row r="2613" spans="1:9">
      <c r="A2613" t="n">
        <v>19602</v>
      </c>
      <c r="B2613" s="10" t="n">
        <v>5</v>
      </c>
      <c r="C2613" s="7" t="n">
        <v>31</v>
      </c>
      <c r="D2613" s="7" t="n">
        <v>3</v>
      </c>
      <c r="E2613" s="7" t="n">
        <v>0</v>
      </c>
      <c r="F2613" s="7" t="n">
        <v>0</v>
      </c>
      <c r="G2613" s="7" t="n">
        <v>2</v>
      </c>
      <c r="H2613" s="7" t="n">
        <v>1</v>
      </c>
      <c r="I2613" s="11" t="n">
        <f t="normal" ca="1">A2619</f>
        <v>0</v>
      </c>
    </row>
    <row r="2614" spans="1:9">
      <c r="A2614" t="s">
        <v>4</v>
      </c>
      <c r="B2614" s="4" t="s">
        <v>5</v>
      </c>
      <c r="C2614" s="4" t="s">
        <v>13</v>
      </c>
      <c r="D2614" s="4" t="s">
        <v>13</v>
      </c>
      <c r="E2614" s="4" t="s">
        <v>9</v>
      </c>
      <c r="F2614" s="4" t="s">
        <v>13</v>
      </c>
      <c r="G2614" s="4" t="s">
        <v>13</v>
      </c>
    </row>
    <row r="2615" spans="1:9">
      <c r="A2615" t="n">
        <v>19616</v>
      </c>
      <c r="B2615" s="46" t="n">
        <v>10</v>
      </c>
      <c r="C2615" s="7" t="n">
        <v>3</v>
      </c>
      <c r="D2615" s="7" t="n">
        <v>0</v>
      </c>
      <c r="E2615" s="7" t="n">
        <v>9</v>
      </c>
      <c r="F2615" s="7" t="n">
        <v>19</v>
      </c>
      <c r="G2615" s="7" t="n">
        <v>1</v>
      </c>
    </row>
    <row r="2616" spans="1:9">
      <c r="A2616" t="s">
        <v>4</v>
      </c>
      <c r="B2616" s="4" t="s">
        <v>5</v>
      </c>
      <c r="C2616" s="4" t="s">
        <v>20</v>
      </c>
    </row>
    <row r="2617" spans="1:9">
      <c r="A2617" t="n">
        <v>19625</v>
      </c>
      <c r="B2617" s="17" t="n">
        <v>3</v>
      </c>
      <c r="C2617" s="11" t="n">
        <f t="normal" ca="1">A2683</f>
        <v>0</v>
      </c>
    </row>
    <row r="2618" spans="1:9">
      <c r="A2618" t="s">
        <v>4</v>
      </c>
      <c r="B2618" s="4" t="s">
        <v>5</v>
      </c>
      <c r="C2618" s="4" t="s">
        <v>13</v>
      </c>
      <c r="D2618" s="4" t="s">
        <v>13</v>
      </c>
      <c r="E2618" s="4" t="s">
        <v>13</v>
      </c>
      <c r="F2618" s="4" t="s">
        <v>9</v>
      </c>
      <c r="G2618" s="4" t="s">
        <v>13</v>
      </c>
      <c r="H2618" s="4" t="s">
        <v>13</v>
      </c>
      <c r="I2618" s="4" t="s">
        <v>20</v>
      </c>
    </row>
    <row r="2619" spans="1:9">
      <c r="A2619" t="n">
        <v>19630</v>
      </c>
      <c r="B2619" s="10" t="n">
        <v>5</v>
      </c>
      <c r="C2619" s="7" t="n">
        <v>31</v>
      </c>
      <c r="D2619" s="7" t="n">
        <v>4</v>
      </c>
      <c r="E2619" s="7" t="n">
        <v>0</v>
      </c>
      <c r="F2619" s="7" t="n">
        <v>0</v>
      </c>
      <c r="G2619" s="7" t="n">
        <v>2</v>
      </c>
      <c r="H2619" s="7" t="n">
        <v>1</v>
      </c>
      <c r="I2619" s="11" t="n">
        <f t="normal" ca="1">A2625</f>
        <v>0</v>
      </c>
    </row>
    <row r="2620" spans="1:9">
      <c r="A2620" t="s">
        <v>4</v>
      </c>
      <c r="B2620" s="4" t="s">
        <v>5</v>
      </c>
      <c r="C2620" s="4" t="s">
        <v>13</v>
      </c>
      <c r="D2620" s="4" t="s">
        <v>13</v>
      </c>
      <c r="E2620" s="4" t="s">
        <v>9</v>
      </c>
      <c r="F2620" s="4" t="s">
        <v>13</v>
      </c>
      <c r="G2620" s="4" t="s">
        <v>13</v>
      </c>
    </row>
    <row r="2621" spans="1:9">
      <c r="A2621" t="n">
        <v>19644</v>
      </c>
      <c r="B2621" s="46" t="n">
        <v>10</v>
      </c>
      <c r="C2621" s="7" t="n">
        <v>4</v>
      </c>
      <c r="D2621" s="7" t="n">
        <v>0</v>
      </c>
      <c r="E2621" s="7" t="n">
        <v>9</v>
      </c>
      <c r="F2621" s="7" t="n">
        <v>19</v>
      </c>
      <c r="G2621" s="7" t="n">
        <v>1</v>
      </c>
    </row>
    <row r="2622" spans="1:9">
      <c r="A2622" t="s">
        <v>4</v>
      </c>
      <c r="B2622" s="4" t="s">
        <v>5</v>
      </c>
      <c r="C2622" s="4" t="s">
        <v>20</v>
      </c>
    </row>
    <row r="2623" spans="1:9">
      <c r="A2623" t="n">
        <v>19653</v>
      </c>
      <c r="B2623" s="17" t="n">
        <v>3</v>
      </c>
      <c r="C2623" s="11" t="n">
        <f t="normal" ca="1">A2683</f>
        <v>0</v>
      </c>
    </row>
    <row r="2624" spans="1:9">
      <c r="A2624" t="s">
        <v>4</v>
      </c>
      <c r="B2624" s="4" t="s">
        <v>5</v>
      </c>
      <c r="C2624" s="4" t="s">
        <v>13</v>
      </c>
      <c r="D2624" s="4" t="s">
        <v>13</v>
      </c>
      <c r="E2624" s="4" t="s">
        <v>13</v>
      </c>
      <c r="F2624" s="4" t="s">
        <v>9</v>
      </c>
      <c r="G2624" s="4" t="s">
        <v>13</v>
      </c>
      <c r="H2624" s="4" t="s">
        <v>13</v>
      </c>
      <c r="I2624" s="4" t="s">
        <v>20</v>
      </c>
    </row>
    <row r="2625" spans="1:9">
      <c r="A2625" t="n">
        <v>19658</v>
      </c>
      <c r="B2625" s="10" t="n">
        <v>5</v>
      </c>
      <c r="C2625" s="7" t="n">
        <v>31</v>
      </c>
      <c r="D2625" s="7" t="n">
        <v>5</v>
      </c>
      <c r="E2625" s="7" t="n">
        <v>0</v>
      </c>
      <c r="F2625" s="7" t="n">
        <v>0</v>
      </c>
      <c r="G2625" s="7" t="n">
        <v>2</v>
      </c>
      <c r="H2625" s="7" t="n">
        <v>1</v>
      </c>
      <c r="I2625" s="11" t="n">
        <f t="normal" ca="1">A2631</f>
        <v>0</v>
      </c>
    </row>
    <row r="2626" spans="1:9">
      <c r="A2626" t="s">
        <v>4</v>
      </c>
      <c r="B2626" s="4" t="s">
        <v>5</v>
      </c>
      <c r="C2626" s="4" t="s">
        <v>13</v>
      </c>
      <c r="D2626" s="4" t="s">
        <v>13</v>
      </c>
      <c r="E2626" s="4" t="s">
        <v>9</v>
      </c>
      <c r="F2626" s="4" t="s">
        <v>13</v>
      </c>
      <c r="G2626" s="4" t="s">
        <v>13</v>
      </c>
    </row>
    <row r="2627" spans="1:9">
      <c r="A2627" t="n">
        <v>19672</v>
      </c>
      <c r="B2627" s="46" t="n">
        <v>10</v>
      </c>
      <c r="C2627" s="7" t="n">
        <v>5</v>
      </c>
      <c r="D2627" s="7" t="n">
        <v>0</v>
      </c>
      <c r="E2627" s="7" t="n">
        <v>9</v>
      </c>
      <c r="F2627" s="7" t="n">
        <v>19</v>
      </c>
      <c r="G2627" s="7" t="n">
        <v>1</v>
      </c>
    </row>
    <row r="2628" spans="1:9">
      <c r="A2628" t="s">
        <v>4</v>
      </c>
      <c r="B2628" s="4" t="s">
        <v>5</v>
      </c>
      <c r="C2628" s="4" t="s">
        <v>20</v>
      </c>
    </row>
    <row r="2629" spans="1:9">
      <c r="A2629" t="n">
        <v>19681</v>
      </c>
      <c r="B2629" s="17" t="n">
        <v>3</v>
      </c>
      <c r="C2629" s="11" t="n">
        <f t="normal" ca="1">A2683</f>
        <v>0</v>
      </c>
    </row>
    <row r="2630" spans="1:9">
      <c r="A2630" t="s">
        <v>4</v>
      </c>
      <c r="B2630" s="4" t="s">
        <v>5</v>
      </c>
      <c r="C2630" s="4" t="s">
        <v>13</v>
      </c>
      <c r="D2630" s="4" t="s">
        <v>13</v>
      </c>
      <c r="E2630" s="4" t="s">
        <v>13</v>
      </c>
      <c r="F2630" s="4" t="s">
        <v>9</v>
      </c>
      <c r="G2630" s="4" t="s">
        <v>13</v>
      </c>
      <c r="H2630" s="4" t="s">
        <v>13</v>
      </c>
      <c r="I2630" s="4" t="s">
        <v>20</v>
      </c>
    </row>
    <row r="2631" spans="1:9">
      <c r="A2631" t="n">
        <v>19686</v>
      </c>
      <c r="B2631" s="10" t="n">
        <v>5</v>
      </c>
      <c r="C2631" s="7" t="n">
        <v>31</v>
      </c>
      <c r="D2631" s="7" t="n">
        <v>6</v>
      </c>
      <c r="E2631" s="7" t="n">
        <v>0</v>
      </c>
      <c r="F2631" s="7" t="n">
        <v>0</v>
      </c>
      <c r="G2631" s="7" t="n">
        <v>2</v>
      </c>
      <c r="H2631" s="7" t="n">
        <v>1</v>
      </c>
      <c r="I2631" s="11" t="n">
        <f t="normal" ca="1">A2637</f>
        <v>0</v>
      </c>
    </row>
    <row r="2632" spans="1:9">
      <c r="A2632" t="s">
        <v>4</v>
      </c>
      <c r="B2632" s="4" t="s">
        <v>5</v>
      </c>
      <c r="C2632" s="4" t="s">
        <v>13</v>
      </c>
      <c r="D2632" s="4" t="s">
        <v>13</v>
      </c>
      <c r="E2632" s="4" t="s">
        <v>9</v>
      </c>
      <c r="F2632" s="4" t="s">
        <v>13</v>
      </c>
      <c r="G2632" s="4" t="s">
        <v>13</v>
      </c>
    </row>
    <row r="2633" spans="1:9">
      <c r="A2633" t="n">
        <v>19700</v>
      </c>
      <c r="B2633" s="46" t="n">
        <v>10</v>
      </c>
      <c r="C2633" s="7" t="n">
        <v>6</v>
      </c>
      <c r="D2633" s="7" t="n">
        <v>0</v>
      </c>
      <c r="E2633" s="7" t="n">
        <v>9</v>
      </c>
      <c r="F2633" s="7" t="n">
        <v>19</v>
      </c>
      <c r="G2633" s="7" t="n">
        <v>1</v>
      </c>
    </row>
    <row r="2634" spans="1:9">
      <c r="A2634" t="s">
        <v>4</v>
      </c>
      <c r="B2634" s="4" t="s">
        <v>5</v>
      </c>
      <c r="C2634" s="4" t="s">
        <v>20</v>
      </c>
    </row>
    <row r="2635" spans="1:9">
      <c r="A2635" t="n">
        <v>19709</v>
      </c>
      <c r="B2635" s="17" t="n">
        <v>3</v>
      </c>
      <c r="C2635" s="11" t="n">
        <f t="normal" ca="1">A2683</f>
        <v>0</v>
      </c>
    </row>
    <row r="2636" spans="1:9">
      <c r="A2636" t="s">
        <v>4</v>
      </c>
      <c r="B2636" s="4" t="s">
        <v>5</v>
      </c>
      <c r="C2636" s="4" t="s">
        <v>13</v>
      </c>
      <c r="D2636" s="4" t="s">
        <v>13</v>
      </c>
      <c r="E2636" s="4" t="s">
        <v>13</v>
      </c>
      <c r="F2636" s="4" t="s">
        <v>9</v>
      </c>
      <c r="G2636" s="4" t="s">
        <v>13</v>
      </c>
      <c r="H2636" s="4" t="s">
        <v>13</v>
      </c>
      <c r="I2636" s="4" t="s">
        <v>20</v>
      </c>
    </row>
    <row r="2637" spans="1:9">
      <c r="A2637" t="n">
        <v>19714</v>
      </c>
      <c r="B2637" s="10" t="n">
        <v>5</v>
      </c>
      <c r="C2637" s="7" t="n">
        <v>31</v>
      </c>
      <c r="D2637" s="7" t="n">
        <v>7</v>
      </c>
      <c r="E2637" s="7" t="n">
        <v>0</v>
      </c>
      <c r="F2637" s="7" t="n">
        <v>0</v>
      </c>
      <c r="G2637" s="7" t="n">
        <v>2</v>
      </c>
      <c r="H2637" s="7" t="n">
        <v>1</v>
      </c>
      <c r="I2637" s="11" t="n">
        <f t="normal" ca="1">A2643</f>
        <v>0</v>
      </c>
    </row>
    <row r="2638" spans="1:9">
      <c r="A2638" t="s">
        <v>4</v>
      </c>
      <c r="B2638" s="4" t="s">
        <v>5</v>
      </c>
      <c r="C2638" s="4" t="s">
        <v>13</v>
      </c>
      <c r="D2638" s="4" t="s">
        <v>13</v>
      </c>
      <c r="E2638" s="4" t="s">
        <v>9</v>
      </c>
      <c r="F2638" s="4" t="s">
        <v>13</v>
      </c>
      <c r="G2638" s="4" t="s">
        <v>13</v>
      </c>
    </row>
    <row r="2639" spans="1:9">
      <c r="A2639" t="n">
        <v>19728</v>
      </c>
      <c r="B2639" s="46" t="n">
        <v>10</v>
      </c>
      <c r="C2639" s="7" t="n">
        <v>7</v>
      </c>
      <c r="D2639" s="7" t="n">
        <v>0</v>
      </c>
      <c r="E2639" s="7" t="n">
        <v>9</v>
      </c>
      <c r="F2639" s="7" t="n">
        <v>19</v>
      </c>
      <c r="G2639" s="7" t="n">
        <v>1</v>
      </c>
    </row>
    <row r="2640" spans="1:9">
      <c r="A2640" t="s">
        <v>4</v>
      </c>
      <c r="B2640" s="4" t="s">
        <v>5</v>
      </c>
      <c r="C2640" s="4" t="s">
        <v>20</v>
      </c>
    </row>
    <row r="2641" spans="1:9">
      <c r="A2641" t="n">
        <v>19737</v>
      </c>
      <c r="B2641" s="17" t="n">
        <v>3</v>
      </c>
      <c r="C2641" s="11" t="n">
        <f t="normal" ca="1">A2683</f>
        <v>0</v>
      </c>
    </row>
    <row r="2642" spans="1:9">
      <c r="A2642" t="s">
        <v>4</v>
      </c>
      <c r="B2642" s="4" t="s">
        <v>5</v>
      </c>
      <c r="C2642" s="4" t="s">
        <v>13</v>
      </c>
      <c r="D2642" s="4" t="s">
        <v>13</v>
      </c>
      <c r="E2642" s="4" t="s">
        <v>13</v>
      </c>
      <c r="F2642" s="4" t="s">
        <v>9</v>
      </c>
      <c r="G2642" s="4" t="s">
        <v>13</v>
      </c>
      <c r="H2642" s="4" t="s">
        <v>13</v>
      </c>
      <c r="I2642" s="4" t="s">
        <v>20</v>
      </c>
    </row>
    <row r="2643" spans="1:9">
      <c r="A2643" t="n">
        <v>19742</v>
      </c>
      <c r="B2643" s="10" t="n">
        <v>5</v>
      </c>
      <c r="C2643" s="7" t="n">
        <v>31</v>
      </c>
      <c r="D2643" s="7" t="n">
        <v>8</v>
      </c>
      <c r="E2643" s="7" t="n">
        <v>0</v>
      </c>
      <c r="F2643" s="7" t="n">
        <v>0</v>
      </c>
      <c r="G2643" s="7" t="n">
        <v>2</v>
      </c>
      <c r="H2643" s="7" t="n">
        <v>1</v>
      </c>
      <c r="I2643" s="11" t="n">
        <f t="normal" ca="1">A2649</f>
        <v>0</v>
      </c>
    </row>
    <row r="2644" spans="1:9">
      <c r="A2644" t="s">
        <v>4</v>
      </c>
      <c r="B2644" s="4" t="s">
        <v>5</v>
      </c>
      <c r="C2644" s="4" t="s">
        <v>13</v>
      </c>
      <c r="D2644" s="4" t="s">
        <v>13</v>
      </c>
      <c r="E2644" s="4" t="s">
        <v>9</v>
      </c>
      <c r="F2644" s="4" t="s">
        <v>13</v>
      </c>
      <c r="G2644" s="4" t="s">
        <v>13</v>
      </c>
    </row>
    <row r="2645" spans="1:9">
      <c r="A2645" t="n">
        <v>19756</v>
      </c>
      <c r="B2645" s="46" t="n">
        <v>10</v>
      </c>
      <c r="C2645" s="7" t="n">
        <v>8</v>
      </c>
      <c r="D2645" s="7" t="n">
        <v>0</v>
      </c>
      <c r="E2645" s="7" t="n">
        <v>9</v>
      </c>
      <c r="F2645" s="7" t="n">
        <v>19</v>
      </c>
      <c r="G2645" s="7" t="n">
        <v>1</v>
      </c>
    </row>
    <row r="2646" spans="1:9">
      <c r="A2646" t="s">
        <v>4</v>
      </c>
      <c r="B2646" s="4" t="s">
        <v>5</v>
      </c>
      <c r="C2646" s="4" t="s">
        <v>20</v>
      </c>
    </row>
    <row r="2647" spans="1:9">
      <c r="A2647" t="n">
        <v>19765</v>
      </c>
      <c r="B2647" s="17" t="n">
        <v>3</v>
      </c>
      <c r="C2647" s="11" t="n">
        <f t="normal" ca="1">A2683</f>
        <v>0</v>
      </c>
    </row>
    <row r="2648" spans="1:9">
      <c r="A2648" t="s">
        <v>4</v>
      </c>
      <c r="B2648" s="4" t="s">
        <v>5</v>
      </c>
      <c r="C2648" s="4" t="s">
        <v>13</v>
      </c>
      <c r="D2648" s="4" t="s">
        <v>13</v>
      </c>
      <c r="E2648" s="4" t="s">
        <v>13</v>
      </c>
      <c r="F2648" s="4" t="s">
        <v>9</v>
      </c>
      <c r="G2648" s="4" t="s">
        <v>13</v>
      </c>
      <c r="H2648" s="4" t="s">
        <v>13</v>
      </c>
      <c r="I2648" s="4" t="s">
        <v>20</v>
      </c>
    </row>
    <row r="2649" spans="1:9">
      <c r="A2649" t="n">
        <v>19770</v>
      </c>
      <c r="B2649" s="10" t="n">
        <v>5</v>
      </c>
      <c r="C2649" s="7" t="n">
        <v>31</v>
      </c>
      <c r="D2649" s="7" t="n">
        <v>9</v>
      </c>
      <c r="E2649" s="7" t="n">
        <v>0</v>
      </c>
      <c r="F2649" s="7" t="n">
        <v>0</v>
      </c>
      <c r="G2649" s="7" t="n">
        <v>2</v>
      </c>
      <c r="H2649" s="7" t="n">
        <v>1</v>
      </c>
      <c r="I2649" s="11" t="n">
        <f t="normal" ca="1">A2655</f>
        <v>0</v>
      </c>
    </row>
    <row r="2650" spans="1:9">
      <c r="A2650" t="s">
        <v>4</v>
      </c>
      <c r="B2650" s="4" t="s">
        <v>5</v>
      </c>
      <c r="C2650" s="4" t="s">
        <v>13</v>
      </c>
      <c r="D2650" s="4" t="s">
        <v>13</v>
      </c>
      <c r="E2650" s="4" t="s">
        <v>9</v>
      </c>
      <c r="F2650" s="4" t="s">
        <v>13</v>
      </c>
      <c r="G2650" s="4" t="s">
        <v>13</v>
      </c>
    </row>
    <row r="2651" spans="1:9">
      <c r="A2651" t="n">
        <v>19784</v>
      </c>
      <c r="B2651" s="46" t="n">
        <v>10</v>
      </c>
      <c r="C2651" s="7" t="n">
        <v>9</v>
      </c>
      <c r="D2651" s="7" t="n">
        <v>0</v>
      </c>
      <c r="E2651" s="7" t="n">
        <v>9</v>
      </c>
      <c r="F2651" s="7" t="n">
        <v>19</v>
      </c>
      <c r="G2651" s="7" t="n">
        <v>1</v>
      </c>
    </row>
    <row r="2652" spans="1:9">
      <c r="A2652" t="s">
        <v>4</v>
      </c>
      <c r="B2652" s="4" t="s">
        <v>5</v>
      </c>
      <c r="C2652" s="4" t="s">
        <v>20</v>
      </c>
    </row>
    <row r="2653" spans="1:9">
      <c r="A2653" t="n">
        <v>19793</v>
      </c>
      <c r="B2653" s="17" t="n">
        <v>3</v>
      </c>
      <c r="C2653" s="11" t="n">
        <f t="normal" ca="1">A2683</f>
        <v>0</v>
      </c>
    </row>
    <row r="2654" spans="1:9">
      <c r="A2654" t="s">
        <v>4</v>
      </c>
      <c r="B2654" s="4" t="s">
        <v>5</v>
      </c>
      <c r="C2654" s="4" t="s">
        <v>13</v>
      </c>
      <c r="D2654" s="4" t="s">
        <v>13</v>
      </c>
      <c r="E2654" s="4" t="s">
        <v>13</v>
      </c>
      <c r="F2654" s="4" t="s">
        <v>9</v>
      </c>
      <c r="G2654" s="4" t="s">
        <v>13</v>
      </c>
      <c r="H2654" s="4" t="s">
        <v>13</v>
      </c>
      <c r="I2654" s="4" t="s">
        <v>20</v>
      </c>
    </row>
    <row r="2655" spans="1:9">
      <c r="A2655" t="n">
        <v>19798</v>
      </c>
      <c r="B2655" s="10" t="n">
        <v>5</v>
      </c>
      <c r="C2655" s="7" t="n">
        <v>31</v>
      </c>
      <c r="D2655" s="7" t="n">
        <v>10</v>
      </c>
      <c r="E2655" s="7" t="n">
        <v>0</v>
      </c>
      <c r="F2655" s="7" t="n">
        <v>0</v>
      </c>
      <c r="G2655" s="7" t="n">
        <v>2</v>
      </c>
      <c r="H2655" s="7" t="n">
        <v>1</v>
      </c>
      <c r="I2655" s="11" t="n">
        <f t="normal" ca="1">A2661</f>
        <v>0</v>
      </c>
    </row>
    <row r="2656" spans="1:9">
      <c r="A2656" t="s">
        <v>4</v>
      </c>
      <c r="B2656" s="4" t="s">
        <v>5</v>
      </c>
      <c r="C2656" s="4" t="s">
        <v>13</v>
      </c>
      <c r="D2656" s="4" t="s">
        <v>13</v>
      </c>
      <c r="E2656" s="4" t="s">
        <v>9</v>
      </c>
      <c r="F2656" s="4" t="s">
        <v>13</v>
      </c>
      <c r="G2656" s="4" t="s">
        <v>13</v>
      </c>
    </row>
    <row r="2657" spans="1:9">
      <c r="A2657" t="n">
        <v>19812</v>
      </c>
      <c r="B2657" s="46" t="n">
        <v>10</v>
      </c>
      <c r="C2657" s="7" t="n">
        <v>10</v>
      </c>
      <c r="D2657" s="7" t="n">
        <v>0</v>
      </c>
      <c r="E2657" s="7" t="n">
        <v>9</v>
      </c>
      <c r="F2657" s="7" t="n">
        <v>19</v>
      </c>
      <c r="G2657" s="7" t="n">
        <v>1</v>
      </c>
    </row>
    <row r="2658" spans="1:9">
      <c r="A2658" t="s">
        <v>4</v>
      </c>
      <c r="B2658" s="4" t="s">
        <v>5</v>
      </c>
      <c r="C2658" s="4" t="s">
        <v>20</v>
      </c>
    </row>
    <row r="2659" spans="1:9">
      <c r="A2659" t="n">
        <v>19821</v>
      </c>
      <c r="B2659" s="17" t="n">
        <v>3</v>
      </c>
      <c r="C2659" s="11" t="n">
        <f t="normal" ca="1">A2683</f>
        <v>0</v>
      </c>
    </row>
    <row r="2660" spans="1:9">
      <c r="A2660" t="s">
        <v>4</v>
      </c>
      <c r="B2660" s="4" t="s">
        <v>5</v>
      </c>
      <c r="C2660" s="4" t="s">
        <v>13</v>
      </c>
      <c r="D2660" s="4" t="s">
        <v>13</v>
      </c>
      <c r="E2660" s="4" t="s">
        <v>13</v>
      </c>
      <c r="F2660" s="4" t="s">
        <v>9</v>
      </c>
      <c r="G2660" s="4" t="s">
        <v>13</v>
      </c>
      <c r="H2660" s="4" t="s">
        <v>13</v>
      </c>
      <c r="I2660" s="4" t="s">
        <v>20</v>
      </c>
    </row>
    <row r="2661" spans="1:9">
      <c r="A2661" t="n">
        <v>19826</v>
      </c>
      <c r="B2661" s="10" t="n">
        <v>5</v>
      </c>
      <c r="C2661" s="7" t="n">
        <v>31</v>
      </c>
      <c r="D2661" s="7" t="n">
        <v>11</v>
      </c>
      <c r="E2661" s="7" t="n">
        <v>0</v>
      </c>
      <c r="F2661" s="7" t="n">
        <v>0</v>
      </c>
      <c r="G2661" s="7" t="n">
        <v>2</v>
      </c>
      <c r="H2661" s="7" t="n">
        <v>1</v>
      </c>
      <c r="I2661" s="11" t="n">
        <f t="normal" ca="1">A2667</f>
        <v>0</v>
      </c>
    </row>
    <row r="2662" spans="1:9">
      <c r="A2662" t="s">
        <v>4</v>
      </c>
      <c r="B2662" s="4" t="s">
        <v>5</v>
      </c>
      <c r="C2662" s="4" t="s">
        <v>13</v>
      </c>
      <c r="D2662" s="4" t="s">
        <v>13</v>
      </c>
      <c r="E2662" s="4" t="s">
        <v>9</v>
      </c>
      <c r="F2662" s="4" t="s">
        <v>13</v>
      </c>
      <c r="G2662" s="4" t="s">
        <v>13</v>
      </c>
    </row>
    <row r="2663" spans="1:9">
      <c r="A2663" t="n">
        <v>19840</v>
      </c>
      <c r="B2663" s="46" t="n">
        <v>10</v>
      </c>
      <c r="C2663" s="7" t="n">
        <v>11</v>
      </c>
      <c r="D2663" s="7" t="n">
        <v>0</v>
      </c>
      <c r="E2663" s="7" t="n">
        <v>9</v>
      </c>
      <c r="F2663" s="7" t="n">
        <v>19</v>
      </c>
      <c r="G2663" s="7" t="n">
        <v>1</v>
      </c>
    </row>
    <row r="2664" spans="1:9">
      <c r="A2664" t="s">
        <v>4</v>
      </c>
      <c r="B2664" s="4" t="s">
        <v>5</v>
      </c>
      <c r="C2664" s="4" t="s">
        <v>20</v>
      </c>
    </row>
    <row r="2665" spans="1:9">
      <c r="A2665" t="n">
        <v>19849</v>
      </c>
      <c r="B2665" s="17" t="n">
        <v>3</v>
      </c>
      <c r="C2665" s="11" t="n">
        <f t="normal" ca="1">A2683</f>
        <v>0</v>
      </c>
    </row>
    <row r="2666" spans="1:9">
      <c r="A2666" t="s">
        <v>4</v>
      </c>
      <c r="B2666" s="4" t="s">
        <v>5</v>
      </c>
      <c r="C2666" s="4" t="s">
        <v>13</v>
      </c>
      <c r="D2666" s="4" t="s">
        <v>13</v>
      </c>
      <c r="E2666" s="4" t="s">
        <v>13</v>
      </c>
      <c r="F2666" s="4" t="s">
        <v>9</v>
      </c>
      <c r="G2666" s="4" t="s">
        <v>13</v>
      </c>
      <c r="H2666" s="4" t="s">
        <v>13</v>
      </c>
      <c r="I2666" s="4" t="s">
        <v>20</v>
      </c>
    </row>
    <row r="2667" spans="1:9">
      <c r="A2667" t="n">
        <v>19854</v>
      </c>
      <c r="B2667" s="10" t="n">
        <v>5</v>
      </c>
      <c r="C2667" s="7" t="n">
        <v>31</v>
      </c>
      <c r="D2667" s="7" t="n">
        <v>12</v>
      </c>
      <c r="E2667" s="7" t="n">
        <v>0</v>
      </c>
      <c r="F2667" s="7" t="n">
        <v>0</v>
      </c>
      <c r="G2667" s="7" t="n">
        <v>2</v>
      </c>
      <c r="H2667" s="7" t="n">
        <v>1</v>
      </c>
      <c r="I2667" s="11" t="n">
        <f t="normal" ca="1">A2673</f>
        <v>0</v>
      </c>
    </row>
    <row r="2668" spans="1:9">
      <c r="A2668" t="s">
        <v>4</v>
      </c>
      <c r="B2668" s="4" t="s">
        <v>5</v>
      </c>
      <c r="C2668" s="4" t="s">
        <v>13</v>
      </c>
      <c r="D2668" s="4" t="s">
        <v>13</v>
      </c>
      <c r="E2668" s="4" t="s">
        <v>9</v>
      </c>
      <c r="F2668" s="4" t="s">
        <v>13</v>
      </c>
      <c r="G2668" s="4" t="s">
        <v>13</v>
      </c>
    </row>
    <row r="2669" spans="1:9">
      <c r="A2669" t="n">
        <v>19868</v>
      </c>
      <c r="B2669" s="46" t="n">
        <v>10</v>
      </c>
      <c r="C2669" s="7" t="n">
        <v>12</v>
      </c>
      <c r="D2669" s="7" t="n">
        <v>0</v>
      </c>
      <c r="E2669" s="7" t="n">
        <v>9</v>
      </c>
      <c r="F2669" s="7" t="n">
        <v>19</v>
      </c>
      <c r="G2669" s="7" t="n">
        <v>1</v>
      </c>
    </row>
    <row r="2670" spans="1:9">
      <c r="A2670" t="s">
        <v>4</v>
      </c>
      <c r="B2670" s="4" t="s">
        <v>5</v>
      </c>
      <c r="C2670" s="4" t="s">
        <v>20</v>
      </c>
    </row>
    <row r="2671" spans="1:9">
      <c r="A2671" t="n">
        <v>19877</v>
      </c>
      <c r="B2671" s="17" t="n">
        <v>3</v>
      </c>
      <c r="C2671" s="11" t="n">
        <f t="normal" ca="1">A2683</f>
        <v>0</v>
      </c>
    </row>
    <row r="2672" spans="1:9">
      <c r="A2672" t="s">
        <v>4</v>
      </c>
      <c r="B2672" s="4" t="s">
        <v>5</v>
      </c>
      <c r="C2672" s="4" t="s">
        <v>13</v>
      </c>
      <c r="D2672" s="4" t="s">
        <v>13</v>
      </c>
      <c r="E2672" s="4" t="s">
        <v>13</v>
      </c>
      <c r="F2672" s="4" t="s">
        <v>9</v>
      </c>
      <c r="G2672" s="4" t="s">
        <v>13</v>
      </c>
      <c r="H2672" s="4" t="s">
        <v>13</v>
      </c>
      <c r="I2672" s="4" t="s">
        <v>20</v>
      </c>
    </row>
    <row r="2673" spans="1:9">
      <c r="A2673" t="n">
        <v>19882</v>
      </c>
      <c r="B2673" s="10" t="n">
        <v>5</v>
      </c>
      <c r="C2673" s="7" t="n">
        <v>31</v>
      </c>
      <c r="D2673" s="7" t="n">
        <v>13</v>
      </c>
      <c r="E2673" s="7" t="n">
        <v>0</v>
      </c>
      <c r="F2673" s="7" t="n">
        <v>0</v>
      </c>
      <c r="G2673" s="7" t="n">
        <v>2</v>
      </c>
      <c r="H2673" s="7" t="n">
        <v>1</v>
      </c>
      <c r="I2673" s="11" t="n">
        <f t="normal" ca="1">A2679</f>
        <v>0</v>
      </c>
    </row>
    <row r="2674" spans="1:9">
      <c r="A2674" t="s">
        <v>4</v>
      </c>
      <c r="B2674" s="4" t="s">
        <v>5</v>
      </c>
      <c r="C2674" s="4" t="s">
        <v>13</v>
      </c>
      <c r="D2674" s="4" t="s">
        <v>13</v>
      </c>
      <c r="E2674" s="4" t="s">
        <v>9</v>
      </c>
      <c r="F2674" s="4" t="s">
        <v>13</v>
      </c>
      <c r="G2674" s="4" t="s">
        <v>13</v>
      </c>
    </row>
    <row r="2675" spans="1:9">
      <c r="A2675" t="n">
        <v>19896</v>
      </c>
      <c r="B2675" s="46" t="n">
        <v>10</v>
      </c>
      <c r="C2675" s="7" t="n">
        <v>13</v>
      </c>
      <c r="D2675" s="7" t="n">
        <v>0</v>
      </c>
      <c r="E2675" s="7" t="n">
        <v>9</v>
      </c>
      <c r="F2675" s="7" t="n">
        <v>19</v>
      </c>
      <c r="G2675" s="7" t="n">
        <v>1</v>
      </c>
    </row>
    <row r="2676" spans="1:9">
      <c r="A2676" t="s">
        <v>4</v>
      </c>
      <c r="B2676" s="4" t="s">
        <v>5</v>
      </c>
      <c r="C2676" s="4" t="s">
        <v>20</v>
      </c>
    </row>
    <row r="2677" spans="1:9">
      <c r="A2677" t="n">
        <v>19905</v>
      </c>
      <c r="B2677" s="17" t="n">
        <v>3</v>
      </c>
      <c r="C2677" s="11" t="n">
        <f t="normal" ca="1">A2683</f>
        <v>0</v>
      </c>
    </row>
    <row r="2678" spans="1:9">
      <c r="A2678" t="s">
        <v>4</v>
      </c>
      <c r="B2678" s="4" t="s">
        <v>5</v>
      </c>
      <c r="C2678" s="4" t="s">
        <v>13</v>
      </c>
      <c r="D2678" s="4" t="s">
        <v>13</v>
      </c>
      <c r="E2678" s="4" t="s">
        <v>13</v>
      </c>
      <c r="F2678" s="4" t="s">
        <v>9</v>
      </c>
      <c r="G2678" s="4" t="s">
        <v>13</v>
      </c>
      <c r="H2678" s="4" t="s">
        <v>13</v>
      </c>
      <c r="I2678" s="4" t="s">
        <v>20</v>
      </c>
    </row>
    <row r="2679" spans="1:9">
      <c r="A2679" t="n">
        <v>19910</v>
      </c>
      <c r="B2679" s="10" t="n">
        <v>5</v>
      </c>
      <c r="C2679" s="7" t="n">
        <v>31</v>
      </c>
      <c r="D2679" s="7" t="n">
        <v>14</v>
      </c>
      <c r="E2679" s="7" t="n">
        <v>0</v>
      </c>
      <c r="F2679" s="7" t="n">
        <v>0</v>
      </c>
      <c r="G2679" s="7" t="n">
        <v>2</v>
      </c>
      <c r="H2679" s="7" t="n">
        <v>1</v>
      </c>
      <c r="I2679" s="11" t="n">
        <f t="normal" ca="1">A2683</f>
        <v>0</v>
      </c>
    </row>
    <row r="2680" spans="1:9">
      <c r="A2680" t="s">
        <v>4</v>
      </c>
      <c r="B2680" s="4" t="s">
        <v>5</v>
      </c>
      <c r="C2680" s="4" t="s">
        <v>13</v>
      </c>
      <c r="D2680" s="4" t="s">
        <v>13</v>
      </c>
      <c r="E2680" s="4" t="s">
        <v>9</v>
      </c>
      <c r="F2680" s="4" t="s">
        <v>13</v>
      </c>
      <c r="G2680" s="4" t="s">
        <v>13</v>
      </c>
    </row>
    <row r="2681" spans="1:9">
      <c r="A2681" t="n">
        <v>19924</v>
      </c>
      <c r="B2681" s="46" t="n">
        <v>10</v>
      </c>
      <c r="C2681" s="7" t="n">
        <v>14</v>
      </c>
      <c r="D2681" s="7" t="n">
        <v>0</v>
      </c>
      <c r="E2681" s="7" t="n">
        <v>9</v>
      </c>
      <c r="F2681" s="7" t="n">
        <v>19</v>
      </c>
      <c r="G2681" s="7" t="n">
        <v>1</v>
      </c>
    </row>
    <row r="2682" spans="1:9">
      <c r="A2682" t="s">
        <v>4</v>
      </c>
      <c r="B2682" s="4" t="s">
        <v>5</v>
      </c>
      <c r="C2682" s="4" t="s">
        <v>13</v>
      </c>
      <c r="D2682" s="4" t="s">
        <v>10</v>
      </c>
      <c r="E2682" s="4" t="s">
        <v>13</v>
      </c>
      <c r="F2682" s="4" t="s">
        <v>20</v>
      </c>
    </row>
    <row r="2683" spans="1:9">
      <c r="A2683" t="n">
        <v>19933</v>
      </c>
      <c r="B2683" s="10" t="n">
        <v>5</v>
      </c>
      <c r="C2683" s="7" t="n">
        <v>30</v>
      </c>
      <c r="D2683" s="7" t="n">
        <v>8512</v>
      </c>
      <c r="E2683" s="7" t="n">
        <v>1</v>
      </c>
      <c r="F2683" s="11" t="n">
        <f t="normal" ca="1">A2763</f>
        <v>0</v>
      </c>
    </row>
    <row r="2684" spans="1:9">
      <c r="A2684" t="s">
        <v>4</v>
      </c>
      <c r="B2684" s="4" t="s">
        <v>5</v>
      </c>
      <c r="C2684" s="4" t="s">
        <v>13</v>
      </c>
      <c r="D2684" s="4" t="s">
        <v>10</v>
      </c>
      <c r="E2684" s="4" t="s">
        <v>13</v>
      </c>
      <c r="F2684" s="4" t="s">
        <v>13</v>
      </c>
      <c r="G2684" s="4" t="s">
        <v>20</v>
      </c>
    </row>
    <row r="2685" spans="1:9">
      <c r="A2685" t="n">
        <v>19942</v>
      </c>
      <c r="B2685" s="10" t="n">
        <v>5</v>
      </c>
      <c r="C2685" s="7" t="n">
        <v>30</v>
      </c>
      <c r="D2685" s="7" t="n">
        <v>27</v>
      </c>
      <c r="E2685" s="7" t="n">
        <v>8</v>
      </c>
      <c r="F2685" s="7" t="n">
        <v>1</v>
      </c>
      <c r="G2685" s="11" t="n">
        <f t="normal" ca="1">A2763</f>
        <v>0</v>
      </c>
    </row>
    <row r="2686" spans="1:9">
      <c r="A2686" t="s">
        <v>4</v>
      </c>
      <c r="B2686" s="4" t="s">
        <v>5</v>
      </c>
      <c r="C2686" s="4" t="s">
        <v>13</v>
      </c>
      <c r="D2686" s="4" t="s">
        <v>13</v>
      </c>
      <c r="E2686" s="4" t="s">
        <v>13</v>
      </c>
      <c r="F2686" s="4" t="s">
        <v>9</v>
      </c>
      <c r="G2686" s="4" t="s">
        <v>13</v>
      </c>
      <c r="H2686" s="4" t="s">
        <v>13</v>
      </c>
      <c r="I2686" s="4" t="s">
        <v>20</v>
      </c>
    </row>
    <row r="2687" spans="1:9">
      <c r="A2687" t="n">
        <v>19952</v>
      </c>
      <c r="B2687" s="10" t="n">
        <v>5</v>
      </c>
      <c r="C2687" s="7" t="n">
        <v>31</v>
      </c>
      <c r="D2687" s="7" t="n">
        <v>2</v>
      </c>
      <c r="E2687" s="7" t="n">
        <v>0</v>
      </c>
      <c r="F2687" s="7" t="n">
        <v>0</v>
      </c>
      <c r="G2687" s="7" t="n">
        <v>2</v>
      </c>
      <c r="H2687" s="7" t="n">
        <v>1</v>
      </c>
      <c r="I2687" s="11" t="n">
        <f t="normal" ca="1">A2693</f>
        <v>0</v>
      </c>
    </row>
    <row r="2688" spans="1:9">
      <c r="A2688" t="s">
        <v>4</v>
      </c>
      <c r="B2688" s="4" t="s">
        <v>5</v>
      </c>
      <c r="C2688" s="4" t="s">
        <v>13</v>
      </c>
      <c r="D2688" s="4" t="s">
        <v>13</v>
      </c>
      <c r="E2688" s="4" t="s">
        <v>9</v>
      </c>
      <c r="F2688" s="4" t="s">
        <v>13</v>
      </c>
      <c r="G2688" s="4" t="s">
        <v>13</v>
      </c>
    </row>
    <row r="2689" spans="1:9">
      <c r="A2689" t="n">
        <v>19966</v>
      </c>
      <c r="B2689" s="46" t="n">
        <v>10</v>
      </c>
      <c r="C2689" s="7" t="n">
        <v>2</v>
      </c>
      <c r="D2689" s="7" t="n">
        <v>0</v>
      </c>
      <c r="E2689" s="7" t="n">
        <v>11</v>
      </c>
      <c r="F2689" s="7" t="n">
        <v>19</v>
      </c>
      <c r="G2689" s="7" t="n">
        <v>1</v>
      </c>
    </row>
    <row r="2690" spans="1:9">
      <c r="A2690" t="s">
        <v>4</v>
      </c>
      <c r="B2690" s="4" t="s">
        <v>5</v>
      </c>
      <c r="C2690" s="4" t="s">
        <v>20</v>
      </c>
    </row>
    <row r="2691" spans="1:9">
      <c r="A2691" t="n">
        <v>19975</v>
      </c>
      <c r="B2691" s="17" t="n">
        <v>3</v>
      </c>
      <c r="C2691" s="11" t="n">
        <f t="normal" ca="1">A2763</f>
        <v>0</v>
      </c>
    </row>
    <row r="2692" spans="1:9">
      <c r="A2692" t="s">
        <v>4</v>
      </c>
      <c r="B2692" s="4" t="s">
        <v>5</v>
      </c>
      <c r="C2692" s="4" t="s">
        <v>13</v>
      </c>
      <c r="D2692" s="4" t="s">
        <v>13</v>
      </c>
      <c r="E2692" s="4" t="s">
        <v>13</v>
      </c>
      <c r="F2692" s="4" t="s">
        <v>9</v>
      </c>
      <c r="G2692" s="4" t="s">
        <v>13</v>
      </c>
      <c r="H2692" s="4" t="s">
        <v>13</v>
      </c>
      <c r="I2692" s="4" t="s">
        <v>20</v>
      </c>
    </row>
    <row r="2693" spans="1:9">
      <c r="A2693" t="n">
        <v>19980</v>
      </c>
      <c r="B2693" s="10" t="n">
        <v>5</v>
      </c>
      <c r="C2693" s="7" t="n">
        <v>31</v>
      </c>
      <c r="D2693" s="7" t="n">
        <v>3</v>
      </c>
      <c r="E2693" s="7" t="n">
        <v>0</v>
      </c>
      <c r="F2693" s="7" t="n">
        <v>0</v>
      </c>
      <c r="G2693" s="7" t="n">
        <v>2</v>
      </c>
      <c r="H2693" s="7" t="n">
        <v>1</v>
      </c>
      <c r="I2693" s="11" t="n">
        <f t="normal" ca="1">A2699</f>
        <v>0</v>
      </c>
    </row>
    <row r="2694" spans="1:9">
      <c r="A2694" t="s">
        <v>4</v>
      </c>
      <c r="B2694" s="4" t="s">
        <v>5</v>
      </c>
      <c r="C2694" s="4" t="s">
        <v>13</v>
      </c>
      <c r="D2694" s="4" t="s">
        <v>13</v>
      </c>
      <c r="E2694" s="4" t="s">
        <v>9</v>
      </c>
      <c r="F2694" s="4" t="s">
        <v>13</v>
      </c>
      <c r="G2694" s="4" t="s">
        <v>13</v>
      </c>
    </row>
    <row r="2695" spans="1:9">
      <c r="A2695" t="n">
        <v>19994</v>
      </c>
      <c r="B2695" s="46" t="n">
        <v>10</v>
      </c>
      <c r="C2695" s="7" t="n">
        <v>3</v>
      </c>
      <c r="D2695" s="7" t="n">
        <v>0</v>
      </c>
      <c r="E2695" s="7" t="n">
        <v>11</v>
      </c>
      <c r="F2695" s="7" t="n">
        <v>19</v>
      </c>
      <c r="G2695" s="7" t="n">
        <v>1</v>
      </c>
    </row>
    <row r="2696" spans="1:9">
      <c r="A2696" t="s">
        <v>4</v>
      </c>
      <c r="B2696" s="4" t="s">
        <v>5</v>
      </c>
      <c r="C2696" s="4" t="s">
        <v>20</v>
      </c>
    </row>
    <row r="2697" spans="1:9">
      <c r="A2697" t="n">
        <v>20003</v>
      </c>
      <c r="B2697" s="17" t="n">
        <v>3</v>
      </c>
      <c r="C2697" s="11" t="n">
        <f t="normal" ca="1">A2763</f>
        <v>0</v>
      </c>
    </row>
    <row r="2698" spans="1:9">
      <c r="A2698" t="s">
        <v>4</v>
      </c>
      <c r="B2698" s="4" t="s">
        <v>5</v>
      </c>
      <c r="C2698" s="4" t="s">
        <v>13</v>
      </c>
      <c r="D2698" s="4" t="s">
        <v>13</v>
      </c>
      <c r="E2698" s="4" t="s">
        <v>13</v>
      </c>
      <c r="F2698" s="4" t="s">
        <v>9</v>
      </c>
      <c r="G2698" s="4" t="s">
        <v>13</v>
      </c>
      <c r="H2698" s="4" t="s">
        <v>13</v>
      </c>
      <c r="I2698" s="4" t="s">
        <v>20</v>
      </c>
    </row>
    <row r="2699" spans="1:9">
      <c r="A2699" t="n">
        <v>20008</v>
      </c>
      <c r="B2699" s="10" t="n">
        <v>5</v>
      </c>
      <c r="C2699" s="7" t="n">
        <v>31</v>
      </c>
      <c r="D2699" s="7" t="n">
        <v>4</v>
      </c>
      <c r="E2699" s="7" t="n">
        <v>0</v>
      </c>
      <c r="F2699" s="7" t="n">
        <v>0</v>
      </c>
      <c r="G2699" s="7" t="n">
        <v>2</v>
      </c>
      <c r="H2699" s="7" t="n">
        <v>1</v>
      </c>
      <c r="I2699" s="11" t="n">
        <f t="normal" ca="1">A2705</f>
        <v>0</v>
      </c>
    </row>
    <row r="2700" spans="1:9">
      <c r="A2700" t="s">
        <v>4</v>
      </c>
      <c r="B2700" s="4" t="s">
        <v>5</v>
      </c>
      <c r="C2700" s="4" t="s">
        <v>13</v>
      </c>
      <c r="D2700" s="4" t="s">
        <v>13</v>
      </c>
      <c r="E2700" s="4" t="s">
        <v>9</v>
      </c>
      <c r="F2700" s="4" t="s">
        <v>13</v>
      </c>
      <c r="G2700" s="4" t="s">
        <v>13</v>
      </c>
    </row>
    <row r="2701" spans="1:9">
      <c r="A2701" t="n">
        <v>20022</v>
      </c>
      <c r="B2701" s="46" t="n">
        <v>10</v>
      </c>
      <c r="C2701" s="7" t="n">
        <v>4</v>
      </c>
      <c r="D2701" s="7" t="n">
        <v>0</v>
      </c>
      <c r="E2701" s="7" t="n">
        <v>11</v>
      </c>
      <c r="F2701" s="7" t="n">
        <v>19</v>
      </c>
      <c r="G2701" s="7" t="n">
        <v>1</v>
      </c>
    </row>
    <row r="2702" spans="1:9">
      <c r="A2702" t="s">
        <v>4</v>
      </c>
      <c r="B2702" s="4" t="s">
        <v>5</v>
      </c>
      <c r="C2702" s="4" t="s">
        <v>20</v>
      </c>
    </row>
    <row r="2703" spans="1:9">
      <c r="A2703" t="n">
        <v>20031</v>
      </c>
      <c r="B2703" s="17" t="n">
        <v>3</v>
      </c>
      <c r="C2703" s="11" t="n">
        <f t="normal" ca="1">A2763</f>
        <v>0</v>
      </c>
    </row>
    <row r="2704" spans="1:9">
      <c r="A2704" t="s">
        <v>4</v>
      </c>
      <c r="B2704" s="4" t="s">
        <v>5</v>
      </c>
      <c r="C2704" s="4" t="s">
        <v>13</v>
      </c>
      <c r="D2704" s="4" t="s">
        <v>13</v>
      </c>
      <c r="E2704" s="4" t="s">
        <v>13</v>
      </c>
      <c r="F2704" s="4" t="s">
        <v>9</v>
      </c>
      <c r="G2704" s="4" t="s">
        <v>13</v>
      </c>
      <c r="H2704" s="4" t="s">
        <v>13</v>
      </c>
      <c r="I2704" s="4" t="s">
        <v>20</v>
      </c>
    </row>
    <row r="2705" spans="1:9">
      <c r="A2705" t="n">
        <v>20036</v>
      </c>
      <c r="B2705" s="10" t="n">
        <v>5</v>
      </c>
      <c r="C2705" s="7" t="n">
        <v>31</v>
      </c>
      <c r="D2705" s="7" t="n">
        <v>5</v>
      </c>
      <c r="E2705" s="7" t="n">
        <v>0</v>
      </c>
      <c r="F2705" s="7" t="n">
        <v>0</v>
      </c>
      <c r="G2705" s="7" t="n">
        <v>2</v>
      </c>
      <c r="H2705" s="7" t="n">
        <v>1</v>
      </c>
      <c r="I2705" s="11" t="n">
        <f t="normal" ca="1">A2711</f>
        <v>0</v>
      </c>
    </row>
    <row r="2706" spans="1:9">
      <c r="A2706" t="s">
        <v>4</v>
      </c>
      <c r="B2706" s="4" t="s">
        <v>5</v>
      </c>
      <c r="C2706" s="4" t="s">
        <v>13</v>
      </c>
      <c r="D2706" s="4" t="s">
        <v>13</v>
      </c>
      <c r="E2706" s="4" t="s">
        <v>9</v>
      </c>
      <c r="F2706" s="4" t="s">
        <v>13</v>
      </c>
      <c r="G2706" s="4" t="s">
        <v>13</v>
      </c>
    </row>
    <row r="2707" spans="1:9">
      <c r="A2707" t="n">
        <v>20050</v>
      </c>
      <c r="B2707" s="46" t="n">
        <v>10</v>
      </c>
      <c r="C2707" s="7" t="n">
        <v>5</v>
      </c>
      <c r="D2707" s="7" t="n">
        <v>0</v>
      </c>
      <c r="E2707" s="7" t="n">
        <v>11</v>
      </c>
      <c r="F2707" s="7" t="n">
        <v>19</v>
      </c>
      <c r="G2707" s="7" t="n">
        <v>1</v>
      </c>
    </row>
    <row r="2708" spans="1:9">
      <c r="A2708" t="s">
        <v>4</v>
      </c>
      <c r="B2708" s="4" t="s">
        <v>5</v>
      </c>
      <c r="C2708" s="4" t="s">
        <v>20</v>
      </c>
    </row>
    <row r="2709" spans="1:9">
      <c r="A2709" t="n">
        <v>20059</v>
      </c>
      <c r="B2709" s="17" t="n">
        <v>3</v>
      </c>
      <c r="C2709" s="11" t="n">
        <f t="normal" ca="1">A2763</f>
        <v>0</v>
      </c>
    </row>
    <row r="2710" spans="1:9">
      <c r="A2710" t="s">
        <v>4</v>
      </c>
      <c r="B2710" s="4" t="s">
        <v>5</v>
      </c>
      <c r="C2710" s="4" t="s">
        <v>13</v>
      </c>
      <c r="D2710" s="4" t="s">
        <v>13</v>
      </c>
      <c r="E2710" s="4" t="s">
        <v>13</v>
      </c>
      <c r="F2710" s="4" t="s">
        <v>9</v>
      </c>
      <c r="G2710" s="4" t="s">
        <v>13</v>
      </c>
      <c r="H2710" s="4" t="s">
        <v>13</v>
      </c>
      <c r="I2710" s="4" t="s">
        <v>20</v>
      </c>
    </row>
    <row r="2711" spans="1:9">
      <c r="A2711" t="n">
        <v>20064</v>
      </c>
      <c r="B2711" s="10" t="n">
        <v>5</v>
      </c>
      <c r="C2711" s="7" t="n">
        <v>31</v>
      </c>
      <c r="D2711" s="7" t="n">
        <v>6</v>
      </c>
      <c r="E2711" s="7" t="n">
        <v>0</v>
      </c>
      <c r="F2711" s="7" t="n">
        <v>0</v>
      </c>
      <c r="G2711" s="7" t="n">
        <v>2</v>
      </c>
      <c r="H2711" s="7" t="n">
        <v>1</v>
      </c>
      <c r="I2711" s="11" t="n">
        <f t="normal" ca="1">A2717</f>
        <v>0</v>
      </c>
    </row>
    <row r="2712" spans="1:9">
      <c r="A2712" t="s">
        <v>4</v>
      </c>
      <c r="B2712" s="4" t="s">
        <v>5</v>
      </c>
      <c r="C2712" s="4" t="s">
        <v>13</v>
      </c>
      <c r="D2712" s="4" t="s">
        <v>13</v>
      </c>
      <c r="E2712" s="4" t="s">
        <v>9</v>
      </c>
      <c r="F2712" s="4" t="s">
        <v>13</v>
      </c>
      <c r="G2712" s="4" t="s">
        <v>13</v>
      </c>
    </row>
    <row r="2713" spans="1:9">
      <c r="A2713" t="n">
        <v>20078</v>
      </c>
      <c r="B2713" s="46" t="n">
        <v>10</v>
      </c>
      <c r="C2713" s="7" t="n">
        <v>6</v>
      </c>
      <c r="D2713" s="7" t="n">
        <v>0</v>
      </c>
      <c r="E2713" s="7" t="n">
        <v>11</v>
      </c>
      <c r="F2713" s="7" t="n">
        <v>19</v>
      </c>
      <c r="G2713" s="7" t="n">
        <v>1</v>
      </c>
    </row>
    <row r="2714" spans="1:9">
      <c r="A2714" t="s">
        <v>4</v>
      </c>
      <c r="B2714" s="4" t="s">
        <v>5</v>
      </c>
      <c r="C2714" s="4" t="s">
        <v>20</v>
      </c>
    </row>
    <row r="2715" spans="1:9">
      <c r="A2715" t="n">
        <v>20087</v>
      </c>
      <c r="B2715" s="17" t="n">
        <v>3</v>
      </c>
      <c r="C2715" s="11" t="n">
        <f t="normal" ca="1">A2763</f>
        <v>0</v>
      </c>
    </row>
    <row r="2716" spans="1:9">
      <c r="A2716" t="s">
        <v>4</v>
      </c>
      <c r="B2716" s="4" t="s">
        <v>5</v>
      </c>
      <c r="C2716" s="4" t="s">
        <v>13</v>
      </c>
      <c r="D2716" s="4" t="s">
        <v>13</v>
      </c>
      <c r="E2716" s="4" t="s">
        <v>13</v>
      </c>
      <c r="F2716" s="4" t="s">
        <v>9</v>
      </c>
      <c r="G2716" s="4" t="s">
        <v>13</v>
      </c>
      <c r="H2716" s="4" t="s">
        <v>13</v>
      </c>
      <c r="I2716" s="4" t="s">
        <v>20</v>
      </c>
    </row>
    <row r="2717" spans="1:9">
      <c r="A2717" t="n">
        <v>20092</v>
      </c>
      <c r="B2717" s="10" t="n">
        <v>5</v>
      </c>
      <c r="C2717" s="7" t="n">
        <v>31</v>
      </c>
      <c r="D2717" s="7" t="n">
        <v>7</v>
      </c>
      <c r="E2717" s="7" t="n">
        <v>0</v>
      </c>
      <c r="F2717" s="7" t="n">
        <v>0</v>
      </c>
      <c r="G2717" s="7" t="n">
        <v>2</v>
      </c>
      <c r="H2717" s="7" t="n">
        <v>1</v>
      </c>
      <c r="I2717" s="11" t="n">
        <f t="normal" ca="1">A2723</f>
        <v>0</v>
      </c>
    </row>
    <row r="2718" spans="1:9">
      <c r="A2718" t="s">
        <v>4</v>
      </c>
      <c r="B2718" s="4" t="s">
        <v>5</v>
      </c>
      <c r="C2718" s="4" t="s">
        <v>13</v>
      </c>
      <c r="D2718" s="4" t="s">
        <v>13</v>
      </c>
      <c r="E2718" s="4" t="s">
        <v>9</v>
      </c>
      <c r="F2718" s="4" t="s">
        <v>13</v>
      </c>
      <c r="G2718" s="4" t="s">
        <v>13</v>
      </c>
    </row>
    <row r="2719" spans="1:9">
      <c r="A2719" t="n">
        <v>20106</v>
      </c>
      <c r="B2719" s="46" t="n">
        <v>10</v>
      </c>
      <c r="C2719" s="7" t="n">
        <v>7</v>
      </c>
      <c r="D2719" s="7" t="n">
        <v>0</v>
      </c>
      <c r="E2719" s="7" t="n">
        <v>11</v>
      </c>
      <c r="F2719" s="7" t="n">
        <v>19</v>
      </c>
      <c r="G2719" s="7" t="n">
        <v>1</v>
      </c>
    </row>
    <row r="2720" spans="1:9">
      <c r="A2720" t="s">
        <v>4</v>
      </c>
      <c r="B2720" s="4" t="s">
        <v>5</v>
      </c>
      <c r="C2720" s="4" t="s">
        <v>20</v>
      </c>
    </row>
    <row r="2721" spans="1:9">
      <c r="A2721" t="n">
        <v>20115</v>
      </c>
      <c r="B2721" s="17" t="n">
        <v>3</v>
      </c>
      <c r="C2721" s="11" t="n">
        <f t="normal" ca="1">A2763</f>
        <v>0</v>
      </c>
    </row>
    <row r="2722" spans="1:9">
      <c r="A2722" t="s">
        <v>4</v>
      </c>
      <c r="B2722" s="4" t="s">
        <v>5</v>
      </c>
      <c r="C2722" s="4" t="s">
        <v>13</v>
      </c>
      <c r="D2722" s="4" t="s">
        <v>13</v>
      </c>
      <c r="E2722" s="4" t="s">
        <v>13</v>
      </c>
      <c r="F2722" s="4" t="s">
        <v>9</v>
      </c>
      <c r="G2722" s="4" t="s">
        <v>13</v>
      </c>
      <c r="H2722" s="4" t="s">
        <v>13</v>
      </c>
      <c r="I2722" s="4" t="s">
        <v>20</v>
      </c>
    </row>
    <row r="2723" spans="1:9">
      <c r="A2723" t="n">
        <v>20120</v>
      </c>
      <c r="B2723" s="10" t="n">
        <v>5</v>
      </c>
      <c r="C2723" s="7" t="n">
        <v>31</v>
      </c>
      <c r="D2723" s="7" t="n">
        <v>8</v>
      </c>
      <c r="E2723" s="7" t="n">
        <v>0</v>
      </c>
      <c r="F2723" s="7" t="n">
        <v>0</v>
      </c>
      <c r="G2723" s="7" t="n">
        <v>2</v>
      </c>
      <c r="H2723" s="7" t="n">
        <v>1</v>
      </c>
      <c r="I2723" s="11" t="n">
        <f t="normal" ca="1">A2729</f>
        <v>0</v>
      </c>
    </row>
    <row r="2724" spans="1:9">
      <c r="A2724" t="s">
        <v>4</v>
      </c>
      <c r="B2724" s="4" t="s">
        <v>5</v>
      </c>
      <c r="C2724" s="4" t="s">
        <v>13</v>
      </c>
      <c r="D2724" s="4" t="s">
        <v>13</v>
      </c>
      <c r="E2724" s="4" t="s">
        <v>9</v>
      </c>
      <c r="F2724" s="4" t="s">
        <v>13</v>
      </c>
      <c r="G2724" s="4" t="s">
        <v>13</v>
      </c>
    </row>
    <row r="2725" spans="1:9">
      <c r="A2725" t="n">
        <v>20134</v>
      </c>
      <c r="B2725" s="46" t="n">
        <v>10</v>
      </c>
      <c r="C2725" s="7" t="n">
        <v>8</v>
      </c>
      <c r="D2725" s="7" t="n">
        <v>0</v>
      </c>
      <c r="E2725" s="7" t="n">
        <v>11</v>
      </c>
      <c r="F2725" s="7" t="n">
        <v>19</v>
      </c>
      <c r="G2725" s="7" t="n">
        <v>1</v>
      </c>
    </row>
    <row r="2726" spans="1:9">
      <c r="A2726" t="s">
        <v>4</v>
      </c>
      <c r="B2726" s="4" t="s">
        <v>5</v>
      </c>
      <c r="C2726" s="4" t="s">
        <v>20</v>
      </c>
    </row>
    <row r="2727" spans="1:9">
      <c r="A2727" t="n">
        <v>20143</v>
      </c>
      <c r="B2727" s="17" t="n">
        <v>3</v>
      </c>
      <c r="C2727" s="11" t="n">
        <f t="normal" ca="1">A2763</f>
        <v>0</v>
      </c>
    </row>
    <row r="2728" spans="1:9">
      <c r="A2728" t="s">
        <v>4</v>
      </c>
      <c r="B2728" s="4" t="s">
        <v>5</v>
      </c>
      <c r="C2728" s="4" t="s">
        <v>13</v>
      </c>
      <c r="D2728" s="4" t="s">
        <v>13</v>
      </c>
      <c r="E2728" s="4" t="s">
        <v>13</v>
      </c>
      <c r="F2728" s="4" t="s">
        <v>9</v>
      </c>
      <c r="G2728" s="4" t="s">
        <v>13</v>
      </c>
      <c r="H2728" s="4" t="s">
        <v>13</v>
      </c>
      <c r="I2728" s="4" t="s">
        <v>20</v>
      </c>
    </row>
    <row r="2729" spans="1:9">
      <c r="A2729" t="n">
        <v>20148</v>
      </c>
      <c r="B2729" s="10" t="n">
        <v>5</v>
      </c>
      <c r="C2729" s="7" t="n">
        <v>31</v>
      </c>
      <c r="D2729" s="7" t="n">
        <v>9</v>
      </c>
      <c r="E2729" s="7" t="n">
        <v>0</v>
      </c>
      <c r="F2729" s="7" t="n">
        <v>0</v>
      </c>
      <c r="G2729" s="7" t="n">
        <v>2</v>
      </c>
      <c r="H2729" s="7" t="n">
        <v>1</v>
      </c>
      <c r="I2729" s="11" t="n">
        <f t="normal" ca="1">A2735</f>
        <v>0</v>
      </c>
    </row>
    <row r="2730" spans="1:9">
      <c r="A2730" t="s">
        <v>4</v>
      </c>
      <c r="B2730" s="4" t="s">
        <v>5</v>
      </c>
      <c r="C2730" s="4" t="s">
        <v>13</v>
      </c>
      <c r="D2730" s="4" t="s">
        <v>13</v>
      </c>
      <c r="E2730" s="4" t="s">
        <v>9</v>
      </c>
      <c r="F2730" s="4" t="s">
        <v>13</v>
      </c>
      <c r="G2730" s="4" t="s">
        <v>13</v>
      </c>
    </row>
    <row r="2731" spans="1:9">
      <c r="A2731" t="n">
        <v>20162</v>
      </c>
      <c r="B2731" s="46" t="n">
        <v>10</v>
      </c>
      <c r="C2731" s="7" t="n">
        <v>9</v>
      </c>
      <c r="D2731" s="7" t="n">
        <v>0</v>
      </c>
      <c r="E2731" s="7" t="n">
        <v>11</v>
      </c>
      <c r="F2731" s="7" t="n">
        <v>19</v>
      </c>
      <c r="G2731" s="7" t="n">
        <v>1</v>
      </c>
    </row>
    <row r="2732" spans="1:9">
      <c r="A2732" t="s">
        <v>4</v>
      </c>
      <c r="B2732" s="4" t="s">
        <v>5</v>
      </c>
      <c r="C2732" s="4" t="s">
        <v>20</v>
      </c>
    </row>
    <row r="2733" spans="1:9">
      <c r="A2733" t="n">
        <v>20171</v>
      </c>
      <c r="B2733" s="17" t="n">
        <v>3</v>
      </c>
      <c r="C2733" s="11" t="n">
        <f t="normal" ca="1">A2763</f>
        <v>0</v>
      </c>
    </row>
    <row r="2734" spans="1:9">
      <c r="A2734" t="s">
        <v>4</v>
      </c>
      <c r="B2734" s="4" t="s">
        <v>5</v>
      </c>
      <c r="C2734" s="4" t="s">
        <v>13</v>
      </c>
      <c r="D2734" s="4" t="s">
        <v>13</v>
      </c>
      <c r="E2734" s="4" t="s">
        <v>13</v>
      </c>
      <c r="F2734" s="4" t="s">
        <v>9</v>
      </c>
      <c r="G2734" s="4" t="s">
        <v>13</v>
      </c>
      <c r="H2734" s="4" t="s">
        <v>13</v>
      </c>
      <c r="I2734" s="4" t="s">
        <v>20</v>
      </c>
    </row>
    <row r="2735" spans="1:9">
      <c r="A2735" t="n">
        <v>20176</v>
      </c>
      <c r="B2735" s="10" t="n">
        <v>5</v>
      </c>
      <c r="C2735" s="7" t="n">
        <v>31</v>
      </c>
      <c r="D2735" s="7" t="n">
        <v>10</v>
      </c>
      <c r="E2735" s="7" t="n">
        <v>0</v>
      </c>
      <c r="F2735" s="7" t="n">
        <v>0</v>
      </c>
      <c r="G2735" s="7" t="n">
        <v>2</v>
      </c>
      <c r="H2735" s="7" t="n">
        <v>1</v>
      </c>
      <c r="I2735" s="11" t="n">
        <f t="normal" ca="1">A2741</f>
        <v>0</v>
      </c>
    </row>
    <row r="2736" spans="1:9">
      <c r="A2736" t="s">
        <v>4</v>
      </c>
      <c r="B2736" s="4" t="s">
        <v>5</v>
      </c>
      <c r="C2736" s="4" t="s">
        <v>13</v>
      </c>
      <c r="D2736" s="4" t="s">
        <v>13</v>
      </c>
      <c r="E2736" s="4" t="s">
        <v>9</v>
      </c>
      <c r="F2736" s="4" t="s">
        <v>13</v>
      </c>
      <c r="G2736" s="4" t="s">
        <v>13</v>
      </c>
    </row>
    <row r="2737" spans="1:9">
      <c r="A2737" t="n">
        <v>20190</v>
      </c>
      <c r="B2737" s="46" t="n">
        <v>10</v>
      </c>
      <c r="C2737" s="7" t="n">
        <v>10</v>
      </c>
      <c r="D2737" s="7" t="n">
        <v>0</v>
      </c>
      <c r="E2737" s="7" t="n">
        <v>11</v>
      </c>
      <c r="F2737" s="7" t="n">
        <v>19</v>
      </c>
      <c r="G2737" s="7" t="n">
        <v>1</v>
      </c>
    </row>
    <row r="2738" spans="1:9">
      <c r="A2738" t="s">
        <v>4</v>
      </c>
      <c r="B2738" s="4" t="s">
        <v>5</v>
      </c>
      <c r="C2738" s="4" t="s">
        <v>20</v>
      </c>
    </row>
    <row r="2739" spans="1:9">
      <c r="A2739" t="n">
        <v>20199</v>
      </c>
      <c r="B2739" s="17" t="n">
        <v>3</v>
      </c>
      <c r="C2739" s="11" t="n">
        <f t="normal" ca="1">A2763</f>
        <v>0</v>
      </c>
    </row>
    <row r="2740" spans="1:9">
      <c r="A2740" t="s">
        <v>4</v>
      </c>
      <c r="B2740" s="4" t="s">
        <v>5</v>
      </c>
      <c r="C2740" s="4" t="s">
        <v>13</v>
      </c>
      <c r="D2740" s="4" t="s">
        <v>13</v>
      </c>
      <c r="E2740" s="4" t="s">
        <v>13</v>
      </c>
      <c r="F2740" s="4" t="s">
        <v>9</v>
      </c>
      <c r="G2740" s="4" t="s">
        <v>13</v>
      </c>
      <c r="H2740" s="4" t="s">
        <v>13</v>
      </c>
      <c r="I2740" s="4" t="s">
        <v>20</v>
      </c>
    </row>
    <row r="2741" spans="1:9">
      <c r="A2741" t="n">
        <v>20204</v>
      </c>
      <c r="B2741" s="10" t="n">
        <v>5</v>
      </c>
      <c r="C2741" s="7" t="n">
        <v>31</v>
      </c>
      <c r="D2741" s="7" t="n">
        <v>11</v>
      </c>
      <c r="E2741" s="7" t="n">
        <v>0</v>
      </c>
      <c r="F2741" s="7" t="n">
        <v>0</v>
      </c>
      <c r="G2741" s="7" t="n">
        <v>2</v>
      </c>
      <c r="H2741" s="7" t="n">
        <v>1</v>
      </c>
      <c r="I2741" s="11" t="n">
        <f t="normal" ca="1">A2747</f>
        <v>0</v>
      </c>
    </row>
    <row r="2742" spans="1:9">
      <c r="A2742" t="s">
        <v>4</v>
      </c>
      <c r="B2742" s="4" t="s">
        <v>5</v>
      </c>
      <c r="C2742" s="4" t="s">
        <v>13</v>
      </c>
      <c r="D2742" s="4" t="s">
        <v>13</v>
      </c>
      <c r="E2742" s="4" t="s">
        <v>9</v>
      </c>
      <c r="F2742" s="4" t="s">
        <v>13</v>
      </c>
      <c r="G2742" s="4" t="s">
        <v>13</v>
      </c>
    </row>
    <row r="2743" spans="1:9">
      <c r="A2743" t="n">
        <v>20218</v>
      </c>
      <c r="B2743" s="46" t="n">
        <v>10</v>
      </c>
      <c r="C2743" s="7" t="n">
        <v>11</v>
      </c>
      <c r="D2743" s="7" t="n">
        <v>0</v>
      </c>
      <c r="E2743" s="7" t="n">
        <v>11</v>
      </c>
      <c r="F2743" s="7" t="n">
        <v>19</v>
      </c>
      <c r="G2743" s="7" t="n">
        <v>1</v>
      </c>
    </row>
    <row r="2744" spans="1:9">
      <c r="A2744" t="s">
        <v>4</v>
      </c>
      <c r="B2744" s="4" t="s">
        <v>5</v>
      </c>
      <c r="C2744" s="4" t="s">
        <v>20</v>
      </c>
    </row>
    <row r="2745" spans="1:9">
      <c r="A2745" t="n">
        <v>20227</v>
      </c>
      <c r="B2745" s="17" t="n">
        <v>3</v>
      </c>
      <c r="C2745" s="11" t="n">
        <f t="normal" ca="1">A2763</f>
        <v>0</v>
      </c>
    </row>
    <row r="2746" spans="1:9">
      <c r="A2746" t="s">
        <v>4</v>
      </c>
      <c r="B2746" s="4" t="s">
        <v>5</v>
      </c>
      <c r="C2746" s="4" t="s">
        <v>13</v>
      </c>
      <c r="D2746" s="4" t="s">
        <v>13</v>
      </c>
      <c r="E2746" s="4" t="s">
        <v>13</v>
      </c>
      <c r="F2746" s="4" t="s">
        <v>9</v>
      </c>
      <c r="G2746" s="4" t="s">
        <v>13</v>
      </c>
      <c r="H2746" s="4" t="s">
        <v>13</v>
      </c>
      <c r="I2746" s="4" t="s">
        <v>20</v>
      </c>
    </row>
    <row r="2747" spans="1:9">
      <c r="A2747" t="n">
        <v>20232</v>
      </c>
      <c r="B2747" s="10" t="n">
        <v>5</v>
      </c>
      <c r="C2747" s="7" t="n">
        <v>31</v>
      </c>
      <c r="D2747" s="7" t="n">
        <v>12</v>
      </c>
      <c r="E2747" s="7" t="n">
        <v>0</v>
      </c>
      <c r="F2747" s="7" t="n">
        <v>0</v>
      </c>
      <c r="G2747" s="7" t="n">
        <v>2</v>
      </c>
      <c r="H2747" s="7" t="n">
        <v>1</v>
      </c>
      <c r="I2747" s="11" t="n">
        <f t="normal" ca="1">A2753</f>
        <v>0</v>
      </c>
    </row>
    <row r="2748" spans="1:9">
      <c r="A2748" t="s">
        <v>4</v>
      </c>
      <c r="B2748" s="4" t="s">
        <v>5</v>
      </c>
      <c r="C2748" s="4" t="s">
        <v>13</v>
      </c>
      <c r="D2748" s="4" t="s">
        <v>13</v>
      </c>
      <c r="E2748" s="4" t="s">
        <v>9</v>
      </c>
      <c r="F2748" s="4" t="s">
        <v>13</v>
      </c>
      <c r="G2748" s="4" t="s">
        <v>13</v>
      </c>
    </row>
    <row r="2749" spans="1:9">
      <c r="A2749" t="n">
        <v>20246</v>
      </c>
      <c r="B2749" s="46" t="n">
        <v>10</v>
      </c>
      <c r="C2749" s="7" t="n">
        <v>12</v>
      </c>
      <c r="D2749" s="7" t="n">
        <v>0</v>
      </c>
      <c r="E2749" s="7" t="n">
        <v>11</v>
      </c>
      <c r="F2749" s="7" t="n">
        <v>19</v>
      </c>
      <c r="G2749" s="7" t="n">
        <v>1</v>
      </c>
    </row>
    <row r="2750" spans="1:9">
      <c r="A2750" t="s">
        <v>4</v>
      </c>
      <c r="B2750" s="4" t="s">
        <v>5</v>
      </c>
      <c r="C2750" s="4" t="s">
        <v>20</v>
      </c>
    </row>
    <row r="2751" spans="1:9">
      <c r="A2751" t="n">
        <v>20255</v>
      </c>
      <c r="B2751" s="17" t="n">
        <v>3</v>
      </c>
      <c r="C2751" s="11" t="n">
        <f t="normal" ca="1">A2763</f>
        <v>0</v>
      </c>
    </row>
    <row r="2752" spans="1:9">
      <c r="A2752" t="s">
        <v>4</v>
      </c>
      <c r="B2752" s="4" t="s">
        <v>5</v>
      </c>
      <c r="C2752" s="4" t="s">
        <v>13</v>
      </c>
      <c r="D2752" s="4" t="s">
        <v>13</v>
      </c>
      <c r="E2752" s="4" t="s">
        <v>13</v>
      </c>
      <c r="F2752" s="4" t="s">
        <v>9</v>
      </c>
      <c r="G2752" s="4" t="s">
        <v>13</v>
      </c>
      <c r="H2752" s="4" t="s">
        <v>13</v>
      </c>
      <c r="I2752" s="4" t="s">
        <v>20</v>
      </c>
    </row>
    <row r="2753" spans="1:9">
      <c r="A2753" t="n">
        <v>20260</v>
      </c>
      <c r="B2753" s="10" t="n">
        <v>5</v>
      </c>
      <c r="C2753" s="7" t="n">
        <v>31</v>
      </c>
      <c r="D2753" s="7" t="n">
        <v>13</v>
      </c>
      <c r="E2753" s="7" t="n">
        <v>0</v>
      </c>
      <c r="F2753" s="7" t="n">
        <v>0</v>
      </c>
      <c r="G2753" s="7" t="n">
        <v>2</v>
      </c>
      <c r="H2753" s="7" t="n">
        <v>1</v>
      </c>
      <c r="I2753" s="11" t="n">
        <f t="normal" ca="1">A2759</f>
        <v>0</v>
      </c>
    </row>
    <row r="2754" spans="1:9">
      <c r="A2754" t="s">
        <v>4</v>
      </c>
      <c r="B2754" s="4" t="s">
        <v>5</v>
      </c>
      <c r="C2754" s="4" t="s">
        <v>13</v>
      </c>
      <c r="D2754" s="4" t="s">
        <v>13</v>
      </c>
      <c r="E2754" s="4" t="s">
        <v>9</v>
      </c>
      <c r="F2754" s="4" t="s">
        <v>13</v>
      </c>
      <c r="G2754" s="4" t="s">
        <v>13</v>
      </c>
    </row>
    <row r="2755" spans="1:9">
      <c r="A2755" t="n">
        <v>20274</v>
      </c>
      <c r="B2755" s="46" t="n">
        <v>10</v>
      </c>
      <c r="C2755" s="7" t="n">
        <v>13</v>
      </c>
      <c r="D2755" s="7" t="n">
        <v>0</v>
      </c>
      <c r="E2755" s="7" t="n">
        <v>11</v>
      </c>
      <c r="F2755" s="7" t="n">
        <v>19</v>
      </c>
      <c r="G2755" s="7" t="n">
        <v>1</v>
      </c>
    </row>
    <row r="2756" spans="1:9">
      <c r="A2756" t="s">
        <v>4</v>
      </c>
      <c r="B2756" s="4" t="s">
        <v>5</v>
      </c>
      <c r="C2756" s="4" t="s">
        <v>20</v>
      </c>
    </row>
    <row r="2757" spans="1:9">
      <c r="A2757" t="n">
        <v>20283</v>
      </c>
      <c r="B2757" s="17" t="n">
        <v>3</v>
      </c>
      <c r="C2757" s="11" t="n">
        <f t="normal" ca="1">A2763</f>
        <v>0</v>
      </c>
    </row>
    <row r="2758" spans="1:9">
      <c r="A2758" t="s">
        <v>4</v>
      </c>
      <c r="B2758" s="4" t="s">
        <v>5</v>
      </c>
      <c r="C2758" s="4" t="s">
        <v>13</v>
      </c>
      <c r="D2758" s="4" t="s">
        <v>13</v>
      </c>
      <c r="E2758" s="4" t="s">
        <v>13</v>
      </c>
      <c r="F2758" s="4" t="s">
        <v>9</v>
      </c>
      <c r="G2758" s="4" t="s">
        <v>13</v>
      </c>
      <c r="H2758" s="4" t="s">
        <v>13</v>
      </c>
      <c r="I2758" s="4" t="s">
        <v>20</v>
      </c>
    </row>
    <row r="2759" spans="1:9">
      <c r="A2759" t="n">
        <v>20288</v>
      </c>
      <c r="B2759" s="10" t="n">
        <v>5</v>
      </c>
      <c r="C2759" s="7" t="n">
        <v>31</v>
      </c>
      <c r="D2759" s="7" t="n">
        <v>14</v>
      </c>
      <c r="E2759" s="7" t="n">
        <v>0</v>
      </c>
      <c r="F2759" s="7" t="n">
        <v>0</v>
      </c>
      <c r="G2759" s="7" t="n">
        <v>2</v>
      </c>
      <c r="H2759" s="7" t="n">
        <v>1</v>
      </c>
      <c r="I2759" s="11" t="n">
        <f t="normal" ca="1">A2763</f>
        <v>0</v>
      </c>
    </row>
    <row r="2760" spans="1:9">
      <c r="A2760" t="s">
        <v>4</v>
      </c>
      <c r="B2760" s="4" t="s">
        <v>5</v>
      </c>
      <c r="C2760" s="4" t="s">
        <v>13</v>
      </c>
      <c r="D2760" s="4" t="s">
        <v>13</v>
      </c>
      <c r="E2760" s="4" t="s">
        <v>9</v>
      </c>
      <c r="F2760" s="4" t="s">
        <v>13</v>
      </c>
      <c r="G2760" s="4" t="s">
        <v>13</v>
      </c>
    </row>
    <row r="2761" spans="1:9">
      <c r="A2761" t="n">
        <v>20302</v>
      </c>
      <c r="B2761" s="46" t="n">
        <v>10</v>
      </c>
      <c r="C2761" s="7" t="n">
        <v>14</v>
      </c>
      <c r="D2761" s="7" t="n">
        <v>0</v>
      </c>
      <c r="E2761" s="7" t="n">
        <v>11</v>
      </c>
      <c r="F2761" s="7" t="n">
        <v>19</v>
      </c>
      <c r="G2761" s="7" t="n">
        <v>1</v>
      </c>
    </row>
    <row r="2762" spans="1:9">
      <c r="A2762" t="s">
        <v>4</v>
      </c>
      <c r="B2762" s="4" t="s">
        <v>5</v>
      </c>
      <c r="C2762" s="4" t="s">
        <v>13</v>
      </c>
      <c r="D2762" s="4" t="s">
        <v>10</v>
      </c>
      <c r="E2762" s="4" t="s">
        <v>13</v>
      </c>
      <c r="F2762" s="4" t="s">
        <v>13</v>
      </c>
      <c r="G2762" s="4" t="s">
        <v>20</v>
      </c>
    </row>
    <row r="2763" spans="1:9">
      <c r="A2763" t="n">
        <v>20311</v>
      </c>
      <c r="B2763" s="10" t="n">
        <v>5</v>
      </c>
      <c r="C2763" s="7" t="n">
        <v>30</v>
      </c>
      <c r="D2763" s="7" t="n">
        <v>28</v>
      </c>
      <c r="E2763" s="7" t="n">
        <v>8</v>
      </c>
      <c r="F2763" s="7" t="n">
        <v>1</v>
      </c>
      <c r="G2763" s="11" t="n">
        <f t="normal" ca="1">A2841</f>
        <v>0</v>
      </c>
    </row>
    <row r="2764" spans="1:9">
      <c r="A2764" t="s">
        <v>4</v>
      </c>
      <c r="B2764" s="4" t="s">
        <v>5</v>
      </c>
      <c r="C2764" s="4" t="s">
        <v>13</v>
      </c>
      <c r="D2764" s="4" t="s">
        <v>13</v>
      </c>
      <c r="E2764" s="4" t="s">
        <v>13</v>
      </c>
      <c r="F2764" s="4" t="s">
        <v>9</v>
      </c>
      <c r="G2764" s="4" t="s">
        <v>13</v>
      </c>
      <c r="H2764" s="4" t="s">
        <v>13</v>
      </c>
      <c r="I2764" s="4" t="s">
        <v>20</v>
      </c>
    </row>
    <row r="2765" spans="1:9">
      <c r="A2765" t="n">
        <v>20321</v>
      </c>
      <c r="B2765" s="10" t="n">
        <v>5</v>
      </c>
      <c r="C2765" s="7" t="n">
        <v>31</v>
      </c>
      <c r="D2765" s="7" t="n">
        <v>2</v>
      </c>
      <c r="E2765" s="7" t="n">
        <v>0</v>
      </c>
      <c r="F2765" s="7" t="n">
        <v>0</v>
      </c>
      <c r="G2765" s="7" t="n">
        <v>2</v>
      </c>
      <c r="H2765" s="7" t="n">
        <v>1</v>
      </c>
      <c r="I2765" s="11" t="n">
        <f t="normal" ca="1">A2771</f>
        <v>0</v>
      </c>
    </row>
    <row r="2766" spans="1:9">
      <c r="A2766" t="s">
        <v>4</v>
      </c>
      <c r="B2766" s="4" t="s">
        <v>5</v>
      </c>
      <c r="C2766" s="4" t="s">
        <v>13</v>
      </c>
      <c r="D2766" s="4" t="s">
        <v>13</v>
      </c>
      <c r="E2766" s="4" t="s">
        <v>9</v>
      </c>
      <c r="F2766" s="4" t="s">
        <v>13</v>
      </c>
      <c r="G2766" s="4" t="s">
        <v>13</v>
      </c>
    </row>
    <row r="2767" spans="1:9">
      <c r="A2767" t="n">
        <v>20335</v>
      </c>
      <c r="B2767" s="46" t="n">
        <v>10</v>
      </c>
      <c r="C2767" s="7" t="n">
        <v>2</v>
      </c>
      <c r="D2767" s="7" t="n">
        <v>0</v>
      </c>
      <c r="E2767" s="7" t="n">
        <v>16</v>
      </c>
      <c r="F2767" s="7" t="n">
        <v>19</v>
      </c>
      <c r="G2767" s="7" t="n">
        <v>1</v>
      </c>
    </row>
    <row r="2768" spans="1:9">
      <c r="A2768" t="s">
        <v>4</v>
      </c>
      <c r="B2768" s="4" t="s">
        <v>5</v>
      </c>
      <c r="C2768" s="4" t="s">
        <v>20</v>
      </c>
    </row>
    <row r="2769" spans="1:9">
      <c r="A2769" t="n">
        <v>20344</v>
      </c>
      <c r="B2769" s="17" t="n">
        <v>3</v>
      </c>
      <c r="C2769" s="11" t="n">
        <f t="normal" ca="1">A2841</f>
        <v>0</v>
      </c>
    </row>
    <row r="2770" spans="1:9">
      <c r="A2770" t="s">
        <v>4</v>
      </c>
      <c r="B2770" s="4" t="s">
        <v>5</v>
      </c>
      <c r="C2770" s="4" t="s">
        <v>13</v>
      </c>
      <c r="D2770" s="4" t="s">
        <v>13</v>
      </c>
      <c r="E2770" s="4" t="s">
        <v>13</v>
      </c>
      <c r="F2770" s="4" t="s">
        <v>9</v>
      </c>
      <c r="G2770" s="4" t="s">
        <v>13</v>
      </c>
      <c r="H2770" s="4" t="s">
        <v>13</v>
      </c>
      <c r="I2770" s="4" t="s">
        <v>20</v>
      </c>
    </row>
    <row r="2771" spans="1:9">
      <c r="A2771" t="n">
        <v>20349</v>
      </c>
      <c r="B2771" s="10" t="n">
        <v>5</v>
      </c>
      <c r="C2771" s="7" t="n">
        <v>31</v>
      </c>
      <c r="D2771" s="7" t="n">
        <v>3</v>
      </c>
      <c r="E2771" s="7" t="n">
        <v>0</v>
      </c>
      <c r="F2771" s="7" t="n">
        <v>0</v>
      </c>
      <c r="G2771" s="7" t="n">
        <v>2</v>
      </c>
      <c r="H2771" s="7" t="n">
        <v>1</v>
      </c>
      <c r="I2771" s="11" t="n">
        <f t="normal" ca="1">A2777</f>
        <v>0</v>
      </c>
    </row>
    <row r="2772" spans="1:9">
      <c r="A2772" t="s">
        <v>4</v>
      </c>
      <c r="B2772" s="4" t="s">
        <v>5</v>
      </c>
      <c r="C2772" s="4" t="s">
        <v>13</v>
      </c>
      <c r="D2772" s="4" t="s">
        <v>13</v>
      </c>
      <c r="E2772" s="4" t="s">
        <v>9</v>
      </c>
      <c r="F2772" s="4" t="s">
        <v>13</v>
      </c>
      <c r="G2772" s="4" t="s">
        <v>13</v>
      </c>
    </row>
    <row r="2773" spans="1:9">
      <c r="A2773" t="n">
        <v>20363</v>
      </c>
      <c r="B2773" s="46" t="n">
        <v>10</v>
      </c>
      <c r="C2773" s="7" t="n">
        <v>3</v>
      </c>
      <c r="D2773" s="7" t="n">
        <v>0</v>
      </c>
      <c r="E2773" s="7" t="n">
        <v>16</v>
      </c>
      <c r="F2773" s="7" t="n">
        <v>19</v>
      </c>
      <c r="G2773" s="7" t="n">
        <v>1</v>
      </c>
    </row>
    <row r="2774" spans="1:9">
      <c r="A2774" t="s">
        <v>4</v>
      </c>
      <c r="B2774" s="4" t="s">
        <v>5</v>
      </c>
      <c r="C2774" s="4" t="s">
        <v>20</v>
      </c>
    </row>
    <row r="2775" spans="1:9">
      <c r="A2775" t="n">
        <v>20372</v>
      </c>
      <c r="B2775" s="17" t="n">
        <v>3</v>
      </c>
      <c r="C2775" s="11" t="n">
        <f t="normal" ca="1">A2841</f>
        <v>0</v>
      </c>
    </row>
    <row r="2776" spans="1:9">
      <c r="A2776" t="s">
        <v>4</v>
      </c>
      <c r="B2776" s="4" t="s">
        <v>5</v>
      </c>
      <c r="C2776" s="4" t="s">
        <v>13</v>
      </c>
      <c r="D2776" s="4" t="s">
        <v>13</v>
      </c>
      <c r="E2776" s="4" t="s">
        <v>13</v>
      </c>
      <c r="F2776" s="4" t="s">
        <v>9</v>
      </c>
      <c r="G2776" s="4" t="s">
        <v>13</v>
      </c>
      <c r="H2776" s="4" t="s">
        <v>13</v>
      </c>
      <c r="I2776" s="4" t="s">
        <v>20</v>
      </c>
    </row>
    <row r="2777" spans="1:9">
      <c r="A2777" t="n">
        <v>20377</v>
      </c>
      <c r="B2777" s="10" t="n">
        <v>5</v>
      </c>
      <c r="C2777" s="7" t="n">
        <v>31</v>
      </c>
      <c r="D2777" s="7" t="n">
        <v>4</v>
      </c>
      <c r="E2777" s="7" t="n">
        <v>0</v>
      </c>
      <c r="F2777" s="7" t="n">
        <v>0</v>
      </c>
      <c r="G2777" s="7" t="n">
        <v>2</v>
      </c>
      <c r="H2777" s="7" t="n">
        <v>1</v>
      </c>
      <c r="I2777" s="11" t="n">
        <f t="normal" ca="1">A2783</f>
        <v>0</v>
      </c>
    </row>
    <row r="2778" spans="1:9">
      <c r="A2778" t="s">
        <v>4</v>
      </c>
      <c r="B2778" s="4" t="s">
        <v>5</v>
      </c>
      <c r="C2778" s="4" t="s">
        <v>13</v>
      </c>
      <c r="D2778" s="4" t="s">
        <v>13</v>
      </c>
      <c r="E2778" s="4" t="s">
        <v>9</v>
      </c>
      <c r="F2778" s="4" t="s">
        <v>13</v>
      </c>
      <c r="G2778" s="4" t="s">
        <v>13</v>
      </c>
    </row>
    <row r="2779" spans="1:9">
      <c r="A2779" t="n">
        <v>20391</v>
      </c>
      <c r="B2779" s="46" t="n">
        <v>10</v>
      </c>
      <c r="C2779" s="7" t="n">
        <v>4</v>
      </c>
      <c r="D2779" s="7" t="n">
        <v>0</v>
      </c>
      <c r="E2779" s="7" t="n">
        <v>16</v>
      </c>
      <c r="F2779" s="7" t="n">
        <v>19</v>
      </c>
      <c r="G2779" s="7" t="n">
        <v>1</v>
      </c>
    </row>
    <row r="2780" spans="1:9">
      <c r="A2780" t="s">
        <v>4</v>
      </c>
      <c r="B2780" s="4" t="s">
        <v>5</v>
      </c>
      <c r="C2780" s="4" t="s">
        <v>20</v>
      </c>
    </row>
    <row r="2781" spans="1:9">
      <c r="A2781" t="n">
        <v>20400</v>
      </c>
      <c r="B2781" s="17" t="n">
        <v>3</v>
      </c>
      <c r="C2781" s="11" t="n">
        <f t="normal" ca="1">A2841</f>
        <v>0</v>
      </c>
    </row>
    <row r="2782" spans="1:9">
      <c r="A2782" t="s">
        <v>4</v>
      </c>
      <c r="B2782" s="4" t="s">
        <v>5</v>
      </c>
      <c r="C2782" s="4" t="s">
        <v>13</v>
      </c>
      <c r="D2782" s="4" t="s">
        <v>13</v>
      </c>
      <c r="E2782" s="4" t="s">
        <v>13</v>
      </c>
      <c r="F2782" s="4" t="s">
        <v>9</v>
      </c>
      <c r="G2782" s="4" t="s">
        <v>13</v>
      </c>
      <c r="H2782" s="4" t="s">
        <v>13</v>
      </c>
      <c r="I2782" s="4" t="s">
        <v>20</v>
      </c>
    </row>
    <row r="2783" spans="1:9">
      <c r="A2783" t="n">
        <v>20405</v>
      </c>
      <c r="B2783" s="10" t="n">
        <v>5</v>
      </c>
      <c r="C2783" s="7" t="n">
        <v>31</v>
      </c>
      <c r="D2783" s="7" t="n">
        <v>5</v>
      </c>
      <c r="E2783" s="7" t="n">
        <v>0</v>
      </c>
      <c r="F2783" s="7" t="n">
        <v>0</v>
      </c>
      <c r="G2783" s="7" t="n">
        <v>2</v>
      </c>
      <c r="H2783" s="7" t="n">
        <v>1</v>
      </c>
      <c r="I2783" s="11" t="n">
        <f t="normal" ca="1">A2789</f>
        <v>0</v>
      </c>
    </row>
    <row r="2784" spans="1:9">
      <c r="A2784" t="s">
        <v>4</v>
      </c>
      <c r="B2784" s="4" t="s">
        <v>5</v>
      </c>
      <c r="C2784" s="4" t="s">
        <v>13</v>
      </c>
      <c r="D2784" s="4" t="s">
        <v>13</v>
      </c>
      <c r="E2784" s="4" t="s">
        <v>9</v>
      </c>
      <c r="F2784" s="4" t="s">
        <v>13</v>
      </c>
      <c r="G2784" s="4" t="s">
        <v>13</v>
      </c>
    </row>
    <row r="2785" spans="1:9">
      <c r="A2785" t="n">
        <v>20419</v>
      </c>
      <c r="B2785" s="46" t="n">
        <v>10</v>
      </c>
      <c r="C2785" s="7" t="n">
        <v>5</v>
      </c>
      <c r="D2785" s="7" t="n">
        <v>0</v>
      </c>
      <c r="E2785" s="7" t="n">
        <v>16</v>
      </c>
      <c r="F2785" s="7" t="n">
        <v>19</v>
      </c>
      <c r="G2785" s="7" t="n">
        <v>1</v>
      </c>
    </row>
    <row r="2786" spans="1:9">
      <c r="A2786" t="s">
        <v>4</v>
      </c>
      <c r="B2786" s="4" t="s">
        <v>5</v>
      </c>
      <c r="C2786" s="4" t="s">
        <v>20</v>
      </c>
    </row>
    <row r="2787" spans="1:9">
      <c r="A2787" t="n">
        <v>20428</v>
      </c>
      <c r="B2787" s="17" t="n">
        <v>3</v>
      </c>
      <c r="C2787" s="11" t="n">
        <f t="normal" ca="1">A2841</f>
        <v>0</v>
      </c>
    </row>
    <row r="2788" spans="1:9">
      <c r="A2788" t="s">
        <v>4</v>
      </c>
      <c r="B2788" s="4" t="s">
        <v>5</v>
      </c>
      <c r="C2788" s="4" t="s">
        <v>13</v>
      </c>
      <c r="D2788" s="4" t="s">
        <v>13</v>
      </c>
      <c r="E2788" s="4" t="s">
        <v>13</v>
      </c>
      <c r="F2788" s="4" t="s">
        <v>9</v>
      </c>
      <c r="G2788" s="4" t="s">
        <v>13</v>
      </c>
      <c r="H2788" s="4" t="s">
        <v>13</v>
      </c>
      <c r="I2788" s="4" t="s">
        <v>20</v>
      </c>
    </row>
    <row r="2789" spans="1:9">
      <c r="A2789" t="n">
        <v>20433</v>
      </c>
      <c r="B2789" s="10" t="n">
        <v>5</v>
      </c>
      <c r="C2789" s="7" t="n">
        <v>31</v>
      </c>
      <c r="D2789" s="7" t="n">
        <v>6</v>
      </c>
      <c r="E2789" s="7" t="n">
        <v>0</v>
      </c>
      <c r="F2789" s="7" t="n">
        <v>0</v>
      </c>
      <c r="G2789" s="7" t="n">
        <v>2</v>
      </c>
      <c r="H2789" s="7" t="n">
        <v>1</v>
      </c>
      <c r="I2789" s="11" t="n">
        <f t="normal" ca="1">A2795</f>
        <v>0</v>
      </c>
    </row>
    <row r="2790" spans="1:9">
      <c r="A2790" t="s">
        <v>4</v>
      </c>
      <c r="B2790" s="4" t="s">
        <v>5</v>
      </c>
      <c r="C2790" s="4" t="s">
        <v>13</v>
      </c>
      <c r="D2790" s="4" t="s">
        <v>13</v>
      </c>
      <c r="E2790" s="4" t="s">
        <v>9</v>
      </c>
      <c r="F2790" s="4" t="s">
        <v>13</v>
      </c>
      <c r="G2790" s="4" t="s">
        <v>13</v>
      </c>
    </row>
    <row r="2791" spans="1:9">
      <c r="A2791" t="n">
        <v>20447</v>
      </c>
      <c r="B2791" s="46" t="n">
        <v>10</v>
      </c>
      <c r="C2791" s="7" t="n">
        <v>6</v>
      </c>
      <c r="D2791" s="7" t="n">
        <v>0</v>
      </c>
      <c r="E2791" s="7" t="n">
        <v>16</v>
      </c>
      <c r="F2791" s="7" t="n">
        <v>19</v>
      </c>
      <c r="G2791" s="7" t="n">
        <v>1</v>
      </c>
    </row>
    <row r="2792" spans="1:9">
      <c r="A2792" t="s">
        <v>4</v>
      </c>
      <c r="B2792" s="4" t="s">
        <v>5</v>
      </c>
      <c r="C2792" s="4" t="s">
        <v>20</v>
      </c>
    </row>
    <row r="2793" spans="1:9">
      <c r="A2793" t="n">
        <v>20456</v>
      </c>
      <c r="B2793" s="17" t="n">
        <v>3</v>
      </c>
      <c r="C2793" s="11" t="n">
        <f t="normal" ca="1">A2841</f>
        <v>0</v>
      </c>
    </row>
    <row r="2794" spans="1:9">
      <c r="A2794" t="s">
        <v>4</v>
      </c>
      <c r="B2794" s="4" t="s">
        <v>5</v>
      </c>
      <c r="C2794" s="4" t="s">
        <v>13</v>
      </c>
      <c r="D2794" s="4" t="s">
        <v>13</v>
      </c>
      <c r="E2794" s="4" t="s">
        <v>13</v>
      </c>
      <c r="F2794" s="4" t="s">
        <v>9</v>
      </c>
      <c r="G2794" s="4" t="s">
        <v>13</v>
      </c>
      <c r="H2794" s="4" t="s">
        <v>13</v>
      </c>
      <c r="I2794" s="4" t="s">
        <v>20</v>
      </c>
    </row>
    <row r="2795" spans="1:9">
      <c r="A2795" t="n">
        <v>20461</v>
      </c>
      <c r="B2795" s="10" t="n">
        <v>5</v>
      </c>
      <c r="C2795" s="7" t="n">
        <v>31</v>
      </c>
      <c r="D2795" s="7" t="n">
        <v>7</v>
      </c>
      <c r="E2795" s="7" t="n">
        <v>0</v>
      </c>
      <c r="F2795" s="7" t="n">
        <v>0</v>
      </c>
      <c r="G2795" s="7" t="n">
        <v>2</v>
      </c>
      <c r="H2795" s="7" t="n">
        <v>1</v>
      </c>
      <c r="I2795" s="11" t="n">
        <f t="normal" ca="1">A2801</f>
        <v>0</v>
      </c>
    </row>
    <row r="2796" spans="1:9">
      <c r="A2796" t="s">
        <v>4</v>
      </c>
      <c r="B2796" s="4" t="s">
        <v>5</v>
      </c>
      <c r="C2796" s="4" t="s">
        <v>13</v>
      </c>
      <c r="D2796" s="4" t="s">
        <v>13</v>
      </c>
      <c r="E2796" s="4" t="s">
        <v>9</v>
      </c>
      <c r="F2796" s="4" t="s">
        <v>13</v>
      </c>
      <c r="G2796" s="4" t="s">
        <v>13</v>
      </c>
    </row>
    <row r="2797" spans="1:9">
      <c r="A2797" t="n">
        <v>20475</v>
      </c>
      <c r="B2797" s="46" t="n">
        <v>10</v>
      </c>
      <c r="C2797" s="7" t="n">
        <v>7</v>
      </c>
      <c r="D2797" s="7" t="n">
        <v>0</v>
      </c>
      <c r="E2797" s="7" t="n">
        <v>16</v>
      </c>
      <c r="F2797" s="7" t="n">
        <v>19</v>
      </c>
      <c r="G2797" s="7" t="n">
        <v>1</v>
      </c>
    </row>
    <row r="2798" spans="1:9">
      <c r="A2798" t="s">
        <v>4</v>
      </c>
      <c r="B2798" s="4" t="s">
        <v>5</v>
      </c>
      <c r="C2798" s="4" t="s">
        <v>20</v>
      </c>
    </row>
    <row r="2799" spans="1:9">
      <c r="A2799" t="n">
        <v>20484</v>
      </c>
      <c r="B2799" s="17" t="n">
        <v>3</v>
      </c>
      <c r="C2799" s="11" t="n">
        <f t="normal" ca="1">A2841</f>
        <v>0</v>
      </c>
    </row>
    <row r="2800" spans="1:9">
      <c r="A2800" t="s">
        <v>4</v>
      </c>
      <c r="B2800" s="4" t="s">
        <v>5</v>
      </c>
      <c r="C2800" s="4" t="s">
        <v>13</v>
      </c>
      <c r="D2800" s="4" t="s">
        <v>13</v>
      </c>
      <c r="E2800" s="4" t="s">
        <v>13</v>
      </c>
      <c r="F2800" s="4" t="s">
        <v>9</v>
      </c>
      <c r="G2800" s="4" t="s">
        <v>13</v>
      </c>
      <c r="H2800" s="4" t="s">
        <v>13</v>
      </c>
      <c r="I2800" s="4" t="s">
        <v>20</v>
      </c>
    </row>
    <row r="2801" spans="1:9">
      <c r="A2801" t="n">
        <v>20489</v>
      </c>
      <c r="B2801" s="10" t="n">
        <v>5</v>
      </c>
      <c r="C2801" s="7" t="n">
        <v>31</v>
      </c>
      <c r="D2801" s="7" t="n">
        <v>8</v>
      </c>
      <c r="E2801" s="7" t="n">
        <v>0</v>
      </c>
      <c r="F2801" s="7" t="n">
        <v>0</v>
      </c>
      <c r="G2801" s="7" t="n">
        <v>2</v>
      </c>
      <c r="H2801" s="7" t="n">
        <v>1</v>
      </c>
      <c r="I2801" s="11" t="n">
        <f t="normal" ca="1">A2807</f>
        <v>0</v>
      </c>
    </row>
    <row r="2802" spans="1:9">
      <c r="A2802" t="s">
        <v>4</v>
      </c>
      <c r="B2802" s="4" t="s">
        <v>5</v>
      </c>
      <c r="C2802" s="4" t="s">
        <v>13</v>
      </c>
      <c r="D2802" s="4" t="s">
        <v>13</v>
      </c>
      <c r="E2802" s="4" t="s">
        <v>9</v>
      </c>
      <c r="F2802" s="4" t="s">
        <v>13</v>
      </c>
      <c r="G2802" s="4" t="s">
        <v>13</v>
      </c>
    </row>
    <row r="2803" spans="1:9">
      <c r="A2803" t="n">
        <v>20503</v>
      </c>
      <c r="B2803" s="46" t="n">
        <v>10</v>
      </c>
      <c r="C2803" s="7" t="n">
        <v>8</v>
      </c>
      <c r="D2803" s="7" t="n">
        <v>0</v>
      </c>
      <c r="E2803" s="7" t="n">
        <v>16</v>
      </c>
      <c r="F2803" s="7" t="n">
        <v>19</v>
      </c>
      <c r="G2803" s="7" t="n">
        <v>1</v>
      </c>
    </row>
    <row r="2804" spans="1:9">
      <c r="A2804" t="s">
        <v>4</v>
      </c>
      <c r="B2804" s="4" t="s">
        <v>5</v>
      </c>
      <c r="C2804" s="4" t="s">
        <v>20</v>
      </c>
    </row>
    <row r="2805" spans="1:9">
      <c r="A2805" t="n">
        <v>20512</v>
      </c>
      <c r="B2805" s="17" t="n">
        <v>3</v>
      </c>
      <c r="C2805" s="11" t="n">
        <f t="normal" ca="1">A2841</f>
        <v>0</v>
      </c>
    </row>
    <row r="2806" spans="1:9">
      <c r="A2806" t="s">
        <v>4</v>
      </c>
      <c r="B2806" s="4" t="s">
        <v>5</v>
      </c>
      <c r="C2806" s="4" t="s">
        <v>13</v>
      </c>
      <c r="D2806" s="4" t="s">
        <v>13</v>
      </c>
      <c r="E2806" s="4" t="s">
        <v>13</v>
      </c>
      <c r="F2806" s="4" t="s">
        <v>9</v>
      </c>
      <c r="G2806" s="4" t="s">
        <v>13</v>
      </c>
      <c r="H2806" s="4" t="s">
        <v>13</v>
      </c>
      <c r="I2806" s="4" t="s">
        <v>20</v>
      </c>
    </row>
    <row r="2807" spans="1:9">
      <c r="A2807" t="n">
        <v>20517</v>
      </c>
      <c r="B2807" s="10" t="n">
        <v>5</v>
      </c>
      <c r="C2807" s="7" t="n">
        <v>31</v>
      </c>
      <c r="D2807" s="7" t="n">
        <v>9</v>
      </c>
      <c r="E2807" s="7" t="n">
        <v>0</v>
      </c>
      <c r="F2807" s="7" t="n">
        <v>0</v>
      </c>
      <c r="G2807" s="7" t="n">
        <v>2</v>
      </c>
      <c r="H2807" s="7" t="n">
        <v>1</v>
      </c>
      <c r="I2807" s="11" t="n">
        <f t="normal" ca="1">A2813</f>
        <v>0</v>
      </c>
    </row>
    <row r="2808" spans="1:9">
      <c r="A2808" t="s">
        <v>4</v>
      </c>
      <c r="B2808" s="4" t="s">
        <v>5</v>
      </c>
      <c r="C2808" s="4" t="s">
        <v>13</v>
      </c>
      <c r="D2808" s="4" t="s">
        <v>13</v>
      </c>
      <c r="E2808" s="4" t="s">
        <v>9</v>
      </c>
      <c r="F2808" s="4" t="s">
        <v>13</v>
      </c>
      <c r="G2808" s="4" t="s">
        <v>13</v>
      </c>
    </row>
    <row r="2809" spans="1:9">
      <c r="A2809" t="n">
        <v>20531</v>
      </c>
      <c r="B2809" s="46" t="n">
        <v>10</v>
      </c>
      <c r="C2809" s="7" t="n">
        <v>9</v>
      </c>
      <c r="D2809" s="7" t="n">
        <v>0</v>
      </c>
      <c r="E2809" s="7" t="n">
        <v>16</v>
      </c>
      <c r="F2809" s="7" t="n">
        <v>19</v>
      </c>
      <c r="G2809" s="7" t="n">
        <v>1</v>
      </c>
    </row>
    <row r="2810" spans="1:9">
      <c r="A2810" t="s">
        <v>4</v>
      </c>
      <c r="B2810" s="4" t="s">
        <v>5</v>
      </c>
      <c r="C2810" s="4" t="s">
        <v>20</v>
      </c>
    </row>
    <row r="2811" spans="1:9">
      <c r="A2811" t="n">
        <v>20540</v>
      </c>
      <c r="B2811" s="17" t="n">
        <v>3</v>
      </c>
      <c r="C2811" s="11" t="n">
        <f t="normal" ca="1">A2841</f>
        <v>0</v>
      </c>
    </row>
    <row r="2812" spans="1:9">
      <c r="A2812" t="s">
        <v>4</v>
      </c>
      <c r="B2812" s="4" t="s">
        <v>5</v>
      </c>
      <c r="C2812" s="4" t="s">
        <v>13</v>
      </c>
      <c r="D2812" s="4" t="s">
        <v>13</v>
      </c>
      <c r="E2812" s="4" t="s">
        <v>13</v>
      </c>
      <c r="F2812" s="4" t="s">
        <v>9</v>
      </c>
      <c r="G2812" s="4" t="s">
        <v>13</v>
      </c>
      <c r="H2812" s="4" t="s">
        <v>13</v>
      </c>
      <c r="I2812" s="4" t="s">
        <v>20</v>
      </c>
    </row>
    <row r="2813" spans="1:9">
      <c r="A2813" t="n">
        <v>20545</v>
      </c>
      <c r="B2813" s="10" t="n">
        <v>5</v>
      </c>
      <c r="C2813" s="7" t="n">
        <v>31</v>
      </c>
      <c r="D2813" s="7" t="n">
        <v>10</v>
      </c>
      <c r="E2813" s="7" t="n">
        <v>0</v>
      </c>
      <c r="F2813" s="7" t="n">
        <v>0</v>
      </c>
      <c r="G2813" s="7" t="n">
        <v>2</v>
      </c>
      <c r="H2813" s="7" t="n">
        <v>1</v>
      </c>
      <c r="I2813" s="11" t="n">
        <f t="normal" ca="1">A2819</f>
        <v>0</v>
      </c>
    </row>
    <row r="2814" spans="1:9">
      <c r="A2814" t="s">
        <v>4</v>
      </c>
      <c r="B2814" s="4" t="s">
        <v>5</v>
      </c>
      <c r="C2814" s="4" t="s">
        <v>13</v>
      </c>
      <c r="D2814" s="4" t="s">
        <v>13</v>
      </c>
      <c r="E2814" s="4" t="s">
        <v>9</v>
      </c>
      <c r="F2814" s="4" t="s">
        <v>13</v>
      </c>
      <c r="G2814" s="4" t="s">
        <v>13</v>
      </c>
    </row>
    <row r="2815" spans="1:9">
      <c r="A2815" t="n">
        <v>20559</v>
      </c>
      <c r="B2815" s="46" t="n">
        <v>10</v>
      </c>
      <c r="C2815" s="7" t="n">
        <v>10</v>
      </c>
      <c r="D2815" s="7" t="n">
        <v>0</v>
      </c>
      <c r="E2815" s="7" t="n">
        <v>16</v>
      </c>
      <c r="F2815" s="7" t="n">
        <v>19</v>
      </c>
      <c r="G2815" s="7" t="n">
        <v>1</v>
      </c>
    </row>
    <row r="2816" spans="1:9">
      <c r="A2816" t="s">
        <v>4</v>
      </c>
      <c r="B2816" s="4" t="s">
        <v>5</v>
      </c>
      <c r="C2816" s="4" t="s">
        <v>20</v>
      </c>
    </row>
    <row r="2817" spans="1:9">
      <c r="A2817" t="n">
        <v>20568</v>
      </c>
      <c r="B2817" s="17" t="n">
        <v>3</v>
      </c>
      <c r="C2817" s="11" t="n">
        <f t="normal" ca="1">A2841</f>
        <v>0</v>
      </c>
    </row>
    <row r="2818" spans="1:9">
      <c r="A2818" t="s">
        <v>4</v>
      </c>
      <c r="B2818" s="4" t="s">
        <v>5</v>
      </c>
      <c r="C2818" s="4" t="s">
        <v>13</v>
      </c>
      <c r="D2818" s="4" t="s">
        <v>13</v>
      </c>
      <c r="E2818" s="4" t="s">
        <v>13</v>
      </c>
      <c r="F2818" s="4" t="s">
        <v>9</v>
      </c>
      <c r="G2818" s="4" t="s">
        <v>13</v>
      </c>
      <c r="H2818" s="4" t="s">
        <v>13</v>
      </c>
      <c r="I2818" s="4" t="s">
        <v>20</v>
      </c>
    </row>
    <row r="2819" spans="1:9">
      <c r="A2819" t="n">
        <v>20573</v>
      </c>
      <c r="B2819" s="10" t="n">
        <v>5</v>
      </c>
      <c r="C2819" s="7" t="n">
        <v>31</v>
      </c>
      <c r="D2819" s="7" t="n">
        <v>11</v>
      </c>
      <c r="E2819" s="7" t="n">
        <v>0</v>
      </c>
      <c r="F2819" s="7" t="n">
        <v>0</v>
      </c>
      <c r="G2819" s="7" t="n">
        <v>2</v>
      </c>
      <c r="H2819" s="7" t="n">
        <v>1</v>
      </c>
      <c r="I2819" s="11" t="n">
        <f t="normal" ca="1">A2825</f>
        <v>0</v>
      </c>
    </row>
    <row r="2820" spans="1:9">
      <c r="A2820" t="s">
        <v>4</v>
      </c>
      <c r="B2820" s="4" t="s">
        <v>5</v>
      </c>
      <c r="C2820" s="4" t="s">
        <v>13</v>
      </c>
      <c r="D2820" s="4" t="s">
        <v>13</v>
      </c>
      <c r="E2820" s="4" t="s">
        <v>9</v>
      </c>
      <c r="F2820" s="4" t="s">
        <v>13</v>
      </c>
      <c r="G2820" s="4" t="s">
        <v>13</v>
      </c>
    </row>
    <row r="2821" spans="1:9">
      <c r="A2821" t="n">
        <v>20587</v>
      </c>
      <c r="B2821" s="46" t="n">
        <v>10</v>
      </c>
      <c r="C2821" s="7" t="n">
        <v>11</v>
      </c>
      <c r="D2821" s="7" t="n">
        <v>0</v>
      </c>
      <c r="E2821" s="7" t="n">
        <v>16</v>
      </c>
      <c r="F2821" s="7" t="n">
        <v>19</v>
      </c>
      <c r="G2821" s="7" t="n">
        <v>1</v>
      </c>
    </row>
    <row r="2822" spans="1:9">
      <c r="A2822" t="s">
        <v>4</v>
      </c>
      <c r="B2822" s="4" t="s">
        <v>5</v>
      </c>
      <c r="C2822" s="4" t="s">
        <v>20</v>
      </c>
    </row>
    <row r="2823" spans="1:9">
      <c r="A2823" t="n">
        <v>20596</v>
      </c>
      <c r="B2823" s="17" t="n">
        <v>3</v>
      </c>
      <c r="C2823" s="11" t="n">
        <f t="normal" ca="1">A2841</f>
        <v>0</v>
      </c>
    </row>
    <row r="2824" spans="1:9">
      <c r="A2824" t="s">
        <v>4</v>
      </c>
      <c r="B2824" s="4" t="s">
        <v>5</v>
      </c>
      <c r="C2824" s="4" t="s">
        <v>13</v>
      </c>
      <c r="D2824" s="4" t="s">
        <v>13</v>
      </c>
      <c r="E2824" s="4" t="s">
        <v>13</v>
      </c>
      <c r="F2824" s="4" t="s">
        <v>9</v>
      </c>
      <c r="G2824" s="4" t="s">
        <v>13</v>
      </c>
      <c r="H2824" s="4" t="s">
        <v>13</v>
      </c>
      <c r="I2824" s="4" t="s">
        <v>20</v>
      </c>
    </row>
    <row r="2825" spans="1:9">
      <c r="A2825" t="n">
        <v>20601</v>
      </c>
      <c r="B2825" s="10" t="n">
        <v>5</v>
      </c>
      <c r="C2825" s="7" t="n">
        <v>31</v>
      </c>
      <c r="D2825" s="7" t="n">
        <v>12</v>
      </c>
      <c r="E2825" s="7" t="n">
        <v>0</v>
      </c>
      <c r="F2825" s="7" t="n">
        <v>0</v>
      </c>
      <c r="G2825" s="7" t="n">
        <v>2</v>
      </c>
      <c r="H2825" s="7" t="n">
        <v>1</v>
      </c>
      <c r="I2825" s="11" t="n">
        <f t="normal" ca="1">A2831</f>
        <v>0</v>
      </c>
    </row>
    <row r="2826" spans="1:9">
      <c r="A2826" t="s">
        <v>4</v>
      </c>
      <c r="B2826" s="4" t="s">
        <v>5</v>
      </c>
      <c r="C2826" s="4" t="s">
        <v>13</v>
      </c>
      <c r="D2826" s="4" t="s">
        <v>13</v>
      </c>
      <c r="E2826" s="4" t="s">
        <v>9</v>
      </c>
      <c r="F2826" s="4" t="s">
        <v>13</v>
      </c>
      <c r="G2826" s="4" t="s">
        <v>13</v>
      </c>
    </row>
    <row r="2827" spans="1:9">
      <c r="A2827" t="n">
        <v>20615</v>
      </c>
      <c r="B2827" s="46" t="n">
        <v>10</v>
      </c>
      <c r="C2827" s="7" t="n">
        <v>12</v>
      </c>
      <c r="D2827" s="7" t="n">
        <v>0</v>
      </c>
      <c r="E2827" s="7" t="n">
        <v>16</v>
      </c>
      <c r="F2827" s="7" t="n">
        <v>19</v>
      </c>
      <c r="G2827" s="7" t="n">
        <v>1</v>
      </c>
    </row>
    <row r="2828" spans="1:9">
      <c r="A2828" t="s">
        <v>4</v>
      </c>
      <c r="B2828" s="4" t="s">
        <v>5</v>
      </c>
      <c r="C2828" s="4" t="s">
        <v>20</v>
      </c>
    </row>
    <row r="2829" spans="1:9">
      <c r="A2829" t="n">
        <v>20624</v>
      </c>
      <c r="B2829" s="17" t="n">
        <v>3</v>
      </c>
      <c r="C2829" s="11" t="n">
        <f t="normal" ca="1">A2841</f>
        <v>0</v>
      </c>
    </row>
    <row r="2830" spans="1:9">
      <c r="A2830" t="s">
        <v>4</v>
      </c>
      <c r="B2830" s="4" t="s">
        <v>5</v>
      </c>
      <c r="C2830" s="4" t="s">
        <v>13</v>
      </c>
      <c r="D2830" s="4" t="s">
        <v>13</v>
      </c>
      <c r="E2830" s="4" t="s">
        <v>13</v>
      </c>
      <c r="F2830" s="4" t="s">
        <v>9</v>
      </c>
      <c r="G2830" s="4" t="s">
        <v>13</v>
      </c>
      <c r="H2830" s="4" t="s">
        <v>13</v>
      </c>
      <c r="I2830" s="4" t="s">
        <v>20</v>
      </c>
    </row>
    <row r="2831" spans="1:9">
      <c r="A2831" t="n">
        <v>20629</v>
      </c>
      <c r="B2831" s="10" t="n">
        <v>5</v>
      </c>
      <c r="C2831" s="7" t="n">
        <v>31</v>
      </c>
      <c r="D2831" s="7" t="n">
        <v>13</v>
      </c>
      <c r="E2831" s="7" t="n">
        <v>0</v>
      </c>
      <c r="F2831" s="7" t="n">
        <v>0</v>
      </c>
      <c r="G2831" s="7" t="n">
        <v>2</v>
      </c>
      <c r="H2831" s="7" t="n">
        <v>1</v>
      </c>
      <c r="I2831" s="11" t="n">
        <f t="normal" ca="1">A2837</f>
        <v>0</v>
      </c>
    </row>
    <row r="2832" spans="1:9">
      <c r="A2832" t="s">
        <v>4</v>
      </c>
      <c r="B2832" s="4" t="s">
        <v>5</v>
      </c>
      <c r="C2832" s="4" t="s">
        <v>13</v>
      </c>
      <c r="D2832" s="4" t="s">
        <v>13</v>
      </c>
      <c r="E2832" s="4" t="s">
        <v>9</v>
      </c>
      <c r="F2832" s="4" t="s">
        <v>13</v>
      </c>
      <c r="G2832" s="4" t="s">
        <v>13</v>
      </c>
    </row>
    <row r="2833" spans="1:9">
      <c r="A2833" t="n">
        <v>20643</v>
      </c>
      <c r="B2833" s="46" t="n">
        <v>10</v>
      </c>
      <c r="C2833" s="7" t="n">
        <v>13</v>
      </c>
      <c r="D2833" s="7" t="n">
        <v>0</v>
      </c>
      <c r="E2833" s="7" t="n">
        <v>16</v>
      </c>
      <c r="F2833" s="7" t="n">
        <v>19</v>
      </c>
      <c r="G2833" s="7" t="n">
        <v>1</v>
      </c>
    </row>
    <row r="2834" spans="1:9">
      <c r="A2834" t="s">
        <v>4</v>
      </c>
      <c r="B2834" s="4" t="s">
        <v>5</v>
      </c>
      <c r="C2834" s="4" t="s">
        <v>20</v>
      </c>
    </row>
    <row r="2835" spans="1:9">
      <c r="A2835" t="n">
        <v>20652</v>
      </c>
      <c r="B2835" s="17" t="n">
        <v>3</v>
      </c>
      <c r="C2835" s="11" t="n">
        <f t="normal" ca="1">A2841</f>
        <v>0</v>
      </c>
    </row>
    <row r="2836" spans="1:9">
      <c r="A2836" t="s">
        <v>4</v>
      </c>
      <c r="B2836" s="4" t="s">
        <v>5</v>
      </c>
      <c r="C2836" s="4" t="s">
        <v>13</v>
      </c>
      <c r="D2836" s="4" t="s">
        <v>13</v>
      </c>
      <c r="E2836" s="4" t="s">
        <v>13</v>
      </c>
      <c r="F2836" s="4" t="s">
        <v>9</v>
      </c>
      <c r="G2836" s="4" t="s">
        <v>13</v>
      </c>
      <c r="H2836" s="4" t="s">
        <v>13</v>
      </c>
      <c r="I2836" s="4" t="s">
        <v>20</v>
      </c>
    </row>
    <row r="2837" spans="1:9">
      <c r="A2837" t="n">
        <v>20657</v>
      </c>
      <c r="B2837" s="10" t="n">
        <v>5</v>
      </c>
      <c r="C2837" s="7" t="n">
        <v>31</v>
      </c>
      <c r="D2837" s="7" t="n">
        <v>14</v>
      </c>
      <c r="E2837" s="7" t="n">
        <v>0</v>
      </c>
      <c r="F2837" s="7" t="n">
        <v>0</v>
      </c>
      <c r="G2837" s="7" t="n">
        <v>2</v>
      </c>
      <c r="H2837" s="7" t="n">
        <v>1</v>
      </c>
      <c r="I2837" s="11" t="n">
        <f t="normal" ca="1">A2841</f>
        <v>0</v>
      </c>
    </row>
    <row r="2838" spans="1:9">
      <c r="A2838" t="s">
        <v>4</v>
      </c>
      <c r="B2838" s="4" t="s">
        <v>5</v>
      </c>
      <c r="C2838" s="4" t="s">
        <v>13</v>
      </c>
      <c r="D2838" s="4" t="s">
        <v>13</v>
      </c>
      <c r="E2838" s="4" t="s">
        <v>9</v>
      </c>
      <c r="F2838" s="4" t="s">
        <v>13</v>
      </c>
      <c r="G2838" s="4" t="s">
        <v>13</v>
      </c>
    </row>
    <row r="2839" spans="1:9">
      <c r="A2839" t="n">
        <v>20671</v>
      </c>
      <c r="B2839" s="46" t="n">
        <v>10</v>
      </c>
      <c r="C2839" s="7" t="n">
        <v>14</v>
      </c>
      <c r="D2839" s="7" t="n">
        <v>0</v>
      </c>
      <c r="E2839" s="7" t="n">
        <v>16</v>
      </c>
      <c r="F2839" s="7" t="n">
        <v>19</v>
      </c>
      <c r="G2839" s="7" t="n">
        <v>1</v>
      </c>
    </row>
    <row r="2840" spans="1:9">
      <c r="A2840" t="s">
        <v>4</v>
      </c>
      <c r="B2840" s="4" t="s">
        <v>5</v>
      </c>
      <c r="C2840" s="4" t="s">
        <v>13</v>
      </c>
      <c r="D2840" s="4" t="s">
        <v>10</v>
      </c>
      <c r="E2840" s="4" t="s">
        <v>13</v>
      </c>
      <c r="F2840" s="4" t="s">
        <v>13</v>
      </c>
      <c r="G2840" s="4" t="s">
        <v>20</v>
      </c>
    </row>
    <row r="2841" spans="1:9">
      <c r="A2841" t="n">
        <v>20680</v>
      </c>
      <c r="B2841" s="10" t="n">
        <v>5</v>
      </c>
      <c r="C2841" s="7" t="n">
        <v>30</v>
      </c>
      <c r="D2841" s="7" t="n">
        <v>29</v>
      </c>
      <c r="E2841" s="7" t="n">
        <v>8</v>
      </c>
      <c r="F2841" s="7" t="n">
        <v>1</v>
      </c>
      <c r="G2841" s="11" t="n">
        <f t="normal" ca="1">A2919</f>
        <v>0</v>
      </c>
    </row>
    <row r="2842" spans="1:9">
      <c r="A2842" t="s">
        <v>4</v>
      </c>
      <c r="B2842" s="4" t="s">
        <v>5</v>
      </c>
      <c r="C2842" s="4" t="s">
        <v>13</v>
      </c>
      <c r="D2842" s="4" t="s">
        <v>13</v>
      </c>
      <c r="E2842" s="4" t="s">
        <v>13</v>
      </c>
      <c r="F2842" s="4" t="s">
        <v>9</v>
      </c>
      <c r="G2842" s="4" t="s">
        <v>13</v>
      </c>
      <c r="H2842" s="4" t="s">
        <v>13</v>
      </c>
      <c r="I2842" s="4" t="s">
        <v>20</v>
      </c>
    </row>
    <row r="2843" spans="1:9">
      <c r="A2843" t="n">
        <v>20690</v>
      </c>
      <c r="B2843" s="10" t="n">
        <v>5</v>
      </c>
      <c r="C2843" s="7" t="n">
        <v>31</v>
      </c>
      <c r="D2843" s="7" t="n">
        <v>2</v>
      </c>
      <c r="E2843" s="7" t="n">
        <v>0</v>
      </c>
      <c r="F2843" s="7" t="n">
        <v>0</v>
      </c>
      <c r="G2843" s="7" t="n">
        <v>2</v>
      </c>
      <c r="H2843" s="7" t="n">
        <v>1</v>
      </c>
      <c r="I2843" s="11" t="n">
        <f t="normal" ca="1">A2849</f>
        <v>0</v>
      </c>
    </row>
    <row r="2844" spans="1:9">
      <c r="A2844" t="s">
        <v>4</v>
      </c>
      <c r="B2844" s="4" t="s">
        <v>5</v>
      </c>
      <c r="C2844" s="4" t="s">
        <v>13</v>
      </c>
      <c r="D2844" s="4" t="s">
        <v>13</v>
      </c>
      <c r="E2844" s="4" t="s">
        <v>9</v>
      </c>
      <c r="F2844" s="4" t="s">
        <v>13</v>
      </c>
      <c r="G2844" s="4" t="s">
        <v>13</v>
      </c>
    </row>
    <row r="2845" spans="1:9">
      <c r="A2845" t="n">
        <v>20704</v>
      </c>
      <c r="B2845" s="46" t="n">
        <v>10</v>
      </c>
      <c r="C2845" s="7" t="n">
        <v>2</v>
      </c>
      <c r="D2845" s="7" t="n">
        <v>0</v>
      </c>
      <c r="E2845" s="7" t="n">
        <v>15</v>
      </c>
      <c r="F2845" s="7" t="n">
        <v>19</v>
      </c>
      <c r="G2845" s="7" t="n">
        <v>1</v>
      </c>
    </row>
    <row r="2846" spans="1:9">
      <c r="A2846" t="s">
        <v>4</v>
      </c>
      <c r="B2846" s="4" t="s">
        <v>5</v>
      </c>
      <c r="C2846" s="4" t="s">
        <v>20</v>
      </c>
    </row>
    <row r="2847" spans="1:9">
      <c r="A2847" t="n">
        <v>20713</v>
      </c>
      <c r="B2847" s="17" t="n">
        <v>3</v>
      </c>
      <c r="C2847" s="11" t="n">
        <f t="normal" ca="1">A2919</f>
        <v>0</v>
      </c>
    </row>
    <row r="2848" spans="1:9">
      <c r="A2848" t="s">
        <v>4</v>
      </c>
      <c r="B2848" s="4" t="s">
        <v>5</v>
      </c>
      <c r="C2848" s="4" t="s">
        <v>13</v>
      </c>
      <c r="D2848" s="4" t="s">
        <v>13</v>
      </c>
      <c r="E2848" s="4" t="s">
        <v>13</v>
      </c>
      <c r="F2848" s="4" t="s">
        <v>9</v>
      </c>
      <c r="G2848" s="4" t="s">
        <v>13</v>
      </c>
      <c r="H2848" s="4" t="s">
        <v>13</v>
      </c>
      <c r="I2848" s="4" t="s">
        <v>20</v>
      </c>
    </row>
    <row r="2849" spans="1:9">
      <c r="A2849" t="n">
        <v>20718</v>
      </c>
      <c r="B2849" s="10" t="n">
        <v>5</v>
      </c>
      <c r="C2849" s="7" t="n">
        <v>31</v>
      </c>
      <c r="D2849" s="7" t="n">
        <v>3</v>
      </c>
      <c r="E2849" s="7" t="n">
        <v>0</v>
      </c>
      <c r="F2849" s="7" t="n">
        <v>0</v>
      </c>
      <c r="G2849" s="7" t="n">
        <v>2</v>
      </c>
      <c r="H2849" s="7" t="n">
        <v>1</v>
      </c>
      <c r="I2849" s="11" t="n">
        <f t="normal" ca="1">A2855</f>
        <v>0</v>
      </c>
    </row>
    <row r="2850" spans="1:9">
      <c r="A2850" t="s">
        <v>4</v>
      </c>
      <c r="B2850" s="4" t="s">
        <v>5</v>
      </c>
      <c r="C2850" s="4" t="s">
        <v>13</v>
      </c>
      <c r="D2850" s="4" t="s">
        <v>13</v>
      </c>
      <c r="E2850" s="4" t="s">
        <v>9</v>
      </c>
      <c r="F2850" s="4" t="s">
        <v>13</v>
      </c>
      <c r="G2850" s="4" t="s">
        <v>13</v>
      </c>
    </row>
    <row r="2851" spans="1:9">
      <c r="A2851" t="n">
        <v>20732</v>
      </c>
      <c r="B2851" s="46" t="n">
        <v>10</v>
      </c>
      <c r="C2851" s="7" t="n">
        <v>3</v>
      </c>
      <c r="D2851" s="7" t="n">
        <v>0</v>
      </c>
      <c r="E2851" s="7" t="n">
        <v>15</v>
      </c>
      <c r="F2851" s="7" t="n">
        <v>19</v>
      </c>
      <c r="G2851" s="7" t="n">
        <v>1</v>
      </c>
    </row>
    <row r="2852" spans="1:9">
      <c r="A2852" t="s">
        <v>4</v>
      </c>
      <c r="B2852" s="4" t="s">
        <v>5</v>
      </c>
      <c r="C2852" s="4" t="s">
        <v>20</v>
      </c>
    </row>
    <row r="2853" spans="1:9">
      <c r="A2853" t="n">
        <v>20741</v>
      </c>
      <c r="B2853" s="17" t="n">
        <v>3</v>
      </c>
      <c r="C2853" s="11" t="n">
        <f t="normal" ca="1">A2919</f>
        <v>0</v>
      </c>
    </row>
    <row r="2854" spans="1:9">
      <c r="A2854" t="s">
        <v>4</v>
      </c>
      <c r="B2854" s="4" t="s">
        <v>5</v>
      </c>
      <c r="C2854" s="4" t="s">
        <v>13</v>
      </c>
      <c r="D2854" s="4" t="s">
        <v>13</v>
      </c>
      <c r="E2854" s="4" t="s">
        <v>13</v>
      </c>
      <c r="F2854" s="4" t="s">
        <v>9</v>
      </c>
      <c r="G2854" s="4" t="s">
        <v>13</v>
      </c>
      <c r="H2854" s="4" t="s">
        <v>13</v>
      </c>
      <c r="I2854" s="4" t="s">
        <v>20</v>
      </c>
    </row>
    <row r="2855" spans="1:9">
      <c r="A2855" t="n">
        <v>20746</v>
      </c>
      <c r="B2855" s="10" t="n">
        <v>5</v>
      </c>
      <c r="C2855" s="7" t="n">
        <v>31</v>
      </c>
      <c r="D2855" s="7" t="n">
        <v>4</v>
      </c>
      <c r="E2855" s="7" t="n">
        <v>0</v>
      </c>
      <c r="F2855" s="7" t="n">
        <v>0</v>
      </c>
      <c r="G2855" s="7" t="n">
        <v>2</v>
      </c>
      <c r="H2855" s="7" t="n">
        <v>1</v>
      </c>
      <c r="I2855" s="11" t="n">
        <f t="normal" ca="1">A2861</f>
        <v>0</v>
      </c>
    </row>
    <row r="2856" spans="1:9">
      <c r="A2856" t="s">
        <v>4</v>
      </c>
      <c r="B2856" s="4" t="s">
        <v>5</v>
      </c>
      <c r="C2856" s="4" t="s">
        <v>13</v>
      </c>
      <c r="D2856" s="4" t="s">
        <v>13</v>
      </c>
      <c r="E2856" s="4" t="s">
        <v>9</v>
      </c>
      <c r="F2856" s="4" t="s">
        <v>13</v>
      </c>
      <c r="G2856" s="4" t="s">
        <v>13</v>
      </c>
    </row>
    <row r="2857" spans="1:9">
      <c r="A2857" t="n">
        <v>20760</v>
      </c>
      <c r="B2857" s="46" t="n">
        <v>10</v>
      </c>
      <c r="C2857" s="7" t="n">
        <v>4</v>
      </c>
      <c r="D2857" s="7" t="n">
        <v>0</v>
      </c>
      <c r="E2857" s="7" t="n">
        <v>15</v>
      </c>
      <c r="F2857" s="7" t="n">
        <v>19</v>
      </c>
      <c r="G2857" s="7" t="n">
        <v>1</v>
      </c>
    </row>
    <row r="2858" spans="1:9">
      <c r="A2858" t="s">
        <v>4</v>
      </c>
      <c r="B2858" s="4" t="s">
        <v>5</v>
      </c>
      <c r="C2858" s="4" t="s">
        <v>20</v>
      </c>
    </row>
    <row r="2859" spans="1:9">
      <c r="A2859" t="n">
        <v>20769</v>
      </c>
      <c r="B2859" s="17" t="n">
        <v>3</v>
      </c>
      <c r="C2859" s="11" t="n">
        <f t="normal" ca="1">A2919</f>
        <v>0</v>
      </c>
    </row>
    <row r="2860" spans="1:9">
      <c r="A2860" t="s">
        <v>4</v>
      </c>
      <c r="B2860" s="4" t="s">
        <v>5</v>
      </c>
      <c r="C2860" s="4" t="s">
        <v>13</v>
      </c>
      <c r="D2860" s="4" t="s">
        <v>13</v>
      </c>
      <c r="E2860" s="4" t="s">
        <v>13</v>
      </c>
      <c r="F2860" s="4" t="s">
        <v>9</v>
      </c>
      <c r="G2860" s="4" t="s">
        <v>13</v>
      </c>
      <c r="H2860" s="4" t="s">
        <v>13</v>
      </c>
      <c r="I2860" s="4" t="s">
        <v>20</v>
      </c>
    </row>
    <row r="2861" spans="1:9">
      <c r="A2861" t="n">
        <v>20774</v>
      </c>
      <c r="B2861" s="10" t="n">
        <v>5</v>
      </c>
      <c r="C2861" s="7" t="n">
        <v>31</v>
      </c>
      <c r="D2861" s="7" t="n">
        <v>5</v>
      </c>
      <c r="E2861" s="7" t="n">
        <v>0</v>
      </c>
      <c r="F2861" s="7" t="n">
        <v>0</v>
      </c>
      <c r="G2861" s="7" t="n">
        <v>2</v>
      </c>
      <c r="H2861" s="7" t="n">
        <v>1</v>
      </c>
      <c r="I2861" s="11" t="n">
        <f t="normal" ca="1">A2867</f>
        <v>0</v>
      </c>
    </row>
    <row r="2862" spans="1:9">
      <c r="A2862" t="s">
        <v>4</v>
      </c>
      <c r="B2862" s="4" t="s">
        <v>5</v>
      </c>
      <c r="C2862" s="4" t="s">
        <v>13</v>
      </c>
      <c r="D2862" s="4" t="s">
        <v>13</v>
      </c>
      <c r="E2862" s="4" t="s">
        <v>9</v>
      </c>
      <c r="F2862" s="4" t="s">
        <v>13</v>
      </c>
      <c r="G2862" s="4" t="s">
        <v>13</v>
      </c>
    </row>
    <row r="2863" spans="1:9">
      <c r="A2863" t="n">
        <v>20788</v>
      </c>
      <c r="B2863" s="46" t="n">
        <v>10</v>
      </c>
      <c r="C2863" s="7" t="n">
        <v>5</v>
      </c>
      <c r="D2863" s="7" t="n">
        <v>0</v>
      </c>
      <c r="E2863" s="7" t="n">
        <v>15</v>
      </c>
      <c r="F2863" s="7" t="n">
        <v>19</v>
      </c>
      <c r="G2863" s="7" t="n">
        <v>1</v>
      </c>
    </row>
    <row r="2864" spans="1:9">
      <c r="A2864" t="s">
        <v>4</v>
      </c>
      <c r="B2864" s="4" t="s">
        <v>5</v>
      </c>
      <c r="C2864" s="4" t="s">
        <v>20</v>
      </c>
    </row>
    <row r="2865" spans="1:9">
      <c r="A2865" t="n">
        <v>20797</v>
      </c>
      <c r="B2865" s="17" t="n">
        <v>3</v>
      </c>
      <c r="C2865" s="11" t="n">
        <f t="normal" ca="1">A2919</f>
        <v>0</v>
      </c>
    </row>
    <row r="2866" spans="1:9">
      <c r="A2866" t="s">
        <v>4</v>
      </c>
      <c r="B2866" s="4" t="s">
        <v>5</v>
      </c>
      <c r="C2866" s="4" t="s">
        <v>13</v>
      </c>
      <c r="D2866" s="4" t="s">
        <v>13</v>
      </c>
      <c r="E2866" s="4" t="s">
        <v>13</v>
      </c>
      <c r="F2866" s="4" t="s">
        <v>9</v>
      </c>
      <c r="G2866" s="4" t="s">
        <v>13</v>
      </c>
      <c r="H2866" s="4" t="s">
        <v>13</v>
      </c>
      <c r="I2866" s="4" t="s">
        <v>20</v>
      </c>
    </row>
    <row r="2867" spans="1:9">
      <c r="A2867" t="n">
        <v>20802</v>
      </c>
      <c r="B2867" s="10" t="n">
        <v>5</v>
      </c>
      <c r="C2867" s="7" t="n">
        <v>31</v>
      </c>
      <c r="D2867" s="7" t="n">
        <v>6</v>
      </c>
      <c r="E2867" s="7" t="n">
        <v>0</v>
      </c>
      <c r="F2867" s="7" t="n">
        <v>0</v>
      </c>
      <c r="G2867" s="7" t="n">
        <v>2</v>
      </c>
      <c r="H2867" s="7" t="n">
        <v>1</v>
      </c>
      <c r="I2867" s="11" t="n">
        <f t="normal" ca="1">A2873</f>
        <v>0</v>
      </c>
    </row>
    <row r="2868" spans="1:9">
      <c r="A2868" t="s">
        <v>4</v>
      </c>
      <c r="B2868" s="4" t="s">
        <v>5</v>
      </c>
      <c r="C2868" s="4" t="s">
        <v>13</v>
      </c>
      <c r="D2868" s="4" t="s">
        <v>13</v>
      </c>
      <c r="E2868" s="4" t="s">
        <v>9</v>
      </c>
      <c r="F2868" s="4" t="s">
        <v>13</v>
      </c>
      <c r="G2868" s="4" t="s">
        <v>13</v>
      </c>
    </row>
    <row r="2869" spans="1:9">
      <c r="A2869" t="n">
        <v>20816</v>
      </c>
      <c r="B2869" s="46" t="n">
        <v>10</v>
      </c>
      <c r="C2869" s="7" t="n">
        <v>6</v>
      </c>
      <c r="D2869" s="7" t="n">
        <v>0</v>
      </c>
      <c r="E2869" s="7" t="n">
        <v>15</v>
      </c>
      <c r="F2869" s="7" t="n">
        <v>19</v>
      </c>
      <c r="G2869" s="7" t="n">
        <v>1</v>
      </c>
    </row>
    <row r="2870" spans="1:9">
      <c r="A2870" t="s">
        <v>4</v>
      </c>
      <c r="B2870" s="4" t="s">
        <v>5</v>
      </c>
      <c r="C2870" s="4" t="s">
        <v>20</v>
      </c>
    </row>
    <row r="2871" spans="1:9">
      <c r="A2871" t="n">
        <v>20825</v>
      </c>
      <c r="B2871" s="17" t="n">
        <v>3</v>
      </c>
      <c r="C2871" s="11" t="n">
        <f t="normal" ca="1">A2919</f>
        <v>0</v>
      </c>
    </row>
    <row r="2872" spans="1:9">
      <c r="A2872" t="s">
        <v>4</v>
      </c>
      <c r="B2872" s="4" t="s">
        <v>5</v>
      </c>
      <c r="C2872" s="4" t="s">
        <v>13</v>
      </c>
      <c r="D2872" s="4" t="s">
        <v>13</v>
      </c>
      <c r="E2872" s="4" t="s">
        <v>13</v>
      </c>
      <c r="F2872" s="4" t="s">
        <v>9</v>
      </c>
      <c r="G2872" s="4" t="s">
        <v>13</v>
      </c>
      <c r="H2872" s="4" t="s">
        <v>13</v>
      </c>
      <c r="I2872" s="4" t="s">
        <v>20</v>
      </c>
    </row>
    <row r="2873" spans="1:9">
      <c r="A2873" t="n">
        <v>20830</v>
      </c>
      <c r="B2873" s="10" t="n">
        <v>5</v>
      </c>
      <c r="C2873" s="7" t="n">
        <v>31</v>
      </c>
      <c r="D2873" s="7" t="n">
        <v>7</v>
      </c>
      <c r="E2873" s="7" t="n">
        <v>0</v>
      </c>
      <c r="F2873" s="7" t="n">
        <v>0</v>
      </c>
      <c r="G2873" s="7" t="n">
        <v>2</v>
      </c>
      <c r="H2873" s="7" t="n">
        <v>1</v>
      </c>
      <c r="I2873" s="11" t="n">
        <f t="normal" ca="1">A2879</f>
        <v>0</v>
      </c>
    </row>
    <row r="2874" spans="1:9">
      <c r="A2874" t="s">
        <v>4</v>
      </c>
      <c r="B2874" s="4" t="s">
        <v>5</v>
      </c>
      <c r="C2874" s="4" t="s">
        <v>13</v>
      </c>
      <c r="D2874" s="4" t="s">
        <v>13</v>
      </c>
      <c r="E2874" s="4" t="s">
        <v>9</v>
      </c>
      <c r="F2874" s="4" t="s">
        <v>13</v>
      </c>
      <c r="G2874" s="4" t="s">
        <v>13</v>
      </c>
    </row>
    <row r="2875" spans="1:9">
      <c r="A2875" t="n">
        <v>20844</v>
      </c>
      <c r="B2875" s="46" t="n">
        <v>10</v>
      </c>
      <c r="C2875" s="7" t="n">
        <v>7</v>
      </c>
      <c r="D2875" s="7" t="n">
        <v>0</v>
      </c>
      <c r="E2875" s="7" t="n">
        <v>15</v>
      </c>
      <c r="F2875" s="7" t="n">
        <v>19</v>
      </c>
      <c r="G2875" s="7" t="n">
        <v>1</v>
      </c>
    </row>
    <row r="2876" spans="1:9">
      <c r="A2876" t="s">
        <v>4</v>
      </c>
      <c r="B2876" s="4" t="s">
        <v>5</v>
      </c>
      <c r="C2876" s="4" t="s">
        <v>20</v>
      </c>
    </row>
    <row r="2877" spans="1:9">
      <c r="A2877" t="n">
        <v>20853</v>
      </c>
      <c r="B2877" s="17" t="n">
        <v>3</v>
      </c>
      <c r="C2877" s="11" t="n">
        <f t="normal" ca="1">A2919</f>
        <v>0</v>
      </c>
    </row>
    <row r="2878" spans="1:9">
      <c r="A2878" t="s">
        <v>4</v>
      </c>
      <c r="B2878" s="4" t="s">
        <v>5</v>
      </c>
      <c r="C2878" s="4" t="s">
        <v>13</v>
      </c>
      <c r="D2878" s="4" t="s">
        <v>13</v>
      </c>
      <c r="E2878" s="4" t="s">
        <v>13</v>
      </c>
      <c r="F2878" s="4" t="s">
        <v>9</v>
      </c>
      <c r="G2878" s="4" t="s">
        <v>13</v>
      </c>
      <c r="H2878" s="4" t="s">
        <v>13</v>
      </c>
      <c r="I2878" s="4" t="s">
        <v>20</v>
      </c>
    </row>
    <row r="2879" spans="1:9">
      <c r="A2879" t="n">
        <v>20858</v>
      </c>
      <c r="B2879" s="10" t="n">
        <v>5</v>
      </c>
      <c r="C2879" s="7" t="n">
        <v>31</v>
      </c>
      <c r="D2879" s="7" t="n">
        <v>8</v>
      </c>
      <c r="E2879" s="7" t="n">
        <v>0</v>
      </c>
      <c r="F2879" s="7" t="n">
        <v>0</v>
      </c>
      <c r="G2879" s="7" t="n">
        <v>2</v>
      </c>
      <c r="H2879" s="7" t="n">
        <v>1</v>
      </c>
      <c r="I2879" s="11" t="n">
        <f t="normal" ca="1">A2885</f>
        <v>0</v>
      </c>
    </row>
    <row r="2880" spans="1:9">
      <c r="A2880" t="s">
        <v>4</v>
      </c>
      <c r="B2880" s="4" t="s">
        <v>5</v>
      </c>
      <c r="C2880" s="4" t="s">
        <v>13</v>
      </c>
      <c r="D2880" s="4" t="s">
        <v>13</v>
      </c>
      <c r="E2880" s="4" t="s">
        <v>9</v>
      </c>
      <c r="F2880" s="4" t="s">
        <v>13</v>
      </c>
      <c r="G2880" s="4" t="s">
        <v>13</v>
      </c>
    </row>
    <row r="2881" spans="1:9">
      <c r="A2881" t="n">
        <v>20872</v>
      </c>
      <c r="B2881" s="46" t="n">
        <v>10</v>
      </c>
      <c r="C2881" s="7" t="n">
        <v>8</v>
      </c>
      <c r="D2881" s="7" t="n">
        <v>0</v>
      </c>
      <c r="E2881" s="7" t="n">
        <v>15</v>
      </c>
      <c r="F2881" s="7" t="n">
        <v>19</v>
      </c>
      <c r="G2881" s="7" t="n">
        <v>1</v>
      </c>
    </row>
    <row r="2882" spans="1:9">
      <c r="A2882" t="s">
        <v>4</v>
      </c>
      <c r="B2882" s="4" t="s">
        <v>5</v>
      </c>
      <c r="C2882" s="4" t="s">
        <v>20</v>
      </c>
    </row>
    <row r="2883" spans="1:9">
      <c r="A2883" t="n">
        <v>20881</v>
      </c>
      <c r="B2883" s="17" t="n">
        <v>3</v>
      </c>
      <c r="C2883" s="11" t="n">
        <f t="normal" ca="1">A2919</f>
        <v>0</v>
      </c>
    </row>
    <row r="2884" spans="1:9">
      <c r="A2884" t="s">
        <v>4</v>
      </c>
      <c r="B2884" s="4" t="s">
        <v>5</v>
      </c>
      <c r="C2884" s="4" t="s">
        <v>13</v>
      </c>
      <c r="D2884" s="4" t="s">
        <v>13</v>
      </c>
      <c r="E2884" s="4" t="s">
        <v>13</v>
      </c>
      <c r="F2884" s="4" t="s">
        <v>9</v>
      </c>
      <c r="G2884" s="4" t="s">
        <v>13</v>
      </c>
      <c r="H2884" s="4" t="s">
        <v>13</v>
      </c>
      <c r="I2884" s="4" t="s">
        <v>20</v>
      </c>
    </row>
    <row r="2885" spans="1:9">
      <c r="A2885" t="n">
        <v>20886</v>
      </c>
      <c r="B2885" s="10" t="n">
        <v>5</v>
      </c>
      <c r="C2885" s="7" t="n">
        <v>31</v>
      </c>
      <c r="D2885" s="7" t="n">
        <v>9</v>
      </c>
      <c r="E2885" s="7" t="n">
        <v>0</v>
      </c>
      <c r="F2885" s="7" t="n">
        <v>0</v>
      </c>
      <c r="G2885" s="7" t="n">
        <v>2</v>
      </c>
      <c r="H2885" s="7" t="n">
        <v>1</v>
      </c>
      <c r="I2885" s="11" t="n">
        <f t="normal" ca="1">A2891</f>
        <v>0</v>
      </c>
    </row>
    <row r="2886" spans="1:9">
      <c r="A2886" t="s">
        <v>4</v>
      </c>
      <c r="B2886" s="4" t="s">
        <v>5</v>
      </c>
      <c r="C2886" s="4" t="s">
        <v>13</v>
      </c>
      <c r="D2886" s="4" t="s">
        <v>13</v>
      </c>
      <c r="E2886" s="4" t="s">
        <v>9</v>
      </c>
      <c r="F2886" s="4" t="s">
        <v>13</v>
      </c>
      <c r="G2886" s="4" t="s">
        <v>13</v>
      </c>
    </row>
    <row r="2887" spans="1:9">
      <c r="A2887" t="n">
        <v>20900</v>
      </c>
      <c r="B2887" s="46" t="n">
        <v>10</v>
      </c>
      <c r="C2887" s="7" t="n">
        <v>9</v>
      </c>
      <c r="D2887" s="7" t="n">
        <v>0</v>
      </c>
      <c r="E2887" s="7" t="n">
        <v>15</v>
      </c>
      <c r="F2887" s="7" t="n">
        <v>19</v>
      </c>
      <c r="G2887" s="7" t="n">
        <v>1</v>
      </c>
    </row>
    <row r="2888" spans="1:9">
      <c r="A2888" t="s">
        <v>4</v>
      </c>
      <c r="B2888" s="4" t="s">
        <v>5</v>
      </c>
      <c r="C2888" s="4" t="s">
        <v>20</v>
      </c>
    </row>
    <row r="2889" spans="1:9">
      <c r="A2889" t="n">
        <v>20909</v>
      </c>
      <c r="B2889" s="17" t="n">
        <v>3</v>
      </c>
      <c r="C2889" s="11" t="n">
        <f t="normal" ca="1">A2919</f>
        <v>0</v>
      </c>
    </row>
    <row r="2890" spans="1:9">
      <c r="A2890" t="s">
        <v>4</v>
      </c>
      <c r="B2890" s="4" t="s">
        <v>5</v>
      </c>
      <c r="C2890" s="4" t="s">
        <v>13</v>
      </c>
      <c r="D2890" s="4" t="s">
        <v>13</v>
      </c>
      <c r="E2890" s="4" t="s">
        <v>13</v>
      </c>
      <c r="F2890" s="4" t="s">
        <v>9</v>
      </c>
      <c r="G2890" s="4" t="s">
        <v>13</v>
      </c>
      <c r="H2890" s="4" t="s">
        <v>13</v>
      </c>
      <c r="I2890" s="4" t="s">
        <v>20</v>
      </c>
    </row>
    <row r="2891" spans="1:9">
      <c r="A2891" t="n">
        <v>20914</v>
      </c>
      <c r="B2891" s="10" t="n">
        <v>5</v>
      </c>
      <c r="C2891" s="7" t="n">
        <v>31</v>
      </c>
      <c r="D2891" s="7" t="n">
        <v>10</v>
      </c>
      <c r="E2891" s="7" t="n">
        <v>0</v>
      </c>
      <c r="F2891" s="7" t="n">
        <v>0</v>
      </c>
      <c r="G2891" s="7" t="n">
        <v>2</v>
      </c>
      <c r="H2891" s="7" t="n">
        <v>1</v>
      </c>
      <c r="I2891" s="11" t="n">
        <f t="normal" ca="1">A2897</f>
        <v>0</v>
      </c>
    </row>
    <row r="2892" spans="1:9">
      <c r="A2892" t="s">
        <v>4</v>
      </c>
      <c r="B2892" s="4" t="s">
        <v>5</v>
      </c>
      <c r="C2892" s="4" t="s">
        <v>13</v>
      </c>
      <c r="D2892" s="4" t="s">
        <v>13</v>
      </c>
      <c r="E2892" s="4" t="s">
        <v>9</v>
      </c>
      <c r="F2892" s="4" t="s">
        <v>13</v>
      </c>
      <c r="G2892" s="4" t="s">
        <v>13</v>
      </c>
    </row>
    <row r="2893" spans="1:9">
      <c r="A2893" t="n">
        <v>20928</v>
      </c>
      <c r="B2893" s="46" t="n">
        <v>10</v>
      </c>
      <c r="C2893" s="7" t="n">
        <v>10</v>
      </c>
      <c r="D2893" s="7" t="n">
        <v>0</v>
      </c>
      <c r="E2893" s="7" t="n">
        <v>15</v>
      </c>
      <c r="F2893" s="7" t="n">
        <v>19</v>
      </c>
      <c r="G2893" s="7" t="n">
        <v>1</v>
      </c>
    </row>
    <row r="2894" spans="1:9">
      <c r="A2894" t="s">
        <v>4</v>
      </c>
      <c r="B2894" s="4" t="s">
        <v>5</v>
      </c>
      <c r="C2894" s="4" t="s">
        <v>20</v>
      </c>
    </row>
    <row r="2895" spans="1:9">
      <c r="A2895" t="n">
        <v>20937</v>
      </c>
      <c r="B2895" s="17" t="n">
        <v>3</v>
      </c>
      <c r="C2895" s="11" t="n">
        <f t="normal" ca="1">A2919</f>
        <v>0</v>
      </c>
    </row>
    <row r="2896" spans="1:9">
      <c r="A2896" t="s">
        <v>4</v>
      </c>
      <c r="B2896" s="4" t="s">
        <v>5</v>
      </c>
      <c r="C2896" s="4" t="s">
        <v>13</v>
      </c>
      <c r="D2896" s="4" t="s">
        <v>13</v>
      </c>
      <c r="E2896" s="4" t="s">
        <v>13</v>
      </c>
      <c r="F2896" s="4" t="s">
        <v>9</v>
      </c>
      <c r="G2896" s="4" t="s">
        <v>13</v>
      </c>
      <c r="H2896" s="4" t="s">
        <v>13</v>
      </c>
      <c r="I2896" s="4" t="s">
        <v>20</v>
      </c>
    </row>
    <row r="2897" spans="1:9">
      <c r="A2897" t="n">
        <v>20942</v>
      </c>
      <c r="B2897" s="10" t="n">
        <v>5</v>
      </c>
      <c r="C2897" s="7" t="n">
        <v>31</v>
      </c>
      <c r="D2897" s="7" t="n">
        <v>11</v>
      </c>
      <c r="E2897" s="7" t="n">
        <v>0</v>
      </c>
      <c r="F2897" s="7" t="n">
        <v>0</v>
      </c>
      <c r="G2897" s="7" t="n">
        <v>2</v>
      </c>
      <c r="H2897" s="7" t="n">
        <v>1</v>
      </c>
      <c r="I2897" s="11" t="n">
        <f t="normal" ca="1">A2903</f>
        <v>0</v>
      </c>
    </row>
    <row r="2898" spans="1:9">
      <c r="A2898" t="s">
        <v>4</v>
      </c>
      <c r="B2898" s="4" t="s">
        <v>5</v>
      </c>
      <c r="C2898" s="4" t="s">
        <v>13</v>
      </c>
      <c r="D2898" s="4" t="s">
        <v>13</v>
      </c>
      <c r="E2898" s="4" t="s">
        <v>9</v>
      </c>
      <c r="F2898" s="4" t="s">
        <v>13</v>
      </c>
      <c r="G2898" s="4" t="s">
        <v>13</v>
      </c>
    </row>
    <row r="2899" spans="1:9">
      <c r="A2899" t="n">
        <v>20956</v>
      </c>
      <c r="B2899" s="46" t="n">
        <v>10</v>
      </c>
      <c r="C2899" s="7" t="n">
        <v>11</v>
      </c>
      <c r="D2899" s="7" t="n">
        <v>0</v>
      </c>
      <c r="E2899" s="7" t="n">
        <v>15</v>
      </c>
      <c r="F2899" s="7" t="n">
        <v>19</v>
      </c>
      <c r="G2899" s="7" t="n">
        <v>1</v>
      </c>
    </row>
    <row r="2900" spans="1:9">
      <c r="A2900" t="s">
        <v>4</v>
      </c>
      <c r="B2900" s="4" t="s">
        <v>5</v>
      </c>
      <c r="C2900" s="4" t="s">
        <v>20</v>
      </c>
    </row>
    <row r="2901" spans="1:9">
      <c r="A2901" t="n">
        <v>20965</v>
      </c>
      <c r="B2901" s="17" t="n">
        <v>3</v>
      </c>
      <c r="C2901" s="11" t="n">
        <f t="normal" ca="1">A2919</f>
        <v>0</v>
      </c>
    </row>
    <row r="2902" spans="1:9">
      <c r="A2902" t="s">
        <v>4</v>
      </c>
      <c r="B2902" s="4" t="s">
        <v>5</v>
      </c>
      <c r="C2902" s="4" t="s">
        <v>13</v>
      </c>
      <c r="D2902" s="4" t="s">
        <v>13</v>
      </c>
      <c r="E2902" s="4" t="s">
        <v>13</v>
      </c>
      <c r="F2902" s="4" t="s">
        <v>9</v>
      </c>
      <c r="G2902" s="4" t="s">
        <v>13</v>
      </c>
      <c r="H2902" s="4" t="s">
        <v>13</v>
      </c>
      <c r="I2902" s="4" t="s">
        <v>20</v>
      </c>
    </row>
    <row r="2903" spans="1:9">
      <c r="A2903" t="n">
        <v>20970</v>
      </c>
      <c r="B2903" s="10" t="n">
        <v>5</v>
      </c>
      <c r="C2903" s="7" t="n">
        <v>31</v>
      </c>
      <c r="D2903" s="7" t="n">
        <v>12</v>
      </c>
      <c r="E2903" s="7" t="n">
        <v>0</v>
      </c>
      <c r="F2903" s="7" t="n">
        <v>0</v>
      </c>
      <c r="G2903" s="7" t="n">
        <v>2</v>
      </c>
      <c r="H2903" s="7" t="n">
        <v>1</v>
      </c>
      <c r="I2903" s="11" t="n">
        <f t="normal" ca="1">A2909</f>
        <v>0</v>
      </c>
    </row>
    <row r="2904" spans="1:9">
      <c r="A2904" t="s">
        <v>4</v>
      </c>
      <c r="B2904" s="4" t="s">
        <v>5</v>
      </c>
      <c r="C2904" s="4" t="s">
        <v>13</v>
      </c>
      <c r="D2904" s="4" t="s">
        <v>13</v>
      </c>
      <c r="E2904" s="4" t="s">
        <v>9</v>
      </c>
      <c r="F2904" s="4" t="s">
        <v>13</v>
      </c>
      <c r="G2904" s="4" t="s">
        <v>13</v>
      </c>
    </row>
    <row r="2905" spans="1:9">
      <c r="A2905" t="n">
        <v>20984</v>
      </c>
      <c r="B2905" s="46" t="n">
        <v>10</v>
      </c>
      <c r="C2905" s="7" t="n">
        <v>12</v>
      </c>
      <c r="D2905" s="7" t="n">
        <v>0</v>
      </c>
      <c r="E2905" s="7" t="n">
        <v>15</v>
      </c>
      <c r="F2905" s="7" t="n">
        <v>19</v>
      </c>
      <c r="G2905" s="7" t="n">
        <v>1</v>
      </c>
    </row>
    <row r="2906" spans="1:9">
      <c r="A2906" t="s">
        <v>4</v>
      </c>
      <c r="B2906" s="4" t="s">
        <v>5</v>
      </c>
      <c r="C2906" s="4" t="s">
        <v>20</v>
      </c>
    </row>
    <row r="2907" spans="1:9">
      <c r="A2907" t="n">
        <v>20993</v>
      </c>
      <c r="B2907" s="17" t="n">
        <v>3</v>
      </c>
      <c r="C2907" s="11" t="n">
        <f t="normal" ca="1">A2919</f>
        <v>0</v>
      </c>
    </row>
    <row r="2908" spans="1:9">
      <c r="A2908" t="s">
        <v>4</v>
      </c>
      <c r="B2908" s="4" t="s">
        <v>5</v>
      </c>
      <c r="C2908" s="4" t="s">
        <v>13</v>
      </c>
      <c r="D2908" s="4" t="s">
        <v>13</v>
      </c>
      <c r="E2908" s="4" t="s">
        <v>13</v>
      </c>
      <c r="F2908" s="4" t="s">
        <v>9</v>
      </c>
      <c r="G2908" s="4" t="s">
        <v>13</v>
      </c>
      <c r="H2908" s="4" t="s">
        <v>13</v>
      </c>
      <c r="I2908" s="4" t="s">
        <v>20</v>
      </c>
    </row>
    <row r="2909" spans="1:9">
      <c r="A2909" t="n">
        <v>20998</v>
      </c>
      <c r="B2909" s="10" t="n">
        <v>5</v>
      </c>
      <c r="C2909" s="7" t="n">
        <v>31</v>
      </c>
      <c r="D2909" s="7" t="n">
        <v>13</v>
      </c>
      <c r="E2909" s="7" t="n">
        <v>0</v>
      </c>
      <c r="F2909" s="7" t="n">
        <v>0</v>
      </c>
      <c r="G2909" s="7" t="n">
        <v>2</v>
      </c>
      <c r="H2909" s="7" t="n">
        <v>1</v>
      </c>
      <c r="I2909" s="11" t="n">
        <f t="normal" ca="1">A2915</f>
        <v>0</v>
      </c>
    </row>
    <row r="2910" spans="1:9">
      <c r="A2910" t="s">
        <v>4</v>
      </c>
      <c r="B2910" s="4" t="s">
        <v>5</v>
      </c>
      <c r="C2910" s="4" t="s">
        <v>13</v>
      </c>
      <c r="D2910" s="4" t="s">
        <v>13</v>
      </c>
      <c r="E2910" s="4" t="s">
        <v>9</v>
      </c>
      <c r="F2910" s="4" t="s">
        <v>13</v>
      </c>
      <c r="G2910" s="4" t="s">
        <v>13</v>
      </c>
    </row>
    <row r="2911" spans="1:9">
      <c r="A2911" t="n">
        <v>21012</v>
      </c>
      <c r="B2911" s="46" t="n">
        <v>10</v>
      </c>
      <c r="C2911" s="7" t="n">
        <v>13</v>
      </c>
      <c r="D2911" s="7" t="n">
        <v>0</v>
      </c>
      <c r="E2911" s="7" t="n">
        <v>15</v>
      </c>
      <c r="F2911" s="7" t="n">
        <v>19</v>
      </c>
      <c r="G2911" s="7" t="n">
        <v>1</v>
      </c>
    </row>
    <row r="2912" spans="1:9">
      <c r="A2912" t="s">
        <v>4</v>
      </c>
      <c r="B2912" s="4" t="s">
        <v>5</v>
      </c>
      <c r="C2912" s="4" t="s">
        <v>20</v>
      </c>
    </row>
    <row r="2913" spans="1:9">
      <c r="A2913" t="n">
        <v>21021</v>
      </c>
      <c r="B2913" s="17" t="n">
        <v>3</v>
      </c>
      <c r="C2913" s="11" t="n">
        <f t="normal" ca="1">A2919</f>
        <v>0</v>
      </c>
    </row>
    <row r="2914" spans="1:9">
      <c r="A2914" t="s">
        <v>4</v>
      </c>
      <c r="B2914" s="4" t="s">
        <v>5</v>
      </c>
      <c r="C2914" s="4" t="s">
        <v>13</v>
      </c>
      <c r="D2914" s="4" t="s">
        <v>13</v>
      </c>
      <c r="E2914" s="4" t="s">
        <v>13</v>
      </c>
      <c r="F2914" s="4" t="s">
        <v>9</v>
      </c>
      <c r="G2914" s="4" t="s">
        <v>13</v>
      </c>
      <c r="H2914" s="4" t="s">
        <v>13</v>
      </c>
      <c r="I2914" s="4" t="s">
        <v>20</v>
      </c>
    </row>
    <row r="2915" spans="1:9">
      <c r="A2915" t="n">
        <v>21026</v>
      </c>
      <c r="B2915" s="10" t="n">
        <v>5</v>
      </c>
      <c r="C2915" s="7" t="n">
        <v>31</v>
      </c>
      <c r="D2915" s="7" t="n">
        <v>14</v>
      </c>
      <c r="E2915" s="7" t="n">
        <v>0</v>
      </c>
      <c r="F2915" s="7" t="n">
        <v>0</v>
      </c>
      <c r="G2915" s="7" t="n">
        <v>2</v>
      </c>
      <c r="H2915" s="7" t="n">
        <v>1</v>
      </c>
      <c r="I2915" s="11" t="n">
        <f t="normal" ca="1">A2919</f>
        <v>0</v>
      </c>
    </row>
    <row r="2916" spans="1:9">
      <c r="A2916" t="s">
        <v>4</v>
      </c>
      <c r="B2916" s="4" t="s">
        <v>5</v>
      </c>
      <c r="C2916" s="4" t="s">
        <v>13</v>
      </c>
      <c r="D2916" s="4" t="s">
        <v>13</v>
      </c>
      <c r="E2916" s="4" t="s">
        <v>9</v>
      </c>
      <c r="F2916" s="4" t="s">
        <v>13</v>
      </c>
      <c r="G2916" s="4" t="s">
        <v>13</v>
      </c>
    </row>
    <row r="2917" spans="1:9">
      <c r="A2917" t="n">
        <v>21040</v>
      </c>
      <c r="B2917" s="46" t="n">
        <v>10</v>
      </c>
      <c r="C2917" s="7" t="n">
        <v>14</v>
      </c>
      <c r="D2917" s="7" t="n">
        <v>0</v>
      </c>
      <c r="E2917" s="7" t="n">
        <v>15</v>
      </c>
      <c r="F2917" s="7" t="n">
        <v>19</v>
      </c>
      <c r="G2917" s="7" t="n">
        <v>1</v>
      </c>
    </row>
    <row r="2918" spans="1:9">
      <c r="A2918" t="s">
        <v>4</v>
      </c>
      <c r="B2918" s="4" t="s">
        <v>5</v>
      </c>
      <c r="C2918" s="4" t="s">
        <v>13</v>
      </c>
      <c r="D2918" s="4" t="s">
        <v>10</v>
      </c>
      <c r="E2918" s="4" t="s">
        <v>13</v>
      </c>
      <c r="F2918" s="4" t="s">
        <v>13</v>
      </c>
      <c r="G2918" s="4" t="s">
        <v>20</v>
      </c>
    </row>
    <row r="2919" spans="1:9">
      <c r="A2919" t="n">
        <v>21049</v>
      </c>
      <c r="B2919" s="10" t="n">
        <v>5</v>
      </c>
      <c r="C2919" s="7" t="n">
        <v>30</v>
      </c>
      <c r="D2919" s="7" t="n">
        <v>30</v>
      </c>
      <c r="E2919" s="7" t="n">
        <v>8</v>
      </c>
      <c r="F2919" s="7" t="n">
        <v>1</v>
      </c>
      <c r="G2919" s="11" t="n">
        <f t="normal" ca="1">A2997</f>
        <v>0</v>
      </c>
    </row>
    <row r="2920" spans="1:9">
      <c r="A2920" t="s">
        <v>4</v>
      </c>
      <c r="B2920" s="4" t="s">
        <v>5</v>
      </c>
      <c r="C2920" s="4" t="s">
        <v>13</v>
      </c>
      <c r="D2920" s="4" t="s">
        <v>13</v>
      </c>
      <c r="E2920" s="4" t="s">
        <v>13</v>
      </c>
      <c r="F2920" s="4" t="s">
        <v>9</v>
      </c>
      <c r="G2920" s="4" t="s">
        <v>13</v>
      </c>
      <c r="H2920" s="4" t="s">
        <v>13</v>
      </c>
      <c r="I2920" s="4" t="s">
        <v>20</v>
      </c>
    </row>
    <row r="2921" spans="1:9">
      <c r="A2921" t="n">
        <v>21059</v>
      </c>
      <c r="B2921" s="10" t="n">
        <v>5</v>
      </c>
      <c r="C2921" s="7" t="n">
        <v>31</v>
      </c>
      <c r="D2921" s="7" t="n">
        <v>2</v>
      </c>
      <c r="E2921" s="7" t="n">
        <v>0</v>
      </c>
      <c r="F2921" s="7" t="n">
        <v>0</v>
      </c>
      <c r="G2921" s="7" t="n">
        <v>2</v>
      </c>
      <c r="H2921" s="7" t="n">
        <v>1</v>
      </c>
      <c r="I2921" s="11" t="n">
        <f t="normal" ca="1">A2927</f>
        <v>0</v>
      </c>
    </row>
    <row r="2922" spans="1:9">
      <c r="A2922" t="s">
        <v>4</v>
      </c>
      <c r="B2922" s="4" t="s">
        <v>5</v>
      </c>
      <c r="C2922" s="4" t="s">
        <v>13</v>
      </c>
      <c r="D2922" s="4" t="s">
        <v>13</v>
      </c>
      <c r="E2922" s="4" t="s">
        <v>9</v>
      </c>
      <c r="F2922" s="4" t="s">
        <v>13</v>
      </c>
      <c r="G2922" s="4" t="s">
        <v>13</v>
      </c>
    </row>
    <row r="2923" spans="1:9">
      <c r="A2923" t="n">
        <v>21073</v>
      </c>
      <c r="B2923" s="46" t="n">
        <v>10</v>
      </c>
      <c r="C2923" s="7" t="n">
        <v>2</v>
      </c>
      <c r="D2923" s="7" t="n">
        <v>0</v>
      </c>
      <c r="E2923" s="7" t="n">
        <v>14</v>
      </c>
      <c r="F2923" s="7" t="n">
        <v>19</v>
      </c>
      <c r="G2923" s="7" t="n">
        <v>1</v>
      </c>
    </row>
    <row r="2924" spans="1:9">
      <c r="A2924" t="s">
        <v>4</v>
      </c>
      <c r="B2924" s="4" t="s">
        <v>5</v>
      </c>
      <c r="C2924" s="4" t="s">
        <v>20</v>
      </c>
    </row>
    <row r="2925" spans="1:9">
      <c r="A2925" t="n">
        <v>21082</v>
      </c>
      <c r="B2925" s="17" t="n">
        <v>3</v>
      </c>
      <c r="C2925" s="11" t="n">
        <f t="normal" ca="1">A2997</f>
        <v>0</v>
      </c>
    </row>
    <row r="2926" spans="1:9">
      <c r="A2926" t="s">
        <v>4</v>
      </c>
      <c r="B2926" s="4" t="s">
        <v>5</v>
      </c>
      <c r="C2926" s="4" t="s">
        <v>13</v>
      </c>
      <c r="D2926" s="4" t="s">
        <v>13</v>
      </c>
      <c r="E2926" s="4" t="s">
        <v>13</v>
      </c>
      <c r="F2926" s="4" t="s">
        <v>9</v>
      </c>
      <c r="G2926" s="4" t="s">
        <v>13</v>
      </c>
      <c r="H2926" s="4" t="s">
        <v>13</v>
      </c>
      <c r="I2926" s="4" t="s">
        <v>20</v>
      </c>
    </row>
    <row r="2927" spans="1:9">
      <c r="A2927" t="n">
        <v>21087</v>
      </c>
      <c r="B2927" s="10" t="n">
        <v>5</v>
      </c>
      <c r="C2927" s="7" t="n">
        <v>31</v>
      </c>
      <c r="D2927" s="7" t="n">
        <v>3</v>
      </c>
      <c r="E2927" s="7" t="n">
        <v>0</v>
      </c>
      <c r="F2927" s="7" t="n">
        <v>0</v>
      </c>
      <c r="G2927" s="7" t="n">
        <v>2</v>
      </c>
      <c r="H2927" s="7" t="n">
        <v>1</v>
      </c>
      <c r="I2927" s="11" t="n">
        <f t="normal" ca="1">A2933</f>
        <v>0</v>
      </c>
    </row>
    <row r="2928" spans="1:9">
      <c r="A2928" t="s">
        <v>4</v>
      </c>
      <c r="B2928" s="4" t="s">
        <v>5</v>
      </c>
      <c r="C2928" s="4" t="s">
        <v>13</v>
      </c>
      <c r="D2928" s="4" t="s">
        <v>13</v>
      </c>
      <c r="E2928" s="4" t="s">
        <v>9</v>
      </c>
      <c r="F2928" s="4" t="s">
        <v>13</v>
      </c>
      <c r="G2928" s="4" t="s">
        <v>13</v>
      </c>
    </row>
    <row r="2929" spans="1:9">
      <c r="A2929" t="n">
        <v>21101</v>
      </c>
      <c r="B2929" s="46" t="n">
        <v>10</v>
      </c>
      <c r="C2929" s="7" t="n">
        <v>3</v>
      </c>
      <c r="D2929" s="7" t="n">
        <v>0</v>
      </c>
      <c r="E2929" s="7" t="n">
        <v>14</v>
      </c>
      <c r="F2929" s="7" t="n">
        <v>19</v>
      </c>
      <c r="G2929" s="7" t="n">
        <v>1</v>
      </c>
    </row>
    <row r="2930" spans="1:9">
      <c r="A2930" t="s">
        <v>4</v>
      </c>
      <c r="B2930" s="4" t="s">
        <v>5</v>
      </c>
      <c r="C2930" s="4" t="s">
        <v>20</v>
      </c>
    </row>
    <row r="2931" spans="1:9">
      <c r="A2931" t="n">
        <v>21110</v>
      </c>
      <c r="B2931" s="17" t="n">
        <v>3</v>
      </c>
      <c r="C2931" s="11" t="n">
        <f t="normal" ca="1">A2997</f>
        <v>0</v>
      </c>
    </row>
    <row r="2932" spans="1:9">
      <c r="A2932" t="s">
        <v>4</v>
      </c>
      <c r="B2932" s="4" t="s">
        <v>5</v>
      </c>
      <c r="C2932" s="4" t="s">
        <v>13</v>
      </c>
      <c r="D2932" s="4" t="s">
        <v>13</v>
      </c>
      <c r="E2932" s="4" t="s">
        <v>13</v>
      </c>
      <c r="F2932" s="4" t="s">
        <v>9</v>
      </c>
      <c r="G2932" s="4" t="s">
        <v>13</v>
      </c>
      <c r="H2932" s="4" t="s">
        <v>13</v>
      </c>
      <c r="I2932" s="4" t="s">
        <v>20</v>
      </c>
    </row>
    <row r="2933" spans="1:9">
      <c r="A2933" t="n">
        <v>21115</v>
      </c>
      <c r="B2933" s="10" t="n">
        <v>5</v>
      </c>
      <c r="C2933" s="7" t="n">
        <v>31</v>
      </c>
      <c r="D2933" s="7" t="n">
        <v>4</v>
      </c>
      <c r="E2933" s="7" t="n">
        <v>0</v>
      </c>
      <c r="F2933" s="7" t="n">
        <v>0</v>
      </c>
      <c r="G2933" s="7" t="n">
        <v>2</v>
      </c>
      <c r="H2933" s="7" t="n">
        <v>1</v>
      </c>
      <c r="I2933" s="11" t="n">
        <f t="normal" ca="1">A2939</f>
        <v>0</v>
      </c>
    </row>
    <row r="2934" spans="1:9">
      <c r="A2934" t="s">
        <v>4</v>
      </c>
      <c r="B2934" s="4" t="s">
        <v>5</v>
      </c>
      <c r="C2934" s="4" t="s">
        <v>13</v>
      </c>
      <c r="D2934" s="4" t="s">
        <v>13</v>
      </c>
      <c r="E2934" s="4" t="s">
        <v>9</v>
      </c>
      <c r="F2934" s="4" t="s">
        <v>13</v>
      </c>
      <c r="G2934" s="4" t="s">
        <v>13</v>
      </c>
    </row>
    <row r="2935" spans="1:9">
      <c r="A2935" t="n">
        <v>21129</v>
      </c>
      <c r="B2935" s="46" t="n">
        <v>10</v>
      </c>
      <c r="C2935" s="7" t="n">
        <v>4</v>
      </c>
      <c r="D2935" s="7" t="n">
        <v>0</v>
      </c>
      <c r="E2935" s="7" t="n">
        <v>14</v>
      </c>
      <c r="F2935" s="7" t="n">
        <v>19</v>
      </c>
      <c r="G2935" s="7" t="n">
        <v>1</v>
      </c>
    </row>
    <row r="2936" spans="1:9">
      <c r="A2936" t="s">
        <v>4</v>
      </c>
      <c r="B2936" s="4" t="s">
        <v>5</v>
      </c>
      <c r="C2936" s="4" t="s">
        <v>20</v>
      </c>
    </row>
    <row r="2937" spans="1:9">
      <c r="A2937" t="n">
        <v>21138</v>
      </c>
      <c r="B2937" s="17" t="n">
        <v>3</v>
      </c>
      <c r="C2937" s="11" t="n">
        <f t="normal" ca="1">A2997</f>
        <v>0</v>
      </c>
    </row>
    <row r="2938" spans="1:9">
      <c r="A2938" t="s">
        <v>4</v>
      </c>
      <c r="B2938" s="4" t="s">
        <v>5</v>
      </c>
      <c r="C2938" s="4" t="s">
        <v>13</v>
      </c>
      <c r="D2938" s="4" t="s">
        <v>13</v>
      </c>
      <c r="E2938" s="4" t="s">
        <v>13</v>
      </c>
      <c r="F2938" s="4" t="s">
        <v>9</v>
      </c>
      <c r="G2938" s="4" t="s">
        <v>13</v>
      </c>
      <c r="H2938" s="4" t="s">
        <v>13</v>
      </c>
      <c r="I2938" s="4" t="s">
        <v>20</v>
      </c>
    </row>
    <row r="2939" spans="1:9">
      <c r="A2939" t="n">
        <v>21143</v>
      </c>
      <c r="B2939" s="10" t="n">
        <v>5</v>
      </c>
      <c r="C2939" s="7" t="n">
        <v>31</v>
      </c>
      <c r="D2939" s="7" t="n">
        <v>5</v>
      </c>
      <c r="E2939" s="7" t="n">
        <v>0</v>
      </c>
      <c r="F2939" s="7" t="n">
        <v>0</v>
      </c>
      <c r="G2939" s="7" t="n">
        <v>2</v>
      </c>
      <c r="H2939" s="7" t="n">
        <v>1</v>
      </c>
      <c r="I2939" s="11" t="n">
        <f t="normal" ca="1">A2945</f>
        <v>0</v>
      </c>
    </row>
    <row r="2940" spans="1:9">
      <c r="A2940" t="s">
        <v>4</v>
      </c>
      <c r="B2940" s="4" t="s">
        <v>5</v>
      </c>
      <c r="C2940" s="4" t="s">
        <v>13</v>
      </c>
      <c r="D2940" s="4" t="s">
        <v>13</v>
      </c>
      <c r="E2940" s="4" t="s">
        <v>9</v>
      </c>
      <c r="F2940" s="4" t="s">
        <v>13</v>
      </c>
      <c r="G2940" s="4" t="s">
        <v>13</v>
      </c>
    </row>
    <row r="2941" spans="1:9">
      <c r="A2941" t="n">
        <v>21157</v>
      </c>
      <c r="B2941" s="46" t="n">
        <v>10</v>
      </c>
      <c r="C2941" s="7" t="n">
        <v>5</v>
      </c>
      <c r="D2941" s="7" t="n">
        <v>0</v>
      </c>
      <c r="E2941" s="7" t="n">
        <v>14</v>
      </c>
      <c r="F2941" s="7" t="n">
        <v>19</v>
      </c>
      <c r="G2941" s="7" t="n">
        <v>1</v>
      </c>
    </row>
    <row r="2942" spans="1:9">
      <c r="A2942" t="s">
        <v>4</v>
      </c>
      <c r="B2942" s="4" t="s">
        <v>5</v>
      </c>
      <c r="C2942" s="4" t="s">
        <v>20</v>
      </c>
    </row>
    <row r="2943" spans="1:9">
      <c r="A2943" t="n">
        <v>21166</v>
      </c>
      <c r="B2943" s="17" t="n">
        <v>3</v>
      </c>
      <c r="C2943" s="11" t="n">
        <f t="normal" ca="1">A2997</f>
        <v>0</v>
      </c>
    </row>
    <row r="2944" spans="1:9">
      <c r="A2944" t="s">
        <v>4</v>
      </c>
      <c r="B2944" s="4" t="s">
        <v>5</v>
      </c>
      <c r="C2944" s="4" t="s">
        <v>13</v>
      </c>
      <c r="D2944" s="4" t="s">
        <v>13</v>
      </c>
      <c r="E2944" s="4" t="s">
        <v>13</v>
      </c>
      <c r="F2944" s="4" t="s">
        <v>9</v>
      </c>
      <c r="G2944" s="4" t="s">
        <v>13</v>
      </c>
      <c r="H2944" s="4" t="s">
        <v>13</v>
      </c>
      <c r="I2944" s="4" t="s">
        <v>20</v>
      </c>
    </row>
    <row r="2945" spans="1:9">
      <c r="A2945" t="n">
        <v>21171</v>
      </c>
      <c r="B2945" s="10" t="n">
        <v>5</v>
      </c>
      <c r="C2945" s="7" t="n">
        <v>31</v>
      </c>
      <c r="D2945" s="7" t="n">
        <v>6</v>
      </c>
      <c r="E2945" s="7" t="n">
        <v>0</v>
      </c>
      <c r="F2945" s="7" t="n">
        <v>0</v>
      </c>
      <c r="G2945" s="7" t="n">
        <v>2</v>
      </c>
      <c r="H2945" s="7" t="n">
        <v>1</v>
      </c>
      <c r="I2945" s="11" t="n">
        <f t="normal" ca="1">A2951</f>
        <v>0</v>
      </c>
    </row>
    <row r="2946" spans="1:9">
      <c r="A2946" t="s">
        <v>4</v>
      </c>
      <c r="B2946" s="4" t="s">
        <v>5</v>
      </c>
      <c r="C2946" s="4" t="s">
        <v>13</v>
      </c>
      <c r="D2946" s="4" t="s">
        <v>13</v>
      </c>
      <c r="E2946" s="4" t="s">
        <v>9</v>
      </c>
      <c r="F2946" s="4" t="s">
        <v>13</v>
      </c>
      <c r="G2946" s="4" t="s">
        <v>13</v>
      </c>
    </row>
    <row r="2947" spans="1:9">
      <c r="A2947" t="n">
        <v>21185</v>
      </c>
      <c r="B2947" s="46" t="n">
        <v>10</v>
      </c>
      <c r="C2947" s="7" t="n">
        <v>6</v>
      </c>
      <c r="D2947" s="7" t="n">
        <v>0</v>
      </c>
      <c r="E2947" s="7" t="n">
        <v>14</v>
      </c>
      <c r="F2947" s="7" t="n">
        <v>19</v>
      </c>
      <c r="G2947" s="7" t="n">
        <v>1</v>
      </c>
    </row>
    <row r="2948" spans="1:9">
      <c r="A2948" t="s">
        <v>4</v>
      </c>
      <c r="B2948" s="4" t="s">
        <v>5</v>
      </c>
      <c r="C2948" s="4" t="s">
        <v>20</v>
      </c>
    </row>
    <row r="2949" spans="1:9">
      <c r="A2949" t="n">
        <v>21194</v>
      </c>
      <c r="B2949" s="17" t="n">
        <v>3</v>
      </c>
      <c r="C2949" s="11" t="n">
        <f t="normal" ca="1">A2997</f>
        <v>0</v>
      </c>
    </row>
    <row r="2950" spans="1:9">
      <c r="A2950" t="s">
        <v>4</v>
      </c>
      <c r="B2950" s="4" t="s">
        <v>5</v>
      </c>
      <c r="C2950" s="4" t="s">
        <v>13</v>
      </c>
      <c r="D2950" s="4" t="s">
        <v>13</v>
      </c>
      <c r="E2950" s="4" t="s">
        <v>13</v>
      </c>
      <c r="F2950" s="4" t="s">
        <v>9</v>
      </c>
      <c r="G2950" s="4" t="s">
        <v>13</v>
      </c>
      <c r="H2950" s="4" t="s">
        <v>13</v>
      </c>
      <c r="I2950" s="4" t="s">
        <v>20</v>
      </c>
    </row>
    <row r="2951" spans="1:9">
      <c r="A2951" t="n">
        <v>21199</v>
      </c>
      <c r="B2951" s="10" t="n">
        <v>5</v>
      </c>
      <c r="C2951" s="7" t="n">
        <v>31</v>
      </c>
      <c r="D2951" s="7" t="n">
        <v>7</v>
      </c>
      <c r="E2951" s="7" t="n">
        <v>0</v>
      </c>
      <c r="F2951" s="7" t="n">
        <v>0</v>
      </c>
      <c r="G2951" s="7" t="n">
        <v>2</v>
      </c>
      <c r="H2951" s="7" t="n">
        <v>1</v>
      </c>
      <c r="I2951" s="11" t="n">
        <f t="normal" ca="1">A2957</f>
        <v>0</v>
      </c>
    </row>
    <row r="2952" spans="1:9">
      <c r="A2952" t="s">
        <v>4</v>
      </c>
      <c r="B2952" s="4" t="s">
        <v>5</v>
      </c>
      <c r="C2952" s="4" t="s">
        <v>13</v>
      </c>
      <c r="D2952" s="4" t="s">
        <v>13</v>
      </c>
      <c r="E2952" s="4" t="s">
        <v>9</v>
      </c>
      <c r="F2952" s="4" t="s">
        <v>13</v>
      </c>
      <c r="G2952" s="4" t="s">
        <v>13</v>
      </c>
    </row>
    <row r="2953" spans="1:9">
      <c r="A2953" t="n">
        <v>21213</v>
      </c>
      <c r="B2953" s="46" t="n">
        <v>10</v>
      </c>
      <c r="C2953" s="7" t="n">
        <v>7</v>
      </c>
      <c r="D2953" s="7" t="n">
        <v>0</v>
      </c>
      <c r="E2953" s="7" t="n">
        <v>14</v>
      </c>
      <c r="F2953" s="7" t="n">
        <v>19</v>
      </c>
      <c r="G2953" s="7" t="n">
        <v>1</v>
      </c>
    </row>
    <row r="2954" spans="1:9">
      <c r="A2954" t="s">
        <v>4</v>
      </c>
      <c r="B2954" s="4" t="s">
        <v>5</v>
      </c>
      <c r="C2954" s="4" t="s">
        <v>20</v>
      </c>
    </row>
    <row r="2955" spans="1:9">
      <c r="A2955" t="n">
        <v>21222</v>
      </c>
      <c r="B2955" s="17" t="n">
        <v>3</v>
      </c>
      <c r="C2955" s="11" t="n">
        <f t="normal" ca="1">A2997</f>
        <v>0</v>
      </c>
    </row>
    <row r="2956" spans="1:9">
      <c r="A2956" t="s">
        <v>4</v>
      </c>
      <c r="B2956" s="4" t="s">
        <v>5</v>
      </c>
      <c r="C2956" s="4" t="s">
        <v>13</v>
      </c>
      <c r="D2956" s="4" t="s">
        <v>13</v>
      </c>
      <c r="E2956" s="4" t="s">
        <v>13</v>
      </c>
      <c r="F2956" s="4" t="s">
        <v>9</v>
      </c>
      <c r="G2956" s="4" t="s">
        <v>13</v>
      </c>
      <c r="H2956" s="4" t="s">
        <v>13</v>
      </c>
      <c r="I2956" s="4" t="s">
        <v>20</v>
      </c>
    </row>
    <row r="2957" spans="1:9">
      <c r="A2957" t="n">
        <v>21227</v>
      </c>
      <c r="B2957" s="10" t="n">
        <v>5</v>
      </c>
      <c r="C2957" s="7" t="n">
        <v>31</v>
      </c>
      <c r="D2957" s="7" t="n">
        <v>8</v>
      </c>
      <c r="E2957" s="7" t="n">
        <v>0</v>
      </c>
      <c r="F2957" s="7" t="n">
        <v>0</v>
      </c>
      <c r="G2957" s="7" t="n">
        <v>2</v>
      </c>
      <c r="H2957" s="7" t="n">
        <v>1</v>
      </c>
      <c r="I2957" s="11" t="n">
        <f t="normal" ca="1">A2963</f>
        <v>0</v>
      </c>
    </row>
    <row r="2958" spans="1:9">
      <c r="A2958" t="s">
        <v>4</v>
      </c>
      <c r="B2958" s="4" t="s">
        <v>5</v>
      </c>
      <c r="C2958" s="4" t="s">
        <v>13</v>
      </c>
      <c r="D2958" s="4" t="s">
        <v>13</v>
      </c>
      <c r="E2958" s="4" t="s">
        <v>9</v>
      </c>
      <c r="F2958" s="4" t="s">
        <v>13</v>
      </c>
      <c r="G2958" s="4" t="s">
        <v>13</v>
      </c>
    </row>
    <row r="2959" spans="1:9">
      <c r="A2959" t="n">
        <v>21241</v>
      </c>
      <c r="B2959" s="46" t="n">
        <v>10</v>
      </c>
      <c r="C2959" s="7" t="n">
        <v>8</v>
      </c>
      <c r="D2959" s="7" t="n">
        <v>0</v>
      </c>
      <c r="E2959" s="7" t="n">
        <v>14</v>
      </c>
      <c r="F2959" s="7" t="n">
        <v>19</v>
      </c>
      <c r="G2959" s="7" t="n">
        <v>1</v>
      </c>
    </row>
    <row r="2960" spans="1:9">
      <c r="A2960" t="s">
        <v>4</v>
      </c>
      <c r="B2960" s="4" t="s">
        <v>5</v>
      </c>
      <c r="C2960" s="4" t="s">
        <v>20</v>
      </c>
    </row>
    <row r="2961" spans="1:9">
      <c r="A2961" t="n">
        <v>21250</v>
      </c>
      <c r="B2961" s="17" t="n">
        <v>3</v>
      </c>
      <c r="C2961" s="11" t="n">
        <f t="normal" ca="1">A2997</f>
        <v>0</v>
      </c>
    </row>
    <row r="2962" spans="1:9">
      <c r="A2962" t="s">
        <v>4</v>
      </c>
      <c r="B2962" s="4" t="s">
        <v>5</v>
      </c>
      <c r="C2962" s="4" t="s">
        <v>13</v>
      </c>
      <c r="D2962" s="4" t="s">
        <v>13</v>
      </c>
      <c r="E2962" s="4" t="s">
        <v>13</v>
      </c>
      <c r="F2962" s="4" t="s">
        <v>9</v>
      </c>
      <c r="G2962" s="4" t="s">
        <v>13</v>
      </c>
      <c r="H2962" s="4" t="s">
        <v>13</v>
      </c>
      <c r="I2962" s="4" t="s">
        <v>20</v>
      </c>
    </row>
    <row r="2963" spans="1:9">
      <c r="A2963" t="n">
        <v>21255</v>
      </c>
      <c r="B2963" s="10" t="n">
        <v>5</v>
      </c>
      <c r="C2963" s="7" t="n">
        <v>31</v>
      </c>
      <c r="D2963" s="7" t="n">
        <v>9</v>
      </c>
      <c r="E2963" s="7" t="n">
        <v>0</v>
      </c>
      <c r="F2963" s="7" t="n">
        <v>0</v>
      </c>
      <c r="G2963" s="7" t="n">
        <v>2</v>
      </c>
      <c r="H2963" s="7" t="n">
        <v>1</v>
      </c>
      <c r="I2963" s="11" t="n">
        <f t="normal" ca="1">A2969</f>
        <v>0</v>
      </c>
    </row>
    <row r="2964" spans="1:9">
      <c r="A2964" t="s">
        <v>4</v>
      </c>
      <c r="B2964" s="4" t="s">
        <v>5</v>
      </c>
      <c r="C2964" s="4" t="s">
        <v>13</v>
      </c>
      <c r="D2964" s="4" t="s">
        <v>13</v>
      </c>
      <c r="E2964" s="4" t="s">
        <v>9</v>
      </c>
      <c r="F2964" s="4" t="s">
        <v>13</v>
      </c>
      <c r="G2964" s="4" t="s">
        <v>13</v>
      </c>
    </row>
    <row r="2965" spans="1:9">
      <c r="A2965" t="n">
        <v>21269</v>
      </c>
      <c r="B2965" s="46" t="n">
        <v>10</v>
      </c>
      <c r="C2965" s="7" t="n">
        <v>9</v>
      </c>
      <c r="D2965" s="7" t="n">
        <v>0</v>
      </c>
      <c r="E2965" s="7" t="n">
        <v>14</v>
      </c>
      <c r="F2965" s="7" t="n">
        <v>19</v>
      </c>
      <c r="G2965" s="7" t="n">
        <v>1</v>
      </c>
    </row>
    <row r="2966" spans="1:9">
      <c r="A2966" t="s">
        <v>4</v>
      </c>
      <c r="B2966" s="4" t="s">
        <v>5</v>
      </c>
      <c r="C2966" s="4" t="s">
        <v>20</v>
      </c>
    </row>
    <row r="2967" spans="1:9">
      <c r="A2967" t="n">
        <v>21278</v>
      </c>
      <c r="B2967" s="17" t="n">
        <v>3</v>
      </c>
      <c r="C2967" s="11" t="n">
        <f t="normal" ca="1">A2997</f>
        <v>0</v>
      </c>
    </row>
    <row r="2968" spans="1:9">
      <c r="A2968" t="s">
        <v>4</v>
      </c>
      <c r="B2968" s="4" t="s">
        <v>5</v>
      </c>
      <c r="C2968" s="4" t="s">
        <v>13</v>
      </c>
      <c r="D2968" s="4" t="s">
        <v>13</v>
      </c>
      <c r="E2968" s="4" t="s">
        <v>13</v>
      </c>
      <c r="F2968" s="4" t="s">
        <v>9</v>
      </c>
      <c r="G2968" s="4" t="s">
        <v>13</v>
      </c>
      <c r="H2968" s="4" t="s">
        <v>13</v>
      </c>
      <c r="I2968" s="4" t="s">
        <v>20</v>
      </c>
    </row>
    <row r="2969" spans="1:9">
      <c r="A2969" t="n">
        <v>21283</v>
      </c>
      <c r="B2969" s="10" t="n">
        <v>5</v>
      </c>
      <c r="C2969" s="7" t="n">
        <v>31</v>
      </c>
      <c r="D2969" s="7" t="n">
        <v>10</v>
      </c>
      <c r="E2969" s="7" t="n">
        <v>0</v>
      </c>
      <c r="F2969" s="7" t="n">
        <v>0</v>
      </c>
      <c r="G2969" s="7" t="n">
        <v>2</v>
      </c>
      <c r="H2969" s="7" t="n">
        <v>1</v>
      </c>
      <c r="I2969" s="11" t="n">
        <f t="normal" ca="1">A2975</f>
        <v>0</v>
      </c>
    </row>
    <row r="2970" spans="1:9">
      <c r="A2970" t="s">
        <v>4</v>
      </c>
      <c r="B2970" s="4" t="s">
        <v>5</v>
      </c>
      <c r="C2970" s="4" t="s">
        <v>13</v>
      </c>
      <c r="D2970" s="4" t="s">
        <v>13</v>
      </c>
      <c r="E2970" s="4" t="s">
        <v>9</v>
      </c>
      <c r="F2970" s="4" t="s">
        <v>13</v>
      </c>
      <c r="G2970" s="4" t="s">
        <v>13</v>
      </c>
    </row>
    <row r="2971" spans="1:9">
      <c r="A2971" t="n">
        <v>21297</v>
      </c>
      <c r="B2971" s="46" t="n">
        <v>10</v>
      </c>
      <c r="C2971" s="7" t="n">
        <v>10</v>
      </c>
      <c r="D2971" s="7" t="n">
        <v>0</v>
      </c>
      <c r="E2971" s="7" t="n">
        <v>14</v>
      </c>
      <c r="F2971" s="7" t="n">
        <v>19</v>
      </c>
      <c r="G2971" s="7" t="n">
        <v>1</v>
      </c>
    </row>
    <row r="2972" spans="1:9">
      <c r="A2972" t="s">
        <v>4</v>
      </c>
      <c r="B2972" s="4" t="s">
        <v>5</v>
      </c>
      <c r="C2972" s="4" t="s">
        <v>20</v>
      </c>
    </row>
    <row r="2973" spans="1:9">
      <c r="A2973" t="n">
        <v>21306</v>
      </c>
      <c r="B2973" s="17" t="n">
        <v>3</v>
      </c>
      <c r="C2973" s="11" t="n">
        <f t="normal" ca="1">A2997</f>
        <v>0</v>
      </c>
    </row>
    <row r="2974" spans="1:9">
      <c r="A2974" t="s">
        <v>4</v>
      </c>
      <c r="B2974" s="4" t="s">
        <v>5</v>
      </c>
      <c r="C2974" s="4" t="s">
        <v>13</v>
      </c>
      <c r="D2974" s="4" t="s">
        <v>13</v>
      </c>
      <c r="E2974" s="4" t="s">
        <v>13</v>
      </c>
      <c r="F2974" s="4" t="s">
        <v>9</v>
      </c>
      <c r="G2974" s="4" t="s">
        <v>13</v>
      </c>
      <c r="H2974" s="4" t="s">
        <v>13</v>
      </c>
      <c r="I2974" s="4" t="s">
        <v>20</v>
      </c>
    </row>
    <row r="2975" spans="1:9">
      <c r="A2975" t="n">
        <v>21311</v>
      </c>
      <c r="B2975" s="10" t="n">
        <v>5</v>
      </c>
      <c r="C2975" s="7" t="n">
        <v>31</v>
      </c>
      <c r="D2975" s="7" t="n">
        <v>11</v>
      </c>
      <c r="E2975" s="7" t="n">
        <v>0</v>
      </c>
      <c r="F2975" s="7" t="n">
        <v>0</v>
      </c>
      <c r="G2975" s="7" t="n">
        <v>2</v>
      </c>
      <c r="H2975" s="7" t="n">
        <v>1</v>
      </c>
      <c r="I2975" s="11" t="n">
        <f t="normal" ca="1">A2981</f>
        <v>0</v>
      </c>
    </row>
    <row r="2976" spans="1:9">
      <c r="A2976" t="s">
        <v>4</v>
      </c>
      <c r="B2976" s="4" t="s">
        <v>5</v>
      </c>
      <c r="C2976" s="4" t="s">
        <v>13</v>
      </c>
      <c r="D2976" s="4" t="s">
        <v>13</v>
      </c>
      <c r="E2976" s="4" t="s">
        <v>9</v>
      </c>
      <c r="F2976" s="4" t="s">
        <v>13</v>
      </c>
      <c r="G2976" s="4" t="s">
        <v>13</v>
      </c>
    </row>
    <row r="2977" spans="1:9">
      <c r="A2977" t="n">
        <v>21325</v>
      </c>
      <c r="B2977" s="46" t="n">
        <v>10</v>
      </c>
      <c r="C2977" s="7" t="n">
        <v>11</v>
      </c>
      <c r="D2977" s="7" t="n">
        <v>0</v>
      </c>
      <c r="E2977" s="7" t="n">
        <v>14</v>
      </c>
      <c r="F2977" s="7" t="n">
        <v>19</v>
      </c>
      <c r="G2977" s="7" t="n">
        <v>1</v>
      </c>
    </row>
    <row r="2978" spans="1:9">
      <c r="A2978" t="s">
        <v>4</v>
      </c>
      <c r="B2978" s="4" t="s">
        <v>5</v>
      </c>
      <c r="C2978" s="4" t="s">
        <v>20</v>
      </c>
    </row>
    <row r="2979" spans="1:9">
      <c r="A2979" t="n">
        <v>21334</v>
      </c>
      <c r="B2979" s="17" t="n">
        <v>3</v>
      </c>
      <c r="C2979" s="11" t="n">
        <f t="normal" ca="1">A2997</f>
        <v>0</v>
      </c>
    </row>
    <row r="2980" spans="1:9">
      <c r="A2980" t="s">
        <v>4</v>
      </c>
      <c r="B2980" s="4" t="s">
        <v>5</v>
      </c>
      <c r="C2980" s="4" t="s">
        <v>13</v>
      </c>
      <c r="D2980" s="4" t="s">
        <v>13</v>
      </c>
      <c r="E2980" s="4" t="s">
        <v>13</v>
      </c>
      <c r="F2980" s="4" t="s">
        <v>9</v>
      </c>
      <c r="G2980" s="4" t="s">
        <v>13</v>
      </c>
      <c r="H2980" s="4" t="s">
        <v>13</v>
      </c>
      <c r="I2980" s="4" t="s">
        <v>20</v>
      </c>
    </row>
    <row r="2981" spans="1:9">
      <c r="A2981" t="n">
        <v>21339</v>
      </c>
      <c r="B2981" s="10" t="n">
        <v>5</v>
      </c>
      <c r="C2981" s="7" t="n">
        <v>31</v>
      </c>
      <c r="D2981" s="7" t="n">
        <v>12</v>
      </c>
      <c r="E2981" s="7" t="n">
        <v>0</v>
      </c>
      <c r="F2981" s="7" t="n">
        <v>0</v>
      </c>
      <c r="G2981" s="7" t="n">
        <v>2</v>
      </c>
      <c r="H2981" s="7" t="n">
        <v>1</v>
      </c>
      <c r="I2981" s="11" t="n">
        <f t="normal" ca="1">A2987</f>
        <v>0</v>
      </c>
    </row>
    <row r="2982" spans="1:9">
      <c r="A2982" t="s">
        <v>4</v>
      </c>
      <c r="B2982" s="4" t="s">
        <v>5</v>
      </c>
      <c r="C2982" s="4" t="s">
        <v>13</v>
      </c>
      <c r="D2982" s="4" t="s">
        <v>13</v>
      </c>
      <c r="E2982" s="4" t="s">
        <v>9</v>
      </c>
      <c r="F2982" s="4" t="s">
        <v>13</v>
      </c>
      <c r="G2982" s="4" t="s">
        <v>13</v>
      </c>
    </row>
    <row r="2983" spans="1:9">
      <c r="A2983" t="n">
        <v>21353</v>
      </c>
      <c r="B2983" s="46" t="n">
        <v>10</v>
      </c>
      <c r="C2983" s="7" t="n">
        <v>12</v>
      </c>
      <c r="D2983" s="7" t="n">
        <v>0</v>
      </c>
      <c r="E2983" s="7" t="n">
        <v>14</v>
      </c>
      <c r="F2983" s="7" t="n">
        <v>19</v>
      </c>
      <c r="G2983" s="7" t="n">
        <v>1</v>
      </c>
    </row>
    <row r="2984" spans="1:9">
      <c r="A2984" t="s">
        <v>4</v>
      </c>
      <c r="B2984" s="4" t="s">
        <v>5</v>
      </c>
      <c r="C2984" s="4" t="s">
        <v>20</v>
      </c>
    </row>
    <row r="2985" spans="1:9">
      <c r="A2985" t="n">
        <v>21362</v>
      </c>
      <c r="B2985" s="17" t="n">
        <v>3</v>
      </c>
      <c r="C2985" s="11" t="n">
        <f t="normal" ca="1">A2997</f>
        <v>0</v>
      </c>
    </row>
    <row r="2986" spans="1:9">
      <c r="A2986" t="s">
        <v>4</v>
      </c>
      <c r="B2986" s="4" t="s">
        <v>5</v>
      </c>
      <c r="C2986" s="4" t="s">
        <v>13</v>
      </c>
      <c r="D2986" s="4" t="s">
        <v>13</v>
      </c>
      <c r="E2986" s="4" t="s">
        <v>13</v>
      </c>
      <c r="F2986" s="4" t="s">
        <v>9</v>
      </c>
      <c r="G2986" s="4" t="s">
        <v>13</v>
      </c>
      <c r="H2986" s="4" t="s">
        <v>13</v>
      </c>
      <c r="I2986" s="4" t="s">
        <v>20</v>
      </c>
    </row>
    <row r="2987" spans="1:9">
      <c r="A2987" t="n">
        <v>21367</v>
      </c>
      <c r="B2987" s="10" t="n">
        <v>5</v>
      </c>
      <c r="C2987" s="7" t="n">
        <v>31</v>
      </c>
      <c r="D2987" s="7" t="n">
        <v>13</v>
      </c>
      <c r="E2987" s="7" t="n">
        <v>0</v>
      </c>
      <c r="F2987" s="7" t="n">
        <v>0</v>
      </c>
      <c r="G2987" s="7" t="n">
        <v>2</v>
      </c>
      <c r="H2987" s="7" t="n">
        <v>1</v>
      </c>
      <c r="I2987" s="11" t="n">
        <f t="normal" ca="1">A2993</f>
        <v>0</v>
      </c>
    </row>
    <row r="2988" spans="1:9">
      <c r="A2988" t="s">
        <v>4</v>
      </c>
      <c r="B2988" s="4" t="s">
        <v>5</v>
      </c>
      <c r="C2988" s="4" t="s">
        <v>13</v>
      </c>
      <c r="D2988" s="4" t="s">
        <v>13</v>
      </c>
      <c r="E2988" s="4" t="s">
        <v>9</v>
      </c>
      <c r="F2988" s="4" t="s">
        <v>13</v>
      </c>
      <c r="G2988" s="4" t="s">
        <v>13</v>
      </c>
    </row>
    <row r="2989" spans="1:9">
      <c r="A2989" t="n">
        <v>21381</v>
      </c>
      <c r="B2989" s="46" t="n">
        <v>10</v>
      </c>
      <c r="C2989" s="7" t="n">
        <v>13</v>
      </c>
      <c r="D2989" s="7" t="n">
        <v>0</v>
      </c>
      <c r="E2989" s="7" t="n">
        <v>14</v>
      </c>
      <c r="F2989" s="7" t="n">
        <v>19</v>
      </c>
      <c r="G2989" s="7" t="n">
        <v>1</v>
      </c>
    </row>
    <row r="2990" spans="1:9">
      <c r="A2990" t="s">
        <v>4</v>
      </c>
      <c r="B2990" s="4" t="s">
        <v>5</v>
      </c>
      <c r="C2990" s="4" t="s">
        <v>20</v>
      </c>
    </row>
    <row r="2991" spans="1:9">
      <c r="A2991" t="n">
        <v>21390</v>
      </c>
      <c r="B2991" s="17" t="n">
        <v>3</v>
      </c>
      <c r="C2991" s="11" t="n">
        <f t="normal" ca="1">A2997</f>
        <v>0</v>
      </c>
    </row>
    <row r="2992" spans="1:9">
      <c r="A2992" t="s">
        <v>4</v>
      </c>
      <c r="B2992" s="4" t="s">
        <v>5</v>
      </c>
      <c r="C2992" s="4" t="s">
        <v>13</v>
      </c>
      <c r="D2992" s="4" t="s">
        <v>13</v>
      </c>
      <c r="E2992" s="4" t="s">
        <v>13</v>
      </c>
      <c r="F2992" s="4" t="s">
        <v>9</v>
      </c>
      <c r="G2992" s="4" t="s">
        <v>13</v>
      </c>
      <c r="H2992" s="4" t="s">
        <v>13</v>
      </c>
      <c r="I2992" s="4" t="s">
        <v>20</v>
      </c>
    </row>
    <row r="2993" spans="1:9">
      <c r="A2993" t="n">
        <v>21395</v>
      </c>
      <c r="B2993" s="10" t="n">
        <v>5</v>
      </c>
      <c r="C2993" s="7" t="n">
        <v>31</v>
      </c>
      <c r="D2993" s="7" t="n">
        <v>14</v>
      </c>
      <c r="E2993" s="7" t="n">
        <v>0</v>
      </c>
      <c r="F2993" s="7" t="n">
        <v>0</v>
      </c>
      <c r="G2993" s="7" t="n">
        <v>2</v>
      </c>
      <c r="H2993" s="7" t="n">
        <v>1</v>
      </c>
      <c r="I2993" s="11" t="n">
        <f t="normal" ca="1">A2997</f>
        <v>0</v>
      </c>
    </row>
    <row r="2994" spans="1:9">
      <c r="A2994" t="s">
        <v>4</v>
      </c>
      <c r="B2994" s="4" t="s">
        <v>5</v>
      </c>
      <c r="C2994" s="4" t="s">
        <v>13</v>
      </c>
      <c r="D2994" s="4" t="s">
        <v>13</v>
      </c>
      <c r="E2994" s="4" t="s">
        <v>9</v>
      </c>
      <c r="F2994" s="4" t="s">
        <v>13</v>
      </c>
      <c r="G2994" s="4" t="s">
        <v>13</v>
      </c>
    </row>
    <row r="2995" spans="1:9">
      <c r="A2995" t="n">
        <v>21409</v>
      </c>
      <c r="B2995" s="46" t="n">
        <v>10</v>
      </c>
      <c r="C2995" s="7" t="n">
        <v>14</v>
      </c>
      <c r="D2995" s="7" t="n">
        <v>0</v>
      </c>
      <c r="E2995" s="7" t="n">
        <v>14</v>
      </c>
      <c r="F2995" s="7" t="n">
        <v>19</v>
      </c>
      <c r="G2995" s="7" t="n">
        <v>1</v>
      </c>
    </row>
    <row r="2996" spans="1:9">
      <c r="A2996" t="s">
        <v>4</v>
      </c>
      <c r="B2996" s="4" t="s">
        <v>5</v>
      </c>
    </row>
    <row r="2997" spans="1:9">
      <c r="A2997" t="n">
        <v>21418</v>
      </c>
      <c r="B2997" s="5" t="n">
        <v>1</v>
      </c>
    </row>
    <row r="2998" spans="1:9" s="3" customFormat="1" customHeight="0">
      <c r="A2998" s="3" t="s">
        <v>2</v>
      </c>
      <c r="B2998" s="3" t="s">
        <v>115</v>
      </c>
    </row>
    <row r="2999" spans="1:9">
      <c r="A2999" t="s">
        <v>4</v>
      </c>
      <c r="B2999" s="4" t="s">
        <v>5</v>
      </c>
      <c r="C2999" s="4" t="s">
        <v>13</v>
      </c>
      <c r="D2999" s="4" t="s">
        <v>13</v>
      </c>
      <c r="E2999" s="4" t="s">
        <v>13</v>
      </c>
      <c r="F2999" s="4" t="s">
        <v>13</v>
      </c>
      <c r="G2999" s="4" t="s">
        <v>10</v>
      </c>
      <c r="H2999" s="4" t="s">
        <v>20</v>
      </c>
      <c r="I2999" s="4" t="s">
        <v>10</v>
      </c>
      <c r="J2999" s="4" t="s">
        <v>20</v>
      </c>
      <c r="K2999" s="4" t="s">
        <v>10</v>
      </c>
      <c r="L2999" s="4" t="s">
        <v>20</v>
      </c>
      <c r="M2999" s="4" t="s">
        <v>10</v>
      </c>
      <c r="N2999" s="4" t="s">
        <v>20</v>
      </c>
      <c r="O2999" s="4" t="s">
        <v>10</v>
      </c>
      <c r="P2999" s="4" t="s">
        <v>20</v>
      </c>
      <c r="Q2999" s="4" t="s">
        <v>10</v>
      </c>
      <c r="R2999" s="4" t="s">
        <v>20</v>
      </c>
      <c r="S2999" s="4" t="s">
        <v>10</v>
      </c>
      <c r="T2999" s="4" t="s">
        <v>20</v>
      </c>
      <c r="U2999" s="4" t="s">
        <v>10</v>
      </c>
      <c r="V2999" s="4" t="s">
        <v>20</v>
      </c>
      <c r="W2999" s="4" t="s">
        <v>10</v>
      </c>
      <c r="X2999" s="4" t="s">
        <v>20</v>
      </c>
      <c r="Y2999" s="4" t="s">
        <v>10</v>
      </c>
      <c r="Z2999" s="4" t="s">
        <v>20</v>
      </c>
      <c r="AA2999" s="4" t="s">
        <v>10</v>
      </c>
      <c r="AB2999" s="4" t="s">
        <v>20</v>
      </c>
      <c r="AC2999" s="4" t="s">
        <v>10</v>
      </c>
      <c r="AD2999" s="4" t="s">
        <v>20</v>
      </c>
      <c r="AE2999" s="4" t="s">
        <v>10</v>
      </c>
      <c r="AF2999" s="4" t="s">
        <v>20</v>
      </c>
      <c r="AG2999" s="4" t="s">
        <v>20</v>
      </c>
    </row>
    <row r="3000" spans="1:9">
      <c r="A3000" t="n">
        <v>21420</v>
      </c>
      <c r="B3000" s="47" t="n">
        <v>6</v>
      </c>
      <c r="C3000" s="7" t="n">
        <v>31</v>
      </c>
      <c r="D3000" s="7" t="n">
        <v>2</v>
      </c>
      <c r="E3000" s="7" t="n">
        <v>1</v>
      </c>
      <c r="F3000" s="7" t="n">
        <v>13</v>
      </c>
      <c r="G3000" s="7" t="n">
        <v>1</v>
      </c>
      <c r="H3000" s="11" t="n">
        <f t="normal" ca="1">A3002</f>
        <v>0</v>
      </c>
      <c r="I3000" s="7" t="n">
        <v>2</v>
      </c>
      <c r="J3000" s="11" t="n">
        <f t="normal" ca="1">A3006</f>
        <v>0</v>
      </c>
      <c r="K3000" s="7" t="n">
        <v>3</v>
      </c>
      <c r="L3000" s="11" t="n">
        <f t="normal" ca="1">A3010</f>
        <v>0</v>
      </c>
      <c r="M3000" s="7" t="n">
        <v>4</v>
      </c>
      <c r="N3000" s="11" t="n">
        <f t="normal" ca="1">A3014</f>
        <v>0</v>
      </c>
      <c r="O3000" s="7" t="n">
        <v>5</v>
      </c>
      <c r="P3000" s="11" t="n">
        <f t="normal" ca="1">A3018</f>
        <v>0</v>
      </c>
      <c r="Q3000" s="7" t="n">
        <v>6</v>
      </c>
      <c r="R3000" s="11" t="n">
        <f t="normal" ca="1">A3022</f>
        <v>0</v>
      </c>
      <c r="S3000" s="7" t="n">
        <v>7</v>
      </c>
      <c r="T3000" s="11" t="n">
        <f t="normal" ca="1">A3026</f>
        <v>0</v>
      </c>
      <c r="U3000" s="7" t="n">
        <v>8</v>
      </c>
      <c r="V3000" s="11" t="n">
        <f t="normal" ca="1">A3030</f>
        <v>0</v>
      </c>
      <c r="W3000" s="7" t="n">
        <v>9</v>
      </c>
      <c r="X3000" s="11" t="n">
        <f t="normal" ca="1">A3034</f>
        <v>0</v>
      </c>
      <c r="Y3000" s="7" t="n">
        <v>11</v>
      </c>
      <c r="Z3000" s="11" t="n">
        <f t="normal" ca="1">A3038</f>
        <v>0</v>
      </c>
      <c r="AA3000" s="7" t="n">
        <v>16</v>
      </c>
      <c r="AB3000" s="11" t="n">
        <f t="normal" ca="1">A3042</f>
        <v>0</v>
      </c>
      <c r="AC3000" s="7" t="n">
        <v>15</v>
      </c>
      <c r="AD3000" s="11" t="n">
        <f t="normal" ca="1">A3046</f>
        <v>0</v>
      </c>
      <c r="AE3000" s="7" t="n">
        <v>14</v>
      </c>
      <c r="AF3000" s="11" t="n">
        <f t="normal" ca="1">A3050</f>
        <v>0</v>
      </c>
      <c r="AG3000" s="11" t="n">
        <f t="normal" ca="1">A3054</f>
        <v>0</v>
      </c>
    </row>
    <row r="3001" spans="1:9">
      <c r="A3001" t="s">
        <v>4</v>
      </c>
      <c r="B3001" s="4" t="s">
        <v>5</v>
      </c>
      <c r="C3001" s="4" t="s">
        <v>10</v>
      </c>
    </row>
    <row r="3002" spans="1:9">
      <c r="A3002" t="n">
        <v>21507</v>
      </c>
      <c r="B3002" s="12" t="n">
        <v>12</v>
      </c>
      <c r="C3002" s="7" t="n">
        <v>18</v>
      </c>
    </row>
    <row r="3003" spans="1:9">
      <c r="A3003" t="s">
        <v>4</v>
      </c>
      <c r="B3003" s="4" t="s">
        <v>5</v>
      </c>
      <c r="C3003" s="4" t="s">
        <v>20</v>
      </c>
    </row>
    <row r="3004" spans="1:9">
      <c r="A3004" t="n">
        <v>21510</v>
      </c>
      <c r="B3004" s="17" t="n">
        <v>3</v>
      </c>
      <c r="C3004" s="11" t="n">
        <f t="normal" ca="1">A3054</f>
        <v>0</v>
      </c>
    </row>
    <row r="3005" spans="1:9">
      <c r="A3005" t="s">
        <v>4</v>
      </c>
      <c r="B3005" s="4" t="s">
        <v>5</v>
      </c>
      <c r="C3005" s="4" t="s">
        <v>10</v>
      </c>
    </row>
    <row r="3006" spans="1:9">
      <c r="A3006" t="n">
        <v>21515</v>
      </c>
      <c r="B3006" s="12" t="n">
        <v>12</v>
      </c>
      <c r="C3006" s="7" t="n">
        <v>19</v>
      </c>
    </row>
    <row r="3007" spans="1:9">
      <c r="A3007" t="s">
        <v>4</v>
      </c>
      <c r="B3007" s="4" t="s">
        <v>5</v>
      </c>
      <c r="C3007" s="4" t="s">
        <v>20</v>
      </c>
    </row>
    <row r="3008" spans="1:9">
      <c r="A3008" t="n">
        <v>21518</v>
      </c>
      <c r="B3008" s="17" t="n">
        <v>3</v>
      </c>
      <c r="C3008" s="11" t="n">
        <f t="normal" ca="1">A3054</f>
        <v>0</v>
      </c>
    </row>
    <row r="3009" spans="1:33">
      <c r="A3009" t="s">
        <v>4</v>
      </c>
      <c r="B3009" s="4" t="s">
        <v>5</v>
      </c>
      <c r="C3009" s="4" t="s">
        <v>10</v>
      </c>
    </row>
    <row r="3010" spans="1:33">
      <c r="A3010" t="n">
        <v>21523</v>
      </c>
      <c r="B3010" s="12" t="n">
        <v>12</v>
      </c>
      <c r="C3010" s="7" t="n">
        <v>20</v>
      </c>
    </row>
    <row r="3011" spans="1:33">
      <c r="A3011" t="s">
        <v>4</v>
      </c>
      <c r="B3011" s="4" t="s">
        <v>5</v>
      </c>
      <c r="C3011" s="4" t="s">
        <v>20</v>
      </c>
    </row>
    <row r="3012" spans="1:33">
      <c r="A3012" t="n">
        <v>21526</v>
      </c>
      <c r="B3012" s="17" t="n">
        <v>3</v>
      </c>
      <c r="C3012" s="11" t="n">
        <f t="normal" ca="1">A3054</f>
        <v>0</v>
      </c>
    </row>
    <row r="3013" spans="1:33">
      <c r="A3013" t="s">
        <v>4</v>
      </c>
      <c r="B3013" s="4" t="s">
        <v>5</v>
      </c>
      <c r="C3013" s="4" t="s">
        <v>10</v>
      </c>
    </row>
    <row r="3014" spans="1:33">
      <c r="A3014" t="n">
        <v>21531</v>
      </c>
      <c r="B3014" s="12" t="n">
        <v>12</v>
      </c>
      <c r="C3014" s="7" t="n">
        <v>21</v>
      </c>
    </row>
    <row r="3015" spans="1:33">
      <c r="A3015" t="s">
        <v>4</v>
      </c>
      <c r="B3015" s="4" t="s">
        <v>5</v>
      </c>
      <c r="C3015" s="4" t="s">
        <v>20</v>
      </c>
    </row>
    <row r="3016" spans="1:33">
      <c r="A3016" t="n">
        <v>21534</v>
      </c>
      <c r="B3016" s="17" t="n">
        <v>3</v>
      </c>
      <c r="C3016" s="11" t="n">
        <f t="normal" ca="1">A3054</f>
        <v>0</v>
      </c>
    </row>
    <row r="3017" spans="1:33">
      <c r="A3017" t="s">
        <v>4</v>
      </c>
      <c r="B3017" s="4" t="s">
        <v>5</v>
      </c>
      <c r="C3017" s="4" t="s">
        <v>10</v>
      </c>
    </row>
    <row r="3018" spans="1:33">
      <c r="A3018" t="n">
        <v>21539</v>
      </c>
      <c r="B3018" s="12" t="n">
        <v>12</v>
      </c>
      <c r="C3018" s="7" t="n">
        <v>22</v>
      </c>
    </row>
    <row r="3019" spans="1:33">
      <c r="A3019" t="s">
        <v>4</v>
      </c>
      <c r="B3019" s="4" t="s">
        <v>5</v>
      </c>
      <c r="C3019" s="4" t="s">
        <v>20</v>
      </c>
    </row>
    <row r="3020" spans="1:33">
      <c r="A3020" t="n">
        <v>21542</v>
      </c>
      <c r="B3020" s="17" t="n">
        <v>3</v>
      </c>
      <c r="C3020" s="11" t="n">
        <f t="normal" ca="1">A3054</f>
        <v>0</v>
      </c>
    </row>
    <row r="3021" spans="1:33">
      <c r="A3021" t="s">
        <v>4</v>
      </c>
      <c r="B3021" s="4" t="s">
        <v>5</v>
      </c>
      <c r="C3021" s="4" t="s">
        <v>10</v>
      </c>
    </row>
    <row r="3022" spans="1:33">
      <c r="A3022" t="n">
        <v>21547</v>
      </c>
      <c r="B3022" s="12" t="n">
        <v>12</v>
      </c>
      <c r="C3022" s="7" t="n">
        <v>23</v>
      </c>
    </row>
    <row r="3023" spans="1:33">
      <c r="A3023" t="s">
        <v>4</v>
      </c>
      <c r="B3023" s="4" t="s">
        <v>5</v>
      </c>
      <c r="C3023" s="4" t="s">
        <v>20</v>
      </c>
    </row>
    <row r="3024" spans="1:33">
      <c r="A3024" t="n">
        <v>21550</v>
      </c>
      <c r="B3024" s="17" t="n">
        <v>3</v>
      </c>
      <c r="C3024" s="11" t="n">
        <f t="normal" ca="1">A3054</f>
        <v>0</v>
      </c>
    </row>
    <row r="3025" spans="1:3">
      <c r="A3025" t="s">
        <v>4</v>
      </c>
      <c r="B3025" s="4" t="s">
        <v>5</v>
      </c>
      <c r="C3025" s="4" t="s">
        <v>10</v>
      </c>
    </row>
    <row r="3026" spans="1:3">
      <c r="A3026" t="n">
        <v>21555</v>
      </c>
      <c r="B3026" s="12" t="n">
        <v>12</v>
      </c>
      <c r="C3026" s="7" t="n">
        <v>24</v>
      </c>
    </row>
    <row r="3027" spans="1:3">
      <c r="A3027" t="s">
        <v>4</v>
      </c>
      <c r="B3027" s="4" t="s">
        <v>5</v>
      </c>
      <c r="C3027" s="4" t="s">
        <v>20</v>
      </c>
    </row>
    <row r="3028" spans="1:3">
      <c r="A3028" t="n">
        <v>21558</v>
      </c>
      <c r="B3028" s="17" t="n">
        <v>3</v>
      </c>
      <c r="C3028" s="11" t="n">
        <f t="normal" ca="1">A3054</f>
        <v>0</v>
      </c>
    </row>
    <row r="3029" spans="1:3">
      <c r="A3029" t="s">
        <v>4</v>
      </c>
      <c r="B3029" s="4" t="s">
        <v>5</v>
      </c>
      <c r="C3029" s="4" t="s">
        <v>10</v>
      </c>
    </row>
    <row r="3030" spans="1:3">
      <c r="A3030" t="n">
        <v>21563</v>
      </c>
      <c r="B3030" s="12" t="n">
        <v>12</v>
      </c>
      <c r="C3030" s="7" t="n">
        <v>25</v>
      </c>
    </row>
    <row r="3031" spans="1:3">
      <c r="A3031" t="s">
        <v>4</v>
      </c>
      <c r="B3031" s="4" t="s">
        <v>5</v>
      </c>
      <c r="C3031" s="4" t="s">
        <v>20</v>
      </c>
    </row>
    <row r="3032" spans="1:3">
      <c r="A3032" t="n">
        <v>21566</v>
      </c>
      <c r="B3032" s="17" t="n">
        <v>3</v>
      </c>
      <c r="C3032" s="11" t="n">
        <f t="normal" ca="1">A3054</f>
        <v>0</v>
      </c>
    </row>
    <row r="3033" spans="1:3">
      <c r="A3033" t="s">
        <v>4</v>
      </c>
      <c r="B3033" s="4" t="s">
        <v>5</v>
      </c>
      <c r="C3033" s="4" t="s">
        <v>10</v>
      </c>
    </row>
    <row r="3034" spans="1:3">
      <c r="A3034" t="n">
        <v>21571</v>
      </c>
      <c r="B3034" s="12" t="n">
        <v>12</v>
      </c>
      <c r="C3034" s="7" t="n">
        <v>26</v>
      </c>
    </row>
    <row r="3035" spans="1:3">
      <c r="A3035" t="s">
        <v>4</v>
      </c>
      <c r="B3035" s="4" t="s">
        <v>5</v>
      </c>
      <c r="C3035" s="4" t="s">
        <v>20</v>
      </c>
    </row>
    <row r="3036" spans="1:3">
      <c r="A3036" t="n">
        <v>21574</v>
      </c>
      <c r="B3036" s="17" t="n">
        <v>3</v>
      </c>
      <c r="C3036" s="11" t="n">
        <f t="normal" ca="1">A3054</f>
        <v>0</v>
      </c>
    </row>
    <row r="3037" spans="1:3">
      <c r="A3037" t="s">
        <v>4</v>
      </c>
      <c r="B3037" s="4" t="s">
        <v>5</v>
      </c>
      <c r="C3037" s="4" t="s">
        <v>10</v>
      </c>
    </row>
    <row r="3038" spans="1:3">
      <c r="A3038" t="n">
        <v>21579</v>
      </c>
      <c r="B3038" s="12" t="n">
        <v>12</v>
      </c>
      <c r="C3038" s="7" t="n">
        <v>27</v>
      </c>
    </row>
    <row r="3039" spans="1:3">
      <c r="A3039" t="s">
        <v>4</v>
      </c>
      <c r="B3039" s="4" t="s">
        <v>5</v>
      </c>
      <c r="C3039" s="4" t="s">
        <v>20</v>
      </c>
    </row>
    <row r="3040" spans="1:3">
      <c r="A3040" t="n">
        <v>21582</v>
      </c>
      <c r="B3040" s="17" t="n">
        <v>3</v>
      </c>
      <c r="C3040" s="11" t="n">
        <f t="normal" ca="1">A3054</f>
        <v>0</v>
      </c>
    </row>
    <row r="3041" spans="1:3">
      <c r="A3041" t="s">
        <v>4</v>
      </c>
      <c r="B3041" s="4" t="s">
        <v>5</v>
      </c>
      <c r="C3041" s="4" t="s">
        <v>10</v>
      </c>
    </row>
    <row r="3042" spans="1:3">
      <c r="A3042" t="n">
        <v>21587</v>
      </c>
      <c r="B3042" s="12" t="n">
        <v>12</v>
      </c>
      <c r="C3042" s="7" t="n">
        <v>28</v>
      </c>
    </row>
    <row r="3043" spans="1:3">
      <c r="A3043" t="s">
        <v>4</v>
      </c>
      <c r="B3043" s="4" t="s">
        <v>5</v>
      </c>
      <c r="C3043" s="4" t="s">
        <v>20</v>
      </c>
    </row>
    <row r="3044" spans="1:3">
      <c r="A3044" t="n">
        <v>21590</v>
      </c>
      <c r="B3044" s="17" t="n">
        <v>3</v>
      </c>
      <c r="C3044" s="11" t="n">
        <f t="normal" ca="1">A3054</f>
        <v>0</v>
      </c>
    </row>
    <row r="3045" spans="1:3">
      <c r="A3045" t="s">
        <v>4</v>
      </c>
      <c r="B3045" s="4" t="s">
        <v>5</v>
      </c>
      <c r="C3045" s="4" t="s">
        <v>10</v>
      </c>
    </row>
    <row r="3046" spans="1:3">
      <c r="A3046" t="n">
        <v>21595</v>
      </c>
      <c r="B3046" s="12" t="n">
        <v>12</v>
      </c>
      <c r="C3046" s="7" t="n">
        <v>29</v>
      </c>
    </row>
    <row r="3047" spans="1:3">
      <c r="A3047" t="s">
        <v>4</v>
      </c>
      <c r="B3047" s="4" t="s">
        <v>5</v>
      </c>
      <c r="C3047" s="4" t="s">
        <v>20</v>
      </c>
    </row>
    <row r="3048" spans="1:3">
      <c r="A3048" t="n">
        <v>21598</v>
      </c>
      <c r="B3048" s="17" t="n">
        <v>3</v>
      </c>
      <c r="C3048" s="11" t="n">
        <f t="normal" ca="1">A3054</f>
        <v>0</v>
      </c>
    </row>
    <row r="3049" spans="1:3">
      <c r="A3049" t="s">
        <v>4</v>
      </c>
      <c r="B3049" s="4" t="s">
        <v>5</v>
      </c>
      <c r="C3049" s="4" t="s">
        <v>10</v>
      </c>
    </row>
    <row r="3050" spans="1:3">
      <c r="A3050" t="n">
        <v>21603</v>
      </c>
      <c r="B3050" s="12" t="n">
        <v>12</v>
      </c>
      <c r="C3050" s="7" t="n">
        <v>30</v>
      </c>
    </row>
    <row r="3051" spans="1:3">
      <c r="A3051" t="s">
        <v>4</v>
      </c>
      <c r="B3051" s="4" t="s">
        <v>5</v>
      </c>
      <c r="C3051" s="4" t="s">
        <v>20</v>
      </c>
    </row>
    <row r="3052" spans="1:3">
      <c r="A3052" t="n">
        <v>21606</v>
      </c>
      <c r="B3052" s="17" t="n">
        <v>3</v>
      </c>
      <c r="C3052" s="11" t="n">
        <f t="normal" ca="1">A3054</f>
        <v>0</v>
      </c>
    </row>
    <row r="3053" spans="1:3">
      <c r="A3053" t="s">
        <v>4</v>
      </c>
      <c r="B3053" s="4" t="s">
        <v>5</v>
      </c>
    </row>
    <row r="3054" spans="1:3">
      <c r="A3054" t="n">
        <v>21611</v>
      </c>
      <c r="B3054" s="5" t="n">
        <v>1</v>
      </c>
    </row>
    <row r="3055" spans="1:3" s="3" customFormat="1" customHeight="0">
      <c r="A3055" s="3" t="s">
        <v>2</v>
      </c>
      <c r="B3055" s="3" t="s">
        <v>116</v>
      </c>
    </row>
    <row r="3056" spans="1:3">
      <c r="A3056" t="s">
        <v>4</v>
      </c>
      <c r="B3056" s="4" t="s">
        <v>5</v>
      </c>
      <c r="C3056" s="4" t="s">
        <v>13</v>
      </c>
      <c r="D3056" s="4" t="s">
        <v>13</v>
      </c>
      <c r="E3056" s="4" t="s">
        <v>13</v>
      </c>
      <c r="F3056" s="4" t="s">
        <v>13</v>
      </c>
      <c r="G3056" s="4" t="s">
        <v>10</v>
      </c>
      <c r="H3056" s="4" t="s">
        <v>20</v>
      </c>
      <c r="I3056" s="4" t="s">
        <v>10</v>
      </c>
      <c r="J3056" s="4" t="s">
        <v>20</v>
      </c>
      <c r="K3056" s="4" t="s">
        <v>10</v>
      </c>
      <c r="L3056" s="4" t="s">
        <v>20</v>
      </c>
      <c r="M3056" s="4" t="s">
        <v>10</v>
      </c>
      <c r="N3056" s="4" t="s">
        <v>20</v>
      </c>
      <c r="O3056" s="4" t="s">
        <v>10</v>
      </c>
      <c r="P3056" s="4" t="s">
        <v>20</v>
      </c>
      <c r="Q3056" s="4" t="s">
        <v>10</v>
      </c>
      <c r="R3056" s="4" t="s">
        <v>20</v>
      </c>
      <c r="S3056" s="4" t="s">
        <v>10</v>
      </c>
      <c r="T3056" s="4" t="s">
        <v>20</v>
      </c>
      <c r="U3056" s="4" t="s">
        <v>10</v>
      </c>
      <c r="V3056" s="4" t="s">
        <v>20</v>
      </c>
      <c r="W3056" s="4" t="s">
        <v>10</v>
      </c>
      <c r="X3056" s="4" t="s">
        <v>20</v>
      </c>
      <c r="Y3056" s="4" t="s">
        <v>10</v>
      </c>
      <c r="Z3056" s="4" t="s">
        <v>20</v>
      </c>
      <c r="AA3056" s="4" t="s">
        <v>10</v>
      </c>
      <c r="AB3056" s="4" t="s">
        <v>20</v>
      </c>
      <c r="AC3056" s="4" t="s">
        <v>10</v>
      </c>
      <c r="AD3056" s="4" t="s">
        <v>20</v>
      </c>
      <c r="AE3056" s="4" t="s">
        <v>10</v>
      </c>
      <c r="AF3056" s="4" t="s">
        <v>20</v>
      </c>
      <c r="AG3056" s="4" t="s">
        <v>20</v>
      </c>
    </row>
    <row r="3057" spans="1:33">
      <c r="A3057" t="n">
        <v>21612</v>
      </c>
      <c r="B3057" s="47" t="n">
        <v>6</v>
      </c>
      <c r="C3057" s="7" t="n">
        <v>31</v>
      </c>
      <c r="D3057" s="7" t="n">
        <v>3</v>
      </c>
      <c r="E3057" s="7" t="n">
        <v>1</v>
      </c>
      <c r="F3057" s="7" t="n">
        <v>13</v>
      </c>
      <c r="G3057" s="7" t="n">
        <v>1</v>
      </c>
      <c r="H3057" s="11" t="n">
        <f t="normal" ca="1">A3059</f>
        <v>0</v>
      </c>
      <c r="I3057" s="7" t="n">
        <v>2</v>
      </c>
      <c r="J3057" s="11" t="n">
        <f t="normal" ca="1">A3063</f>
        <v>0</v>
      </c>
      <c r="K3057" s="7" t="n">
        <v>3</v>
      </c>
      <c r="L3057" s="11" t="n">
        <f t="normal" ca="1">A3067</f>
        <v>0</v>
      </c>
      <c r="M3057" s="7" t="n">
        <v>4</v>
      </c>
      <c r="N3057" s="11" t="n">
        <f t="normal" ca="1">A3071</f>
        <v>0</v>
      </c>
      <c r="O3057" s="7" t="n">
        <v>5</v>
      </c>
      <c r="P3057" s="11" t="n">
        <f t="normal" ca="1">A3075</f>
        <v>0</v>
      </c>
      <c r="Q3057" s="7" t="n">
        <v>6</v>
      </c>
      <c r="R3057" s="11" t="n">
        <f t="normal" ca="1">A3079</f>
        <v>0</v>
      </c>
      <c r="S3057" s="7" t="n">
        <v>7</v>
      </c>
      <c r="T3057" s="11" t="n">
        <f t="normal" ca="1">A3083</f>
        <v>0</v>
      </c>
      <c r="U3057" s="7" t="n">
        <v>8</v>
      </c>
      <c r="V3057" s="11" t="n">
        <f t="normal" ca="1">A3087</f>
        <v>0</v>
      </c>
      <c r="W3057" s="7" t="n">
        <v>9</v>
      </c>
      <c r="X3057" s="11" t="n">
        <f t="normal" ca="1">A3091</f>
        <v>0</v>
      </c>
      <c r="Y3057" s="7" t="n">
        <v>11</v>
      </c>
      <c r="Z3057" s="11" t="n">
        <f t="normal" ca="1">A3095</f>
        <v>0</v>
      </c>
      <c r="AA3057" s="7" t="n">
        <v>16</v>
      </c>
      <c r="AB3057" s="11" t="n">
        <f t="normal" ca="1">A3099</f>
        <v>0</v>
      </c>
      <c r="AC3057" s="7" t="n">
        <v>15</v>
      </c>
      <c r="AD3057" s="11" t="n">
        <f t="normal" ca="1">A3103</f>
        <v>0</v>
      </c>
      <c r="AE3057" s="7" t="n">
        <v>14</v>
      </c>
      <c r="AF3057" s="11" t="n">
        <f t="normal" ca="1">A3107</f>
        <v>0</v>
      </c>
      <c r="AG3057" s="11" t="n">
        <f t="normal" ca="1">A3111</f>
        <v>0</v>
      </c>
    </row>
    <row r="3058" spans="1:33">
      <c r="A3058" t="s">
        <v>4</v>
      </c>
      <c r="B3058" s="4" t="s">
        <v>5</v>
      </c>
      <c r="C3058" s="4" t="s">
        <v>10</v>
      </c>
    </row>
    <row r="3059" spans="1:33">
      <c r="A3059" t="n">
        <v>21699</v>
      </c>
      <c r="B3059" s="12" t="n">
        <v>12</v>
      </c>
      <c r="C3059" s="7" t="n">
        <v>18</v>
      </c>
    </row>
    <row r="3060" spans="1:33">
      <c r="A3060" t="s">
        <v>4</v>
      </c>
      <c r="B3060" s="4" t="s">
        <v>5</v>
      </c>
      <c r="C3060" s="4" t="s">
        <v>20</v>
      </c>
    </row>
    <row r="3061" spans="1:33">
      <c r="A3061" t="n">
        <v>21702</v>
      </c>
      <c r="B3061" s="17" t="n">
        <v>3</v>
      </c>
      <c r="C3061" s="11" t="n">
        <f t="normal" ca="1">A3111</f>
        <v>0</v>
      </c>
    </row>
    <row r="3062" spans="1:33">
      <c r="A3062" t="s">
        <v>4</v>
      </c>
      <c r="B3062" s="4" t="s">
        <v>5</v>
      </c>
      <c r="C3062" s="4" t="s">
        <v>10</v>
      </c>
    </row>
    <row r="3063" spans="1:33">
      <c r="A3063" t="n">
        <v>21707</v>
      </c>
      <c r="B3063" s="12" t="n">
        <v>12</v>
      </c>
      <c r="C3063" s="7" t="n">
        <v>19</v>
      </c>
    </row>
    <row r="3064" spans="1:33">
      <c r="A3064" t="s">
        <v>4</v>
      </c>
      <c r="B3064" s="4" t="s">
        <v>5</v>
      </c>
      <c r="C3064" s="4" t="s">
        <v>20</v>
      </c>
    </row>
    <row r="3065" spans="1:33">
      <c r="A3065" t="n">
        <v>21710</v>
      </c>
      <c r="B3065" s="17" t="n">
        <v>3</v>
      </c>
      <c r="C3065" s="11" t="n">
        <f t="normal" ca="1">A3111</f>
        <v>0</v>
      </c>
    </row>
    <row r="3066" spans="1:33">
      <c r="A3066" t="s">
        <v>4</v>
      </c>
      <c r="B3066" s="4" t="s">
        <v>5</v>
      </c>
      <c r="C3066" s="4" t="s">
        <v>10</v>
      </c>
    </row>
    <row r="3067" spans="1:33">
      <c r="A3067" t="n">
        <v>21715</v>
      </c>
      <c r="B3067" s="12" t="n">
        <v>12</v>
      </c>
      <c r="C3067" s="7" t="n">
        <v>20</v>
      </c>
    </row>
    <row r="3068" spans="1:33">
      <c r="A3068" t="s">
        <v>4</v>
      </c>
      <c r="B3068" s="4" t="s">
        <v>5</v>
      </c>
      <c r="C3068" s="4" t="s">
        <v>20</v>
      </c>
    </row>
    <row r="3069" spans="1:33">
      <c r="A3069" t="n">
        <v>21718</v>
      </c>
      <c r="B3069" s="17" t="n">
        <v>3</v>
      </c>
      <c r="C3069" s="11" t="n">
        <f t="normal" ca="1">A3111</f>
        <v>0</v>
      </c>
    </row>
    <row r="3070" spans="1:33">
      <c r="A3070" t="s">
        <v>4</v>
      </c>
      <c r="B3070" s="4" t="s">
        <v>5</v>
      </c>
      <c r="C3070" s="4" t="s">
        <v>10</v>
      </c>
    </row>
    <row r="3071" spans="1:33">
      <c r="A3071" t="n">
        <v>21723</v>
      </c>
      <c r="B3071" s="12" t="n">
        <v>12</v>
      </c>
      <c r="C3071" s="7" t="n">
        <v>21</v>
      </c>
    </row>
    <row r="3072" spans="1:33">
      <c r="A3072" t="s">
        <v>4</v>
      </c>
      <c r="B3072" s="4" t="s">
        <v>5</v>
      </c>
      <c r="C3072" s="4" t="s">
        <v>20</v>
      </c>
    </row>
    <row r="3073" spans="1:33">
      <c r="A3073" t="n">
        <v>21726</v>
      </c>
      <c r="B3073" s="17" t="n">
        <v>3</v>
      </c>
      <c r="C3073" s="11" t="n">
        <f t="normal" ca="1">A3111</f>
        <v>0</v>
      </c>
    </row>
    <row r="3074" spans="1:33">
      <c r="A3074" t="s">
        <v>4</v>
      </c>
      <c r="B3074" s="4" t="s">
        <v>5</v>
      </c>
      <c r="C3074" s="4" t="s">
        <v>10</v>
      </c>
    </row>
    <row r="3075" spans="1:33">
      <c r="A3075" t="n">
        <v>21731</v>
      </c>
      <c r="B3075" s="12" t="n">
        <v>12</v>
      </c>
      <c r="C3075" s="7" t="n">
        <v>22</v>
      </c>
    </row>
    <row r="3076" spans="1:33">
      <c r="A3076" t="s">
        <v>4</v>
      </c>
      <c r="B3076" s="4" t="s">
        <v>5</v>
      </c>
      <c r="C3076" s="4" t="s">
        <v>20</v>
      </c>
    </row>
    <row r="3077" spans="1:33">
      <c r="A3077" t="n">
        <v>21734</v>
      </c>
      <c r="B3077" s="17" t="n">
        <v>3</v>
      </c>
      <c r="C3077" s="11" t="n">
        <f t="normal" ca="1">A3111</f>
        <v>0</v>
      </c>
    </row>
    <row r="3078" spans="1:33">
      <c r="A3078" t="s">
        <v>4</v>
      </c>
      <c r="B3078" s="4" t="s">
        <v>5</v>
      </c>
      <c r="C3078" s="4" t="s">
        <v>10</v>
      </c>
    </row>
    <row r="3079" spans="1:33">
      <c r="A3079" t="n">
        <v>21739</v>
      </c>
      <c r="B3079" s="12" t="n">
        <v>12</v>
      </c>
      <c r="C3079" s="7" t="n">
        <v>23</v>
      </c>
    </row>
    <row r="3080" spans="1:33">
      <c r="A3080" t="s">
        <v>4</v>
      </c>
      <c r="B3080" s="4" t="s">
        <v>5</v>
      </c>
      <c r="C3080" s="4" t="s">
        <v>20</v>
      </c>
    </row>
    <row r="3081" spans="1:33">
      <c r="A3081" t="n">
        <v>21742</v>
      </c>
      <c r="B3081" s="17" t="n">
        <v>3</v>
      </c>
      <c r="C3081" s="11" t="n">
        <f t="normal" ca="1">A3111</f>
        <v>0</v>
      </c>
    </row>
    <row r="3082" spans="1:33">
      <c r="A3082" t="s">
        <v>4</v>
      </c>
      <c r="B3082" s="4" t="s">
        <v>5</v>
      </c>
      <c r="C3082" s="4" t="s">
        <v>10</v>
      </c>
    </row>
    <row r="3083" spans="1:33">
      <c r="A3083" t="n">
        <v>21747</v>
      </c>
      <c r="B3083" s="12" t="n">
        <v>12</v>
      </c>
      <c r="C3083" s="7" t="n">
        <v>24</v>
      </c>
    </row>
    <row r="3084" spans="1:33">
      <c r="A3084" t="s">
        <v>4</v>
      </c>
      <c r="B3084" s="4" t="s">
        <v>5</v>
      </c>
      <c r="C3084" s="4" t="s">
        <v>20</v>
      </c>
    </row>
    <row r="3085" spans="1:33">
      <c r="A3085" t="n">
        <v>21750</v>
      </c>
      <c r="B3085" s="17" t="n">
        <v>3</v>
      </c>
      <c r="C3085" s="11" t="n">
        <f t="normal" ca="1">A3111</f>
        <v>0</v>
      </c>
    </row>
    <row r="3086" spans="1:33">
      <c r="A3086" t="s">
        <v>4</v>
      </c>
      <c r="B3086" s="4" t="s">
        <v>5</v>
      </c>
      <c r="C3086" s="4" t="s">
        <v>10</v>
      </c>
    </row>
    <row r="3087" spans="1:33">
      <c r="A3087" t="n">
        <v>21755</v>
      </c>
      <c r="B3087" s="12" t="n">
        <v>12</v>
      </c>
      <c r="C3087" s="7" t="n">
        <v>25</v>
      </c>
    </row>
    <row r="3088" spans="1:33">
      <c r="A3088" t="s">
        <v>4</v>
      </c>
      <c r="B3088" s="4" t="s">
        <v>5</v>
      </c>
      <c r="C3088" s="4" t="s">
        <v>20</v>
      </c>
    </row>
    <row r="3089" spans="1:3">
      <c r="A3089" t="n">
        <v>21758</v>
      </c>
      <c r="B3089" s="17" t="n">
        <v>3</v>
      </c>
      <c r="C3089" s="11" t="n">
        <f t="normal" ca="1">A3111</f>
        <v>0</v>
      </c>
    </row>
    <row r="3090" spans="1:3">
      <c r="A3090" t="s">
        <v>4</v>
      </c>
      <c r="B3090" s="4" t="s">
        <v>5</v>
      </c>
      <c r="C3090" s="4" t="s">
        <v>10</v>
      </c>
    </row>
    <row r="3091" spans="1:3">
      <c r="A3091" t="n">
        <v>21763</v>
      </c>
      <c r="B3091" s="12" t="n">
        <v>12</v>
      </c>
      <c r="C3091" s="7" t="n">
        <v>26</v>
      </c>
    </row>
    <row r="3092" spans="1:3">
      <c r="A3092" t="s">
        <v>4</v>
      </c>
      <c r="B3092" s="4" t="s">
        <v>5</v>
      </c>
      <c r="C3092" s="4" t="s">
        <v>20</v>
      </c>
    </row>
    <row r="3093" spans="1:3">
      <c r="A3093" t="n">
        <v>21766</v>
      </c>
      <c r="B3093" s="17" t="n">
        <v>3</v>
      </c>
      <c r="C3093" s="11" t="n">
        <f t="normal" ca="1">A3111</f>
        <v>0</v>
      </c>
    </row>
    <row r="3094" spans="1:3">
      <c r="A3094" t="s">
        <v>4</v>
      </c>
      <c r="B3094" s="4" t="s">
        <v>5</v>
      </c>
      <c r="C3094" s="4" t="s">
        <v>10</v>
      </c>
    </row>
    <row r="3095" spans="1:3">
      <c r="A3095" t="n">
        <v>21771</v>
      </c>
      <c r="B3095" s="12" t="n">
        <v>12</v>
      </c>
      <c r="C3095" s="7" t="n">
        <v>27</v>
      </c>
    </row>
    <row r="3096" spans="1:3">
      <c r="A3096" t="s">
        <v>4</v>
      </c>
      <c r="B3096" s="4" t="s">
        <v>5</v>
      </c>
      <c r="C3096" s="4" t="s">
        <v>20</v>
      </c>
    </row>
    <row r="3097" spans="1:3">
      <c r="A3097" t="n">
        <v>21774</v>
      </c>
      <c r="B3097" s="17" t="n">
        <v>3</v>
      </c>
      <c r="C3097" s="11" t="n">
        <f t="normal" ca="1">A3111</f>
        <v>0</v>
      </c>
    </row>
    <row r="3098" spans="1:3">
      <c r="A3098" t="s">
        <v>4</v>
      </c>
      <c r="B3098" s="4" t="s">
        <v>5</v>
      </c>
      <c r="C3098" s="4" t="s">
        <v>10</v>
      </c>
    </row>
    <row r="3099" spans="1:3">
      <c r="A3099" t="n">
        <v>21779</v>
      </c>
      <c r="B3099" s="12" t="n">
        <v>12</v>
      </c>
      <c r="C3099" s="7" t="n">
        <v>28</v>
      </c>
    </row>
    <row r="3100" spans="1:3">
      <c r="A3100" t="s">
        <v>4</v>
      </c>
      <c r="B3100" s="4" t="s">
        <v>5</v>
      </c>
      <c r="C3100" s="4" t="s">
        <v>20</v>
      </c>
    </row>
    <row r="3101" spans="1:3">
      <c r="A3101" t="n">
        <v>21782</v>
      </c>
      <c r="B3101" s="17" t="n">
        <v>3</v>
      </c>
      <c r="C3101" s="11" t="n">
        <f t="normal" ca="1">A3111</f>
        <v>0</v>
      </c>
    </row>
    <row r="3102" spans="1:3">
      <c r="A3102" t="s">
        <v>4</v>
      </c>
      <c r="B3102" s="4" t="s">
        <v>5</v>
      </c>
      <c r="C3102" s="4" t="s">
        <v>10</v>
      </c>
    </row>
    <row r="3103" spans="1:3">
      <c r="A3103" t="n">
        <v>21787</v>
      </c>
      <c r="B3103" s="12" t="n">
        <v>12</v>
      </c>
      <c r="C3103" s="7" t="n">
        <v>29</v>
      </c>
    </row>
    <row r="3104" spans="1:3">
      <c r="A3104" t="s">
        <v>4</v>
      </c>
      <c r="B3104" s="4" t="s">
        <v>5</v>
      </c>
      <c r="C3104" s="4" t="s">
        <v>20</v>
      </c>
    </row>
    <row r="3105" spans="1:3">
      <c r="A3105" t="n">
        <v>21790</v>
      </c>
      <c r="B3105" s="17" t="n">
        <v>3</v>
      </c>
      <c r="C3105" s="11" t="n">
        <f t="normal" ca="1">A3111</f>
        <v>0</v>
      </c>
    </row>
    <row r="3106" spans="1:3">
      <c r="A3106" t="s">
        <v>4</v>
      </c>
      <c r="B3106" s="4" t="s">
        <v>5</v>
      </c>
      <c r="C3106" s="4" t="s">
        <v>10</v>
      </c>
    </row>
    <row r="3107" spans="1:3">
      <c r="A3107" t="n">
        <v>21795</v>
      </c>
      <c r="B3107" s="12" t="n">
        <v>12</v>
      </c>
      <c r="C3107" s="7" t="n">
        <v>30</v>
      </c>
    </row>
    <row r="3108" spans="1:3">
      <c r="A3108" t="s">
        <v>4</v>
      </c>
      <c r="B3108" s="4" t="s">
        <v>5</v>
      </c>
      <c r="C3108" s="4" t="s">
        <v>20</v>
      </c>
    </row>
    <row r="3109" spans="1:3">
      <c r="A3109" t="n">
        <v>21798</v>
      </c>
      <c r="B3109" s="17" t="n">
        <v>3</v>
      </c>
      <c r="C3109" s="11" t="n">
        <f t="normal" ca="1">A3111</f>
        <v>0</v>
      </c>
    </row>
    <row r="3110" spans="1:3">
      <c r="A3110" t="s">
        <v>4</v>
      </c>
      <c r="B3110" s="4" t="s">
        <v>5</v>
      </c>
    </row>
    <row r="3111" spans="1:3">
      <c r="A3111" t="n">
        <v>21803</v>
      </c>
      <c r="B3111" s="5" t="n">
        <v>1</v>
      </c>
    </row>
    <row r="3112" spans="1:3" s="3" customFormat="1" customHeight="0">
      <c r="A3112" s="3" t="s">
        <v>2</v>
      </c>
      <c r="B3112" s="3" t="s">
        <v>117</v>
      </c>
    </row>
    <row r="3113" spans="1:3">
      <c r="A3113" t="s">
        <v>4</v>
      </c>
      <c r="B3113" s="4" t="s">
        <v>5</v>
      </c>
      <c r="C3113" s="4" t="s">
        <v>13</v>
      </c>
      <c r="D3113" s="4" t="s">
        <v>13</v>
      </c>
      <c r="E3113" s="4" t="s">
        <v>13</v>
      </c>
      <c r="F3113" s="4" t="s">
        <v>13</v>
      </c>
      <c r="G3113" s="4" t="s">
        <v>10</v>
      </c>
      <c r="H3113" s="4" t="s">
        <v>20</v>
      </c>
      <c r="I3113" s="4" t="s">
        <v>10</v>
      </c>
      <c r="J3113" s="4" t="s">
        <v>20</v>
      </c>
      <c r="K3113" s="4" t="s">
        <v>10</v>
      </c>
      <c r="L3113" s="4" t="s">
        <v>20</v>
      </c>
      <c r="M3113" s="4" t="s">
        <v>10</v>
      </c>
      <c r="N3113" s="4" t="s">
        <v>20</v>
      </c>
      <c r="O3113" s="4" t="s">
        <v>10</v>
      </c>
      <c r="P3113" s="4" t="s">
        <v>20</v>
      </c>
      <c r="Q3113" s="4" t="s">
        <v>10</v>
      </c>
      <c r="R3113" s="4" t="s">
        <v>20</v>
      </c>
      <c r="S3113" s="4" t="s">
        <v>10</v>
      </c>
      <c r="T3113" s="4" t="s">
        <v>20</v>
      </c>
      <c r="U3113" s="4" t="s">
        <v>10</v>
      </c>
      <c r="V3113" s="4" t="s">
        <v>20</v>
      </c>
      <c r="W3113" s="4" t="s">
        <v>10</v>
      </c>
      <c r="X3113" s="4" t="s">
        <v>20</v>
      </c>
      <c r="Y3113" s="4" t="s">
        <v>10</v>
      </c>
      <c r="Z3113" s="4" t="s">
        <v>20</v>
      </c>
      <c r="AA3113" s="4" t="s">
        <v>10</v>
      </c>
      <c r="AB3113" s="4" t="s">
        <v>20</v>
      </c>
      <c r="AC3113" s="4" t="s">
        <v>10</v>
      </c>
      <c r="AD3113" s="4" t="s">
        <v>20</v>
      </c>
      <c r="AE3113" s="4" t="s">
        <v>10</v>
      </c>
      <c r="AF3113" s="4" t="s">
        <v>20</v>
      </c>
      <c r="AG3113" s="4" t="s">
        <v>20</v>
      </c>
    </row>
    <row r="3114" spans="1:3">
      <c r="A3114" t="n">
        <v>21804</v>
      </c>
      <c r="B3114" s="47" t="n">
        <v>6</v>
      </c>
      <c r="C3114" s="7" t="n">
        <v>31</v>
      </c>
      <c r="D3114" s="7" t="n">
        <v>4</v>
      </c>
      <c r="E3114" s="7" t="n">
        <v>1</v>
      </c>
      <c r="F3114" s="7" t="n">
        <v>13</v>
      </c>
      <c r="G3114" s="7" t="n">
        <v>1</v>
      </c>
      <c r="H3114" s="11" t="n">
        <f t="normal" ca="1">A3116</f>
        <v>0</v>
      </c>
      <c r="I3114" s="7" t="n">
        <v>2</v>
      </c>
      <c r="J3114" s="11" t="n">
        <f t="normal" ca="1">A3120</f>
        <v>0</v>
      </c>
      <c r="K3114" s="7" t="n">
        <v>3</v>
      </c>
      <c r="L3114" s="11" t="n">
        <f t="normal" ca="1">A3124</f>
        <v>0</v>
      </c>
      <c r="M3114" s="7" t="n">
        <v>4</v>
      </c>
      <c r="N3114" s="11" t="n">
        <f t="normal" ca="1">A3128</f>
        <v>0</v>
      </c>
      <c r="O3114" s="7" t="n">
        <v>5</v>
      </c>
      <c r="P3114" s="11" t="n">
        <f t="normal" ca="1">A3132</f>
        <v>0</v>
      </c>
      <c r="Q3114" s="7" t="n">
        <v>6</v>
      </c>
      <c r="R3114" s="11" t="n">
        <f t="normal" ca="1">A3136</f>
        <v>0</v>
      </c>
      <c r="S3114" s="7" t="n">
        <v>7</v>
      </c>
      <c r="T3114" s="11" t="n">
        <f t="normal" ca="1">A3140</f>
        <v>0</v>
      </c>
      <c r="U3114" s="7" t="n">
        <v>8</v>
      </c>
      <c r="V3114" s="11" t="n">
        <f t="normal" ca="1">A3144</f>
        <v>0</v>
      </c>
      <c r="W3114" s="7" t="n">
        <v>9</v>
      </c>
      <c r="X3114" s="11" t="n">
        <f t="normal" ca="1">A3148</f>
        <v>0</v>
      </c>
      <c r="Y3114" s="7" t="n">
        <v>11</v>
      </c>
      <c r="Z3114" s="11" t="n">
        <f t="normal" ca="1">A3152</f>
        <v>0</v>
      </c>
      <c r="AA3114" s="7" t="n">
        <v>16</v>
      </c>
      <c r="AB3114" s="11" t="n">
        <f t="normal" ca="1">A3156</f>
        <v>0</v>
      </c>
      <c r="AC3114" s="7" t="n">
        <v>15</v>
      </c>
      <c r="AD3114" s="11" t="n">
        <f t="normal" ca="1">A3160</f>
        <v>0</v>
      </c>
      <c r="AE3114" s="7" t="n">
        <v>14</v>
      </c>
      <c r="AF3114" s="11" t="n">
        <f t="normal" ca="1">A3164</f>
        <v>0</v>
      </c>
      <c r="AG3114" s="11" t="n">
        <f t="normal" ca="1">A3168</f>
        <v>0</v>
      </c>
    </row>
    <row r="3115" spans="1:3">
      <c r="A3115" t="s">
        <v>4</v>
      </c>
      <c r="B3115" s="4" t="s">
        <v>5</v>
      </c>
      <c r="C3115" s="4" t="s">
        <v>10</v>
      </c>
    </row>
    <row r="3116" spans="1:3">
      <c r="A3116" t="n">
        <v>21891</v>
      </c>
      <c r="B3116" s="12" t="n">
        <v>12</v>
      </c>
      <c r="C3116" s="7" t="n">
        <v>18</v>
      </c>
    </row>
    <row r="3117" spans="1:3">
      <c r="A3117" t="s">
        <v>4</v>
      </c>
      <c r="B3117" s="4" t="s">
        <v>5</v>
      </c>
      <c r="C3117" s="4" t="s">
        <v>20</v>
      </c>
    </row>
    <row r="3118" spans="1:3">
      <c r="A3118" t="n">
        <v>21894</v>
      </c>
      <c r="B3118" s="17" t="n">
        <v>3</v>
      </c>
      <c r="C3118" s="11" t="n">
        <f t="normal" ca="1">A3168</f>
        <v>0</v>
      </c>
    </row>
    <row r="3119" spans="1:3">
      <c r="A3119" t="s">
        <v>4</v>
      </c>
      <c r="B3119" s="4" t="s">
        <v>5</v>
      </c>
      <c r="C3119" s="4" t="s">
        <v>10</v>
      </c>
    </row>
    <row r="3120" spans="1:3">
      <c r="A3120" t="n">
        <v>21899</v>
      </c>
      <c r="B3120" s="12" t="n">
        <v>12</v>
      </c>
      <c r="C3120" s="7" t="n">
        <v>19</v>
      </c>
    </row>
    <row r="3121" spans="1:33">
      <c r="A3121" t="s">
        <v>4</v>
      </c>
      <c r="B3121" s="4" t="s">
        <v>5</v>
      </c>
      <c r="C3121" s="4" t="s">
        <v>20</v>
      </c>
    </row>
    <row r="3122" spans="1:33">
      <c r="A3122" t="n">
        <v>21902</v>
      </c>
      <c r="B3122" s="17" t="n">
        <v>3</v>
      </c>
      <c r="C3122" s="11" t="n">
        <f t="normal" ca="1">A3168</f>
        <v>0</v>
      </c>
    </row>
    <row r="3123" spans="1:33">
      <c r="A3123" t="s">
        <v>4</v>
      </c>
      <c r="B3123" s="4" t="s">
        <v>5</v>
      </c>
      <c r="C3123" s="4" t="s">
        <v>10</v>
      </c>
    </row>
    <row r="3124" spans="1:33">
      <c r="A3124" t="n">
        <v>21907</v>
      </c>
      <c r="B3124" s="12" t="n">
        <v>12</v>
      </c>
      <c r="C3124" s="7" t="n">
        <v>20</v>
      </c>
    </row>
    <row r="3125" spans="1:33">
      <c r="A3125" t="s">
        <v>4</v>
      </c>
      <c r="B3125" s="4" t="s">
        <v>5</v>
      </c>
      <c r="C3125" s="4" t="s">
        <v>20</v>
      </c>
    </row>
    <row r="3126" spans="1:33">
      <c r="A3126" t="n">
        <v>21910</v>
      </c>
      <c r="B3126" s="17" t="n">
        <v>3</v>
      </c>
      <c r="C3126" s="11" t="n">
        <f t="normal" ca="1">A3168</f>
        <v>0</v>
      </c>
    </row>
    <row r="3127" spans="1:33">
      <c r="A3127" t="s">
        <v>4</v>
      </c>
      <c r="B3127" s="4" t="s">
        <v>5</v>
      </c>
      <c r="C3127" s="4" t="s">
        <v>10</v>
      </c>
    </row>
    <row r="3128" spans="1:33">
      <c r="A3128" t="n">
        <v>21915</v>
      </c>
      <c r="B3128" s="12" t="n">
        <v>12</v>
      </c>
      <c r="C3128" s="7" t="n">
        <v>21</v>
      </c>
    </row>
    <row r="3129" spans="1:33">
      <c r="A3129" t="s">
        <v>4</v>
      </c>
      <c r="B3129" s="4" t="s">
        <v>5</v>
      </c>
      <c r="C3129" s="4" t="s">
        <v>20</v>
      </c>
    </row>
    <row r="3130" spans="1:33">
      <c r="A3130" t="n">
        <v>21918</v>
      </c>
      <c r="B3130" s="17" t="n">
        <v>3</v>
      </c>
      <c r="C3130" s="11" t="n">
        <f t="normal" ca="1">A3168</f>
        <v>0</v>
      </c>
    </row>
    <row r="3131" spans="1:33">
      <c r="A3131" t="s">
        <v>4</v>
      </c>
      <c r="B3131" s="4" t="s">
        <v>5</v>
      </c>
      <c r="C3131" s="4" t="s">
        <v>10</v>
      </c>
    </row>
    <row r="3132" spans="1:33">
      <c r="A3132" t="n">
        <v>21923</v>
      </c>
      <c r="B3132" s="12" t="n">
        <v>12</v>
      </c>
      <c r="C3132" s="7" t="n">
        <v>22</v>
      </c>
    </row>
    <row r="3133" spans="1:33">
      <c r="A3133" t="s">
        <v>4</v>
      </c>
      <c r="B3133" s="4" t="s">
        <v>5</v>
      </c>
      <c r="C3133" s="4" t="s">
        <v>20</v>
      </c>
    </row>
    <row r="3134" spans="1:33">
      <c r="A3134" t="n">
        <v>21926</v>
      </c>
      <c r="B3134" s="17" t="n">
        <v>3</v>
      </c>
      <c r="C3134" s="11" t="n">
        <f t="normal" ca="1">A3168</f>
        <v>0</v>
      </c>
    </row>
    <row r="3135" spans="1:33">
      <c r="A3135" t="s">
        <v>4</v>
      </c>
      <c r="B3135" s="4" t="s">
        <v>5</v>
      </c>
      <c r="C3135" s="4" t="s">
        <v>10</v>
      </c>
    </row>
    <row r="3136" spans="1:33">
      <c r="A3136" t="n">
        <v>21931</v>
      </c>
      <c r="B3136" s="12" t="n">
        <v>12</v>
      </c>
      <c r="C3136" s="7" t="n">
        <v>23</v>
      </c>
    </row>
    <row r="3137" spans="1:3">
      <c r="A3137" t="s">
        <v>4</v>
      </c>
      <c r="B3137" s="4" t="s">
        <v>5</v>
      </c>
      <c r="C3137" s="4" t="s">
        <v>20</v>
      </c>
    </row>
    <row r="3138" spans="1:3">
      <c r="A3138" t="n">
        <v>21934</v>
      </c>
      <c r="B3138" s="17" t="n">
        <v>3</v>
      </c>
      <c r="C3138" s="11" t="n">
        <f t="normal" ca="1">A3168</f>
        <v>0</v>
      </c>
    </row>
    <row r="3139" spans="1:3">
      <c r="A3139" t="s">
        <v>4</v>
      </c>
      <c r="B3139" s="4" t="s">
        <v>5</v>
      </c>
      <c r="C3139" s="4" t="s">
        <v>10</v>
      </c>
    </row>
    <row r="3140" spans="1:3">
      <c r="A3140" t="n">
        <v>21939</v>
      </c>
      <c r="B3140" s="12" t="n">
        <v>12</v>
      </c>
      <c r="C3140" s="7" t="n">
        <v>24</v>
      </c>
    </row>
    <row r="3141" spans="1:3">
      <c r="A3141" t="s">
        <v>4</v>
      </c>
      <c r="B3141" s="4" t="s">
        <v>5</v>
      </c>
      <c r="C3141" s="4" t="s">
        <v>20</v>
      </c>
    </row>
    <row r="3142" spans="1:3">
      <c r="A3142" t="n">
        <v>21942</v>
      </c>
      <c r="B3142" s="17" t="n">
        <v>3</v>
      </c>
      <c r="C3142" s="11" t="n">
        <f t="normal" ca="1">A3168</f>
        <v>0</v>
      </c>
    </row>
    <row r="3143" spans="1:3">
      <c r="A3143" t="s">
        <v>4</v>
      </c>
      <c r="B3143" s="4" t="s">
        <v>5</v>
      </c>
      <c r="C3143" s="4" t="s">
        <v>10</v>
      </c>
    </row>
    <row r="3144" spans="1:3">
      <c r="A3144" t="n">
        <v>21947</v>
      </c>
      <c r="B3144" s="12" t="n">
        <v>12</v>
      </c>
      <c r="C3144" s="7" t="n">
        <v>25</v>
      </c>
    </row>
    <row r="3145" spans="1:3">
      <c r="A3145" t="s">
        <v>4</v>
      </c>
      <c r="B3145" s="4" t="s">
        <v>5</v>
      </c>
      <c r="C3145" s="4" t="s">
        <v>20</v>
      </c>
    </row>
    <row r="3146" spans="1:3">
      <c r="A3146" t="n">
        <v>21950</v>
      </c>
      <c r="B3146" s="17" t="n">
        <v>3</v>
      </c>
      <c r="C3146" s="11" t="n">
        <f t="normal" ca="1">A3168</f>
        <v>0</v>
      </c>
    </row>
    <row r="3147" spans="1:3">
      <c r="A3147" t="s">
        <v>4</v>
      </c>
      <c r="B3147" s="4" t="s">
        <v>5</v>
      </c>
      <c r="C3147" s="4" t="s">
        <v>10</v>
      </c>
    </row>
    <row r="3148" spans="1:3">
      <c r="A3148" t="n">
        <v>21955</v>
      </c>
      <c r="B3148" s="12" t="n">
        <v>12</v>
      </c>
      <c r="C3148" s="7" t="n">
        <v>26</v>
      </c>
    </row>
    <row r="3149" spans="1:3">
      <c r="A3149" t="s">
        <v>4</v>
      </c>
      <c r="B3149" s="4" t="s">
        <v>5</v>
      </c>
      <c r="C3149" s="4" t="s">
        <v>20</v>
      </c>
    </row>
    <row r="3150" spans="1:3">
      <c r="A3150" t="n">
        <v>21958</v>
      </c>
      <c r="B3150" s="17" t="n">
        <v>3</v>
      </c>
      <c r="C3150" s="11" t="n">
        <f t="normal" ca="1">A3168</f>
        <v>0</v>
      </c>
    </row>
    <row r="3151" spans="1:3">
      <c r="A3151" t="s">
        <v>4</v>
      </c>
      <c r="B3151" s="4" t="s">
        <v>5</v>
      </c>
      <c r="C3151" s="4" t="s">
        <v>10</v>
      </c>
    </row>
    <row r="3152" spans="1:3">
      <c r="A3152" t="n">
        <v>21963</v>
      </c>
      <c r="B3152" s="12" t="n">
        <v>12</v>
      </c>
      <c r="C3152" s="7" t="n">
        <v>27</v>
      </c>
    </row>
    <row r="3153" spans="1:3">
      <c r="A3153" t="s">
        <v>4</v>
      </c>
      <c r="B3153" s="4" t="s">
        <v>5</v>
      </c>
      <c r="C3153" s="4" t="s">
        <v>20</v>
      </c>
    </row>
    <row r="3154" spans="1:3">
      <c r="A3154" t="n">
        <v>21966</v>
      </c>
      <c r="B3154" s="17" t="n">
        <v>3</v>
      </c>
      <c r="C3154" s="11" t="n">
        <f t="normal" ca="1">A3168</f>
        <v>0</v>
      </c>
    </row>
    <row r="3155" spans="1:3">
      <c r="A3155" t="s">
        <v>4</v>
      </c>
      <c r="B3155" s="4" t="s">
        <v>5</v>
      </c>
      <c r="C3155" s="4" t="s">
        <v>10</v>
      </c>
    </row>
    <row r="3156" spans="1:3">
      <c r="A3156" t="n">
        <v>21971</v>
      </c>
      <c r="B3156" s="12" t="n">
        <v>12</v>
      </c>
      <c r="C3156" s="7" t="n">
        <v>28</v>
      </c>
    </row>
    <row r="3157" spans="1:3">
      <c r="A3157" t="s">
        <v>4</v>
      </c>
      <c r="B3157" s="4" t="s">
        <v>5</v>
      </c>
      <c r="C3157" s="4" t="s">
        <v>20</v>
      </c>
    </row>
    <row r="3158" spans="1:3">
      <c r="A3158" t="n">
        <v>21974</v>
      </c>
      <c r="B3158" s="17" t="n">
        <v>3</v>
      </c>
      <c r="C3158" s="11" t="n">
        <f t="normal" ca="1">A3168</f>
        <v>0</v>
      </c>
    </row>
    <row r="3159" spans="1:3">
      <c r="A3159" t="s">
        <v>4</v>
      </c>
      <c r="B3159" s="4" t="s">
        <v>5</v>
      </c>
      <c r="C3159" s="4" t="s">
        <v>10</v>
      </c>
    </row>
    <row r="3160" spans="1:3">
      <c r="A3160" t="n">
        <v>21979</v>
      </c>
      <c r="B3160" s="12" t="n">
        <v>12</v>
      </c>
      <c r="C3160" s="7" t="n">
        <v>29</v>
      </c>
    </row>
    <row r="3161" spans="1:3">
      <c r="A3161" t="s">
        <v>4</v>
      </c>
      <c r="B3161" s="4" t="s">
        <v>5</v>
      </c>
      <c r="C3161" s="4" t="s">
        <v>20</v>
      </c>
    </row>
    <row r="3162" spans="1:3">
      <c r="A3162" t="n">
        <v>21982</v>
      </c>
      <c r="B3162" s="17" t="n">
        <v>3</v>
      </c>
      <c r="C3162" s="11" t="n">
        <f t="normal" ca="1">A3168</f>
        <v>0</v>
      </c>
    </row>
    <row r="3163" spans="1:3">
      <c r="A3163" t="s">
        <v>4</v>
      </c>
      <c r="B3163" s="4" t="s">
        <v>5</v>
      </c>
      <c r="C3163" s="4" t="s">
        <v>10</v>
      </c>
    </row>
    <row r="3164" spans="1:3">
      <c r="A3164" t="n">
        <v>21987</v>
      </c>
      <c r="B3164" s="12" t="n">
        <v>12</v>
      </c>
      <c r="C3164" s="7" t="n">
        <v>30</v>
      </c>
    </row>
    <row r="3165" spans="1:3">
      <c r="A3165" t="s">
        <v>4</v>
      </c>
      <c r="B3165" s="4" t="s">
        <v>5</v>
      </c>
      <c r="C3165" s="4" t="s">
        <v>20</v>
      </c>
    </row>
    <row r="3166" spans="1:3">
      <c r="A3166" t="n">
        <v>21990</v>
      </c>
      <c r="B3166" s="17" t="n">
        <v>3</v>
      </c>
      <c r="C3166" s="11" t="n">
        <f t="normal" ca="1">A3168</f>
        <v>0</v>
      </c>
    </row>
    <row r="3167" spans="1:3">
      <c r="A3167" t="s">
        <v>4</v>
      </c>
      <c r="B3167" s="4" t="s">
        <v>5</v>
      </c>
    </row>
    <row r="3168" spans="1:3">
      <c r="A3168" t="n">
        <v>21995</v>
      </c>
      <c r="B3168" s="5" t="n">
        <v>1</v>
      </c>
    </row>
    <row r="3169" spans="1:3" s="3" customFormat="1" customHeight="0">
      <c r="A3169" s="3" t="s">
        <v>2</v>
      </c>
      <c r="B3169" s="3" t="s">
        <v>118</v>
      </c>
    </row>
    <row r="3170" spans="1:3">
      <c r="A3170" t="s">
        <v>4</v>
      </c>
      <c r="B3170" s="4" t="s">
        <v>5</v>
      </c>
      <c r="C3170" s="4" t="s">
        <v>13</v>
      </c>
      <c r="D3170" s="4" t="s">
        <v>13</v>
      </c>
      <c r="E3170" s="4" t="s">
        <v>13</v>
      </c>
      <c r="F3170" s="4" t="s">
        <v>13</v>
      </c>
      <c r="G3170" s="4" t="s">
        <v>10</v>
      </c>
      <c r="H3170" s="4" t="s">
        <v>20</v>
      </c>
      <c r="I3170" s="4" t="s">
        <v>10</v>
      </c>
      <c r="J3170" s="4" t="s">
        <v>20</v>
      </c>
      <c r="K3170" s="4" t="s">
        <v>10</v>
      </c>
      <c r="L3170" s="4" t="s">
        <v>20</v>
      </c>
      <c r="M3170" s="4" t="s">
        <v>10</v>
      </c>
      <c r="N3170" s="4" t="s">
        <v>20</v>
      </c>
      <c r="O3170" s="4" t="s">
        <v>10</v>
      </c>
      <c r="P3170" s="4" t="s">
        <v>20</v>
      </c>
      <c r="Q3170" s="4" t="s">
        <v>10</v>
      </c>
      <c r="R3170" s="4" t="s">
        <v>20</v>
      </c>
      <c r="S3170" s="4" t="s">
        <v>10</v>
      </c>
      <c r="T3170" s="4" t="s">
        <v>20</v>
      </c>
      <c r="U3170" s="4" t="s">
        <v>10</v>
      </c>
      <c r="V3170" s="4" t="s">
        <v>20</v>
      </c>
      <c r="W3170" s="4" t="s">
        <v>10</v>
      </c>
      <c r="X3170" s="4" t="s">
        <v>20</v>
      </c>
      <c r="Y3170" s="4" t="s">
        <v>10</v>
      </c>
      <c r="Z3170" s="4" t="s">
        <v>20</v>
      </c>
      <c r="AA3170" s="4" t="s">
        <v>10</v>
      </c>
      <c r="AB3170" s="4" t="s">
        <v>20</v>
      </c>
      <c r="AC3170" s="4" t="s">
        <v>10</v>
      </c>
      <c r="AD3170" s="4" t="s">
        <v>20</v>
      </c>
      <c r="AE3170" s="4" t="s">
        <v>10</v>
      </c>
      <c r="AF3170" s="4" t="s">
        <v>20</v>
      </c>
      <c r="AG3170" s="4" t="s">
        <v>20</v>
      </c>
    </row>
    <row r="3171" spans="1:3">
      <c r="A3171" t="n">
        <v>21996</v>
      </c>
      <c r="B3171" s="47" t="n">
        <v>6</v>
      </c>
      <c r="C3171" s="7" t="n">
        <v>31</v>
      </c>
      <c r="D3171" s="7" t="n">
        <v>5</v>
      </c>
      <c r="E3171" s="7" t="n">
        <v>1</v>
      </c>
      <c r="F3171" s="7" t="n">
        <v>13</v>
      </c>
      <c r="G3171" s="7" t="n">
        <v>1</v>
      </c>
      <c r="H3171" s="11" t="n">
        <f t="normal" ca="1">A3173</f>
        <v>0</v>
      </c>
      <c r="I3171" s="7" t="n">
        <v>2</v>
      </c>
      <c r="J3171" s="11" t="n">
        <f t="normal" ca="1">A3177</f>
        <v>0</v>
      </c>
      <c r="K3171" s="7" t="n">
        <v>3</v>
      </c>
      <c r="L3171" s="11" t="n">
        <f t="normal" ca="1">A3181</f>
        <v>0</v>
      </c>
      <c r="M3171" s="7" t="n">
        <v>4</v>
      </c>
      <c r="N3171" s="11" t="n">
        <f t="normal" ca="1">A3185</f>
        <v>0</v>
      </c>
      <c r="O3171" s="7" t="n">
        <v>5</v>
      </c>
      <c r="P3171" s="11" t="n">
        <f t="normal" ca="1">A3189</f>
        <v>0</v>
      </c>
      <c r="Q3171" s="7" t="n">
        <v>6</v>
      </c>
      <c r="R3171" s="11" t="n">
        <f t="normal" ca="1">A3193</f>
        <v>0</v>
      </c>
      <c r="S3171" s="7" t="n">
        <v>7</v>
      </c>
      <c r="T3171" s="11" t="n">
        <f t="normal" ca="1">A3197</f>
        <v>0</v>
      </c>
      <c r="U3171" s="7" t="n">
        <v>8</v>
      </c>
      <c r="V3171" s="11" t="n">
        <f t="normal" ca="1">A3201</f>
        <v>0</v>
      </c>
      <c r="W3171" s="7" t="n">
        <v>9</v>
      </c>
      <c r="X3171" s="11" t="n">
        <f t="normal" ca="1">A3205</f>
        <v>0</v>
      </c>
      <c r="Y3171" s="7" t="n">
        <v>11</v>
      </c>
      <c r="Z3171" s="11" t="n">
        <f t="normal" ca="1">A3209</f>
        <v>0</v>
      </c>
      <c r="AA3171" s="7" t="n">
        <v>16</v>
      </c>
      <c r="AB3171" s="11" t="n">
        <f t="normal" ca="1">A3213</f>
        <v>0</v>
      </c>
      <c r="AC3171" s="7" t="n">
        <v>15</v>
      </c>
      <c r="AD3171" s="11" t="n">
        <f t="normal" ca="1">A3217</f>
        <v>0</v>
      </c>
      <c r="AE3171" s="7" t="n">
        <v>14</v>
      </c>
      <c r="AF3171" s="11" t="n">
        <f t="normal" ca="1">A3221</f>
        <v>0</v>
      </c>
      <c r="AG3171" s="11" t="n">
        <f t="normal" ca="1">A3225</f>
        <v>0</v>
      </c>
    </row>
    <row r="3172" spans="1:3">
      <c r="A3172" t="s">
        <v>4</v>
      </c>
      <c r="B3172" s="4" t="s">
        <v>5</v>
      </c>
      <c r="C3172" s="4" t="s">
        <v>10</v>
      </c>
    </row>
    <row r="3173" spans="1:3">
      <c r="A3173" t="n">
        <v>22083</v>
      </c>
      <c r="B3173" s="12" t="n">
        <v>12</v>
      </c>
      <c r="C3173" s="7" t="n">
        <v>18</v>
      </c>
    </row>
    <row r="3174" spans="1:3">
      <c r="A3174" t="s">
        <v>4</v>
      </c>
      <c r="B3174" s="4" t="s">
        <v>5</v>
      </c>
      <c r="C3174" s="4" t="s">
        <v>20</v>
      </c>
    </row>
    <row r="3175" spans="1:3">
      <c r="A3175" t="n">
        <v>22086</v>
      </c>
      <c r="B3175" s="17" t="n">
        <v>3</v>
      </c>
      <c r="C3175" s="11" t="n">
        <f t="normal" ca="1">A3225</f>
        <v>0</v>
      </c>
    </row>
    <row r="3176" spans="1:3">
      <c r="A3176" t="s">
        <v>4</v>
      </c>
      <c r="B3176" s="4" t="s">
        <v>5</v>
      </c>
      <c r="C3176" s="4" t="s">
        <v>10</v>
      </c>
    </row>
    <row r="3177" spans="1:3">
      <c r="A3177" t="n">
        <v>22091</v>
      </c>
      <c r="B3177" s="12" t="n">
        <v>12</v>
      </c>
      <c r="C3177" s="7" t="n">
        <v>19</v>
      </c>
    </row>
    <row r="3178" spans="1:3">
      <c r="A3178" t="s">
        <v>4</v>
      </c>
      <c r="B3178" s="4" t="s">
        <v>5</v>
      </c>
      <c r="C3178" s="4" t="s">
        <v>20</v>
      </c>
    </row>
    <row r="3179" spans="1:3">
      <c r="A3179" t="n">
        <v>22094</v>
      </c>
      <c r="B3179" s="17" t="n">
        <v>3</v>
      </c>
      <c r="C3179" s="11" t="n">
        <f t="normal" ca="1">A3225</f>
        <v>0</v>
      </c>
    </row>
    <row r="3180" spans="1:3">
      <c r="A3180" t="s">
        <v>4</v>
      </c>
      <c r="B3180" s="4" t="s">
        <v>5</v>
      </c>
      <c r="C3180" s="4" t="s">
        <v>10</v>
      </c>
    </row>
    <row r="3181" spans="1:3">
      <c r="A3181" t="n">
        <v>22099</v>
      </c>
      <c r="B3181" s="12" t="n">
        <v>12</v>
      </c>
      <c r="C3181" s="7" t="n">
        <v>20</v>
      </c>
    </row>
    <row r="3182" spans="1:3">
      <c r="A3182" t="s">
        <v>4</v>
      </c>
      <c r="B3182" s="4" t="s">
        <v>5</v>
      </c>
      <c r="C3182" s="4" t="s">
        <v>20</v>
      </c>
    </row>
    <row r="3183" spans="1:3">
      <c r="A3183" t="n">
        <v>22102</v>
      </c>
      <c r="B3183" s="17" t="n">
        <v>3</v>
      </c>
      <c r="C3183" s="11" t="n">
        <f t="normal" ca="1">A3225</f>
        <v>0</v>
      </c>
    </row>
    <row r="3184" spans="1:3">
      <c r="A3184" t="s">
        <v>4</v>
      </c>
      <c r="B3184" s="4" t="s">
        <v>5</v>
      </c>
      <c r="C3184" s="4" t="s">
        <v>10</v>
      </c>
    </row>
    <row r="3185" spans="1:33">
      <c r="A3185" t="n">
        <v>22107</v>
      </c>
      <c r="B3185" s="12" t="n">
        <v>12</v>
      </c>
      <c r="C3185" s="7" t="n">
        <v>21</v>
      </c>
    </row>
    <row r="3186" spans="1:33">
      <c r="A3186" t="s">
        <v>4</v>
      </c>
      <c r="B3186" s="4" t="s">
        <v>5</v>
      </c>
      <c r="C3186" s="4" t="s">
        <v>20</v>
      </c>
    </row>
    <row r="3187" spans="1:33">
      <c r="A3187" t="n">
        <v>22110</v>
      </c>
      <c r="B3187" s="17" t="n">
        <v>3</v>
      </c>
      <c r="C3187" s="11" t="n">
        <f t="normal" ca="1">A3225</f>
        <v>0</v>
      </c>
    </row>
    <row r="3188" spans="1:33">
      <c r="A3188" t="s">
        <v>4</v>
      </c>
      <c r="B3188" s="4" t="s">
        <v>5</v>
      </c>
      <c r="C3188" s="4" t="s">
        <v>10</v>
      </c>
    </row>
    <row r="3189" spans="1:33">
      <c r="A3189" t="n">
        <v>22115</v>
      </c>
      <c r="B3189" s="12" t="n">
        <v>12</v>
      </c>
      <c r="C3189" s="7" t="n">
        <v>22</v>
      </c>
    </row>
    <row r="3190" spans="1:33">
      <c r="A3190" t="s">
        <v>4</v>
      </c>
      <c r="B3190" s="4" t="s">
        <v>5</v>
      </c>
      <c r="C3190" s="4" t="s">
        <v>20</v>
      </c>
    </row>
    <row r="3191" spans="1:33">
      <c r="A3191" t="n">
        <v>22118</v>
      </c>
      <c r="B3191" s="17" t="n">
        <v>3</v>
      </c>
      <c r="C3191" s="11" t="n">
        <f t="normal" ca="1">A3225</f>
        <v>0</v>
      </c>
    </row>
    <row r="3192" spans="1:33">
      <c r="A3192" t="s">
        <v>4</v>
      </c>
      <c r="B3192" s="4" t="s">
        <v>5</v>
      </c>
      <c r="C3192" s="4" t="s">
        <v>10</v>
      </c>
    </row>
    <row r="3193" spans="1:33">
      <c r="A3193" t="n">
        <v>22123</v>
      </c>
      <c r="B3193" s="12" t="n">
        <v>12</v>
      </c>
      <c r="C3193" s="7" t="n">
        <v>23</v>
      </c>
    </row>
    <row r="3194" spans="1:33">
      <c r="A3194" t="s">
        <v>4</v>
      </c>
      <c r="B3194" s="4" t="s">
        <v>5</v>
      </c>
      <c r="C3194" s="4" t="s">
        <v>20</v>
      </c>
    </row>
    <row r="3195" spans="1:33">
      <c r="A3195" t="n">
        <v>22126</v>
      </c>
      <c r="B3195" s="17" t="n">
        <v>3</v>
      </c>
      <c r="C3195" s="11" t="n">
        <f t="normal" ca="1">A3225</f>
        <v>0</v>
      </c>
    </row>
    <row r="3196" spans="1:33">
      <c r="A3196" t="s">
        <v>4</v>
      </c>
      <c r="B3196" s="4" t="s">
        <v>5</v>
      </c>
      <c r="C3196" s="4" t="s">
        <v>10</v>
      </c>
    </row>
    <row r="3197" spans="1:33">
      <c r="A3197" t="n">
        <v>22131</v>
      </c>
      <c r="B3197" s="12" t="n">
        <v>12</v>
      </c>
      <c r="C3197" s="7" t="n">
        <v>24</v>
      </c>
    </row>
    <row r="3198" spans="1:33">
      <c r="A3198" t="s">
        <v>4</v>
      </c>
      <c r="B3198" s="4" t="s">
        <v>5</v>
      </c>
      <c r="C3198" s="4" t="s">
        <v>20</v>
      </c>
    </row>
    <row r="3199" spans="1:33">
      <c r="A3199" t="n">
        <v>22134</v>
      </c>
      <c r="B3199" s="17" t="n">
        <v>3</v>
      </c>
      <c r="C3199" s="11" t="n">
        <f t="normal" ca="1">A3225</f>
        <v>0</v>
      </c>
    </row>
    <row r="3200" spans="1:33">
      <c r="A3200" t="s">
        <v>4</v>
      </c>
      <c r="B3200" s="4" t="s">
        <v>5</v>
      </c>
      <c r="C3200" s="4" t="s">
        <v>10</v>
      </c>
    </row>
    <row r="3201" spans="1:3">
      <c r="A3201" t="n">
        <v>22139</v>
      </c>
      <c r="B3201" s="12" t="n">
        <v>12</v>
      </c>
      <c r="C3201" s="7" t="n">
        <v>25</v>
      </c>
    </row>
    <row r="3202" spans="1:3">
      <c r="A3202" t="s">
        <v>4</v>
      </c>
      <c r="B3202" s="4" t="s">
        <v>5</v>
      </c>
      <c r="C3202" s="4" t="s">
        <v>20</v>
      </c>
    </row>
    <row r="3203" spans="1:3">
      <c r="A3203" t="n">
        <v>22142</v>
      </c>
      <c r="B3203" s="17" t="n">
        <v>3</v>
      </c>
      <c r="C3203" s="11" t="n">
        <f t="normal" ca="1">A3225</f>
        <v>0</v>
      </c>
    </row>
    <row r="3204" spans="1:3">
      <c r="A3204" t="s">
        <v>4</v>
      </c>
      <c r="B3204" s="4" t="s">
        <v>5</v>
      </c>
      <c r="C3204" s="4" t="s">
        <v>10</v>
      </c>
    </row>
    <row r="3205" spans="1:3">
      <c r="A3205" t="n">
        <v>22147</v>
      </c>
      <c r="B3205" s="12" t="n">
        <v>12</v>
      </c>
      <c r="C3205" s="7" t="n">
        <v>26</v>
      </c>
    </row>
    <row r="3206" spans="1:3">
      <c r="A3206" t="s">
        <v>4</v>
      </c>
      <c r="B3206" s="4" t="s">
        <v>5</v>
      </c>
      <c r="C3206" s="4" t="s">
        <v>20</v>
      </c>
    </row>
    <row r="3207" spans="1:3">
      <c r="A3207" t="n">
        <v>22150</v>
      </c>
      <c r="B3207" s="17" t="n">
        <v>3</v>
      </c>
      <c r="C3207" s="11" t="n">
        <f t="normal" ca="1">A3225</f>
        <v>0</v>
      </c>
    </row>
    <row r="3208" spans="1:3">
      <c r="A3208" t="s">
        <v>4</v>
      </c>
      <c r="B3208" s="4" t="s">
        <v>5</v>
      </c>
      <c r="C3208" s="4" t="s">
        <v>10</v>
      </c>
    </row>
    <row r="3209" spans="1:3">
      <c r="A3209" t="n">
        <v>22155</v>
      </c>
      <c r="B3209" s="12" t="n">
        <v>12</v>
      </c>
      <c r="C3209" s="7" t="n">
        <v>27</v>
      </c>
    </row>
    <row r="3210" spans="1:3">
      <c r="A3210" t="s">
        <v>4</v>
      </c>
      <c r="B3210" s="4" t="s">
        <v>5</v>
      </c>
      <c r="C3210" s="4" t="s">
        <v>20</v>
      </c>
    </row>
    <row r="3211" spans="1:3">
      <c r="A3211" t="n">
        <v>22158</v>
      </c>
      <c r="B3211" s="17" t="n">
        <v>3</v>
      </c>
      <c r="C3211" s="11" t="n">
        <f t="normal" ca="1">A3225</f>
        <v>0</v>
      </c>
    </row>
    <row r="3212" spans="1:3">
      <c r="A3212" t="s">
        <v>4</v>
      </c>
      <c r="B3212" s="4" t="s">
        <v>5</v>
      </c>
      <c r="C3212" s="4" t="s">
        <v>10</v>
      </c>
    </row>
    <row r="3213" spans="1:3">
      <c r="A3213" t="n">
        <v>22163</v>
      </c>
      <c r="B3213" s="12" t="n">
        <v>12</v>
      </c>
      <c r="C3213" s="7" t="n">
        <v>28</v>
      </c>
    </row>
    <row r="3214" spans="1:3">
      <c r="A3214" t="s">
        <v>4</v>
      </c>
      <c r="B3214" s="4" t="s">
        <v>5</v>
      </c>
      <c r="C3214" s="4" t="s">
        <v>20</v>
      </c>
    </row>
    <row r="3215" spans="1:3">
      <c r="A3215" t="n">
        <v>22166</v>
      </c>
      <c r="B3215" s="17" t="n">
        <v>3</v>
      </c>
      <c r="C3215" s="11" t="n">
        <f t="normal" ca="1">A3225</f>
        <v>0</v>
      </c>
    </row>
    <row r="3216" spans="1:3">
      <c r="A3216" t="s">
        <v>4</v>
      </c>
      <c r="B3216" s="4" t="s">
        <v>5</v>
      </c>
      <c r="C3216" s="4" t="s">
        <v>10</v>
      </c>
    </row>
    <row r="3217" spans="1:3">
      <c r="A3217" t="n">
        <v>22171</v>
      </c>
      <c r="B3217" s="12" t="n">
        <v>12</v>
      </c>
      <c r="C3217" s="7" t="n">
        <v>29</v>
      </c>
    </row>
    <row r="3218" spans="1:3">
      <c r="A3218" t="s">
        <v>4</v>
      </c>
      <c r="B3218" s="4" t="s">
        <v>5</v>
      </c>
      <c r="C3218" s="4" t="s">
        <v>20</v>
      </c>
    </row>
    <row r="3219" spans="1:3">
      <c r="A3219" t="n">
        <v>22174</v>
      </c>
      <c r="B3219" s="17" t="n">
        <v>3</v>
      </c>
      <c r="C3219" s="11" t="n">
        <f t="normal" ca="1">A3225</f>
        <v>0</v>
      </c>
    </row>
    <row r="3220" spans="1:3">
      <c r="A3220" t="s">
        <v>4</v>
      </c>
      <c r="B3220" s="4" t="s">
        <v>5</v>
      </c>
      <c r="C3220" s="4" t="s">
        <v>10</v>
      </c>
    </row>
    <row r="3221" spans="1:3">
      <c r="A3221" t="n">
        <v>22179</v>
      </c>
      <c r="B3221" s="12" t="n">
        <v>12</v>
      </c>
      <c r="C3221" s="7" t="n">
        <v>30</v>
      </c>
    </row>
    <row r="3222" spans="1:3">
      <c r="A3222" t="s">
        <v>4</v>
      </c>
      <c r="B3222" s="4" t="s">
        <v>5</v>
      </c>
      <c r="C3222" s="4" t="s">
        <v>20</v>
      </c>
    </row>
    <row r="3223" spans="1:3">
      <c r="A3223" t="n">
        <v>22182</v>
      </c>
      <c r="B3223" s="17" t="n">
        <v>3</v>
      </c>
      <c r="C3223" s="11" t="n">
        <f t="normal" ca="1">A3225</f>
        <v>0</v>
      </c>
    </row>
    <row r="3224" spans="1:3">
      <c r="A3224" t="s">
        <v>4</v>
      </c>
      <c r="B3224" s="4" t="s">
        <v>5</v>
      </c>
    </row>
    <row r="3225" spans="1:3">
      <c r="A3225" t="n">
        <v>22187</v>
      </c>
      <c r="B3225" s="5" t="n">
        <v>1</v>
      </c>
    </row>
    <row r="3226" spans="1:3" s="3" customFormat="1" customHeight="0">
      <c r="A3226" s="3" t="s">
        <v>2</v>
      </c>
      <c r="B3226" s="3" t="s">
        <v>119</v>
      </c>
    </row>
    <row r="3227" spans="1:3">
      <c r="A3227" t="s">
        <v>4</v>
      </c>
      <c r="B3227" s="4" t="s">
        <v>5</v>
      </c>
      <c r="C3227" s="4" t="s">
        <v>13</v>
      </c>
      <c r="D3227" s="4" t="s">
        <v>13</v>
      </c>
      <c r="E3227" s="4" t="s">
        <v>13</v>
      </c>
      <c r="F3227" s="4" t="s">
        <v>13</v>
      </c>
      <c r="G3227" s="4" t="s">
        <v>10</v>
      </c>
      <c r="H3227" s="4" t="s">
        <v>20</v>
      </c>
      <c r="I3227" s="4" t="s">
        <v>10</v>
      </c>
      <c r="J3227" s="4" t="s">
        <v>20</v>
      </c>
      <c r="K3227" s="4" t="s">
        <v>10</v>
      </c>
      <c r="L3227" s="4" t="s">
        <v>20</v>
      </c>
      <c r="M3227" s="4" t="s">
        <v>10</v>
      </c>
      <c r="N3227" s="4" t="s">
        <v>20</v>
      </c>
      <c r="O3227" s="4" t="s">
        <v>10</v>
      </c>
      <c r="P3227" s="4" t="s">
        <v>20</v>
      </c>
      <c r="Q3227" s="4" t="s">
        <v>10</v>
      </c>
      <c r="R3227" s="4" t="s">
        <v>20</v>
      </c>
      <c r="S3227" s="4" t="s">
        <v>10</v>
      </c>
      <c r="T3227" s="4" t="s">
        <v>20</v>
      </c>
      <c r="U3227" s="4" t="s">
        <v>10</v>
      </c>
      <c r="V3227" s="4" t="s">
        <v>20</v>
      </c>
      <c r="W3227" s="4" t="s">
        <v>10</v>
      </c>
      <c r="X3227" s="4" t="s">
        <v>20</v>
      </c>
      <c r="Y3227" s="4" t="s">
        <v>10</v>
      </c>
      <c r="Z3227" s="4" t="s">
        <v>20</v>
      </c>
      <c r="AA3227" s="4" t="s">
        <v>10</v>
      </c>
      <c r="AB3227" s="4" t="s">
        <v>20</v>
      </c>
      <c r="AC3227" s="4" t="s">
        <v>10</v>
      </c>
      <c r="AD3227" s="4" t="s">
        <v>20</v>
      </c>
      <c r="AE3227" s="4" t="s">
        <v>10</v>
      </c>
      <c r="AF3227" s="4" t="s">
        <v>20</v>
      </c>
      <c r="AG3227" s="4" t="s">
        <v>20</v>
      </c>
    </row>
    <row r="3228" spans="1:3">
      <c r="A3228" t="n">
        <v>22188</v>
      </c>
      <c r="B3228" s="47" t="n">
        <v>6</v>
      </c>
      <c r="C3228" s="7" t="n">
        <v>31</v>
      </c>
      <c r="D3228" s="7" t="n">
        <v>6</v>
      </c>
      <c r="E3228" s="7" t="n">
        <v>1</v>
      </c>
      <c r="F3228" s="7" t="n">
        <v>13</v>
      </c>
      <c r="G3228" s="7" t="n">
        <v>1</v>
      </c>
      <c r="H3228" s="11" t="n">
        <f t="normal" ca="1">A3230</f>
        <v>0</v>
      </c>
      <c r="I3228" s="7" t="n">
        <v>2</v>
      </c>
      <c r="J3228" s="11" t="n">
        <f t="normal" ca="1">A3234</f>
        <v>0</v>
      </c>
      <c r="K3228" s="7" t="n">
        <v>3</v>
      </c>
      <c r="L3228" s="11" t="n">
        <f t="normal" ca="1">A3238</f>
        <v>0</v>
      </c>
      <c r="M3228" s="7" t="n">
        <v>4</v>
      </c>
      <c r="N3228" s="11" t="n">
        <f t="normal" ca="1">A3242</f>
        <v>0</v>
      </c>
      <c r="O3228" s="7" t="n">
        <v>5</v>
      </c>
      <c r="P3228" s="11" t="n">
        <f t="normal" ca="1">A3246</f>
        <v>0</v>
      </c>
      <c r="Q3228" s="7" t="n">
        <v>6</v>
      </c>
      <c r="R3228" s="11" t="n">
        <f t="normal" ca="1">A3250</f>
        <v>0</v>
      </c>
      <c r="S3228" s="7" t="n">
        <v>7</v>
      </c>
      <c r="T3228" s="11" t="n">
        <f t="normal" ca="1">A3254</f>
        <v>0</v>
      </c>
      <c r="U3228" s="7" t="n">
        <v>8</v>
      </c>
      <c r="V3228" s="11" t="n">
        <f t="normal" ca="1">A3258</f>
        <v>0</v>
      </c>
      <c r="W3228" s="7" t="n">
        <v>9</v>
      </c>
      <c r="X3228" s="11" t="n">
        <f t="normal" ca="1">A3262</f>
        <v>0</v>
      </c>
      <c r="Y3228" s="7" t="n">
        <v>11</v>
      </c>
      <c r="Z3228" s="11" t="n">
        <f t="normal" ca="1">A3266</f>
        <v>0</v>
      </c>
      <c r="AA3228" s="7" t="n">
        <v>16</v>
      </c>
      <c r="AB3228" s="11" t="n">
        <f t="normal" ca="1">A3270</f>
        <v>0</v>
      </c>
      <c r="AC3228" s="7" t="n">
        <v>15</v>
      </c>
      <c r="AD3228" s="11" t="n">
        <f t="normal" ca="1">A3274</f>
        <v>0</v>
      </c>
      <c r="AE3228" s="7" t="n">
        <v>14</v>
      </c>
      <c r="AF3228" s="11" t="n">
        <f t="normal" ca="1">A3278</f>
        <v>0</v>
      </c>
      <c r="AG3228" s="11" t="n">
        <f t="normal" ca="1">A3282</f>
        <v>0</v>
      </c>
    </row>
    <row r="3229" spans="1:3">
      <c r="A3229" t="s">
        <v>4</v>
      </c>
      <c r="B3229" s="4" t="s">
        <v>5</v>
      </c>
      <c r="C3229" s="4" t="s">
        <v>10</v>
      </c>
    </row>
    <row r="3230" spans="1:3">
      <c r="A3230" t="n">
        <v>22275</v>
      </c>
      <c r="B3230" s="12" t="n">
        <v>12</v>
      </c>
      <c r="C3230" s="7" t="n">
        <v>18</v>
      </c>
    </row>
    <row r="3231" spans="1:3">
      <c r="A3231" t="s">
        <v>4</v>
      </c>
      <c r="B3231" s="4" t="s">
        <v>5</v>
      </c>
      <c r="C3231" s="4" t="s">
        <v>20</v>
      </c>
    </row>
    <row r="3232" spans="1:3">
      <c r="A3232" t="n">
        <v>22278</v>
      </c>
      <c r="B3232" s="17" t="n">
        <v>3</v>
      </c>
      <c r="C3232" s="11" t="n">
        <f t="normal" ca="1">A3282</f>
        <v>0</v>
      </c>
    </row>
    <row r="3233" spans="1:33">
      <c r="A3233" t="s">
        <v>4</v>
      </c>
      <c r="B3233" s="4" t="s">
        <v>5</v>
      </c>
      <c r="C3233" s="4" t="s">
        <v>10</v>
      </c>
    </row>
    <row r="3234" spans="1:33">
      <c r="A3234" t="n">
        <v>22283</v>
      </c>
      <c r="B3234" s="12" t="n">
        <v>12</v>
      </c>
      <c r="C3234" s="7" t="n">
        <v>19</v>
      </c>
    </row>
    <row r="3235" spans="1:33">
      <c r="A3235" t="s">
        <v>4</v>
      </c>
      <c r="B3235" s="4" t="s">
        <v>5</v>
      </c>
      <c r="C3235" s="4" t="s">
        <v>20</v>
      </c>
    </row>
    <row r="3236" spans="1:33">
      <c r="A3236" t="n">
        <v>22286</v>
      </c>
      <c r="B3236" s="17" t="n">
        <v>3</v>
      </c>
      <c r="C3236" s="11" t="n">
        <f t="normal" ca="1">A3282</f>
        <v>0</v>
      </c>
    </row>
    <row r="3237" spans="1:33">
      <c r="A3237" t="s">
        <v>4</v>
      </c>
      <c r="B3237" s="4" t="s">
        <v>5</v>
      </c>
      <c r="C3237" s="4" t="s">
        <v>10</v>
      </c>
    </row>
    <row r="3238" spans="1:33">
      <c r="A3238" t="n">
        <v>22291</v>
      </c>
      <c r="B3238" s="12" t="n">
        <v>12</v>
      </c>
      <c r="C3238" s="7" t="n">
        <v>20</v>
      </c>
    </row>
    <row r="3239" spans="1:33">
      <c r="A3239" t="s">
        <v>4</v>
      </c>
      <c r="B3239" s="4" t="s">
        <v>5</v>
      </c>
      <c r="C3239" s="4" t="s">
        <v>20</v>
      </c>
    </row>
    <row r="3240" spans="1:33">
      <c r="A3240" t="n">
        <v>22294</v>
      </c>
      <c r="B3240" s="17" t="n">
        <v>3</v>
      </c>
      <c r="C3240" s="11" t="n">
        <f t="normal" ca="1">A3282</f>
        <v>0</v>
      </c>
    </row>
    <row r="3241" spans="1:33">
      <c r="A3241" t="s">
        <v>4</v>
      </c>
      <c r="B3241" s="4" t="s">
        <v>5</v>
      </c>
      <c r="C3241" s="4" t="s">
        <v>10</v>
      </c>
    </row>
    <row r="3242" spans="1:33">
      <c r="A3242" t="n">
        <v>22299</v>
      </c>
      <c r="B3242" s="12" t="n">
        <v>12</v>
      </c>
      <c r="C3242" s="7" t="n">
        <v>21</v>
      </c>
    </row>
    <row r="3243" spans="1:33">
      <c r="A3243" t="s">
        <v>4</v>
      </c>
      <c r="B3243" s="4" t="s">
        <v>5</v>
      </c>
      <c r="C3243" s="4" t="s">
        <v>20</v>
      </c>
    </row>
    <row r="3244" spans="1:33">
      <c r="A3244" t="n">
        <v>22302</v>
      </c>
      <c r="B3244" s="17" t="n">
        <v>3</v>
      </c>
      <c r="C3244" s="11" t="n">
        <f t="normal" ca="1">A3282</f>
        <v>0</v>
      </c>
    </row>
    <row r="3245" spans="1:33">
      <c r="A3245" t="s">
        <v>4</v>
      </c>
      <c r="B3245" s="4" t="s">
        <v>5</v>
      </c>
      <c r="C3245" s="4" t="s">
        <v>10</v>
      </c>
    </row>
    <row r="3246" spans="1:33">
      <c r="A3246" t="n">
        <v>22307</v>
      </c>
      <c r="B3246" s="12" t="n">
        <v>12</v>
      </c>
      <c r="C3246" s="7" t="n">
        <v>22</v>
      </c>
    </row>
    <row r="3247" spans="1:33">
      <c r="A3247" t="s">
        <v>4</v>
      </c>
      <c r="B3247" s="4" t="s">
        <v>5</v>
      </c>
      <c r="C3247" s="4" t="s">
        <v>20</v>
      </c>
    </row>
    <row r="3248" spans="1:33">
      <c r="A3248" t="n">
        <v>22310</v>
      </c>
      <c r="B3248" s="17" t="n">
        <v>3</v>
      </c>
      <c r="C3248" s="11" t="n">
        <f t="normal" ca="1">A3282</f>
        <v>0</v>
      </c>
    </row>
    <row r="3249" spans="1:3">
      <c r="A3249" t="s">
        <v>4</v>
      </c>
      <c r="B3249" s="4" t="s">
        <v>5</v>
      </c>
      <c r="C3249" s="4" t="s">
        <v>10</v>
      </c>
    </row>
    <row r="3250" spans="1:3">
      <c r="A3250" t="n">
        <v>22315</v>
      </c>
      <c r="B3250" s="12" t="n">
        <v>12</v>
      </c>
      <c r="C3250" s="7" t="n">
        <v>23</v>
      </c>
    </row>
    <row r="3251" spans="1:3">
      <c r="A3251" t="s">
        <v>4</v>
      </c>
      <c r="B3251" s="4" t="s">
        <v>5</v>
      </c>
      <c r="C3251" s="4" t="s">
        <v>20</v>
      </c>
    </row>
    <row r="3252" spans="1:3">
      <c r="A3252" t="n">
        <v>22318</v>
      </c>
      <c r="B3252" s="17" t="n">
        <v>3</v>
      </c>
      <c r="C3252" s="11" t="n">
        <f t="normal" ca="1">A3282</f>
        <v>0</v>
      </c>
    </row>
    <row r="3253" spans="1:3">
      <c r="A3253" t="s">
        <v>4</v>
      </c>
      <c r="B3253" s="4" t="s">
        <v>5</v>
      </c>
      <c r="C3253" s="4" t="s">
        <v>10</v>
      </c>
    </row>
    <row r="3254" spans="1:3">
      <c r="A3254" t="n">
        <v>22323</v>
      </c>
      <c r="B3254" s="12" t="n">
        <v>12</v>
      </c>
      <c r="C3254" s="7" t="n">
        <v>24</v>
      </c>
    </row>
    <row r="3255" spans="1:3">
      <c r="A3255" t="s">
        <v>4</v>
      </c>
      <c r="B3255" s="4" t="s">
        <v>5</v>
      </c>
      <c r="C3255" s="4" t="s">
        <v>20</v>
      </c>
    </row>
    <row r="3256" spans="1:3">
      <c r="A3256" t="n">
        <v>22326</v>
      </c>
      <c r="B3256" s="17" t="n">
        <v>3</v>
      </c>
      <c r="C3256" s="11" t="n">
        <f t="normal" ca="1">A3282</f>
        <v>0</v>
      </c>
    </row>
    <row r="3257" spans="1:3">
      <c r="A3257" t="s">
        <v>4</v>
      </c>
      <c r="B3257" s="4" t="s">
        <v>5</v>
      </c>
      <c r="C3257" s="4" t="s">
        <v>10</v>
      </c>
    </row>
    <row r="3258" spans="1:3">
      <c r="A3258" t="n">
        <v>22331</v>
      </c>
      <c r="B3258" s="12" t="n">
        <v>12</v>
      </c>
      <c r="C3258" s="7" t="n">
        <v>25</v>
      </c>
    </row>
    <row r="3259" spans="1:3">
      <c r="A3259" t="s">
        <v>4</v>
      </c>
      <c r="B3259" s="4" t="s">
        <v>5</v>
      </c>
      <c r="C3259" s="4" t="s">
        <v>20</v>
      </c>
    </row>
    <row r="3260" spans="1:3">
      <c r="A3260" t="n">
        <v>22334</v>
      </c>
      <c r="B3260" s="17" t="n">
        <v>3</v>
      </c>
      <c r="C3260" s="11" t="n">
        <f t="normal" ca="1">A3282</f>
        <v>0</v>
      </c>
    </row>
    <row r="3261" spans="1:3">
      <c r="A3261" t="s">
        <v>4</v>
      </c>
      <c r="B3261" s="4" t="s">
        <v>5</v>
      </c>
      <c r="C3261" s="4" t="s">
        <v>10</v>
      </c>
    </row>
    <row r="3262" spans="1:3">
      <c r="A3262" t="n">
        <v>22339</v>
      </c>
      <c r="B3262" s="12" t="n">
        <v>12</v>
      </c>
      <c r="C3262" s="7" t="n">
        <v>26</v>
      </c>
    </row>
    <row r="3263" spans="1:3">
      <c r="A3263" t="s">
        <v>4</v>
      </c>
      <c r="B3263" s="4" t="s">
        <v>5</v>
      </c>
      <c r="C3263" s="4" t="s">
        <v>20</v>
      </c>
    </row>
    <row r="3264" spans="1:3">
      <c r="A3264" t="n">
        <v>22342</v>
      </c>
      <c r="B3264" s="17" t="n">
        <v>3</v>
      </c>
      <c r="C3264" s="11" t="n">
        <f t="normal" ca="1">A3282</f>
        <v>0</v>
      </c>
    </row>
    <row r="3265" spans="1:3">
      <c r="A3265" t="s">
        <v>4</v>
      </c>
      <c r="B3265" s="4" t="s">
        <v>5</v>
      </c>
      <c r="C3265" s="4" t="s">
        <v>10</v>
      </c>
    </row>
    <row r="3266" spans="1:3">
      <c r="A3266" t="n">
        <v>22347</v>
      </c>
      <c r="B3266" s="12" t="n">
        <v>12</v>
      </c>
      <c r="C3266" s="7" t="n">
        <v>27</v>
      </c>
    </row>
    <row r="3267" spans="1:3">
      <c r="A3267" t="s">
        <v>4</v>
      </c>
      <c r="B3267" s="4" t="s">
        <v>5</v>
      </c>
      <c r="C3267" s="4" t="s">
        <v>20</v>
      </c>
    </row>
    <row r="3268" spans="1:3">
      <c r="A3268" t="n">
        <v>22350</v>
      </c>
      <c r="B3268" s="17" t="n">
        <v>3</v>
      </c>
      <c r="C3268" s="11" t="n">
        <f t="normal" ca="1">A3282</f>
        <v>0</v>
      </c>
    </row>
    <row r="3269" spans="1:3">
      <c r="A3269" t="s">
        <v>4</v>
      </c>
      <c r="B3269" s="4" t="s">
        <v>5</v>
      </c>
      <c r="C3269" s="4" t="s">
        <v>10</v>
      </c>
    </row>
    <row r="3270" spans="1:3">
      <c r="A3270" t="n">
        <v>22355</v>
      </c>
      <c r="B3270" s="12" t="n">
        <v>12</v>
      </c>
      <c r="C3270" s="7" t="n">
        <v>28</v>
      </c>
    </row>
    <row r="3271" spans="1:3">
      <c r="A3271" t="s">
        <v>4</v>
      </c>
      <c r="B3271" s="4" t="s">
        <v>5</v>
      </c>
      <c r="C3271" s="4" t="s">
        <v>20</v>
      </c>
    </row>
    <row r="3272" spans="1:3">
      <c r="A3272" t="n">
        <v>22358</v>
      </c>
      <c r="B3272" s="17" t="n">
        <v>3</v>
      </c>
      <c r="C3272" s="11" t="n">
        <f t="normal" ca="1">A3282</f>
        <v>0</v>
      </c>
    </row>
    <row r="3273" spans="1:3">
      <c r="A3273" t="s">
        <v>4</v>
      </c>
      <c r="B3273" s="4" t="s">
        <v>5</v>
      </c>
      <c r="C3273" s="4" t="s">
        <v>10</v>
      </c>
    </row>
    <row r="3274" spans="1:3">
      <c r="A3274" t="n">
        <v>22363</v>
      </c>
      <c r="B3274" s="12" t="n">
        <v>12</v>
      </c>
      <c r="C3274" s="7" t="n">
        <v>29</v>
      </c>
    </row>
    <row r="3275" spans="1:3">
      <c r="A3275" t="s">
        <v>4</v>
      </c>
      <c r="B3275" s="4" t="s">
        <v>5</v>
      </c>
      <c r="C3275" s="4" t="s">
        <v>20</v>
      </c>
    </row>
    <row r="3276" spans="1:3">
      <c r="A3276" t="n">
        <v>22366</v>
      </c>
      <c r="B3276" s="17" t="n">
        <v>3</v>
      </c>
      <c r="C3276" s="11" t="n">
        <f t="normal" ca="1">A3282</f>
        <v>0</v>
      </c>
    </row>
    <row r="3277" spans="1:3">
      <c r="A3277" t="s">
        <v>4</v>
      </c>
      <c r="B3277" s="4" t="s">
        <v>5</v>
      </c>
      <c r="C3277" s="4" t="s">
        <v>10</v>
      </c>
    </row>
    <row r="3278" spans="1:3">
      <c r="A3278" t="n">
        <v>22371</v>
      </c>
      <c r="B3278" s="12" t="n">
        <v>12</v>
      </c>
      <c r="C3278" s="7" t="n">
        <v>30</v>
      </c>
    </row>
    <row r="3279" spans="1:3">
      <c r="A3279" t="s">
        <v>4</v>
      </c>
      <c r="B3279" s="4" t="s">
        <v>5</v>
      </c>
      <c r="C3279" s="4" t="s">
        <v>20</v>
      </c>
    </row>
    <row r="3280" spans="1:3">
      <c r="A3280" t="n">
        <v>22374</v>
      </c>
      <c r="B3280" s="17" t="n">
        <v>3</v>
      </c>
      <c r="C3280" s="11" t="n">
        <f t="normal" ca="1">A3282</f>
        <v>0</v>
      </c>
    </row>
    <row r="3281" spans="1:3">
      <c r="A3281" t="s">
        <v>4</v>
      </c>
      <c r="B3281" s="4" t="s">
        <v>5</v>
      </c>
    </row>
    <row r="3282" spans="1:3">
      <c r="A3282" t="n">
        <v>22379</v>
      </c>
      <c r="B3282" s="5" t="n">
        <v>1</v>
      </c>
    </row>
    <row r="3283" spans="1:3" s="3" customFormat="1" customHeight="0">
      <c r="A3283" s="3" t="s">
        <v>2</v>
      </c>
      <c r="B3283" s="3" t="s">
        <v>120</v>
      </c>
    </row>
    <row r="3284" spans="1:3">
      <c r="A3284" t="s">
        <v>4</v>
      </c>
      <c r="B3284" s="4" t="s">
        <v>5</v>
      </c>
      <c r="C3284" s="4" t="s">
        <v>13</v>
      </c>
      <c r="D3284" s="4" t="s">
        <v>13</v>
      </c>
      <c r="E3284" s="4" t="s">
        <v>13</v>
      </c>
      <c r="F3284" s="4" t="s">
        <v>13</v>
      </c>
      <c r="G3284" s="4" t="s">
        <v>10</v>
      </c>
      <c r="H3284" s="4" t="s">
        <v>20</v>
      </c>
      <c r="I3284" s="4" t="s">
        <v>10</v>
      </c>
      <c r="J3284" s="4" t="s">
        <v>20</v>
      </c>
      <c r="K3284" s="4" t="s">
        <v>10</v>
      </c>
      <c r="L3284" s="4" t="s">
        <v>20</v>
      </c>
      <c r="M3284" s="4" t="s">
        <v>10</v>
      </c>
      <c r="N3284" s="4" t="s">
        <v>20</v>
      </c>
      <c r="O3284" s="4" t="s">
        <v>10</v>
      </c>
      <c r="P3284" s="4" t="s">
        <v>20</v>
      </c>
      <c r="Q3284" s="4" t="s">
        <v>10</v>
      </c>
      <c r="R3284" s="4" t="s">
        <v>20</v>
      </c>
      <c r="S3284" s="4" t="s">
        <v>10</v>
      </c>
      <c r="T3284" s="4" t="s">
        <v>20</v>
      </c>
      <c r="U3284" s="4" t="s">
        <v>10</v>
      </c>
      <c r="V3284" s="4" t="s">
        <v>20</v>
      </c>
      <c r="W3284" s="4" t="s">
        <v>10</v>
      </c>
      <c r="X3284" s="4" t="s">
        <v>20</v>
      </c>
      <c r="Y3284" s="4" t="s">
        <v>10</v>
      </c>
      <c r="Z3284" s="4" t="s">
        <v>20</v>
      </c>
      <c r="AA3284" s="4" t="s">
        <v>10</v>
      </c>
      <c r="AB3284" s="4" t="s">
        <v>20</v>
      </c>
      <c r="AC3284" s="4" t="s">
        <v>10</v>
      </c>
      <c r="AD3284" s="4" t="s">
        <v>20</v>
      </c>
      <c r="AE3284" s="4" t="s">
        <v>10</v>
      </c>
      <c r="AF3284" s="4" t="s">
        <v>20</v>
      </c>
      <c r="AG3284" s="4" t="s">
        <v>20</v>
      </c>
    </row>
    <row r="3285" spans="1:3">
      <c r="A3285" t="n">
        <v>22380</v>
      </c>
      <c r="B3285" s="47" t="n">
        <v>6</v>
      </c>
      <c r="C3285" s="7" t="n">
        <v>31</v>
      </c>
      <c r="D3285" s="7" t="n">
        <v>7</v>
      </c>
      <c r="E3285" s="7" t="n">
        <v>1</v>
      </c>
      <c r="F3285" s="7" t="n">
        <v>13</v>
      </c>
      <c r="G3285" s="7" t="n">
        <v>1</v>
      </c>
      <c r="H3285" s="11" t="n">
        <f t="normal" ca="1">A3287</f>
        <v>0</v>
      </c>
      <c r="I3285" s="7" t="n">
        <v>2</v>
      </c>
      <c r="J3285" s="11" t="n">
        <f t="normal" ca="1">A3291</f>
        <v>0</v>
      </c>
      <c r="K3285" s="7" t="n">
        <v>3</v>
      </c>
      <c r="L3285" s="11" t="n">
        <f t="normal" ca="1">A3295</f>
        <v>0</v>
      </c>
      <c r="M3285" s="7" t="n">
        <v>4</v>
      </c>
      <c r="N3285" s="11" t="n">
        <f t="normal" ca="1">A3299</f>
        <v>0</v>
      </c>
      <c r="O3285" s="7" t="n">
        <v>5</v>
      </c>
      <c r="P3285" s="11" t="n">
        <f t="normal" ca="1">A3303</f>
        <v>0</v>
      </c>
      <c r="Q3285" s="7" t="n">
        <v>6</v>
      </c>
      <c r="R3285" s="11" t="n">
        <f t="normal" ca="1">A3307</f>
        <v>0</v>
      </c>
      <c r="S3285" s="7" t="n">
        <v>7</v>
      </c>
      <c r="T3285" s="11" t="n">
        <f t="normal" ca="1">A3311</f>
        <v>0</v>
      </c>
      <c r="U3285" s="7" t="n">
        <v>8</v>
      </c>
      <c r="V3285" s="11" t="n">
        <f t="normal" ca="1">A3315</f>
        <v>0</v>
      </c>
      <c r="W3285" s="7" t="n">
        <v>9</v>
      </c>
      <c r="X3285" s="11" t="n">
        <f t="normal" ca="1">A3319</f>
        <v>0</v>
      </c>
      <c r="Y3285" s="7" t="n">
        <v>11</v>
      </c>
      <c r="Z3285" s="11" t="n">
        <f t="normal" ca="1">A3323</f>
        <v>0</v>
      </c>
      <c r="AA3285" s="7" t="n">
        <v>16</v>
      </c>
      <c r="AB3285" s="11" t="n">
        <f t="normal" ca="1">A3327</f>
        <v>0</v>
      </c>
      <c r="AC3285" s="7" t="n">
        <v>15</v>
      </c>
      <c r="AD3285" s="11" t="n">
        <f t="normal" ca="1">A3331</f>
        <v>0</v>
      </c>
      <c r="AE3285" s="7" t="n">
        <v>14</v>
      </c>
      <c r="AF3285" s="11" t="n">
        <f t="normal" ca="1">A3335</f>
        <v>0</v>
      </c>
      <c r="AG3285" s="11" t="n">
        <f t="normal" ca="1">A3339</f>
        <v>0</v>
      </c>
    </row>
    <row r="3286" spans="1:3">
      <c r="A3286" t="s">
        <v>4</v>
      </c>
      <c r="B3286" s="4" t="s">
        <v>5</v>
      </c>
      <c r="C3286" s="4" t="s">
        <v>10</v>
      </c>
    </row>
    <row r="3287" spans="1:3">
      <c r="A3287" t="n">
        <v>22467</v>
      </c>
      <c r="B3287" s="12" t="n">
        <v>12</v>
      </c>
      <c r="C3287" s="7" t="n">
        <v>18</v>
      </c>
    </row>
    <row r="3288" spans="1:3">
      <c r="A3288" t="s">
        <v>4</v>
      </c>
      <c r="B3288" s="4" t="s">
        <v>5</v>
      </c>
      <c r="C3288" s="4" t="s">
        <v>20</v>
      </c>
    </row>
    <row r="3289" spans="1:3">
      <c r="A3289" t="n">
        <v>22470</v>
      </c>
      <c r="B3289" s="17" t="n">
        <v>3</v>
      </c>
      <c r="C3289" s="11" t="n">
        <f t="normal" ca="1">A3339</f>
        <v>0</v>
      </c>
    </row>
    <row r="3290" spans="1:3">
      <c r="A3290" t="s">
        <v>4</v>
      </c>
      <c r="B3290" s="4" t="s">
        <v>5</v>
      </c>
      <c r="C3290" s="4" t="s">
        <v>10</v>
      </c>
    </row>
    <row r="3291" spans="1:3">
      <c r="A3291" t="n">
        <v>22475</v>
      </c>
      <c r="B3291" s="12" t="n">
        <v>12</v>
      </c>
      <c r="C3291" s="7" t="n">
        <v>19</v>
      </c>
    </row>
    <row r="3292" spans="1:3">
      <c r="A3292" t="s">
        <v>4</v>
      </c>
      <c r="B3292" s="4" t="s">
        <v>5</v>
      </c>
      <c r="C3292" s="4" t="s">
        <v>20</v>
      </c>
    </row>
    <row r="3293" spans="1:3">
      <c r="A3293" t="n">
        <v>22478</v>
      </c>
      <c r="B3293" s="17" t="n">
        <v>3</v>
      </c>
      <c r="C3293" s="11" t="n">
        <f t="normal" ca="1">A3339</f>
        <v>0</v>
      </c>
    </row>
    <row r="3294" spans="1:3">
      <c r="A3294" t="s">
        <v>4</v>
      </c>
      <c r="B3294" s="4" t="s">
        <v>5</v>
      </c>
      <c r="C3294" s="4" t="s">
        <v>10</v>
      </c>
    </row>
    <row r="3295" spans="1:3">
      <c r="A3295" t="n">
        <v>22483</v>
      </c>
      <c r="B3295" s="12" t="n">
        <v>12</v>
      </c>
      <c r="C3295" s="7" t="n">
        <v>20</v>
      </c>
    </row>
    <row r="3296" spans="1:3">
      <c r="A3296" t="s">
        <v>4</v>
      </c>
      <c r="B3296" s="4" t="s">
        <v>5</v>
      </c>
      <c r="C3296" s="4" t="s">
        <v>20</v>
      </c>
    </row>
    <row r="3297" spans="1:33">
      <c r="A3297" t="n">
        <v>22486</v>
      </c>
      <c r="B3297" s="17" t="n">
        <v>3</v>
      </c>
      <c r="C3297" s="11" t="n">
        <f t="normal" ca="1">A3339</f>
        <v>0</v>
      </c>
    </row>
    <row r="3298" spans="1:33">
      <c r="A3298" t="s">
        <v>4</v>
      </c>
      <c r="B3298" s="4" t="s">
        <v>5</v>
      </c>
      <c r="C3298" s="4" t="s">
        <v>10</v>
      </c>
    </row>
    <row r="3299" spans="1:33">
      <c r="A3299" t="n">
        <v>22491</v>
      </c>
      <c r="B3299" s="12" t="n">
        <v>12</v>
      </c>
      <c r="C3299" s="7" t="n">
        <v>21</v>
      </c>
    </row>
    <row r="3300" spans="1:33">
      <c r="A3300" t="s">
        <v>4</v>
      </c>
      <c r="B3300" s="4" t="s">
        <v>5</v>
      </c>
      <c r="C3300" s="4" t="s">
        <v>20</v>
      </c>
    </row>
    <row r="3301" spans="1:33">
      <c r="A3301" t="n">
        <v>22494</v>
      </c>
      <c r="B3301" s="17" t="n">
        <v>3</v>
      </c>
      <c r="C3301" s="11" t="n">
        <f t="normal" ca="1">A3339</f>
        <v>0</v>
      </c>
    </row>
    <row r="3302" spans="1:33">
      <c r="A3302" t="s">
        <v>4</v>
      </c>
      <c r="B3302" s="4" t="s">
        <v>5</v>
      </c>
      <c r="C3302" s="4" t="s">
        <v>10</v>
      </c>
    </row>
    <row r="3303" spans="1:33">
      <c r="A3303" t="n">
        <v>22499</v>
      </c>
      <c r="B3303" s="12" t="n">
        <v>12</v>
      </c>
      <c r="C3303" s="7" t="n">
        <v>22</v>
      </c>
    </row>
    <row r="3304" spans="1:33">
      <c r="A3304" t="s">
        <v>4</v>
      </c>
      <c r="B3304" s="4" t="s">
        <v>5</v>
      </c>
      <c r="C3304" s="4" t="s">
        <v>20</v>
      </c>
    </row>
    <row r="3305" spans="1:33">
      <c r="A3305" t="n">
        <v>22502</v>
      </c>
      <c r="B3305" s="17" t="n">
        <v>3</v>
      </c>
      <c r="C3305" s="11" t="n">
        <f t="normal" ca="1">A3339</f>
        <v>0</v>
      </c>
    </row>
    <row r="3306" spans="1:33">
      <c r="A3306" t="s">
        <v>4</v>
      </c>
      <c r="B3306" s="4" t="s">
        <v>5</v>
      </c>
      <c r="C3306" s="4" t="s">
        <v>10</v>
      </c>
    </row>
    <row r="3307" spans="1:33">
      <c r="A3307" t="n">
        <v>22507</v>
      </c>
      <c r="B3307" s="12" t="n">
        <v>12</v>
      </c>
      <c r="C3307" s="7" t="n">
        <v>23</v>
      </c>
    </row>
    <row r="3308" spans="1:33">
      <c r="A3308" t="s">
        <v>4</v>
      </c>
      <c r="B3308" s="4" t="s">
        <v>5</v>
      </c>
      <c r="C3308" s="4" t="s">
        <v>20</v>
      </c>
    </row>
    <row r="3309" spans="1:33">
      <c r="A3309" t="n">
        <v>22510</v>
      </c>
      <c r="B3309" s="17" t="n">
        <v>3</v>
      </c>
      <c r="C3309" s="11" t="n">
        <f t="normal" ca="1">A3339</f>
        <v>0</v>
      </c>
    </row>
    <row r="3310" spans="1:33">
      <c r="A3310" t="s">
        <v>4</v>
      </c>
      <c r="B3310" s="4" t="s">
        <v>5</v>
      </c>
      <c r="C3310" s="4" t="s">
        <v>10</v>
      </c>
    </row>
    <row r="3311" spans="1:33">
      <c r="A3311" t="n">
        <v>22515</v>
      </c>
      <c r="B3311" s="12" t="n">
        <v>12</v>
      </c>
      <c r="C3311" s="7" t="n">
        <v>24</v>
      </c>
    </row>
    <row r="3312" spans="1:33">
      <c r="A3312" t="s">
        <v>4</v>
      </c>
      <c r="B3312" s="4" t="s">
        <v>5</v>
      </c>
      <c r="C3312" s="4" t="s">
        <v>20</v>
      </c>
    </row>
    <row r="3313" spans="1:3">
      <c r="A3313" t="n">
        <v>22518</v>
      </c>
      <c r="B3313" s="17" t="n">
        <v>3</v>
      </c>
      <c r="C3313" s="11" t="n">
        <f t="normal" ca="1">A3339</f>
        <v>0</v>
      </c>
    </row>
    <row r="3314" spans="1:3">
      <c r="A3314" t="s">
        <v>4</v>
      </c>
      <c r="B3314" s="4" t="s">
        <v>5</v>
      </c>
      <c r="C3314" s="4" t="s">
        <v>10</v>
      </c>
    </row>
    <row r="3315" spans="1:3">
      <c r="A3315" t="n">
        <v>22523</v>
      </c>
      <c r="B3315" s="12" t="n">
        <v>12</v>
      </c>
      <c r="C3315" s="7" t="n">
        <v>25</v>
      </c>
    </row>
    <row r="3316" spans="1:3">
      <c r="A3316" t="s">
        <v>4</v>
      </c>
      <c r="B3316" s="4" t="s">
        <v>5</v>
      </c>
      <c r="C3316" s="4" t="s">
        <v>20</v>
      </c>
    </row>
    <row r="3317" spans="1:3">
      <c r="A3317" t="n">
        <v>22526</v>
      </c>
      <c r="B3317" s="17" t="n">
        <v>3</v>
      </c>
      <c r="C3317" s="11" t="n">
        <f t="normal" ca="1">A3339</f>
        <v>0</v>
      </c>
    </row>
    <row r="3318" spans="1:3">
      <c r="A3318" t="s">
        <v>4</v>
      </c>
      <c r="B3318" s="4" t="s">
        <v>5</v>
      </c>
      <c r="C3318" s="4" t="s">
        <v>10</v>
      </c>
    </row>
    <row r="3319" spans="1:3">
      <c r="A3319" t="n">
        <v>22531</v>
      </c>
      <c r="B3319" s="12" t="n">
        <v>12</v>
      </c>
      <c r="C3319" s="7" t="n">
        <v>26</v>
      </c>
    </row>
    <row r="3320" spans="1:3">
      <c r="A3320" t="s">
        <v>4</v>
      </c>
      <c r="B3320" s="4" t="s">
        <v>5</v>
      </c>
      <c r="C3320" s="4" t="s">
        <v>20</v>
      </c>
    </row>
    <row r="3321" spans="1:3">
      <c r="A3321" t="n">
        <v>22534</v>
      </c>
      <c r="B3321" s="17" t="n">
        <v>3</v>
      </c>
      <c r="C3321" s="11" t="n">
        <f t="normal" ca="1">A3339</f>
        <v>0</v>
      </c>
    </row>
    <row r="3322" spans="1:3">
      <c r="A3322" t="s">
        <v>4</v>
      </c>
      <c r="B3322" s="4" t="s">
        <v>5</v>
      </c>
      <c r="C3322" s="4" t="s">
        <v>10</v>
      </c>
    </row>
    <row r="3323" spans="1:3">
      <c r="A3323" t="n">
        <v>22539</v>
      </c>
      <c r="B3323" s="12" t="n">
        <v>12</v>
      </c>
      <c r="C3323" s="7" t="n">
        <v>27</v>
      </c>
    </row>
    <row r="3324" spans="1:3">
      <c r="A3324" t="s">
        <v>4</v>
      </c>
      <c r="B3324" s="4" t="s">
        <v>5</v>
      </c>
      <c r="C3324" s="4" t="s">
        <v>20</v>
      </c>
    </row>
    <row r="3325" spans="1:3">
      <c r="A3325" t="n">
        <v>22542</v>
      </c>
      <c r="B3325" s="17" t="n">
        <v>3</v>
      </c>
      <c r="C3325" s="11" t="n">
        <f t="normal" ca="1">A3339</f>
        <v>0</v>
      </c>
    </row>
    <row r="3326" spans="1:3">
      <c r="A3326" t="s">
        <v>4</v>
      </c>
      <c r="B3326" s="4" t="s">
        <v>5</v>
      </c>
      <c r="C3326" s="4" t="s">
        <v>10</v>
      </c>
    </row>
    <row r="3327" spans="1:3">
      <c r="A3327" t="n">
        <v>22547</v>
      </c>
      <c r="B3327" s="12" t="n">
        <v>12</v>
      </c>
      <c r="C3327" s="7" t="n">
        <v>28</v>
      </c>
    </row>
    <row r="3328" spans="1:3">
      <c r="A3328" t="s">
        <v>4</v>
      </c>
      <c r="B3328" s="4" t="s">
        <v>5</v>
      </c>
      <c r="C3328" s="4" t="s">
        <v>20</v>
      </c>
    </row>
    <row r="3329" spans="1:3">
      <c r="A3329" t="n">
        <v>22550</v>
      </c>
      <c r="B3329" s="17" t="n">
        <v>3</v>
      </c>
      <c r="C3329" s="11" t="n">
        <f t="normal" ca="1">A3339</f>
        <v>0</v>
      </c>
    </row>
    <row r="3330" spans="1:3">
      <c r="A3330" t="s">
        <v>4</v>
      </c>
      <c r="B3330" s="4" t="s">
        <v>5</v>
      </c>
      <c r="C3330" s="4" t="s">
        <v>10</v>
      </c>
    </row>
    <row r="3331" spans="1:3">
      <c r="A3331" t="n">
        <v>22555</v>
      </c>
      <c r="B3331" s="12" t="n">
        <v>12</v>
      </c>
      <c r="C3331" s="7" t="n">
        <v>29</v>
      </c>
    </row>
    <row r="3332" spans="1:3">
      <c r="A3332" t="s">
        <v>4</v>
      </c>
      <c r="B3332" s="4" t="s">
        <v>5</v>
      </c>
      <c r="C3332" s="4" t="s">
        <v>20</v>
      </c>
    </row>
    <row r="3333" spans="1:3">
      <c r="A3333" t="n">
        <v>22558</v>
      </c>
      <c r="B3333" s="17" t="n">
        <v>3</v>
      </c>
      <c r="C3333" s="11" t="n">
        <f t="normal" ca="1">A3339</f>
        <v>0</v>
      </c>
    </row>
    <row r="3334" spans="1:3">
      <c r="A3334" t="s">
        <v>4</v>
      </c>
      <c r="B3334" s="4" t="s">
        <v>5</v>
      </c>
      <c r="C3334" s="4" t="s">
        <v>10</v>
      </c>
    </row>
    <row r="3335" spans="1:3">
      <c r="A3335" t="n">
        <v>22563</v>
      </c>
      <c r="B3335" s="12" t="n">
        <v>12</v>
      </c>
      <c r="C3335" s="7" t="n">
        <v>30</v>
      </c>
    </row>
    <row r="3336" spans="1:3">
      <c r="A3336" t="s">
        <v>4</v>
      </c>
      <c r="B3336" s="4" t="s">
        <v>5</v>
      </c>
      <c r="C3336" s="4" t="s">
        <v>20</v>
      </c>
    </row>
    <row r="3337" spans="1:3">
      <c r="A3337" t="n">
        <v>22566</v>
      </c>
      <c r="B3337" s="17" t="n">
        <v>3</v>
      </c>
      <c r="C3337" s="11" t="n">
        <f t="normal" ca="1">A3339</f>
        <v>0</v>
      </c>
    </row>
    <row r="3338" spans="1:3">
      <c r="A3338" t="s">
        <v>4</v>
      </c>
      <c r="B3338" s="4" t="s">
        <v>5</v>
      </c>
    </row>
    <row r="3339" spans="1:3">
      <c r="A3339" t="n">
        <v>22571</v>
      </c>
      <c r="B3339" s="5" t="n">
        <v>1</v>
      </c>
    </row>
    <row r="3340" spans="1:3" s="3" customFormat="1" customHeight="0">
      <c r="A3340" s="3" t="s">
        <v>2</v>
      </c>
      <c r="B3340" s="3" t="s">
        <v>121</v>
      </c>
    </row>
    <row r="3341" spans="1:3">
      <c r="A3341" t="s">
        <v>4</v>
      </c>
      <c r="B3341" s="4" t="s">
        <v>5</v>
      </c>
      <c r="C3341" s="4" t="s">
        <v>13</v>
      </c>
      <c r="D3341" s="4" t="s">
        <v>13</v>
      </c>
      <c r="E3341" s="4" t="s">
        <v>13</v>
      </c>
      <c r="F3341" s="4" t="s">
        <v>13</v>
      </c>
      <c r="G3341" s="4" t="s">
        <v>10</v>
      </c>
      <c r="H3341" s="4" t="s">
        <v>20</v>
      </c>
      <c r="I3341" s="4" t="s">
        <v>10</v>
      </c>
      <c r="J3341" s="4" t="s">
        <v>20</v>
      </c>
      <c r="K3341" s="4" t="s">
        <v>10</v>
      </c>
      <c r="L3341" s="4" t="s">
        <v>20</v>
      </c>
      <c r="M3341" s="4" t="s">
        <v>10</v>
      </c>
      <c r="N3341" s="4" t="s">
        <v>20</v>
      </c>
      <c r="O3341" s="4" t="s">
        <v>10</v>
      </c>
      <c r="P3341" s="4" t="s">
        <v>20</v>
      </c>
      <c r="Q3341" s="4" t="s">
        <v>10</v>
      </c>
      <c r="R3341" s="4" t="s">
        <v>20</v>
      </c>
      <c r="S3341" s="4" t="s">
        <v>10</v>
      </c>
      <c r="T3341" s="4" t="s">
        <v>20</v>
      </c>
      <c r="U3341" s="4" t="s">
        <v>10</v>
      </c>
      <c r="V3341" s="4" t="s">
        <v>20</v>
      </c>
      <c r="W3341" s="4" t="s">
        <v>10</v>
      </c>
      <c r="X3341" s="4" t="s">
        <v>20</v>
      </c>
      <c r="Y3341" s="4" t="s">
        <v>10</v>
      </c>
      <c r="Z3341" s="4" t="s">
        <v>20</v>
      </c>
      <c r="AA3341" s="4" t="s">
        <v>10</v>
      </c>
      <c r="AB3341" s="4" t="s">
        <v>20</v>
      </c>
      <c r="AC3341" s="4" t="s">
        <v>10</v>
      </c>
      <c r="AD3341" s="4" t="s">
        <v>20</v>
      </c>
      <c r="AE3341" s="4" t="s">
        <v>10</v>
      </c>
      <c r="AF3341" s="4" t="s">
        <v>20</v>
      </c>
      <c r="AG3341" s="4" t="s">
        <v>20</v>
      </c>
    </row>
    <row r="3342" spans="1:3">
      <c r="A3342" t="n">
        <v>22572</v>
      </c>
      <c r="B3342" s="47" t="n">
        <v>6</v>
      </c>
      <c r="C3342" s="7" t="n">
        <v>31</v>
      </c>
      <c r="D3342" s="7" t="n">
        <v>8</v>
      </c>
      <c r="E3342" s="7" t="n">
        <v>1</v>
      </c>
      <c r="F3342" s="7" t="n">
        <v>13</v>
      </c>
      <c r="G3342" s="7" t="n">
        <v>1</v>
      </c>
      <c r="H3342" s="11" t="n">
        <f t="normal" ca="1">A3344</f>
        <v>0</v>
      </c>
      <c r="I3342" s="7" t="n">
        <v>2</v>
      </c>
      <c r="J3342" s="11" t="n">
        <f t="normal" ca="1">A3348</f>
        <v>0</v>
      </c>
      <c r="K3342" s="7" t="n">
        <v>3</v>
      </c>
      <c r="L3342" s="11" t="n">
        <f t="normal" ca="1">A3352</f>
        <v>0</v>
      </c>
      <c r="M3342" s="7" t="n">
        <v>4</v>
      </c>
      <c r="N3342" s="11" t="n">
        <f t="normal" ca="1">A3356</f>
        <v>0</v>
      </c>
      <c r="O3342" s="7" t="n">
        <v>5</v>
      </c>
      <c r="P3342" s="11" t="n">
        <f t="normal" ca="1">A3360</f>
        <v>0</v>
      </c>
      <c r="Q3342" s="7" t="n">
        <v>6</v>
      </c>
      <c r="R3342" s="11" t="n">
        <f t="normal" ca="1">A3364</f>
        <v>0</v>
      </c>
      <c r="S3342" s="7" t="n">
        <v>7</v>
      </c>
      <c r="T3342" s="11" t="n">
        <f t="normal" ca="1">A3368</f>
        <v>0</v>
      </c>
      <c r="U3342" s="7" t="n">
        <v>8</v>
      </c>
      <c r="V3342" s="11" t="n">
        <f t="normal" ca="1">A3372</f>
        <v>0</v>
      </c>
      <c r="W3342" s="7" t="n">
        <v>9</v>
      </c>
      <c r="X3342" s="11" t="n">
        <f t="normal" ca="1">A3376</f>
        <v>0</v>
      </c>
      <c r="Y3342" s="7" t="n">
        <v>11</v>
      </c>
      <c r="Z3342" s="11" t="n">
        <f t="normal" ca="1">A3380</f>
        <v>0</v>
      </c>
      <c r="AA3342" s="7" t="n">
        <v>16</v>
      </c>
      <c r="AB3342" s="11" t="n">
        <f t="normal" ca="1">A3384</f>
        <v>0</v>
      </c>
      <c r="AC3342" s="7" t="n">
        <v>15</v>
      </c>
      <c r="AD3342" s="11" t="n">
        <f t="normal" ca="1">A3388</f>
        <v>0</v>
      </c>
      <c r="AE3342" s="7" t="n">
        <v>14</v>
      </c>
      <c r="AF3342" s="11" t="n">
        <f t="normal" ca="1">A3392</f>
        <v>0</v>
      </c>
      <c r="AG3342" s="11" t="n">
        <f t="normal" ca="1">A3396</f>
        <v>0</v>
      </c>
    </row>
    <row r="3343" spans="1:3">
      <c r="A3343" t="s">
        <v>4</v>
      </c>
      <c r="B3343" s="4" t="s">
        <v>5</v>
      </c>
      <c r="C3343" s="4" t="s">
        <v>10</v>
      </c>
    </row>
    <row r="3344" spans="1:3">
      <c r="A3344" t="n">
        <v>22659</v>
      </c>
      <c r="B3344" s="12" t="n">
        <v>12</v>
      </c>
      <c r="C3344" s="7" t="n">
        <v>18</v>
      </c>
    </row>
    <row r="3345" spans="1:33">
      <c r="A3345" t="s">
        <v>4</v>
      </c>
      <c r="B3345" s="4" t="s">
        <v>5</v>
      </c>
      <c r="C3345" s="4" t="s">
        <v>20</v>
      </c>
    </row>
    <row r="3346" spans="1:33">
      <c r="A3346" t="n">
        <v>22662</v>
      </c>
      <c r="B3346" s="17" t="n">
        <v>3</v>
      </c>
      <c r="C3346" s="11" t="n">
        <f t="normal" ca="1">A3396</f>
        <v>0</v>
      </c>
    </row>
    <row r="3347" spans="1:33">
      <c r="A3347" t="s">
        <v>4</v>
      </c>
      <c r="B3347" s="4" t="s">
        <v>5</v>
      </c>
      <c r="C3347" s="4" t="s">
        <v>10</v>
      </c>
    </row>
    <row r="3348" spans="1:33">
      <c r="A3348" t="n">
        <v>22667</v>
      </c>
      <c r="B3348" s="12" t="n">
        <v>12</v>
      </c>
      <c r="C3348" s="7" t="n">
        <v>19</v>
      </c>
    </row>
    <row r="3349" spans="1:33">
      <c r="A3349" t="s">
        <v>4</v>
      </c>
      <c r="B3349" s="4" t="s">
        <v>5</v>
      </c>
      <c r="C3349" s="4" t="s">
        <v>20</v>
      </c>
    </row>
    <row r="3350" spans="1:33">
      <c r="A3350" t="n">
        <v>22670</v>
      </c>
      <c r="B3350" s="17" t="n">
        <v>3</v>
      </c>
      <c r="C3350" s="11" t="n">
        <f t="normal" ca="1">A3396</f>
        <v>0</v>
      </c>
    </row>
    <row r="3351" spans="1:33">
      <c r="A3351" t="s">
        <v>4</v>
      </c>
      <c r="B3351" s="4" t="s">
        <v>5</v>
      </c>
      <c r="C3351" s="4" t="s">
        <v>10</v>
      </c>
    </row>
    <row r="3352" spans="1:33">
      <c r="A3352" t="n">
        <v>22675</v>
      </c>
      <c r="B3352" s="12" t="n">
        <v>12</v>
      </c>
      <c r="C3352" s="7" t="n">
        <v>20</v>
      </c>
    </row>
    <row r="3353" spans="1:33">
      <c r="A3353" t="s">
        <v>4</v>
      </c>
      <c r="B3353" s="4" t="s">
        <v>5</v>
      </c>
      <c r="C3353" s="4" t="s">
        <v>20</v>
      </c>
    </row>
    <row r="3354" spans="1:33">
      <c r="A3354" t="n">
        <v>22678</v>
      </c>
      <c r="B3354" s="17" t="n">
        <v>3</v>
      </c>
      <c r="C3354" s="11" t="n">
        <f t="normal" ca="1">A3396</f>
        <v>0</v>
      </c>
    </row>
    <row r="3355" spans="1:33">
      <c r="A3355" t="s">
        <v>4</v>
      </c>
      <c r="B3355" s="4" t="s">
        <v>5</v>
      </c>
      <c r="C3355" s="4" t="s">
        <v>10</v>
      </c>
    </row>
    <row r="3356" spans="1:33">
      <c r="A3356" t="n">
        <v>22683</v>
      </c>
      <c r="B3356" s="12" t="n">
        <v>12</v>
      </c>
      <c r="C3356" s="7" t="n">
        <v>21</v>
      </c>
    </row>
    <row r="3357" spans="1:33">
      <c r="A3357" t="s">
        <v>4</v>
      </c>
      <c r="B3357" s="4" t="s">
        <v>5</v>
      </c>
      <c r="C3357" s="4" t="s">
        <v>20</v>
      </c>
    </row>
    <row r="3358" spans="1:33">
      <c r="A3358" t="n">
        <v>22686</v>
      </c>
      <c r="B3358" s="17" t="n">
        <v>3</v>
      </c>
      <c r="C3358" s="11" t="n">
        <f t="normal" ca="1">A3396</f>
        <v>0</v>
      </c>
    </row>
    <row r="3359" spans="1:33">
      <c r="A3359" t="s">
        <v>4</v>
      </c>
      <c r="B3359" s="4" t="s">
        <v>5</v>
      </c>
      <c r="C3359" s="4" t="s">
        <v>10</v>
      </c>
    </row>
    <row r="3360" spans="1:33">
      <c r="A3360" t="n">
        <v>22691</v>
      </c>
      <c r="B3360" s="12" t="n">
        <v>12</v>
      </c>
      <c r="C3360" s="7" t="n">
        <v>22</v>
      </c>
    </row>
    <row r="3361" spans="1:3">
      <c r="A3361" t="s">
        <v>4</v>
      </c>
      <c r="B3361" s="4" t="s">
        <v>5</v>
      </c>
      <c r="C3361" s="4" t="s">
        <v>20</v>
      </c>
    </row>
    <row r="3362" spans="1:3">
      <c r="A3362" t="n">
        <v>22694</v>
      </c>
      <c r="B3362" s="17" t="n">
        <v>3</v>
      </c>
      <c r="C3362" s="11" t="n">
        <f t="normal" ca="1">A3396</f>
        <v>0</v>
      </c>
    </row>
    <row r="3363" spans="1:3">
      <c r="A3363" t="s">
        <v>4</v>
      </c>
      <c r="B3363" s="4" t="s">
        <v>5</v>
      </c>
      <c r="C3363" s="4" t="s">
        <v>10</v>
      </c>
    </row>
    <row r="3364" spans="1:3">
      <c r="A3364" t="n">
        <v>22699</v>
      </c>
      <c r="B3364" s="12" t="n">
        <v>12</v>
      </c>
      <c r="C3364" s="7" t="n">
        <v>23</v>
      </c>
    </row>
    <row r="3365" spans="1:3">
      <c r="A3365" t="s">
        <v>4</v>
      </c>
      <c r="B3365" s="4" t="s">
        <v>5</v>
      </c>
      <c r="C3365" s="4" t="s">
        <v>20</v>
      </c>
    </row>
    <row r="3366" spans="1:3">
      <c r="A3366" t="n">
        <v>22702</v>
      </c>
      <c r="B3366" s="17" t="n">
        <v>3</v>
      </c>
      <c r="C3366" s="11" t="n">
        <f t="normal" ca="1">A3396</f>
        <v>0</v>
      </c>
    </row>
    <row r="3367" spans="1:3">
      <c r="A3367" t="s">
        <v>4</v>
      </c>
      <c r="B3367" s="4" t="s">
        <v>5</v>
      </c>
      <c r="C3367" s="4" t="s">
        <v>10</v>
      </c>
    </row>
    <row r="3368" spans="1:3">
      <c r="A3368" t="n">
        <v>22707</v>
      </c>
      <c r="B3368" s="12" t="n">
        <v>12</v>
      </c>
      <c r="C3368" s="7" t="n">
        <v>24</v>
      </c>
    </row>
    <row r="3369" spans="1:3">
      <c r="A3369" t="s">
        <v>4</v>
      </c>
      <c r="B3369" s="4" t="s">
        <v>5</v>
      </c>
      <c r="C3369" s="4" t="s">
        <v>20</v>
      </c>
    </row>
    <row r="3370" spans="1:3">
      <c r="A3370" t="n">
        <v>22710</v>
      </c>
      <c r="B3370" s="17" t="n">
        <v>3</v>
      </c>
      <c r="C3370" s="11" t="n">
        <f t="normal" ca="1">A3396</f>
        <v>0</v>
      </c>
    </row>
    <row r="3371" spans="1:3">
      <c r="A3371" t="s">
        <v>4</v>
      </c>
      <c r="B3371" s="4" t="s">
        <v>5</v>
      </c>
      <c r="C3371" s="4" t="s">
        <v>10</v>
      </c>
    </row>
    <row r="3372" spans="1:3">
      <c r="A3372" t="n">
        <v>22715</v>
      </c>
      <c r="B3372" s="12" t="n">
        <v>12</v>
      </c>
      <c r="C3372" s="7" t="n">
        <v>25</v>
      </c>
    </row>
    <row r="3373" spans="1:3">
      <c r="A3373" t="s">
        <v>4</v>
      </c>
      <c r="B3373" s="4" t="s">
        <v>5</v>
      </c>
      <c r="C3373" s="4" t="s">
        <v>20</v>
      </c>
    </row>
    <row r="3374" spans="1:3">
      <c r="A3374" t="n">
        <v>22718</v>
      </c>
      <c r="B3374" s="17" t="n">
        <v>3</v>
      </c>
      <c r="C3374" s="11" t="n">
        <f t="normal" ca="1">A3396</f>
        <v>0</v>
      </c>
    </row>
    <row r="3375" spans="1:3">
      <c r="A3375" t="s">
        <v>4</v>
      </c>
      <c r="B3375" s="4" t="s">
        <v>5</v>
      </c>
      <c r="C3375" s="4" t="s">
        <v>10</v>
      </c>
    </row>
    <row r="3376" spans="1:3">
      <c r="A3376" t="n">
        <v>22723</v>
      </c>
      <c r="B3376" s="12" t="n">
        <v>12</v>
      </c>
      <c r="C3376" s="7" t="n">
        <v>26</v>
      </c>
    </row>
    <row r="3377" spans="1:3">
      <c r="A3377" t="s">
        <v>4</v>
      </c>
      <c r="B3377" s="4" t="s">
        <v>5</v>
      </c>
      <c r="C3377" s="4" t="s">
        <v>20</v>
      </c>
    </row>
    <row r="3378" spans="1:3">
      <c r="A3378" t="n">
        <v>22726</v>
      </c>
      <c r="B3378" s="17" t="n">
        <v>3</v>
      </c>
      <c r="C3378" s="11" t="n">
        <f t="normal" ca="1">A3396</f>
        <v>0</v>
      </c>
    </row>
    <row r="3379" spans="1:3">
      <c r="A3379" t="s">
        <v>4</v>
      </c>
      <c r="B3379" s="4" t="s">
        <v>5</v>
      </c>
      <c r="C3379" s="4" t="s">
        <v>10</v>
      </c>
    </row>
    <row r="3380" spans="1:3">
      <c r="A3380" t="n">
        <v>22731</v>
      </c>
      <c r="B3380" s="12" t="n">
        <v>12</v>
      </c>
      <c r="C3380" s="7" t="n">
        <v>27</v>
      </c>
    </row>
    <row r="3381" spans="1:3">
      <c r="A3381" t="s">
        <v>4</v>
      </c>
      <c r="B3381" s="4" t="s">
        <v>5</v>
      </c>
      <c r="C3381" s="4" t="s">
        <v>20</v>
      </c>
    </row>
    <row r="3382" spans="1:3">
      <c r="A3382" t="n">
        <v>22734</v>
      </c>
      <c r="B3382" s="17" t="n">
        <v>3</v>
      </c>
      <c r="C3382" s="11" t="n">
        <f t="normal" ca="1">A3396</f>
        <v>0</v>
      </c>
    </row>
    <row r="3383" spans="1:3">
      <c r="A3383" t="s">
        <v>4</v>
      </c>
      <c r="B3383" s="4" t="s">
        <v>5</v>
      </c>
      <c r="C3383" s="4" t="s">
        <v>10</v>
      </c>
    </row>
    <row r="3384" spans="1:3">
      <c r="A3384" t="n">
        <v>22739</v>
      </c>
      <c r="B3384" s="12" t="n">
        <v>12</v>
      </c>
      <c r="C3384" s="7" t="n">
        <v>28</v>
      </c>
    </row>
    <row r="3385" spans="1:3">
      <c r="A3385" t="s">
        <v>4</v>
      </c>
      <c r="B3385" s="4" t="s">
        <v>5</v>
      </c>
      <c r="C3385" s="4" t="s">
        <v>20</v>
      </c>
    </row>
    <row r="3386" spans="1:3">
      <c r="A3386" t="n">
        <v>22742</v>
      </c>
      <c r="B3386" s="17" t="n">
        <v>3</v>
      </c>
      <c r="C3386" s="11" t="n">
        <f t="normal" ca="1">A3396</f>
        <v>0</v>
      </c>
    </row>
    <row r="3387" spans="1:3">
      <c r="A3387" t="s">
        <v>4</v>
      </c>
      <c r="B3387" s="4" t="s">
        <v>5</v>
      </c>
      <c r="C3387" s="4" t="s">
        <v>10</v>
      </c>
    </row>
    <row r="3388" spans="1:3">
      <c r="A3388" t="n">
        <v>22747</v>
      </c>
      <c r="B3388" s="12" t="n">
        <v>12</v>
      </c>
      <c r="C3388" s="7" t="n">
        <v>29</v>
      </c>
    </row>
    <row r="3389" spans="1:3">
      <c r="A3389" t="s">
        <v>4</v>
      </c>
      <c r="B3389" s="4" t="s">
        <v>5</v>
      </c>
      <c r="C3389" s="4" t="s">
        <v>20</v>
      </c>
    </row>
    <row r="3390" spans="1:3">
      <c r="A3390" t="n">
        <v>22750</v>
      </c>
      <c r="B3390" s="17" t="n">
        <v>3</v>
      </c>
      <c r="C3390" s="11" t="n">
        <f t="normal" ca="1">A3396</f>
        <v>0</v>
      </c>
    </row>
    <row r="3391" spans="1:3">
      <c r="A3391" t="s">
        <v>4</v>
      </c>
      <c r="B3391" s="4" t="s">
        <v>5</v>
      </c>
      <c r="C3391" s="4" t="s">
        <v>10</v>
      </c>
    </row>
    <row r="3392" spans="1:3">
      <c r="A3392" t="n">
        <v>22755</v>
      </c>
      <c r="B3392" s="12" t="n">
        <v>12</v>
      </c>
      <c r="C3392" s="7" t="n">
        <v>30</v>
      </c>
    </row>
    <row r="3393" spans="1:3">
      <c r="A3393" t="s">
        <v>4</v>
      </c>
      <c r="B3393" s="4" t="s">
        <v>5</v>
      </c>
      <c r="C3393" s="4" t="s">
        <v>20</v>
      </c>
    </row>
    <row r="3394" spans="1:3">
      <c r="A3394" t="n">
        <v>22758</v>
      </c>
      <c r="B3394" s="17" t="n">
        <v>3</v>
      </c>
      <c r="C3394" s="11" t="n">
        <f t="normal" ca="1">A3396</f>
        <v>0</v>
      </c>
    </row>
    <row r="3395" spans="1:3">
      <c r="A3395" t="s">
        <v>4</v>
      </c>
      <c r="B3395" s="4" t="s">
        <v>5</v>
      </c>
    </row>
    <row r="3396" spans="1:3">
      <c r="A3396" t="n">
        <v>22763</v>
      </c>
      <c r="B3396" s="5" t="n">
        <v>1</v>
      </c>
    </row>
    <row r="3397" spans="1:3" s="3" customFormat="1" customHeight="0">
      <c r="A3397" s="3" t="s">
        <v>2</v>
      </c>
      <c r="B3397" s="3" t="s">
        <v>122</v>
      </c>
    </row>
    <row r="3398" spans="1:3">
      <c r="A3398" t="s">
        <v>4</v>
      </c>
      <c r="B3398" s="4" t="s">
        <v>5</v>
      </c>
      <c r="C3398" s="4" t="s">
        <v>13</v>
      </c>
      <c r="D3398" s="4" t="s">
        <v>13</v>
      </c>
      <c r="E3398" s="4" t="s">
        <v>13</v>
      </c>
      <c r="F3398" s="4" t="s">
        <v>13</v>
      </c>
      <c r="G3398" s="4" t="s">
        <v>10</v>
      </c>
      <c r="H3398" s="4" t="s">
        <v>20</v>
      </c>
      <c r="I3398" s="4" t="s">
        <v>10</v>
      </c>
      <c r="J3398" s="4" t="s">
        <v>20</v>
      </c>
      <c r="K3398" s="4" t="s">
        <v>10</v>
      </c>
      <c r="L3398" s="4" t="s">
        <v>20</v>
      </c>
      <c r="M3398" s="4" t="s">
        <v>10</v>
      </c>
      <c r="N3398" s="4" t="s">
        <v>20</v>
      </c>
      <c r="O3398" s="4" t="s">
        <v>10</v>
      </c>
      <c r="P3398" s="4" t="s">
        <v>20</v>
      </c>
      <c r="Q3398" s="4" t="s">
        <v>10</v>
      </c>
      <c r="R3398" s="4" t="s">
        <v>20</v>
      </c>
      <c r="S3398" s="4" t="s">
        <v>10</v>
      </c>
      <c r="T3398" s="4" t="s">
        <v>20</v>
      </c>
      <c r="U3398" s="4" t="s">
        <v>10</v>
      </c>
      <c r="V3398" s="4" t="s">
        <v>20</v>
      </c>
      <c r="W3398" s="4" t="s">
        <v>10</v>
      </c>
      <c r="X3398" s="4" t="s">
        <v>20</v>
      </c>
      <c r="Y3398" s="4" t="s">
        <v>10</v>
      </c>
      <c r="Z3398" s="4" t="s">
        <v>20</v>
      </c>
      <c r="AA3398" s="4" t="s">
        <v>10</v>
      </c>
      <c r="AB3398" s="4" t="s">
        <v>20</v>
      </c>
      <c r="AC3398" s="4" t="s">
        <v>10</v>
      </c>
      <c r="AD3398" s="4" t="s">
        <v>20</v>
      </c>
      <c r="AE3398" s="4" t="s">
        <v>10</v>
      </c>
      <c r="AF3398" s="4" t="s">
        <v>20</v>
      </c>
      <c r="AG3398" s="4" t="s">
        <v>20</v>
      </c>
    </row>
    <row r="3399" spans="1:3">
      <c r="A3399" t="n">
        <v>22764</v>
      </c>
      <c r="B3399" s="47" t="n">
        <v>6</v>
      </c>
      <c r="C3399" s="7" t="n">
        <v>31</v>
      </c>
      <c r="D3399" s="7" t="n">
        <v>9</v>
      </c>
      <c r="E3399" s="7" t="n">
        <v>1</v>
      </c>
      <c r="F3399" s="7" t="n">
        <v>13</v>
      </c>
      <c r="G3399" s="7" t="n">
        <v>1</v>
      </c>
      <c r="H3399" s="11" t="n">
        <f t="normal" ca="1">A3401</f>
        <v>0</v>
      </c>
      <c r="I3399" s="7" t="n">
        <v>2</v>
      </c>
      <c r="J3399" s="11" t="n">
        <f t="normal" ca="1">A3405</f>
        <v>0</v>
      </c>
      <c r="K3399" s="7" t="n">
        <v>3</v>
      </c>
      <c r="L3399" s="11" t="n">
        <f t="normal" ca="1">A3409</f>
        <v>0</v>
      </c>
      <c r="M3399" s="7" t="n">
        <v>4</v>
      </c>
      <c r="N3399" s="11" t="n">
        <f t="normal" ca="1">A3413</f>
        <v>0</v>
      </c>
      <c r="O3399" s="7" t="n">
        <v>5</v>
      </c>
      <c r="P3399" s="11" t="n">
        <f t="normal" ca="1">A3417</f>
        <v>0</v>
      </c>
      <c r="Q3399" s="7" t="n">
        <v>6</v>
      </c>
      <c r="R3399" s="11" t="n">
        <f t="normal" ca="1">A3421</f>
        <v>0</v>
      </c>
      <c r="S3399" s="7" t="n">
        <v>7</v>
      </c>
      <c r="T3399" s="11" t="n">
        <f t="normal" ca="1">A3425</f>
        <v>0</v>
      </c>
      <c r="U3399" s="7" t="n">
        <v>8</v>
      </c>
      <c r="V3399" s="11" t="n">
        <f t="normal" ca="1">A3429</f>
        <v>0</v>
      </c>
      <c r="W3399" s="7" t="n">
        <v>9</v>
      </c>
      <c r="X3399" s="11" t="n">
        <f t="normal" ca="1">A3433</f>
        <v>0</v>
      </c>
      <c r="Y3399" s="7" t="n">
        <v>11</v>
      </c>
      <c r="Z3399" s="11" t="n">
        <f t="normal" ca="1">A3437</f>
        <v>0</v>
      </c>
      <c r="AA3399" s="7" t="n">
        <v>16</v>
      </c>
      <c r="AB3399" s="11" t="n">
        <f t="normal" ca="1">A3441</f>
        <v>0</v>
      </c>
      <c r="AC3399" s="7" t="n">
        <v>15</v>
      </c>
      <c r="AD3399" s="11" t="n">
        <f t="normal" ca="1">A3445</f>
        <v>0</v>
      </c>
      <c r="AE3399" s="7" t="n">
        <v>14</v>
      </c>
      <c r="AF3399" s="11" t="n">
        <f t="normal" ca="1">A3449</f>
        <v>0</v>
      </c>
      <c r="AG3399" s="11" t="n">
        <f t="normal" ca="1">A3453</f>
        <v>0</v>
      </c>
    </row>
    <row r="3400" spans="1:3">
      <c r="A3400" t="s">
        <v>4</v>
      </c>
      <c r="B3400" s="4" t="s">
        <v>5</v>
      </c>
      <c r="C3400" s="4" t="s">
        <v>10</v>
      </c>
    </row>
    <row r="3401" spans="1:3">
      <c r="A3401" t="n">
        <v>22851</v>
      </c>
      <c r="B3401" s="12" t="n">
        <v>12</v>
      </c>
      <c r="C3401" s="7" t="n">
        <v>18</v>
      </c>
    </row>
    <row r="3402" spans="1:3">
      <c r="A3402" t="s">
        <v>4</v>
      </c>
      <c r="B3402" s="4" t="s">
        <v>5</v>
      </c>
      <c r="C3402" s="4" t="s">
        <v>20</v>
      </c>
    </row>
    <row r="3403" spans="1:3">
      <c r="A3403" t="n">
        <v>22854</v>
      </c>
      <c r="B3403" s="17" t="n">
        <v>3</v>
      </c>
      <c r="C3403" s="11" t="n">
        <f t="normal" ca="1">A3453</f>
        <v>0</v>
      </c>
    </row>
    <row r="3404" spans="1:3">
      <c r="A3404" t="s">
        <v>4</v>
      </c>
      <c r="B3404" s="4" t="s">
        <v>5</v>
      </c>
      <c r="C3404" s="4" t="s">
        <v>10</v>
      </c>
    </row>
    <row r="3405" spans="1:3">
      <c r="A3405" t="n">
        <v>22859</v>
      </c>
      <c r="B3405" s="12" t="n">
        <v>12</v>
      </c>
      <c r="C3405" s="7" t="n">
        <v>19</v>
      </c>
    </row>
    <row r="3406" spans="1:3">
      <c r="A3406" t="s">
        <v>4</v>
      </c>
      <c r="B3406" s="4" t="s">
        <v>5</v>
      </c>
      <c r="C3406" s="4" t="s">
        <v>20</v>
      </c>
    </row>
    <row r="3407" spans="1:3">
      <c r="A3407" t="n">
        <v>22862</v>
      </c>
      <c r="B3407" s="17" t="n">
        <v>3</v>
      </c>
      <c r="C3407" s="11" t="n">
        <f t="normal" ca="1">A3453</f>
        <v>0</v>
      </c>
    </row>
    <row r="3408" spans="1:3">
      <c r="A3408" t="s">
        <v>4</v>
      </c>
      <c r="B3408" s="4" t="s">
        <v>5</v>
      </c>
      <c r="C3408" s="4" t="s">
        <v>10</v>
      </c>
    </row>
    <row r="3409" spans="1:33">
      <c r="A3409" t="n">
        <v>22867</v>
      </c>
      <c r="B3409" s="12" t="n">
        <v>12</v>
      </c>
      <c r="C3409" s="7" t="n">
        <v>20</v>
      </c>
    </row>
    <row r="3410" spans="1:33">
      <c r="A3410" t="s">
        <v>4</v>
      </c>
      <c r="B3410" s="4" t="s">
        <v>5</v>
      </c>
      <c r="C3410" s="4" t="s">
        <v>20</v>
      </c>
    </row>
    <row r="3411" spans="1:33">
      <c r="A3411" t="n">
        <v>22870</v>
      </c>
      <c r="B3411" s="17" t="n">
        <v>3</v>
      </c>
      <c r="C3411" s="11" t="n">
        <f t="normal" ca="1">A3453</f>
        <v>0</v>
      </c>
    </row>
    <row r="3412" spans="1:33">
      <c r="A3412" t="s">
        <v>4</v>
      </c>
      <c r="B3412" s="4" t="s">
        <v>5</v>
      </c>
      <c r="C3412" s="4" t="s">
        <v>10</v>
      </c>
    </row>
    <row r="3413" spans="1:33">
      <c r="A3413" t="n">
        <v>22875</v>
      </c>
      <c r="B3413" s="12" t="n">
        <v>12</v>
      </c>
      <c r="C3413" s="7" t="n">
        <v>21</v>
      </c>
    </row>
    <row r="3414" spans="1:33">
      <c r="A3414" t="s">
        <v>4</v>
      </c>
      <c r="B3414" s="4" t="s">
        <v>5</v>
      </c>
      <c r="C3414" s="4" t="s">
        <v>20</v>
      </c>
    </row>
    <row r="3415" spans="1:33">
      <c r="A3415" t="n">
        <v>22878</v>
      </c>
      <c r="B3415" s="17" t="n">
        <v>3</v>
      </c>
      <c r="C3415" s="11" t="n">
        <f t="normal" ca="1">A3453</f>
        <v>0</v>
      </c>
    </row>
    <row r="3416" spans="1:33">
      <c r="A3416" t="s">
        <v>4</v>
      </c>
      <c r="B3416" s="4" t="s">
        <v>5</v>
      </c>
      <c r="C3416" s="4" t="s">
        <v>10</v>
      </c>
    </row>
    <row r="3417" spans="1:33">
      <c r="A3417" t="n">
        <v>22883</v>
      </c>
      <c r="B3417" s="12" t="n">
        <v>12</v>
      </c>
      <c r="C3417" s="7" t="n">
        <v>22</v>
      </c>
    </row>
    <row r="3418" spans="1:33">
      <c r="A3418" t="s">
        <v>4</v>
      </c>
      <c r="B3418" s="4" t="s">
        <v>5</v>
      </c>
      <c r="C3418" s="4" t="s">
        <v>20</v>
      </c>
    </row>
    <row r="3419" spans="1:33">
      <c r="A3419" t="n">
        <v>22886</v>
      </c>
      <c r="B3419" s="17" t="n">
        <v>3</v>
      </c>
      <c r="C3419" s="11" t="n">
        <f t="normal" ca="1">A3453</f>
        <v>0</v>
      </c>
    </row>
    <row r="3420" spans="1:33">
      <c r="A3420" t="s">
        <v>4</v>
      </c>
      <c r="B3420" s="4" t="s">
        <v>5</v>
      </c>
      <c r="C3420" s="4" t="s">
        <v>10</v>
      </c>
    </row>
    <row r="3421" spans="1:33">
      <c r="A3421" t="n">
        <v>22891</v>
      </c>
      <c r="B3421" s="12" t="n">
        <v>12</v>
      </c>
      <c r="C3421" s="7" t="n">
        <v>23</v>
      </c>
    </row>
    <row r="3422" spans="1:33">
      <c r="A3422" t="s">
        <v>4</v>
      </c>
      <c r="B3422" s="4" t="s">
        <v>5</v>
      </c>
      <c r="C3422" s="4" t="s">
        <v>20</v>
      </c>
    </row>
    <row r="3423" spans="1:33">
      <c r="A3423" t="n">
        <v>22894</v>
      </c>
      <c r="B3423" s="17" t="n">
        <v>3</v>
      </c>
      <c r="C3423" s="11" t="n">
        <f t="normal" ca="1">A3453</f>
        <v>0</v>
      </c>
    </row>
    <row r="3424" spans="1:33">
      <c r="A3424" t="s">
        <v>4</v>
      </c>
      <c r="B3424" s="4" t="s">
        <v>5</v>
      </c>
      <c r="C3424" s="4" t="s">
        <v>10</v>
      </c>
    </row>
    <row r="3425" spans="1:3">
      <c r="A3425" t="n">
        <v>22899</v>
      </c>
      <c r="B3425" s="12" t="n">
        <v>12</v>
      </c>
      <c r="C3425" s="7" t="n">
        <v>24</v>
      </c>
    </row>
    <row r="3426" spans="1:3">
      <c r="A3426" t="s">
        <v>4</v>
      </c>
      <c r="B3426" s="4" t="s">
        <v>5</v>
      </c>
      <c r="C3426" s="4" t="s">
        <v>20</v>
      </c>
    </row>
    <row r="3427" spans="1:3">
      <c r="A3427" t="n">
        <v>22902</v>
      </c>
      <c r="B3427" s="17" t="n">
        <v>3</v>
      </c>
      <c r="C3427" s="11" t="n">
        <f t="normal" ca="1">A3453</f>
        <v>0</v>
      </c>
    </row>
    <row r="3428" spans="1:3">
      <c r="A3428" t="s">
        <v>4</v>
      </c>
      <c r="B3428" s="4" t="s">
        <v>5</v>
      </c>
      <c r="C3428" s="4" t="s">
        <v>10</v>
      </c>
    </row>
    <row r="3429" spans="1:3">
      <c r="A3429" t="n">
        <v>22907</v>
      </c>
      <c r="B3429" s="12" t="n">
        <v>12</v>
      </c>
      <c r="C3429" s="7" t="n">
        <v>25</v>
      </c>
    </row>
    <row r="3430" spans="1:3">
      <c r="A3430" t="s">
        <v>4</v>
      </c>
      <c r="B3430" s="4" t="s">
        <v>5</v>
      </c>
      <c r="C3430" s="4" t="s">
        <v>20</v>
      </c>
    </row>
    <row r="3431" spans="1:3">
      <c r="A3431" t="n">
        <v>22910</v>
      </c>
      <c r="B3431" s="17" t="n">
        <v>3</v>
      </c>
      <c r="C3431" s="11" t="n">
        <f t="normal" ca="1">A3453</f>
        <v>0</v>
      </c>
    </row>
    <row r="3432" spans="1:3">
      <c r="A3432" t="s">
        <v>4</v>
      </c>
      <c r="B3432" s="4" t="s">
        <v>5</v>
      </c>
      <c r="C3432" s="4" t="s">
        <v>10</v>
      </c>
    </row>
    <row r="3433" spans="1:3">
      <c r="A3433" t="n">
        <v>22915</v>
      </c>
      <c r="B3433" s="12" t="n">
        <v>12</v>
      </c>
      <c r="C3433" s="7" t="n">
        <v>26</v>
      </c>
    </row>
    <row r="3434" spans="1:3">
      <c r="A3434" t="s">
        <v>4</v>
      </c>
      <c r="B3434" s="4" t="s">
        <v>5</v>
      </c>
      <c r="C3434" s="4" t="s">
        <v>20</v>
      </c>
    </row>
    <row r="3435" spans="1:3">
      <c r="A3435" t="n">
        <v>22918</v>
      </c>
      <c r="B3435" s="17" t="n">
        <v>3</v>
      </c>
      <c r="C3435" s="11" t="n">
        <f t="normal" ca="1">A3453</f>
        <v>0</v>
      </c>
    </row>
    <row r="3436" spans="1:3">
      <c r="A3436" t="s">
        <v>4</v>
      </c>
      <c r="B3436" s="4" t="s">
        <v>5</v>
      </c>
      <c r="C3436" s="4" t="s">
        <v>10</v>
      </c>
    </row>
    <row r="3437" spans="1:3">
      <c r="A3437" t="n">
        <v>22923</v>
      </c>
      <c r="B3437" s="12" t="n">
        <v>12</v>
      </c>
      <c r="C3437" s="7" t="n">
        <v>27</v>
      </c>
    </row>
    <row r="3438" spans="1:3">
      <c r="A3438" t="s">
        <v>4</v>
      </c>
      <c r="B3438" s="4" t="s">
        <v>5</v>
      </c>
      <c r="C3438" s="4" t="s">
        <v>20</v>
      </c>
    </row>
    <row r="3439" spans="1:3">
      <c r="A3439" t="n">
        <v>22926</v>
      </c>
      <c r="B3439" s="17" t="n">
        <v>3</v>
      </c>
      <c r="C3439" s="11" t="n">
        <f t="normal" ca="1">A3453</f>
        <v>0</v>
      </c>
    </row>
    <row r="3440" spans="1:3">
      <c r="A3440" t="s">
        <v>4</v>
      </c>
      <c r="B3440" s="4" t="s">
        <v>5</v>
      </c>
      <c r="C3440" s="4" t="s">
        <v>10</v>
      </c>
    </row>
    <row r="3441" spans="1:3">
      <c r="A3441" t="n">
        <v>22931</v>
      </c>
      <c r="B3441" s="12" t="n">
        <v>12</v>
      </c>
      <c r="C3441" s="7" t="n">
        <v>28</v>
      </c>
    </row>
    <row r="3442" spans="1:3">
      <c r="A3442" t="s">
        <v>4</v>
      </c>
      <c r="B3442" s="4" t="s">
        <v>5</v>
      </c>
      <c r="C3442" s="4" t="s">
        <v>20</v>
      </c>
    </row>
    <row r="3443" spans="1:3">
      <c r="A3443" t="n">
        <v>22934</v>
      </c>
      <c r="B3443" s="17" t="n">
        <v>3</v>
      </c>
      <c r="C3443" s="11" t="n">
        <f t="normal" ca="1">A3453</f>
        <v>0</v>
      </c>
    </row>
    <row r="3444" spans="1:3">
      <c r="A3444" t="s">
        <v>4</v>
      </c>
      <c r="B3444" s="4" t="s">
        <v>5</v>
      </c>
      <c r="C3444" s="4" t="s">
        <v>10</v>
      </c>
    </row>
    <row r="3445" spans="1:3">
      <c r="A3445" t="n">
        <v>22939</v>
      </c>
      <c r="B3445" s="12" t="n">
        <v>12</v>
      </c>
      <c r="C3445" s="7" t="n">
        <v>29</v>
      </c>
    </row>
    <row r="3446" spans="1:3">
      <c r="A3446" t="s">
        <v>4</v>
      </c>
      <c r="B3446" s="4" t="s">
        <v>5</v>
      </c>
      <c r="C3446" s="4" t="s">
        <v>20</v>
      </c>
    </row>
    <row r="3447" spans="1:3">
      <c r="A3447" t="n">
        <v>22942</v>
      </c>
      <c r="B3447" s="17" t="n">
        <v>3</v>
      </c>
      <c r="C3447" s="11" t="n">
        <f t="normal" ca="1">A3453</f>
        <v>0</v>
      </c>
    </row>
    <row r="3448" spans="1:3">
      <c r="A3448" t="s">
        <v>4</v>
      </c>
      <c r="B3448" s="4" t="s">
        <v>5</v>
      </c>
      <c r="C3448" s="4" t="s">
        <v>10</v>
      </c>
    </row>
    <row r="3449" spans="1:3">
      <c r="A3449" t="n">
        <v>22947</v>
      </c>
      <c r="B3449" s="12" t="n">
        <v>12</v>
      </c>
      <c r="C3449" s="7" t="n">
        <v>30</v>
      </c>
    </row>
    <row r="3450" spans="1:3">
      <c r="A3450" t="s">
        <v>4</v>
      </c>
      <c r="B3450" s="4" t="s">
        <v>5</v>
      </c>
      <c r="C3450" s="4" t="s">
        <v>20</v>
      </c>
    </row>
    <row r="3451" spans="1:3">
      <c r="A3451" t="n">
        <v>22950</v>
      </c>
      <c r="B3451" s="17" t="n">
        <v>3</v>
      </c>
      <c r="C3451" s="11" t="n">
        <f t="normal" ca="1">A3453</f>
        <v>0</v>
      </c>
    </row>
    <row r="3452" spans="1:3">
      <c r="A3452" t="s">
        <v>4</v>
      </c>
      <c r="B3452" s="4" t="s">
        <v>5</v>
      </c>
    </row>
    <row r="3453" spans="1:3">
      <c r="A3453" t="n">
        <v>22955</v>
      </c>
      <c r="B3453" s="5" t="n">
        <v>1</v>
      </c>
    </row>
    <row r="3454" spans="1:3" s="3" customFormat="1" customHeight="0">
      <c r="A3454" s="3" t="s">
        <v>2</v>
      </c>
      <c r="B3454" s="3" t="s">
        <v>123</v>
      </c>
    </row>
    <row r="3455" spans="1:3">
      <c r="A3455" t="s">
        <v>4</v>
      </c>
      <c r="B3455" s="4" t="s">
        <v>5</v>
      </c>
      <c r="C3455" s="4" t="s">
        <v>13</v>
      </c>
      <c r="D3455" s="4" t="s">
        <v>13</v>
      </c>
      <c r="E3455" s="4" t="s">
        <v>13</v>
      </c>
      <c r="F3455" s="4" t="s">
        <v>13</v>
      </c>
      <c r="G3455" s="4" t="s">
        <v>10</v>
      </c>
      <c r="H3455" s="4" t="s">
        <v>20</v>
      </c>
      <c r="I3455" s="4" t="s">
        <v>10</v>
      </c>
      <c r="J3455" s="4" t="s">
        <v>20</v>
      </c>
      <c r="K3455" s="4" t="s">
        <v>10</v>
      </c>
      <c r="L3455" s="4" t="s">
        <v>20</v>
      </c>
      <c r="M3455" s="4" t="s">
        <v>10</v>
      </c>
      <c r="N3455" s="4" t="s">
        <v>20</v>
      </c>
      <c r="O3455" s="4" t="s">
        <v>10</v>
      </c>
      <c r="P3455" s="4" t="s">
        <v>20</v>
      </c>
      <c r="Q3455" s="4" t="s">
        <v>10</v>
      </c>
      <c r="R3455" s="4" t="s">
        <v>20</v>
      </c>
      <c r="S3455" s="4" t="s">
        <v>10</v>
      </c>
      <c r="T3455" s="4" t="s">
        <v>20</v>
      </c>
      <c r="U3455" s="4" t="s">
        <v>10</v>
      </c>
      <c r="V3455" s="4" t="s">
        <v>20</v>
      </c>
      <c r="W3455" s="4" t="s">
        <v>10</v>
      </c>
      <c r="X3455" s="4" t="s">
        <v>20</v>
      </c>
      <c r="Y3455" s="4" t="s">
        <v>10</v>
      </c>
      <c r="Z3455" s="4" t="s">
        <v>20</v>
      </c>
      <c r="AA3455" s="4" t="s">
        <v>10</v>
      </c>
      <c r="AB3455" s="4" t="s">
        <v>20</v>
      </c>
      <c r="AC3455" s="4" t="s">
        <v>10</v>
      </c>
      <c r="AD3455" s="4" t="s">
        <v>20</v>
      </c>
      <c r="AE3455" s="4" t="s">
        <v>10</v>
      </c>
      <c r="AF3455" s="4" t="s">
        <v>20</v>
      </c>
      <c r="AG3455" s="4" t="s">
        <v>20</v>
      </c>
    </row>
    <row r="3456" spans="1:3">
      <c r="A3456" t="n">
        <v>22956</v>
      </c>
      <c r="B3456" s="47" t="n">
        <v>6</v>
      </c>
      <c r="C3456" s="7" t="n">
        <v>31</v>
      </c>
      <c r="D3456" s="7" t="n">
        <v>10</v>
      </c>
      <c r="E3456" s="7" t="n">
        <v>1</v>
      </c>
      <c r="F3456" s="7" t="n">
        <v>13</v>
      </c>
      <c r="G3456" s="7" t="n">
        <v>1</v>
      </c>
      <c r="H3456" s="11" t="n">
        <f t="normal" ca="1">A3458</f>
        <v>0</v>
      </c>
      <c r="I3456" s="7" t="n">
        <v>2</v>
      </c>
      <c r="J3456" s="11" t="n">
        <f t="normal" ca="1">A3462</f>
        <v>0</v>
      </c>
      <c r="K3456" s="7" t="n">
        <v>3</v>
      </c>
      <c r="L3456" s="11" t="n">
        <f t="normal" ca="1">A3466</f>
        <v>0</v>
      </c>
      <c r="M3456" s="7" t="n">
        <v>4</v>
      </c>
      <c r="N3456" s="11" t="n">
        <f t="normal" ca="1">A3470</f>
        <v>0</v>
      </c>
      <c r="O3456" s="7" t="n">
        <v>5</v>
      </c>
      <c r="P3456" s="11" t="n">
        <f t="normal" ca="1">A3474</f>
        <v>0</v>
      </c>
      <c r="Q3456" s="7" t="n">
        <v>6</v>
      </c>
      <c r="R3456" s="11" t="n">
        <f t="normal" ca="1">A3478</f>
        <v>0</v>
      </c>
      <c r="S3456" s="7" t="n">
        <v>7</v>
      </c>
      <c r="T3456" s="11" t="n">
        <f t="normal" ca="1">A3482</f>
        <v>0</v>
      </c>
      <c r="U3456" s="7" t="n">
        <v>8</v>
      </c>
      <c r="V3456" s="11" t="n">
        <f t="normal" ca="1">A3486</f>
        <v>0</v>
      </c>
      <c r="W3456" s="7" t="n">
        <v>9</v>
      </c>
      <c r="X3456" s="11" t="n">
        <f t="normal" ca="1">A3490</f>
        <v>0</v>
      </c>
      <c r="Y3456" s="7" t="n">
        <v>11</v>
      </c>
      <c r="Z3456" s="11" t="n">
        <f t="normal" ca="1">A3494</f>
        <v>0</v>
      </c>
      <c r="AA3456" s="7" t="n">
        <v>16</v>
      </c>
      <c r="AB3456" s="11" t="n">
        <f t="normal" ca="1">A3498</f>
        <v>0</v>
      </c>
      <c r="AC3456" s="7" t="n">
        <v>15</v>
      </c>
      <c r="AD3456" s="11" t="n">
        <f t="normal" ca="1">A3502</f>
        <v>0</v>
      </c>
      <c r="AE3456" s="7" t="n">
        <v>14</v>
      </c>
      <c r="AF3456" s="11" t="n">
        <f t="normal" ca="1">A3506</f>
        <v>0</v>
      </c>
      <c r="AG3456" s="11" t="n">
        <f t="normal" ca="1">A3510</f>
        <v>0</v>
      </c>
    </row>
    <row r="3457" spans="1:33">
      <c r="A3457" t="s">
        <v>4</v>
      </c>
      <c r="B3457" s="4" t="s">
        <v>5</v>
      </c>
      <c r="C3457" s="4" t="s">
        <v>10</v>
      </c>
    </row>
    <row r="3458" spans="1:33">
      <c r="A3458" t="n">
        <v>23043</v>
      </c>
      <c r="B3458" s="12" t="n">
        <v>12</v>
      </c>
      <c r="C3458" s="7" t="n">
        <v>18</v>
      </c>
    </row>
    <row r="3459" spans="1:33">
      <c r="A3459" t="s">
        <v>4</v>
      </c>
      <c r="B3459" s="4" t="s">
        <v>5</v>
      </c>
      <c r="C3459" s="4" t="s">
        <v>20</v>
      </c>
    </row>
    <row r="3460" spans="1:33">
      <c r="A3460" t="n">
        <v>23046</v>
      </c>
      <c r="B3460" s="17" t="n">
        <v>3</v>
      </c>
      <c r="C3460" s="11" t="n">
        <f t="normal" ca="1">A3510</f>
        <v>0</v>
      </c>
    </row>
    <row r="3461" spans="1:33">
      <c r="A3461" t="s">
        <v>4</v>
      </c>
      <c r="B3461" s="4" t="s">
        <v>5</v>
      </c>
      <c r="C3461" s="4" t="s">
        <v>10</v>
      </c>
    </row>
    <row r="3462" spans="1:33">
      <c r="A3462" t="n">
        <v>23051</v>
      </c>
      <c r="B3462" s="12" t="n">
        <v>12</v>
      </c>
      <c r="C3462" s="7" t="n">
        <v>19</v>
      </c>
    </row>
    <row r="3463" spans="1:33">
      <c r="A3463" t="s">
        <v>4</v>
      </c>
      <c r="B3463" s="4" t="s">
        <v>5</v>
      </c>
      <c r="C3463" s="4" t="s">
        <v>20</v>
      </c>
    </row>
    <row r="3464" spans="1:33">
      <c r="A3464" t="n">
        <v>23054</v>
      </c>
      <c r="B3464" s="17" t="n">
        <v>3</v>
      </c>
      <c r="C3464" s="11" t="n">
        <f t="normal" ca="1">A3510</f>
        <v>0</v>
      </c>
    </row>
    <row r="3465" spans="1:33">
      <c r="A3465" t="s">
        <v>4</v>
      </c>
      <c r="B3465" s="4" t="s">
        <v>5</v>
      </c>
      <c r="C3465" s="4" t="s">
        <v>10</v>
      </c>
    </row>
    <row r="3466" spans="1:33">
      <c r="A3466" t="n">
        <v>23059</v>
      </c>
      <c r="B3466" s="12" t="n">
        <v>12</v>
      </c>
      <c r="C3466" s="7" t="n">
        <v>20</v>
      </c>
    </row>
    <row r="3467" spans="1:33">
      <c r="A3467" t="s">
        <v>4</v>
      </c>
      <c r="B3467" s="4" t="s">
        <v>5</v>
      </c>
      <c r="C3467" s="4" t="s">
        <v>20</v>
      </c>
    </row>
    <row r="3468" spans="1:33">
      <c r="A3468" t="n">
        <v>23062</v>
      </c>
      <c r="B3468" s="17" t="n">
        <v>3</v>
      </c>
      <c r="C3468" s="11" t="n">
        <f t="normal" ca="1">A3510</f>
        <v>0</v>
      </c>
    </row>
    <row r="3469" spans="1:33">
      <c r="A3469" t="s">
        <v>4</v>
      </c>
      <c r="B3469" s="4" t="s">
        <v>5</v>
      </c>
      <c r="C3469" s="4" t="s">
        <v>10</v>
      </c>
    </row>
    <row r="3470" spans="1:33">
      <c r="A3470" t="n">
        <v>23067</v>
      </c>
      <c r="B3470" s="12" t="n">
        <v>12</v>
      </c>
      <c r="C3470" s="7" t="n">
        <v>21</v>
      </c>
    </row>
    <row r="3471" spans="1:33">
      <c r="A3471" t="s">
        <v>4</v>
      </c>
      <c r="B3471" s="4" t="s">
        <v>5</v>
      </c>
      <c r="C3471" s="4" t="s">
        <v>20</v>
      </c>
    </row>
    <row r="3472" spans="1:33">
      <c r="A3472" t="n">
        <v>23070</v>
      </c>
      <c r="B3472" s="17" t="n">
        <v>3</v>
      </c>
      <c r="C3472" s="11" t="n">
        <f t="normal" ca="1">A3510</f>
        <v>0</v>
      </c>
    </row>
    <row r="3473" spans="1:3">
      <c r="A3473" t="s">
        <v>4</v>
      </c>
      <c r="B3473" s="4" t="s">
        <v>5</v>
      </c>
      <c r="C3473" s="4" t="s">
        <v>10</v>
      </c>
    </row>
    <row r="3474" spans="1:3">
      <c r="A3474" t="n">
        <v>23075</v>
      </c>
      <c r="B3474" s="12" t="n">
        <v>12</v>
      </c>
      <c r="C3474" s="7" t="n">
        <v>22</v>
      </c>
    </row>
    <row r="3475" spans="1:3">
      <c r="A3475" t="s">
        <v>4</v>
      </c>
      <c r="B3475" s="4" t="s">
        <v>5</v>
      </c>
      <c r="C3475" s="4" t="s">
        <v>20</v>
      </c>
    </row>
    <row r="3476" spans="1:3">
      <c r="A3476" t="n">
        <v>23078</v>
      </c>
      <c r="B3476" s="17" t="n">
        <v>3</v>
      </c>
      <c r="C3476" s="11" t="n">
        <f t="normal" ca="1">A3510</f>
        <v>0</v>
      </c>
    </row>
    <row r="3477" spans="1:3">
      <c r="A3477" t="s">
        <v>4</v>
      </c>
      <c r="B3477" s="4" t="s">
        <v>5</v>
      </c>
      <c r="C3477" s="4" t="s">
        <v>10</v>
      </c>
    </row>
    <row r="3478" spans="1:3">
      <c r="A3478" t="n">
        <v>23083</v>
      </c>
      <c r="B3478" s="12" t="n">
        <v>12</v>
      </c>
      <c r="C3478" s="7" t="n">
        <v>23</v>
      </c>
    </row>
    <row r="3479" spans="1:3">
      <c r="A3479" t="s">
        <v>4</v>
      </c>
      <c r="B3479" s="4" t="s">
        <v>5</v>
      </c>
      <c r="C3479" s="4" t="s">
        <v>20</v>
      </c>
    </row>
    <row r="3480" spans="1:3">
      <c r="A3480" t="n">
        <v>23086</v>
      </c>
      <c r="B3480" s="17" t="n">
        <v>3</v>
      </c>
      <c r="C3480" s="11" t="n">
        <f t="normal" ca="1">A3510</f>
        <v>0</v>
      </c>
    </row>
    <row r="3481" spans="1:3">
      <c r="A3481" t="s">
        <v>4</v>
      </c>
      <c r="B3481" s="4" t="s">
        <v>5</v>
      </c>
      <c r="C3481" s="4" t="s">
        <v>10</v>
      </c>
    </row>
    <row r="3482" spans="1:3">
      <c r="A3482" t="n">
        <v>23091</v>
      </c>
      <c r="B3482" s="12" t="n">
        <v>12</v>
      </c>
      <c r="C3482" s="7" t="n">
        <v>24</v>
      </c>
    </row>
    <row r="3483" spans="1:3">
      <c r="A3483" t="s">
        <v>4</v>
      </c>
      <c r="B3483" s="4" t="s">
        <v>5</v>
      </c>
      <c r="C3483" s="4" t="s">
        <v>20</v>
      </c>
    </row>
    <row r="3484" spans="1:3">
      <c r="A3484" t="n">
        <v>23094</v>
      </c>
      <c r="B3484" s="17" t="n">
        <v>3</v>
      </c>
      <c r="C3484" s="11" t="n">
        <f t="normal" ca="1">A3510</f>
        <v>0</v>
      </c>
    </row>
    <row r="3485" spans="1:3">
      <c r="A3485" t="s">
        <v>4</v>
      </c>
      <c r="B3485" s="4" t="s">
        <v>5</v>
      </c>
      <c r="C3485" s="4" t="s">
        <v>10</v>
      </c>
    </row>
    <row r="3486" spans="1:3">
      <c r="A3486" t="n">
        <v>23099</v>
      </c>
      <c r="B3486" s="12" t="n">
        <v>12</v>
      </c>
      <c r="C3486" s="7" t="n">
        <v>25</v>
      </c>
    </row>
    <row r="3487" spans="1:3">
      <c r="A3487" t="s">
        <v>4</v>
      </c>
      <c r="B3487" s="4" t="s">
        <v>5</v>
      </c>
      <c r="C3487" s="4" t="s">
        <v>20</v>
      </c>
    </row>
    <row r="3488" spans="1:3">
      <c r="A3488" t="n">
        <v>23102</v>
      </c>
      <c r="B3488" s="17" t="n">
        <v>3</v>
      </c>
      <c r="C3488" s="11" t="n">
        <f t="normal" ca="1">A3510</f>
        <v>0</v>
      </c>
    </row>
    <row r="3489" spans="1:3">
      <c r="A3489" t="s">
        <v>4</v>
      </c>
      <c r="B3489" s="4" t="s">
        <v>5</v>
      </c>
      <c r="C3489" s="4" t="s">
        <v>10</v>
      </c>
    </row>
    <row r="3490" spans="1:3">
      <c r="A3490" t="n">
        <v>23107</v>
      </c>
      <c r="B3490" s="12" t="n">
        <v>12</v>
      </c>
      <c r="C3490" s="7" t="n">
        <v>26</v>
      </c>
    </row>
    <row r="3491" spans="1:3">
      <c r="A3491" t="s">
        <v>4</v>
      </c>
      <c r="B3491" s="4" t="s">
        <v>5</v>
      </c>
      <c r="C3491" s="4" t="s">
        <v>20</v>
      </c>
    </row>
    <row r="3492" spans="1:3">
      <c r="A3492" t="n">
        <v>23110</v>
      </c>
      <c r="B3492" s="17" t="n">
        <v>3</v>
      </c>
      <c r="C3492" s="11" t="n">
        <f t="normal" ca="1">A3510</f>
        <v>0</v>
      </c>
    </row>
    <row r="3493" spans="1:3">
      <c r="A3493" t="s">
        <v>4</v>
      </c>
      <c r="B3493" s="4" t="s">
        <v>5</v>
      </c>
      <c r="C3493" s="4" t="s">
        <v>10</v>
      </c>
    </row>
    <row r="3494" spans="1:3">
      <c r="A3494" t="n">
        <v>23115</v>
      </c>
      <c r="B3494" s="12" t="n">
        <v>12</v>
      </c>
      <c r="C3494" s="7" t="n">
        <v>27</v>
      </c>
    </row>
    <row r="3495" spans="1:3">
      <c r="A3495" t="s">
        <v>4</v>
      </c>
      <c r="B3495" s="4" t="s">
        <v>5</v>
      </c>
      <c r="C3495" s="4" t="s">
        <v>20</v>
      </c>
    </row>
    <row r="3496" spans="1:3">
      <c r="A3496" t="n">
        <v>23118</v>
      </c>
      <c r="B3496" s="17" t="n">
        <v>3</v>
      </c>
      <c r="C3496" s="11" t="n">
        <f t="normal" ca="1">A3510</f>
        <v>0</v>
      </c>
    </row>
    <row r="3497" spans="1:3">
      <c r="A3497" t="s">
        <v>4</v>
      </c>
      <c r="B3497" s="4" t="s">
        <v>5</v>
      </c>
      <c r="C3497" s="4" t="s">
        <v>10</v>
      </c>
    </row>
    <row r="3498" spans="1:3">
      <c r="A3498" t="n">
        <v>23123</v>
      </c>
      <c r="B3498" s="12" t="n">
        <v>12</v>
      </c>
      <c r="C3498" s="7" t="n">
        <v>28</v>
      </c>
    </row>
    <row r="3499" spans="1:3">
      <c r="A3499" t="s">
        <v>4</v>
      </c>
      <c r="B3499" s="4" t="s">
        <v>5</v>
      </c>
      <c r="C3499" s="4" t="s">
        <v>20</v>
      </c>
    </row>
    <row r="3500" spans="1:3">
      <c r="A3500" t="n">
        <v>23126</v>
      </c>
      <c r="B3500" s="17" t="n">
        <v>3</v>
      </c>
      <c r="C3500" s="11" t="n">
        <f t="normal" ca="1">A3510</f>
        <v>0</v>
      </c>
    </row>
    <row r="3501" spans="1:3">
      <c r="A3501" t="s">
        <v>4</v>
      </c>
      <c r="B3501" s="4" t="s">
        <v>5</v>
      </c>
      <c r="C3501" s="4" t="s">
        <v>10</v>
      </c>
    </row>
    <row r="3502" spans="1:3">
      <c r="A3502" t="n">
        <v>23131</v>
      </c>
      <c r="B3502" s="12" t="n">
        <v>12</v>
      </c>
      <c r="C3502" s="7" t="n">
        <v>29</v>
      </c>
    </row>
    <row r="3503" spans="1:3">
      <c r="A3503" t="s">
        <v>4</v>
      </c>
      <c r="B3503" s="4" t="s">
        <v>5</v>
      </c>
      <c r="C3503" s="4" t="s">
        <v>20</v>
      </c>
    </row>
    <row r="3504" spans="1:3">
      <c r="A3504" t="n">
        <v>23134</v>
      </c>
      <c r="B3504" s="17" t="n">
        <v>3</v>
      </c>
      <c r="C3504" s="11" t="n">
        <f t="normal" ca="1">A3510</f>
        <v>0</v>
      </c>
    </row>
    <row r="3505" spans="1:3">
      <c r="A3505" t="s">
        <v>4</v>
      </c>
      <c r="B3505" s="4" t="s">
        <v>5</v>
      </c>
      <c r="C3505" s="4" t="s">
        <v>10</v>
      </c>
    </row>
    <row r="3506" spans="1:3">
      <c r="A3506" t="n">
        <v>23139</v>
      </c>
      <c r="B3506" s="12" t="n">
        <v>12</v>
      </c>
      <c r="C3506" s="7" t="n">
        <v>30</v>
      </c>
    </row>
    <row r="3507" spans="1:3">
      <c r="A3507" t="s">
        <v>4</v>
      </c>
      <c r="B3507" s="4" t="s">
        <v>5</v>
      </c>
      <c r="C3507" s="4" t="s">
        <v>20</v>
      </c>
    </row>
    <row r="3508" spans="1:3">
      <c r="A3508" t="n">
        <v>23142</v>
      </c>
      <c r="B3508" s="17" t="n">
        <v>3</v>
      </c>
      <c r="C3508" s="11" t="n">
        <f t="normal" ca="1">A3510</f>
        <v>0</v>
      </c>
    </row>
    <row r="3509" spans="1:3">
      <c r="A3509" t="s">
        <v>4</v>
      </c>
      <c r="B3509" s="4" t="s">
        <v>5</v>
      </c>
    </row>
    <row r="3510" spans="1:3">
      <c r="A3510" t="n">
        <v>23147</v>
      </c>
      <c r="B3510" s="5" t="n">
        <v>1</v>
      </c>
    </row>
    <row r="3511" spans="1:3" s="3" customFormat="1" customHeight="0">
      <c r="A3511" s="3" t="s">
        <v>2</v>
      </c>
      <c r="B3511" s="3" t="s">
        <v>124</v>
      </c>
    </row>
    <row r="3512" spans="1:3">
      <c r="A3512" t="s">
        <v>4</v>
      </c>
      <c r="B3512" s="4" t="s">
        <v>5</v>
      </c>
      <c r="C3512" s="4" t="s">
        <v>13</v>
      </c>
      <c r="D3512" s="4" t="s">
        <v>13</v>
      </c>
      <c r="E3512" s="4" t="s">
        <v>13</v>
      </c>
      <c r="F3512" s="4" t="s">
        <v>13</v>
      </c>
      <c r="G3512" s="4" t="s">
        <v>10</v>
      </c>
      <c r="H3512" s="4" t="s">
        <v>20</v>
      </c>
      <c r="I3512" s="4" t="s">
        <v>10</v>
      </c>
      <c r="J3512" s="4" t="s">
        <v>20</v>
      </c>
      <c r="K3512" s="4" t="s">
        <v>10</v>
      </c>
      <c r="L3512" s="4" t="s">
        <v>20</v>
      </c>
      <c r="M3512" s="4" t="s">
        <v>10</v>
      </c>
      <c r="N3512" s="4" t="s">
        <v>20</v>
      </c>
      <c r="O3512" s="4" t="s">
        <v>10</v>
      </c>
      <c r="P3512" s="4" t="s">
        <v>20</v>
      </c>
      <c r="Q3512" s="4" t="s">
        <v>10</v>
      </c>
      <c r="R3512" s="4" t="s">
        <v>20</v>
      </c>
      <c r="S3512" s="4" t="s">
        <v>10</v>
      </c>
      <c r="T3512" s="4" t="s">
        <v>20</v>
      </c>
      <c r="U3512" s="4" t="s">
        <v>10</v>
      </c>
      <c r="V3512" s="4" t="s">
        <v>20</v>
      </c>
      <c r="W3512" s="4" t="s">
        <v>10</v>
      </c>
      <c r="X3512" s="4" t="s">
        <v>20</v>
      </c>
      <c r="Y3512" s="4" t="s">
        <v>10</v>
      </c>
      <c r="Z3512" s="4" t="s">
        <v>20</v>
      </c>
      <c r="AA3512" s="4" t="s">
        <v>10</v>
      </c>
      <c r="AB3512" s="4" t="s">
        <v>20</v>
      </c>
      <c r="AC3512" s="4" t="s">
        <v>10</v>
      </c>
      <c r="AD3512" s="4" t="s">
        <v>20</v>
      </c>
      <c r="AE3512" s="4" t="s">
        <v>10</v>
      </c>
      <c r="AF3512" s="4" t="s">
        <v>20</v>
      </c>
      <c r="AG3512" s="4" t="s">
        <v>20</v>
      </c>
    </row>
    <row r="3513" spans="1:3">
      <c r="A3513" t="n">
        <v>23148</v>
      </c>
      <c r="B3513" s="47" t="n">
        <v>6</v>
      </c>
      <c r="C3513" s="7" t="n">
        <v>31</v>
      </c>
      <c r="D3513" s="7" t="n">
        <v>11</v>
      </c>
      <c r="E3513" s="7" t="n">
        <v>1</v>
      </c>
      <c r="F3513" s="7" t="n">
        <v>13</v>
      </c>
      <c r="G3513" s="7" t="n">
        <v>1</v>
      </c>
      <c r="H3513" s="11" t="n">
        <f t="normal" ca="1">A3515</f>
        <v>0</v>
      </c>
      <c r="I3513" s="7" t="n">
        <v>2</v>
      </c>
      <c r="J3513" s="11" t="n">
        <f t="normal" ca="1">A3519</f>
        <v>0</v>
      </c>
      <c r="K3513" s="7" t="n">
        <v>3</v>
      </c>
      <c r="L3513" s="11" t="n">
        <f t="normal" ca="1">A3523</f>
        <v>0</v>
      </c>
      <c r="M3513" s="7" t="n">
        <v>4</v>
      </c>
      <c r="N3513" s="11" t="n">
        <f t="normal" ca="1">A3527</f>
        <v>0</v>
      </c>
      <c r="O3513" s="7" t="n">
        <v>5</v>
      </c>
      <c r="P3513" s="11" t="n">
        <f t="normal" ca="1">A3531</f>
        <v>0</v>
      </c>
      <c r="Q3513" s="7" t="n">
        <v>6</v>
      </c>
      <c r="R3513" s="11" t="n">
        <f t="normal" ca="1">A3535</f>
        <v>0</v>
      </c>
      <c r="S3513" s="7" t="n">
        <v>7</v>
      </c>
      <c r="T3513" s="11" t="n">
        <f t="normal" ca="1">A3539</f>
        <v>0</v>
      </c>
      <c r="U3513" s="7" t="n">
        <v>8</v>
      </c>
      <c r="V3513" s="11" t="n">
        <f t="normal" ca="1">A3543</f>
        <v>0</v>
      </c>
      <c r="W3513" s="7" t="n">
        <v>9</v>
      </c>
      <c r="X3513" s="11" t="n">
        <f t="normal" ca="1">A3547</f>
        <v>0</v>
      </c>
      <c r="Y3513" s="7" t="n">
        <v>11</v>
      </c>
      <c r="Z3513" s="11" t="n">
        <f t="normal" ca="1">A3551</f>
        <v>0</v>
      </c>
      <c r="AA3513" s="7" t="n">
        <v>16</v>
      </c>
      <c r="AB3513" s="11" t="n">
        <f t="normal" ca="1">A3555</f>
        <v>0</v>
      </c>
      <c r="AC3513" s="7" t="n">
        <v>15</v>
      </c>
      <c r="AD3513" s="11" t="n">
        <f t="normal" ca="1">A3559</f>
        <v>0</v>
      </c>
      <c r="AE3513" s="7" t="n">
        <v>14</v>
      </c>
      <c r="AF3513" s="11" t="n">
        <f t="normal" ca="1">A3563</f>
        <v>0</v>
      </c>
      <c r="AG3513" s="11" t="n">
        <f t="normal" ca="1">A3567</f>
        <v>0</v>
      </c>
    </row>
    <row r="3514" spans="1:3">
      <c r="A3514" t="s">
        <v>4</v>
      </c>
      <c r="B3514" s="4" t="s">
        <v>5</v>
      </c>
      <c r="C3514" s="4" t="s">
        <v>10</v>
      </c>
    </row>
    <row r="3515" spans="1:3">
      <c r="A3515" t="n">
        <v>23235</v>
      </c>
      <c r="B3515" s="12" t="n">
        <v>12</v>
      </c>
      <c r="C3515" s="7" t="n">
        <v>18</v>
      </c>
    </row>
    <row r="3516" spans="1:3">
      <c r="A3516" t="s">
        <v>4</v>
      </c>
      <c r="B3516" s="4" t="s">
        <v>5</v>
      </c>
      <c r="C3516" s="4" t="s">
        <v>20</v>
      </c>
    </row>
    <row r="3517" spans="1:3">
      <c r="A3517" t="n">
        <v>23238</v>
      </c>
      <c r="B3517" s="17" t="n">
        <v>3</v>
      </c>
      <c r="C3517" s="11" t="n">
        <f t="normal" ca="1">A3567</f>
        <v>0</v>
      </c>
    </row>
    <row r="3518" spans="1:3">
      <c r="A3518" t="s">
        <v>4</v>
      </c>
      <c r="B3518" s="4" t="s">
        <v>5</v>
      </c>
      <c r="C3518" s="4" t="s">
        <v>10</v>
      </c>
    </row>
    <row r="3519" spans="1:3">
      <c r="A3519" t="n">
        <v>23243</v>
      </c>
      <c r="B3519" s="12" t="n">
        <v>12</v>
      </c>
      <c r="C3519" s="7" t="n">
        <v>19</v>
      </c>
    </row>
    <row r="3520" spans="1:3">
      <c r="A3520" t="s">
        <v>4</v>
      </c>
      <c r="B3520" s="4" t="s">
        <v>5</v>
      </c>
      <c r="C3520" s="4" t="s">
        <v>20</v>
      </c>
    </row>
    <row r="3521" spans="1:33">
      <c r="A3521" t="n">
        <v>23246</v>
      </c>
      <c r="B3521" s="17" t="n">
        <v>3</v>
      </c>
      <c r="C3521" s="11" t="n">
        <f t="normal" ca="1">A3567</f>
        <v>0</v>
      </c>
    </row>
    <row r="3522" spans="1:33">
      <c r="A3522" t="s">
        <v>4</v>
      </c>
      <c r="B3522" s="4" t="s">
        <v>5</v>
      </c>
      <c r="C3522" s="4" t="s">
        <v>10</v>
      </c>
    </row>
    <row r="3523" spans="1:33">
      <c r="A3523" t="n">
        <v>23251</v>
      </c>
      <c r="B3523" s="12" t="n">
        <v>12</v>
      </c>
      <c r="C3523" s="7" t="n">
        <v>20</v>
      </c>
    </row>
    <row r="3524" spans="1:33">
      <c r="A3524" t="s">
        <v>4</v>
      </c>
      <c r="B3524" s="4" t="s">
        <v>5</v>
      </c>
      <c r="C3524" s="4" t="s">
        <v>20</v>
      </c>
    </row>
    <row r="3525" spans="1:33">
      <c r="A3525" t="n">
        <v>23254</v>
      </c>
      <c r="B3525" s="17" t="n">
        <v>3</v>
      </c>
      <c r="C3525" s="11" t="n">
        <f t="normal" ca="1">A3567</f>
        <v>0</v>
      </c>
    </row>
    <row r="3526" spans="1:33">
      <c r="A3526" t="s">
        <v>4</v>
      </c>
      <c r="B3526" s="4" t="s">
        <v>5</v>
      </c>
      <c r="C3526" s="4" t="s">
        <v>10</v>
      </c>
    </row>
    <row r="3527" spans="1:33">
      <c r="A3527" t="n">
        <v>23259</v>
      </c>
      <c r="B3527" s="12" t="n">
        <v>12</v>
      </c>
      <c r="C3527" s="7" t="n">
        <v>21</v>
      </c>
    </row>
    <row r="3528" spans="1:33">
      <c r="A3528" t="s">
        <v>4</v>
      </c>
      <c r="B3528" s="4" t="s">
        <v>5</v>
      </c>
      <c r="C3528" s="4" t="s">
        <v>20</v>
      </c>
    </row>
    <row r="3529" spans="1:33">
      <c r="A3529" t="n">
        <v>23262</v>
      </c>
      <c r="B3529" s="17" t="n">
        <v>3</v>
      </c>
      <c r="C3529" s="11" t="n">
        <f t="normal" ca="1">A3567</f>
        <v>0</v>
      </c>
    </row>
    <row r="3530" spans="1:33">
      <c r="A3530" t="s">
        <v>4</v>
      </c>
      <c r="B3530" s="4" t="s">
        <v>5</v>
      </c>
      <c r="C3530" s="4" t="s">
        <v>10</v>
      </c>
    </row>
    <row r="3531" spans="1:33">
      <c r="A3531" t="n">
        <v>23267</v>
      </c>
      <c r="B3531" s="12" t="n">
        <v>12</v>
      </c>
      <c r="C3531" s="7" t="n">
        <v>22</v>
      </c>
    </row>
    <row r="3532" spans="1:33">
      <c r="A3532" t="s">
        <v>4</v>
      </c>
      <c r="B3532" s="4" t="s">
        <v>5</v>
      </c>
      <c r="C3532" s="4" t="s">
        <v>20</v>
      </c>
    </row>
    <row r="3533" spans="1:33">
      <c r="A3533" t="n">
        <v>23270</v>
      </c>
      <c r="B3533" s="17" t="n">
        <v>3</v>
      </c>
      <c r="C3533" s="11" t="n">
        <f t="normal" ca="1">A3567</f>
        <v>0</v>
      </c>
    </row>
    <row r="3534" spans="1:33">
      <c r="A3534" t="s">
        <v>4</v>
      </c>
      <c r="B3534" s="4" t="s">
        <v>5</v>
      </c>
      <c r="C3534" s="4" t="s">
        <v>10</v>
      </c>
    </row>
    <row r="3535" spans="1:33">
      <c r="A3535" t="n">
        <v>23275</v>
      </c>
      <c r="B3535" s="12" t="n">
        <v>12</v>
      </c>
      <c r="C3535" s="7" t="n">
        <v>23</v>
      </c>
    </row>
    <row r="3536" spans="1:33">
      <c r="A3536" t="s">
        <v>4</v>
      </c>
      <c r="B3536" s="4" t="s">
        <v>5</v>
      </c>
      <c r="C3536" s="4" t="s">
        <v>20</v>
      </c>
    </row>
    <row r="3537" spans="1:3">
      <c r="A3537" t="n">
        <v>23278</v>
      </c>
      <c r="B3537" s="17" t="n">
        <v>3</v>
      </c>
      <c r="C3537" s="11" t="n">
        <f t="normal" ca="1">A3567</f>
        <v>0</v>
      </c>
    </row>
    <row r="3538" spans="1:3">
      <c r="A3538" t="s">
        <v>4</v>
      </c>
      <c r="B3538" s="4" t="s">
        <v>5</v>
      </c>
      <c r="C3538" s="4" t="s">
        <v>10</v>
      </c>
    </row>
    <row r="3539" spans="1:3">
      <c r="A3539" t="n">
        <v>23283</v>
      </c>
      <c r="B3539" s="12" t="n">
        <v>12</v>
      </c>
      <c r="C3539" s="7" t="n">
        <v>24</v>
      </c>
    </row>
    <row r="3540" spans="1:3">
      <c r="A3540" t="s">
        <v>4</v>
      </c>
      <c r="B3540" s="4" t="s">
        <v>5</v>
      </c>
      <c r="C3540" s="4" t="s">
        <v>20</v>
      </c>
    </row>
    <row r="3541" spans="1:3">
      <c r="A3541" t="n">
        <v>23286</v>
      </c>
      <c r="B3541" s="17" t="n">
        <v>3</v>
      </c>
      <c r="C3541" s="11" t="n">
        <f t="normal" ca="1">A3567</f>
        <v>0</v>
      </c>
    </row>
    <row r="3542" spans="1:3">
      <c r="A3542" t="s">
        <v>4</v>
      </c>
      <c r="B3542" s="4" t="s">
        <v>5</v>
      </c>
      <c r="C3542" s="4" t="s">
        <v>10</v>
      </c>
    </row>
    <row r="3543" spans="1:3">
      <c r="A3543" t="n">
        <v>23291</v>
      </c>
      <c r="B3543" s="12" t="n">
        <v>12</v>
      </c>
      <c r="C3543" s="7" t="n">
        <v>25</v>
      </c>
    </row>
    <row r="3544" spans="1:3">
      <c r="A3544" t="s">
        <v>4</v>
      </c>
      <c r="B3544" s="4" t="s">
        <v>5</v>
      </c>
      <c r="C3544" s="4" t="s">
        <v>20</v>
      </c>
    </row>
    <row r="3545" spans="1:3">
      <c r="A3545" t="n">
        <v>23294</v>
      </c>
      <c r="B3545" s="17" t="n">
        <v>3</v>
      </c>
      <c r="C3545" s="11" t="n">
        <f t="normal" ca="1">A3567</f>
        <v>0</v>
      </c>
    </row>
    <row r="3546" spans="1:3">
      <c r="A3546" t="s">
        <v>4</v>
      </c>
      <c r="B3546" s="4" t="s">
        <v>5</v>
      </c>
      <c r="C3546" s="4" t="s">
        <v>10</v>
      </c>
    </row>
    <row r="3547" spans="1:3">
      <c r="A3547" t="n">
        <v>23299</v>
      </c>
      <c r="B3547" s="12" t="n">
        <v>12</v>
      </c>
      <c r="C3547" s="7" t="n">
        <v>26</v>
      </c>
    </row>
    <row r="3548" spans="1:3">
      <c r="A3548" t="s">
        <v>4</v>
      </c>
      <c r="B3548" s="4" t="s">
        <v>5</v>
      </c>
      <c r="C3548" s="4" t="s">
        <v>20</v>
      </c>
    </row>
    <row r="3549" spans="1:3">
      <c r="A3549" t="n">
        <v>23302</v>
      </c>
      <c r="B3549" s="17" t="n">
        <v>3</v>
      </c>
      <c r="C3549" s="11" t="n">
        <f t="normal" ca="1">A3567</f>
        <v>0</v>
      </c>
    </row>
    <row r="3550" spans="1:3">
      <c r="A3550" t="s">
        <v>4</v>
      </c>
      <c r="B3550" s="4" t="s">
        <v>5</v>
      </c>
      <c r="C3550" s="4" t="s">
        <v>10</v>
      </c>
    </row>
    <row r="3551" spans="1:3">
      <c r="A3551" t="n">
        <v>23307</v>
      </c>
      <c r="B3551" s="12" t="n">
        <v>12</v>
      </c>
      <c r="C3551" s="7" t="n">
        <v>27</v>
      </c>
    </row>
    <row r="3552" spans="1:3">
      <c r="A3552" t="s">
        <v>4</v>
      </c>
      <c r="B3552" s="4" t="s">
        <v>5</v>
      </c>
      <c r="C3552" s="4" t="s">
        <v>20</v>
      </c>
    </row>
    <row r="3553" spans="1:3">
      <c r="A3553" t="n">
        <v>23310</v>
      </c>
      <c r="B3553" s="17" t="n">
        <v>3</v>
      </c>
      <c r="C3553" s="11" t="n">
        <f t="normal" ca="1">A3567</f>
        <v>0</v>
      </c>
    </row>
    <row r="3554" spans="1:3">
      <c r="A3554" t="s">
        <v>4</v>
      </c>
      <c r="B3554" s="4" t="s">
        <v>5</v>
      </c>
      <c r="C3554" s="4" t="s">
        <v>10</v>
      </c>
    </row>
    <row r="3555" spans="1:3">
      <c r="A3555" t="n">
        <v>23315</v>
      </c>
      <c r="B3555" s="12" t="n">
        <v>12</v>
      </c>
      <c r="C3555" s="7" t="n">
        <v>28</v>
      </c>
    </row>
    <row r="3556" spans="1:3">
      <c r="A3556" t="s">
        <v>4</v>
      </c>
      <c r="B3556" s="4" t="s">
        <v>5</v>
      </c>
      <c r="C3556" s="4" t="s">
        <v>20</v>
      </c>
    </row>
    <row r="3557" spans="1:3">
      <c r="A3557" t="n">
        <v>23318</v>
      </c>
      <c r="B3557" s="17" t="n">
        <v>3</v>
      </c>
      <c r="C3557" s="11" t="n">
        <f t="normal" ca="1">A3567</f>
        <v>0</v>
      </c>
    </row>
    <row r="3558" spans="1:3">
      <c r="A3558" t="s">
        <v>4</v>
      </c>
      <c r="B3558" s="4" t="s">
        <v>5</v>
      </c>
      <c r="C3558" s="4" t="s">
        <v>10</v>
      </c>
    </row>
    <row r="3559" spans="1:3">
      <c r="A3559" t="n">
        <v>23323</v>
      </c>
      <c r="B3559" s="12" t="n">
        <v>12</v>
      </c>
      <c r="C3559" s="7" t="n">
        <v>29</v>
      </c>
    </row>
    <row r="3560" spans="1:3">
      <c r="A3560" t="s">
        <v>4</v>
      </c>
      <c r="B3560" s="4" t="s">
        <v>5</v>
      </c>
      <c r="C3560" s="4" t="s">
        <v>20</v>
      </c>
    </row>
    <row r="3561" spans="1:3">
      <c r="A3561" t="n">
        <v>23326</v>
      </c>
      <c r="B3561" s="17" t="n">
        <v>3</v>
      </c>
      <c r="C3561" s="11" t="n">
        <f t="normal" ca="1">A3567</f>
        <v>0</v>
      </c>
    </row>
    <row r="3562" spans="1:3">
      <c r="A3562" t="s">
        <v>4</v>
      </c>
      <c r="B3562" s="4" t="s">
        <v>5</v>
      </c>
      <c r="C3562" s="4" t="s">
        <v>10</v>
      </c>
    </row>
    <row r="3563" spans="1:3">
      <c r="A3563" t="n">
        <v>23331</v>
      </c>
      <c r="B3563" s="12" t="n">
        <v>12</v>
      </c>
      <c r="C3563" s="7" t="n">
        <v>30</v>
      </c>
    </row>
    <row r="3564" spans="1:3">
      <c r="A3564" t="s">
        <v>4</v>
      </c>
      <c r="B3564" s="4" t="s">
        <v>5</v>
      </c>
      <c r="C3564" s="4" t="s">
        <v>20</v>
      </c>
    </row>
    <row r="3565" spans="1:3">
      <c r="A3565" t="n">
        <v>23334</v>
      </c>
      <c r="B3565" s="17" t="n">
        <v>3</v>
      </c>
      <c r="C3565" s="11" t="n">
        <f t="normal" ca="1">A3567</f>
        <v>0</v>
      </c>
    </row>
    <row r="3566" spans="1:3">
      <c r="A3566" t="s">
        <v>4</v>
      </c>
      <c r="B3566" s="4" t="s">
        <v>5</v>
      </c>
    </row>
    <row r="3567" spans="1:3">
      <c r="A3567" t="n">
        <v>23339</v>
      </c>
      <c r="B3567" s="5" t="n">
        <v>1</v>
      </c>
    </row>
    <row r="3568" spans="1:3" s="3" customFormat="1" customHeight="0">
      <c r="A3568" s="3" t="s">
        <v>2</v>
      </c>
      <c r="B3568" s="3" t="s">
        <v>125</v>
      </c>
    </row>
    <row r="3569" spans="1:3">
      <c r="A3569" t="s">
        <v>4</v>
      </c>
      <c r="B3569" s="4" t="s">
        <v>5</v>
      </c>
      <c r="C3569" s="4" t="s">
        <v>13</v>
      </c>
      <c r="D3569" s="4" t="s">
        <v>13</v>
      </c>
      <c r="E3569" s="4" t="s">
        <v>13</v>
      </c>
      <c r="F3569" s="4" t="s">
        <v>13</v>
      </c>
      <c r="G3569" s="4" t="s">
        <v>10</v>
      </c>
      <c r="H3569" s="4" t="s">
        <v>20</v>
      </c>
      <c r="I3569" s="4" t="s">
        <v>10</v>
      </c>
      <c r="J3569" s="4" t="s">
        <v>20</v>
      </c>
      <c r="K3569" s="4" t="s">
        <v>10</v>
      </c>
      <c r="L3569" s="4" t="s">
        <v>20</v>
      </c>
      <c r="M3569" s="4" t="s">
        <v>10</v>
      </c>
      <c r="N3569" s="4" t="s">
        <v>20</v>
      </c>
      <c r="O3569" s="4" t="s">
        <v>10</v>
      </c>
      <c r="P3569" s="4" t="s">
        <v>20</v>
      </c>
      <c r="Q3569" s="4" t="s">
        <v>10</v>
      </c>
      <c r="R3569" s="4" t="s">
        <v>20</v>
      </c>
      <c r="S3569" s="4" t="s">
        <v>10</v>
      </c>
      <c r="T3569" s="4" t="s">
        <v>20</v>
      </c>
      <c r="U3569" s="4" t="s">
        <v>10</v>
      </c>
      <c r="V3569" s="4" t="s">
        <v>20</v>
      </c>
      <c r="W3569" s="4" t="s">
        <v>10</v>
      </c>
      <c r="X3569" s="4" t="s">
        <v>20</v>
      </c>
      <c r="Y3569" s="4" t="s">
        <v>10</v>
      </c>
      <c r="Z3569" s="4" t="s">
        <v>20</v>
      </c>
      <c r="AA3569" s="4" t="s">
        <v>10</v>
      </c>
      <c r="AB3569" s="4" t="s">
        <v>20</v>
      </c>
      <c r="AC3569" s="4" t="s">
        <v>10</v>
      </c>
      <c r="AD3569" s="4" t="s">
        <v>20</v>
      </c>
      <c r="AE3569" s="4" t="s">
        <v>10</v>
      </c>
      <c r="AF3569" s="4" t="s">
        <v>20</v>
      </c>
      <c r="AG3569" s="4" t="s">
        <v>20</v>
      </c>
    </row>
    <row r="3570" spans="1:3">
      <c r="A3570" t="n">
        <v>23340</v>
      </c>
      <c r="B3570" s="47" t="n">
        <v>6</v>
      </c>
      <c r="C3570" s="7" t="n">
        <v>31</v>
      </c>
      <c r="D3570" s="7" t="n">
        <v>12</v>
      </c>
      <c r="E3570" s="7" t="n">
        <v>1</v>
      </c>
      <c r="F3570" s="7" t="n">
        <v>13</v>
      </c>
      <c r="G3570" s="7" t="n">
        <v>1</v>
      </c>
      <c r="H3570" s="11" t="n">
        <f t="normal" ca="1">A3572</f>
        <v>0</v>
      </c>
      <c r="I3570" s="7" t="n">
        <v>2</v>
      </c>
      <c r="J3570" s="11" t="n">
        <f t="normal" ca="1">A3576</f>
        <v>0</v>
      </c>
      <c r="K3570" s="7" t="n">
        <v>3</v>
      </c>
      <c r="L3570" s="11" t="n">
        <f t="normal" ca="1">A3580</f>
        <v>0</v>
      </c>
      <c r="M3570" s="7" t="n">
        <v>4</v>
      </c>
      <c r="N3570" s="11" t="n">
        <f t="normal" ca="1">A3584</f>
        <v>0</v>
      </c>
      <c r="O3570" s="7" t="n">
        <v>5</v>
      </c>
      <c r="P3570" s="11" t="n">
        <f t="normal" ca="1">A3588</f>
        <v>0</v>
      </c>
      <c r="Q3570" s="7" t="n">
        <v>6</v>
      </c>
      <c r="R3570" s="11" t="n">
        <f t="normal" ca="1">A3592</f>
        <v>0</v>
      </c>
      <c r="S3570" s="7" t="n">
        <v>7</v>
      </c>
      <c r="T3570" s="11" t="n">
        <f t="normal" ca="1">A3596</f>
        <v>0</v>
      </c>
      <c r="U3570" s="7" t="n">
        <v>8</v>
      </c>
      <c r="V3570" s="11" t="n">
        <f t="normal" ca="1">A3600</f>
        <v>0</v>
      </c>
      <c r="W3570" s="7" t="n">
        <v>9</v>
      </c>
      <c r="X3570" s="11" t="n">
        <f t="normal" ca="1">A3604</f>
        <v>0</v>
      </c>
      <c r="Y3570" s="7" t="n">
        <v>11</v>
      </c>
      <c r="Z3570" s="11" t="n">
        <f t="normal" ca="1">A3608</f>
        <v>0</v>
      </c>
      <c r="AA3570" s="7" t="n">
        <v>16</v>
      </c>
      <c r="AB3570" s="11" t="n">
        <f t="normal" ca="1">A3612</f>
        <v>0</v>
      </c>
      <c r="AC3570" s="7" t="n">
        <v>15</v>
      </c>
      <c r="AD3570" s="11" t="n">
        <f t="normal" ca="1">A3616</f>
        <v>0</v>
      </c>
      <c r="AE3570" s="7" t="n">
        <v>14</v>
      </c>
      <c r="AF3570" s="11" t="n">
        <f t="normal" ca="1">A3620</f>
        <v>0</v>
      </c>
      <c r="AG3570" s="11" t="n">
        <f t="normal" ca="1">A3624</f>
        <v>0</v>
      </c>
    </row>
    <row r="3571" spans="1:3">
      <c r="A3571" t="s">
        <v>4</v>
      </c>
      <c r="B3571" s="4" t="s">
        <v>5</v>
      </c>
      <c r="C3571" s="4" t="s">
        <v>10</v>
      </c>
    </row>
    <row r="3572" spans="1:3">
      <c r="A3572" t="n">
        <v>23427</v>
      </c>
      <c r="B3572" s="12" t="n">
        <v>12</v>
      </c>
      <c r="C3572" s="7" t="n">
        <v>18</v>
      </c>
    </row>
    <row r="3573" spans="1:3">
      <c r="A3573" t="s">
        <v>4</v>
      </c>
      <c r="B3573" s="4" t="s">
        <v>5</v>
      </c>
      <c r="C3573" s="4" t="s">
        <v>20</v>
      </c>
    </row>
    <row r="3574" spans="1:3">
      <c r="A3574" t="n">
        <v>23430</v>
      </c>
      <c r="B3574" s="17" t="n">
        <v>3</v>
      </c>
      <c r="C3574" s="11" t="n">
        <f t="normal" ca="1">A3624</f>
        <v>0</v>
      </c>
    </row>
    <row r="3575" spans="1:3">
      <c r="A3575" t="s">
        <v>4</v>
      </c>
      <c r="B3575" s="4" t="s">
        <v>5</v>
      </c>
      <c r="C3575" s="4" t="s">
        <v>10</v>
      </c>
    </row>
    <row r="3576" spans="1:3">
      <c r="A3576" t="n">
        <v>23435</v>
      </c>
      <c r="B3576" s="12" t="n">
        <v>12</v>
      </c>
      <c r="C3576" s="7" t="n">
        <v>19</v>
      </c>
    </row>
    <row r="3577" spans="1:3">
      <c r="A3577" t="s">
        <v>4</v>
      </c>
      <c r="B3577" s="4" t="s">
        <v>5</v>
      </c>
      <c r="C3577" s="4" t="s">
        <v>20</v>
      </c>
    </row>
    <row r="3578" spans="1:3">
      <c r="A3578" t="n">
        <v>23438</v>
      </c>
      <c r="B3578" s="17" t="n">
        <v>3</v>
      </c>
      <c r="C3578" s="11" t="n">
        <f t="normal" ca="1">A3624</f>
        <v>0</v>
      </c>
    </row>
    <row r="3579" spans="1:3">
      <c r="A3579" t="s">
        <v>4</v>
      </c>
      <c r="B3579" s="4" t="s">
        <v>5</v>
      </c>
      <c r="C3579" s="4" t="s">
        <v>10</v>
      </c>
    </row>
    <row r="3580" spans="1:3">
      <c r="A3580" t="n">
        <v>23443</v>
      </c>
      <c r="B3580" s="12" t="n">
        <v>12</v>
      </c>
      <c r="C3580" s="7" t="n">
        <v>20</v>
      </c>
    </row>
    <row r="3581" spans="1:3">
      <c r="A3581" t="s">
        <v>4</v>
      </c>
      <c r="B3581" s="4" t="s">
        <v>5</v>
      </c>
      <c r="C3581" s="4" t="s">
        <v>20</v>
      </c>
    </row>
    <row r="3582" spans="1:3">
      <c r="A3582" t="n">
        <v>23446</v>
      </c>
      <c r="B3582" s="17" t="n">
        <v>3</v>
      </c>
      <c r="C3582" s="11" t="n">
        <f t="normal" ca="1">A3624</f>
        <v>0</v>
      </c>
    </row>
    <row r="3583" spans="1:3">
      <c r="A3583" t="s">
        <v>4</v>
      </c>
      <c r="B3583" s="4" t="s">
        <v>5</v>
      </c>
      <c r="C3583" s="4" t="s">
        <v>10</v>
      </c>
    </row>
    <row r="3584" spans="1:3">
      <c r="A3584" t="n">
        <v>23451</v>
      </c>
      <c r="B3584" s="12" t="n">
        <v>12</v>
      </c>
      <c r="C3584" s="7" t="n">
        <v>21</v>
      </c>
    </row>
    <row r="3585" spans="1:33">
      <c r="A3585" t="s">
        <v>4</v>
      </c>
      <c r="B3585" s="4" t="s">
        <v>5</v>
      </c>
      <c r="C3585" s="4" t="s">
        <v>20</v>
      </c>
    </row>
    <row r="3586" spans="1:33">
      <c r="A3586" t="n">
        <v>23454</v>
      </c>
      <c r="B3586" s="17" t="n">
        <v>3</v>
      </c>
      <c r="C3586" s="11" t="n">
        <f t="normal" ca="1">A3624</f>
        <v>0</v>
      </c>
    </row>
    <row r="3587" spans="1:33">
      <c r="A3587" t="s">
        <v>4</v>
      </c>
      <c r="B3587" s="4" t="s">
        <v>5</v>
      </c>
      <c r="C3587" s="4" t="s">
        <v>10</v>
      </c>
    </row>
    <row r="3588" spans="1:33">
      <c r="A3588" t="n">
        <v>23459</v>
      </c>
      <c r="B3588" s="12" t="n">
        <v>12</v>
      </c>
      <c r="C3588" s="7" t="n">
        <v>22</v>
      </c>
    </row>
    <row r="3589" spans="1:33">
      <c r="A3589" t="s">
        <v>4</v>
      </c>
      <c r="B3589" s="4" t="s">
        <v>5</v>
      </c>
      <c r="C3589" s="4" t="s">
        <v>20</v>
      </c>
    </row>
    <row r="3590" spans="1:33">
      <c r="A3590" t="n">
        <v>23462</v>
      </c>
      <c r="B3590" s="17" t="n">
        <v>3</v>
      </c>
      <c r="C3590" s="11" t="n">
        <f t="normal" ca="1">A3624</f>
        <v>0</v>
      </c>
    </row>
    <row r="3591" spans="1:33">
      <c r="A3591" t="s">
        <v>4</v>
      </c>
      <c r="B3591" s="4" t="s">
        <v>5</v>
      </c>
      <c r="C3591" s="4" t="s">
        <v>10</v>
      </c>
    </row>
    <row r="3592" spans="1:33">
      <c r="A3592" t="n">
        <v>23467</v>
      </c>
      <c r="B3592" s="12" t="n">
        <v>12</v>
      </c>
      <c r="C3592" s="7" t="n">
        <v>23</v>
      </c>
    </row>
    <row r="3593" spans="1:33">
      <c r="A3593" t="s">
        <v>4</v>
      </c>
      <c r="B3593" s="4" t="s">
        <v>5</v>
      </c>
      <c r="C3593" s="4" t="s">
        <v>20</v>
      </c>
    </row>
    <row r="3594" spans="1:33">
      <c r="A3594" t="n">
        <v>23470</v>
      </c>
      <c r="B3594" s="17" t="n">
        <v>3</v>
      </c>
      <c r="C3594" s="11" t="n">
        <f t="normal" ca="1">A3624</f>
        <v>0</v>
      </c>
    </row>
    <row r="3595" spans="1:33">
      <c r="A3595" t="s">
        <v>4</v>
      </c>
      <c r="B3595" s="4" t="s">
        <v>5</v>
      </c>
      <c r="C3595" s="4" t="s">
        <v>10</v>
      </c>
    </row>
    <row r="3596" spans="1:33">
      <c r="A3596" t="n">
        <v>23475</v>
      </c>
      <c r="B3596" s="12" t="n">
        <v>12</v>
      </c>
      <c r="C3596" s="7" t="n">
        <v>24</v>
      </c>
    </row>
    <row r="3597" spans="1:33">
      <c r="A3597" t="s">
        <v>4</v>
      </c>
      <c r="B3597" s="4" t="s">
        <v>5</v>
      </c>
      <c r="C3597" s="4" t="s">
        <v>20</v>
      </c>
    </row>
    <row r="3598" spans="1:33">
      <c r="A3598" t="n">
        <v>23478</v>
      </c>
      <c r="B3598" s="17" t="n">
        <v>3</v>
      </c>
      <c r="C3598" s="11" t="n">
        <f t="normal" ca="1">A3624</f>
        <v>0</v>
      </c>
    </row>
    <row r="3599" spans="1:33">
      <c r="A3599" t="s">
        <v>4</v>
      </c>
      <c r="B3599" s="4" t="s">
        <v>5</v>
      </c>
      <c r="C3599" s="4" t="s">
        <v>10</v>
      </c>
    </row>
    <row r="3600" spans="1:33">
      <c r="A3600" t="n">
        <v>23483</v>
      </c>
      <c r="B3600" s="12" t="n">
        <v>12</v>
      </c>
      <c r="C3600" s="7" t="n">
        <v>25</v>
      </c>
    </row>
    <row r="3601" spans="1:3">
      <c r="A3601" t="s">
        <v>4</v>
      </c>
      <c r="B3601" s="4" t="s">
        <v>5</v>
      </c>
      <c r="C3601" s="4" t="s">
        <v>20</v>
      </c>
    </row>
    <row r="3602" spans="1:3">
      <c r="A3602" t="n">
        <v>23486</v>
      </c>
      <c r="B3602" s="17" t="n">
        <v>3</v>
      </c>
      <c r="C3602" s="11" t="n">
        <f t="normal" ca="1">A3624</f>
        <v>0</v>
      </c>
    </row>
    <row r="3603" spans="1:3">
      <c r="A3603" t="s">
        <v>4</v>
      </c>
      <c r="B3603" s="4" t="s">
        <v>5</v>
      </c>
      <c r="C3603" s="4" t="s">
        <v>10</v>
      </c>
    </row>
    <row r="3604" spans="1:3">
      <c r="A3604" t="n">
        <v>23491</v>
      </c>
      <c r="B3604" s="12" t="n">
        <v>12</v>
      </c>
      <c r="C3604" s="7" t="n">
        <v>26</v>
      </c>
    </row>
    <row r="3605" spans="1:3">
      <c r="A3605" t="s">
        <v>4</v>
      </c>
      <c r="B3605" s="4" t="s">
        <v>5</v>
      </c>
      <c r="C3605" s="4" t="s">
        <v>20</v>
      </c>
    </row>
    <row r="3606" spans="1:3">
      <c r="A3606" t="n">
        <v>23494</v>
      </c>
      <c r="B3606" s="17" t="n">
        <v>3</v>
      </c>
      <c r="C3606" s="11" t="n">
        <f t="normal" ca="1">A3624</f>
        <v>0</v>
      </c>
    </row>
    <row r="3607" spans="1:3">
      <c r="A3607" t="s">
        <v>4</v>
      </c>
      <c r="B3607" s="4" t="s">
        <v>5</v>
      </c>
      <c r="C3607" s="4" t="s">
        <v>10</v>
      </c>
    </row>
    <row r="3608" spans="1:3">
      <c r="A3608" t="n">
        <v>23499</v>
      </c>
      <c r="B3608" s="12" t="n">
        <v>12</v>
      </c>
      <c r="C3608" s="7" t="n">
        <v>27</v>
      </c>
    </row>
    <row r="3609" spans="1:3">
      <c r="A3609" t="s">
        <v>4</v>
      </c>
      <c r="B3609" s="4" t="s">
        <v>5</v>
      </c>
      <c r="C3609" s="4" t="s">
        <v>20</v>
      </c>
    </row>
    <row r="3610" spans="1:3">
      <c r="A3610" t="n">
        <v>23502</v>
      </c>
      <c r="B3610" s="17" t="n">
        <v>3</v>
      </c>
      <c r="C3610" s="11" t="n">
        <f t="normal" ca="1">A3624</f>
        <v>0</v>
      </c>
    </row>
    <row r="3611" spans="1:3">
      <c r="A3611" t="s">
        <v>4</v>
      </c>
      <c r="B3611" s="4" t="s">
        <v>5</v>
      </c>
      <c r="C3611" s="4" t="s">
        <v>10</v>
      </c>
    </row>
    <row r="3612" spans="1:3">
      <c r="A3612" t="n">
        <v>23507</v>
      </c>
      <c r="B3612" s="12" t="n">
        <v>12</v>
      </c>
      <c r="C3612" s="7" t="n">
        <v>28</v>
      </c>
    </row>
    <row r="3613" spans="1:3">
      <c r="A3613" t="s">
        <v>4</v>
      </c>
      <c r="B3613" s="4" t="s">
        <v>5</v>
      </c>
      <c r="C3613" s="4" t="s">
        <v>20</v>
      </c>
    </row>
    <row r="3614" spans="1:3">
      <c r="A3614" t="n">
        <v>23510</v>
      </c>
      <c r="B3614" s="17" t="n">
        <v>3</v>
      </c>
      <c r="C3614" s="11" t="n">
        <f t="normal" ca="1">A3624</f>
        <v>0</v>
      </c>
    </row>
    <row r="3615" spans="1:3">
      <c r="A3615" t="s">
        <v>4</v>
      </c>
      <c r="B3615" s="4" t="s">
        <v>5</v>
      </c>
      <c r="C3615" s="4" t="s">
        <v>10</v>
      </c>
    </row>
    <row r="3616" spans="1:3">
      <c r="A3616" t="n">
        <v>23515</v>
      </c>
      <c r="B3616" s="12" t="n">
        <v>12</v>
      </c>
      <c r="C3616" s="7" t="n">
        <v>29</v>
      </c>
    </row>
    <row r="3617" spans="1:3">
      <c r="A3617" t="s">
        <v>4</v>
      </c>
      <c r="B3617" s="4" t="s">
        <v>5</v>
      </c>
      <c r="C3617" s="4" t="s">
        <v>20</v>
      </c>
    </row>
    <row r="3618" spans="1:3">
      <c r="A3618" t="n">
        <v>23518</v>
      </c>
      <c r="B3618" s="17" t="n">
        <v>3</v>
      </c>
      <c r="C3618" s="11" t="n">
        <f t="normal" ca="1">A3624</f>
        <v>0</v>
      </c>
    </row>
    <row r="3619" spans="1:3">
      <c r="A3619" t="s">
        <v>4</v>
      </c>
      <c r="B3619" s="4" t="s">
        <v>5</v>
      </c>
      <c r="C3619" s="4" t="s">
        <v>10</v>
      </c>
    </row>
    <row r="3620" spans="1:3">
      <c r="A3620" t="n">
        <v>23523</v>
      </c>
      <c r="B3620" s="12" t="n">
        <v>12</v>
      </c>
      <c r="C3620" s="7" t="n">
        <v>30</v>
      </c>
    </row>
    <row r="3621" spans="1:3">
      <c r="A3621" t="s">
        <v>4</v>
      </c>
      <c r="B3621" s="4" t="s">
        <v>5</v>
      </c>
      <c r="C3621" s="4" t="s">
        <v>20</v>
      </c>
    </row>
    <row r="3622" spans="1:3">
      <c r="A3622" t="n">
        <v>23526</v>
      </c>
      <c r="B3622" s="17" t="n">
        <v>3</v>
      </c>
      <c r="C3622" s="11" t="n">
        <f t="normal" ca="1">A3624</f>
        <v>0</v>
      </c>
    </row>
    <row r="3623" spans="1:3">
      <c r="A3623" t="s">
        <v>4</v>
      </c>
      <c r="B3623" s="4" t="s">
        <v>5</v>
      </c>
    </row>
    <row r="3624" spans="1:3">
      <c r="A3624" t="n">
        <v>23531</v>
      </c>
      <c r="B3624" s="5" t="n">
        <v>1</v>
      </c>
    </row>
    <row r="3625" spans="1:3" s="3" customFormat="1" customHeight="0">
      <c r="A3625" s="3" t="s">
        <v>2</v>
      </c>
      <c r="B3625" s="3" t="s">
        <v>126</v>
      </c>
    </row>
    <row r="3626" spans="1:3">
      <c r="A3626" t="s">
        <v>4</v>
      </c>
      <c r="B3626" s="4" t="s">
        <v>5</v>
      </c>
      <c r="C3626" s="4" t="s">
        <v>13</v>
      </c>
      <c r="D3626" s="4" t="s">
        <v>13</v>
      </c>
      <c r="E3626" s="4" t="s">
        <v>13</v>
      </c>
      <c r="F3626" s="4" t="s">
        <v>13</v>
      </c>
      <c r="G3626" s="4" t="s">
        <v>10</v>
      </c>
      <c r="H3626" s="4" t="s">
        <v>20</v>
      </c>
      <c r="I3626" s="4" t="s">
        <v>10</v>
      </c>
      <c r="J3626" s="4" t="s">
        <v>20</v>
      </c>
      <c r="K3626" s="4" t="s">
        <v>10</v>
      </c>
      <c r="L3626" s="4" t="s">
        <v>20</v>
      </c>
      <c r="M3626" s="4" t="s">
        <v>10</v>
      </c>
      <c r="N3626" s="4" t="s">
        <v>20</v>
      </c>
      <c r="O3626" s="4" t="s">
        <v>10</v>
      </c>
      <c r="P3626" s="4" t="s">
        <v>20</v>
      </c>
      <c r="Q3626" s="4" t="s">
        <v>10</v>
      </c>
      <c r="R3626" s="4" t="s">
        <v>20</v>
      </c>
      <c r="S3626" s="4" t="s">
        <v>10</v>
      </c>
      <c r="T3626" s="4" t="s">
        <v>20</v>
      </c>
      <c r="U3626" s="4" t="s">
        <v>10</v>
      </c>
      <c r="V3626" s="4" t="s">
        <v>20</v>
      </c>
      <c r="W3626" s="4" t="s">
        <v>10</v>
      </c>
      <c r="X3626" s="4" t="s">
        <v>20</v>
      </c>
      <c r="Y3626" s="4" t="s">
        <v>10</v>
      </c>
      <c r="Z3626" s="4" t="s">
        <v>20</v>
      </c>
      <c r="AA3626" s="4" t="s">
        <v>10</v>
      </c>
      <c r="AB3626" s="4" t="s">
        <v>20</v>
      </c>
      <c r="AC3626" s="4" t="s">
        <v>10</v>
      </c>
      <c r="AD3626" s="4" t="s">
        <v>20</v>
      </c>
      <c r="AE3626" s="4" t="s">
        <v>10</v>
      </c>
      <c r="AF3626" s="4" t="s">
        <v>20</v>
      </c>
      <c r="AG3626" s="4" t="s">
        <v>20</v>
      </c>
    </row>
    <row r="3627" spans="1:3">
      <c r="A3627" t="n">
        <v>23532</v>
      </c>
      <c r="B3627" s="47" t="n">
        <v>6</v>
      </c>
      <c r="C3627" s="7" t="n">
        <v>31</v>
      </c>
      <c r="D3627" s="7" t="n">
        <v>13</v>
      </c>
      <c r="E3627" s="7" t="n">
        <v>1</v>
      </c>
      <c r="F3627" s="7" t="n">
        <v>13</v>
      </c>
      <c r="G3627" s="7" t="n">
        <v>1</v>
      </c>
      <c r="H3627" s="11" t="n">
        <f t="normal" ca="1">A3629</f>
        <v>0</v>
      </c>
      <c r="I3627" s="7" t="n">
        <v>2</v>
      </c>
      <c r="J3627" s="11" t="n">
        <f t="normal" ca="1">A3633</f>
        <v>0</v>
      </c>
      <c r="K3627" s="7" t="n">
        <v>3</v>
      </c>
      <c r="L3627" s="11" t="n">
        <f t="normal" ca="1">A3637</f>
        <v>0</v>
      </c>
      <c r="M3627" s="7" t="n">
        <v>4</v>
      </c>
      <c r="N3627" s="11" t="n">
        <f t="normal" ca="1">A3641</f>
        <v>0</v>
      </c>
      <c r="O3627" s="7" t="n">
        <v>5</v>
      </c>
      <c r="P3627" s="11" t="n">
        <f t="normal" ca="1">A3645</f>
        <v>0</v>
      </c>
      <c r="Q3627" s="7" t="n">
        <v>6</v>
      </c>
      <c r="R3627" s="11" t="n">
        <f t="normal" ca="1">A3649</f>
        <v>0</v>
      </c>
      <c r="S3627" s="7" t="n">
        <v>7</v>
      </c>
      <c r="T3627" s="11" t="n">
        <f t="normal" ca="1">A3653</f>
        <v>0</v>
      </c>
      <c r="U3627" s="7" t="n">
        <v>8</v>
      </c>
      <c r="V3627" s="11" t="n">
        <f t="normal" ca="1">A3657</f>
        <v>0</v>
      </c>
      <c r="W3627" s="7" t="n">
        <v>9</v>
      </c>
      <c r="X3627" s="11" t="n">
        <f t="normal" ca="1">A3661</f>
        <v>0</v>
      </c>
      <c r="Y3627" s="7" t="n">
        <v>11</v>
      </c>
      <c r="Z3627" s="11" t="n">
        <f t="normal" ca="1">A3665</f>
        <v>0</v>
      </c>
      <c r="AA3627" s="7" t="n">
        <v>16</v>
      </c>
      <c r="AB3627" s="11" t="n">
        <f t="normal" ca="1">A3669</f>
        <v>0</v>
      </c>
      <c r="AC3627" s="7" t="n">
        <v>15</v>
      </c>
      <c r="AD3627" s="11" t="n">
        <f t="normal" ca="1">A3673</f>
        <v>0</v>
      </c>
      <c r="AE3627" s="7" t="n">
        <v>14</v>
      </c>
      <c r="AF3627" s="11" t="n">
        <f t="normal" ca="1">A3677</f>
        <v>0</v>
      </c>
      <c r="AG3627" s="11" t="n">
        <f t="normal" ca="1">A3681</f>
        <v>0</v>
      </c>
    </row>
    <row r="3628" spans="1:3">
      <c r="A3628" t="s">
        <v>4</v>
      </c>
      <c r="B3628" s="4" t="s">
        <v>5</v>
      </c>
      <c r="C3628" s="4" t="s">
        <v>10</v>
      </c>
    </row>
    <row r="3629" spans="1:3">
      <c r="A3629" t="n">
        <v>23619</v>
      </c>
      <c r="B3629" s="12" t="n">
        <v>12</v>
      </c>
      <c r="C3629" s="7" t="n">
        <v>18</v>
      </c>
    </row>
    <row r="3630" spans="1:3">
      <c r="A3630" t="s">
        <v>4</v>
      </c>
      <c r="B3630" s="4" t="s">
        <v>5</v>
      </c>
      <c r="C3630" s="4" t="s">
        <v>20</v>
      </c>
    </row>
    <row r="3631" spans="1:3">
      <c r="A3631" t="n">
        <v>23622</v>
      </c>
      <c r="B3631" s="17" t="n">
        <v>3</v>
      </c>
      <c r="C3631" s="11" t="n">
        <f t="normal" ca="1">A3681</f>
        <v>0</v>
      </c>
    </row>
    <row r="3632" spans="1:3">
      <c r="A3632" t="s">
        <v>4</v>
      </c>
      <c r="B3632" s="4" t="s">
        <v>5</v>
      </c>
      <c r="C3632" s="4" t="s">
        <v>10</v>
      </c>
    </row>
    <row r="3633" spans="1:33">
      <c r="A3633" t="n">
        <v>23627</v>
      </c>
      <c r="B3633" s="12" t="n">
        <v>12</v>
      </c>
      <c r="C3633" s="7" t="n">
        <v>19</v>
      </c>
    </row>
    <row r="3634" spans="1:33">
      <c r="A3634" t="s">
        <v>4</v>
      </c>
      <c r="B3634" s="4" t="s">
        <v>5</v>
      </c>
      <c r="C3634" s="4" t="s">
        <v>20</v>
      </c>
    </row>
    <row r="3635" spans="1:33">
      <c r="A3635" t="n">
        <v>23630</v>
      </c>
      <c r="B3635" s="17" t="n">
        <v>3</v>
      </c>
      <c r="C3635" s="11" t="n">
        <f t="normal" ca="1">A3681</f>
        <v>0</v>
      </c>
    </row>
    <row r="3636" spans="1:33">
      <c r="A3636" t="s">
        <v>4</v>
      </c>
      <c r="B3636" s="4" t="s">
        <v>5</v>
      </c>
      <c r="C3636" s="4" t="s">
        <v>10</v>
      </c>
    </row>
    <row r="3637" spans="1:33">
      <c r="A3637" t="n">
        <v>23635</v>
      </c>
      <c r="B3637" s="12" t="n">
        <v>12</v>
      </c>
      <c r="C3637" s="7" t="n">
        <v>20</v>
      </c>
    </row>
    <row r="3638" spans="1:33">
      <c r="A3638" t="s">
        <v>4</v>
      </c>
      <c r="B3638" s="4" t="s">
        <v>5</v>
      </c>
      <c r="C3638" s="4" t="s">
        <v>20</v>
      </c>
    </row>
    <row r="3639" spans="1:33">
      <c r="A3639" t="n">
        <v>23638</v>
      </c>
      <c r="B3639" s="17" t="n">
        <v>3</v>
      </c>
      <c r="C3639" s="11" t="n">
        <f t="normal" ca="1">A3681</f>
        <v>0</v>
      </c>
    </row>
    <row r="3640" spans="1:33">
      <c r="A3640" t="s">
        <v>4</v>
      </c>
      <c r="B3640" s="4" t="s">
        <v>5</v>
      </c>
      <c r="C3640" s="4" t="s">
        <v>10</v>
      </c>
    </row>
    <row r="3641" spans="1:33">
      <c r="A3641" t="n">
        <v>23643</v>
      </c>
      <c r="B3641" s="12" t="n">
        <v>12</v>
      </c>
      <c r="C3641" s="7" t="n">
        <v>21</v>
      </c>
    </row>
    <row r="3642" spans="1:33">
      <c r="A3642" t="s">
        <v>4</v>
      </c>
      <c r="B3642" s="4" t="s">
        <v>5</v>
      </c>
      <c r="C3642" s="4" t="s">
        <v>20</v>
      </c>
    </row>
    <row r="3643" spans="1:33">
      <c r="A3643" t="n">
        <v>23646</v>
      </c>
      <c r="B3643" s="17" t="n">
        <v>3</v>
      </c>
      <c r="C3643" s="11" t="n">
        <f t="normal" ca="1">A3681</f>
        <v>0</v>
      </c>
    </row>
    <row r="3644" spans="1:33">
      <c r="A3644" t="s">
        <v>4</v>
      </c>
      <c r="B3644" s="4" t="s">
        <v>5</v>
      </c>
      <c r="C3644" s="4" t="s">
        <v>10</v>
      </c>
    </row>
    <row r="3645" spans="1:33">
      <c r="A3645" t="n">
        <v>23651</v>
      </c>
      <c r="B3645" s="12" t="n">
        <v>12</v>
      </c>
      <c r="C3645" s="7" t="n">
        <v>22</v>
      </c>
    </row>
    <row r="3646" spans="1:33">
      <c r="A3646" t="s">
        <v>4</v>
      </c>
      <c r="B3646" s="4" t="s">
        <v>5</v>
      </c>
      <c r="C3646" s="4" t="s">
        <v>20</v>
      </c>
    </row>
    <row r="3647" spans="1:33">
      <c r="A3647" t="n">
        <v>23654</v>
      </c>
      <c r="B3647" s="17" t="n">
        <v>3</v>
      </c>
      <c r="C3647" s="11" t="n">
        <f t="normal" ca="1">A3681</f>
        <v>0</v>
      </c>
    </row>
    <row r="3648" spans="1:33">
      <c r="A3648" t="s">
        <v>4</v>
      </c>
      <c r="B3648" s="4" t="s">
        <v>5</v>
      </c>
      <c r="C3648" s="4" t="s">
        <v>10</v>
      </c>
    </row>
    <row r="3649" spans="1:3">
      <c r="A3649" t="n">
        <v>23659</v>
      </c>
      <c r="B3649" s="12" t="n">
        <v>12</v>
      </c>
      <c r="C3649" s="7" t="n">
        <v>23</v>
      </c>
    </row>
    <row r="3650" spans="1:3">
      <c r="A3650" t="s">
        <v>4</v>
      </c>
      <c r="B3650" s="4" t="s">
        <v>5</v>
      </c>
      <c r="C3650" s="4" t="s">
        <v>20</v>
      </c>
    </row>
    <row r="3651" spans="1:3">
      <c r="A3651" t="n">
        <v>23662</v>
      </c>
      <c r="B3651" s="17" t="n">
        <v>3</v>
      </c>
      <c r="C3651" s="11" t="n">
        <f t="normal" ca="1">A3681</f>
        <v>0</v>
      </c>
    </row>
    <row r="3652" spans="1:3">
      <c r="A3652" t="s">
        <v>4</v>
      </c>
      <c r="B3652" s="4" t="s">
        <v>5</v>
      </c>
      <c r="C3652" s="4" t="s">
        <v>10</v>
      </c>
    </row>
    <row r="3653" spans="1:3">
      <c r="A3653" t="n">
        <v>23667</v>
      </c>
      <c r="B3653" s="12" t="n">
        <v>12</v>
      </c>
      <c r="C3653" s="7" t="n">
        <v>24</v>
      </c>
    </row>
    <row r="3654" spans="1:3">
      <c r="A3654" t="s">
        <v>4</v>
      </c>
      <c r="B3654" s="4" t="s">
        <v>5</v>
      </c>
      <c r="C3654" s="4" t="s">
        <v>20</v>
      </c>
    </row>
    <row r="3655" spans="1:3">
      <c r="A3655" t="n">
        <v>23670</v>
      </c>
      <c r="B3655" s="17" t="n">
        <v>3</v>
      </c>
      <c r="C3655" s="11" t="n">
        <f t="normal" ca="1">A3681</f>
        <v>0</v>
      </c>
    </row>
    <row r="3656" spans="1:3">
      <c r="A3656" t="s">
        <v>4</v>
      </c>
      <c r="B3656" s="4" t="s">
        <v>5</v>
      </c>
      <c r="C3656" s="4" t="s">
        <v>10</v>
      </c>
    </row>
    <row r="3657" spans="1:3">
      <c r="A3657" t="n">
        <v>23675</v>
      </c>
      <c r="B3657" s="12" t="n">
        <v>12</v>
      </c>
      <c r="C3657" s="7" t="n">
        <v>25</v>
      </c>
    </row>
    <row r="3658" spans="1:3">
      <c r="A3658" t="s">
        <v>4</v>
      </c>
      <c r="B3658" s="4" t="s">
        <v>5</v>
      </c>
      <c r="C3658" s="4" t="s">
        <v>20</v>
      </c>
    </row>
    <row r="3659" spans="1:3">
      <c r="A3659" t="n">
        <v>23678</v>
      </c>
      <c r="B3659" s="17" t="n">
        <v>3</v>
      </c>
      <c r="C3659" s="11" t="n">
        <f t="normal" ca="1">A3681</f>
        <v>0</v>
      </c>
    </row>
    <row r="3660" spans="1:3">
      <c r="A3660" t="s">
        <v>4</v>
      </c>
      <c r="B3660" s="4" t="s">
        <v>5</v>
      </c>
      <c r="C3660" s="4" t="s">
        <v>10</v>
      </c>
    </row>
    <row r="3661" spans="1:3">
      <c r="A3661" t="n">
        <v>23683</v>
      </c>
      <c r="B3661" s="12" t="n">
        <v>12</v>
      </c>
      <c r="C3661" s="7" t="n">
        <v>26</v>
      </c>
    </row>
    <row r="3662" spans="1:3">
      <c r="A3662" t="s">
        <v>4</v>
      </c>
      <c r="B3662" s="4" t="s">
        <v>5</v>
      </c>
      <c r="C3662" s="4" t="s">
        <v>20</v>
      </c>
    </row>
    <row r="3663" spans="1:3">
      <c r="A3663" t="n">
        <v>23686</v>
      </c>
      <c r="B3663" s="17" t="n">
        <v>3</v>
      </c>
      <c r="C3663" s="11" t="n">
        <f t="normal" ca="1">A3681</f>
        <v>0</v>
      </c>
    </row>
    <row r="3664" spans="1:3">
      <c r="A3664" t="s">
        <v>4</v>
      </c>
      <c r="B3664" s="4" t="s">
        <v>5</v>
      </c>
      <c r="C3664" s="4" t="s">
        <v>10</v>
      </c>
    </row>
    <row r="3665" spans="1:3">
      <c r="A3665" t="n">
        <v>23691</v>
      </c>
      <c r="B3665" s="12" t="n">
        <v>12</v>
      </c>
      <c r="C3665" s="7" t="n">
        <v>27</v>
      </c>
    </row>
    <row r="3666" spans="1:3">
      <c r="A3666" t="s">
        <v>4</v>
      </c>
      <c r="B3666" s="4" t="s">
        <v>5</v>
      </c>
      <c r="C3666" s="4" t="s">
        <v>20</v>
      </c>
    </row>
    <row r="3667" spans="1:3">
      <c r="A3667" t="n">
        <v>23694</v>
      </c>
      <c r="B3667" s="17" t="n">
        <v>3</v>
      </c>
      <c r="C3667" s="11" t="n">
        <f t="normal" ca="1">A3681</f>
        <v>0</v>
      </c>
    </row>
    <row r="3668" spans="1:3">
      <c r="A3668" t="s">
        <v>4</v>
      </c>
      <c r="B3668" s="4" t="s">
        <v>5</v>
      </c>
      <c r="C3668" s="4" t="s">
        <v>10</v>
      </c>
    </row>
    <row r="3669" spans="1:3">
      <c r="A3669" t="n">
        <v>23699</v>
      </c>
      <c r="B3669" s="12" t="n">
        <v>12</v>
      </c>
      <c r="C3669" s="7" t="n">
        <v>28</v>
      </c>
    </row>
    <row r="3670" spans="1:3">
      <c r="A3670" t="s">
        <v>4</v>
      </c>
      <c r="B3670" s="4" t="s">
        <v>5</v>
      </c>
      <c r="C3670" s="4" t="s">
        <v>20</v>
      </c>
    </row>
    <row r="3671" spans="1:3">
      <c r="A3671" t="n">
        <v>23702</v>
      </c>
      <c r="B3671" s="17" t="n">
        <v>3</v>
      </c>
      <c r="C3671" s="11" t="n">
        <f t="normal" ca="1">A3681</f>
        <v>0</v>
      </c>
    </row>
    <row r="3672" spans="1:3">
      <c r="A3672" t="s">
        <v>4</v>
      </c>
      <c r="B3672" s="4" t="s">
        <v>5</v>
      </c>
      <c r="C3672" s="4" t="s">
        <v>10</v>
      </c>
    </row>
    <row r="3673" spans="1:3">
      <c r="A3673" t="n">
        <v>23707</v>
      </c>
      <c r="B3673" s="12" t="n">
        <v>12</v>
      </c>
      <c r="C3673" s="7" t="n">
        <v>29</v>
      </c>
    </row>
    <row r="3674" spans="1:3">
      <c r="A3674" t="s">
        <v>4</v>
      </c>
      <c r="B3674" s="4" t="s">
        <v>5</v>
      </c>
      <c r="C3674" s="4" t="s">
        <v>20</v>
      </c>
    </row>
    <row r="3675" spans="1:3">
      <c r="A3675" t="n">
        <v>23710</v>
      </c>
      <c r="B3675" s="17" t="n">
        <v>3</v>
      </c>
      <c r="C3675" s="11" t="n">
        <f t="normal" ca="1">A3681</f>
        <v>0</v>
      </c>
    </row>
    <row r="3676" spans="1:3">
      <c r="A3676" t="s">
        <v>4</v>
      </c>
      <c r="B3676" s="4" t="s">
        <v>5</v>
      </c>
      <c r="C3676" s="4" t="s">
        <v>10</v>
      </c>
    </row>
    <row r="3677" spans="1:3">
      <c r="A3677" t="n">
        <v>23715</v>
      </c>
      <c r="B3677" s="12" t="n">
        <v>12</v>
      </c>
      <c r="C3677" s="7" t="n">
        <v>30</v>
      </c>
    </row>
    <row r="3678" spans="1:3">
      <c r="A3678" t="s">
        <v>4</v>
      </c>
      <c r="B3678" s="4" t="s">
        <v>5</v>
      </c>
      <c r="C3678" s="4" t="s">
        <v>20</v>
      </c>
    </row>
    <row r="3679" spans="1:3">
      <c r="A3679" t="n">
        <v>23718</v>
      </c>
      <c r="B3679" s="17" t="n">
        <v>3</v>
      </c>
      <c r="C3679" s="11" t="n">
        <f t="normal" ca="1">A3681</f>
        <v>0</v>
      </c>
    </row>
    <row r="3680" spans="1:3">
      <c r="A3680" t="s">
        <v>4</v>
      </c>
      <c r="B3680" s="4" t="s">
        <v>5</v>
      </c>
    </row>
    <row r="3681" spans="1:3">
      <c r="A3681" t="n">
        <v>23723</v>
      </c>
      <c r="B3681" s="5" t="n">
        <v>1</v>
      </c>
    </row>
    <row r="3682" spans="1:3" s="3" customFormat="1" customHeight="0">
      <c r="A3682" s="3" t="s">
        <v>2</v>
      </c>
      <c r="B3682" s="3" t="s">
        <v>127</v>
      </c>
    </row>
    <row r="3683" spans="1:3">
      <c r="A3683" t="s">
        <v>4</v>
      </c>
      <c r="B3683" s="4" t="s">
        <v>5</v>
      </c>
      <c r="C3683" s="4" t="s">
        <v>13</v>
      </c>
      <c r="D3683" s="4" t="s">
        <v>13</v>
      </c>
      <c r="E3683" s="4" t="s">
        <v>13</v>
      </c>
      <c r="F3683" s="4" t="s">
        <v>13</v>
      </c>
      <c r="G3683" s="4" t="s">
        <v>10</v>
      </c>
      <c r="H3683" s="4" t="s">
        <v>20</v>
      </c>
      <c r="I3683" s="4" t="s">
        <v>10</v>
      </c>
      <c r="J3683" s="4" t="s">
        <v>20</v>
      </c>
      <c r="K3683" s="4" t="s">
        <v>10</v>
      </c>
      <c r="L3683" s="4" t="s">
        <v>20</v>
      </c>
      <c r="M3683" s="4" t="s">
        <v>10</v>
      </c>
      <c r="N3683" s="4" t="s">
        <v>20</v>
      </c>
      <c r="O3683" s="4" t="s">
        <v>10</v>
      </c>
      <c r="P3683" s="4" t="s">
        <v>20</v>
      </c>
      <c r="Q3683" s="4" t="s">
        <v>10</v>
      </c>
      <c r="R3683" s="4" t="s">
        <v>20</v>
      </c>
      <c r="S3683" s="4" t="s">
        <v>10</v>
      </c>
      <c r="T3683" s="4" t="s">
        <v>20</v>
      </c>
      <c r="U3683" s="4" t="s">
        <v>10</v>
      </c>
      <c r="V3683" s="4" t="s">
        <v>20</v>
      </c>
      <c r="W3683" s="4" t="s">
        <v>10</v>
      </c>
      <c r="X3683" s="4" t="s">
        <v>20</v>
      </c>
      <c r="Y3683" s="4" t="s">
        <v>10</v>
      </c>
      <c r="Z3683" s="4" t="s">
        <v>20</v>
      </c>
      <c r="AA3683" s="4" t="s">
        <v>10</v>
      </c>
      <c r="AB3683" s="4" t="s">
        <v>20</v>
      </c>
      <c r="AC3683" s="4" t="s">
        <v>10</v>
      </c>
      <c r="AD3683" s="4" t="s">
        <v>20</v>
      </c>
      <c r="AE3683" s="4" t="s">
        <v>10</v>
      </c>
      <c r="AF3683" s="4" t="s">
        <v>20</v>
      </c>
      <c r="AG3683" s="4" t="s">
        <v>20</v>
      </c>
    </row>
    <row r="3684" spans="1:3">
      <c r="A3684" t="n">
        <v>23724</v>
      </c>
      <c r="B3684" s="47" t="n">
        <v>6</v>
      </c>
      <c r="C3684" s="7" t="n">
        <v>31</v>
      </c>
      <c r="D3684" s="7" t="n">
        <v>14</v>
      </c>
      <c r="E3684" s="7" t="n">
        <v>1</v>
      </c>
      <c r="F3684" s="7" t="n">
        <v>13</v>
      </c>
      <c r="G3684" s="7" t="n">
        <v>1</v>
      </c>
      <c r="H3684" s="11" t="n">
        <f t="normal" ca="1">A3686</f>
        <v>0</v>
      </c>
      <c r="I3684" s="7" t="n">
        <v>2</v>
      </c>
      <c r="J3684" s="11" t="n">
        <f t="normal" ca="1">A3690</f>
        <v>0</v>
      </c>
      <c r="K3684" s="7" t="n">
        <v>3</v>
      </c>
      <c r="L3684" s="11" t="n">
        <f t="normal" ca="1">A3694</f>
        <v>0</v>
      </c>
      <c r="M3684" s="7" t="n">
        <v>4</v>
      </c>
      <c r="N3684" s="11" t="n">
        <f t="normal" ca="1">A3698</f>
        <v>0</v>
      </c>
      <c r="O3684" s="7" t="n">
        <v>5</v>
      </c>
      <c r="P3684" s="11" t="n">
        <f t="normal" ca="1">A3702</f>
        <v>0</v>
      </c>
      <c r="Q3684" s="7" t="n">
        <v>6</v>
      </c>
      <c r="R3684" s="11" t="n">
        <f t="normal" ca="1">A3706</f>
        <v>0</v>
      </c>
      <c r="S3684" s="7" t="n">
        <v>7</v>
      </c>
      <c r="T3684" s="11" t="n">
        <f t="normal" ca="1">A3710</f>
        <v>0</v>
      </c>
      <c r="U3684" s="7" t="n">
        <v>8</v>
      </c>
      <c r="V3684" s="11" t="n">
        <f t="normal" ca="1">A3714</f>
        <v>0</v>
      </c>
      <c r="W3684" s="7" t="n">
        <v>9</v>
      </c>
      <c r="X3684" s="11" t="n">
        <f t="normal" ca="1">A3718</f>
        <v>0</v>
      </c>
      <c r="Y3684" s="7" t="n">
        <v>11</v>
      </c>
      <c r="Z3684" s="11" t="n">
        <f t="normal" ca="1">A3722</f>
        <v>0</v>
      </c>
      <c r="AA3684" s="7" t="n">
        <v>16</v>
      </c>
      <c r="AB3684" s="11" t="n">
        <f t="normal" ca="1">A3726</f>
        <v>0</v>
      </c>
      <c r="AC3684" s="7" t="n">
        <v>15</v>
      </c>
      <c r="AD3684" s="11" t="n">
        <f t="normal" ca="1">A3730</f>
        <v>0</v>
      </c>
      <c r="AE3684" s="7" t="n">
        <v>14</v>
      </c>
      <c r="AF3684" s="11" t="n">
        <f t="normal" ca="1">A3734</f>
        <v>0</v>
      </c>
      <c r="AG3684" s="11" t="n">
        <f t="normal" ca="1">A3738</f>
        <v>0</v>
      </c>
    </row>
    <row r="3685" spans="1:3">
      <c r="A3685" t="s">
        <v>4</v>
      </c>
      <c r="B3685" s="4" t="s">
        <v>5</v>
      </c>
      <c r="C3685" s="4" t="s">
        <v>10</v>
      </c>
    </row>
    <row r="3686" spans="1:3">
      <c r="A3686" t="n">
        <v>23811</v>
      </c>
      <c r="B3686" s="12" t="n">
        <v>12</v>
      </c>
      <c r="C3686" s="7" t="n">
        <v>18</v>
      </c>
    </row>
    <row r="3687" spans="1:3">
      <c r="A3687" t="s">
        <v>4</v>
      </c>
      <c r="B3687" s="4" t="s">
        <v>5</v>
      </c>
      <c r="C3687" s="4" t="s">
        <v>20</v>
      </c>
    </row>
    <row r="3688" spans="1:3">
      <c r="A3688" t="n">
        <v>23814</v>
      </c>
      <c r="B3688" s="17" t="n">
        <v>3</v>
      </c>
      <c r="C3688" s="11" t="n">
        <f t="normal" ca="1">A3738</f>
        <v>0</v>
      </c>
    </row>
    <row r="3689" spans="1:3">
      <c r="A3689" t="s">
        <v>4</v>
      </c>
      <c r="B3689" s="4" t="s">
        <v>5</v>
      </c>
      <c r="C3689" s="4" t="s">
        <v>10</v>
      </c>
    </row>
    <row r="3690" spans="1:3">
      <c r="A3690" t="n">
        <v>23819</v>
      </c>
      <c r="B3690" s="12" t="n">
        <v>12</v>
      </c>
      <c r="C3690" s="7" t="n">
        <v>19</v>
      </c>
    </row>
    <row r="3691" spans="1:3">
      <c r="A3691" t="s">
        <v>4</v>
      </c>
      <c r="B3691" s="4" t="s">
        <v>5</v>
      </c>
      <c r="C3691" s="4" t="s">
        <v>20</v>
      </c>
    </row>
    <row r="3692" spans="1:3">
      <c r="A3692" t="n">
        <v>23822</v>
      </c>
      <c r="B3692" s="17" t="n">
        <v>3</v>
      </c>
      <c r="C3692" s="11" t="n">
        <f t="normal" ca="1">A3738</f>
        <v>0</v>
      </c>
    </row>
    <row r="3693" spans="1:3">
      <c r="A3693" t="s">
        <v>4</v>
      </c>
      <c r="B3693" s="4" t="s">
        <v>5</v>
      </c>
      <c r="C3693" s="4" t="s">
        <v>10</v>
      </c>
    </row>
    <row r="3694" spans="1:3">
      <c r="A3694" t="n">
        <v>23827</v>
      </c>
      <c r="B3694" s="12" t="n">
        <v>12</v>
      </c>
      <c r="C3694" s="7" t="n">
        <v>20</v>
      </c>
    </row>
    <row r="3695" spans="1:3">
      <c r="A3695" t="s">
        <v>4</v>
      </c>
      <c r="B3695" s="4" t="s">
        <v>5</v>
      </c>
      <c r="C3695" s="4" t="s">
        <v>20</v>
      </c>
    </row>
    <row r="3696" spans="1:3">
      <c r="A3696" t="n">
        <v>23830</v>
      </c>
      <c r="B3696" s="17" t="n">
        <v>3</v>
      </c>
      <c r="C3696" s="11" t="n">
        <f t="normal" ca="1">A3738</f>
        <v>0</v>
      </c>
    </row>
    <row r="3697" spans="1:33">
      <c r="A3697" t="s">
        <v>4</v>
      </c>
      <c r="B3697" s="4" t="s">
        <v>5</v>
      </c>
      <c r="C3697" s="4" t="s">
        <v>10</v>
      </c>
    </row>
    <row r="3698" spans="1:33">
      <c r="A3698" t="n">
        <v>23835</v>
      </c>
      <c r="B3698" s="12" t="n">
        <v>12</v>
      </c>
      <c r="C3698" s="7" t="n">
        <v>21</v>
      </c>
    </row>
    <row r="3699" spans="1:33">
      <c r="A3699" t="s">
        <v>4</v>
      </c>
      <c r="B3699" s="4" t="s">
        <v>5</v>
      </c>
      <c r="C3699" s="4" t="s">
        <v>20</v>
      </c>
    </row>
    <row r="3700" spans="1:33">
      <c r="A3700" t="n">
        <v>23838</v>
      </c>
      <c r="B3700" s="17" t="n">
        <v>3</v>
      </c>
      <c r="C3700" s="11" t="n">
        <f t="normal" ca="1">A3738</f>
        <v>0</v>
      </c>
    </row>
    <row r="3701" spans="1:33">
      <c r="A3701" t="s">
        <v>4</v>
      </c>
      <c r="B3701" s="4" t="s">
        <v>5</v>
      </c>
      <c r="C3701" s="4" t="s">
        <v>10</v>
      </c>
    </row>
    <row r="3702" spans="1:33">
      <c r="A3702" t="n">
        <v>23843</v>
      </c>
      <c r="B3702" s="12" t="n">
        <v>12</v>
      </c>
      <c r="C3702" s="7" t="n">
        <v>22</v>
      </c>
    </row>
    <row r="3703" spans="1:33">
      <c r="A3703" t="s">
        <v>4</v>
      </c>
      <c r="B3703" s="4" t="s">
        <v>5</v>
      </c>
      <c r="C3703" s="4" t="s">
        <v>20</v>
      </c>
    </row>
    <row r="3704" spans="1:33">
      <c r="A3704" t="n">
        <v>23846</v>
      </c>
      <c r="B3704" s="17" t="n">
        <v>3</v>
      </c>
      <c r="C3704" s="11" t="n">
        <f t="normal" ca="1">A3738</f>
        <v>0</v>
      </c>
    </row>
    <row r="3705" spans="1:33">
      <c r="A3705" t="s">
        <v>4</v>
      </c>
      <c r="B3705" s="4" t="s">
        <v>5</v>
      </c>
      <c r="C3705" s="4" t="s">
        <v>10</v>
      </c>
    </row>
    <row r="3706" spans="1:33">
      <c r="A3706" t="n">
        <v>23851</v>
      </c>
      <c r="B3706" s="12" t="n">
        <v>12</v>
      </c>
      <c r="C3706" s="7" t="n">
        <v>23</v>
      </c>
    </row>
    <row r="3707" spans="1:33">
      <c r="A3707" t="s">
        <v>4</v>
      </c>
      <c r="B3707" s="4" t="s">
        <v>5</v>
      </c>
      <c r="C3707" s="4" t="s">
        <v>20</v>
      </c>
    </row>
    <row r="3708" spans="1:33">
      <c r="A3708" t="n">
        <v>23854</v>
      </c>
      <c r="B3708" s="17" t="n">
        <v>3</v>
      </c>
      <c r="C3708" s="11" t="n">
        <f t="normal" ca="1">A3738</f>
        <v>0</v>
      </c>
    </row>
    <row r="3709" spans="1:33">
      <c r="A3709" t="s">
        <v>4</v>
      </c>
      <c r="B3709" s="4" t="s">
        <v>5</v>
      </c>
      <c r="C3709" s="4" t="s">
        <v>10</v>
      </c>
    </row>
    <row r="3710" spans="1:33">
      <c r="A3710" t="n">
        <v>23859</v>
      </c>
      <c r="B3710" s="12" t="n">
        <v>12</v>
      </c>
      <c r="C3710" s="7" t="n">
        <v>24</v>
      </c>
    </row>
    <row r="3711" spans="1:33">
      <c r="A3711" t="s">
        <v>4</v>
      </c>
      <c r="B3711" s="4" t="s">
        <v>5</v>
      </c>
      <c r="C3711" s="4" t="s">
        <v>20</v>
      </c>
    </row>
    <row r="3712" spans="1:33">
      <c r="A3712" t="n">
        <v>23862</v>
      </c>
      <c r="B3712" s="17" t="n">
        <v>3</v>
      </c>
      <c r="C3712" s="11" t="n">
        <f t="normal" ca="1">A3738</f>
        <v>0</v>
      </c>
    </row>
    <row r="3713" spans="1:3">
      <c r="A3713" t="s">
        <v>4</v>
      </c>
      <c r="B3713" s="4" t="s">
        <v>5</v>
      </c>
      <c r="C3713" s="4" t="s">
        <v>10</v>
      </c>
    </row>
    <row r="3714" spans="1:3">
      <c r="A3714" t="n">
        <v>23867</v>
      </c>
      <c r="B3714" s="12" t="n">
        <v>12</v>
      </c>
      <c r="C3714" s="7" t="n">
        <v>25</v>
      </c>
    </row>
    <row r="3715" spans="1:3">
      <c r="A3715" t="s">
        <v>4</v>
      </c>
      <c r="B3715" s="4" t="s">
        <v>5</v>
      </c>
      <c r="C3715" s="4" t="s">
        <v>20</v>
      </c>
    </row>
    <row r="3716" spans="1:3">
      <c r="A3716" t="n">
        <v>23870</v>
      </c>
      <c r="B3716" s="17" t="n">
        <v>3</v>
      </c>
      <c r="C3716" s="11" t="n">
        <f t="normal" ca="1">A3738</f>
        <v>0</v>
      </c>
    </row>
    <row r="3717" spans="1:3">
      <c r="A3717" t="s">
        <v>4</v>
      </c>
      <c r="B3717" s="4" t="s">
        <v>5</v>
      </c>
      <c r="C3717" s="4" t="s">
        <v>10</v>
      </c>
    </row>
    <row r="3718" spans="1:3">
      <c r="A3718" t="n">
        <v>23875</v>
      </c>
      <c r="B3718" s="12" t="n">
        <v>12</v>
      </c>
      <c r="C3718" s="7" t="n">
        <v>26</v>
      </c>
    </row>
    <row r="3719" spans="1:3">
      <c r="A3719" t="s">
        <v>4</v>
      </c>
      <c r="B3719" s="4" t="s">
        <v>5</v>
      </c>
      <c r="C3719" s="4" t="s">
        <v>20</v>
      </c>
    </row>
    <row r="3720" spans="1:3">
      <c r="A3720" t="n">
        <v>23878</v>
      </c>
      <c r="B3720" s="17" t="n">
        <v>3</v>
      </c>
      <c r="C3720" s="11" t="n">
        <f t="normal" ca="1">A3738</f>
        <v>0</v>
      </c>
    </row>
    <row r="3721" spans="1:3">
      <c r="A3721" t="s">
        <v>4</v>
      </c>
      <c r="B3721" s="4" t="s">
        <v>5</v>
      </c>
      <c r="C3721" s="4" t="s">
        <v>10</v>
      </c>
    </row>
    <row r="3722" spans="1:3">
      <c r="A3722" t="n">
        <v>23883</v>
      </c>
      <c r="B3722" s="12" t="n">
        <v>12</v>
      </c>
      <c r="C3722" s="7" t="n">
        <v>27</v>
      </c>
    </row>
    <row r="3723" spans="1:3">
      <c r="A3723" t="s">
        <v>4</v>
      </c>
      <c r="B3723" s="4" t="s">
        <v>5</v>
      </c>
      <c r="C3723" s="4" t="s">
        <v>20</v>
      </c>
    </row>
    <row r="3724" spans="1:3">
      <c r="A3724" t="n">
        <v>23886</v>
      </c>
      <c r="B3724" s="17" t="n">
        <v>3</v>
      </c>
      <c r="C3724" s="11" t="n">
        <f t="normal" ca="1">A3738</f>
        <v>0</v>
      </c>
    </row>
    <row r="3725" spans="1:3">
      <c r="A3725" t="s">
        <v>4</v>
      </c>
      <c r="B3725" s="4" t="s">
        <v>5</v>
      </c>
      <c r="C3725" s="4" t="s">
        <v>10</v>
      </c>
    </row>
    <row r="3726" spans="1:3">
      <c r="A3726" t="n">
        <v>23891</v>
      </c>
      <c r="B3726" s="12" t="n">
        <v>12</v>
      </c>
      <c r="C3726" s="7" t="n">
        <v>28</v>
      </c>
    </row>
    <row r="3727" spans="1:3">
      <c r="A3727" t="s">
        <v>4</v>
      </c>
      <c r="B3727" s="4" t="s">
        <v>5</v>
      </c>
      <c r="C3727" s="4" t="s">
        <v>20</v>
      </c>
    </row>
    <row r="3728" spans="1:3">
      <c r="A3728" t="n">
        <v>23894</v>
      </c>
      <c r="B3728" s="17" t="n">
        <v>3</v>
      </c>
      <c r="C3728" s="11" t="n">
        <f t="normal" ca="1">A3738</f>
        <v>0</v>
      </c>
    </row>
    <row r="3729" spans="1:3">
      <c r="A3729" t="s">
        <v>4</v>
      </c>
      <c r="B3729" s="4" t="s">
        <v>5</v>
      </c>
      <c r="C3729" s="4" t="s">
        <v>10</v>
      </c>
    </row>
    <row r="3730" spans="1:3">
      <c r="A3730" t="n">
        <v>23899</v>
      </c>
      <c r="B3730" s="12" t="n">
        <v>12</v>
      </c>
      <c r="C3730" s="7" t="n">
        <v>29</v>
      </c>
    </row>
    <row r="3731" spans="1:3">
      <c r="A3731" t="s">
        <v>4</v>
      </c>
      <c r="B3731" s="4" t="s">
        <v>5</v>
      </c>
      <c r="C3731" s="4" t="s">
        <v>20</v>
      </c>
    </row>
    <row r="3732" spans="1:3">
      <c r="A3732" t="n">
        <v>23902</v>
      </c>
      <c r="B3732" s="17" t="n">
        <v>3</v>
      </c>
      <c r="C3732" s="11" t="n">
        <f t="normal" ca="1">A3738</f>
        <v>0</v>
      </c>
    </row>
    <row r="3733" spans="1:3">
      <c r="A3733" t="s">
        <v>4</v>
      </c>
      <c r="B3733" s="4" t="s">
        <v>5</v>
      </c>
      <c r="C3733" s="4" t="s">
        <v>10</v>
      </c>
    </row>
    <row r="3734" spans="1:3">
      <c r="A3734" t="n">
        <v>23907</v>
      </c>
      <c r="B3734" s="12" t="n">
        <v>12</v>
      </c>
      <c r="C3734" s="7" t="n">
        <v>30</v>
      </c>
    </row>
    <row r="3735" spans="1:3">
      <c r="A3735" t="s">
        <v>4</v>
      </c>
      <c r="B3735" s="4" t="s">
        <v>5</v>
      </c>
      <c r="C3735" s="4" t="s">
        <v>20</v>
      </c>
    </row>
    <row r="3736" spans="1:3">
      <c r="A3736" t="n">
        <v>23910</v>
      </c>
      <c r="B3736" s="17" t="n">
        <v>3</v>
      </c>
      <c r="C3736" s="11" t="n">
        <f t="normal" ca="1">A3738</f>
        <v>0</v>
      </c>
    </row>
    <row r="3737" spans="1:3">
      <c r="A3737" t="s">
        <v>4</v>
      </c>
      <c r="B3737" s="4" t="s">
        <v>5</v>
      </c>
    </row>
    <row r="3738" spans="1:3">
      <c r="A3738" t="n">
        <v>23915</v>
      </c>
      <c r="B3738" s="5" t="n">
        <v>1</v>
      </c>
    </row>
    <row r="3739" spans="1:3" s="3" customFormat="1" customHeight="0">
      <c r="A3739" s="3" t="s">
        <v>2</v>
      </c>
      <c r="B3739" s="3" t="s">
        <v>128</v>
      </c>
    </row>
    <row r="3740" spans="1:3">
      <c r="A3740" t="s">
        <v>4</v>
      </c>
      <c r="B3740" s="4" t="s">
        <v>5</v>
      </c>
      <c r="C3740" s="4" t="s">
        <v>13</v>
      </c>
      <c r="D3740" s="4" t="s">
        <v>10</v>
      </c>
    </row>
    <row r="3741" spans="1:3">
      <c r="A3741" t="n">
        <v>23916</v>
      </c>
      <c r="B3741" s="27" t="n">
        <v>22</v>
      </c>
      <c r="C3741" s="7" t="n">
        <v>21</v>
      </c>
      <c r="D3741" s="7" t="n">
        <v>0</v>
      </c>
    </row>
    <row r="3742" spans="1:3">
      <c r="A3742" t="s">
        <v>4</v>
      </c>
      <c r="B3742" s="4" t="s">
        <v>5</v>
      </c>
      <c r="C3742" s="4" t="s">
        <v>13</v>
      </c>
      <c r="D3742" s="4" t="s">
        <v>10</v>
      </c>
      <c r="E3742" s="4" t="s">
        <v>22</v>
      </c>
    </row>
    <row r="3743" spans="1:3">
      <c r="A3743" t="n">
        <v>23920</v>
      </c>
      <c r="B3743" s="28" t="n">
        <v>58</v>
      </c>
      <c r="C3743" s="7" t="n">
        <v>0</v>
      </c>
      <c r="D3743" s="7" t="n">
        <v>1000</v>
      </c>
      <c r="E3743" s="7" t="n">
        <v>1</v>
      </c>
    </row>
    <row r="3744" spans="1:3">
      <c r="A3744" t="s">
        <v>4</v>
      </c>
      <c r="B3744" s="4" t="s">
        <v>5</v>
      </c>
      <c r="C3744" s="4" t="s">
        <v>13</v>
      </c>
      <c r="D3744" s="4" t="s">
        <v>10</v>
      </c>
    </row>
    <row r="3745" spans="1:5">
      <c r="A3745" t="n">
        <v>23928</v>
      </c>
      <c r="B3745" s="28" t="n">
        <v>58</v>
      </c>
      <c r="C3745" s="7" t="n">
        <v>255</v>
      </c>
      <c r="D3745" s="7" t="n">
        <v>0</v>
      </c>
    </row>
    <row r="3746" spans="1:5">
      <c r="A3746" t="s">
        <v>4</v>
      </c>
      <c r="B3746" s="4" t="s">
        <v>5</v>
      </c>
      <c r="C3746" s="4" t="s">
        <v>13</v>
      </c>
      <c r="D3746" s="4" t="s">
        <v>13</v>
      </c>
      <c r="E3746" s="4" t="s">
        <v>13</v>
      </c>
      <c r="F3746" s="4" t="s">
        <v>13</v>
      </c>
    </row>
    <row r="3747" spans="1:5">
      <c r="A3747" t="n">
        <v>23932</v>
      </c>
      <c r="B3747" s="13" t="n">
        <v>14</v>
      </c>
      <c r="C3747" s="7" t="n">
        <v>2</v>
      </c>
      <c r="D3747" s="7" t="n">
        <v>0</v>
      </c>
      <c r="E3747" s="7" t="n">
        <v>0</v>
      </c>
      <c r="F3747" s="7" t="n">
        <v>0</v>
      </c>
    </row>
    <row r="3748" spans="1:5">
      <c r="A3748" t="s">
        <v>4</v>
      </c>
      <c r="B3748" s="4" t="s">
        <v>5</v>
      </c>
      <c r="C3748" s="4" t="s">
        <v>13</v>
      </c>
      <c r="D3748" s="4" t="s">
        <v>13</v>
      </c>
      <c r="E3748" s="4" t="s">
        <v>13</v>
      </c>
      <c r="F3748" s="4" t="s">
        <v>13</v>
      </c>
    </row>
    <row r="3749" spans="1:5">
      <c r="A3749" t="n">
        <v>23937</v>
      </c>
      <c r="B3749" s="13" t="n">
        <v>14</v>
      </c>
      <c r="C3749" s="7" t="n">
        <v>16</v>
      </c>
      <c r="D3749" s="7" t="n">
        <v>0</v>
      </c>
      <c r="E3749" s="7" t="n">
        <v>0</v>
      </c>
      <c r="F3749" s="7" t="n">
        <v>0</v>
      </c>
    </row>
    <row r="3750" spans="1:5">
      <c r="A3750" t="s">
        <v>4</v>
      </c>
      <c r="B3750" s="4" t="s">
        <v>5</v>
      </c>
      <c r="C3750" s="4" t="s">
        <v>13</v>
      </c>
      <c r="D3750" s="4" t="s">
        <v>13</v>
      </c>
      <c r="E3750" s="4" t="s">
        <v>13</v>
      </c>
      <c r="F3750" s="4" t="s">
        <v>13</v>
      </c>
    </row>
    <row r="3751" spans="1:5">
      <c r="A3751" t="n">
        <v>23942</v>
      </c>
      <c r="B3751" s="13" t="n">
        <v>14</v>
      </c>
      <c r="C3751" s="7" t="n">
        <v>4</v>
      </c>
      <c r="D3751" s="7" t="n">
        <v>0</v>
      </c>
      <c r="E3751" s="7" t="n">
        <v>0</v>
      </c>
      <c r="F3751" s="7" t="n">
        <v>0</v>
      </c>
    </row>
    <row r="3752" spans="1:5">
      <c r="A3752" t="s">
        <v>4</v>
      </c>
      <c r="B3752" s="4" t="s">
        <v>5</v>
      </c>
      <c r="C3752" s="4" t="s">
        <v>13</v>
      </c>
      <c r="D3752" s="4" t="s">
        <v>13</v>
      </c>
      <c r="E3752" s="4" t="s">
        <v>13</v>
      </c>
      <c r="F3752" s="4" t="s">
        <v>13</v>
      </c>
    </row>
    <row r="3753" spans="1:5">
      <c r="A3753" t="n">
        <v>23947</v>
      </c>
      <c r="B3753" s="13" t="n">
        <v>14</v>
      </c>
      <c r="C3753" s="7" t="n">
        <v>128</v>
      </c>
      <c r="D3753" s="7" t="n">
        <v>0</v>
      </c>
      <c r="E3753" s="7" t="n">
        <v>0</v>
      </c>
      <c r="F3753" s="7" t="n">
        <v>0</v>
      </c>
    </row>
    <row r="3754" spans="1:5">
      <c r="A3754" t="s">
        <v>4</v>
      </c>
      <c r="B3754" s="4" t="s">
        <v>5</v>
      </c>
      <c r="C3754" s="4" t="s">
        <v>13</v>
      </c>
      <c r="D3754" s="4" t="s">
        <v>10</v>
      </c>
    </row>
    <row r="3755" spans="1:5">
      <c r="A3755" t="n">
        <v>23952</v>
      </c>
      <c r="B3755" s="25" t="n">
        <v>45</v>
      </c>
      <c r="C3755" s="7" t="n">
        <v>18</v>
      </c>
      <c r="D3755" s="7" t="n">
        <v>16</v>
      </c>
    </row>
    <row r="3756" spans="1:5">
      <c r="A3756" t="s">
        <v>4</v>
      </c>
      <c r="B3756" s="4" t="s">
        <v>5</v>
      </c>
      <c r="C3756" s="4" t="s">
        <v>13</v>
      </c>
      <c r="D3756" s="4" t="s">
        <v>10</v>
      </c>
    </row>
    <row r="3757" spans="1:5">
      <c r="A3757" t="n">
        <v>23956</v>
      </c>
      <c r="B3757" s="25" t="n">
        <v>45</v>
      </c>
      <c r="C3757" s="7" t="n">
        <v>18</v>
      </c>
      <c r="D3757" s="7" t="n">
        <v>4</v>
      </c>
    </row>
    <row r="3758" spans="1:5">
      <c r="A3758" t="s">
        <v>4</v>
      </c>
      <c r="B3758" s="4" t="s">
        <v>5</v>
      </c>
      <c r="C3758" s="4" t="s">
        <v>13</v>
      </c>
      <c r="D3758" s="4" t="s">
        <v>10</v>
      </c>
    </row>
    <row r="3759" spans="1:5">
      <c r="A3759" t="n">
        <v>23960</v>
      </c>
      <c r="B3759" s="25" t="n">
        <v>45</v>
      </c>
      <c r="C3759" s="7" t="n">
        <v>18</v>
      </c>
      <c r="D3759" s="7" t="n">
        <v>64</v>
      </c>
    </row>
    <row r="3760" spans="1:5">
      <c r="A3760" t="s">
        <v>4</v>
      </c>
      <c r="B3760" s="4" t="s">
        <v>5</v>
      </c>
      <c r="C3760" s="4" t="s">
        <v>13</v>
      </c>
      <c r="D3760" s="4" t="s">
        <v>13</v>
      </c>
      <c r="E3760" s="4" t="s">
        <v>9</v>
      </c>
      <c r="F3760" s="4" t="s">
        <v>13</v>
      </c>
      <c r="G3760" s="4" t="s">
        <v>13</v>
      </c>
    </row>
    <row r="3761" spans="1:7">
      <c r="A3761" t="n">
        <v>23964</v>
      </c>
      <c r="B3761" s="46" t="n">
        <v>10</v>
      </c>
      <c r="C3761" s="7" t="n">
        <v>1</v>
      </c>
      <c r="D3761" s="7" t="n">
        <v>0</v>
      </c>
      <c r="E3761" s="7" t="n">
        <v>0</v>
      </c>
      <c r="F3761" s="7" t="n">
        <v>19</v>
      </c>
      <c r="G3761" s="7" t="n">
        <v>1</v>
      </c>
    </row>
    <row r="3762" spans="1:7">
      <c r="A3762" t="s">
        <v>4</v>
      </c>
      <c r="B3762" s="4" t="s">
        <v>5</v>
      </c>
      <c r="C3762" s="4" t="s">
        <v>10</v>
      </c>
    </row>
    <row r="3763" spans="1:7">
      <c r="A3763" t="n">
        <v>23973</v>
      </c>
      <c r="B3763" s="15" t="n">
        <v>13</v>
      </c>
      <c r="C3763" s="7" t="n">
        <v>17</v>
      </c>
    </row>
    <row r="3764" spans="1:7">
      <c r="A3764" t="s">
        <v>4</v>
      </c>
      <c r="B3764" s="4" t="s">
        <v>5</v>
      </c>
      <c r="C3764" s="4" t="s">
        <v>10</v>
      </c>
    </row>
    <row r="3765" spans="1:7">
      <c r="A3765" t="n">
        <v>23976</v>
      </c>
      <c r="B3765" s="15" t="n">
        <v>13</v>
      </c>
      <c r="C3765" s="7" t="n">
        <v>18</v>
      </c>
    </row>
    <row r="3766" spans="1:7">
      <c r="A3766" t="s">
        <v>4</v>
      </c>
      <c r="B3766" s="4" t="s">
        <v>5</v>
      </c>
      <c r="C3766" s="4" t="s">
        <v>10</v>
      </c>
    </row>
    <row r="3767" spans="1:7">
      <c r="A3767" t="n">
        <v>23979</v>
      </c>
      <c r="B3767" s="15" t="n">
        <v>13</v>
      </c>
      <c r="C3767" s="7" t="n">
        <v>19</v>
      </c>
    </row>
    <row r="3768" spans="1:7">
      <c r="A3768" t="s">
        <v>4</v>
      </c>
      <c r="B3768" s="4" t="s">
        <v>5</v>
      </c>
      <c r="C3768" s="4" t="s">
        <v>10</v>
      </c>
    </row>
    <row r="3769" spans="1:7">
      <c r="A3769" t="n">
        <v>23982</v>
      </c>
      <c r="B3769" s="15" t="n">
        <v>13</v>
      </c>
      <c r="C3769" s="7" t="n">
        <v>20</v>
      </c>
    </row>
    <row r="3770" spans="1:7">
      <c r="A3770" t="s">
        <v>4</v>
      </c>
      <c r="B3770" s="4" t="s">
        <v>5</v>
      </c>
      <c r="C3770" s="4" t="s">
        <v>10</v>
      </c>
    </row>
    <row r="3771" spans="1:7">
      <c r="A3771" t="n">
        <v>23985</v>
      </c>
      <c r="B3771" s="15" t="n">
        <v>13</v>
      </c>
      <c r="C3771" s="7" t="n">
        <v>21</v>
      </c>
    </row>
    <row r="3772" spans="1:7">
      <c r="A3772" t="s">
        <v>4</v>
      </c>
      <c r="B3772" s="4" t="s">
        <v>5</v>
      </c>
      <c r="C3772" s="4" t="s">
        <v>10</v>
      </c>
    </row>
    <row r="3773" spans="1:7">
      <c r="A3773" t="n">
        <v>23988</v>
      </c>
      <c r="B3773" s="15" t="n">
        <v>13</v>
      </c>
      <c r="C3773" s="7" t="n">
        <v>22</v>
      </c>
    </row>
    <row r="3774" spans="1:7">
      <c r="A3774" t="s">
        <v>4</v>
      </c>
      <c r="B3774" s="4" t="s">
        <v>5</v>
      </c>
      <c r="C3774" s="4" t="s">
        <v>10</v>
      </c>
    </row>
    <row r="3775" spans="1:7">
      <c r="A3775" t="n">
        <v>23991</v>
      </c>
      <c r="B3775" s="15" t="n">
        <v>13</v>
      </c>
      <c r="C3775" s="7" t="n">
        <v>23</v>
      </c>
    </row>
    <row r="3776" spans="1:7">
      <c r="A3776" t="s">
        <v>4</v>
      </c>
      <c r="B3776" s="4" t="s">
        <v>5</v>
      </c>
      <c r="C3776" s="4" t="s">
        <v>10</v>
      </c>
    </row>
    <row r="3777" spans="1:7">
      <c r="A3777" t="n">
        <v>23994</v>
      </c>
      <c r="B3777" s="15" t="n">
        <v>13</v>
      </c>
      <c r="C3777" s="7" t="n">
        <v>24</v>
      </c>
    </row>
    <row r="3778" spans="1:7">
      <c r="A3778" t="s">
        <v>4</v>
      </c>
      <c r="B3778" s="4" t="s">
        <v>5</v>
      </c>
      <c r="C3778" s="4" t="s">
        <v>10</v>
      </c>
    </row>
    <row r="3779" spans="1:7">
      <c r="A3779" t="n">
        <v>23997</v>
      </c>
      <c r="B3779" s="15" t="n">
        <v>13</v>
      </c>
      <c r="C3779" s="7" t="n">
        <v>25</v>
      </c>
    </row>
    <row r="3780" spans="1:7">
      <c r="A3780" t="s">
        <v>4</v>
      </c>
      <c r="B3780" s="4" t="s">
        <v>5</v>
      </c>
      <c r="C3780" s="4" t="s">
        <v>10</v>
      </c>
    </row>
    <row r="3781" spans="1:7">
      <c r="A3781" t="n">
        <v>24000</v>
      </c>
      <c r="B3781" s="15" t="n">
        <v>13</v>
      </c>
      <c r="C3781" s="7" t="n">
        <v>26</v>
      </c>
    </row>
    <row r="3782" spans="1:7">
      <c r="A3782" t="s">
        <v>4</v>
      </c>
      <c r="B3782" s="4" t="s">
        <v>5</v>
      </c>
      <c r="C3782" s="4" t="s">
        <v>10</v>
      </c>
    </row>
    <row r="3783" spans="1:7">
      <c r="A3783" t="n">
        <v>24003</v>
      </c>
      <c r="B3783" s="15" t="n">
        <v>13</v>
      </c>
      <c r="C3783" s="7" t="n">
        <v>27</v>
      </c>
    </row>
    <row r="3784" spans="1:7">
      <c r="A3784" t="s">
        <v>4</v>
      </c>
      <c r="B3784" s="4" t="s">
        <v>5</v>
      </c>
      <c r="C3784" s="4" t="s">
        <v>10</v>
      </c>
    </row>
    <row r="3785" spans="1:7">
      <c r="A3785" t="n">
        <v>24006</v>
      </c>
      <c r="B3785" s="15" t="n">
        <v>13</v>
      </c>
      <c r="C3785" s="7" t="n">
        <v>28</v>
      </c>
    </row>
    <row r="3786" spans="1:7">
      <c r="A3786" t="s">
        <v>4</v>
      </c>
      <c r="B3786" s="4" t="s">
        <v>5</v>
      </c>
      <c r="C3786" s="4" t="s">
        <v>10</v>
      </c>
    </row>
    <row r="3787" spans="1:7">
      <c r="A3787" t="n">
        <v>24009</v>
      </c>
      <c r="B3787" s="15" t="n">
        <v>13</v>
      </c>
      <c r="C3787" s="7" t="n">
        <v>29</v>
      </c>
    </row>
    <row r="3788" spans="1:7">
      <c r="A3788" t="s">
        <v>4</v>
      </c>
      <c r="B3788" s="4" t="s">
        <v>5</v>
      </c>
      <c r="C3788" s="4" t="s">
        <v>10</v>
      </c>
    </row>
    <row r="3789" spans="1:7">
      <c r="A3789" t="n">
        <v>24012</v>
      </c>
      <c r="B3789" s="15" t="n">
        <v>13</v>
      </c>
      <c r="C3789" s="7" t="n">
        <v>30</v>
      </c>
    </row>
    <row r="3790" spans="1:7">
      <c r="A3790" t="s">
        <v>4</v>
      </c>
      <c r="B3790" s="4" t="s">
        <v>5</v>
      </c>
      <c r="C3790" s="4" t="s">
        <v>13</v>
      </c>
      <c r="D3790" s="4" t="s">
        <v>13</v>
      </c>
      <c r="E3790" s="4" t="s">
        <v>9</v>
      </c>
      <c r="F3790" s="4" t="s">
        <v>13</v>
      </c>
      <c r="G3790" s="4" t="s">
        <v>13</v>
      </c>
    </row>
    <row r="3791" spans="1:7">
      <c r="A3791" t="n">
        <v>24015</v>
      </c>
      <c r="B3791" s="46" t="n">
        <v>10</v>
      </c>
      <c r="C3791" s="7" t="n">
        <v>2</v>
      </c>
      <c r="D3791" s="7" t="n">
        <v>0</v>
      </c>
      <c r="E3791" s="7" t="n">
        <v>0</v>
      </c>
      <c r="F3791" s="7" t="n">
        <v>19</v>
      </c>
      <c r="G3791" s="7" t="n">
        <v>1</v>
      </c>
    </row>
    <row r="3792" spans="1:7">
      <c r="A3792" t="s">
        <v>4</v>
      </c>
      <c r="B3792" s="4" t="s">
        <v>5</v>
      </c>
      <c r="C3792" s="4" t="s">
        <v>13</v>
      </c>
      <c r="D3792" s="4" t="s">
        <v>13</v>
      </c>
      <c r="E3792" s="4" t="s">
        <v>9</v>
      </c>
      <c r="F3792" s="4" t="s">
        <v>13</v>
      </c>
      <c r="G3792" s="4" t="s">
        <v>13</v>
      </c>
    </row>
    <row r="3793" spans="1:7">
      <c r="A3793" t="n">
        <v>24024</v>
      </c>
      <c r="B3793" s="46" t="n">
        <v>10</v>
      </c>
      <c r="C3793" s="7" t="n">
        <v>3</v>
      </c>
      <c r="D3793" s="7" t="n">
        <v>0</v>
      </c>
      <c r="E3793" s="7" t="n">
        <v>0</v>
      </c>
      <c r="F3793" s="7" t="n">
        <v>19</v>
      </c>
      <c r="G3793" s="7" t="n">
        <v>1</v>
      </c>
    </row>
    <row r="3794" spans="1:7">
      <c r="A3794" t="s">
        <v>4</v>
      </c>
      <c r="B3794" s="4" t="s">
        <v>5</v>
      </c>
      <c r="C3794" s="4" t="s">
        <v>13</v>
      </c>
      <c r="D3794" s="4" t="s">
        <v>13</v>
      </c>
      <c r="E3794" s="4" t="s">
        <v>9</v>
      </c>
      <c r="F3794" s="4" t="s">
        <v>13</v>
      </c>
      <c r="G3794" s="4" t="s">
        <v>13</v>
      </c>
    </row>
    <row r="3795" spans="1:7">
      <c r="A3795" t="n">
        <v>24033</v>
      </c>
      <c r="B3795" s="46" t="n">
        <v>10</v>
      </c>
      <c r="C3795" s="7" t="n">
        <v>4</v>
      </c>
      <c r="D3795" s="7" t="n">
        <v>0</v>
      </c>
      <c r="E3795" s="7" t="n">
        <v>0</v>
      </c>
      <c r="F3795" s="7" t="n">
        <v>19</v>
      </c>
      <c r="G3795" s="7" t="n">
        <v>1</v>
      </c>
    </row>
    <row r="3796" spans="1:7">
      <c r="A3796" t="s">
        <v>4</v>
      </c>
      <c r="B3796" s="4" t="s">
        <v>5</v>
      </c>
      <c r="C3796" s="4" t="s">
        <v>13</v>
      </c>
      <c r="D3796" s="4" t="s">
        <v>13</v>
      </c>
      <c r="E3796" s="4" t="s">
        <v>9</v>
      </c>
      <c r="F3796" s="4" t="s">
        <v>13</v>
      </c>
      <c r="G3796" s="4" t="s">
        <v>13</v>
      </c>
    </row>
    <row r="3797" spans="1:7">
      <c r="A3797" t="n">
        <v>24042</v>
      </c>
      <c r="B3797" s="46" t="n">
        <v>10</v>
      </c>
      <c r="C3797" s="7" t="n">
        <v>5</v>
      </c>
      <c r="D3797" s="7" t="n">
        <v>0</v>
      </c>
      <c r="E3797" s="7" t="n">
        <v>0</v>
      </c>
      <c r="F3797" s="7" t="n">
        <v>19</v>
      </c>
      <c r="G3797" s="7" t="n">
        <v>1</v>
      </c>
    </row>
    <row r="3798" spans="1:7">
      <c r="A3798" t="s">
        <v>4</v>
      </c>
      <c r="B3798" s="4" t="s">
        <v>5</v>
      </c>
      <c r="C3798" s="4" t="s">
        <v>13</v>
      </c>
      <c r="D3798" s="4" t="s">
        <v>13</v>
      </c>
      <c r="E3798" s="4" t="s">
        <v>9</v>
      </c>
      <c r="F3798" s="4" t="s">
        <v>13</v>
      </c>
      <c r="G3798" s="4" t="s">
        <v>13</v>
      </c>
    </row>
    <row r="3799" spans="1:7">
      <c r="A3799" t="n">
        <v>24051</v>
      </c>
      <c r="B3799" s="46" t="n">
        <v>10</v>
      </c>
      <c r="C3799" s="7" t="n">
        <v>6</v>
      </c>
      <c r="D3799" s="7" t="n">
        <v>0</v>
      </c>
      <c r="E3799" s="7" t="n">
        <v>0</v>
      </c>
      <c r="F3799" s="7" t="n">
        <v>19</v>
      </c>
      <c r="G3799" s="7" t="n">
        <v>1</v>
      </c>
    </row>
    <row r="3800" spans="1:7">
      <c r="A3800" t="s">
        <v>4</v>
      </c>
      <c r="B3800" s="4" t="s">
        <v>5</v>
      </c>
      <c r="C3800" s="4" t="s">
        <v>13</v>
      </c>
      <c r="D3800" s="4" t="s">
        <v>13</v>
      </c>
      <c r="E3800" s="4" t="s">
        <v>9</v>
      </c>
      <c r="F3800" s="4" t="s">
        <v>13</v>
      </c>
      <c r="G3800" s="4" t="s">
        <v>13</v>
      </c>
    </row>
    <row r="3801" spans="1:7">
      <c r="A3801" t="n">
        <v>24060</v>
      </c>
      <c r="B3801" s="46" t="n">
        <v>10</v>
      </c>
      <c r="C3801" s="7" t="n">
        <v>7</v>
      </c>
      <c r="D3801" s="7" t="n">
        <v>0</v>
      </c>
      <c r="E3801" s="7" t="n">
        <v>0</v>
      </c>
      <c r="F3801" s="7" t="n">
        <v>19</v>
      </c>
      <c r="G3801" s="7" t="n">
        <v>1</v>
      </c>
    </row>
    <row r="3802" spans="1:7">
      <c r="A3802" t="s">
        <v>4</v>
      </c>
      <c r="B3802" s="4" t="s">
        <v>5</v>
      </c>
      <c r="C3802" s="4" t="s">
        <v>13</v>
      </c>
      <c r="D3802" s="4" t="s">
        <v>13</v>
      </c>
      <c r="E3802" s="4" t="s">
        <v>9</v>
      </c>
      <c r="F3802" s="4" t="s">
        <v>13</v>
      </c>
      <c r="G3802" s="4" t="s">
        <v>13</v>
      </c>
    </row>
    <row r="3803" spans="1:7">
      <c r="A3803" t="n">
        <v>24069</v>
      </c>
      <c r="B3803" s="46" t="n">
        <v>10</v>
      </c>
      <c r="C3803" s="7" t="n">
        <v>8</v>
      </c>
      <c r="D3803" s="7" t="n">
        <v>0</v>
      </c>
      <c r="E3803" s="7" t="n">
        <v>0</v>
      </c>
      <c r="F3803" s="7" t="n">
        <v>19</v>
      </c>
      <c r="G3803" s="7" t="n">
        <v>1</v>
      </c>
    </row>
    <row r="3804" spans="1:7">
      <c r="A3804" t="s">
        <v>4</v>
      </c>
      <c r="B3804" s="4" t="s">
        <v>5</v>
      </c>
      <c r="C3804" s="4" t="s">
        <v>13</v>
      </c>
      <c r="D3804" s="4" t="s">
        <v>13</v>
      </c>
      <c r="E3804" s="4" t="s">
        <v>9</v>
      </c>
      <c r="F3804" s="4" t="s">
        <v>13</v>
      </c>
      <c r="G3804" s="4" t="s">
        <v>13</v>
      </c>
    </row>
    <row r="3805" spans="1:7">
      <c r="A3805" t="n">
        <v>24078</v>
      </c>
      <c r="B3805" s="46" t="n">
        <v>10</v>
      </c>
      <c r="C3805" s="7" t="n">
        <v>9</v>
      </c>
      <c r="D3805" s="7" t="n">
        <v>0</v>
      </c>
      <c r="E3805" s="7" t="n">
        <v>0</v>
      </c>
      <c r="F3805" s="7" t="n">
        <v>19</v>
      </c>
      <c r="G3805" s="7" t="n">
        <v>1</v>
      </c>
    </row>
    <row r="3806" spans="1:7">
      <c r="A3806" t="s">
        <v>4</v>
      </c>
      <c r="B3806" s="4" t="s">
        <v>5</v>
      </c>
      <c r="C3806" s="4" t="s">
        <v>13</v>
      </c>
      <c r="D3806" s="4" t="s">
        <v>13</v>
      </c>
      <c r="E3806" s="4" t="s">
        <v>9</v>
      </c>
      <c r="F3806" s="4" t="s">
        <v>13</v>
      </c>
      <c r="G3806" s="4" t="s">
        <v>13</v>
      </c>
    </row>
    <row r="3807" spans="1:7">
      <c r="A3807" t="n">
        <v>24087</v>
      </c>
      <c r="B3807" s="46" t="n">
        <v>10</v>
      </c>
      <c r="C3807" s="7" t="n">
        <v>10</v>
      </c>
      <c r="D3807" s="7" t="n">
        <v>0</v>
      </c>
      <c r="E3807" s="7" t="n">
        <v>0</v>
      </c>
      <c r="F3807" s="7" t="n">
        <v>19</v>
      </c>
      <c r="G3807" s="7" t="n">
        <v>1</v>
      </c>
    </row>
    <row r="3808" spans="1:7">
      <c r="A3808" t="s">
        <v>4</v>
      </c>
      <c r="B3808" s="4" t="s">
        <v>5</v>
      </c>
      <c r="C3808" s="4" t="s">
        <v>13</v>
      </c>
      <c r="D3808" s="4" t="s">
        <v>13</v>
      </c>
      <c r="E3808" s="4" t="s">
        <v>9</v>
      </c>
      <c r="F3808" s="4" t="s">
        <v>13</v>
      </c>
      <c r="G3808" s="4" t="s">
        <v>13</v>
      </c>
    </row>
    <row r="3809" spans="1:7">
      <c r="A3809" t="n">
        <v>24096</v>
      </c>
      <c r="B3809" s="46" t="n">
        <v>10</v>
      </c>
      <c r="C3809" s="7" t="n">
        <v>11</v>
      </c>
      <c r="D3809" s="7" t="n">
        <v>0</v>
      </c>
      <c r="E3809" s="7" t="n">
        <v>0</v>
      </c>
      <c r="F3809" s="7" t="n">
        <v>19</v>
      </c>
      <c r="G3809" s="7" t="n">
        <v>1</v>
      </c>
    </row>
    <row r="3810" spans="1:7">
      <c r="A3810" t="s">
        <v>4</v>
      </c>
      <c r="B3810" s="4" t="s">
        <v>5</v>
      </c>
      <c r="C3810" s="4" t="s">
        <v>13</v>
      </c>
      <c r="D3810" s="4" t="s">
        <v>13</v>
      </c>
      <c r="E3810" s="4" t="s">
        <v>9</v>
      </c>
      <c r="F3810" s="4" t="s">
        <v>13</v>
      </c>
      <c r="G3810" s="4" t="s">
        <v>13</v>
      </c>
    </row>
    <row r="3811" spans="1:7">
      <c r="A3811" t="n">
        <v>24105</v>
      </c>
      <c r="B3811" s="46" t="n">
        <v>10</v>
      </c>
      <c r="C3811" s="7" t="n">
        <v>12</v>
      </c>
      <c r="D3811" s="7" t="n">
        <v>0</v>
      </c>
      <c r="E3811" s="7" t="n">
        <v>0</v>
      </c>
      <c r="F3811" s="7" t="n">
        <v>19</v>
      </c>
      <c r="G3811" s="7" t="n">
        <v>1</v>
      </c>
    </row>
    <row r="3812" spans="1:7">
      <c r="A3812" t="s">
        <v>4</v>
      </c>
      <c r="B3812" s="4" t="s">
        <v>5</v>
      </c>
      <c r="C3812" s="4" t="s">
        <v>13</v>
      </c>
      <c r="D3812" s="4" t="s">
        <v>13</v>
      </c>
      <c r="E3812" s="4" t="s">
        <v>9</v>
      </c>
      <c r="F3812" s="4" t="s">
        <v>13</v>
      </c>
      <c r="G3812" s="4" t="s">
        <v>13</v>
      </c>
    </row>
    <row r="3813" spans="1:7">
      <c r="A3813" t="n">
        <v>24114</v>
      </c>
      <c r="B3813" s="46" t="n">
        <v>10</v>
      </c>
      <c r="C3813" s="7" t="n">
        <v>13</v>
      </c>
      <c r="D3813" s="7" t="n">
        <v>0</v>
      </c>
      <c r="E3813" s="7" t="n">
        <v>0</v>
      </c>
      <c r="F3813" s="7" t="n">
        <v>19</v>
      </c>
      <c r="G3813" s="7" t="n">
        <v>1</v>
      </c>
    </row>
    <row r="3814" spans="1:7">
      <c r="A3814" t="s">
        <v>4</v>
      </c>
      <c r="B3814" s="4" t="s">
        <v>5</v>
      </c>
      <c r="C3814" s="4" t="s">
        <v>13</v>
      </c>
      <c r="D3814" s="4" t="s">
        <v>13</v>
      </c>
      <c r="E3814" s="4" t="s">
        <v>9</v>
      </c>
      <c r="F3814" s="4" t="s">
        <v>13</v>
      </c>
      <c r="G3814" s="4" t="s">
        <v>13</v>
      </c>
    </row>
    <row r="3815" spans="1:7">
      <c r="A3815" t="n">
        <v>24123</v>
      </c>
      <c r="B3815" s="46" t="n">
        <v>10</v>
      </c>
      <c r="C3815" s="7" t="n">
        <v>14</v>
      </c>
      <c r="D3815" s="7" t="n">
        <v>0</v>
      </c>
      <c r="E3815" s="7" t="n">
        <v>0</v>
      </c>
      <c r="F3815" s="7" t="n">
        <v>19</v>
      </c>
      <c r="G3815" s="7" t="n">
        <v>1</v>
      </c>
    </row>
    <row r="3816" spans="1:7">
      <c r="A3816" t="s">
        <v>4</v>
      </c>
      <c r="B3816" s="4" t="s">
        <v>5</v>
      </c>
      <c r="C3816" s="4" t="s">
        <v>10</v>
      </c>
    </row>
    <row r="3817" spans="1:7">
      <c r="A3817" t="n">
        <v>24132</v>
      </c>
      <c r="B3817" s="15" t="n">
        <v>13</v>
      </c>
      <c r="C3817" s="7" t="n">
        <v>31</v>
      </c>
    </row>
    <row r="3818" spans="1:7">
      <c r="A3818" t="s">
        <v>4</v>
      </c>
      <c r="B3818" s="4" t="s">
        <v>5</v>
      </c>
      <c r="C3818" s="4" t="s">
        <v>10</v>
      </c>
    </row>
    <row r="3819" spans="1:7">
      <c r="A3819" t="n">
        <v>24135</v>
      </c>
      <c r="B3819" s="15" t="n">
        <v>13</v>
      </c>
      <c r="C3819" s="7" t="n">
        <v>32</v>
      </c>
    </row>
    <row r="3820" spans="1:7">
      <c r="A3820" t="s">
        <v>4</v>
      </c>
      <c r="B3820" s="4" t="s">
        <v>5</v>
      </c>
      <c r="C3820" s="4" t="s">
        <v>10</v>
      </c>
    </row>
    <row r="3821" spans="1:7">
      <c r="A3821" t="n">
        <v>24138</v>
      </c>
      <c r="B3821" s="15" t="n">
        <v>13</v>
      </c>
      <c r="C3821" s="7" t="n">
        <v>33</v>
      </c>
    </row>
    <row r="3822" spans="1:7">
      <c r="A3822" t="s">
        <v>4</v>
      </c>
      <c r="B3822" s="4" t="s">
        <v>5</v>
      </c>
      <c r="C3822" s="4" t="s">
        <v>10</v>
      </c>
    </row>
    <row r="3823" spans="1:7">
      <c r="A3823" t="n">
        <v>24141</v>
      </c>
      <c r="B3823" s="15" t="n">
        <v>13</v>
      </c>
      <c r="C3823" s="7" t="n">
        <v>34</v>
      </c>
    </row>
    <row r="3824" spans="1:7">
      <c r="A3824" t="s">
        <v>4</v>
      </c>
      <c r="B3824" s="4" t="s">
        <v>5</v>
      </c>
      <c r="C3824" s="4" t="s">
        <v>10</v>
      </c>
    </row>
    <row r="3825" spans="1:7">
      <c r="A3825" t="n">
        <v>24144</v>
      </c>
      <c r="B3825" s="15" t="n">
        <v>13</v>
      </c>
      <c r="C3825" s="7" t="n">
        <v>35</v>
      </c>
    </row>
    <row r="3826" spans="1:7">
      <c r="A3826" t="s">
        <v>4</v>
      </c>
      <c r="B3826" s="4" t="s">
        <v>5</v>
      </c>
      <c r="C3826" s="4" t="s">
        <v>10</v>
      </c>
    </row>
    <row r="3827" spans="1:7">
      <c r="A3827" t="n">
        <v>24147</v>
      </c>
      <c r="B3827" s="15" t="n">
        <v>13</v>
      </c>
      <c r="C3827" s="7" t="n">
        <v>36</v>
      </c>
    </row>
    <row r="3828" spans="1:7">
      <c r="A3828" t="s">
        <v>4</v>
      </c>
      <c r="B3828" s="4" t="s">
        <v>5</v>
      </c>
      <c r="C3828" s="4" t="s">
        <v>13</v>
      </c>
      <c r="D3828" s="4" t="s">
        <v>13</v>
      </c>
      <c r="E3828" s="4" t="s">
        <v>9</v>
      </c>
      <c r="F3828" s="4" t="s">
        <v>13</v>
      </c>
      <c r="G3828" s="4" t="s">
        <v>13</v>
      </c>
    </row>
    <row r="3829" spans="1:7">
      <c r="A3829" t="n">
        <v>24150</v>
      </c>
      <c r="B3829" s="46" t="n">
        <v>10</v>
      </c>
      <c r="C3829" s="7" t="n">
        <v>15</v>
      </c>
      <c r="D3829" s="7" t="n">
        <v>0</v>
      </c>
      <c r="E3829" s="7" t="n">
        <v>0</v>
      </c>
      <c r="F3829" s="7" t="n">
        <v>19</v>
      </c>
      <c r="G3829" s="7" t="n">
        <v>1</v>
      </c>
    </row>
    <row r="3830" spans="1:7">
      <c r="A3830" t="s">
        <v>4</v>
      </c>
      <c r="B3830" s="4" t="s">
        <v>5</v>
      </c>
      <c r="C3830" s="4" t="s">
        <v>13</v>
      </c>
      <c r="D3830" s="4" t="s">
        <v>13</v>
      </c>
      <c r="E3830" s="4" t="s">
        <v>9</v>
      </c>
      <c r="F3830" s="4" t="s">
        <v>13</v>
      </c>
      <c r="G3830" s="4" t="s">
        <v>13</v>
      </c>
    </row>
    <row r="3831" spans="1:7">
      <c r="A3831" t="n">
        <v>24159</v>
      </c>
      <c r="B3831" s="46" t="n">
        <v>10</v>
      </c>
      <c r="C3831" s="7" t="n">
        <v>16</v>
      </c>
      <c r="D3831" s="7" t="n">
        <v>0</v>
      </c>
      <c r="E3831" s="7" t="n">
        <v>0</v>
      </c>
      <c r="F3831" s="7" t="n">
        <v>19</v>
      </c>
      <c r="G3831" s="7" t="n">
        <v>1</v>
      </c>
    </row>
    <row r="3832" spans="1:7">
      <c r="A3832" t="s">
        <v>4</v>
      </c>
      <c r="B3832" s="4" t="s">
        <v>5</v>
      </c>
      <c r="C3832" s="4" t="s">
        <v>13</v>
      </c>
      <c r="D3832" s="4" t="s">
        <v>13</v>
      </c>
      <c r="E3832" s="4" t="s">
        <v>9</v>
      </c>
      <c r="F3832" s="4" t="s">
        <v>13</v>
      </c>
      <c r="G3832" s="4" t="s">
        <v>13</v>
      </c>
    </row>
    <row r="3833" spans="1:7">
      <c r="A3833" t="n">
        <v>24168</v>
      </c>
      <c r="B3833" s="46" t="n">
        <v>10</v>
      </c>
      <c r="C3833" s="7" t="n">
        <v>17</v>
      </c>
      <c r="D3833" s="7" t="n">
        <v>0</v>
      </c>
      <c r="E3833" s="7" t="n">
        <v>0</v>
      </c>
      <c r="F3833" s="7" t="n">
        <v>19</v>
      </c>
      <c r="G3833" s="7" t="n">
        <v>1</v>
      </c>
    </row>
    <row r="3834" spans="1:7">
      <c r="A3834" t="s">
        <v>4</v>
      </c>
      <c r="B3834" s="4" t="s">
        <v>5</v>
      </c>
      <c r="C3834" s="4" t="s">
        <v>13</v>
      </c>
      <c r="D3834" s="4" t="s">
        <v>13</v>
      </c>
      <c r="E3834" s="4" t="s">
        <v>9</v>
      </c>
      <c r="F3834" s="4" t="s">
        <v>13</v>
      </c>
      <c r="G3834" s="4" t="s">
        <v>13</v>
      </c>
    </row>
    <row r="3835" spans="1:7">
      <c r="A3835" t="n">
        <v>24177</v>
      </c>
      <c r="B3835" s="46" t="n">
        <v>10</v>
      </c>
      <c r="C3835" s="7" t="n">
        <v>18</v>
      </c>
      <c r="D3835" s="7" t="n">
        <v>0</v>
      </c>
      <c r="E3835" s="7" t="n">
        <v>0</v>
      </c>
      <c r="F3835" s="7" t="n">
        <v>19</v>
      </c>
      <c r="G3835" s="7" t="n">
        <v>1</v>
      </c>
    </row>
    <row r="3836" spans="1:7">
      <c r="A3836" t="s">
        <v>4</v>
      </c>
      <c r="B3836" s="4" t="s">
        <v>5</v>
      </c>
      <c r="C3836" s="4" t="s">
        <v>13</v>
      </c>
      <c r="D3836" s="4" t="s">
        <v>13</v>
      </c>
      <c r="E3836" s="4" t="s">
        <v>9</v>
      </c>
      <c r="F3836" s="4" t="s">
        <v>13</v>
      </c>
      <c r="G3836" s="4" t="s">
        <v>13</v>
      </c>
    </row>
    <row r="3837" spans="1:7">
      <c r="A3837" t="n">
        <v>24186</v>
      </c>
      <c r="B3837" s="46" t="n">
        <v>10</v>
      </c>
      <c r="C3837" s="7" t="n">
        <v>19</v>
      </c>
      <c r="D3837" s="7" t="n">
        <v>0</v>
      </c>
      <c r="E3837" s="7" t="n">
        <v>0</v>
      </c>
      <c r="F3837" s="7" t="n">
        <v>19</v>
      </c>
      <c r="G3837" s="7" t="n">
        <v>1</v>
      </c>
    </row>
    <row r="3838" spans="1:7">
      <c r="A3838" t="s">
        <v>4</v>
      </c>
      <c r="B3838" s="4" t="s">
        <v>5</v>
      </c>
      <c r="C3838" s="4" t="s">
        <v>13</v>
      </c>
      <c r="D3838" s="4" t="s">
        <v>13</v>
      </c>
      <c r="E3838" s="4" t="s">
        <v>9</v>
      </c>
      <c r="F3838" s="4" t="s">
        <v>13</v>
      </c>
      <c r="G3838" s="4" t="s">
        <v>13</v>
      </c>
    </row>
    <row r="3839" spans="1:7">
      <c r="A3839" t="n">
        <v>24195</v>
      </c>
      <c r="B3839" s="46" t="n">
        <v>10</v>
      </c>
      <c r="C3839" s="7" t="n">
        <v>20</v>
      </c>
      <c r="D3839" s="7" t="n">
        <v>0</v>
      </c>
      <c r="E3839" s="7" t="n">
        <v>0</v>
      </c>
      <c r="F3839" s="7" t="n">
        <v>19</v>
      </c>
      <c r="G3839" s="7" t="n">
        <v>1</v>
      </c>
    </row>
    <row r="3840" spans="1:7">
      <c r="A3840" t="s">
        <v>4</v>
      </c>
      <c r="B3840" s="4" t="s">
        <v>5</v>
      </c>
      <c r="C3840" s="4" t="s">
        <v>13</v>
      </c>
      <c r="D3840" s="4" t="s">
        <v>10</v>
      </c>
      <c r="E3840" s="4" t="s">
        <v>13</v>
      </c>
      <c r="F3840" s="4" t="s">
        <v>20</v>
      </c>
    </row>
    <row r="3841" spans="1:7">
      <c r="A3841" t="n">
        <v>24204</v>
      </c>
      <c r="B3841" s="10" t="n">
        <v>5</v>
      </c>
      <c r="C3841" s="7" t="n">
        <v>30</v>
      </c>
      <c r="D3841" s="7" t="n">
        <v>8512</v>
      </c>
      <c r="E3841" s="7" t="n">
        <v>1</v>
      </c>
      <c r="F3841" s="11" t="n">
        <f t="normal" ca="1">A4117</f>
        <v>0</v>
      </c>
    </row>
    <row r="3842" spans="1:7">
      <c r="A3842" t="s">
        <v>4</v>
      </c>
      <c r="B3842" s="4" t="s">
        <v>5</v>
      </c>
      <c r="C3842" s="4" t="s">
        <v>10</v>
      </c>
    </row>
    <row r="3843" spans="1:7">
      <c r="A3843" t="n">
        <v>24213</v>
      </c>
      <c r="B3843" s="12" t="n">
        <v>12</v>
      </c>
      <c r="C3843" s="7" t="n">
        <v>17</v>
      </c>
    </row>
    <row r="3844" spans="1:7">
      <c r="A3844" t="s">
        <v>4</v>
      </c>
      <c r="B3844" s="4" t="s">
        <v>5</v>
      </c>
      <c r="C3844" s="4" t="s">
        <v>13</v>
      </c>
      <c r="D3844" s="4" t="s">
        <v>6</v>
      </c>
    </row>
    <row r="3845" spans="1:7">
      <c r="A3845" t="n">
        <v>24216</v>
      </c>
      <c r="B3845" s="8" t="n">
        <v>2</v>
      </c>
      <c r="C3845" s="7" t="n">
        <v>11</v>
      </c>
      <c r="D3845" s="7" t="s">
        <v>129</v>
      </c>
    </row>
    <row r="3846" spans="1:7">
      <c r="A3846" t="s">
        <v>4</v>
      </c>
      <c r="B3846" s="4" t="s">
        <v>5</v>
      </c>
      <c r="C3846" s="4" t="s">
        <v>13</v>
      </c>
      <c r="D3846" s="4" t="s">
        <v>13</v>
      </c>
      <c r="E3846" s="4" t="s">
        <v>13</v>
      </c>
      <c r="F3846" s="4" t="s">
        <v>9</v>
      </c>
      <c r="G3846" s="4" t="s">
        <v>13</v>
      </c>
      <c r="H3846" s="4" t="s">
        <v>13</v>
      </c>
      <c r="I3846" s="4" t="s">
        <v>13</v>
      </c>
    </row>
    <row r="3847" spans="1:7">
      <c r="A3847" t="n">
        <v>24235</v>
      </c>
      <c r="B3847" s="46" t="n">
        <v>10</v>
      </c>
      <c r="C3847" s="7" t="n">
        <v>1</v>
      </c>
      <c r="D3847" s="7" t="n">
        <v>34</v>
      </c>
      <c r="E3847" s="7" t="n">
        <v>0</v>
      </c>
      <c r="F3847" s="7" t="n">
        <v>13</v>
      </c>
      <c r="G3847" s="7" t="n">
        <v>18</v>
      </c>
      <c r="H3847" s="7" t="n">
        <v>19</v>
      </c>
      <c r="I3847" s="7" t="n">
        <v>1</v>
      </c>
    </row>
    <row r="3848" spans="1:7">
      <c r="A3848" t="s">
        <v>4</v>
      </c>
      <c r="B3848" s="4" t="s">
        <v>5</v>
      </c>
      <c r="C3848" s="4" t="s">
        <v>13</v>
      </c>
      <c r="D3848" s="4" t="s">
        <v>13</v>
      </c>
      <c r="E3848" s="4" t="s">
        <v>13</v>
      </c>
      <c r="F3848" s="4" t="s">
        <v>13</v>
      </c>
      <c r="G3848" s="4" t="s">
        <v>10</v>
      </c>
      <c r="H3848" s="4" t="s">
        <v>20</v>
      </c>
      <c r="I3848" s="4" t="s">
        <v>10</v>
      </c>
      <c r="J3848" s="4" t="s">
        <v>20</v>
      </c>
      <c r="K3848" s="4" t="s">
        <v>10</v>
      </c>
      <c r="L3848" s="4" t="s">
        <v>20</v>
      </c>
      <c r="M3848" s="4" t="s">
        <v>10</v>
      </c>
      <c r="N3848" s="4" t="s">
        <v>20</v>
      </c>
      <c r="O3848" s="4" t="s">
        <v>10</v>
      </c>
      <c r="P3848" s="4" t="s">
        <v>20</v>
      </c>
      <c r="Q3848" s="4" t="s">
        <v>10</v>
      </c>
      <c r="R3848" s="4" t="s">
        <v>20</v>
      </c>
      <c r="S3848" s="4" t="s">
        <v>10</v>
      </c>
      <c r="T3848" s="4" t="s">
        <v>20</v>
      </c>
      <c r="U3848" s="4" t="s">
        <v>10</v>
      </c>
      <c r="V3848" s="4" t="s">
        <v>20</v>
      </c>
      <c r="W3848" s="4" t="s">
        <v>10</v>
      </c>
      <c r="X3848" s="4" t="s">
        <v>20</v>
      </c>
      <c r="Y3848" s="4" t="s">
        <v>10</v>
      </c>
      <c r="Z3848" s="4" t="s">
        <v>20</v>
      </c>
      <c r="AA3848" s="4" t="s">
        <v>10</v>
      </c>
      <c r="AB3848" s="4" t="s">
        <v>20</v>
      </c>
      <c r="AC3848" s="4" t="s">
        <v>10</v>
      </c>
      <c r="AD3848" s="4" t="s">
        <v>20</v>
      </c>
      <c r="AE3848" s="4" t="s">
        <v>10</v>
      </c>
      <c r="AF3848" s="4" t="s">
        <v>20</v>
      </c>
      <c r="AG3848" s="4" t="s">
        <v>20</v>
      </c>
    </row>
    <row r="3849" spans="1:7">
      <c r="A3849" t="n">
        <v>24246</v>
      </c>
      <c r="B3849" s="47" t="n">
        <v>6</v>
      </c>
      <c r="C3849" s="7" t="n">
        <v>31</v>
      </c>
      <c r="D3849" s="7" t="n">
        <v>1</v>
      </c>
      <c r="E3849" s="7" t="n">
        <v>1</v>
      </c>
      <c r="F3849" s="7" t="n">
        <v>13</v>
      </c>
      <c r="G3849" s="7" t="n">
        <v>0</v>
      </c>
      <c r="H3849" s="11" t="n">
        <f t="normal" ca="1">A3851</f>
        <v>0</v>
      </c>
      <c r="I3849" s="7" t="n">
        <v>1</v>
      </c>
      <c r="J3849" s="11" t="n">
        <f t="normal" ca="1">A3855</f>
        <v>0</v>
      </c>
      <c r="K3849" s="7" t="n">
        <v>2</v>
      </c>
      <c r="L3849" s="11" t="n">
        <f t="normal" ca="1">A3859</f>
        <v>0</v>
      </c>
      <c r="M3849" s="7" t="n">
        <v>3</v>
      </c>
      <c r="N3849" s="11" t="n">
        <f t="normal" ca="1">A3863</f>
        <v>0</v>
      </c>
      <c r="O3849" s="7" t="n">
        <v>4</v>
      </c>
      <c r="P3849" s="11" t="n">
        <f t="normal" ca="1">A3867</f>
        <v>0</v>
      </c>
      <c r="Q3849" s="7" t="n">
        <v>5</v>
      </c>
      <c r="R3849" s="11" t="n">
        <f t="normal" ca="1">A3871</f>
        <v>0</v>
      </c>
      <c r="S3849" s="7" t="n">
        <v>6</v>
      </c>
      <c r="T3849" s="11" t="n">
        <f t="normal" ca="1">A3875</f>
        <v>0</v>
      </c>
      <c r="U3849" s="7" t="n">
        <v>7</v>
      </c>
      <c r="V3849" s="11" t="n">
        <f t="normal" ca="1">A3879</f>
        <v>0</v>
      </c>
      <c r="W3849" s="7" t="n">
        <v>8</v>
      </c>
      <c r="X3849" s="11" t="n">
        <f t="normal" ca="1">A3883</f>
        <v>0</v>
      </c>
      <c r="Y3849" s="7" t="n">
        <v>9</v>
      </c>
      <c r="Z3849" s="11" t="n">
        <f t="normal" ca="1">A3887</f>
        <v>0</v>
      </c>
      <c r="AA3849" s="7" t="n">
        <v>10</v>
      </c>
      <c r="AB3849" s="11" t="n">
        <f t="normal" ca="1">A3891</f>
        <v>0</v>
      </c>
      <c r="AC3849" s="7" t="n">
        <v>11</v>
      </c>
      <c r="AD3849" s="11" t="n">
        <f t="normal" ca="1">A3895</f>
        <v>0</v>
      </c>
      <c r="AE3849" s="7" t="n">
        <v>12</v>
      </c>
      <c r="AF3849" s="11" t="n">
        <f t="normal" ca="1">A3899</f>
        <v>0</v>
      </c>
      <c r="AG3849" s="11" t="n">
        <f t="normal" ca="1">A3903</f>
        <v>0</v>
      </c>
    </row>
    <row r="3850" spans="1:7">
      <c r="A3850" t="s">
        <v>4</v>
      </c>
      <c r="B3850" s="4" t="s">
        <v>5</v>
      </c>
      <c r="C3850" s="4" t="s">
        <v>13</v>
      </c>
      <c r="D3850" s="4" t="s">
        <v>6</v>
      </c>
    </row>
    <row r="3851" spans="1:7">
      <c r="A3851" t="n">
        <v>24333</v>
      </c>
      <c r="B3851" s="8" t="n">
        <v>2</v>
      </c>
      <c r="C3851" s="7" t="n">
        <v>11</v>
      </c>
      <c r="D3851" s="7" t="s">
        <v>130</v>
      </c>
    </row>
    <row r="3852" spans="1:7">
      <c r="A3852" t="s">
        <v>4</v>
      </c>
      <c r="B3852" s="4" t="s">
        <v>5</v>
      </c>
      <c r="C3852" s="4" t="s">
        <v>20</v>
      </c>
    </row>
    <row r="3853" spans="1:7">
      <c r="A3853" t="n">
        <v>24357</v>
      </c>
      <c r="B3853" s="17" t="n">
        <v>3</v>
      </c>
      <c r="C3853" s="11" t="n">
        <f t="normal" ca="1">A3907</f>
        <v>0</v>
      </c>
    </row>
    <row r="3854" spans="1:7">
      <c r="A3854" t="s">
        <v>4</v>
      </c>
      <c r="B3854" s="4" t="s">
        <v>5</v>
      </c>
      <c r="C3854" s="4" t="s">
        <v>13</v>
      </c>
      <c r="D3854" s="4" t="s">
        <v>6</v>
      </c>
    </row>
    <row r="3855" spans="1:7">
      <c r="A3855" t="n">
        <v>24362</v>
      </c>
      <c r="B3855" s="8" t="n">
        <v>2</v>
      </c>
      <c r="C3855" s="7" t="n">
        <v>11</v>
      </c>
      <c r="D3855" s="7" t="s">
        <v>131</v>
      </c>
    </row>
    <row r="3856" spans="1:7">
      <c r="A3856" t="s">
        <v>4</v>
      </c>
      <c r="B3856" s="4" t="s">
        <v>5</v>
      </c>
      <c r="C3856" s="4" t="s">
        <v>20</v>
      </c>
    </row>
    <row r="3857" spans="1:33">
      <c r="A3857" t="n">
        <v>24386</v>
      </c>
      <c r="B3857" s="17" t="n">
        <v>3</v>
      </c>
      <c r="C3857" s="11" t="n">
        <f t="normal" ca="1">A3907</f>
        <v>0</v>
      </c>
    </row>
    <row r="3858" spans="1:33">
      <c r="A3858" t="s">
        <v>4</v>
      </c>
      <c r="B3858" s="4" t="s">
        <v>5</v>
      </c>
      <c r="C3858" s="4" t="s">
        <v>13</v>
      </c>
      <c r="D3858" s="4" t="s">
        <v>6</v>
      </c>
    </row>
    <row r="3859" spans="1:33">
      <c r="A3859" t="n">
        <v>24391</v>
      </c>
      <c r="B3859" s="8" t="n">
        <v>2</v>
      </c>
      <c r="C3859" s="7" t="n">
        <v>11</v>
      </c>
      <c r="D3859" s="7" t="s">
        <v>132</v>
      </c>
    </row>
    <row r="3860" spans="1:33">
      <c r="A3860" t="s">
        <v>4</v>
      </c>
      <c r="B3860" s="4" t="s">
        <v>5</v>
      </c>
      <c r="C3860" s="4" t="s">
        <v>20</v>
      </c>
    </row>
    <row r="3861" spans="1:33">
      <c r="A3861" t="n">
        <v>24415</v>
      </c>
      <c r="B3861" s="17" t="n">
        <v>3</v>
      </c>
      <c r="C3861" s="11" t="n">
        <f t="normal" ca="1">A3907</f>
        <v>0</v>
      </c>
    </row>
    <row r="3862" spans="1:33">
      <c r="A3862" t="s">
        <v>4</v>
      </c>
      <c r="B3862" s="4" t="s">
        <v>5</v>
      </c>
      <c r="C3862" s="4" t="s">
        <v>13</v>
      </c>
      <c r="D3862" s="4" t="s">
        <v>6</v>
      </c>
    </row>
    <row r="3863" spans="1:33">
      <c r="A3863" t="n">
        <v>24420</v>
      </c>
      <c r="B3863" s="8" t="n">
        <v>2</v>
      </c>
      <c r="C3863" s="7" t="n">
        <v>11</v>
      </c>
      <c r="D3863" s="7" t="s">
        <v>133</v>
      </c>
    </row>
    <row r="3864" spans="1:33">
      <c r="A3864" t="s">
        <v>4</v>
      </c>
      <c r="B3864" s="4" t="s">
        <v>5</v>
      </c>
      <c r="C3864" s="4" t="s">
        <v>20</v>
      </c>
    </row>
    <row r="3865" spans="1:33">
      <c r="A3865" t="n">
        <v>24444</v>
      </c>
      <c r="B3865" s="17" t="n">
        <v>3</v>
      </c>
      <c r="C3865" s="11" t="n">
        <f t="normal" ca="1">A3907</f>
        <v>0</v>
      </c>
    </row>
    <row r="3866" spans="1:33">
      <c r="A3866" t="s">
        <v>4</v>
      </c>
      <c r="B3866" s="4" t="s">
        <v>5</v>
      </c>
      <c r="C3866" s="4" t="s">
        <v>13</v>
      </c>
      <c r="D3866" s="4" t="s">
        <v>6</v>
      </c>
    </row>
    <row r="3867" spans="1:33">
      <c r="A3867" t="n">
        <v>24449</v>
      </c>
      <c r="B3867" s="8" t="n">
        <v>2</v>
      </c>
      <c r="C3867" s="7" t="n">
        <v>11</v>
      </c>
      <c r="D3867" s="7" t="s">
        <v>134</v>
      </c>
    </row>
    <row r="3868" spans="1:33">
      <c r="A3868" t="s">
        <v>4</v>
      </c>
      <c r="B3868" s="4" t="s">
        <v>5</v>
      </c>
      <c r="C3868" s="4" t="s">
        <v>20</v>
      </c>
    </row>
    <row r="3869" spans="1:33">
      <c r="A3869" t="n">
        <v>24473</v>
      </c>
      <c r="B3869" s="17" t="n">
        <v>3</v>
      </c>
      <c r="C3869" s="11" t="n">
        <f t="normal" ca="1">A3907</f>
        <v>0</v>
      </c>
    </row>
    <row r="3870" spans="1:33">
      <c r="A3870" t="s">
        <v>4</v>
      </c>
      <c r="B3870" s="4" t="s">
        <v>5</v>
      </c>
      <c r="C3870" s="4" t="s">
        <v>13</v>
      </c>
      <c r="D3870" s="4" t="s">
        <v>6</v>
      </c>
    </row>
    <row r="3871" spans="1:33">
      <c r="A3871" t="n">
        <v>24478</v>
      </c>
      <c r="B3871" s="8" t="n">
        <v>2</v>
      </c>
      <c r="C3871" s="7" t="n">
        <v>11</v>
      </c>
      <c r="D3871" s="7" t="s">
        <v>135</v>
      </c>
    </row>
    <row r="3872" spans="1:33">
      <c r="A3872" t="s">
        <v>4</v>
      </c>
      <c r="B3872" s="4" t="s">
        <v>5</v>
      </c>
      <c r="C3872" s="4" t="s">
        <v>20</v>
      </c>
    </row>
    <row r="3873" spans="1:4">
      <c r="A3873" t="n">
        <v>24502</v>
      </c>
      <c r="B3873" s="17" t="n">
        <v>3</v>
      </c>
      <c r="C3873" s="11" t="n">
        <f t="normal" ca="1">A3907</f>
        <v>0</v>
      </c>
    </row>
    <row r="3874" spans="1:4">
      <c r="A3874" t="s">
        <v>4</v>
      </c>
      <c r="B3874" s="4" t="s">
        <v>5</v>
      </c>
      <c r="C3874" s="4" t="s">
        <v>13</v>
      </c>
      <c r="D3874" s="4" t="s">
        <v>6</v>
      </c>
    </row>
    <row r="3875" spans="1:4">
      <c r="A3875" t="n">
        <v>24507</v>
      </c>
      <c r="B3875" s="8" t="n">
        <v>2</v>
      </c>
      <c r="C3875" s="7" t="n">
        <v>11</v>
      </c>
      <c r="D3875" s="7" t="s">
        <v>136</v>
      </c>
    </row>
    <row r="3876" spans="1:4">
      <c r="A3876" t="s">
        <v>4</v>
      </c>
      <c r="B3876" s="4" t="s">
        <v>5</v>
      </c>
      <c r="C3876" s="4" t="s">
        <v>20</v>
      </c>
    </row>
    <row r="3877" spans="1:4">
      <c r="A3877" t="n">
        <v>24531</v>
      </c>
      <c r="B3877" s="17" t="n">
        <v>3</v>
      </c>
      <c r="C3877" s="11" t="n">
        <f t="normal" ca="1">A3907</f>
        <v>0</v>
      </c>
    </row>
    <row r="3878" spans="1:4">
      <c r="A3878" t="s">
        <v>4</v>
      </c>
      <c r="B3878" s="4" t="s">
        <v>5</v>
      </c>
      <c r="C3878" s="4" t="s">
        <v>13</v>
      </c>
      <c r="D3878" s="4" t="s">
        <v>6</v>
      </c>
    </row>
    <row r="3879" spans="1:4">
      <c r="A3879" t="n">
        <v>24536</v>
      </c>
      <c r="B3879" s="8" t="n">
        <v>2</v>
      </c>
      <c r="C3879" s="7" t="n">
        <v>11</v>
      </c>
      <c r="D3879" s="7" t="s">
        <v>137</v>
      </c>
    </row>
    <row r="3880" spans="1:4">
      <c r="A3880" t="s">
        <v>4</v>
      </c>
      <c r="B3880" s="4" t="s">
        <v>5</v>
      </c>
      <c r="C3880" s="4" t="s">
        <v>20</v>
      </c>
    </row>
    <row r="3881" spans="1:4">
      <c r="A3881" t="n">
        <v>24560</v>
      </c>
      <c r="B3881" s="17" t="n">
        <v>3</v>
      </c>
      <c r="C3881" s="11" t="n">
        <f t="normal" ca="1">A3907</f>
        <v>0</v>
      </c>
    </row>
    <row r="3882" spans="1:4">
      <c r="A3882" t="s">
        <v>4</v>
      </c>
      <c r="B3882" s="4" t="s">
        <v>5</v>
      </c>
      <c r="C3882" s="4" t="s">
        <v>13</v>
      </c>
      <c r="D3882" s="4" t="s">
        <v>6</v>
      </c>
    </row>
    <row r="3883" spans="1:4">
      <c r="A3883" t="n">
        <v>24565</v>
      </c>
      <c r="B3883" s="8" t="n">
        <v>2</v>
      </c>
      <c r="C3883" s="7" t="n">
        <v>11</v>
      </c>
      <c r="D3883" s="7" t="s">
        <v>138</v>
      </c>
    </row>
    <row r="3884" spans="1:4">
      <c r="A3884" t="s">
        <v>4</v>
      </c>
      <c r="B3884" s="4" t="s">
        <v>5</v>
      </c>
      <c r="C3884" s="4" t="s">
        <v>20</v>
      </c>
    </row>
    <row r="3885" spans="1:4">
      <c r="A3885" t="n">
        <v>24589</v>
      </c>
      <c r="B3885" s="17" t="n">
        <v>3</v>
      </c>
      <c r="C3885" s="11" t="n">
        <f t="normal" ca="1">A3907</f>
        <v>0</v>
      </c>
    </row>
    <row r="3886" spans="1:4">
      <c r="A3886" t="s">
        <v>4</v>
      </c>
      <c r="B3886" s="4" t="s">
        <v>5</v>
      </c>
      <c r="C3886" s="4" t="s">
        <v>13</v>
      </c>
      <c r="D3886" s="4" t="s">
        <v>6</v>
      </c>
    </row>
    <row r="3887" spans="1:4">
      <c r="A3887" t="n">
        <v>24594</v>
      </c>
      <c r="B3887" s="8" t="n">
        <v>2</v>
      </c>
      <c r="C3887" s="7" t="n">
        <v>11</v>
      </c>
      <c r="D3887" s="7" t="s">
        <v>139</v>
      </c>
    </row>
    <row r="3888" spans="1:4">
      <c r="A3888" t="s">
        <v>4</v>
      </c>
      <c r="B3888" s="4" t="s">
        <v>5</v>
      </c>
      <c r="C3888" s="4" t="s">
        <v>20</v>
      </c>
    </row>
    <row r="3889" spans="1:4">
      <c r="A3889" t="n">
        <v>24618</v>
      </c>
      <c r="B3889" s="17" t="n">
        <v>3</v>
      </c>
      <c r="C3889" s="11" t="n">
        <f t="normal" ca="1">A3907</f>
        <v>0</v>
      </c>
    </row>
    <row r="3890" spans="1:4">
      <c r="A3890" t="s">
        <v>4</v>
      </c>
      <c r="B3890" s="4" t="s">
        <v>5</v>
      </c>
      <c r="C3890" s="4" t="s">
        <v>13</v>
      </c>
      <c r="D3890" s="4" t="s">
        <v>6</v>
      </c>
    </row>
    <row r="3891" spans="1:4">
      <c r="A3891" t="n">
        <v>24623</v>
      </c>
      <c r="B3891" s="8" t="n">
        <v>2</v>
      </c>
      <c r="C3891" s="7" t="n">
        <v>11</v>
      </c>
      <c r="D3891" s="7" t="s">
        <v>140</v>
      </c>
    </row>
    <row r="3892" spans="1:4">
      <c r="A3892" t="s">
        <v>4</v>
      </c>
      <c r="B3892" s="4" t="s">
        <v>5</v>
      </c>
      <c r="C3892" s="4" t="s">
        <v>20</v>
      </c>
    </row>
    <row r="3893" spans="1:4">
      <c r="A3893" t="n">
        <v>24647</v>
      </c>
      <c r="B3893" s="17" t="n">
        <v>3</v>
      </c>
      <c r="C3893" s="11" t="n">
        <f t="normal" ca="1">A3907</f>
        <v>0</v>
      </c>
    </row>
    <row r="3894" spans="1:4">
      <c r="A3894" t="s">
        <v>4</v>
      </c>
      <c r="B3894" s="4" t="s">
        <v>5</v>
      </c>
      <c r="C3894" s="4" t="s">
        <v>13</v>
      </c>
      <c r="D3894" s="4" t="s">
        <v>6</v>
      </c>
    </row>
    <row r="3895" spans="1:4">
      <c r="A3895" t="n">
        <v>24652</v>
      </c>
      <c r="B3895" s="8" t="n">
        <v>2</v>
      </c>
      <c r="C3895" s="7" t="n">
        <v>11</v>
      </c>
      <c r="D3895" s="7" t="s">
        <v>141</v>
      </c>
    </row>
    <row r="3896" spans="1:4">
      <c r="A3896" t="s">
        <v>4</v>
      </c>
      <c r="B3896" s="4" t="s">
        <v>5</v>
      </c>
      <c r="C3896" s="4" t="s">
        <v>20</v>
      </c>
    </row>
    <row r="3897" spans="1:4">
      <c r="A3897" t="n">
        <v>24676</v>
      </c>
      <c r="B3897" s="17" t="n">
        <v>3</v>
      </c>
      <c r="C3897" s="11" t="n">
        <f t="normal" ca="1">A3907</f>
        <v>0</v>
      </c>
    </row>
    <row r="3898" spans="1:4">
      <c r="A3898" t="s">
        <v>4</v>
      </c>
      <c r="B3898" s="4" t="s">
        <v>5</v>
      </c>
      <c r="C3898" s="4" t="s">
        <v>13</v>
      </c>
      <c r="D3898" s="4" t="s">
        <v>6</v>
      </c>
    </row>
    <row r="3899" spans="1:4">
      <c r="A3899" t="n">
        <v>24681</v>
      </c>
      <c r="B3899" s="8" t="n">
        <v>2</v>
      </c>
      <c r="C3899" s="7" t="n">
        <v>11</v>
      </c>
      <c r="D3899" s="7" t="s">
        <v>142</v>
      </c>
    </row>
    <row r="3900" spans="1:4">
      <c r="A3900" t="s">
        <v>4</v>
      </c>
      <c r="B3900" s="4" t="s">
        <v>5</v>
      </c>
      <c r="C3900" s="4" t="s">
        <v>20</v>
      </c>
    </row>
    <row r="3901" spans="1:4">
      <c r="A3901" t="n">
        <v>24705</v>
      </c>
      <c r="B3901" s="17" t="n">
        <v>3</v>
      </c>
      <c r="C3901" s="11" t="n">
        <f t="normal" ca="1">A3907</f>
        <v>0</v>
      </c>
    </row>
    <row r="3902" spans="1:4">
      <c r="A3902" t="s">
        <v>4</v>
      </c>
      <c r="B3902" s="4" t="s">
        <v>5</v>
      </c>
      <c r="C3902" s="4" t="s">
        <v>9</v>
      </c>
    </row>
    <row r="3903" spans="1:4">
      <c r="A3903" t="n">
        <v>24710</v>
      </c>
      <c r="B3903" s="48" t="n">
        <v>7</v>
      </c>
      <c r="C3903" s="7" t="n">
        <v>1</v>
      </c>
    </row>
    <row r="3904" spans="1:4">
      <c r="A3904" t="s">
        <v>4</v>
      </c>
      <c r="B3904" s="4" t="s">
        <v>5</v>
      </c>
      <c r="C3904" s="4" t="s">
        <v>20</v>
      </c>
    </row>
    <row r="3905" spans="1:4">
      <c r="A3905" t="n">
        <v>24715</v>
      </c>
      <c r="B3905" s="17" t="n">
        <v>3</v>
      </c>
      <c r="C3905" s="11" t="n">
        <f t="normal" ca="1">A3907</f>
        <v>0</v>
      </c>
    </row>
    <row r="3906" spans="1:4">
      <c r="A3906" t="s">
        <v>4</v>
      </c>
      <c r="B3906" s="4" t="s">
        <v>5</v>
      </c>
      <c r="C3906" s="4" t="s">
        <v>13</v>
      </c>
      <c r="D3906" s="4" t="s">
        <v>6</v>
      </c>
    </row>
    <row r="3907" spans="1:4">
      <c r="A3907" t="n">
        <v>24720</v>
      </c>
      <c r="B3907" s="8" t="n">
        <v>2</v>
      </c>
      <c r="C3907" s="7" t="n">
        <v>11</v>
      </c>
      <c r="D3907" s="7" t="s">
        <v>129</v>
      </c>
    </row>
    <row r="3908" spans="1:4">
      <c r="A3908" t="s">
        <v>4</v>
      </c>
      <c r="B3908" s="4" t="s">
        <v>5</v>
      </c>
      <c r="C3908" s="4" t="s">
        <v>13</v>
      </c>
      <c r="D3908" s="4" t="s">
        <v>13</v>
      </c>
      <c r="E3908" s="4" t="s">
        <v>13</v>
      </c>
      <c r="F3908" s="4" t="s">
        <v>9</v>
      </c>
      <c r="G3908" s="4" t="s">
        <v>13</v>
      </c>
      <c r="H3908" s="4" t="s">
        <v>13</v>
      </c>
      <c r="I3908" s="4" t="s">
        <v>13</v>
      </c>
    </row>
    <row r="3909" spans="1:4">
      <c r="A3909" t="n">
        <v>24739</v>
      </c>
      <c r="B3909" s="46" t="n">
        <v>10</v>
      </c>
      <c r="C3909" s="7" t="n">
        <v>1</v>
      </c>
      <c r="D3909" s="7" t="n">
        <v>34</v>
      </c>
      <c r="E3909" s="7" t="n">
        <v>0</v>
      </c>
      <c r="F3909" s="7" t="n">
        <v>12</v>
      </c>
      <c r="G3909" s="7" t="n">
        <v>18</v>
      </c>
      <c r="H3909" s="7" t="n">
        <v>19</v>
      </c>
      <c r="I3909" s="7" t="n">
        <v>1</v>
      </c>
    </row>
    <row r="3910" spans="1:4">
      <c r="A3910" t="s">
        <v>4</v>
      </c>
      <c r="B3910" s="4" t="s">
        <v>5</v>
      </c>
      <c r="C3910" s="4" t="s">
        <v>13</v>
      </c>
      <c r="D3910" s="4" t="s">
        <v>13</v>
      </c>
      <c r="E3910" s="4" t="s">
        <v>13</v>
      </c>
      <c r="F3910" s="4" t="s">
        <v>13</v>
      </c>
      <c r="G3910" s="4" t="s">
        <v>10</v>
      </c>
      <c r="H3910" s="4" t="s">
        <v>20</v>
      </c>
      <c r="I3910" s="4" t="s">
        <v>10</v>
      </c>
      <c r="J3910" s="4" t="s">
        <v>20</v>
      </c>
      <c r="K3910" s="4" t="s">
        <v>10</v>
      </c>
      <c r="L3910" s="4" t="s">
        <v>20</v>
      </c>
      <c r="M3910" s="4" t="s">
        <v>10</v>
      </c>
      <c r="N3910" s="4" t="s">
        <v>20</v>
      </c>
      <c r="O3910" s="4" t="s">
        <v>10</v>
      </c>
      <c r="P3910" s="4" t="s">
        <v>20</v>
      </c>
      <c r="Q3910" s="4" t="s">
        <v>10</v>
      </c>
      <c r="R3910" s="4" t="s">
        <v>20</v>
      </c>
      <c r="S3910" s="4" t="s">
        <v>10</v>
      </c>
      <c r="T3910" s="4" t="s">
        <v>20</v>
      </c>
      <c r="U3910" s="4" t="s">
        <v>10</v>
      </c>
      <c r="V3910" s="4" t="s">
        <v>20</v>
      </c>
      <c r="W3910" s="4" t="s">
        <v>10</v>
      </c>
      <c r="X3910" s="4" t="s">
        <v>20</v>
      </c>
      <c r="Y3910" s="4" t="s">
        <v>10</v>
      </c>
      <c r="Z3910" s="4" t="s">
        <v>20</v>
      </c>
      <c r="AA3910" s="4" t="s">
        <v>10</v>
      </c>
      <c r="AB3910" s="4" t="s">
        <v>20</v>
      </c>
      <c r="AC3910" s="4" t="s">
        <v>10</v>
      </c>
      <c r="AD3910" s="4" t="s">
        <v>20</v>
      </c>
      <c r="AE3910" s="4" t="s">
        <v>20</v>
      </c>
    </row>
    <row r="3911" spans="1:4">
      <c r="A3911" t="n">
        <v>24750</v>
      </c>
      <c r="B3911" s="47" t="n">
        <v>6</v>
      </c>
      <c r="C3911" s="7" t="n">
        <v>31</v>
      </c>
      <c r="D3911" s="7" t="n">
        <v>1</v>
      </c>
      <c r="E3911" s="7" t="n">
        <v>1</v>
      </c>
      <c r="F3911" s="7" t="n">
        <v>12</v>
      </c>
      <c r="G3911" s="7" t="n">
        <v>0</v>
      </c>
      <c r="H3911" s="11" t="n">
        <f t="normal" ca="1">A3913</f>
        <v>0</v>
      </c>
      <c r="I3911" s="7" t="n">
        <v>1</v>
      </c>
      <c r="J3911" s="11" t="n">
        <f t="normal" ca="1">A3917</f>
        <v>0</v>
      </c>
      <c r="K3911" s="7" t="n">
        <v>2</v>
      </c>
      <c r="L3911" s="11" t="n">
        <f t="normal" ca="1">A3921</f>
        <v>0</v>
      </c>
      <c r="M3911" s="7" t="n">
        <v>3</v>
      </c>
      <c r="N3911" s="11" t="n">
        <f t="normal" ca="1">A3925</f>
        <v>0</v>
      </c>
      <c r="O3911" s="7" t="n">
        <v>4</v>
      </c>
      <c r="P3911" s="11" t="n">
        <f t="normal" ca="1">A3929</f>
        <v>0</v>
      </c>
      <c r="Q3911" s="7" t="n">
        <v>5</v>
      </c>
      <c r="R3911" s="11" t="n">
        <f t="normal" ca="1">A3933</f>
        <v>0</v>
      </c>
      <c r="S3911" s="7" t="n">
        <v>6</v>
      </c>
      <c r="T3911" s="11" t="n">
        <f t="normal" ca="1">A3937</f>
        <v>0</v>
      </c>
      <c r="U3911" s="7" t="n">
        <v>7</v>
      </c>
      <c r="V3911" s="11" t="n">
        <f t="normal" ca="1">A3941</f>
        <v>0</v>
      </c>
      <c r="W3911" s="7" t="n">
        <v>8</v>
      </c>
      <c r="X3911" s="11" t="n">
        <f t="normal" ca="1">A3945</f>
        <v>0</v>
      </c>
      <c r="Y3911" s="7" t="n">
        <v>9</v>
      </c>
      <c r="Z3911" s="11" t="n">
        <f t="normal" ca="1">A3949</f>
        <v>0</v>
      </c>
      <c r="AA3911" s="7" t="n">
        <v>10</v>
      </c>
      <c r="AB3911" s="11" t="n">
        <f t="normal" ca="1">A3953</f>
        <v>0</v>
      </c>
      <c r="AC3911" s="7" t="n">
        <v>11</v>
      </c>
      <c r="AD3911" s="11" t="n">
        <f t="normal" ca="1">A3957</f>
        <v>0</v>
      </c>
      <c r="AE3911" s="11" t="n">
        <f t="normal" ca="1">A3961</f>
        <v>0</v>
      </c>
    </row>
    <row r="3912" spans="1:4">
      <c r="A3912" t="s">
        <v>4</v>
      </c>
      <c r="B3912" s="4" t="s">
        <v>5</v>
      </c>
      <c r="C3912" s="4" t="s">
        <v>13</v>
      </c>
      <c r="D3912" s="4" t="s">
        <v>6</v>
      </c>
    </row>
    <row r="3913" spans="1:4">
      <c r="A3913" t="n">
        <v>24831</v>
      </c>
      <c r="B3913" s="8" t="n">
        <v>2</v>
      </c>
      <c r="C3913" s="7" t="n">
        <v>11</v>
      </c>
      <c r="D3913" s="7" t="s">
        <v>130</v>
      </c>
    </row>
    <row r="3914" spans="1:4">
      <c r="A3914" t="s">
        <v>4</v>
      </c>
      <c r="B3914" s="4" t="s">
        <v>5</v>
      </c>
      <c r="C3914" s="4" t="s">
        <v>20</v>
      </c>
    </row>
    <row r="3915" spans="1:4">
      <c r="A3915" t="n">
        <v>24855</v>
      </c>
      <c r="B3915" s="17" t="n">
        <v>3</v>
      </c>
      <c r="C3915" s="11" t="n">
        <f t="normal" ca="1">A3965</f>
        <v>0</v>
      </c>
    </row>
    <row r="3916" spans="1:4">
      <c r="A3916" t="s">
        <v>4</v>
      </c>
      <c r="B3916" s="4" t="s">
        <v>5</v>
      </c>
      <c r="C3916" s="4" t="s">
        <v>13</v>
      </c>
      <c r="D3916" s="4" t="s">
        <v>6</v>
      </c>
    </row>
    <row r="3917" spans="1:4">
      <c r="A3917" t="n">
        <v>24860</v>
      </c>
      <c r="B3917" s="8" t="n">
        <v>2</v>
      </c>
      <c r="C3917" s="7" t="n">
        <v>11</v>
      </c>
      <c r="D3917" s="7" t="s">
        <v>131</v>
      </c>
    </row>
    <row r="3918" spans="1:4">
      <c r="A3918" t="s">
        <v>4</v>
      </c>
      <c r="B3918" s="4" t="s">
        <v>5</v>
      </c>
      <c r="C3918" s="4" t="s">
        <v>20</v>
      </c>
    </row>
    <row r="3919" spans="1:4">
      <c r="A3919" t="n">
        <v>24884</v>
      </c>
      <c r="B3919" s="17" t="n">
        <v>3</v>
      </c>
      <c r="C3919" s="11" t="n">
        <f t="normal" ca="1">A3965</f>
        <v>0</v>
      </c>
    </row>
    <row r="3920" spans="1:4">
      <c r="A3920" t="s">
        <v>4</v>
      </c>
      <c r="B3920" s="4" t="s">
        <v>5</v>
      </c>
      <c r="C3920" s="4" t="s">
        <v>13</v>
      </c>
      <c r="D3920" s="4" t="s">
        <v>6</v>
      </c>
    </row>
    <row r="3921" spans="1:31">
      <c r="A3921" t="n">
        <v>24889</v>
      </c>
      <c r="B3921" s="8" t="n">
        <v>2</v>
      </c>
      <c r="C3921" s="7" t="n">
        <v>11</v>
      </c>
      <c r="D3921" s="7" t="s">
        <v>132</v>
      </c>
    </row>
    <row r="3922" spans="1:31">
      <c r="A3922" t="s">
        <v>4</v>
      </c>
      <c r="B3922" s="4" t="s">
        <v>5</v>
      </c>
      <c r="C3922" s="4" t="s">
        <v>20</v>
      </c>
    </row>
    <row r="3923" spans="1:31">
      <c r="A3923" t="n">
        <v>24913</v>
      </c>
      <c r="B3923" s="17" t="n">
        <v>3</v>
      </c>
      <c r="C3923" s="11" t="n">
        <f t="normal" ca="1">A3965</f>
        <v>0</v>
      </c>
    </row>
    <row r="3924" spans="1:31">
      <c r="A3924" t="s">
        <v>4</v>
      </c>
      <c r="B3924" s="4" t="s">
        <v>5</v>
      </c>
      <c r="C3924" s="4" t="s">
        <v>13</v>
      </c>
      <c r="D3924" s="4" t="s">
        <v>6</v>
      </c>
    </row>
    <row r="3925" spans="1:31">
      <c r="A3925" t="n">
        <v>24918</v>
      </c>
      <c r="B3925" s="8" t="n">
        <v>2</v>
      </c>
      <c r="C3925" s="7" t="n">
        <v>11</v>
      </c>
      <c r="D3925" s="7" t="s">
        <v>133</v>
      </c>
    </row>
    <row r="3926" spans="1:31">
      <c r="A3926" t="s">
        <v>4</v>
      </c>
      <c r="B3926" s="4" t="s">
        <v>5</v>
      </c>
      <c r="C3926" s="4" t="s">
        <v>20</v>
      </c>
    </row>
    <row r="3927" spans="1:31">
      <c r="A3927" t="n">
        <v>24942</v>
      </c>
      <c r="B3927" s="17" t="n">
        <v>3</v>
      </c>
      <c r="C3927" s="11" t="n">
        <f t="normal" ca="1">A3965</f>
        <v>0</v>
      </c>
    </row>
    <row r="3928" spans="1:31">
      <c r="A3928" t="s">
        <v>4</v>
      </c>
      <c r="B3928" s="4" t="s">
        <v>5</v>
      </c>
      <c r="C3928" s="4" t="s">
        <v>13</v>
      </c>
      <c r="D3928" s="4" t="s">
        <v>6</v>
      </c>
    </row>
    <row r="3929" spans="1:31">
      <c r="A3929" t="n">
        <v>24947</v>
      </c>
      <c r="B3929" s="8" t="n">
        <v>2</v>
      </c>
      <c r="C3929" s="7" t="n">
        <v>11</v>
      </c>
      <c r="D3929" s="7" t="s">
        <v>134</v>
      </c>
    </row>
    <row r="3930" spans="1:31">
      <c r="A3930" t="s">
        <v>4</v>
      </c>
      <c r="B3930" s="4" t="s">
        <v>5</v>
      </c>
      <c r="C3930" s="4" t="s">
        <v>20</v>
      </c>
    </row>
    <row r="3931" spans="1:31">
      <c r="A3931" t="n">
        <v>24971</v>
      </c>
      <c r="B3931" s="17" t="n">
        <v>3</v>
      </c>
      <c r="C3931" s="11" t="n">
        <f t="normal" ca="1">A3965</f>
        <v>0</v>
      </c>
    </row>
    <row r="3932" spans="1:31">
      <c r="A3932" t="s">
        <v>4</v>
      </c>
      <c r="B3932" s="4" t="s">
        <v>5</v>
      </c>
      <c r="C3932" s="4" t="s">
        <v>13</v>
      </c>
      <c r="D3932" s="4" t="s">
        <v>6</v>
      </c>
    </row>
    <row r="3933" spans="1:31">
      <c r="A3933" t="n">
        <v>24976</v>
      </c>
      <c r="B3933" s="8" t="n">
        <v>2</v>
      </c>
      <c r="C3933" s="7" t="n">
        <v>11</v>
      </c>
      <c r="D3933" s="7" t="s">
        <v>135</v>
      </c>
    </row>
    <row r="3934" spans="1:31">
      <c r="A3934" t="s">
        <v>4</v>
      </c>
      <c r="B3934" s="4" t="s">
        <v>5</v>
      </c>
      <c r="C3934" s="4" t="s">
        <v>20</v>
      </c>
    </row>
    <row r="3935" spans="1:31">
      <c r="A3935" t="n">
        <v>25000</v>
      </c>
      <c r="B3935" s="17" t="n">
        <v>3</v>
      </c>
      <c r="C3935" s="11" t="n">
        <f t="normal" ca="1">A3965</f>
        <v>0</v>
      </c>
    </row>
    <row r="3936" spans="1:31">
      <c r="A3936" t="s">
        <v>4</v>
      </c>
      <c r="B3936" s="4" t="s">
        <v>5</v>
      </c>
      <c r="C3936" s="4" t="s">
        <v>13</v>
      </c>
      <c r="D3936" s="4" t="s">
        <v>6</v>
      </c>
    </row>
    <row r="3937" spans="1:4">
      <c r="A3937" t="n">
        <v>25005</v>
      </c>
      <c r="B3937" s="8" t="n">
        <v>2</v>
      </c>
      <c r="C3937" s="7" t="n">
        <v>11</v>
      </c>
      <c r="D3937" s="7" t="s">
        <v>136</v>
      </c>
    </row>
    <row r="3938" spans="1:4">
      <c r="A3938" t="s">
        <v>4</v>
      </c>
      <c r="B3938" s="4" t="s">
        <v>5</v>
      </c>
      <c r="C3938" s="4" t="s">
        <v>20</v>
      </c>
    </row>
    <row r="3939" spans="1:4">
      <c r="A3939" t="n">
        <v>25029</v>
      </c>
      <c r="B3939" s="17" t="n">
        <v>3</v>
      </c>
      <c r="C3939" s="11" t="n">
        <f t="normal" ca="1">A3965</f>
        <v>0</v>
      </c>
    </row>
    <row r="3940" spans="1:4">
      <c r="A3940" t="s">
        <v>4</v>
      </c>
      <c r="B3940" s="4" t="s">
        <v>5</v>
      </c>
      <c r="C3940" s="4" t="s">
        <v>13</v>
      </c>
      <c r="D3940" s="4" t="s">
        <v>6</v>
      </c>
    </row>
    <row r="3941" spans="1:4">
      <c r="A3941" t="n">
        <v>25034</v>
      </c>
      <c r="B3941" s="8" t="n">
        <v>2</v>
      </c>
      <c r="C3941" s="7" t="n">
        <v>11</v>
      </c>
      <c r="D3941" s="7" t="s">
        <v>137</v>
      </c>
    </row>
    <row r="3942" spans="1:4">
      <c r="A3942" t="s">
        <v>4</v>
      </c>
      <c r="B3942" s="4" t="s">
        <v>5</v>
      </c>
      <c r="C3942" s="4" t="s">
        <v>20</v>
      </c>
    </row>
    <row r="3943" spans="1:4">
      <c r="A3943" t="n">
        <v>25058</v>
      </c>
      <c r="B3943" s="17" t="n">
        <v>3</v>
      </c>
      <c r="C3943" s="11" t="n">
        <f t="normal" ca="1">A3965</f>
        <v>0</v>
      </c>
    </row>
    <row r="3944" spans="1:4">
      <c r="A3944" t="s">
        <v>4</v>
      </c>
      <c r="B3944" s="4" t="s">
        <v>5</v>
      </c>
      <c r="C3944" s="4" t="s">
        <v>13</v>
      </c>
      <c r="D3944" s="4" t="s">
        <v>6</v>
      </c>
    </row>
    <row r="3945" spans="1:4">
      <c r="A3945" t="n">
        <v>25063</v>
      </c>
      <c r="B3945" s="8" t="n">
        <v>2</v>
      </c>
      <c r="C3945" s="7" t="n">
        <v>11</v>
      </c>
      <c r="D3945" s="7" t="s">
        <v>138</v>
      </c>
    </row>
    <row r="3946" spans="1:4">
      <c r="A3946" t="s">
        <v>4</v>
      </c>
      <c r="B3946" s="4" t="s">
        <v>5</v>
      </c>
      <c r="C3946" s="4" t="s">
        <v>20</v>
      </c>
    </row>
    <row r="3947" spans="1:4">
      <c r="A3947" t="n">
        <v>25087</v>
      </c>
      <c r="B3947" s="17" t="n">
        <v>3</v>
      </c>
      <c r="C3947" s="11" t="n">
        <f t="normal" ca="1">A3965</f>
        <v>0</v>
      </c>
    </row>
    <row r="3948" spans="1:4">
      <c r="A3948" t="s">
        <v>4</v>
      </c>
      <c r="B3948" s="4" t="s">
        <v>5</v>
      </c>
      <c r="C3948" s="4" t="s">
        <v>13</v>
      </c>
      <c r="D3948" s="4" t="s">
        <v>6</v>
      </c>
    </row>
    <row r="3949" spans="1:4">
      <c r="A3949" t="n">
        <v>25092</v>
      </c>
      <c r="B3949" s="8" t="n">
        <v>2</v>
      </c>
      <c r="C3949" s="7" t="n">
        <v>11</v>
      </c>
      <c r="D3949" s="7" t="s">
        <v>139</v>
      </c>
    </row>
    <row r="3950" spans="1:4">
      <c r="A3950" t="s">
        <v>4</v>
      </c>
      <c r="B3950" s="4" t="s">
        <v>5</v>
      </c>
      <c r="C3950" s="4" t="s">
        <v>20</v>
      </c>
    </row>
    <row r="3951" spans="1:4">
      <c r="A3951" t="n">
        <v>25116</v>
      </c>
      <c r="B3951" s="17" t="n">
        <v>3</v>
      </c>
      <c r="C3951" s="11" t="n">
        <f t="normal" ca="1">A3965</f>
        <v>0</v>
      </c>
    </row>
    <row r="3952" spans="1:4">
      <c r="A3952" t="s">
        <v>4</v>
      </c>
      <c r="B3952" s="4" t="s">
        <v>5</v>
      </c>
      <c r="C3952" s="4" t="s">
        <v>13</v>
      </c>
      <c r="D3952" s="4" t="s">
        <v>6</v>
      </c>
    </row>
    <row r="3953" spans="1:4">
      <c r="A3953" t="n">
        <v>25121</v>
      </c>
      <c r="B3953" s="8" t="n">
        <v>2</v>
      </c>
      <c r="C3953" s="7" t="n">
        <v>11</v>
      </c>
      <c r="D3953" s="7" t="s">
        <v>140</v>
      </c>
    </row>
    <row r="3954" spans="1:4">
      <c r="A3954" t="s">
        <v>4</v>
      </c>
      <c r="B3954" s="4" t="s">
        <v>5</v>
      </c>
      <c r="C3954" s="4" t="s">
        <v>20</v>
      </c>
    </row>
    <row r="3955" spans="1:4">
      <c r="A3955" t="n">
        <v>25145</v>
      </c>
      <c r="B3955" s="17" t="n">
        <v>3</v>
      </c>
      <c r="C3955" s="11" t="n">
        <f t="normal" ca="1">A3965</f>
        <v>0</v>
      </c>
    </row>
    <row r="3956" spans="1:4">
      <c r="A3956" t="s">
        <v>4</v>
      </c>
      <c r="B3956" s="4" t="s">
        <v>5</v>
      </c>
      <c r="C3956" s="4" t="s">
        <v>13</v>
      </c>
      <c r="D3956" s="4" t="s">
        <v>6</v>
      </c>
    </row>
    <row r="3957" spans="1:4">
      <c r="A3957" t="n">
        <v>25150</v>
      </c>
      <c r="B3957" s="8" t="n">
        <v>2</v>
      </c>
      <c r="C3957" s="7" t="n">
        <v>11</v>
      </c>
      <c r="D3957" s="7" t="s">
        <v>141</v>
      </c>
    </row>
    <row r="3958" spans="1:4">
      <c r="A3958" t="s">
        <v>4</v>
      </c>
      <c r="B3958" s="4" t="s">
        <v>5</v>
      </c>
      <c r="C3958" s="4" t="s">
        <v>20</v>
      </c>
    </row>
    <row r="3959" spans="1:4">
      <c r="A3959" t="n">
        <v>25174</v>
      </c>
      <c r="B3959" s="17" t="n">
        <v>3</v>
      </c>
      <c r="C3959" s="11" t="n">
        <f t="normal" ca="1">A3965</f>
        <v>0</v>
      </c>
    </row>
    <row r="3960" spans="1:4">
      <c r="A3960" t="s">
        <v>4</v>
      </c>
      <c r="B3960" s="4" t="s">
        <v>5</v>
      </c>
      <c r="C3960" s="4" t="s">
        <v>9</v>
      </c>
    </row>
    <row r="3961" spans="1:4">
      <c r="A3961" t="n">
        <v>25179</v>
      </c>
      <c r="B3961" s="48" t="n">
        <v>7</v>
      </c>
      <c r="C3961" s="7" t="n">
        <v>1</v>
      </c>
    </row>
    <row r="3962" spans="1:4">
      <c r="A3962" t="s">
        <v>4</v>
      </c>
      <c r="B3962" s="4" t="s">
        <v>5</v>
      </c>
      <c r="C3962" s="4" t="s">
        <v>20</v>
      </c>
    </row>
    <row r="3963" spans="1:4">
      <c r="A3963" t="n">
        <v>25184</v>
      </c>
      <c r="B3963" s="17" t="n">
        <v>3</v>
      </c>
      <c r="C3963" s="11" t="n">
        <f t="normal" ca="1">A3965</f>
        <v>0</v>
      </c>
    </row>
    <row r="3964" spans="1:4">
      <c r="A3964" t="s">
        <v>4</v>
      </c>
      <c r="B3964" s="4" t="s">
        <v>5</v>
      </c>
      <c r="C3964" s="4" t="s">
        <v>13</v>
      </c>
      <c r="D3964" s="4" t="s">
        <v>6</v>
      </c>
    </row>
    <row r="3965" spans="1:4">
      <c r="A3965" t="n">
        <v>25189</v>
      </c>
      <c r="B3965" s="8" t="n">
        <v>2</v>
      </c>
      <c r="C3965" s="7" t="n">
        <v>11</v>
      </c>
      <c r="D3965" s="7" t="s">
        <v>129</v>
      </c>
    </row>
    <row r="3966" spans="1:4">
      <c r="A3966" t="s">
        <v>4</v>
      </c>
      <c r="B3966" s="4" t="s">
        <v>5</v>
      </c>
      <c r="C3966" s="4" t="s">
        <v>13</v>
      </c>
      <c r="D3966" s="4" t="s">
        <v>13</v>
      </c>
      <c r="E3966" s="4" t="s">
        <v>13</v>
      </c>
      <c r="F3966" s="4" t="s">
        <v>9</v>
      </c>
      <c r="G3966" s="4" t="s">
        <v>13</v>
      </c>
      <c r="H3966" s="4" t="s">
        <v>13</v>
      </c>
      <c r="I3966" s="4" t="s">
        <v>13</v>
      </c>
    </row>
    <row r="3967" spans="1:4">
      <c r="A3967" t="n">
        <v>25208</v>
      </c>
      <c r="B3967" s="46" t="n">
        <v>10</v>
      </c>
      <c r="C3967" s="7" t="n">
        <v>1</v>
      </c>
      <c r="D3967" s="7" t="n">
        <v>34</v>
      </c>
      <c r="E3967" s="7" t="n">
        <v>0</v>
      </c>
      <c r="F3967" s="7" t="n">
        <v>11</v>
      </c>
      <c r="G3967" s="7" t="n">
        <v>18</v>
      </c>
      <c r="H3967" s="7" t="n">
        <v>19</v>
      </c>
      <c r="I3967" s="7" t="n">
        <v>1</v>
      </c>
    </row>
    <row r="3968" spans="1:4">
      <c r="A3968" t="s">
        <v>4</v>
      </c>
      <c r="B3968" s="4" t="s">
        <v>5</v>
      </c>
      <c r="C3968" s="4" t="s">
        <v>13</v>
      </c>
      <c r="D3968" s="4" t="s">
        <v>13</v>
      </c>
      <c r="E3968" s="4" t="s">
        <v>13</v>
      </c>
      <c r="F3968" s="4" t="s">
        <v>13</v>
      </c>
      <c r="G3968" s="4" t="s">
        <v>10</v>
      </c>
      <c r="H3968" s="4" t="s">
        <v>20</v>
      </c>
      <c r="I3968" s="4" t="s">
        <v>10</v>
      </c>
      <c r="J3968" s="4" t="s">
        <v>20</v>
      </c>
      <c r="K3968" s="4" t="s">
        <v>10</v>
      </c>
      <c r="L3968" s="4" t="s">
        <v>20</v>
      </c>
      <c r="M3968" s="4" t="s">
        <v>10</v>
      </c>
      <c r="N3968" s="4" t="s">
        <v>20</v>
      </c>
      <c r="O3968" s="4" t="s">
        <v>10</v>
      </c>
      <c r="P3968" s="4" t="s">
        <v>20</v>
      </c>
      <c r="Q3968" s="4" t="s">
        <v>10</v>
      </c>
      <c r="R3968" s="4" t="s">
        <v>20</v>
      </c>
      <c r="S3968" s="4" t="s">
        <v>10</v>
      </c>
      <c r="T3968" s="4" t="s">
        <v>20</v>
      </c>
      <c r="U3968" s="4" t="s">
        <v>10</v>
      </c>
      <c r="V3968" s="4" t="s">
        <v>20</v>
      </c>
      <c r="W3968" s="4" t="s">
        <v>10</v>
      </c>
      <c r="X3968" s="4" t="s">
        <v>20</v>
      </c>
      <c r="Y3968" s="4" t="s">
        <v>10</v>
      </c>
      <c r="Z3968" s="4" t="s">
        <v>20</v>
      </c>
      <c r="AA3968" s="4" t="s">
        <v>10</v>
      </c>
      <c r="AB3968" s="4" t="s">
        <v>20</v>
      </c>
      <c r="AC3968" s="4" t="s">
        <v>20</v>
      </c>
    </row>
    <row r="3969" spans="1:29">
      <c r="A3969" t="n">
        <v>25219</v>
      </c>
      <c r="B3969" s="47" t="n">
        <v>6</v>
      </c>
      <c r="C3969" s="7" t="n">
        <v>31</v>
      </c>
      <c r="D3969" s="7" t="n">
        <v>1</v>
      </c>
      <c r="E3969" s="7" t="n">
        <v>1</v>
      </c>
      <c r="F3969" s="7" t="n">
        <v>11</v>
      </c>
      <c r="G3969" s="7" t="n">
        <v>0</v>
      </c>
      <c r="H3969" s="11" t="n">
        <f t="normal" ca="1">A3971</f>
        <v>0</v>
      </c>
      <c r="I3969" s="7" t="n">
        <v>1</v>
      </c>
      <c r="J3969" s="11" t="n">
        <f t="normal" ca="1">A3975</f>
        <v>0</v>
      </c>
      <c r="K3969" s="7" t="n">
        <v>2</v>
      </c>
      <c r="L3969" s="11" t="n">
        <f t="normal" ca="1">A3979</f>
        <v>0</v>
      </c>
      <c r="M3969" s="7" t="n">
        <v>3</v>
      </c>
      <c r="N3969" s="11" t="n">
        <f t="normal" ca="1">A3983</f>
        <v>0</v>
      </c>
      <c r="O3969" s="7" t="n">
        <v>4</v>
      </c>
      <c r="P3969" s="11" t="n">
        <f t="normal" ca="1">A3987</f>
        <v>0</v>
      </c>
      <c r="Q3969" s="7" t="n">
        <v>5</v>
      </c>
      <c r="R3969" s="11" t="n">
        <f t="normal" ca="1">A3991</f>
        <v>0</v>
      </c>
      <c r="S3969" s="7" t="n">
        <v>6</v>
      </c>
      <c r="T3969" s="11" t="n">
        <f t="normal" ca="1">A3995</f>
        <v>0</v>
      </c>
      <c r="U3969" s="7" t="n">
        <v>7</v>
      </c>
      <c r="V3969" s="11" t="n">
        <f t="normal" ca="1">A3999</f>
        <v>0</v>
      </c>
      <c r="W3969" s="7" t="n">
        <v>8</v>
      </c>
      <c r="X3969" s="11" t="n">
        <f t="normal" ca="1">A4003</f>
        <v>0</v>
      </c>
      <c r="Y3969" s="7" t="n">
        <v>9</v>
      </c>
      <c r="Z3969" s="11" t="n">
        <f t="normal" ca="1">A4007</f>
        <v>0</v>
      </c>
      <c r="AA3969" s="7" t="n">
        <v>10</v>
      </c>
      <c r="AB3969" s="11" t="n">
        <f t="normal" ca="1">A4011</f>
        <v>0</v>
      </c>
      <c r="AC3969" s="11" t="n">
        <f t="normal" ca="1">A4015</f>
        <v>0</v>
      </c>
    </row>
    <row r="3970" spans="1:29">
      <c r="A3970" t="s">
        <v>4</v>
      </c>
      <c r="B3970" s="4" t="s">
        <v>5</v>
      </c>
      <c r="C3970" s="4" t="s">
        <v>13</v>
      </c>
      <c r="D3970" s="4" t="s">
        <v>6</v>
      </c>
    </row>
    <row r="3971" spans="1:29">
      <c r="A3971" t="n">
        <v>25294</v>
      </c>
      <c r="B3971" s="8" t="n">
        <v>2</v>
      </c>
      <c r="C3971" s="7" t="n">
        <v>11</v>
      </c>
      <c r="D3971" s="7" t="s">
        <v>130</v>
      </c>
    </row>
    <row r="3972" spans="1:29">
      <c r="A3972" t="s">
        <v>4</v>
      </c>
      <c r="B3972" s="4" t="s">
        <v>5</v>
      </c>
      <c r="C3972" s="4" t="s">
        <v>20</v>
      </c>
    </row>
    <row r="3973" spans="1:29">
      <c r="A3973" t="n">
        <v>25318</v>
      </c>
      <c r="B3973" s="17" t="n">
        <v>3</v>
      </c>
      <c r="C3973" s="11" t="n">
        <f t="normal" ca="1">A4019</f>
        <v>0</v>
      </c>
    </row>
    <row r="3974" spans="1:29">
      <c r="A3974" t="s">
        <v>4</v>
      </c>
      <c r="B3974" s="4" t="s">
        <v>5</v>
      </c>
      <c r="C3974" s="4" t="s">
        <v>13</v>
      </c>
      <c r="D3974" s="4" t="s">
        <v>6</v>
      </c>
    </row>
    <row r="3975" spans="1:29">
      <c r="A3975" t="n">
        <v>25323</v>
      </c>
      <c r="B3975" s="8" t="n">
        <v>2</v>
      </c>
      <c r="C3975" s="7" t="n">
        <v>11</v>
      </c>
      <c r="D3975" s="7" t="s">
        <v>131</v>
      </c>
    </row>
    <row r="3976" spans="1:29">
      <c r="A3976" t="s">
        <v>4</v>
      </c>
      <c r="B3976" s="4" t="s">
        <v>5</v>
      </c>
      <c r="C3976" s="4" t="s">
        <v>20</v>
      </c>
    </row>
    <row r="3977" spans="1:29">
      <c r="A3977" t="n">
        <v>25347</v>
      </c>
      <c r="B3977" s="17" t="n">
        <v>3</v>
      </c>
      <c r="C3977" s="11" t="n">
        <f t="normal" ca="1">A4019</f>
        <v>0</v>
      </c>
    </row>
    <row r="3978" spans="1:29">
      <c r="A3978" t="s">
        <v>4</v>
      </c>
      <c r="B3978" s="4" t="s">
        <v>5</v>
      </c>
      <c r="C3978" s="4" t="s">
        <v>13</v>
      </c>
      <c r="D3978" s="4" t="s">
        <v>6</v>
      </c>
    </row>
    <row r="3979" spans="1:29">
      <c r="A3979" t="n">
        <v>25352</v>
      </c>
      <c r="B3979" s="8" t="n">
        <v>2</v>
      </c>
      <c r="C3979" s="7" t="n">
        <v>11</v>
      </c>
      <c r="D3979" s="7" t="s">
        <v>132</v>
      </c>
    </row>
    <row r="3980" spans="1:29">
      <c r="A3980" t="s">
        <v>4</v>
      </c>
      <c r="B3980" s="4" t="s">
        <v>5</v>
      </c>
      <c r="C3980" s="4" t="s">
        <v>20</v>
      </c>
    </row>
    <row r="3981" spans="1:29">
      <c r="A3981" t="n">
        <v>25376</v>
      </c>
      <c r="B3981" s="17" t="n">
        <v>3</v>
      </c>
      <c r="C3981" s="11" t="n">
        <f t="normal" ca="1">A4019</f>
        <v>0</v>
      </c>
    </row>
    <row r="3982" spans="1:29">
      <c r="A3982" t="s">
        <v>4</v>
      </c>
      <c r="B3982" s="4" t="s">
        <v>5</v>
      </c>
      <c r="C3982" s="4" t="s">
        <v>13</v>
      </c>
      <c r="D3982" s="4" t="s">
        <v>6</v>
      </c>
    </row>
    <row r="3983" spans="1:29">
      <c r="A3983" t="n">
        <v>25381</v>
      </c>
      <c r="B3983" s="8" t="n">
        <v>2</v>
      </c>
      <c r="C3983" s="7" t="n">
        <v>11</v>
      </c>
      <c r="D3983" s="7" t="s">
        <v>133</v>
      </c>
    </row>
    <row r="3984" spans="1:29">
      <c r="A3984" t="s">
        <v>4</v>
      </c>
      <c r="B3984" s="4" t="s">
        <v>5</v>
      </c>
      <c r="C3984" s="4" t="s">
        <v>20</v>
      </c>
    </row>
    <row r="3985" spans="1:29">
      <c r="A3985" t="n">
        <v>25405</v>
      </c>
      <c r="B3985" s="17" t="n">
        <v>3</v>
      </c>
      <c r="C3985" s="11" t="n">
        <f t="normal" ca="1">A4019</f>
        <v>0</v>
      </c>
    </row>
    <row r="3986" spans="1:29">
      <c r="A3986" t="s">
        <v>4</v>
      </c>
      <c r="B3986" s="4" t="s">
        <v>5</v>
      </c>
      <c r="C3986" s="4" t="s">
        <v>13</v>
      </c>
      <c r="D3986" s="4" t="s">
        <v>6</v>
      </c>
    </row>
    <row r="3987" spans="1:29">
      <c r="A3987" t="n">
        <v>25410</v>
      </c>
      <c r="B3987" s="8" t="n">
        <v>2</v>
      </c>
      <c r="C3987" s="7" t="n">
        <v>11</v>
      </c>
      <c r="D3987" s="7" t="s">
        <v>134</v>
      </c>
    </row>
    <row r="3988" spans="1:29">
      <c r="A3988" t="s">
        <v>4</v>
      </c>
      <c r="B3988" s="4" t="s">
        <v>5</v>
      </c>
      <c r="C3988" s="4" t="s">
        <v>20</v>
      </c>
    </row>
    <row r="3989" spans="1:29">
      <c r="A3989" t="n">
        <v>25434</v>
      </c>
      <c r="B3989" s="17" t="n">
        <v>3</v>
      </c>
      <c r="C3989" s="11" t="n">
        <f t="normal" ca="1">A4019</f>
        <v>0</v>
      </c>
    </row>
    <row r="3990" spans="1:29">
      <c r="A3990" t="s">
        <v>4</v>
      </c>
      <c r="B3990" s="4" t="s">
        <v>5</v>
      </c>
      <c r="C3990" s="4" t="s">
        <v>13</v>
      </c>
      <c r="D3990" s="4" t="s">
        <v>6</v>
      </c>
    </row>
    <row r="3991" spans="1:29">
      <c r="A3991" t="n">
        <v>25439</v>
      </c>
      <c r="B3991" s="8" t="n">
        <v>2</v>
      </c>
      <c r="C3991" s="7" t="n">
        <v>11</v>
      </c>
      <c r="D3991" s="7" t="s">
        <v>135</v>
      </c>
    </row>
    <row r="3992" spans="1:29">
      <c r="A3992" t="s">
        <v>4</v>
      </c>
      <c r="B3992" s="4" t="s">
        <v>5</v>
      </c>
      <c r="C3992" s="4" t="s">
        <v>20</v>
      </c>
    </row>
    <row r="3993" spans="1:29">
      <c r="A3993" t="n">
        <v>25463</v>
      </c>
      <c r="B3993" s="17" t="n">
        <v>3</v>
      </c>
      <c r="C3993" s="11" t="n">
        <f t="normal" ca="1">A4019</f>
        <v>0</v>
      </c>
    </row>
    <row r="3994" spans="1:29">
      <c r="A3994" t="s">
        <v>4</v>
      </c>
      <c r="B3994" s="4" t="s">
        <v>5</v>
      </c>
      <c r="C3994" s="4" t="s">
        <v>13</v>
      </c>
      <c r="D3994" s="4" t="s">
        <v>6</v>
      </c>
    </row>
    <row r="3995" spans="1:29">
      <c r="A3995" t="n">
        <v>25468</v>
      </c>
      <c r="B3995" s="8" t="n">
        <v>2</v>
      </c>
      <c r="C3995" s="7" t="n">
        <v>11</v>
      </c>
      <c r="D3995" s="7" t="s">
        <v>136</v>
      </c>
    </row>
    <row r="3996" spans="1:29">
      <c r="A3996" t="s">
        <v>4</v>
      </c>
      <c r="B3996" s="4" t="s">
        <v>5</v>
      </c>
      <c r="C3996" s="4" t="s">
        <v>20</v>
      </c>
    </row>
    <row r="3997" spans="1:29">
      <c r="A3997" t="n">
        <v>25492</v>
      </c>
      <c r="B3997" s="17" t="n">
        <v>3</v>
      </c>
      <c r="C3997" s="11" t="n">
        <f t="normal" ca="1">A4019</f>
        <v>0</v>
      </c>
    </row>
    <row r="3998" spans="1:29">
      <c r="A3998" t="s">
        <v>4</v>
      </c>
      <c r="B3998" s="4" t="s">
        <v>5</v>
      </c>
      <c r="C3998" s="4" t="s">
        <v>13</v>
      </c>
      <c r="D3998" s="4" t="s">
        <v>6</v>
      </c>
    </row>
    <row r="3999" spans="1:29">
      <c r="A3999" t="n">
        <v>25497</v>
      </c>
      <c r="B3999" s="8" t="n">
        <v>2</v>
      </c>
      <c r="C3999" s="7" t="n">
        <v>11</v>
      </c>
      <c r="D3999" s="7" t="s">
        <v>137</v>
      </c>
    </row>
    <row r="4000" spans="1:29">
      <c r="A4000" t="s">
        <v>4</v>
      </c>
      <c r="B4000" s="4" t="s">
        <v>5</v>
      </c>
      <c r="C4000" s="4" t="s">
        <v>20</v>
      </c>
    </row>
    <row r="4001" spans="1:4">
      <c r="A4001" t="n">
        <v>25521</v>
      </c>
      <c r="B4001" s="17" t="n">
        <v>3</v>
      </c>
      <c r="C4001" s="11" t="n">
        <f t="normal" ca="1">A4019</f>
        <v>0</v>
      </c>
    </row>
    <row r="4002" spans="1:4">
      <c r="A4002" t="s">
        <v>4</v>
      </c>
      <c r="B4002" s="4" t="s">
        <v>5</v>
      </c>
      <c r="C4002" s="4" t="s">
        <v>13</v>
      </c>
      <c r="D4002" s="4" t="s">
        <v>6</v>
      </c>
    </row>
    <row r="4003" spans="1:4">
      <c r="A4003" t="n">
        <v>25526</v>
      </c>
      <c r="B4003" s="8" t="n">
        <v>2</v>
      </c>
      <c r="C4003" s="7" t="n">
        <v>11</v>
      </c>
      <c r="D4003" s="7" t="s">
        <v>138</v>
      </c>
    </row>
    <row r="4004" spans="1:4">
      <c r="A4004" t="s">
        <v>4</v>
      </c>
      <c r="B4004" s="4" t="s">
        <v>5</v>
      </c>
      <c r="C4004" s="4" t="s">
        <v>20</v>
      </c>
    </row>
    <row r="4005" spans="1:4">
      <c r="A4005" t="n">
        <v>25550</v>
      </c>
      <c r="B4005" s="17" t="n">
        <v>3</v>
      </c>
      <c r="C4005" s="11" t="n">
        <f t="normal" ca="1">A4019</f>
        <v>0</v>
      </c>
    </row>
    <row r="4006" spans="1:4">
      <c r="A4006" t="s">
        <v>4</v>
      </c>
      <c r="B4006" s="4" t="s">
        <v>5</v>
      </c>
      <c r="C4006" s="4" t="s">
        <v>13</v>
      </c>
      <c r="D4006" s="4" t="s">
        <v>6</v>
      </c>
    </row>
    <row r="4007" spans="1:4">
      <c r="A4007" t="n">
        <v>25555</v>
      </c>
      <c r="B4007" s="8" t="n">
        <v>2</v>
      </c>
      <c r="C4007" s="7" t="n">
        <v>11</v>
      </c>
      <c r="D4007" s="7" t="s">
        <v>139</v>
      </c>
    </row>
    <row r="4008" spans="1:4">
      <c r="A4008" t="s">
        <v>4</v>
      </c>
      <c r="B4008" s="4" t="s">
        <v>5</v>
      </c>
      <c r="C4008" s="4" t="s">
        <v>20</v>
      </c>
    </row>
    <row r="4009" spans="1:4">
      <c r="A4009" t="n">
        <v>25579</v>
      </c>
      <c r="B4009" s="17" t="n">
        <v>3</v>
      </c>
      <c r="C4009" s="11" t="n">
        <f t="normal" ca="1">A4019</f>
        <v>0</v>
      </c>
    </row>
    <row r="4010" spans="1:4">
      <c r="A4010" t="s">
        <v>4</v>
      </c>
      <c r="B4010" s="4" t="s">
        <v>5</v>
      </c>
      <c r="C4010" s="4" t="s">
        <v>13</v>
      </c>
      <c r="D4010" s="4" t="s">
        <v>6</v>
      </c>
    </row>
    <row r="4011" spans="1:4">
      <c r="A4011" t="n">
        <v>25584</v>
      </c>
      <c r="B4011" s="8" t="n">
        <v>2</v>
      </c>
      <c r="C4011" s="7" t="n">
        <v>11</v>
      </c>
      <c r="D4011" s="7" t="s">
        <v>140</v>
      </c>
    </row>
    <row r="4012" spans="1:4">
      <c r="A4012" t="s">
        <v>4</v>
      </c>
      <c r="B4012" s="4" t="s">
        <v>5</v>
      </c>
      <c r="C4012" s="4" t="s">
        <v>20</v>
      </c>
    </row>
    <row r="4013" spans="1:4">
      <c r="A4013" t="n">
        <v>25608</v>
      </c>
      <c r="B4013" s="17" t="n">
        <v>3</v>
      </c>
      <c r="C4013" s="11" t="n">
        <f t="normal" ca="1">A4019</f>
        <v>0</v>
      </c>
    </row>
    <row r="4014" spans="1:4">
      <c r="A4014" t="s">
        <v>4</v>
      </c>
      <c r="B4014" s="4" t="s">
        <v>5</v>
      </c>
      <c r="C4014" s="4" t="s">
        <v>9</v>
      </c>
    </row>
    <row r="4015" spans="1:4">
      <c r="A4015" t="n">
        <v>25613</v>
      </c>
      <c r="B4015" s="48" t="n">
        <v>7</v>
      </c>
      <c r="C4015" s="7" t="n">
        <v>1</v>
      </c>
    </row>
    <row r="4016" spans="1:4">
      <c r="A4016" t="s">
        <v>4</v>
      </c>
      <c r="B4016" s="4" t="s">
        <v>5</v>
      </c>
      <c r="C4016" s="4" t="s">
        <v>20</v>
      </c>
    </row>
    <row r="4017" spans="1:4">
      <c r="A4017" t="n">
        <v>25618</v>
      </c>
      <c r="B4017" s="17" t="n">
        <v>3</v>
      </c>
      <c r="C4017" s="11" t="n">
        <f t="normal" ca="1">A4019</f>
        <v>0</v>
      </c>
    </row>
    <row r="4018" spans="1:4">
      <c r="A4018" t="s">
        <v>4</v>
      </c>
      <c r="B4018" s="4" t="s">
        <v>5</v>
      </c>
      <c r="C4018" s="4" t="s">
        <v>13</v>
      </c>
      <c r="D4018" s="4" t="s">
        <v>6</v>
      </c>
    </row>
    <row r="4019" spans="1:4">
      <c r="A4019" t="n">
        <v>25623</v>
      </c>
      <c r="B4019" s="8" t="n">
        <v>2</v>
      </c>
      <c r="C4019" s="7" t="n">
        <v>11</v>
      </c>
      <c r="D4019" s="7" t="s">
        <v>129</v>
      </c>
    </row>
    <row r="4020" spans="1:4">
      <c r="A4020" t="s">
        <v>4</v>
      </c>
      <c r="B4020" s="4" t="s">
        <v>5</v>
      </c>
      <c r="C4020" s="4" t="s">
        <v>13</v>
      </c>
      <c r="D4020" s="4" t="s">
        <v>13</v>
      </c>
      <c r="E4020" s="4" t="s">
        <v>13</v>
      </c>
      <c r="F4020" s="4" t="s">
        <v>9</v>
      </c>
      <c r="G4020" s="4" t="s">
        <v>13</v>
      </c>
      <c r="H4020" s="4" t="s">
        <v>13</v>
      </c>
      <c r="I4020" s="4" t="s">
        <v>13</v>
      </c>
    </row>
    <row r="4021" spans="1:4">
      <c r="A4021" t="n">
        <v>25642</v>
      </c>
      <c r="B4021" s="46" t="n">
        <v>10</v>
      </c>
      <c r="C4021" s="7" t="n">
        <v>1</v>
      </c>
      <c r="D4021" s="7" t="n">
        <v>34</v>
      </c>
      <c r="E4021" s="7" t="n">
        <v>0</v>
      </c>
      <c r="F4021" s="7" t="n">
        <v>10</v>
      </c>
      <c r="G4021" s="7" t="n">
        <v>18</v>
      </c>
      <c r="H4021" s="7" t="n">
        <v>19</v>
      </c>
      <c r="I4021" s="7" t="n">
        <v>1</v>
      </c>
    </row>
    <row r="4022" spans="1:4">
      <c r="A4022" t="s">
        <v>4</v>
      </c>
      <c r="B4022" s="4" t="s">
        <v>5</v>
      </c>
      <c r="C4022" s="4" t="s">
        <v>13</v>
      </c>
      <c r="D4022" s="4" t="s">
        <v>13</v>
      </c>
      <c r="E4022" s="4" t="s">
        <v>13</v>
      </c>
      <c r="F4022" s="4" t="s">
        <v>13</v>
      </c>
      <c r="G4022" s="4" t="s">
        <v>10</v>
      </c>
      <c r="H4022" s="4" t="s">
        <v>20</v>
      </c>
      <c r="I4022" s="4" t="s">
        <v>10</v>
      </c>
      <c r="J4022" s="4" t="s">
        <v>20</v>
      </c>
      <c r="K4022" s="4" t="s">
        <v>10</v>
      </c>
      <c r="L4022" s="4" t="s">
        <v>20</v>
      </c>
      <c r="M4022" s="4" t="s">
        <v>10</v>
      </c>
      <c r="N4022" s="4" t="s">
        <v>20</v>
      </c>
      <c r="O4022" s="4" t="s">
        <v>10</v>
      </c>
      <c r="P4022" s="4" t="s">
        <v>20</v>
      </c>
      <c r="Q4022" s="4" t="s">
        <v>10</v>
      </c>
      <c r="R4022" s="4" t="s">
        <v>20</v>
      </c>
      <c r="S4022" s="4" t="s">
        <v>10</v>
      </c>
      <c r="T4022" s="4" t="s">
        <v>20</v>
      </c>
      <c r="U4022" s="4" t="s">
        <v>10</v>
      </c>
      <c r="V4022" s="4" t="s">
        <v>20</v>
      </c>
      <c r="W4022" s="4" t="s">
        <v>10</v>
      </c>
      <c r="X4022" s="4" t="s">
        <v>20</v>
      </c>
      <c r="Y4022" s="4" t="s">
        <v>10</v>
      </c>
      <c r="Z4022" s="4" t="s">
        <v>20</v>
      </c>
      <c r="AA4022" s="4" t="s">
        <v>20</v>
      </c>
    </row>
    <row r="4023" spans="1:4">
      <c r="A4023" t="n">
        <v>25653</v>
      </c>
      <c r="B4023" s="47" t="n">
        <v>6</v>
      </c>
      <c r="C4023" s="7" t="n">
        <v>31</v>
      </c>
      <c r="D4023" s="7" t="n">
        <v>1</v>
      </c>
      <c r="E4023" s="7" t="n">
        <v>1</v>
      </c>
      <c r="F4023" s="7" t="n">
        <v>10</v>
      </c>
      <c r="G4023" s="7" t="n">
        <v>0</v>
      </c>
      <c r="H4023" s="11" t="n">
        <f t="normal" ca="1">A4025</f>
        <v>0</v>
      </c>
      <c r="I4023" s="7" t="n">
        <v>1</v>
      </c>
      <c r="J4023" s="11" t="n">
        <f t="normal" ca="1">A4029</f>
        <v>0</v>
      </c>
      <c r="K4023" s="7" t="n">
        <v>2</v>
      </c>
      <c r="L4023" s="11" t="n">
        <f t="normal" ca="1">A4033</f>
        <v>0</v>
      </c>
      <c r="M4023" s="7" t="n">
        <v>3</v>
      </c>
      <c r="N4023" s="11" t="n">
        <f t="normal" ca="1">A4037</f>
        <v>0</v>
      </c>
      <c r="O4023" s="7" t="n">
        <v>4</v>
      </c>
      <c r="P4023" s="11" t="n">
        <f t="normal" ca="1">A4041</f>
        <v>0</v>
      </c>
      <c r="Q4023" s="7" t="n">
        <v>5</v>
      </c>
      <c r="R4023" s="11" t="n">
        <f t="normal" ca="1">A4045</f>
        <v>0</v>
      </c>
      <c r="S4023" s="7" t="n">
        <v>6</v>
      </c>
      <c r="T4023" s="11" t="n">
        <f t="normal" ca="1">A4049</f>
        <v>0</v>
      </c>
      <c r="U4023" s="7" t="n">
        <v>7</v>
      </c>
      <c r="V4023" s="11" t="n">
        <f t="normal" ca="1">A4053</f>
        <v>0</v>
      </c>
      <c r="W4023" s="7" t="n">
        <v>8</v>
      </c>
      <c r="X4023" s="11" t="n">
        <f t="normal" ca="1">A4057</f>
        <v>0</v>
      </c>
      <c r="Y4023" s="7" t="n">
        <v>9</v>
      </c>
      <c r="Z4023" s="11" t="n">
        <f t="normal" ca="1">A4061</f>
        <v>0</v>
      </c>
      <c r="AA4023" s="11" t="n">
        <f t="normal" ca="1">A4065</f>
        <v>0</v>
      </c>
    </row>
    <row r="4024" spans="1:4">
      <c r="A4024" t="s">
        <v>4</v>
      </c>
      <c r="B4024" s="4" t="s">
        <v>5</v>
      </c>
      <c r="C4024" s="4" t="s">
        <v>13</v>
      </c>
      <c r="D4024" s="4" t="s">
        <v>6</v>
      </c>
    </row>
    <row r="4025" spans="1:4">
      <c r="A4025" t="n">
        <v>25722</v>
      </c>
      <c r="B4025" s="8" t="n">
        <v>2</v>
      </c>
      <c r="C4025" s="7" t="n">
        <v>11</v>
      </c>
      <c r="D4025" s="7" t="s">
        <v>130</v>
      </c>
    </row>
    <row r="4026" spans="1:4">
      <c r="A4026" t="s">
        <v>4</v>
      </c>
      <c r="B4026" s="4" t="s">
        <v>5</v>
      </c>
      <c r="C4026" s="4" t="s">
        <v>20</v>
      </c>
    </row>
    <row r="4027" spans="1:4">
      <c r="A4027" t="n">
        <v>25746</v>
      </c>
      <c r="B4027" s="17" t="n">
        <v>3</v>
      </c>
      <c r="C4027" s="11" t="n">
        <f t="normal" ca="1">A4069</f>
        <v>0</v>
      </c>
    </row>
    <row r="4028" spans="1:4">
      <c r="A4028" t="s">
        <v>4</v>
      </c>
      <c r="B4028" s="4" t="s">
        <v>5</v>
      </c>
      <c r="C4028" s="4" t="s">
        <v>13</v>
      </c>
      <c r="D4028" s="4" t="s">
        <v>6</v>
      </c>
    </row>
    <row r="4029" spans="1:4">
      <c r="A4029" t="n">
        <v>25751</v>
      </c>
      <c r="B4029" s="8" t="n">
        <v>2</v>
      </c>
      <c r="C4029" s="7" t="n">
        <v>11</v>
      </c>
      <c r="D4029" s="7" t="s">
        <v>131</v>
      </c>
    </row>
    <row r="4030" spans="1:4">
      <c r="A4030" t="s">
        <v>4</v>
      </c>
      <c r="B4030" s="4" t="s">
        <v>5</v>
      </c>
      <c r="C4030" s="4" t="s">
        <v>20</v>
      </c>
    </row>
    <row r="4031" spans="1:4">
      <c r="A4031" t="n">
        <v>25775</v>
      </c>
      <c r="B4031" s="17" t="n">
        <v>3</v>
      </c>
      <c r="C4031" s="11" t="n">
        <f t="normal" ca="1">A4069</f>
        <v>0</v>
      </c>
    </row>
    <row r="4032" spans="1:4">
      <c r="A4032" t="s">
        <v>4</v>
      </c>
      <c r="B4032" s="4" t="s">
        <v>5</v>
      </c>
      <c r="C4032" s="4" t="s">
        <v>13</v>
      </c>
      <c r="D4032" s="4" t="s">
        <v>6</v>
      </c>
    </row>
    <row r="4033" spans="1:27">
      <c r="A4033" t="n">
        <v>25780</v>
      </c>
      <c r="B4033" s="8" t="n">
        <v>2</v>
      </c>
      <c r="C4033" s="7" t="n">
        <v>11</v>
      </c>
      <c r="D4033" s="7" t="s">
        <v>132</v>
      </c>
    </row>
    <row r="4034" spans="1:27">
      <c r="A4034" t="s">
        <v>4</v>
      </c>
      <c r="B4034" s="4" t="s">
        <v>5</v>
      </c>
      <c r="C4034" s="4" t="s">
        <v>20</v>
      </c>
    </row>
    <row r="4035" spans="1:27">
      <c r="A4035" t="n">
        <v>25804</v>
      </c>
      <c r="B4035" s="17" t="n">
        <v>3</v>
      </c>
      <c r="C4035" s="11" t="n">
        <f t="normal" ca="1">A4069</f>
        <v>0</v>
      </c>
    </row>
    <row r="4036" spans="1:27">
      <c r="A4036" t="s">
        <v>4</v>
      </c>
      <c r="B4036" s="4" t="s">
        <v>5</v>
      </c>
      <c r="C4036" s="4" t="s">
        <v>13</v>
      </c>
      <c r="D4036" s="4" t="s">
        <v>6</v>
      </c>
    </row>
    <row r="4037" spans="1:27">
      <c r="A4037" t="n">
        <v>25809</v>
      </c>
      <c r="B4037" s="8" t="n">
        <v>2</v>
      </c>
      <c r="C4037" s="7" t="n">
        <v>11</v>
      </c>
      <c r="D4037" s="7" t="s">
        <v>133</v>
      </c>
    </row>
    <row r="4038" spans="1:27">
      <c r="A4038" t="s">
        <v>4</v>
      </c>
      <c r="B4038" s="4" t="s">
        <v>5</v>
      </c>
      <c r="C4038" s="4" t="s">
        <v>20</v>
      </c>
    </row>
    <row r="4039" spans="1:27">
      <c r="A4039" t="n">
        <v>25833</v>
      </c>
      <c r="B4039" s="17" t="n">
        <v>3</v>
      </c>
      <c r="C4039" s="11" t="n">
        <f t="normal" ca="1">A4069</f>
        <v>0</v>
      </c>
    </row>
    <row r="4040" spans="1:27">
      <c r="A4040" t="s">
        <v>4</v>
      </c>
      <c r="B4040" s="4" t="s">
        <v>5</v>
      </c>
      <c r="C4040" s="4" t="s">
        <v>13</v>
      </c>
      <c r="D4040" s="4" t="s">
        <v>6</v>
      </c>
    </row>
    <row r="4041" spans="1:27">
      <c r="A4041" t="n">
        <v>25838</v>
      </c>
      <c r="B4041" s="8" t="n">
        <v>2</v>
      </c>
      <c r="C4041" s="7" t="n">
        <v>11</v>
      </c>
      <c r="D4041" s="7" t="s">
        <v>134</v>
      </c>
    </row>
    <row r="4042" spans="1:27">
      <c r="A4042" t="s">
        <v>4</v>
      </c>
      <c r="B4042" s="4" t="s">
        <v>5</v>
      </c>
      <c r="C4042" s="4" t="s">
        <v>20</v>
      </c>
    </row>
    <row r="4043" spans="1:27">
      <c r="A4043" t="n">
        <v>25862</v>
      </c>
      <c r="B4043" s="17" t="n">
        <v>3</v>
      </c>
      <c r="C4043" s="11" t="n">
        <f t="normal" ca="1">A4069</f>
        <v>0</v>
      </c>
    </row>
    <row r="4044" spans="1:27">
      <c r="A4044" t="s">
        <v>4</v>
      </c>
      <c r="B4044" s="4" t="s">
        <v>5</v>
      </c>
      <c r="C4044" s="4" t="s">
        <v>13</v>
      </c>
      <c r="D4044" s="4" t="s">
        <v>6</v>
      </c>
    </row>
    <row r="4045" spans="1:27">
      <c r="A4045" t="n">
        <v>25867</v>
      </c>
      <c r="B4045" s="8" t="n">
        <v>2</v>
      </c>
      <c r="C4045" s="7" t="n">
        <v>11</v>
      </c>
      <c r="D4045" s="7" t="s">
        <v>135</v>
      </c>
    </row>
    <row r="4046" spans="1:27">
      <c r="A4046" t="s">
        <v>4</v>
      </c>
      <c r="B4046" s="4" t="s">
        <v>5</v>
      </c>
      <c r="C4046" s="4" t="s">
        <v>20</v>
      </c>
    </row>
    <row r="4047" spans="1:27">
      <c r="A4047" t="n">
        <v>25891</v>
      </c>
      <c r="B4047" s="17" t="n">
        <v>3</v>
      </c>
      <c r="C4047" s="11" t="n">
        <f t="normal" ca="1">A4069</f>
        <v>0</v>
      </c>
    </row>
    <row r="4048" spans="1:27">
      <c r="A4048" t="s">
        <v>4</v>
      </c>
      <c r="B4048" s="4" t="s">
        <v>5</v>
      </c>
      <c r="C4048" s="4" t="s">
        <v>13</v>
      </c>
      <c r="D4048" s="4" t="s">
        <v>6</v>
      </c>
    </row>
    <row r="4049" spans="1:4">
      <c r="A4049" t="n">
        <v>25896</v>
      </c>
      <c r="B4049" s="8" t="n">
        <v>2</v>
      </c>
      <c r="C4049" s="7" t="n">
        <v>11</v>
      </c>
      <c r="D4049" s="7" t="s">
        <v>136</v>
      </c>
    </row>
    <row r="4050" spans="1:4">
      <c r="A4050" t="s">
        <v>4</v>
      </c>
      <c r="B4050" s="4" t="s">
        <v>5</v>
      </c>
      <c r="C4050" s="4" t="s">
        <v>20</v>
      </c>
    </row>
    <row r="4051" spans="1:4">
      <c r="A4051" t="n">
        <v>25920</v>
      </c>
      <c r="B4051" s="17" t="n">
        <v>3</v>
      </c>
      <c r="C4051" s="11" t="n">
        <f t="normal" ca="1">A4069</f>
        <v>0</v>
      </c>
    </row>
    <row r="4052" spans="1:4">
      <c r="A4052" t="s">
        <v>4</v>
      </c>
      <c r="B4052" s="4" t="s">
        <v>5</v>
      </c>
      <c r="C4052" s="4" t="s">
        <v>13</v>
      </c>
      <c r="D4052" s="4" t="s">
        <v>6</v>
      </c>
    </row>
    <row r="4053" spans="1:4">
      <c r="A4053" t="n">
        <v>25925</v>
      </c>
      <c r="B4053" s="8" t="n">
        <v>2</v>
      </c>
      <c r="C4053" s="7" t="n">
        <v>11</v>
      </c>
      <c r="D4053" s="7" t="s">
        <v>137</v>
      </c>
    </row>
    <row r="4054" spans="1:4">
      <c r="A4054" t="s">
        <v>4</v>
      </c>
      <c r="B4054" s="4" t="s">
        <v>5</v>
      </c>
      <c r="C4054" s="4" t="s">
        <v>20</v>
      </c>
    </row>
    <row r="4055" spans="1:4">
      <c r="A4055" t="n">
        <v>25949</v>
      </c>
      <c r="B4055" s="17" t="n">
        <v>3</v>
      </c>
      <c r="C4055" s="11" t="n">
        <f t="normal" ca="1">A4069</f>
        <v>0</v>
      </c>
    </row>
    <row r="4056" spans="1:4">
      <c r="A4056" t="s">
        <v>4</v>
      </c>
      <c r="B4056" s="4" t="s">
        <v>5</v>
      </c>
      <c r="C4056" s="4" t="s">
        <v>13</v>
      </c>
      <c r="D4056" s="4" t="s">
        <v>6</v>
      </c>
    </row>
    <row r="4057" spans="1:4">
      <c r="A4057" t="n">
        <v>25954</v>
      </c>
      <c r="B4057" s="8" t="n">
        <v>2</v>
      </c>
      <c r="C4057" s="7" t="n">
        <v>11</v>
      </c>
      <c r="D4057" s="7" t="s">
        <v>138</v>
      </c>
    </row>
    <row r="4058" spans="1:4">
      <c r="A4058" t="s">
        <v>4</v>
      </c>
      <c r="B4058" s="4" t="s">
        <v>5</v>
      </c>
      <c r="C4058" s="4" t="s">
        <v>20</v>
      </c>
    </row>
    <row r="4059" spans="1:4">
      <c r="A4059" t="n">
        <v>25978</v>
      </c>
      <c r="B4059" s="17" t="n">
        <v>3</v>
      </c>
      <c r="C4059" s="11" t="n">
        <f t="normal" ca="1">A4069</f>
        <v>0</v>
      </c>
    </row>
    <row r="4060" spans="1:4">
      <c r="A4060" t="s">
        <v>4</v>
      </c>
      <c r="B4060" s="4" t="s">
        <v>5</v>
      </c>
      <c r="C4060" s="4" t="s">
        <v>13</v>
      </c>
      <c r="D4060" s="4" t="s">
        <v>6</v>
      </c>
    </row>
    <row r="4061" spans="1:4">
      <c r="A4061" t="n">
        <v>25983</v>
      </c>
      <c r="B4061" s="8" t="n">
        <v>2</v>
      </c>
      <c r="C4061" s="7" t="n">
        <v>11</v>
      </c>
      <c r="D4061" s="7" t="s">
        <v>139</v>
      </c>
    </row>
    <row r="4062" spans="1:4">
      <c r="A4062" t="s">
        <v>4</v>
      </c>
      <c r="B4062" s="4" t="s">
        <v>5</v>
      </c>
      <c r="C4062" s="4" t="s">
        <v>20</v>
      </c>
    </row>
    <row r="4063" spans="1:4">
      <c r="A4063" t="n">
        <v>26007</v>
      </c>
      <c r="B4063" s="17" t="n">
        <v>3</v>
      </c>
      <c r="C4063" s="11" t="n">
        <f t="normal" ca="1">A4069</f>
        <v>0</v>
      </c>
    </row>
    <row r="4064" spans="1:4">
      <c r="A4064" t="s">
        <v>4</v>
      </c>
      <c r="B4064" s="4" t="s">
        <v>5</v>
      </c>
      <c r="C4064" s="4" t="s">
        <v>9</v>
      </c>
    </row>
    <row r="4065" spans="1:4">
      <c r="A4065" t="n">
        <v>26012</v>
      </c>
      <c r="B4065" s="48" t="n">
        <v>7</v>
      </c>
      <c r="C4065" s="7" t="n">
        <v>1</v>
      </c>
    </row>
    <row r="4066" spans="1:4">
      <c r="A4066" t="s">
        <v>4</v>
      </c>
      <c r="B4066" s="4" t="s">
        <v>5</v>
      </c>
      <c r="C4066" s="4" t="s">
        <v>20</v>
      </c>
    </row>
    <row r="4067" spans="1:4">
      <c r="A4067" t="n">
        <v>26017</v>
      </c>
      <c r="B4067" s="17" t="n">
        <v>3</v>
      </c>
      <c r="C4067" s="11" t="n">
        <f t="normal" ca="1">A4069</f>
        <v>0</v>
      </c>
    </row>
    <row r="4068" spans="1:4">
      <c r="A4068" t="s">
        <v>4</v>
      </c>
      <c r="B4068" s="4" t="s">
        <v>5</v>
      </c>
      <c r="C4068" s="4" t="s">
        <v>13</v>
      </c>
      <c r="D4068" s="4" t="s">
        <v>6</v>
      </c>
    </row>
    <row r="4069" spans="1:4">
      <c r="A4069" t="n">
        <v>26022</v>
      </c>
      <c r="B4069" s="8" t="n">
        <v>2</v>
      </c>
      <c r="C4069" s="7" t="n">
        <v>11</v>
      </c>
      <c r="D4069" s="7" t="s">
        <v>129</v>
      </c>
    </row>
    <row r="4070" spans="1:4">
      <c r="A4070" t="s">
        <v>4</v>
      </c>
      <c r="B4070" s="4" t="s">
        <v>5</v>
      </c>
      <c r="C4070" s="4" t="s">
        <v>13</v>
      </c>
      <c r="D4070" s="4" t="s">
        <v>13</v>
      </c>
      <c r="E4070" s="4" t="s">
        <v>13</v>
      </c>
      <c r="F4070" s="4" t="s">
        <v>9</v>
      </c>
      <c r="G4070" s="4" t="s">
        <v>13</v>
      </c>
      <c r="H4070" s="4" t="s">
        <v>13</v>
      </c>
      <c r="I4070" s="4" t="s">
        <v>13</v>
      </c>
    </row>
    <row r="4071" spans="1:4">
      <c r="A4071" t="n">
        <v>26041</v>
      </c>
      <c r="B4071" s="46" t="n">
        <v>10</v>
      </c>
      <c r="C4071" s="7" t="n">
        <v>1</v>
      </c>
      <c r="D4071" s="7" t="n">
        <v>34</v>
      </c>
      <c r="E4071" s="7" t="n">
        <v>0</v>
      </c>
      <c r="F4071" s="7" t="n">
        <v>9</v>
      </c>
      <c r="G4071" s="7" t="n">
        <v>18</v>
      </c>
      <c r="H4071" s="7" t="n">
        <v>19</v>
      </c>
      <c r="I4071" s="7" t="n">
        <v>1</v>
      </c>
    </row>
    <row r="4072" spans="1:4">
      <c r="A4072" t="s">
        <v>4</v>
      </c>
      <c r="B4072" s="4" t="s">
        <v>5</v>
      </c>
      <c r="C4072" s="4" t="s">
        <v>13</v>
      </c>
      <c r="D4072" s="4" t="s">
        <v>13</v>
      </c>
      <c r="E4072" s="4" t="s">
        <v>13</v>
      </c>
      <c r="F4072" s="4" t="s">
        <v>13</v>
      </c>
      <c r="G4072" s="4" t="s">
        <v>10</v>
      </c>
      <c r="H4072" s="4" t="s">
        <v>20</v>
      </c>
      <c r="I4072" s="4" t="s">
        <v>10</v>
      </c>
      <c r="J4072" s="4" t="s">
        <v>20</v>
      </c>
      <c r="K4072" s="4" t="s">
        <v>10</v>
      </c>
      <c r="L4072" s="4" t="s">
        <v>20</v>
      </c>
      <c r="M4072" s="4" t="s">
        <v>10</v>
      </c>
      <c r="N4072" s="4" t="s">
        <v>20</v>
      </c>
      <c r="O4072" s="4" t="s">
        <v>10</v>
      </c>
      <c r="P4072" s="4" t="s">
        <v>20</v>
      </c>
      <c r="Q4072" s="4" t="s">
        <v>10</v>
      </c>
      <c r="R4072" s="4" t="s">
        <v>20</v>
      </c>
      <c r="S4072" s="4" t="s">
        <v>10</v>
      </c>
      <c r="T4072" s="4" t="s">
        <v>20</v>
      </c>
      <c r="U4072" s="4" t="s">
        <v>10</v>
      </c>
      <c r="V4072" s="4" t="s">
        <v>20</v>
      </c>
      <c r="W4072" s="4" t="s">
        <v>10</v>
      </c>
      <c r="X4072" s="4" t="s">
        <v>20</v>
      </c>
      <c r="Y4072" s="4" t="s">
        <v>20</v>
      </c>
    </row>
    <row r="4073" spans="1:4">
      <c r="A4073" t="n">
        <v>26052</v>
      </c>
      <c r="B4073" s="47" t="n">
        <v>6</v>
      </c>
      <c r="C4073" s="7" t="n">
        <v>31</v>
      </c>
      <c r="D4073" s="7" t="n">
        <v>1</v>
      </c>
      <c r="E4073" s="7" t="n">
        <v>1</v>
      </c>
      <c r="F4073" s="7" t="n">
        <v>9</v>
      </c>
      <c r="G4073" s="7" t="n">
        <v>0</v>
      </c>
      <c r="H4073" s="11" t="n">
        <f t="normal" ca="1">A4075</f>
        <v>0</v>
      </c>
      <c r="I4073" s="7" t="n">
        <v>1</v>
      </c>
      <c r="J4073" s="11" t="n">
        <f t="normal" ca="1">A4079</f>
        <v>0</v>
      </c>
      <c r="K4073" s="7" t="n">
        <v>2</v>
      </c>
      <c r="L4073" s="11" t="n">
        <f t="normal" ca="1">A4083</f>
        <v>0</v>
      </c>
      <c r="M4073" s="7" t="n">
        <v>3</v>
      </c>
      <c r="N4073" s="11" t="n">
        <f t="normal" ca="1">A4087</f>
        <v>0</v>
      </c>
      <c r="O4073" s="7" t="n">
        <v>4</v>
      </c>
      <c r="P4073" s="11" t="n">
        <f t="normal" ca="1">A4091</f>
        <v>0</v>
      </c>
      <c r="Q4073" s="7" t="n">
        <v>5</v>
      </c>
      <c r="R4073" s="11" t="n">
        <f t="normal" ca="1">A4095</f>
        <v>0</v>
      </c>
      <c r="S4073" s="7" t="n">
        <v>6</v>
      </c>
      <c r="T4073" s="11" t="n">
        <f t="normal" ca="1">A4099</f>
        <v>0</v>
      </c>
      <c r="U4073" s="7" t="n">
        <v>7</v>
      </c>
      <c r="V4073" s="11" t="n">
        <f t="normal" ca="1">A4103</f>
        <v>0</v>
      </c>
      <c r="W4073" s="7" t="n">
        <v>8</v>
      </c>
      <c r="X4073" s="11" t="n">
        <f t="normal" ca="1">A4107</f>
        <v>0</v>
      </c>
      <c r="Y4073" s="11" t="n">
        <f t="normal" ca="1">A4111</f>
        <v>0</v>
      </c>
    </row>
    <row r="4074" spans="1:4">
      <c r="A4074" t="s">
        <v>4</v>
      </c>
      <c r="B4074" s="4" t="s">
        <v>5</v>
      </c>
      <c r="C4074" s="4" t="s">
        <v>13</v>
      </c>
      <c r="D4074" s="4" t="s">
        <v>6</v>
      </c>
    </row>
    <row r="4075" spans="1:4">
      <c r="A4075" t="n">
        <v>26115</v>
      </c>
      <c r="B4075" s="8" t="n">
        <v>2</v>
      </c>
      <c r="C4075" s="7" t="n">
        <v>11</v>
      </c>
      <c r="D4075" s="7" t="s">
        <v>130</v>
      </c>
    </row>
    <row r="4076" spans="1:4">
      <c r="A4076" t="s">
        <v>4</v>
      </c>
      <c r="B4076" s="4" t="s">
        <v>5</v>
      </c>
      <c r="C4076" s="4" t="s">
        <v>20</v>
      </c>
    </row>
    <row r="4077" spans="1:4">
      <c r="A4077" t="n">
        <v>26139</v>
      </c>
      <c r="B4077" s="17" t="n">
        <v>3</v>
      </c>
      <c r="C4077" s="11" t="n">
        <f t="normal" ca="1">A4115</f>
        <v>0</v>
      </c>
    </row>
    <row r="4078" spans="1:4">
      <c r="A4078" t="s">
        <v>4</v>
      </c>
      <c r="B4078" s="4" t="s">
        <v>5</v>
      </c>
      <c r="C4078" s="4" t="s">
        <v>13</v>
      </c>
      <c r="D4078" s="4" t="s">
        <v>6</v>
      </c>
    </row>
    <row r="4079" spans="1:4">
      <c r="A4079" t="n">
        <v>26144</v>
      </c>
      <c r="B4079" s="8" t="n">
        <v>2</v>
      </c>
      <c r="C4079" s="7" t="n">
        <v>11</v>
      </c>
      <c r="D4079" s="7" t="s">
        <v>131</v>
      </c>
    </row>
    <row r="4080" spans="1:4">
      <c r="A4080" t="s">
        <v>4</v>
      </c>
      <c r="B4080" s="4" t="s">
        <v>5</v>
      </c>
      <c r="C4080" s="4" t="s">
        <v>20</v>
      </c>
    </row>
    <row r="4081" spans="1:25">
      <c r="A4081" t="n">
        <v>26168</v>
      </c>
      <c r="B4081" s="17" t="n">
        <v>3</v>
      </c>
      <c r="C4081" s="11" t="n">
        <f t="normal" ca="1">A4115</f>
        <v>0</v>
      </c>
    </row>
    <row r="4082" spans="1:25">
      <c r="A4082" t="s">
        <v>4</v>
      </c>
      <c r="B4082" s="4" t="s">
        <v>5</v>
      </c>
      <c r="C4082" s="4" t="s">
        <v>13</v>
      </c>
      <c r="D4082" s="4" t="s">
        <v>6</v>
      </c>
    </row>
    <row r="4083" spans="1:25">
      <c r="A4083" t="n">
        <v>26173</v>
      </c>
      <c r="B4083" s="8" t="n">
        <v>2</v>
      </c>
      <c r="C4083" s="7" t="n">
        <v>11</v>
      </c>
      <c r="D4083" s="7" t="s">
        <v>132</v>
      </c>
    </row>
    <row r="4084" spans="1:25">
      <c r="A4084" t="s">
        <v>4</v>
      </c>
      <c r="B4084" s="4" t="s">
        <v>5</v>
      </c>
      <c r="C4084" s="4" t="s">
        <v>20</v>
      </c>
    </row>
    <row r="4085" spans="1:25">
      <c r="A4085" t="n">
        <v>26197</v>
      </c>
      <c r="B4085" s="17" t="n">
        <v>3</v>
      </c>
      <c r="C4085" s="11" t="n">
        <f t="normal" ca="1">A4115</f>
        <v>0</v>
      </c>
    </row>
    <row r="4086" spans="1:25">
      <c r="A4086" t="s">
        <v>4</v>
      </c>
      <c r="B4086" s="4" t="s">
        <v>5</v>
      </c>
      <c r="C4086" s="4" t="s">
        <v>13</v>
      </c>
      <c r="D4086" s="4" t="s">
        <v>6</v>
      </c>
    </row>
    <row r="4087" spans="1:25">
      <c r="A4087" t="n">
        <v>26202</v>
      </c>
      <c r="B4087" s="8" t="n">
        <v>2</v>
      </c>
      <c r="C4087" s="7" t="n">
        <v>11</v>
      </c>
      <c r="D4087" s="7" t="s">
        <v>133</v>
      </c>
    </row>
    <row r="4088" spans="1:25">
      <c r="A4088" t="s">
        <v>4</v>
      </c>
      <c r="B4088" s="4" t="s">
        <v>5</v>
      </c>
      <c r="C4088" s="4" t="s">
        <v>20</v>
      </c>
    </row>
    <row r="4089" spans="1:25">
      <c r="A4089" t="n">
        <v>26226</v>
      </c>
      <c r="B4089" s="17" t="n">
        <v>3</v>
      </c>
      <c r="C4089" s="11" t="n">
        <f t="normal" ca="1">A4115</f>
        <v>0</v>
      </c>
    </row>
    <row r="4090" spans="1:25">
      <c r="A4090" t="s">
        <v>4</v>
      </c>
      <c r="B4090" s="4" t="s">
        <v>5</v>
      </c>
      <c r="C4090" s="4" t="s">
        <v>13</v>
      </c>
      <c r="D4090" s="4" t="s">
        <v>6</v>
      </c>
    </row>
    <row r="4091" spans="1:25">
      <c r="A4091" t="n">
        <v>26231</v>
      </c>
      <c r="B4091" s="8" t="n">
        <v>2</v>
      </c>
      <c r="C4091" s="7" t="n">
        <v>11</v>
      </c>
      <c r="D4091" s="7" t="s">
        <v>134</v>
      </c>
    </row>
    <row r="4092" spans="1:25">
      <c r="A4092" t="s">
        <v>4</v>
      </c>
      <c r="B4092" s="4" t="s">
        <v>5</v>
      </c>
      <c r="C4092" s="4" t="s">
        <v>20</v>
      </c>
    </row>
    <row r="4093" spans="1:25">
      <c r="A4093" t="n">
        <v>26255</v>
      </c>
      <c r="B4093" s="17" t="n">
        <v>3</v>
      </c>
      <c r="C4093" s="11" t="n">
        <f t="normal" ca="1">A4115</f>
        <v>0</v>
      </c>
    </row>
    <row r="4094" spans="1:25">
      <c r="A4094" t="s">
        <v>4</v>
      </c>
      <c r="B4094" s="4" t="s">
        <v>5</v>
      </c>
      <c r="C4094" s="4" t="s">
        <v>13</v>
      </c>
      <c r="D4094" s="4" t="s">
        <v>6</v>
      </c>
    </row>
    <row r="4095" spans="1:25">
      <c r="A4095" t="n">
        <v>26260</v>
      </c>
      <c r="B4095" s="8" t="n">
        <v>2</v>
      </c>
      <c r="C4095" s="7" t="n">
        <v>11</v>
      </c>
      <c r="D4095" s="7" t="s">
        <v>135</v>
      </c>
    </row>
    <row r="4096" spans="1:25">
      <c r="A4096" t="s">
        <v>4</v>
      </c>
      <c r="B4096" s="4" t="s">
        <v>5</v>
      </c>
      <c r="C4096" s="4" t="s">
        <v>20</v>
      </c>
    </row>
    <row r="4097" spans="1:4">
      <c r="A4097" t="n">
        <v>26284</v>
      </c>
      <c r="B4097" s="17" t="n">
        <v>3</v>
      </c>
      <c r="C4097" s="11" t="n">
        <f t="normal" ca="1">A4115</f>
        <v>0</v>
      </c>
    </row>
    <row r="4098" spans="1:4">
      <c r="A4098" t="s">
        <v>4</v>
      </c>
      <c r="B4098" s="4" t="s">
        <v>5</v>
      </c>
      <c r="C4098" s="4" t="s">
        <v>13</v>
      </c>
      <c r="D4098" s="4" t="s">
        <v>6</v>
      </c>
    </row>
    <row r="4099" spans="1:4">
      <c r="A4099" t="n">
        <v>26289</v>
      </c>
      <c r="B4099" s="8" t="n">
        <v>2</v>
      </c>
      <c r="C4099" s="7" t="n">
        <v>11</v>
      </c>
      <c r="D4099" s="7" t="s">
        <v>136</v>
      </c>
    </row>
    <row r="4100" spans="1:4">
      <c r="A4100" t="s">
        <v>4</v>
      </c>
      <c r="B4100" s="4" t="s">
        <v>5</v>
      </c>
      <c r="C4100" s="4" t="s">
        <v>20</v>
      </c>
    </row>
    <row r="4101" spans="1:4">
      <c r="A4101" t="n">
        <v>26313</v>
      </c>
      <c r="B4101" s="17" t="n">
        <v>3</v>
      </c>
      <c r="C4101" s="11" t="n">
        <f t="normal" ca="1">A4115</f>
        <v>0</v>
      </c>
    </row>
    <row r="4102" spans="1:4">
      <c r="A4102" t="s">
        <v>4</v>
      </c>
      <c r="B4102" s="4" t="s">
        <v>5</v>
      </c>
      <c r="C4102" s="4" t="s">
        <v>13</v>
      </c>
      <c r="D4102" s="4" t="s">
        <v>6</v>
      </c>
    </row>
    <row r="4103" spans="1:4">
      <c r="A4103" t="n">
        <v>26318</v>
      </c>
      <c r="B4103" s="8" t="n">
        <v>2</v>
      </c>
      <c r="C4103" s="7" t="n">
        <v>11</v>
      </c>
      <c r="D4103" s="7" t="s">
        <v>137</v>
      </c>
    </row>
    <row r="4104" spans="1:4">
      <c r="A4104" t="s">
        <v>4</v>
      </c>
      <c r="B4104" s="4" t="s">
        <v>5</v>
      </c>
      <c r="C4104" s="4" t="s">
        <v>20</v>
      </c>
    </row>
    <row r="4105" spans="1:4">
      <c r="A4105" t="n">
        <v>26342</v>
      </c>
      <c r="B4105" s="17" t="n">
        <v>3</v>
      </c>
      <c r="C4105" s="11" t="n">
        <f t="normal" ca="1">A4115</f>
        <v>0</v>
      </c>
    </row>
    <row r="4106" spans="1:4">
      <c r="A4106" t="s">
        <v>4</v>
      </c>
      <c r="B4106" s="4" t="s">
        <v>5</v>
      </c>
      <c r="C4106" s="4" t="s">
        <v>13</v>
      </c>
      <c r="D4106" s="4" t="s">
        <v>6</v>
      </c>
    </row>
    <row r="4107" spans="1:4">
      <c r="A4107" t="n">
        <v>26347</v>
      </c>
      <c r="B4107" s="8" t="n">
        <v>2</v>
      </c>
      <c r="C4107" s="7" t="n">
        <v>11</v>
      </c>
      <c r="D4107" s="7" t="s">
        <v>138</v>
      </c>
    </row>
    <row r="4108" spans="1:4">
      <c r="A4108" t="s">
        <v>4</v>
      </c>
      <c r="B4108" s="4" t="s">
        <v>5</v>
      </c>
      <c r="C4108" s="4" t="s">
        <v>20</v>
      </c>
    </row>
    <row r="4109" spans="1:4">
      <c r="A4109" t="n">
        <v>26371</v>
      </c>
      <c r="B4109" s="17" t="n">
        <v>3</v>
      </c>
      <c r="C4109" s="11" t="n">
        <f t="normal" ca="1">A4115</f>
        <v>0</v>
      </c>
    </row>
    <row r="4110" spans="1:4">
      <c r="A4110" t="s">
        <v>4</v>
      </c>
      <c r="B4110" s="4" t="s">
        <v>5</v>
      </c>
      <c r="C4110" s="4" t="s">
        <v>9</v>
      </c>
    </row>
    <row r="4111" spans="1:4">
      <c r="A4111" t="n">
        <v>26376</v>
      </c>
      <c r="B4111" s="48" t="n">
        <v>7</v>
      </c>
      <c r="C4111" s="7" t="n">
        <v>1</v>
      </c>
    </row>
    <row r="4112" spans="1:4">
      <c r="A4112" t="s">
        <v>4</v>
      </c>
      <c r="B4112" s="4" t="s">
        <v>5</v>
      </c>
      <c r="C4112" s="4" t="s">
        <v>20</v>
      </c>
    </row>
    <row r="4113" spans="1:4">
      <c r="A4113" t="n">
        <v>26381</v>
      </c>
      <c r="B4113" s="17" t="n">
        <v>3</v>
      </c>
      <c r="C4113" s="11" t="n">
        <f t="normal" ca="1">A4115</f>
        <v>0</v>
      </c>
    </row>
    <row r="4114" spans="1:4">
      <c r="A4114" t="s">
        <v>4</v>
      </c>
      <c r="B4114" s="4" t="s">
        <v>5</v>
      </c>
      <c r="C4114" s="4" t="s">
        <v>20</v>
      </c>
    </row>
    <row r="4115" spans="1:4">
      <c r="A4115" t="n">
        <v>26386</v>
      </c>
      <c r="B4115" s="17" t="n">
        <v>3</v>
      </c>
      <c r="C4115" s="11" t="n">
        <f t="normal" ca="1">A4327</f>
        <v>0</v>
      </c>
    </row>
    <row r="4116" spans="1:4">
      <c r="A4116" t="s">
        <v>4</v>
      </c>
      <c r="B4116" s="4" t="s">
        <v>5</v>
      </c>
      <c r="C4116" s="4" t="s">
        <v>13</v>
      </c>
      <c r="D4116" s="4" t="s">
        <v>10</v>
      </c>
      <c r="E4116" s="4" t="s">
        <v>13</v>
      </c>
      <c r="F4116" s="4" t="s">
        <v>20</v>
      </c>
    </row>
    <row r="4117" spans="1:4">
      <c r="A4117" t="n">
        <v>26391</v>
      </c>
      <c r="B4117" s="10" t="n">
        <v>5</v>
      </c>
      <c r="C4117" s="7" t="n">
        <v>30</v>
      </c>
      <c r="D4117" s="7" t="n">
        <v>8490</v>
      </c>
      <c r="E4117" s="7" t="n">
        <v>1</v>
      </c>
      <c r="F4117" s="11" t="n">
        <f t="normal" ca="1">A4313</f>
        <v>0</v>
      </c>
    </row>
    <row r="4118" spans="1:4">
      <c r="A4118" t="s">
        <v>4</v>
      </c>
      <c r="B4118" s="4" t="s">
        <v>5</v>
      </c>
      <c r="C4118" s="4" t="s">
        <v>10</v>
      </c>
    </row>
    <row r="4119" spans="1:4">
      <c r="A4119" t="n">
        <v>26400</v>
      </c>
      <c r="B4119" s="12" t="n">
        <v>12</v>
      </c>
      <c r="C4119" s="7" t="n">
        <v>17</v>
      </c>
    </row>
    <row r="4120" spans="1:4">
      <c r="A4120" t="s">
        <v>4</v>
      </c>
      <c r="B4120" s="4" t="s">
        <v>5</v>
      </c>
      <c r="C4120" s="4" t="s">
        <v>13</v>
      </c>
      <c r="D4120" s="4" t="s">
        <v>6</v>
      </c>
    </row>
    <row r="4121" spans="1:4">
      <c r="A4121" t="n">
        <v>26403</v>
      </c>
      <c r="B4121" s="8" t="n">
        <v>2</v>
      </c>
      <c r="C4121" s="7" t="n">
        <v>11</v>
      </c>
      <c r="D4121" s="7" t="s">
        <v>129</v>
      </c>
    </row>
    <row r="4122" spans="1:4">
      <c r="A4122" t="s">
        <v>4</v>
      </c>
      <c r="B4122" s="4" t="s">
        <v>5</v>
      </c>
      <c r="C4122" s="4" t="s">
        <v>13</v>
      </c>
      <c r="D4122" s="4" t="s">
        <v>13</v>
      </c>
      <c r="E4122" s="4" t="s">
        <v>13</v>
      </c>
      <c r="F4122" s="4" t="s">
        <v>9</v>
      </c>
      <c r="G4122" s="4" t="s">
        <v>13</v>
      </c>
      <c r="H4122" s="4" t="s">
        <v>13</v>
      </c>
      <c r="I4122" s="4" t="s">
        <v>13</v>
      </c>
    </row>
    <row r="4123" spans="1:4">
      <c r="A4123" t="n">
        <v>26422</v>
      </c>
      <c r="B4123" s="46" t="n">
        <v>10</v>
      </c>
      <c r="C4123" s="7" t="n">
        <v>1</v>
      </c>
      <c r="D4123" s="7" t="n">
        <v>34</v>
      </c>
      <c r="E4123" s="7" t="n">
        <v>0</v>
      </c>
      <c r="F4123" s="7" t="n">
        <v>9</v>
      </c>
      <c r="G4123" s="7" t="n">
        <v>18</v>
      </c>
      <c r="H4123" s="7" t="n">
        <v>19</v>
      </c>
      <c r="I4123" s="7" t="n">
        <v>1</v>
      </c>
    </row>
    <row r="4124" spans="1:4">
      <c r="A4124" t="s">
        <v>4</v>
      </c>
      <c r="B4124" s="4" t="s">
        <v>5</v>
      </c>
      <c r="C4124" s="4" t="s">
        <v>13</v>
      </c>
      <c r="D4124" s="4" t="s">
        <v>13</v>
      </c>
      <c r="E4124" s="4" t="s">
        <v>13</v>
      </c>
      <c r="F4124" s="4" t="s">
        <v>13</v>
      </c>
      <c r="G4124" s="4" t="s">
        <v>10</v>
      </c>
      <c r="H4124" s="4" t="s">
        <v>20</v>
      </c>
      <c r="I4124" s="4" t="s">
        <v>10</v>
      </c>
      <c r="J4124" s="4" t="s">
        <v>20</v>
      </c>
      <c r="K4124" s="4" t="s">
        <v>10</v>
      </c>
      <c r="L4124" s="4" t="s">
        <v>20</v>
      </c>
      <c r="M4124" s="4" t="s">
        <v>10</v>
      </c>
      <c r="N4124" s="4" t="s">
        <v>20</v>
      </c>
      <c r="O4124" s="4" t="s">
        <v>10</v>
      </c>
      <c r="P4124" s="4" t="s">
        <v>20</v>
      </c>
      <c r="Q4124" s="4" t="s">
        <v>10</v>
      </c>
      <c r="R4124" s="4" t="s">
        <v>20</v>
      </c>
      <c r="S4124" s="4" t="s">
        <v>10</v>
      </c>
      <c r="T4124" s="4" t="s">
        <v>20</v>
      </c>
      <c r="U4124" s="4" t="s">
        <v>10</v>
      </c>
      <c r="V4124" s="4" t="s">
        <v>20</v>
      </c>
      <c r="W4124" s="4" t="s">
        <v>10</v>
      </c>
      <c r="X4124" s="4" t="s">
        <v>20</v>
      </c>
      <c r="Y4124" s="4" t="s">
        <v>20</v>
      </c>
    </row>
    <row r="4125" spans="1:4">
      <c r="A4125" t="n">
        <v>26433</v>
      </c>
      <c r="B4125" s="47" t="n">
        <v>6</v>
      </c>
      <c r="C4125" s="7" t="n">
        <v>31</v>
      </c>
      <c r="D4125" s="7" t="n">
        <v>1</v>
      </c>
      <c r="E4125" s="7" t="n">
        <v>1</v>
      </c>
      <c r="F4125" s="7" t="n">
        <v>9</v>
      </c>
      <c r="G4125" s="7" t="n">
        <v>0</v>
      </c>
      <c r="H4125" s="11" t="n">
        <f t="normal" ca="1">A4127</f>
        <v>0</v>
      </c>
      <c r="I4125" s="7" t="n">
        <v>1</v>
      </c>
      <c r="J4125" s="11" t="n">
        <f t="normal" ca="1">A4131</f>
        <v>0</v>
      </c>
      <c r="K4125" s="7" t="n">
        <v>2</v>
      </c>
      <c r="L4125" s="11" t="n">
        <f t="normal" ca="1">A4135</f>
        <v>0</v>
      </c>
      <c r="M4125" s="7" t="n">
        <v>3</v>
      </c>
      <c r="N4125" s="11" t="n">
        <f t="normal" ca="1">A4139</f>
        <v>0</v>
      </c>
      <c r="O4125" s="7" t="n">
        <v>4</v>
      </c>
      <c r="P4125" s="11" t="n">
        <f t="normal" ca="1">A4143</f>
        <v>0</v>
      </c>
      <c r="Q4125" s="7" t="n">
        <v>5</v>
      </c>
      <c r="R4125" s="11" t="n">
        <f t="normal" ca="1">A4147</f>
        <v>0</v>
      </c>
      <c r="S4125" s="7" t="n">
        <v>6</v>
      </c>
      <c r="T4125" s="11" t="n">
        <f t="normal" ca="1">A4151</f>
        <v>0</v>
      </c>
      <c r="U4125" s="7" t="n">
        <v>7</v>
      </c>
      <c r="V4125" s="11" t="n">
        <f t="normal" ca="1">A4155</f>
        <v>0</v>
      </c>
      <c r="W4125" s="7" t="n">
        <v>8</v>
      </c>
      <c r="X4125" s="11" t="n">
        <f t="normal" ca="1">A4159</f>
        <v>0</v>
      </c>
      <c r="Y4125" s="11" t="n">
        <f t="normal" ca="1">A4163</f>
        <v>0</v>
      </c>
    </row>
    <row r="4126" spans="1:4">
      <c r="A4126" t="s">
        <v>4</v>
      </c>
      <c r="B4126" s="4" t="s">
        <v>5</v>
      </c>
      <c r="C4126" s="4" t="s">
        <v>13</v>
      </c>
      <c r="D4126" s="4" t="s">
        <v>6</v>
      </c>
    </row>
    <row r="4127" spans="1:4">
      <c r="A4127" t="n">
        <v>26496</v>
      </c>
      <c r="B4127" s="8" t="n">
        <v>2</v>
      </c>
      <c r="C4127" s="7" t="n">
        <v>11</v>
      </c>
      <c r="D4127" s="7" t="s">
        <v>130</v>
      </c>
    </row>
    <row r="4128" spans="1:4">
      <c r="A4128" t="s">
        <v>4</v>
      </c>
      <c r="B4128" s="4" t="s">
        <v>5</v>
      </c>
      <c r="C4128" s="4" t="s">
        <v>20</v>
      </c>
    </row>
    <row r="4129" spans="1:25">
      <c r="A4129" t="n">
        <v>26520</v>
      </c>
      <c r="B4129" s="17" t="n">
        <v>3</v>
      </c>
      <c r="C4129" s="11" t="n">
        <f t="normal" ca="1">A4167</f>
        <v>0</v>
      </c>
    </row>
    <row r="4130" spans="1:25">
      <c r="A4130" t="s">
        <v>4</v>
      </c>
      <c r="B4130" s="4" t="s">
        <v>5</v>
      </c>
      <c r="C4130" s="4" t="s">
        <v>13</v>
      </c>
      <c r="D4130" s="4" t="s">
        <v>6</v>
      </c>
    </row>
    <row r="4131" spans="1:25">
      <c r="A4131" t="n">
        <v>26525</v>
      </c>
      <c r="B4131" s="8" t="n">
        <v>2</v>
      </c>
      <c r="C4131" s="7" t="n">
        <v>11</v>
      </c>
      <c r="D4131" s="7" t="s">
        <v>131</v>
      </c>
    </row>
    <row r="4132" spans="1:25">
      <c r="A4132" t="s">
        <v>4</v>
      </c>
      <c r="B4132" s="4" t="s">
        <v>5</v>
      </c>
      <c r="C4132" s="4" t="s">
        <v>20</v>
      </c>
    </row>
    <row r="4133" spans="1:25">
      <c r="A4133" t="n">
        <v>26549</v>
      </c>
      <c r="B4133" s="17" t="n">
        <v>3</v>
      </c>
      <c r="C4133" s="11" t="n">
        <f t="normal" ca="1">A4167</f>
        <v>0</v>
      </c>
    </row>
    <row r="4134" spans="1:25">
      <c r="A4134" t="s">
        <v>4</v>
      </c>
      <c r="B4134" s="4" t="s">
        <v>5</v>
      </c>
      <c r="C4134" s="4" t="s">
        <v>13</v>
      </c>
      <c r="D4134" s="4" t="s">
        <v>6</v>
      </c>
    </row>
    <row r="4135" spans="1:25">
      <c r="A4135" t="n">
        <v>26554</v>
      </c>
      <c r="B4135" s="8" t="n">
        <v>2</v>
      </c>
      <c r="C4135" s="7" t="n">
        <v>11</v>
      </c>
      <c r="D4135" s="7" t="s">
        <v>132</v>
      </c>
    </row>
    <row r="4136" spans="1:25">
      <c r="A4136" t="s">
        <v>4</v>
      </c>
      <c r="B4136" s="4" t="s">
        <v>5</v>
      </c>
      <c r="C4136" s="4" t="s">
        <v>20</v>
      </c>
    </row>
    <row r="4137" spans="1:25">
      <c r="A4137" t="n">
        <v>26578</v>
      </c>
      <c r="B4137" s="17" t="n">
        <v>3</v>
      </c>
      <c r="C4137" s="11" t="n">
        <f t="normal" ca="1">A4167</f>
        <v>0</v>
      </c>
    </row>
    <row r="4138" spans="1:25">
      <c r="A4138" t="s">
        <v>4</v>
      </c>
      <c r="B4138" s="4" t="s">
        <v>5</v>
      </c>
      <c r="C4138" s="4" t="s">
        <v>13</v>
      </c>
      <c r="D4138" s="4" t="s">
        <v>6</v>
      </c>
    </row>
    <row r="4139" spans="1:25">
      <c r="A4139" t="n">
        <v>26583</v>
      </c>
      <c r="B4139" s="8" t="n">
        <v>2</v>
      </c>
      <c r="C4139" s="7" t="n">
        <v>11</v>
      </c>
      <c r="D4139" s="7" t="s">
        <v>133</v>
      </c>
    </row>
    <row r="4140" spans="1:25">
      <c r="A4140" t="s">
        <v>4</v>
      </c>
      <c r="B4140" s="4" t="s">
        <v>5</v>
      </c>
      <c r="C4140" s="4" t="s">
        <v>20</v>
      </c>
    </row>
    <row r="4141" spans="1:25">
      <c r="A4141" t="n">
        <v>26607</v>
      </c>
      <c r="B4141" s="17" t="n">
        <v>3</v>
      </c>
      <c r="C4141" s="11" t="n">
        <f t="normal" ca="1">A4167</f>
        <v>0</v>
      </c>
    </row>
    <row r="4142" spans="1:25">
      <c r="A4142" t="s">
        <v>4</v>
      </c>
      <c r="B4142" s="4" t="s">
        <v>5</v>
      </c>
      <c r="C4142" s="4" t="s">
        <v>13</v>
      </c>
      <c r="D4142" s="4" t="s">
        <v>6</v>
      </c>
    </row>
    <row r="4143" spans="1:25">
      <c r="A4143" t="n">
        <v>26612</v>
      </c>
      <c r="B4143" s="8" t="n">
        <v>2</v>
      </c>
      <c r="C4143" s="7" t="n">
        <v>11</v>
      </c>
      <c r="D4143" s="7" t="s">
        <v>134</v>
      </c>
    </row>
    <row r="4144" spans="1:25">
      <c r="A4144" t="s">
        <v>4</v>
      </c>
      <c r="B4144" s="4" t="s">
        <v>5</v>
      </c>
      <c r="C4144" s="4" t="s">
        <v>20</v>
      </c>
    </row>
    <row r="4145" spans="1:4">
      <c r="A4145" t="n">
        <v>26636</v>
      </c>
      <c r="B4145" s="17" t="n">
        <v>3</v>
      </c>
      <c r="C4145" s="11" t="n">
        <f t="normal" ca="1">A4167</f>
        <v>0</v>
      </c>
    </row>
    <row r="4146" spans="1:4">
      <c r="A4146" t="s">
        <v>4</v>
      </c>
      <c r="B4146" s="4" t="s">
        <v>5</v>
      </c>
      <c r="C4146" s="4" t="s">
        <v>13</v>
      </c>
      <c r="D4146" s="4" t="s">
        <v>6</v>
      </c>
    </row>
    <row r="4147" spans="1:4">
      <c r="A4147" t="n">
        <v>26641</v>
      </c>
      <c r="B4147" s="8" t="n">
        <v>2</v>
      </c>
      <c r="C4147" s="7" t="n">
        <v>11</v>
      </c>
      <c r="D4147" s="7" t="s">
        <v>135</v>
      </c>
    </row>
    <row r="4148" spans="1:4">
      <c r="A4148" t="s">
        <v>4</v>
      </c>
      <c r="B4148" s="4" t="s">
        <v>5</v>
      </c>
      <c r="C4148" s="4" t="s">
        <v>20</v>
      </c>
    </row>
    <row r="4149" spans="1:4">
      <c r="A4149" t="n">
        <v>26665</v>
      </c>
      <c r="B4149" s="17" t="n">
        <v>3</v>
      </c>
      <c r="C4149" s="11" t="n">
        <f t="normal" ca="1">A4167</f>
        <v>0</v>
      </c>
    </row>
    <row r="4150" spans="1:4">
      <c r="A4150" t="s">
        <v>4</v>
      </c>
      <c r="B4150" s="4" t="s">
        <v>5</v>
      </c>
      <c r="C4150" s="4" t="s">
        <v>13</v>
      </c>
      <c r="D4150" s="4" t="s">
        <v>6</v>
      </c>
    </row>
    <row r="4151" spans="1:4">
      <c r="A4151" t="n">
        <v>26670</v>
      </c>
      <c r="B4151" s="8" t="n">
        <v>2</v>
      </c>
      <c r="C4151" s="7" t="n">
        <v>11</v>
      </c>
      <c r="D4151" s="7" t="s">
        <v>136</v>
      </c>
    </row>
    <row r="4152" spans="1:4">
      <c r="A4152" t="s">
        <v>4</v>
      </c>
      <c r="B4152" s="4" t="s">
        <v>5</v>
      </c>
      <c r="C4152" s="4" t="s">
        <v>20</v>
      </c>
    </row>
    <row r="4153" spans="1:4">
      <c r="A4153" t="n">
        <v>26694</v>
      </c>
      <c r="B4153" s="17" t="n">
        <v>3</v>
      </c>
      <c r="C4153" s="11" t="n">
        <f t="normal" ca="1">A4167</f>
        <v>0</v>
      </c>
    </row>
    <row r="4154" spans="1:4">
      <c r="A4154" t="s">
        <v>4</v>
      </c>
      <c r="B4154" s="4" t="s">
        <v>5</v>
      </c>
      <c r="C4154" s="4" t="s">
        <v>13</v>
      </c>
      <c r="D4154" s="4" t="s">
        <v>6</v>
      </c>
    </row>
    <row r="4155" spans="1:4">
      <c r="A4155" t="n">
        <v>26699</v>
      </c>
      <c r="B4155" s="8" t="n">
        <v>2</v>
      </c>
      <c r="C4155" s="7" t="n">
        <v>11</v>
      </c>
      <c r="D4155" s="7" t="s">
        <v>137</v>
      </c>
    </row>
    <row r="4156" spans="1:4">
      <c r="A4156" t="s">
        <v>4</v>
      </c>
      <c r="B4156" s="4" t="s">
        <v>5</v>
      </c>
      <c r="C4156" s="4" t="s">
        <v>20</v>
      </c>
    </row>
    <row r="4157" spans="1:4">
      <c r="A4157" t="n">
        <v>26723</v>
      </c>
      <c r="B4157" s="17" t="n">
        <v>3</v>
      </c>
      <c r="C4157" s="11" t="n">
        <f t="normal" ca="1">A4167</f>
        <v>0</v>
      </c>
    </row>
    <row r="4158" spans="1:4">
      <c r="A4158" t="s">
        <v>4</v>
      </c>
      <c r="B4158" s="4" t="s">
        <v>5</v>
      </c>
      <c r="C4158" s="4" t="s">
        <v>13</v>
      </c>
      <c r="D4158" s="4" t="s">
        <v>6</v>
      </c>
    </row>
    <row r="4159" spans="1:4">
      <c r="A4159" t="n">
        <v>26728</v>
      </c>
      <c r="B4159" s="8" t="n">
        <v>2</v>
      </c>
      <c r="C4159" s="7" t="n">
        <v>11</v>
      </c>
      <c r="D4159" s="7" t="s">
        <v>138</v>
      </c>
    </row>
    <row r="4160" spans="1:4">
      <c r="A4160" t="s">
        <v>4</v>
      </c>
      <c r="B4160" s="4" t="s">
        <v>5</v>
      </c>
      <c r="C4160" s="4" t="s">
        <v>20</v>
      </c>
    </row>
    <row r="4161" spans="1:4">
      <c r="A4161" t="n">
        <v>26752</v>
      </c>
      <c r="B4161" s="17" t="n">
        <v>3</v>
      </c>
      <c r="C4161" s="11" t="n">
        <f t="normal" ca="1">A4167</f>
        <v>0</v>
      </c>
    </row>
    <row r="4162" spans="1:4">
      <c r="A4162" t="s">
        <v>4</v>
      </c>
      <c r="B4162" s="4" t="s">
        <v>5</v>
      </c>
      <c r="C4162" s="4" t="s">
        <v>9</v>
      </c>
    </row>
    <row r="4163" spans="1:4">
      <c r="A4163" t="n">
        <v>26757</v>
      </c>
      <c r="B4163" s="48" t="n">
        <v>7</v>
      </c>
      <c r="C4163" s="7" t="n">
        <v>1</v>
      </c>
    </row>
    <row r="4164" spans="1:4">
      <c r="A4164" t="s">
        <v>4</v>
      </c>
      <c r="B4164" s="4" t="s">
        <v>5</v>
      </c>
      <c r="C4164" s="4" t="s">
        <v>20</v>
      </c>
    </row>
    <row r="4165" spans="1:4">
      <c r="A4165" t="n">
        <v>26762</v>
      </c>
      <c r="B4165" s="17" t="n">
        <v>3</v>
      </c>
      <c r="C4165" s="11" t="n">
        <f t="normal" ca="1">A4167</f>
        <v>0</v>
      </c>
    </row>
    <row r="4166" spans="1:4">
      <c r="A4166" t="s">
        <v>4</v>
      </c>
      <c r="B4166" s="4" t="s">
        <v>5</v>
      </c>
      <c r="C4166" s="4" t="s">
        <v>13</v>
      </c>
      <c r="D4166" s="4" t="s">
        <v>6</v>
      </c>
    </row>
    <row r="4167" spans="1:4">
      <c r="A4167" t="n">
        <v>26767</v>
      </c>
      <c r="B4167" s="8" t="n">
        <v>2</v>
      </c>
      <c r="C4167" s="7" t="n">
        <v>11</v>
      </c>
      <c r="D4167" s="7" t="s">
        <v>129</v>
      </c>
    </row>
    <row r="4168" spans="1:4">
      <c r="A4168" t="s">
        <v>4</v>
      </c>
      <c r="B4168" s="4" t="s">
        <v>5</v>
      </c>
      <c r="C4168" s="4" t="s">
        <v>13</v>
      </c>
      <c r="D4168" s="4" t="s">
        <v>13</v>
      </c>
      <c r="E4168" s="4" t="s">
        <v>13</v>
      </c>
      <c r="F4168" s="4" t="s">
        <v>9</v>
      </c>
      <c r="G4168" s="4" t="s">
        <v>13</v>
      </c>
      <c r="H4168" s="4" t="s">
        <v>13</v>
      </c>
      <c r="I4168" s="4" t="s">
        <v>13</v>
      </c>
    </row>
    <row r="4169" spans="1:4">
      <c r="A4169" t="n">
        <v>26786</v>
      </c>
      <c r="B4169" s="46" t="n">
        <v>10</v>
      </c>
      <c r="C4169" s="7" t="n">
        <v>1</v>
      </c>
      <c r="D4169" s="7" t="n">
        <v>34</v>
      </c>
      <c r="E4169" s="7" t="n">
        <v>0</v>
      </c>
      <c r="F4169" s="7" t="n">
        <v>8</v>
      </c>
      <c r="G4169" s="7" t="n">
        <v>18</v>
      </c>
      <c r="H4169" s="7" t="n">
        <v>19</v>
      </c>
      <c r="I4169" s="7" t="n">
        <v>1</v>
      </c>
    </row>
    <row r="4170" spans="1:4">
      <c r="A4170" t="s">
        <v>4</v>
      </c>
      <c r="B4170" s="4" t="s">
        <v>5</v>
      </c>
      <c r="C4170" s="4" t="s">
        <v>13</v>
      </c>
      <c r="D4170" s="4" t="s">
        <v>13</v>
      </c>
      <c r="E4170" s="4" t="s">
        <v>13</v>
      </c>
      <c r="F4170" s="4" t="s">
        <v>13</v>
      </c>
      <c r="G4170" s="4" t="s">
        <v>10</v>
      </c>
      <c r="H4170" s="4" t="s">
        <v>20</v>
      </c>
      <c r="I4170" s="4" t="s">
        <v>10</v>
      </c>
      <c r="J4170" s="4" t="s">
        <v>20</v>
      </c>
      <c r="K4170" s="4" t="s">
        <v>10</v>
      </c>
      <c r="L4170" s="4" t="s">
        <v>20</v>
      </c>
      <c r="M4170" s="4" t="s">
        <v>10</v>
      </c>
      <c r="N4170" s="4" t="s">
        <v>20</v>
      </c>
      <c r="O4170" s="4" t="s">
        <v>10</v>
      </c>
      <c r="P4170" s="4" t="s">
        <v>20</v>
      </c>
      <c r="Q4170" s="4" t="s">
        <v>10</v>
      </c>
      <c r="R4170" s="4" t="s">
        <v>20</v>
      </c>
      <c r="S4170" s="4" t="s">
        <v>10</v>
      </c>
      <c r="T4170" s="4" t="s">
        <v>20</v>
      </c>
      <c r="U4170" s="4" t="s">
        <v>10</v>
      </c>
      <c r="V4170" s="4" t="s">
        <v>20</v>
      </c>
      <c r="W4170" s="4" t="s">
        <v>20</v>
      </c>
    </row>
    <row r="4171" spans="1:4">
      <c r="A4171" t="n">
        <v>26797</v>
      </c>
      <c r="B4171" s="47" t="n">
        <v>6</v>
      </c>
      <c r="C4171" s="7" t="n">
        <v>31</v>
      </c>
      <c r="D4171" s="7" t="n">
        <v>1</v>
      </c>
      <c r="E4171" s="7" t="n">
        <v>1</v>
      </c>
      <c r="F4171" s="7" t="n">
        <v>8</v>
      </c>
      <c r="G4171" s="7" t="n">
        <v>0</v>
      </c>
      <c r="H4171" s="11" t="n">
        <f t="normal" ca="1">A4173</f>
        <v>0</v>
      </c>
      <c r="I4171" s="7" t="n">
        <v>1</v>
      </c>
      <c r="J4171" s="11" t="n">
        <f t="normal" ca="1">A4177</f>
        <v>0</v>
      </c>
      <c r="K4171" s="7" t="n">
        <v>2</v>
      </c>
      <c r="L4171" s="11" t="n">
        <f t="normal" ca="1">A4181</f>
        <v>0</v>
      </c>
      <c r="M4171" s="7" t="n">
        <v>3</v>
      </c>
      <c r="N4171" s="11" t="n">
        <f t="normal" ca="1">A4185</f>
        <v>0</v>
      </c>
      <c r="O4171" s="7" t="n">
        <v>4</v>
      </c>
      <c r="P4171" s="11" t="n">
        <f t="normal" ca="1">A4189</f>
        <v>0</v>
      </c>
      <c r="Q4171" s="7" t="n">
        <v>5</v>
      </c>
      <c r="R4171" s="11" t="n">
        <f t="normal" ca="1">A4193</f>
        <v>0</v>
      </c>
      <c r="S4171" s="7" t="n">
        <v>6</v>
      </c>
      <c r="T4171" s="11" t="n">
        <f t="normal" ca="1">A4197</f>
        <v>0</v>
      </c>
      <c r="U4171" s="7" t="n">
        <v>7</v>
      </c>
      <c r="V4171" s="11" t="n">
        <f t="normal" ca="1">A4201</f>
        <v>0</v>
      </c>
      <c r="W4171" s="11" t="n">
        <f t="normal" ca="1">A4205</f>
        <v>0</v>
      </c>
    </row>
    <row r="4172" spans="1:4">
      <c r="A4172" t="s">
        <v>4</v>
      </c>
      <c r="B4172" s="4" t="s">
        <v>5</v>
      </c>
      <c r="C4172" s="4" t="s">
        <v>13</v>
      </c>
      <c r="D4172" s="4" t="s">
        <v>6</v>
      </c>
    </row>
    <row r="4173" spans="1:4">
      <c r="A4173" t="n">
        <v>26854</v>
      </c>
      <c r="B4173" s="8" t="n">
        <v>2</v>
      </c>
      <c r="C4173" s="7" t="n">
        <v>11</v>
      </c>
      <c r="D4173" s="7" t="s">
        <v>130</v>
      </c>
    </row>
    <row r="4174" spans="1:4">
      <c r="A4174" t="s">
        <v>4</v>
      </c>
      <c r="B4174" s="4" t="s">
        <v>5</v>
      </c>
      <c r="C4174" s="4" t="s">
        <v>20</v>
      </c>
    </row>
    <row r="4175" spans="1:4">
      <c r="A4175" t="n">
        <v>26878</v>
      </c>
      <c r="B4175" s="17" t="n">
        <v>3</v>
      </c>
      <c r="C4175" s="11" t="n">
        <f t="normal" ca="1">A4209</f>
        <v>0</v>
      </c>
    </row>
    <row r="4176" spans="1:4">
      <c r="A4176" t="s">
        <v>4</v>
      </c>
      <c r="B4176" s="4" t="s">
        <v>5</v>
      </c>
      <c r="C4176" s="4" t="s">
        <v>13</v>
      </c>
      <c r="D4176" s="4" t="s">
        <v>6</v>
      </c>
    </row>
    <row r="4177" spans="1:23">
      <c r="A4177" t="n">
        <v>26883</v>
      </c>
      <c r="B4177" s="8" t="n">
        <v>2</v>
      </c>
      <c r="C4177" s="7" t="n">
        <v>11</v>
      </c>
      <c r="D4177" s="7" t="s">
        <v>131</v>
      </c>
    </row>
    <row r="4178" spans="1:23">
      <c r="A4178" t="s">
        <v>4</v>
      </c>
      <c r="B4178" s="4" t="s">
        <v>5</v>
      </c>
      <c r="C4178" s="4" t="s">
        <v>20</v>
      </c>
    </row>
    <row r="4179" spans="1:23">
      <c r="A4179" t="n">
        <v>26907</v>
      </c>
      <c r="B4179" s="17" t="n">
        <v>3</v>
      </c>
      <c r="C4179" s="11" t="n">
        <f t="normal" ca="1">A4209</f>
        <v>0</v>
      </c>
    </row>
    <row r="4180" spans="1:23">
      <c r="A4180" t="s">
        <v>4</v>
      </c>
      <c r="B4180" s="4" t="s">
        <v>5</v>
      </c>
      <c r="C4180" s="4" t="s">
        <v>13</v>
      </c>
      <c r="D4180" s="4" t="s">
        <v>6</v>
      </c>
    </row>
    <row r="4181" spans="1:23">
      <c r="A4181" t="n">
        <v>26912</v>
      </c>
      <c r="B4181" s="8" t="n">
        <v>2</v>
      </c>
      <c r="C4181" s="7" t="n">
        <v>11</v>
      </c>
      <c r="D4181" s="7" t="s">
        <v>132</v>
      </c>
    </row>
    <row r="4182" spans="1:23">
      <c r="A4182" t="s">
        <v>4</v>
      </c>
      <c r="B4182" s="4" t="s">
        <v>5</v>
      </c>
      <c r="C4182" s="4" t="s">
        <v>20</v>
      </c>
    </row>
    <row r="4183" spans="1:23">
      <c r="A4183" t="n">
        <v>26936</v>
      </c>
      <c r="B4183" s="17" t="n">
        <v>3</v>
      </c>
      <c r="C4183" s="11" t="n">
        <f t="normal" ca="1">A4209</f>
        <v>0</v>
      </c>
    </row>
    <row r="4184" spans="1:23">
      <c r="A4184" t="s">
        <v>4</v>
      </c>
      <c r="B4184" s="4" t="s">
        <v>5</v>
      </c>
      <c r="C4184" s="4" t="s">
        <v>13</v>
      </c>
      <c r="D4184" s="4" t="s">
        <v>6</v>
      </c>
    </row>
    <row r="4185" spans="1:23">
      <c r="A4185" t="n">
        <v>26941</v>
      </c>
      <c r="B4185" s="8" t="n">
        <v>2</v>
      </c>
      <c r="C4185" s="7" t="n">
        <v>11</v>
      </c>
      <c r="D4185" s="7" t="s">
        <v>133</v>
      </c>
    </row>
    <row r="4186" spans="1:23">
      <c r="A4186" t="s">
        <v>4</v>
      </c>
      <c r="B4186" s="4" t="s">
        <v>5</v>
      </c>
      <c r="C4186" s="4" t="s">
        <v>20</v>
      </c>
    </row>
    <row r="4187" spans="1:23">
      <c r="A4187" t="n">
        <v>26965</v>
      </c>
      <c r="B4187" s="17" t="n">
        <v>3</v>
      </c>
      <c r="C4187" s="11" t="n">
        <f t="normal" ca="1">A4209</f>
        <v>0</v>
      </c>
    </row>
    <row r="4188" spans="1:23">
      <c r="A4188" t="s">
        <v>4</v>
      </c>
      <c r="B4188" s="4" t="s">
        <v>5</v>
      </c>
      <c r="C4188" s="4" t="s">
        <v>13</v>
      </c>
      <c r="D4188" s="4" t="s">
        <v>6</v>
      </c>
    </row>
    <row r="4189" spans="1:23">
      <c r="A4189" t="n">
        <v>26970</v>
      </c>
      <c r="B4189" s="8" t="n">
        <v>2</v>
      </c>
      <c r="C4189" s="7" t="n">
        <v>11</v>
      </c>
      <c r="D4189" s="7" t="s">
        <v>134</v>
      </c>
    </row>
    <row r="4190" spans="1:23">
      <c r="A4190" t="s">
        <v>4</v>
      </c>
      <c r="B4190" s="4" t="s">
        <v>5</v>
      </c>
      <c r="C4190" s="4" t="s">
        <v>20</v>
      </c>
    </row>
    <row r="4191" spans="1:23">
      <c r="A4191" t="n">
        <v>26994</v>
      </c>
      <c r="B4191" s="17" t="n">
        <v>3</v>
      </c>
      <c r="C4191" s="11" t="n">
        <f t="normal" ca="1">A4209</f>
        <v>0</v>
      </c>
    </row>
    <row r="4192" spans="1:23">
      <c r="A4192" t="s">
        <v>4</v>
      </c>
      <c r="B4192" s="4" t="s">
        <v>5</v>
      </c>
      <c r="C4192" s="4" t="s">
        <v>13</v>
      </c>
      <c r="D4192" s="4" t="s">
        <v>6</v>
      </c>
    </row>
    <row r="4193" spans="1:4">
      <c r="A4193" t="n">
        <v>26999</v>
      </c>
      <c r="B4193" s="8" t="n">
        <v>2</v>
      </c>
      <c r="C4193" s="7" t="n">
        <v>11</v>
      </c>
      <c r="D4193" s="7" t="s">
        <v>135</v>
      </c>
    </row>
    <row r="4194" spans="1:4">
      <c r="A4194" t="s">
        <v>4</v>
      </c>
      <c r="B4194" s="4" t="s">
        <v>5</v>
      </c>
      <c r="C4194" s="4" t="s">
        <v>20</v>
      </c>
    </row>
    <row r="4195" spans="1:4">
      <c r="A4195" t="n">
        <v>27023</v>
      </c>
      <c r="B4195" s="17" t="n">
        <v>3</v>
      </c>
      <c r="C4195" s="11" t="n">
        <f t="normal" ca="1">A4209</f>
        <v>0</v>
      </c>
    </row>
    <row r="4196" spans="1:4">
      <c r="A4196" t="s">
        <v>4</v>
      </c>
      <c r="B4196" s="4" t="s">
        <v>5</v>
      </c>
      <c r="C4196" s="4" t="s">
        <v>13</v>
      </c>
      <c r="D4196" s="4" t="s">
        <v>6</v>
      </c>
    </row>
    <row r="4197" spans="1:4">
      <c r="A4197" t="n">
        <v>27028</v>
      </c>
      <c r="B4197" s="8" t="n">
        <v>2</v>
      </c>
      <c r="C4197" s="7" t="n">
        <v>11</v>
      </c>
      <c r="D4197" s="7" t="s">
        <v>136</v>
      </c>
    </row>
    <row r="4198" spans="1:4">
      <c r="A4198" t="s">
        <v>4</v>
      </c>
      <c r="B4198" s="4" t="s">
        <v>5</v>
      </c>
      <c r="C4198" s="4" t="s">
        <v>20</v>
      </c>
    </row>
    <row r="4199" spans="1:4">
      <c r="A4199" t="n">
        <v>27052</v>
      </c>
      <c r="B4199" s="17" t="n">
        <v>3</v>
      </c>
      <c r="C4199" s="11" t="n">
        <f t="normal" ca="1">A4209</f>
        <v>0</v>
      </c>
    </row>
    <row r="4200" spans="1:4">
      <c r="A4200" t="s">
        <v>4</v>
      </c>
      <c r="B4200" s="4" t="s">
        <v>5</v>
      </c>
      <c r="C4200" s="4" t="s">
        <v>13</v>
      </c>
      <c r="D4200" s="4" t="s">
        <v>6</v>
      </c>
    </row>
    <row r="4201" spans="1:4">
      <c r="A4201" t="n">
        <v>27057</v>
      </c>
      <c r="B4201" s="8" t="n">
        <v>2</v>
      </c>
      <c r="C4201" s="7" t="n">
        <v>11</v>
      </c>
      <c r="D4201" s="7" t="s">
        <v>137</v>
      </c>
    </row>
    <row r="4202" spans="1:4">
      <c r="A4202" t="s">
        <v>4</v>
      </c>
      <c r="B4202" s="4" t="s">
        <v>5</v>
      </c>
      <c r="C4202" s="4" t="s">
        <v>20</v>
      </c>
    </row>
    <row r="4203" spans="1:4">
      <c r="A4203" t="n">
        <v>27081</v>
      </c>
      <c r="B4203" s="17" t="n">
        <v>3</v>
      </c>
      <c r="C4203" s="11" t="n">
        <f t="normal" ca="1">A4209</f>
        <v>0</v>
      </c>
    </row>
    <row r="4204" spans="1:4">
      <c r="A4204" t="s">
        <v>4</v>
      </c>
      <c r="B4204" s="4" t="s">
        <v>5</v>
      </c>
      <c r="C4204" s="4" t="s">
        <v>9</v>
      </c>
    </row>
    <row r="4205" spans="1:4">
      <c r="A4205" t="n">
        <v>27086</v>
      </c>
      <c r="B4205" s="48" t="n">
        <v>7</v>
      </c>
      <c r="C4205" s="7" t="n">
        <v>1</v>
      </c>
    </row>
    <row r="4206" spans="1:4">
      <c r="A4206" t="s">
        <v>4</v>
      </c>
      <c r="B4206" s="4" t="s">
        <v>5</v>
      </c>
      <c r="C4206" s="4" t="s">
        <v>20</v>
      </c>
    </row>
    <row r="4207" spans="1:4">
      <c r="A4207" t="n">
        <v>27091</v>
      </c>
      <c r="B4207" s="17" t="n">
        <v>3</v>
      </c>
      <c r="C4207" s="11" t="n">
        <f t="normal" ca="1">A4209</f>
        <v>0</v>
      </c>
    </row>
    <row r="4208" spans="1:4">
      <c r="A4208" t="s">
        <v>4</v>
      </c>
      <c r="B4208" s="4" t="s">
        <v>5</v>
      </c>
      <c r="C4208" s="4" t="s">
        <v>13</v>
      </c>
      <c r="D4208" s="4" t="s">
        <v>6</v>
      </c>
    </row>
    <row r="4209" spans="1:4">
      <c r="A4209" t="n">
        <v>27096</v>
      </c>
      <c r="B4209" s="8" t="n">
        <v>2</v>
      </c>
      <c r="C4209" s="7" t="n">
        <v>11</v>
      </c>
      <c r="D4209" s="7" t="s">
        <v>129</v>
      </c>
    </row>
    <row r="4210" spans="1:4">
      <c r="A4210" t="s">
        <v>4</v>
      </c>
      <c r="B4210" s="4" t="s">
        <v>5</v>
      </c>
      <c r="C4210" s="4" t="s">
        <v>13</v>
      </c>
      <c r="D4210" s="4" t="s">
        <v>13</v>
      </c>
      <c r="E4210" s="4" t="s">
        <v>13</v>
      </c>
      <c r="F4210" s="4" t="s">
        <v>9</v>
      </c>
      <c r="G4210" s="4" t="s">
        <v>13</v>
      </c>
      <c r="H4210" s="4" t="s">
        <v>13</v>
      </c>
      <c r="I4210" s="4" t="s">
        <v>13</v>
      </c>
    </row>
    <row r="4211" spans="1:4">
      <c r="A4211" t="n">
        <v>27115</v>
      </c>
      <c r="B4211" s="46" t="n">
        <v>10</v>
      </c>
      <c r="C4211" s="7" t="n">
        <v>1</v>
      </c>
      <c r="D4211" s="7" t="n">
        <v>34</v>
      </c>
      <c r="E4211" s="7" t="n">
        <v>0</v>
      </c>
      <c r="F4211" s="7" t="n">
        <v>7</v>
      </c>
      <c r="G4211" s="7" t="n">
        <v>18</v>
      </c>
      <c r="H4211" s="7" t="n">
        <v>19</v>
      </c>
      <c r="I4211" s="7" t="n">
        <v>1</v>
      </c>
    </row>
    <row r="4212" spans="1:4">
      <c r="A4212" t="s">
        <v>4</v>
      </c>
      <c r="B4212" s="4" t="s">
        <v>5</v>
      </c>
      <c r="C4212" s="4" t="s">
        <v>13</v>
      </c>
      <c r="D4212" s="4" t="s">
        <v>13</v>
      </c>
      <c r="E4212" s="4" t="s">
        <v>13</v>
      </c>
      <c r="F4212" s="4" t="s">
        <v>13</v>
      </c>
      <c r="G4212" s="4" t="s">
        <v>10</v>
      </c>
      <c r="H4212" s="4" t="s">
        <v>20</v>
      </c>
      <c r="I4212" s="4" t="s">
        <v>10</v>
      </c>
      <c r="J4212" s="4" t="s">
        <v>20</v>
      </c>
      <c r="K4212" s="4" t="s">
        <v>10</v>
      </c>
      <c r="L4212" s="4" t="s">
        <v>20</v>
      </c>
      <c r="M4212" s="4" t="s">
        <v>10</v>
      </c>
      <c r="N4212" s="4" t="s">
        <v>20</v>
      </c>
      <c r="O4212" s="4" t="s">
        <v>10</v>
      </c>
      <c r="P4212" s="4" t="s">
        <v>20</v>
      </c>
      <c r="Q4212" s="4" t="s">
        <v>10</v>
      </c>
      <c r="R4212" s="4" t="s">
        <v>20</v>
      </c>
      <c r="S4212" s="4" t="s">
        <v>10</v>
      </c>
      <c r="T4212" s="4" t="s">
        <v>20</v>
      </c>
      <c r="U4212" s="4" t="s">
        <v>20</v>
      </c>
    </row>
    <row r="4213" spans="1:4">
      <c r="A4213" t="n">
        <v>27126</v>
      </c>
      <c r="B4213" s="47" t="n">
        <v>6</v>
      </c>
      <c r="C4213" s="7" t="n">
        <v>31</v>
      </c>
      <c r="D4213" s="7" t="n">
        <v>1</v>
      </c>
      <c r="E4213" s="7" t="n">
        <v>1</v>
      </c>
      <c r="F4213" s="7" t="n">
        <v>7</v>
      </c>
      <c r="G4213" s="7" t="n">
        <v>0</v>
      </c>
      <c r="H4213" s="11" t="n">
        <f t="normal" ca="1">A4215</f>
        <v>0</v>
      </c>
      <c r="I4213" s="7" t="n">
        <v>1</v>
      </c>
      <c r="J4213" s="11" t="n">
        <f t="normal" ca="1">A4219</f>
        <v>0</v>
      </c>
      <c r="K4213" s="7" t="n">
        <v>2</v>
      </c>
      <c r="L4213" s="11" t="n">
        <f t="normal" ca="1">A4223</f>
        <v>0</v>
      </c>
      <c r="M4213" s="7" t="n">
        <v>3</v>
      </c>
      <c r="N4213" s="11" t="n">
        <f t="normal" ca="1">A4227</f>
        <v>0</v>
      </c>
      <c r="O4213" s="7" t="n">
        <v>4</v>
      </c>
      <c r="P4213" s="11" t="n">
        <f t="normal" ca="1">A4231</f>
        <v>0</v>
      </c>
      <c r="Q4213" s="7" t="n">
        <v>5</v>
      </c>
      <c r="R4213" s="11" t="n">
        <f t="normal" ca="1">A4235</f>
        <v>0</v>
      </c>
      <c r="S4213" s="7" t="n">
        <v>6</v>
      </c>
      <c r="T4213" s="11" t="n">
        <f t="normal" ca="1">A4239</f>
        <v>0</v>
      </c>
      <c r="U4213" s="11" t="n">
        <f t="normal" ca="1">A4243</f>
        <v>0</v>
      </c>
    </row>
    <row r="4214" spans="1:4">
      <c r="A4214" t="s">
        <v>4</v>
      </c>
      <c r="B4214" s="4" t="s">
        <v>5</v>
      </c>
      <c r="C4214" s="4" t="s">
        <v>13</v>
      </c>
      <c r="D4214" s="4" t="s">
        <v>6</v>
      </c>
    </row>
    <row r="4215" spans="1:4">
      <c r="A4215" t="n">
        <v>27177</v>
      </c>
      <c r="B4215" s="8" t="n">
        <v>2</v>
      </c>
      <c r="C4215" s="7" t="n">
        <v>11</v>
      </c>
      <c r="D4215" s="7" t="s">
        <v>130</v>
      </c>
    </row>
    <row r="4216" spans="1:4">
      <c r="A4216" t="s">
        <v>4</v>
      </c>
      <c r="B4216" s="4" t="s">
        <v>5</v>
      </c>
      <c r="C4216" s="4" t="s">
        <v>20</v>
      </c>
    </row>
    <row r="4217" spans="1:4">
      <c r="A4217" t="n">
        <v>27201</v>
      </c>
      <c r="B4217" s="17" t="n">
        <v>3</v>
      </c>
      <c r="C4217" s="11" t="n">
        <f t="normal" ca="1">A4247</f>
        <v>0</v>
      </c>
    </row>
    <row r="4218" spans="1:4">
      <c r="A4218" t="s">
        <v>4</v>
      </c>
      <c r="B4218" s="4" t="s">
        <v>5</v>
      </c>
      <c r="C4218" s="4" t="s">
        <v>13</v>
      </c>
      <c r="D4218" s="4" t="s">
        <v>6</v>
      </c>
    </row>
    <row r="4219" spans="1:4">
      <c r="A4219" t="n">
        <v>27206</v>
      </c>
      <c r="B4219" s="8" t="n">
        <v>2</v>
      </c>
      <c r="C4219" s="7" t="n">
        <v>11</v>
      </c>
      <c r="D4219" s="7" t="s">
        <v>131</v>
      </c>
    </row>
    <row r="4220" spans="1:4">
      <c r="A4220" t="s">
        <v>4</v>
      </c>
      <c r="B4220" s="4" t="s">
        <v>5</v>
      </c>
      <c r="C4220" s="4" t="s">
        <v>20</v>
      </c>
    </row>
    <row r="4221" spans="1:4">
      <c r="A4221" t="n">
        <v>27230</v>
      </c>
      <c r="B4221" s="17" t="n">
        <v>3</v>
      </c>
      <c r="C4221" s="11" t="n">
        <f t="normal" ca="1">A4247</f>
        <v>0</v>
      </c>
    </row>
    <row r="4222" spans="1:4">
      <c r="A4222" t="s">
        <v>4</v>
      </c>
      <c r="B4222" s="4" t="s">
        <v>5</v>
      </c>
      <c r="C4222" s="4" t="s">
        <v>13</v>
      </c>
      <c r="D4222" s="4" t="s">
        <v>6</v>
      </c>
    </row>
    <row r="4223" spans="1:4">
      <c r="A4223" t="n">
        <v>27235</v>
      </c>
      <c r="B4223" s="8" t="n">
        <v>2</v>
      </c>
      <c r="C4223" s="7" t="n">
        <v>11</v>
      </c>
      <c r="D4223" s="7" t="s">
        <v>132</v>
      </c>
    </row>
    <row r="4224" spans="1:4">
      <c r="A4224" t="s">
        <v>4</v>
      </c>
      <c r="B4224" s="4" t="s">
        <v>5</v>
      </c>
      <c r="C4224" s="4" t="s">
        <v>20</v>
      </c>
    </row>
    <row r="4225" spans="1:21">
      <c r="A4225" t="n">
        <v>27259</v>
      </c>
      <c r="B4225" s="17" t="n">
        <v>3</v>
      </c>
      <c r="C4225" s="11" t="n">
        <f t="normal" ca="1">A4247</f>
        <v>0</v>
      </c>
    </row>
    <row r="4226" spans="1:21">
      <c r="A4226" t="s">
        <v>4</v>
      </c>
      <c r="B4226" s="4" t="s">
        <v>5</v>
      </c>
      <c r="C4226" s="4" t="s">
        <v>13</v>
      </c>
      <c r="D4226" s="4" t="s">
        <v>6</v>
      </c>
    </row>
    <row r="4227" spans="1:21">
      <c r="A4227" t="n">
        <v>27264</v>
      </c>
      <c r="B4227" s="8" t="n">
        <v>2</v>
      </c>
      <c r="C4227" s="7" t="n">
        <v>11</v>
      </c>
      <c r="D4227" s="7" t="s">
        <v>133</v>
      </c>
    </row>
    <row r="4228" spans="1:21">
      <c r="A4228" t="s">
        <v>4</v>
      </c>
      <c r="B4228" s="4" t="s">
        <v>5</v>
      </c>
      <c r="C4228" s="4" t="s">
        <v>20</v>
      </c>
    </row>
    <row r="4229" spans="1:21">
      <c r="A4229" t="n">
        <v>27288</v>
      </c>
      <c r="B4229" s="17" t="n">
        <v>3</v>
      </c>
      <c r="C4229" s="11" t="n">
        <f t="normal" ca="1">A4247</f>
        <v>0</v>
      </c>
    </row>
    <row r="4230" spans="1:21">
      <c r="A4230" t="s">
        <v>4</v>
      </c>
      <c r="B4230" s="4" t="s">
        <v>5</v>
      </c>
      <c r="C4230" s="4" t="s">
        <v>13</v>
      </c>
      <c r="D4230" s="4" t="s">
        <v>6</v>
      </c>
    </row>
    <row r="4231" spans="1:21">
      <c r="A4231" t="n">
        <v>27293</v>
      </c>
      <c r="B4231" s="8" t="n">
        <v>2</v>
      </c>
      <c r="C4231" s="7" t="n">
        <v>11</v>
      </c>
      <c r="D4231" s="7" t="s">
        <v>134</v>
      </c>
    </row>
    <row r="4232" spans="1:21">
      <c r="A4232" t="s">
        <v>4</v>
      </c>
      <c r="B4232" s="4" t="s">
        <v>5</v>
      </c>
      <c r="C4232" s="4" t="s">
        <v>20</v>
      </c>
    </row>
    <row r="4233" spans="1:21">
      <c r="A4233" t="n">
        <v>27317</v>
      </c>
      <c r="B4233" s="17" t="n">
        <v>3</v>
      </c>
      <c r="C4233" s="11" t="n">
        <f t="normal" ca="1">A4247</f>
        <v>0</v>
      </c>
    </row>
    <row r="4234" spans="1:21">
      <c r="A4234" t="s">
        <v>4</v>
      </c>
      <c r="B4234" s="4" t="s">
        <v>5</v>
      </c>
      <c r="C4234" s="4" t="s">
        <v>13</v>
      </c>
      <c r="D4234" s="4" t="s">
        <v>6</v>
      </c>
    </row>
    <row r="4235" spans="1:21">
      <c r="A4235" t="n">
        <v>27322</v>
      </c>
      <c r="B4235" s="8" t="n">
        <v>2</v>
      </c>
      <c r="C4235" s="7" t="n">
        <v>11</v>
      </c>
      <c r="D4235" s="7" t="s">
        <v>135</v>
      </c>
    </row>
    <row r="4236" spans="1:21">
      <c r="A4236" t="s">
        <v>4</v>
      </c>
      <c r="B4236" s="4" t="s">
        <v>5</v>
      </c>
      <c r="C4236" s="4" t="s">
        <v>20</v>
      </c>
    </row>
    <row r="4237" spans="1:21">
      <c r="A4237" t="n">
        <v>27346</v>
      </c>
      <c r="B4237" s="17" t="n">
        <v>3</v>
      </c>
      <c r="C4237" s="11" t="n">
        <f t="normal" ca="1">A4247</f>
        <v>0</v>
      </c>
    </row>
    <row r="4238" spans="1:21">
      <c r="A4238" t="s">
        <v>4</v>
      </c>
      <c r="B4238" s="4" t="s">
        <v>5</v>
      </c>
      <c r="C4238" s="4" t="s">
        <v>13</v>
      </c>
      <c r="D4238" s="4" t="s">
        <v>6</v>
      </c>
    </row>
    <row r="4239" spans="1:21">
      <c r="A4239" t="n">
        <v>27351</v>
      </c>
      <c r="B4239" s="8" t="n">
        <v>2</v>
      </c>
      <c r="C4239" s="7" t="n">
        <v>11</v>
      </c>
      <c r="D4239" s="7" t="s">
        <v>136</v>
      </c>
    </row>
    <row r="4240" spans="1:21">
      <c r="A4240" t="s">
        <v>4</v>
      </c>
      <c r="B4240" s="4" t="s">
        <v>5</v>
      </c>
      <c r="C4240" s="4" t="s">
        <v>20</v>
      </c>
    </row>
    <row r="4241" spans="1:4">
      <c r="A4241" t="n">
        <v>27375</v>
      </c>
      <c r="B4241" s="17" t="n">
        <v>3</v>
      </c>
      <c r="C4241" s="11" t="n">
        <f t="normal" ca="1">A4247</f>
        <v>0</v>
      </c>
    </row>
    <row r="4242" spans="1:4">
      <c r="A4242" t="s">
        <v>4</v>
      </c>
      <c r="B4242" s="4" t="s">
        <v>5</v>
      </c>
      <c r="C4242" s="4" t="s">
        <v>9</v>
      </c>
    </row>
    <row r="4243" spans="1:4">
      <c r="A4243" t="n">
        <v>27380</v>
      </c>
      <c r="B4243" s="48" t="n">
        <v>7</v>
      </c>
      <c r="C4243" s="7" t="n">
        <v>1</v>
      </c>
    </row>
    <row r="4244" spans="1:4">
      <c r="A4244" t="s">
        <v>4</v>
      </c>
      <c r="B4244" s="4" t="s">
        <v>5</v>
      </c>
      <c r="C4244" s="4" t="s">
        <v>20</v>
      </c>
    </row>
    <row r="4245" spans="1:4">
      <c r="A4245" t="n">
        <v>27385</v>
      </c>
      <c r="B4245" s="17" t="n">
        <v>3</v>
      </c>
      <c r="C4245" s="11" t="n">
        <f t="normal" ca="1">A4247</f>
        <v>0</v>
      </c>
    </row>
    <row r="4246" spans="1:4">
      <c r="A4246" t="s">
        <v>4</v>
      </c>
      <c r="B4246" s="4" t="s">
        <v>5</v>
      </c>
      <c r="C4246" s="4" t="s">
        <v>13</v>
      </c>
      <c r="D4246" s="4" t="s">
        <v>6</v>
      </c>
    </row>
    <row r="4247" spans="1:4">
      <c r="A4247" t="n">
        <v>27390</v>
      </c>
      <c r="B4247" s="8" t="n">
        <v>2</v>
      </c>
      <c r="C4247" s="7" t="n">
        <v>11</v>
      </c>
      <c r="D4247" s="7" t="s">
        <v>129</v>
      </c>
    </row>
    <row r="4248" spans="1:4">
      <c r="A4248" t="s">
        <v>4</v>
      </c>
      <c r="B4248" s="4" t="s">
        <v>5</v>
      </c>
      <c r="C4248" s="4" t="s">
        <v>13</v>
      </c>
      <c r="D4248" s="4" t="s">
        <v>13</v>
      </c>
      <c r="E4248" s="4" t="s">
        <v>13</v>
      </c>
      <c r="F4248" s="4" t="s">
        <v>9</v>
      </c>
      <c r="G4248" s="4" t="s">
        <v>13</v>
      </c>
      <c r="H4248" s="4" t="s">
        <v>13</v>
      </c>
      <c r="I4248" s="4" t="s">
        <v>13</v>
      </c>
    </row>
    <row r="4249" spans="1:4">
      <c r="A4249" t="n">
        <v>27409</v>
      </c>
      <c r="B4249" s="46" t="n">
        <v>10</v>
      </c>
      <c r="C4249" s="7" t="n">
        <v>1</v>
      </c>
      <c r="D4249" s="7" t="n">
        <v>34</v>
      </c>
      <c r="E4249" s="7" t="n">
        <v>0</v>
      </c>
      <c r="F4249" s="7" t="n">
        <v>6</v>
      </c>
      <c r="G4249" s="7" t="n">
        <v>18</v>
      </c>
      <c r="H4249" s="7" t="n">
        <v>19</v>
      </c>
      <c r="I4249" s="7" t="n">
        <v>1</v>
      </c>
    </row>
    <row r="4250" spans="1:4">
      <c r="A4250" t="s">
        <v>4</v>
      </c>
      <c r="B4250" s="4" t="s">
        <v>5</v>
      </c>
      <c r="C4250" s="4" t="s">
        <v>13</v>
      </c>
      <c r="D4250" s="4" t="s">
        <v>13</v>
      </c>
      <c r="E4250" s="4" t="s">
        <v>13</v>
      </c>
      <c r="F4250" s="4" t="s">
        <v>13</v>
      </c>
      <c r="G4250" s="4" t="s">
        <v>10</v>
      </c>
      <c r="H4250" s="4" t="s">
        <v>20</v>
      </c>
      <c r="I4250" s="4" t="s">
        <v>10</v>
      </c>
      <c r="J4250" s="4" t="s">
        <v>20</v>
      </c>
      <c r="K4250" s="4" t="s">
        <v>10</v>
      </c>
      <c r="L4250" s="4" t="s">
        <v>20</v>
      </c>
      <c r="M4250" s="4" t="s">
        <v>10</v>
      </c>
      <c r="N4250" s="4" t="s">
        <v>20</v>
      </c>
      <c r="O4250" s="4" t="s">
        <v>10</v>
      </c>
      <c r="P4250" s="4" t="s">
        <v>20</v>
      </c>
      <c r="Q4250" s="4" t="s">
        <v>10</v>
      </c>
      <c r="R4250" s="4" t="s">
        <v>20</v>
      </c>
      <c r="S4250" s="4" t="s">
        <v>20</v>
      </c>
    </row>
    <row r="4251" spans="1:4">
      <c r="A4251" t="n">
        <v>27420</v>
      </c>
      <c r="B4251" s="47" t="n">
        <v>6</v>
      </c>
      <c r="C4251" s="7" t="n">
        <v>31</v>
      </c>
      <c r="D4251" s="7" t="n">
        <v>1</v>
      </c>
      <c r="E4251" s="7" t="n">
        <v>1</v>
      </c>
      <c r="F4251" s="7" t="n">
        <v>6</v>
      </c>
      <c r="G4251" s="7" t="n">
        <v>0</v>
      </c>
      <c r="H4251" s="11" t="n">
        <f t="normal" ca="1">A4253</f>
        <v>0</v>
      </c>
      <c r="I4251" s="7" t="n">
        <v>1</v>
      </c>
      <c r="J4251" s="11" t="n">
        <f t="normal" ca="1">A4257</f>
        <v>0</v>
      </c>
      <c r="K4251" s="7" t="n">
        <v>2</v>
      </c>
      <c r="L4251" s="11" t="n">
        <f t="normal" ca="1">A4261</f>
        <v>0</v>
      </c>
      <c r="M4251" s="7" t="n">
        <v>3</v>
      </c>
      <c r="N4251" s="11" t="n">
        <f t="normal" ca="1">A4265</f>
        <v>0</v>
      </c>
      <c r="O4251" s="7" t="n">
        <v>4</v>
      </c>
      <c r="P4251" s="11" t="n">
        <f t="normal" ca="1">A4269</f>
        <v>0</v>
      </c>
      <c r="Q4251" s="7" t="n">
        <v>5</v>
      </c>
      <c r="R4251" s="11" t="n">
        <f t="normal" ca="1">A4273</f>
        <v>0</v>
      </c>
      <c r="S4251" s="11" t="n">
        <f t="normal" ca="1">A4277</f>
        <v>0</v>
      </c>
    </row>
    <row r="4252" spans="1:4">
      <c r="A4252" t="s">
        <v>4</v>
      </c>
      <c r="B4252" s="4" t="s">
        <v>5</v>
      </c>
      <c r="C4252" s="4" t="s">
        <v>13</v>
      </c>
      <c r="D4252" s="4" t="s">
        <v>6</v>
      </c>
    </row>
    <row r="4253" spans="1:4">
      <c r="A4253" t="n">
        <v>27465</v>
      </c>
      <c r="B4253" s="8" t="n">
        <v>2</v>
      </c>
      <c r="C4253" s="7" t="n">
        <v>11</v>
      </c>
      <c r="D4253" s="7" t="s">
        <v>130</v>
      </c>
    </row>
    <row r="4254" spans="1:4">
      <c r="A4254" t="s">
        <v>4</v>
      </c>
      <c r="B4254" s="4" t="s">
        <v>5</v>
      </c>
      <c r="C4254" s="4" t="s">
        <v>20</v>
      </c>
    </row>
    <row r="4255" spans="1:4">
      <c r="A4255" t="n">
        <v>27489</v>
      </c>
      <c r="B4255" s="17" t="n">
        <v>3</v>
      </c>
      <c r="C4255" s="11" t="n">
        <f t="normal" ca="1">A4281</f>
        <v>0</v>
      </c>
    </row>
    <row r="4256" spans="1:4">
      <c r="A4256" t="s">
        <v>4</v>
      </c>
      <c r="B4256" s="4" t="s">
        <v>5</v>
      </c>
      <c r="C4256" s="4" t="s">
        <v>13</v>
      </c>
      <c r="D4256" s="4" t="s">
        <v>6</v>
      </c>
    </row>
    <row r="4257" spans="1:19">
      <c r="A4257" t="n">
        <v>27494</v>
      </c>
      <c r="B4257" s="8" t="n">
        <v>2</v>
      </c>
      <c r="C4257" s="7" t="n">
        <v>11</v>
      </c>
      <c r="D4257" s="7" t="s">
        <v>131</v>
      </c>
    </row>
    <row r="4258" spans="1:19">
      <c r="A4258" t="s">
        <v>4</v>
      </c>
      <c r="B4258" s="4" t="s">
        <v>5</v>
      </c>
      <c r="C4258" s="4" t="s">
        <v>20</v>
      </c>
    </row>
    <row r="4259" spans="1:19">
      <c r="A4259" t="n">
        <v>27518</v>
      </c>
      <c r="B4259" s="17" t="n">
        <v>3</v>
      </c>
      <c r="C4259" s="11" t="n">
        <f t="normal" ca="1">A4281</f>
        <v>0</v>
      </c>
    </row>
    <row r="4260" spans="1:19">
      <c r="A4260" t="s">
        <v>4</v>
      </c>
      <c r="B4260" s="4" t="s">
        <v>5</v>
      </c>
      <c r="C4260" s="4" t="s">
        <v>13</v>
      </c>
      <c r="D4260" s="4" t="s">
        <v>6</v>
      </c>
    </row>
    <row r="4261" spans="1:19">
      <c r="A4261" t="n">
        <v>27523</v>
      </c>
      <c r="B4261" s="8" t="n">
        <v>2</v>
      </c>
      <c r="C4261" s="7" t="n">
        <v>11</v>
      </c>
      <c r="D4261" s="7" t="s">
        <v>132</v>
      </c>
    </row>
    <row r="4262" spans="1:19">
      <c r="A4262" t="s">
        <v>4</v>
      </c>
      <c r="B4262" s="4" t="s">
        <v>5</v>
      </c>
      <c r="C4262" s="4" t="s">
        <v>20</v>
      </c>
    </row>
    <row r="4263" spans="1:19">
      <c r="A4263" t="n">
        <v>27547</v>
      </c>
      <c r="B4263" s="17" t="n">
        <v>3</v>
      </c>
      <c r="C4263" s="11" t="n">
        <f t="normal" ca="1">A4281</f>
        <v>0</v>
      </c>
    </row>
    <row r="4264" spans="1:19">
      <c r="A4264" t="s">
        <v>4</v>
      </c>
      <c r="B4264" s="4" t="s">
        <v>5</v>
      </c>
      <c r="C4264" s="4" t="s">
        <v>13</v>
      </c>
      <c r="D4264" s="4" t="s">
        <v>6</v>
      </c>
    </row>
    <row r="4265" spans="1:19">
      <c r="A4265" t="n">
        <v>27552</v>
      </c>
      <c r="B4265" s="8" t="n">
        <v>2</v>
      </c>
      <c r="C4265" s="7" t="n">
        <v>11</v>
      </c>
      <c r="D4265" s="7" t="s">
        <v>133</v>
      </c>
    </row>
    <row r="4266" spans="1:19">
      <c r="A4266" t="s">
        <v>4</v>
      </c>
      <c r="B4266" s="4" t="s">
        <v>5</v>
      </c>
      <c r="C4266" s="4" t="s">
        <v>20</v>
      </c>
    </row>
    <row r="4267" spans="1:19">
      <c r="A4267" t="n">
        <v>27576</v>
      </c>
      <c r="B4267" s="17" t="n">
        <v>3</v>
      </c>
      <c r="C4267" s="11" t="n">
        <f t="normal" ca="1">A4281</f>
        <v>0</v>
      </c>
    </row>
    <row r="4268" spans="1:19">
      <c r="A4268" t="s">
        <v>4</v>
      </c>
      <c r="B4268" s="4" t="s">
        <v>5</v>
      </c>
      <c r="C4268" s="4" t="s">
        <v>13</v>
      </c>
      <c r="D4268" s="4" t="s">
        <v>6</v>
      </c>
    </row>
    <row r="4269" spans="1:19">
      <c r="A4269" t="n">
        <v>27581</v>
      </c>
      <c r="B4269" s="8" t="n">
        <v>2</v>
      </c>
      <c r="C4269" s="7" t="n">
        <v>11</v>
      </c>
      <c r="D4269" s="7" t="s">
        <v>134</v>
      </c>
    </row>
    <row r="4270" spans="1:19">
      <c r="A4270" t="s">
        <v>4</v>
      </c>
      <c r="B4270" s="4" t="s">
        <v>5</v>
      </c>
      <c r="C4270" s="4" t="s">
        <v>20</v>
      </c>
    </row>
    <row r="4271" spans="1:19">
      <c r="A4271" t="n">
        <v>27605</v>
      </c>
      <c r="B4271" s="17" t="n">
        <v>3</v>
      </c>
      <c r="C4271" s="11" t="n">
        <f t="normal" ca="1">A4281</f>
        <v>0</v>
      </c>
    </row>
    <row r="4272" spans="1:19">
      <c r="A4272" t="s">
        <v>4</v>
      </c>
      <c r="B4272" s="4" t="s">
        <v>5</v>
      </c>
      <c r="C4272" s="4" t="s">
        <v>13</v>
      </c>
      <c r="D4272" s="4" t="s">
        <v>6</v>
      </c>
    </row>
    <row r="4273" spans="1:4">
      <c r="A4273" t="n">
        <v>27610</v>
      </c>
      <c r="B4273" s="8" t="n">
        <v>2</v>
      </c>
      <c r="C4273" s="7" t="n">
        <v>11</v>
      </c>
      <c r="D4273" s="7" t="s">
        <v>135</v>
      </c>
    </row>
    <row r="4274" spans="1:4">
      <c r="A4274" t="s">
        <v>4</v>
      </c>
      <c r="B4274" s="4" t="s">
        <v>5</v>
      </c>
      <c r="C4274" s="4" t="s">
        <v>20</v>
      </c>
    </row>
    <row r="4275" spans="1:4">
      <c r="A4275" t="n">
        <v>27634</v>
      </c>
      <c r="B4275" s="17" t="n">
        <v>3</v>
      </c>
      <c r="C4275" s="11" t="n">
        <f t="normal" ca="1">A4281</f>
        <v>0</v>
      </c>
    </row>
    <row r="4276" spans="1:4">
      <c r="A4276" t="s">
        <v>4</v>
      </c>
      <c r="B4276" s="4" t="s">
        <v>5</v>
      </c>
      <c r="C4276" s="4" t="s">
        <v>9</v>
      </c>
    </row>
    <row r="4277" spans="1:4">
      <c r="A4277" t="n">
        <v>27639</v>
      </c>
      <c r="B4277" s="48" t="n">
        <v>7</v>
      </c>
      <c r="C4277" s="7" t="n">
        <v>1</v>
      </c>
    </row>
    <row r="4278" spans="1:4">
      <c r="A4278" t="s">
        <v>4</v>
      </c>
      <c r="B4278" s="4" t="s">
        <v>5</v>
      </c>
      <c r="C4278" s="4" t="s">
        <v>20</v>
      </c>
    </row>
    <row r="4279" spans="1:4">
      <c r="A4279" t="n">
        <v>27644</v>
      </c>
      <c r="B4279" s="17" t="n">
        <v>3</v>
      </c>
      <c r="C4279" s="11" t="n">
        <f t="normal" ca="1">A4281</f>
        <v>0</v>
      </c>
    </row>
    <row r="4280" spans="1:4">
      <c r="A4280" t="s">
        <v>4</v>
      </c>
      <c r="B4280" s="4" t="s">
        <v>5</v>
      </c>
      <c r="C4280" s="4" t="s">
        <v>13</v>
      </c>
      <c r="D4280" s="4" t="s">
        <v>6</v>
      </c>
    </row>
    <row r="4281" spans="1:4">
      <c r="A4281" t="n">
        <v>27649</v>
      </c>
      <c r="B4281" s="8" t="n">
        <v>2</v>
      </c>
      <c r="C4281" s="7" t="n">
        <v>11</v>
      </c>
      <c r="D4281" s="7" t="s">
        <v>129</v>
      </c>
    </row>
    <row r="4282" spans="1:4">
      <c r="A4282" t="s">
        <v>4</v>
      </c>
      <c r="B4282" s="4" t="s">
        <v>5</v>
      </c>
      <c r="C4282" s="4" t="s">
        <v>13</v>
      </c>
      <c r="D4282" s="4" t="s">
        <v>13</v>
      </c>
      <c r="E4282" s="4" t="s">
        <v>13</v>
      </c>
      <c r="F4282" s="4" t="s">
        <v>9</v>
      </c>
      <c r="G4282" s="4" t="s">
        <v>13</v>
      </c>
      <c r="H4282" s="4" t="s">
        <v>13</v>
      </c>
      <c r="I4282" s="4" t="s">
        <v>13</v>
      </c>
    </row>
    <row r="4283" spans="1:4">
      <c r="A4283" t="n">
        <v>27668</v>
      </c>
      <c r="B4283" s="46" t="n">
        <v>10</v>
      </c>
      <c r="C4283" s="7" t="n">
        <v>1</v>
      </c>
      <c r="D4283" s="7" t="n">
        <v>34</v>
      </c>
      <c r="E4283" s="7" t="n">
        <v>0</v>
      </c>
      <c r="F4283" s="7" t="n">
        <v>5</v>
      </c>
      <c r="G4283" s="7" t="n">
        <v>18</v>
      </c>
      <c r="H4283" s="7" t="n">
        <v>19</v>
      </c>
      <c r="I4283" s="7" t="n">
        <v>1</v>
      </c>
    </row>
    <row r="4284" spans="1:4">
      <c r="A4284" t="s">
        <v>4</v>
      </c>
      <c r="B4284" s="4" t="s">
        <v>5</v>
      </c>
      <c r="C4284" s="4" t="s">
        <v>13</v>
      </c>
      <c r="D4284" s="4" t="s">
        <v>13</v>
      </c>
      <c r="E4284" s="4" t="s">
        <v>13</v>
      </c>
      <c r="F4284" s="4" t="s">
        <v>13</v>
      </c>
      <c r="G4284" s="4" t="s">
        <v>10</v>
      </c>
      <c r="H4284" s="4" t="s">
        <v>20</v>
      </c>
      <c r="I4284" s="4" t="s">
        <v>10</v>
      </c>
      <c r="J4284" s="4" t="s">
        <v>20</v>
      </c>
      <c r="K4284" s="4" t="s">
        <v>10</v>
      </c>
      <c r="L4284" s="4" t="s">
        <v>20</v>
      </c>
      <c r="M4284" s="4" t="s">
        <v>10</v>
      </c>
      <c r="N4284" s="4" t="s">
        <v>20</v>
      </c>
      <c r="O4284" s="4" t="s">
        <v>10</v>
      </c>
      <c r="P4284" s="4" t="s">
        <v>20</v>
      </c>
      <c r="Q4284" s="4" t="s">
        <v>20</v>
      </c>
    </row>
    <row r="4285" spans="1:4">
      <c r="A4285" t="n">
        <v>27679</v>
      </c>
      <c r="B4285" s="47" t="n">
        <v>6</v>
      </c>
      <c r="C4285" s="7" t="n">
        <v>31</v>
      </c>
      <c r="D4285" s="7" t="n">
        <v>1</v>
      </c>
      <c r="E4285" s="7" t="n">
        <v>1</v>
      </c>
      <c r="F4285" s="7" t="n">
        <v>5</v>
      </c>
      <c r="G4285" s="7" t="n">
        <v>0</v>
      </c>
      <c r="H4285" s="11" t="n">
        <f t="normal" ca="1">A4287</f>
        <v>0</v>
      </c>
      <c r="I4285" s="7" t="n">
        <v>1</v>
      </c>
      <c r="J4285" s="11" t="n">
        <f t="normal" ca="1">A4291</f>
        <v>0</v>
      </c>
      <c r="K4285" s="7" t="n">
        <v>2</v>
      </c>
      <c r="L4285" s="11" t="n">
        <f t="normal" ca="1">A4295</f>
        <v>0</v>
      </c>
      <c r="M4285" s="7" t="n">
        <v>3</v>
      </c>
      <c r="N4285" s="11" t="n">
        <f t="normal" ca="1">A4299</f>
        <v>0</v>
      </c>
      <c r="O4285" s="7" t="n">
        <v>4</v>
      </c>
      <c r="P4285" s="11" t="n">
        <f t="normal" ca="1">A4303</f>
        <v>0</v>
      </c>
      <c r="Q4285" s="11" t="n">
        <f t="normal" ca="1">A4307</f>
        <v>0</v>
      </c>
    </row>
    <row r="4286" spans="1:4">
      <c r="A4286" t="s">
        <v>4</v>
      </c>
      <c r="B4286" s="4" t="s">
        <v>5</v>
      </c>
      <c r="C4286" s="4" t="s">
        <v>13</v>
      </c>
      <c r="D4286" s="4" t="s">
        <v>6</v>
      </c>
    </row>
    <row r="4287" spans="1:4">
      <c r="A4287" t="n">
        <v>27718</v>
      </c>
      <c r="B4287" s="8" t="n">
        <v>2</v>
      </c>
      <c r="C4287" s="7" t="n">
        <v>11</v>
      </c>
      <c r="D4287" s="7" t="s">
        <v>130</v>
      </c>
    </row>
    <row r="4288" spans="1:4">
      <c r="A4288" t="s">
        <v>4</v>
      </c>
      <c r="B4288" s="4" t="s">
        <v>5</v>
      </c>
      <c r="C4288" s="4" t="s">
        <v>20</v>
      </c>
    </row>
    <row r="4289" spans="1:17">
      <c r="A4289" t="n">
        <v>27742</v>
      </c>
      <c r="B4289" s="17" t="n">
        <v>3</v>
      </c>
      <c r="C4289" s="11" t="n">
        <f t="normal" ca="1">A4311</f>
        <v>0</v>
      </c>
    </row>
    <row r="4290" spans="1:17">
      <c r="A4290" t="s">
        <v>4</v>
      </c>
      <c r="B4290" s="4" t="s">
        <v>5</v>
      </c>
      <c r="C4290" s="4" t="s">
        <v>13</v>
      </c>
      <c r="D4290" s="4" t="s">
        <v>6</v>
      </c>
    </row>
    <row r="4291" spans="1:17">
      <c r="A4291" t="n">
        <v>27747</v>
      </c>
      <c r="B4291" s="8" t="n">
        <v>2</v>
      </c>
      <c r="C4291" s="7" t="n">
        <v>11</v>
      </c>
      <c r="D4291" s="7" t="s">
        <v>131</v>
      </c>
    </row>
    <row r="4292" spans="1:17">
      <c r="A4292" t="s">
        <v>4</v>
      </c>
      <c r="B4292" s="4" t="s">
        <v>5</v>
      </c>
      <c r="C4292" s="4" t="s">
        <v>20</v>
      </c>
    </row>
    <row r="4293" spans="1:17">
      <c r="A4293" t="n">
        <v>27771</v>
      </c>
      <c r="B4293" s="17" t="n">
        <v>3</v>
      </c>
      <c r="C4293" s="11" t="n">
        <f t="normal" ca="1">A4311</f>
        <v>0</v>
      </c>
    </row>
    <row r="4294" spans="1:17">
      <c r="A4294" t="s">
        <v>4</v>
      </c>
      <c r="B4294" s="4" t="s">
        <v>5</v>
      </c>
      <c r="C4294" s="4" t="s">
        <v>13</v>
      </c>
      <c r="D4294" s="4" t="s">
        <v>6</v>
      </c>
    </row>
    <row r="4295" spans="1:17">
      <c r="A4295" t="n">
        <v>27776</v>
      </c>
      <c r="B4295" s="8" t="n">
        <v>2</v>
      </c>
      <c r="C4295" s="7" t="n">
        <v>11</v>
      </c>
      <c r="D4295" s="7" t="s">
        <v>132</v>
      </c>
    </row>
    <row r="4296" spans="1:17">
      <c r="A4296" t="s">
        <v>4</v>
      </c>
      <c r="B4296" s="4" t="s">
        <v>5</v>
      </c>
      <c r="C4296" s="4" t="s">
        <v>20</v>
      </c>
    </row>
    <row r="4297" spans="1:17">
      <c r="A4297" t="n">
        <v>27800</v>
      </c>
      <c r="B4297" s="17" t="n">
        <v>3</v>
      </c>
      <c r="C4297" s="11" t="n">
        <f t="normal" ca="1">A4311</f>
        <v>0</v>
      </c>
    </row>
    <row r="4298" spans="1:17">
      <c r="A4298" t="s">
        <v>4</v>
      </c>
      <c r="B4298" s="4" t="s">
        <v>5</v>
      </c>
      <c r="C4298" s="4" t="s">
        <v>13</v>
      </c>
      <c r="D4298" s="4" t="s">
        <v>6</v>
      </c>
    </row>
    <row r="4299" spans="1:17">
      <c r="A4299" t="n">
        <v>27805</v>
      </c>
      <c r="B4299" s="8" t="n">
        <v>2</v>
      </c>
      <c r="C4299" s="7" t="n">
        <v>11</v>
      </c>
      <c r="D4299" s="7" t="s">
        <v>133</v>
      </c>
    </row>
    <row r="4300" spans="1:17">
      <c r="A4300" t="s">
        <v>4</v>
      </c>
      <c r="B4300" s="4" t="s">
        <v>5</v>
      </c>
      <c r="C4300" s="4" t="s">
        <v>20</v>
      </c>
    </row>
    <row r="4301" spans="1:17">
      <c r="A4301" t="n">
        <v>27829</v>
      </c>
      <c r="B4301" s="17" t="n">
        <v>3</v>
      </c>
      <c r="C4301" s="11" t="n">
        <f t="normal" ca="1">A4311</f>
        <v>0</v>
      </c>
    </row>
    <row r="4302" spans="1:17">
      <c r="A4302" t="s">
        <v>4</v>
      </c>
      <c r="B4302" s="4" t="s">
        <v>5</v>
      </c>
      <c r="C4302" s="4" t="s">
        <v>13</v>
      </c>
      <c r="D4302" s="4" t="s">
        <v>6</v>
      </c>
    </row>
    <row r="4303" spans="1:17">
      <c r="A4303" t="n">
        <v>27834</v>
      </c>
      <c r="B4303" s="8" t="n">
        <v>2</v>
      </c>
      <c r="C4303" s="7" t="n">
        <v>11</v>
      </c>
      <c r="D4303" s="7" t="s">
        <v>134</v>
      </c>
    </row>
    <row r="4304" spans="1:17">
      <c r="A4304" t="s">
        <v>4</v>
      </c>
      <c r="B4304" s="4" t="s">
        <v>5</v>
      </c>
      <c r="C4304" s="4" t="s">
        <v>20</v>
      </c>
    </row>
    <row r="4305" spans="1:4">
      <c r="A4305" t="n">
        <v>27858</v>
      </c>
      <c r="B4305" s="17" t="n">
        <v>3</v>
      </c>
      <c r="C4305" s="11" t="n">
        <f t="normal" ca="1">A4311</f>
        <v>0</v>
      </c>
    </row>
    <row r="4306" spans="1:4">
      <c r="A4306" t="s">
        <v>4</v>
      </c>
      <c r="B4306" s="4" t="s">
        <v>5</v>
      </c>
      <c r="C4306" s="4" t="s">
        <v>9</v>
      </c>
    </row>
    <row r="4307" spans="1:4">
      <c r="A4307" t="n">
        <v>27863</v>
      </c>
      <c r="B4307" s="48" t="n">
        <v>7</v>
      </c>
      <c r="C4307" s="7" t="n">
        <v>1</v>
      </c>
    </row>
    <row r="4308" spans="1:4">
      <c r="A4308" t="s">
        <v>4</v>
      </c>
      <c r="B4308" s="4" t="s">
        <v>5</v>
      </c>
      <c r="C4308" s="4" t="s">
        <v>20</v>
      </c>
    </row>
    <row r="4309" spans="1:4">
      <c r="A4309" t="n">
        <v>27868</v>
      </c>
      <c r="B4309" s="17" t="n">
        <v>3</v>
      </c>
      <c r="C4309" s="11" t="n">
        <f t="normal" ca="1">A4311</f>
        <v>0</v>
      </c>
    </row>
    <row r="4310" spans="1:4">
      <c r="A4310" t="s">
        <v>4</v>
      </c>
      <c r="B4310" s="4" t="s">
        <v>5</v>
      </c>
      <c r="C4310" s="4" t="s">
        <v>20</v>
      </c>
    </row>
    <row r="4311" spans="1:4">
      <c r="A4311" t="n">
        <v>27873</v>
      </c>
      <c r="B4311" s="17" t="n">
        <v>3</v>
      </c>
      <c r="C4311" s="11" t="n">
        <f t="normal" ca="1">A4327</f>
        <v>0</v>
      </c>
    </row>
    <row r="4312" spans="1:4">
      <c r="A4312" t="s">
        <v>4</v>
      </c>
      <c r="B4312" s="4" t="s">
        <v>5</v>
      </c>
      <c r="C4312" s="4" t="s">
        <v>13</v>
      </c>
      <c r="D4312" s="4" t="s">
        <v>10</v>
      </c>
      <c r="E4312" s="4" t="s">
        <v>13</v>
      </c>
      <c r="F4312" s="4" t="s">
        <v>20</v>
      </c>
    </row>
    <row r="4313" spans="1:4">
      <c r="A4313" t="n">
        <v>27878</v>
      </c>
      <c r="B4313" s="10" t="n">
        <v>5</v>
      </c>
      <c r="C4313" s="7" t="n">
        <v>30</v>
      </c>
      <c r="D4313" s="7" t="n">
        <v>8473</v>
      </c>
      <c r="E4313" s="7" t="n">
        <v>1</v>
      </c>
      <c r="F4313" s="11" t="n">
        <f t="normal" ca="1">A4327</f>
        <v>0</v>
      </c>
    </row>
    <row r="4314" spans="1:4">
      <c r="A4314" t="s">
        <v>4</v>
      </c>
      <c r="B4314" s="4" t="s">
        <v>5</v>
      </c>
      <c r="C4314" s="4" t="s">
        <v>10</v>
      </c>
    </row>
    <row r="4315" spans="1:4">
      <c r="A4315" t="n">
        <v>27887</v>
      </c>
      <c r="B4315" s="12" t="n">
        <v>12</v>
      </c>
      <c r="C4315" s="7" t="n">
        <v>17</v>
      </c>
    </row>
    <row r="4316" spans="1:4">
      <c r="A4316" t="s">
        <v>4</v>
      </c>
      <c r="B4316" s="4" t="s">
        <v>5</v>
      </c>
      <c r="C4316" s="4" t="s">
        <v>10</v>
      </c>
    </row>
    <row r="4317" spans="1:4">
      <c r="A4317" t="n">
        <v>27890</v>
      </c>
      <c r="B4317" s="12" t="n">
        <v>12</v>
      </c>
      <c r="C4317" s="7" t="n">
        <v>19</v>
      </c>
    </row>
    <row r="4318" spans="1:4">
      <c r="A4318" t="s">
        <v>4</v>
      </c>
      <c r="B4318" s="4" t="s">
        <v>5</v>
      </c>
      <c r="C4318" s="4" t="s">
        <v>10</v>
      </c>
    </row>
    <row r="4319" spans="1:4">
      <c r="A4319" t="n">
        <v>27893</v>
      </c>
      <c r="B4319" s="12" t="n">
        <v>12</v>
      </c>
      <c r="C4319" s="7" t="n">
        <v>21</v>
      </c>
    </row>
    <row r="4320" spans="1:4">
      <c r="A4320" t="s">
        <v>4</v>
      </c>
      <c r="B4320" s="4" t="s">
        <v>5</v>
      </c>
      <c r="C4320" s="4" t="s">
        <v>10</v>
      </c>
    </row>
    <row r="4321" spans="1:6">
      <c r="A4321" t="n">
        <v>27896</v>
      </c>
      <c r="B4321" s="12" t="n">
        <v>12</v>
      </c>
      <c r="C4321" s="7" t="n">
        <v>24</v>
      </c>
    </row>
    <row r="4322" spans="1:6">
      <c r="A4322" t="s">
        <v>4</v>
      </c>
      <c r="B4322" s="4" t="s">
        <v>5</v>
      </c>
      <c r="C4322" s="4" t="s">
        <v>10</v>
      </c>
    </row>
    <row r="4323" spans="1:6">
      <c r="A4323" t="n">
        <v>27899</v>
      </c>
      <c r="B4323" s="12" t="n">
        <v>12</v>
      </c>
      <c r="C4323" s="7" t="n">
        <v>28</v>
      </c>
    </row>
    <row r="4324" spans="1:6">
      <c r="A4324" t="s">
        <v>4</v>
      </c>
      <c r="B4324" s="4" t="s">
        <v>5</v>
      </c>
      <c r="C4324" s="4" t="s">
        <v>10</v>
      </c>
    </row>
    <row r="4325" spans="1:6">
      <c r="A4325" t="n">
        <v>27902</v>
      </c>
      <c r="B4325" s="12" t="n">
        <v>12</v>
      </c>
      <c r="C4325" s="7" t="n">
        <v>29</v>
      </c>
    </row>
    <row r="4326" spans="1:6">
      <c r="A4326" t="s">
        <v>4</v>
      </c>
      <c r="B4326" s="4" t="s">
        <v>5</v>
      </c>
      <c r="C4326" s="4" t="s">
        <v>10</v>
      </c>
      <c r="D4326" s="4" t="s">
        <v>9</v>
      </c>
    </row>
    <row r="4327" spans="1:6">
      <c r="A4327" t="n">
        <v>27905</v>
      </c>
      <c r="B4327" s="41" t="n">
        <v>43</v>
      </c>
      <c r="C4327" s="7" t="n">
        <v>61456</v>
      </c>
      <c r="D4327" s="7" t="n">
        <v>32</v>
      </c>
    </row>
    <row r="4328" spans="1:6">
      <c r="A4328" t="s">
        <v>4</v>
      </c>
      <c r="B4328" s="4" t="s">
        <v>5</v>
      </c>
      <c r="C4328" s="4" t="s">
        <v>10</v>
      </c>
      <c r="D4328" s="4" t="s">
        <v>9</v>
      </c>
    </row>
    <row r="4329" spans="1:6">
      <c r="A4329" t="n">
        <v>27912</v>
      </c>
      <c r="B4329" s="41" t="n">
        <v>43</v>
      </c>
      <c r="C4329" s="7" t="n">
        <v>61456</v>
      </c>
      <c r="D4329" s="7" t="n">
        <v>512</v>
      </c>
    </row>
    <row r="4330" spans="1:6">
      <c r="A4330" t="s">
        <v>4</v>
      </c>
      <c r="B4330" s="4" t="s">
        <v>5</v>
      </c>
      <c r="C4330" s="4" t="s">
        <v>13</v>
      </c>
      <c r="D4330" s="4" t="s">
        <v>13</v>
      </c>
      <c r="E4330" s="4" t="s">
        <v>9</v>
      </c>
      <c r="F4330" s="4" t="s">
        <v>13</v>
      </c>
      <c r="G4330" s="4" t="s">
        <v>13</v>
      </c>
    </row>
    <row r="4331" spans="1:6">
      <c r="A4331" t="n">
        <v>27919</v>
      </c>
      <c r="B4331" s="31" t="n">
        <v>18</v>
      </c>
      <c r="C4331" s="7" t="n">
        <v>0</v>
      </c>
      <c r="D4331" s="7" t="n">
        <v>0</v>
      </c>
      <c r="E4331" s="7" t="n">
        <v>0</v>
      </c>
      <c r="F4331" s="7" t="n">
        <v>19</v>
      </c>
      <c r="G4331" s="7" t="n">
        <v>1</v>
      </c>
    </row>
    <row r="4332" spans="1:6">
      <c r="A4332" t="s">
        <v>4</v>
      </c>
      <c r="B4332" s="4" t="s">
        <v>5</v>
      </c>
      <c r="C4332" s="4" t="s">
        <v>13</v>
      </c>
      <c r="D4332" s="4" t="s">
        <v>13</v>
      </c>
      <c r="E4332" s="4" t="s">
        <v>9</v>
      </c>
      <c r="F4332" s="4" t="s">
        <v>13</v>
      </c>
      <c r="G4332" s="4" t="s">
        <v>13</v>
      </c>
    </row>
    <row r="4333" spans="1:6">
      <c r="A4333" t="n">
        <v>27928</v>
      </c>
      <c r="B4333" s="31" t="n">
        <v>18</v>
      </c>
      <c r="C4333" s="7" t="n">
        <v>1</v>
      </c>
      <c r="D4333" s="7" t="n">
        <v>0</v>
      </c>
      <c r="E4333" s="7" t="n">
        <v>0</v>
      </c>
      <c r="F4333" s="7" t="n">
        <v>19</v>
      </c>
      <c r="G4333" s="7" t="n">
        <v>1</v>
      </c>
    </row>
    <row r="4334" spans="1:6">
      <c r="A4334" t="s">
        <v>4</v>
      </c>
      <c r="B4334" s="4" t="s">
        <v>5</v>
      </c>
      <c r="C4334" s="4" t="s">
        <v>13</v>
      </c>
      <c r="D4334" s="4" t="s">
        <v>10</v>
      </c>
      <c r="E4334" s="4" t="s">
        <v>13</v>
      </c>
      <c r="F4334" s="4" t="s">
        <v>20</v>
      </c>
    </row>
    <row r="4335" spans="1:6">
      <c r="A4335" t="n">
        <v>27937</v>
      </c>
      <c r="B4335" s="10" t="n">
        <v>5</v>
      </c>
      <c r="C4335" s="7" t="n">
        <v>30</v>
      </c>
      <c r="D4335" s="7" t="n">
        <v>17</v>
      </c>
      <c r="E4335" s="7" t="n">
        <v>1</v>
      </c>
      <c r="F4335" s="11" t="n">
        <f t="normal" ca="1">A4367</f>
        <v>0</v>
      </c>
    </row>
    <row r="4336" spans="1:6">
      <c r="A4336" t="s">
        <v>4</v>
      </c>
      <c r="B4336" s="4" t="s">
        <v>5</v>
      </c>
      <c r="C4336" s="4" t="s">
        <v>13</v>
      </c>
      <c r="D4336" s="36" t="s">
        <v>81</v>
      </c>
      <c r="E4336" s="4" t="s">
        <v>5</v>
      </c>
      <c r="F4336" s="4" t="s">
        <v>13</v>
      </c>
      <c r="G4336" s="4" t="s">
        <v>10</v>
      </c>
      <c r="H4336" s="36" t="s">
        <v>82</v>
      </c>
      <c r="I4336" s="4" t="s">
        <v>13</v>
      </c>
      <c r="J4336" s="4" t="s">
        <v>13</v>
      </c>
      <c r="K4336" s="4" t="s">
        <v>20</v>
      </c>
    </row>
    <row r="4337" spans="1:11">
      <c r="A4337" t="n">
        <v>27946</v>
      </c>
      <c r="B4337" s="10" t="n">
        <v>5</v>
      </c>
      <c r="C4337" s="7" t="n">
        <v>28</v>
      </c>
      <c r="D4337" s="36" t="s">
        <v>3</v>
      </c>
      <c r="E4337" s="37" t="n">
        <v>64</v>
      </c>
      <c r="F4337" s="7" t="n">
        <v>10</v>
      </c>
      <c r="G4337" s="7" t="n">
        <v>0</v>
      </c>
      <c r="H4337" s="36" t="s">
        <v>3</v>
      </c>
      <c r="I4337" s="7" t="n">
        <v>8</v>
      </c>
      <c r="J4337" s="7" t="n">
        <v>1</v>
      </c>
      <c r="K4337" s="11" t="n">
        <f t="normal" ca="1">A4339</f>
        <v>0</v>
      </c>
    </row>
    <row r="4338" spans="1:11">
      <c r="A4338" t="s">
        <v>4</v>
      </c>
      <c r="B4338" s="4" t="s">
        <v>5</v>
      </c>
      <c r="C4338" s="4" t="s">
        <v>10</v>
      </c>
      <c r="D4338" s="4" t="s">
        <v>13</v>
      </c>
      <c r="E4338" s="4" t="s">
        <v>13</v>
      </c>
      <c r="F4338" s="4" t="s">
        <v>6</v>
      </c>
    </row>
    <row r="4339" spans="1:11">
      <c r="A4339" t="n">
        <v>27958</v>
      </c>
      <c r="B4339" s="22" t="n">
        <v>20</v>
      </c>
      <c r="C4339" s="7" t="n">
        <v>0</v>
      </c>
      <c r="D4339" s="7" t="n">
        <v>3</v>
      </c>
      <c r="E4339" s="7" t="n">
        <v>10</v>
      </c>
      <c r="F4339" s="7" t="s">
        <v>80</v>
      </c>
    </row>
    <row r="4340" spans="1:11">
      <c r="A4340" t="s">
        <v>4</v>
      </c>
      <c r="B4340" s="4" t="s">
        <v>5</v>
      </c>
      <c r="C4340" s="4" t="s">
        <v>10</v>
      </c>
    </row>
    <row r="4341" spans="1:11">
      <c r="A4341" t="n">
        <v>27976</v>
      </c>
      <c r="B4341" s="35" t="n">
        <v>16</v>
      </c>
      <c r="C4341" s="7" t="n">
        <v>0</v>
      </c>
    </row>
    <row r="4342" spans="1:11">
      <c r="A4342" t="s">
        <v>4</v>
      </c>
      <c r="B4342" s="4" t="s">
        <v>5</v>
      </c>
      <c r="C4342" s="4" t="s">
        <v>13</v>
      </c>
      <c r="D4342" s="4" t="s">
        <v>10</v>
      </c>
      <c r="E4342" s="4" t="s">
        <v>13</v>
      </c>
      <c r="F4342" s="4" t="s">
        <v>10</v>
      </c>
      <c r="G4342" s="4" t="s">
        <v>13</v>
      </c>
      <c r="H4342" s="4" t="s">
        <v>13</v>
      </c>
      <c r="I4342" s="4" t="s">
        <v>13</v>
      </c>
      <c r="J4342" s="4" t="s">
        <v>20</v>
      </c>
    </row>
    <row r="4343" spans="1:11">
      <c r="A4343" t="n">
        <v>27979</v>
      </c>
      <c r="B4343" s="10" t="n">
        <v>5</v>
      </c>
      <c r="C4343" s="7" t="n">
        <v>30</v>
      </c>
      <c r="D4343" s="7" t="n">
        <v>8202</v>
      </c>
      <c r="E4343" s="7" t="n">
        <v>30</v>
      </c>
      <c r="F4343" s="7" t="n">
        <v>8205</v>
      </c>
      <c r="G4343" s="7" t="n">
        <v>8</v>
      </c>
      <c r="H4343" s="7" t="n">
        <v>9</v>
      </c>
      <c r="I4343" s="7" t="n">
        <v>1</v>
      </c>
      <c r="J4343" s="11" t="n">
        <f t="normal" ca="1">A4349</f>
        <v>0</v>
      </c>
    </row>
    <row r="4344" spans="1:11">
      <c r="A4344" t="s">
        <v>4</v>
      </c>
      <c r="B4344" s="4" t="s">
        <v>5</v>
      </c>
      <c r="C4344" s="4" t="s">
        <v>13</v>
      </c>
      <c r="D4344" s="4" t="s">
        <v>10</v>
      </c>
      <c r="E4344" s="4" t="s">
        <v>6</v>
      </c>
      <c r="F4344" s="4" t="s">
        <v>6</v>
      </c>
    </row>
    <row r="4345" spans="1:11">
      <c r="A4345" t="n">
        <v>27993</v>
      </c>
      <c r="B4345" s="38" t="n">
        <v>36</v>
      </c>
      <c r="C4345" s="7" t="n">
        <v>10</v>
      </c>
      <c r="D4345" s="7" t="n">
        <v>0</v>
      </c>
      <c r="E4345" s="7" t="s">
        <v>83</v>
      </c>
      <c r="F4345" s="7" t="s">
        <v>12</v>
      </c>
    </row>
    <row r="4346" spans="1:11">
      <c r="A4346" t="s">
        <v>4</v>
      </c>
      <c r="B4346" s="4" t="s">
        <v>5</v>
      </c>
      <c r="C4346" s="4" t="s">
        <v>20</v>
      </c>
    </row>
    <row r="4347" spans="1:11">
      <c r="A4347" t="n">
        <v>28011</v>
      </c>
      <c r="B4347" s="17" t="n">
        <v>3</v>
      </c>
      <c r="C4347" s="11" t="n">
        <f t="normal" ca="1">A4351</f>
        <v>0</v>
      </c>
    </row>
    <row r="4348" spans="1:11">
      <c r="A4348" t="s">
        <v>4</v>
      </c>
      <c r="B4348" s="4" t="s">
        <v>5</v>
      </c>
      <c r="C4348" s="4" t="s">
        <v>13</v>
      </c>
      <c r="D4348" s="4" t="s">
        <v>10</v>
      </c>
      <c r="E4348" s="4" t="s">
        <v>6</v>
      </c>
      <c r="F4348" s="4" t="s">
        <v>6</v>
      </c>
    </row>
    <row r="4349" spans="1:11">
      <c r="A4349" t="n">
        <v>28016</v>
      </c>
      <c r="B4349" s="38" t="n">
        <v>36</v>
      </c>
      <c r="C4349" s="7" t="n">
        <v>10</v>
      </c>
      <c r="D4349" s="7" t="n">
        <v>0</v>
      </c>
      <c r="E4349" s="7" t="s">
        <v>84</v>
      </c>
      <c r="F4349" s="7" t="s">
        <v>12</v>
      </c>
    </row>
    <row r="4350" spans="1:11">
      <c r="A4350" t="s">
        <v>4</v>
      </c>
      <c r="B4350" s="4" t="s">
        <v>5</v>
      </c>
      <c r="C4350" s="4" t="s">
        <v>13</v>
      </c>
      <c r="D4350" s="4" t="s">
        <v>10</v>
      </c>
      <c r="E4350" s="4" t="s">
        <v>13</v>
      </c>
      <c r="F4350" s="4" t="s">
        <v>6</v>
      </c>
      <c r="G4350" s="4" t="s">
        <v>6</v>
      </c>
      <c r="H4350" s="4" t="s">
        <v>6</v>
      </c>
      <c r="I4350" s="4" t="s">
        <v>6</v>
      </c>
      <c r="J4350" s="4" t="s">
        <v>6</v>
      </c>
      <c r="K4350" s="4" t="s">
        <v>6</v>
      </c>
      <c r="L4350" s="4" t="s">
        <v>6</v>
      </c>
      <c r="M4350" s="4" t="s">
        <v>6</v>
      </c>
      <c r="N4350" s="4" t="s">
        <v>6</v>
      </c>
      <c r="O4350" s="4" t="s">
        <v>6</v>
      </c>
      <c r="P4350" s="4" t="s">
        <v>6</v>
      </c>
      <c r="Q4350" s="4" t="s">
        <v>6</v>
      </c>
      <c r="R4350" s="4" t="s">
        <v>6</v>
      </c>
      <c r="S4350" s="4" t="s">
        <v>6</v>
      </c>
      <c r="T4350" s="4" t="s">
        <v>6</v>
      </c>
      <c r="U4350" s="4" t="s">
        <v>6</v>
      </c>
    </row>
    <row r="4351" spans="1:11">
      <c r="A4351" t="n">
        <v>28034</v>
      </c>
      <c r="B4351" s="38" t="n">
        <v>36</v>
      </c>
      <c r="C4351" s="7" t="n">
        <v>8</v>
      </c>
      <c r="D4351" s="7" t="n">
        <v>0</v>
      </c>
      <c r="E4351" s="7" t="n">
        <v>0</v>
      </c>
      <c r="F4351" s="7" t="s">
        <v>85</v>
      </c>
      <c r="G4351" s="7" t="s">
        <v>12</v>
      </c>
      <c r="H4351" s="7" t="s">
        <v>12</v>
      </c>
      <c r="I4351" s="7" t="s">
        <v>12</v>
      </c>
      <c r="J4351" s="7" t="s">
        <v>12</v>
      </c>
      <c r="K4351" s="7" t="s">
        <v>12</v>
      </c>
      <c r="L4351" s="7" t="s">
        <v>12</v>
      </c>
      <c r="M4351" s="7" t="s">
        <v>12</v>
      </c>
      <c r="N4351" s="7" t="s">
        <v>12</v>
      </c>
      <c r="O4351" s="7" t="s">
        <v>12</v>
      </c>
      <c r="P4351" s="7" t="s">
        <v>12</v>
      </c>
      <c r="Q4351" s="7" t="s">
        <v>12</v>
      </c>
      <c r="R4351" s="7" t="s">
        <v>12</v>
      </c>
      <c r="S4351" s="7" t="s">
        <v>12</v>
      </c>
      <c r="T4351" s="7" t="s">
        <v>12</v>
      </c>
      <c r="U4351" s="7" t="s">
        <v>12</v>
      </c>
    </row>
    <row r="4352" spans="1:11">
      <c r="A4352" t="s">
        <v>4</v>
      </c>
      <c r="B4352" s="4" t="s">
        <v>5</v>
      </c>
      <c r="C4352" s="4" t="s">
        <v>10</v>
      </c>
      <c r="D4352" s="4" t="s">
        <v>13</v>
      </c>
      <c r="E4352" s="4" t="s">
        <v>6</v>
      </c>
      <c r="F4352" s="4" t="s">
        <v>22</v>
      </c>
      <c r="G4352" s="4" t="s">
        <v>22</v>
      </c>
      <c r="H4352" s="4" t="s">
        <v>22</v>
      </c>
    </row>
    <row r="4353" spans="1:21">
      <c r="A4353" t="n">
        <v>28064</v>
      </c>
      <c r="B4353" s="39" t="n">
        <v>48</v>
      </c>
      <c r="C4353" s="7" t="n">
        <v>0</v>
      </c>
      <c r="D4353" s="7" t="n">
        <v>0</v>
      </c>
      <c r="E4353" s="7" t="s">
        <v>85</v>
      </c>
      <c r="F4353" s="7" t="n">
        <v>0</v>
      </c>
      <c r="G4353" s="7" t="n">
        <v>1</v>
      </c>
      <c r="H4353" s="7" t="n">
        <v>1.40129846432482e-45</v>
      </c>
    </row>
    <row r="4354" spans="1:21">
      <c r="A4354" t="s">
        <v>4</v>
      </c>
      <c r="B4354" s="4" t="s">
        <v>5</v>
      </c>
      <c r="C4354" s="4" t="s">
        <v>13</v>
      </c>
      <c r="D4354" s="4" t="s">
        <v>10</v>
      </c>
      <c r="E4354" s="4" t="s">
        <v>6</v>
      </c>
      <c r="F4354" s="4" t="s">
        <v>6</v>
      </c>
      <c r="G4354" s="4" t="s">
        <v>6</v>
      </c>
      <c r="H4354" s="4" t="s">
        <v>6</v>
      </c>
    </row>
    <row r="4355" spans="1:21">
      <c r="A4355" t="n">
        <v>28090</v>
      </c>
      <c r="B4355" s="40" t="n">
        <v>51</v>
      </c>
      <c r="C4355" s="7" t="n">
        <v>3</v>
      </c>
      <c r="D4355" s="7" t="n">
        <v>0</v>
      </c>
      <c r="E4355" s="7" t="s">
        <v>86</v>
      </c>
      <c r="F4355" s="7" t="s">
        <v>87</v>
      </c>
      <c r="G4355" s="7" t="s">
        <v>88</v>
      </c>
      <c r="H4355" s="7" t="s">
        <v>89</v>
      </c>
    </row>
    <row r="4356" spans="1:21">
      <c r="A4356" t="s">
        <v>4</v>
      </c>
      <c r="B4356" s="4" t="s">
        <v>5</v>
      </c>
      <c r="C4356" s="4" t="s">
        <v>10</v>
      </c>
      <c r="D4356" s="4" t="s">
        <v>9</v>
      </c>
    </row>
    <row r="4357" spans="1:21">
      <c r="A4357" t="n">
        <v>28111</v>
      </c>
      <c r="B4357" s="41" t="n">
        <v>43</v>
      </c>
      <c r="C4357" s="7" t="n">
        <v>0</v>
      </c>
      <c r="D4357" s="7" t="n">
        <v>256</v>
      </c>
    </row>
    <row r="4358" spans="1:21">
      <c r="A4358" t="s">
        <v>4</v>
      </c>
      <c r="B4358" s="4" t="s">
        <v>5</v>
      </c>
      <c r="C4358" s="4" t="s">
        <v>10</v>
      </c>
      <c r="D4358" s="4" t="s">
        <v>9</v>
      </c>
    </row>
    <row r="4359" spans="1:21">
      <c r="A4359" t="n">
        <v>28118</v>
      </c>
      <c r="B4359" s="41" t="n">
        <v>43</v>
      </c>
      <c r="C4359" s="7" t="n">
        <v>0</v>
      </c>
      <c r="D4359" s="7" t="n">
        <v>8388608</v>
      </c>
    </row>
    <row r="4360" spans="1:21">
      <c r="A4360" t="s">
        <v>4</v>
      </c>
      <c r="B4360" s="4" t="s">
        <v>5</v>
      </c>
      <c r="C4360" s="4" t="s">
        <v>13</v>
      </c>
      <c r="D4360" s="4" t="s">
        <v>6</v>
      </c>
    </row>
    <row r="4361" spans="1:21">
      <c r="A4361" t="n">
        <v>28125</v>
      </c>
      <c r="B4361" s="8" t="n">
        <v>2</v>
      </c>
      <c r="C4361" s="7" t="n">
        <v>11</v>
      </c>
      <c r="D4361" s="7" t="s">
        <v>143</v>
      </c>
    </row>
    <row r="4362" spans="1:21">
      <c r="A4362" t="s">
        <v>4</v>
      </c>
      <c r="B4362" s="4" t="s">
        <v>5</v>
      </c>
      <c r="C4362" s="4" t="s">
        <v>10</v>
      </c>
      <c r="D4362" s="4" t="s">
        <v>13</v>
      </c>
      <c r="E4362" s="4" t="s">
        <v>13</v>
      </c>
      <c r="F4362" s="4" t="s">
        <v>6</v>
      </c>
    </row>
    <row r="4363" spans="1:21">
      <c r="A4363" t="n">
        <v>28148</v>
      </c>
      <c r="B4363" s="22" t="n">
        <v>20</v>
      </c>
      <c r="C4363" s="7" t="n">
        <v>0</v>
      </c>
      <c r="D4363" s="7" t="n">
        <v>3</v>
      </c>
      <c r="E4363" s="7" t="n">
        <v>11</v>
      </c>
      <c r="F4363" s="7" t="s">
        <v>144</v>
      </c>
    </row>
    <row r="4364" spans="1:21">
      <c r="A4364" t="s">
        <v>4</v>
      </c>
      <c r="B4364" s="4" t="s">
        <v>5</v>
      </c>
      <c r="C4364" s="4" t="s">
        <v>13</v>
      </c>
      <c r="D4364" s="4" t="s">
        <v>13</v>
      </c>
      <c r="E4364" s="4" t="s">
        <v>13</v>
      </c>
      <c r="F4364" s="4" t="s">
        <v>13</v>
      </c>
      <c r="G4364" s="4" t="s">
        <v>9</v>
      </c>
      <c r="H4364" s="4" t="s">
        <v>13</v>
      </c>
      <c r="I4364" s="4" t="s">
        <v>13</v>
      </c>
      <c r="J4364" s="4" t="s">
        <v>13</v>
      </c>
    </row>
    <row r="4365" spans="1:21">
      <c r="A4365" t="n">
        <v>28172</v>
      </c>
      <c r="B4365" s="31" t="n">
        <v>18</v>
      </c>
      <c r="C4365" s="7" t="n">
        <v>0</v>
      </c>
      <c r="D4365" s="7" t="n">
        <v>35</v>
      </c>
      <c r="E4365" s="7" t="n">
        <v>0</v>
      </c>
      <c r="F4365" s="7" t="n">
        <v>0</v>
      </c>
      <c r="G4365" s="7" t="n">
        <v>1</v>
      </c>
      <c r="H4365" s="7" t="n">
        <v>12</v>
      </c>
      <c r="I4365" s="7" t="n">
        <v>19</v>
      </c>
      <c r="J4365" s="7" t="n">
        <v>1</v>
      </c>
    </row>
    <row r="4366" spans="1:21">
      <c r="A4366" t="s">
        <v>4</v>
      </c>
      <c r="B4366" s="4" t="s">
        <v>5</v>
      </c>
      <c r="C4366" s="4" t="s">
        <v>13</v>
      </c>
      <c r="D4366" s="4" t="s">
        <v>10</v>
      </c>
      <c r="E4366" s="4" t="s">
        <v>13</v>
      </c>
      <c r="F4366" s="4" t="s">
        <v>20</v>
      </c>
    </row>
    <row r="4367" spans="1:21">
      <c r="A4367" t="n">
        <v>28184</v>
      </c>
      <c r="B4367" s="10" t="n">
        <v>5</v>
      </c>
      <c r="C4367" s="7" t="n">
        <v>30</v>
      </c>
      <c r="D4367" s="7" t="n">
        <v>18</v>
      </c>
      <c r="E4367" s="7" t="n">
        <v>1</v>
      </c>
      <c r="F4367" s="11" t="n">
        <f t="normal" ca="1">A4395</f>
        <v>0</v>
      </c>
    </row>
    <row r="4368" spans="1:21">
      <c r="A4368" t="s">
        <v>4</v>
      </c>
      <c r="B4368" s="4" t="s">
        <v>5</v>
      </c>
      <c r="C4368" s="4" t="s">
        <v>13</v>
      </c>
      <c r="D4368" s="36" t="s">
        <v>81</v>
      </c>
      <c r="E4368" s="4" t="s">
        <v>5</v>
      </c>
      <c r="F4368" s="4" t="s">
        <v>13</v>
      </c>
      <c r="G4368" s="4" t="s">
        <v>10</v>
      </c>
      <c r="H4368" s="36" t="s">
        <v>82</v>
      </c>
      <c r="I4368" s="4" t="s">
        <v>13</v>
      </c>
      <c r="J4368" s="4" t="s">
        <v>13</v>
      </c>
      <c r="K4368" s="4" t="s">
        <v>20</v>
      </c>
    </row>
    <row r="4369" spans="1:11">
      <c r="A4369" t="n">
        <v>28193</v>
      </c>
      <c r="B4369" s="10" t="n">
        <v>5</v>
      </c>
      <c r="C4369" s="7" t="n">
        <v>28</v>
      </c>
      <c r="D4369" s="36" t="s">
        <v>3</v>
      </c>
      <c r="E4369" s="37" t="n">
        <v>64</v>
      </c>
      <c r="F4369" s="7" t="n">
        <v>10</v>
      </c>
      <c r="G4369" s="7" t="n">
        <v>1</v>
      </c>
      <c r="H4369" s="36" t="s">
        <v>3</v>
      </c>
      <c r="I4369" s="7" t="n">
        <v>8</v>
      </c>
      <c r="J4369" s="7" t="n">
        <v>1</v>
      </c>
      <c r="K4369" s="11" t="n">
        <f t="normal" ca="1">A4371</f>
        <v>0</v>
      </c>
    </row>
    <row r="4370" spans="1:11">
      <c r="A4370" t="s">
        <v>4</v>
      </c>
      <c r="B4370" s="4" t="s">
        <v>5</v>
      </c>
      <c r="C4370" s="4" t="s">
        <v>13</v>
      </c>
      <c r="D4370" s="4" t="s">
        <v>10</v>
      </c>
    </row>
    <row r="4371" spans="1:11">
      <c r="A4371" t="n">
        <v>28205</v>
      </c>
      <c r="B4371" s="37" t="n">
        <v>64</v>
      </c>
      <c r="C4371" s="7" t="n">
        <v>0</v>
      </c>
      <c r="D4371" s="7" t="n">
        <v>1</v>
      </c>
    </row>
    <row r="4372" spans="1:11">
      <c r="A4372" t="s">
        <v>4</v>
      </c>
      <c r="B4372" s="4" t="s">
        <v>5</v>
      </c>
      <c r="C4372" s="4" t="s">
        <v>10</v>
      </c>
      <c r="D4372" s="4" t="s">
        <v>13</v>
      </c>
      <c r="E4372" s="4" t="s">
        <v>13</v>
      </c>
      <c r="F4372" s="4" t="s">
        <v>6</v>
      </c>
    </row>
    <row r="4373" spans="1:11">
      <c r="A4373" t="n">
        <v>28209</v>
      </c>
      <c r="B4373" s="22" t="n">
        <v>20</v>
      </c>
      <c r="C4373" s="7" t="n">
        <v>1</v>
      </c>
      <c r="D4373" s="7" t="n">
        <v>3</v>
      </c>
      <c r="E4373" s="7" t="n">
        <v>10</v>
      </c>
      <c r="F4373" s="7" t="s">
        <v>80</v>
      </c>
    </row>
    <row r="4374" spans="1:11">
      <c r="A4374" t="s">
        <v>4</v>
      </c>
      <c r="B4374" s="4" t="s">
        <v>5</v>
      </c>
      <c r="C4374" s="4" t="s">
        <v>10</v>
      </c>
    </row>
    <row r="4375" spans="1:11">
      <c r="A4375" t="n">
        <v>28227</v>
      </c>
      <c r="B4375" s="35" t="n">
        <v>16</v>
      </c>
      <c r="C4375" s="7" t="n">
        <v>0</v>
      </c>
    </row>
    <row r="4376" spans="1:11">
      <c r="A4376" t="s">
        <v>4</v>
      </c>
      <c r="B4376" s="4" t="s">
        <v>5</v>
      </c>
      <c r="C4376" s="4" t="s">
        <v>13</v>
      </c>
      <c r="D4376" s="4" t="s">
        <v>10</v>
      </c>
      <c r="E4376" s="4" t="s">
        <v>6</v>
      </c>
      <c r="F4376" s="4" t="s">
        <v>6</v>
      </c>
    </row>
    <row r="4377" spans="1:11">
      <c r="A4377" t="n">
        <v>28230</v>
      </c>
      <c r="B4377" s="38" t="n">
        <v>36</v>
      </c>
      <c r="C4377" s="7" t="n">
        <v>10</v>
      </c>
      <c r="D4377" s="7" t="n">
        <v>1</v>
      </c>
      <c r="E4377" s="7" t="s">
        <v>90</v>
      </c>
      <c r="F4377" s="7" t="s">
        <v>12</v>
      </c>
    </row>
    <row r="4378" spans="1:11">
      <c r="A4378" t="s">
        <v>4</v>
      </c>
      <c r="B4378" s="4" t="s">
        <v>5</v>
      </c>
      <c r="C4378" s="4" t="s">
        <v>13</v>
      </c>
      <c r="D4378" s="4" t="s">
        <v>10</v>
      </c>
      <c r="E4378" s="4" t="s">
        <v>13</v>
      </c>
      <c r="F4378" s="4" t="s">
        <v>6</v>
      </c>
      <c r="G4378" s="4" t="s">
        <v>6</v>
      </c>
      <c r="H4378" s="4" t="s">
        <v>6</v>
      </c>
      <c r="I4378" s="4" t="s">
        <v>6</v>
      </c>
      <c r="J4378" s="4" t="s">
        <v>6</v>
      </c>
      <c r="K4378" s="4" t="s">
        <v>6</v>
      </c>
      <c r="L4378" s="4" t="s">
        <v>6</v>
      </c>
      <c r="M4378" s="4" t="s">
        <v>6</v>
      </c>
      <c r="N4378" s="4" t="s">
        <v>6</v>
      </c>
      <c r="O4378" s="4" t="s">
        <v>6</v>
      </c>
      <c r="P4378" s="4" t="s">
        <v>6</v>
      </c>
      <c r="Q4378" s="4" t="s">
        <v>6</v>
      </c>
      <c r="R4378" s="4" t="s">
        <v>6</v>
      </c>
      <c r="S4378" s="4" t="s">
        <v>6</v>
      </c>
      <c r="T4378" s="4" t="s">
        <v>6</v>
      </c>
      <c r="U4378" s="4" t="s">
        <v>6</v>
      </c>
    </row>
    <row r="4379" spans="1:11">
      <c r="A4379" t="n">
        <v>28248</v>
      </c>
      <c r="B4379" s="38" t="n">
        <v>36</v>
      </c>
      <c r="C4379" s="7" t="n">
        <v>8</v>
      </c>
      <c r="D4379" s="7" t="n">
        <v>1</v>
      </c>
      <c r="E4379" s="7" t="n">
        <v>0</v>
      </c>
      <c r="F4379" s="7" t="s">
        <v>85</v>
      </c>
      <c r="G4379" s="7" t="s">
        <v>12</v>
      </c>
      <c r="H4379" s="7" t="s">
        <v>12</v>
      </c>
      <c r="I4379" s="7" t="s">
        <v>12</v>
      </c>
      <c r="J4379" s="7" t="s">
        <v>12</v>
      </c>
      <c r="K4379" s="7" t="s">
        <v>12</v>
      </c>
      <c r="L4379" s="7" t="s">
        <v>12</v>
      </c>
      <c r="M4379" s="7" t="s">
        <v>12</v>
      </c>
      <c r="N4379" s="7" t="s">
        <v>12</v>
      </c>
      <c r="O4379" s="7" t="s">
        <v>12</v>
      </c>
      <c r="P4379" s="7" t="s">
        <v>12</v>
      </c>
      <c r="Q4379" s="7" t="s">
        <v>12</v>
      </c>
      <c r="R4379" s="7" t="s">
        <v>12</v>
      </c>
      <c r="S4379" s="7" t="s">
        <v>12</v>
      </c>
      <c r="T4379" s="7" t="s">
        <v>12</v>
      </c>
      <c r="U4379" s="7" t="s">
        <v>12</v>
      </c>
    </row>
    <row r="4380" spans="1:11">
      <c r="A4380" t="s">
        <v>4</v>
      </c>
      <c r="B4380" s="4" t="s">
        <v>5</v>
      </c>
      <c r="C4380" s="4" t="s">
        <v>10</v>
      </c>
      <c r="D4380" s="4" t="s">
        <v>13</v>
      </c>
      <c r="E4380" s="4" t="s">
        <v>6</v>
      </c>
      <c r="F4380" s="4" t="s">
        <v>22</v>
      </c>
      <c r="G4380" s="4" t="s">
        <v>22</v>
      </c>
      <c r="H4380" s="4" t="s">
        <v>22</v>
      </c>
    </row>
    <row r="4381" spans="1:11">
      <c r="A4381" t="n">
        <v>28278</v>
      </c>
      <c r="B4381" s="39" t="n">
        <v>48</v>
      </c>
      <c r="C4381" s="7" t="n">
        <v>1</v>
      </c>
      <c r="D4381" s="7" t="n">
        <v>0</v>
      </c>
      <c r="E4381" s="7" t="s">
        <v>85</v>
      </c>
      <c r="F4381" s="7" t="n">
        <v>0</v>
      </c>
      <c r="G4381" s="7" t="n">
        <v>1</v>
      </c>
      <c r="H4381" s="7" t="n">
        <v>1.40129846432482e-45</v>
      </c>
    </row>
    <row r="4382" spans="1:11">
      <c r="A4382" t="s">
        <v>4</v>
      </c>
      <c r="B4382" s="4" t="s">
        <v>5</v>
      </c>
      <c r="C4382" s="4" t="s">
        <v>13</v>
      </c>
      <c r="D4382" s="4" t="s">
        <v>10</v>
      </c>
      <c r="E4382" s="4" t="s">
        <v>6</v>
      </c>
      <c r="F4382" s="4" t="s">
        <v>6</v>
      </c>
      <c r="G4382" s="4" t="s">
        <v>6</v>
      </c>
      <c r="H4382" s="4" t="s">
        <v>6</v>
      </c>
    </row>
    <row r="4383" spans="1:11">
      <c r="A4383" t="n">
        <v>28304</v>
      </c>
      <c r="B4383" s="40" t="n">
        <v>51</v>
      </c>
      <c r="C4383" s="7" t="n">
        <v>3</v>
      </c>
      <c r="D4383" s="7" t="n">
        <v>1</v>
      </c>
      <c r="E4383" s="7" t="s">
        <v>86</v>
      </c>
      <c r="F4383" s="7" t="s">
        <v>87</v>
      </c>
      <c r="G4383" s="7" t="s">
        <v>88</v>
      </c>
      <c r="H4383" s="7" t="s">
        <v>89</v>
      </c>
    </row>
    <row r="4384" spans="1:11">
      <c r="A4384" t="s">
        <v>4</v>
      </c>
      <c r="B4384" s="4" t="s">
        <v>5</v>
      </c>
      <c r="C4384" s="4" t="s">
        <v>10</v>
      </c>
      <c r="D4384" s="4" t="s">
        <v>9</v>
      </c>
    </row>
    <row r="4385" spans="1:21">
      <c r="A4385" t="n">
        <v>28325</v>
      </c>
      <c r="B4385" s="41" t="n">
        <v>43</v>
      </c>
      <c r="C4385" s="7" t="n">
        <v>1</v>
      </c>
      <c r="D4385" s="7" t="n">
        <v>256</v>
      </c>
    </row>
    <row r="4386" spans="1:21">
      <c r="A4386" t="s">
        <v>4</v>
      </c>
      <c r="B4386" s="4" t="s">
        <v>5</v>
      </c>
      <c r="C4386" s="4" t="s">
        <v>10</v>
      </c>
      <c r="D4386" s="4" t="s">
        <v>9</v>
      </c>
    </row>
    <row r="4387" spans="1:21">
      <c r="A4387" t="n">
        <v>28332</v>
      </c>
      <c r="B4387" s="41" t="n">
        <v>43</v>
      </c>
      <c r="C4387" s="7" t="n">
        <v>1</v>
      </c>
      <c r="D4387" s="7" t="n">
        <v>8388608</v>
      </c>
    </row>
    <row r="4388" spans="1:21">
      <c r="A4388" t="s">
        <v>4</v>
      </c>
      <c r="B4388" s="4" t="s">
        <v>5</v>
      </c>
      <c r="C4388" s="4" t="s">
        <v>13</v>
      </c>
      <c r="D4388" s="4" t="s">
        <v>6</v>
      </c>
    </row>
    <row r="4389" spans="1:21">
      <c r="A4389" t="n">
        <v>28339</v>
      </c>
      <c r="B4389" s="8" t="n">
        <v>2</v>
      </c>
      <c r="C4389" s="7" t="n">
        <v>11</v>
      </c>
      <c r="D4389" s="7" t="s">
        <v>143</v>
      </c>
    </row>
    <row r="4390" spans="1:21">
      <c r="A4390" t="s">
        <v>4</v>
      </c>
      <c r="B4390" s="4" t="s">
        <v>5</v>
      </c>
      <c r="C4390" s="4" t="s">
        <v>10</v>
      </c>
      <c r="D4390" s="4" t="s">
        <v>13</v>
      </c>
      <c r="E4390" s="4" t="s">
        <v>13</v>
      </c>
      <c r="F4390" s="4" t="s">
        <v>6</v>
      </c>
    </row>
    <row r="4391" spans="1:21">
      <c r="A4391" t="n">
        <v>28362</v>
      </c>
      <c r="B4391" s="22" t="n">
        <v>20</v>
      </c>
      <c r="C4391" s="7" t="n">
        <v>1</v>
      </c>
      <c r="D4391" s="7" t="n">
        <v>3</v>
      </c>
      <c r="E4391" s="7" t="n">
        <v>11</v>
      </c>
      <c r="F4391" s="7" t="s">
        <v>144</v>
      </c>
    </row>
    <row r="4392" spans="1:21">
      <c r="A4392" t="s">
        <v>4</v>
      </c>
      <c r="B4392" s="4" t="s">
        <v>5</v>
      </c>
      <c r="C4392" s="4" t="s">
        <v>13</v>
      </c>
      <c r="D4392" s="4" t="s">
        <v>13</v>
      </c>
      <c r="E4392" s="4" t="s">
        <v>13</v>
      </c>
      <c r="F4392" s="4" t="s">
        <v>13</v>
      </c>
      <c r="G4392" s="4" t="s">
        <v>9</v>
      </c>
      <c r="H4392" s="4" t="s">
        <v>13</v>
      </c>
      <c r="I4392" s="4" t="s">
        <v>13</v>
      </c>
      <c r="J4392" s="4" t="s">
        <v>13</v>
      </c>
    </row>
    <row r="4393" spans="1:21">
      <c r="A4393" t="n">
        <v>28386</v>
      </c>
      <c r="B4393" s="31" t="n">
        <v>18</v>
      </c>
      <c r="C4393" s="7" t="n">
        <v>0</v>
      </c>
      <c r="D4393" s="7" t="n">
        <v>35</v>
      </c>
      <c r="E4393" s="7" t="n">
        <v>0</v>
      </c>
      <c r="F4393" s="7" t="n">
        <v>0</v>
      </c>
      <c r="G4393" s="7" t="n">
        <v>1</v>
      </c>
      <c r="H4393" s="7" t="n">
        <v>12</v>
      </c>
      <c r="I4393" s="7" t="n">
        <v>19</v>
      </c>
      <c r="J4393" s="7" t="n">
        <v>1</v>
      </c>
    </row>
    <row r="4394" spans="1:21">
      <c r="A4394" t="s">
        <v>4</v>
      </c>
      <c r="B4394" s="4" t="s">
        <v>5</v>
      </c>
      <c r="C4394" s="4" t="s">
        <v>13</v>
      </c>
      <c r="D4394" s="4" t="s">
        <v>10</v>
      </c>
      <c r="E4394" s="4" t="s">
        <v>13</v>
      </c>
      <c r="F4394" s="4" t="s">
        <v>20</v>
      </c>
    </row>
    <row r="4395" spans="1:21">
      <c r="A4395" t="n">
        <v>28398</v>
      </c>
      <c r="B4395" s="10" t="n">
        <v>5</v>
      </c>
      <c r="C4395" s="7" t="n">
        <v>30</v>
      </c>
      <c r="D4395" s="7" t="n">
        <v>19</v>
      </c>
      <c r="E4395" s="7" t="n">
        <v>1</v>
      </c>
      <c r="F4395" s="11" t="n">
        <f t="normal" ca="1">A4423</f>
        <v>0</v>
      </c>
    </row>
    <row r="4396" spans="1:21">
      <c r="A4396" t="s">
        <v>4</v>
      </c>
      <c r="B4396" s="4" t="s">
        <v>5</v>
      </c>
      <c r="C4396" s="4" t="s">
        <v>13</v>
      </c>
      <c r="D4396" s="36" t="s">
        <v>81</v>
      </c>
      <c r="E4396" s="4" t="s">
        <v>5</v>
      </c>
      <c r="F4396" s="4" t="s">
        <v>13</v>
      </c>
      <c r="G4396" s="4" t="s">
        <v>10</v>
      </c>
      <c r="H4396" s="36" t="s">
        <v>82</v>
      </c>
      <c r="I4396" s="4" t="s">
        <v>13</v>
      </c>
      <c r="J4396" s="4" t="s">
        <v>13</v>
      </c>
      <c r="K4396" s="4" t="s">
        <v>20</v>
      </c>
    </row>
    <row r="4397" spans="1:21">
      <c r="A4397" t="n">
        <v>28407</v>
      </c>
      <c r="B4397" s="10" t="n">
        <v>5</v>
      </c>
      <c r="C4397" s="7" t="n">
        <v>28</v>
      </c>
      <c r="D4397" s="36" t="s">
        <v>3</v>
      </c>
      <c r="E4397" s="37" t="n">
        <v>64</v>
      </c>
      <c r="F4397" s="7" t="n">
        <v>10</v>
      </c>
      <c r="G4397" s="7" t="n">
        <v>2</v>
      </c>
      <c r="H4397" s="36" t="s">
        <v>3</v>
      </c>
      <c r="I4397" s="7" t="n">
        <v>8</v>
      </c>
      <c r="J4397" s="7" t="n">
        <v>1</v>
      </c>
      <c r="K4397" s="11" t="n">
        <f t="normal" ca="1">A4399</f>
        <v>0</v>
      </c>
    </row>
    <row r="4398" spans="1:21">
      <c r="A4398" t="s">
        <v>4</v>
      </c>
      <c r="B4398" s="4" t="s">
        <v>5</v>
      </c>
      <c r="C4398" s="4" t="s">
        <v>13</v>
      </c>
      <c r="D4398" s="4" t="s">
        <v>10</v>
      </c>
    </row>
    <row r="4399" spans="1:21">
      <c r="A4399" t="n">
        <v>28419</v>
      </c>
      <c r="B4399" s="37" t="n">
        <v>64</v>
      </c>
      <c r="C4399" s="7" t="n">
        <v>0</v>
      </c>
      <c r="D4399" s="7" t="n">
        <v>2</v>
      </c>
    </row>
    <row r="4400" spans="1:21">
      <c r="A4400" t="s">
        <v>4</v>
      </c>
      <c r="B4400" s="4" t="s">
        <v>5</v>
      </c>
      <c r="C4400" s="4" t="s">
        <v>10</v>
      </c>
      <c r="D4400" s="4" t="s">
        <v>13</v>
      </c>
      <c r="E4400" s="4" t="s">
        <v>13</v>
      </c>
      <c r="F4400" s="4" t="s">
        <v>6</v>
      </c>
    </row>
    <row r="4401" spans="1:11">
      <c r="A4401" t="n">
        <v>28423</v>
      </c>
      <c r="B4401" s="22" t="n">
        <v>20</v>
      </c>
      <c r="C4401" s="7" t="n">
        <v>2</v>
      </c>
      <c r="D4401" s="7" t="n">
        <v>3</v>
      </c>
      <c r="E4401" s="7" t="n">
        <v>10</v>
      </c>
      <c r="F4401" s="7" t="s">
        <v>80</v>
      </c>
    </row>
    <row r="4402" spans="1:11">
      <c r="A4402" t="s">
        <v>4</v>
      </c>
      <c r="B4402" s="4" t="s">
        <v>5</v>
      </c>
      <c r="C4402" s="4" t="s">
        <v>10</v>
      </c>
    </row>
    <row r="4403" spans="1:11">
      <c r="A4403" t="n">
        <v>28441</v>
      </c>
      <c r="B4403" s="35" t="n">
        <v>16</v>
      </c>
      <c r="C4403" s="7" t="n">
        <v>0</v>
      </c>
    </row>
    <row r="4404" spans="1:11">
      <c r="A4404" t="s">
        <v>4</v>
      </c>
      <c r="B4404" s="4" t="s">
        <v>5</v>
      </c>
      <c r="C4404" s="4" t="s">
        <v>13</v>
      </c>
      <c r="D4404" s="4" t="s">
        <v>10</v>
      </c>
      <c r="E4404" s="4" t="s">
        <v>6</v>
      </c>
      <c r="F4404" s="4" t="s">
        <v>6</v>
      </c>
    </row>
    <row r="4405" spans="1:11">
      <c r="A4405" t="n">
        <v>28444</v>
      </c>
      <c r="B4405" s="38" t="n">
        <v>36</v>
      </c>
      <c r="C4405" s="7" t="n">
        <v>10</v>
      </c>
      <c r="D4405" s="7" t="n">
        <v>2</v>
      </c>
      <c r="E4405" s="7" t="s">
        <v>91</v>
      </c>
      <c r="F4405" s="7" t="s">
        <v>12</v>
      </c>
    </row>
    <row r="4406" spans="1:11">
      <c r="A4406" t="s">
        <v>4</v>
      </c>
      <c r="B4406" s="4" t="s">
        <v>5</v>
      </c>
      <c r="C4406" s="4" t="s">
        <v>13</v>
      </c>
      <c r="D4406" s="4" t="s">
        <v>10</v>
      </c>
      <c r="E4406" s="4" t="s">
        <v>13</v>
      </c>
      <c r="F4406" s="4" t="s">
        <v>6</v>
      </c>
      <c r="G4406" s="4" t="s">
        <v>6</v>
      </c>
      <c r="H4406" s="4" t="s">
        <v>6</v>
      </c>
      <c r="I4406" s="4" t="s">
        <v>6</v>
      </c>
      <c r="J4406" s="4" t="s">
        <v>6</v>
      </c>
      <c r="K4406" s="4" t="s">
        <v>6</v>
      </c>
      <c r="L4406" s="4" t="s">
        <v>6</v>
      </c>
      <c r="M4406" s="4" t="s">
        <v>6</v>
      </c>
      <c r="N4406" s="4" t="s">
        <v>6</v>
      </c>
      <c r="O4406" s="4" t="s">
        <v>6</v>
      </c>
      <c r="P4406" s="4" t="s">
        <v>6</v>
      </c>
      <c r="Q4406" s="4" t="s">
        <v>6</v>
      </c>
      <c r="R4406" s="4" t="s">
        <v>6</v>
      </c>
      <c r="S4406" s="4" t="s">
        <v>6</v>
      </c>
      <c r="T4406" s="4" t="s">
        <v>6</v>
      </c>
      <c r="U4406" s="4" t="s">
        <v>6</v>
      </c>
    </row>
    <row r="4407" spans="1:11">
      <c r="A4407" t="n">
        <v>28462</v>
      </c>
      <c r="B4407" s="38" t="n">
        <v>36</v>
      </c>
      <c r="C4407" s="7" t="n">
        <v>8</v>
      </c>
      <c r="D4407" s="7" t="n">
        <v>2</v>
      </c>
      <c r="E4407" s="7" t="n">
        <v>0</v>
      </c>
      <c r="F4407" s="7" t="s">
        <v>85</v>
      </c>
      <c r="G4407" s="7" t="s">
        <v>12</v>
      </c>
      <c r="H4407" s="7" t="s">
        <v>12</v>
      </c>
      <c r="I4407" s="7" t="s">
        <v>12</v>
      </c>
      <c r="J4407" s="7" t="s">
        <v>12</v>
      </c>
      <c r="K4407" s="7" t="s">
        <v>12</v>
      </c>
      <c r="L4407" s="7" t="s">
        <v>12</v>
      </c>
      <c r="M4407" s="7" t="s">
        <v>12</v>
      </c>
      <c r="N4407" s="7" t="s">
        <v>12</v>
      </c>
      <c r="O4407" s="7" t="s">
        <v>12</v>
      </c>
      <c r="P4407" s="7" t="s">
        <v>12</v>
      </c>
      <c r="Q4407" s="7" t="s">
        <v>12</v>
      </c>
      <c r="R4407" s="7" t="s">
        <v>12</v>
      </c>
      <c r="S4407" s="7" t="s">
        <v>12</v>
      </c>
      <c r="T4407" s="7" t="s">
        <v>12</v>
      </c>
      <c r="U4407" s="7" t="s">
        <v>12</v>
      </c>
    </row>
    <row r="4408" spans="1:11">
      <c r="A4408" t="s">
        <v>4</v>
      </c>
      <c r="B4408" s="4" t="s">
        <v>5</v>
      </c>
      <c r="C4408" s="4" t="s">
        <v>10</v>
      </c>
      <c r="D4408" s="4" t="s">
        <v>13</v>
      </c>
      <c r="E4408" s="4" t="s">
        <v>6</v>
      </c>
      <c r="F4408" s="4" t="s">
        <v>22</v>
      </c>
      <c r="G4408" s="4" t="s">
        <v>22</v>
      </c>
      <c r="H4408" s="4" t="s">
        <v>22</v>
      </c>
    </row>
    <row r="4409" spans="1:11">
      <c r="A4409" t="n">
        <v>28492</v>
      </c>
      <c r="B4409" s="39" t="n">
        <v>48</v>
      </c>
      <c r="C4409" s="7" t="n">
        <v>2</v>
      </c>
      <c r="D4409" s="7" t="n">
        <v>0</v>
      </c>
      <c r="E4409" s="7" t="s">
        <v>85</v>
      </c>
      <c r="F4409" s="7" t="n">
        <v>0</v>
      </c>
      <c r="G4409" s="7" t="n">
        <v>1</v>
      </c>
      <c r="H4409" s="7" t="n">
        <v>1.40129846432482e-45</v>
      </c>
    </row>
    <row r="4410" spans="1:11">
      <c r="A4410" t="s">
        <v>4</v>
      </c>
      <c r="B4410" s="4" t="s">
        <v>5</v>
      </c>
      <c r="C4410" s="4" t="s">
        <v>13</v>
      </c>
      <c r="D4410" s="4" t="s">
        <v>10</v>
      </c>
      <c r="E4410" s="4" t="s">
        <v>6</v>
      </c>
      <c r="F4410" s="4" t="s">
        <v>6</v>
      </c>
      <c r="G4410" s="4" t="s">
        <v>6</v>
      </c>
      <c r="H4410" s="4" t="s">
        <v>6</v>
      </c>
    </row>
    <row r="4411" spans="1:11">
      <c r="A4411" t="n">
        <v>28518</v>
      </c>
      <c r="B4411" s="40" t="n">
        <v>51</v>
      </c>
      <c r="C4411" s="7" t="n">
        <v>3</v>
      </c>
      <c r="D4411" s="7" t="n">
        <v>2</v>
      </c>
      <c r="E4411" s="7" t="s">
        <v>86</v>
      </c>
      <c r="F4411" s="7" t="s">
        <v>89</v>
      </c>
      <c r="G4411" s="7" t="s">
        <v>88</v>
      </c>
      <c r="H4411" s="7" t="s">
        <v>89</v>
      </c>
    </row>
    <row r="4412" spans="1:11">
      <c r="A4412" t="s">
        <v>4</v>
      </c>
      <c r="B4412" s="4" t="s">
        <v>5</v>
      </c>
      <c r="C4412" s="4" t="s">
        <v>10</v>
      </c>
      <c r="D4412" s="4" t="s">
        <v>9</v>
      </c>
    </row>
    <row r="4413" spans="1:11">
      <c r="A4413" t="n">
        <v>28539</v>
      </c>
      <c r="B4413" s="41" t="n">
        <v>43</v>
      </c>
      <c r="C4413" s="7" t="n">
        <v>2</v>
      </c>
      <c r="D4413" s="7" t="n">
        <v>256</v>
      </c>
    </row>
    <row r="4414" spans="1:11">
      <c r="A4414" t="s">
        <v>4</v>
      </c>
      <c r="B4414" s="4" t="s">
        <v>5</v>
      </c>
      <c r="C4414" s="4" t="s">
        <v>10</v>
      </c>
      <c r="D4414" s="4" t="s">
        <v>9</v>
      </c>
    </row>
    <row r="4415" spans="1:11">
      <c r="A4415" t="n">
        <v>28546</v>
      </c>
      <c r="B4415" s="41" t="n">
        <v>43</v>
      </c>
      <c r="C4415" s="7" t="n">
        <v>2</v>
      </c>
      <c r="D4415" s="7" t="n">
        <v>8388608</v>
      </c>
    </row>
    <row r="4416" spans="1:11">
      <c r="A4416" t="s">
        <v>4</v>
      </c>
      <c r="B4416" s="4" t="s">
        <v>5</v>
      </c>
      <c r="C4416" s="4" t="s">
        <v>13</v>
      </c>
      <c r="D4416" s="4" t="s">
        <v>6</v>
      </c>
    </row>
    <row r="4417" spans="1:21">
      <c r="A4417" t="n">
        <v>28553</v>
      </c>
      <c r="B4417" s="8" t="n">
        <v>2</v>
      </c>
      <c r="C4417" s="7" t="n">
        <v>11</v>
      </c>
      <c r="D4417" s="7" t="s">
        <v>143</v>
      </c>
    </row>
    <row r="4418" spans="1:21">
      <c r="A4418" t="s">
        <v>4</v>
      </c>
      <c r="B4418" s="4" t="s">
        <v>5</v>
      </c>
      <c r="C4418" s="4" t="s">
        <v>10</v>
      </c>
      <c r="D4418" s="4" t="s">
        <v>13</v>
      </c>
      <c r="E4418" s="4" t="s">
        <v>13</v>
      </c>
      <c r="F4418" s="4" t="s">
        <v>6</v>
      </c>
    </row>
    <row r="4419" spans="1:21">
      <c r="A4419" t="n">
        <v>28576</v>
      </c>
      <c r="B4419" s="22" t="n">
        <v>20</v>
      </c>
      <c r="C4419" s="7" t="n">
        <v>2</v>
      </c>
      <c r="D4419" s="7" t="n">
        <v>3</v>
      </c>
      <c r="E4419" s="7" t="n">
        <v>11</v>
      </c>
      <c r="F4419" s="7" t="s">
        <v>144</v>
      </c>
    </row>
    <row r="4420" spans="1:21">
      <c r="A4420" t="s">
        <v>4</v>
      </c>
      <c r="B4420" s="4" t="s">
        <v>5</v>
      </c>
      <c r="C4420" s="4" t="s">
        <v>13</v>
      </c>
      <c r="D4420" s="4" t="s">
        <v>13</v>
      </c>
      <c r="E4420" s="4" t="s">
        <v>13</v>
      </c>
      <c r="F4420" s="4" t="s">
        <v>13</v>
      </c>
      <c r="G4420" s="4" t="s">
        <v>9</v>
      </c>
      <c r="H4420" s="4" t="s">
        <v>13</v>
      </c>
      <c r="I4420" s="4" t="s">
        <v>13</v>
      </c>
      <c r="J4420" s="4" t="s">
        <v>13</v>
      </c>
    </row>
    <row r="4421" spans="1:21">
      <c r="A4421" t="n">
        <v>28600</v>
      </c>
      <c r="B4421" s="31" t="n">
        <v>18</v>
      </c>
      <c r="C4421" s="7" t="n">
        <v>0</v>
      </c>
      <c r="D4421" s="7" t="n">
        <v>35</v>
      </c>
      <c r="E4421" s="7" t="n">
        <v>0</v>
      </c>
      <c r="F4421" s="7" t="n">
        <v>0</v>
      </c>
      <c r="G4421" s="7" t="n">
        <v>1</v>
      </c>
      <c r="H4421" s="7" t="n">
        <v>12</v>
      </c>
      <c r="I4421" s="7" t="n">
        <v>19</v>
      </c>
      <c r="J4421" s="7" t="n">
        <v>1</v>
      </c>
    </row>
    <row r="4422" spans="1:21">
      <c r="A4422" t="s">
        <v>4</v>
      </c>
      <c r="B4422" s="4" t="s">
        <v>5</v>
      </c>
      <c r="C4422" s="4" t="s">
        <v>13</v>
      </c>
      <c r="D4422" s="4" t="s">
        <v>10</v>
      </c>
      <c r="E4422" s="4" t="s">
        <v>13</v>
      </c>
      <c r="F4422" s="4" t="s">
        <v>20</v>
      </c>
    </row>
    <row r="4423" spans="1:21">
      <c r="A4423" t="n">
        <v>28612</v>
      </c>
      <c r="B4423" s="10" t="n">
        <v>5</v>
      </c>
      <c r="C4423" s="7" t="n">
        <v>30</v>
      </c>
      <c r="D4423" s="7" t="n">
        <v>20</v>
      </c>
      <c r="E4423" s="7" t="n">
        <v>1</v>
      </c>
      <c r="F4423" s="11" t="n">
        <f t="normal" ca="1">A4451</f>
        <v>0</v>
      </c>
    </row>
    <row r="4424" spans="1:21">
      <c r="A4424" t="s">
        <v>4</v>
      </c>
      <c r="B4424" s="4" t="s">
        <v>5</v>
      </c>
      <c r="C4424" s="4" t="s">
        <v>13</v>
      </c>
      <c r="D4424" s="36" t="s">
        <v>81</v>
      </c>
      <c r="E4424" s="4" t="s">
        <v>5</v>
      </c>
      <c r="F4424" s="4" t="s">
        <v>13</v>
      </c>
      <c r="G4424" s="4" t="s">
        <v>10</v>
      </c>
      <c r="H4424" s="36" t="s">
        <v>82</v>
      </c>
      <c r="I4424" s="4" t="s">
        <v>13</v>
      </c>
      <c r="J4424" s="4" t="s">
        <v>13</v>
      </c>
      <c r="K4424" s="4" t="s">
        <v>20</v>
      </c>
    </row>
    <row r="4425" spans="1:21">
      <c r="A4425" t="n">
        <v>28621</v>
      </c>
      <c r="B4425" s="10" t="n">
        <v>5</v>
      </c>
      <c r="C4425" s="7" t="n">
        <v>28</v>
      </c>
      <c r="D4425" s="36" t="s">
        <v>3</v>
      </c>
      <c r="E4425" s="37" t="n">
        <v>64</v>
      </c>
      <c r="F4425" s="7" t="n">
        <v>10</v>
      </c>
      <c r="G4425" s="7" t="n">
        <v>3</v>
      </c>
      <c r="H4425" s="36" t="s">
        <v>3</v>
      </c>
      <c r="I4425" s="7" t="n">
        <v>8</v>
      </c>
      <c r="J4425" s="7" t="n">
        <v>1</v>
      </c>
      <c r="K4425" s="11" t="n">
        <f t="normal" ca="1">A4427</f>
        <v>0</v>
      </c>
    </row>
    <row r="4426" spans="1:21">
      <c r="A4426" t="s">
        <v>4</v>
      </c>
      <c r="B4426" s="4" t="s">
        <v>5</v>
      </c>
      <c r="C4426" s="4" t="s">
        <v>13</v>
      </c>
      <c r="D4426" s="4" t="s">
        <v>10</v>
      </c>
    </row>
    <row r="4427" spans="1:21">
      <c r="A4427" t="n">
        <v>28633</v>
      </c>
      <c r="B4427" s="37" t="n">
        <v>64</v>
      </c>
      <c r="C4427" s="7" t="n">
        <v>0</v>
      </c>
      <c r="D4427" s="7" t="n">
        <v>3</v>
      </c>
    </row>
    <row r="4428" spans="1:21">
      <c r="A4428" t="s">
        <v>4</v>
      </c>
      <c r="B4428" s="4" t="s">
        <v>5</v>
      </c>
      <c r="C4428" s="4" t="s">
        <v>10</v>
      </c>
      <c r="D4428" s="4" t="s">
        <v>13</v>
      </c>
      <c r="E4428" s="4" t="s">
        <v>13</v>
      </c>
      <c r="F4428" s="4" t="s">
        <v>6</v>
      </c>
    </row>
    <row r="4429" spans="1:21">
      <c r="A4429" t="n">
        <v>28637</v>
      </c>
      <c r="B4429" s="22" t="n">
        <v>20</v>
      </c>
      <c r="C4429" s="7" t="n">
        <v>3</v>
      </c>
      <c r="D4429" s="7" t="n">
        <v>3</v>
      </c>
      <c r="E4429" s="7" t="n">
        <v>10</v>
      </c>
      <c r="F4429" s="7" t="s">
        <v>80</v>
      </c>
    </row>
    <row r="4430" spans="1:21">
      <c r="A4430" t="s">
        <v>4</v>
      </c>
      <c r="B4430" s="4" t="s">
        <v>5</v>
      </c>
      <c r="C4430" s="4" t="s">
        <v>10</v>
      </c>
    </row>
    <row r="4431" spans="1:21">
      <c r="A4431" t="n">
        <v>28655</v>
      </c>
      <c r="B4431" s="35" t="n">
        <v>16</v>
      </c>
      <c r="C4431" s="7" t="n">
        <v>0</v>
      </c>
    </row>
    <row r="4432" spans="1:21">
      <c r="A4432" t="s">
        <v>4</v>
      </c>
      <c r="B4432" s="4" t="s">
        <v>5</v>
      </c>
      <c r="C4432" s="4" t="s">
        <v>13</v>
      </c>
      <c r="D4432" s="4" t="s">
        <v>10</v>
      </c>
      <c r="E4432" s="4" t="s">
        <v>6</v>
      </c>
      <c r="F4432" s="4" t="s">
        <v>6</v>
      </c>
    </row>
    <row r="4433" spans="1:11">
      <c r="A4433" t="n">
        <v>28658</v>
      </c>
      <c r="B4433" s="38" t="n">
        <v>36</v>
      </c>
      <c r="C4433" s="7" t="n">
        <v>10</v>
      </c>
      <c r="D4433" s="7" t="n">
        <v>3</v>
      </c>
      <c r="E4433" s="7" t="s">
        <v>92</v>
      </c>
      <c r="F4433" s="7" t="s">
        <v>12</v>
      </c>
    </row>
    <row r="4434" spans="1:11">
      <c r="A4434" t="s">
        <v>4</v>
      </c>
      <c r="B4434" s="4" t="s">
        <v>5</v>
      </c>
      <c r="C4434" s="4" t="s">
        <v>13</v>
      </c>
      <c r="D4434" s="4" t="s">
        <v>10</v>
      </c>
      <c r="E4434" s="4" t="s">
        <v>13</v>
      </c>
      <c r="F4434" s="4" t="s">
        <v>6</v>
      </c>
      <c r="G4434" s="4" t="s">
        <v>6</v>
      </c>
      <c r="H4434" s="4" t="s">
        <v>6</v>
      </c>
      <c r="I4434" s="4" t="s">
        <v>6</v>
      </c>
      <c r="J4434" s="4" t="s">
        <v>6</v>
      </c>
      <c r="K4434" s="4" t="s">
        <v>6</v>
      </c>
      <c r="L4434" s="4" t="s">
        <v>6</v>
      </c>
      <c r="M4434" s="4" t="s">
        <v>6</v>
      </c>
      <c r="N4434" s="4" t="s">
        <v>6</v>
      </c>
      <c r="O4434" s="4" t="s">
        <v>6</v>
      </c>
      <c r="P4434" s="4" t="s">
        <v>6</v>
      </c>
      <c r="Q4434" s="4" t="s">
        <v>6</v>
      </c>
      <c r="R4434" s="4" t="s">
        <v>6</v>
      </c>
      <c r="S4434" s="4" t="s">
        <v>6</v>
      </c>
      <c r="T4434" s="4" t="s">
        <v>6</v>
      </c>
      <c r="U4434" s="4" t="s">
        <v>6</v>
      </c>
    </row>
    <row r="4435" spans="1:11">
      <c r="A4435" t="n">
        <v>28676</v>
      </c>
      <c r="B4435" s="38" t="n">
        <v>36</v>
      </c>
      <c r="C4435" s="7" t="n">
        <v>8</v>
      </c>
      <c r="D4435" s="7" t="n">
        <v>3</v>
      </c>
      <c r="E4435" s="7" t="n">
        <v>0</v>
      </c>
      <c r="F4435" s="7" t="s">
        <v>93</v>
      </c>
      <c r="G4435" s="7" t="s">
        <v>12</v>
      </c>
      <c r="H4435" s="7" t="s">
        <v>12</v>
      </c>
      <c r="I4435" s="7" t="s">
        <v>12</v>
      </c>
      <c r="J4435" s="7" t="s">
        <v>12</v>
      </c>
      <c r="K4435" s="7" t="s">
        <v>12</v>
      </c>
      <c r="L4435" s="7" t="s">
        <v>12</v>
      </c>
      <c r="M4435" s="7" t="s">
        <v>12</v>
      </c>
      <c r="N4435" s="7" t="s">
        <v>12</v>
      </c>
      <c r="O4435" s="7" t="s">
        <v>12</v>
      </c>
      <c r="P4435" s="7" t="s">
        <v>12</v>
      </c>
      <c r="Q4435" s="7" t="s">
        <v>12</v>
      </c>
      <c r="R4435" s="7" t="s">
        <v>12</v>
      </c>
      <c r="S4435" s="7" t="s">
        <v>12</v>
      </c>
      <c r="T4435" s="7" t="s">
        <v>12</v>
      </c>
      <c r="U4435" s="7" t="s">
        <v>12</v>
      </c>
    </row>
    <row r="4436" spans="1:11">
      <c r="A4436" t="s">
        <v>4</v>
      </c>
      <c r="B4436" s="4" t="s">
        <v>5</v>
      </c>
      <c r="C4436" s="4" t="s">
        <v>10</v>
      </c>
      <c r="D4436" s="4" t="s">
        <v>13</v>
      </c>
      <c r="E4436" s="4" t="s">
        <v>6</v>
      </c>
      <c r="F4436" s="4" t="s">
        <v>22</v>
      </c>
      <c r="G4436" s="4" t="s">
        <v>22</v>
      </c>
      <c r="H4436" s="4" t="s">
        <v>22</v>
      </c>
    </row>
    <row r="4437" spans="1:11">
      <c r="A4437" t="n">
        <v>28707</v>
      </c>
      <c r="B4437" s="39" t="n">
        <v>48</v>
      </c>
      <c r="C4437" s="7" t="n">
        <v>3</v>
      </c>
      <c r="D4437" s="7" t="n">
        <v>0</v>
      </c>
      <c r="E4437" s="7" t="s">
        <v>93</v>
      </c>
      <c r="F4437" s="7" t="n">
        <v>0</v>
      </c>
      <c r="G4437" s="7" t="n">
        <v>1</v>
      </c>
      <c r="H4437" s="7" t="n">
        <v>1.40129846432482e-45</v>
      </c>
    </row>
    <row r="4438" spans="1:11">
      <c r="A4438" t="s">
        <v>4</v>
      </c>
      <c r="B4438" s="4" t="s">
        <v>5</v>
      </c>
      <c r="C4438" s="4" t="s">
        <v>13</v>
      </c>
      <c r="D4438" s="4" t="s">
        <v>10</v>
      </c>
      <c r="E4438" s="4" t="s">
        <v>6</v>
      </c>
      <c r="F4438" s="4" t="s">
        <v>6</v>
      </c>
      <c r="G4438" s="4" t="s">
        <v>6</v>
      </c>
      <c r="H4438" s="4" t="s">
        <v>6</v>
      </c>
    </row>
    <row r="4439" spans="1:11">
      <c r="A4439" t="n">
        <v>28734</v>
      </c>
      <c r="B4439" s="40" t="n">
        <v>51</v>
      </c>
      <c r="C4439" s="7" t="n">
        <v>3</v>
      </c>
      <c r="D4439" s="7" t="n">
        <v>3</v>
      </c>
      <c r="E4439" s="7" t="s">
        <v>86</v>
      </c>
      <c r="F4439" s="7" t="s">
        <v>87</v>
      </c>
      <c r="G4439" s="7" t="s">
        <v>88</v>
      </c>
      <c r="H4439" s="7" t="s">
        <v>89</v>
      </c>
    </row>
    <row r="4440" spans="1:11">
      <c r="A4440" t="s">
        <v>4</v>
      </c>
      <c r="B4440" s="4" t="s">
        <v>5</v>
      </c>
      <c r="C4440" s="4" t="s">
        <v>10</v>
      </c>
      <c r="D4440" s="4" t="s">
        <v>9</v>
      </c>
    </row>
    <row r="4441" spans="1:11">
      <c r="A4441" t="n">
        <v>28755</v>
      </c>
      <c r="B4441" s="41" t="n">
        <v>43</v>
      </c>
      <c r="C4441" s="7" t="n">
        <v>3</v>
      </c>
      <c r="D4441" s="7" t="n">
        <v>256</v>
      </c>
    </row>
    <row r="4442" spans="1:11">
      <c r="A4442" t="s">
        <v>4</v>
      </c>
      <c r="B4442" s="4" t="s">
        <v>5</v>
      </c>
      <c r="C4442" s="4" t="s">
        <v>10</v>
      </c>
      <c r="D4442" s="4" t="s">
        <v>9</v>
      </c>
    </row>
    <row r="4443" spans="1:11">
      <c r="A4443" t="n">
        <v>28762</v>
      </c>
      <c r="B4443" s="41" t="n">
        <v>43</v>
      </c>
      <c r="C4443" s="7" t="n">
        <v>3</v>
      </c>
      <c r="D4443" s="7" t="n">
        <v>8388608</v>
      </c>
    </row>
    <row r="4444" spans="1:11">
      <c r="A4444" t="s">
        <v>4</v>
      </c>
      <c r="B4444" s="4" t="s">
        <v>5</v>
      </c>
      <c r="C4444" s="4" t="s">
        <v>13</v>
      </c>
      <c r="D4444" s="4" t="s">
        <v>6</v>
      </c>
    </row>
    <row r="4445" spans="1:11">
      <c r="A4445" t="n">
        <v>28769</v>
      </c>
      <c r="B4445" s="8" t="n">
        <v>2</v>
      </c>
      <c r="C4445" s="7" t="n">
        <v>11</v>
      </c>
      <c r="D4445" s="7" t="s">
        <v>143</v>
      </c>
    </row>
    <row r="4446" spans="1:11">
      <c r="A4446" t="s">
        <v>4</v>
      </c>
      <c r="B4446" s="4" t="s">
        <v>5</v>
      </c>
      <c r="C4446" s="4" t="s">
        <v>10</v>
      </c>
      <c r="D4446" s="4" t="s">
        <v>13</v>
      </c>
      <c r="E4446" s="4" t="s">
        <v>13</v>
      </c>
      <c r="F4446" s="4" t="s">
        <v>6</v>
      </c>
    </row>
    <row r="4447" spans="1:11">
      <c r="A4447" t="n">
        <v>28792</v>
      </c>
      <c r="B4447" s="22" t="n">
        <v>20</v>
      </c>
      <c r="C4447" s="7" t="n">
        <v>3</v>
      </c>
      <c r="D4447" s="7" t="n">
        <v>3</v>
      </c>
      <c r="E4447" s="7" t="n">
        <v>11</v>
      </c>
      <c r="F4447" s="7" t="s">
        <v>144</v>
      </c>
    </row>
    <row r="4448" spans="1:11">
      <c r="A4448" t="s">
        <v>4</v>
      </c>
      <c r="B4448" s="4" t="s">
        <v>5</v>
      </c>
      <c r="C4448" s="4" t="s">
        <v>13</v>
      </c>
      <c r="D4448" s="4" t="s">
        <v>13</v>
      </c>
      <c r="E4448" s="4" t="s">
        <v>13</v>
      </c>
      <c r="F4448" s="4" t="s">
        <v>13</v>
      </c>
      <c r="G4448" s="4" t="s">
        <v>9</v>
      </c>
      <c r="H4448" s="4" t="s">
        <v>13</v>
      </c>
      <c r="I4448" s="4" t="s">
        <v>13</v>
      </c>
      <c r="J4448" s="4" t="s">
        <v>13</v>
      </c>
    </row>
    <row r="4449" spans="1:21">
      <c r="A4449" t="n">
        <v>28816</v>
      </c>
      <c r="B4449" s="31" t="n">
        <v>18</v>
      </c>
      <c r="C4449" s="7" t="n">
        <v>0</v>
      </c>
      <c r="D4449" s="7" t="n">
        <v>35</v>
      </c>
      <c r="E4449" s="7" t="n">
        <v>0</v>
      </c>
      <c r="F4449" s="7" t="n">
        <v>0</v>
      </c>
      <c r="G4449" s="7" t="n">
        <v>1</v>
      </c>
      <c r="H4449" s="7" t="n">
        <v>12</v>
      </c>
      <c r="I4449" s="7" t="n">
        <v>19</v>
      </c>
      <c r="J4449" s="7" t="n">
        <v>1</v>
      </c>
    </row>
    <row r="4450" spans="1:21">
      <c r="A4450" t="s">
        <v>4</v>
      </c>
      <c r="B4450" s="4" t="s">
        <v>5</v>
      </c>
      <c r="C4450" s="4" t="s">
        <v>13</v>
      </c>
      <c r="D4450" s="4" t="s">
        <v>10</v>
      </c>
      <c r="E4450" s="4" t="s">
        <v>13</v>
      </c>
      <c r="F4450" s="4" t="s">
        <v>20</v>
      </c>
    </row>
    <row r="4451" spans="1:21">
      <c r="A4451" t="n">
        <v>28828</v>
      </c>
      <c r="B4451" s="10" t="n">
        <v>5</v>
      </c>
      <c r="C4451" s="7" t="n">
        <v>30</v>
      </c>
      <c r="D4451" s="7" t="n">
        <v>21</v>
      </c>
      <c r="E4451" s="7" t="n">
        <v>1</v>
      </c>
      <c r="F4451" s="11" t="n">
        <f t="normal" ca="1">A4479</f>
        <v>0</v>
      </c>
    </row>
    <row r="4452" spans="1:21">
      <c r="A4452" t="s">
        <v>4</v>
      </c>
      <c r="B4452" s="4" t="s">
        <v>5</v>
      </c>
      <c r="C4452" s="4" t="s">
        <v>13</v>
      </c>
      <c r="D4452" s="36" t="s">
        <v>81</v>
      </c>
      <c r="E4452" s="4" t="s">
        <v>5</v>
      </c>
      <c r="F4452" s="4" t="s">
        <v>13</v>
      </c>
      <c r="G4452" s="4" t="s">
        <v>10</v>
      </c>
      <c r="H4452" s="36" t="s">
        <v>82</v>
      </c>
      <c r="I4452" s="4" t="s">
        <v>13</v>
      </c>
      <c r="J4452" s="4" t="s">
        <v>13</v>
      </c>
      <c r="K4452" s="4" t="s">
        <v>20</v>
      </c>
    </row>
    <row r="4453" spans="1:21">
      <c r="A4453" t="n">
        <v>28837</v>
      </c>
      <c r="B4453" s="10" t="n">
        <v>5</v>
      </c>
      <c r="C4453" s="7" t="n">
        <v>28</v>
      </c>
      <c r="D4453" s="36" t="s">
        <v>3</v>
      </c>
      <c r="E4453" s="37" t="n">
        <v>64</v>
      </c>
      <c r="F4453" s="7" t="n">
        <v>10</v>
      </c>
      <c r="G4453" s="7" t="n">
        <v>4</v>
      </c>
      <c r="H4453" s="36" t="s">
        <v>3</v>
      </c>
      <c r="I4453" s="7" t="n">
        <v>8</v>
      </c>
      <c r="J4453" s="7" t="n">
        <v>1</v>
      </c>
      <c r="K4453" s="11" t="n">
        <f t="normal" ca="1">A4455</f>
        <v>0</v>
      </c>
    </row>
    <row r="4454" spans="1:21">
      <c r="A4454" t="s">
        <v>4</v>
      </c>
      <c r="B4454" s="4" t="s">
        <v>5</v>
      </c>
      <c r="C4454" s="4" t="s">
        <v>13</v>
      </c>
      <c r="D4454" s="4" t="s">
        <v>10</v>
      </c>
    </row>
    <row r="4455" spans="1:21">
      <c r="A4455" t="n">
        <v>28849</v>
      </c>
      <c r="B4455" s="37" t="n">
        <v>64</v>
      </c>
      <c r="C4455" s="7" t="n">
        <v>0</v>
      </c>
      <c r="D4455" s="7" t="n">
        <v>4</v>
      </c>
    </row>
    <row r="4456" spans="1:21">
      <c r="A4456" t="s">
        <v>4</v>
      </c>
      <c r="B4456" s="4" t="s">
        <v>5</v>
      </c>
      <c r="C4456" s="4" t="s">
        <v>10</v>
      </c>
      <c r="D4456" s="4" t="s">
        <v>13</v>
      </c>
      <c r="E4456" s="4" t="s">
        <v>13</v>
      </c>
      <c r="F4456" s="4" t="s">
        <v>6</v>
      </c>
    </row>
    <row r="4457" spans="1:21">
      <c r="A4457" t="n">
        <v>28853</v>
      </c>
      <c r="B4457" s="22" t="n">
        <v>20</v>
      </c>
      <c r="C4457" s="7" t="n">
        <v>4</v>
      </c>
      <c r="D4457" s="7" t="n">
        <v>3</v>
      </c>
      <c r="E4457" s="7" t="n">
        <v>10</v>
      </c>
      <c r="F4457" s="7" t="s">
        <v>80</v>
      </c>
    </row>
    <row r="4458" spans="1:21">
      <c r="A4458" t="s">
        <v>4</v>
      </c>
      <c r="B4458" s="4" t="s">
        <v>5</v>
      </c>
      <c r="C4458" s="4" t="s">
        <v>10</v>
      </c>
    </row>
    <row r="4459" spans="1:21">
      <c r="A4459" t="n">
        <v>28871</v>
      </c>
      <c r="B4459" s="35" t="n">
        <v>16</v>
      </c>
      <c r="C4459" s="7" t="n">
        <v>0</v>
      </c>
    </row>
    <row r="4460" spans="1:21">
      <c r="A4460" t="s">
        <v>4</v>
      </c>
      <c r="B4460" s="4" t="s">
        <v>5</v>
      </c>
      <c r="C4460" s="4" t="s">
        <v>13</v>
      </c>
      <c r="D4460" s="4" t="s">
        <v>10</v>
      </c>
      <c r="E4460" s="4" t="s">
        <v>6</v>
      </c>
      <c r="F4460" s="4" t="s">
        <v>6</v>
      </c>
    </row>
    <row r="4461" spans="1:21">
      <c r="A4461" t="n">
        <v>28874</v>
      </c>
      <c r="B4461" s="38" t="n">
        <v>36</v>
      </c>
      <c r="C4461" s="7" t="n">
        <v>10</v>
      </c>
      <c r="D4461" s="7" t="n">
        <v>4</v>
      </c>
      <c r="E4461" s="7" t="s">
        <v>94</v>
      </c>
      <c r="F4461" s="7" t="s">
        <v>12</v>
      </c>
    </row>
    <row r="4462" spans="1:21">
      <c r="A4462" t="s">
        <v>4</v>
      </c>
      <c r="B4462" s="4" t="s">
        <v>5</v>
      </c>
      <c r="C4462" s="4" t="s">
        <v>13</v>
      </c>
      <c r="D4462" s="4" t="s">
        <v>10</v>
      </c>
      <c r="E4462" s="4" t="s">
        <v>13</v>
      </c>
      <c r="F4462" s="4" t="s">
        <v>6</v>
      </c>
      <c r="G4462" s="4" t="s">
        <v>6</v>
      </c>
      <c r="H4462" s="4" t="s">
        <v>6</v>
      </c>
      <c r="I4462" s="4" t="s">
        <v>6</v>
      </c>
      <c r="J4462" s="4" t="s">
        <v>6</v>
      </c>
      <c r="K4462" s="4" t="s">
        <v>6</v>
      </c>
      <c r="L4462" s="4" t="s">
        <v>6</v>
      </c>
      <c r="M4462" s="4" t="s">
        <v>6</v>
      </c>
      <c r="N4462" s="4" t="s">
        <v>6</v>
      </c>
      <c r="O4462" s="4" t="s">
        <v>6</v>
      </c>
      <c r="P4462" s="4" t="s">
        <v>6</v>
      </c>
      <c r="Q4462" s="4" t="s">
        <v>6</v>
      </c>
      <c r="R4462" s="4" t="s">
        <v>6</v>
      </c>
      <c r="S4462" s="4" t="s">
        <v>6</v>
      </c>
      <c r="T4462" s="4" t="s">
        <v>6</v>
      </c>
      <c r="U4462" s="4" t="s">
        <v>6</v>
      </c>
    </row>
    <row r="4463" spans="1:21">
      <c r="A4463" t="n">
        <v>28892</v>
      </c>
      <c r="B4463" s="38" t="n">
        <v>36</v>
      </c>
      <c r="C4463" s="7" t="n">
        <v>8</v>
      </c>
      <c r="D4463" s="7" t="n">
        <v>4</v>
      </c>
      <c r="E4463" s="7" t="n">
        <v>0</v>
      </c>
      <c r="F4463" s="7" t="s">
        <v>85</v>
      </c>
      <c r="G4463" s="7" t="s">
        <v>12</v>
      </c>
      <c r="H4463" s="7" t="s">
        <v>12</v>
      </c>
      <c r="I4463" s="7" t="s">
        <v>12</v>
      </c>
      <c r="J4463" s="7" t="s">
        <v>12</v>
      </c>
      <c r="K4463" s="7" t="s">
        <v>12</v>
      </c>
      <c r="L4463" s="7" t="s">
        <v>12</v>
      </c>
      <c r="M4463" s="7" t="s">
        <v>12</v>
      </c>
      <c r="N4463" s="7" t="s">
        <v>12</v>
      </c>
      <c r="O4463" s="7" t="s">
        <v>12</v>
      </c>
      <c r="P4463" s="7" t="s">
        <v>12</v>
      </c>
      <c r="Q4463" s="7" t="s">
        <v>12</v>
      </c>
      <c r="R4463" s="7" t="s">
        <v>12</v>
      </c>
      <c r="S4463" s="7" t="s">
        <v>12</v>
      </c>
      <c r="T4463" s="7" t="s">
        <v>12</v>
      </c>
      <c r="U4463" s="7" t="s">
        <v>12</v>
      </c>
    </row>
    <row r="4464" spans="1:21">
      <c r="A4464" t="s">
        <v>4</v>
      </c>
      <c r="B4464" s="4" t="s">
        <v>5</v>
      </c>
      <c r="C4464" s="4" t="s">
        <v>10</v>
      </c>
      <c r="D4464" s="4" t="s">
        <v>13</v>
      </c>
      <c r="E4464" s="4" t="s">
        <v>6</v>
      </c>
      <c r="F4464" s="4" t="s">
        <v>22</v>
      </c>
      <c r="G4464" s="4" t="s">
        <v>22</v>
      </c>
      <c r="H4464" s="4" t="s">
        <v>22</v>
      </c>
    </row>
    <row r="4465" spans="1:21">
      <c r="A4465" t="n">
        <v>28922</v>
      </c>
      <c r="B4465" s="39" t="n">
        <v>48</v>
      </c>
      <c r="C4465" s="7" t="n">
        <v>4</v>
      </c>
      <c r="D4465" s="7" t="n">
        <v>0</v>
      </c>
      <c r="E4465" s="7" t="s">
        <v>85</v>
      </c>
      <c r="F4465" s="7" t="n">
        <v>0</v>
      </c>
      <c r="G4465" s="7" t="n">
        <v>1</v>
      </c>
      <c r="H4465" s="7" t="n">
        <v>1.40129846432482e-45</v>
      </c>
    </row>
    <row r="4466" spans="1:21">
      <c r="A4466" t="s">
        <v>4</v>
      </c>
      <c r="B4466" s="4" t="s">
        <v>5</v>
      </c>
      <c r="C4466" s="4" t="s">
        <v>13</v>
      </c>
      <c r="D4466" s="4" t="s">
        <v>10</v>
      </c>
      <c r="E4466" s="4" t="s">
        <v>6</v>
      </c>
      <c r="F4466" s="4" t="s">
        <v>6</v>
      </c>
      <c r="G4466" s="4" t="s">
        <v>6</v>
      </c>
      <c r="H4466" s="4" t="s">
        <v>6</v>
      </c>
    </row>
    <row r="4467" spans="1:21">
      <c r="A4467" t="n">
        <v>28948</v>
      </c>
      <c r="B4467" s="40" t="n">
        <v>51</v>
      </c>
      <c r="C4467" s="7" t="n">
        <v>3</v>
      </c>
      <c r="D4467" s="7" t="n">
        <v>4</v>
      </c>
      <c r="E4467" s="7" t="s">
        <v>86</v>
      </c>
      <c r="F4467" s="7" t="s">
        <v>87</v>
      </c>
      <c r="G4467" s="7" t="s">
        <v>88</v>
      </c>
      <c r="H4467" s="7" t="s">
        <v>89</v>
      </c>
    </row>
    <row r="4468" spans="1:21">
      <c r="A4468" t="s">
        <v>4</v>
      </c>
      <c r="B4468" s="4" t="s">
        <v>5</v>
      </c>
      <c r="C4468" s="4" t="s">
        <v>10</v>
      </c>
      <c r="D4468" s="4" t="s">
        <v>9</v>
      </c>
    </row>
    <row r="4469" spans="1:21">
      <c r="A4469" t="n">
        <v>28969</v>
      </c>
      <c r="B4469" s="41" t="n">
        <v>43</v>
      </c>
      <c r="C4469" s="7" t="n">
        <v>4</v>
      </c>
      <c r="D4469" s="7" t="n">
        <v>256</v>
      </c>
    </row>
    <row r="4470" spans="1:21">
      <c r="A4470" t="s">
        <v>4</v>
      </c>
      <c r="B4470" s="4" t="s">
        <v>5</v>
      </c>
      <c r="C4470" s="4" t="s">
        <v>10</v>
      </c>
      <c r="D4470" s="4" t="s">
        <v>9</v>
      </c>
    </row>
    <row r="4471" spans="1:21">
      <c r="A4471" t="n">
        <v>28976</v>
      </c>
      <c r="B4471" s="41" t="n">
        <v>43</v>
      </c>
      <c r="C4471" s="7" t="n">
        <v>4</v>
      </c>
      <c r="D4471" s="7" t="n">
        <v>8388608</v>
      </c>
    </row>
    <row r="4472" spans="1:21">
      <c r="A4472" t="s">
        <v>4</v>
      </c>
      <c r="B4472" s="4" t="s">
        <v>5</v>
      </c>
      <c r="C4472" s="4" t="s">
        <v>13</v>
      </c>
      <c r="D4472" s="4" t="s">
        <v>6</v>
      </c>
    </row>
    <row r="4473" spans="1:21">
      <c r="A4473" t="n">
        <v>28983</v>
      </c>
      <c r="B4473" s="8" t="n">
        <v>2</v>
      </c>
      <c r="C4473" s="7" t="n">
        <v>11</v>
      </c>
      <c r="D4473" s="7" t="s">
        <v>143</v>
      </c>
    </row>
    <row r="4474" spans="1:21">
      <c r="A4474" t="s">
        <v>4</v>
      </c>
      <c r="B4474" s="4" t="s">
        <v>5</v>
      </c>
      <c r="C4474" s="4" t="s">
        <v>10</v>
      </c>
      <c r="D4474" s="4" t="s">
        <v>13</v>
      </c>
      <c r="E4474" s="4" t="s">
        <v>13</v>
      </c>
      <c r="F4474" s="4" t="s">
        <v>6</v>
      </c>
    </row>
    <row r="4475" spans="1:21">
      <c r="A4475" t="n">
        <v>29006</v>
      </c>
      <c r="B4475" s="22" t="n">
        <v>20</v>
      </c>
      <c r="C4475" s="7" t="n">
        <v>4</v>
      </c>
      <c r="D4475" s="7" t="n">
        <v>3</v>
      </c>
      <c r="E4475" s="7" t="n">
        <v>11</v>
      </c>
      <c r="F4475" s="7" t="s">
        <v>144</v>
      </c>
    </row>
    <row r="4476" spans="1:21">
      <c r="A4476" t="s">
        <v>4</v>
      </c>
      <c r="B4476" s="4" t="s">
        <v>5</v>
      </c>
      <c r="C4476" s="4" t="s">
        <v>13</v>
      </c>
      <c r="D4476" s="4" t="s">
        <v>13</v>
      </c>
      <c r="E4476" s="4" t="s">
        <v>13</v>
      </c>
      <c r="F4476" s="4" t="s">
        <v>13</v>
      </c>
      <c r="G4476" s="4" t="s">
        <v>9</v>
      </c>
      <c r="H4476" s="4" t="s">
        <v>13</v>
      </c>
      <c r="I4476" s="4" t="s">
        <v>13</v>
      </c>
      <c r="J4476" s="4" t="s">
        <v>13</v>
      </c>
    </row>
    <row r="4477" spans="1:21">
      <c r="A4477" t="n">
        <v>29030</v>
      </c>
      <c r="B4477" s="31" t="n">
        <v>18</v>
      </c>
      <c r="C4477" s="7" t="n">
        <v>0</v>
      </c>
      <c r="D4477" s="7" t="n">
        <v>35</v>
      </c>
      <c r="E4477" s="7" t="n">
        <v>0</v>
      </c>
      <c r="F4477" s="7" t="n">
        <v>0</v>
      </c>
      <c r="G4477" s="7" t="n">
        <v>1</v>
      </c>
      <c r="H4477" s="7" t="n">
        <v>12</v>
      </c>
      <c r="I4477" s="7" t="n">
        <v>19</v>
      </c>
      <c r="J4477" s="7" t="n">
        <v>1</v>
      </c>
    </row>
    <row r="4478" spans="1:21">
      <c r="A4478" t="s">
        <v>4</v>
      </c>
      <c r="B4478" s="4" t="s">
        <v>5</v>
      </c>
      <c r="C4478" s="4" t="s">
        <v>13</v>
      </c>
      <c r="D4478" s="4" t="s">
        <v>10</v>
      </c>
      <c r="E4478" s="4" t="s">
        <v>13</v>
      </c>
      <c r="F4478" s="4" t="s">
        <v>20</v>
      </c>
    </row>
    <row r="4479" spans="1:21">
      <c r="A4479" t="n">
        <v>29042</v>
      </c>
      <c r="B4479" s="10" t="n">
        <v>5</v>
      </c>
      <c r="C4479" s="7" t="n">
        <v>30</v>
      </c>
      <c r="D4479" s="7" t="n">
        <v>22</v>
      </c>
      <c r="E4479" s="7" t="n">
        <v>1</v>
      </c>
      <c r="F4479" s="11" t="n">
        <f t="normal" ca="1">A4507</f>
        <v>0</v>
      </c>
    </row>
    <row r="4480" spans="1:21">
      <c r="A4480" t="s">
        <v>4</v>
      </c>
      <c r="B4480" s="4" t="s">
        <v>5</v>
      </c>
      <c r="C4480" s="4" t="s">
        <v>13</v>
      </c>
      <c r="D4480" s="36" t="s">
        <v>81</v>
      </c>
      <c r="E4480" s="4" t="s">
        <v>5</v>
      </c>
      <c r="F4480" s="4" t="s">
        <v>13</v>
      </c>
      <c r="G4480" s="4" t="s">
        <v>10</v>
      </c>
      <c r="H4480" s="36" t="s">
        <v>82</v>
      </c>
      <c r="I4480" s="4" t="s">
        <v>13</v>
      </c>
      <c r="J4480" s="4" t="s">
        <v>13</v>
      </c>
      <c r="K4480" s="4" t="s">
        <v>20</v>
      </c>
    </row>
    <row r="4481" spans="1:11">
      <c r="A4481" t="n">
        <v>29051</v>
      </c>
      <c r="B4481" s="10" t="n">
        <v>5</v>
      </c>
      <c r="C4481" s="7" t="n">
        <v>28</v>
      </c>
      <c r="D4481" s="36" t="s">
        <v>3</v>
      </c>
      <c r="E4481" s="37" t="n">
        <v>64</v>
      </c>
      <c r="F4481" s="7" t="n">
        <v>10</v>
      </c>
      <c r="G4481" s="7" t="n">
        <v>5</v>
      </c>
      <c r="H4481" s="36" t="s">
        <v>3</v>
      </c>
      <c r="I4481" s="7" t="n">
        <v>8</v>
      </c>
      <c r="J4481" s="7" t="n">
        <v>1</v>
      </c>
      <c r="K4481" s="11" t="n">
        <f t="normal" ca="1">A4483</f>
        <v>0</v>
      </c>
    </row>
    <row r="4482" spans="1:11">
      <c r="A4482" t="s">
        <v>4</v>
      </c>
      <c r="B4482" s="4" t="s">
        <v>5</v>
      </c>
      <c r="C4482" s="4" t="s">
        <v>13</v>
      </c>
      <c r="D4482" s="4" t="s">
        <v>10</v>
      </c>
    </row>
    <row r="4483" spans="1:11">
      <c r="A4483" t="n">
        <v>29063</v>
      </c>
      <c r="B4483" s="37" t="n">
        <v>64</v>
      </c>
      <c r="C4483" s="7" t="n">
        <v>0</v>
      </c>
      <c r="D4483" s="7" t="n">
        <v>5</v>
      </c>
    </row>
    <row r="4484" spans="1:11">
      <c r="A4484" t="s">
        <v>4</v>
      </c>
      <c r="B4484" s="4" t="s">
        <v>5</v>
      </c>
      <c r="C4484" s="4" t="s">
        <v>10</v>
      </c>
      <c r="D4484" s="4" t="s">
        <v>13</v>
      </c>
      <c r="E4484" s="4" t="s">
        <v>13</v>
      </c>
      <c r="F4484" s="4" t="s">
        <v>6</v>
      </c>
    </row>
    <row r="4485" spans="1:11">
      <c r="A4485" t="n">
        <v>29067</v>
      </c>
      <c r="B4485" s="22" t="n">
        <v>20</v>
      </c>
      <c r="C4485" s="7" t="n">
        <v>5</v>
      </c>
      <c r="D4485" s="7" t="n">
        <v>3</v>
      </c>
      <c r="E4485" s="7" t="n">
        <v>10</v>
      </c>
      <c r="F4485" s="7" t="s">
        <v>80</v>
      </c>
    </row>
    <row r="4486" spans="1:11">
      <c r="A4486" t="s">
        <v>4</v>
      </c>
      <c r="B4486" s="4" t="s">
        <v>5</v>
      </c>
      <c r="C4486" s="4" t="s">
        <v>10</v>
      </c>
    </row>
    <row r="4487" spans="1:11">
      <c r="A4487" t="n">
        <v>29085</v>
      </c>
      <c r="B4487" s="35" t="n">
        <v>16</v>
      </c>
      <c r="C4487" s="7" t="n">
        <v>0</v>
      </c>
    </row>
    <row r="4488" spans="1:11">
      <c r="A4488" t="s">
        <v>4</v>
      </c>
      <c r="B4488" s="4" t="s">
        <v>5</v>
      </c>
      <c r="C4488" s="4" t="s">
        <v>13</v>
      </c>
      <c r="D4488" s="4" t="s">
        <v>10</v>
      </c>
      <c r="E4488" s="4" t="s">
        <v>6</v>
      </c>
      <c r="F4488" s="4" t="s">
        <v>6</v>
      </c>
    </row>
    <row r="4489" spans="1:11">
      <c r="A4489" t="n">
        <v>29088</v>
      </c>
      <c r="B4489" s="38" t="n">
        <v>36</v>
      </c>
      <c r="C4489" s="7" t="n">
        <v>10</v>
      </c>
      <c r="D4489" s="7" t="n">
        <v>5</v>
      </c>
      <c r="E4489" s="7" t="s">
        <v>95</v>
      </c>
      <c r="F4489" s="7" t="s">
        <v>12</v>
      </c>
    </row>
    <row r="4490" spans="1:11">
      <c r="A4490" t="s">
        <v>4</v>
      </c>
      <c r="B4490" s="4" t="s">
        <v>5</v>
      </c>
      <c r="C4490" s="4" t="s">
        <v>13</v>
      </c>
      <c r="D4490" s="4" t="s">
        <v>10</v>
      </c>
      <c r="E4490" s="4" t="s">
        <v>13</v>
      </c>
      <c r="F4490" s="4" t="s">
        <v>6</v>
      </c>
      <c r="G4490" s="4" t="s">
        <v>6</v>
      </c>
      <c r="H4490" s="4" t="s">
        <v>6</v>
      </c>
      <c r="I4490" s="4" t="s">
        <v>6</v>
      </c>
      <c r="J4490" s="4" t="s">
        <v>6</v>
      </c>
      <c r="K4490" s="4" t="s">
        <v>6</v>
      </c>
      <c r="L4490" s="4" t="s">
        <v>6</v>
      </c>
      <c r="M4490" s="4" t="s">
        <v>6</v>
      </c>
      <c r="N4490" s="4" t="s">
        <v>6</v>
      </c>
      <c r="O4490" s="4" t="s">
        <v>6</v>
      </c>
      <c r="P4490" s="4" t="s">
        <v>6</v>
      </c>
      <c r="Q4490" s="4" t="s">
        <v>6</v>
      </c>
      <c r="R4490" s="4" t="s">
        <v>6</v>
      </c>
      <c r="S4490" s="4" t="s">
        <v>6</v>
      </c>
      <c r="T4490" s="4" t="s">
        <v>6</v>
      </c>
      <c r="U4490" s="4" t="s">
        <v>6</v>
      </c>
    </row>
    <row r="4491" spans="1:11">
      <c r="A4491" t="n">
        <v>29106</v>
      </c>
      <c r="B4491" s="38" t="n">
        <v>36</v>
      </c>
      <c r="C4491" s="7" t="n">
        <v>8</v>
      </c>
      <c r="D4491" s="7" t="n">
        <v>5</v>
      </c>
      <c r="E4491" s="7" t="n">
        <v>0</v>
      </c>
      <c r="F4491" s="7" t="s">
        <v>93</v>
      </c>
      <c r="G4491" s="7" t="s">
        <v>12</v>
      </c>
      <c r="H4491" s="7" t="s">
        <v>12</v>
      </c>
      <c r="I4491" s="7" t="s">
        <v>12</v>
      </c>
      <c r="J4491" s="7" t="s">
        <v>12</v>
      </c>
      <c r="K4491" s="7" t="s">
        <v>12</v>
      </c>
      <c r="L4491" s="7" t="s">
        <v>12</v>
      </c>
      <c r="M4491" s="7" t="s">
        <v>12</v>
      </c>
      <c r="N4491" s="7" t="s">
        <v>12</v>
      </c>
      <c r="O4491" s="7" t="s">
        <v>12</v>
      </c>
      <c r="P4491" s="7" t="s">
        <v>12</v>
      </c>
      <c r="Q4491" s="7" t="s">
        <v>12</v>
      </c>
      <c r="R4491" s="7" t="s">
        <v>12</v>
      </c>
      <c r="S4491" s="7" t="s">
        <v>12</v>
      </c>
      <c r="T4491" s="7" t="s">
        <v>12</v>
      </c>
      <c r="U4491" s="7" t="s">
        <v>12</v>
      </c>
    </row>
    <row r="4492" spans="1:11">
      <c r="A4492" t="s">
        <v>4</v>
      </c>
      <c r="B4492" s="4" t="s">
        <v>5</v>
      </c>
      <c r="C4492" s="4" t="s">
        <v>10</v>
      </c>
      <c r="D4492" s="4" t="s">
        <v>13</v>
      </c>
      <c r="E4492" s="4" t="s">
        <v>6</v>
      </c>
      <c r="F4492" s="4" t="s">
        <v>22</v>
      </c>
      <c r="G4492" s="4" t="s">
        <v>22</v>
      </c>
      <c r="H4492" s="4" t="s">
        <v>22</v>
      </c>
    </row>
    <row r="4493" spans="1:11">
      <c r="A4493" t="n">
        <v>29137</v>
      </c>
      <c r="B4493" s="39" t="n">
        <v>48</v>
      </c>
      <c r="C4493" s="7" t="n">
        <v>5</v>
      </c>
      <c r="D4493" s="7" t="n">
        <v>0</v>
      </c>
      <c r="E4493" s="7" t="s">
        <v>93</v>
      </c>
      <c r="F4493" s="7" t="n">
        <v>0</v>
      </c>
      <c r="G4493" s="7" t="n">
        <v>1</v>
      </c>
      <c r="H4493" s="7" t="n">
        <v>1.40129846432482e-45</v>
      </c>
    </row>
    <row r="4494" spans="1:11">
      <c r="A4494" t="s">
        <v>4</v>
      </c>
      <c r="B4494" s="4" t="s">
        <v>5</v>
      </c>
      <c r="C4494" s="4" t="s">
        <v>13</v>
      </c>
      <c r="D4494" s="4" t="s">
        <v>10</v>
      </c>
      <c r="E4494" s="4" t="s">
        <v>6</v>
      </c>
      <c r="F4494" s="4" t="s">
        <v>6</v>
      </c>
      <c r="G4494" s="4" t="s">
        <v>6</v>
      </c>
      <c r="H4494" s="4" t="s">
        <v>6</v>
      </c>
    </row>
    <row r="4495" spans="1:11">
      <c r="A4495" t="n">
        <v>29164</v>
      </c>
      <c r="B4495" s="40" t="n">
        <v>51</v>
      </c>
      <c r="C4495" s="7" t="n">
        <v>3</v>
      </c>
      <c r="D4495" s="7" t="n">
        <v>5</v>
      </c>
      <c r="E4495" s="7" t="s">
        <v>86</v>
      </c>
      <c r="F4495" s="7" t="s">
        <v>89</v>
      </c>
      <c r="G4495" s="7" t="s">
        <v>88</v>
      </c>
      <c r="H4495" s="7" t="s">
        <v>89</v>
      </c>
    </row>
    <row r="4496" spans="1:11">
      <c r="A4496" t="s">
        <v>4</v>
      </c>
      <c r="B4496" s="4" t="s">
        <v>5</v>
      </c>
      <c r="C4496" s="4" t="s">
        <v>10</v>
      </c>
      <c r="D4496" s="4" t="s">
        <v>9</v>
      </c>
    </row>
    <row r="4497" spans="1:21">
      <c r="A4497" t="n">
        <v>29185</v>
      </c>
      <c r="B4497" s="41" t="n">
        <v>43</v>
      </c>
      <c r="C4497" s="7" t="n">
        <v>5</v>
      </c>
      <c r="D4497" s="7" t="n">
        <v>256</v>
      </c>
    </row>
    <row r="4498" spans="1:21">
      <c r="A4498" t="s">
        <v>4</v>
      </c>
      <c r="B4498" s="4" t="s">
        <v>5</v>
      </c>
      <c r="C4498" s="4" t="s">
        <v>10</v>
      </c>
      <c r="D4498" s="4" t="s">
        <v>9</v>
      </c>
    </row>
    <row r="4499" spans="1:21">
      <c r="A4499" t="n">
        <v>29192</v>
      </c>
      <c r="B4499" s="41" t="n">
        <v>43</v>
      </c>
      <c r="C4499" s="7" t="n">
        <v>5</v>
      </c>
      <c r="D4499" s="7" t="n">
        <v>8388608</v>
      </c>
    </row>
    <row r="4500" spans="1:21">
      <c r="A4500" t="s">
        <v>4</v>
      </c>
      <c r="B4500" s="4" t="s">
        <v>5</v>
      </c>
      <c r="C4500" s="4" t="s">
        <v>13</v>
      </c>
      <c r="D4500" s="4" t="s">
        <v>6</v>
      </c>
    </row>
    <row r="4501" spans="1:21">
      <c r="A4501" t="n">
        <v>29199</v>
      </c>
      <c r="B4501" s="8" t="n">
        <v>2</v>
      </c>
      <c r="C4501" s="7" t="n">
        <v>11</v>
      </c>
      <c r="D4501" s="7" t="s">
        <v>143</v>
      </c>
    </row>
    <row r="4502" spans="1:21">
      <c r="A4502" t="s">
        <v>4</v>
      </c>
      <c r="B4502" s="4" t="s">
        <v>5</v>
      </c>
      <c r="C4502" s="4" t="s">
        <v>10</v>
      </c>
      <c r="D4502" s="4" t="s">
        <v>13</v>
      </c>
      <c r="E4502" s="4" t="s">
        <v>13</v>
      </c>
      <c r="F4502" s="4" t="s">
        <v>6</v>
      </c>
    </row>
    <row r="4503" spans="1:21">
      <c r="A4503" t="n">
        <v>29222</v>
      </c>
      <c r="B4503" s="22" t="n">
        <v>20</v>
      </c>
      <c r="C4503" s="7" t="n">
        <v>5</v>
      </c>
      <c r="D4503" s="7" t="n">
        <v>3</v>
      </c>
      <c r="E4503" s="7" t="n">
        <v>11</v>
      </c>
      <c r="F4503" s="7" t="s">
        <v>144</v>
      </c>
    </row>
    <row r="4504" spans="1:21">
      <c r="A4504" t="s">
        <v>4</v>
      </c>
      <c r="B4504" s="4" t="s">
        <v>5</v>
      </c>
      <c r="C4504" s="4" t="s">
        <v>13</v>
      </c>
      <c r="D4504" s="4" t="s">
        <v>13</v>
      </c>
      <c r="E4504" s="4" t="s">
        <v>13</v>
      </c>
      <c r="F4504" s="4" t="s">
        <v>13</v>
      </c>
      <c r="G4504" s="4" t="s">
        <v>9</v>
      </c>
      <c r="H4504" s="4" t="s">
        <v>13</v>
      </c>
      <c r="I4504" s="4" t="s">
        <v>13</v>
      </c>
      <c r="J4504" s="4" t="s">
        <v>13</v>
      </c>
    </row>
    <row r="4505" spans="1:21">
      <c r="A4505" t="n">
        <v>29246</v>
      </c>
      <c r="B4505" s="31" t="n">
        <v>18</v>
      </c>
      <c r="C4505" s="7" t="n">
        <v>0</v>
      </c>
      <c r="D4505" s="7" t="n">
        <v>35</v>
      </c>
      <c r="E4505" s="7" t="n">
        <v>0</v>
      </c>
      <c r="F4505" s="7" t="n">
        <v>0</v>
      </c>
      <c r="G4505" s="7" t="n">
        <v>1</v>
      </c>
      <c r="H4505" s="7" t="n">
        <v>12</v>
      </c>
      <c r="I4505" s="7" t="n">
        <v>19</v>
      </c>
      <c r="J4505" s="7" t="n">
        <v>1</v>
      </c>
    </row>
    <row r="4506" spans="1:21">
      <c r="A4506" t="s">
        <v>4</v>
      </c>
      <c r="B4506" s="4" t="s">
        <v>5</v>
      </c>
      <c r="C4506" s="4" t="s">
        <v>13</v>
      </c>
      <c r="D4506" s="4" t="s">
        <v>10</v>
      </c>
      <c r="E4506" s="4" t="s">
        <v>13</v>
      </c>
      <c r="F4506" s="4" t="s">
        <v>20</v>
      </c>
    </row>
    <row r="4507" spans="1:21">
      <c r="A4507" t="n">
        <v>29258</v>
      </c>
      <c r="B4507" s="10" t="n">
        <v>5</v>
      </c>
      <c r="C4507" s="7" t="n">
        <v>30</v>
      </c>
      <c r="D4507" s="7" t="n">
        <v>23</v>
      </c>
      <c r="E4507" s="7" t="n">
        <v>1</v>
      </c>
      <c r="F4507" s="11" t="n">
        <f t="normal" ca="1">A4535</f>
        <v>0</v>
      </c>
    </row>
    <row r="4508" spans="1:21">
      <c r="A4508" t="s">
        <v>4</v>
      </c>
      <c r="B4508" s="4" t="s">
        <v>5</v>
      </c>
      <c r="C4508" s="4" t="s">
        <v>13</v>
      </c>
      <c r="D4508" s="36" t="s">
        <v>81</v>
      </c>
      <c r="E4508" s="4" t="s">
        <v>5</v>
      </c>
      <c r="F4508" s="4" t="s">
        <v>13</v>
      </c>
      <c r="G4508" s="4" t="s">
        <v>10</v>
      </c>
      <c r="H4508" s="36" t="s">
        <v>82</v>
      </c>
      <c r="I4508" s="4" t="s">
        <v>13</v>
      </c>
      <c r="J4508" s="4" t="s">
        <v>13</v>
      </c>
      <c r="K4508" s="4" t="s">
        <v>20</v>
      </c>
    </row>
    <row r="4509" spans="1:21">
      <c r="A4509" t="n">
        <v>29267</v>
      </c>
      <c r="B4509" s="10" t="n">
        <v>5</v>
      </c>
      <c r="C4509" s="7" t="n">
        <v>28</v>
      </c>
      <c r="D4509" s="36" t="s">
        <v>3</v>
      </c>
      <c r="E4509" s="37" t="n">
        <v>64</v>
      </c>
      <c r="F4509" s="7" t="n">
        <v>10</v>
      </c>
      <c r="G4509" s="7" t="n">
        <v>6</v>
      </c>
      <c r="H4509" s="36" t="s">
        <v>3</v>
      </c>
      <c r="I4509" s="7" t="n">
        <v>8</v>
      </c>
      <c r="J4509" s="7" t="n">
        <v>1</v>
      </c>
      <c r="K4509" s="11" t="n">
        <f t="normal" ca="1">A4511</f>
        <v>0</v>
      </c>
    </row>
    <row r="4510" spans="1:21">
      <c r="A4510" t="s">
        <v>4</v>
      </c>
      <c r="B4510" s="4" t="s">
        <v>5</v>
      </c>
      <c r="C4510" s="4" t="s">
        <v>13</v>
      </c>
      <c r="D4510" s="4" t="s">
        <v>10</v>
      </c>
    </row>
    <row r="4511" spans="1:21">
      <c r="A4511" t="n">
        <v>29279</v>
      </c>
      <c r="B4511" s="37" t="n">
        <v>64</v>
      </c>
      <c r="C4511" s="7" t="n">
        <v>0</v>
      </c>
      <c r="D4511" s="7" t="n">
        <v>6</v>
      </c>
    </row>
    <row r="4512" spans="1:21">
      <c r="A4512" t="s">
        <v>4</v>
      </c>
      <c r="B4512" s="4" t="s">
        <v>5</v>
      </c>
      <c r="C4512" s="4" t="s">
        <v>10</v>
      </c>
      <c r="D4512" s="4" t="s">
        <v>13</v>
      </c>
      <c r="E4512" s="4" t="s">
        <v>13</v>
      </c>
      <c r="F4512" s="4" t="s">
        <v>6</v>
      </c>
    </row>
    <row r="4513" spans="1:11">
      <c r="A4513" t="n">
        <v>29283</v>
      </c>
      <c r="B4513" s="22" t="n">
        <v>20</v>
      </c>
      <c r="C4513" s="7" t="n">
        <v>6</v>
      </c>
      <c r="D4513" s="7" t="n">
        <v>3</v>
      </c>
      <c r="E4513" s="7" t="n">
        <v>10</v>
      </c>
      <c r="F4513" s="7" t="s">
        <v>80</v>
      </c>
    </row>
    <row r="4514" spans="1:11">
      <c r="A4514" t="s">
        <v>4</v>
      </c>
      <c r="B4514" s="4" t="s">
        <v>5</v>
      </c>
      <c r="C4514" s="4" t="s">
        <v>10</v>
      </c>
    </row>
    <row r="4515" spans="1:11">
      <c r="A4515" t="n">
        <v>29301</v>
      </c>
      <c r="B4515" s="35" t="n">
        <v>16</v>
      </c>
      <c r="C4515" s="7" t="n">
        <v>0</v>
      </c>
    </row>
    <row r="4516" spans="1:11">
      <c r="A4516" t="s">
        <v>4</v>
      </c>
      <c r="B4516" s="4" t="s">
        <v>5</v>
      </c>
      <c r="C4516" s="4" t="s">
        <v>13</v>
      </c>
      <c r="D4516" s="4" t="s">
        <v>10</v>
      </c>
      <c r="E4516" s="4" t="s">
        <v>6</v>
      </c>
      <c r="F4516" s="4" t="s">
        <v>6</v>
      </c>
    </row>
    <row r="4517" spans="1:11">
      <c r="A4517" t="n">
        <v>29304</v>
      </c>
      <c r="B4517" s="38" t="n">
        <v>36</v>
      </c>
      <c r="C4517" s="7" t="n">
        <v>10</v>
      </c>
      <c r="D4517" s="7" t="n">
        <v>6</v>
      </c>
      <c r="E4517" s="7" t="s">
        <v>96</v>
      </c>
      <c r="F4517" s="7" t="s">
        <v>12</v>
      </c>
    </row>
    <row r="4518" spans="1:11">
      <c r="A4518" t="s">
        <v>4</v>
      </c>
      <c r="B4518" s="4" t="s">
        <v>5</v>
      </c>
      <c r="C4518" s="4" t="s">
        <v>13</v>
      </c>
      <c r="D4518" s="4" t="s">
        <v>10</v>
      </c>
      <c r="E4518" s="4" t="s">
        <v>13</v>
      </c>
      <c r="F4518" s="4" t="s">
        <v>6</v>
      </c>
      <c r="G4518" s="4" t="s">
        <v>6</v>
      </c>
      <c r="H4518" s="4" t="s">
        <v>6</v>
      </c>
      <c r="I4518" s="4" t="s">
        <v>6</v>
      </c>
      <c r="J4518" s="4" t="s">
        <v>6</v>
      </c>
      <c r="K4518" s="4" t="s">
        <v>6</v>
      </c>
      <c r="L4518" s="4" t="s">
        <v>6</v>
      </c>
      <c r="M4518" s="4" t="s">
        <v>6</v>
      </c>
      <c r="N4518" s="4" t="s">
        <v>6</v>
      </c>
      <c r="O4518" s="4" t="s">
        <v>6</v>
      </c>
      <c r="P4518" s="4" t="s">
        <v>6</v>
      </c>
      <c r="Q4518" s="4" t="s">
        <v>6</v>
      </c>
      <c r="R4518" s="4" t="s">
        <v>6</v>
      </c>
      <c r="S4518" s="4" t="s">
        <v>6</v>
      </c>
      <c r="T4518" s="4" t="s">
        <v>6</v>
      </c>
      <c r="U4518" s="4" t="s">
        <v>6</v>
      </c>
    </row>
    <row r="4519" spans="1:11">
      <c r="A4519" t="n">
        <v>29322</v>
      </c>
      <c r="B4519" s="38" t="n">
        <v>36</v>
      </c>
      <c r="C4519" s="7" t="n">
        <v>8</v>
      </c>
      <c r="D4519" s="7" t="n">
        <v>6</v>
      </c>
      <c r="E4519" s="7" t="n">
        <v>0</v>
      </c>
      <c r="F4519" s="7" t="s">
        <v>85</v>
      </c>
      <c r="G4519" s="7" t="s">
        <v>12</v>
      </c>
      <c r="H4519" s="7" t="s">
        <v>12</v>
      </c>
      <c r="I4519" s="7" t="s">
        <v>12</v>
      </c>
      <c r="J4519" s="7" t="s">
        <v>12</v>
      </c>
      <c r="K4519" s="7" t="s">
        <v>12</v>
      </c>
      <c r="L4519" s="7" t="s">
        <v>12</v>
      </c>
      <c r="M4519" s="7" t="s">
        <v>12</v>
      </c>
      <c r="N4519" s="7" t="s">
        <v>12</v>
      </c>
      <c r="O4519" s="7" t="s">
        <v>12</v>
      </c>
      <c r="P4519" s="7" t="s">
        <v>12</v>
      </c>
      <c r="Q4519" s="7" t="s">
        <v>12</v>
      </c>
      <c r="R4519" s="7" t="s">
        <v>12</v>
      </c>
      <c r="S4519" s="7" t="s">
        <v>12</v>
      </c>
      <c r="T4519" s="7" t="s">
        <v>12</v>
      </c>
      <c r="U4519" s="7" t="s">
        <v>12</v>
      </c>
    </row>
    <row r="4520" spans="1:11">
      <c r="A4520" t="s">
        <v>4</v>
      </c>
      <c r="B4520" s="4" t="s">
        <v>5</v>
      </c>
      <c r="C4520" s="4" t="s">
        <v>10</v>
      </c>
      <c r="D4520" s="4" t="s">
        <v>13</v>
      </c>
      <c r="E4520" s="4" t="s">
        <v>6</v>
      </c>
      <c r="F4520" s="4" t="s">
        <v>22</v>
      </c>
      <c r="G4520" s="4" t="s">
        <v>22</v>
      </c>
      <c r="H4520" s="4" t="s">
        <v>22</v>
      </c>
    </row>
    <row r="4521" spans="1:11">
      <c r="A4521" t="n">
        <v>29352</v>
      </c>
      <c r="B4521" s="39" t="n">
        <v>48</v>
      </c>
      <c r="C4521" s="7" t="n">
        <v>6</v>
      </c>
      <c r="D4521" s="7" t="n">
        <v>0</v>
      </c>
      <c r="E4521" s="7" t="s">
        <v>85</v>
      </c>
      <c r="F4521" s="7" t="n">
        <v>0</v>
      </c>
      <c r="G4521" s="7" t="n">
        <v>1</v>
      </c>
      <c r="H4521" s="7" t="n">
        <v>1.40129846432482e-45</v>
      </c>
    </row>
    <row r="4522" spans="1:11">
      <c r="A4522" t="s">
        <v>4</v>
      </c>
      <c r="B4522" s="4" t="s">
        <v>5</v>
      </c>
      <c r="C4522" s="4" t="s">
        <v>13</v>
      </c>
      <c r="D4522" s="4" t="s">
        <v>10</v>
      </c>
      <c r="E4522" s="4" t="s">
        <v>6</v>
      </c>
      <c r="F4522" s="4" t="s">
        <v>6</v>
      </c>
      <c r="G4522" s="4" t="s">
        <v>6</v>
      </c>
      <c r="H4522" s="4" t="s">
        <v>6</v>
      </c>
    </row>
    <row r="4523" spans="1:11">
      <c r="A4523" t="n">
        <v>29378</v>
      </c>
      <c r="B4523" s="40" t="n">
        <v>51</v>
      </c>
      <c r="C4523" s="7" t="n">
        <v>3</v>
      </c>
      <c r="D4523" s="7" t="n">
        <v>6</v>
      </c>
      <c r="E4523" s="7" t="s">
        <v>86</v>
      </c>
      <c r="F4523" s="7" t="s">
        <v>87</v>
      </c>
      <c r="G4523" s="7" t="s">
        <v>88</v>
      </c>
      <c r="H4523" s="7" t="s">
        <v>89</v>
      </c>
    </row>
    <row r="4524" spans="1:11">
      <c r="A4524" t="s">
        <v>4</v>
      </c>
      <c r="B4524" s="4" t="s">
        <v>5</v>
      </c>
      <c r="C4524" s="4" t="s">
        <v>10</v>
      </c>
      <c r="D4524" s="4" t="s">
        <v>9</v>
      </c>
    </row>
    <row r="4525" spans="1:11">
      <c r="A4525" t="n">
        <v>29399</v>
      </c>
      <c r="B4525" s="41" t="n">
        <v>43</v>
      </c>
      <c r="C4525" s="7" t="n">
        <v>6</v>
      </c>
      <c r="D4525" s="7" t="n">
        <v>256</v>
      </c>
    </row>
    <row r="4526" spans="1:11">
      <c r="A4526" t="s">
        <v>4</v>
      </c>
      <c r="B4526" s="4" t="s">
        <v>5</v>
      </c>
      <c r="C4526" s="4" t="s">
        <v>10</v>
      </c>
      <c r="D4526" s="4" t="s">
        <v>9</v>
      </c>
    </row>
    <row r="4527" spans="1:11">
      <c r="A4527" t="n">
        <v>29406</v>
      </c>
      <c r="B4527" s="41" t="n">
        <v>43</v>
      </c>
      <c r="C4527" s="7" t="n">
        <v>6</v>
      </c>
      <c r="D4527" s="7" t="n">
        <v>8388608</v>
      </c>
    </row>
    <row r="4528" spans="1:11">
      <c r="A4528" t="s">
        <v>4</v>
      </c>
      <c r="B4528" s="4" t="s">
        <v>5</v>
      </c>
      <c r="C4528" s="4" t="s">
        <v>13</v>
      </c>
      <c r="D4528" s="4" t="s">
        <v>6</v>
      </c>
    </row>
    <row r="4529" spans="1:21">
      <c r="A4529" t="n">
        <v>29413</v>
      </c>
      <c r="B4529" s="8" t="n">
        <v>2</v>
      </c>
      <c r="C4529" s="7" t="n">
        <v>11</v>
      </c>
      <c r="D4529" s="7" t="s">
        <v>143</v>
      </c>
    </row>
    <row r="4530" spans="1:21">
      <c r="A4530" t="s">
        <v>4</v>
      </c>
      <c r="B4530" s="4" t="s">
        <v>5</v>
      </c>
      <c r="C4530" s="4" t="s">
        <v>10</v>
      </c>
      <c r="D4530" s="4" t="s">
        <v>13</v>
      </c>
      <c r="E4530" s="4" t="s">
        <v>13</v>
      </c>
      <c r="F4530" s="4" t="s">
        <v>6</v>
      </c>
    </row>
    <row r="4531" spans="1:21">
      <c r="A4531" t="n">
        <v>29436</v>
      </c>
      <c r="B4531" s="22" t="n">
        <v>20</v>
      </c>
      <c r="C4531" s="7" t="n">
        <v>6</v>
      </c>
      <c r="D4531" s="7" t="n">
        <v>3</v>
      </c>
      <c r="E4531" s="7" t="n">
        <v>11</v>
      </c>
      <c r="F4531" s="7" t="s">
        <v>144</v>
      </c>
    </row>
    <row r="4532" spans="1:21">
      <c r="A4532" t="s">
        <v>4</v>
      </c>
      <c r="B4532" s="4" t="s">
        <v>5</v>
      </c>
      <c r="C4532" s="4" t="s">
        <v>13</v>
      </c>
      <c r="D4532" s="4" t="s">
        <v>13</v>
      </c>
      <c r="E4532" s="4" t="s">
        <v>13</v>
      </c>
      <c r="F4532" s="4" t="s">
        <v>13</v>
      </c>
      <c r="G4532" s="4" t="s">
        <v>9</v>
      </c>
      <c r="H4532" s="4" t="s">
        <v>13</v>
      </c>
      <c r="I4532" s="4" t="s">
        <v>13</v>
      </c>
      <c r="J4532" s="4" t="s">
        <v>13</v>
      </c>
    </row>
    <row r="4533" spans="1:21">
      <c r="A4533" t="n">
        <v>29460</v>
      </c>
      <c r="B4533" s="31" t="n">
        <v>18</v>
      </c>
      <c r="C4533" s="7" t="n">
        <v>0</v>
      </c>
      <c r="D4533" s="7" t="n">
        <v>35</v>
      </c>
      <c r="E4533" s="7" t="n">
        <v>0</v>
      </c>
      <c r="F4533" s="7" t="n">
        <v>0</v>
      </c>
      <c r="G4533" s="7" t="n">
        <v>1</v>
      </c>
      <c r="H4533" s="7" t="n">
        <v>12</v>
      </c>
      <c r="I4533" s="7" t="n">
        <v>19</v>
      </c>
      <c r="J4533" s="7" t="n">
        <v>1</v>
      </c>
    </row>
    <row r="4534" spans="1:21">
      <c r="A4534" t="s">
        <v>4</v>
      </c>
      <c r="B4534" s="4" t="s">
        <v>5</v>
      </c>
      <c r="C4534" s="4" t="s">
        <v>13</v>
      </c>
      <c r="D4534" s="4" t="s">
        <v>10</v>
      </c>
      <c r="E4534" s="4" t="s">
        <v>13</v>
      </c>
      <c r="F4534" s="4" t="s">
        <v>20</v>
      </c>
    </row>
    <row r="4535" spans="1:21">
      <c r="A4535" t="n">
        <v>29472</v>
      </c>
      <c r="B4535" s="10" t="n">
        <v>5</v>
      </c>
      <c r="C4535" s="7" t="n">
        <v>30</v>
      </c>
      <c r="D4535" s="7" t="n">
        <v>24</v>
      </c>
      <c r="E4535" s="7" t="n">
        <v>1</v>
      </c>
      <c r="F4535" s="11" t="n">
        <f t="normal" ca="1">A4563</f>
        <v>0</v>
      </c>
    </row>
    <row r="4536" spans="1:21">
      <c r="A4536" t="s">
        <v>4</v>
      </c>
      <c r="B4536" s="4" t="s">
        <v>5</v>
      </c>
      <c r="C4536" s="4" t="s">
        <v>13</v>
      </c>
      <c r="D4536" s="36" t="s">
        <v>81</v>
      </c>
      <c r="E4536" s="4" t="s">
        <v>5</v>
      </c>
      <c r="F4536" s="4" t="s">
        <v>13</v>
      </c>
      <c r="G4536" s="4" t="s">
        <v>10</v>
      </c>
      <c r="H4536" s="36" t="s">
        <v>82</v>
      </c>
      <c r="I4536" s="4" t="s">
        <v>13</v>
      </c>
      <c r="J4536" s="4" t="s">
        <v>13</v>
      </c>
      <c r="K4536" s="4" t="s">
        <v>20</v>
      </c>
    </row>
    <row r="4537" spans="1:21">
      <c r="A4537" t="n">
        <v>29481</v>
      </c>
      <c r="B4537" s="10" t="n">
        <v>5</v>
      </c>
      <c r="C4537" s="7" t="n">
        <v>28</v>
      </c>
      <c r="D4537" s="36" t="s">
        <v>3</v>
      </c>
      <c r="E4537" s="37" t="n">
        <v>64</v>
      </c>
      <c r="F4537" s="7" t="n">
        <v>10</v>
      </c>
      <c r="G4537" s="7" t="n">
        <v>7</v>
      </c>
      <c r="H4537" s="36" t="s">
        <v>3</v>
      </c>
      <c r="I4537" s="7" t="n">
        <v>8</v>
      </c>
      <c r="J4537" s="7" t="n">
        <v>1</v>
      </c>
      <c r="K4537" s="11" t="n">
        <f t="normal" ca="1">A4539</f>
        <v>0</v>
      </c>
    </row>
    <row r="4538" spans="1:21">
      <c r="A4538" t="s">
        <v>4</v>
      </c>
      <c r="B4538" s="4" t="s">
        <v>5</v>
      </c>
      <c r="C4538" s="4" t="s">
        <v>13</v>
      </c>
      <c r="D4538" s="4" t="s">
        <v>10</v>
      </c>
    </row>
    <row r="4539" spans="1:21">
      <c r="A4539" t="n">
        <v>29493</v>
      </c>
      <c r="B4539" s="37" t="n">
        <v>64</v>
      </c>
      <c r="C4539" s="7" t="n">
        <v>0</v>
      </c>
      <c r="D4539" s="7" t="n">
        <v>7</v>
      </c>
    </row>
    <row r="4540" spans="1:21">
      <c r="A4540" t="s">
        <v>4</v>
      </c>
      <c r="B4540" s="4" t="s">
        <v>5</v>
      </c>
      <c r="C4540" s="4" t="s">
        <v>10</v>
      </c>
      <c r="D4540" s="4" t="s">
        <v>13</v>
      </c>
      <c r="E4540" s="4" t="s">
        <v>13</v>
      </c>
      <c r="F4540" s="4" t="s">
        <v>6</v>
      </c>
    </row>
    <row r="4541" spans="1:21">
      <c r="A4541" t="n">
        <v>29497</v>
      </c>
      <c r="B4541" s="22" t="n">
        <v>20</v>
      </c>
      <c r="C4541" s="7" t="n">
        <v>7</v>
      </c>
      <c r="D4541" s="7" t="n">
        <v>3</v>
      </c>
      <c r="E4541" s="7" t="n">
        <v>10</v>
      </c>
      <c r="F4541" s="7" t="s">
        <v>80</v>
      </c>
    </row>
    <row r="4542" spans="1:21">
      <c r="A4542" t="s">
        <v>4</v>
      </c>
      <c r="B4542" s="4" t="s">
        <v>5</v>
      </c>
      <c r="C4542" s="4" t="s">
        <v>10</v>
      </c>
    </row>
    <row r="4543" spans="1:21">
      <c r="A4543" t="n">
        <v>29515</v>
      </c>
      <c r="B4543" s="35" t="n">
        <v>16</v>
      </c>
      <c r="C4543" s="7" t="n">
        <v>0</v>
      </c>
    </row>
    <row r="4544" spans="1:21">
      <c r="A4544" t="s">
        <v>4</v>
      </c>
      <c r="B4544" s="4" t="s">
        <v>5</v>
      </c>
      <c r="C4544" s="4" t="s">
        <v>13</v>
      </c>
      <c r="D4544" s="4" t="s">
        <v>10</v>
      </c>
      <c r="E4544" s="4" t="s">
        <v>6</v>
      </c>
      <c r="F4544" s="4" t="s">
        <v>6</v>
      </c>
    </row>
    <row r="4545" spans="1:11">
      <c r="A4545" t="n">
        <v>29518</v>
      </c>
      <c r="B4545" s="38" t="n">
        <v>36</v>
      </c>
      <c r="C4545" s="7" t="n">
        <v>10</v>
      </c>
      <c r="D4545" s="7" t="n">
        <v>7</v>
      </c>
      <c r="E4545" s="7" t="s">
        <v>97</v>
      </c>
      <c r="F4545" s="7" t="s">
        <v>12</v>
      </c>
    </row>
    <row r="4546" spans="1:11">
      <c r="A4546" t="s">
        <v>4</v>
      </c>
      <c r="B4546" s="4" t="s">
        <v>5</v>
      </c>
      <c r="C4546" s="4" t="s">
        <v>13</v>
      </c>
      <c r="D4546" s="4" t="s">
        <v>10</v>
      </c>
      <c r="E4546" s="4" t="s">
        <v>13</v>
      </c>
      <c r="F4546" s="4" t="s">
        <v>6</v>
      </c>
      <c r="G4546" s="4" t="s">
        <v>6</v>
      </c>
      <c r="H4546" s="4" t="s">
        <v>6</v>
      </c>
      <c r="I4546" s="4" t="s">
        <v>6</v>
      </c>
      <c r="J4546" s="4" t="s">
        <v>6</v>
      </c>
      <c r="K4546" s="4" t="s">
        <v>6</v>
      </c>
      <c r="L4546" s="4" t="s">
        <v>6</v>
      </c>
      <c r="M4546" s="4" t="s">
        <v>6</v>
      </c>
      <c r="N4546" s="4" t="s">
        <v>6</v>
      </c>
      <c r="O4546" s="4" t="s">
        <v>6</v>
      </c>
      <c r="P4546" s="4" t="s">
        <v>6</v>
      </c>
      <c r="Q4546" s="4" t="s">
        <v>6</v>
      </c>
      <c r="R4546" s="4" t="s">
        <v>6</v>
      </c>
      <c r="S4546" s="4" t="s">
        <v>6</v>
      </c>
      <c r="T4546" s="4" t="s">
        <v>6</v>
      </c>
      <c r="U4546" s="4" t="s">
        <v>6</v>
      </c>
    </row>
    <row r="4547" spans="1:11">
      <c r="A4547" t="n">
        <v>29536</v>
      </c>
      <c r="B4547" s="38" t="n">
        <v>36</v>
      </c>
      <c r="C4547" s="7" t="n">
        <v>8</v>
      </c>
      <c r="D4547" s="7" t="n">
        <v>7</v>
      </c>
      <c r="E4547" s="7" t="n">
        <v>0</v>
      </c>
      <c r="F4547" s="7" t="s">
        <v>85</v>
      </c>
      <c r="G4547" s="7" t="s">
        <v>12</v>
      </c>
      <c r="H4547" s="7" t="s">
        <v>12</v>
      </c>
      <c r="I4547" s="7" t="s">
        <v>12</v>
      </c>
      <c r="J4547" s="7" t="s">
        <v>12</v>
      </c>
      <c r="K4547" s="7" t="s">
        <v>12</v>
      </c>
      <c r="L4547" s="7" t="s">
        <v>12</v>
      </c>
      <c r="M4547" s="7" t="s">
        <v>12</v>
      </c>
      <c r="N4547" s="7" t="s">
        <v>12</v>
      </c>
      <c r="O4547" s="7" t="s">
        <v>12</v>
      </c>
      <c r="P4547" s="7" t="s">
        <v>12</v>
      </c>
      <c r="Q4547" s="7" t="s">
        <v>12</v>
      </c>
      <c r="R4547" s="7" t="s">
        <v>12</v>
      </c>
      <c r="S4547" s="7" t="s">
        <v>12</v>
      </c>
      <c r="T4547" s="7" t="s">
        <v>12</v>
      </c>
      <c r="U4547" s="7" t="s">
        <v>12</v>
      </c>
    </row>
    <row r="4548" spans="1:11">
      <c r="A4548" t="s">
        <v>4</v>
      </c>
      <c r="B4548" s="4" t="s">
        <v>5</v>
      </c>
      <c r="C4548" s="4" t="s">
        <v>10</v>
      </c>
      <c r="D4548" s="4" t="s">
        <v>13</v>
      </c>
      <c r="E4548" s="4" t="s">
        <v>6</v>
      </c>
      <c r="F4548" s="4" t="s">
        <v>22</v>
      </c>
      <c r="G4548" s="4" t="s">
        <v>22</v>
      </c>
      <c r="H4548" s="4" t="s">
        <v>22</v>
      </c>
    </row>
    <row r="4549" spans="1:11">
      <c r="A4549" t="n">
        <v>29566</v>
      </c>
      <c r="B4549" s="39" t="n">
        <v>48</v>
      </c>
      <c r="C4549" s="7" t="n">
        <v>7</v>
      </c>
      <c r="D4549" s="7" t="n">
        <v>0</v>
      </c>
      <c r="E4549" s="7" t="s">
        <v>85</v>
      </c>
      <c r="F4549" s="7" t="n">
        <v>0</v>
      </c>
      <c r="G4549" s="7" t="n">
        <v>1</v>
      </c>
      <c r="H4549" s="7" t="n">
        <v>1.40129846432482e-45</v>
      </c>
    </row>
    <row r="4550" spans="1:11">
      <c r="A4550" t="s">
        <v>4</v>
      </c>
      <c r="B4550" s="4" t="s">
        <v>5</v>
      </c>
      <c r="C4550" s="4" t="s">
        <v>13</v>
      </c>
      <c r="D4550" s="4" t="s">
        <v>10</v>
      </c>
      <c r="E4550" s="4" t="s">
        <v>6</v>
      </c>
      <c r="F4550" s="4" t="s">
        <v>6</v>
      </c>
      <c r="G4550" s="4" t="s">
        <v>6</v>
      </c>
      <c r="H4550" s="4" t="s">
        <v>6</v>
      </c>
    </row>
    <row r="4551" spans="1:11">
      <c r="A4551" t="n">
        <v>29592</v>
      </c>
      <c r="B4551" s="40" t="n">
        <v>51</v>
      </c>
      <c r="C4551" s="7" t="n">
        <v>3</v>
      </c>
      <c r="D4551" s="7" t="n">
        <v>7</v>
      </c>
      <c r="E4551" s="7" t="s">
        <v>86</v>
      </c>
      <c r="F4551" s="7" t="s">
        <v>87</v>
      </c>
      <c r="G4551" s="7" t="s">
        <v>88</v>
      </c>
      <c r="H4551" s="7" t="s">
        <v>89</v>
      </c>
    </row>
    <row r="4552" spans="1:11">
      <c r="A4552" t="s">
        <v>4</v>
      </c>
      <c r="B4552" s="4" t="s">
        <v>5</v>
      </c>
      <c r="C4552" s="4" t="s">
        <v>10</v>
      </c>
      <c r="D4552" s="4" t="s">
        <v>9</v>
      </c>
    </row>
    <row r="4553" spans="1:11">
      <c r="A4553" t="n">
        <v>29613</v>
      </c>
      <c r="B4553" s="41" t="n">
        <v>43</v>
      </c>
      <c r="C4553" s="7" t="n">
        <v>7</v>
      </c>
      <c r="D4553" s="7" t="n">
        <v>256</v>
      </c>
    </row>
    <row r="4554" spans="1:11">
      <c r="A4554" t="s">
        <v>4</v>
      </c>
      <c r="B4554" s="4" t="s">
        <v>5</v>
      </c>
      <c r="C4554" s="4" t="s">
        <v>10</v>
      </c>
      <c r="D4554" s="4" t="s">
        <v>9</v>
      </c>
    </row>
    <row r="4555" spans="1:11">
      <c r="A4555" t="n">
        <v>29620</v>
      </c>
      <c r="B4555" s="41" t="n">
        <v>43</v>
      </c>
      <c r="C4555" s="7" t="n">
        <v>7</v>
      </c>
      <c r="D4555" s="7" t="n">
        <v>8388608</v>
      </c>
    </row>
    <row r="4556" spans="1:11">
      <c r="A4556" t="s">
        <v>4</v>
      </c>
      <c r="B4556" s="4" t="s">
        <v>5</v>
      </c>
      <c r="C4556" s="4" t="s">
        <v>13</v>
      </c>
      <c r="D4556" s="4" t="s">
        <v>6</v>
      </c>
    </row>
    <row r="4557" spans="1:11">
      <c r="A4557" t="n">
        <v>29627</v>
      </c>
      <c r="B4557" s="8" t="n">
        <v>2</v>
      </c>
      <c r="C4557" s="7" t="n">
        <v>11</v>
      </c>
      <c r="D4557" s="7" t="s">
        <v>143</v>
      </c>
    </row>
    <row r="4558" spans="1:11">
      <c r="A4558" t="s">
        <v>4</v>
      </c>
      <c r="B4558" s="4" t="s">
        <v>5</v>
      </c>
      <c r="C4558" s="4" t="s">
        <v>10</v>
      </c>
      <c r="D4558" s="4" t="s">
        <v>13</v>
      </c>
      <c r="E4558" s="4" t="s">
        <v>13</v>
      </c>
      <c r="F4558" s="4" t="s">
        <v>6</v>
      </c>
    </row>
    <row r="4559" spans="1:11">
      <c r="A4559" t="n">
        <v>29650</v>
      </c>
      <c r="B4559" s="22" t="n">
        <v>20</v>
      </c>
      <c r="C4559" s="7" t="n">
        <v>7</v>
      </c>
      <c r="D4559" s="7" t="n">
        <v>3</v>
      </c>
      <c r="E4559" s="7" t="n">
        <v>11</v>
      </c>
      <c r="F4559" s="7" t="s">
        <v>144</v>
      </c>
    </row>
    <row r="4560" spans="1:11">
      <c r="A4560" t="s">
        <v>4</v>
      </c>
      <c r="B4560" s="4" t="s">
        <v>5</v>
      </c>
      <c r="C4560" s="4" t="s">
        <v>13</v>
      </c>
      <c r="D4560" s="4" t="s">
        <v>13</v>
      </c>
      <c r="E4560" s="4" t="s">
        <v>13</v>
      </c>
      <c r="F4560" s="4" t="s">
        <v>13</v>
      </c>
      <c r="G4560" s="4" t="s">
        <v>9</v>
      </c>
      <c r="H4560" s="4" t="s">
        <v>13</v>
      </c>
      <c r="I4560" s="4" t="s">
        <v>13</v>
      </c>
      <c r="J4560" s="4" t="s">
        <v>13</v>
      </c>
    </row>
    <row r="4561" spans="1:21">
      <c r="A4561" t="n">
        <v>29674</v>
      </c>
      <c r="B4561" s="31" t="n">
        <v>18</v>
      </c>
      <c r="C4561" s="7" t="n">
        <v>0</v>
      </c>
      <c r="D4561" s="7" t="n">
        <v>35</v>
      </c>
      <c r="E4561" s="7" t="n">
        <v>0</v>
      </c>
      <c r="F4561" s="7" t="n">
        <v>0</v>
      </c>
      <c r="G4561" s="7" t="n">
        <v>1</v>
      </c>
      <c r="H4561" s="7" t="n">
        <v>12</v>
      </c>
      <c r="I4561" s="7" t="n">
        <v>19</v>
      </c>
      <c r="J4561" s="7" t="n">
        <v>1</v>
      </c>
    </row>
    <row r="4562" spans="1:21">
      <c r="A4562" t="s">
        <v>4</v>
      </c>
      <c r="B4562" s="4" t="s">
        <v>5</v>
      </c>
      <c r="C4562" s="4" t="s">
        <v>13</v>
      </c>
      <c r="D4562" s="4" t="s">
        <v>10</v>
      </c>
      <c r="E4562" s="4" t="s">
        <v>13</v>
      </c>
      <c r="F4562" s="4" t="s">
        <v>20</v>
      </c>
    </row>
    <row r="4563" spans="1:21">
      <c r="A4563" t="n">
        <v>29686</v>
      </c>
      <c r="B4563" s="10" t="n">
        <v>5</v>
      </c>
      <c r="C4563" s="7" t="n">
        <v>30</v>
      </c>
      <c r="D4563" s="7" t="n">
        <v>25</v>
      </c>
      <c r="E4563" s="7" t="n">
        <v>1</v>
      </c>
      <c r="F4563" s="11" t="n">
        <f t="normal" ca="1">A4591</f>
        <v>0</v>
      </c>
    </row>
    <row r="4564" spans="1:21">
      <c r="A4564" t="s">
        <v>4</v>
      </c>
      <c r="B4564" s="4" t="s">
        <v>5</v>
      </c>
      <c r="C4564" s="4" t="s">
        <v>13</v>
      </c>
      <c r="D4564" s="36" t="s">
        <v>81</v>
      </c>
      <c r="E4564" s="4" t="s">
        <v>5</v>
      </c>
      <c r="F4564" s="4" t="s">
        <v>13</v>
      </c>
      <c r="G4564" s="4" t="s">
        <v>10</v>
      </c>
      <c r="H4564" s="36" t="s">
        <v>82</v>
      </c>
      <c r="I4564" s="4" t="s">
        <v>13</v>
      </c>
      <c r="J4564" s="4" t="s">
        <v>13</v>
      </c>
      <c r="K4564" s="4" t="s">
        <v>20</v>
      </c>
    </row>
    <row r="4565" spans="1:21">
      <c r="A4565" t="n">
        <v>29695</v>
      </c>
      <c r="B4565" s="10" t="n">
        <v>5</v>
      </c>
      <c r="C4565" s="7" t="n">
        <v>28</v>
      </c>
      <c r="D4565" s="36" t="s">
        <v>3</v>
      </c>
      <c r="E4565" s="37" t="n">
        <v>64</v>
      </c>
      <c r="F4565" s="7" t="n">
        <v>10</v>
      </c>
      <c r="G4565" s="7" t="n">
        <v>8</v>
      </c>
      <c r="H4565" s="36" t="s">
        <v>3</v>
      </c>
      <c r="I4565" s="7" t="n">
        <v>8</v>
      </c>
      <c r="J4565" s="7" t="n">
        <v>1</v>
      </c>
      <c r="K4565" s="11" t="n">
        <f t="normal" ca="1">A4567</f>
        <v>0</v>
      </c>
    </row>
    <row r="4566" spans="1:21">
      <c r="A4566" t="s">
        <v>4</v>
      </c>
      <c r="B4566" s="4" t="s">
        <v>5</v>
      </c>
      <c r="C4566" s="4" t="s">
        <v>13</v>
      </c>
      <c r="D4566" s="4" t="s">
        <v>10</v>
      </c>
    </row>
    <row r="4567" spans="1:21">
      <c r="A4567" t="n">
        <v>29707</v>
      </c>
      <c r="B4567" s="37" t="n">
        <v>64</v>
      </c>
      <c r="C4567" s="7" t="n">
        <v>0</v>
      </c>
      <c r="D4567" s="7" t="n">
        <v>8</v>
      </c>
    </row>
    <row r="4568" spans="1:21">
      <c r="A4568" t="s">
        <v>4</v>
      </c>
      <c r="B4568" s="4" t="s">
        <v>5</v>
      </c>
      <c r="C4568" s="4" t="s">
        <v>10</v>
      </c>
      <c r="D4568" s="4" t="s">
        <v>13</v>
      </c>
      <c r="E4568" s="4" t="s">
        <v>13</v>
      </c>
      <c r="F4568" s="4" t="s">
        <v>6</v>
      </c>
    </row>
    <row r="4569" spans="1:21">
      <c r="A4569" t="n">
        <v>29711</v>
      </c>
      <c r="B4569" s="22" t="n">
        <v>20</v>
      </c>
      <c r="C4569" s="7" t="n">
        <v>8</v>
      </c>
      <c r="D4569" s="7" t="n">
        <v>3</v>
      </c>
      <c r="E4569" s="7" t="n">
        <v>10</v>
      </c>
      <c r="F4569" s="7" t="s">
        <v>80</v>
      </c>
    </row>
    <row r="4570" spans="1:21">
      <c r="A4570" t="s">
        <v>4</v>
      </c>
      <c r="B4570" s="4" t="s">
        <v>5</v>
      </c>
      <c r="C4570" s="4" t="s">
        <v>10</v>
      </c>
    </row>
    <row r="4571" spans="1:21">
      <c r="A4571" t="n">
        <v>29729</v>
      </c>
      <c r="B4571" s="35" t="n">
        <v>16</v>
      </c>
      <c r="C4571" s="7" t="n">
        <v>0</v>
      </c>
    </row>
    <row r="4572" spans="1:21">
      <c r="A4572" t="s">
        <v>4</v>
      </c>
      <c r="B4572" s="4" t="s">
        <v>5</v>
      </c>
      <c r="C4572" s="4" t="s">
        <v>13</v>
      </c>
      <c r="D4572" s="4" t="s">
        <v>10</v>
      </c>
      <c r="E4572" s="4" t="s">
        <v>6</v>
      </c>
      <c r="F4572" s="4" t="s">
        <v>6</v>
      </c>
    </row>
    <row r="4573" spans="1:21">
      <c r="A4573" t="n">
        <v>29732</v>
      </c>
      <c r="B4573" s="38" t="n">
        <v>36</v>
      </c>
      <c r="C4573" s="7" t="n">
        <v>10</v>
      </c>
      <c r="D4573" s="7" t="n">
        <v>8</v>
      </c>
      <c r="E4573" s="7" t="s">
        <v>98</v>
      </c>
      <c r="F4573" s="7" t="s">
        <v>12</v>
      </c>
    </row>
    <row r="4574" spans="1:21">
      <c r="A4574" t="s">
        <v>4</v>
      </c>
      <c r="B4574" s="4" t="s">
        <v>5</v>
      </c>
      <c r="C4574" s="4" t="s">
        <v>13</v>
      </c>
      <c r="D4574" s="4" t="s">
        <v>10</v>
      </c>
      <c r="E4574" s="4" t="s">
        <v>13</v>
      </c>
      <c r="F4574" s="4" t="s">
        <v>6</v>
      </c>
      <c r="G4574" s="4" t="s">
        <v>6</v>
      </c>
      <c r="H4574" s="4" t="s">
        <v>6</v>
      </c>
      <c r="I4574" s="4" t="s">
        <v>6</v>
      </c>
      <c r="J4574" s="4" t="s">
        <v>6</v>
      </c>
      <c r="K4574" s="4" t="s">
        <v>6</v>
      </c>
      <c r="L4574" s="4" t="s">
        <v>6</v>
      </c>
      <c r="M4574" s="4" t="s">
        <v>6</v>
      </c>
      <c r="N4574" s="4" t="s">
        <v>6</v>
      </c>
      <c r="O4574" s="4" t="s">
        <v>6</v>
      </c>
      <c r="P4574" s="4" t="s">
        <v>6</v>
      </c>
      <c r="Q4574" s="4" t="s">
        <v>6</v>
      </c>
      <c r="R4574" s="4" t="s">
        <v>6</v>
      </c>
      <c r="S4574" s="4" t="s">
        <v>6</v>
      </c>
      <c r="T4574" s="4" t="s">
        <v>6</v>
      </c>
      <c r="U4574" s="4" t="s">
        <v>6</v>
      </c>
    </row>
    <row r="4575" spans="1:21">
      <c r="A4575" t="n">
        <v>29750</v>
      </c>
      <c r="B4575" s="38" t="n">
        <v>36</v>
      </c>
      <c r="C4575" s="7" t="n">
        <v>8</v>
      </c>
      <c r="D4575" s="7" t="n">
        <v>8</v>
      </c>
      <c r="E4575" s="7" t="n">
        <v>0</v>
      </c>
      <c r="F4575" s="7" t="s">
        <v>85</v>
      </c>
      <c r="G4575" s="7" t="s">
        <v>12</v>
      </c>
      <c r="H4575" s="7" t="s">
        <v>12</v>
      </c>
      <c r="I4575" s="7" t="s">
        <v>12</v>
      </c>
      <c r="J4575" s="7" t="s">
        <v>12</v>
      </c>
      <c r="K4575" s="7" t="s">
        <v>12</v>
      </c>
      <c r="L4575" s="7" t="s">
        <v>12</v>
      </c>
      <c r="M4575" s="7" t="s">
        <v>12</v>
      </c>
      <c r="N4575" s="7" t="s">
        <v>12</v>
      </c>
      <c r="O4575" s="7" t="s">
        <v>12</v>
      </c>
      <c r="P4575" s="7" t="s">
        <v>12</v>
      </c>
      <c r="Q4575" s="7" t="s">
        <v>12</v>
      </c>
      <c r="R4575" s="7" t="s">
        <v>12</v>
      </c>
      <c r="S4575" s="7" t="s">
        <v>12</v>
      </c>
      <c r="T4575" s="7" t="s">
        <v>12</v>
      </c>
      <c r="U4575" s="7" t="s">
        <v>12</v>
      </c>
    </row>
    <row r="4576" spans="1:21">
      <c r="A4576" t="s">
        <v>4</v>
      </c>
      <c r="B4576" s="4" t="s">
        <v>5</v>
      </c>
      <c r="C4576" s="4" t="s">
        <v>10</v>
      </c>
      <c r="D4576" s="4" t="s">
        <v>13</v>
      </c>
      <c r="E4576" s="4" t="s">
        <v>6</v>
      </c>
      <c r="F4576" s="4" t="s">
        <v>22</v>
      </c>
      <c r="G4576" s="4" t="s">
        <v>22</v>
      </c>
      <c r="H4576" s="4" t="s">
        <v>22</v>
      </c>
    </row>
    <row r="4577" spans="1:21">
      <c r="A4577" t="n">
        <v>29780</v>
      </c>
      <c r="B4577" s="39" t="n">
        <v>48</v>
      </c>
      <c r="C4577" s="7" t="n">
        <v>8</v>
      </c>
      <c r="D4577" s="7" t="n">
        <v>0</v>
      </c>
      <c r="E4577" s="7" t="s">
        <v>85</v>
      </c>
      <c r="F4577" s="7" t="n">
        <v>0</v>
      </c>
      <c r="G4577" s="7" t="n">
        <v>1</v>
      </c>
      <c r="H4577" s="7" t="n">
        <v>1.40129846432482e-45</v>
      </c>
    </row>
    <row r="4578" spans="1:21">
      <c r="A4578" t="s">
        <v>4</v>
      </c>
      <c r="B4578" s="4" t="s">
        <v>5</v>
      </c>
      <c r="C4578" s="4" t="s">
        <v>13</v>
      </c>
      <c r="D4578" s="4" t="s">
        <v>10</v>
      </c>
      <c r="E4578" s="4" t="s">
        <v>6</v>
      </c>
      <c r="F4578" s="4" t="s">
        <v>6</v>
      </c>
      <c r="G4578" s="4" t="s">
        <v>6</v>
      </c>
      <c r="H4578" s="4" t="s">
        <v>6</v>
      </c>
    </row>
    <row r="4579" spans="1:21">
      <c r="A4579" t="n">
        <v>29806</v>
      </c>
      <c r="B4579" s="40" t="n">
        <v>51</v>
      </c>
      <c r="C4579" s="7" t="n">
        <v>3</v>
      </c>
      <c r="D4579" s="7" t="n">
        <v>8</v>
      </c>
      <c r="E4579" s="7" t="s">
        <v>86</v>
      </c>
      <c r="F4579" s="7" t="s">
        <v>87</v>
      </c>
      <c r="G4579" s="7" t="s">
        <v>88</v>
      </c>
      <c r="H4579" s="7" t="s">
        <v>89</v>
      </c>
    </row>
    <row r="4580" spans="1:21">
      <c r="A4580" t="s">
        <v>4</v>
      </c>
      <c r="B4580" s="4" t="s">
        <v>5</v>
      </c>
      <c r="C4580" s="4" t="s">
        <v>10</v>
      </c>
      <c r="D4580" s="4" t="s">
        <v>9</v>
      </c>
    </row>
    <row r="4581" spans="1:21">
      <c r="A4581" t="n">
        <v>29827</v>
      </c>
      <c r="B4581" s="41" t="n">
        <v>43</v>
      </c>
      <c r="C4581" s="7" t="n">
        <v>8</v>
      </c>
      <c r="D4581" s="7" t="n">
        <v>256</v>
      </c>
    </row>
    <row r="4582" spans="1:21">
      <c r="A4582" t="s">
        <v>4</v>
      </c>
      <c r="B4582" s="4" t="s">
        <v>5</v>
      </c>
      <c r="C4582" s="4" t="s">
        <v>10</v>
      </c>
      <c r="D4582" s="4" t="s">
        <v>9</v>
      </c>
    </row>
    <row r="4583" spans="1:21">
      <c r="A4583" t="n">
        <v>29834</v>
      </c>
      <c r="B4583" s="41" t="n">
        <v>43</v>
      </c>
      <c r="C4583" s="7" t="n">
        <v>8</v>
      </c>
      <c r="D4583" s="7" t="n">
        <v>8388608</v>
      </c>
    </row>
    <row r="4584" spans="1:21">
      <c r="A4584" t="s">
        <v>4</v>
      </c>
      <c r="B4584" s="4" t="s">
        <v>5</v>
      </c>
      <c r="C4584" s="4" t="s">
        <v>13</v>
      </c>
      <c r="D4584" s="4" t="s">
        <v>6</v>
      </c>
    </row>
    <row r="4585" spans="1:21">
      <c r="A4585" t="n">
        <v>29841</v>
      </c>
      <c r="B4585" s="8" t="n">
        <v>2</v>
      </c>
      <c r="C4585" s="7" t="n">
        <v>11</v>
      </c>
      <c r="D4585" s="7" t="s">
        <v>143</v>
      </c>
    </row>
    <row r="4586" spans="1:21">
      <c r="A4586" t="s">
        <v>4</v>
      </c>
      <c r="B4586" s="4" t="s">
        <v>5</v>
      </c>
      <c r="C4586" s="4" t="s">
        <v>10</v>
      </c>
      <c r="D4586" s="4" t="s">
        <v>13</v>
      </c>
      <c r="E4586" s="4" t="s">
        <v>13</v>
      </c>
      <c r="F4586" s="4" t="s">
        <v>6</v>
      </c>
    </row>
    <row r="4587" spans="1:21">
      <c r="A4587" t="n">
        <v>29864</v>
      </c>
      <c r="B4587" s="22" t="n">
        <v>20</v>
      </c>
      <c r="C4587" s="7" t="n">
        <v>8</v>
      </c>
      <c r="D4587" s="7" t="n">
        <v>3</v>
      </c>
      <c r="E4587" s="7" t="n">
        <v>11</v>
      </c>
      <c r="F4587" s="7" t="s">
        <v>144</v>
      </c>
    </row>
    <row r="4588" spans="1:21">
      <c r="A4588" t="s">
        <v>4</v>
      </c>
      <c r="B4588" s="4" t="s">
        <v>5</v>
      </c>
      <c r="C4588" s="4" t="s">
        <v>13</v>
      </c>
      <c r="D4588" s="4" t="s">
        <v>13</v>
      </c>
      <c r="E4588" s="4" t="s">
        <v>13</v>
      </c>
      <c r="F4588" s="4" t="s">
        <v>13</v>
      </c>
      <c r="G4588" s="4" t="s">
        <v>9</v>
      </c>
      <c r="H4588" s="4" t="s">
        <v>13</v>
      </c>
      <c r="I4588" s="4" t="s">
        <v>13</v>
      </c>
      <c r="J4588" s="4" t="s">
        <v>13</v>
      </c>
    </row>
    <row r="4589" spans="1:21">
      <c r="A4589" t="n">
        <v>29888</v>
      </c>
      <c r="B4589" s="31" t="n">
        <v>18</v>
      </c>
      <c r="C4589" s="7" t="n">
        <v>0</v>
      </c>
      <c r="D4589" s="7" t="n">
        <v>35</v>
      </c>
      <c r="E4589" s="7" t="n">
        <v>0</v>
      </c>
      <c r="F4589" s="7" t="n">
        <v>0</v>
      </c>
      <c r="G4589" s="7" t="n">
        <v>1</v>
      </c>
      <c r="H4589" s="7" t="n">
        <v>12</v>
      </c>
      <c r="I4589" s="7" t="n">
        <v>19</v>
      </c>
      <c r="J4589" s="7" t="n">
        <v>1</v>
      </c>
    </row>
    <row r="4590" spans="1:21">
      <c r="A4590" t="s">
        <v>4</v>
      </c>
      <c r="B4590" s="4" t="s">
        <v>5</v>
      </c>
      <c r="C4590" s="4" t="s">
        <v>13</v>
      </c>
      <c r="D4590" s="4" t="s">
        <v>10</v>
      </c>
      <c r="E4590" s="4" t="s">
        <v>13</v>
      </c>
      <c r="F4590" s="4" t="s">
        <v>20</v>
      </c>
    </row>
    <row r="4591" spans="1:21">
      <c r="A4591" t="n">
        <v>29900</v>
      </c>
      <c r="B4591" s="10" t="n">
        <v>5</v>
      </c>
      <c r="C4591" s="7" t="n">
        <v>30</v>
      </c>
      <c r="D4591" s="7" t="n">
        <v>26</v>
      </c>
      <c r="E4591" s="7" t="n">
        <v>1</v>
      </c>
      <c r="F4591" s="11" t="n">
        <f t="normal" ca="1">A4619</f>
        <v>0</v>
      </c>
    </row>
    <row r="4592" spans="1:21">
      <c r="A4592" t="s">
        <v>4</v>
      </c>
      <c r="B4592" s="4" t="s">
        <v>5</v>
      </c>
      <c r="C4592" s="4" t="s">
        <v>13</v>
      </c>
      <c r="D4592" s="36" t="s">
        <v>81</v>
      </c>
      <c r="E4592" s="4" t="s">
        <v>5</v>
      </c>
      <c r="F4592" s="4" t="s">
        <v>13</v>
      </c>
      <c r="G4592" s="4" t="s">
        <v>10</v>
      </c>
      <c r="H4592" s="36" t="s">
        <v>82</v>
      </c>
      <c r="I4592" s="4" t="s">
        <v>13</v>
      </c>
      <c r="J4592" s="4" t="s">
        <v>13</v>
      </c>
      <c r="K4592" s="4" t="s">
        <v>20</v>
      </c>
    </row>
    <row r="4593" spans="1:11">
      <c r="A4593" t="n">
        <v>29909</v>
      </c>
      <c r="B4593" s="10" t="n">
        <v>5</v>
      </c>
      <c r="C4593" s="7" t="n">
        <v>28</v>
      </c>
      <c r="D4593" s="36" t="s">
        <v>3</v>
      </c>
      <c r="E4593" s="37" t="n">
        <v>64</v>
      </c>
      <c r="F4593" s="7" t="n">
        <v>10</v>
      </c>
      <c r="G4593" s="7" t="n">
        <v>9</v>
      </c>
      <c r="H4593" s="36" t="s">
        <v>3</v>
      </c>
      <c r="I4593" s="7" t="n">
        <v>8</v>
      </c>
      <c r="J4593" s="7" t="n">
        <v>1</v>
      </c>
      <c r="K4593" s="11" t="n">
        <f t="normal" ca="1">A4595</f>
        <v>0</v>
      </c>
    </row>
    <row r="4594" spans="1:11">
      <c r="A4594" t="s">
        <v>4</v>
      </c>
      <c r="B4594" s="4" t="s">
        <v>5</v>
      </c>
      <c r="C4594" s="4" t="s">
        <v>13</v>
      </c>
      <c r="D4594" s="4" t="s">
        <v>10</v>
      </c>
    </row>
    <row r="4595" spans="1:11">
      <c r="A4595" t="n">
        <v>29921</v>
      </c>
      <c r="B4595" s="37" t="n">
        <v>64</v>
      </c>
      <c r="C4595" s="7" t="n">
        <v>0</v>
      </c>
      <c r="D4595" s="7" t="n">
        <v>9</v>
      </c>
    </row>
    <row r="4596" spans="1:11">
      <c r="A4596" t="s">
        <v>4</v>
      </c>
      <c r="B4596" s="4" t="s">
        <v>5</v>
      </c>
      <c r="C4596" s="4" t="s">
        <v>10</v>
      </c>
      <c r="D4596" s="4" t="s">
        <v>13</v>
      </c>
      <c r="E4596" s="4" t="s">
        <v>13</v>
      </c>
      <c r="F4596" s="4" t="s">
        <v>6</v>
      </c>
    </row>
    <row r="4597" spans="1:11">
      <c r="A4597" t="n">
        <v>29925</v>
      </c>
      <c r="B4597" s="22" t="n">
        <v>20</v>
      </c>
      <c r="C4597" s="7" t="n">
        <v>9</v>
      </c>
      <c r="D4597" s="7" t="n">
        <v>3</v>
      </c>
      <c r="E4597" s="7" t="n">
        <v>10</v>
      </c>
      <c r="F4597" s="7" t="s">
        <v>80</v>
      </c>
    </row>
    <row r="4598" spans="1:11">
      <c r="A4598" t="s">
        <v>4</v>
      </c>
      <c r="B4598" s="4" t="s">
        <v>5</v>
      </c>
      <c r="C4598" s="4" t="s">
        <v>10</v>
      </c>
    </row>
    <row r="4599" spans="1:11">
      <c r="A4599" t="n">
        <v>29943</v>
      </c>
      <c r="B4599" s="35" t="n">
        <v>16</v>
      </c>
      <c r="C4599" s="7" t="n">
        <v>0</v>
      </c>
    </row>
    <row r="4600" spans="1:11">
      <c r="A4600" t="s">
        <v>4</v>
      </c>
      <c r="B4600" s="4" t="s">
        <v>5</v>
      </c>
      <c r="C4600" s="4" t="s">
        <v>13</v>
      </c>
      <c r="D4600" s="4" t="s">
        <v>10</v>
      </c>
      <c r="E4600" s="4" t="s">
        <v>6</v>
      </c>
      <c r="F4600" s="4" t="s">
        <v>6</v>
      </c>
    </row>
    <row r="4601" spans="1:11">
      <c r="A4601" t="n">
        <v>29946</v>
      </c>
      <c r="B4601" s="38" t="n">
        <v>36</v>
      </c>
      <c r="C4601" s="7" t="n">
        <v>10</v>
      </c>
      <c r="D4601" s="7" t="n">
        <v>9</v>
      </c>
      <c r="E4601" s="7" t="s">
        <v>99</v>
      </c>
      <c r="F4601" s="7" t="s">
        <v>12</v>
      </c>
    </row>
    <row r="4602" spans="1:11">
      <c r="A4602" t="s">
        <v>4</v>
      </c>
      <c r="B4602" s="4" t="s">
        <v>5</v>
      </c>
      <c r="C4602" s="4" t="s">
        <v>13</v>
      </c>
      <c r="D4602" s="4" t="s">
        <v>10</v>
      </c>
      <c r="E4602" s="4" t="s">
        <v>13</v>
      </c>
      <c r="F4602" s="4" t="s">
        <v>6</v>
      </c>
      <c r="G4602" s="4" t="s">
        <v>6</v>
      </c>
      <c r="H4602" s="4" t="s">
        <v>6</v>
      </c>
      <c r="I4602" s="4" t="s">
        <v>6</v>
      </c>
      <c r="J4602" s="4" t="s">
        <v>6</v>
      </c>
      <c r="K4602" s="4" t="s">
        <v>6</v>
      </c>
      <c r="L4602" s="4" t="s">
        <v>6</v>
      </c>
      <c r="M4602" s="4" t="s">
        <v>6</v>
      </c>
      <c r="N4602" s="4" t="s">
        <v>6</v>
      </c>
      <c r="O4602" s="4" t="s">
        <v>6</v>
      </c>
      <c r="P4602" s="4" t="s">
        <v>6</v>
      </c>
      <c r="Q4602" s="4" t="s">
        <v>6</v>
      </c>
      <c r="R4602" s="4" t="s">
        <v>6</v>
      </c>
      <c r="S4602" s="4" t="s">
        <v>6</v>
      </c>
      <c r="T4602" s="4" t="s">
        <v>6</v>
      </c>
      <c r="U4602" s="4" t="s">
        <v>6</v>
      </c>
    </row>
    <row r="4603" spans="1:11">
      <c r="A4603" t="n">
        <v>29964</v>
      </c>
      <c r="B4603" s="38" t="n">
        <v>36</v>
      </c>
      <c r="C4603" s="7" t="n">
        <v>8</v>
      </c>
      <c r="D4603" s="7" t="n">
        <v>9</v>
      </c>
      <c r="E4603" s="7" t="n">
        <v>0</v>
      </c>
      <c r="F4603" s="7" t="s">
        <v>85</v>
      </c>
      <c r="G4603" s="7" t="s">
        <v>12</v>
      </c>
      <c r="H4603" s="7" t="s">
        <v>12</v>
      </c>
      <c r="I4603" s="7" t="s">
        <v>12</v>
      </c>
      <c r="J4603" s="7" t="s">
        <v>12</v>
      </c>
      <c r="K4603" s="7" t="s">
        <v>12</v>
      </c>
      <c r="L4603" s="7" t="s">
        <v>12</v>
      </c>
      <c r="M4603" s="7" t="s">
        <v>12</v>
      </c>
      <c r="N4603" s="7" t="s">
        <v>12</v>
      </c>
      <c r="O4603" s="7" t="s">
        <v>12</v>
      </c>
      <c r="P4603" s="7" t="s">
        <v>12</v>
      </c>
      <c r="Q4603" s="7" t="s">
        <v>12</v>
      </c>
      <c r="R4603" s="7" t="s">
        <v>12</v>
      </c>
      <c r="S4603" s="7" t="s">
        <v>12</v>
      </c>
      <c r="T4603" s="7" t="s">
        <v>12</v>
      </c>
      <c r="U4603" s="7" t="s">
        <v>12</v>
      </c>
    </row>
    <row r="4604" spans="1:11">
      <c r="A4604" t="s">
        <v>4</v>
      </c>
      <c r="B4604" s="4" t="s">
        <v>5</v>
      </c>
      <c r="C4604" s="4" t="s">
        <v>10</v>
      </c>
      <c r="D4604" s="4" t="s">
        <v>13</v>
      </c>
      <c r="E4604" s="4" t="s">
        <v>6</v>
      </c>
      <c r="F4604" s="4" t="s">
        <v>22</v>
      </c>
      <c r="G4604" s="4" t="s">
        <v>22</v>
      </c>
      <c r="H4604" s="4" t="s">
        <v>22</v>
      </c>
    </row>
    <row r="4605" spans="1:11">
      <c r="A4605" t="n">
        <v>29994</v>
      </c>
      <c r="B4605" s="39" t="n">
        <v>48</v>
      </c>
      <c r="C4605" s="7" t="n">
        <v>9</v>
      </c>
      <c r="D4605" s="7" t="n">
        <v>0</v>
      </c>
      <c r="E4605" s="7" t="s">
        <v>85</v>
      </c>
      <c r="F4605" s="7" t="n">
        <v>0</v>
      </c>
      <c r="G4605" s="7" t="n">
        <v>1</v>
      </c>
      <c r="H4605" s="7" t="n">
        <v>1.40129846432482e-45</v>
      </c>
    </row>
    <row r="4606" spans="1:11">
      <c r="A4606" t="s">
        <v>4</v>
      </c>
      <c r="B4606" s="4" t="s">
        <v>5</v>
      </c>
      <c r="C4606" s="4" t="s">
        <v>13</v>
      </c>
      <c r="D4606" s="4" t="s">
        <v>10</v>
      </c>
      <c r="E4606" s="4" t="s">
        <v>6</v>
      </c>
      <c r="F4606" s="4" t="s">
        <v>6</v>
      </c>
      <c r="G4606" s="4" t="s">
        <v>6</v>
      </c>
      <c r="H4606" s="4" t="s">
        <v>6</v>
      </c>
    </row>
    <row r="4607" spans="1:11">
      <c r="A4607" t="n">
        <v>30020</v>
      </c>
      <c r="B4607" s="40" t="n">
        <v>51</v>
      </c>
      <c r="C4607" s="7" t="n">
        <v>3</v>
      </c>
      <c r="D4607" s="7" t="n">
        <v>9</v>
      </c>
      <c r="E4607" s="7" t="s">
        <v>100</v>
      </c>
      <c r="F4607" s="7" t="s">
        <v>89</v>
      </c>
      <c r="G4607" s="7" t="s">
        <v>88</v>
      </c>
      <c r="H4607" s="7" t="s">
        <v>89</v>
      </c>
    </row>
    <row r="4608" spans="1:11">
      <c r="A4608" t="s">
        <v>4</v>
      </c>
      <c r="B4608" s="4" t="s">
        <v>5</v>
      </c>
      <c r="C4608" s="4" t="s">
        <v>10</v>
      </c>
      <c r="D4608" s="4" t="s">
        <v>9</v>
      </c>
    </row>
    <row r="4609" spans="1:21">
      <c r="A4609" t="n">
        <v>30033</v>
      </c>
      <c r="B4609" s="41" t="n">
        <v>43</v>
      </c>
      <c r="C4609" s="7" t="n">
        <v>9</v>
      </c>
      <c r="D4609" s="7" t="n">
        <v>256</v>
      </c>
    </row>
    <row r="4610" spans="1:21">
      <c r="A4610" t="s">
        <v>4</v>
      </c>
      <c r="B4610" s="4" t="s">
        <v>5</v>
      </c>
      <c r="C4610" s="4" t="s">
        <v>10</v>
      </c>
      <c r="D4610" s="4" t="s">
        <v>9</v>
      </c>
    </row>
    <row r="4611" spans="1:21">
      <c r="A4611" t="n">
        <v>30040</v>
      </c>
      <c r="B4611" s="41" t="n">
        <v>43</v>
      </c>
      <c r="C4611" s="7" t="n">
        <v>9</v>
      </c>
      <c r="D4611" s="7" t="n">
        <v>8388608</v>
      </c>
    </row>
    <row r="4612" spans="1:21">
      <c r="A4612" t="s">
        <v>4</v>
      </c>
      <c r="B4612" s="4" t="s">
        <v>5</v>
      </c>
      <c r="C4612" s="4" t="s">
        <v>13</v>
      </c>
      <c r="D4612" s="4" t="s">
        <v>6</v>
      </c>
    </row>
    <row r="4613" spans="1:21">
      <c r="A4613" t="n">
        <v>30047</v>
      </c>
      <c r="B4613" s="8" t="n">
        <v>2</v>
      </c>
      <c r="C4613" s="7" t="n">
        <v>11</v>
      </c>
      <c r="D4613" s="7" t="s">
        <v>143</v>
      </c>
    </row>
    <row r="4614" spans="1:21">
      <c r="A4614" t="s">
        <v>4</v>
      </c>
      <c r="B4614" s="4" t="s">
        <v>5</v>
      </c>
      <c r="C4614" s="4" t="s">
        <v>10</v>
      </c>
      <c r="D4614" s="4" t="s">
        <v>13</v>
      </c>
      <c r="E4614" s="4" t="s">
        <v>13</v>
      </c>
      <c r="F4614" s="4" t="s">
        <v>6</v>
      </c>
    </row>
    <row r="4615" spans="1:21">
      <c r="A4615" t="n">
        <v>30070</v>
      </c>
      <c r="B4615" s="22" t="n">
        <v>20</v>
      </c>
      <c r="C4615" s="7" t="n">
        <v>9</v>
      </c>
      <c r="D4615" s="7" t="n">
        <v>3</v>
      </c>
      <c r="E4615" s="7" t="n">
        <v>11</v>
      </c>
      <c r="F4615" s="7" t="s">
        <v>144</v>
      </c>
    </row>
    <row r="4616" spans="1:21">
      <c r="A4616" t="s">
        <v>4</v>
      </c>
      <c r="B4616" s="4" t="s">
        <v>5</v>
      </c>
      <c r="C4616" s="4" t="s">
        <v>13</v>
      </c>
      <c r="D4616" s="4" t="s">
        <v>13</v>
      </c>
      <c r="E4616" s="4" t="s">
        <v>13</v>
      </c>
      <c r="F4616" s="4" t="s">
        <v>13</v>
      </c>
      <c r="G4616" s="4" t="s">
        <v>9</v>
      </c>
      <c r="H4616" s="4" t="s">
        <v>13</v>
      </c>
      <c r="I4616" s="4" t="s">
        <v>13</v>
      </c>
      <c r="J4616" s="4" t="s">
        <v>13</v>
      </c>
    </row>
    <row r="4617" spans="1:21">
      <c r="A4617" t="n">
        <v>30094</v>
      </c>
      <c r="B4617" s="31" t="n">
        <v>18</v>
      </c>
      <c r="C4617" s="7" t="n">
        <v>0</v>
      </c>
      <c r="D4617" s="7" t="n">
        <v>35</v>
      </c>
      <c r="E4617" s="7" t="n">
        <v>0</v>
      </c>
      <c r="F4617" s="7" t="n">
        <v>0</v>
      </c>
      <c r="G4617" s="7" t="n">
        <v>1</v>
      </c>
      <c r="H4617" s="7" t="n">
        <v>12</v>
      </c>
      <c r="I4617" s="7" t="n">
        <v>19</v>
      </c>
      <c r="J4617" s="7" t="n">
        <v>1</v>
      </c>
    </row>
    <row r="4618" spans="1:21">
      <c r="A4618" t="s">
        <v>4</v>
      </c>
      <c r="B4618" s="4" t="s">
        <v>5</v>
      </c>
      <c r="C4618" s="4" t="s">
        <v>13</v>
      </c>
      <c r="D4618" s="4" t="s">
        <v>10</v>
      </c>
      <c r="E4618" s="4" t="s">
        <v>13</v>
      </c>
      <c r="F4618" s="4" t="s">
        <v>20</v>
      </c>
    </row>
    <row r="4619" spans="1:21">
      <c r="A4619" t="n">
        <v>30106</v>
      </c>
      <c r="B4619" s="10" t="n">
        <v>5</v>
      </c>
      <c r="C4619" s="7" t="n">
        <v>30</v>
      </c>
      <c r="D4619" s="7" t="n">
        <v>27</v>
      </c>
      <c r="E4619" s="7" t="n">
        <v>1</v>
      </c>
      <c r="F4619" s="11" t="n">
        <f t="normal" ca="1">A4647</f>
        <v>0</v>
      </c>
    </row>
    <row r="4620" spans="1:21">
      <c r="A4620" t="s">
        <v>4</v>
      </c>
      <c r="B4620" s="4" t="s">
        <v>5</v>
      </c>
      <c r="C4620" s="4" t="s">
        <v>13</v>
      </c>
      <c r="D4620" s="36" t="s">
        <v>81</v>
      </c>
      <c r="E4620" s="4" t="s">
        <v>5</v>
      </c>
      <c r="F4620" s="4" t="s">
        <v>13</v>
      </c>
      <c r="G4620" s="4" t="s">
        <v>10</v>
      </c>
      <c r="H4620" s="36" t="s">
        <v>82</v>
      </c>
      <c r="I4620" s="4" t="s">
        <v>13</v>
      </c>
      <c r="J4620" s="4" t="s">
        <v>13</v>
      </c>
      <c r="K4620" s="4" t="s">
        <v>20</v>
      </c>
    </row>
    <row r="4621" spans="1:21">
      <c r="A4621" t="n">
        <v>30115</v>
      </c>
      <c r="B4621" s="10" t="n">
        <v>5</v>
      </c>
      <c r="C4621" s="7" t="n">
        <v>28</v>
      </c>
      <c r="D4621" s="36" t="s">
        <v>3</v>
      </c>
      <c r="E4621" s="37" t="n">
        <v>64</v>
      </c>
      <c r="F4621" s="7" t="n">
        <v>10</v>
      </c>
      <c r="G4621" s="7" t="n">
        <v>11</v>
      </c>
      <c r="H4621" s="36" t="s">
        <v>3</v>
      </c>
      <c r="I4621" s="7" t="n">
        <v>8</v>
      </c>
      <c r="J4621" s="7" t="n">
        <v>1</v>
      </c>
      <c r="K4621" s="11" t="n">
        <f t="normal" ca="1">A4623</f>
        <v>0</v>
      </c>
    </row>
    <row r="4622" spans="1:21">
      <c r="A4622" t="s">
        <v>4</v>
      </c>
      <c r="B4622" s="4" t="s">
        <v>5</v>
      </c>
      <c r="C4622" s="4" t="s">
        <v>13</v>
      </c>
      <c r="D4622" s="4" t="s">
        <v>10</v>
      </c>
    </row>
    <row r="4623" spans="1:21">
      <c r="A4623" t="n">
        <v>30127</v>
      </c>
      <c r="B4623" s="37" t="n">
        <v>64</v>
      </c>
      <c r="C4623" s="7" t="n">
        <v>0</v>
      </c>
      <c r="D4623" s="7" t="n">
        <v>11</v>
      </c>
    </row>
    <row r="4624" spans="1:21">
      <c r="A4624" t="s">
        <v>4</v>
      </c>
      <c r="B4624" s="4" t="s">
        <v>5</v>
      </c>
      <c r="C4624" s="4" t="s">
        <v>10</v>
      </c>
      <c r="D4624" s="4" t="s">
        <v>13</v>
      </c>
      <c r="E4624" s="4" t="s">
        <v>13</v>
      </c>
      <c r="F4624" s="4" t="s">
        <v>6</v>
      </c>
    </row>
    <row r="4625" spans="1:11">
      <c r="A4625" t="n">
        <v>30131</v>
      </c>
      <c r="B4625" s="22" t="n">
        <v>20</v>
      </c>
      <c r="C4625" s="7" t="n">
        <v>11</v>
      </c>
      <c r="D4625" s="7" t="n">
        <v>3</v>
      </c>
      <c r="E4625" s="7" t="n">
        <v>10</v>
      </c>
      <c r="F4625" s="7" t="s">
        <v>80</v>
      </c>
    </row>
    <row r="4626" spans="1:11">
      <c r="A4626" t="s">
        <v>4</v>
      </c>
      <c r="B4626" s="4" t="s">
        <v>5</v>
      </c>
      <c r="C4626" s="4" t="s">
        <v>10</v>
      </c>
    </row>
    <row r="4627" spans="1:11">
      <c r="A4627" t="n">
        <v>30149</v>
      </c>
      <c r="B4627" s="35" t="n">
        <v>16</v>
      </c>
      <c r="C4627" s="7" t="n">
        <v>0</v>
      </c>
    </row>
    <row r="4628" spans="1:11">
      <c r="A4628" t="s">
        <v>4</v>
      </c>
      <c r="B4628" s="4" t="s">
        <v>5</v>
      </c>
      <c r="C4628" s="4" t="s">
        <v>13</v>
      </c>
      <c r="D4628" s="4" t="s">
        <v>10</v>
      </c>
      <c r="E4628" s="4" t="s">
        <v>6</v>
      </c>
      <c r="F4628" s="4" t="s">
        <v>6</v>
      </c>
    </row>
    <row r="4629" spans="1:11">
      <c r="A4629" t="n">
        <v>30152</v>
      </c>
      <c r="B4629" s="38" t="n">
        <v>36</v>
      </c>
      <c r="C4629" s="7" t="n">
        <v>10</v>
      </c>
      <c r="D4629" s="7" t="n">
        <v>11</v>
      </c>
      <c r="E4629" s="7" t="s">
        <v>101</v>
      </c>
      <c r="F4629" s="7" t="s">
        <v>12</v>
      </c>
    </row>
    <row r="4630" spans="1:11">
      <c r="A4630" t="s">
        <v>4</v>
      </c>
      <c r="B4630" s="4" t="s">
        <v>5</v>
      </c>
      <c r="C4630" s="4" t="s">
        <v>13</v>
      </c>
      <c r="D4630" s="4" t="s">
        <v>10</v>
      </c>
      <c r="E4630" s="4" t="s">
        <v>13</v>
      </c>
      <c r="F4630" s="4" t="s">
        <v>6</v>
      </c>
      <c r="G4630" s="4" t="s">
        <v>6</v>
      </c>
      <c r="H4630" s="4" t="s">
        <v>6</v>
      </c>
      <c r="I4630" s="4" t="s">
        <v>6</v>
      </c>
      <c r="J4630" s="4" t="s">
        <v>6</v>
      </c>
      <c r="K4630" s="4" t="s">
        <v>6</v>
      </c>
      <c r="L4630" s="4" t="s">
        <v>6</v>
      </c>
      <c r="M4630" s="4" t="s">
        <v>6</v>
      </c>
      <c r="N4630" s="4" t="s">
        <v>6</v>
      </c>
      <c r="O4630" s="4" t="s">
        <v>6</v>
      </c>
      <c r="P4630" s="4" t="s">
        <v>6</v>
      </c>
      <c r="Q4630" s="4" t="s">
        <v>6</v>
      </c>
      <c r="R4630" s="4" t="s">
        <v>6</v>
      </c>
      <c r="S4630" s="4" t="s">
        <v>6</v>
      </c>
      <c r="T4630" s="4" t="s">
        <v>6</v>
      </c>
      <c r="U4630" s="4" t="s">
        <v>6</v>
      </c>
    </row>
    <row r="4631" spans="1:11">
      <c r="A4631" t="n">
        <v>30170</v>
      </c>
      <c r="B4631" s="38" t="n">
        <v>36</v>
      </c>
      <c r="C4631" s="7" t="n">
        <v>8</v>
      </c>
      <c r="D4631" s="7" t="n">
        <v>11</v>
      </c>
      <c r="E4631" s="7" t="n">
        <v>0</v>
      </c>
      <c r="F4631" s="7" t="s">
        <v>93</v>
      </c>
      <c r="G4631" s="7" t="s">
        <v>12</v>
      </c>
      <c r="H4631" s="7" t="s">
        <v>12</v>
      </c>
      <c r="I4631" s="7" t="s">
        <v>12</v>
      </c>
      <c r="J4631" s="7" t="s">
        <v>12</v>
      </c>
      <c r="K4631" s="7" t="s">
        <v>12</v>
      </c>
      <c r="L4631" s="7" t="s">
        <v>12</v>
      </c>
      <c r="M4631" s="7" t="s">
        <v>12</v>
      </c>
      <c r="N4631" s="7" t="s">
        <v>12</v>
      </c>
      <c r="O4631" s="7" t="s">
        <v>12</v>
      </c>
      <c r="P4631" s="7" t="s">
        <v>12</v>
      </c>
      <c r="Q4631" s="7" t="s">
        <v>12</v>
      </c>
      <c r="R4631" s="7" t="s">
        <v>12</v>
      </c>
      <c r="S4631" s="7" t="s">
        <v>12</v>
      </c>
      <c r="T4631" s="7" t="s">
        <v>12</v>
      </c>
      <c r="U4631" s="7" t="s">
        <v>12</v>
      </c>
    </row>
    <row r="4632" spans="1:11">
      <c r="A4632" t="s">
        <v>4</v>
      </c>
      <c r="B4632" s="4" t="s">
        <v>5</v>
      </c>
      <c r="C4632" s="4" t="s">
        <v>10</v>
      </c>
      <c r="D4632" s="4" t="s">
        <v>13</v>
      </c>
      <c r="E4632" s="4" t="s">
        <v>6</v>
      </c>
      <c r="F4632" s="4" t="s">
        <v>22</v>
      </c>
      <c r="G4632" s="4" t="s">
        <v>22</v>
      </c>
      <c r="H4632" s="4" t="s">
        <v>22</v>
      </c>
    </row>
    <row r="4633" spans="1:11">
      <c r="A4633" t="n">
        <v>30201</v>
      </c>
      <c r="B4633" s="39" t="n">
        <v>48</v>
      </c>
      <c r="C4633" s="7" t="n">
        <v>11</v>
      </c>
      <c r="D4633" s="7" t="n">
        <v>0</v>
      </c>
      <c r="E4633" s="7" t="s">
        <v>93</v>
      </c>
      <c r="F4633" s="7" t="n">
        <v>0</v>
      </c>
      <c r="G4633" s="7" t="n">
        <v>1</v>
      </c>
      <c r="H4633" s="7" t="n">
        <v>1.40129846432482e-45</v>
      </c>
    </row>
    <row r="4634" spans="1:11">
      <c r="A4634" t="s">
        <v>4</v>
      </c>
      <c r="B4634" s="4" t="s">
        <v>5</v>
      </c>
      <c r="C4634" s="4" t="s">
        <v>13</v>
      </c>
      <c r="D4634" s="4" t="s">
        <v>10</v>
      </c>
      <c r="E4634" s="4" t="s">
        <v>6</v>
      </c>
      <c r="F4634" s="4" t="s">
        <v>6</v>
      </c>
      <c r="G4634" s="4" t="s">
        <v>6</v>
      </c>
      <c r="H4634" s="4" t="s">
        <v>6</v>
      </c>
    </row>
    <row r="4635" spans="1:11">
      <c r="A4635" t="n">
        <v>30228</v>
      </c>
      <c r="B4635" s="40" t="n">
        <v>51</v>
      </c>
      <c r="C4635" s="7" t="n">
        <v>3</v>
      </c>
      <c r="D4635" s="7" t="n">
        <v>11</v>
      </c>
      <c r="E4635" s="7" t="s">
        <v>102</v>
      </c>
      <c r="F4635" s="7" t="s">
        <v>89</v>
      </c>
      <c r="G4635" s="7" t="s">
        <v>88</v>
      </c>
      <c r="H4635" s="7" t="s">
        <v>89</v>
      </c>
    </row>
    <row r="4636" spans="1:11">
      <c r="A4636" t="s">
        <v>4</v>
      </c>
      <c r="B4636" s="4" t="s">
        <v>5</v>
      </c>
      <c r="C4636" s="4" t="s">
        <v>10</v>
      </c>
      <c r="D4636" s="4" t="s">
        <v>9</v>
      </c>
    </row>
    <row r="4637" spans="1:11">
      <c r="A4637" t="n">
        <v>30241</v>
      </c>
      <c r="B4637" s="41" t="n">
        <v>43</v>
      </c>
      <c r="C4637" s="7" t="n">
        <v>11</v>
      </c>
      <c r="D4637" s="7" t="n">
        <v>256</v>
      </c>
    </row>
    <row r="4638" spans="1:11">
      <c r="A4638" t="s">
        <v>4</v>
      </c>
      <c r="B4638" s="4" t="s">
        <v>5</v>
      </c>
      <c r="C4638" s="4" t="s">
        <v>10</v>
      </c>
      <c r="D4638" s="4" t="s">
        <v>9</v>
      </c>
    </row>
    <row r="4639" spans="1:11">
      <c r="A4639" t="n">
        <v>30248</v>
      </c>
      <c r="B4639" s="41" t="n">
        <v>43</v>
      </c>
      <c r="C4639" s="7" t="n">
        <v>11</v>
      </c>
      <c r="D4639" s="7" t="n">
        <v>8388608</v>
      </c>
    </row>
    <row r="4640" spans="1:11">
      <c r="A4640" t="s">
        <v>4</v>
      </c>
      <c r="B4640" s="4" t="s">
        <v>5</v>
      </c>
      <c r="C4640" s="4" t="s">
        <v>13</v>
      </c>
      <c r="D4640" s="4" t="s">
        <v>6</v>
      </c>
    </row>
    <row r="4641" spans="1:21">
      <c r="A4641" t="n">
        <v>30255</v>
      </c>
      <c r="B4641" s="8" t="n">
        <v>2</v>
      </c>
      <c r="C4641" s="7" t="n">
        <v>11</v>
      </c>
      <c r="D4641" s="7" t="s">
        <v>143</v>
      </c>
    </row>
    <row r="4642" spans="1:21">
      <c r="A4642" t="s">
        <v>4</v>
      </c>
      <c r="B4642" s="4" t="s">
        <v>5</v>
      </c>
      <c r="C4642" s="4" t="s">
        <v>10</v>
      </c>
      <c r="D4642" s="4" t="s">
        <v>13</v>
      </c>
      <c r="E4642" s="4" t="s">
        <v>13</v>
      </c>
      <c r="F4642" s="4" t="s">
        <v>6</v>
      </c>
    </row>
    <row r="4643" spans="1:21">
      <c r="A4643" t="n">
        <v>30278</v>
      </c>
      <c r="B4643" s="22" t="n">
        <v>20</v>
      </c>
      <c r="C4643" s="7" t="n">
        <v>11</v>
      </c>
      <c r="D4643" s="7" t="n">
        <v>3</v>
      </c>
      <c r="E4643" s="7" t="n">
        <v>11</v>
      </c>
      <c r="F4643" s="7" t="s">
        <v>144</v>
      </c>
    </row>
    <row r="4644" spans="1:21">
      <c r="A4644" t="s">
        <v>4</v>
      </c>
      <c r="B4644" s="4" t="s">
        <v>5</v>
      </c>
      <c r="C4644" s="4" t="s">
        <v>13</v>
      </c>
      <c r="D4644" s="4" t="s">
        <v>13</v>
      </c>
      <c r="E4644" s="4" t="s">
        <v>13</v>
      </c>
      <c r="F4644" s="4" t="s">
        <v>13</v>
      </c>
      <c r="G4644" s="4" t="s">
        <v>9</v>
      </c>
      <c r="H4644" s="4" t="s">
        <v>13</v>
      </c>
      <c r="I4644" s="4" t="s">
        <v>13</v>
      </c>
      <c r="J4644" s="4" t="s">
        <v>13</v>
      </c>
    </row>
    <row r="4645" spans="1:21">
      <c r="A4645" t="n">
        <v>30302</v>
      </c>
      <c r="B4645" s="31" t="n">
        <v>18</v>
      </c>
      <c r="C4645" s="7" t="n">
        <v>0</v>
      </c>
      <c r="D4645" s="7" t="n">
        <v>35</v>
      </c>
      <c r="E4645" s="7" t="n">
        <v>0</v>
      </c>
      <c r="F4645" s="7" t="n">
        <v>0</v>
      </c>
      <c r="G4645" s="7" t="n">
        <v>1</v>
      </c>
      <c r="H4645" s="7" t="n">
        <v>12</v>
      </c>
      <c r="I4645" s="7" t="n">
        <v>19</v>
      </c>
      <c r="J4645" s="7" t="n">
        <v>1</v>
      </c>
    </row>
    <row r="4646" spans="1:21">
      <c r="A4646" t="s">
        <v>4</v>
      </c>
      <c r="B4646" s="4" t="s">
        <v>5</v>
      </c>
      <c r="C4646" s="4" t="s">
        <v>13</v>
      </c>
      <c r="D4646" s="4" t="s">
        <v>10</v>
      </c>
      <c r="E4646" s="4" t="s">
        <v>13</v>
      </c>
      <c r="F4646" s="4" t="s">
        <v>20</v>
      </c>
    </row>
    <row r="4647" spans="1:21">
      <c r="A4647" t="n">
        <v>30314</v>
      </c>
      <c r="B4647" s="10" t="n">
        <v>5</v>
      </c>
      <c r="C4647" s="7" t="n">
        <v>30</v>
      </c>
      <c r="D4647" s="7" t="n">
        <v>28</v>
      </c>
      <c r="E4647" s="7" t="n">
        <v>1</v>
      </c>
      <c r="F4647" s="11" t="n">
        <f t="normal" ca="1">A4675</f>
        <v>0</v>
      </c>
    </row>
    <row r="4648" spans="1:21">
      <c r="A4648" t="s">
        <v>4</v>
      </c>
      <c r="B4648" s="4" t="s">
        <v>5</v>
      </c>
      <c r="C4648" s="4" t="s">
        <v>13</v>
      </c>
      <c r="D4648" s="36" t="s">
        <v>81</v>
      </c>
      <c r="E4648" s="4" t="s">
        <v>5</v>
      </c>
      <c r="F4648" s="4" t="s">
        <v>13</v>
      </c>
      <c r="G4648" s="4" t="s">
        <v>10</v>
      </c>
      <c r="H4648" s="36" t="s">
        <v>82</v>
      </c>
      <c r="I4648" s="4" t="s">
        <v>13</v>
      </c>
      <c r="J4648" s="4" t="s">
        <v>13</v>
      </c>
      <c r="K4648" s="4" t="s">
        <v>20</v>
      </c>
    </row>
    <row r="4649" spans="1:21">
      <c r="A4649" t="n">
        <v>30323</v>
      </c>
      <c r="B4649" s="10" t="n">
        <v>5</v>
      </c>
      <c r="C4649" s="7" t="n">
        <v>28</v>
      </c>
      <c r="D4649" s="36" t="s">
        <v>3</v>
      </c>
      <c r="E4649" s="37" t="n">
        <v>64</v>
      </c>
      <c r="F4649" s="7" t="n">
        <v>10</v>
      </c>
      <c r="G4649" s="7" t="n">
        <v>16</v>
      </c>
      <c r="H4649" s="36" t="s">
        <v>3</v>
      </c>
      <c r="I4649" s="7" t="n">
        <v>8</v>
      </c>
      <c r="J4649" s="7" t="n">
        <v>1</v>
      </c>
      <c r="K4649" s="11" t="n">
        <f t="normal" ca="1">A4651</f>
        <v>0</v>
      </c>
    </row>
    <row r="4650" spans="1:21">
      <c r="A4650" t="s">
        <v>4</v>
      </c>
      <c r="B4650" s="4" t="s">
        <v>5</v>
      </c>
      <c r="C4650" s="4" t="s">
        <v>13</v>
      </c>
      <c r="D4650" s="4" t="s">
        <v>10</v>
      </c>
    </row>
    <row r="4651" spans="1:21">
      <c r="A4651" t="n">
        <v>30335</v>
      </c>
      <c r="B4651" s="37" t="n">
        <v>64</v>
      </c>
      <c r="C4651" s="7" t="n">
        <v>0</v>
      </c>
      <c r="D4651" s="7" t="n">
        <v>16</v>
      </c>
    </row>
    <row r="4652" spans="1:21">
      <c r="A4652" t="s">
        <v>4</v>
      </c>
      <c r="B4652" s="4" t="s">
        <v>5</v>
      </c>
      <c r="C4652" s="4" t="s">
        <v>10</v>
      </c>
      <c r="D4652" s="4" t="s">
        <v>13</v>
      </c>
      <c r="E4652" s="4" t="s">
        <v>13</v>
      </c>
      <c r="F4652" s="4" t="s">
        <v>6</v>
      </c>
    </row>
    <row r="4653" spans="1:21">
      <c r="A4653" t="n">
        <v>30339</v>
      </c>
      <c r="B4653" s="22" t="n">
        <v>20</v>
      </c>
      <c r="C4653" s="7" t="n">
        <v>16</v>
      </c>
      <c r="D4653" s="7" t="n">
        <v>3</v>
      </c>
      <c r="E4653" s="7" t="n">
        <v>10</v>
      </c>
      <c r="F4653" s="7" t="s">
        <v>80</v>
      </c>
    </row>
    <row r="4654" spans="1:21">
      <c r="A4654" t="s">
        <v>4</v>
      </c>
      <c r="B4654" s="4" t="s">
        <v>5</v>
      </c>
      <c r="C4654" s="4" t="s">
        <v>10</v>
      </c>
    </row>
    <row r="4655" spans="1:21">
      <c r="A4655" t="n">
        <v>30357</v>
      </c>
      <c r="B4655" s="35" t="n">
        <v>16</v>
      </c>
      <c r="C4655" s="7" t="n">
        <v>0</v>
      </c>
    </row>
    <row r="4656" spans="1:21">
      <c r="A4656" t="s">
        <v>4</v>
      </c>
      <c r="B4656" s="4" t="s">
        <v>5</v>
      </c>
      <c r="C4656" s="4" t="s">
        <v>13</v>
      </c>
      <c r="D4656" s="4" t="s">
        <v>10</v>
      </c>
      <c r="E4656" s="4" t="s">
        <v>6</v>
      </c>
      <c r="F4656" s="4" t="s">
        <v>6</v>
      </c>
    </row>
    <row r="4657" spans="1:11">
      <c r="A4657" t="n">
        <v>30360</v>
      </c>
      <c r="B4657" s="38" t="n">
        <v>36</v>
      </c>
      <c r="C4657" s="7" t="n">
        <v>10</v>
      </c>
      <c r="D4657" s="7" t="n">
        <v>16</v>
      </c>
      <c r="E4657" s="7" t="s">
        <v>105</v>
      </c>
      <c r="F4657" s="7" t="s">
        <v>12</v>
      </c>
    </row>
    <row r="4658" spans="1:11">
      <c r="A4658" t="s">
        <v>4</v>
      </c>
      <c r="B4658" s="4" t="s">
        <v>5</v>
      </c>
      <c r="C4658" s="4" t="s">
        <v>13</v>
      </c>
      <c r="D4658" s="4" t="s">
        <v>10</v>
      </c>
      <c r="E4658" s="4" t="s">
        <v>13</v>
      </c>
      <c r="F4658" s="4" t="s">
        <v>6</v>
      </c>
      <c r="G4658" s="4" t="s">
        <v>6</v>
      </c>
      <c r="H4658" s="4" t="s">
        <v>6</v>
      </c>
      <c r="I4658" s="4" t="s">
        <v>6</v>
      </c>
      <c r="J4658" s="4" t="s">
        <v>6</v>
      </c>
      <c r="K4658" s="4" t="s">
        <v>6</v>
      </c>
      <c r="L4658" s="4" t="s">
        <v>6</v>
      </c>
      <c r="M4658" s="4" t="s">
        <v>6</v>
      </c>
      <c r="N4658" s="4" t="s">
        <v>6</v>
      </c>
      <c r="O4658" s="4" t="s">
        <v>6</v>
      </c>
      <c r="P4658" s="4" t="s">
        <v>6</v>
      </c>
      <c r="Q4658" s="4" t="s">
        <v>6</v>
      </c>
      <c r="R4658" s="4" t="s">
        <v>6</v>
      </c>
      <c r="S4658" s="4" t="s">
        <v>6</v>
      </c>
      <c r="T4658" s="4" t="s">
        <v>6</v>
      </c>
      <c r="U4658" s="4" t="s">
        <v>6</v>
      </c>
    </row>
    <row r="4659" spans="1:11">
      <c r="A4659" t="n">
        <v>30378</v>
      </c>
      <c r="B4659" s="38" t="n">
        <v>36</v>
      </c>
      <c r="C4659" s="7" t="n">
        <v>8</v>
      </c>
      <c r="D4659" s="7" t="n">
        <v>16</v>
      </c>
      <c r="E4659" s="7" t="n">
        <v>0</v>
      </c>
      <c r="F4659" s="7" t="s">
        <v>85</v>
      </c>
      <c r="G4659" s="7" t="s">
        <v>12</v>
      </c>
      <c r="H4659" s="7" t="s">
        <v>12</v>
      </c>
      <c r="I4659" s="7" t="s">
        <v>12</v>
      </c>
      <c r="J4659" s="7" t="s">
        <v>12</v>
      </c>
      <c r="K4659" s="7" t="s">
        <v>12</v>
      </c>
      <c r="L4659" s="7" t="s">
        <v>12</v>
      </c>
      <c r="M4659" s="7" t="s">
        <v>12</v>
      </c>
      <c r="N4659" s="7" t="s">
        <v>12</v>
      </c>
      <c r="O4659" s="7" t="s">
        <v>12</v>
      </c>
      <c r="P4659" s="7" t="s">
        <v>12</v>
      </c>
      <c r="Q4659" s="7" t="s">
        <v>12</v>
      </c>
      <c r="R4659" s="7" t="s">
        <v>12</v>
      </c>
      <c r="S4659" s="7" t="s">
        <v>12</v>
      </c>
      <c r="T4659" s="7" t="s">
        <v>12</v>
      </c>
      <c r="U4659" s="7" t="s">
        <v>12</v>
      </c>
    </row>
    <row r="4660" spans="1:11">
      <c r="A4660" t="s">
        <v>4</v>
      </c>
      <c r="B4660" s="4" t="s">
        <v>5</v>
      </c>
      <c r="C4660" s="4" t="s">
        <v>10</v>
      </c>
      <c r="D4660" s="4" t="s">
        <v>13</v>
      </c>
      <c r="E4660" s="4" t="s">
        <v>6</v>
      </c>
      <c r="F4660" s="4" t="s">
        <v>22</v>
      </c>
      <c r="G4660" s="4" t="s">
        <v>22</v>
      </c>
      <c r="H4660" s="4" t="s">
        <v>22</v>
      </c>
    </row>
    <row r="4661" spans="1:11">
      <c r="A4661" t="n">
        <v>30408</v>
      </c>
      <c r="B4661" s="39" t="n">
        <v>48</v>
      </c>
      <c r="C4661" s="7" t="n">
        <v>16</v>
      </c>
      <c r="D4661" s="7" t="n">
        <v>0</v>
      </c>
      <c r="E4661" s="7" t="s">
        <v>85</v>
      </c>
      <c r="F4661" s="7" t="n">
        <v>0</v>
      </c>
      <c r="G4661" s="7" t="n">
        <v>1</v>
      </c>
      <c r="H4661" s="7" t="n">
        <v>1.40129846432482e-45</v>
      </c>
    </row>
    <row r="4662" spans="1:11">
      <c r="A4662" t="s">
        <v>4</v>
      </c>
      <c r="B4662" s="4" t="s">
        <v>5</v>
      </c>
      <c r="C4662" s="4" t="s">
        <v>13</v>
      </c>
      <c r="D4662" s="4" t="s">
        <v>10</v>
      </c>
      <c r="E4662" s="4" t="s">
        <v>6</v>
      </c>
      <c r="F4662" s="4" t="s">
        <v>6</v>
      </c>
      <c r="G4662" s="4" t="s">
        <v>6</v>
      </c>
      <c r="H4662" s="4" t="s">
        <v>6</v>
      </c>
    </row>
    <row r="4663" spans="1:11">
      <c r="A4663" t="n">
        <v>30434</v>
      </c>
      <c r="B4663" s="40" t="n">
        <v>51</v>
      </c>
      <c r="C4663" s="7" t="n">
        <v>3</v>
      </c>
      <c r="D4663" s="7" t="n">
        <v>16</v>
      </c>
      <c r="E4663" s="7" t="s">
        <v>102</v>
      </c>
      <c r="F4663" s="7" t="s">
        <v>89</v>
      </c>
      <c r="G4663" s="7" t="s">
        <v>88</v>
      </c>
      <c r="H4663" s="7" t="s">
        <v>89</v>
      </c>
    </row>
    <row r="4664" spans="1:11">
      <c r="A4664" t="s">
        <v>4</v>
      </c>
      <c r="B4664" s="4" t="s">
        <v>5</v>
      </c>
      <c r="C4664" s="4" t="s">
        <v>10</v>
      </c>
      <c r="D4664" s="4" t="s">
        <v>9</v>
      </c>
    </row>
    <row r="4665" spans="1:11">
      <c r="A4665" t="n">
        <v>30447</v>
      </c>
      <c r="B4665" s="41" t="n">
        <v>43</v>
      </c>
      <c r="C4665" s="7" t="n">
        <v>16</v>
      </c>
      <c r="D4665" s="7" t="n">
        <v>256</v>
      </c>
    </row>
    <row r="4666" spans="1:11">
      <c r="A4666" t="s">
        <v>4</v>
      </c>
      <c r="B4666" s="4" t="s">
        <v>5</v>
      </c>
      <c r="C4666" s="4" t="s">
        <v>10</v>
      </c>
      <c r="D4666" s="4" t="s">
        <v>9</v>
      </c>
    </row>
    <row r="4667" spans="1:11">
      <c r="A4667" t="n">
        <v>30454</v>
      </c>
      <c r="B4667" s="41" t="n">
        <v>43</v>
      </c>
      <c r="C4667" s="7" t="n">
        <v>16</v>
      </c>
      <c r="D4667" s="7" t="n">
        <v>8388608</v>
      </c>
    </row>
    <row r="4668" spans="1:11">
      <c r="A4668" t="s">
        <v>4</v>
      </c>
      <c r="B4668" s="4" t="s">
        <v>5</v>
      </c>
      <c r="C4668" s="4" t="s">
        <v>13</v>
      </c>
      <c r="D4668" s="4" t="s">
        <v>6</v>
      </c>
    </row>
    <row r="4669" spans="1:11">
      <c r="A4669" t="n">
        <v>30461</v>
      </c>
      <c r="B4669" s="8" t="n">
        <v>2</v>
      </c>
      <c r="C4669" s="7" t="n">
        <v>11</v>
      </c>
      <c r="D4669" s="7" t="s">
        <v>143</v>
      </c>
    </row>
    <row r="4670" spans="1:11">
      <c r="A4670" t="s">
        <v>4</v>
      </c>
      <c r="B4670" s="4" t="s">
        <v>5</v>
      </c>
      <c r="C4670" s="4" t="s">
        <v>10</v>
      </c>
      <c r="D4670" s="4" t="s">
        <v>13</v>
      </c>
      <c r="E4670" s="4" t="s">
        <v>13</v>
      </c>
      <c r="F4670" s="4" t="s">
        <v>6</v>
      </c>
    </row>
    <row r="4671" spans="1:11">
      <c r="A4671" t="n">
        <v>30484</v>
      </c>
      <c r="B4671" s="22" t="n">
        <v>20</v>
      </c>
      <c r="C4671" s="7" t="n">
        <v>16</v>
      </c>
      <c r="D4671" s="7" t="n">
        <v>3</v>
      </c>
      <c r="E4671" s="7" t="n">
        <v>11</v>
      </c>
      <c r="F4671" s="7" t="s">
        <v>144</v>
      </c>
    </row>
    <row r="4672" spans="1:11">
      <c r="A4672" t="s">
        <v>4</v>
      </c>
      <c r="B4672" s="4" t="s">
        <v>5</v>
      </c>
      <c r="C4672" s="4" t="s">
        <v>13</v>
      </c>
      <c r="D4672" s="4" t="s">
        <v>13</v>
      </c>
      <c r="E4672" s="4" t="s">
        <v>13</v>
      </c>
      <c r="F4672" s="4" t="s">
        <v>13</v>
      </c>
      <c r="G4672" s="4" t="s">
        <v>9</v>
      </c>
      <c r="H4672" s="4" t="s">
        <v>13</v>
      </c>
      <c r="I4672" s="4" t="s">
        <v>13</v>
      </c>
      <c r="J4672" s="4" t="s">
        <v>13</v>
      </c>
    </row>
    <row r="4673" spans="1:21">
      <c r="A4673" t="n">
        <v>30508</v>
      </c>
      <c r="B4673" s="31" t="n">
        <v>18</v>
      </c>
      <c r="C4673" s="7" t="n">
        <v>0</v>
      </c>
      <c r="D4673" s="7" t="n">
        <v>35</v>
      </c>
      <c r="E4673" s="7" t="n">
        <v>0</v>
      </c>
      <c r="F4673" s="7" t="n">
        <v>0</v>
      </c>
      <c r="G4673" s="7" t="n">
        <v>1</v>
      </c>
      <c r="H4673" s="7" t="n">
        <v>12</v>
      </c>
      <c r="I4673" s="7" t="n">
        <v>19</v>
      </c>
      <c r="J4673" s="7" t="n">
        <v>1</v>
      </c>
    </row>
    <row r="4674" spans="1:21">
      <c r="A4674" t="s">
        <v>4</v>
      </c>
      <c r="B4674" s="4" t="s">
        <v>5</v>
      </c>
      <c r="C4674" s="4" t="s">
        <v>13</v>
      </c>
      <c r="D4674" s="4" t="s">
        <v>10</v>
      </c>
      <c r="E4674" s="4" t="s">
        <v>13</v>
      </c>
      <c r="F4674" s="4" t="s">
        <v>20</v>
      </c>
    </row>
    <row r="4675" spans="1:21">
      <c r="A4675" t="n">
        <v>30520</v>
      </c>
      <c r="B4675" s="10" t="n">
        <v>5</v>
      </c>
      <c r="C4675" s="7" t="n">
        <v>30</v>
      </c>
      <c r="D4675" s="7" t="n">
        <v>29</v>
      </c>
      <c r="E4675" s="7" t="n">
        <v>1</v>
      </c>
      <c r="F4675" s="11" t="n">
        <f t="normal" ca="1">A4703</f>
        <v>0</v>
      </c>
    </row>
    <row r="4676" spans="1:21">
      <c r="A4676" t="s">
        <v>4</v>
      </c>
      <c r="B4676" s="4" t="s">
        <v>5</v>
      </c>
      <c r="C4676" s="4" t="s">
        <v>13</v>
      </c>
      <c r="D4676" s="36" t="s">
        <v>81</v>
      </c>
      <c r="E4676" s="4" t="s">
        <v>5</v>
      </c>
      <c r="F4676" s="4" t="s">
        <v>13</v>
      </c>
      <c r="G4676" s="4" t="s">
        <v>10</v>
      </c>
      <c r="H4676" s="36" t="s">
        <v>82</v>
      </c>
      <c r="I4676" s="4" t="s">
        <v>13</v>
      </c>
      <c r="J4676" s="4" t="s">
        <v>13</v>
      </c>
      <c r="K4676" s="4" t="s">
        <v>20</v>
      </c>
    </row>
    <row r="4677" spans="1:21">
      <c r="A4677" t="n">
        <v>30529</v>
      </c>
      <c r="B4677" s="10" t="n">
        <v>5</v>
      </c>
      <c r="C4677" s="7" t="n">
        <v>28</v>
      </c>
      <c r="D4677" s="36" t="s">
        <v>3</v>
      </c>
      <c r="E4677" s="37" t="n">
        <v>64</v>
      </c>
      <c r="F4677" s="7" t="n">
        <v>10</v>
      </c>
      <c r="G4677" s="7" t="n">
        <v>15</v>
      </c>
      <c r="H4677" s="36" t="s">
        <v>3</v>
      </c>
      <c r="I4677" s="7" t="n">
        <v>8</v>
      </c>
      <c r="J4677" s="7" t="n">
        <v>1</v>
      </c>
      <c r="K4677" s="11" t="n">
        <f t="normal" ca="1">A4679</f>
        <v>0</v>
      </c>
    </row>
    <row r="4678" spans="1:21">
      <c r="A4678" t="s">
        <v>4</v>
      </c>
      <c r="B4678" s="4" t="s">
        <v>5</v>
      </c>
      <c r="C4678" s="4" t="s">
        <v>13</v>
      </c>
      <c r="D4678" s="4" t="s">
        <v>10</v>
      </c>
    </row>
    <row r="4679" spans="1:21">
      <c r="A4679" t="n">
        <v>30541</v>
      </c>
      <c r="B4679" s="37" t="n">
        <v>64</v>
      </c>
      <c r="C4679" s="7" t="n">
        <v>0</v>
      </c>
      <c r="D4679" s="7" t="n">
        <v>15</v>
      </c>
    </row>
    <row r="4680" spans="1:21">
      <c r="A4680" t="s">
        <v>4</v>
      </c>
      <c r="B4680" s="4" t="s">
        <v>5</v>
      </c>
      <c r="C4680" s="4" t="s">
        <v>10</v>
      </c>
      <c r="D4680" s="4" t="s">
        <v>13</v>
      </c>
      <c r="E4680" s="4" t="s">
        <v>13</v>
      </c>
      <c r="F4680" s="4" t="s">
        <v>6</v>
      </c>
    </row>
    <row r="4681" spans="1:21">
      <c r="A4681" t="n">
        <v>30545</v>
      </c>
      <c r="B4681" s="22" t="n">
        <v>20</v>
      </c>
      <c r="C4681" s="7" t="n">
        <v>15</v>
      </c>
      <c r="D4681" s="7" t="n">
        <v>3</v>
      </c>
      <c r="E4681" s="7" t="n">
        <v>10</v>
      </c>
      <c r="F4681" s="7" t="s">
        <v>80</v>
      </c>
    </row>
    <row r="4682" spans="1:21">
      <c r="A4682" t="s">
        <v>4</v>
      </c>
      <c r="B4682" s="4" t="s">
        <v>5</v>
      </c>
      <c r="C4682" s="4" t="s">
        <v>10</v>
      </c>
    </row>
    <row r="4683" spans="1:21">
      <c r="A4683" t="n">
        <v>30563</v>
      </c>
      <c r="B4683" s="35" t="n">
        <v>16</v>
      </c>
      <c r="C4683" s="7" t="n">
        <v>0</v>
      </c>
    </row>
    <row r="4684" spans="1:21">
      <c r="A4684" t="s">
        <v>4</v>
      </c>
      <c r="B4684" s="4" t="s">
        <v>5</v>
      </c>
      <c r="C4684" s="4" t="s">
        <v>13</v>
      </c>
      <c r="D4684" s="4" t="s">
        <v>10</v>
      </c>
      <c r="E4684" s="4" t="s">
        <v>6</v>
      </c>
      <c r="F4684" s="4" t="s">
        <v>6</v>
      </c>
    </row>
    <row r="4685" spans="1:21">
      <c r="A4685" t="n">
        <v>30566</v>
      </c>
      <c r="B4685" s="38" t="n">
        <v>36</v>
      </c>
      <c r="C4685" s="7" t="n">
        <v>10</v>
      </c>
      <c r="D4685" s="7" t="n">
        <v>15</v>
      </c>
      <c r="E4685" s="7" t="s">
        <v>104</v>
      </c>
      <c r="F4685" s="7" t="s">
        <v>12</v>
      </c>
    </row>
    <row r="4686" spans="1:21">
      <c r="A4686" t="s">
        <v>4</v>
      </c>
      <c r="B4686" s="4" t="s">
        <v>5</v>
      </c>
      <c r="C4686" s="4" t="s">
        <v>13</v>
      </c>
      <c r="D4686" s="4" t="s">
        <v>10</v>
      </c>
      <c r="E4686" s="4" t="s">
        <v>13</v>
      </c>
      <c r="F4686" s="4" t="s">
        <v>6</v>
      </c>
      <c r="G4686" s="4" t="s">
        <v>6</v>
      </c>
      <c r="H4686" s="4" t="s">
        <v>6</v>
      </c>
      <c r="I4686" s="4" t="s">
        <v>6</v>
      </c>
      <c r="J4686" s="4" t="s">
        <v>6</v>
      </c>
      <c r="K4686" s="4" t="s">
        <v>6</v>
      </c>
      <c r="L4686" s="4" t="s">
        <v>6</v>
      </c>
      <c r="M4686" s="4" t="s">
        <v>6</v>
      </c>
      <c r="N4686" s="4" t="s">
        <v>6</v>
      </c>
      <c r="O4686" s="4" t="s">
        <v>6</v>
      </c>
      <c r="P4686" s="4" t="s">
        <v>6</v>
      </c>
      <c r="Q4686" s="4" t="s">
        <v>6</v>
      </c>
      <c r="R4686" s="4" t="s">
        <v>6</v>
      </c>
      <c r="S4686" s="4" t="s">
        <v>6</v>
      </c>
      <c r="T4686" s="4" t="s">
        <v>6</v>
      </c>
      <c r="U4686" s="4" t="s">
        <v>6</v>
      </c>
    </row>
    <row r="4687" spans="1:21">
      <c r="A4687" t="n">
        <v>30584</v>
      </c>
      <c r="B4687" s="38" t="n">
        <v>36</v>
      </c>
      <c r="C4687" s="7" t="n">
        <v>8</v>
      </c>
      <c r="D4687" s="7" t="n">
        <v>15</v>
      </c>
      <c r="E4687" s="7" t="n">
        <v>0</v>
      </c>
      <c r="F4687" s="7" t="s">
        <v>85</v>
      </c>
      <c r="G4687" s="7" t="s">
        <v>12</v>
      </c>
      <c r="H4687" s="7" t="s">
        <v>12</v>
      </c>
      <c r="I4687" s="7" t="s">
        <v>12</v>
      </c>
      <c r="J4687" s="7" t="s">
        <v>12</v>
      </c>
      <c r="K4687" s="7" t="s">
        <v>12</v>
      </c>
      <c r="L4687" s="7" t="s">
        <v>12</v>
      </c>
      <c r="M4687" s="7" t="s">
        <v>12</v>
      </c>
      <c r="N4687" s="7" t="s">
        <v>12</v>
      </c>
      <c r="O4687" s="7" t="s">
        <v>12</v>
      </c>
      <c r="P4687" s="7" t="s">
        <v>12</v>
      </c>
      <c r="Q4687" s="7" t="s">
        <v>12</v>
      </c>
      <c r="R4687" s="7" t="s">
        <v>12</v>
      </c>
      <c r="S4687" s="7" t="s">
        <v>12</v>
      </c>
      <c r="T4687" s="7" t="s">
        <v>12</v>
      </c>
      <c r="U4687" s="7" t="s">
        <v>12</v>
      </c>
    </row>
    <row r="4688" spans="1:21">
      <c r="A4688" t="s">
        <v>4</v>
      </c>
      <c r="B4688" s="4" t="s">
        <v>5</v>
      </c>
      <c r="C4688" s="4" t="s">
        <v>10</v>
      </c>
      <c r="D4688" s="4" t="s">
        <v>13</v>
      </c>
      <c r="E4688" s="4" t="s">
        <v>6</v>
      </c>
      <c r="F4688" s="4" t="s">
        <v>22</v>
      </c>
      <c r="G4688" s="4" t="s">
        <v>22</v>
      </c>
      <c r="H4688" s="4" t="s">
        <v>22</v>
      </c>
    </row>
    <row r="4689" spans="1:21">
      <c r="A4689" t="n">
        <v>30614</v>
      </c>
      <c r="B4689" s="39" t="n">
        <v>48</v>
      </c>
      <c r="C4689" s="7" t="n">
        <v>15</v>
      </c>
      <c r="D4689" s="7" t="n">
        <v>0</v>
      </c>
      <c r="E4689" s="7" t="s">
        <v>85</v>
      </c>
      <c r="F4689" s="7" t="n">
        <v>0</v>
      </c>
      <c r="G4689" s="7" t="n">
        <v>1</v>
      </c>
      <c r="H4689" s="7" t="n">
        <v>1.40129846432482e-45</v>
      </c>
    </row>
    <row r="4690" spans="1:21">
      <c r="A4690" t="s">
        <v>4</v>
      </c>
      <c r="B4690" s="4" t="s">
        <v>5</v>
      </c>
      <c r="C4690" s="4" t="s">
        <v>13</v>
      </c>
      <c r="D4690" s="4" t="s">
        <v>10</v>
      </c>
      <c r="E4690" s="4" t="s">
        <v>6</v>
      </c>
      <c r="F4690" s="4" t="s">
        <v>6</v>
      </c>
      <c r="G4690" s="4" t="s">
        <v>6</v>
      </c>
      <c r="H4690" s="4" t="s">
        <v>6</v>
      </c>
    </row>
    <row r="4691" spans="1:21">
      <c r="A4691" t="n">
        <v>30640</v>
      </c>
      <c r="B4691" s="40" t="n">
        <v>51</v>
      </c>
      <c r="C4691" s="7" t="n">
        <v>3</v>
      </c>
      <c r="D4691" s="7" t="n">
        <v>15</v>
      </c>
      <c r="E4691" s="7" t="s">
        <v>102</v>
      </c>
      <c r="F4691" s="7" t="s">
        <v>87</v>
      </c>
      <c r="G4691" s="7" t="s">
        <v>88</v>
      </c>
      <c r="H4691" s="7" t="s">
        <v>89</v>
      </c>
    </row>
    <row r="4692" spans="1:21">
      <c r="A4692" t="s">
        <v>4</v>
      </c>
      <c r="B4692" s="4" t="s">
        <v>5</v>
      </c>
      <c r="C4692" s="4" t="s">
        <v>10</v>
      </c>
      <c r="D4692" s="4" t="s">
        <v>9</v>
      </c>
    </row>
    <row r="4693" spans="1:21">
      <c r="A4693" t="n">
        <v>30653</v>
      </c>
      <c r="B4693" s="41" t="n">
        <v>43</v>
      </c>
      <c r="C4693" s="7" t="n">
        <v>15</v>
      </c>
      <c r="D4693" s="7" t="n">
        <v>256</v>
      </c>
    </row>
    <row r="4694" spans="1:21">
      <c r="A4694" t="s">
        <v>4</v>
      </c>
      <c r="B4694" s="4" t="s">
        <v>5</v>
      </c>
      <c r="C4694" s="4" t="s">
        <v>10</v>
      </c>
      <c r="D4694" s="4" t="s">
        <v>9</v>
      </c>
    </row>
    <row r="4695" spans="1:21">
      <c r="A4695" t="n">
        <v>30660</v>
      </c>
      <c r="B4695" s="41" t="n">
        <v>43</v>
      </c>
      <c r="C4695" s="7" t="n">
        <v>15</v>
      </c>
      <c r="D4695" s="7" t="n">
        <v>8388608</v>
      </c>
    </row>
    <row r="4696" spans="1:21">
      <c r="A4696" t="s">
        <v>4</v>
      </c>
      <c r="B4696" s="4" t="s">
        <v>5</v>
      </c>
      <c r="C4696" s="4" t="s">
        <v>13</v>
      </c>
      <c r="D4696" s="4" t="s">
        <v>6</v>
      </c>
    </row>
    <row r="4697" spans="1:21">
      <c r="A4697" t="n">
        <v>30667</v>
      </c>
      <c r="B4697" s="8" t="n">
        <v>2</v>
      </c>
      <c r="C4697" s="7" t="n">
        <v>11</v>
      </c>
      <c r="D4697" s="7" t="s">
        <v>143</v>
      </c>
    </row>
    <row r="4698" spans="1:21">
      <c r="A4698" t="s">
        <v>4</v>
      </c>
      <c r="B4698" s="4" t="s">
        <v>5</v>
      </c>
      <c r="C4698" s="4" t="s">
        <v>10</v>
      </c>
      <c r="D4698" s="4" t="s">
        <v>13</v>
      </c>
      <c r="E4698" s="4" t="s">
        <v>13</v>
      </c>
      <c r="F4698" s="4" t="s">
        <v>6</v>
      </c>
    </row>
    <row r="4699" spans="1:21">
      <c r="A4699" t="n">
        <v>30690</v>
      </c>
      <c r="B4699" s="22" t="n">
        <v>20</v>
      </c>
      <c r="C4699" s="7" t="n">
        <v>15</v>
      </c>
      <c r="D4699" s="7" t="n">
        <v>3</v>
      </c>
      <c r="E4699" s="7" t="n">
        <v>11</v>
      </c>
      <c r="F4699" s="7" t="s">
        <v>144</v>
      </c>
    </row>
    <row r="4700" spans="1:21">
      <c r="A4700" t="s">
        <v>4</v>
      </c>
      <c r="B4700" s="4" t="s">
        <v>5</v>
      </c>
      <c r="C4700" s="4" t="s">
        <v>13</v>
      </c>
      <c r="D4700" s="4" t="s">
        <v>13</v>
      </c>
      <c r="E4700" s="4" t="s">
        <v>13</v>
      </c>
      <c r="F4700" s="4" t="s">
        <v>13</v>
      </c>
      <c r="G4700" s="4" t="s">
        <v>9</v>
      </c>
      <c r="H4700" s="4" t="s">
        <v>13</v>
      </c>
      <c r="I4700" s="4" t="s">
        <v>13</v>
      </c>
      <c r="J4700" s="4" t="s">
        <v>13</v>
      </c>
    </row>
    <row r="4701" spans="1:21">
      <c r="A4701" t="n">
        <v>30714</v>
      </c>
      <c r="B4701" s="31" t="n">
        <v>18</v>
      </c>
      <c r="C4701" s="7" t="n">
        <v>0</v>
      </c>
      <c r="D4701" s="7" t="n">
        <v>35</v>
      </c>
      <c r="E4701" s="7" t="n">
        <v>0</v>
      </c>
      <c r="F4701" s="7" t="n">
        <v>0</v>
      </c>
      <c r="G4701" s="7" t="n">
        <v>1</v>
      </c>
      <c r="H4701" s="7" t="n">
        <v>12</v>
      </c>
      <c r="I4701" s="7" t="n">
        <v>19</v>
      </c>
      <c r="J4701" s="7" t="n">
        <v>1</v>
      </c>
    </row>
    <row r="4702" spans="1:21">
      <c r="A4702" t="s">
        <v>4</v>
      </c>
      <c r="B4702" s="4" t="s">
        <v>5</v>
      </c>
      <c r="C4702" s="4" t="s">
        <v>13</v>
      </c>
      <c r="D4702" s="4" t="s">
        <v>10</v>
      </c>
      <c r="E4702" s="4" t="s">
        <v>13</v>
      </c>
      <c r="F4702" s="4" t="s">
        <v>20</v>
      </c>
    </row>
    <row r="4703" spans="1:21">
      <c r="A4703" t="n">
        <v>30726</v>
      </c>
      <c r="B4703" s="10" t="n">
        <v>5</v>
      </c>
      <c r="C4703" s="7" t="n">
        <v>30</v>
      </c>
      <c r="D4703" s="7" t="n">
        <v>30</v>
      </c>
      <c r="E4703" s="7" t="n">
        <v>1</v>
      </c>
      <c r="F4703" s="11" t="n">
        <f t="normal" ca="1">A4731</f>
        <v>0</v>
      </c>
    </row>
    <row r="4704" spans="1:21">
      <c r="A4704" t="s">
        <v>4</v>
      </c>
      <c r="B4704" s="4" t="s">
        <v>5</v>
      </c>
      <c r="C4704" s="4" t="s">
        <v>13</v>
      </c>
      <c r="D4704" s="36" t="s">
        <v>81</v>
      </c>
      <c r="E4704" s="4" t="s">
        <v>5</v>
      </c>
      <c r="F4704" s="4" t="s">
        <v>13</v>
      </c>
      <c r="G4704" s="4" t="s">
        <v>10</v>
      </c>
      <c r="H4704" s="36" t="s">
        <v>82</v>
      </c>
      <c r="I4704" s="4" t="s">
        <v>13</v>
      </c>
      <c r="J4704" s="4" t="s">
        <v>13</v>
      </c>
      <c r="K4704" s="4" t="s">
        <v>20</v>
      </c>
    </row>
    <row r="4705" spans="1:11">
      <c r="A4705" t="n">
        <v>30735</v>
      </c>
      <c r="B4705" s="10" t="n">
        <v>5</v>
      </c>
      <c r="C4705" s="7" t="n">
        <v>28</v>
      </c>
      <c r="D4705" s="36" t="s">
        <v>3</v>
      </c>
      <c r="E4705" s="37" t="n">
        <v>64</v>
      </c>
      <c r="F4705" s="7" t="n">
        <v>10</v>
      </c>
      <c r="G4705" s="7" t="n">
        <v>14</v>
      </c>
      <c r="H4705" s="36" t="s">
        <v>3</v>
      </c>
      <c r="I4705" s="7" t="n">
        <v>8</v>
      </c>
      <c r="J4705" s="7" t="n">
        <v>1</v>
      </c>
      <c r="K4705" s="11" t="n">
        <f t="normal" ca="1">A4707</f>
        <v>0</v>
      </c>
    </row>
    <row r="4706" spans="1:11">
      <c r="A4706" t="s">
        <v>4</v>
      </c>
      <c r="B4706" s="4" t="s">
        <v>5</v>
      </c>
      <c r="C4706" s="4" t="s">
        <v>13</v>
      </c>
      <c r="D4706" s="4" t="s">
        <v>10</v>
      </c>
    </row>
    <row r="4707" spans="1:11">
      <c r="A4707" t="n">
        <v>30747</v>
      </c>
      <c r="B4707" s="37" t="n">
        <v>64</v>
      </c>
      <c r="C4707" s="7" t="n">
        <v>0</v>
      </c>
      <c r="D4707" s="7" t="n">
        <v>14</v>
      </c>
    </row>
    <row r="4708" spans="1:11">
      <c r="A4708" t="s">
        <v>4</v>
      </c>
      <c r="B4708" s="4" t="s">
        <v>5</v>
      </c>
      <c r="C4708" s="4" t="s">
        <v>10</v>
      </c>
      <c r="D4708" s="4" t="s">
        <v>13</v>
      </c>
      <c r="E4708" s="4" t="s">
        <v>13</v>
      </c>
      <c r="F4708" s="4" t="s">
        <v>6</v>
      </c>
    </row>
    <row r="4709" spans="1:11">
      <c r="A4709" t="n">
        <v>30751</v>
      </c>
      <c r="B4709" s="22" t="n">
        <v>20</v>
      </c>
      <c r="C4709" s="7" t="n">
        <v>14</v>
      </c>
      <c r="D4709" s="7" t="n">
        <v>3</v>
      </c>
      <c r="E4709" s="7" t="n">
        <v>10</v>
      </c>
      <c r="F4709" s="7" t="s">
        <v>80</v>
      </c>
    </row>
    <row r="4710" spans="1:11">
      <c r="A4710" t="s">
        <v>4</v>
      </c>
      <c r="B4710" s="4" t="s">
        <v>5</v>
      </c>
      <c r="C4710" s="4" t="s">
        <v>10</v>
      </c>
    </row>
    <row r="4711" spans="1:11">
      <c r="A4711" t="n">
        <v>30769</v>
      </c>
      <c r="B4711" s="35" t="n">
        <v>16</v>
      </c>
      <c r="C4711" s="7" t="n">
        <v>0</v>
      </c>
    </row>
    <row r="4712" spans="1:11">
      <c r="A4712" t="s">
        <v>4</v>
      </c>
      <c r="B4712" s="4" t="s">
        <v>5</v>
      </c>
      <c r="C4712" s="4" t="s">
        <v>13</v>
      </c>
      <c r="D4712" s="4" t="s">
        <v>10</v>
      </c>
      <c r="E4712" s="4" t="s">
        <v>6</v>
      </c>
      <c r="F4712" s="4" t="s">
        <v>6</v>
      </c>
    </row>
    <row r="4713" spans="1:11">
      <c r="A4713" t="n">
        <v>30772</v>
      </c>
      <c r="B4713" s="38" t="n">
        <v>36</v>
      </c>
      <c r="C4713" s="7" t="n">
        <v>10</v>
      </c>
      <c r="D4713" s="7" t="n">
        <v>14</v>
      </c>
      <c r="E4713" s="7" t="s">
        <v>103</v>
      </c>
      <c r="F4713" s="7" t="s">
        <v>12</v>
      </c>
    </row>
    <row r="4714" spans="1:11">
      <c r="A4714" t="s">
        <v>4</v>
      </c>
      <c r="B4714" s="4" t="s">
        <v>5</v>
      </c>
      <c r="C4714" s="4" t="s">
        <v>13</v>
      </c>
      <c r="D4714" s="4" t="s">
        <v>10</v>
      </c>
      <c r="E4714" s="4" t="s">
        <v>13</v>
      </c>
      <c r="F4714" s="4" t="s">
        <v>6</v>
      </c>
      <c r="G4714" s="4" t="s">
        <v>6</v>
      </c>
      <c r="H4714" s="4" t="s">
        <v>6</v>
      </c>
      <c r="I4714" s="4" t="s">
        <v>6</v>
      </c>
      <c r="J4714" s="4" t="s">
        <v>6</v>
      </c>
      <c r="K4714" s="4" t="s">
        <v>6</v>
      </c>
      <c r="L4714" s="4" t="s">
        <v>6</v>
      </c>
      <c r="M4714" s="4" t="s">
        <v>6</v>
      </c>
      <c r="N4714" s="4" t="s">
        <v>6</v>
      </c>
      <c r="O4714" s="4" t="s">
        <v>6</v>
      </c>
      <c r="P4714" s="4" t="s">
        <v>6</v>
      </c>
      <c r="Q4714" s="4" t="s">
        <v>6</v>
      </c>
      <c r="R4714" s="4" t="s">
        <v>6</v>
      </c>
      <c r="S4714" s="4" t="s">
        <v>6</v>
      </c>
      <c r="T4714" s="4" t="s">
        <v>6</v>
      </c>
      <c r="U4714" s="4" t="s">
        <v>6</v>
      </c>
    </row>
    <row r="4715" spans="1:11">
      <c r="A4715" t="n">
        <v>30790</v>
      </c>
      <c r="B4715" s="38" t="n">
        <v>36</v>
      </c>
      <c r="C4715" s="7" t="n">
        <v>8</v>
      </c>
      <c r="D4715" s="7" t="n">
        <v>14</v>
      </c>
      <c r="E4715" s="7" t="n">
        <v>0</v>
      </c>
      <c r="F4715" s="7" t="s">
        <v>93</v>
      </c>
      <c r="G4715" s="7" t="s">
        <v>12</v>
      </c>
      <c r="H4715" s="7" t="s">
        <v>12</v>
      </c>
      <c r="I4715" s="7" t="s">
        <v>12</v>
      </c>
      <c r="J4715" s="7" t="s">
        <v>12</v>
      </c>
      <c r="K4715" s="7" t="s">
        <v>12</v>
      </c>
      <c r="L4715" s="7" t="s">
        <v>12</v>
      </c>
      <c r="M4715" s="7" t="s">
        <v>12</v>
      </c>
      <c r="N4715" s="7" t="s">
        <v>12</v>
      </c>
      <c r="O4715" s="7" t="s">
        <v>12</v>
      </c>
      <c r="P4715" s="7" t="s">
        <v>12</v>
      </c>
      <c r="Q4715" s="7" t="s">
        <v>12</v>
      </c>
      <c r="R4715" s="7" t="s">
        <v>12</v>
      </c>
      <c r="S4715" s="7" t="s">
        <v>12</v>
      </c>
      <c r="T4715" s="7" t="s">
        <v>12</v>
      </c>
      <c r="U4715" s="7" t="s">
        <v>12</v>
      </c>
    </row>
    <row r="4716" spans="1:11">
      <c r="A4716" t="s">
        <v>4</v>
      </c>
      <c r="B4716" s="4" t="s">
        <v>5</v>
      </c>
      <c r="C4716" s="4" t="s">
        <v>10</v>
      </c>
      <c r="D4716" s="4" t="s">
        <v>13</v>
      </c>
      <c r="E4716" s="4" t="s">
        <v>6</v>
      </c>
      <c r="F4716" s="4" t="s">
        <v>22</v>
      </c>
      <c r="G4716" s="4" t="s">
        <v>22</v>
      </c>
      <c r="H4716" s="4" t="s">
        <v>22</v>
      </c>
    </row>
    <row r="4717" spans="1:11">
      <c r="A4717" t="n">
        <v>30821</v>
      </c>
      <c r="B4717" s="39" t="n">
        <v>48</v>
      </c>
      <c r="C4717" s="7" t="n">
        <v>14</v>
      </c>
      <c r="D4717" s="7" t="n">
        <v>0</v>
      </c>
      <c r="E4717" s="7" t="s">
        <v>93</v>
      </c>
      <c r="F4717" s="7" t="n">
        <v>0</v>
      </c>
      <c r="G4717" s="7" t="n">
        <v>1</v>
      </c>
      <c r="H4717" s="7" t="n">
        <v>1.40129846432482e-45</v>
      </c>
    </row>
    <row r="4718" spans="1:11">
      <c r="A4718" t="s">
        <v>4</v>
      </c>
      <c r="B4718" s="4" t="s">
        <v>5</v>
      </c>
      <c r="C4718" s="4" t="s">
        <v>13</v>
      </c>
      <c r="D4718" s="4" t="s">
        <v>10</v>
      </c>
      <c r="E4718" s="4" t="s">
        <v>6</v>
      </c>
      <c r="F4718" s="4" t="s">
        <v>6</v>
      </c>
      <c r="G4718" s="4" t="s">
        <v>6</v>
      </c>
      <c r="H4718" s="4" t="s">
        <v>6</v>
      </c>
    </row>
    <row r="4719" spans="1:11">
      <c r="A4719" t="n">
        <v>30848</v>
      </c>
      <c r="B4719" s="40" t="n">
        <v>51</v>
      </c>
      <c r="C4719" s="7" t="n">
        <v>3</v>
      </c>
      <c r="D4719" s="7" t="n">
        <v>14</v>
      </c>
      <c r="E4719" s="7" t="s">
        <v>102</v>
      </c>
      <c r="F4719" s="7" t="s">
        <v>89</v>
      </c>
      <c r="G4719" s="7" t="s">
        <v>88</v>
      </c>
      <c r="H4719" s="7" t="s">
        <v>89</v>
      </c>
    </row>
    <row r="4720" spans="1:11">
      <c r="A4720" t="s">
        <v>4</v>
      </c>
      <c r="B4720" s="4" t="s">
        <v>5</v>
      </c>
      <c r="C4720" s="4" t="s">
        <v>10</v>
      </c>
      <c r="D4720" s="4" t="s">
        <v>9</v>
      </c>
    </row>
    <row r="4721" spans="1:21">
      <c r="A4721" t="n">
        <v>30861</v>
      </c>
      <c r="B4721" s="41" t="n">
        <v>43</v>
      </c>
      <c r="C4721" s="7" t="n">
        <v>14</v>
      </c>
      <c r="D4721" s="7" t="n">
        <v>256</v>
      </c>
    </row>
    <row r="4722" spans="1:21">
      <c r="A4722" t="s">
        <v>4</v>
      </c>
      <c r="B4722" s="4" t="s">
        <v>5</v>
      </c>
      <c r="C4722" s="4" t="s">
        <v>10</v>
      </c>
      <c r="D4722" s="4" t="s">
        <v>9</v>
      </c>
    </row>
    <row r="4723" spans="1:21">
      <c r="A4723" t="n">
        <v>30868</v>
      </c>
      <c r="B4723" s="41" t="n">
        <v>43</v>
      </c>
      <c r="C4723" s="7" t="n">
        <v>14</v>
      </c>
      <c r="D4723" s="7" t="n">
        <v>8388608</v>
      </c>
    </row>
    <row r="4724" spans="1:21">
      <c r="A4724" t="s">
        <v>4</v>
      </c>
      <c r="B4724" s="4" t="s">
        <v>5</v>
      </c>
      <c r="C4724" s="4" t="s">
        <v>13</v>
      </c>
      <c r="D4724" s="4" t="s">
        <v>6</v>
      </c>
    </row>
    <row r="4725" spans="1:21">
      <c r="A4725" t="n">
        <v>30875</v>
      </c>
      <c r="B4725" s="8" t="n">
        <v>2</v>
      </c>
      <c r="C4725" s="7" t="n">
        <v>11</v>
      </c>
      <c r="D4725" s="7" t="s">
        <v>143</v>
      </c>
    </row>
    <row r="4726" spans="1:21">
      <c r="A4726" t="s">
        <v>4</v>
      </c>
      <c r="B4726" s="4" t="s">
        <v>5</v>
      </c>
      <c r="C4726" s="4" t="s">
        <v>10</v>
      </c>
      <c r="D4726" s="4" t="s">
        <v>13</v>
      </c>
      <c r="E4726" s="4" t="s">
        <v>13</v>
      </c>
      <c r="F4726" s="4" t="s">
        <v>6</v>
      </c>
    </row>
    <row r="4727" spans="1:21">
      <c r="A4727" t="n">
        <v>30898</v>
      </c>
      <c r="B4727" s="22" t="n">
        <v>20</v>
      </c>
      <c r="C4727" s="7" t="n">
        <v>14</v>
      </c>
      <c r="D4727" s="7" t="n">
        <v>3</v>
      </c>
      <c r="E4727" s="7" t="n">
        <v>11</v>
      </c>
      <c r="F4727" s="7" t="s">
        <v>144</v>
      </c>
    </row>
    <row r="4728" spans="1:21">
      <c r="A4728" t="s">
        <v>4</v>
      </c>
      <c r="B4728" s="4" t="s">
        <v>5</v>
      </c>
      <c r="C4728" s="4" t="s">
        <v>13</v>
      </c>
      <c r="D4728" s="4" t="s">
        <v>13</v>
      </c>
      <c r="E4728" s="4" t="s">
        <v>13</v>
      </c>
      <c r="F4728" s="4" t="s">
        <v>13</v>
      </c>
      <c r="G4728" s="4" t="s">
        <v>9</v>
      </c>
      <c r="H4728" s="4" t="s">
        <v>13</v>
      </c>
      <c r="I4728" s="4" t="s">
        <v>13</v>
      </c>
      <c r="J4728" s="4" t="s">
        <v>13</v>
      </c>
    </row>
    <row r="4729" spans="1:21">
      <c r="A4729" t="n">
        <v>30922</v>
      </c>
      <c r="B4729" s="31" t="n">
        <v>18</v>
      </c>
      <c r="C4729" s="7" t="n">
        <v>0</v>
      </c>
      <c r="D4729" s="7" t="n">
        <v>35</v>
      </c>
      <c r="E4729" s="7" t="n">
        <v>0</v>
      </c>
      <c r="F4729" s="7" t="n">
        <v>0</v>
      </c>
      <c r="G4729" s="7" t="n">
        <v>1</v>
      </c>
      <c r="H4729" s="7" t="n">
        <v>12</v>
      </c>
      <c r="I4729" s="7" t="n">
        <v>19</v>
      </c>
      <c r="J4729" s="7" t="n">
        <v>1</v>
      </c>
    </row>
    <row r="4730" spans="1:21">
      <c r="A4730" t="s">
        <v>4</v>
      </c>
      <c r="B4730" s="4" t="s">
        <v>5</v>
      </c>
      <c r="C4730" s="4" t="s">
        <v>13</v>
      </c>
    </row>
    <row r="4731" spans="1:21">
      <c r="A4731" t="n">
        <v>30934</v>
      </c>
      <c r="B4731" s="25" t="n">
        <v>45</v>
      </c>
      <c r="C4731" s="7" t="n">
        <v>0</v>
      </c>
    </row>
    <row r="4732" spans="1:21">
      <c r="A4732" t="s">
        <v>4</v>
      </c>
      <c r="B4732" s="4" t="s">
        <v>5</v>
      </c>
      <c r="C4732" s="4" t="s">
        <v>13</v>
      </c>
    </row>
    <row r="4733" spans="1:21">
      <c r="A4733" t="n">
        <v>30936</v>
      </c>
      <c r="B4733" s="42" t="n">
        <v>116</v>
      </c>
      <c r="C4733" s="7" t="n">
        <v>0</v>
      </c>
    </row>
    <row r="4734" spans="1:21">
      <c r="A4734" t="s">
        <v>4</v>
      </c>
      <c r="B4734" s="4" t="s">
        <v>5</v>
      </c>
      <c r="C4734" s="4" t="s">
        <v>13</v>
      </c>
      <c r="D4734" s="4" t="s">
        <v>10</v>
      </c>
    </row>
    <row r="4735" spans="1:21">
      <c r="A4735" t="n">
        <v>30938</v>
      </c>
      <c r="B4735" s="42" t="n">
        <v>116</v>
      </c>
      <c r="C4735" s="7" t="n">
        <v>2</v>
      </c>
      <c r="D4735" s="7" t="n">
        <v>1</v>
      </c>
    </row>
    <row r="4736" spans="1:21">
      <c r="A4736" t="s">
        <v>4</v>
      </c>
      <c r="B4736" s="4" t="s">
        <v>5</v>
      </c>
      <c r="C4736" s="4" t="s">
        <v>13</v>
      </c>
      <c r="D4736" s="4" t="s">
        <v>9</v>
      </c>
    </row>
    <row r="4737" spans="1:10">
      <c r="A4737" t="n">
        <v>30942</v>
      </c>
      <c r="B4737" s="42" t="n">
        <v>116</v>
      </c>
      <c r="C4737" s="7" t="n">
        <v>5</v>
      </c>
      <c r="D4737" s="7" t="n">
        <v>1101004800</v>
      </c>
    </row>
    <row r="4738" spans="1:10">
      <c r="A4738" t="s">
        <v>4</v>
      </c>
      <c r="B4738" s="4" t="s">
        <v>5</v>
      </c>
      <c r="C4738" s="4" t="s">
        <v>13</v>
      </c>
      <c r="D4738" s="4" t="s">
        <v>10</v>
      </c>
    </row>
    <row r="4739" spans="1:10">
      <c r="A4739" t="n">
        <v>30948</v>
      </c>
      <c r="B4739" s="42" t="n">
        <v>116</v>
      </c>
      <c r="C4739" s="7" t="n">
        <v>6</v>
      </c>
      <c r="D4739" s="7" t="n">
        <v>1</v>
      </c>
    </row>
    <row r="4740" spans="1:10">
      <c r="A4740" t="s">
        <v>4</v>
      </c>
      <c r="B4740" s="4" t="s">
        <v>5</v>
      </c>
      <c r="C4740" s="4" t="s">
        <v>10</v>
      </c>
      <c r="D4740" s="4" t="s">
        <v>13</v>
      </c>
      <c r="E4740" s="4" t="s">
        <v>13</v>
      </c>
      <c r="F4740" s="4" t="s">
        <v>6</v>
      </c>
    </row>
    <row r="4741" spans="1:10">
      <c r="A4741" t="n">
        <v>30952</v>
      </c>
      <c r="B4741" s="22" t="n">
        <v>20</v>
      </c>
      <c r="C4741" s="7" t="n">
        <v>61456</v>
      </c>
      <c r="D4741" s="7" t="n">
        <v>2</v>
      </c>
      <c r="E4741" s="7" t="n">
        <v>11</v>
      </c>
      <c r="F4741" s="7" t="s">
        <v>108</v>
      </c>
    </row>
    <row r="4742" spans="1:10">
      <c r="A4742" t="s">
        <v>4</v>
      </c>
      <c r="B4742" s="4" t="s">
        <v>5</v>
      </c>
      <c r="C4742" s="4" t="s">
        <v>13</v>
      </c>
      <c r="D4742" s="4" t="s">
        <v>10</v>
      </c>
      <c r="E4742" s="4" t="s">
        <v>22</v>
      </c>
    </row>
    <row r="4743" spans="1:10">
      <c r="A4743" t="n">
        <v>30970</v>
      </c>
      <c r="B4743" s="28" t="n">
        <v>58</v>
      </c>
      <c r="C4743" s="7" t="n">
        <v>100</v>
      </c>
      <c r="D4743" s="7" t="n">
        <v>1000</v>
      </c>
      <c r="E4743" s="7" t="n">
        <v>1</v>
      </c>
    </row>
    <row r="4744" spans="1:10">
      <c r="A4744" t="s">
        <v>4</v>
      </c>
      <c r="B4744" s="4" t="s">
        <v>5</v>
      </c>
      <c r="C4744" s="4" t="s">
        <v>13</v>
      </c>
      <c r="D4744" s="4" t="s">
        <v>10</v>
      </c>
    </row>
    <row r="4745" spans="1:10">
      <c r="A4745" t="n">
        <v>30978</v>
      </c>
      <c r="B4745" s="28" t="n">
        <v>58</v>
      </c>
      <c r="C4745" s="7" t="n">
        <v>255</v>
      </c>
      <c r="D4745" s="7" t="n">
        <v>0</v>
      </c>
    </row>
    <row r="4746" spans="1:10">
      <c r="A4746" t="s">
        <v>4</v>
      </c>
      <c r="B4746" s="4" t="s">
        <v>5</v>
      </c>
      <c r="C4746" s="4" t="s">
        <v>10</v>
      </c>
    </row>
    <row r="4747" spans="1:10">
      <c r="A4747" t="n">
        <v>30982</v>
      </c>
      <c r="B4747" s="35" t="n">
        <v>16</v>
      </c>
      <c r="C4747" s="7" t="n">
        <v>1000</v>
      </c>
    </row>
    <row r="4748" spans="1:10">
      <c r="A4748" t="s">
        <v>4</v>
      </c>
      <c r="B4748" s="4" t="s">
        <v>5</v>
      </c>
      <c r="C4748" s="4" t="s">
        <v>10</v>
      </c>
    </row>
    <row r="4749" spans="1:10">
      <c r="A4749" t="n">
        <v>30985</v>
      </c>
      <c r="B4749" s="12" t="n">
        <v>12</v>
      </c>
      <c r="C4749" s="7" t="n">
        <v>6407</v>
      </c>
    </row>
    <row r="4750" spans="1:10">
      <c r="A4750" t="s">
        <v>4</v>
      </c>
      <c r="B4750" s="4" t="s">
        <v>5</v>
      </c>
    </row>
    <row r="4751" spans="1:10">
      <c r="A4751" t="n">
        <v>30988</v>
      </c>
      <c r="B4751" s="43" t="n">
        <v>88</v>
      </c>
    </row>
    <row r="4752" spans="1:10">
      <c r="A4752" t="s">
        <v>4</v>
      </c>
      <c r="B4752" s="4" t="s">
        <v>5</v>
      </c>
      <c r="C4752" s="4" t="s">
        <v>13</v>
      </c>
      <c r="D4752" s="4" t="s">
        <v>10</v>
      </c>
      <c r="E4752" s="4" t="s">
        <v>22</v>
      </c>
    </row>
    <row r="4753" spans="1:6">
      <c r="A4753" t="n">
        <v>30989</v>
      </c>
      <c r="B4753" s="28" t="n">
        <v>58</v>
      </c>
      <c r="C4753" s="7" t="n">
        <v>0</v>
      </c>
      <c r="D4753" s="7" t="n">
        <v>1000</v>
      </c>
      <c r="E4753" s="7" t="n">
        <v>1</v>
      </c>
    </row>
    <row r="4754" spans="1:6">
      <c r="A4754" t="s">
        <v>4</v>
      </c>
      <c r="B4754" s="4" t="s">
        <v>5</v>
      </c>
      <c r="C4754" s="4" t="s">
        <v>13</v>
      </c>
      <c r="D4754" s="4" t="s">
        <v>10</v>
      </c>
    </row>
    <row r="4755" spans="1:6">
      <c r="A4755" t="n">
        <v>30997</v>
      </c>
      <c r="B4755" s="28" t="n">
        <v>58</v>
      </c>
      <c r="C4755" s="7" t="n">
        <v>255</v>
      </c>
      <c r="D4755" s="7" t="n">
        <v>0</v>
      </c>
    </row>
    <row r="4756" spans="1:6">
      <c r="A4756" t="s">
        <v>4</v>
      </c>
      <c r="B4756" s="4" t="s">
        <v>5</v>
      </c>
      <c r="C4756" s="4" t="s">
        <v>13</v>
      </c>
    </row>
    <row r="4757" spans="1:6">
      <c r="A4757" t="n">
        <v>31001</v>
      </c>
      <c r="B4757" s="42" t="n">
        <v>116</v>
      </c>
      <c r="C4757" s="7" t="n">
        <v>1</v>
      </c>
    </row>
    <row r="4758" spans="1:6">
      <c r="A4758" t="s">
        <v>4</v>
      </c>
      <c r="B4758" s="4" t="s">
        <v>5</v>
      </c>
      <c r="C4758" s="4" t="s">
        <v>10</v>
      </c>
      <c r="D4758" s="4" t="s">
        <v>13</v>
      </c>
    </row>
    <row r="4759" spans="1:6">
      <c r="A4759" t="n">
        <v>31003</v>
      </c>
      <c r="B4759" s="44" t="n">
        <v>21</v>
      </c>
      <c r="C4759" s="7" t="n">
        <v>61456</v>
      </c>
      <c r="D4759" s="7" t="n">
        <v>2</v>
      </c>
    </row>
    <row r="4760" spans="1:6">
      <c r="A4760" t="s">
        <v>4</v>
      </c>
      <c r="B4760" s="4" t="s">
        <v>5</v>
      </c>
      <c r="C4760" s="4" t="s">
        <v>13</v>
      </c>
      <c r="D4760" s="4" t="s">
        <v>10</v>
      </c>
      <c r="E4760" s="4" t="s">
        <v>13</v>
      </c>
      <c r="F4760" s="4" t="s">
        <v>20</v>
      </c>
    </row>
    <row r="4761" spans="1:6">
      <c r="A4761" t="n">
        <v>31007</v>
      </c>
      <c r="B4761" s="10" t="n">
        <v>5</v>
      </c>
      <c r="C4761" s="7" t="n">
        <v>30</v>
      </c>
      <c r="D4761" s="7" t="n">
        <v>17</v>
      </c>
      <c r="E4761" s="7" t="n">
        <v>1</v>
      </c>
      <c r="F4761" s="11" t="n">
        <f t="normal" ca="1">A4773</f>
        <v>0</v>
      </c>
    </row>
    <row r="4762" spans="1:6">
      <c r="A4762" t="s">
        <v>4</v>
      </c>
      <c r="B4762" s="4" t="s">
        <v>5</v>
      </c>
      <c r="C4762" s="4" t="s">
        <v>13</v>
      </c>
      <c r="D4762" s="4" t="s">
        <v>10</v>
      </c>
      <c r="E4762" s="4" t="s">
        <v>13</v>
      </c>
    </row>
    <row r="4763" spans="1:6">
      <c r="A4763" t="n">
        <v>31016</v>
      </c>
      <c r="B4763" s="38" t="n">
        <v>36</v>
      </c>
      <c r="C4763" s="7" t="n">
        <v>9</v>
      </c>
      <c r="D4763" s="7" t="n">
        <v>0</v>
      </c>
      <c r="E4763" s="7" t="n">
        <v>0</v>
      </c>
    </row>
    <row r="4764" spans="1:6">
      <c r="A4764" t="s">
        <v>4</v>
      </c>
      <c r="B4764" s="4" t="s">
        <v>5</v>
      </c>
      <c r="C4764" s="4" t="s">
        <v>10</v>
      </c>
      <c r="D4764" s="4" t="s">
        <v>13</v>
      </c>
      <c r="E4764" s="4" t="s">
        <v>13</v>
      </c>
      <c r="F4764" s="4" t="s">
        <v>6</v>
      </c>
    </row>
    <row r="4765" spans="1:6">
      <c r="A4765" t="n">
        <v>31021</v>
      </c>
      <c r="B4765" s="22" t="n">
        <v>20</v>
      </c>
      <c r="C4765" s="7" t="n">
        <v>0</v>
      </c>
      <c r="D4765" s="7" t="n">
        <v>3</v>
      </c>
      <c r="E4765" s="7" t="n">
        <v>10</v>
      </c>
      <c r="F4765" s="7" t="s">
        <v>109</v>
      </c>
    </row>
    <row r="4766" spans="1:6">
      <c r="A4766" t="s">
        <v>4</v>
      </c>
      <c r="B4766" s="4" t="s">
        <v>5</v>
      </c>
      <c r="C4766" s="4" t="s">
        <v>10</v>
      </c>
    </row>
    <row r="4767" spans="1:6">
      <c r="A4767" t="n">
        <v>31038</v>
      </c>
      <c r="B4767" s="35" t="n">
        <v>16</v>
      </c>
      <c r="C4767" s="7" t="n">
        <v>0</v>
      </c>
    </row>
    <row r="4768" spans="1:6">
      <c r="A4768" t="s">
        <v>4</v>
      </c>
      <c r="B4768" s="4" t="s">
        <v>5</v>
      </c>
      <c r="C4768" s="4" t="s">
        <v>10</v>
      </c>
      <c r="D4768" s="4" t="s">
        <v>9</v>
      </c>
    </row>
    <row r="4769" spans="1:6">
      <c r="A4769" t="n">
        <v>31041</v>
      </c>
      <c r="B4769" s="45" t="n">
        <v>44</v>
      </c>
      <c r="C4769" s="7" t="n">
        <v>0</v>
      </c>
      <c r="D4769" s="7" t="n">
        <v>256</v>
      </c>
    </row>
    <row r="4770" spans="1:6">
      <c r="A4770" t="s">
        <v>4</v>
      </c>
      <c r="B4770" s="4" t="s">
        <v>5</v>
      </c>
      <c r="C4770" s="4" t="s">
        <v>10</v>
      </c>
      <c r="D4770" s="4" t="s">
        <v>9</v>
      </c>
    </row>
    <row r="4771" spans="1:6">
      <c r="A4771" t="n">
        <v>31048</v>
      </c>
      <c r="B4771" s="45" t="n">
        <v>44</v>
      </c>
      <c r="C4771" s="7" t="n">
        <v>0</v>
      </c>
      <c r="D4771" s="7" t="n">
        <v>8388608</v>
      </c>
    </row>
    <row r="4772" spans="1:6">
      <c r="A4772" t="s">
        <v>4</v>
      </c>
      <c r="B4772" s="4" t="s">
        <v>5</v>
      </c>
      <c r="C4772" s="4" t="s">
        <v>13</v>
      </c>
      <c r="D4772" s="4" t="s">
        <v>10</v>
      </c>
      <c r="E4772" s="4" t="s">
        <v>13</v>
      </c>
      <c r="F4772" s="4" t="s">
        <v>20</v>
      </c>
    </row>
    <row r="4773" spans="1:6">
      <c r="A4773" t="n">
        <v>31055</v>
      </c>
      <c r="B4773" s="10" t="n">
        <v>5</v>
      </c>
      <c r="C4773" s="7" t="n">
        <v>30</v>
      </c>
      <c r="D4773" s="7" t="n">
        <v>18</v>
      </c>
      <c r="E4773" s="7" t="n">
        <v>1</v>
      </c>
      <c r="F4773" s="11" t="n">
        <f t="normal" ca="1">A4785</f>
        <v>0</v>
      </c>
    </row>
    <row r="4774" spans="1:6">
      <c r="A4774" t="s">
        <v>4</v>
      </c>
      <c r="B4774" s="4" t="s">
        <v>5</v>
      </c>
      <c r="C4774" s="4" t="s">
        <v>13</v>
      </c>
      <c r="D4774" s="4" t="s">
        <v>10</v>
      </c>
      <c r="E4774" s="4" t="s">
        <v>13</v>
      </c>
    </row>
    <row r="4775" spans="1:6">
      <c r="A4775" t="n">
        <v>31064</v>
      </c>
      <c r="B4775" s="38" t="n">
        <v>36</v>
      </c>
      <c r="C4775" s="7" t="n">
        <v>9</v>
      </c>
      <c r="D4775" s="7" t="n">
        <v>1</v>
      </c>
      <c r="E4775" s="7" t="n">
        <v>0</v>
      </c>
    </row>
    <row r="4776" spans="1:6">
      <c r="A4776" t="s">
        <v>4</v>
      </c>
      <c r="B4776" s="4" t="s">
        <v>5</v>
      </c>
      <c r="C4776" s="4" t="s">
        <v>10</v>
      </c>
      <c r="D4776" s="4" t="s">
        <v>13</v>
      </c>
      <c r="E4776" s="4" t="s">
        <v>13</v>
      </c>
      <c r="F4776" s="4" t="s">
        <v>6</v>
      </c>
    </row>
    <row r="4777" spans="1:6">
      <c r="A4777" t="n">
        <v>31069</v>
      </c>
      <c r="B4777" s="22" t="n">
        <v>20</v>
      </c>
      <c r="C4777" s="7" t="n">
        <v>1</v>
      </c>
      <c r="D4777" s="7" t="n">
        <v>3</v>
      </c>
      <c r="E4777" s="7" t="n">
        <v>10</v>
      </c>
      <c r="F4777" s="7" t="s">
        <v>109</v>
      </c>
    </row>
    <row r="4778" spans="1:6">
      <c r="A4778" t="s">
        <v>4</v>
      </c>
      <c r="B4778" s="4" t="s">
        <v>5</v>
      </c>
      <c r="C4778" s="4" t="s">
        <v>10</v>
      </c>
    </row>
    <row r="4779" spans="1:6">
      <c r="A4779" t="n">
        <v>31086</v>
      </c>
      <c r="B4779" s="35" t="n">
        <v>16</v>
      </c>
      <c r="C4779" s="7" t="n">
        <v>0</v>
      </c>
    </row>
    <row r="4780" spans="1:6">
      <c r="A4780" t="s">
        <v>4</v>
      </c>
      <c r="B4780" s="4" t="s">
        <v>5</v>
      </c>
      <c r="C4780" s="4" t="s">
        <v>10</v>
      </c>
      <c r="D4780" s="4" t="s">
        <v>9</v>
      </c>
    </row>
    <row r="4781" spans="1:6">
      <c r="A4781" t="n">
        <v>31089</v>
      </c>
      <c r="B4781" s="45" t="n">
        <v>44</v>
      </c>
      <c r="C4781" s="7" t="n">
        <v>1</v>
      </c>
      <c r="D4781" s="7" t="n">
        <v>256</v>
      </c>
    </row>
    <row r="4782" spans="1:6">
      <c r="A4782" t="s">
        <v>4</v>
      </c>
      <c r="B4782" s="4" t="s">
        <v>5</v>
      </c>
      <c r="C4782" s="4" t="s">
        <v>10</v>
      </c>
      <c r="D4782" s="4" t="s">
        <v>9</v>
      </c>
    </row>
    <row r="4783" spans="1:6">
      <c r="A4783" t="n">
        <v>31096</v>
      </c>
      <c r="B4783" s="45" t="n">
        <v>44</v>
      </c>
      <c r="C4783" s="7" t="n">
        <v>1</v>
      </c>
      <c r="D4783" s="7" t="n">
        <v>8388608</v>
      </c>
    </row>
    <row r="4784" spans="1:6">
      <c r="A4784" t="s">
        <v>4</v>
      </c>
      <c r="B4784" s="4" t="s">
        <v>5</v>
      </c>
      <c r="C4784" s="4" t="s">
        <v>13</v>
      </c>
      <c r="D4784" s="4" t="s">
        <v>10</v>
      </c>
      <c r="E4784" s="4" t="s">
        <v>13</v>
      </c>
      <c r="F4784" s="4" t="s">
        <v>20</v>
      </c>
    </row>
    <row r="4785" spans="1:6">
      <c r="A4785" t="n">
        <v>31103</v>
      </c>
      <c r="B4785" s="10" t="n">
        <v>5</v>
      </c>
      <c r="C4785" s="7" t="n">
        <v>30</v>
      </c>
      <c r="D4785" s="7" t="n">
        <v>19</v>
      </c>
      <c r="E4785" s="7" t="n">
        <v>1</v>
      </c>
      <c r="F4785" s="11" t="n">
        <f t="normal" ca="1">A4797</f>
        <v>0</v>
      </c>
    </row>
    <row r="4786" spans="1:6">
      <c r="A4786" t="s">
        <v>4</v>
      </c>
      <c r="B4786" s="4" t="s">
        <v>5</v>
      </c>
      <c r="C4786" s="4" t="s">
        <v>13</v>
      </c>
      <c r="D4786" s="4" t="s">
        <v>10</v>
      </c>
      <c r="E4786" s="4" t="s">
        <v>13</v>
      </c>
    </row>
    <row r="4787" spans="1:6">
      <c r="A4787" t="n">
        <v>31112</v>
      </c>
      <c r="B4787" s="38" t="n">
        <v>36</v>
      </c>
      <c r="C4787" s="7" t="n">
        <v>9</v>
      </c>
      <c r="D4787" s="7" t="n">
        <v>2</v>
      </c>
      <c r="E4787" s="7" t="n">
        <v>0</v>
      </c>
    </row>
    <row r="4788" spans="1:6">
      <c r="A4788" t="s">
        <v>4</v>
      </c>
      <c r="B4788" s="4" t="s">
        <v>5</v>
      </c>
      <c r="C4788" s="4" t="s">
        <v>10</v>
      </c>
      <c r="D4788" s="4" t="s">
        <v>13</v>
      </c>
      <c r="E4788" s="4" t="s">
        <v>13</v>
      </c>
      <c r="F4788" s="4" t="s">
        <v>6</v>
      </c>
    </row>
    <row r="4789" spans="1:6">
      <c r="A4789" t="n">
        <v>31117</v>
      </c>
      <c r="B4789" s="22" t="n">
        <v>20</v>
      </c>
      <c r="C4789" s="7" t="n">
        <v>2</v>
      </c>
      <c r="D4789" s="7" t="n">
        <v>3</v>
      </c>
      <c r="E4789" s="7" t="n">
        <v>10</v>
      </c>
      <c r="F4789" s="7" t="s">
        <v>109</v>
      </c>
    </row>
    <row r="4790" spans="1:6">
      <c r="A4790" t="s">
        <v>4</v>
      </c>
      <c r="B4790" s="4" t="s">
        <v>5</v>
      </c>
      <c r="C4790" s="4" t="s">
        <v>10</v>
      </c>
    </row>
    <row r="4791" spans="1:6">
      <c r="A4791" t="n">
        <v>31134</v>
      </c>
      <c r="B4791" s="35" t="n">
        <v>16</v>
      </c>
      <c r="C4791" s="7" t="n">
        <v>0</v>
      </c>
    </row>
    <row r="4792" spans="1:6">
      <c r="A4792" t="s">
        <v>4</v>
      </c>
      <c r="B4792" s="4" t="s">
        <v>5</v>
      </c>
      <c r="C4792" s="4" t="s">
        <v>10</v>
      </c>
      <c r="D4792" s="4" t="s">
        <v>9</v>
      </c>
    </row>
    <row r="4793" spans="1:6">
      <c r="A4793" t="n">
        <v>31137</v>
      </c>
      <c r="B4793" s="45" t="n">
        <v>44</v>
      </c>
      <c r="C4793" s="7" t="n">
        <v>2</v>
      </c>
      <c r="D4793" s="7" t="n">
        <v>256</v>
      </c>
    </row>
    <row r="4794" spans="1:6">
      <c r="A4794" t="s">
        <v>4</v>
      </c>
      <c r="B4794" s="4" t="s">
        <v>5</v>
      </c>
      <c r="C4794" s="4" t="s">
        <v>10</v>
      </c>
      <c r="D4794" s="4" t="s">
        <v>9</v>
      </c>
    </row>
    <row r="4795" spans="1:6">
      <c r="A4795" t="n">
        <v>31144</v>
      </c>
      <c r="B4795" s="45" t="n">
        <v>44</v>
      </c>
      <c r="C4795" s="7" t="n">
        <v>2</v>
      </c>
      <c r="D4795" s="7" t="n">
        <v>8388608</v>
      </c>
    </row>
    <row r="4796" spans="1:6">
      <c r="A4796" t="s">
        <v>4</v>
      </c>
      <c r="B4796" s="4" t="s">
        <v>5</v>
      </c>
      <c r="C4796" s="4" t="s">
        <v>13</v>
      </c>
      <c r="D4796" s="4" t="s">
        <v>10</v>
      </c>
      <c r="E4796" s="4" t="s">
        <v>13</v>
      </c>
      <c r="F4796" s="4" t="s">
        <v>20</v>
      </c>
    </row>
    <row r="4797" spans="1:6">
      <c r="A4797" t="n">
        <v>31151</v>
      </c>
      <c r="B4797" s="10" t="n">
        <v>5</v>
      </c>
      <c r="C4797" s="7" t="n">
        <v>30</v>
      </c>
      <c r="D4797" s="7" t="n">
        <v>20</v>
      </c>
      <c r="E4797" s="7" t="n">
        <v>1</v>
      </c>
      <c r="F4797" s="11" t="n">
        <f t="normal" ca="1">A4809</f>
        <v>0</v>
      </c>
    </row>
    <row r="4798" spans="1:6">
      <c r="A4798" t="s">
        <v>4</v>
      </c>
      <c r="B4798" s="4" t="s">
        <v>5</v>
      </c>
      <c r="C4798" s="4" t="s">
        <v>13</v>
      </c>
      <c r="D4798" s="4" t="s">
        <v>10</v>
      </c>
      <c r="E4798" s="4" t="s">
        <v>13</v>
      </c>
    </row>
    <row r="4799" spans="1:6">
      <c r="A4799" t="n">
        <v>31160</v>
      </c>
      <c r="B4799" s="38" t="n">
        <v>36</v>
      </c>
      <c r="C4799" s="7" t="n">
        <v>9</v>
      </c>
      <c r="D4799" s="7" t="n">
        <v>3</v>
      </c>
      <c r="E4799" s="7" t="n">
        <v>0</v>
      </c>
    </row>
    <row r="4800" spans="1:6">
      <c r="A4800" t="s">
        <v>4</v>
      </c>
      <c r="B4800" s="4" t="s">
        <v>5</v>
      </c>
      <c r="C4800" s="4" t="s">
        <v>10</v>
      </c>
      <c r="D4800" s="4" t="s">
        <v>13</v>
      </c>
      <c r="E4800" s="4" t="s">
        <v>13</v>
      </c>
      <c r="F4800" s="4" t="s">
        <v>6</v>
      </c>
    </row>
    <row r="4801" spans="1:6">
      <c r="A4801" t="n">
        <v>31165</v>
      </c>
      <c r="B4801" s="22" t="n">
        <v>20</v>
      </c>
      <c r="C4801" s="7" t="n">
        <v>3</v>
      </c>
      <c r="D4801" s="7" t="n">
        <v>3</v>
      </c>
      <c r="E4801" s="7" t="n">
        <v>10</v>
      </c>
      <c r="F4801" s="7" t="s">
        <v>109</v>
      </c>
    </row>
    <row r="4802" spans="1:6">
      <c r="A4802" t="s">
        <v>4</v>
      </c>
      <c r="B4802" s="4" t="s">
        <v>5</v>
      </c>
      <c r="C4802" s="4" t="s">
        <v>10</v>
      </c>
    </row>
    <row r="4803" spans="1:6">
      <c r="A4803" t="n">
        <v>31182</v>
      </c>
      <c r="B4803" s="35" t="n">
        <v>16</v>
      </c>
      <c r="C4803" s="7" t="n">
        <v>0</v>
      </c>
    </row>
    <row r="4804" spans="1:6">
      <c r="A4804" t="s">
        <v>4</v>
      </c>
      <c r="B4804" s="4" t="s">
        <v>5</v>
      </c>
      <c r="C4804" s="4" t="s">
        <v>10</v>
      </c>
      <c r="D4804" s="4" t="s">
        <v>9</v>
      </c>
    </row>
    <row r="4805" spans="1:6">
      <c r="A4805" t="n">
        <v>31185</v>
      </c>
      <c r="B4805" s="45" t="n">
        <v>44</v>
      </c>
      <c r="C4805" s="7" t="n">
        <v>3</v>
      </c>
      <c r="D4805" s="7" t="n">
        <v>256</v>
      </c>
    </row>
    <row r="4806" spans="1:6">
      <c r="A4806" t="s">
        <v>4</v>
      </c>
      <c r="B4806" s="4" t="s">
        <v>5</v>
      </c>
      <c r="C4806" s="4" t="s">
        <v>10</v>
      </c>
      <c r="D4806" s="4" t="s">
        <v>9</v>
      </c>
    </row>
    <row r="4807" spans="1:6">
      <c r="A4807" t="n">
        <v>31192</v>
      </c>
      <c r="B4807" s="45" t="n">
        <v>44</v>
      </c>
      <c r="C4807" s="7" t="n">
        <v>3</v>
      </c>
      <c r="D4807" s="7" t="n">
        <v>8388608</v>
      </c>
    </row>
    <row r="4808" spans="1:6">
      <c r="A4808" t="s">
        <v>4</v>
      </c>
      <c r="B4808" s="4" t="s">
        <v>5</v>
      </c>
      <c r="C4808" s="4" t="s">
        <v>13</v>
      </c>
      <c r="D4808" s="4" t="s">
        <v>10</v>
      </c>
      <c r="E4808" s="4" t="s">
        <v>13</v>
      </c>
      <c r="F4808" s="4" t="s">
        <v>20</v>
      </c>
    </row>
    <row r="4809" spans="1:6">
      <c r="A4809" t="n">
        <v>31199</v>
      </c>
      <c r="B4809" s="10" t="n">
        <v>5</v>
      </c>
      <c r="C4809" s="7" t="n">
        <v>30</v>
      </c>
      <c r="D4809" s="7" t="n">
        <v>21</v>
      </c>
      <c r="E4809" s="7" t="n">
        <v>1</v>
      </c>
      <c r="F4809" s="11" t="n">
        <f t="normal" ca="1">A4821</f>
        <v>0</v>
      </c>
    </row>
    <row r="4810" spans="1:6">
      <c r="A4810" t="s">
        <v>4</v>
      </c>
      <c r="B4810" s="4" t="s">
        <v>5</v>
      </c>
      <c r="C4810" s="4" t="s">
        <v>13</v>
      </c>
      <c r="D4810" s="4" t="s">
        <v>10</v>
      </c>
      <c r="E4810" s="4" t="s">
        <v>13</v>
      </c>
    </row>
    <row r="4811" spans="1:6">
      <c r="A4811" t="n">
        <v>31208</v>
      </c>
      <c r="B4811" s="38" t="n">
        <v>36</v>
      </c>
      <c r="C4811" s="7" t="n">
        <v>9</v>
      </c>
      <c r="D4811" s="7" t="n">
        <v>4</v>
      </c>
      <c r="E4811" s="7" t="n">
        <v>0</v>
      </c>
    </row>
    <row r="4812" spans="1:6">
      <c r="A4812" t="s">
        <v>4</v>
      </c>
      <c r="B4812" s="4" t="s">
        <v>5</v>
      </c>
      <c r="C4812" s="4" t="s">
        <v>10</v>
      </c>
      <c r="D4812" s="4" t="s">
        <v>13</v>
      </c>
      <c r="E4812" s="4" t="s">
        <v>13</v>
      </c>
      <c r="F4812" s="4" t="s">
        <v>6</v>
      </c>
    </row>
    <row r="4813" spans="1:6">
      <c r="A4813" t="n">
        <v>31213</v>
      </c>
      <c r="B4813" s="22" t="n">
        <v>20</v>
      </c>
      <c r="C4813" s="7" t="n">
        <v>4</v>
      </c>
      <c r="D4813" s="7" t="n">
        <v>3</v>
      </c>
      <c r="E4813" s="7" t="n">
        <v>10</v>
      </c>
      <c r="F4813" s="7" t="s">
        <v>109</v>
      </c>
    </row>
    <row r="4814" spans="1:6">
      <c r="A4814" t="s">
        <v>4</v>
      </c>
      <c r="B4814" s="4" t="s">
        <v>5</v>
      </c>
      <c r="C4814" s="4" t="s">
        <v>10</v>
      </c>
    </row>
    <row r="4815" spans="1:6">
      <c r="A4815" t="n">
        <v>31230</v>
      </c>
      <c r="B4815" s="35" t="n">
        <v>16</v>
      </c>
      <c r="C4815" s="7" t="n">
        <v>0</v>
      </c>
    </row>
    <row r="4816" spans="1:6">
      <c r="A4816" t="s">
        <v>4</v>
      </c>
      <c r="B4816" s="4" t="s">
        <v>5</v>
      </c>
      <c r="C4816" s="4" t="s">
        <v>10</v>
      </c>
      <c r="D4816" s="4" t="s">
        <v>9</v>
      </c>
    </row>
    <row r="4817" spans="1:6">
      <c r="A4817" t="n">
        <v>31233</v>
      </c>
      <c r="B4817" s="45" t="n">
        <v>44</v>
      </c>
      <c r="C4817" s="7" t="n">
        <v>4</v>
      </c>
      <c r="D4817" s="7" t="n">
        <v>256</v>
      </c>
    </row>
    <row r="4818" spans="1:6">
      <c r="A4818" t="s">
        <v>4</v>
      </c>
      <c r="B4818" s="4" t="s">
        <v>5</v>
      </c>
      <c r="C4818" s="4" t="s">
        <v>10</v>
      </c>
      <c r="D4818" s="4" t="s">
        <v>9</v>
      </c>
    </row>
    <row r="4819" spans="1:6">
      <c r="A4819" t="n">
        <v>31240</v>
      </c>
      <c r="B4819" s="45" t="n">
        <v>44</v>
      </c>
      <c r="C4819" s="7" t="n">
        <v>4</v>
      </c>
      <c r="D4819" s="7" t="n">
        <v>8388608</v>
      </c>
    </row>
    <row r="4820" spans="1:6">
      <c r="A4820" t="s">
        <v>4</v>
      </c>
      <c r="B4820" s="4" t="s">
        <v>5</v>
      </c>
      <c r="C4820" s="4" t="s">
        <v>13</v>
      </c>
      <c r="D4820" s="4" t="s">
        <v>10</v>
      </c>
      <c r="E4820" s="4" t="s">
        <v>13</v>
      </c>
      <c r="F4820" s="4" t="s">
        <v>20</v>
      </c>
    </row>
    <row r="4821" spans="1:6">
      <c r="A4821" t="n">
        <v>31247</v>
      </c>
      <c r="B4821" s="10" t="n">
        <v>5</v>
      </c>
      <c r="C4821" s="7" t="n">
        <v>30</v>
      </c>
      <c r="D4821" s="7" t="n">
        <v>22</v>
      </c>
      <c r="E4821" s="7" t="n">
        <v>1</v>
      </c>
      <c r="F4821" s="11" t="n">
        <f t="normal" ca="1">A4833</f>
        <v>0</v>
      </c>
    </row>
    <row r="4822" spans="1:6">
      <c r="A4822" t="s">
        <v>4</v>
      </c>
      <c r="B4822" s="4" t="s">
        <v>5</v>
      </c>
      <c r="C4822" s="4" t="s">
        <v>13</v>
      </c>
      <c r="D4822" s="4" t="s">
        <v>10</v>
      </c>
      <c r="E4822" s="4" t="s">
        <v>13</v>
      </c>
    </row>
    <row r="4823" spans="1:6">
      <c r="A4823" t="n">
        <v>31256</v>
      </c>
      <c r="B4823" s="38" t="n">
        <v>36</v>
      </c>
      <c r="C4823" s="7" t="n">
        <v>9</v>
      </c>
      <c r="D4823" s="7" t="n">
        <v>5</v>
      </c>
      <c r="E4823" s="7" t="n">
        <v>0</v>
      </c>
    </row>
    <row r="4824" spans="1:6">
      <c r="A4824" t="s">
        <v>4</v>
      </c>
      <c r="B4824" s="4" t="s">
        <v>5</v>
      </c>
      <c r="C4824" s="4" t="s">
        <v>10</v>
      </c>
      <c r="D4824" s="4" t="s">
        <v>13</v>
      </c>
      <c r="E4824" s="4" t="s">
        <v>13</v>
      </c>
      <c r="F4824" s="4" t="s">
        <v>6</v>
      </c>
    </row>
    <row r="4825" spans="1:6">
      <c r="A4825" t="n">
        <v>31261</v>
      </c>
      <c r="B4825" s="22" t="n">
        <v>20</v>
      </c>
      <c r="C4825" s="7" t="n">
        <v>5</v>
      </c>
      <c r="D4825" s="7" t="n">
        <v>3</v>
      </c>
      <c r="E4825" s="7" t="n">
        <v>10</v>
      </c>
      <c r="F4825" s="7" t="s">
        <v>109</v>
      </c>
    </row>
    <row r="4826" spans="1:6">
      <c r="A4826" t="s">
        <v>4</v>
      </c>
      <c r="B4826" s="4" t="s">
        <v>5</v>
      </c>
      <c r="C4826" s="4" t="s">
        <v>10</v>
      </c>
    </row>
    <row r="4827" spans="1:6">
      <c r="A4827" t="n">
        <v>31278</v>
      </c>
      <c r="B4827" s="35" t="n">
        <v>16</v>
      </c>
      <c r="C4827" s="7" t="n">
        <v>0</v>
      </c>
    </row>
    <row r="4828" spans="1:6">
      <c r="A4828" t="s">
        <v>4</v>
      </c>
      <c r="B4828" s="4" t="s">
        <v>5</v>
      </c>
      <c r="C4828" s="4" t="s">
        <v>10</v>
      </c>
      <c r="D4828" s="4" t="s">
        <v>9</v>
      </c>
    </row>
    <row r="4829" spans="1:6">
      <c r="A4829" t="n">
        <v>31281</v>
      </c>
      <c r="B4829" s="45" t="n">
        <v>44</v>
      </c>
      <c r="C4829" s="7" t="n">
        <v>5</v>
      </c>
      <c r="D4829" s="7" t="n">
        <v>256</v>
      </c>
    </row>
    <row r="4830" spans="1:6">
      <c r="A4830" t="s">
        <v>4</v>
      </c>
      <c r="B4830" s="4" t="s">
        <v>5</v>
      </c>
      <c r="C4830" s="4" t="s">
        <v>10</v>
      </c>
      <c r="D4830" s="4" t="s">
        <v>9</v>
      </c>
    </row>
    <row r="4831" spans="1:6">
      <c r="A4831" t="n">
        <v>31288</v>
      </c>
      <c r="B4831" s="45" t="n">
        <v>44</v>
      </c>
      <c r="C4831" s="7" t="n">
        <v>5</v>
      </c>
      <c r="D4831" s="7" t="n">
        <v>8388608</v>
      </c>
    </row>
    <row r="4832" spans="1:6">
      <c r="A4832" t="s">
        <v>4</v>
      </c>
      <c r="B4832" s="4" t="s">
        <v>5</v>
      </c>
      <c r="C4832" s="4" t="s">
        <v>13</v>
      </c>
      <c r="D4832" s="4" t="s">
        <v>10</v>
      </c>
      <c r="E4832" s="4" t="s">
        <v>13</v>
      </c>
      <c r="F4832" s="4" t="s">
        <v>20</v>
      </c>
    </row>
    <row r="4833" spans="1:6">
      <c r="A4833" t="n">
        <v>31295</v>
      </c>
      <c r="B4833" s="10" t="n">
        <v>5</v>
      </c>
      <c r="C4833" s="7" t="n">
        <v>30</v>
      </c>
      <c r="D4833" s="7" t="n">
        <v>23</v>
      </c>
      <c r="E4833" s="7" t="n">
        <v>1</v>
      </c>
      <c r="F4833" s="11" t="n">
        <f t="normal" ca="1">A4845</f>
        <v>0</v>
      </c>
    </row>
    <row r="4834" spans="1:6">
      <c r="A4834" t="s">
        <v>4</v>
      </c>
      <c r="B4834" s="4" t="s">
        <v>5</v>
      </c>
      <c r="C4834" s="4" t="s">
        <v>13</v>
      </c>
      <c r="D4834" s="4" t="s">
        <v>10</v>
      </c>
      <c r="E4834" s="4" t="s">
        <v>13</v>
      </c>
    </row>
    <row r="4835" spans="1:6">
      <c r="A4835" t="n">
        <v>31304</v>
      </c>
      <c r="B4835" s="38" t="n">
        <v>36</v>
      </c>
      <c r="C4835" s="7" t="n">
        <v>9</v>
      </c>
      <c r="D4835" s="7" t="n">
        <v>6</v>
      </c>
      <c r="E4835" s="7" t="n">
        <v>0</v>
      </c>
    </row>
    <row r="4836" spans="1:6">
      <c r="A4836" t="s">
        <v>4</v>
      </c>
      <c r="B4836" s="4" t="s">
        <v>5</v>
      </c>
      <c r="C4836" s="4" t="s">
        <v>10</v>
      </c>
      <c r="D4836" s="4" t="s">
        <v>13</v>
      </c>
      <c r="E4836" s="4" t="s">
        <v>13</v>
      </c>
      <c r="F4836" s="4" t="s">
        <v>6</v>
      </c>
    </row>
    <row r="4837" spans="1:6">
      <c r="A4837" t="n">
        <v>31309</v>
      </c>
      <c r="B4837" s="22" t="n">
        <v>20</v>
      </c>
      <c r="C4837" s="7" t="n">
        <v>6</v>
      </c>
      <c r="D4837" s="7" t="n">
        <v>3</v>
      </c>
      <c r="E4837" s="7" t="n">
        <v>10</v>
      </c>
      <c r="F4837" s="7" t="s">
        <v>109</v>
      </c>
    </row>
    <row r="4838" spans="1:6">
      <c r="A4838" t="s">
        <v>4</v>
      </c>
      <c r="B4838" s="4" t="s">
        <v>5</v>
      </c>
      <c r="C4838" s="4" t="s">
        <v>10</v>
      </c>
    </row>
    <row r="4839" spans="1:6">
      <c r="A4839" t="n">
        <v>31326</v>
      </c>
      <c r="B4839" s="35" t="n">
        <v>16</v>
      </c>
      <c r="C4839" s="7" t="n">
        <v>0</v>
      </c>
    </row>
    <row r="4840" spans="1:6">
      <c r="A4840" t="s">
        <v>4</v>
      </c>
      <c r="B4840" s="4" t="s">
        <v>5</v>
      </c>
      <c r="C4840" s="4" t="s">
        <v>10</v>
      </c>
      <c r="D4840" s="4" t="s">
        <v>9</v>
      </c>
    </row>
    <row r="4841" spans="1:6">
      <c r="A4841" t="n">
        <v>31329</v>
      </c>
      <c r="B4841" s="45" t="n">
        <v>44</v>
      </c>
      <c r="C4841" s="7" t="n">
        <v>6</v>
      </c>
      <c r="D4841" s="7" t="n">
        <v>256</v>
      </c>
    </row>
    <row r="4842" spans="1:6">
      <c r="A4842" t="s">
        <v>4</v>
      </c>
      <c r="B4842" s="4" t="s">
        <v>5</v>
      </c>
      <c r="C4842" s="4" t="s">
        <v>10</v>
      </c>
      <c r="D4842" s="4" t="s">
        <v>9</v>
      </c>
    </row>
    <row r="4843" spans="1:6">
      <c r="A4843" t="n">
        <v>31336</v>
      </c>
      <c r="B4843" s="45" t="n">
        <v>44</v>
      </c>
      <c r="C4843" s="7" t="n">
        <v>6</v>
      </c>
      <c r="D4843" s="7" t="n">
        <v>8388608</v>
      </c>
    </row>
    <row r="4844" spans="1:6">
      <c r="A4844" t="s">
        <v>4</v>
      </c>
      <c r="B4844" s="4" t="s">
        <v>5</v>
      </c>
      <c r="C4844" s="4" t="s">
        <v>13</v>
      </c>
      <c r="D4844" s="4" t="s">
        <v>10</v>
      </c>
      <c r="E4844" s="4" t="s">
        <v>13</v>
      </c>
      <c r="F4844" s="4" t="s">
        <v>20</v>
      </c>
    </row>
    <row r="4845" spans="1:6">
      <c r="A4845" t="n">
        <v>31343</v>
      </c>
      <c r="B4845" s="10" t="n">
        <v>5</v>
      </c>
      <c r="C4845" s="7" t="n">
        <v>30</v>
      </c>
      <c r="D4845" s="7" t="n">
        <v>24</v>
      </c>
      <c r="E4845" s="7" t="n">
        <v>1</v>
      </c>
      <c r="F4845" s="11" t="n">
        <f t="normal" ca="1">A4857</f>
        <v>0</v>
      </c>
    </row>
    <row r="4846" spans="1:6">
      <c r="A4846" t="s">
        <v>4</v>
      </c>
      <c r="B4846" s="4" t="s">
        <v>5</v>
      </c>
      <c r="C4846" s="4" t="s">
        <v>13</v>
      </c>
      <c r="D4846" s="4" t="s">
        <v>10</v>
      </c>
      <c r="E4846" s="4" t="s">
        <v>13</v>
      </c>
    </row>
    <row r="4847" spans="1:6">
      <c r="A4847" t="n">
        <v>31352</v>
      </c>
      <c r="B4847" s="38" t="n">
        <v>36</v>
      </c>
      <c r="C4847" s="7" t="n">
        <v>9</v>
      </c>
      <c r="D4847" s="7" t="n">
        <v>7</v>
      </c>
      <c r="E4847" s="7" t="n">
        <v>0</v>
      </c>
    </row>
    <row r="4848" spans="1:6">
      <c r="A4848" t="s">
        <v>4</v>
      </c>
      <c r="B4848" s="4" t="s">
        <v>5</v>
      </c>
      <c r="C4848" s="4" t="s">
        <v>10</v>
      </c>
      <c r="D4848" s="4" t="s">
        <v>13</v>
      </c>
      <c r="E4848" s="4" t="s">
        <v>13</v>
      </c>
      <c r="F4848" s="4" t="s">
        <v>6</v>
      </c>
    </row>
    <row r="4849" spans="1:6">
      <c r="A4849" t="n">
        <v>31357</v>
      </c>
      <c r="B4849" s="22" t="n">
        <v>20</v>
      </c>
      <c r="C4849" s="7" t="n">
        <v>7</v>
      </c>
      <c r="D4849" s="7" t="n">
        <v>3</v>
      </c>
      <c r="E4849" s="7" t="n">
        <v>10</v>
      </c>
      <c r="F4849" s="7" t="s">
        <v>109</v>
      </c>
    </row>
    <row r="4850" spans="1:6">
      <c r="A4850" t="s">
        <v>4</v>
      </c>
      <c r="B4850" s="4" t="s">
        <v>5</v>
      </c>
      <c r="C4850" s="4" t="s">
        <v>10</v>
      </c>
    </row>
    <row r="4851" spans="1:6">
      <c r="A4851" t="n">
        <v>31374</v>
      </c>
      <c r="B4851" s="35" t="n">
        <v>16</v>
      </c>
      <c r="C4851" s="7" t="n">
        <v>0</v>
      </c>
    </row>
    <row r="4852" spans="1:6">
      <c r="A4852" t="s">
        <v>4</v>
      </c>
      <c r="B4852" s="4" t="s">
        <v>5</v>
      </c>
      <c r="C4852" s="4" t="s">
        <v>10</v>
      </c>
      <c r="D4852" s="4" t="s">
        <v>9</v>
      </c>
    </row>
    <row r="4853" spans="1:6">
      <c r="A4853" t="n">
        <v>31377</v>
      </c>
      <c r="B4853" s="45" t="n">
        <v>44</v>
      </c>
      <c r="C4853" s="7" t="n">
        <v>7</v>
      </c>
      <c r="D4853" s="7" t="n">
        <v>256</v>
      </c>
    </row>
    <row r="4854" spans="1:6">
      <c r="A4854" t="s">
        <v>4</v>
      </c>
      <c r="B4854" s="4" t="s">
        <v>5</v>
      </c>
      <c r="C4854" s="4" t="s">
        <v>10</v>
      </c>
      <c r="D4854" s="4" t="s">
        <v>9</v>
      </c>
    </row>
    <row r="4855" spans="1:6">
      <c r="A4855" t="n">
        <v>31384</v>
      </c>
      <c r="B4855" s="45" t="n">
        <v>44</v>
      </c>
      <c r="C4855" s="7" t="n">
        <v>7</v>
      </c>
      <c r="D4855" s="7" t="n">
        <v>8388608</v>
      </c>
    </row>
    <row r="4856" spans="1:6">
      <c r="A4856" t="s">
        <v>4</v>
      </c>
      <c r="B4856" s="4" t="s">
        <v>5</v>
      </c>
      <c r="C4856" s="4" t="s">
        <v>13</v>
      </c>
      <c r="D4856" s="4" t="s">
        <v>10</v>
      </c>
      <c r="E4856" s="4" t="s">
        <v>13</v>
      </c>
      <c r="F4856" s="4" t="s">
        <v>20</v>
      </c>
    </row>
    <row r="4857" spans="1:6">
      <c r="A4857" t="n">
        <v>31391</v>
      </c>
      <c r="B4857" s="10" t="n">
        <v>5</v>
      </c>
      <c r="C4857" s="7" t="n">
        <v>30</v>
      </c>
      <c r="D4857" s="7" t="n">
        <v>25</v>
      </c>
      <c r="E4857" s="7" t="n">
        <v>1</v>
      </c>
      <c r="F4857" s="11" t="n">
        <f t="normal" ca="1">A4869</f>
        <v>0</v>
      </c>
    </row>
    <row r="4858" spans="1:6">
      <c r="A4858" t="s">
        <v>4</v>
      </c>
      <c r="B4858" s="4" t="s">
        <v>5</v>
      </c>
      <c r="C4858" s="4" t="s">
        <v>13</v>
      </c>
      <c r="D4858" s="4" t="s">
        <v>10</v>
      </c>
      <c r="E4858" s="4" t="s">
        <v>13</v>
      </c>
    </row>
    <row r="4859" spans="1:6">
      <c r="A4859" t="n">
        <v>31400</v>
      </c>
      <c r="B4859" s="38" t="n">
        <v>36</v>
      </c>
      <c r="C4859" s="7" t="n">
        <v>9</v>
      </c>
      <c r="D4859" s="7" t="n">
        <v>8</v>
      </c>
      <c r="E4859" s="7" t="n">
        <v>0</v>
      </c>
    </row>
    <row r="4860" spans="1:6">
      <c r="A4860" t="s">
        <v>4</v>
      </c>
      <c r="B4860" s="4" t="s">
        <v>5</v>
      </c>
      <c r="C4860" s="4" t="s">
        <v>10</v>
      </c>
      <c r="D4860" s="4" t="s">
        <v>13</v>
      </c>
      <c r="E4860" s="4" t="s">
        <v>13</v>
      </c>
      <c r="F4860" s="4" t="s">
        <v>6</v>
      </c>
    </row>
    <row r="4861" spans="1:6">
      <c r="A4861" t="n">
        <v>31405</v>
      </c>
      <c r="B4861" s="22" t="n">
        <v>20</v>
      </c>
      <c r="C4861" s="7" t="n">
        <v>8</v>
      </c>
      <c r="D4861" s="7" t="n">
        <v>3</v>
      </c>
      <c r="E4861" s="7" t="n">
        <v>10</v>
      </c>
      <c r="F4861" s="7" t="s">
        <v>109</v>
      </c>
    </row>
    <row r="4862" spans="1:6">
      <c r="A4862" t="s">
        <v>4</v>
      </c>
      <c r="B4862" s="4" t="s">
        <v>5</v>
      </c>
      <c r="C4862" s="4" t="s">
        <v>10</v>
      </c>
    </row>
    <row r="4863" spans="1:6">
      <c r="A4863" t="n">
        <v>31422</v>
      </c>
      <c r="B4863" s="35" t="n">
        <v>16</v>
      </c>
      <c r="C4863" s="7" t="n">
        <v>0</v>
      </c>
    </row>
    <row r="4864" spans="1:6">
      <c r="A4864" t="s">
        <v>4</v>
      </c>
      <c r="B4864" s="4" t="s">
        <v>5</v>
      </c>
      <c r="C4864" s="4" t="s">
        <v>10</v>
      </c>
      <c r="D4864" s="4" t="s">
        <v>9</v>
      </c>
    </row>
    <row r="4865" spans="1:6">
      <c r="A4865" t="n">
        <v>31425</v>
      </c>
      <c r="B4865" s="45" t="n">
        <v>44</v>
      </c>
      <c r="C4865" s="7" t="n">
        <v>8</v>
      </c>
      <c r="D4865" s="7" t="n">
        <v>256</v>
      </c>
    </row>
    <row r="4866" spans="1:6">
      <c r="A4866" t="s">
        <v>4</v>
      </c>
      <c r="B4866" s="4" t="s">
        <v>5</v>
      </c>
      <c r="C4866" s="4" t="s">
        <v>10</v>
      </c>
      <c r="D4866" s="4" t="s">
        <v>9</v>
      </c>
    </row>
    <row r="4867" spans="1:6">
      <c r="A4867" t="n">
        <v>31432</v>
      </c>
      <c r="B4867" s="45" t="n">
        <v>44</v>
      </c>
      <c r="C4867" s="7" t="n">
        <v>8</v>
      </c>
      <c r="D4867" s="7" t="n">
        <v>8388608</v>
      </c>
    </row>
    <row r="4868" spans="1:6">
      <c r="A4868" t="s">
        <v>4</v>
      </c>
      <c r="B4868" s="4" t="s">
        <v>5</v>
      </c>
      <c r="C4868" s="4" t="s">
        <v>13</v>
      </c>
      <c r="D4868" s="4" t="s">
        <v>10</v>
      </c>
      <c r="E4868" s="4" t="s">
        <v>13</v>
      </c>
      <c r="F4868" s="4" t="s">
        <v>20</v>
      </c>
    </row>
    <row r="4869" spans="1:6">
      <c r="A4869" t="n">
        <v>31439</v>
      </c>
      <c r="B4869" s="10" t="n">
        <v>5</v>
      </c>
      <c r="C4869" s="7" t="n">
        <v>30</v>
      </c>
      <c r="D4869" s="7" t="n">
        <v>26</v>
      </c>
      <c r="E4869" s="7" t="n">
        <v>1</v>
      </c>
      <c r="F4869" s="11" t="n">
        <f t="normal" ca="1">A4881</f>
        <v>0</v>
      </c>
    </row>
    <row r="4870" spans="1:6">
      <c r="A4870" t="s">
        <v>4</v>
      </c>
      <c r="B4870" s="4" t="s">
        <v>5</v>
      </c>
      <c r="C4870" s="4" t="s">
        <v>13</v>
      </c>
      <c r="D4870" s="4" t="s">
        <v>10</v>
      </c>
      <c r="E4870" s="4" t="s">
        <v>13</v>
      </c>
    </row>
    <row r="4871" spans="1:6">
      <c r="A4871" t="n">
        <v>31448</v>
      </c>
      <c r="B4871" s="38" t="n">
        <v>36</v>
      </c>
      <c r="C4871" s="7" t="n">
        <v>9</v>
      </c>
      <c r="D4871" s="7" t="n">
        <v>9</v>
      </c>
      <c r="E4871" s="7" t="n">
        <v>0</v>
      </c>
    </row>
    <row r="4872" spans="1:6">
      <c r="A4872" t="s">
        <v>4</v>
      </c>
      <c r="B4872" s="4" t="s">
        <v>5</v>
      </c>
      <c r="C4872" s="4" t="s">
        <v>10</v>
      </c>
      <c r="D4872" s="4" t="s">
        <v>13</v>
      </c>
      <c r="E4872" s="4" t="s">
        <v>13</v>
      </c>
      <c r="F4872" s="4" t="s">
        <v>6</v>
      </c>
    </row>
    <row r="4873" spans="1:6">
      <c r="A4873" t="n">
        <v>31453</v>
      </c>
      <c r="B4873" s="22" t="n">
        <v>20</v>
      </c>
      <c r="C4873" s="7" t="n">
        <v>9</v>
      </c>
      <c r="D4873" s="7" t="n">
        <v>3</v>
      </c>
      <c r="E4873" s="7" t="n">
        <v>10</v>
      </c>
      <c r="F4873" s="7" t="s">
        <v>109</v>
      </c>
    </row>
    <row r="4874" spans="1:6">
      <c r="A4874" t="s">
        <v>4</v>
      </c>
      <c r="B4874" s="4" t="s">
        <v>5</v>
      </c>
      <c r="C4874" s="4" t="s">
        <v>10</v>
      </c>
    </row>
    <row r="4875" spans="1:6">
      <c r="A4875" t="n">
        <v>31470</v>
      </c>
      <c r="B4875" s="35" t="n">
        <v>16</v>
      </c>
      <c r="C4875" s="7" t="n">
        <v>0</v>
      </c>
    </row>
    <row r="4876" spans="1:6">
      <c r="A4876" t="s">
        <v>4</v>
      </c>
      <c r="B4876" s="4" t="s">
        <v>5</v>
      </c>
      <c r="C4876" s="4" t="s">
        <v>10</v>
      </c>
      <c r="D4876" s="4" t="s">
        <v>9</v>
      </c>
    </row>
    <row r="4877" spans="1:6">
      <c r="A4877" t="n">
        <v>31473</v>
      </c>
      <c r="B4877" s="45" t="n">
        <v>44</v>
      </c>
      <c r="C4877" s="7" t="n">
        <v>9</v>
      </c>
      <c r="D4877" s="7" t="n">
        <v>256</v>
      </c>
    </row>
    <row r="4878" spans="1:6">
      <c r="A4878" t="s">
        <v>4</v>
      </c>
      <c r="B4878" s="4" t="s">
        <v>5</v>
      </c>
      <c r="C4878" s="4" t="s">
        <v>10</v>
      </c>
      <c r="D4878" s="4" t="s">
        <v>9</v>
      </c>
    </row>
    <row r="4879" spans="1:6">
      <c r="A4879" t="n">
        <v>31480</v>
      </c>
      <c r="B4879" s="45" t="n">
        <v>44</v>
      </c>
      <c r="C4879" s="7" t="n">
        <v>9</v>
      </c>
      <c r="D4879" s="7" t="n">
        <v>8388608</v>
      </c>
    </row>
    <row r="4880" spans="1:6">
      <c r="A4880" t="s">
        <v>4</v>
      </c>
      <c r="B4880" s="4" t="s">
        <v>5</v>
      </c>
      <c r="C4880" s="4" t="s">
        <v>13</v>
      </c>
      <c r="D4880" s="4" t="s">
        <v>10</v>
      </c>
      <c r="E4880" s="4" t="s">
        <v>13</v>
      </c>
      <c r="F4880" s="4" t="s">
        <v>20</v>
      </c>
    </row>
    <row r="4881" spans="1:6">
      <c r="A4881" t="n">
        <v>31487</v>
      </c>
      <c r="B4881" s="10" t="n">
        <v>5</v>
      </c>
      <c r="C4881" s="7" t="n">
        <v>30</v>
      </c>
      <c r="D4881" s="7" t="n">
        <v>27</v>
      </c>
      <c r="E4881" s="7" t="n">
        <v>1</v>
      </c>
      <c r="F4881" s="11" t="n">
        <f t="normal" ca="1">A4893</f>
        <v>0</v>
      </c>
    </row>
    <row r="4882" spans="1:6">
      <c r="A4882" t="s">
        <v>4</v>
      </c>
      <c r="B4882" s="4" t="s">
        <v>5</v>
      </c>
      <c r="C4882" s="4" t="s">
        <v>13</v>
      </c>
      <c r="D4882" s="4" t="s">
        <v>10</v>
      </c>
      <c r="E4882" s="4" t="s">
        <v>13</v>
      </c>
    </row>
    <row r="4883" spans="1:6">
      <c r="A4883" t="n">
        <v>31496</v>
      </c>
      <c r="B4883" s="38" t="n">
        <v>36</v>
      </c>
      <c r="C4883" s="7" t="n">
        <v>9</v>
      </c>
      <c r="D4883" s="7" t="n">
        <v>11</v>
      </c>
      <c r="E4883" s="7" t="n">
        <v>0</v>
      </c>
    </row>
    <row r="4884" spans="1:6">
      <c r="A4884" t="s">
        <v>4</v>
      </c>
      <c r="B4884" s="4" t="s">
        <v>5</v>
      </c>
      <c r="C4884" s="4" t="s">
        <v>10</v>
      </c>
      <c r="D4884" s="4" t="s">
        <v>13</v>
      </c>
      <c r="E4884" s="4" t="s">
        <v>13</v>
      </c>
      <c r="F4884" s="4" t="s">
        <v>6</v>
      </c>
    </row>
    <row r="4885" spans="1:6">
      <c r="A4885" t="n">
        <v>31501</v>
      </c>
      <c r="B4885" s="22" t="n">
        <v>20</v>
      </c>
      <c r="C4885" s="7" t="n">
        <v>11</v>
      </c>
      <c r="D4885" s="7" t="n">
        <v>3</v>
      </c>
      <c r="E4885" s="7" t="n">
        <v>10</v>
      </c>
      <c r="F4885" s="7" t="s">
        <v>109</v>
      </c>
    </row>
    <row r="4886" spans="1:6">
      <c r="A4886" t="s">
        <v>4</v>
      </c>
      <c r="B4886" s="4" t="s">
        <v>5</v>
      </c>
      <c r="C4886" s="4" t="s">
        <v>10</v>
      </c>
    </row>
    <row r="4887" spans="1:6">
      <c r="A4887" t="n">
        <v>31518</v>
      </c>
      <c r="B4887" s="35" t="n">
        <v>16</v>
      </c>
      <c r="C4887" s="7" t="n">
        <v>0</v>
      </c>
    </row>
    <row r="4888" spans="1:6">
      <c r="A4888" t="s">
        <v>4</v>
      </c>
      <c r="B4888" s="4" t="s">
        <v>5</v>
      </c>
      <c r="C4888" s="4" t="s">
        <v>10</v>
      </c>
      <c r="D4888" s="4" t="s">
        <v>9</v>
      </c>
    </row>
    <row r="4889" spans="1:6">
      <c r="A4889" t="n">
        <v>31521</v>
      </c>
      <c r="B4889" s="45" t="n">
        <v>44</v>
      </c>
      <c r="C4889" s="7" t="n">
        <v>11</v>
      </c>
      <c r="D4889" s="7" t="n">
        <v>256</v>
      </c>
    </row>
    <row r="4890" spans="1:6">
      <c r="A4890" t="s">
        <v>4</v>
      </c>
      <c r="B4890" s="4" t="s">
        <v>5</v>
      </c>
      <c r="C4890" s="4" t="s">
        <v>10</v>
      </c>
      <c r="D4890" s="4" t="s">
        <v>9</v>
      </c>
    </row>
    <row r="4891" spans="1:6">
      <c r="A4891" t="n">
        <v>31528</v>
      </c>
      <c r="B4891" s="45" t="n">
        <v>44</v>
      </c>
      <c r="C4891" s="7" t="n">
        <v>11</v>
      </c>
      <c r="D4891" s="7" t="n">
        <v>8388608</v>
      </c>
    </row>
    <row r="4892" spans="1:6">
      <c r="A4892" t="s">
        <v>4</v>
      </c>
      <c r="B4892" s="4" t="s">
        <v>5</v>
      </c>
      <c r="C4892" s="4" t="s">
        <v>13</v>
      </c>
      <c r="D4892" s="4" t="s">
        <v>10</v>
      </c>
      <c r="E4892" s="4" t="s">
        <v>13</v>
      </c>
      <c r="F4892" s="4" t="s">
        <v>20</v>
      </c>
    </row>
    <row r="4893" spans="1:6">
      <c r="A4893" t="n">
        <v>31535</v>
      </c>
      <c r="B4893" s="10" t="n">
        <v>5</v>
      </c>
      <c r="C4893" s="7" t="n">
        <v>30</v>
      </c>
      <c r="D4893" s="7" t="n">
        <v>30</v>
      </c>
      <c r="E4893" s="7" t="n">
        <v>1</v>
      </c>
      <c r="F4893" s="11" t="n">
        <f t="normal" ca="1">A4905</f>
        <v>0</v>
      </c>
    </row>
    <row r="4894" spans="1:6">
      <c r="A4894" t="s">
        <v>4</v>
      </c>
      <c r="B4894" s="4" t="s">
        <v>5</v>
      </c>
      <c r="C4894" s="4" t="s">
        <v>13</v>
      </c>
      <c r="D4894" s="4" t="s">
        <v>10</v>
      </c>
      <c r="E4894" s="4" t="s">
        <v>13</v>
      </c>
    </row>
    <row r="4895" spans="1:6">
      <c r="A4895" t="n">
        <v>31544</v>
      </c>
      <c r="B4895" s="38" t="n">
        <v>36</v>
      </c>
      <c r="C4895" s="7" t="n">
        <v>9</v>
      </c>
      <c r="D4895" s="7" t="n">
        <v>14</v>
      </c>
      <c r="E4895" s="7" t="n">
        <v>0</v>
      </c>
    </row>
    <row r="4896" spans="1:6">
      <c r="A4896" t="s">
        <v>4</v>
      </c>
      <c r="B4896" s="4" t="s">
        <v>5</v>
      </c>
      <c r="C4896" s="4" t="s">
        <v>10</v>
      </c>
      <c r="D4896" s="4" t="s">
        <v>13</v>
      </c>
      <c r="E4896" s="4" t="s">
        <v>13</v>
      </c>
      <c r="F4896" s="4" t="s">
        <v>6</v>
      </c>
    </row>
    <row r="4897" spans="1:6">
      <c r="A4897" t="n">
        <v>31549</v>
      </c>
      <c r="B4897" s="22" t="n">
        <v>20</v>
      </c>
      <c r="C4897" s="7" t="n">
        <v>14</v>
      </c>
      <c r="D4897" s="7" t="n">
        <v>3</v>
      </c>
      <c r="E4897" s="7" t="n">
        <v>10</v>
      </c>
      <c r="F4897" s="7" t="s">
        <v>109</v>
      </c>
    </row>
    <row r="4898" spans="1:6">
      <c r="A4898" t="s">
        <v>4</v>
      </c>
      <c r="B4898" s="4" t="s">
        <v>5</v>
      </c>
      <c r="C4898" s="4" t="s">
        <v>10</v>
      </c>
    </row>
    <row r="4899" spans="1:6">
      <c r="A4899" t="n">
        <v>31566</v>
      </c>
      <c r="B4899" s="35" t="n">
        <v>16</v>
      </c>
      <c r="C4899" s="7" t="n">
        <v>0</v>
      </c>
    </row>
    <row r="4900" spans="1:6">
      <c r="A4900" t="s">
        <v>4</v>
      </c>
      <c r="B4900" s="4" t="s">
        <v>5</v>
      </c>
      <c r="C4900" s="4" t="s">
        <v>10</v>
      </c>
      <c r="D4900" s="4" t="s">
        <v>9</v>
      </c>
    </row>
    <row r="4901" spans="1:6">
      <c r="A4901" t="n">
        <v>31569</v>
      </c>
      <c r="B4901" s="45" t="n">
        <v>44</v>
      </c>
      <c r="C4901" s="7" t="n">
        <v>14</v>
      </c>
      <c r="D4901" s="7" t="n">
        <v>256</v>
      </c>
    </row>
    <row r="4902" spans="1:6">
      <c r="A4902" t="s">
        <v>4</v>
      </c>
      <c r="B4902" s="4" t="s">
        <v>5</v>
      </c>
      <c r="C4902" s="4" t="s">
        <v>10</v>
      </c>
      <c r="D4902" s="4" t="s">
        <v>9</v>
      </c>
    </row>
    <row r="4903" spans="1:6">
      <c r="A4903" t="n">
        <v>31576</v>
      </c>
      <c r="B4903" s="45" t="n">
        <v>44</v>
      </c>
      <c r="C4903" s="7" t="n">
        <v>14</v>
      </c>
      <c r="D4903" s="7" t="n">
        <v>8388608</v>
      </c>
    </row>
    <row r="4904" spans="1:6">
      <c r="A4904" t="s">
        <v>4</v>
      </c>
      <c r="B4904" s="4" t="s">
        <v>5</v>
      </c>
      <c r="C4904" s="4" t="s">
        <v>13</v>
      </c>
      <c r="D4904" s="4" t="s">
        <v>10</v>
      </c>
      <c r="E4904" s="4" t="s">
        <v>13</v>
      </c>
      <c r="F4904" s="4" t="s">
        <v>20</v>
      </c>
    </row>
    <row r="4905" spans="1:6">
      <c r="A4905" t="n">
        <v>31583</v>
      </c>
      <c r="B4905" s="10" t="n">
        <v>5</v>
      </c>
      <c r="C4905" s="7" t="n">
        <v>30</v>
      </c>
      <c r="D4905" s="7" t="n">
        <v>29</v>
      </c>
      <c r="E4905" s="7" t="n">
        <v>1</v>
      </c>
      <c r="F4905" s="11" t="n">
        <f t="normal" ca="1">A4917</f>
        <v>0</v>
      </c>
    </row>
    <row r="4906" spans="1:6">
      <c r="A4906" t="s">
        <v>4</v>
      </c>
      <c r="B4906" s="4" t="s">
        <v>5</v>
      </c>
      <c r="C4906" s="4" t="s">
        <v>13</v>
      </c>
      <c r="D4906" s="4" t="s">
        <v>10</v>
      </c>
      <c r="E4906" s="4" t="s">
        <v>13</v>
      </c>
    </row>
    <row r="4907" spans="1:6">
      <c r="A4907" t="n">
        <v>31592</v>
      </c>
      <c r="B4907" s="38" t="n">
        <v>36</v>
      </c>
      <c r="C4907" s="7" t="n">
        <v>9</v>
      </c>
      <c r="D4907" s="7" t="n">
        <v>15</v>
      </c>
      <c r="E4907" s="7" t="n">
        <v>0</v>
      </c>
    </row>
    <row r="4908" spans="1:6">
      <c r="A4908" t="s">
        <v>4</v>
      </c>
      <c r="B4908" s="4" t="s">
        <v>5</v>
      </c>
      <c r="C4908" s="4" t="s">
        <v>10</v>
      </c>
      <c r="D4908" s="4" t="s">
        <v>13</v>
      </c>
      <c r="E4908" s="4" t="s">
        <v>13</v>
      </c>
      <c r="F4908" s="4" t="s">
        <v>6</v>
      </c>
    </row>
    <row r="4909" spans="1:6">
      <c r="A4909" t="n">
        <v>31597</v>
      </c>
      <c r="B4909" s="22" t="n">
        <v>20</v>
      </c>
      <c r="C4909" s="7" t="n">
        <v>15</v>
      </c>
      <c r="D4909" s="7" t="n">
        <v>3</v>
      </c>
      <c r="E4909" s="7" t="n">
        <v>10</v>
      </c>
      <c r="F4909" s="7" t="s">
        <v>109</v>
      </c>
    </row>
    <row r="4910" spans="1:6">
      <c r="A4910" t="s">
        <v>4</v>
      </c>
      <c r="B4910" s="4" t="s">
        <v>5</v>
      </c>
      <c r="C4910" s="4" t="s">
        <v>10</v>
      </c>
    </row>
    <row r="4911" spans="1:6">
      <c r="A4911" t="n">
        <v>31614</v>
      </c>
      <c r="B4911" s="35" t="n">
        <v>16</v>
      </c>
      <c r="C4911" s="7" t="n">
        <v>0</v>
      </c>
    </row>
    <row r="4912" spans="1:6">
      <c r="A4912" t="s">
        <v>4</v>
      </c>
      <c r="B4912" s="4" t="s">
        <v>5</v>
      </c>
      <c r="C4912" s="4" t="s">
        <v>10</v>
      </c>
      <c r="D4912" s="4" t="s">
        <v>9</v>
      </c>
    </row>
    <row r="4913" spans="1:6">
      <c r="A4913" t="n">
        <v>31617</v>
      </c>
      <c r="B4913" s="45" t="n">
        <v>44</v>
      </c>
      <c r="C4913" s="7" t="n">
        <v>15</v>
      </c>
      <c r="D4913" s="7" t="n">
        <v>256</v>
      </c>
    </row>
    <row r="4914" spans="1:6">
      <c r="A4914" t="s">
        <v>4</v>
      </c>
      <c r="B4914" s="4" t="s">
        <v>5</v>
      </c>
      <c r="C4914" s="4" t="s">
        <v>10</v>
      </c>
      <c r="D4914" s="4" t="s">
        <v>9</v>
      </c>
    </row>
    <row r="4915" spans="1:6">
      <c r="A4915" t="n">
        <v>31624</v>
      </c>
      <c r="B4915" s="45" t="n">
        <v>44</v>
      </c>
      <c r="C4915" s="7" t="n">
        <v>15</v>
      </c>
      <c r="D4915" s="7" t="n">
        <v>8388608</v>
      </c>
    </row>
    <row r="4916" spans="1:6">
      <c r="A4916" t="s">
        <v>4</v>
      </c>
      <c r="B4916" s="4" t="s">
        <v>5</v>
      </c>
      <c r="C4916" s="4" t="s">
        <v>13</v>
      </c>
      <c r="D4916" s="4" t="s">
        <v>10</v>
      </c>
      <c r="E4916" s="4" t="s">
        <v>13</v>
      </c>
      <c r="F4916" s="4" t="s">
        <v>20</v>
      </c>
    </row>
    <row r="4917" spans="1:6">
      <c r="A4917" t="n">
        <v>31631</v>
      </c>
      <c r="B4917" s="10" t="n">
        <v>5</v>
      </c>
      <c r="C4917" s="7" t="n">
        <v>30</v>
      </c>
      <c r="D4917" s="7" t="n">
        <v>28</v>
      </c>
      <c r="E4917" s="7" t="n">
        <v>1</v>
      </c>
      <c r="F4917" s="11" t="n">
        <f t="normal" ca="1">A4929</f>
        <v>0</v>
      </c>
    </row>
    <row r="4918" spans="1:6">
      <c r="A4918" t="s">
        <v>4</v>
      </c>
      <c r="B4918" s="4" t="s">
        <v>5</v>
      </c>
      <c r="C4918" s="4" t="s">
        <v>13</v>
      </c>
      <c r="D4918" s="4" t="s">
        <v>10</v>
      </c>
      <c r="E4918" s="4" t="s">
        <v>13</v>
      </c>
    </row>
    <row r="4919" spans="1:6">
      <c r="A4919" t="n">
        <v>31640</v>
      </c>
      <c r="B4919" s="38" t="n">
        <v>36</v>
      </c>
      <c r="C4919" s="7" t="n">
        <v>9</v>
      </c>
      <c r="D4919" s="7" t="n">
        <v>16</v>
      </c>
      <c r="E4919" s="7" t="n">
        <v>0</v>
      </c>
    </row>
    <row r="4920" spans="1:6">
      <c r="A4920" t="s">
        <v>4</v>
      </c>
      <c r="B4920" s="4" t="s">
        <v>5</v>
      </c>
      <c r="C4920" s="4" t="s">
        <v>10</v>
      </c>
      <c r="D4920" s="4" t="s">
        <v>13</v>
      </c>
      <c r="E4920" s="4" t="s">
        <v>13</v>
      </c>
      <c r="F4920" s="4" t="s">
        <v>6</v>
      </c>
    </row>
    <row r="4921" spans="1:6">
      <c r="A4921" t="n">
        <v>31645</v>
      </c>
      <c r="B4921" s="22" t="n">
        <v>20</v>
      </c>
      <c r="C4921" s="7" t="n">
        <v>16</v>
      </c>
      <c r="D4921" s="7" t="n">
        <v>3</v>
      </c>
      <c r="E4921" s="7" t="n">
        <v>10</v>
      </c>
      <c r="F4921" s="7" t="s">
        <v>109</v>
      </c>
    </row>
    <row r="4922" spans="1:6">
      <c r="A4922" t="s">
        <v>4</v>
      </c>
      <c r="B4922" s="4" t="s">
        <v>5</v>
      </c>
      <c r="C4922" s="4" t="s">
        <v>10</v>
      </c>
    </row>
    <row r="4923" spans="1:6">
      <c r="A4923" t="n">
        <v>31662</v>
      </c>
      <c r="B4923" s="35" t="n">
        <v>16</v>
      </c>
      <c r="C4923" s="7" t="n">
        <v>0</v>
      </c>
    </row>
    <row r="4924" spans="1:6">
      <c r="A4924" t="s">
        <v>4</v>
      </c>
      <c r="B4924" s="4" t="s">
        <v>5</v>
      </c>
      <c r="C4924" s="4" t="s">
        <v>10</v>
      </c>
      <c r="D4924" s="4" t="s">
        <v>9</v>
      </c>
    </row>
    <row r="4925" spans="1:6">
      <c r="A4925" t="n">
        <v>31665</v>
      </c>
      <c r="B4925" s="45" t="n">
        <v>44</v>
      </c>
      <c r="C4925" s="7" t="n">
        <v>16</v>
      </c>
      <c r="D4925" s="7" t="n">
        <v>256</v>
      </c>
    </row>
    <row r="4926" spans="1:6">
      <c r="A4926" t="s">
        <v>4</v>
      </c>
      <c r="B4926" s="4" t="s">
        <v>5</v>
      </c>
      <c r="C4926" s="4" t="s">
        <v>10</v>
      </c>
      <c r="D4926" s="4" t="s">
        <v>9</v>
      </c>
    </row>
    <row r="4927" spans="1:6">
      <c r="A4927" t="n">
        <v>31672</v>
      </c>
      <c r="B4927" s="45" t="n">
        <v>44</v>
      </c>
      <c r="C4927" s="7" t="n">
        <v>16</v>
      </c>
      <c r="D4927" s="7" t="n">
        <v>8388608</v>
      </c>
    </row>
    <row r="4928" spans="1:6">
      <c r="A4928" t="s">
        <v>4</v>
      </c>
      <c r="B4928" s="4" t="s">
        <v>5</v>
      </c>
      <c r="C4928" s="4" t="s">
        <v>10</v>
      </c>
    </row>
    <row r="4929" spans="1:6">
      <c r="A4929" t="n">
        <v>31679</v>
      </c>
      <c r="B4929" s="35" t="n">
        <v>16</v>
      </c>
      <c r="C4929" s="7" t="n">
        <v>100</v>
      </c>
    </row>
    <row r="4930" spans="1:6">
      <c r="A4930" t="s">
        <v>4</v>
      </c>
      <c r="B4930" s="4" t="s">
        <v>5</v>
      </c>
      <c r="C4930" s="4" t="s">
        <v>13</v>
      </c>
      <c r="D4930" s="4" t="s">
        <v>10</v>
      </c>
      <c r="E4930" s="4" t="s">
        <v>13</v>
      </c>
      <c r="F4930" s="4" t="s">
        <v>20</v>
      </c>
    </row>
    <row r="4931" spans="1:6">
      <c r="A4931" t="n">
        <v>31682</v>
      </c>
      <c r="B4931" s="10" t="n">
        <v>5</v>
      </c>
      <c r="C4931" s="7" t="n">
        <v>30</v>
      </c>
      <c r="D4931" s="7" t="n">
        <v>17</v>
      </c>
      <c r="E4931" s="7" t="n">
        <v>1</v>
      </c>
      <c r="F4931" s="11" t="n">
        <f t="normal" ca="1">A4935</f>
        <v>0</v>
      </c>
    </row>
    <row r="4932" spans="1:6">
      <c r="A4932" t="s">
        <v>4</v>
      </c>
      <c r="B4932" s="4" t="s">
        <v>5</v>
      </c>
      <c r="C4932" s="4" t="s">
        <v>13</v>
      </c>
      <c r="D4932" s="4" t="s">
        <v>10</v>
      </c>
      <c r="E4932" s="4" t="s">
        <v>6</v>
      </c>
      <c r="F4932" s="4" t="s">
        <v>6</v>
      </c>
    </row>
    <row r="4933" spans="1:6">
      <c r="A4933" t="n">
        <v>31691</v>
      </c>
      <c r="B4933" s="38" t="n">
        <v>36</v>
      </c>
      <c r="C4933" s="7" t="n">
        <v>10</v>
      </c>
      <c r="D4933" s="7" t="n">
        <v>0</v>
      </c>
      <c r="E4933" s="7" t="s">
        <v>12</v>
      </c>
      <c r="F4933" s="7" t="s">
        <v>12</v>
      </c>
    </row>
    <row r="4934" spans="1:6">
      <c r="A4934" t="s">
        <v>4</v>
      </c>
      <c r="B4934" s="4" t="s">
        <v>5</v>
      </c>
      <c r="C4934" s="4" t="s">
        <v>13</v>
      </c>
      <c r="D4934" s="4" t="s">
        <v>10</v>
      </c>
      <c r="E4934" s="4" t="s">
        <v>13</v>
      </c>
      <c r="F4934" s="4" t="s">
        <v>20</v>
      </c>
    </row>
    <row r="4935" spans="1:6">
      <c r="A4935" t="n">
        <v>31697</v>
      </c>
      <c r="B4935" s="10" t="n">
        <v>5</v>
      </c>
      <c r="C4935" s="7" t="n">
        <v>30</v>
      </c>
      <c r="D4935" s="7" t="n">
        <v>18</v>
      </c>
      <c r="E4935" s="7" t="n">
        <v>1</v>
      </c>
      <c r="F4935" s="11" t="n">
        <f t="normal" ca="1">A4939</f>
        <v>0</v>
      </c>
    </row>
    <row r="4936" spans="1:6">
      <c r="A4936" t="s">
        <v>4</v>
      </c>
      <c r="B4936" s="4" t="s">
        <v>5</v>
      </c>
      <c r="C4936" s="4" t="s">
        <v>13</v>
      </c>
      <c r="D4936" s="4" t="s">
        <v>10</v>
      </c>
      <c r="E4936" s="4" t="s">
        <v>6</v>
      </c>
      <c r="F4936" s="4" t="s">
        <v>6</v>
      </c>
    </row>
    <row r="4937" spans="1:6">
      <c r="A4937" t="n">
        <v>31706</v>
      </c>
      <c r="B4937" s="38" t="n">
        <v>36</v>
      </c>
      <c r="C4937" s="7" t="n">
        <v>10</v>
      </c>
      <c r="D4937" s="7" t="n">
        <v>1</v>
      </c>
      <c r="E4937" s="7" t="s">
        <v>12</v>
      </c>
      <c r="F4937" s="7" t="s">
        <v>12</v>
      </c>
    </row>
    <row r="4938" spans="1:6">
      <c r="A4938" t="s">
        <v>4</v>
      </c>
      <c r="B4938" s="4" t="s">
        <v>5</v>
      </c>
      <c r="C4938" s="4" t="s">
        <v>13</v>
      </c>
      <c r="D4938" s="4" t="s">
        <v>10</v>
      </c>
      <c r="E4938" s="4" t="s">
        <v>13</v>
      </c>
      <c r="F4938" s="4" t="s">
        <v>20</v>
      </c>
    </row>
    <row r="4939" spans="1:6">
      <c r="A4939" t="n">
        <v>31712</v>
      </c>
      <c r="B4939" s="10" t="n">
        <v>5</v>
      </c>
      <c r="C4939" s="7" t="n">
        <v>30</v>
      </c>
      <c r="D4939" s="7" t="n">
        <v>19</v>
      </c>
      <c r="E4939" s="7" t="n">
        <v>1</v>
      </c>
      <c r="F4939" s="11" t="n">
        <f t="normal" ca="1">A4943</f>
        <v>0</v>
      </c>
    </row>
    <row r="4940" spans="1:6">
      <c r="A4940" t="s">
        <v>4</v>
      </c>
      <c r="B4940" s="4" t="s">
        <v>5</v>
      </c>
      <c r="C4940" s="4" t="s">
        <v>13</v>
      </c>
      <c r="D4940" s="4" t="s">
        <v>10</v>
      </c>
      <c r="E4940" s="4" t="s">
        <v>6</v>
      </c>
      <c r="F4940" s="4" t="s">
        <v>6</v>
      </c>
    </row>
    <row r="4941" spans="1:6">
      <c r="A4941" t="n">
        <v>31721</v>
      </c>
      <c r="B4941" s="38" t="n">
        <v>36</v>
      </c>
      <c r="C4941" s="7" t="n">
        <v>10</v>
      </c>
      <c r="D4941" s="7" t="n">
        <v>2</v>
      </c>
      <c r="E4941" s="7" t="s">
        <v>12</v>
      </c>
      <c r="F4941" s="7" t="s">
        <v>12</v>
      </c>
    </row>
    <row r="4942" spans="1:6">
      <c r="A4942" t="s">
        <v>4</v>
      </c>
      <c r="B4942" s="4" t="s">
        <v>5</v>
      </c>
      <c r="C4942" s="4" t="s">
        <v>13</v>
      </c>
      <c r="D4942" s="4" t="s">
        <v>10</v>
      </c>
      <c r="E4942" s="4" t="s">
        <v>13</v>
      </c>
      <c r="F4942" s="4" t="s">
        <v>20</v>
      </c>
    </row>
    <row r="4943" spans="1:6">
      <c r="A4943" t="n">
        <v>31727</v>
      </c>
      <c r="B4943" s="10" t="n">
        <v>5</v>
      </c>
      <c r="C4943" s="7" t="n">
        <v>30</v>
      </c>
      <c r="D4943" s="7" t="n">
        <v>20</v>
      </c>
      <c r="E4943" s="7" t="n">
        <v>1</v>
      </c>
      <c r="F4943" s="11" t="n">
        <f t="normal" ca="1">A4947</f>
        <v>0</v>
      </c>
    </row>
    <row r="4944" spans="1:6">
      <c r="A4944" t="s">
        <v>4</v>
      </c>
      <c r="B4944" s="4" t="s">
        <v>5</v>
      </c>
      <c r="C4944" s="4" t="s">
        <v>13</v>
      </c>
      <c r="D4944" s="4" t="s">
        <v>10</v>
      </c>
      <c r="E4944" s="4" t="s">
        <v>6</v>
      </c>
      <c r="F4944" s="4" t="s">
        <v>6</v>
      </c>
    </row>
    <row r="4945" spans="1:6">
      <c r="A4945" t="n">
        <v>31736</v>
      </c>
      <c r="B4945" s="38" t="n">
        <v>36</v>
      </c>
      <c r="C4945" s="7" t="n">
        <v>10</v>
      </c>
      <c r="D4945" s="7" t="n">
        <v>3</v>
      </c>
      <c r="E4945" s="7" t="s">
        <v>12</v>
      </c>
      <c r="F4945" s="7" t="s">
        <v>12</v>
      </c>
    </row>
    <row r="4946" spans="1:6">
      <c r="A4946" t="s">
        <v>4</v>
      </c>
      <c r="B4946" s="4" t="s">
        <v>5</v>
      </c>
      <c r="C4946" s="4" t="s">
        <v>13</v>
      </c>
      <c r="D4946" s="4" t="s">
        <v>10</v>
      </c>
      <c r="E4946" s="4" t="s">
        <v>13</v>
      </c>
      <c r="F4946" s="4" t="s">
        <v>20</v>
      </c>
    </row>
    <row r="4947" spans="1:6">
      <c r="A4947" t="n">
        <v>31742</v>
      </c>
      <c r="B4947" s="10" t="n">
        <v>5</v>
      </c>
      <c r="C4947" s="7" t="n">
        <v>30</v>
      </c>
      <c r="D4947" s="7" t="n">
        <v>21</v>
      </c>
      <c r="E4947" s="7" t="n">
        <v>1</v>
      </c>
      <c r="F4947" s="11" t="n">
        <f t="normal" ca="1">A4951</f>
        <v>0</v>
      </c>
    </row>
    <row r="4948" spans="1:6">
      <c r="A4948" t="s">
        <v>4</v>
      </c>
      <c r="B4948" s="4" t="s">
        <v>5</v>
      </c>
      <c r="C4948" s="4" t="s">
        <v>13</v>
      </c>
      <c r="D4948" s="4" t="s">
        <v>10</v>
      </c>
      <c r="E4948" s="4" t="s">
        <v>6</v>
      </c>
      <c r="F4948" s="4" t="s">
        <v>6</v>
      </c>
    </row>
    <row r="4949" spans="1:6">
      <c r="A4949" t="n">
        <v>31751</v>
      </c>
      <c r="B4949" s="38" t="n">
        <v>36</v>
      </c>
      <c r="C4949" s="7" t="n">
        <v>10</v>
      </c>
      <c r="D4949" s="7" t="n">
        <v>4</v>
      </c>
      <c r="E4949" s="7" t="s">
        <v>12</v>
      </c>
      <c r="F4949" s="7" t="s">
        <v>12</v>
      </c>
    </row>
    <row r="4950" spans="1:6">
      <c r="A4950" t="s">
        <v>4</v>
      </c>
      <c r="B4950" s="4" t="s">
        <v>5</v>
      </c>
      <c r="C4950" s="4" t="s">
        <v>13</v>
      </c>
      <c r="D4950" s="4" t="s">
        <v>10</v>
      </c>
      <c r="E4950" s="4" t="s">
        <v>13</v>
      </c>
      <c r="F4950" s="4" t="s">
        <v>20</v>
      </c>
    </row>
    <row r="4951" spans="1:6">
      <c r="A4951" t="n">
        <v>31757</v>
      </c>
      <c r="B4951" s="10" t="n">
        <v>5</v>
      </c>
      <c r="C4951" s="7" t="n">
        <v>30</v>
      </c>
      <c r="D4951" s="7" t="n">
        <v>22</v>
      </c>
      <c r="E4951" s="7" t="n">
        <v>1</v>
      </c>
      <c r="F4951" s="11" t="n">
        <f t="normal" ca="1">A4955</f>
        <v>0</v>
      </c>
    </row>
    <row r="4952" spans="1:6">
      <c r="A4952" t="s">
        <v>4</v>
      </c>
      <c r="B4952" s="4" t="s">
        <v>5</v>
      </c>
      <c r="C4952" s="4" t="s">
        <v>13</v>
      </c>
      <c r="D4952" s="4" t="s">
        <v>10</v>
      </c>
      <c r="E4952" s="4" t="s">
        <v>6</v>
      </c>
      <c r="F4952" s="4" t="s">
        <v>6</v>
      </c>
    </row>
    <row r="4953" spans="1:6">
      <c r="A4953" t="n">
        <v>31766</v>
      </c>
      <c r="B4953" s="38" t="n">
        <v>36</v>
      </c>
      <c r="C4953" s="7" t="n">
        <v>10</v>
      </c>
      <c r="D4953" s="7" t="n">
        <v>5</v>
      </c>
      <c r="E4953" s="7" t="s">
        <v>12</v>
      </c>
      <c r="F4953" s="7" t="s">
        <v>12</v>
      </c>
    </row>
    <row r="4954" spans="1:6">
      <c r="A4954" t="s">
        <v>4</v>
      </c>
      <c r="B4954" s="4" t="s">
        <v>5</v>
      </c>
      <c r="C4954" s="4" t="s">
        <v>13</v>
      </c>
      <c r="D4954" s="4" t="s">
        <v>10</v>
      </c>
      <c r="E4954" s="4" t="s">
        <v>13</v>
      </c>
      <c r="F4954" s="4" t="s">
        <v>20</v>
      </c>
    </row>
    <row r="4955" spans="1:6">
      <c r="A4955" t="n">
        <v>31772</v>
      </c>
      <c r="B4955" s="10" t="n">
        <v>5</v>
      </c>
      <c r="C4955" s="7" t="n">
        <v>30</v>
      </c>
      <c r="D4955" s="7" t="n">
        <v>23</v>
      </c>
      <c r="E4955" s="7" t="n">
        <v>1</v>
      </c>
      <c r="F4955" s="11" t="n">
        <f t="normal" ca="1">A4959</f>
        <v>0</v>
      </c>
    </row>
    <row r="4956" spans="1:6">
      <c r="A4956" t="s">
        <v>4</v>
      </c>
      <c r="B4956" s="4" t="s">
        <v>5</v>
      </c>
      <c r="C4956" s="4" t="s">
        <v>13</v>
      </c>
      <c r="D4956" s="4" t="s">
        <v>10</v>
      </c>
      <c r="E4956" s="4" t="s">
        <v>6</v>
      </c>
      <c r="F4956" s="4" t="s">
        <v>6</v>
      </c>
    </row>
    <row r="4957" spans="1:6">
      <c r="A4957" t="n">
        <v>31781</v>
      </c>
      <c r="B4957" s="38" t="n">
        <v>36</v>
      </c>
      <c r="C4957" s="7" t="n">
        <v>10</v>
      </c>
      <c r="D4957" s="7" t="n">
        <v>6</v>
      </c>
      <c r="E4957" s="7" t="s">
        <v>12</v>
      </c>
      <c r="F4957" s="7" t="s">
        <v>12</v>
      </c>
    </row>
    <row r="4958" spans="1:6">
      <c r="A4958" t="s">
        <v>4</v>
      </c>
      <c r="B4958" s="4" t="s">
        <v>5</v>
      </c>
      <c r="C4958" s="4" t="s">
        <v>13</v>
      </c>
      <c r="D4958" s="4" t="s">
        <v>10</v>
      </c>
      <c r="E4958" s="4" t="s">
        <v>13</v>
      </c>
      <c r="F4958" s="4" t="s">
        <v>20</v>
      </c>
    </row>
    <row r="4959" spans="1:6">
      <c r="A4959" t="n">
        <v>31787</v>
      </c>
      <c r="B4959" s="10" t="n">
        <v>5</v>
      </c>
      <c r="C4959" s="7" t="n">
        <v>30</v>
      </c>
      <c r="D4959" s="7" t="n">
        <v>24</v>
      </c>
      <c r="E4959" s="7" t="n">
        <v>1</v>
      </c>
      <c r="F4959" s="11" t="n">
        <f t="normal" ca="1">A4963</f>
        <v>0</v>
      </c>
    </row>
    <row r="4960" spans="1:6">
      <c r="A4960" t="s">
        <v>4</v>
      </c>
      <c r="B4960" s="4" t="s">
        <v>5</v>
      </c>
      <c r="C4960" s="4" t="s">
        <v>13</v>
      </c>
      <c r="D4960" s="4" t="s">
        <v>10</v>
      </c>
      <c r="E4960" s="4" t="s">
        <v>6</v>
      </c>
      <c r="F4960" s="4" t="s">
        <v>6</v>
      </c>
    </row>
    <row r="4961" spans="1:6">
      <c r="A4961" t="n">
        <v>31796</v>
      </c>
      <c r="B4961" s="38" t="n">
        <v>36</v>
      </c>
      <c r="C4961" s="7" t="n">
        <v>10</v>
      </c>
      <c r="D4961" s="7" t="n">
        <v>7</v>
      </c>
      <c r="E4961" s="7" t="s">
        <v>12</v>
      </c>
      <c r="F4961" s="7" t="s">
        <v>12</v>
      </c>
    </row>
    <row r="4962" spans="1:6">
      <c r="A4962" t="s">
        <v>4</v>
      </c>
      <c r="B4962" s="4" t="s">
        <v>5</v>
      </c>
      <c r="C4962" s="4" t="s">
        <v>13</v>
      </c>
      <c r="D4962" s="4" t="s">
        <v>10</v>
      </c>
      <c r="E4962" s="4" t="s">
        <v>13</v>
      </c>
      <c r="F4962" s="4" t="s">
        <v>20</v>
      </c>
    </row>
    <row r="4963" spans="1:6">
      <c r="A4963" t="n">
        <v>31802</v>
      </c>
      <c r="B4963" s="10" t="n">
        <v>5</v>
      </c>
      <c r="C4963" s="7" t="n">
        <v>30</v>
      </c>
      <c r="D4963" s="7" t="n">
        <v>25</v>
      </c>
      <c r="E4963" s="7" t="n">
        <v>1</v>
      </c>
      <c r="F4963" s="11" t="n">
        <f t="normal" ca="1">A4967</f>
        <v>0</v>
      </c>
    </row>
    <row r="4964" spans="1:6">
      <c r="A4964" t="s">
        <v>4</v>
      </c>
      <c r="B4964" s="4" t="s">
        <v>5</v>
      </c>
      <c r="C4964" s="4" t="s">
        <v>13</v>
      </c>
      <c r="D4964" s="4" t="s">
        <v>10</v>
      </c>
      <c r="E4964" s="4" t="s">
        <v>6</v>
      </c>
      <c r="F4964" s="4" t="s">
        <v>6</v>
      </c>
    </row>
    <row r="4965" spans="1:6">
      <c r="A4965" t="n">
        <v>31811</v>
      </c>
      <c r="B4965" s="38" t="n">
        <v>36</v>
      </c>
      <c r="C4965" s="7" t="n">
        <v>10</v>
      </c>
      <c r="D4965" s="7" t="n">
        <v>8</v>
      </c>
      <c r="E4965" s="7" t="s">
        <v>12</v>
      </c>
      <c r="F4965" s="7" t="s">
        <v>12</v>
      </c>
    </row>
    <row r="4966" spans="1:6">
      <c r="A4966" t="s">
        <v>4</v>
      </c>
      <c r="B4966" s="4" t="s">
        <v>5</v>
      </c>
      <c r="C4966" s="4" t="s">
        <v>13</v>
      </c>
      <c r="D4966" s="4" t="s">
        <v>10</v>
      </c>
      <c r="E4966" s="4" t="s">
        <v>13</v>
      </c>
      <c r="F4966" s="4" t="s">
        <v>20</v>
      </c>
    </row>
    <row r="4967" spans="1:6">
      <c r="A4967" t="n">
        <v>31817</v>
      </c>
      <c r="B4967" s="10" t="n">
        <v>5</v>
      </c>
      <c r="C4967" s="7" t="n">
        <v>30</v>
      </c>
      <c r="D4967" s="7" t="n">
        <v>26</v>
      </c>
      <c r="E4967" s="7" t="n">
        <v>1</v>
      </c>
      <c r="F4967" s="11" t="n">
        <f t="normal" ca="1">A4971</f>
        <v>0</v>
      </c>
    </row>
    <row r="4968" spans="1:6">
      <c r="A4968" t="s">
        <v>4</v>
      </c>
      <c r="B4968" s="4" t="s">
        <v>5</v>
      </c>
      <c r="C4968" s="4" t="s">
        <v>13</v>
      </c>
      <c r="D4968" s="4" t="s">
        <v>10</v>
      </c>
      <c r="E4968" s="4" t="s">
        <v>6</v>
      </c>
      <c r="F4968" s="4" t="s">
        <v>6</v>
      </c>
    </row>
    <row r="4969" spans="1:6">
      <c r="A4969" t="n">
        <v>31826</v>
      </c>
      <c r="B4969" s="38" t="n">
        <v>36</v>
      </c>
      <c r="C4969" s="7" t="n">
        <v>10</v>
      </c>
      <c r="D4969" s="7" t="n">
        <v>9</v>
      </c>
      <c r="E4969" s="7" t="s">
        <v>12</v>
      </c>
      <c r="F4969" s="7" t="s">
        <v>12</v>
      </c>
    </row>
    <row r="4970" spans="1:6">
      <c r="A4970" t="s">
        <v>4</v>
      </c>
      <c r="B4970" s="4" t="s">
        <v>5</v>
      </c>
      <c r="C4970" s="4" t="s">
        <v>13</v>
      </c>
      <c r="D4970" s="4" t="s">
        <v>10</v>
      </c>
      <c r="E4970" s="4" t="s">
        <v>13</v>
      </c>
      <c r="F4970" s="4" t="s">
        <v>20</v>
      </c>
    </row>
    <row r="4971" spans="1:6">
      <c r="A4971" t="n">
        <v>31832</v>
      </c>
      <c r="B4971" s="10" t="n">
        <v>5</v>
      </c>
      <c r="C4971" s="7" t="n">
        <v>30</v>
      </c>
      <c r="D4971" s="7" t="n">
        <v>27</v>
      </c>
      <c r="E4971" s="7" t="n">
        <v>1</v>
      </c>
      <c r="F4971" s="11" t="n">
        <f t="normal" ca="1">A4975</f>
        <v>0</v>
      </c>
    </row>
    <row r="4972" spans="1:6">
      <c r="A4972" t="s">
        <v>4</v>
      </c>
      <c r="B4972" s="4" t="s">
        <v>5</v>
      </c>
      <c r="C4972" s="4" t="s">
        <v>13</v>
      </c>
      <c r="D4972" s="4" t="s">
        <v>10</v>
      </c>
      <c r="E4972" s="4" t="s">
        <v>6</v>
      </c>
      <c r="F4972" s="4" t="s">
        <v>6</v>
      </c>
    </row>
    <row r="4973" spans="1:6">
      <c r="A4973" t="n">
        <v>31841</v>
      </c>
      <c r="B4973" s="38" t="n">
        <v>36</v>
      </c>
      <c r="C4973" s="7" t="n">
        <v>10</v>
      </c>
      <c r="D4973" s="7" t="n">
        <v>11</v>
      </c>
      <c r="E4973" s="7" t="s">
        <v>12</v>
      </c>
      <c r="F4973" s="7" t="s">
        <v>12</v>
      </c>
    </row>
    <row r="4974" spans="1:6">
      <c r="A4974" t="s">
        <v>4</v>
      </c>
      <c r="B4974" s="4" t="s">
        <v>5</v>
      </c>
      <c r="C4974" s="4" t="s">
        <v>13</v>
      </c>
      <c r="D4974" s="4" t="s">
        <v>10</v>
      </c>
      <c r="E4974" s="4" t="s">
        <v>13</v>
      </c>
      <c r="F4974" s="4" t="s">
        <v>20</v>
      </c>
    </row>
    <row r="4975" spans="1:6">
      <c r="A4975" t="n">
        <v>31847</v>
      </c>
      <c r="B4975" s="10" t="n">
        <v>5</v>
      </c>
      <c r="C4975" s="7" t="n">
        <v>30</v>
      </c>
      <c r="D4975" s="7" t="n">
        <v>30</v>
      </c>
      <c r="E4975" s="7" t="n">
        <v>1</v>
      </c>
      <c r="F4975" s="11" t="n">
        <f t="normal" ca="1">A4979</f>
        <v>0</v>
      </c>
    </row>
    <row r="4976" spans="1:6">
      <c r="A4976" t="s">
        <v>4</v>
      </c>
      <c r="B4976" s="4" t="s">
        <v>5</v>
      </c>
      <c r="C4976" s="4" t="s">
        <v>13</v>
      </c>
      <c r="D4976" s="4" t="s">
        <v>10</v>
      </c>
      <c r="E4976" s="4" t="s">
        <v>6</v>
      </c>
      <c r="F4976" s="4" t="s">
        <v>6</v>
      </c>
    </row>
    <row r="4977" spans="1:6">
      <c r="A4977" t="n">
        <v>31856</v>
      </c>
      <c r="B4977" s="38" t="n">
        <v>36</v>
      </c>
      <c r="C4977" s="7" t="n">
        <v>10</v>
      </c>
      <c r="D4977" s="7" t="n">
        <v>14</v>
      </c>
      <c r="E4977" s="7" t="s">
        <v>12</v>
      </c>
      <c r="F4977" s="7" t="s">
        <v>12</v>
      </c>
    </row>
    <row r="4978" spans="1:6">
      <c r="A4978" t="s">
        <v>4</v>
      </c>
      <c r="B4978" s="4" t="s">
        <v>5</v>
      </c>
      <c r="C4978" s="4" t="s">
        <v>13</v>
      </c>
      <c r="D4978" s="4" t="s">
        <v>10</v>
      </c>
      <c r="E4978" s="4" t="s">
        <v>13</v>
      </c>
      <c r="F4978" s="4" t="s">
        <v>20</v>
      </c>
    </row>
    <row r="4979" spans="1:6">
      <c r="A4979" t="n">
        <v>31862</v>
      </c>
      <c r="B4979" s="10" t="n">
        <v>5</v>
      </c>
      <c r="C4979" s="7" t="n">
        <v>30</v>
      </c>
      <c r="D4979" s="7" t="n">
        <v>29</v>
      </c>
      <c r="E4979" s="7" t="n">
        <v>1</v>
      </c>
      <c r="F4979" s="11" t="n">
        <f t="normal" ca="1">A4983</f>
        <v>0</v>
      </c>
    </row>
    <row r="4980" spans="1:6">
      <c r="A4980" t="s">
        <v>4</v>
      </c>
      <c r="B4980" s="4" t="s">
        <v>5</v>
      </c>
      <c r="C4980" s="4" t="s">
        <v>13</v>
      </c>
      <c r="D4980" s="4" t="s">
        <v>10</v>
      </c>
      <c r="E4980" s="4" t="s">
        <v>6</v>
      </c>
      <c r="F4980" s="4" t="s">
        <v>6</v>
      </c>
    </row>
    <row r="4981" spans="1:6">
      <c r="A4981" t="n">
        <v>31871</v>
      </c>
      <c r="B4981" s="38" t="n">
        <v>36</v>
      </c>
      <c r="C4981" s="7" t="n">
        <v>10</v>
      </c>
      <c r="D4981" s="7" t="n">
        <v>15</v>
      </c>
      <c r="E4981" s="7" t="s">
        <v>12</v>
      </c>
      <c r="F4981" s="7" t="s">
        <v>12</v>
      </c>
    </row>
    <row r="4982" spans="1:6">
      <c r="A4982" t="s">
        <v>4</v>
      </c>
      <c r="B4982" s="4" t="s">
        <v>5</v>
      </c>
      <c r="C4982" s="4" t="s">
        <v>13</v>
      </c>
      <c r="D4982" s="4" t="s">
        <v>10</v>
      </c>
      <c r="E4982" s="4" t="s">
        <v>13</v>
      </c>
      <c r="F4982" s="4" t="s">
        <v>20</v>
      </c>
    </row>
    <row r="4983" spans="1:6">
      <c r="A4983" t="n">
        <v>31877</v>
      </c>
      <c r="B4983" s="10" t="n">
        <v>5</v>
      </c>
      <c r="C4983" s="7" t="n">
        <v>30</v>
      </c>
      <c r="D4983" s="7" t="n">
        <v>28</v>
      </c>
      <c r="E4983" s="7" t="n">
        <v>1</v>
      </c>
      <c r="F4983" s="11" t="n">
        <f t="normal" ca="1">A4987</f>
        <v>0</v>
      </c>
    </row>
    <row r="4984" spans="1:6">
      <c r="A4984" t="s">
        <v>4</v>
      </c>
      <c r="B4984" s="4" t="s">
        <v>5</v>
      </c>
      <c r="C4984" s="4" t="s">
        <v>13</v>
      </c>
      <c r="D4984" s="4" t="s">
        <v>10</v>
      </c>
      <c r="E4984" s="4" t="s">
        <v>6</v>
      </c>
      <c r="F4984" s="4" t="s">
        <v>6</v>
      </c>
    </row>
    <row r="4985" spans="1:6">
      <c r="A4985" t="n">
        <v>31886</v>
      </c>
      <c r="B4985" s="38" t="n">
        <v>36</v>
      </c>
      <c r="C4985" s="7" t="n">
        <v>10</v>
      </c>
      <c r="D4985" s="7" t="n">
        <v>16</v>
      </c>
      <c r="E4985" s="7" t="s">
        <v>12</v>
      </c>
      <c r="F4985" s="7" t="s">
        <v>12</v>
      </c>
    </row>
    <row r="4986" spans="1:6">
      <c r="A4986" t="s">
        <v>4</v>
      </c>
      <c r="B4986" s="4" t="s">
        <v>5</v>
      </c>
      <c r="C4986" s="4" t="s">
        <v>10</v>
      </c>
    </row>
    <row r="4987" spans="1:6">
      <c r="A4987" t="n">
        <v>31892</v>
      </c>
      <c r="B4987" s="15" t="n">
        <v>13</v>
      </c>
      <c r="C4987" s="7" t="n">
        <v>6407</v>
      </c>
    </row>
    <row r="4988" spans="1:6">
      <c r="A4988" t="s">
        <v>4</v>
      </c>
      <c r="B4988" s="4" t="s">
        <v>5</v>
      </c>
      <c r="C4988" s="4" t="s">
        <v>10</v>
      </c>
      <c r="D4988" s="4" t="s">
        <v>9</v>
      </c>
    </row>
    <row r="4989" spans="1:6">
      <c r="A4989" t="n">
        <v>31895</v>
      </c>
      <c r="B4989" s="45" t="n">
        <v>44</v>
      </c>
      <c r="C4989" s="7" t="n">
        <v>61456</v>
      </c>
      <c r="D4989" s="7" t="n">
        <v>32</v>
      </c>
    </row>
    <row r="4990" spans="1:6">
      <c r="A4990" t="s">
        <v>4</v>
      </c>
      <c r="B4990" s="4" t="s">
        <v>5</v>
      </c>
      <c r="C4990" s="4" t="s">
        <v>10</v>
      </c>
      <c r="D4990" s="4" t="s">
        <v>9</v>
      </c>
    </row>
    <row r="4991" spans="1:6">
      <c r="A4991" t="n">
        <v>31902</v>
      </c>
      <c r="B4991" s="45" t="n">
        <v>44</v>
      </c>
      <c r="C4991" s="7" t="n">
        <v>61456</v>
      </c>
      <c r="D4991" s="7" t="n">
        <v>512</v>
      </c>
    </row>
    <row r="4992" spans="1:6">
      <c r="A4992" t="s">
        <v>4</v>
      </c>
      <c r="B4992" s="4" t="s">
        <v>5</v>
      </c>
      <c r="C4992" s="4" t="s">
        <v>13</v>
      </c>
    </row>
    <row r="4993" spans="1:6">
      <c r="A4993" t="n">
        <v>31909</v>
      </c>
      <c r="B4993" s="37" t="n">
        <v>64</v>
      </c>
      <c r="C4993" s="7" t="n">
        <v>2</v>
      </c>
    </row>
    <row r="4994" spans="1:6">
      <c r="A4994" t="s">
        <v>4</v>
      </c>
      <c r="B4994" s="4" t="s">
        <v>5</v>
      </c>
      <c r="C4994" s="4" t="s">
        <v>13</v>
      </c>
      <c r="D4994" s="4" t="s">
        <v>10</v>
      </c>
    </row>
    <row r="4995" spans="1:6">
      <c r="A4995" t="n">
        <v>31911</v>
      </c>
      <c r="B4995" s="37" t="n">
        <v>64</v>
      </c>
      <c r="C4995" s="7" t="n">
        <v>0</v>
      </c>
      <c r="D4995" s="7" t="n">
        <v>0</v>
      </c>
    </row>
    <row r="4996" spans="1:6">
      <c r="A4996" t="s">
        <v>4</v>
      </c>
      <c r="B4996" s="4" t="s">
        <v>5</v>
      </c>
      <c r="C4996" s="4" t="s">
        <v>13</v>
      </c>
      <c r="D4996" s="4" t="s">
        <v>10</v>
      </c>
    </row>
    <row r="4997" spans="1:6">
      <c r="A4997" t="n">
        <v>31915</v>
      </c>
      <c r="B4997" s="37" t="n">
        <v>64</v>
      </c>
      <c r="C4997" s="7" t="n">
        <v>4</v>
      </c>
      <c r="D4997" s="7" t="n">
        <v>0</v>
      </c>
    </row>
    <row r="4998" spans="1:6">
      <c r="A4998" t="s">
        <v>4</v>
      </c>
      <c r="B4998" s="4" t="s">
        <v>5</v>
      </c>
      <c r="C4998" s="4" t="s">
        <v>13</v>
      </c>
    </row>
    <row r="4999" spans="1:6">
      <c r="A4999" t="n">
        <v>31919</v>
      </c>
      <c r="B4999" s="49" t="n">
        <v>74</v>
      </c>
      <c r="C4999" s="7" t="n">
        <v>18</v>
      </c>
    </row>
    <row r="5000" spans="1:6">
      <c r="A5000" t="s">
        <v>4</v>
      </c>
      <c r="B5000" s="4" t="s">
        <v>5</v>
      </c>
      <c r="C5000" s="4" t="s">
        <v>13</v>
      </c>
      <c r="D5000" s="4" t="s">
        <v>13</v>
      </c>
      <c r="E5000" s="4" t="s">
        <v>13</v>
      </c>
      <c r="F5000" s="4" t="s">
        <v>13</v>
      </c>
    </row>
    <row r="5001" spans="1:6">
      <c r="A5001" t="n">
        <v>31921</v>
      </c>
      <c r="B5001" s="13" t="n">
        <v>14</v>
      </c>
      <c r="C5001" s="7" t="n">
        <v>0</v>
      </c>
      <c r="D5001" s="7" t="n">
        <v>8</v>
      </c>
      <c r="E5001" s="7" t="n">
        <v>0</v>
      </c>
      <c r="F5001" s="7" t="n">
        <v>0</v>
      </c>
    </row>
    <row r="5002" spans="1:6">
      <c r="A5002" t="s">
        <v>4</v>
      </c>
      <c r="B5002" s="4" t="s">
        <v>5</v>
      </c>
      <c r="C5002" s="4" t="s">
        <v>13</v>
      </c>
      <c r="D5002" s="4" t="s">
        <v>6</v>
      </c>
    </row>
    <row r="5003" spans="1:6">
      <c r="A5003" t="n">
        <v>31926</v>
      </c>
      <c r="B5003" s="8" t="n">
        <v>2</v>
      </c>
      <c r="C5003" s="7" t="n">
        <v>11</v>
      </c>
      <c r="D5003" s="7" t="s">
        <v>24</v>
      </c>
    </row>
    <row r="5004" spans="1:6">
      <c r="A5004" t="s">
        <v>4</v>
      </c>
      <c r="B5004" s="4" t="s">
        <v>5</v>
      </c>
      <c r="C5004" s="4" t="s">
        <v>10</v>
      </c>
    </row>
    <row r="5005" spans="1:6">
      <c r="A5005" t="n">
        <v>31940</v>
      </c>
      <c r="B5005" s="35" t="n">
        <v>16</v>
      </c>
      <c r="C5005" s="7" t="n">
        <v>0</v>
      </c>
    </row>
    <row r="5006" spans="1:6">
      <c r="A5006" t="s">
        <v>4</v>
      </c>
      <c r="B5006" s="4" t="s">
        <v>5</v>
      </c>
      <c r="C5006" s="4" t="s">
        <v>13</v>
      </c>
      <c r="D5006" s="4" t="s">
        <v>6</v>
      </c>
    </row>
    <row r="5007" spans="1:6">
      <c r="A5007" t="n">
        <v>31943</v>
      </c>
      <c r="B5007" s="8" t="n">
        <v>2</v>
      </c>
      <c r="C5007" s="7" t="n">
        <v>11</v>
      </c>
      <c r="D5007" s="7" t="s">
        <v>145</v>
      </c>
    </row>
    <row r="5008" spans="1:6">
      <c r="A5008" t="s">
        <v>4</v>
      </c>
      <c r="B5008" s="4" t="s">
        <v>5</v>
      </c>
      <c r="C5008" s="4" t="s">
        <v>10</v>
      </c>
    </row>
    <row r="5009" spans="1:6">
      <c r="A5009" t="n">
        <v>31952</v>
      </c>
      <c r="B5009" s="35" t="n">
        <v>16</v>
      </c>
      <c r="C5009" s="7" t="n">
        <v>0</v>
      </c>
    </row>
    <row r="5010" spans="1:6">
      <c r="A5010" t="s">
        <v>4</v>
      </c>
      <c r="B5010" s="4" t="s">
        <v>5</v>
      </c>
      <c r="C5010" s="4" t="s">
        <v>9</v>
      </c>
    </row>
    <row r="5011" spans="1:6">
      <c r="A5011" t="n">
        <v>31955</v>
      </c>
      <c r="B5011" s="50" t="n">
        <v>15</v>
      </c>
      <c r="C5011" s="7" t="n">
        <v>2048</v>
      </c>
    </row>
    <row r="5012" spans="1:6">
      <c r="A5012" t="s">
        <v>4</v>
      </c>
      <c r="B5012" s="4" t="s">
        <v>5</v>
      </c>
      <c r="C5012" s="4" t="s">
        <v>13</v>
      </c>
      <c r="D5012" s="4" t="s">
        <v>6</v>
      </c>
    </row>
    <row r="5013" spans="1:6">
      <c r="A5013" t="n">
        <v>31960</v>
      </c>
      <c r="B5013" s="8" t="n">
        <v>2</v>
      </c>
      <c r="C5013" s="7" t="n">
        <v>10</v>
      </c>
      <c r="D5013" s="7" t="s">
        <v>146</v>
      </c>
    </row>
    <row r="5014" spans="1:6">
      <c r="A5014" t="s">
        <v>4</v>
      </c>
      <c r="B5014" s="4" t="s">
        <v>5</v>
      </c>
      <c r="C5014" s="4" t="s">
        <v>10</v>
      </c>
    </row>
    <row r="5015" spans="1:6">
      <c r="A5015" t="n">
        <v>31978</v>
      </c>
      <c r="B5015" s="35" t="n">
        <v>16</v>
      </c>
      <c r="C5015" s="7" t="n">
        <v>0</v>
      </c>
    </row>
    <row r="5016" spans="1:6">
      <c r="A5016" t="s">
        <v>4</v>
      </c>
      <c r="B5016" s="4" t="s">
        <v>5</v>
      </c>
      <c r="C5016" s="4" t="s">
        <v>13</v>
      </c>
      <c r="D5016" s="4" t="s">
        <v>6</v>
      </c>
    </row>
    <row r="5017" spans="1:6">
      <c r="A5017" t="n">
        <v>31981</v>
      </c>
      <c r="B5017" s="8" t="n">
        <v>2</v>
      </c>
      <c r="C5017" s="7" t="n">
        <v>10</v>
      </c>
      <c r="D5017" s="7" t="s">
        <v>147</v>
      </c>
    </row>
    <row r="5018" spans="1:6">
      <c r="A5018" t="s">
        <v>4</v>
      </c>
      <c r="B5018" s="4" t="s">
        <v>5</v>
      </c>
      <c r="C5018" s="4" t="s">
        <v>10</v>
      </c>
    </row>
    <row r="5019" spans="1:6">
      <c r="A5019" t="n">
        <v>32000</v>
      </c>
      <c r="B5019" s="35" t="n">
        <v>16</v>
      </c>
      <c r="C5019" s="7" t="n">
        <v>0</v>
      </c>
    </row>
    <row r="5020" spans="1:6">
      <c r="A5020" t="s">
        <v>4</v>
      </c>
      <c r="B5020" s="4" t="s">
        <v>5</v>
      </c>
      <c r="C5020" s="4" t="s">
        <v>10</v>
      </c>
      <c r="D5020" s="4" t="s">
        <v>22</v>
      </c>
      <c r="E5020" s="4" t="s">
        <v>22</v>
      </c>
      <c r="F5020" s="4" t="s">
        <v>22</v>
      </c>
      <c r="G5020" s="4" t="s">
        <v>22</v>
      </c>
    </row>
    <row r="5021" spans="1:6">
      <c r="A5021" t="n">
        <v>32003</v>
      </c>
      <c r="B5021" s="24" t="n">
        <v>46</v>
      </c>
      <c r="C5021" s="7" t="n">
        <v>61456</v>
      </c>
      <c r="D5021" s="7" t="n">
        <v>-17.6599998474121</v>
      </c>
      <c r="E5021" s="7" t="n">
        <v>0.550000011920929</v>
      </c>
      <c r="F5021" s="7" t="n">
        <v>-8.22000026702881</v>
      </c>
      <c r="G5021" s="7" t="n">
        <v>270.200012207031</v>
      </c>
    </row>
    <row r="5022" spans="1:6">
      <c r="A5022" t="s">
        <v>4</v>
      </c>
      <c r="B5022" s="4" t="s">
        <v>5</v>
      </c>
      <c r="C5022" s="4" t="s">
        <v>13</v>
      </c>
    </row>
    <row r="5023" spans="1:6">
      <c r="A5023" t="n">
        <v>32022</v>
      </c>
      <c r="B5023" s="37" t="n">
        <v>64</v>
      </c>
      <c r="C5023" s="7" t="n">
        <v>7</v>
      </c>
    </row>
    <row r="5024" spans="1:6">
      <c r="A5024" t="s">
        <v>4</v>
      </c>
      <c r="B5024" s="4" t="s">
        <v>5</v>
      </c>
      <c r="C5024" s="4" t="s">
        <v>13</v>
      </c>
    </row>
    <row r="5025" spans="1:7">
      <c r="A5025" t="n">
        <v>32024</v>
      </c>
      <c r="B5025" s="25" t="n">
        <v>45</v>
      </c>
      <c r="C5025" s="7" t="n">
        <v>0</v>
      </c>
    </row>
    <row r="5026" spans="1:7">
      <c r="A5026" t="s">
        <v>4</v>
      </c>
      <c r="B5026" s="4" t="s">
        <v>5</v>
      </c>
      <c r="C5026" s="4" t="s">
        <v>13</v>
      </c>
      <c r="D5026" s="4" t="s">
        <v>13</v>
      </c>
      <c r="E5026" s="4" t="s">
        <v>22</v>
      </c>
      <c r="F5026" s="4" t="s">
        <v>22</v>
      </c>
      <c r="G5026" s="4" t="s">
        <v>22</v>
      </c>
      <c r="H5026" s="4" t="s">
        <v>10</v>
      </c>
    </row>
    <row r="5027" spans="1:7">
      <c r="A5027" t="n">
        <v>32026</v>
      </c>
      <c r="B5027" s="25" t="n">
        <v>45</v>
      </c>
      <c r="C5027" s="7" t="n">
        <v>2</v>
      </c>
      <c r="D5027" s="7" t="n">
        <v>3</v>
      </c>
      <c r="E5027" s="7" t="n">
        <v>-17.5699996948242</v>
      </c>
      <c r="F5027" s="7" t="n">
        <v>1.89999997615814</v>
      </c>
      <c r="G5027" s="7" t="n">
        <v>-8.25</v>
      </c>
      <c r="H5027" s="7" t="n">
        <v>0</v>
      </c>
    </row>
    <row r="5028" spans="1:7">
      <c r="A5028" t="s">
        <v>4</v>
      </c>
      <c r="B5028" s="4" t="s">
        <v>5</v>
      </c>
      <c r="C5028" s="4" t="s">
        <v>13</v>
      </c>
      <c r="D5028" s="4" t="s">
        <v>13</v>
      </c>
      <c r="E5028" s="4" t="s">
        <v>22</v>
      </c>
      <c r="F5028" s="4" t="s">
        <v>22</v>
      </c>
      <c r="G5028" s="4" t="s">
        <v>22</v>
      </c>
      <c r="H5028" s="4" t="s">
        <v>10</v>
      </c>
      <c r="I5028" s="4" t="s">
        <v>13</v>
      </c>
    </row>
    <row r="5029" spans="1:7">
      <c r="A5029" t="n">
        <v>32043</v>
      </c>
      <c r="B5029" s="25" t="n">
        <v>45</v>
      </c>
      <c r="C5029" s="7" t="n">
        <v>4</v>
      </c>
      <c r="D5029" s="7" t="n">
        <v>3</v>
      </c>
      <c r="E5029" s="7" t="n">
        <v>10.25</v>
      </c>
      <c r="F5029" s="7" t="n">
        <v>292.25</v>
      </c>
      <c r="G5029" s="7" t="n">
        <v>0</v>
      </c>
      <c r="H5029" s="7" t="n">
        <v>0</v>
      </c>
      <c r="I5029" s="7" t="n">
        <v>1</v>
      </c>
    </row>
    <row r="5030" spans="1:7">
      <c r="A5030" t="s">
        <v>4</v>
      </c>
      <c r="B5030" s="4" t="s">
        <v>5</v>
      </c>
      <c r="C5030" s="4" t="s">
        <v>13</v>
      </c>
      <c r="D5030" s="4" t="s">
        <v>13</v>
      </c>
      <c r="E5030" s="4" t="s">
        <v>22</v>
      </c>
      <c r="F5030" s="4" t="s">
        <v>10</v>
      </c>
    </row>
    <row r="5031" spans="1:7">
      <c r="A5031" t="n">
        <v>32061</v>
      </c>
      <c r="B5031" s="25" t="n">
        <v>45</v>
      </c>
      <c r="C5031" s="7" t="n">
        <v>5</v>
      </c>
      <c r="D5031" s="7" t="n">
        <v>3</v>
      </c>
      <c r="E5031" s="7" t="n">
        <v>5.80000019073486</v>
      </c>
      <c r="F5031" s="7" t="n">
        <v>0</v>
      </c>
    </row>
    <row r="5032" spans="1:7">
      <c r="A5032" t="s">
        <v>4</v>
      </c>
      <c r="B5032" s="4" t="s">
        <v>5</v>
      </c>
      <c r="C5032" s="4" t="s">
        <v>13</v>
      </c>
      <c r="D5032" s="4" t="s">
        <v>13</v>
      </c>
      <c r="E5032" s="4" t="s">
        <v>22</v>
      </c>
      <c r="F5032" s="4" t="s">
        <v>10</v>
      </c>
    </row>
    <row r="5033" spans="1:7">
      <c r="A5033" t="n">
        <v>32070</v>
      </c>
      <c r="B5033" s="25" t="n">
        <v>45</v>
      </c>
      <c r="C5033" s="7" t="n">
        <v>11</v>
      </c>
      <c r="D5033" s="7" t="n">
        <v>3</v>
      </c>
      <c r="E5033" s="7" t="n">
        <v>38</v>
      </c>
      <c r="F5033" s="7" t="n">
        <v>0</v>
      </c>
    </row>
    <row r="5034" spans="1:7">
      <c r="A5034" t="s">
        <v>4</v>
      </c>
      <c r="B5034" s="4" t="s">
        <v>5</v>
      </c>
      <c r="C5034" s="4" t="s">
        <v>13</v>
      </c>
      <c r="D5034" s="4" t="s">
        <v>10</v>
      </c>
      <c r="E5034" s="4" t="s">
        <v>22</v>
      </c>
    </row>
    <row r="5035" spans="1:7">
      <c r="A5035" t="n">
        <v>32079</v>
      </c>
      <c r="B5035" s="28" t="n">
        <v>58</v>
      </c>
      <c r="C5035" s="7" t="n">
        <v>100</v>
      </c>
      <c r="D5035" s="7" t="n">
        <v>1000</v>
      </c>
      <c r="E5035" s="7" t="n">
        <v>1</v>
      </c>
    </row>
    <row r="5036" spans="1:7">
      <c r="A5036" t="s">
        <v>4</v>
      </c>
      <c r="B5036" s="4" t="s">
        <v>5</v>
      </c>
      <c r="C5036" s="4" t="s">
        <v>13</v>
      </c>
      <c r="D5036" s="4" t="s">
        <v>10</v>
      </c>
    </row>
    <row r="5037" spans="1:7">
      <c r="A5037" t="n">
        <v>32087</v>
      </c>
      <c r="B5037" s="28" t="n">
        <v>58</v>
      </c>
      <c r="C5037" s="7" t="n">
        <v>255</v>
      </c>
      <c r="D5037" s="7" t="n">
        <v>0</v>
      </c>
    </row>
    <row r="5038" spans="1:7">
      <c r="A5038" t="s">
        <v>4</v>
      </c>
      <c r="B5038" s="4" t="s">
        <v>5</v>
      </c>
      <c r="C5038" s="4" t="s">
        <v>13</v>
      </c>
    </row>
    <row r="5039" spans="1:7">
      <c r="A5039" t="n">
        <v>32091</v>
      </c>
      <c r="B5039" s="34" t="n">
        <v>23</v>
      </c>
      <c r="C5039" s="7" t="n">
        <v>21</v>
      </c>
    </row>
    <row r="5040" spans="1:7">
      <c r="A5040" t="s">
        <v>4</v>
      </c>
      <c r="B5040" s="4" t="s">
        <v>5</v>
      </c>
    </row>
    <row r="5041" spans="1:9">
      <c r="A5041" t="n">
        <v>32093</v>
      </c>
      <c r="B5041" s="5" t="n">
        <v>1</v>
      </c>
    </row>
    <row r="5042" spans="1:9" s="3" customFormat="1" customHeight="0">
      <c r="A5042" s="3" t="s">
        <v>2</v>
      </c>
      <c r="B5042" s="3" t="s">
        <v>148</v>
      </c>
    </row>
    <row r="5043" spans="1:9">
      <c r="A5043" t="s">
        <v>4</v>
      </c>
      <c r="B5043" s="4" t="s">
        <v>5</v>
      </c>
      <c r="C5043" s="4" t="s">
        <v>13</v>
      </c>
      <c r="D5043" s="4" t="s">
        <v>13</v>
      </c>
      <c r="E5043" s="4" t="s">
        <v>22</v>
      </c>
      <c r="F5043" s="4" t="s">
        <v>22</v>
      </c>
      <c r="G5043" s="4" t="s">
        <v>22</v>
      </c>
      <c r="H5043" s="4" t="s">
        <v>10</v>
      </c>
    </row>
    <row r="5044" spans="1:9">
      <c r="A5044" t="n">
        <v>32096</v>
      </c>
      <c r="B5044" s="25" t="n">
        <v>45</v>
      </c>
      <c r="C5044" s="7" t="n">
        <v>2</v>
      </c>
      <c r="D5044" s="7" t="n">
        <v>3</v>
      </c>
      <c r="E5044" s="7" t="n">
        <v>-12</v>
      </c>
      <c r="F5044" s="7" t="n">
        <v>1.23000001907349</v>
      </c>
      <c r="G5044" s="7" t="n">
        <v>-11.6000003814697</v>
      </c>
      <c r="H5044" s="7" t="n">
        <v>0</v>
      </c>
    </row>
    <row r="5045" spans="1:9">
      <c r="A5045" t="s">
        <v>4</v>
      </c>
      <c r="B5045" s="4" t="s">
        <v>5</v>
      </c>
      <c r="C5045" s="4" t="s">
        <v>13</v>
      </c>
      <c r="D5045" s="4" t="s">
        <v>13</v>
      </c>
      <c r="E5045" s="4" t="s">
        <v>22</v>
      </c>
      <c r="F5045" s="4" t="s">
        <v>22</v>
      </c>
      <c r="G5045" s="4" t="s">
        <v>22</v>
      </c>
      <c r="H5045" s="4" t="s">
        <v>10</v>
      </c>
      <c r="I5045" s="4" t="s">
        <v>13</v>
      </c>
    </row>
    <row r="5046" spans="1:9">
      <c r="A5046" t="n">
        <v>32113</v>
      </c>
      <c r="B5046" s="25" t="n">
        <v>45</v>
      </c>
      <c r="C5046" s="7" t="n">
        <v>4</v>
      </c>
      <c r="D5046" s="7" t="n">
        <v>3</v>
      </c>
      <c r="E5046" s="7" t="n">
        <v>8.77000045776367</v>
      </c>
      <c r="F5046" s="7" t="n">
        <v>-33.6599998474121</v>
      </c>
      <c r="G5046" s="7" t="n">
        <v>0</v>
      </c>
      <c r="H5046" s="7" t="n">
        <v>0</v>
      </c>
      <c r="I5046" s="7" t="n">
        <v>0</v>
      </c>
    </row>
    <row r="5047" spans="1:9">
      <c r="A5047" t="s">
        <v>4</v>
      </c>
      <c r="B5047" s="4" t="s">
        <v>5</v>
      </c>
      <c r="C5047" s="4" t="s">
        <v>13</v>
      </c>
      <c r="D5047" s="4" t="s">
        <v>13</v>
      </c>
      <c r="E5047" s="4" t="s">
        <v>22</v>
      </c>
      <c r="F5047" s="4" t="s">
        <v>10</v>
      </c>
    </row>
    <row r="5048" spans="1:9">
      <c r="A5048" t="n">
        <v>32131</v>
      </c>
      <c r="B5048" s="25" t="n">
        <v>45</v>
      </c>
      <c r="C5048" s="7" t="n">
        <v>5</v>
      </c>
      <c r="D5048" s="7" t="n">
        <v>3</v>
      </c>
      <c r="E5048" s="7" t="n">
        <v>2.40000009536743</v>
      </c>
      <c r="F5048" s="7" t="n">
        <v>0</v>
      </c>
    </row>
    <row r="5049" spans="1:9">
      <c r="A5049" t="s">
        <v>4</v>
      </c>
      <c r="B5049" s="4" t="s">
        <v>5</v>
      </c>
      <c r="C5049" s="4" t="s">
        <v>13</v>
      </c>
      <c r="D5049" s="4" t="s">
        <v>13</v>
      </c>
      <c r="E5049" s="4" t="s">
        <v>22</v>
      </c>
      <c r="F5049" s="4" t="s">
        <v>10</v>
      </c>
    </row>
    <row r="5050" spans="1:9">
      <c r="A5050" t="n">
        <v>32140</v>
      </c>
      <c r="B5050" s="25" t="n">
        <v>45</v>
      </c>
      <c r="C5050" s="7" t="n">
        <v>11</v>
      </c>
      <c r="D5050" s="7" t="n">
        <v>3</v>
      </c>
      <c r="E5050" s="7" t="n">
        <v>38</v>
      </c>
      <c r="F5050" s="7" t="n">
        <v>0</v>
      </c>
    </row>
    <row r="5051" spans="1:9">
      <c r="A5051" t="s">
        <v>4</v>
      </c>
      <c r="B5051" s="4" t="s">
        <v>5</v>
      </c>
      <c r="C5051" s="4" t="s">
        <v>13</v>
      </c>
      <c r="D5051" s="4" t="s">
        <v>9</v>
      </c>
      <c r="E5051" s="4" t="s">
        <v>13</v>
      </c>
      <c r="F5051" s="4" t="s">
        <v>20</v>
      </c>
    </row>
    <row r="5052" spans="1:9">
      <c r="A5052" t="n">
        <v>32149</v>
      </c>
      <c r="B5052" s="10" t="n">
        <v>5</v>
      </c>
      <c r="C5052" s="7" t="n">
        <v>0</v>
      </c>
      <c r="D5052" s="7" t="n">
        <v>1</v>
      </c>
      <c r="E5052" s="7" t="n">
        <v>1</v>
      </c>
      <c r="F5052" s="11" t="n">
        <f t="normal" ca="1">A5174</f>
        <v>0</v>
      </c>
    </row>
    <row r="5053" spans="1:9">
      <c r="A5053" t="s">
        <v>4</v>
      </c>
      <c r="B5053" s="4" t="s">
        <v>5</v>
      </c>
      <c r="C5053" s="4" t="s">
        <v>13</v>
      </c>
      <c r="D5053" s="4" t="s">
        <v>13</v>
      </c>
      <c r="E5053" s="4" t="s">
        <v>13</v>
      </c>
      <c r="F5053" s="4" t="s">
        <v>13</v>
      </c>
      <c r="G5053" s="4" t="s">
        <v>10</v>
      </c>
      <c r="H5053" s="4" t="s">
        <v>20</v>
      </c>
      <c r="I5053" s="4" t="s">
        <v>10</v>
      </c>
      <c r="J5053" s="4" t="s">
        <v>20</v>
      </c>
      <c r="K5053" s="4" t="s">
        <v>10</v>
      </c>
      <c r="L5053" s="4" t="s">
        <v>20</v>
      </c>
      <c r="M5053" s="4" t="s">
        <v>10</v>
      </c>
      <c r="N5053" s="4" t="s">
        <v>20</v>
      </c>
      <c r="O5053" s="4" t="s">
        <v>10</v>
      </c>
      <c r="P5053" s="4" t="s">
        <v>20</v>
      </c>
      <c r="Q5053" s="4" t="s">
        <v>10</v>
      </c>
      <c r="R5053" s="4" t="s">
        <v>20</v>
      </c>
      <c r="S5053" s="4" t="s">
        <v>10</v>
      </c>
      <c r="T5053" s="4" t="s">
        <v>20</v>
      </c>
      <c r="U5053" s="4" t="s">
        <v>20</v>
      </c>
    </row>
    <row r="5054" spans="1:9">
      <c r="A5054" t="n">
        <v>32160</v>
      </c>
      <c r="B5054" s="47" t="n">
        <v>6</v>
      </c>
      <c r="C5054" s="7" t="n">
        <v>35</v>
      </c>
      <c r="D5054" s="7" t="n">
        <v>0</v>
      </c>
      <c r="E5054" s="7" t="n">
        <v>1</v>
      </c>
      <c r="F5054" s="7" t="n">
        <v>7</v>
      </c>
      <c r="G5054" s="7" t="n">
        <v>1</v>
      </c>
      <c r="H5054" s="11" t="n">
        <f t="normal" ca="1">A5056</f>
        <v>0</v>
      </c>
      <c r="I5054" s="7" t="n">
        <v>2</v>
      </c>
      <c r="J5054" s="11" t="n">
        <f t="normal" ca="1">A5070</f>
        <v>0</v>
      </c>
      <c r="K5054" s="7" t="n">
        <v>3</v>
      </c>
      <c r="L5054" s="11" t="n">
        <f t="normal" ca="1">A5084</f>
        <v>0</v>
      </c>
      <c r="M5054" s="7" t="n">
        <v>4</v>
      </c>
      <c r="N5054" s="11" t="n">
        <f t="normal" ca="1">A5098</f>
        <v>0</v>
      </c>
      <c r="O5054" s="7" t="n">
        <v>5</v>
      </c>
      <c r="P5054" s="11" t="n">
        <f t="normal" ca="1">A5112</f>
        <v>0</v>
      </c>
      <c r="Q5054" s="7" t="n">
        <v>6</v>
      </c>
      <c r="R5054" s="11" t="n">
        <f t="normal" ca="1">A5132</f>
        <v>0</v>
      </c>
      <c r="S5054" s="7" t="n">
        <v>7</v>
      </c>
      <c r="T5054" s="11" t="n">
        <f t="normal" ca="1">A5152</f>
        <v>0</v>
      </c>
      <c r="U5054" s="11" t="n">
        <f t="normal" ca="1">A5172</f>
        <v>0</v>
      </c>
    </row>
    <row r="5055" spans="1:9">
      <c r="A5055" t="s">
        <v>4</v>
      </c>
      <c r="B5055" s="4" t="s">
        <v>5</v>
      </c>
      <c r="C5055" s="4" t="s">
        <v>13</v>
      </c>
      <c r="D5055" s="4" t="s">
        <v>13</v>
      </c>
      <c r="E5055" s="4" t="s">
        <v>22</v>
      </c>
      <c r="F5055" s="4" t="s">
        <v>22</v>
      </c>
      <c r="G5055" s="4" t="s">
        <v>22</v>
      </c>
      <c r="H5055" s="4" t="s">
        <v>10</v>
      </c>
    </row>
    <row r="5056" spans="1:9">
      <c r="A5056" t="n">
        <v>32211</v>
      </c>
      <c r="B5056" s="25" t="n">
        <v>45</v>
      </c>
      <c r="C5056" s="7" t="n">
        <v>2</v>
      </c>
      <c r="D5056" s="7" t="n">
        <v>3</v>
      </c>
      <c r="E5056" s="7" t="n">
        <v>-12</v>
      </c>
      <c r="F5056" s="7" t="n">
        <v>1.23000001907349</v>
      </c>
      <c r="G5056" s="7" t="n">
        <v>-11.6000003814697</v>
      </c>
      <c r="H5056" s="7" t="n">
        <v>24000</v>
      </c>
    </row>
    <row r="5057" spans="1:21">
      <c r="A5057" t="s">
        <v>4</v>
      </c>
      <c r="B5057" s="4" t="s">
        <v>5</v>
      </c>
      <c r="C5057" s="4" t="s">
        <v>13</v>
      </c>
      <c r="D5057" s="4" t="s">
        <v>13</v>
      </c>
      <c r="E5057" s="4" t="s">
        <v>22</v>
      </c>
      <c r="F5057" s="4" t="s">
        <v>22</v>
      </c>
      <c r="G5057" s="4" t="s">
        <v>22</v>
      </c>
      <c r="H5057" s="4" t="s">
        <v>10</v>
      </c>
      <c r="I5057" s="4" t="s">
        <v>13</v>
      </c>
    </row>
    <row r="5058" spans="1:21">
      <c r="A5058" t="n">
        <v>32228</v>
      </c>
      <c r="B5058" s="25" t="n">
        <v>45</v>
      </c>
      <c r="C5058" s="7" t="n">
        <v>4</v>
      </c>
      <c r="D5058" s="7" t="n">
        <v>3</v>
      </c>
      <c r="E5058" s="7" t="n">
        <v>8.77000045776367</v>
      </c>
      <c r="F5058" s="7" t="n">
        <v>18.0400009155273</v>
      </c>
      <c r="G5058" s="7" t="n">
        <v>0</v>
      </c>
      <c r="H5058" s="7" t="n">
        <v>24000</v>
      </c>
      <c r="I5058" s="7" t="n">
        <v>0</v>
      </c>
    </row>
    <row r="5059" spans="1:21">
      <c r="A5059" t="s">
        <v>4</v>
      </c>
      <c r="B5059" s="4" t="s">
        <v>5</v>
      </c>
      <c r="C5059" s="4" t="s">
        <v>13</v>
      </c>
      <c r="D5059" s="4" t="s">
        <v>10</v>
      </c>
    </row>
    <row r="5060" spans="1:21">
      <c r="A5060" t="n">
        <v>32246</v>
      </c>
      <c r="B5060" s="25" t="n">
        <v>45</v>
      </c>
      <c r="C5060" s="7" t="n">
        <v>7</v>
      </c>
      <c r="D5060" s="7" t="n">
        <v>255</v>
      </c>
    </row>
    <row r="5061" spans="1:21">
      <c r="A5061" t="s">
        <v>4</v>
      </c>
      <c r="B5061" s="4" t="s">
        <v>5</v>
      </c>
      <c r="C5061" s="4" t="s">
        <v>13</v>
      </c>
      <c r="D5061" s="4" t="s">
        <v>13</v>
      </c>
      <c r="E5061" s="4" t="s">
        <v>22</v>
      </c>
      <c r="F5061" s="4" t="s">
        <v>22</v>
      </c>
      <c r="G5061" s="4" t="s">
        <v>22</v>
      </c>
      <c r="H5061" s="4" t="s">
        <v>10</v>
      </c>
    </row>
    <row r="5062" spans="1:21">
      <c r="A5062" t="n">
        <v>32250</v>
      </c>
      <c r="B5062" s="25" t="n">
        <v>45</v>
      </c>
      <c r="C5062" s="7" t="n">
        <v>2</v>
      </c>
      <c r="D5062" s="7" t="n">
        <v>3</v>
      </c>
      <c r="E5062" s="7" t="n">
        <v>-12</v>
      </c>
      <c r="F5062" s="7" t="n">
        <v>1.23000001907349</v>
      </c>
      <c r="G5062" s="7" t="n">
        <v>-11.6000003814697</v>
      </c>
      <c r="H5062" s="7" t="n">
        <v>24000</v>
      </c>
    </row>
    <row r="5063" spans="1:21">
      <c r="A5063" t="s">
        <v>4</v>
      </c>
      <c r="B5063" s="4" t="s">
        <v>5</v>
      </c>
      <c r="C5063" s="4" t="s">
        <v>13</v>
      </c>
      <c r="D5063" s="4" t="s">
        <v>13</v>
      </c>
      <c r="E5063" s="4" t="s">
        <v>22</v>
      </c>
      <c r="F5063" s="4" t="s">
        <v>22</v>
      </c>
      <c r="G5063" s="4" t="s">
        <v>22</v>
      </c>
      <c r="H5063" s="4" t="s">
        <v>10</v>
      </c>
      <c r="I5063" s="4" t="s">
        <v>13</v>
      </c>
    </row>
    <row r="5064" spans="1:21">
      <c r="A5064" t="n">
        <v>32267</v>
      </c>
      <c r="B5064" s="25" t="n">
        <v>45</v>
      </c>
      <c r="C5064" s="7" t="n">
        <v>4</v>
      </c>
      <c r="D5064" s="7" t="n">
        <v>3</v>
      </c>
      <c r="E5064" s="7" t="n">
        <v>8.77000045776367</v>
      </c>
      <c r="F5064" s="7" t="n">
        <v>-33.6599998474121</v>
      </c>
      <c r="G5064" s="7" t="n">
        <v>0</v>
      </c>
      <c r="H5064" s="7" t="n">
        <v>24000</v>
      </c>
      <c r="I5064" s="7" t="n">
        <v>0</v>
      </c>
    </row>
    <row r="5065" spans="1:21">
      <c r="A5065" t="s">
        <v>4</v>
      </c>
      <c r="B5065" s="4" t="s">
        <v>5</v>
      </c>
      <c r="C5065" s="4" t="s">
        <v>13</v>
      </c>
      <c r="D5065" s="4" t="s">
        <v>10</v>
      </c>
    </row>
    <row r="5066" spans="1:21">
      <c r="A5066" t="n">
        <v>32285</v>
      </c>
      <c r="B5066" s="25" t="n">
        <v>45</v>
      </c>
      <c r="C5066" s="7" t="n">
        <v>7</v>
      </c>
      <c r="D5066" s="7" t="n">
        <v>255</v>
      </c>
    </row>
    <row r="5067" spans="1:21">
      <c r="A5067" t="s">
        <v>4</v>
      </c>
      <c r="B5067" s="4" t="s">
        <v>5</v>
      </c>
      <c r="C5067" s="4" t="s">
        <v>20</v>
      </c>
    </row>
    <row r="5068" spans="1:21">
      <c r="A5068" t="n">
        <v>32289</v>
      </c>
      <c r="B5068" s="17" t="n">
        <v>3</v>
      </c>
      <c r="C5068" s="11" t="n">
        <f t="normal" ca="1">A5172</f>
        <v>0</v>
      </c>
    </row>
    <row r="5069" spans="1:21">
      <c r="A5069" t="s">
        <v>4</v>
      </c>
      <c r="B5069" s="4" t="s">
        <v>5</v>
      </c>
      <c r="C5069" s="4" t="s">
        <v>13</v>
      </c>
      <c r="D5069" s="4" t="s">
        <v>13</v>
      </c>
      <c r="E5069" s="4" t="s">
        <v>22</v>
      </c>
      <c r="F5069" s="4" t="s">
        <v>22</v>
      </c>
      <c r="G5069" s="4" t="s">
        <v>22</v>
      </c>
      <c r="H5069" s="4" t="s">
        <v>10</v>
      </c>
    </row>
    <row r="5070" spans="1:21">
      <c r="A5070" t="n">
        <v>32294</v>
      </c>
      <c r="B5070" s="25" t="n">
        <v>45</v>
      </c>
      <c r="C5070" s="7" t="n">
        <v>2</v>
      </c>
      <c r="D5070" s="7" t="n">
        <v>3</v>
      </c>
      <c r="E5070" s="7" t="n">
        <v>-11</v>
      </c>
      <c r="F5070" s="7" t="n">
        <v>1.23000001907349</v>
      </c>
      <c r="G5070" s="7" t="n">
        <v>-11.6000003814697</v>
      </c>
      <c r="H5070" s="7" t="n">
        <v>24000</v>
      </c>
    </row>
    <row r="5071" spans="1:21">
      <c r="A5071" t="s">
        <v>4</v>
      </c>
      <c r="B5071" s="4" t="s">
        <v>5</v>
      </c>
      <c r="C5071" s="4" t="s">
        <v>13</v>
      </c>
      <c r="D5071" s="4" t="s">
        <v>13</v>
      </c>
      <c r="E5071" s="4" t="s">
        <v>22</v>
      </c>
      <c r="F5071" s="4" t="s">
        <v>22</v>
      </c>
      <c r="G5071" s="4" t="s">
        <v>22</v>
      </c>
      <c r="H5071" s="4" t="s">
        <v>10</v>
      </c>
      <c r="I5071" s="4" t="s">
        <v>13</v>
      </c>
    </row>
    <row r="5072" spans="1:21">
      <c r="A5072" t="n">
        <v>32311</v>
      </c>
      <c r="B5072" s="25" t="n">
        <v>45</v>
      </c>
      <c r="C5072" s="7" t="n">
        <v>4</v>
      </c>
      <c r="D5072" s="7" t="n">
        <v>3</v>
      </c>
      <c r="E5072" s="7" t="n">
        <v>8.77000045776367</v>
      </c>
      <c r="F5072" s="7" t="n">
        <v>18.0400009155273</v>
      </c>
      <c r="G5072" s="7" t="n">
        <v>0</v>
      </c>
      <c r="H5072" s="7" t="n">
        <v>24000</v>
      </c>
      <c r="I5072" s="7" t="n">
        <v>0</v>
      </c>
    </row>
    <row r="5073" spans="1:9">
      <c r="A5073" t="s">
        <v>4</v>
      </c>
      <c r="B5073" s="4" t="s">
        <v>5</v>
      </c>
      <c r="C5073" s="4" t="s">
        <v>13</v>
      </c>
      <c r="D5073" s="4" t="s">
        <v>10</v>
      </c>
    </row>
    <row r="5074" spans="1:9">
      <c r="A5074" t="n">
        <v>32329</v>
      </c>
      <c r="B5074" s="25" t="n">
        <v>45</v>
      </c>
      <c r="C5074" s="7" t="n">
        <v>7</v>
      </c>
      <c r="D5074" s="7" t="n">
        <v>255</v>
      </c>
    </row>
    <row r="5075" spans="1:9">
      <c r="A5075" t="s">
        <v>4</v>
      </c>
      <c r="B5075" s="4" t="s">
        <v>5</v>
      </c>
      <c r="C5075" s="4" t="s">
        <v>13</v>
      </c>
      <c r="D5075" s="4" t="s">
        <v>13</v>
      </c>
      <c r="E5075" s="4" t="s">
        <v>22</v>
      </c>
      <c r="F5075" s="4" t="s">
        <v>22</v>
      </c>
      <c r="G5075" s="4" t="s">
        <v>22</v>
      </c>
      <c r="H5075" s="4" t="s">
        <v>10</v>
      </c>
    </row>
    <row r="5076" spans="1:9">
      <c r="A5076" t="n">
        <v>32333</v>
      </c>
      <c r="B5076" s="25" t="n">
        <v>45</v>
      </c>
      <c r="C5076" s="7" t="n">
        <v>2</v>
      </c>
      <c r="D5076" s="7" t="n">
        <v>3</v>
      </c>
      <c r="E5076" s="7" t="n">
        <v>-12</v>
      </c>
      <c r="F5076" s="7" t="n">
        <v>1.23000001907349</v>
      </c>
      <c r="G5076" s="7" t="n">
        <v>-11.6000003814697</v>
      </c>
      <c r="H5076" s="7" t="n">
        <v>24000</v>
      </c>
    </row>
    <row r="5077" spans="1:9">
      <c r="A5077" t="s">
        <v>4</v>
      </c>
      <c r="B5077" s="4" t="s">
        <v>5</v>
      </c>
      <c r="C5077" s="4" t="s">
        <v>13</v>
      </c>
      <c r="D5077" s="4" t="s">
        <v>13</v>
      </c>
      <c r="E5077" s="4" t="s">
        <v>22</v>
      </c>
      <c r="F5077" s="4" t="s">
        <v>22</v>
      </c>
      <c r="G5077" s="4" t="s">
        <v>22</v>
      </c>
      <c r="H5077" s="4" t="s">
        <v>10</v>
      </c>
      <c r="I5077" s="4" t="s">
        <v>13</v>
      </c>
    </row>
    <row r="5078" spans="1:9">
      <c r="A5078" t="n">
        <v>32350</v>
      </c>
      <c r="B5078" s="25" t="n">
        <v>45</v>
      </c>
      <c r="C5078" s="7" t="n">
        <v>4</v>
      </c>
      <c r="D5078" s="7" t="n">
        <v>3</v>
      </c>
      <c r="E5078" s="7" t="n">
        <v>8.77000045776367</v>
      </c>
      <c r="F5078" s="7" t="n">
        <v>-33.6599998474121</v>
      </c>
      <c r="G5078" s="7" t="n">
        <v>0</v>
      </c>
      <c r="H5078" s="7" t="n">
        <v>24000</v>
      </c>
      <c r="I5078" s="7" t="n">
        <v>0</v>
      </c>
    </row>
    <row r="5079" spans="1:9">
      <c r="A5079" t="s">
        <v>4</v>
      </c>
      <c r="B5079" s="4" t="s">
        <v>5</v>
      </c>
      <c r="C5079" s="4" t="s">
        <v>13</v>
      </c>
      <c r="D5079" s="4" t="s">
        <v>10</v>
      </c>
    </row>
    <row r="5080" spans="1:9">
      <c r="A5080" t="n">
        <v>32368</v>
      </c>
      <c r="B5080" s="25" t="n">
        <v>45</v>
      </c>
      <c r="C5080" s="7" t="n">
        <v>7</v>
      </c>
      <c r="D5080" s="7" t="n">
        <v>255</v>
      </c>
    </row>
    <row r="5081" spans="1:9">
      <c r="A5081" t="s">
        <v>4</v>
      </c>
      <c r="B5081" s="4" t="s">
        <v>5</v>
      </c>
      <c r="C5081" s="4" t="s">
        <v>20</v>
      </c>
    </row>
    <row r="5082" spans="1:9">
      <c r="A5082" t="n">
        <v>32372</v>
      </c>
      <c r="B5082" s="17" t="n">
        <v>3</v>
      </c>
      <c r="C5082" s="11" t="n">
        <f t="normal" ca="1">A5172</f>
        <v>0</v>
      </c>
    </row>
    <row r="5083" spans="1:9">
      <c r="A5083" t="s">
        <v>4</v>
      </c>
      <c r="B5083" s="4" t="s">
        <v>5</v>
      </c>
      <c r="C5083" s="4" t="s">
        <v>13</v>
      </c>
      <c r="D5083" s="4" t="s">
        <v>13</v>
      </c>
      <c r="E5083" s="4" t="s">
        <v>22</v>
      </c>
      <c r="F5083" s="4" t="s">
        <v>22</v>
      </c>
      <c r="G5083" s="4" t="s">
        <v>22</v>
      </c>
      <c r="H5083" s="4" t="s">
        <v>10</v>
      </c>
    </row>
    <row r="5084" spans="1:9">
      <c r="A5084" t="n">
        <v>32377</v>
      </c>
      <c r="B5084" s="25" t="n">
        <v>45</v>
      </c>
      <c r="C5084" s="7" t="n">
        <v>2</v>
      </c>
      <c r="D5084" s="7" t="n">
        <v>3</v>
      </c>
      <c r="E5084" s="7" t="n">
        <v>-10</v>
      </c>
      <c r="F5084" s="7" t="n">
        <v>1.23000001907349</v>
      </c>
      <c r="G5084" s="7" t="n">
        <v>-11.6000003814697</v>
      </c>
      <c r="H5084" s="7" t="n">
        <v>24000</v>
      </c>
    </row>
    <row r="5085" spans="1:9">
      <c r="A5085" t="s">
        <v>4</v>
      </c>
      <c r="B5085" s="4" t="s">
        <v>5</v>
      </c>
      <c r="C5085" s="4" t="s">
        <v>13</v>
      </c>
      <c r="D5085" s="4" t="s">
        <v>13</v>
      </c>
      <c r="E5085" s="4" t="s">
        <v>22</v>
      </c>
      <c r="F5085" s="4" t="s">
        <v>22</v>
      </c>
      <c r="G5085" s="4" t="s">
        <v>22</v>
      </c>
      <c r="H5085" s="4" t="s">
        <v>10</v>
      </c>
      <c r="I5085" s="4" t="s">
        <v>13</v>
      </c>
    </row>
    <row r="5086" spans="1:9">
      <c r="A5086" t="n">
        <v>32394</v>
      </c>
      <c r="B5086" s="25" t="n">
        <v>45</v>
      </c>
      <c r="C5086" s="7" t="n">
        <v>4</v>
      </c>
      <c r="D5086" s="7" t="n">
        <v>3</v>
      </c>
      <c r="E5086" s="7" t="n">
        <v>8.77000045776367</v>
      </c>
      <c r="F5086" s="7" t="n">
        <v>18.0400009155273</v>
      </c>
      <c r="G5086" s="7" t="n">
        <v>0</v>
      </c>
      <c r="H5086" s="7" t="n">
        <v>24000</v>
      </c>
      <c r="I5086" s="7" t="n">
        <v>0</v>
      </c>
    </row>
    <row r="5087" spans="1:9">
      <c r="A5087" t="s">
        <v>4</v>
      </c>
      <c r="B5087" s="4" t="s">
        <v>5</v>
      </c>
      <c r="C5087" s="4" t="s">
        <v>13</v>
      </c>
      <c r="D5087" s="4" t="s">
        <v>10</v>
      </c>
    </row>
    <row r="5088" spans="1:9">
      <c r="A5088" t="n">
        <v>32412</v>
      </c>
      <c r="B5088" s="25" t="n">
        <v>45</v>
      </c>
      <c r="C5088" s="7" t="n">
        <v>7</v>
      </c>
      <c r="D5088" s="7" t="n">
        <v>255</v>
      </c>
    </row>
    <row r="5089" spans="1:9">
      <c r="A5089" t="s">
        <v>4</v>
      </c>
      <c r="B5089" s="4" t="s">
        <v>5</v>
      </c>
      <c r="C5089" s="4" t="s">
        <v>13</v>
      </c>
      <c r="D5089" s="4" t="s">
        <v>13</v>
      </c>
      <c r="E5089" s="4" t="s">
        <v>22</v>
      </c>
      <c r="F5089" s="4" t="s">
        <v>22</v>
      </c>
      <c r="G5089" s="4" t="s">
        <v>22</v>
      </c>
      <c r="H5089" s="4" t="s">
        <v>10</v>
      </c>
    </row>
    <row r="5090" spans="1:9">
      <c r="A5090" t="n">
        <v>32416</v>
      </c>
      <c r="B5090" s="25" t="n">
        <v>45</v>
      </c>
      <c r="C5090" s="7" t="n">
        <v>2</v>
      </c>
      <c r="D5090" s="7" t="n">
        <v>3</v>
      </c>
      <c r="E5090" s="7" t="n">
        <v>-12</v>
      </c>
      <c r="F5090" s="7" t="n">
        <v>1.23000001907349</v>
      </c>
      <c r="G5090" s="7" t="n">
        <v>-11.6000003814697</v>
      </c>
      <c r="H5090" s="7" t="n">
        <v>24000</v>
      </c>
    </row>
    <row r="5091" spans="1:9">
      <c r="A5091" t="s">
        <v>4</v>
      </c>
      <c r="B5091" s="4" t="s">
        <v>5</v>
      </c>
      <c r="C5091" s="4" t="s">
        <v>13</v>
      </c>
      <c r="D5091" s="4" t="s">
        <v>13</v>
      </c>
      <c r="E5091" s="4" t="s">
        <v>22</v>
      </c>
      <c r="F5091" s="4" t="s">
        <v>22</v>
      </c>
      <c r="G5091" s="4" t="s">
        <v>22</v>
      </c>
      <c r="H5091" s="4" t="s">
        <v>10</v>
      </c>
      <c r="I5091" s="4" t="s">
        <v>13</v>
      </c>
    </row>
    <row r="5092" spans="1:9">
      <c r="A5092" t="n">
        <v>32433</v>
      </c>
      <c r="B5092" s="25" t="n">
        <v>45</v>
      </c>
      <c r="C5092" s="7" t="n">
        <v>4</v>
      </c>
      <c r="D5092" s="7" t="n">
        <v>3</v>
      </c>
      <c r="E5092" s="7" t="n">
        <v>8.77000045776367</v>
      </c>
      <c r="F5092" s="7" t="n">
        <v>-33.6599998474121</v>
      </c>
      <c r="G5092" s="7" t="n">
        <v>0</v>
      </c>
      <c r="H5092" s="7" t="n">
        <v>24000</v>
      </c>
      <c r="I5092" s="7" t="n">
        <v>0</v>
      </c>
    </row>
    <row r="5093" spans="1:9">
      <c r="A5093" t="s">
        <v>4</v>
      </c>
      <c r="B5093" s="4" t="s">
        <v>5</v>
      </c>
      <c r="C5093" s="4" t="s">
        <v>13</v>
      </c>
      <c r="D5093" s="4" t="s">
        <v>10</v>
      </c>
    </row>
    <row r="5094" spans="1:9">
      <c r="A5094" t="n">
        <v>32451</v>
      </c>
      <c r="B5094" s="25" t="n">
        <v>45</v>
      </c>
      <c r="C5094" s="7" t="n">
        <v>7</v>
      </c>
      <c r="D5094" s="7" t="n">
        <v>255</v>
      </c>
    </row>
    <row r="5095" spans="1:9">
      <c r="A5095" t="s">
        <v>4</v>
      </c>
      <c r="B5095" s="4" t="s">
        <v>5</v>
      </c>
      <c r="C5095" s="4" t="s">
        <v>20</v>
      </c>
    </row>
    <row r="5096" spans="1:9">
      <c r="A5096" t="n">
        <v>32455</v>
      </c>
      <c r="B5096" s="17" t="n">
        <v>3</v>
      </c>
      <c r="C5096" s="11" t="n">
        <f t="normal" ca="1">A5172</f>
        <v>0</v>
      </c>
    </row>
    <row r="5097" spans="1:9">
      <c r="A5097" t="s">
        <v>4</v>
      </c>
      <c r="B5097" s="4" t="s">
        <v>5</v>
      </c>
      <c r="C5097" s="4" t="s">
        <v>13</v>
      </c>
      <c r="D5097" s="4" t="s">
        <v>13</v>
      </c>
      <c r="E5097" s="4" t="s">
        <v>22</v>
      </c>
      <c r="F5097" s="4" t="s">
        <v>22</v>
      </c>
      <c r="G5097" s="4" t="s">
        <v>22</v>
      </c>
      <c r="H5097" s="4" t="s">
        <v>10</v>
      </c>
    </row>
    <row r="5098" spans="1:9">
      <c r="A5098" t="n">
        <v>32460</v>
      </c>
      <c r="B5098" s="25" t="n">
        <v>45</v>
      </c>
      <c r="C5098" s="7" t="n">
        <v>2</v>
      </c>
      <c r="D5098" s="7" t="n">
        <v>3</v>
      </c>
      <c r="E5098" s="7" t="n">
        <v>-9</v>
      </c>
      <c r="F5098" s="7" t="n">
        <v>1.23000001907349</v>
      </c>
      <c r="G5098" s="7" t="n">
        <v>-11.6000003814697</v>
      </c>
      <c r="H5098" s="7" t="n">
        <v>24000</v>
      </c>
    </row>
    <row r="5099" spans="1:9">
      <c r="A5099" t="s">
        <v>4</v>
      </c>
      <c r="B5099" s="4" t="s">
        <v>5</v>
      </c>
      <c r="C5099" s="4" t="s">
        <v>13</v>
      </c>
      <c r="D5099" s="4" t="s">
        <v>13</v>
      </c>
      <c r="E5099" s="4" t="s">
        <v>22</v>
      </c>
      <c r="F5099" s="4" t="s">
        <v>22</v>
      </c>
      <c r="G5099" s="4" t="s">
        <v>22</v>
      </c>
      <c r="H5099" s="4" t="s">
        <v>10</v>
      </c>
      <c r="I5099" s="4" t="s">
        <v>13</v>
      </c>
    </row>
    <row r="5100" spans="1:9">
      <c r="A5100" t="n">
        <v>32477</v>
      </c>
      <c r="B5100" s="25" t="n">
        <v>45</v>
      </c>
      <c r="C5100" s="7" t="n">
        <v>4</v>
      </c>
      <c r="D5100" s="7" t="n">
        <v>3</v>
      </c>
      <c r="E5100" s="7" t="n">
        <v>8.77000045776367</v>
      </c>
      <c r="F5100" s="7" t="n">
        <v>18.0400009155273</v>
      </c>
      <c r="G5100" s="7" t="n">
        <v>0</v>
      </c>
      <c r="H5100" s="7" t="n">
        <v>24000</v>
      </c>
      <c r="I5100" s="7" t="n">
        <v>0</v>
      </c>
    </row>
    <row r="5101" spans="1:9">
      <c r="A5101" t="s">
        <v>4</v>
      </c>
      <c r="B5101" s="4" t="s">
        <v>5</v>
      </c>
      <c r="C5101" s="4" t="s">
        <v>13</v>
      </c>
      <c r="D5101" s="4" t="s">
        <v>10</v>
      </c>
    </row>
    <row r="5102" spans="1:9">
      <c r="A5102" t="n">
        <v>32495</v>
      </c>
      <c r="B5102" s="25" t="n">
        <v>45</v>
      </c>
      <c r="C5102" s="7" t="n">
        <v>7</v>
      </c>
      <c r="D5102" s="7" t="n">
        <v>255</v>
      </c>
    </row>
    <row r="5103" spans="1:9">
      <c r="A5103" t="s">
        <v>4</v>
      </c>
      <c r="B5103" s="4" t="s">
        <v>5</v>
      </c>
      <c r="C5103" s="4" t="s">
        <v>13</v>
      </c>
      <c r="D5103" s="4" t="s">
        <v>13</v>
      </c>
      <c r="E5103" s="4" t="s">
        <v>22</v>
      </c>
      <c r="F5103" s="4" t="s">
        <v>22</v>
      </c>
      <c r="G5103" s="4" t="s">
        <v>22</v>
      </c>
      <c r="H5103" s="4" t="s">
        <v>10</v>
      </c>
    </row>
    <row r="5104" spans="1:9">
      <c r="A5104" t="n">
        <v>32499</v>
      </c>
      <c r="B5104" s="25" t="n">
        <v>45</v>
      </c>
      <c r="C5104" s="7" t="n">
        <v>2</v>
      </c>
      <c r="D5104" s="7" t="n">
        <v>3</v>
      </c>
      <c r="E5104" s="7" t="n">
        <v>-12</v>
      </c>
      <c r="F5104" s="7" t="n">
        <v>1.23000001907349</v>
      </c>
      <c r="G5104" s="7" t="n">
        <v>-11.6000003814697</v>
      </c>
      <c r="H5104" s="7" t="n">
        <v>24000</v>
      </c>
    </row>
    <row r="5105" spans="1:9">
      <c r="A5105" t="s">
        <v>4</v>
      </c>
      <c r="B5105" s="4" t="s">
        <v>5</v>
      </c>
      <c r="C5105" s="4" t="s">
        <v>13</v>
      </c>
      <c r="D5105" s="4" t="s">
        <v>13</v>
      </c>
      <c r="E5105" s="4" t="s">
        <v>22</v>
      </c>
      <c r="F5105" s="4" t="s">
        <v>22</v>
      </c>
      <c r="G5105" s="4" t="s">
        <v>22</v>
      </c>
      <c r="H5105" s="4" t="s">
        <v>10</v>
      </c>
      <c r="I5105" s="4" t="s">
        <v>13</v>
      </c>
    </row>
    <row r="5106" spans="1:9">
      <c r="A5106" t="n">
        <v>32516</v>
      </c>
      <c r="B5106" s="25" t="n">
        <v>45</v>
      </c>
      <c r="C5106" s="7" t="n">
        <v>4</v>
      </c>
      <c r="D5106" s="7" t="n">
        <v>3</v>
      </c>
      <c r="E5106" s="7" t="n">
        <v>8.77000045776367</v>
      </c>
      <c r="F5106" s="7" t="n">
        <v>-33.6599998474121</v>
      </c>
      <c r="G5106" s="7" t="n">
        <v>0</v>
      </c>
      <c r="H5106" s="7" t="n">
        <v>24000</v>
      </c>
      <c r="I5106" s="7" t="n">
        <v>0</v>
      </c>
    </row>
    <row r="5107" spans="1:9">
      <c r="A5107" t="s">
        <v>4</v>
      </c>
      <c r="B5107" s="4" t="s">
        <v>5</v>
      </c>
      <c r="C5107" s="4" t="s">
        <v>13</v>
      </c>
      <c r="D5107" s="4" t="s">
        <v>10</v>
      </c>
    </row>
    <row r="5108" spans="1:9">
      <c r="A5108" t="n">
        <v>32534</v>
      </c>
      <c r="B5108" s="25" t="n">
        <v>45</v>
      </c>
      <c r="C5108" s="7" t="n">
        <v>7</v>
      </c>
      <c r="D5108" s="7" t="n">
        <v>255</v>
      </c>
    </row>
    <row r="5109" spans="1:9">
      <c r="A5109" t="s">
        <v>4</v>
      </c>
      <c r="B5109" s="4" t="s">
        <v>5</v>
      </c>
      <c r="C5109" s="4" t="s">
        <v>20</v>
      </c>
    </row>
    <row r="5110" spans="1:9">
      <c r="A5110" t="n">
        <v>32538</v>
      </c>
      <c r="B5110" s="17" t="n">
        <v>3</v>
      </c>
      <c r="C5110" s="11" t="n">
        <f t="normal" ca="1">A5172</f>
        <v>0</v>
      </c>
    </row>
    <row r="5111" spans="1:9">
      <c r="A5111" t="s">
        <v>4</v>
      </c>
      <c r="B5111" s="4" t="s">
        <v>5</v>
      </c>
      <c r="C5111" s="4" t="s">
        <v>13</v>
      </c>
      <c r="D5111" s="4" t="s">
        <v>13</v>
      </c>
      <c r="E5111" s="4" t="s">
        <v>22</v>
      </c>
      <c r="F5111" s="4" t="s">
        <v>22</v>
      </c>
      <c r="G5111" s="4" t="s">
        <v>22</v>
      </c>
      <c r="H5111" s="4" t="s">
        <v>10</v>
      </c>
    </row>
    <row r="5112" spans="1:9">
      <c r="A5112" t="n">
        <v>32543</v>
      </c>
      <c r="B5112" s="25" t="n">
        <v>45</v>
      </c>
      <c r="C5112" s="7" t="n">
        <v>2</v>
      </c>
      <c r="D5112" s="7" t="n">
        <v>3</v>
      </c>
      <c r="E5112" s="7" t="n">
        <v>-9</v>
      </c>
      <c r="F5112" s="7" t="n">
        <v>1.23000001907349</v>
      </c>
      <c r="G5112" s="7" t="n">
        <v>-11.6000003814697</v>
      </c>
      <c r="H5112" s="7" t="n">
        <v>24000</v>
      </c>
    </row>
    <row r="5113" spans="1:9">
      <c r="A5113" t="s">
        <v>4</v>
      </c>
      <c r="B5113" s="4" t="s">
        <v>5</v>
      </c>
      <c r="C5113" s="4" t="s">
        <v>13</v>
      </c>
      <c r="D5113" s="4" t="s">
        <v>13</v>
      </c>
      <c r="E5113" s="4" t="s">
        <v>22</v>
      </c>
      <c r="F5113" s="4" t="s">
        <v>22</v>
      </c>
      <c r="G5113" s="4" t="s">
        <v>22</v>
      </c>
      <c r="H5113" s="4" t="s">
        <v>10</v>
      </c>
      <c r="I5113" s="4" t="s">
        <v>13</v>
      </c>
    </row>
    <row r="5114" spans="1:9">
      <c r="A5114" t="n">
        <v>32560</v>
      </c>
      <c r="B5114" s="25" t="n">
        <v>45</v>
      </c>
      <c r="C5114" s="7" t="n">
        <v>4</v>
      </c>
      <c r="D5114" s="7" t="n">
        <v>3</v>
      </c>
      <c r="E5114" s="7" t="n">
        <v>8.77000045776367</v>
      </c>
      <c r="F5114" s="7" t="n">
        <v>18.0400009155273</v>
      </c>
      <c r="G5114" s="7" t="n">
        <v>0</v>
      </c>
      <c r="H5114" s="7" t="n">
        <v>24000</v>
      </c>
      <c r="I5114" s="7" t="n">
        <v>0</v>
      </c>
    </row>
    <row r="5115" spans="1:9">
      <c r="A5115" t="s">
        <v>4</v>
      </c>
      <c r="B5115" s="4" t="s">
        <v>5</v>
      </c>
      <c r="C5115" s="4" t="s">
        <v>13</v>
      </c>
      <c r="D5115" s="4" t="s">
        <v>10</v>
      </c>
    </row>
    <row r="5116" spans="1:9">
      <c r="A5116" t="n">
        <v>32578</v>
      </c>
      <c r="B5116" s="25" t="n">
        <v>45</v>
      </c>
      <c r="C5116" s="7" t="n">
        <v>7</v>
      </c>
      <c r="D5116" s="7" t="n">
        <v>255</v>
      </c>
    </row>
    <row r="5117" spans="1:9">
      <c r="A5117" t="s">
        <v>4</v>
      </c>
      <c r="B5117" s="4" t="s">
        <v>5</v>
      </c>
      <c r="C5117" s="4" t="s">
        <v>13</v>
      </c>
      <c r="D5117" s="4" t="s">
        <v>13</v>
      </c>
      <c r="E5117" s="4" t="s">
        <v>22</v>
      </c>
      <c r="F5117" s="4" t="s">
        <v>22</v>
      </c>
      <c r="G5117" s="4" t="s">
        <v>22</v>
      </c>
      <c r="H5117" s="4" t="s">
        <v>10</v>
      </c>
    </row>
    <row r="5118" spans="1:9">
      <c r="A5118" t="n">
        <v>32582</v>
      </c>
      <c r="B5118" s="25" t="n">
        <v>45</v>
      </c>
      <c r="C5118" s="7" t="n">
        <v>2</v>
      </c>
      <c r="D5118" s="7" t="n">
        <v>3</v>
      </c>
      <c r="E5118" s="7" t="n">
        <v>-7.80000019073486</v>
      </c>
      <c r="F5118" s="7" t="n">
        <v>1.23000001907349</v>
      </c>
      <c r="G5118" s="7" t="n">
        <v>-10.5</v>
      </c>
      <c r="H5118" s="7" t="n">
        <v>16000</v>
      </c>
    </row>
    <row r="5119" spans="1:9">
      <c r="A5119" t="s">
        <v>4</v>
      </c>
      <c r="B5119" s="4" t="s">
        <v>5</v>
      </c>
      <c r="C5119" s="4" t="s">
        <v>13</v>
      </c>
      <c r="D5119" s="4" t="s">
        <v>13</v>
      </c>
      <c r="E5119" s="4" t="s">
        <v>22</v>
      </c>
      <c r="F5119" s="4" t="s">
        <v>22</v>
      </c>
      <c r="G5119" s="4" t="s">
        <v>22</v>
      </c>
      <c r="H5119" s="4" t="s">
        <v>10</v>
      </c>
      <c r="I5119" s="4" t="s">
        <v>13</v>
      </c>
    </row>
    <row r="5120" spans="1:9">
      <c r="A5120" t="n">
        <v>32599</v>
      </c>
      <c r="B5120" s="25" t="n">
        <v>45</v>
      </c>
      <c r="C5120" s="7" t="n">
        <v>4</v>
      </c>
      <c r="D5120" s="7" t="n">
        <v>3</v>
      </c>
      <c r="E5120" s="7" t="n">
        <v>8.77000045776367</v>
      </c>
      <c r="F5120" s="7" t="n">
        <v>-43.6599998474121</v>
      </c>
      <c r="G5120" s="7" t="n">
        <v>0</v>
      </c>
      <c r="H5120" s="7" t="n">
        <v>16000</v>
      </c>
      <c r="I5120" s="7" t="n">
        <v>0</v>
      </c>
    </row>
    <row r="5121" spans="1:9">
      <c r="A5121" t="s">
        <v>4</v>
      </c>
      <c r="B5121" s="4" t="s">
        <v>5</v>
      </c>
      <c r="C5121" s="4" t="s">
        <v>13</v>
      </c>
      <c r="D5121" s="4" t="s">
        <v>10</v>
      </c>
    </row>
    <row r="5122" spans="1:9">
      <c r="A5122" t="n">
        <v>32617</v>
      </c>
      <c r="B5122" s="25" t="n">
        <v>45</v>
      </c>
      <c r="C5122" s="7" t="n">
        <v>7</v>
      </c>
      <c r="D5122" s="7" t="n">
        <v>255</v>
      </c>
    </row>
    <row r="5123" spans="1:9">
      <c r="A5123" t="s">
        <v>4</v>
      </c>
      <c r="B5123" s="4" t="s">
        <v>5</v>
      </c>
      <c r="C5123" s="4" t="s">
        <v>13</v>
      </c>
      <c r="D5123" s="4" t="s">
        <v>13</v>
      </c>
      <c r="E5123" s="4" t="s">
        <v>22</v>
      </c>
      <c r="F5123" s="4" t="s">
        <v>22</v>
      </c>
      <c r="G5123" s="4" t="s">
        <v>22</v>
      </c>
      <c r="H5123" s="4" t="s">
        <v>10</v>
      </c>
    </row>
    <row r="5124" spans="1:9">
      <c r="A5124" t="n">
        <v>32621</v>
      </c>
      <c r="B5124" s="25" t="n">
        <v>45</v>
      </c>
      <c r="C5124" s="7" t="n">
        <v>2</v>
      </c>
      <c r="D5124" s="7" t="n">
        <v>3</v>
      </c>
      <c r="E5124" s="7" t="n">
        <v>-12</v>
      </c>
      <c r="F5124" s="7" t="n">
        <v>1.23000001907349</v>
      </c>
      <c r="G5124" s="7" t="n">
        <v>-11.6000003814697</v>
      </c>
      <c r="H5124" s="7" t="n">
        <v>24000</v>
      </c>
    </row>
    <row r="5125" spans="1:9">
      <c r="A5125" t="s">
        <v>4</v>
      </c>
      <c r="B5125" s="4" t="s">
        <v>5</v>
      </c>
      <c r="C5125" s="4" t="s">
        <v>13</v>
      </c>
      <c r="D5125" s="4" t="s">
        <v>13</v>
      </c>
      <c r="E5125" s="4" t="s">
        <v>22</v>
      </c>
      <c r="F5125" s="4" t="s">
        <v>22</v>
      </c>
      <c r="G5125" s="4" t="s">
        <v>22</v>
      </c>
      <c r="H5125" s="4" t="s">
        <v>10</v>
      </c>
      <c r="I5125" s="4" t="s">
        <v>13</v>
      </c>
    </row>
    <row r="5126" spans="1:9">
      <c r="A5126" t="n">
        <v>32638</v>
      </c>
      <c r="B5126" s="25" t="n">
        <v>45</v>
      </c>
      <c r="C5126" s="7" t="n">
        <v>4</v>
      </c>
      <c r="D5126" s="7" t="n">
        <v>3</v>
      </c>
      <c r="E5126" s="7" t="n">
        <v>8.77000045776367</v>
      </c>
      <c r="F5126" s="7" t="n">
        <v>-33.6599998474121</v>
      </c>
      <c r="G5126" s="7" t="n">
        <v>0</v>
      </c>
      <c r="H5126" s="7" t="n">
        <v>24000</v>
      </c>
      <c r="I5126" s="7" t="n">
        <v>0</v>
      </c>
    </row>
    <row r="5127" spans="1:9">
      <c r="A5127" t="s">
        <v>4</v>
      </c>
      <c r="B5127" s="4" t="s">
        <v>5</v>
      </c>
      <c r="C5127" s="4" t="s">
        <v>13</v>
      </c>
      <c r="D5127" s="4" t="s">
        <v>10</v>
      </c>
    </row>
    <row r="5128" spans="1:9">
      <c r="A5128" t="n">
        <v>32656</v>
      </c>
      <c r="B5128" s="25" t="n">
        <v>45</v>
      </c>
      <c r="C5128" s="7" t="n">
        <v>7</v>
      </c>
      <c r="D5128" s="7" t="n">
        <v>255</v>
      </c>
    </row>
    <row r="5129" spans="1:9">
      <c r="A5129" t="s">
        <v>4</v>
      </c>
      <c r="B5129" s="4" t="s">
        <v>5</v>
      </c>
      <c r="C5129" s="4" t="s">
        <v>20</v>
      </c>
    </row>
    <row r="5130" spans="1:9">
      <c r="A5130" t="n">
        <v>32660</v>
      </c>
      <c r="B5130" s="17" t="n">
        <v>3</v>
      </c>
      <c r="C5130" s="11" t="n">
        <f t="normal" ca="1">A5172</f>
        <v>0</v>
      </c>
    </row>
    <row r="5131" spans="1:9">
      <c r="A5131" t="s">
        <v>4</v>
      </c>
      <c r="B5131" s="4" t="s">
        <v>5</v>
      </c>
      <c r="C5131" s="4" t="s">
        <v>13</v>
      </c>
      <c r="D5131" s="4" t="s">
        <v>13</v>
      </c>
      <c r="E5131" s="4" t="s">
        <v>22</v>
      </c>
      <c r="F5131" s="4" t="s">
        <v>22</v>
      </c>
      <c r="G5131" s="4" t="s">
        <v>22</v>
      </c>
      <c r="H5131" s="4" t="s">
        <v>10</v>
      </c>
    </row>
    <row r="5132" spans="1:9">
      <c r="A5132" t="n">
        <v>32665</v>
      </c>
      <c r="B5132" s="25" t="n">
        <v>45</v>
      </c>
      <c r="C5132" s="7" t="n">
        <v>2</v>
      </c>
      <c r="D5132" s="7" t="n">
        <v>3</v>
      </c>
      <c r="E5132" s="7" t="n">
        <v>-9</v>
      </c>
      <c r="F5132" s="7" t="n">
        <v>1.23000001907349</v>
      </c>
      <c r="G5132" s="7" t="n">
        <v>-11.6000003814697</v>
      </c>
      <c r="H5132" s="7" t="n">
        <v>24000</v>
      </c>
    </row>
    <row r="5133" spans="1:9">
      <c r="A5133" t="s">
        <v>4</v>
      </c>
      <c r="B5133" s="4" t="s">
        <v>5</v>
      </c>
      <c r="C5133" s="4" t="s">
        <v>13</v>
      </c>
      <c r="D5133" s="4" t="s">
        <v>13</v>
      </c>
      <c r="E5133" s="4" t="s">
        <v>22</v>
      </c>
      <c r="F5133" s="4" t="s">
        <v>22</v>
      </c>
      <c r="G5133" s="4" t="s">
        <v>22</v>
      </c>
      <c r="H5133" s="4" t="s">
        <v>10</v>
      </c>
      <c r="I5133" s="4" t="s">
        <v>13</v>
      </c>
    </row>
    <row r="5134" spans="1:9">
      <c r="A5134" t="n">
        <v>32682</v>
      </c>
      <c r="B5134" s="25" t="n">
        <v>45</v>
      </c>
      <c r="C5134" s="7" t="n">
        <v>4</v>
      </c>
      <c r="D5134" s="7" t="n">
        <v>3</v>
      </c>
      <c r="E5134" s="7" t="n">
        <v>8.77000045776367</v>
      </c>
      <c r="F5134" s="7" t="n">
        <v>18.0400009155273</v>
      </c>
      <c r="G5134" s="7" t="n">
        <v>0</v>
      </c>
      <c r="H5134" s="7" t="n">
        <v>24000</v>
      </c>
      <c r="I5134" s="7" t="n">
        <v>0</v>
      </c>
    </row>
    <row r="5135" spans="1:9">
      <c r="A5135" t="s">
        <v>4</v>
      </c>
      <c r="B5135" s="4" t="s">
        <v>5</v>
      </c>
      <c r="C5135" s="4" t="s">
        <v>13</v>
      </c>
      <c r="D5135" s="4" t="s">
        <v>10</v>
      </c>
    </row>
    <row r="5136" spans="1:9">
      <c r="A5136" t="n">
        <v>32700</v>
      </c>
      <c r="B5136" s="25" t="n">
        <v>45</v>
      </c>
      <c r="C5136" s="7" t="n">
        <v>7</v>
      </c>
      <c r="D5136" s="7" t="n">
        <v>255</v>
      </c>
    </row>
    <row r="5137" spans="1:9">
      <c r="A5137" t="s">
        <v>4</v>
      </c>
      <c r="B5137" s="4" t="s">
        <v>5</v>
      </c>
      <c r="C5137" s="4" t="s">
        <v>13</v>
      </c>
      <c r="D5137" s="4" t="s">
        <v>13</v>
      </c>
      <c r="E5137" s="4" t="s">
        <v>22</v>
      </c>
      <c r="F5137" s="4" t="s">
        <v>22</v>
      </c>
      <c r="G5137" s="4" t="s">
        <v>22</v>
      </c>
      <c r="H5137" s="4" t="s">
        <v>10</v>
      </c>
    </row>
    <row r="5138" spans="1:9">
      <c r="A5138" t="n">
        <v>32704</v>
      </c>
      <c r="B5138" s="25" t="n">
        <v>45</v>
      </c>
      <c r="C5138" s="7" t="n">
        <v>2</v>
      </c>
      <c r="D5138" s="7" t="n">
        <v>3</v>
      </c>
      <c r="E5138" s="7" t="n">
        <v>-7.80000019073486</v>
      </c>
      <c r="F5138" s="7" t="n">
        <v>1.23000001907349</v>
      </c>
      <c r="G5138" s="7" t="n">
        <v>-9.5</v>
      </c>
      <c r="H5138" s="7" t="n">
        <v>16000</v>
      </c>
    </row>
    <row r="5139" spans="1:9">
      <c r="A5139" t="s">
        <v>4</v>
      </c>
      <c r="B5139" s="4" t="s">
        <v>5</v>
      </c>
      <c r="C5139" s="4" t="s">
        <v>13</v>
      </c>
      <c r="D5139" s="4" t="s">
        <v>13</v>
      </c>
      <c r="E5139" s="4" t="s">
        <v>22</v>
      </c>
      <c r="F5139" s="4" t="s">
        <v>22</v>
      </c>
      <c r="G5139" s="4" t="s">
        <v>22</v>
      </c>
      <c r="H5139" s="4" t="s">
        <v>10</v>
      </c>
      <c r="I5139" s="4" t="s">
        <v>13</v>
      </c>
    </row>
    <row r="5140" spans="1:9">
      <c r="A5140" t="n">
        <v>32721</v>
      </c>
      <c r="B5140" s="25" t="n">
        <v>45</v>
      </c>
      <c r="C5140" s="7" t="n">
        <v>4</v>
      </c>
      <c r="D5140" s="7" t="n">
        <v>3</v>
      </c>
      <c r="E5140" s="7" t="n">
        <v>8.77000045776367</v>
      </c>
      <c r="F5140" s="7" t="n">
        <v>-43.6599998474121</v>
      </c>
      <c r="G5140" s="7" t="n">
        <v>0</v>
      </c>
      <c r="H5140" s="7" t="n">
        <v>16000</v>
      </c>
      <c r="I5140" s="7" t="n">
        <v>0</v>
      </c>
    </row>
    <row r="5141" spans="1:9">
      <c r="A5141" t="s">
        <v>4</v>
      </c>
      <c r="B5141" s="4" t="s">
        <v>5</v>
      </c>
      <c r="C5141" s="4" t="s">
        <v>13</v>
      </c>
      <c r="D5141" s="4" t="s">
        <v>10</v>
      </c>
    </row>
    <row r="5142" spans="1:9">
      <c r="A5142" t="n">
        <v>32739</v>
      </c>
      <c r="B5142" s="25" t="n">
        <v>45</v>
      </c>
      <c r="C5142" s="7" t="n">
        <v>7</v>
      </c>
      <c r="D5142" s="7" t="n">
        <v>255</v>
      </c>
    </row>
    <row r="5143" spans="1:9">
      <c r="A5143" t="s">
        <v>4</v>
      </c>
      <c r="B5143" s="4" t="s">
        <v>5</v>
      </c>
      <c r="C5143" s="4" t="s">
        <v>13</v>
      </c>
      <c r="D5143" s="4" t="s">
        <v>13</v>
      </c>
      <c r="E5143" s="4" t="s">
        <v>22</v>
      </c>
      <c r="F5143" s="4" t="s">
        <v>22</v>
      </c>
      <c r="G5143" s="4" t="s">
        <v>22</v>
      </c>
      <c r="H5143" s="4" t="s">
        <v>10</v>
      </c>
    </row>
    <row r="5144" spans="1:9">
      <c r="A5144" t="n">
        <v>32743</v>
      </c>
      <c r="B5144" s="25" t="n">
        <v>45</v>
      </c>
      <c r="C5144" s="7" t="n">
        <v>2</v>
      </c>
      <c r="D5144" s="7" t="n">
        <v>3</v>
      </c>
      <c r="E5144" s="7" t="n">
        <v>-12</v>
      </c>
      <c r="F5144" s="7" t="n">
        <v>1.23000001907349</v>
      </c>
      <c r="G5144" s="7" t="n">
        <v>-11.6400003433228</v>
      </c>
      <c r="H5144" s="7" t="n">
        <v>24000</v>
      </c>
    </row>
    <row r="5145" spans="1:9">
      <c r="A5145" t="s">
        <v>4</v>
      </c>
      <c r="B5145" s="4" t="s">
        <v>5</v>
      </c>
      <c r="C5145" s="4" t="s">
        <v>13</v>
      </c>
      <c r="D5145" s="4" t="s">
        <v>13</v>
      </c>
      <c r="E5145" s="4" t="s">
        <v>22</v>
      </c>
      <c r="F5145" s="4" t="s">
        <v>22</v>
      </c>
      <c r="G5145" s="4" t="s">
        <v>22</v>
      </c>
      <c r="H5145" s="4" t="s">
        <v>10</v>
      </c>
      <c r="I5145" s="4" t="s">
        <v>13</v>
      </c>
    </row>
    <row r="5146" spans="1:9">
      <c r="A5146" t="n">
        <v>32760</v>
      </c>
      <c r="B5146" s="25" t="n">
        <v>45</v>
      </c>
      <c r="C5146" s="7" t="n">
        <v>4</v>
      </c>
      <c r="D5146" s="7" t="n">
        <v>3</v>
      </c>
      <c r="E5146" s="7" t="n">
        <v>8.77000045776367</v>
      </c>
      <c r="F5146" s="7" t="n">
        <v>-33.6599998474121</v>
      </c>
      <c r="G5146" s="7" t="n">
        <v>0</v>
      </c>
      <c r="H5146" s="7" t="n">
        <v>24000</v>
      </c>
      <c r="I5146" s="7" t="n">
        <v>0</v>
      </c>
    </row>
    <row r="5147" spans="1:9">
      <c r="A5147" t="s">
        <v>4</v>
      </c>
      <c r="B5147" s="4" t="s">
        <v>5</v>
      </c>
      <c r="C5147" s="4" t="s">
        <v>13</v>
      </c>
      <c r="D5147" s="4" t="s">
        <v>10</v>
      </c>
    </row>
    <row r="5148" spans="1:9">
      <c r="A5148" t="n">
        <v>32778</v>
      </c>
      <c r="B5148" s="25" t="n">
        <v>45</v>
      </c>
      <c r="C5148" s="7" t="n">
        <v>7</v>
      </c>
      <c r="D5148" s="7" t="n">
        <v>255</v>
      </c>
    </row>
    <row r="5149" spans="1:9">
      <c r="A5149" t="s">
        <v>4</v>
      </c>
      <c r="B5149" s="4" t="s">
        <v>5</v>
      </c>
      <c r="C5149" s="4" t="s">
        <v>20</v>
      </c>
    </row>
    <row r="5150" spans="1:9">
      <c r="A5150" t="n">
        <v>32782</v>
      </c>
      <c r="B5150" s="17" t="n">
        <v>3</v>
      </c>
      <c r="C5150" s="11" t="n">
        <f t="normal" ca="1">A5172</f>
        <v>0</v>
      </c>
    </row>
    <row r="5151" spans="1:9">
      <c r="A5151" t="s">
        <v>4</v>
      </c>
      <c r="B5151" s="4" t="s">
        <v>5</v>
      </c>
      <c r="C5151" s="4" t="s">
        <v>13</v>
      </c>
      <c r="D5151" s="4" t="s">
        <v>13</v>
      </c>
      <c r="E5151" s="4" t="s">
        <v>22</v>
      </c>
      <c r="F5151" s="4" t="s">
        <v>22</v>
      </c>
      <c r="G5151" s="4" t="s">
        <v>22</v>
      </c>
      <c r="H5151" s="4" t="s">
        <v>10</v>
      </c>
    </row>
    <row r="5152" spans="1:9">
      <c r="A5152" t="n">
        <v>32787</v>
      </c>
      <c r="B5152" s="25" t="n">
        <v>45</v>
      </c>
      <c r="C5152" s="7" t="n">
        <v>2</v>
      </c>
      <c r="D5152" s="7" t="n">
        <v>3</v>
      </c>
      <c r="E5152" s="7" t="n">
        <v>-9</v>
      </c>
      <c r="F5152" s="7" t="n">
        <v>1.23000001907349</v>
      </c>
      <c r="G5152" s="7" t="n">
        <v>-11.6000003814697</v>
      </c>
      <c r="H5152" s="7" t="n">
        <v>24000</v>
      </c>
    </row>
    <row r="5153" spans="1:9">
      <c r="A5153" t="s">
        <v>4</v>
      </c>
      <c r="B5153" s="4" t="s">
        <v>5</v>
      </c>
      <c r="C5153" s="4" t="s">
        <v>13</v>
      </c>
      <c r="D5153" s="4" t="s">
        <v>13</v>
      </c>
      <c r="E5153" s="4" t="s">
        <v>22</v>
      </c>
      <c r="F5153" s="4" t="s">
        <v>22</v>
      </c>
      <c r="G5153" s="4" t="s">
        <v>22</v>
      </c>
      <c r="H5153" s="4" t="s">
        <v>10</v>
      </c>
      <c r="I5153" s="4" t="s">
        <v>13</v>
      </c>
    </row>
    <row r="5154" spans="1:9">
      <c r="A5154" t="n">
        <v>32804</v>
      </c>
      <c r="B5154" s="25" t="n">
        <v>45</v>
      </c>
      <c r="C5154" s="7" t="n">
        <v>4</v>
      </c>
      <c r="D5154" s="7" t="n">
        <v>3</v>
      </c>
      <c r="E5154" s="7" t="n">
        <v>8.77000045776367</v>
      </c>
      <c r="F5154" s="7" t="n">
        <v>18.0400009155273</v>
      </c>
      <c r="G5154" s="7" t="n">
        <v>0</v>
      </c>
      <c r="H5154" s="7" t="n">
        <v>24000</v>
      </c>
      <c r="I5154" s="7" t="n">
        <v>0</v>
      </c>
    </row>
    <row r="5155" spans="1:9">
      <c r="A5155" t="s">
        <v>4</v>
      </c>
      <c r="B5155" s="4" t="s">
        <v>5</v>
      </c>
      <c r="C5155" s="4" t="s">
        <v>13</v>
      </c>
      <c r="D5155" s="4" t="s">
        <v>10</v>
      </c>
    </row>
    <row r="5156" spans="1:9">
      <c r="A5156" t="n">
        <v>32822</v>
      </c>
      <c r="B5156" s="25" t="n">
        <v>45</v>
      </c>
      <c r="C5156" s="7" t="n">
        <v>7</v>
      </c>
      <c r="D5156" s="7" t="n">
        <v>255</v>
      </c>
    </row>
    <row r="5157" spans="1:9">
      <c r="A5157" t="s">
        <v>4</v>
      </c>
      <c r="B5157" s="4" t="s">
        <v>5</v>
      </c>
      <c r="C5157" s="4" t="s">
        <v>13</v>
      </c>
      <c r="D5157" s="4" t="s">
        <v>13</v>
      </c>
      <c r="E5157" s="4" t="s">
        <v>22</v>
      </c>
      <c r="F5157" s="4" t="s">
        <v>22</v>
      </c>
      <c r="G5157" s="4" t="s">
        <v>22</v>
      </c>
      <c r="H5157" s="4" t="s">
        <v>10</v>
      </c>
    </row>
    <row r="5158" spans="1:9">
      <c r="A5158" t="n">
        <v>32826</v>
      </c>
      <c r="B5158" s="25" t="n">
        <v>45</v>
      </c>
      <c r="C5158" s="7" t="n">
        <v>2</v>
      </c>
      <c r="D5158" s="7" t="n">
        <v>3</v>
      </c>
      <c r="E5158" s="7" t="n">
        <v>-7.80000019073486</v>
      </c>
      <c r="F5158" s="7" t="n">
        <v>1.23000001907349</v>
      </c>
      <c r="G5158" s="7" t="n">
        <v>-8.5</v>
      </c>
      <c r="H5158" s="7" t="n">
        <v>16000</v>
      </c>
    </row>
    <row r="5159" spans="1:9">
      <c r="A5159" t="s">
        <v>4</v>
      </c>
      <c r="B5159" s="4" t="s">
        <v>5</v>
      </c>
      <c r="C5159" s="4" t="s">
        <v>13</v>
      </c>
      <c r="D5159" s="4" t="s">
        <v>13</v>
      </c>
      <c r="E5159" s="4" t="s">
        <v>22</v>
      </c>
      <c r="F5159" s="4" t="s">
        <v>22</v>
      </c>
      <c r="G5159" s="4" t="s">
        <v>22</v>
      </c>
      <c r="H5159" s="4" t="s">
        <v>10</v>
      </c>
      <c r="I5159" s="4" t="s">
        <v>13</v>
      </c>
    </row>
    <row r="5160" spans="1:9">
      <c r="A5160" t="n">
        <v>32843</v>
      </c>
      <c r="B5160" s="25" t="n">
        <v>45</v>
      </c>
      <c r="C5160" s="7" t="n">
        <v>4</v>
      </c>
      <c r="D5160" s="7" t="n">
        <v>3</v>
      </c>
      <c r="E5160" s="7" t="n">
        <v>8.77000045776367</v>
      </c>
      <c r="F5160" s="7" t="n">
        <v>-43.6599998474121</v>
      </c>
      <c r="G5160" s="7" t="n">
        <v>0</v>
      </c>
      <c r="H5160" s="7" t="n">
        <v>16000</v>
      </c>
      <c r="I5160" s="7" t="n">
        <v>0</v>
      </c>
    </row>
    <row r="5161" spans="1:9">
      <c r="A5161" t="s">
        <v>4</v>
      </c>
      <c r="B5161" s="4" t="s">
        <v>5</v>
      </c>
      <c r="C5161" s="4" t="s">
        <v>13</v>
      </c>
      <c r="D5161" s="4" t="s">
        <v>10</v>
      </c>
    </row>
    <row r="5162" spans="1:9">
      <c r="A5162" t="n">
        <v>32861</v>
      </c>
      <c r="B5162" s="25" t="n">
        <v>45</v>
      </c>
      <c r="C5162" s="7" t="n">
        <v>7</v>
      </c>
      <c r="D5162" s="7" t="n">
        <v>255</v>
      </c>
    </row>
    <row r="5163" spans="1:9">
      <c r="A5163" t="s">
        <v>4</v>
      </c>
      <c r="B5163" s="4" t="s">
        <v>5</v>
      </c>
      <c r="C5163" s="4" t="s">
        <v>13</v>
      </c>
      <c r="D5163" s="4" t="s">
        <v>13</v>
      </c>
      <c r="E5163" s="4" t="s">
        <v>22</v>
      </c>
      <c r="F5163" s="4" t="s">
        <v>22</v>
      </c>
      <c r="G5163" s="4" t="s">
        <v>22</v>
      </c>
      <c r="H5163" s="4" t="s">
        <v>10</v>
      </c>
    </row>
    <row r="5164" spans="1:9">
      <c r="A5164" t="n">
        <v>32865</v>
      </c>
      <c r="B5164" s="25" t="n">
        <v>45</v>
      </c>
      <c r="C5164" s="7" t="n">
        <v>2</v>
      </c>
      <c r="D5164" s="7" t="n">
        <v>3</v>
      </c>
      <c r="E5164" s="7" t="n">
        <v>-12</v>
      </c>
      <c r="F5164" s="7" t="n">
        <v>1.23000001907349</v>
      </c>
      <c r="G5164" s="7" t="n">
        <v>-11.6000003814697</v>
      </c>
      <c r="H5164" s="7" t="n">
        <v>24000</v>
      </c>
    </row>
    <row r="5165" spans="1:9">
      <c r="A5165" t="s">
        <v>4</v>
      </c>
      <c r="B5165" s="4" t="s">
        <v>5</v>
      </c>
      <c r="C5165" s="4" t="s">
        <v>13</v>
      </c>
      <c r="D5165" s="4" t="s">
        <v>13</v>
      </c>
      <c r="E5165" s="4" t="s">
        <v>22</v>
      </c>
      <c r="F5165" s="4" t="s">
        <v>22</v>
      </c>
      <c r="G5165" s="4" t="s">
        <v>22</v>
      </c>
      <c r="H5165" s="4" t="s">
        <v>10</v>
      </c>
      <c r="I5165" s="4" t="s">
        <v>13</v>
      </c>
    </row>
    <row r="5166" spans="1:9">
      <c r="A5166" t="n">
        <v>32882</v>
      </c>
      <c r="B5166" s="25" t="n">
        <v>45</v>
      </c>
      <c r="C5166" s="7" t="n">
        <v>4</v>
      </c>
      <c r="D5166" s="7" t="n">
        <v>3</v>
      </c>
      <c r="E5166" s="7" t="n">
        <v>8.77000045776367</v>
      </c>
      <c r="F5166" s="7" t="n">
        <v>-33.6599998474121</v>
      </c>
      <c r="G5166" s="7" t="n">
        <v>0</v>
      </c>
      <c r="H5166" s="7" t="n">
        <v>24000</v>
      </c>
      <c r="I5166" s="7" t="n">
        <v>0</v>
      </c>
    </row>
    <row r="5167" spans="1:9">
      <c r="A5167" t="s">
        <v>4</v>
      </c>
      <c r="B5167" s="4" t="s">
        <v>5</v>
      </c>
      <c r="C5167" s="4" t="s">
        <v>13</v>
      </c>
      <c r="D5167" s="4" t="s">
        <v>10</v>
      </c>
    </row>
    <row r="5168" spans="1:9">
      <c r="A5168" t="n">
        <v>32900</v>
      </c>
      <c r="B5168" s="25" t="n">
        <v>45</v>
      </c>
      <c r="C5168" s="7" t="n">
        <v>7</v>
      </c>
      <c r="D5168" s="7" t="n">
        <v>255</v>
      </c>
    </row>
    <row r="5169" spans="1:9">
      <c r="A5169" t="s">
        <v>4</v>
      </c>
      <c r="B5169" s="4" t="s">
        <v>5</v>
      </c>
      <c r="C5169" s="4" t="s">
        <v>20</v>
      </c>
    </row>
    <row r="5170" spans="1:9">
      <c r="A5170" t="n">
        <v>32904</v>
      </c>
      <c r="B5170" s="17" t="n">
        <v>3</v>
      </c>
      <c r="C5170" s="11" t="n">
        <f t="normal" ca="1">A5172</f>
        <v>0</v>
      </c>
    </row>
    <row r="5171" spans="1:9">
      <c r="A5171" t="s">
        <v>4</v>
      </c>
      <c r="B5171" s="4" t="s">
        <v>5</v>
      </c>
      <c r="C5171" s="4" t="s">
        <v>20</v>
      </c>
    </row>
    <row r="5172" spans="1:9">
      <c r="A5172" t="n">
        <v>32909</v>
      </c>
      <c r="B5172" s="17" t="n">
        <v>3</v>
      </c>
      <c r="C5172" s="11" t="n">
        <f t="normal" ca="1">A5052</f>
        <v>0</v>
      </c>
    </row>
    <row r="5173" spans="1:9">
      <c r="A5173" t="s">
        <v>4</v>
      </c>
      <c r="B5173" s="4" t="s">
        <v>5</v>
      </c>
    </row>
    <row r="5174" spans="1:9">
      <c r="A5174" t="n">
        <v>32914</v>
      </c>
      <c r="B5174" s="5" t="n">
        <v>1</v>
      </c>
    </row>
    <row r="5175" spans="1:9" s="3" customFormat="1" customHeight="0">
      <c r="A5175" s="3" t="s">
        <v>2</v>
      </c>
      <c r="B5175" s="3" t="s">
        <v>149</v>
      </c>
    </row>
    <row r="5176" spans="1:9">
      <c r="A5176" t="s">
        <v>4</v>
      </c>
      <c r="B5176" s="4" t="s">
        <v>5</v>
      </c>
      <c r="C5176" s="4" t="s">
        <v>13</v>
      </c>
      <c r="D5176" s="4" t="s">
        <v>10</v>
      </c>
    </row>
    <row r="5177" spans="1:9">
      <c r="A5177" t="n">
        <v>32916</v>
      </c>
      <c r="B5177" s="27" t="n">
        <v>22</v>
      </c>
      <c r="C5177" s="7" t="n">
        <v>20</v>
      </c>
      <c r="D5177" s="7" t="n">
        <v>0</v>
      </c>
    </row>
    <row r="5178" spans="1:9">
      <c r="A5178" t="s">
        <v>4</v>
      </c>
      <c r="B5178" s="4" t="s">
        <v>5</v>
      </c>
      <c r="C5178" s="4" t="s">
        <v>10</v>
      </c>
    </row>
    <row r="5179" spans="1:9">
      <c r="A5179" t="n">
        <v>32920</v>
      </c>
      <c r="B5179" s="35" t="n">
        <v>16</v>
      </c>
      <c r="C5179" s="7" t="n">
        <v>500</v>
      </c>
    </row>
    <row r="5180" spans="1:9">
      <c r="A5180" t="s">
        <v>4</v>
      </c>
      <c r="B5180" s="4" t="s">
        <v>5</v>
      </c>
      <c r="C5180" s="4" t="s">
        <v>13</v>
      </c>
      <c r="D5180" s="4" t="s">
        <v>22</v>
      </c>
      <c r="E5180" s="4" t="s">
        <v>10</v>
      </c>
      <c r="F5180" s="4" t="s">
        <v>13</v>
      </c>
    </row>
    <row r="5181" spans="1:9">
      <c r="A5181" t="n">
        <v>32923</v>
      </c>
      <c r="B5181" s="16" t="n">
        <v>49</v>
      </c>
      <c r="C5181" s="7" t="n">
        <v>3</v>
      </c>
      <c r="D5181" s="7" t="n">
        <v>0.699999988079071</v>
      </c>
      <c r="E5181" s="7" t="n">
        <v>500</v>
      </c>
      <c r="F5181" s="7" t="n">
        <v>0</v>
      </c>
    </row>
    <row r="5182" spans="1:9">
      <c r="A5182" t="s">
        <v>4</v>
      </c>
      <c r="B5182" s="4" t="s">
        <v>5</v>
      </c>
      <c r="C5182" s="4" t="s">
        <v>13</v>
      </c>
      <c r="D5182" s="4" t="s">
        <v>10</v>
      </c>
    </row>
    <row r="5183" spans="1:9">
      <c r="A5183" t="n">
        <v>32932</v>
      </c>
      <c r="B5183" s="28" t="n">
        <v>58</v>
      </c>
      <c r="C5183" s="7" t="n">
        <v>5</v>
      </c>
      <c r="D5183" s="7" t="n">
        <v>300</v>
      </c>
    </row>
    <row r="5184" spans="1:9">
      <c r="A5184" t="s">
        <v>4</v>
      </c>
      <c r="B5184" s="4" t="s">
        <v>5</v>
      </c>
      <c r="C5184" s="4" t="s">
        <v>22</v>
      </c>
      <c r="D5184" s="4" t="s">
        <v>10</v>
      </c>
    </row>
    <row r="5185" spans="1:6">
      <c r="A5185" t="n">
        <v>32936</v>
      </c>
      <c r="B5185" s="51" t="n">
        <v>103</v>
      </c>
      <c r="C5185" s="7" t="n">
        <v>0</v>
      </c>
      <c r="D5185" s="7" t="n">
        <v>300</v>
      </c>
    </row>
    <row r="5186" spans="1:6">
      <c r="A5186" t="s">
        <v>4</v>
      </c>
      <c r="B5186" s="4" t="s">
        <v>5</v>
      </c>
      <c r="C5186" s="4" t="s">
        <v>13</v>
      </c>
      <c r="D5186" s="4" t="s">
        <v>10</v>
      </c>
    </row>
    <row r="5187" spans="1:6">
      <c r="A5187" t="n">
        <v>32943</v>
      </c>
      <c r="B5187" s="28" t="n">
        <v>58</v>
      </c>
      <c r="C5187" s="7" t="n">
        <v>10</v>
      </c>
      <c r="D5187" s="7" t="n">
        <v>300</v>
      </c>
    </row>
    <row r="5188" spans="1:6">
      <c r="A5188" t="s">
        <v>4</v>
      </c>
      <c r="B5188" s="4" t="s">
        <v>5</v>
      </c>
      <c r="C5188" s="4" t="s">
        <v>13</v>
      </c>
      <c r="D5188" s="4" t="s">
        <v>10</v>
      </c>
    </row>
    <row r="5189" spans="1:6">
      <c r="A5189" t="n">
        <v>32947</v>
      </c>
      <c r="B5189" s="28" t="n">
        <v>58</v>
      </c>
      <c r="C5189" s="7" t="n">
        <v>12</v>
      </c>
      <c r="D5189" s="7" t="n">
        <v>0</v>
      </c>
    </row>
    <row r="5190" spans="1:6">
      <c r="A5190" t="s">
        <v>4</v>
      </c>
      <c r="B5190" s="4" t="s">
        <v>5</v>
      </c>
      <c r="C5190" s="4" t="s">
        <v>13</v>
      </c>
      <c r="D5190" s="4" t="s">
        <v>13</v>
      </c>
      <c r="E5190" s="4" t="s">
        <v>13</v>
      </c>
      <c r="F5190" s="4" t="s">
        <v>13</v>
      </c>
    </row>
    <row r="5191" spans="1:6">
      <c r="A5191" t="n">
        <v>32951</v>
      </c>
      <c r="B5191" s="13" t="n">
        <v>14</v>
      </c>
      <c r="C5191" s="7" t="n">
        <v>0</v>
      </c>
      <c r="D5191" s="7" t="n">
        <v>0</v>
      </c>
      <c r="E5191" s="7" t="n">
        <v>0</v>
      </c>
      <c r="F5191" s="7" t="n">
        <v>4</v>
      </c>
    </row>
    <row r="5192" spans="1:6">
      <c r="A5192" t="s">
        <v>4</v>
      </c>
      <c r="B5192" s="4" t="s">
        <v>5</v>
      </c>
      <c r="C5192" s="4" t="s">
        <v>13</v>
      </c>
      <c r="D5192" s="4" t="s">
        <v>10</v>
      </c>
      <c r="E5192" s="4" t="s">
        <v>10</v>
      </c>
      <c r="F5192" s="4" t="s">
        <v>13</v>
      </c>
    </row>
    <row r="5193" spans="1:6">
      <c r="A5193" t="n">
        <v>32956</v>
      </c>
      <c r="B5193" s="29" t="n">
        <v>25</v>
      </c>
      <c r="C5193" s="7" t="n">
        <v>1</v>
      </c>
      <c r="D5193" s="7" t="n">
        <v>65535</v>
      </c>
      <c r="E5193" s="7" t="n">
        <v>420</v>
      </c>
      <c r="F5193" s="7" t="n">
        <v>5</v>
      </c>
    </row>
    <row r="5194" spans="1:6">
      <c r="A5194" t="s">
        <v>4</v>
      </c>
      <c r="B5194" s="4" t="s">
        <v>5</v>
      </c>
      <c r="C5194" s="4" t="s">
        <v>13</v>
      </c>
      <c r="D5194" s="4" t="s">
        <v>10</v>
      </c>
      <c r="E5194" s="4" t="s">
        <v>6</v>
      </c>
    </row>
    <row r="5195" spans="1:6">
      <c r="A5195" t="n">
        <v>32963</v>
      </c>
      <c r="B5195" s="40" t="n">
        <v>51</v>
      </c>
      <c r="C5195" s="7" t="n">
        <v>4</v>
      </c>
      <c r="D5195" s="7" t="n">
        <v>0</v>
      </c>
      <c r="E5195" s="7" t="s">
        <v>150</v>
      </c>
    </row>
    <row r="5196" spans="1:6">
      <c r="A5196" t="s">
        <v>4</v>
      </c>
      <c r="B5196" s="4" t="s">
        <v>5</v>
      </c>
      <c r="C5196" s="4" t="s">
        <v>10</v>
      </c>
    </row>
    <row r="5197" spans="1:6">
      <c r="A5197" t="n">
        <v>32976</v>
      </c>
      <c r="B5197" s="35" t="n">
        <v>16</v>
      </c>
      <c r="C5197" s="7" t="n">
        <v>0</v>
      </c>
    </row>
    <row r="5198" spans="1:6">
      <c r="A5198" t="s">
        <v>4</v>
      </c>
      <c r="B5198" s="4" t="s">
        <v>5</v>
      </c>
      <c r="C5198" s="4" t="s">
        <v>10</v>
      </c>
      <c r="D5198" s="4" t="s">
        <v>72</v>
      </c>
      <c r="E5198" s="4" t="s">
        <v>13</v>
      </c>
      <c r="F5198" s="4" t="s">
        <v>13</v>
      </c>
      <c r="G5198" s="4" t="s">
        <v>72</v>
      </c>
      <c r="H5198" s="4" t="s">
        <v>13</v>
      </c>
      <c r="I5198" s="4" t="s">
        <v>13</v>
      </c>
    </row>
    <row r="5199" spans="1:6">
      <c r="A5199" t="n">
        <v>32979</v>
      </c>
      <c r="B5199" s="52" t="n">
        <v>26</v>
      </c>
      <c r="C5199" s="7" t="n">
        <v>0</v>
      </c>
      <c r="D5199" s="7" t="s">
        <v>151</v>
      </c>
      <c r="E5199" s="7" t="n">
        <v>2</v>
      </c>
      <c r="F5199" s="7" t="n">
        <v>3</v>
      </c>
      <c r="G5199" s="7" t="s">
        <v>152</v>
      </c>
      <c r="H5199" s="7" t="n">
        <v>2</v>
      </c>
      <c r="I5199" s="7" t="n">
        <v>0</v>
      </c>
    </row>
    <row r="5200" spans="1:6">
      <c r="A5200" t="s">
        <v>4</v>
      </c>
      <c r="B5200" s="4" t="s">
        <v>5</v>
      </c>
    </row>
    <row r="5201" spans="1:9">
      <c r="A5201" t="n">
        <v>33127</v>
      </c>
      <c r="B5201" s="53" t="n">
        <v>28</v>
      </c>
    </row>
    <row r="5202" spans="1:9">
      <c r="A5202" t="s">
        <v>4</v>
      </c>
      <c r="B5202" s="4" t="s">
        <v>5</v>
      </c>
      <c r="C5202" s="4" t="s">
        <v>9</v>
      </c>
    </row>
    <row r="5203" spans="1:9">
      <c r="A5203" t="n">
        <v>33128</v>
      </c>
      <c r="B5203" s="50" t="n">
        <v>15</v>
      </c>
      <c r="C5203" s="7" t="n">
        <v>67108864</v>
      </c>
    </row>
    <row r="5204" spans="1:9">
      <c r="A5204" t="s">
        <v>4</v>
      </c>
      <c r="B5204" s="4" t="s">
        <v>5</v>
      </c>
      <c r="C5204" s="4" t="s">
        <v>10</v>
      </c>
      <c r="D5204" s="4" t="s">
        <v>13</v>
      </c>
    </row>
    <row r="5205" spans="1:9">
      <c r="A5205" t="n">
        <v>33133</v>
      </c>
      <c r="B5205" s="54" t="n">
        <v>89</v>
      </c>
      <c r="C5205" s="7" t="n">
        <v>65533</v>
      </c>
      <c r="D5205" s="7" t="n">
        <v>1</v>
      </c>
    </row>
    <row r="5206" spans="1:9">
      <c r="A5206" t="s">
        <v>4</v>
      </c>
      <c r="B5206" s="4" t="s">
        <v>5</v>
      </c>
      <c r="C5206" s="4" t="s">
        <v>13</v>
      </c>
      <c r="D5206" s="4" t="s">
        <v>10</v>
      </c>
    </row>
    <row r="5207" spans="1:9">
      <c r="A5207" t="n">
        <v>33137</v>
      </c>
      <c r="B5207" s="28" t="n">
        <v>58</v>
      </c>
      <c r="C5207" s="7" t="n">
        <v>105</v>
      </c>
      <c r="D5207" s="7" t="n">
        <v>300</v>
      </c>
    </row>
    <row r="5208" spans="1:9">
      <c r="A5208" t="s">
        <v>4</v>
      </c>
      <c r="B5208" s="4" t="s">
        <v>5</v>
      </c>
      <c r="C5208" s="4" t="s">
        <v>22</v>
      </c>
      <c r="D5208" s="4" t="s">
        <v>10</v>
      </c>
    </row>
    <row r="5209" spans="1:9">
      <c r="A5209" t="n">
        <v>33141</v>
      </c>
      <c r="B5209" s="51" t="n">
        <v>103</v>
      </c>
      <c r="C5209" s="7" t="n">
        <v>1</v>
      </c>
      <c r="D5209" s="7" t="n">
        <v>300</v>
      </c>
    </row>
    <row r="5210" spans="1:9">
      <c r="A5210" t="s">
        <v>4</v>
      </c>
      <c r="B5210" s="4" t="s">
        <v>5</v>
      </c>
      <c r="C5210" s="4" t="s">
        <v>13</v>
      </c>
      <c r="D5210" s="4" t="s">
        <v>22</v>
      </c>
      <c r="E5210" s="4" t="s">
        <v>10</v>
      </c>
      <c r="F5210" s="4" t="s">
        <v>13</v>
      </c>
    </row>
    <row r="5211" spans="1:9">
      <c r="A5211" t="n">
        <v>33148</v>
      </c>
      <c r="B5211" s="16" t="n">
        <v>49</v>
      </c>
      <c r="C5211" s="7" t="n">
        <v>3</v>
      </c>
      <c r="D5211" s="7" t="n">
        <v>1</v>
      </c>
      <c r="E5211" s="7" t="n">
        <v>500</v>
      </c>
      <c r="F5211" s="7" t="n">
        <v>0</v>
      </c>
    </row>
    <row r="5212" spans="1:9">
      <c r="A5212" t="s">
        <v>4</v>
      </c>
      <c r="B5212" s="4" t="s">
        <v>5</v>
      </c>
      <c r="C5212" s="4" t="s">
        <v>13</v>
      </c>
      <c r="D5212" s="4" t="s">
        <v>10</v>
      </c>
    </row>
    <row r="5213" spans="1:9">
      <c r="A5213" t="n">
        <v>33157</v>
      </c>
      <c r="B5213" s="28" t="n">
        <v>58</v>
      </c>
      <c r="C5213" s="7" t="n">
        <v>11</v>
      </c>
      <c r="D5213" s="7" t="n">
        <v>300</v>
      </c>
    </row>
    <row r="5214" spans="1:9">
      <c r="A5214" t="s">
        <v>4</v>
      </c>
      <c r="B5214" s="4" t="s">
        <v>5</v>
      </c>
      <c r="C5214" s="4" t="s">
        <v>13</v>
      </c>
      <c r="D5214" s="4" t="s">
        <v>10</v>
      </c>
    </row>
    <row r="5215" spans="1:9">
      <c r="A5215" t="n">
        <v>33161</v>
      </c>
      <c r="B5215" s="28" t="n">
        <v>58</v>
      </c>
      <c r="C5215" s="7" t="n">
        <v>12</v>
      </c>
      <c r="D5215" s="7" t="n">
        <v>0</v>
      </c>
    </row>
    <row r="5216" spans="1:9">
      <c r="A5216" t="s">
        <v>4</v>
      </c>
      <c r="B5216" s="4" t="s">
        <v>5</v>
      </c>
      <c r="C5216" s="4" t="s">
        <v>13</v>
      </c>
      <c r="D5216" s="4" t="s">
        <v>6</v>
      </c>
    </row>
    <row r="5217" spans="1:6">
      <c r="A5217" t="n">
        <v>33165</v>
      </c>
      <c r="B5217" s="8" t="n">
        <v>2</v>
      </c>
      <c r="C5217" s="7" t="n">
        <v>10</v>
      </c>
      <c r="D5217" s="7" t="s">
        <v>153</v>
      </c>
    </row>
    <row r="5218" spans="1:6">
      <c r="A5218" t="s">
        <v>4</v>
      </c>
      <c r="B5218" s="4" t="s">
        <v>5</v>
      </c>
      <c r="C5218" s="4" t="s">
        <v>13</v>
      </c>
      <c r="D5218" s="4" t="s">
        <v>6</v>
      </c>
    </row>
    <row r="5219" spans="1:6">
      <c r="A5219" t="n">
        <v>33187</v>
      </c>
      <c r="B5219" s="8" t="n">
        <v>2</v>
      </c>
      <c r="C5219" s="7" t="n">
        <v>10</v>
      </c>
      <c r="D5219" s="7" t="s">
        <v>154</v>
      </c>
    </row>
    <row r="5220" spans="1:6">
      <c r="A5220" t="s">
        <v>4</v>
      </c>
      <c r="B5220" s="4" t="s">
        <v>5</v>
      </c>
      <c r="C5220" s="4" t="s">
        <v>10</v>
      </c>
    </row>
    <row r="5221" spans="1:6">
      <c r="A5221" t="n">
        <v>33210</v>
      </c>
      <c r="B5221" s="35" t="n">
        <v>16</v>
      </c>
      <c r="C5221" s="7" t="n">
        <v>0</v>
      </c>
    </row>
    <row r="5222" spans="1:6">
      <c r="A5222" t="s">
        <v>4</v>
      </c>
      <c r="B5222" s="4" t="s">
        <v>5</v>
      </c>
      <c r="C5222" s="4" t="s">
        <v>13</v>
      </c>
      <c r="D5222" s="4" t="s">
        <v>6</v>
      </c>
    </row>
    <row r="5223" spans="1:6">
      <c r="A5223" t="n">
        <v>33213</v>
      </c>
      <c r="B5223" s="8" t="n">
        <v>2</v>
      </c>
      <c r="C5223" s="7" t="n">
        <v>10</v>
      </c>
      <c r="D5223" s="7" t="s">
        <v>146</v>
      </c>
    </row>
    <row r="5224" spans="1:6">
      <c r="A5224" t="s">
        <v>4</v>
      </c>
      <c r="B5224" s="4" t="s">
        <v>5</v>
      </c>
      <c r="C5224" s="4" t="s">
        <v>10</v>
      </c>
    </row>
    <row r="5225" spans="1:6">
      <c r="A5225" t="n">
        <v>33231</v>
      </c>
      <c r="B5225" s="35" t="n">
        <v>16</v>
      </c>
      <c r="C5225" s="7" t="n">
        <v>0</v>
      </c>
    </row>
    <row r="5226" spans="1:6">
      <c r="A5226" t="s">
        <v>4</v>
      </c>
      <c r="B5226" s="4" t="s">
        <v>5</v>
      </c>
      <c r="C5226" s="4" t="s">
        <v>13</v>
      </c>
      <c r="D5226" s="4" t="s">
        <v>6</v>
      </c>
    </row>
    <row r="5227" spans="1:6">
      <c r="A5227" t="n">
        <v>33234</v>
      </c>
      <c r="B5227" s="8" t="n">
        <v>2</v>
      </c>
      <c r="C5227" s="7" t="n">
        <v>10</v>
      </c>
      <c r="D5227" s="7" t="s">
        <v>147</v>
      </c>
    </row>
    <row r="5228" spans="1:6">
      <c r="A5228" t="s">
        <v>4</v>
      </c>
      <c r="B5228" s="4" t="s">
        <v>5</v>
      </c>
      <c r="C5228" s="4" t="s">
        <v>10</v>
      </c>
    </row>
    <row r="5229" spans="1:6">
      <c r="A5229" t="n">
        <v>33253</v>
      </c>
      <c r="B5229" s="35" t="n">
        <v>16</v>
      </c>
      <c r="C5229" s="7" t="n">
        <v>0</v>
      </c>
    </row>
    <row r="5230" spans="1:6">
      <c r="A5230" t="s">
        <v>4</v>
      </c>
      <c r="B5230" s="4" t="s">
        <v>5</v>
      </c>
      <c r="C5230" s="4" t="s">
        <v>13</v>
      </c>
    </row>
    <row r="5231" spans="1:6">
      <c r="A5231" t="n">
        <v>33256</v>
      </c>
      <c r="B5231" s="34" t="n">
        <v>23</v>
      </c>
      <c r="C5231" s="7" t="n">
        <v>20</v>
      </c>
    </row>
    <row r="5232" spans="1:6">
      <c r="A5232" t="s">
        <v>4</v>
      </c>
      <c r="B5232" s="4" t="s">
        <v>5</v>
      </c>
    </row>
    <row r="5233" spans="1:4">
      <c r="A5233" t="n">
        <v>33258</v>
      </c>
      <c r="B5233" s="5" t="n">
        <v>1</v>
      </c>
    </row>
    <row r="5234" spans="1:4" s="3" customFormat="1" customHeight="0">
      <c r="A5234" s="3" t="s">
        <v>2</v>
      </c>
      <c r="B5234" s="3" t="s">
        <v>155</v>
      </c>
    </row>
    <row r="5235" spans="1:4">
      <c r="A5235" t="s">
        <v>4</v>
      </c>
      <c r="B5235" s="4" t="s">
        <v>5</v>
      </c>
      <c r="C5235" s="4" t="s">
        <v>13</v>
      </c>
      <c r="D5235" s="4" t="s">
        <v>10</v>
      </c>
    </row>
    <row r="5236" spans="1:4">
      <c r="A5236" t="n">
        <v>33260</v>
      </c>
      <c r="B5236" s="27" t="n">
        <v>22</v>
      </c>
      <c r="C5236" s="7" t="n">
        <v>20</v>
      </c>
      <c r="D5236" s="7" t="n">
        <v>0</v>
      </c>
    </row>
    <row r="5237" spans="1:4">
      <c r="A5237" t="s">
        <v>4</v>
      </c>
      <c r="B5237" s="4" t="s">
        <v>5</v>
      </c>
      <c r="C5237" s="4" t="s">
        <v>10</v>
      </c>
    </row>
    <row r="5238" spans="1:4">
      <c r="A5238" t="n">
        <v>33264</v>
      </c>
      <c r="B5238" s="35" t="n">
        <v>16</v>
      </c>
      <c r="C5238" s="7" t="n">
        <v>500</v>
      </c>
    </row>
    <row r="5239" spans="1:4">
      <c r="A5239" t="s">
        <v>4</v>
      </c>
      <c r="B5239" s="4" t="s">
        <v>5</v>
      </c>
      <c r="C5239" s="4" t="s">
        <v>13</v>
      </c>
      <c r="D5239" s="4" t="s">
        <v>10</v>
      </c>
      <c r="E5239" s="4" t="s">
        <v>22</v>
      </c>
      <c r="F5239" s="4" t="s">
        <v>10</v>
      </c>
      <c r="G5239" s="4" t="s">
        <v>9</v>
      </c>
      <c r="H5239" s="4" t="s">
        <v>9</v>
      </c>
      <c r="I5239" s="4" t="s">
        <v>10</v>
      </c>
      <c r="J5239" s="4" t="s">
        <v>10</v>
      </c>
      <c r="K5239" s="4" t="s">
        <v>9</v>
      </c>
      <c r="L5239" s="4" t="s">
        <v>9</v>
      </c>
      <c r="M5239" s="4" t="s">
        <v>9</v>
      </c>
      <c r="N5239" s="4" t="s">
        <v>9</v>
      </c>
      <c r="O5239" s="4" t="s">
        <v>6</v>
      </c>
    </row>
    <row r="5240" spans="1:4">
      <c r="A5240" t="n">
        <v>33267</v>
      </c>
      <c r="B5240" s="14" t="n">
        <v>50</v>
      </c>
      <c r="C5240" s="7" t="n">
        <v>0</v>
      </c>
      <c r="D5240" s="7" t="n">
        <v>12105</v>
      </c>
      <c r="E5240" s="7" t="n">
        <v>1</v>
      </c>
      <c r="F5240" s="7" t="n">
        <v>0</v>
      </c>
      <c r="G5240" s="7" t="n">
        <v>0</v>
      </c>
      <c r="H5240" s="7" t="n">
        <v>0</v>
      </c>
      <c r="I5240" s="7" t="n">
        <v>0</v>
      </c>
      <c r="J5240" s="7" t="n">
        <v>65533</v>
      </c>
      <c r="K5240" s="7" t="n">
        <v>0</v>
      </c>
      <c r="L5240" s="7" t="n">
        <v>0</v>
      </c>
      <c r="M5240" s="7" t="n">
        <v>0</v>
      </c>
      <c r="N5240" s="7" t="n">
        <v>0</v>
      </c>
      <c r="O5240" s="7" t="s">
        <v>12</v>
      </c>
    </row>
    <row r="5241" spans="1:4">
      <c r="A5241" t="s">
        <v>4</v>
      </c>
      <c r="B5241" s="4" t="s">
        <v>5</v>
      </c>
      <c r="C5241" s="4" t="s">
        <v>13</v>
      </c>
      <c r="D5241" s="4" t="s">
        <v>10</v>
      </c>
      <c r="E5241" s="4" t="s">
        <v>10</v>
      </c>
      <c r="F5241" s="4" t="s">
        <v>10</v>
      </c>
      <c r="G5241" s="4" t="s">
        <v>10</v>
      </c>
      <c r="H5241" s="4" t="s">
        <v>13</v>
      </c>
    </row>
    <row r="5242" spans="1:4">
      <c r="A5242" t="n">
        <v>33306</v>
      </c>
      <c r="B5242" s="29" t="n">
        <v>25</v>
      </c>
      <c r="C5242" s="7" t="n">
        <v>5</v>
      </c>
      <c r="D5242" s="7" t="n">
        <v>65535</v>
      </c>
      <c r="E5242" s="7" t="n">
        <v>65535</v>
      </c>
      <c r="F5242" s="7" t="n">
        <v>65535</v>
      </c>
      <c r="G5242" s="7" t="n">
        <v>65535</v>
      </c>
      <c r="H5242" s="7" t="n">
        <v>0</v>
      </c>
    </row>
    <row r="5243" spans="1:4">
      <c r="A5243" t="s">
        <v>4</v>
      </c>
      <c r="B5243" s="4" t="s">
        <v>5</v>
      </c>
      <c r="C5243" s="4" t="s">
        <v>10</v>
      </c>
      <c r="D5243" s="4" t="s">
        <v>13</v>
      </c>
      <c r="E5243" s="4" t="s">
        <v>72</v>
      </c>
      <c r="F5243" s="4" t="s">
        <v>13</v>
      </c>
      <c r="G5243" s="4" t="s">
        <v>13</v>
      </c>
    </row>
    <row r="5244" spans="1:4">
      <c r="A5244" t="n">
        <v>33317</v>
      </c>
      <c r="B5244" s="30" t="n">
        <v>24</v>
      </c>
      <c r="C5244" s="7" t="n">
        <v>65533</v>
      </c>
      <c r="D5244" s="7" t="n">
        <v>11</v>
      </c>
      <c r="E5244" s="7" t="s">
        <v>156</v>
      </c>
      <c r="F5244" s="7" t="n">
        <v>2</v>
      </c>
      <c r="G5244" s="7" t="n">
        <v>0</v>
      </c>
    </row>
    <row r="5245" spans="1:4">
      <c r="A5245" t="s">
        <v>4</v>
      </c>
      <c r="B5245" s="4" t="s">
        <v>5</v>
      </c>
    </row>
    <row r="5246" spans="1:4">
      <c r="A5246" t="n">
        <v>33377</v>
      </c>
      <c r="B5246" s="53" t="n">
        <v>28</v>
      </c>
    </row>
    <row r="5247" spans="1:4">
      <c r="A5247" t="s">
        <v>4</v>
      </c>
      <c r="B5247" s="4" t="s">
        <v>5</v>
      </c>
      <c r="C5247" s="4" t="s">
        <v>13</v>
      </c>
    </row>
    <row r="5248" spans="1:4">
      <c r="A5248" t="n">
        <v>33378</v>
      </c>
      <c r="B5248" s="33" t="n">
        <v>27</v>
      </c>
      <c r="C5248" s="7" t="n">
        <v>0</v>
      </c>
    </row>
    <row r="5249" spans="1:15">
      <c r="A5249" t="s">
        <v>4</v>
      </c>
      <c r="B5249" s="4" t="s">
        <v>5</v>
      </c>
      <c r="C5249" s="4" t="s">
        <v>13</v>
      </c>
    </row>
    <row r="5250" spans="1:15">
      <c r="A5250" t="n">
        <v>33380</v>
      </c>
      <c r="B5250" s="33" t="n">
        <v>27</v>
      </c>
      <c r="C5250" s="7" t="n">
        <v>1</v>
      </c>
    </row>
    <row r="5251" spans="1:15">
      <c r="A5251" t="s">
        <v>4</v>
      </c>
      <c r="B5251" s="4" t="s">
        <v>5</v>
      </c>
      <c r="C5251" s="4" t="s">
        <v>10</v>
      </c>
      <c r="D5251" s="4" t="s">
        <v>13</v>
      </c>
      <c r="E5251" s="4" t="s">
        <v>72</v>
      </c>
      <c r="F5251" s="4" t="s">
        <v>13</v>
      </c>
      <c r="G5251" s="4" t="s">
        <v>13</v>
      </c>
    </row>
    <row r="5252" spans="1:15">
      <c r="A5252" t="n">
        <v>33382</v>
      </c>
      <c r="B5252" s="30" t="n">
        <v>24</v>
      </c>
      <c r="C5252" s="7" t="n">
        <v>65533</v>
      </c>
      <c r="D5252" s="7" t="n">
        <v>11</v>
      </c>
      <c r="E5252" s="7" t="s">
        <v>157</v>
      </c>
      <c r="F5252" s="7" t="n">
        <v>2</v>
      </c>
      <c r="G5252" s="7" t="n">
        <v>0</v>
      </c>
    </row>
    <row r="5253" spans="1:15">
      <c r="A5253" t="s">
        <v>4</v>
      </c>
      <c r="B5253" s="4" t="s">
        <v>5</v>
      </c>
    </row>
    <row r="5254" spans="1:15">
      <c r="A5254" t="n">
        <v>33449</v>
      </c>
      <c r="B5254" s="53" t="n">
        <v>28</v>
      </c>
    </row>
    <row r="5255" spans="1:15">
      <c r="A5255" t="s">
        <v>4</v>
      </c>
      <c r="B5255" s="4" t="s">
        <v>5</v>
      </c>
      <c r="C5255" s="4" t="s">
        <v>13</v>
      </c>
    </row>
    <row r="5256" spans="1:15">
      <c r="A5256" t="n">
        <v>33450</v>
      </c>
      <c r="B5256" s="33" t="n">
        <v>27</v>
      </c>
      <c r="C5256" s="7" t="n">
        <v>0</v>
      </c>
    </row>
    <row r="5257" spans="1:15">
      <c r="A5257" t="s">
        <v>4</v>
      </c>
      <c r="B5257" s="4" t="s">
        <v>5</v>
      </c>
      <c r="C5257" s="4" t="s">
        <v>13</v>
      </c>
    </row>
    <row r="5258" spans="1:15">
      <c r="A5258" t="n">
        <v>33452</v>
      </c>
      <c r="B5258" s="33" t="n">
        <v>27</v>
      </c>
      <c r="C5258" s="7" t="n">
        <v>1</v>
      </c>
    </row>
    <row r="5259" spans="1:15">
      <c r="A5259" t="s">
        <v>4</v>
      </c>
      <c r="B5259" s="4" t="s">
        <v>5</v>
      </c>
      <c r="C5259" s="4" t="s">
        <v>13</v>
      </c>
      <c r="D5259" s="4" t="s">
        <v>10</v>
      </c>
      <c r="E5259" s="4" t="s">
        <v>10</v>
      </c>
      <c r="F5259" s="4" t="s">
        <v>10</v>
      </c>
      <c r="G5259" s="4" t="s">
        <v>10</v>
      </c>
      <c r="H5259" s="4" t="s">
        <v>13</v>
      </c>
    </row>
    <row r="5260" spans="1:15">
      <c r="A5260" t="n">
        <v>33454</v>
      </c>
      <c r="B5260" s="29" t="n">
        <v>25</v>
      </c>
      <c r="C5260" s="7" t="n">
        <v>5</v>
      </c>
      <c r="D5260" s="7" t="n">
        <v>65535</v>
      </c>
      <c r="E5260" s="7" t="n">
        <v>65535</v>
      </c>
      <c r="F5260" s="7" t="n">
        <v>65535</v>
      </c>
      <c r="G5260" s="7" t="n">
        <v>65535</v>
      </c>
      <c r="H5260" s="7" t="n">
        <v>0</v>
      </c>
    </row>
    <row r="5261" spans="1:15">
      <c r="A5261" t="s">
        <v>4</v>
      </c>
      <c r="B5261" s="4" t="s">
        <v>5</v>
      </c>
      <c r="C5261" s="4" t="s">
        <v>10</v>
      </c>
    </row>
    <row r="5262" spans="1:15">
      <c r="A5262" t="n">
        <v>33465</v>
      </c>
      <c r="B5262" s="35" t="n">
        <v>16</v>
      </c>
      <c r="C5262" s="7" t="n">
        <v>500</v>
      </c>
    </row>
    <row r="5263" spans="1:15">
      <c r="A5263" t="s">
        <v>4</v>
      </c>
      <c r="B5263" s="4" t="s">
        <v>5</v>
      </c>
      <c r="C5263" s="4" t="s">
        <v>13</v>
      </c>
      <c r="D5263" s="4" t="s">
        <v>10</v>
      </c>
      <c r="E5263" s="4" t="s">
        <v>13</v>
      </c>
      <c r="F5263" s="4" t="s">
        <v>10</v>
      </c>
      <c r="G5263" s="4" t="s">
        <v>13</v>
      </c>
      <c r="H5263" s="4" t="s">
        <v>13</v>
      </c>
      <c r="I5263" s="4" t="s">
        <v>13</v>
      </c>
      <c r="J5263" s="4" t="s">
        <v>20</v>
      </c>
    </row>
    <row r="5264" spans="1:15">
      <c r="A5264" t="n">
        <v>33468</v>
      </c>
      <c r="B5264" s="10" t="n">
        <v>5</v>
      </c>
      <c r="C5264" s="7" t="n">
        <v>30</v>
      </c>
      <c r="D5264" s="7" t="n">
        <v>8202</v>
      </c>
      <c r="E5264" s="7" t="n">
        <v>30</v>
      </c>
      <c r="F5264" s="7" t="n">
        <v>8205</v>
      </c>
      <c r="G5264" s="7" t="n">
        <v>8</v>
      </c>
      <c r="H5264" s="7" t="n">
        <v>9</v>
      </c>
      <c r="I5264" s="7" t="n">
        <v>1</v>
      </c>
      <c r="J5264" s="11" t="n">
        <f t="normal" ca="1">A5324</f>
        <v>0</v>
      </c>
    </row>
    <row r="5265" spans="1:10">
      <c r="A5265" t="s">
        <v>4</v>
      </c>
      <c r="B5265" s="4" t="s">
        <v>5</v>
      </c>
      <c r="C5265" s="4" t="s">
        <v>13</v>
      </c>
      <c r="D5265" s="4" t="s">
        <v>22</v>
      </c>
      <c r="E5265" s="4" t="s">
        <v>10</v>
      </c>
      <c r="F5265" s="4" t="s">
        <v>13</v>
      </c>
    </row>
    <row r="5266" spans="1:10">
      <c r="A5266" t="n">
        <v>33482</v>
      </c>
      <c r="B5266" s="16" t="n">
        <v>49</v>
      </c>
      <c r="C5266" s="7" t="n">
        <v>3</v>
      </c>
      <c r="D5266" s="7" t="n">
        <v>0.699999988079071</v>
      </c>
      <c r="E5266" s="7" t="n">
        <v>500</v>
      </c>
      <c r="F5266" s="7" t="n">
        <v>0</v>
      </c>
    </row>
    <row r="5267" spans="1:10">
      <c r="A5267" t="s">
        <v>4</v>
      </c>
      <c r="B5267" s="4" t="s">
        <v>5</v>
      </c>
      <c r="C5267" s="4" t="s">
        <v>13</v>
      </c>
      <c r="D5267" s="4" t="s">
        <v>10</v>
      </c>
    </row>
    <row r="5268" spans="1:10">
      <c r="A5268" t="n">
        <v>33491</v>
      </c>
      <c r="B5268" s="28" t="n">
        <v>58</v>
      </c>
      <c r="C5268" s="7" t="n">
        <v>5</v>
      </c>
      <c r="D5268" s="7" t="n">
        <v>300</v>
      </c>
    </row>
    <row r="5269" spans="1:10">
      <c r="A5269" t="s">
        <v>4</v>
      </c>
      <c r="B5269" s="4" t="s">
        <v>5</v>
      </c>
      <c r="C5269" s="4" t="s">
        <v>22</v>
      </c>
      <c r="D5269" s="4" t="s">
        <v>10</v>
      </c>
    </row>
    <row r="5270" spans="1:10">
      <c r="A5270" t="n">
        <v>33495</v>
      </c>
      <c r="B5270" s="51" t="n">
        <v>103</v>
      </c>
      <c r="C5270" s="7" t="n">
        <v>0</v>
      </c>
      <c r="D5270" s="7" t="n">
        <v>300</v>
      </c>
    </row>
    <row r="5271" spans="1:10">
      <c r="A5271" t="s">
        <v>4</v>
      </c>
      <c r="B5271" s="4" t="s">
        <v>5</v>
      </c>
      <c r="C5271" s="4" t="s">
        <v>13</v>
      </c>
      <c r="D5271" s="4" t="s">
        <v>10</v>
      </c>
    </row>
    <row r="5272" spans="1:10">
      <c r="A5272" t="n">
        <v>33502</v>
      </c>
      <c r="B5272" s="28" t="n">
        <v>58</v>
      </c>
      <c r="C5272" s="7" t="n">
        <v>10</v>
      </c>
      <c r="D5272" s="7" t="n">
        <v>300</v>
      </c>
    </row>
    <row r="5273" spans="1:10">
      <c r="A5273" t="s">
        <v>4</v>
      </c>
      <c r="B5273" s="4" t="s">
        <v>5</v>
      </c>
      <c r="C5273" s="4" t="s">
        <v>13</v>
      </c>
      <c r="D5273" s="4" t="s">
        <v>10</v>
      </c>
    </row>
    <row r="5274" spans="1:10">
      <c r="A5274" t="n">
        <v>33506</v>
      </c>
      <c r="B5274" s="28" t="n">
        <v>58</v>
      </c>
      <c r="C5274" s="7" t="n">
        <v>12</v>
      </c>
      <c r="D5274" s="7" t="n">
        <v>0</v>
      </c>
    </row>
    <row r="5275" spans="1:10">
      <c r="A5275" t="s">
        <v>4</v>
      </c>
      <c r="B5275" s="4" t="s">
        <v>5</v>
      </c>
      <c r="C5275" s="4" t="s">
        <v>13</v>
      </c>
      <c r="D5275" s="4" t="s">
        <v>13</v>
      </c>
      <c r="E5275" s="4" t="s">
        <v>13</v>
      </c>
      <c r="F5275" s="4" t="s">
        <v>13</v>
      </c>
    </row>
    <row r="5276" spans="1:10">
      <c r="A5276" t="n">
        <v>33510</v>
      </c>
      <c r="B5276" s="13" t="n">
        <v>14</v>
      </c>
      <c r="C5276" s="7" t="n">
        <v>0</v>
      </c>
      <c r="D5276" s="7" t="n">
        <v>0</v>
      </c>
      <c r="E5276" s="7" t="n">
        <v>0</v>
      </c>
      <c r="F5276" s="7" t="n">
        <v>4</v>
      </c>
    </row>
    <row r="5277" spans="1:10">
      <c r="A5277" t="s">
        <v>4</v>
      </c>
      <c r="B5277" s="4" t="s">
        <v>5</v>
      </c>
      <c r="C5277" s="4" t="s">
        <v>13</v>
      </c>
      <c r="D5277" s="4" t="s">
        <v>10</v>
      </c>
      <c r="E5277" s="4" t="s">
        <v>10</v>
      </c>
      <c r="F5277" s="4" t="s">
        <v>13</v>
      </c>
    </row>
    <row r="5278" spans="1:10">
      <c r="A5278" t="n">
        <v>33515</v>
      </c>
      <c r="B5278" s="29" t="n">
        <v>25</v>
      </c>
      <c r="C5278" s="7" t="n">
        <v>1</v>
      </c>
      <c r="D5278" s="7" t="n">
        <v>160</v>
      </c>
      <c r="E5278" s="7" t="n">
        <v>570</v>
      </c>
      <c r="F5278" s="7" t="n">
        <v>1</v>
      </c>
    </row>
    <row r="5279" spans="1:10">
      <c r="A5279" t="s">
        <v>4</v>
      </c>
      <c r="B5279" s="4" t="s">
        <v>5</v>
      </c>
      <c r="C5279" s="4" t="s">
        <v>13</v>
      </c>
      <c r="D5279" s="4" t="s">
        <v>10</v>
      </c>
      <c r="E5279" s="4" t="s">
        <v>6</v>
      </c>
    </row>
    <row r="5280" spans="1:10">
      <c r="A5280" t="n">
        <v>33522</v>
      </c>
      <c r="B5280" s="40" t="n">
        <v>51</v>
      </c>
      <c r="C5280" s="7" t="n">
        <v>4</v>
      </c>
      <c r="D5280" s="7" t="n">
        <v>0</v>
      </c>
      <c r="E5280" s="7" t="s">
        <v>158</v>
      </c>
    </row>
    <row r="5281" spans="1:6">
      <c r="A5281" t="s">
        <v>4</v>
      </c>
      <c r="B5281" s="4" t="s">
        <v>5</v>
      </c>
      <c r="C5281" s="4" t="s">
        <v>10</v>
      </c>
    </row>
    <row r="5282" spans="1:6">
      <c r="A5282" t="n">
        <v>33535</v>
      </c>
      <c r="B5282" s="35" t="n">
        <v>16</v>
      </c>
      <c r="C5282" s="7" t="n">
        <v>0</v>
      </c>
    </row>
    <row r="5283" spans="1:6">
      <c r="A5283" t="s">
        <v>4</v>
      </c>
      <c r="B5283" s="4" t="s">
        <v>5</v>
      </c>
      <c r="C5283" s="4" t="s">
        <v>10</v>
      </c>
      <c r="D5283" s="4" t="s">
        <v>72</v>
      </c>
      <c r="E5283" s="4" t="s">
        <v>13</v>
      </c>
      <c r="F5283" s="4" t="s">
        <v>13</v>
      </c>
    </row>
    <row r="5284" spans="1:6">
      <c r="A5284" t="n">
        <v>33538</v>
      </c>
      <c r="B5284" s="52" t="n">
        <v>26</v>
      </c>
      <c r="C5284" s="7" t="n">
        <v>0</v>
      </c>
      <c r="D5284" s="7" t="s">
        <v>159</v>
      </c>
      <c r="E5284" s="7" t="n">
        <v>2</v>
      </c>
      <c r="F5284" s="7" t="n">
        <v>0</v>
      </c>
    </row>
    <row r="5285" spans="1:6">
      <c r="A5285" t="s">
        <v>4</v>
      </c>
      <c r="B5285" s="4" t="s">
        <v>5</v>
      </c>
    </row>
    <row r="5286" spans="1:6">
      <c r="A5286" t="n">
        <v>33574</v>
      </c>
      <c r="B5286" s="53" t="n">
        <v>28</v>
      </c>
    </row>
    <row r="5287" spans="1:6">
      <c r="A5287" t="s">
        <v>4</v>
      </c>
      <c r="B5287" s="4" t="s">
        <v>5</v>
      </c>
      <c r="C5287" s="4" t="s">
        <v>13</v>
      </c>
      <c r="D5287" s="4" t="s">
        <v>10</v>
      </c>
      <c r="E5287" s="4" t="s">
        <v>10</v>
      </c>
      <c r="F5287" s="4" t="s">
        <v>13</v>
      </c>
    </row>
    <row r="5288" spans="1:6">
      <c r="A5288" t="n">
        <v>33575</v>
      </c>
      <c r="B5288" s="29" t="n">
        <v>25</v>
      </c>
      <c r="C5288" s="7" t="n">
        <v>1</v>
      </c>
      <c r="D5288" s="7" t="n">
        <v>160</v>
      </c>
      <c r="E5288" s="7" t="n">
        <v>570</v>
      </c>
      <c r="F5288" s="7" t="n">
        <v>2</v>
      </c>
    </row>
    <row r="5289" spans="1:6">
      <c r="A5289" t="s">
        <v>4</v>
      </c>
      <c r="B5289" s="4" t="s">
        <v>5</v>
      </c>
      <c r="C5289" s="4" t="s">
        <v>13</v>
      </c>
      <c r="D5289" s="4" t="s">
        <v>10</v>
      </c>
      <c r="E5289" s="4" t="s">
        <v>6</v>
      </c>
    </row>
    <row r="5290" spans="1:6">
      <c r="A5290" t="n">
        <v>33582</v>
      </c>
      <c r="B5290" s="40" t="n">
        <v>51</v>
      </c>
      <c r="C5290" s="7" t="n">
        <v>4</v>
      </c>
      <c r="D5290" s="7" t="n">
        <v>17</v>
      </c>
      <c r="E5290" s="7" t="s">
        <v>150</v>
      </c>
    </row>
    <row r="5291" spans="1:6">
      <c r="A5291" t="s">
        <v>4</v>
      </c>
      <c r="B5291" s="4" t="s">
        <v>5</v>
      </c>
      <c r="C5291" s="4" t="s">
        <v>10</v>
      </c>
    </row>
    <row r="5292" spans="1:6">
      <c r="A5292" t="n">
        <v>33595</v>
      </c>
      <c r="B5292" s="35" t="n">
        <v>16</v>
      </c>
      <c r="C5292" s="7" t="n">
        <v>0</v>
      </c>
    </row>
    <row r="5293" spans="1:6">
      <c r="A5293" t="s">
        <v>4</v>
      </c>
      <c r="B5293" s="4" t="s">
        <v>5</v>
      </c>
      <c r="C5293" s="4" t="s">
        <v>10</v>
      </c>
      <c r="D5293" s="4" t="s">
        <v>72</v>
      </c>
      <c r="E5293" s="4" t="s">
        <v>13</v>
      </c>
      <c r="F5293" s="4" t="s">
        <v>13</v>
      </c>
    </row>
    <row r="5294" spans="1:6">
      <c r="A5294" t="n">
        <v>33598</v>
      </c>
      <c r="B5294" s="52" t="n">
        <v>26</v>
      </c>
      <c r="C5294" s="7" t="n">
        <v>17</v>
      </c>
      <c r="D5294" s="7" t="s">
        <v>160</v>
      </c>
      <c r="E5294" s="7" t="n">
        <v>2</v>
      </c>
      <c r="F5294" s="7" t="n">
        <v>0</v>
      </c>
    </row>
    <row r="5295" spans="1:6">
      <c r="A5295" t="s">
        <v>4</v>
      </c>
      <c r="B5295" s="4" t="s">
        <v>5</v>
      </c>
    </row>
    <row r="5296" spans="1:6">
      <c r="A5296" t="n">
        <v>33665</v>
      </c>
      <c r="B5296" s="53" t="n">
        <v>28</v>
      </c>
    </row>
    <row r="5297" spans="1:6">
      <c r="A5297" t="s">
        <v>4</v>
      </c>
      <c r="B5297" s="4" t="s">
        <v>5</v>
      </c>
      <c r="C5297" s="4" t="s">
        <v>13</v>
      </c>
      <c r="D5297" s="4" t="s">
        <v>10</v>
      </c>
      <c r="E5297" s="4" t="s">
        <v>10</v>
      </c>
      <c r="F5297" s="4" t="s">
        <v>13</v>
      </c>
    </row>
    <row r="5298" spans="1:6">
      <c r="A5298" t="n">
        <v>33666</v>
      </c>
      <c r="B5298" s="29" t="n">
        <v>25</v>
      </c>
      <c r="C5298" s="7" t="n">
        <v>1</v>
      </c>
      <c r="D5298" s="7" t="n">
        <v>60</v>
      </c>
      <c r="E5298" s="7" t="n">
        <v>500</v>
      </c>
      <c r="F5298" s="7" t="n">
        <v>2</v>
      </c>
    </row>
    <row r="5299" spans="1:6">
      <c r="A5299" t="s">
        <v>4</v>
      </c>
      <c r="B5299" s="4" t="s">
        <v>5</v>
      </c>
      <c r="C5299" s="4" t="s">
        <v>13</v>
      </c>
      <c r="D5299" s="4" t="s">
        <v>10</v>
      </c>
      <c r="E5299" s="4" t="s">
        <v>6</v>
      </c>
    </row>
    <row r="5300" spans="1:6">
      <c r="A5300" t="n">
        <v>33673</v>
      </c>
      <c r="B5300" s="40" t="n">
        <v>51</v>
      </c>
      <c r="C5300" s="7" t="n">
        <v>4</v>
      </c>
      <c r="D5300" s="7" t="n">
        <v>16</v>
      </c>
      <c r="E5300" s="7" t="s">
        <v>161</v>
      </c>
    </row>
    <row r="5301" spans="1:6">
      <c r="A5301" t="s">
        <v>4</v>
      </c>
      <c r="B5301" s="4" t="s">
        <v>5</v>
      </c>
      <c r="C5301" s="4" t="s">
        <v>10</v>
      </c>
    </row>
    <row r="5302" spans="1:6">
      <c r="A5302" t="n">
        <v>33687</v>
      </c>
      <c r="B5302" s="35" t="n">
        <v>16</v>
      </c>
      <c r="C5302" s="7" t="n">
        <v>0</v>
      </c>
    </row>
    <row r="5303" spans="1:6">
      <c r="A5303" t="s">
        <v>4</v>
      </c>
      <c r="B5303" s="4" t="s">
        <v>5</v>
      </c>
      <c r="C5303" s="4" t="s">
        <v>10</v>
      </c>
      <c r="D5303" s="4" t="s">
        <v>72</v>
      </c>
      <c r="E5303" s="4" t="s">
        <v>13</v>
      </c>
      <c r="F5303" s="4" t="s">
        <v>13</v>
      </c>
    </row>
    <row r="5304" spans="1:6">
      <c r="A5304" t="n">
        <v>33690</v>
      </c>
      <c r="B5304" s="52" t="n">
        <v>26</v>
      </c>
      <c r="C5304" s="7" t="n">
        <v>16</v>
      </c>
      <c r="D5304" s="7" t="s">
        <v>162</v>
      </c>
      <c r="E5304" s="7" t="n">
        <v>2</v>
      </c>
      <c r="F5304" s="7" t="n">
        <v>0</v>
      </c>
    </row>
    <row r="5305" spans="1:6">
      <c r="A5305" t="s">
        <v>4</v>
      </c>
      <c r="B5305" s="4" t="s">
        <v>5</v>
      </c>
    </row>
    <row r="5306" spans="1:6">
      <c r="A5306" t="n">
        <v>33742</v>
      </c>
      <c r="B5306" s="53" t="n">
        <v>28</v>
      </c>
    </row>
    <row r="5307" spans="1:6">
      <c r="A5307" t="s">
        <v>4</v>
      </c>
      <c r="B5307" s="4" t="s">
        <v>5</v>
      </c>
      <c r="C5307" s="4" t="s">
        <v>9</v>
      </c>
    </row>
    <row r="5308" spans="1:6">
      <c r="A5308" t="n">
        <v>33743</v>
      </c>
      <c r="B5308" s="50" t="n">
        <v>15</v>
      </c>
      <c r="C5308" s="7" t="n">
        <v>67108864</v>
      </c>
    </row>
    <row r="5309" spans="1:6">
      <c r="A5309" t="s">
        <v>4</v>
      </c>
      <c r="B5309" s="4" t="s">
        <v>5</v>
      </c>
      <c r="C5309" s="4" t="s">
        <v>10</v>
      </c>
      <c r="D5309" s="4" t="s">
        <v>13</v>
      </c>
    </row>
    <row r="5310" spans="1:6">
      <c r="A5310" t="n">
        <v>33748</v>
      </c>
      <c r="B5310" s="54" t="n">
        <v>89</v>
      </c>
      <c r="C5310" s="7" t="n">
        <v>65533</v>
      </c>
      <c r="D5310" s="7" t="n">
        <v>1</v>
      </c>
    </row>
    <row r="5311" spans="1:6">
      <c r="A5311" t="s">
        <v>4</v>
      </c>
      <c r="B5311" s="4" t="s">
        <v>5</v>
      </c>
      <c r="C5311" s="4" t="s">
        <v>13</v>
      </c>
      <c r="D5311" s="4" t="s">
        <v>6</v>
      </c>
    </row>
    <row r="5312" spans="1:6">
      <c r="A5312" t="n">
        <v>33752</v>
      </c>
      <c r="B5312" s="8" t="n">
        <v>2</v>
      </c>
      <c r="C5312" s="7" t="n">
        <v>10</v>
      </c>
      <c r="D5312" s="7" t="s">
        <v>154</v>
      </c>
    </row>
    <row r="5313" spans="1:6">
      <c r="A5313" t="s">
        <v>4</v>
      </c>
      <c r="B5313" s="4" t="s">
        <v>5</v>
      </c>
      <c r="C5313" s="4" t="s">
        <v>13</v>
      </c>
      <c r="D5313" s="4" t="s">
        <v>10</v>
      </c>
    </row>
    <row r="5314" spans="1:6">
      <c r="A5314" t="n">
        <v>33775</v>
      </c>
      <c r="B5314" s="28" t="n">
        <v>58</v>
      </c>
      <c r="C5314" s="7" t="n">
        <v>105</v>
      </c>
      <c r="D5314" s="7" t="n">
        <v>300</v>
      </c>
    </row>
    <row r="5315" spans="1:6">
      <c r="A5315" t="s">
        <v>4</v>
      </c>
      <c r="B5315" s="4" t="s">
        <v>5</v>
      </c>
      <c r="C5315" s="4" t="s">
        <v>22</v>
      </c>
      <c r="D5315" s="4" t="s">
        <v>10</v>
      </c>
    </row>
    <row r="5316" spans="1:6">
      <c r="A5316" t="n">
        <v>33779</v>
      </c>
      <c r="B5316" s="51" t="n">
        <v>103</v>
      </c>
      <c r="C5316" s="7" t="n">
        <v>1</v>
      </c>
      <c r="D5316" s="7" t="n">
        <v>300</v>
      </c>
    </row>
    <row r="5317" spans="1:6">
      <c r="A5317" t="s">
        <v>4</v>
      </c>
      <c r="B5317" s="4" t="s">
        <v>5</v>
      </c>
      <c r="C5317" s="4" t="s">
        <v>13</v>
      </c>
      <c r="D5317" s="4" t="s">
        <v>22</v>
      </c>
      <c r="E5317" s="4" t="s">
        <v>10</v>
      </c>
      <c r="F5317" s="4" t="s">
        <v>13</v>
      </c>
    </row>
    <row r="5318" spans="1:6">
      <c r="A5318" t="n">
        <v>33786</v>
      </c>
      <c r="B5318" s="16" t="n">
        <v>49</v>
      </c>
      <c r="C5318" s="7" t="n">
        <v>3</v>
      </c>
      <c r="D5318" s="7" t="n">
        <v>1</v>
      </c>
      <c r="E5318" s="7" t="n">
        <v>500</v>
      </c>
      <c r="F5318" s="7" t="n">
        <v>0</v>
      </c>
    </row>
    <row r="5319" spans="1:6">
      <c r="A5319" t="s">
        <v>4</v>
      </c>
      <c r="B5319" s="4" t="s">
        <v>5</v>
      </c>
      <c r="C5319" s="4" t="s">
        <v>13</v>
      </c>
      <c r="D5319" s="4" t="s">
        <v>10</v>
      </c>
    </row>
    <row r="5320" spans="1:6">
      <c r="A5320" t="n">
        <v>33795</v>
      </c>
      <c r="B5320" s="28" t="n">
        <v>58</v>
      </c>
      <c r="C5320" s="7" t="n">
        <v>11</v>
      </c>
      <c r="D5320" s="7" t="n">
        <v>300</v>
      </c>
    </row>
    <row r="5321" spans="1:6">
      <c r="A5321" t="s">
        <v>4</v>
      </c>
      <c r="B5321" s="4" t="s">
        <v>5</v>
      </c>
      <c r="C5321" s="4" t="s">
        <v>13</v>
      </c>
      <c r="D5321" s="4" t="s">
        <v>10</v>
      </c>
    </row>
    <row r="5322" spans="1:6">
      <c r="A5322" t="n">
        <v>33799</v>
      </c>
      <c r="B5322" s="28" t="n">
        <v>58</v>
      </c>
      <c r="C5322" s="7" t="n">
        <v>12</v>
      </c>
      <c r="D5322" s="7" t="n">
        <v>0</v>
      </c>
    </row>
    <row r="5323" spans="1:6">
      <c r="A5323" t="s">
        <v>4</v>
      </c>
      <c r="B5323" s="4" t="s">
        <v>5</v>
      </c>
      <c r="C5323" s="4" t="s">
        <v>13</v>
      </c>
      <c r="D5323" s="4" t="s">
        <v>6</v>
      </c>
    </row>
    <row r="5324" spans="1:6">
      <c r="A5324" t="n">
        <v>33803</v>
      </c>
      <c r="B5324" s="8" t="n">
        <v>2</v>
      </c>
      <c r="C5324" s="7" t="n">
        <v>10</v>
      </c>
      <c r="D5324" s="7" t="s">
        <v>154</v>
      </c>
    </row>
    <row r="5325" spans="1:6">
      <c r="A5325" t="s">
        <v>4</v>
      </c>
      <c r="B5325" s="4" t="s">
        <v>5</v>
      </c>
      <c r="C5325" s="4" t="s">
        <v>10</v>
      </c>
    </row>
    <row r="5326" spans="1:6">
      <c r="A5326" t="n">
        <v>33826</v>
      </c>
      <c r="B5326" s="35" t="n">
        <v>16</v>
      </c>
      <c r="C5326" s="7" t="n">
        <v>0</v>
      </c>
    </row>
    <row r="5327" spans="1:6">
      <c r="A5327" t="s">
        <v>4</v>
      </c>
      <c r="B5327" s="4" t="s">
        <v>5</v>
      </c>
      <c r="C5327" s="4" t="s">
        <v>13</v>
      </c>
      <c r="D5327" s="4" t="s">
        <v>6</v>
      </c>
    </row>
    <row r="5328" spans="1:6">
      <c r="A5328" t="n">
        <v>33829</v>
      </c>
      <c r="B5328" s="8" t="n">
        <v>2</v>
      </c>
      <c r="C5328" s="7" t="n">
        <v>10</v>
      </c>
      <c r="D5328" s="7" t="s">
        <v>146</v>
      </c>
    </row>
    <row r="5329" spans="1:6">
      <c r="A5329" t="s">
        <v>4</v>
      </c>
      <c r="B5329" s="4" t="s">
        <v>5</v>
      </c>
      <c r="C5329" s="4" t="s">
        <v>10</v>
      </c>
    </row>
    <row r="5330" spans="1:6">
      <c r="A5330" t="n">
        <v>33847</v>
      </c>
      <c r="B5330" s="35" t="n">
        <v>16</v>
      </c>
      <c r="C5330" s="7" t="n">
        <v>0</v>
      </c>
    </row>
    <row r="5331" spans="1:6">
      <c r="A5331" t="s">
        <v>4</v>
      </c>
      <c r="B5331" s="4" t="s">
        <v>5</v>
      </c>
      <c r="C5331" s="4" t="s">
        <v>13</v>
      </c>
      <c r="D5331" s="4" t="s">
        <v>6</v>
      </c>
    </row>
    <row r="5332" spans="1:6">
      <c r="A5332" t="n">
        <v>33850</v>
      </c>
      <c r="B5332" s="8" t="n">
        <v>2</v>
      </c>
      <c r="C5332" s="7" t="n">
        <v>10</v>
      </c>
      <c r="D5332" s="7" t="s">
        <v>147</v>
      </c>
    </row>
    <row r="5333" spans="1:6">
      <c r="A5333" t="s">
        <v>4</v>
      </c>
      <c r="B5333" s="4" t="s">
        <v>5</v>
      </c>
      <c r="C5333" s="4" t="s">
        <v>10</v>
      </c>
    </row>
    <row r="5334" spans="1:6">
      <c r="A5334" t="n">
        <v>33869</v>
      </c>
      <c r="B5334" s="35" t="n">
        <v>16</v>
      </c>
      <c r="C5334" s="7" t="n">
        <v>0</v>
      </c>
    </row>
    <row r="5335" spans="1:6">
      <c r="A5335" t="s">
        <v>4</v>
      </c>
      <c r="B5335" s="4" t="s">
        <v>5</v>
      </c>
      <c r="C5335" s="4" t="s">
        <v>13</v>
      </c>
    </row>
    <row r="5336" spans="1:6">
      <c r="A5336" t="n">
        <v>33872</v>
      </c>
      <c r="B5336" s="34" t="n">
        <v>23</v>
      </c>
      <c r="C5336" s="7" t="n">
        <v>20</v>
      </c>
    </row>
    <row r="5337" spans="1:6">
      <c r="A5337" t="s">
        <v>4</v>
      </c>
      <c r="B5337" s="4" t="s">
        <v>5</v>
      </c>
    </row>
    <row r="5338" spans="1:6">
      <c r="A5338" t="n">
        <v>33874</v>
      </c>
      <c r="B5338" s="5" t="n">
        <v>1</v>
      </c>
    </row>
    <row r="5339" spans="1:6" s="3" customFormat="1" customHeight="0">
      <c r="A5339" s="3" t="s">
        <v>2</v>
      </c>
      <c r="B5339" s="3" t="s">
        <v>163</v>
      </c>
    </row>
    <row r="5340" spans="1:6">
      <c r="A5340" t="s">
        <v>4</v>
      </c>
      <c r="B5340" s="4" t="s">
        <v>5</v>
      </c>
      <c r="C5340" s="4" t="s">
        <v>13</v>
      </c>
      <c r="D5340" s="4" t="s">
        <v>10</v>
      </c>
    </row>
    <row r="5341" spans="1:6">
      <c r="A5341" t="n">
        <v>33876</v>
      </c>
      <c r="B5341" s="27" t="n">
        <v>22</v>
      </c>
      <c r="C5341" s="7" t="n">
        <v>20</v>
      </c>
      <c r="D5341" s="7" t="n">
        <v>0</v>
      </c>
    </row>
    <row r="5342" spans="1:6">
      <c r="A5342" t="s">
        <v>4</v>
      </c>
      <c r="B5342" s="4" t="s">
        <v>5</v>
      </c>
      <c r="C5342" s="4" t="s">
        <v>13</v>
      </c>
      <c r="D5342" s="4" t="s">
        <v>10</v>
      </c>
      <c r="E5342" s="4" t="s">
        <v>10</v>
      </c>
      <c r="F5342" s="4" t="s">
        <v>10</v>
      </c>
      <c r="G5342" s="4" t="s">
        <v>10</v>
      </c>
      <c r="H5342" s="4" t="s">
        <v>13</v>
      </c>
    </row>
    <row r="5343" spans="1:6">
      <c r="A5343" t="n">
        <v>33880</v>
      </c>
      <c r="B5343" s="29" t="n">
        <v>25</v>
      </c>
      <c r="C5343" s="7" t="n">
        <v>5</v>
      </c>
      <c r="D5343" s="7" t="n">
        <v>65535</v>
      </c>
      <c r="E5343" s="7" t="n">
        <v>500</v>
      </c>
      <c r="F5343" s="7" t="n">
        <v>800</v>
      </c>
      <c r="G5343" s="7" t="n">
        <v>140</v>
      </c>
      <c r="H5343" s="7" t="n">
        <v>0</v>
      </c>
    </row>
    <row r="5344" spans="1:6">
      <c r="A5344" t="s">
        <v>4</v>
      </c>
      <c r="B5344" s="4" t="s">
        <v>5</v>
      </c>
      <c r="C5344" s="4" t="s">
        <v>10</v>
      </c>
      <c r="D5344" s="4" t="s">
        <v>13</v>
      </c>
      <c r="E5344" s="4" t="s">
        <v>72</v>
      </c>
      <c r="F5344" s="4" t="s">
        <v>13</v>
      </c>
      <c r="G5344" s="4" t="s">
        <v>13</v>
      </c>
    </row>
    <row r="5345" spans="1:8">
      <c r="A5345" t="n">
        <v>33891</v>
      </c>
      <c r="B5345" s="30" t="n">
        <v>24</v>
      </c>
      <c r="C5345" s="7" t="n">
        <v>65533</v>
      </c>
      <c r="D5345" s="7" t="n">
        <v>11</v>
      </c>
      <c r="E5345" s="7" t="s">
        <v>164</v>
      </c>
      <c r="F5345" s="7" t="n">
        <v>2</v>
      </c>
      <c r="G5345" s="7" t="n">
        <v>0</v>
      </c>
    </row>
    <row r="5346" spans="1:8">
      <c r="A5346" t="s">
        <v>4</v>
      </c>
      <c r="B5346" s="4" t="s">
        <v>5</v>
      </c>
    </row>
    <row r="5347" spans="1:8">
      <c r="A5347" t="n">
        <v>33977</v>
      </c>
      <c r="B5347" s="53" t="n">
        <v>28</v>
      </c>
    </row>
    <row r="5348" spans="1:8">
      <c r="A5348" t="s">
        <v>4</v>
      </c>
      <c r="B5348" s="4" t="s">
        <v>5</v>
      </c>
      <c r="C5348" s="4" t="s">
        <v>13</v>
      </c>
    </row>
    <row r="5349" spans="1:8">
      <c r="A5349" t="n">
        <v>33978</v>
      </c>
      <c r="B5349" s="33" t="n">
        <v>27</v>
      </c>
      <c r="C5349" s="7" t="n">
        <v>0</v>
      </c>
    </row>
    <row r="5350" spans="1:8">
      <c r="A5350" t="s">
        <v>4</v>
      </c>
      <c r="B5350" s="4" t="s">
        <v>5</v>
      </c>
      <c r="C5350" s="4" t="s">
        <v>13</v>
      </c>
    </row>
    <row r="5351" spans="1:8">
      <c r="A5351" t="n">
        <v>33980</v>
      </c>
      <c r="B5351" s="33" t="n">
        <v>27</v>
      </c>
      <c r="C5351" s="7" t="n">
        <v>1</v>
      </c>
    </row>
    <row r="5352" spans="1:8">
      <c r="A5352" t="s">
        <v>4</v>
      </c>
      <c r="B5352" s="4" t="s">
        <v>5</v>
      </c>
      <c r="C5352" s="4" t="s">
        <v>13</v>
      </c>
      <c r="D5352" s="4" t="s">
        <v>10</v>
      </c>
      <c r="E5352" s="4" t="s">
        <v>10</v>
      </c>
      <c r="F5352" s="4" t="s">
        <v>10</v>
      </c>
      <c r="G5352" s="4" t="s">
        <v>10</v>
      </c>
      <c r="H5352" s="4" t="s">
        <v>13</v>
      </c>
    </row>
    <row r="5353" spans="1:8">
      <c r="A5353" t="n">
        <v>33982</v>
      </c>
      <c r="B5353" s="29" t="n">
        <v>25</v>
      </c>
      <c r="C5353" s="7" t="n">
        <v>5</v>
      </c>
      <c r="D5353" s="7" t="n">
        <v>65535</v>
      </c>
      <c r="E5353" s="7" t="n">
        <v>65535</v>
      </c>
      <c r="F5353" s="7" t="n">
        <v>65535</v>
      </c>
      <c r="G5353" s="7" t="n">
        <v>65535</v>
      </c>
      <c r="H5353" s="7" t="n">
        <v>0</v>
      </c>
    </row>
    <row r="5354" spans="1:8">
      <c r="A5354" t="s">
        <v>4</v>
      </c>
      <c r="B5354" s="4" t="s">
        <v>5</v>
      </c>
      <c r="C5354" s="4" t="s">
        <v>13</v>
      </c>
      <c r="D5354" s="4" t="s">
        <v>6</v>
      </c>
    </row>
    <row r="5355" spans="1:8">
      <c r="A5355" t="n">
        <v>33993</v>
      </c>
      <c r="B5355" s="8" t="n">
        <v>2</v>
      </c>
      <c r="C5355" s="7" t="n">
        <v>10</v>
      </c>
      <c r="D5355" s="7" t="s">
        <v>154</v>
      </c>
    </row>
    <row r="5356" spans="1:8">
      <c r="A5356" t="s">
        <v>4</v>
      </c>
      <c r="B5356" s="4" t="s">
        <v>5</v>
      </c>
      <c r="C5356" s="4" t="s">
        <v>10</v>
      </c>
    </row>
    <row r="5357" spans="1:8">
      <c r="A5357" t="n">
        <v>34016</v>
      </c>
      <c r="B5357" s="35" t="n">
        <v>16</v>
      </c>
      <c r="C5357" s="7" t="n">
        <v>0</v>
      </c>
    </row>
    <row r="5358" spans="1:8">
      <c r="A5358" t="s">
        <v>4</v>
      </c>
      <c r="B5358" s="4" t="s">
        <v>5</v>
      </c>
      <c r="C5358" s="4" t="s">
        <v>13</v>
      </c>
      <c r="D5358" s="4" t="s">
        <v>6</v>
      </c>
    </row>
    <row r="5359" spans="1:8">
      <c r="A5359" t="n">
        <v>34019</v>
      </c>
      <c r="B5359" s="8" t="n">
        <v>2</v>
      </c>
      <c r="C5359" s="7" t="n">
        <v>10</v>
      </c>
      <c r="D5359" s="7" t="s">
        <v>146</v>
      </c>
    </row>
    <row r="5360" spans="1:8">
      <c r="A5360" t="s">
        <v>4</v>
      </c>
      <c r="B5360" s="4" t="s">
        <v>5</v>
      </c>
      <c r="C5360" s="4" t="s">
        <v>10</v>
      </c>
    </row>
    <row r="5361" spans="1:8">
      <c r="A5361" t="n">
        <v>34037</v>
      </c>
      <c r="B5361" s="35" t="n">
        <v>16</v>
      </c>
      <c r="C5361" s="7" t="n">
        <v>0</v>
      </c>
    </row>
    <row r="5362" spans="1:8">
      <c r="A5362" t="s">
        <v>4</v>
      </c>
      <c r="B5362" s="4" t="s">
        <v>5</v>
      </c>
      <c r="C5362" s="4" t="s">
        <v>13</v>
      </c>
      <c r="D5362" s="4" t="s">
        <v>6</v>
      </c>
    </row>
    <row r="5363" spans="1:8">
      <c r="A5363" t="n">
        <v>34040</v>
      </c>
      <c r="B5363" s="8" t="n">
        <v>2</v>
      </c>
      <c r="C5363" s="7" t="n">
        <v>10</v>
      </c>
      <c r="D5363" s="7" t="s">
        <v>147</v>
      </c>
    </row>
    <row r="5364" spans="1:8">
      <c r="A5364" t="s">
        <v>4</v>
      </c>
      <c r="B5364" s="4" t="s">
        <v>5</v>
      </c>
      <c r="C5364" s="4" t="s">
        <v>10</v>
      </c>
    </row>
    <row r="5365" spans="1:8">
      <c r="A5365" t="n">
        <v>34059</v>
      </c>
      <c r="B5365" s="35" t="n">
        <v>16</v>
      </c>
      <c r="C5365" s="7" t="n">
        <v>0</v>
      </c>
    </row>
    <row r="5366" spans="1:8">
      <c r="A5366" t="s">
        <v>4</v>
      </c>
      <c r="B5366" s="4" t="s">
        <v>5</v>
      </c>
      <c r="C5366" s="4" t="s">
        <v>13</v>
      </c>
    </row>
    <row r="5367" spans="1:8">
      <c r="A5367" t="n">
        <v>34062</v>
      </c>
      <c r="B5367" s="34" t="n">
        <v>23</v>
      </c>
      <c r="C5367" s="7" t="n">
        <v>20</v>
      </c>
    </row>
    <row r="5368" spans="1:8">
      <c r="A5368" t="s">
        <v>4</v>
      </c>
      <c r="B5368" s="4" t="s">
        <v>5</v>
      </c>
    </row>
    <row r="5369" spans="1:8">
      <c r="A5369" t="n">
        <v>34064</v>
      </c>
      <c r="B5369" s="5" t="n">
        <v>1</v>
      </c>
    </row>
    <row r="5370" spans="1:8" s="3" customFormat="1" customHeight="0">
      <c r="A5370" s="3" t="s">
        <v>2</v>
      </c>
      <c r="B5370" s="3" t="s">
        <v>165</v>
      </c>
    </row>
    <row r="5371" spans="1:8">
      <c r="A5371" t="s">
        <v>4</v>
      </c>
      <c r="B5371" s="4" t="s">
        <v>5</v>
      </c>
      <c r="C5371" s="4" t="s">
        <v>13</v>
      </c>
      <c r="D5371" s="4" t="s">
        <v>10</v>
      </c>
    </row>
    <row r="5372" spans="1:8">
      <c r="A5372" t="n">
        <v>34068</v>
      </c>
      <c r="B5372" s="27" t="n">
        <v>22</v>
      </c>
      <c r="C5372" s="7" t="n">
        <v>20</v>
      </c>
      <c r="D5372" s="7" t="n">
        <v>0</v>
      </c>
    </row>
    <row r="5373" spans="1:8">
      <c r="A5373" t="s">
        <v>4</v>
      </c>
      <c r="B5373" s="4" t="s">
        <v>5</v>
      </c>
      <c r="C5373" s="4" t="s">
        <v>13</v>
      </c>
      <c r="D5373" s="4" t="s">
        <v>10</v>
      </c>
      <c r="E5373" s="4" t="s">
        <v>10</v>
      </c>
      <c r="F5373" s="4" t="s">
        <v>10</v>
      </c>
      <c r="G5373" s="4" t="s">
        <v>10</v>
      </c>
      <c r="H5373" s="4" t="s">
        <v>13</v>
      </c>
    </row>
    <row r="5374" spans="1:8">
      <c r="A5374" t="n">
        <v>34072</v>
      </c>
      <c r="B5374" s="29" t="n">
        <v>25</v>
      </c>
      <c r="C5374" s="7" t="n">
        <v>5</v>
      </c>
      <c r="D5374" s="7" t="n">
        <v>65535</v>
      </c>
      <c r="E5374" s="7" t="n">
        <v>500</v>
      </c>
      <c r="F5374" s="7" t="n">
        <v>800</v>
      </c>
      <c r="G5374" s="7" t="n">
        <v>140</v>
      </c>
      <c r="H5374" s="7" t="n">
        <v>0</v>
      </c>
    </row>
    <row r="5375" spans="1:8">
      <c r="A5375" t="s">
        <v>4</v>
      </c>
      <c r="B5375" s="4" t="s">
        <v>5</v>
      </c>
      <c r="C5375" s="4" t="s">
        <v>10</v>
      </c>
      <c r="D5375" s="4" t="s">
        <v>13</v>
      </c>
      <c r="E5375" s="4" t="s">
        <v>72</v>
      </c>
      <c r="F5375" s="4" t="s">
        <v>13</v>
      </c>
      <c r="G5375" s="4" t="s">
        <v>13</v>
      </c>
    </row>
    <row r="5376" spans="1:8">
      <c r="A5376" t="n">
        <v>34083</v>
      </c>
      <c r="B5376" s="30" t="n">
        <v>24</v>
      </c>
      <c r="C5376" s="7" t="n">
        <v>65533</v>
      </c>
      <c r="D5376" s="7" t="n">
        <v>11</v>
      </c>
      <c r="E5376" s="7" t="s">
        <v>166</v>
      </c>
      <c r="F5376" s="7" t="n">
        <v>2</v>
      </c>
      <c r="G5376" s="7" t="n">
        <v>0</v>
      </c>
    </row>
    <row r="5377" spans="1:8">
      <c r="A5377" t="s">
        <v>4</v>
      </c>
      <c r="B5377" s="4" t="s">
        <v>5</v>
      </c>
    </row>
    <row r="5378" spans="1:8">
      <c r="A5378" t="n">
        <v>34124</v>
      </c>
      <c r="B5378" s="53" t="n">
        <v>28</v>
      </c>
    </row>
    <row r="5379" spans="1:8">
      <c r="A5379" t="s">
        <v>4</v>
      </c>
      <c r="B5379" s="4" t="s">
        <v>5</v>
      </c>
      <c r="C5379" s="4" t="s">
        <v>13</v>
      </c>
    </row>
    <row r="5380" spans="1:8">
      <c r="A5380" t="n">
        <v>34125</v>
      </c>
      <c r="B5380" s="33" t="n">
        <v>27</v>
      </c>
      <c r="C5380" s="7" t="n">
        <v>0</v>
      </c>
    </row>
    <row r="5381" spans="1:8">
      <c r="A5381" t="s">
        <v>4</v>
      </c>
      <c r="B5381" s="4" t="s">
        <v>5</v>
      </c>
      <c r="C5381" s="4" t="s">
        <v>13</v>
      </c>
    </row>
    <row r="5382" spans="1:8">
      <c r="A5382" t="n">
        <v>34127</v>
      </c>
      <c r="B5382" s="33" t="n">
        <v>27</v>
      </c>
      <c r="C5382" s="7" t="n">
        <v>1</v>
      </c>
    </row>
    <row r="5383" spans="1:8">
      <c r="A5383" t="s">
        <v>4</v>
      </c>
      <c r="B5383" s="4" t="s">
        <v>5</v>
      </c>
      <c r="C5383" s="4" t="s">
        <v>13</v>
      </c>
      <c r="D5383" s="4" t="s">
        <v>10</v>
      </c>
      <c r="E5383" s="4" t="s">
        <v>10</v>
      </c>
      <c r="F5383" s="4" t="s">
        <v>10</v>
      </c>
      <c r="G5383" s="4" t="s">
        <v>10</v>
      </c>
      <c r="H5383" s="4" t="s">
        <v>13</v>
      </c>
    </row>
    <row r="5384" spans="1:8">
      <c r="A5384" t="n">
        <v>34129</v>
      </c>
      <c r="B5384" s="29" t="n">
        <v>25</v>
      </c>
      <c r="C5384" s="7" t="n">
        <v>5</v>
      </c>
      <c r="D5384" s="7" t="n">
        <v>65535</v>
      </c>
      <c r="E5384" s="7" t="n">
        <v>65535</v>
      </c>
      <c r="F5384" s="7" t="n">
        <v>65535</v>
      </c>
      <c r="G5384" s="7" t="n">
        <v>65535</v>
      </c>
      <c r="H5384" s="7" t="n">
        <v>0</v>
      </c>
    </row>
    <row r="5385" spans="1:8">
      <c r="A5385" t="s">
        <v>4</v>
      </c>
      <c r="B5385" s="4" t="s">
        <v>5</v>
      </c>
      <c r="C5385" s="4" t="s">
        <v>13</v>
      </c>
      <c r="D5385" s="4" t="s">
        <v>6</v>
      </c>
    </row>
    <row r="5386" spans="1:8">
      <c r="A5386" t="n">
        <v>34140</v>
      </c>
      <c r="B5386" s="8" t="n">
        <v>2</v>
      </c>
      <c r="C5386" s="7" t="n">
        <v>10</v>
      </c>
      <c r="D5386" s="7" t="s">
        <v>154</v>
      </c>
    </row>
    <row r="5387" spans="1:8">
      <c r="A5387" t="s">
        <v>4</v>
      </c>
      <c r="B5387" s="4" t="s">
        <v>5</v>
      </c>
      <c r="C5387" s="4" t="s">
        <v>10</v>
      </c>
    </row>
    <row r="5388" spans="1:8">
      <c r="A5388" t="n">
        <v>34163</v>
      </c>
      <c r="B5388" s="35" t="n">
        <v>16</v>
      </c>
      <c r="C5388" s="7" t="n">
        <v>0</v>
      </c>
    </row>
    <row r="5389" spans="1:8">
      <c r="A5389" t="s">
        <v>4</v>
      </c>
      <c r="B5389" s="4" t="s">
        <v>5</v>
      </c>
      <c r="C5389" s="4" t="s">
        <v>13</v>
      </c>
      <c r="D5389" s="4" t="s">
        <v>6</v>
      </c>
    </row>
    <row r="5390" spans="1:8">
      <c r="A5390" t="n">
        <v>34166</v>
      </c>
      <c r="B5390" s="8" t="n">
        <v>2</v>
      </c>
      <c r="C5390" s="7" t="n">
        <v>10</v>
      </c>
      <c r="D5390" s="7" t="s">
        <v>146</v>
      </c>
    </row>
    <row r="5391" spans="1:8">
      <c r="A5391" t="s">
        <v>4</v>
      </c>
      <c r="B5391" s="4" t="s">
        <v>5</v>
      </c>
      <c r="C5391" s="4" t="s">
        <v>10</v>
      </c>
    </row>
    <row r="5392" spans="1:8">
      <c r="A5392" t="n">
        <v>34184</v>
      </c>
      <c r="B5392" s="35" t="n">
        <v>16</v>
      </c>
      <c r="C5392" s="7" t="n">
        <v>0</v>
      </c>
    </row>
    <row r="5393" spans="1:8">
      <c r="A5393" t="s">
        <v>4</v>
      </c>
      <c r="B5393" s="4" t="s">
        <v>5</v>
      </c>
      <c r="C5393" s="4" t="s">
        <v>13</v>
      </c>
      <c r="D5393" s="4" t="s">
        <v>6</v>
      </c>
    </row>
    <row r="5394" spans="1:8">
      <c r="A5394" t="n">
        <v>34187</v>
      </c>
      <c r="B5394" s="8" t="n">
        <v>2</v>
      </c>
      <c r="C5394" s="7" t="n">
        <v>10</v>
      </c>
      <c r="D5394" s="7" t="s">
        <v>147</v>
      </c>
    </row>
    <row r="5395" spans="1:8">
      <c r="A5395" t="s">
        <v>4</v>
      </c>
      <c r="B5395" s="4" t="s">
        <v>5</v>
      </c>
      <c r="C5395" s="4" t="s">
        <v>10</v>
      </c>
    </row>
    <row r="5396" spans="1:8">
      <c r="A5396" t="n">
        <v>34206</v>
      </c>
      <c r="B5396" s="35" t="n">
        <v>16</v>
      </c>
      <c r="C5396" s="7" t="n">
        <v>0</v>
      </c>
    </row>
    <row r="5397" spans="1:8">
      <c r="A5397" t="s">
        <v>4</v>
      </c>
      <c r="B5397" s="4" t="s">
        <v>5</v>
      </c>
      <c r="C5397" s="4" t="s">
        <v>13</v>
      </c>
    </row>
    <row r="5398" spans="1:8">
      <c r="A5398" t="n">
        <v>34209</v>
      </c>
      <c r="B5398" s="34" t="n">
        <v>23</v>
      </c>
      <c r="C5398" s="7" t="n">
        <v>20</v>
      </c>
    </row>
    <row r="5399" spans="1:8">
      <c r="A5399" t="s">
        <v>4</v>
      </c>
      <c r="B5399" s="4" t="s">
        <v>5</v>
      </c>
    </row>
    <row r="5400" spans="1:8">
      <c r="A5400" t="n">
        <v>34211</v>
      </c>
      <c r="B5400" s="5" t="n">
        <v>1</v>
      </c>
    </row>
    <row r="5401" spans="1:8" s="3" customFormat="1" customHeight="0">
      <c r="A5401" s="3" t="s">
        <v>2</v>
      </c>
      <c r="B5401" s="3" t="s">
        <v>167</v>
      </c>
    </row>
    <row r="5402" spans="1:8">
      <c r="A5402" t="s">
        <v>4</v>
      </c>
      <c r="B5402" s="4" t="s">
        <v>5</v>
      </c>
      <c r="C5402" s="4" t="s">
        <v>13</v>
      </c>
      <c r="D5402" s="4" t="s">
        <v>10</v>
      </c>
    </row>
    <row r="5403" spans="1:8">
      <c r="A5403" t="n">
        <v>34212</v>
      </c>
      <c r="B5403" s="27" t="n">
        <v>22</v>
      </c>
      <c r="C5403" s="7" t="n">
        <v>20</v>
      </c>
      <c r="D5403" s="7" t="n">
        <v>0</v>
      </c>
    </row>
    <row r="5404" spans="1:8">
      <c r="A5404" t="s">
        <v>4</v>
      </c>
      <c r="B5404" s="4" t="s">
        <v>5</v>
      </c>
      <c r="C5404" s="4" t="s">
        <v>13</v>
      </c>
      <c r="D5404" s="4" t="s">
        <v>10</v>
      </c>
      <c r="E5404" s="4" t="s">
        <v>10</v>
      </c>
      <c r="F5404" s="4" t="s">
        <v>10</v>
      </c>
      <c r="G5404" s="4" t="s">
        <v>10</v>
      </c>
      <c r="H5404" s="4" t="s">
        <v>13</v>
      </c>
    </row>
    <row r="5405" spans="1:8">
      <c r="A5405" t="n">
        <v>34216</v>
      </c>
      <c r="B5405" s="29" t="n">
        <v>25</v>
      </c>
      <c r="C5405" s="7" t="n">
        <v>5</v>
      </c>
      <c r="D5405" s="7" t="n">
        <v>65535</v>
      </c>
      <c r="E5405" s="7" t="n">
        <v>500</v>
      </c>
      <c r="F5405" s="7" t="n">
        <v>800</v>
      </c>
      <c r="G5405" s="7" t="n">
        <v>140</v>
      </c>
      <c r="H5405" s="7" t="n">
        <v>0</v>
      </c>
    </row>
    <row r="5406" spans="1:8">
      <c r="A5406" t="s">
        <v>4</v>
      </c>
      <c r="B5406" s="4" t="s">
        <v>5</v>
      </c>
      <c r="C5406" s="4" t="s">
        <v>10</v>
      </c>
      <c r="D5406" s="4" t="s">
        <v>13</v>
      </c>
      <c r="E5406" s="4" t="s">
        <v>72</v>
      </c>
      <c r="F5406" s="4" t="s">
        <v>13</v>
      </c>
      <c r="G5406" s="4" t="s">
        <v>13</v>
      </c>
    </row>
    <row r="5407" spans="1:8">
      <c r="A5407" t="n">
        <v>34227</v>
      </c>
      <c r="B5407" s="30" t="n">
        <v>24</v>
      </c>
      <c r="C5407" s="7" t="n">
        <v>65533</v>
      </c>
      <c r="D5407" s="7" t="n">
        <v>11</v>
      </c>
      <c r="E5407" s="7" t="s">
        <v>168</v>
      </c>
      <c r="F5407" s="7" t="n">
        <v>2</v>
      </c>
      <c r="G5407" s="7" t="n">
        <v>0</v>
      </c>
    </row>
    <row r="5408" spans="1:8">
      <c r="A5408" t="s">
        <v>4</v>
      </c>
      <c r="B5408" s="4" t="s">
        <v>5</v>
      </c>
    </row>
    <row r="5409" spans="1:8">
      <c r="A5409" t="n">
        <v>34316</v>
      </c>
      <c r="B5409" s="53" t="n">
        <v>28</v>
      </c>
    </row>
    <row r="5410" spans="1:8">
      <c r="A5410" t="s">
        <v>4</v>
      </c>
      <c r="B5410" s="4" t="s">
        <v>5</v>
      </c>
      <c r="C5410" s="4" t="s">
        <v>13</v>
      </c>
    </row>
    <row r="5411" spans="1:8">
      <c r="A5411" t="n">
        <v>34317</v>
      </c>
      <c r="B5411" s="33" t="n">
        <v>27</v>
      </c>
      <c r="C5411" s="7" t="n">
        <v>0</v>
      </c>
    </row>
    <row r="5412" spans="1:8">
      <c r="A5412" t="s">
        <v>4</v>
      </c>
      <c r="B5412" s="4" t="s">
        <v>5</v>
      </c>
      <c r="C5412" s="4" t="s">
        <v>13</v>
      </c>
    </row>
    <row r="5413" spans="1:8">
      <c r="A5413" t="n">
        <v>34319</v>
      </c>
      <c r="B5413" s="33" t="n">
        <v>27</v>
      </c>
      <c r="C5413" s="7" t="n">
        <v>1</v>
      </c>
    </row>
    <row r="5414" spans="1:8">
      <c r="A5414" t="s">
        <v>4</v>
      </c>
      <c r="B5414" s="4" t="s">
        <v>5</v>
      </c>
      <c r="C5414" s="4" t="s">
        <v>13</v>
      </c>
      <c r="D5414" s="4" t="s">
        <v>10</v>
      </c>
      <c r="E5414" s="4" t="s">
        <v>10</v>
      </c>
      <c r="F5414" s="4" t="s">
        <v>10</v>
      </c>
      <c r="G5414" s="4" t="s">
        <v>10</v>
      </c>
      <c r="H5414" s="4" t="s">
        <v>13</v>
      </c>
    </row>
    <row r="5415" spans="1:8">
      <c r="A5415" t="n">
        <v>34321</v>
      </c>
      <c r="B5415" s="29" t="n">
        <v>25</v>
      </c>
      <c r="C5415" s="7" t="n">
        <v>5</v>
      </c>
      <c r="D5415" s="7" t="n">
        <v>65535</v>
      </c>
      <c r="E5415" s="7" t="n">
        <v>65535</v>
      </c>
      <c r="F5415" s="7" t="n">
        <v>65535</v>
      </c>
      <c r="G5415" s="7" t="n">
        <v>65535</v>
      </c>
      <c r="H5415" s="7" t="n">
        <v>0</v>
      </c>
    </row>
    <row r="5416" spans="1:8">
      <c r="A5416" t="s">
        <v>4</v>
      </c>
      <c r="B5416" s="4" t="s">
        <v>5</v>
      </c>
      <c r="C5416" s="4" t="s">
        <v>13</v>
      </c>
      <c r="D5416" s="4" t="s">
        <v>6</v>
      </c>
    </row>
    <row r="5417" spans="1:8">
      <c r="A5417" t="n">
        <v>34332</v>
      </c>
      <c r="B5417" s="8" t="n">
        <v>2</v>
      </c>
      <c r="C5417" s="7" t="n">
        <v>10</v>
      </c>
      <c r="D5417" s="7" t="s">
        <v>154</v>
      </c>
    </row>
    <row r="5418" spans="1:8">
      <c r="A5418" t="s">
        <v>4</v>
      </c>
      <c r="B5418" s="4" t="s">
        <v>5</v>
      </c>
      <c r="C5418" s="4" t="s">
        <v>10</v>
      </c>
    </row>
    <row r="5419" spans="1:8">
      <c r="A5419" t="n">
        <v>34355</v>
      </c>
      <c r="B5419" s="35" t="n">
        <v>16</v>
      </c>
      <c r="C5419" s="7" t="n">
        <v>0</v>
      </c>
    </row>
    <row r="5420" spans="1:8">
      <c r="A5420" t="s">
        <v>4</v>
      </c>
      <c r="B5420" s="4" t="s">
        <v>5</v>
      </c>
      <c r="C5420" s="4" t="s">
        <v>13</v>
      </c>
      <c r="D5420" s="4" t="s">
        <v>6</v>
      </c>
    </row>
    <row r="5421" spans="1:8">
      <c r="A5421" t="n">
        <v>34358</v>
      </c>
      <c r="B5421" s="8" t="n">
        <v>2</v>
      </c>
      <c r="C5421" s="7" t="n">
        <v>10</v>
      </c>
      <c r="D5421" s="7" t="s">
        <v>146</v>
      </c>
    </row>
    <row r="5422" spans="1:8">
      <c r="A5422" t="s">
        <v>4</v>
      </c>
      <c r="B5422" s="4" t="s">
        <v>5</v>
      </c>
      <c r="C5422" s="4" t="s">
        <v>10</v>
      </c>
    </row>
    <row r="5423" spans="1:8">
      <c r="A5423" t="n">
        <v>34376</v>
      </c>
      <c r="B5423" s="35" t="n">
        <v>16</v>
      </c>
      <c r="C5423" s="7" t="n">
        <v>0</v>
      </c>
    </row>
    <row r="5424" spans="1:8">
      <c r="A5424" t="s">
        <v>4</v>
      </c>
      <c r="B5424" s="4" t="s">
        <v>5</v>
      </c>
      <c r="C5424" s="4" t="s">
        <v>13</v>
      </c>
      <c r="D5424" s="4" t="s">
        <v>6</v>
      </c>
    </row>
    <row r="5425" spans="1:8">
      <c r="A5425" t="n">
        <v>34379</v>
      </c>
      <c r="B5425" s="8" t="n">
        <v>2</v>
      </c>
      <c r="C5425" s="7" t="n">
        <v>10</v>
      </c>
      <c r="D5425" s="7" t="s">
        <v>147</v>
      </c>
    </row>
    <row r="5426" spans="1:8">
      <c r="A5426" t="s">
        <v>4</v>
      </c>
      <c r="B5426" s="4" t="s">
        <v>5</v>
      </c>
      <c r="C5426" s="4" t="s">
        <v>10</v>
      </c>
    </row>
    <row r="5427" spans="1:8">
      <c r="A5427" t="n">
        <v>34398</v>
      </c>
      <c r="B5427" s="35" t="n">
        <v>16</v>
      </c>
      <c r="C5427" s="7" t="n">
        <v>0</v>
      </c>
    </row>
    <row r="5428" spans="1:8">
      <c r="A5428" t="s">
        <v>4</v>
      </c>
      <c r="B5428" s="4" t="s">
        <v>5</v>
      </c>
      <c r="C5428" s="4" t="s">
        <v>13</v>
      </c>
    </row>
    <row r="5429" spans="1:8">
      <c r="A5429" t="n">
        <v>34401</v>
      </c>
      <c r="B5429" s="34" t="n">
        <v>23</v>
      </c>
      <c r="C5429" s="7" t="n">
        <v>20</v>
      </c>
    </row>
    <row r="5430" spans="1:8">
      <c r="A5430" t="s">
        <v>4</v>
      </c>
      <c r="B5430" s="4" t="s">
        <v>5</v>
      </c>
    </row>
    <row r="5431" spans="1:8">
      <c r="A5431" t="n">
        <v>34403</v>
      </c>
      <c r="B5431" s="5" t="n">
        <v>1</v>
      </c>
    </row>
    <row r="5432" spans="1:8" s="3" customFormat="1" customHeight="0">
      <c r="A5432" s="3" t="s">
        <v>2</v>
      </c>
      <c r="B5432" s="3" t="s">
        <v>169</v>
      </c>
    </row>
    <row r="5433" spans="1:8">
      <c r="A5433" t="s">
        <v>4</v>
      </c>
      <c r="B5433" s="4" t="s">
        <v>5</v>
      </c>
      <c r="C5433" s="4" t="s">
        <v>13</v>
      </c>
      <c r="D5433" s="4" t="s">
        <v>10</v>
      </c>
    </row>
    <row r="5434" spans="1:8">
      <c r="A5434" t="n">
        <v>34404</v>
      </c>
      <c r="B5434" s="27" t="n">
        <v>22</v>
      </c>
      <c r="C5434" s="7" t="n">
        <v>20</v>
      </c>
      <c r="D5434" s="7" t="n">
        <v>0</v>
      </c>
    </row>
    <row r="5435" spans="1:8">
      <c r="A5435" t="s">
        <v>4</v>
      </c>
      <c r="B5435" s="4" t="s">
        <v>5</v>
      </c>
      <c r="C5435" s="4" t="s">
        <v>13</v>
      </c>
      <c r="D5435" s="4" t="s">
        <v>10</v>
      </c>
      <c r="E5435" s="4" t="s">
        <v>6</v>
      </c>
    </row>
    <row r="5436" spans="1:8">
      <c r="A5436" t="n">
        <v>34408</v>
      </c>
      <c r="B5436" s="40" t="n">
        <v>51</v>
      </c>
      <c r="C5436" s="7" t="n">
        <v>4</v>
      </c>
      <c r="D5436" s="7" t="n">
        <v>0</v>
      </c>
      <c r="E5436" s="7" t="s">
        <v>158</v>
      </c>
    </row>
    <row r="5437" spans="1:8">
      <c r="A5437" t="s">
        <v>4</v>
      </c>
      <c r="B5437" s="4" t="s">
        <v>5</v>
      </c>
      <c r="C5437" s="4" t="s">
        <v>10</v>
      </c>
    </row>
    <row r="5438" spans="1:8">
      <c r="A5438" t="n">
        <v>34421</v>
      </c>
      <c r="B5438" s="35" t="n">
        <v>16</v>
      </c>
      <c r="C5438" s="7" t="n">
        <v>0</v>
      </c>
    </row>
    <row r="5439" spans="1:8">
      <c r="A5439" t="s">
        <v>4</v>
      </c>
      <c r="B5439" s="4" t="s">
        <v>5</v>
      </c>
      <c r="C5439" s="4" t="s">
        <v>10</v>
      </c>
      <c r="D5439" s="4" t="s">
        <v>72</v>
      </c>
      <c r="E5439" s="4" t="s">
        <v>13</v>
      </c>
      <c r="F5439" s="4" t="s">
        <v>13</v>
      </c>
    </row>
    <row r="5440" spans="1:8">
      <c r="A5440" t="n">
        <v>34424</v>
      </c>
      <c r="B5440" s="52" t="n">
        <v>26</v>
      </c>
      <c r="C5440" s="7" t="n">
        <v>0</v>
      </c>
      <c r="D5440" s="7" t="s">
        <v>170</v>
      </c>
      <c r="E5440" s="7" t="n">
        <v>2</v>
      </c>
      <c r="F5440" s="7" t="n">
        <v>0</v>
      </c>
    </row>
    <row r="5441" spans="1:6">
      <c r="A5441" t="s">
        <v>4</v>
      </c>
      <c r="B5441" s="4" t="s">
        <v>5</v>
      </c>
    </row>
    <row r="5442" spans="1:6">
      <c r="A5442" t="n">
        <v>34480</v>
      </c>
      <c r="B5442" s="53" t="n">
        <v>28</v>
      </c>
    </row>
    <row r="5443" spans="1:6">
      <c r="A5443" t="s">
        <v>4</v>
      </c>
      <c r="B5443" s="4" t="s">
        <v>5</v>
      </c>
      <c r="C5443" s="4" t="s">
        <v>13</v>
      </c>
      <c r="D5443" s="4" t="s">
        <v>6</v>
      </c>
    </row>
    <row r="5444" spans="1:6">
      <c r="A5444" t="n">
        <v>34481</v>
      </c>
      <c r="B5444" s="8" t="n">
        <v>2</v>
      </c>
      <c r="C5444" s="7" t="n">
        <v>10</v>
      </c>
      <c r="D5444" s="7" t="s">
        <v>154</v>
      </c>
    </row>
    <row r="5445" spans="1:6">
      <c r="A5445" t="s">
        <v>4</v>
      </c>
      <c r="B5445" s="4" t="s">
        <v>5</v>
      </c>
      <c r="C5445" s="4" t="s">
        <v>10</v>
      </c>
    </row>
    <row r="5446" spans="1:6">
      <c r="A5446" t="n">
        <v>34504</v>
      </c>
      <c r="B5446" s="35" t="n">
        <v>16</v>
      </c>
      <c r="C5446" s="7" t="n">
        <v>0</v>
      </c>
    </row>
    <row r="5447" spans="1:6">
      <c r="A5447" t="s">
        <v>4</v>
      </c>
      <c r="B5447" s="4" t="s">
        <v>5</v>
      </c>
      <c r="C5447" s="4" t="s">
        <v>13</v>
      </c>
      <c r="D5447" s="4" t="s">
        <v>6</v>
      </c>
    </row>
    <row r="5448" spans="1:6">
      <c r="A5448" t="n">
        <v>34507</v>
      </c>
      <c r="B5448" s="8" t="n">
        <v>2</v>
      </c>
      <c r="C5448" s="7" t="n">
        <v>10</v>
      </c>
      <c r="D5448" s="7" t="s">
        <v>146</v>
      </c>
    </row>
    <row r="5449" spans="1:6">
      <c r="A5449" t="s">
        <v>4</v>
      </c>
      <c r="B5449" s="4" t="s">
        <v>5</v>
      </c>
      <c r="C5449" s="4" t="s">
        <v>10</v>
      </c>
    </row>
    <row r="5450" spans="1:6">
      <c r="A5450" t="n">
        <v>34525</v>
      </c>
      <c r="B5450" s="35" t="n">
        <v>16</v>
      </c>
      <c r="C5450" s="7" t="n">
        <v>0</v>
      </c>
    </row>
    <row r="5451" spans="1:6">
      <c r="A5451" t="s">
        <v>4</v>
      </c>
      <c r="B5451" s="4" t="s">
        <v>5</v>
      </c>
      <c r="C5451" s="4" t="s">
        <v>13</v>
      </c>
      <c r="D5451" s="4" t="s">
        <v>6</v>
      </c>
    </row>
    <row r="5452" spans="1:6">
      <c r="A5452" t="n">
        <v>34528</v>
      </c>
      <c r="B5452" s="8" t="n">
        <v>2</v>
      </c>
      <c r="C5452" s="7" t="n">
        <v>10</v>
      </c>
      <c r="D5452" s="7" t="s">
        <v>147</v>
      </c>
    </row>
    <row r="5453" spans="1:6">
      <c r="A5453" t="s">
        <v>4</v>
      </c>
      <c r="B5453" s="4" t="s">
        <v>5</v>
      </c>
      <c r="C5453" s="4" t="s">
        <v>10</v>
      </c>
    </row>
    <row r="5454" spans="1:6">
      <c r="A5454" t="n">
        <v>34547</v>
      </c>
      <c r="B5454" s="35" t="n">
        <v>16</v>
      </c>
      <c r="C5454" s="7" t="n">
        <v>0</v>
      </c>
    </row>
    <row r="5455" spans="1:6">
      <c r="A5455" t="s">
        <v>4</v>
      </c>
      <c r="B5455" s="4" t="s">
        <v>5</v>
      </c>
      <c r="C5455" s="4" t="s">
        <v>13</v>
      </c>
    </row>
    <row r="5456" spans="1:6">
      <c r="A5456" t="n">
        <v>34550</v>
      </c>
      <c r="B5456" s="34" t="n">
        <v>23</v>
      </c>
      <c r="C5456" s="7" t="n">
        <v>20</v>
      </c>
    </row>
    <row r="5457" spans="1:4">
      <c r="A5457" t="s">
        <v>4</v>
      </c>
      <c r="B5457" s="4" t="s">
        <v>5</v>
      </c>
    </row>
    <row r="5458" spans="1:4">
      <c r="A5458" t="n">
        <v>34552</v>
      </c>
      <c r="B5458" s="5" t="n">
        <v>1</v>
      </c>
    </row>
    <row r="5459" spans="1:4" s="3" customFormat="1" customHeight="0">
      <c r="A5459" s="3" t="s">
        <v>2</v>
      </c>
      <c r="B5459" s="3" t="s">
        <v>171</v>
      </c>
    </row>
    <row r="5460" spans="1:4">
      <c r="A5460" t="s">
        <v>4</v>
      </c>
      <c r="B5460" s="4" t="s">
        <v>5</v>
      </c>
      <c r="C5460" s="4" t="s">
        <v>13</v>
      </c>
      <c r="D5460" s="4" t="s">
        <v>10</v>
      </c>
    </row>
    <row r="5461" spans="1:4">
      <c r="A5461" t="n">
        <v>34556</v>
      </c>
      <c r="B5461" s="27" t="n">
        <v>22</v>
      </c>
      <c r="C5461" s="7" t="n">
        <v>20</v>
      </c>
      <c r="D5461" s="7" t="n">
        <v>0</v>
      </c>
    </row>
    <row r="5462" spans="1:4">
      <c r="A5462" t="s">
        <v>4</v>
      </c>
      <c r="B5462" s="4" t="s">
        <v>5</v>
      </c>
      <c r="C5462" s="4" t="s">
        <v>13</v>
      </c>
      <c r="D5462" s="4" t="s">
        <v>10</v>
      </c>
      <c r="E5462" s="4" t="s">
        <v>10</v>
      </c>
      <c r="F5462" s="4" t="s">
        <v>10</v>
      </c>
      <c r="G5462" s="4" t="s">
        <v>10</v>
      </c>
      <c r="H5462" s="4" t="s">
        <v>13</v>
      </c>
    </row>
    <row r="5463" spans="1:4">
      <c r="A5463" t="n">
        <v>34560</v>
      </c>
      <c r="B5463" s="29" t="n">
        <v>25</v>
      </c>
      <c r="C5463" s="7" t="n">
        <v>5</v>
      </c>
      <c r="D5463" s="7" t="n">
        <v>65535</v>
      </c>
      <c r="E5463" s="7" t="n">
        <v>500</v>
      </c>
      <c r="F5463" s="7" t="n">
        <v>800</v>
      </c>
      <c r="G5463" s="7" t="n">
        <v>140</v>
      </c>
      <c r="H5463" s="7" t="n">
        <v>0</v>
      </c>
    </row>
    <row r="5464" spans="1:4">
      <c r="A5464" t="s">
        <v>4</v>
      </c>
      <c r="B5464" s="4" t="s">
        <v>5</v>
      </c>
      <c r="C5464" s="4" t="s">
        <v>10</v>
      </c>
      <c r="D5464" s="4" t="s">
        <v>13</v>
      </c>
      <c r="E5464" s="4" t="s">
        <v>72</v>
      </c>
      <c r="F5464" s="4" t="s">
        <v>13</v>
      </c>
      <c r="G5464" s="4" t="s">
        <v>13</v>
      </c>
    </row>
    <row r="5465" spans="1:4">
      <c r="A5465" t="n">
        <v>34571</v>
      </c>
      <c r="B5465" s="30" t="n">
        <v>24</v>
      </c>
      <c r="C5465" s="7" t="n">
        <v>65533</v>
      </c>
      <c r="D5465" s="7" t="n">
        <v>11</v>
      </c>
      <c r="E5465" s="7" t="s">
        <v>172</v>
      </c>
      <c r="F5465" s="7" t="n">
        <v>2</v>
      </c>
      <c r="G5465" s="7" t="n">
        <v>0</v>
      </c>
    </row>
    <row r="5466" spans="1:4">
      <c r="A5466" t="s">
        <v>4</v>
      </c>
      <c r="B5466" s="4" t="s">
        <v>5</v>
      </c>
    </row>
    <row r="5467" spans="1:4">
      <c r="A5467" t="n">
        <v>34604</v>
      </c>
      <c r="B5467" s="53" t="n">
        <v>28</v>
      </c>
    </row>
    <row r="5468" spans="1:4">
      <c r="A5468" t="s">
        <v>4</v>
      </c>
      <c r="B5468" s="4" t="s">
        <v>5</v>
      </c>
      <c r="C5468" s="4" t="s">
        <v>13</v>
      </c>
    </row>
    <row r="5469" spans="1:4">
      <c r="A5469" t="n">
        <v>34605</v>
      </c>
      <c r="B5469" s="33" t="n">
        <v>27</v>
      </c>
      <c r="C5469" s="7" t="n">
        <v>0</v>
      </c>
    </row>
    <row r="5470" spans="1:4">
      <c r="A5470" t="s">
        <v>4</v>
      </c>
      <c r="B5470" s="4" t="s">
        <v>5</v>
      </c>
      <c r="C5470" s="4" t="s">
        <v>13</v>
      </c>
    </row>
    <row r="5471" spans="1:4">
      <c r="A5471" t="n">
        <v>34607</v>
      </c>
      <c r="B5471" s="33" t="n">
        <v>27</v>
      </c>
      <c r="C5471" s="7" t="n">
        <v>1</v>
      </c>
    </row>
    <row r="5472" spans="1:4">
      <c r="A5472" t="s">
        <v>4</v>
      </c>
      <c r="B5472" s="4" t="s">
        <v>5</v>
      </c>
      <c r="C5472" s="4" t="s">
        <v>13</v>
      </c>
      <c r="D5472" s="4" t="s">
        <v>10</v>
      </c>
      <c r="E5472" s="4" t="s">
        <v>10</v>
      </c>
      <c r="F5472" s="4" t="s">
        <v>10</v>
      </c>
      <c r="G5472" s="4" t="s">
        <v>10</v>
      </c>
      <c r="H5472" s="4" t="s">
        <v>13</v>
      </c>
    </row>
    <row r="5473" spans="1:8">
      <c r="A5473" t="n">
        <v>34609</v>
      </c>
      <c r="B5473" s="29" t="n">
        <v>25</v>
      </c>
      <c r="C5473" s="7" t="n">
        <v>5</v>
      </c>
      <c r="D5473" s="7" t="n">
        <v>65535</v>
      </c>
      <c r="E5473" s="7" t="n">
        <v>65535</v>
      </c>
      <c r="F5473" s="7" t="n">
        <v>65535</v>
      </c>
      <c r="G5473" s="7" t="n">
        <v>65535</v>
      </c>
      <c r="H5473" s="7" t="n">
        <v>0</v>
      </c>
    </row>
    <row r="5474" spans="1:8">
      <c r="A5474" t="s">
        <v>4</v>
      </c>
      <c r="B5474" s="4" t="s">
        <v>5</v>
      </c>
      <c r="C5474" s="4" t="s">
        <v>13</v>
      </c>
      <c r="D5474" s="4" t="s">
        <v>10</v>
      </c>
      <c r="E5474" s="4" t="s">
        <v>13</v>
      </c>
      <c r="F5474" s="4" t="s">
        <v>13</v>
      </c>
      <c r="G5474" s="4" t="s">
        <v>20</v>
      </c>
    </row>
    <row r="5475" spans="1:8">
      <c r="A5475" t="n">
        <v>34620</v>
      </c>
      <c r="B5475" s="10" t="n">
        <v>5</v>
      </c>
      <c r="C5475" s="7" t="n">
        <v>30</v>
      </c>
      <c r="D5475" s="7" t="n">
        <v>16</v>
      </c>
      <c r="E5475" s="7" t="n">
        <v>8</v>
      </c>
      <c r="F5475" s="7" t="n">
        <v>1</v>
      </c>
      <c r="G5475" s="11" t="n">
        <f t="normal" ca="1">A5489</f>
        <v>0</v>
      </c>
    </row>
    <row r="5476" spans="1:8">
      <c r="A5476" t="s">
        <v>4</v>
      </c>
      <c r="B5476" s="4" t="s">
        <v>5</v>
      </c>
      <c r="C5476" s="4" t="s">
        <v>13</v>
      </c>
      <c r="D5476" s="4" t="s">
        <v>10</v>
      </c>
      <c r="E5476" s="4" t="s">
        <v>6</v>
      </c>
    </row>
    <row r="5477" spans="1:8">
      <c r="A5477" t="n">
        <v>34630</v>
      </c>
      <c r="B5477" s="40" t="n">
        <v>51</v>
      </c>
      <c r="C5477" s="7" t="n">
        <v>4</v>
      </c>
      <c r="D5477" s="7" t="n">
        <v>0</v>
      </c>
      <c r="E5477" s="7" t="s">
        <v>173</v>
      </c>
    </row>
    <row r="5478" spans="1:8">
      <c r="A5478" t="s">
        <v>4</v>
      </c>
      <c r="B5478" s="4" t="s">
        <v>5</v>
      </c>
      <c r="C5478" s="4" t="s">
        <v>10</v>
      </c>
    </row>
    <row r="5479" spans="1:8">
      <c r="A5479" t="n">
        <v>34644</v>
      </c>
      <c r="B5479" s="35" t="n">
        <v>16</v>
      </c>
      <c r="C5479" s="7" t="n">
        <v>0</v>
      </c>
    </row>
    <row r="5480" spans="1:8">
      <c r="A5480" t="s">
        <v>4</v>
      </c>
      <c r="B5480" s="4" t="s">
        <v>5</v>
      </c>
      <c r="C5480" s="4" t="s">
        <v>10</v>
      </c>
      <c r="D5480" s="4" t="s">
        <v>72</v>
      </c>
      <c r="E5480" s="4" t="s">
        <v>13</v>
      </c>
      <c r="F5480" s="4" t="s">
        <v>13</v>
      </c>
    </row>
    <row r="5481" spans="1:8">
      <c r="A5481" t="n">
        <v>34647</v>
      </c>
      <c r="B5481" s="52" t="n">
        <v>26</v>
      </c>
      <c r="C5481" s="7" t="n">
        <v>0</v>
      </c>
      <c r="D5481" s="7" t="s">
        <v>174</v>
      </c>
      <c r="E5481" s="7" t="n">
        <v>2</v>
      </c>
      <c r="F5481" s="7" t="n">
        <v>0</v>
      </c>
    </row>
    <row r="5482" spans="1:8">
      <c r="A5482" t="s">
        <v>4</v>
      </c>
      <c r="B5482" s="4" t="s">
        <v>5</v>
      </c>
    </row>
    <row r="5483" spans="1:8">
      <c r="A5483" t="n">
        <v>34710</v>
      </c>
      <c r="B5483" s="53" t="n">
        <v>28</v>
      </c>
    </row>
    <row r="5484" spans="1:8">
      <c r="A5484" t="s">
        <v>4</v>
      </c>
      <c r="B5484" s="4" t="s">
        <v>5</v>
      </c>
      <c r="C5484" s="4" t="s">
        <v>10</v>
      </c>
      <c r="D5484" s="4" t="s">
        <v>13</v>
      </c>
    </row>
    <row r="5485" spans="1:8">
      <c r="A5485" t="n">
        <v>34711</v>
      </c>
      <c r="B5485" s="54" t="n">
        <v>89</v>
      </c>
      <c r="C5485" s="7" t="n">
        <v>65533</v>
      </c>
      <c r="D5485" s="7" t="n">
        <v>1</v>
      </c>
    </row>
    <row r="5486" spans="1:8">
      <c r="A5486" t="s">
        <v>4</v>
      </c>
      <c r="B5486" s="4" t="s">
        <v>5</v>
      </c>
      <c r="C5486" s="4" t="s">
        <v>10</v>
      </c>
    </row>
    <row r="5487" spans="1:8">
      <c r="A5487" t="n">
        <v>34715</v>
      </c>
      <c r="B5487" s="12" t="n">
        <v>12</v>
      </c>
      <c r="C5487" s="7" t="n">
        <v>16</v>
      </c>
    </row>
    <row r="5488" spans="1:8">
      <c r="A5488" t="s">
        <v>4</v>
      </c>
      <c r="B5488" s="4" t="s">
        <v>5</v>
      </c>
      <c r="C5488" s="4" t="s">
        <v>13</v>
      </c>
      <c r="D5488" s="4" t="s">
        <v>6</v>
      </c>
    </row>
    <row r="5489" spans="1:8">
      <c r="A5489" t="n">
        <v>34718</v>
      </c>
      <c r="B5489" s="8" t="n">
        <v>2</v>
      </c>
      <c r="C5489" s="7" t="n">
        <v>10</v>
      </c>
      <c r="D5489" s="7" t="s">
        <v>154</v>
      </c>
    </row>
    <row r="5490" spans="1:8">
      <c r="A5490" t="s">
        <v>4</v>
      </c>
      <c r="B5490" s="4" t="s">
        <v>5</v>
      </c>
      <c r="C5490" s="4" t="s">
        <v>10</v>
      </c>
    </row>
    <row r="5491" spans="1:8">
      <c r="A5491" t="n">
        <v>34741</v>
      </c>
      <c r="B5491" s="35" t="n">
        <v>16</v>
      </c>
      <c r="C5491" s="7" t="n">
        <v>0</v>
      </c>
    </row>
    <row r="5492" spans="1:8">
      <c r="A5492" t="s">
        <v>4</v>
      </c>
      <c r="B5492" s="4" t="s">
        <v>5</v>
      </c>
      <c r="C5492" s="4" t="s">
        <v>13</v>
      </c>
      <c r="D5492" s="4" t="s">
        <v>6</v>
      </c>
    </row>
    <row r="5493" spans="1:8">
      <c r="A5493" t="n">
        <v>34744</v>
      </c>
      <c r="B5493" s="8" t="n">
        <v>2</v>
      </c>
      <c r="C5493" s="7" t="n">
        <v>10</v>
      </c>
      <c r="D5493" s="7" t="s">
        <v>146</v>
      </c>
    </row>
    <row r="5494" spans="1:8">
      <c r="A5494" t="s">
        <v>4</v>
      </c>
      <c r="B5494" s="4" t="s">
        <v>5</v>
      </c>
      <c r="C5494" s="4" t="s">
        <v>10</v>
      </c>
    </row>
    <row r="5495" spans="1:8">
      <c r="A5495" t="n">
        <v>34762</v>
      </c>
      <c r="B5495" s="35" t="n">
        <v>16</v>
      </c>
      <c r="C5495" s="7" t="n">
        <v>0</v>
      </c>
    </row>
    <row r="5496" spans="1:8">
      <c r="A5496" t="s">
        <v>4</v>
      </c>
      <c r="B5496" s="4" t="s">
        <v>5</v>
      </c>
      <c r="C5496" s="4" t="s">
        <v>13</v>
      </c>
      <c r="D5496" s="4" t="s">
        <v>6</v>
      </c>
    </row>
    <row r="5497" spans="1:8">
      <c r="A5497" t="n">
        <v>34765</v>
      </c>
      <c r="B5497" s="8" t="n">
        <v>2</v>
      </c>
      <c r="C5497" s="7" t="n">
        <v>10</v>
      </c>
      <c r="D5497" s="7" t="s">
        <v>147</v>
      </c>
    </row>
    <row r="5498" spans="1:8">
      <c r="A5498" t="s">
        <v>4</v>
      </c>
      <c r="B5498" s="4" t="s">
        <v>5</v>
      </c>
      <c r="C5498" s="4" t="s">
        <v>10</v>
      </c>
    </row>
    <row r="5499" spans="1:8">
      <c r="A5499" t="n">
        <v>34784</v>
      </c>
      <c r="B5499" s="35" t="n">
        <v>16</v>
      </c>
      <c r="C5499" s="7" t="n">
        <v>0</v>
      </c>
    </row>
    <row r="5500" spans="1:8">
      <c r="A5500" t="s">
        <v>4</v>
      </c>
      <c r="B5500" s="4" t="s">
        <v>5</v>
      </c>
      <c r="C5500" s="4" t="s">
        <v>13</v>
      </c>
    </row>
    <row r="5501" spans="1:8">
      <c r="A5501" t="n">
        <v>34787</v>
      </c>
      <c r="B5501" s="34" t="n">
        <v>23</v>
      </c>
      <c r="C5501" s="7" t="n">
        <v>20</v>
      </c>
    </row>
    <row r="5502" spans="1:8">
      <c r="A5502" t="s">
        <v>4</v>
      </c>
      <c r="B5502" s="4" t="s">
        <v>5</v>
      </c>
    </row>
    <row r="5503" spans="1:8">
      <c r="A5503" t="n">
        <v>34789</v>
      </c>
      <c r="B5503" s="5" t="n">
        <v>1</v>
      </c>
    </row>
    <row r="5504" spans="1:8" s="3" customFormat="1" customHeight="0">
      <c r="A5504" s="3" t="s">
        <v>2</v>
      </c>
      <c r="B5504" s="3" t="s">
        <v>175</v>
      </c>
    </row>
    <row r="5505" spans="1:4">
      <c r="A5505" t="s">
        <v>4</v>
      </c>
      <c r="B5505" s="4" t="s">
        <v>5</v>
      </c>
      <c r="C5505" s="4" t="s">
        <v>13</v>
      </c>
      <c r="D5505" s="4" t="s">
        <v>13</v>
      </c>
      <c r="E5505" s="4" t="s">
        <v>10</v>
      </c>
      <c r="F5505" s="4" t="s">
        <v>10</v>
      </c>
      <c r="G5505" s="4" t="s">
        <v>10</v>
      </c>
      <c r="H5505" s="4" t="s">
        <v>10</v>
      </c>
      <c r="I5505" s="4" t="s">
        <v>10</v>
      </c>
      <c r="J5505" s="4" t="s">
        <v>10</v>
      </c>
      <c r="K5505" s="4" t="s">
        <v>10</v>
      </c>
      <c r="L5505" s="4" t="s">
        <v>10</v>
      </c>
      <c r="M5505" s="4" t="s">
        <v>10</v>
      </c>
      <c r="N5505" s="4" t="s">
        <v>10</v>
      </c>
      <c r="O5505" s="4" t="s">
        <v>10</v>
      </c>
      <c r="P5505" s="4" t="s">
        <v>10</v>
      </c>
      <c r="Q5505" s="4" t="s">
        <v>10</v>
      </c>
      <c r="R5505" s="4" t="s">
        <v>10</v>
      </c>
      <c r="S5505" s="4" t="s">
        <v>10</v>
      </c>
    </row>
    <row r="5506" spans="1:4">
      <c r="A5506" t="n">
        <v>34792</v>
      </c>
      <c r="B5506" s="55" t="n">
        <v>161</v>
      </c>
      <c r="C5506" s="7" t="n">
        <v>2</v>
      </c>
      <c r="D5506" s="7" t="n">
        <v>12</v>
      </c>
      <c r="E5506" s="7" t="n">
        <v>8433</v>
      </c>
      <c r="F5506" s="7" t="n">
        <v>8434</v>
      </c>
      <c r="G5506" s="7" t="n">
        <v>8944</v>
      </c>
      <c r="H5506" s="7" t="n">
        <v>8949</v>
      </c>
      <c r="I5506" s="7" t="n">
        <v>8950</v>
      </c>
      <c r="J5506" s="7" t="n">
        <v>8953</v>
      </c>
      <c r="K5506" s="7" t="n">
        <v>8954</v>
      </c>
      <c r="L5506" s="7" t="n">
        <v>8958</v>
      </c>
      <c r="M5506" s="7" t="n">
        <v>9712</v>
      </c>
      <c r="N5506" s="7" t="n">
        <v>9721</v>
      </c>
      <c r="O5506" s="7" t="n">
        <v>9724</v>
      </c>
      <c r="P5506" s="7" t="n">
        <v>10225</v>
      </c>
      <c r="Q5506" s="7" t="n">
        <v>0</v>
      </c>
      <c r="R5506" s="7" t="n">
        <v>0</v>
      </c>
      <c r="S5506" s="7" t="n">
        <v>0</v>
      </c>
    </row>
    <row r="5507" spans="1:4">
      <c r="A5507" t="s">
        <v>4</v>
      </c>
      <c r="B5507" s="4" t="s">
        <v>5</v>
      </c>
      <c r="C5507" s="4" t="s">
        <v>13</v>
      </c>
      <c r="D5507" s="4" t="s">
        <v>22</v>
      </c>
      <c r="E5507" s="4" t="s">
        <v>22</v>
      </c>
      <c r="F5507" s="4" t="s">
        <v>22</v>
      </c>
    </row>
    <row r="5508" spans="1:4">
      <c r="A5508" t="n">
        <v>34825</v>
      </c>
      <c r="B5508" s="55" t="n">
        <v>161</v>
      </c>
      <c r="C5508" s="7" t="n">
        <v>3</v>
      </c>
      <c r="D5508" s="7" t="n">
        <v>1</v>
      </c>
      <c r="E5508" s="7" t="n">
        <v>1.60000002384186</v>
      </c>
      <c r="F5508" s="7" t="n">
        <v>0.0900000035762787</v>
      </c>
    </row>
    <row r="5509" spans="1:4">
      <c r="A5509" t="s">
        <v>4</v>
      </c>
      <c r="B5509" s="4" t="s">
        <v>5</v>
      </c>
      <c r="C5509" s="4" t="s">
        <v>13</v>
      </c>
      <c r="D5509" s="4" t="s">
        <v>10</v>
      </c>
      <c r="E5509" s="4" t="s">
        <v>13</v>
      </c>
      <c r="F5509" s="4" t="s">
        <v>13</v>
      </c>
      <c r="G5509" s="4" t="s">
        <v>13</v>
      </c>
      <c r="H5509" s="4" t="s">
        <v>13</v>
      </c>
      <c r="I5509" s="4" t="s">
        <v>13</v>
      </c>
      <c r="J5509" s="4" t="s">
        <v>13</v>
      </c>
      <c r="K5509" s="4" t="s">
        <v>13</v>
      </c>
      <c r="L5509" s="4" t="s">
        <v>13</v>
      </c>
      <c r="M5509" s="4" t="s">
        <v>13</v>
      </c>
      <c r="N5509" s="4" t="s">
        <v>13</v>
      </c>
      <c r="O5509" s="4" t="s">
        <v>13</v>
      </c>
      <c r="P5509" s="4" t="s">
        <v>13</v>
      </c>
      <c r="Q5509" s="4" t="s">
        <v>13</v>
      </c>
      <c r="R5509" s="4" t="s">
        <v>13</v>
      </c>
      <c r="S5509" s="4" t="s">
        <v>13</v>
      </c>
      <c r="T5509" s="4" t="s">
        <v>13</v>
      </c>
    </row>
    <row r="5510" spans="1:4">
      <c r="A5510" t="n">
        <v>34839</v>
      </c>
      <c r="B5510" s="55" t="n">
        <v>161</v>
      </c>
      <c r="C5510" s="7" t="n">
        <v>0</v>
      </c>
      <c r="D5510" s="7" t="n">
        <v>2</v>
      </c>
      <c r="E5510" s="7" t="n">
        <v>1</v>
      </c>
      <c r="F5510" s="7" t="n">
        <v>0</v>
      </c>
      <c r="G5510" s="7" t="n">
        <v>0</v>
      </c>
      <c r="H5510" s="7" t="n">
        <v>0</v>
      </c>
      <c r="I5510" s="7" t="n">
        <v>0</v>
      </c>
      <c r="J5510" s="7" t="n">
        <v>0</v>
      </c>
      <c r="K5510" s="7" t="n">
        <v>6</v>
      </c>
      <c r="L5510" s="7" t="n">
        <v>0</v>
      </c>
      <c r="M5510" s="7" t="n">
        <v>0</v>
      </c>
      <c r="N5510" s="7" t="n">
        <v>0</v>
      </c>
      <c r="O5510" s="7" t="n">
        <v>0</v>
      </c>
      <c r="P5510" s="7" t="n">
        <v>0</v>
      </c>
      <c r="Q5510" s="7" t="n">
        <v>0</v>
      </c>
      <c r="R5510" s="7" t="n">
        <v>0</v>
      </c>
      <c r="S5510" s="7" t="n">
        <v>0</v>
      </c>
      <c r="T5510" s="7" t="n">
        <v>0</v>
      </c>
    </row>
    <row r="5511" spans="1:4">
      <c r="A5511" t="s">
        <v>4</v>
      </c>
      <c r="B5511" s="4" t="s">
        <v>5</v>
      </c>
      <c r="C5511" s="4" t="s">
        <v>13</v>
      </c>
      <c r="D5511" s="4" t="s">
        <v>22</v>
      </c>
      <c r="E5511" s="4" t="s">
        <v>22</v>
      </c>
      <c r="F5511" s="4" t="s">
        <v>22</v>
      </c>
    </row>
    <row r="5512" spans="1:4">
      <c r="A5512" t="n">
        <v>34859</v>
      </c>
      <c r="B5512" s="55" t="n">
        <v>161</v>
      </c>
      <c r="C5512" s="7" t="n">
        <v>3</v>
      </c>
      <c r="D5512" s="7" t="n">
        <v>1</v>
      </c>
      <c r="E5512" s="7" t="n">
        <v>1.60000002384186</v>
      </c>
      <c r="F5512" s="7" t="n">
        <v>0.0900000035762787</v>
      </c>
    </row>
    <row r="5513" spans="1:4">
      <c r="A5513" t="s">
        <v>4</v>
      </c>
      <c r="B5513" s="4" t="s">
        <v>5</v>
      </c>
      <c r="C5513" s="4" t="s">
        <v>13</v>
      </c>
      <c r="D5513" s="4" t="s">
        <v>10</v>
      </c>
      <c r="E5513" s="4" t="s">
        <v>13</v>
      </c>
      <c r="F5513" s="4" t="s">
        <v>13</v>
      </c>
      <c r="G5513" s="4" t="s">
        <v>13</v>
      </c>
      <c r="H5513" s="4" t="s">
        <v>13</v>
      </c>
      <c r="I5513" s="4" t="s">
        <v>13</v>
      </c>
      <c r="J5513" s="4" t="s">
        <v>13</v>
      </c>
      <c r="K5513" s="4" t="s">
        <v>13</v>
      </c>
      <c r="L5513" s="4" t="s">
        <v>13</v>
      </c>
      <c r="M5513" s="4" t="s">
        <v>13</v>
      </c>
      <c r="N5513" s="4" t="s">
        <v>13</v>
      </c>
      <c r="O5513" s="4" t="s">
        <v>13</v>
      </c>
      <c r="P5513" s="4" t="s">
        <v>13</v>
      </c>
      <c r="Q5513" s="4" t="s">
        <v>13</v>
      </c>
      <c r="R5513" s="4" t="s">
        <v>13</v>
      </c>
      <c r="S5513" s="4" t="s">
        <v>13</v>
      </c>
      <c r="T5513" s="4" t="s">
        <v>13</v>
      </c>
    </row>
    <row r="5514" spans="1:4">
      <c r="A5514" t="n">
        <v>34873</v>
      </c>
      <c r="B5514" s="55" t="n">
        <v>161</v>
      </c>
      <c r="C5514" s="7" t="n">
        <v>0</v>
      </c>
      <c r="D5514" s="7" t="n">
        <v>3</v>
      </c>
      <c r="E5514" s="7" t="n">
        <v>1</v>
      </c>
      <c r="F5514" s="7" t="n">
        <v>0</v>
      </c>
      <c r="G5514" s="7" t="n">
        <v>0</v>
      </c>
      <c r="H5514" s="7" t="n">
        <v>0</v>
      </c>
      <c r="I5514" s="7" t="n">
        <v>0</v>
      </c>
      <c r="J5514" s="7" t="n">
        <v>0</v>
      </c>
      <c r="K5514" s="7" t="n">
        <v>0</v>
      </c>
      <c r="L5514" s="7" t="n">
        <v>0</v>
      </c>
      <c r="M5514" s="7" t="n">
        <v>8</v>
      </c>
      <c r="N5514" s="7" t="n">
        <v>0</v>
      </c>
      <c r="O5514" s="7" t="n">
        <v>0</v>
      </c>
      <c r="P5514" s="7" t="n">
        <v>0</v>
      </c>
      <c r="Q5514" s="7" t="n">
        <v>0</v>
      </c>
      <c r="R5514" s="7" t="n">
        <v>0</v>
      </c>
      <c r="S5514" s="7" t="n">
        <v>0</v>
      </c>
      <c r="T5514" s="7" t="n">
        <v>0</v>
      </c>
    </row>
    <row r="5515" spans="1:4">
      <c r="A5515" t="s">
        <v>4</v>
      </c>
      <c r="B5515" s="4" t="s">
        <v>5</v>
      </c>
      <c r="C5515" s="4" t="s">
        <v>13</v>
      </c>
      <c r="D5515" s="4" t="s">
        <v>22</v>
      </c>
      <c r="E5515" s="4" t="s">
        <v>22</v>
      </c>
      <c r="F5515" s="4" t="s">
        <v>22</v>
      </c>
    </row>
    <row r="5516" spans="1:4">
      <c r="A5516" t="n">
        <v>34893</v>
      </c>
      <c r="B5516" s="55" t="n">
        <v>161</v>
      </c>
      <c r="C5516" s="7" t="n">
        <v>3</v>
      </c>
      <c r="D5516" s="7" t="n">
        <v>1</v>
      </c>
      <c r="E5516" s="7" t="n">
        <v>1.60000002384186</v>
      </c>
      <c r="F5516" s="7" t="n">
        <v>0.0900000035762787</v>
      </c>
    </row>
    <row r="5517" spans="1:4">
      <c r="A5517" t="s">
        <v>4</v>
      </c>
      <c r="B5517" s="4" t="s">
        <v>5</v>
      </c>
      <c r="C5517" s="4" t="s">
        <v>13</v>
      </c>
      <c r="D5517" s="4" t="s">
        <v>10</v>
      </c>
      <c r="E5517" s="4" t="s">
        <v>13</v>
      </c>
      <c r="F5517" s="4" t="s">
        <v>13</v>
      </c>
      <c r="G5517" s="4" t="s">
        <v>13</v>
      </c>
      <c r="H5517" s="4" t="s">
        <v>13</v>
      </c>
      <c r="I5517" s="4" t="s">
        <v>13</v>
      </c>
      <c r="J5517" s="4" t="s">
        <v>13</v>
      </c>
      <c r="K5517" s="4" t="s">
        <v>13</v>
      </c>
      <c r="L5517" s="4" t="s">
        <v>13</v>
      </c>
      <c r="M5517" s="4" t="s">
        <v>13</v>
      </c>
      <c r="N5517" s="4" t="s">
        <v>13</v>
      </c>
      <c r="O5517" s="4" t="s">
        <v>13</v>
      </c>
      <c r="P5517" s="4" t="s">
        <v>13</v>
      </c>
      <c r="Q5517" s="4" t="s">
        <v>13</v>
      </c>
      <c r="R5517" s="4" t="s">
        <v>13</v>
      </c>
      <c r="S5517" s="4" t="s">
        <v>13</v>
      </c>
      <c r="T5517" s="4" t="s">
        <v>13</v>
      </c>
    </row>
    <row r="5518" spans="1:4">
      <c r="A5518" t="n">
        <v>34907</v>
      </c>
      <c r="B5518" s="55" t="n">
        <v>161</v>
      </c>
      <c r="C5518" s="7" t="n">
        <v>0</v>
      </c>
      <c r="D5518" s="7" t="n">
        <v>4</v>
      </c>
      <c r="E5518" s="7" t="n">
        <v>1</v>
      </c>
      <c r="F5518" s="7" t="n">
        <v>0</v>
      </c>
      <c r="G5518" s="7" t="n">
        <v>0</v>
      </c>
      <c r="H5518" s="7" t="n">
        <v>0</v>
      </c>
      <c r="I5518" s="7" t="n">
        <v>4</v>
      </c>
      <c r="J5518" s="7" t="n">
        <v>0</v>
      </c>
      <c r="K5518" s="7" t="n">
        <v>0</v>
      </c>
      <c r="L5518" s="7" t="n">
        <v>0</v>
      </c>
      <c r="M5518" s="7" t="n">
        <v>0</v>
      </c>
      <c r="N5518" s="7" t="n">
        <v>0</v>
      </c>
      <c r="O5518" s="7" t="n">
        <v>0</v>
      </c>
      <c r="P5518" s="7" t="n">
        <v>0</v>
      </c>
      <c r="Q5518" s="7" t="n">
        <v>0</v>
      </c>
      <c r="R5518" s="7" t="n">
        <v>0</v>
      </c>
      <c r="S5518" s="7" t="n">
        <v>0</v>
      </c>
      <c r="T5518" s="7" t="n">
        <v>0</v>
      </c>
    </row>
    <row r="5519" spans="1:4">
      <c r="A5519" t="s">
        <v>4</v>
      </c>
      <c r="B5519" s="4" t="s">
        <v>5</v>
      </c>
      <c r="C5519" s="4" t="s">
        <v>13</v>
      </c>
      <c r="D5519" s="4" t="s">
        <v>22</v>
      </c>
      <c r="E5519" s="4" t="s">
        <v>22</v>
      </c>
      <c r="F5519" s="4" t="s">
        <v>22</v>
      </c>
    </row>
    <row r="5520" spans="1:4">
      <c r="A5520" t="n">
        <v>34927</v>
      </c>
      <c r="B5520" s="55" t="n">
        <v>161</v>
      </c>
      <c r="C5520" s="7" t="n">
        <v>3</v>
      </c>
      <c r="D5520" s="7" t="n">
        <v>1</v>
      </c>
      <c r="E5520" s="7" t="n">
        <v>1.60000002384186</v>
      </c>
      <c r="F5520" s="7" t="n">
        <v>0.0900000035762787</v>
      </c>
    </row>
    <row r="5521" spans="1:20">
      <c r="A5521" t="s">
        <v>4</v>
      </c>
      <c r="B5521" s="4" t="s">
        <v>5</v>
      </c>
      <c r="C5521" s="4" t="s">
        <v>13</v>
      </c>
      <c r="D5521" s="4" t="s">
        <v>10</v>
      </c>
      <c r="E5521" s="4" t="s">
        <v>13</v>
      </c>
      <c r="F5521" s="4" t="s">
        <v>13</v>
      </c>
      <c r="G5521" s="4" t="s">
        <v>13</v>
      </c>
      <c r="H5521" s="4" t="s">
        <v>13</v>
      </c>
      <c r="I5521" s="4" t="s">
        <v>13</v>
      </c>
      <c r="J5521" s="4" t="s">
        <v>13</v>
      </c>
      <c r="K5521" s="4" t="s">
        <v>13</v>
      </c>
      <c r="L5521" s="4" t="s">
        <v>13</v>
      </c>
      <c r="M5521" s="4" t="s">
        <v>13</v>
      </c>
      <c r="N5521" s="4" t="s">
        <v>13</v>
      </c>
      <c r="O5521" s="4" t="s">
        <v>13</v>
      </c>
      <c r="P5521" s="4" t="s">
        <v>13</v>
      </c>
      <c r="Q5521" s="4" t="s">
        <v>13</v>
      </c>
      <c r="R5521" s="4" t="s">
        <v>13</v>
      </c>
      <c r="S5521" s="4" t="s">
        <v>13</v>
      </c>
      <c r="T5521" s="4" t="s">
        <v>13</v>
      </c>
    </row>
    <row r="5522" spans="1:20">
      <c r="A5522" t="n">
        <v>34941</v>
      </c>
      <c r="B5522" s="55" t="n">
        <v>161</v>
      </c>
      <c r="C5522" s="7" t="n">
        <v>0</v>
      </c>
      <c r="D5522" s="7" t="n">
        <v>7032</v>
      </c>
      <c r="E5522" s="7" t="n">
        <v>1</v>
      </c>
      <c r="F5522" s="7" t="n">
        <v>1</v>
      </c>
      <c r="G5522" s="7" t="n">
        <v>0</v>
      </c>
      <c r="H5522" s="7" t="n">
        <v>0</v>
      </c>
      <c r="I5522" s="7" t="n">
        <v>0</v>
      </c>
      <c r="J5522" s="7" t="n">
        <v>0</v>
      </c>
      <c r="K5522" s="7" t="n">
        <v>0</v>
      </c>
      <c r="L5522" s="7" t="n">
        <v>0</v>
      </c>
      <c r="M5522" s="7" t="n">
        <v>0</v>
      </c>
      <c r="N5522" s="7" t="n">
        <v>0</v>
      </c>
      <c r="O5522" s="7" t="n">
        <v>0</v>
      </c>
      <c r="P5522" s="7" t="n">
        <v>0</v>
      </c>
      <c r="Q5522" s="7" t="n">
        <v>0</v>
      </c>
      <c r="R5522" s="7" t="n">
        <v>0</v>
      </c>
      <c r="S5522" s="7" t="n">
        <v>0</v>
      </c>
      <c r="T5522" s="7" t="n">
        <v>0</v>
      </c>
    </row>
    <row r="5523" spans="1:20">
      <c r="A5523" t="s">
        <v>4</v>
      </c>
      <c r="B5523" s="4" t="s">
        <v>5</v>
      </c>
      <c r="C5523" s="4" t="s">
        <v>13</v>
      </c>
      <c r="D5523" s="4" t="s">
        <v>22</v>
      </c>
      <c r="E5523" s="4" t="s">
        <v>22</v>
      </c>
      <c r="F5523" s="4" t="s">
        <v>22</v>
      </c>
    </row>
    <row r="5524" spans="1:20">
      <c r="A5524" t="n">
        <v>34961</v>
      </c>
      <c r="B5524" s="55" t="n">
        <v>161</v>
      </c>
      <c r="C5524" s="7" t="n">
        <v>3</v>
      </c>
      <c r="D5524" s="7" t="n">
        <v>1</v>
      </c>
      <c r="E5524" s="7" t="n">
        <v>1.60000002384186</v>
      </c>
      <c r="F5524" s="7" t="n">
        <v>0.0900000035762787</v>
      </c>
    </row>
    <row r="5525" spans="1:20">
      <c r="A5525" t="s">
        <v>4</v>
      </c>
      <c r="B5525" s="4" t="s">
        <v>5</v>
      </c>
      <c r="C5525" s="4" t="s">
        <v>13</v>
      </c>
      <c r="D5525" s="4" t="s">
        <v>10</v>
      </c>
      <c r="E5525" s="4" t="s">
        <v>13</v>
      </c>
      <c r="F5525" s="4" t="s">
        <v>13</v>
      </c>
      <c r="G5525" s="4" t="s">
        <v>13</v>
      </c>
      <c r="H5525" s="4" t="s">
        <v>13</v>
      </c>
      <c r="I5525" s="4" t="s">
        <v>13</v>
      </c>
      <c r="J5525" s="4" t="s">
        <v>13</v>
      </c>
      <c r="K5525" s="4" t="s">
        <v>13</v>
      </c>
      <c r="L5525" s="4" t="s">
        <v>13</v>
      </c>
      <c r="M5525" s="4" t="s">
        <v>13</v>
      </c>
      <c r="N5525" s="4" t="s">
        <v>13</v>
      </c>
      <c r="O5525" s="4" t="s">
        <v>13</v>
      </c>
      <c r="P5525" s="4" t="s">
        <v>13</v>
      </c>
      <c r="Q5525" s="4" t="s">
        <v>13</v>
      </c>
      <c r="R5525" s="4" t="s">
        <v>13</v>
      </c>
      <c r="S5525" s="4" t="s">
        <v>13</v>
      </c>
      <c r="T5525" s="4" t="s">
        <v>13</v>
      </c>
    </row>
    <row r="5526" spans="1:20">
      <c r="A5526" t="n">
        <v>34975</v>
      </c>
      <c r="B5526" s="55" t="n">
        <v>161</v>
      </c>
      <c r="C5526" s="7" t="n">
        <v>0</v>
      </c>
      <c r="D5526" s="7" t="n">
        <v>7</v>
      </c>
      <c r="E5526" s="7" t="n">
        <v>1</v>
      </c>
      <c r="F5526" s="7" t="n">
        <v>0</v>
      </c>
      <c r="G5526" s="7" t="n">
        <v>0</v>
      </c>
      <c r="H5526" s="7" t="n">
        <v>0</v>
      </c>
      <c r="I5526" s="7" t="n">
        <v>0</v>
      </c>
      <c r="J5526" s="7" t="n">
        <v>0</v>
      </c>
      <c r="K5526" s="7" t="n">
        <v>6</v>
      </c>
      <c r="L5526" s="7" t="n">
        <v>0</v>
      </c>
      <c r="M5526" s="7" t="n">
        <v>8</v>
      </c>
      <c r="N5526" s="7" t="n">
        <v>0</v>
      </c>
      <c r="O5526" s="7" t="n">
        <v>0</v>
      </c>
      <c r="P5526" s="7" t="n">
        <v>0</v>
      </c>
      <c r="Q5526" s="7" t="n">
        <v>0</v>
      </c>
      <c r="R5526" s="7" t="n">
        <v>0</v>
      </c>
      <c r="S5526" s="7" t="n">
        <v>0</v>
      </c>
      <c r="T5526" s="7" t="n">
        <v>0</v>
      </c>
    </row>
    <row r="5527" spans="1:20">
      <c r="A5527" t="s">
        <v>4</v>
      </c>
      <c r="B5527" s="4" t="s">
        <v>5</v>
      </c>
      <c r="C5527" s="4" t="s">
        <v>13</v>
      </c>
      <c r="D5527" s="4" t="s">
        <v>22</v>
      </c>
      <c r="E5527" s="4" t="s">
        <v>22</v>
      </c>
      <c r="F5527" s="4" t="s">
        <v>22</v>
      </c>
    </row>
    <row r="5528" spans="1:20">
      <c r="A5528" t="n">
        <v>34995</v>
      </c>
      <c r="B5528" s="55" t="n">
        <v>161</v>
      </c>
      <c r="C5528" s="7" t="n">
        <v>3</v>
      </c>
      <c r="D5528" s="7" t="n">
        <v>1</v>
      </c>
      <c r="E5528" s="7" t="n">
        <v>1.60000002384186</v>
      </c>
      <c r="F5528" s="7" t="n">
        <v>0.0900000035762787</v>
      </c>
    </row>
    <row r="5529" spans="1:20">
      <c r="A5529" t="s">
        <v>4</v>
      </c>
      <c r="B5529" s="4" t="s">
        <v>5</v>
      </c>
      <c r="C5529" s="4" t="s">
        <v>13</v>
      </c>
      <c r="D5529" s="4" t="s">
        <v>10</v>
      </c>
      <c r="E5529" s="4" t="s">
        <v>13</v>
      </c>
      <c r="F5529" s="4" t="s">
        <v>13</v>
      </c>
      <c r="G5529" s="4" t="s">
        <v>13</v>
      </c>
      <c r="H5529" s="4" t="s">
        <v>13</v>
      </c>
      <c r="I5529" s="4" t="s">
        <v>13</v>
      </c>
      <c r="J5529" s="4" t="s">
        <v>13</v>
      </c>
      <c r="K5529" s="4" t="s">
        <v>13</v>
      </c>
      <c r="L5529" s="4" t="s">
        <v>13</v>
      </c>
      <c r="M5529" s="4" t="s">
        <v>13</v>
      </c>
      <c r="N5529" s="4" t="s">
        <v>13</v>
      </c>
      <c r="O5529" s="4" t="s">
        <v>13</v>
      </c>
      <c r="P5529" s="4" t="s">
        <v>13</v>
      </c>
      <c r="Q5529" s="4" t="s">
        <v>13</v>
      </c>
      <c r="R5529" s="4" t="s">
        <v>13</v>
      </c>
      <c r="S5529" s="4" t="s">
        <v>13</v>
      </c>
      <c r="T5529" s="4" t="s">
        <v>13</v>
      </c>
    </row>
    <row r="5530" spans="1:20">
      <c r="A5530" t="n">
        <v>35009</v>
      </c>
      <c r="B5530" s="55" t="n">
        <v>161</v>
      </c>
      <c r="C5530" s="7" t="n">
        <v>0</v>
      </c>
      <c r="D5530" s="7" t="n">
        <v>8</v>
      </c>
      <c r="E5530" s="7" t="n">
        <v>1</v>
      </c>
      <c r="F5530" s="7" t="n">
        <v>0</v>
      </c>
      <c r="G5530" s="7" t="n">
        <v>0</v>
      </c>
      <c r="H5530" s="7" t="n">
        <v>0</v>
      </c>
      <c r="I5530" s="7" t="n">
        <v>0</v>
      </c>
      <c r="J5530" s="7" t="n">
        <v>0</v>
      </c>
      <c r="K5530" s="7" t="n">
        <v>6</v>
      </c>
      <c r="L5530" s="7" t="n">
        <v>0</v>
      </c>
      <c r="M5530" s="7" t="n">
        <v>0</v>
      </c>
      <c r="N5530" s="7" t="n">
        <v>0</v>
      </c>
      <c r="O5530" s="7" t="n">
        <v>0</v>
      </c>
      <c r="P5530" s="7" t="n">
        <v>0</v>
      </c>
      <c r="Q5530" s="7" t="n">
        <v>0</v>
      </c>
      <c r="R5530" s="7" t="n">
        <v>0</v>
      </c>
      <c r="S5530" s="7" t="n">
        <v>0</v>
      </c>
      <c r="T5530" s="7" t="n">
        <v>0</v>
      </c>
    </row>
    <row r="5531" spans="1:20">
      <c r="A5531" t="s">
        <v>4</v>
      </c>
      <c r="B5531" s="4" t="s">
        <v>5</v>
      </c>
      <c r="C5531" s="4" t="s">
        <v>13</v>
      </c>
      <c r="D5531" s="4" t="s">
        <v>22</v>
      </c>
      <c r="E5531" s="4" t="s">
        <v>22</v>
      </c>
      <c r="F5531" s="4" t="s">
        <v>22</v>
      </c>
    </row>
    <row r="5532" spans="1:20">
      <c r="A5532" t="n">
        <v>35029</v>
      </c>
      <c r="B5532" s="55" t="n">
        <v>161</v>
      </c>
      <c r="C5532" s="7" t="n">
        <v>3</v>
      </c>
      <c r="D5532" s="7" t="n">
        <v>1</v>
      </c>
      <c r="E5532" s="7" t="n">
        <v>1.60000002384186</v>
      </c>
      <c r="F5532" s="7" t="n">
        <v>0.0900000035762787</v>
      </c>
    </row>
    <row r="5533" spans="1:20">
      <c r="A5533" t="s">
        <v>4</v>
      </c>
      <c r="B5533" s="4" t="s">
        <v>5</v>
      </c>
      <c r="C5533" s="4" t="s">
        <v>13</v>
      </c>
      <c r="D5533" s="4" t="s">
        <v>10</v>
      </c>
      <c r="E5533" s="4" t="s">
        <v>13</v>
      </c>
      <c r="F5533" s="4" t="s">
        <v>13</v>
      </c>
      <c r="G5533" s="4" t="s">
        <v>13</v>
      </c>
      <c r="H5533" s="4" t="s">
        <v>13</v>
      </c>
      <c r="I5533" s="4" t="s">
        <v>13</v>
      </c>
      <c r="J5533" s="4" t="s">
        <v>13</v>
      </c>
      <c r="K5533" s="4" t="s">
        <v>13</v>
      </c>
      <c r="L5533" s="4" t="s">
        <v>13</v>
      </c>
      <c r="M5533" s="4" t="s">
        <v>13</v>
      </c>
      <c r="N5533" s="4" t="s">
        <v>13</v>
      </c>
      <c r="O5533" s="4" t="s">
        <v>13</v>
      </c>
      <c r="P5533" s="4" t="s">
        <v>13</v>
      </c>
      <c r="Q5533" s="4" t="s">
        <v>13</v>
      </c>
      <c r="R5533" s="4" t="s">
        <v>13</v>
      </c>
      <c r="S5533" s="4" t="s">
        <v>13</v>
      </c>
      <c r="T5533" s="4" t="s">
        <v>13</v>
      </c>
    </row>
    <row r="5534" spans="1:20">
      <c r="A5534" t="n">
        <v>35043</v>
      </c>
      <c r="B5534" s="55" t="n">
        <v>161</v>
      </c>
      <c r="C5534" s="7" t="n">
        <v>0</v>
      </c>
      <c r="D5534" s="7" t="n">
        <v>9</v>
      </c>
      <c r="E5534" s="7" t="n">
        <v>1</v>
      </c>
      <c r="F5534" s="7" t="n">
        <v>0</v>
      </c>
      <c r="G5534" s="7" t="n">
        <v>0</v>
      </c>
      <c r="H5534" s="7" t="n">
        <v>0</v>
      </c>
      <c r="I5534" s="7" t="n">
        <v>0</v>
      </c>
      <c r="J5534" s="7" t="n">
        <v>0</v>
      </c>
      <c r="K5534" s="7" t="n">
        <v>6</v>
      </c>
      <c r="L5534" s="7" t="n">
        <v>0</v>
      </c>
      <c r="M5534" s="7" t="n">
        <v>8</v>
      </c>
      <c r="N5534" s="7" t="n">
        <v>0</v>
      </c>
      <c r="O5534" s="7" t="n">
        <v>0</v>
      </c>
      <c r="P5534" s="7" t="n">
        <v>0</v>
      </c>
      <c r="Q5534" s="7" t="n">
        <v>0</v>
      </c>
      <c r="R5534" s="7" t="n">
        <v>0</v>
      </c>
      <c r="S5534" s="7" t="n">
        <v>0</v>
      </c>
      <c r="T5534" s="7" t="n">
        <v>0</v>
      </c>
    </row>
    <row r="5535" spans="1:20">
      <c r="A5535" t="s">
        <v>4</v>
      </c>
      <c r="B5535" s="4" t="s">
        <v>5</v>
      </c>
      <c r="C5535" s="4" t="s">
        <v>13</v>
      </c>
      <c r="D5535" s="4" t="s">
        <v>22</v>
      </c>
      <c r="E5535" s="4" t="s">
        <v>22</v>
      </c>
      <c r="F5535" s="4" t="s">
        <v>22</v>
      </c>
    </row>
    <row r="5536" spans="1:20">
      <c r="A5536" t="n">
        <v>35063</v>
      </c>
      <c r="B5536" s="55" t="n">
        <v>161</v>
      </c>
      <c r="C5536" s="7" t="n">
        <v>3</v>
      </c>
      <c r="D5536" s="7" t="n">
        <v>1</v>
      </c>
      <c r="E5536" s="7" t="n">
        <v>1.60000002384186</v>
      </c>
      <c r="F5536" s="7" t="n">
        <v>0.0900000035762787</v>
      </c>
    </row>
    <row r="5537" spans="1:20">
      <c r="A5537" t="s">
        <v>4</v>
      </c>
      <c r="B5537" s="4" t="s">
        <v>5</v>
      </c>
      <c r="C5537" s="4" t="s">
        <v>13</v>
      </c>
      <c r="D5537" s="4" t="s">
        <v>10</v>
      </c>
      <c r="E5537" s="4" t="s">
        <v>13</v>
      </c>
      <c r="F5537" s="4" t="s">
        <v>13</v>
      </c>
      <c r="G5537" s="4" t="s">
        <v>13</v>
      </c>
      <c r="H5537" s="4" t="s">
        <v>13</v>
      </c>
      <c r="I5537" s="4" t="s">
        <v>13</v>
      </c>
      <c r="J5537" s="4" t="s">
        <v>13</v>
      </c>
      <c r="K5537" s="4" t="s">
        <v>13</v>
      </c>
      <c r="L5537" s="4" t="s">
        <v>13</v>
      </c>
      <c r="M5537" s="4" t="s">
        <v>13</v>
      </c>
      <c r="N5537" s="4" t="s">
        <v>13</v>
      </c>
      <c r="O5537" s="4" t="s">
        <v>13</v>
      </c>
      <c r="P5537" s="4" t="s">
        <v>13</v>
      </c>
      <c r="Q5537" s="4" t="s">
        <v>13</v>
      </c>
      <c r="R5537" s="4" t="s">
        <v>13</v>
      </c>
      <c r="S5537" s="4" t="s">
        <v>13</v>
      </c>
      <c r="T5537" s="4" t="s">
        <v>13</v>
      </c>
    </row>
    <row r="5538" spans="1:20">
      <c r="A5538" t="n">
        <v>35077</v>
      </c>
      <c r="B5538" s="55" t="n">
        <v>161</v>
      </c>
      <c r="C5538" s="7" t="n">
        <v>0</v>
      </c>
      <c r="D5538" s="7" t="n">
        <v>16</v>
      </c>
      <c r="E5538" s="7" t="n">
        <v>1</v>
      </c>
      <c r="F5538" s="7" t="n">
        <v>0</v>
      </c>
      <c r="G5538" s="7" t="n">
        <v>0</v>
      </c>
      <c r="H5538" s="7" t="n">
        <v>0</v>
      </c>
      <c r="I5538" s="7" t="n">
        <v>4</v>
      </c>
      <c r="J5538" s="7" t="n">
        <v>0</v>
      </c>
      <c r="K5538" s="7" t="n">
        <v>6</v>
      </c>
      <c r="L5538" s="7" t="n">
        <v>0</v>
      </c>
      <c r="M5538" s="7" t="n">
        <v>0</v>
      </c>
      <c r="N5538" s="7" t="n">
        <v>0</v>
      </c>
      <c r="O5538" s="7" t="n">
        <v>0</v>
      </c>
      <c r="P5538" s="7" t="n">
        <v>0</v>
      </c>
      <c r="Q5538" s="7" t="n">
        <v>0</v>
      </c>
      <c r="R5538" s="7" t="n">
        <v>0</v>
      </c>
      <c r="S5538" s="7" t="n">
        <v>0</v>
      </c>
      <c r="T5538" s="7" t="n">
        <v>0</v>
      </c>
    </row>
    <row r="5539" spans="1:20">
      <c r="A5539" t="s">
        <v>4</v>
      </c>
      <c r="B5539" s="4" t="s">
        <v>5</v>
      </c>
      <c r="C5539" s="4" t="s">
        <v>13</v>
      </c>
      <c r="D5539" s="4" t="s">
        <v>22</v>
      </c>
      <c r="E5539" s="4" t="s">
        <v>22</v>
      </c>
      <c r="F5539" s="4" t="s">
        <v>22</v>
      </c>
    </row>
    <row r="5540" spans="1:20">
      <c r="A5540" t="n">
        <v>35097</v>
      </c>
      <c r="B5540" s="55" t="n">
        <v>161</v>
      </c>
      <c r="C5540" s="7" t="n">
        <v>3</v>
      </c>
      <c r="D5540" s="7" t="n">
        <v>1</v>
      </c>
      <c r="E5540" s="7" t="n">
        <v>1.60000002384186</v>
      </c>
      <c r="F5540" s="7" t="n">
        <v>0.0900000035762787</v>
      </c>
    </row>
    <row r="5541" spans="1:20">
      <c r="A5541" t="s">
        <v>4</v>
      </c>
      <c r="B5541" s="4" t="s">
        <v>5</v>
      </c>
      <c r="C5541" s="4" t="s">
        <v>13</v>
      </c>
      <c r="D5541" s="4" t="s">
        <v>10</v>
      </c>
      <c r="E5541" s="4" t="s">
        <v>13</v>
      </c>
      <c r="F5541" s="4" t="s">
        <v>13</v>
      </c>
      <c r="G5541" s="4" t="s">
        <v>13</v>
      </c>
      <c r="H5541" s="4" t="s">
        <v>13</v>
      </c>
      <c r="I5541" s="4" t="s">
        <v>13</v>
      </c>
      <c r="J5541" s="4" t="s">
        <v>13</v>
      </c>
      <c r="K5541" s="4" t="s">
        <v>13</v>
      </c>
      <c r="L5541" s="4" t="s">
        <v>13</v>
      </c>
      <c r="M5541" s="4" t="s">
        <v>13</v>
      </c>
      <c r="N5541" s="4" t="s">
        <v>13</v>
      </c>
      <c r="O5541" s="4" t="s">
        <v>13</v>
      </c>
      <c r="P5541" s="4" t="s">
        <v>13</v>
      </c>
      <c r="Q5541" s="4" t="s">
        <v>13</v>
      </c>
      <c r="R5541" s="4" t="s">
        <v>13</v>
      </c>
      <c r="S5541" s="4" t="s">
        <v>13</v>
      </c>
      <c r="T5541" s="4" t="s">
        <v>13</v>
      </c>
    </row>
    <row r="5542" spans="1:20">
      <c r="A5542" t="n">
        <v>35111</v>
      </c>
      <c r="B5542" s="55" t="n">
        <v>161</v>
      </c>
      <c r="C5542" s="7" t="n">
        <v>0</v>
      </c>
      <c r="D5542" s="7" t="n">
        <v>15</v>
      </c>
      <c r="E5542" s="7" t="n">
        <v>1</v>
      </c>
      <c r="F5542" s="7" t="n">
        <v>0</v>
      </c>
      <c r="G5542" s="7" t="n">
        <v>0</v>
      </c>
      <c r="H5542" s="7" t="n">
        <v>0</v>
      </c>
      <c r="I5542" s="7" t="n">
        <v>4</v>
      </c>
      <c r="J5542" s="7" t="n">
        <v>0</v>
      </c>
      <c r="K5542" s="7" t="n">
        <v>6</v>
      </c>
      <c r="L5542" s="7" t="n">
        <v>0</v>
      </c>
      <c r="M5542" s="7" t="n">
        <v>8</v>
      </c>
      <c r="N5542" s="7" t="n">
        <v>0</v>
      </c>
      <c r="O5542" s="7" t="n">
        <v>0</v>
      </c>
      <c r="P5542" s="7" t="n">
        <v>0</v>
      </c>
      <c r="Q5542" s="7" t="n">
        <v>0</v>
      </c>
      <c r="R5542" s="7" t="n">
        <v>0</v>
      </c>
      <c r="S5542" s="7" t="n">
        <v>0</v>
      </c>
      <c r="T5542" s="7" t="n">
        <v>0</v>
      </c>
    </row>
    <row r="5543" spans="1:20">
      <c r="A5543" t="s">
        <v>4</v>
      </c>
      <c r="B5543" s="4" t="s">
        <v>5</v>
      </c>
      <c r="C5543" s="4" t="s">
        <v>13</v>
      </c>
      <c r="D5543" s="4" t="s">
        <v>22</v>
      </c>
      <c r="E5543" s="4" t="s">
        <v>22</v>
      </c>
      <c r="F5543" s="4" t="s">
        <v>22</v>
      </c>
    </row>
    <row r="5544" spans="1:20">
      <c r="A5544" t="n">
        <v>35131</v>
      </c>
      <c r="B5544" s="55" t="n">
        <v>161</v>
      </c>
      <c r="C5544" s="7" t="n">
        <v>3</v>
      </c>
      <c r="D5544" s="7" t="n">
        <v>1</v>
      </c>
      <c r="E5544" s="7" t="n">
        <v>1.60000002384186</v>
      </c>
      <c r="F5544" s="7" t="n">
        <v>0.0900000035762787</v>
      </c>
    </row>
    <row r="5545" spans="1:20">
      <c r="A5545" t="s">
        <v>4</v>
      </c>
      <c r="B5545" s="4" t="s">
        <v>5</v>
      </c>
      <c r="C5545" s="4" t="s">
        <v>13</v>
      </c>
      <c r="D5545" s="4" t="s">
        <v>10</v>
      </c>
      <c r="E5545" s="4" t="s">
        <v>13</v>
      </c>
      <c r="F5545" s="4" t="s">
        <v>13</v>
      </c>
      <c r="G5545" s="4" t="s">
        <v>13</v>
      </c>
      <c r="H5545" s="4" t="s">
        <v>13</v>
      </c>
      <c r="I5545" s="4" t="s">
        <v>13</v>
      </c>
      <c r="J5545" s="4" t="s">
        <v>13</v>
      </c>
      <c r="K5545" s="4" t="s">
        <v>13</v>
      </c>
      <c r="L5545" s="4" t="s">
        <v>13</v>
      </c>
      <c r="M5545" s="4" t="s">
        <v>13</v>
      </c>
      <c r="N5545" s="4" t="s">
        <v>13</v>
      </c>
      <c r="O5545" s="4" t="s">
        <v>13</v>
      </c>
      <c r="P5545" s="4" t="s">
        <v>13</v>
      </c>
      <c r="Q5545" s="4" t="s">
        <v>13</v>
      </c>
      <c r="R5545" s="4" t="s">
        <v>13</v>
      </c>
      <c r="S5545" s="4" t="s">
        <v>13</v>
      </c>
      <c r="T5545" s="4" t="s">
        <v>13</v>
      </c>
    </row>
    <row r="5546" spans="1:20">
      <c r="A5546" t="n">
        <v>35145</v>
      </c>
      <c r="B5546" s="55" t="n">
        <v>161</v>
      </c>
      <c r="C5546" s="7" t="n">
        <v>0</v>
      </c>
      <c r="D5546" s="7" t="n">
        <v>17</v>
      </c>
      <c r="E5546" s="7" t="n">
        <v>1</v>
      </c>
      <c r="F5546" s="7" t="n">
        <v>1</v>
      </c>
      <c r="G5546" s="7" t="n">
        <v>0</v>
      </c>
      <c r="H5546" s="7" t="n">
        <v>0</v>
      </c>
      <c r="I5546" s="7" t="n">
        <v>0</v>
      </c>
      <c r="J5546" s="7" t="n">
        <v>0</v>
      </c>
      <c r="K5546" s="7" t="n">
        <v>0</v>
      </c>
      <c r="L5546" s="7" t="n">
        <v>0</v>
      </c>
      <c r="M5546" s="7" t="n">
        <v>0</v>
      </c>
      <c r="N5546" s="7" t="n">
        <v>0</v>
      </c>
      <c r="O5546" s="7" t="n">
        <v>0</v>
      </c>
      <c r="P5546" s="7" t="n">
        <v>0</v>
      </c>
      <c r="Q5546" s="7" t="n">
        <v>0</v>
      </c>
      <c r="R5546" s="7" t="n">
        <v>0</v>
      </c>
      <c r="S5546" s="7" t="n">
        <v>0</v>
      </c>
      <c r="T5546" s="7" t="n">
        <v>0</v>
      </c>
    </row>
    <row r="5547" spans="1:20">
      <c r="A5547" t="s">
        <v>4</v>
      </c>
      <c r="B5547" s="4" t="s">
        <v>5</v>
      </c>
      <c r="C5547" s="4" t="s">
        <v>13</v>
      </c>
      <c r="D5547" s="4" t="s">
        <v>22</v>
      </c>
      <c r="E5547" s="4" t="s">
        <v>22</v>
      </c>
      <c r="F5547" s="4" t="s">
        <v>22</v>
      </c>
    </row>
    <row r="5548" spans="1:20">
      <c r="A5548" t="n">
        <v>35165</v>
      </c>
      <c r="B5548" s="55" t="n">
        <v>161</v>
      </c>
      <c r="C5548" s="7" t="n">
        <v>3</v>
      </c>
      <c r="D5548" s="7" t="n">
        <v>1</v>
      </c>
      <c r="E5548" s="7" t="n">
        <v>1.60000002384186</v>
      </c>
      <c r="F5548" s="7" t="n">
        <v>0.0900000035762787</v>
      </c>
    </row>
    <row r="5549" spans="1:20">
      <c r="A5549" t="s">
        <v>4</v>
      </c>
      <c r="B5549" s="4" t="s">
        <v>5</v>
      </c>
      <c r="C5549" s="4" t="s">
        <v>13</v>
      </c>
      <c r="D5549" s="4" t="s">
        <v>10</v>
      </c>
      <c r="E5549" s="4" t="s">
        <v>13</v>
      </c>
      <c r="F5549" s="4" t="s">
        <v>13</v>
      </c>
      <c r="G5549" s="4" t="s">
        <v>13</v>
      </c>
      <c r="H5549" s="4" t="s">
        <v>13</v>
      </c>
      <c r="I5549" s="4" t="s">
        <v>13</v>
      </c>
      <c r="J5549" s="4" t="s">
        <v>13</v>
      </c>
      <c r="K5549" s="4" t="s">
        <v>13</v>
      </c>
      <c r="L5549" s="4" t="s">
        <v>13</v>
      </c>
      <c r="M5549" s="4" t="s">
        <v>13</v>
      </c>
      <c r="N5549" s="4" t="s">
        <v>13</v>
      </c>
      <c r="O5549" s="4" t="s">
        <v>13</v>
      </c>
      <c r="P5549" s="4" t="s">
        <v>13</v>
      </c>
      <c r="Q5549" s="4" t="s">
        <v>13</v>
      </c>
      <c r="R5549" s="4" t="s">
        <v>13</v>
      </c>
      <c r="S5549" s="4" t="s">
        <v>13</v>
      </c>
      <c r="T5549" s="4" t="s">
        <v>13</v>
      </c>
    </row>
    <row r="5550" spans="1:20">
      <c r="A5550" t="n">
        <v>35179</v>
      </c>
      <c r="B5550" s="55" t="n">
        <v>161</v>
      </c>
      <c r="C5550" s="7" t="n">
        <v>0</v>
      </c>
      <c r="D5550" s="7" t="n">
        <v>5713</v>
      </c>
      <c r="E5550" s="7" t="n">
        <v>1</v>
      </c>
      <c r="F5550" s="7" t="n">
        <v>0</v>
      </c>
      <c r="G5550" s="7" t="n">
        <v>2</v>
      </c>
      <c r="H5550" s="7" t="n">
        <v>0</v>
      </c>
      <c r="I5550" s="7" t="n">
        <v>0</v>
      </c>
      <c r="J5550" s="7" t="n">
        <v>0</v>
      </c>
      <c r="K5550" s="7" t="n">
        <v>0</v>
      </c>
      <c r="L5550" s="7" t="n">
        <v>0</v>
      </c>
      <c r="M5550" s="7" t="n">
        <v>0</v>
      </c>
      <c r="N5550" s="7" t="n">
        <v>0</v>
      </c>
      <c r="O5550" s="7" t="n">
        <v>0</v>
      </c>
      <c r="P5550" s="7" t="n">
        <v>11</v>
      </c>
      <c r="Q5550" s="7" t="n">
        <v>0</v>
      </c>
      <c r="R5550" s="7" t="n">
        <v>0</v>
      </c>
      <c r="S5550" s="7" t="n">
        <v>0</v>
      </c>
      <c r="T5550" s="7" t="n">
        <v>0</v>
      </c>
    </row>
    <row r="5551" spans="1:20">
      <c r="A5551" t="s">
        <v>4</v>
      </c>
      <c r="B5551" s="4" t="s">
        <v>5</v>
      </c>
      <c r="C5551" s="4" t="s">
        <v>13</v>
      </c>
      <c r="D5551" s="4" t="s">
        <v>22</v>
      </c>
      <c r="E5551" s="4" t="s">
        <v>22</v>
      </c>
      <c r="F5551" s="4" t="s">
        <v>22</v>
      </c>
    </row>
    <row r="5552" spans="1:20">
      <c r="A5552" t="n">
        <v>35199</v>
      </c>
      <c r="B5552" s="55" t="n">
        <v>161</v>
      </c>
      <c r="C5552" s="7" t="n">
        <v>3</v>
      </c>
      <c r="D5552" s="7" t="n">
        <v>1</v>
      </c>
      <c r="E5552" s="7" t="n">
        <v>1.60000002384186</v>
      </c>
      <c r="F5552" s="7" t="n">
        <v>0.0299999993294477</v>
      </c>
    </row>
    <row r="5553" spans="1:20">
      <c r="A5553" t="s">
        <v>4</v>
      </c>
      <c r="B5553" s="4" t="s">
        <v>5</v>
      </c>
      <c r="C5553" s="4" t="s">
        <v>13</v>
      </c>
      <c r="D5553" s="4" t="s">
        <v>10</v>
      </c>
      <c r="E5553" s="4" t="s">
        <v>13</v>
      </c>
      <c r="F5553" s="4" t="s">
        <v>13</v>
      </c>
      <c r="G5553" s="4" t="s">
        <v>13</v>
      </c>
      <c r="H5553" s="4" t="s">
        <v>13</v>
      </c>
      <c r="I5553" s="4" t="s">
        <v>13</v>
      </c>
      <c r="J5553" s="4" t="s">
        <v>13</v>
      </c>
      <c r="K5553" s="4" t="s">
        <v>13</v>
      </c>
      <c r="L5553" s="4" t="s">
        <v>13</v>
      </c>
      <c r="M5553" s="4" t="s">
        <v>13</v>
      </c>
      <c r="N5553" s="4" t="s">
        <v>13</v>
      </c>
      <c r="O5553" s="4" t="s">
        <v>13</v>
      </c>
      <c r="P5553" s="4" t="s">
        <v>13</v>
      </c>
      <c r="Q5553" s="4" t="s">
        <v>13</v>
      </c>
      <c r="R5553" s="4" t="s">
        <v>13</v>
      </c>
      <c r="S5553" s="4" t="s">
        <v>13</v>
      </c>
      <c r="T5553" s="4" t="s">
        <v>13</v>
      </c>
    </row>
    <row r="5554" spans="1:20">
      <c r="A5554" t="n">
        <v>35213</v>
      </c>
      <c r="B5554" s="55" t="n">
        <v>161</v>
      </c>
      <c r="C5554" s="7" t="n">
        <v>0</v>
      </c>
      <c r="D5554" s="7" t="n">
        <v>5700</v>
      </c>
      <c r="E5554" s="7" t="n">
        <v>0</v>
      </c>
      <c r="F5554" s="7" t="n">
        <v>100</v>
      </c>
      <c r="G5554" s="7" t="n">
        <v>2</v>
      </c>
      <c r="H5554" s="7" t="n">
        <v>0</v>
      </c>
      <c r="I5554" s="7" t="n">
        <v>200</v>
      </c>
      <c r="J5554" s="7" t="n">
        <v>100</v>
      </c>
      <c r="K5554" s="7" t="n">
        <v>6</v>
      </c>
      <c r="L5554" s="7" t="n">
        <v>100</v>
      </c>
      <c r="M5554" s="7" t="n">
        <v>100</v>
      </c>
      <c r="N5554" s="7" t="n">
        <v>100</v>
      </c>
      <c r="O5554" s="7" t="n">
        <v>0</v>
      </c>
      <c r="P5554" s="7" t="n">
        <v>100</v>
      </c>
      <c r="Q5554" s="7" t="n">
        <v>12</v>
      </c>
      <c r="R5554" s="7" t="n">
        <v>0</v>
      </c>
      <c r="S5554" s="7" t="n">
        <v>0</v>
      </c>
      <c r="T5554" s="7" t="n">
        <v>0</v>
      </c>
    </row>
    <row r="5555" spans="1:20">
      <c r="A5555" t="s">
        <v>4</v>
      </c>
      <c r="B5555" s="4" t="s">
        <v>5</v>
      </c>
      <c r="C5555" s="4" t="s">
        <v>13</v>
      </c>
      <c r="D5555" s="4" t="s">
        <v>22</v>
      </c>
      <c r="E5555" s="4" t="s">
        <v>22</v>
      </c>
      <c r="F5555" s="4" t="s">
        <v>22</v>
      </c>
    </row>
    <row r="5556" spans="1:20">
      <c r="A5556" t="n">
        <v>35233</v>
      </c>
      <c r="B5556" s="55" t="n">
        <v>161</v>
      </c>
      <c r="C5556" s="7" t="n">
        <v>3</v>
      </c>
      <c r="D5556" s="7" t="n">
        <v>1</v>
      </c>
      <c r="E5556" s="7" t="n">
        <v>1.60000002384186</v>
      </c>
      <c r="F5556" s="7" t="n">
        <v>0.0299999993294477</v>
      </c>
    </row>
    <row r="5557" spans="1:20">
      <c r="A5557" t="s">
        <v>4</v>
      </c>
      <c r="B5557" s="4" t="s">
        <v>5</v>
      </c>
      <c r="C5557" s="4" t="s">
        <v>13</v>
      </c>
      <c r="D5557" s="4" t="s">
        <v>10</v>
      </c>
      <c r="E5557" s="4" t="s">
        <v>13</v>
      </c>
      <c r="F5557" s="4" t="s">
        <v>13</v>
      </c>
      <c r="G5557" s="4" t="s">
        <v>13</v>
      </c>
      <c r="H5557" s="4" t="s">
        <v>13</v>
      </c>
      <c r="I5557" s="4" t="s">
        <v>13</v>
      </c>
      <c r="J5557" s="4" t="s">
        <v>13</v>
      </c>
      <c r="K5557" s="4" t="s">
        <v>13</v>
      </c>
      <c r="L5557" s="4" t="s">
        <v>13</v>
      </c>
      <c r="M5557" s="4" t="s">
        <v>13</v>
      </c>
      <c r="N5557" s="4" t="s">
        <v>13</v>
      </c>
      <c r="O5557" s="4" t="s">
        <v>13</v>
      </c>
      <c r="P5557" s="4" t="s">
        <v>13</v>
      </c>
      <c r="Q5557" s="4" t="s">
        <v>13</v>
      </c>
      <c r="R5557" s="4" t="s">
        <v>13</v>
      </c>
      <c r="S5557" s="4" t="s">
        <v>13</v>
      </c>
      <c r="T5557" s="4" t="s">
        <v>13</v>
      </c>
    </row>
    <row r="5558" spans="1:20">
      <c r="A5558" t="n">
        <v>35247</v>
      </c>
      <c r="B5558" s="55" t="n">
        <v>161</v>
      </c>
      <c r="C5558" s="7" t="n">
        <v>0</v>
      </c>
      <c r="D5558" s="7" t="n">
        <v>5701</v>
      </c>
      <c r="E5558" s="7" t="n">
        <v>0</v>
      </c>
      <c r="F5558" s="7" t="n">
        <v>0</v>
      </c>
      <c r="G5558" s="7" t="n">
        <v>2</v>
      </c>
      <c r="H5558" s="7" t="n">
        <v>0</v>
      </c>
      <c r="I5558" s="7" t="n">
        <v>200</v>
      </c>
      <c r="J5558" s="7" t="n">
        <v>0</v>
      </c>
      <c r="K5558" s="7" t="n">
        <v>6</v>
      </c>
      <c r="L5558" s="7" t="n">
        <v>0</v>
      </c>
      <c r="M5558" s="7" t="n">
        <v>0</v>
      </c>
      <c r="N5558" s="7" t="n">
        <v>0</v>
      </c>
      <c r="O5558" s="7" t="n">
        <v>0</v>
      </c>
      <c r="P5558" s="7" t="n">
        <v>0</v>
      </c>
      <c r="Q5558" s="7" t="n">
        <v>12</v>
      </c>
      <c r="R5558" s="7" t="n">
        <v>0</v>
      </c>
      <c r="S5558" s="7" t="n">
        <v>0</v>
      </c>
      <c r="T5558" s="7" t="n">
        <v>0</v>
      </c>
    </row>
    <row r="5559" spans="1:20">
      <c r="A5559" t="s">
        <v>4</v>
      </c>
      <c r="B5559" s="4" t="s">
        <v>5</v>
      </c>
      <c r="C5559" s="4" t="s">
        <v>13</v>
      </c>
      <c r="D5559" s="4" t="s">
        <v>22</v>
      </c>
      <c r="E5559" s="4" t="s">
        <v>22</v>
      </c>
      <c r="F5559" s="4" t="s">
        <v>22</v>
      </c>
    </row>
    <row r="5560" spans="1:20">
      <c r="A5560" t="n">
        <v>35267</v>
      </c>
      <c r="B5560" s="55" t="n">
        <v>161</v>
      </c>
      <c r="C5560" s="7" t="n">
        <v>3</v>
      </c>
      <c r="D5560" s="7" t="n">
        <v>1</v>
      </c>
      <c r="E5560" s="7" t="n">
        <v>1.60000002384186</v>
      </c>
      <c r="F5560" s="7" t="n">
        <v>0.0900000035762787</v>
      </c>
    </row>
    <row r="5561" spans="1:20">
      <c r="A5561" t="s">
        <v>4</v>
      </c>
      <c r="B5561" s="4" t="s">
        <v>5</v>
      </c>
      <c r="C5561" s="4" t="s">
        <v>13</v>
      </c>
      <c r="D5561" s="4" t="s">
        <v>10</v>
      </c>
      <c r="E5561" s="4" t="s">
        <v>13</v>
      </c>
      <c r="F5561" s="4" t="s">
        <v>13</v>
      </c>
      <c r="G5561" s="4" t="s">
        <v>13</v>
      </c>
      <c r="H5561" s="4" t="s">
        <v>13</v>
      </c>
      <c r="I5561" s="4" t="s">
        <v>13</v>
      </c>
      <c r="J5561" s="4" t="s">
        <v>13</v>
      </c>
      <c r="K5561" s="4" t="s">
        <v>13</v>
      </c>
      <c r="L5561" s="4" t="s">
        <v>13</v>
      </c>
      <c r="M5561" s="4" t="s">
        <v>13</v>
      </c>
      <c r="N5561" s="4" t="s">
        <v>13</v>
      </c>
      <c r="O5561" s="4" t="s">
        <v>13</v>
      </c>
      <c r="P5561" s="4" t="s">
        <v>13</v>
      </c>
      <c r="Q5561" s="4" t="s">
        <v>13</v>
      </c>
      <c r="R5561" s="4" t="s">
        <v>13</v>
      </c>
      <c r="S5561" s="4" t="s">
        <v>13</v>
      </c>
      <c r="T5561" s="4" t="s">
        <v>13</v>
      </c>
    </row>
    <row r="5562" spans="1:20">
      <c r="A5562" t="n">
        <v>35281</v>
      </c>
      <c r="B5562" s="55" t="n">
        <v>161</v>
      </c>
      <c r="C5562" s="7" t="n">
        <v>0</v>
      </c>
      <c r="D5562" s="7" t="n">
        <v>5702</v>
      </c>
      <c r="E5562" s="7" t="n">
        <v>0</v>
      </c>
      <c r="F5562" s="7" t="n">
        <v>100</v>
      </c>
      <c r="G5562" s="7" t="n">
        <v>2</v>
      </c>
      <c r="H5562" s="7" t="n">
        <v>3</v>
      </c>
      <c r="I5562" s="7" t="n">
        <v>4</v>
      </c>
      <c r="J5562" s="7" t="n">
        <v>100</v>
      </c>
      <c r="K5562" s="7" t="n">
        <v>100</v>
      </c>
      <c r="L5562" s="7" t="n">
        <v>100</v>
      </c>
      <c r="M5562" s="7" t="n">
        <v>100</v>
      </c>
      <c r="N5562" s="7" t="n">
        <v>222</v>
      </c>
      <c r="O5562" s="7" t="n">
        <v>10</v>
      </c>
      <c r="P5562" s="7" t="n">
        <v>0</v>
      </c>
      <c r="Q5562" s="7" t="n">
        <v>12</v>
      </c>
      <c r="R5562" s="7" t="n">
        <v>0</v>
      </c>
      <c r="S5562" s="7" t="n">
        <v>0</v>
      </c>
      <c r="T5562" s="7" t="n">
        <v>0</v>
      </c>
    </row>
    <row r="5563" spans="1:20">
      <c r="A5563" t="s">
        <v>4</v>
      </c>
      <c r="B5563" s="4" t="s">
        <v>5</v>
      </c>
      <c r="C5563" s="4" t="s">
        <v>13</v>
      </c>
      <c r="D5563" s="4" t="s">
        <v>22</v>
      </c>
      <c r="E5563" s="4" t="s">
        <v>22</v>
      </c>
      <c r="F5563" s="4" t="s">
        <v>22</v>
      </c>
    </row>
    <row r="5564" spans="1:20">
      <c r="A5564" t="n">
        <v>35301</v>
      </c>
      <c r="B5564" s="55" t="n">
        <v>161</v>
      </c>
      <c r="C5564" s="7" t="n">
        <v>3</v>
      </c>
      <c r="D5564" s="7" t="n">
        <v>1</v>
      </c>
      <c r="E5564" s="7" t="n">
        <v>1.60000002384186</v>
      </c>
      <c r="F5564" s="7" t="n">
        <v>0.0900000035762787</v>
      </c>
    </row>
    <row r="5565" spans="1:20">
      <c r="A5565" t="s">
        <v>4</v>
      </c>
      <c r="B5565" s="4" t="s">
        <v>5</v>
      </c>
      <c r="C5565" s="4" t="s">
        <v>13</v>
      </c>
      <c r="D5565" s="4" t="s">
        <v>10</v>
      </c>
      <c r="E5565" s="4" t="s">
        <v>13</v>
      </c>
      <c r="F5565" s="4" t="s">
        <v>13</v>
      </c>
      <c r="G5565" s="4" t="s">
        <v>13</v>
      </c>
      <c r="H5565" s="4" t="s">
        <v>13</v>
      </c>
      <c r="I5565" s="4" t="s">
        <v>13</v>
      </c>
      <c r="J5565" s="4" t="s">
        <v>13</v>
      </c>
      <c r="K5565" s="4" t="s">
        <v>13</v>
      </c>
      <c r="L5565" s="4" t="s">
        <v>13</v>
      </c>
      <c r="M5565" s="4" t="s">
        <v>13</v>
      </c>
      <c r="N5565" s="4" t="s">
        <v>13</v>
      </c>
      <c r="O5565" s="4" t="s">
        <v>13</v>
      </c>
      <c r="P5565" s="4" t="s">
        <v>13</v>
      </c>
      <c r="Q5565" s="4" t="s">
        <v>13</v>
      </c>
      <c r="R5565" s="4" t="s">
        <v>13</v>
      </c>
      <c r="S5565" s="4" t="s">
        <v>13</v>
      </c>
      <c r="T5565" s="4" t="s">
        <v>13</v>
      </c>
    </row>
    <row r="5566" spans="1:20">
      <c r="A5566" t="n">
        <v>35315</v>
      </c>
      <c r="B5566" s="55" t="n">
        <v>161</v>
      </c>
      <c r="C5566" s="7" t="n">
        <v>0</v>
      </c>
      <c r="D5566" s="7" t="n">
        <v>5703</v>
      </c>
      <c r="E5566" s="7" t="n">
        <v>0</v>
      </c>
      <c r="F5566" s="7" t="n">
        <v>0</v>
      </c>
      <c r="G5566" s="7" t="n">
        <v>2</v>
      </c>
      <c r="H5566" s="7" t="n">
        <v>0</v>
      </c>
      <c r="I5566" s="7" t="n">
        <v>0</v>
      </c>
      <c r="J5566" s="7" t="n">
        <v>0</v>
      </c>
      <c r="K5566" s="7" t="n">
        <v>0</v>
      </c>
      <c r="L5566" s="7" t="n">
        <v>0</v>
      </c>
      <c r="M5566" s="7" t="n">
        <v>0</v>
      </c>
      <c r="N5566" s="7" t="n">
        <v>0</v>
      </c>
      <c r="O5566" s="7" t="n">
        <v>10</v>
      </c>
      <c r="P5566" s="7" t="n">
        <v>11</v>
      </c>
      <c r="Q5566" s="7" t="n">
        <v>0</v>
      </c>
      <c r="R5566" s="7" t="n">
        <v>0</v>
      </c>
      <c r="S5566" s="7" t="n">
        <v>0</v>
      </c>
      <c r="T5566" s="7" t="n">
        <v>0</v>
      </c>
    </row>
    <row r="5567" spans="1:20">
      <c r="A5567" t="s">
        <v>4</v>
      </c>
      <c r="B5567" s="4" t="s">
        <v>5</v>
      </c>
      <c r="C5567" s="4" t="s">
        <v>13</v>
      </c>
      <c r="D5567" s="4" t="s">
        <v>22</v>
      </c>
      <c r="E5567" s="4" t="s">
        <v>22</v>
      </c>
      <c r="F5567" s="4" t="s">
        <v>22</v>
      </c>
    </row>
    <row r="5568" spans="1:20">
      <c r="A5568" t="n">
        <v>35335</v>
      </c>
      <c r="B5568" s="55" t="n">
        <v>161</v>
      </c>
      <c r="C5568" s="7" t="n">
        <v>3</v>
      </c>
      <c r="D5568" s="7" t="n">
        <v>1</v>
      </c>
      <c r="E5568" s="7" t="n">
        <v>1.60000002384186</v>
      </c>
      <c r="F5568" s="7" t="n">
        <v>0.0900000035762787</v>
      </c>
    </row>
    <row r="5569" spans="1:20">
      <c r="A5569" t="s">
        <v>4</v>
      </c>
      <c r="B5569" s="4" t="s">
        <v>5</v>
      </c>
      <c r="C5569" s="4" t="s">
        <v>13</v>
      </c>
      <c r="D5569" s="4" t="s">
        <v>10</v>
      </c>
      <c r="E5569" s="4" t="s">
        <v>13</v>
      </c>
      <c r="F5569" s="4" t="s">
        <v>13</v>
      </c>
      <c r="G5569" s="4" t="s">
        <v>13</v>
      </c>
      <c r="H5569" s="4" t="s">
        <v>13</v>
      </c>
      <c r="I5569" s="4" t="s">
        <v>13</v>
      </c>
      <c r="J5569" s="4" t="s">
        <v>13</v>
      </c>
      <c r="K5569" s="4" t="s">
        <v>13</v>
      </c>
      <c r="L5569" s="4" t="s">
        <v>13</v>
      </c>
      <c r="M5569" s="4" t="s">
        <v>13</v>
      </c>
      <c r="N5569" s="4" t="s">
        <v>13</v>
      </c>
      <c r="O5569" s="4" t="s">
        <v>13</v>
      </c>
      <c r="P5569" s="4" t="s">
        <v>13</v>
      </c>
      <c r="Q5569" s="4" t="s">
        <v>13</v>
      </c>
      <c r="R5569" s="4" t="s">
        <v>13</v>
      </c>
      <c r="S5569" s="4" t="s">
        <v>13</v>
      </c>
      <c r="T5569" s="4" t="s">
        <v>13</v>
      </c>
    </row>
    <row r="5570" spans="1:20">
      <c r="A5570" t="n">
        <v>35349</v>
      </c>
      <c r="B5570" s="55" t="n">
        <v>161</v>
      </c>
      <c r="C5570" s="7" t="n">
        <v>0</v>
      </c>
      <c r="D5570" s="7" t="n">
        <v>5704</v>
      </c>
      <c r="E5570" s="7" t="n">
        <v>0</v>
      </c>
      <c r="F5570" s="7" t="n">
        <v>0</v>
      </c>
      <c r="G5570" s="7" t="n">
        <v>2</v>
      </c>
      <c r="H5570" s="7" t="n">
        <v>0</v>
      </c>
      <c r="I5570" s="7" t="n">
        <v>0</v>
      </c>
      <c r="J5570" s="7" t="n">
        <v>0</v>
      </c>
      <c r="K5570" s="7" t="n">
        <v>0</v>
      </c>
      <c r="L5570" s="7" t="n">
        <v>0</v>
      </c>
      <c r="M5570" s="7" t="n">
        <v>0</v>
      </c>
      <c r="N5570" s="7" t="n">
        <v>0</v>
      </c>
      <c r="O5570" s="7" t="n">
        <v>0</v>
      </c>
      <c r="P5570" s="7" t="n">
        <v>11</v>
      </c>
      <c r="Q5570" s="7" t="n">
        <v>0</v>
      </c>
      <c r="R5570" s="7" t="n">
        <v>0</v>
      </c>
      <c r="S5570" s="7" t="n">
        <v>0</v>
      </c>
      <c r="T5570" s="7" t="n">
        <v>0</v>
      </c>
    </row>
    <row r="5571" spans="1:20">
      <c r="A5571" t="s">
        <v>4</v>
      </c>
      <c r="B5571" s="4" t="s">
        <v>5</v>
      </c>
      <c r="C5571" s="4" t="s">
        <v>13</v>
      </c>
      <c r="D5571" s="4" t="s">
        <v>22</v>
      </c>
      <c r="E5571" s="4" t="s">
        <v>22</v>
      </c>
      <c r="F5571" s="4" t="s">
        <v>22</v>
      </c>
    </row>
    <row r="5572" spans="1:20">
      <c r="A5572" t="n">
        <v>35369</v>
      </c>
      <c r="B5572" s="55" t="n">
        <v>161</v>
      </c>
      <c r="C5572" s="7" t="n">
        <v>3</v>
      </c>
      <c r="D5572" s="7" t="n">
        <v>1</v>
      </c>
      <c r="E5572" s="7" t="n">
        <v>1.60000002384186</v>
      </c>
      <c r="F5572" s="7" t="n">
        <v>0.0900000035762787</v>
      </c>
    </row>
    <row r="5573" spans="1:20">
      <c r="A5573" t="s">
        <v>4</v>
      </c>
      <c r="B5573" s="4" t="s">
        <v>5</v>
      </c>
      <c r="C5573" s="4" t="s">
        <v>13</v>
      </c>
      <c r="D5573" s="4" t="s">
        <v>10</v>
      </c>
      <c r="E5573" s="4" t="s">
        <v>13</v>
      </c>
      <c r="F5573" s="4" t="s">
        <v>13</v>
      </c>
      <c r="G5573" s="4" t="s">
        <v>13</v>
      </c>
      <c r="H5573" s="4" t="s">
        <v>13</v>
      </c>
      <c r="I5573" s="4" t="s">
        <v>13</v>
      </c>
      <c r="J5573" s="4" t="s">
        <v>13</v>
      </c>
      <c r="K5573" s="4" t="s">
        <v>13</v>
      </c>
      <c r="L5573" s="4" t="s">
        <v>13</v>
      </c>
      <c r="M5573" s="4" t="s">
        <v>13</v>
      </c>
      <c r="N5573" s="4" t="s">
        <v>13</v>
      </c>
      <c r="O5573" s="4" t="s">
        <v>13</v>
      </c>
      <c r="P5573" s="4" t="s">
        <v>13</v>
      </c>
      <c r="Q5573" s="4" t="s">
        <v>13</v>
      </c>
      <c r="R5573" s="4" t="s">
        <v>13</v>
      </c>
      <c r="S5573" s="4" t="s">
        <v>13</v>
      </c>
      <c r="T5573" s="4" t="s">
        <v>13</v>
      </c>
    </row>
    <row r="5574" spans="1:20">
      <c r="A5574" t="n">
        <v>35383</v>
      </c>
      <c r="B5574" s="55" t="n">
        <v>161</v>
      </c>
      <c r="C5574" s="7" t="n">
        <v>0</v>
      </c>
      <c r="D5574" s="7" t="n">
        <v>5705</v>
      </c>
      <c r="E5574" s="7" t="n">
        <v>0</v>
      </c>
      <c r="F5574" s="7" t="n">
        <v>100</v>
      </c>
      <c r="G5574" s="7" t="n">
        <v>2</v>
      </c>
      <c r="H5574" s="7" t="n">
        <v>3</v>
      </c>
      <c r="I5574" s="7" t="n">
        <v>100</v>
      </c>
      <c r="J5574" s="7" t="n">
        <v>100</v>
      </c>
      <c r="K5574" s="7" t="n">
        <v>100</v>
      </c>
      <c r="L5574" s="7" t="n">
        <v>100</v>
      </c>
      <c r="M5574" s="7" t="n">
        <v>8</v>
      </c>
      <c r="N5574" s="7" t="n">
        <v>100</v>
      </c>
      <c r="O5574" s="7" t="n">
        <v>10</v>
      </c>
      <c r="P5574" s="7" t="n">
        <v>11</v>
      </c>
      <c r="Q5574" s="7" t="n">
        <v>100</v>
      </c>
      <c r="R5574" s="7" t="n">
        <v>0</v>
      </c>
      <c r="S5574" s="7" t="n">
        <v>0</v>
      </c>
      <c r="T5574" s="7" t="n">
        <v>0</v>
      </c>
    </row>
    <row r="5575" spans="1:20">
      <c r="A5575" t="s">
        <v>4</v>
      </c>
      <c r="B5575" s="4" t="s">
        <v>5</v>
      </c>
      <c r="C5575" s="4" t="s">
        <v>13</v>
      </c>
      <c r="D5575" s="4" t="s">
        <v>22</v>
      </c>
      <c r="E5575" s="4" t="s">
        <v>22</v>
      </c>
      <c r="F5575" s="4" t="s">
        <v>22</v>
      </c>
    </row>
    <row r="5576" spans="1:20">
      <c r="A5576" t="n">
        <v>35403</v>
      </c>
      <c r="B5576" s="55" t="n">
        <v>161</v>
      </c>
      <c r="C5576" s="7" t="n">
        <v>3</v>
      </c>
      <c r="D5576" s="7" t="n">
        <v>1</v>
      </c>
      <c r="E5576" s="7" t="n">
        <v>1.60000002384186</v>
      </c>
      <c r="F5576" s="7" t="n">
        <v>0.400000005960464</v>
      </c>
    </row>
    <row r="5577" spans="1:20">
      <c r="A5577" t="s">
        <v>4</v>
      </c>
      <c r="B5577" s="4" t="s">
        <v>5</v>
      </c>
      <c r="C5577" s="4" t="s">
        <v>13</v>
      </c>
      <c r="D5577" s="4" t="s">
        <v>10</v>
      </c>
      <c r="E5577" s="4" t="s">
        <v>13</v>
      </c>
      <c r="F5577" s="4" t="s">
        <v>13</v>
      </c>
      <c r="G5577" s="4" t="s">
        <v>13</v>
      </c>
      <c r="H5577" s="4" t="s">
        <v>13</v>
      </c>
      <c r="I5577" s="4" t="s">
        <v>13</v>
      </c>
      <c r="J5577" s="4" t="s">
        <v>13</v>
      </c>
      <c r="K5577" s="4" t="s">
        <v>13</v>
      </c>
      <c r="L5577" s="4" t="s">
        <v>13</v>
      </c>
      <c r="M5577" s="4" t="s">
        <v>13</v>
      </c>
      <c r="N5577" s="4" t="s">
        <v>13</v>
      </c>
      <c r="O5577" s="4" t="s">
        <v>13</v>
      </c>
      <c r="P5577" s="4" t="s">
        <v>13</v>
      </c>
      <c r="Q5577" s="4" t="s">
        <v>13</v>
      </c>
      <c r="R5577" s="4" t="s">
        <v>13</v>
      </c>
      <c r="S5577" s="4" t="s">
        <v>13</v>
      </c>
      <c r="T5577" s="4" t="s">
        <v>13</v>
      </c>
    </row>
    <row r="5578" spans="1:20">
      <c r="A5578" t="n">
        <v>35417</v>
      </c>
      <c r="B5578" s="55" t="n">
        <v>161</v>
      </c>
      <c r="C5578" s="7" t="n">
        <v>0</v>
      </c>
      <c r="D5578" s="7" t="n">
        <v>5706</v>
      </c>
      <c r="E5578" s="7" t="n">
        <v>0</v>
      </c>
      <c r="F5578" s="7" t="n">
        <v>0</v>
      </c>
      <c r="G5578" s="7" t="n">
        <v>2</v>
      </c>
      <c r="H5578" s="7" t="n">
        <v>0</v>
      </c>
      <c r="I5578" s="7" t="n">
        <v>0</v>
      </c>
      <c r="J5578" s="7" t="n">
        <v>0</v>
      </c>
      <c r="K5578" s="7" t="n">
        <v>0</v>
      </c>
      <c r="L5578" s="7" t="n">
        <v>0</v>
      </c>
      <c r="M5578" s="7" t="n">
        <v>100</v>
      </c>
      <c r="N5578" s="7" t="n">
        <v>0</v>
      </c>
      <c r="O5578" s="7" t="n">
        <v>100</v>
      </c>
      <c r="P5578" s="7" t="n">
        <v>0</v>
      </c>
      <c r="Q5578" s="7" t="n">
        <v>0</v>
      </c>
      <c r="R5578" s="7" t="n">
        <v>0</v>
      </c>
      <c r="S5578" s="7" t="n">
        <v>0</v>
      </c>
      <c r="T5578" s="7" t="n">
        <v>0</v>
      </c>
    </row>
    <row r="5579" spans="1:20">
      <c r="A5579" t="s">
        <v>4</v>
      </c>
      <c r="B5579" s="4" t="s">
        <v>5</v>
      </c>
      <c r="C5579" s="4" t="s">
        <v>13</v>
      </c>
      <c r="D5579" s="4" t="s">
        <v>22</v>
      </c>
      <c r="E5579" s="4" t="s">
        <v>22</v>
      </c>
      <c r="F5579" s="4" t="s">
        <v>22</v>
      </c>
    </row>
    <row r="5580" spans="1:20">
      <c r="A5580" t="n">
        <v>35437</v>
      </c>
      <c r="B5580" s="55" t="n">
        <v>161</v>
      </c>
      <c r="C5580" s="7" t="n">
        <v>3</v>
      </c>
      <c r="D5580" s="7" t="n">
        <v>1</v>
      </c>
      <c r="E5580" s="7" t="n">
        <v>1.60000002384186</v>
      </c>
      <c r="F5580" s="7" t="n">
        <v>0.0900000035762787</v>
      </c>
    </row>
    <row r="5581" spans="1:20">
      <c r="A5581" t="s">
        <v>4</v>
      </c>
      <c r="B5581" s="4" t="s">
        <v>5</v>
      </c>
      <c r="C5581" s="4" t="s">
        <v>13</v>
      </c>
      <c r="D5581" s="4" t="s">
        <v>10</v>
      </c>
      <c r="E5581" s="4" t="s">
        <v>13</v>
      </c>
      <c r="F5581" s="4" t="s">
        <v>13</v>
      </c>
      <c r="G5581" s="4" t="s">
        <v>13</v>
      </c>
      <c r="H5581" s="4" t="s">
        <v>13</v>
      </c>
      <c r="I5581" s="4" t="s">
        <v>13</v>
      </c>
      <c r="J5581" s="4" t="s">
        <v>13</v>
      </c>
      <c r="K5581" s="4" t="s">
        <v>13</v>
      </c>
      <c r="L5581" s="4" t="s">
        <v>13</v>
      </c>
      <c r="M5581" s="4" t="s">
        <v>13</v>
      </c>
      <c r="N5581" s="4" t="s">
        <v>13</v>
      </c>
      <c r="O5581" s="4" t="s">
        <v>13</v>
      </c>
      <c r="P5581" s="4" t="s">
        <v>13</v>
      </c>
      <c r="Q5581" s="4" t="s">
        <v>13</v>
      </c>
      <c r="R5581" s="4" t="s">
        <v>13</v>
      </c>
      <c r="S5581" s="4" t="s">
        <v>13</v>
      </c>
      <c r="T5581" s="4" t="s">
        <v>13</v>
      </c>
    </row>
    <row r="5582" spans="1:20">
      <c r="A5582" t="n">
        <v>35451</v>
      </c>
      <c r="B5582" s="55" t="n">
        <v>161</v>
      </c>
      <c r="C5582" s="7" t="n">
        <v>0</v>
      </c>
      <c r="D5582" s="7" t="n">
        <v>5708</v>
      </c>
      <c r="E5582" s="7" t="n">
        <v>0</v>
      </c>
      <c r="F5582" s="7" t="n">
        <v>0</v>
      </c>
      <c r="G5582" s="7" t="n">
        <v>2</v>
      </c>
      <c r="H5582" s="7" t="n">
        <v>0</v>
      </c>
      <c r="I5582" s="7" t="n">
        <v>0</v>
      </c>
      <c r="J5582" s="7" t="n">
        <v>0</v>
      </c>
      <c r="K5582" s="7" t="n">
        <v>0</v>
      </c>
      <c r="L5582" s="7" t="n">
        <v>0</v>
      </c>
      <c r="M5582" s="7" t="n">
        <v>8</v>
      </c>
      <c r="N5582" s="7" t="n">
        <v>0</v>
      </c>
      <c r="O5582" s="7" t="n">
        <v>0</v>
      </c>
      <c r="P5582" s="7" t="n">
        <v>11</v>
      </c>
      <c r="Q5582" s="7" t="n">
        <v>0</v>
      </c>
      <c r="R5582" s="7" t="n">
        <v>0</v>
      </c>
      <c r="S5582" s="7" t="n">
        <v>0</v>
      </c>
      <c r="T5582" s="7" t="n">
        <v>0</v>
      </c>
    </row>
    <row r="5583" spans="1:20">
      <c r="A5583" t="s">
        <v>4</v>
      </c>
      <c r="B5583" s="4" t="s">
        <v>5</v>
      </c>
      <c r="C5583" s="4" t="s">
        <v>13</v>
      </c>
      <c r="D5583" s="4" t="s">
        <v>22</v>
      </c>
      <c r="E5583" s="4" t="s">
        <v>22</v>
      </c>
      <c r="F5583" s="4" t="s">
        <v>22</v>
      </c>
    </row>
    <row r="5584" spans="1:20">
      <c r="A5584" t="n">
        <v>35471</v>
      </c>
      <c r="B5584" s="55" t="n">
        <v>161</v>
      </c>
      <c r="C5584" s="7" t="n">
        <v>3</v>
      </c>
      <c r="D5584" s="7" t="n">
        <v>1</v>
      </c>
      <c r="E5584" s="7" t="n">
        <v>1.60000002384186</v>
      </c>
      <c r="F5584" s="7" t="n">
        <v>0.0900000035762787</v>
      </c>
    </row>
    <row r="5585" spans="1:20">
      <c r="A5585" t="s">
        <v>4</v>
      </c>
      <c r="B5585" s="4" t="s">
        <v>5</v>
      </c>
      <c r="C5585" s="4" t="s">
        <v>13</v>
      </c>
      <c r="D5585" s="4" t="s">
        <v>10</v>
      </c>
      <c r="E5585" s="4" t="s">
        <v>13</v>
      </c>
      <c r="F5585" s="4" t="s">
        <v>13</v>
      </c>
      <c r="G5585" s="4" t="s">
        <v>13</v>
      </c>
      <c r="H5585" s="4" t="s">
        <v>13</v>
      </c>
      <c r="I5585" s="4" t="s">
        <v>13</v>
      </c>
      <c r="J5585" s="4" t="s">
        <v>13</v>
      </c>
      <c r="K5585" s="4" t="s">
        <v>13</v>
      </c>
      <c r="L5585" s="4" t="s">
        <v>13</v>
      </c>
      <c r="M5585" s="4" t="s">
        <v>13</v>
      </c>
      <c r="N5585" s="4" t="s">
        <v>13</v>
      </c>
      <c r="O5585" s="4" t="s">
        <v>13</v>
      </c>
      <c r="P5585" s="4" t="s">
        <v>13</v>
      </c>
      <c r="Q5585" s="4" t="s">
        <v>13</v>
      </c>
      <c r="R5585" s="4" t="s">
        <v>13</v>
      </c>
      <c r="S5585" s="4" t="s">
        <v>13</v>
      </c>
      <c r="T5585" s="4" t="s">
        <v>13</v>
      </c>
    </row>
    <row r="5586" spans="1:20">
      <c r="A5586" t="n">
        <v>35485</v>
      </c>
      <c r="B5586" s="55" t="n">
        <v>161</v>
      </c>
      <c r="C5586" s="7" t="n">
        <v>0</v>
      </c>
      <c r="D5586" s="7" t="n">
        <v>5709</v>
      </c>
      <c r="E5586" s="7" t="n">
        <v>0</v>
      </c>
      <c r="F5586" s="7" t="n">
        <v>0</v>
      </c>
      <c r="G5586" s="7" t="n">
        <v>0</v>
      </c>
      <c r="H5586" s="7" t="n">
        <v>3</v>
      </c>
      <c r="I5586" s="7" t="n">
        <v>0</v>
      </c>
      <c r="J5586" s="7" t="n">
        <v>0</v>
      </c>
      <c r="K5586" s="7" t="n">
        <v>0</v>
      </c>
      <c r="L5586" s="7" t="n">
        <v>0</v>
      </c>
      <c r="M5586" s="7" t="n">
        <v>8</v>
      </c>
      <c r="N5586" s="7" t="n">
        <v>0</v>
      </c>
      <c r="O5586" s="7" t="n">
        <v>0</v>
      </c>
      <c r="P5586" s="7" t="n">
        <v>8</v>
      </c>
      <c r="Q5586" s="7" t="n">
        <v>0</v>
      </c>
      <c r="R5586" s="7" t="n">
        <v>0</v>
      </c>
      <c r="S5586" s="7" t="n">
        <v>0</v>
      </c>
      <c r="T5586" s="7" t="n">
        <v>0</v>
      </c>
    </row>
    <row r="5587" spans="1:20">
      <c r="A5587" t="s">
        <v>4</v>
      </c>
      <c r="B5587" s="4" t="s">
        <v>5</v>
      </c>
      <c r="C5587" s="4" t="s">
        <v>13</v>
      </c>
      <c r="D5587" s="4" t="s">
        <v>22</v>
      </c>
      <c r="E5587" s="4" t="s">
        <v>22</v>
      </c>
      <c r="F5587" s="4" t="s">
        <v>22</v>
      </c>
    </row>
    <row r="5588" spans="1:20">
      <c r="A5588" t="n">
        <v>35505</v>
      </c>
      <c r="B5588" s="55" t="n">
        <v>161</v>
      </c>
      <c r="C5588" s="7" t="n">
        <v>3</v>
      </c>
      <c r="D5588" s="7" t="n">
        <v>1</v>
      </c>
      <c r="E5588" s="7" t="n">
        <v>1.60000002384186</v>
      </c>
      <c r="F5588" s="7" t="n">
        <v>0.0900000035762787</v>
      </c>
    </row>
    <row r="5589" spans="1:20">
      <c r="A5589" t="s">
        <v>4</v>
      </c>
      <c r="B5589" s="4" t="s">
        <v>5</v>
      </c>
      <c r="C5589" s="4" t="s">
        <v>13</v>
      </c>
      <c r="D5589" s="4" t="s">
        <v>10</v>
      </c>
      <c r="E5589" s="4" t="s">
        <v>13</v>
      </c>
      <c r="F5589" s="4" t="s">
        <v>13</v>
      </c>
      <c r="G5589" s="4" t="s">
        <v>13</v>
      </c>
      <c r="H5589" s="4" t="s">
        <v>13</v>
      </c>
      <c r="I5589" s="4" t="s">
        <v>13</v>
      </c>
      <c r="J5589" s="4" t="s">
        <v>13</v>
      </c>
      <c r="K5589" s="4" t="s">
        <v>13</v>
      </c>
      <c r="L5589" s="4" t="s">
        <v>13</v>
      </c>
      <c r="M5589" s="4" t="s">
        <v>13</v>
      </c>
      <c r="N5589" s="4" t="s">
        <v>13</v>
      </c>
      <c r="O5589" s="4" t="s">
        <v>13</v>
      </c>
      <c r="P5589" s="4" t="s">
        <v>13</v>
      </c>
      <c r="Q5589" s="4" t="s">
        <v>13</v>
      </c>
      <c r="R5589" s="4" t="s">
        <v>13</v>
      </c>
      <c r="S5589" s="4" t="s">
        <v>13</v>
      </c>
      <c r="T5589" s="4" t="s">
        <v>13</v>
      </c>
    </row>
    <row r="5590" spans="1:20">
      <c r="A5590" t="n">
        <v>35519</v>
      </c>
      <c r="B5590" s="55" t="n">
        <v>161</v>
      </c>
      <c r="C5590" s="7" t="n">
        <v>0</v>
      </c>
      <c r="D5590" s="7" t="n">
        <v>5712</v>
      </c>
      <c r="E5590" s="7" t="n">
        <v>0</v>
      </c>
      <c r="F5590" s="7" t="n">
        <v>0</v>
      </c>
      <c r="G5590" s="7" t="n">
        <v>2</v>
      </c>
      <c r="H5590" s="7" t="n">
        <v>3</v>
      </c>
      <c r="I5590" s="7" t="n">
        <v>0</v>
      </c>
      <c r="J5590" s="7" t="n">
        <v>0</v>
      </c>
      <c r="K5590" s="7" t="n">
        <v>0</v>
      </c>
      <c r="L5590" s="7" t="n">
        <v>0</v>
      </c>
      <c r="M5590" s="7" t="n">
        <v>0</v>
      </c>
      <c r="N5590" s="7" t="n">
        <v>0</v>
      </c>
      <c r="O5590" s="7" t="n">
        <v>0</v>
      </c>
      <c r="P5590" s="7" t="n">
        <v>11</v>
      </c>
      <c r="Q5590" s="7" t="n">
        <v>0</v>
      </c>
      <c r="R5590" s="7" t="n">
        <v>0</v>
      </c>
      <c r="S5590" s="7" t="n">
        <v>0</v>
      </c>
      <c r="T5590" s="7" t="n">
        <v>0</v>
      </c>
    </row>
    <row r="5591" spans="1:20">
      <c r="A5591" t="s">
        <v>4</v>
      </c>
      <c r="B5591" s="4" t="s">
        <v>5</v>
      </c>
      <c r="C5591" s="4" t="s">
        <v>13</v>
      </c>
      <c r="D5591" s="4" t="s">
        <v>22</v>
      </c>
      <c r="E5591" s="4" t="s">
        <v>22</v>
      </c>
      <c r="F5591" s="4" t="s">
        <v>22</v>
      </c>
    </row>
    <row r="5592" spans="1:20">
      <c r="A5592" t="n">
        <v>35539</v>
      </c>
      <c r="B5592" s="55" t="n">
        <v>161</v>
      </c>
      <c r="C5592" s="7" t="n">
        <v>3</v>
      </c>
      <c r="D5592" s="7" t="n">
        <v>1</v>
      </c>
      <c r="E5592" s="7" t="n">
        <v>1.60000002384186</v>
      </c>
      <c r="F5592" s="7" t="n">
        <v>0.0900000035762787</v>
      </c>
    </row>
    <row r="5593" spans="1:20">
      <c r="A5593" t="s">
        <v>4</v>
      </c>
      <c r="B5593" s="4" t="s">
        <v>5</v>
      </c>
      <c r="C5593" s="4" t="s">
        <v>13</v>
      </c>
      <c r="D5593" s="4" t="s">
        <v>10</v>
      </c>
      <c r="E5593" s="4" t="s">
        <v>13</v>
      </c>
      <c r="F5593" s="4" t="s">
        <v>13</v>
      </c>
      <c r="G5593" s="4" t="s">
        <v>13</v>
      </c>
      <c r="H5593" s="4" t="s">
        <v>13</v>
      </c>
      <c r="I5593" s="4" t="s">
        <v>13</v>
      </c>
      <c r="J5593" s="4" t="s">
        <v>13</v>
      </c>
      <c r="K5593" s="4" t="s">
        <v>13</v>
      </c>
      <c r="L5593" s="4" t="s">
        <v>13</v>
      </c>
      <c r="M5593" s="4" t="s">
        <v>13</v>
      </c>
      <c r="N5593" s="4" t="s">
        <v>13</v>
      </c>
      <c r="O5593" s="4" t="s">
        <v>13</v>
      </c>
      <c r="P5593" s="4" t="s">
        <v>13</v>
      </c>
      <c r="Q5593" s="4" t="s">
        <v>13</v>
      </c>
      <c r="R5593" s="4" t="s">
        <v>13</v>
      </c>
      <c r="S5593" s="4" t="s">
        <v>13</v>
      </c>
      <c r="T5593" s="4" t="s">
        <v>13</v>
      </c>
    </row>
    <row r="5594" spans="1:20">
      <c r="A5594" t="n">
        <v>35553</v>
      </c>
      <c r="B5594" s="55" t="n">
        <v>161</v>
      </c>
      <c r="C5594" s="7" t="n">
        <v>0</v>
      </c>
      <c r="D5594" s="7" t="n">
        <v>5714</v>
      </c>
      <c r="E5594" s="7" t="n">
        <v>0</v>
      </c>
      <c r="F5594" s="7" t="n">
        <v>0</v>
      </c>
      <c r="G5594" s="7" t="n">
        <v>0</v>
      </c>
      <c r="H5594" s="7" t="n">
        <v>0</v>
      </c>
      <c r="I5594" s="7" t="n">
        <v>0</v>
      </c>
      <c r="J5594" s="7" t="n">
        <v>0</v>
      </c>
      <c r="K5594" s="7" t="n">
        <v>0</v>
      </c>
      <c r="L5594" s="7" t="n">
        <v>0</v>
      </c>
      <c r="M5594" s="7" t="n">
        <v>0</v>
      </c>
      <c r="N5594" s="7" t="n">
        <v>222</v>
      </c>
      <c r="O5594" s="7" t="n">
        <v>10</v>
      </c>
      <c r="P5594" s="7" t="n">
        <v>0</v>
      </c>
      <c r="Q5594" s="7" t="n">
        <v>12</v>
      </c>
      <c r="R5594" s="7" t="n">
        <v>0</v>
      </c>
      <c r="S5594" s="7" t="n">
        <v>0</v>
      </c>
      <c r="T5594" s="7" t="n">
        <v>0</v>
      </c>
    </row>
    <row r="5595" spans="1:20">
      <c r="A5595" t="s">
        <v>4</v>
      </c>
      <c r="B5595" s="4" t="s">
        <v>5</v>
      </c>
      <c r="C5595" s="4" t="s">
        <v>13</v>
      </c>
      <c r="D5595" s="4" t="s">
        <v>22</v>
      </c>
      <c r="E5595" s="4" t="s">
        <v>22</v>
      </c>
      <c r="F5595" s="4" t="s">
        <v>22</v>
      </c>
    </row>
    <row r="5596" spans="1:20">
      <c r="A5596" t="n">
        <v>35573</v>
      </c>
      <c r="B5596" s="55" t="n">
        <v>161</v>
      </c>
      <c r="C5596" s="7" t="n">
        <v>3</v>
      </c>
      <c r="D5596" s="7" t="n">
        <v>1</v>
      </c>
      <c r="E5596" s="7" t="n">
        <v>1.60000002384186</v>
      </c>
      <c r="F5596" s="7" t="n">
        <v>0.0299999993294477</v>
      </c>
    </row>
    <row r="5597" spans="1:20">
      <c r="A5597" t="s">
        <v>4</v>
      </c>
      <c r="B5597" s="4" t="s">
        <v>5</v>
      </c>
      <c r="C5597" s="4" t="s">
        <v>13</v>
      </c>
      <c r="D5597" s="4" t="s">
        <v>10</v>
      </c>
      <c r="E5597" s="4" t="s">
        <v>13</v>
      </c>
      <c r="F5597" s="4" t="s">
        <v>13</v>
      </c>
      <c r="G5597" s="4" t="s">
        <v>13</v>
      </c>
      <c r="H5597" s="4" t="s">
        <v>13</v>
      </c>
      <c r="I5597" s="4" t="s">
        <v>13</v>
      </c>
      <c r="J5597" s="4" t="s">
        <v>13</v>
      </c>
      <c r="K5597" s="4" t="s">
        <v>13</v>
      </c>
      <c r="L5597" s="4" t="s">
        <v>13</v>
      </c>
      <c r="M5597" s="4" t="s">
        <v>13</v>
      </c>
      <c r="N5597" s="4" t="s">
        <v>13</v>
      </c>
      <c r="O5597" s="4" t="s">
        <v>13</v>
      </c>
      <c r="P5597" s="4" t="s">
        <v>13</v>
      </c>
      <c r="Q5597" s="4" t="s">
        <v>13</v>
      </c>
      <c r="R5597" s="4" t="s">
        <v>13</v>
      </c>
      <c r="S5597" s="4" t="s">
        <v>13</v>
      </c>
      <c r="T5597" s="4" t="s">
        <v>13</v>
      </c>
    </row>
    <row r="5598" spans="1:20">
      <c r="A5598" t="n">
        <v>35587</v>
      </c>
      <c r="B5598" s="55" t="n">
        <v>161</v>
      </c>
      <c r="C5598" s="7" t="n">
        <v>0</v>
      </c>
      <c r="D5598" s="7" t="n">
        <v>5715</v>
      </c>
      <c r="E5598" s="7" t="n">
        <v>0</v>
      </c>
      <c r="F5598" s="7" t="n">
        <v>0</v>
      </c>
      <c r="G5598" s="7" t="n">
        <v>0</v>
      </c>
      <c r="H5598" s="7" t="n">
        <v>0</v>
      </c>
      <c r="I5598" s="7" t="n">
        <v>0</v>
      </c>
      <c r="J5598" s="7" t="n">
        <v>0</v>
      </c>
      <c r="K5598" s="7" t="n">
        <v>0</v>
      </c>
      <c r="L5598" s="7" t="n">
        <v>0</v>
      </c>
      <c r="M5598" s="7" t="n">
        <v>0</v>
      </c>
      <c r="N5598" s="7" t="n">
        <v>222</v>
      </c>
      <c r="O5598" s="7" t="n">
        <v>0</v>
      </c>
      <c r="P5598" s="7" t="n">
        <v>0</v>
      </c>
      <c r="Q5598" s="7" t="n">
        <v>12</v>
      </c>
      <c r="R5598" s="7" t="n">
        <v>0</v>
      </c>
      <c r="S5598" s="7" t="n">
        <v>0</v>
      </c>
      <c r="T5598" s="7" t="n">
        <v>0</v>
      </c>
    </row>
    <row r="5599" spans="1:20">
      <c r="A5599" t="s">
        <v>4</v>
      </c>
      <c r="B5599" s="4" t="s">
        <v>5</v>
      </c>
      <c r="C5599" s="4" t="s">
        <v>13</v>
      </c>
      <c r="D5599" s="4" t="s">
        <v>22</v>
      </c>
      <c r="E5599" s="4" t="s">
        <v>22</v>
      </c>
      <c r="F5599" s="4" t="s">
        <v>22</v>
      </c>
    </row>
    <row r="5600" spans="1:20">
      <c r="A5600" t="n">
        <v>35607</v>
      </c>
      <c r="B5600" s="55" t="n">
        <v>161</v>
      </c>
      <c r="C5600" s="7" t="n">
        <v>3</v>
      </c>
      <c r="D5600" s="7" t="n">
        <v>1</v>
      </c>
      <c r="E5600" s="7" t="n">
        <v>1.60000002384186</v>
      </c>
      <c r="F5600" s="7" t="n">
        <v>0.0900000035762787</v>
      </c>
    </row>
    <row r="5601" spans="1:20">
      <c r="A5601" t="s">
        <v>4</v>
      </c>
      <c r="B5601" s="4" t="s">
        <v>5</v>
      </c>
      <c r="C5601" s="4" t="s">
        <v>13</v>
      </c>
      <c r="D5601" s="4" t="s">
        <v>10</v>
      </c>
      <c r="E5601" s="4" t="s">
        <v>13</v>
      </c>
      <c r="F5601" s="4" t="s">
        <v>13</v>
      </c>
      <c r="G5601" s="4" t="s">
        <v>13</v>
      </c>
      <c r="H5601" s="4" t="s">
        <v>13</v>
      </c>
      <c r="I5601" s="4" t="s">
        <v>13</v>
      </c>
      <c r="J5601" s="4" t="s">
        <v>13</v>
      </c>
      <c r="K5601" s="4" t="s">
        <v>13</v>
      </c>
      <c r="L5601" s="4" t="s">
        <v>13</v>
      </c>
      <c r="M5601" s="4" t="s">
        <v>13</v>
      </c>
      <c r="N5601" s="4" t="s">
        <v>13</v>
      </c>
      <c r="O5601" s="4" t="s">
        <v>13</v>
      </c>
      <c r="P5601" s="4" t="s">
        <v>13</v>
      </c>
      <c r="Q5601" s="4" t="s">
        <v>13</v>
      </c>
      <c r="R5601" s="4" t="s">
        <v>13</v>
      </c>
      <c r="S5601" s="4" t="s">
        <v>13</v>
      </c>
      <c r="T5601" s="4" t="s">
        <v>13</v>
      </c>
    </row>
    <row r="5602" spans="1:20">
      <c r="A5602" t="n">
        <v>35621</v>
      </c>
      <c r="B5602" s="55" t="n">
        <v>161</v>
      </c>
      <c r="C5602" s="7" t="n">
        <v>0</v>
      </c>
      <c r="D5602" s="7" t="n">
        <v>5721</v>
      </c>
      <c r="E5602" s="7" t="n">
        <v>0</v>
      </c>
      <c r="F5602" s="7" t="n">
        <v>0</v>
      </c>
      <c r="G5602" s="7" t="n">
        <v>0</v>
      </c>
      <c r="H5602" s="7" t="n">
        <v>0</v>
      </c>
      <c r="I5602" s="7" t="n">
        <v>0</v>
      </c>
      <c r="J5602" s="7" t="n">
        <v>5</v>
      </c>
      <c r="K5602" s="7" t="n">
        <v>0</v>
      </c>
      <c r="L5602" s="7" t="n">
        <v>7</v>
      </c>
      <c r="M5602" s="7" t="n">
        <v>0</v>
      </c>
      <c r="N5602" s="7" t="n">
        <v>0</v>
      </c>
      <c r="O5602" s="7" t="n">
        <v>0</v>
      </c>
      <c r="P5602" s="7" t="n">
        <v>0</v>
      </c>
      <c r="Q5602" s="7" t="n">
        <v>0</v>
      </c>
      <c r="R5602" s="7" t="n">
        <v>0</v>
      </c>
      <c r="S5602" s="7" t="n">
        <v>0</v>
      </c>
      <c r="T5602" s="7" t="n">
        <v>0</v>
      </c>
    </row>
    <row r="5603" spans="1:20">
      <c r="A5603" t="s">
        <v>4</v>
      </c>
      <c r="B5603" s="4" t="s">
        <v>5</v>
      </c>
      <c r="C5603" s="4" t="s">
        <v>13</v>
      </c>
      <c r="D5603" s="4" t="s">
        <v>22</v>
      </c>
      <c r="E5603" s="4" t="s">
        <v>22</v>
      </c>
      <c r="F5603" s="4" t="s">
        <v>22</v>
      </c>
    </row>
    <row r="5604" spans="1:20">
      <c r="A5604" t="n">
        <v>35641</v>
      </c>
      <c r="B5604" s="55" t="n">
        <v>161</v>
      </c>
      <c r="C5604" s="7" t="n">
        <v>3</v>
      </c>
      <c r="D5604" s="7" t="n">
        <v>1</v>
      </c>
      <c r="E5604" s="7" t="n">
        <v>1.60000002384186</v>
      </c>
      <c r="F5604" s="7" t="n">
        <v>0.0900000035762787</v>
      </c>
    </row>
    <row r="5605" spans="1:20">
      <c r="A5605" t="s">
        <v>4</v>
      </c>
      <c r="B5605" s="4" t="s">
        <v>5</v>
      </c>
      <c r="C5605" s="4" t="s">
        <v>13</v>
      </c>
      <c r="D5605" s="4" t="s">
        <v>10</v>
      </c>
      <c r="E5605" s="4" t="s">
        <v>13</v>
      </c>
      <c r="F5605" s="4" t="s">
        <v>13</v>
      </c>
      <c r="G5605" s="4" t="s">
        <v>13</v>
      </c>
      <c r="H5605" s="4" t="s">
        <v>13</v>
      </c>
      <c r="I5605" s="4" t="s">
        <v>13</v>
      </c>
      <c r="J5605" s="4" t="s">
        <v>13</v>
      </c>
      <c r="K5605" s="4" t="s">
        <v>13</v>
      </c>
      <c r="L5605" s="4" t="s">
        <v>13</v>
      </c>
      <c r="M5605" s="4" t="s">
        <v>13</v>
      </c>
      <c r="N5605" s="4" t="s">
        <v>13</v>
      </c>
      <c r="O5605" s="4" t="s">
        <v>13</v>
      </c>
      <c r="P5605" s="4" t="s">
        <v>13</v>
      </c>
      <c r="Q5605" s="4" t="s">
        <v>13</v>
      </c>
      <c r="R5605" s="4" t="s">
        <v>13</v>
      </c>
      <c r="S5605" s="4" t="s">
        <v>13</v>
      </c>
      <c r="T5605" s="4" t="s">
        <v>13</v>
      </c>
    </row>
    <row r="5606" spans="1:20">
      <c r="A5606" t="n">
        <v>35655</v>
      </c>
      <c r="B5606" s="55" t="n">
        <v>161</v>
      </c>
      <c r="C5606" s="7" t="n">
        <v>0</v>
      </c>
      <c r="D5606" s="7" t="n">
        <v>5722</v>
      </c>
      <c r="E5606" s="7" t="n">
        <v>0</v>
      </c>
      <c r="F5606" s="7" t="n">
        <v>0</v>
      </c>
      <c r="G5606" s="7" t="n">
        <v>2</v>
      </c>
      <c r="H5606" s="7" t="n">
        <v>3</v>
      </c>
      <c r="I5606" s="7" t="n">
        <v>0</v>
      </c>
      <c r="J5606" s="7" t="n">
        <v>5</v>
      </c>
      <c r="K5606" s="7" t="n">
        <v>0</v>
      </c>
      <c r="L5606" s="7" t="n">
        <v>5</v>
      </c>
      <c r="M5606" s="7" t="n">
        <v>8</v>
      </c>
      <c r="N5606" s="7" t="n">
        <v>0</v>
      </c>
      <c r="O5606" s="7" t="n">
        <v>10</v>
      </c>
      <c r="P5606" s="7" t="n">
        <v>0</v>
      </c>
      <c r="Q5606" s="7" t="n">
        <v>0</v>
      </c>
      <c r="R5606" s="7" t="n">
        <v>0</v>
      </c>
      <c r="S5606" s="7" t="n">
        <v>0</v>
      </c>
      <c r="T5606" s="7" t="n">
        <v>0</v>
      </c>
    </row>
    <row r="5607" spans="1:20">
      <c r="A5607" t="s">
        <v>4</v>
      </c>
      <c r="B5607" s="4" t="s">
        <v>5</v>
      </c>
      <c r="C5607" s="4" t="s">
        <v>13</v>
      </c>
      <c r="D5607" s="4" t="s">
        <v>22</v>
      </c>
      <c r="E5607" s="4" t="s">
        <v>22</v>
      </c>
      <c r="F5607" s="4" t="s">
        <v>22</v>
      </c>
    </row>
    <row r="5608" spans="1:20">
      <c r="A5608" t="n">
        <v>35675</v>
      </c>
      <c r="B5608" s="55" t="n">
        <v>161</v>
      </c>
      <c r="C5608" s="7" t="n">
        <v>3</v>
      </c>
      <c r="D5608" s="7" t="n">
        <v>1</v>
      </c>
      <c r="E5608" s="7" t="n">
        <v>1.20000004768372</v>
      </c>
      <c r="F5608" s="7" t="n">
        <v>0.0900000035762787</v>
      </c>
    </row>
    <row r="5609" spans="1:20">
      <c r="A5609" t="s">
        <v>4</v>
      </c>
      <c r="B5609" s="4" t="s">
        <v>5</v>
      </c>
      <c r="C5609" s="4" t="s">
        <v>13</v>
      </c>
      <c r="D5609" s="4" t="s">
        <v>10</v>
      </c>
      <c r="E5609" s="4" t="s">
        <v>13</v>
      </c>
      <c r="F5609" s="4" t="s">
        <v>13</v>
      </c>
      <c r="G5609" s="4" t="s">
        <v>13</v>
      </c>
      <c r="H5609" s="4" t="s">
        <v>13</v>
      </c>
      <c r="I5609" s="4" t="s">
        <v>13</v>
      </c>
      <c r="J5609" s="4" t="s">
        <v>13</v>
      </c>
      <c r="K5609" s="4" t="s">
        <v>13</v>
      </c>
      <c r="L5609" s="4" t="s">
        <v>13</v>
      </c>
      <c r="M5609" s="4" t="s">
        <v>13</v>
      </c>
      <c r="N5609" s="4" t="s">
        <v>13</v>
      </c>
      <c r="O5609" s="4" t="s">
        <v>13</v>
      </c>
      <c r="P5609" s="4" t="s">
        <v>13</v>
      </c>
      <c r="Q5609" s="4" t="s">
        <v>13</v>
      </c>
      <c r="R5609" s="4" t="s">
        <v>13</v>
      </c>
      <c r="S5609" s="4" t="s">
        <v>13</v>
      </c>
      <c r="T5609" s="4" t="s">
        <v>13</v>
      </c>
    </row>
    <row r="5610" spans="1:20">
      <c r="A5610" t="n">
        <v>35689</v>
      </c>
      <c r="B5610" s="55" t="n">
        <v>161</v>
      </c>
      <c r="C5610" s="7" t="n">
        <v>0</v>
      </c>
      <c r="D5610" s="7" t="n">
        <v>68</v>
      </c>
      <c r="E5610" s="7" t="n">
        <v>2</v>
      </c>
      <c r="F5610" s="7" t="n">
        <v>0</v>
      </c>
      <c r="G5610" s="7" t="n">
        <v>0</v>
      </c>
      <c r="H5610" s="7" t="n">
        <v>0</v>
      </c>
      <c r="I5610" s="7" t="n">
        <v>0</v>
      </c>
      <c r="J5610" s="7" t="n">
        <v>0</v>
      </c>
      <c r="K5610" s="7" t="n">
        <v>0</v>
      </c>
      <c r="L5610" s="7" t="n">
        <v>0</v>
      </c>
      <c r="M5610" s="7" t="n">
        <v>100</v>
      </c>
      <c r="N5610" s="7" t="n">
        <v>0</v>
      </c>
      <c r="O5610" s="7" t="n">
        <v>0</v>
      </c>
      <c r="P5610" s="7" t="n">
        <v>0</v>
      </c>
      <c r="Q5610" s="7" t="n">
        <v>0</v>
      </c>
      <c r="R5610" s="7" t="n">
        <v>0</v>
      </c>
      <c r="S5610" s="7" t="n">
        <v>0</v>
      </c>
      <c r="T5610" s="7" t="n">
        <v>0</v>
      </c>
    </row>
    <row r="5611" spans="1:20">
      <c r="A5611" t="s">
        <v>4</v>
      </c>
      <c r="B5611" s="4" t="s">
        <v>5</v>
      </c>
      <c r="C5611" s="4" t="s">
        <v>13</v>
      </c>
    </row>
    <row r="5612" spans="1:20">
      <c r="A5612" t="n">
        <v>35709</v>
      </c>
      <c r="B5612" s="55" t="n">
        <v>161</v>
      </c>
      <c r="C5612" s="7" t="n">
        <v>1</v>
      </c>
    </row>
    <row r="5613" spans="1:20">
      <c r="A5613" t="s">
        <v>4</v>
      </c>
      <c r="B5613" s="4" t="s">
        <v>5</v>
      </c>
    </row>
    <row r="5614" spans="1:20">
      <c r="A5614" t="n">
        <v>35711</v>
      </c>
      <c r="B5614" s="5" t="n">
        <v>1</v>
      </c>
    </row>
    <row r="5615" spans="1:20" s="3" customFormat="1" customHeight="0">
      <c r="A5615" s="3" t="s">
        <v>2</v>
      </c>
      <c r="B5615" s="3" t="s">
        <v>176</v>
      </c>
    </row>
    <row r="5616" spans="1:20">
      <c r="A5616" t="s">
        <v>4</v>
      </c>
      <c r="B5616" s="4" t="s">
        <v>5</v>
      </c>
      <c r="C5616" s="4" t="s">
        <v>13</v>
      </c>
      <c r="D5616" s="4" t="s">
        <v>10</v>
      </c>
      <c r="E5616" s="4" t="s">
        <v>13</v>
      </c>
      <c r="F5616" s="4" t="s">
        <v>13</v>
      </c>
      <c r="G5616" s="4" t="s">
        <v>13</v>
      </c>
      <c r="H5616" s="4" t="s">
        <v>10</v>
      </c>
      <c r="I5616" s="4" t="s">
        <v>20</v>
      </c>
      <c r="J5616" s="4" t="s">
        <v>10</v>
      </c>
      <c r="K5616" s="4" t="s">
        <v>20</v>
      </c>
      <c r="L5616" s="4" t="s">
        <v>20</v>
      </c>
    </row>
    <row r="5617" spans="1:20">
      <c r="A5617" t="n">
        <v>35712</v>
      </c>
      <c r="B5617" s="47" t="n">
        <v>6</v>
      </c>
      <c r="C5617" s="7" t="n">
        <v>33</v>
      </c>
      <c r="D5617" s="7" t="n">
        <v>65534</v>
      </c>
      <c r="E5617" s="7" t="n">
        <v>9</v>
      </c>
      <c r="F5617" s="7" t="n">
        <v>1</v>
      </c>
      <c r="G5617" s="7" t="n">
        <v>2</v>
      </c>
      <c r="H5617" s="7" t="n">
        <v>2</v>
      </c>
      <c r="I5617" s="11" t="n">
        <f t="normal" ca="1">A5619</f>
        <v>0</v>
      </c>
      <c r="J5617" s="7" t="n">
        <v>11</v>
      </c>
      <c r="K5617" s="11" t="n">
        <f t="normal" ca="1">A5631</f>
        <v>0</v>
      </c>
      <c r="L5617" s="11" t="n">
        <f t="normal" ca="1">A5637</f>
        <v>0</v>
      </c>
    </row>
    <row r="5618" spans="1:20">
      <c r="A5618" t="s">
        <v>4</v>
      </c>
      <c r="B5618" s="4" t="s">
        <v>5</v>
      </c>
      <c r="C5618" s="4" t="s">
        <v>10</v>
      </c>
      <c r="D5618" s="4" t="s">
        <v>22</v>
      </c>
      <c r="E5618" s="4" t="s">
        <v>22</v>
      </c>
      <c r="F5618" s="4" t="s">
        <v>22</v>
      </c>
      <c r="G5618" s="4" t="s">
        <v>22</v>
      </c>
    </row>
    <row r="5619" spans="1:20">
      <c r="A5619" t="n">
        <v>35735</v>
      </c>
      <c r="B5619" s="24" t="n">
        <v>46</v>
      </c>
      <c r="C5619" s="7" t="n">
        <v>65534</v>
      </c>
      <c r="D5619" s="7" t="n">
        <v>0.349999994039536</v>
      </c>
      <c r="E5619" s="7" t="n">
        <v>0.0199999995529652</v>
      </c>
      <c r="F5619" s="7" t="n">
        <v>-14.1099996566772</v>
      </c>
      <c r="G5619" s="7" t="n">
        <v>242.100006103516</v>
      </c>
    </row>
    <row r="5620" spans="1:20">
      <c r="A5620" t="s">
        <v>4</v>
      </c>
      <c r="B5620" s="4" t="s">
        <v>5</v>
      </c>
      <c r="C5620" s="4" t="s">
        <v>13</v>
      </c>
      <c r="D5620" s="4" t="s">
        <v>10</v>
      </c>
      <c r="E5620" s="4" t="s">
        <v>13</v>
      </c>
      <c r="F5620" s="4" t="s">
        <v>6</v>
      </c>
      <c r="G5620" s="4" t="s">
        <v>6</v>
      </c>
      <c r="H5620" s="4" t="s">
        <v>6</v>
      </c>
      <c r="I5620" s="4" t="s">
        <v>6</v>
      </c>
      <c r="J5620" s="4" t="s">
        <v>6</v>
      </c>
      <c r="K5620" s="4" t="s">
        <v>6</v>
      </c>
      <c r="L5620" s="4" t="s">
        <v>6</v>
      </c>
      <c r="M5620" s="4" t="s">
        <v>6</v>
      </c>
      <c r="N5620" s="4" t="s">
        <v>6</v>
      </c>
      <c r="O5620" s="4" t="s">
        <v>6</v>
      </c>
      <c r="P5620" s="4" t="s">
        <v>6</v>
      </c>
      <c r="Q5620" s="4" t="s">
        <v>6</v>
      </c>
      <c r="R5620" s="4" t="s">
        <v>6</v>
      </c>
      <c r="S5620" s="4" t="s">
        <v>6</v>
      </c>
      <c r="T5620" s="4" t="s">
        <v>6</v>
      </c>
      <c r="U5620" s="4" t="s">
        <v>6</v>
      </c>
    </row>
    <row r="5621" spans="1:20">
      <c r="A5621" t="n">
        <v>35754</v>
      </c>
      <c r="B5621" s="38" t="n">
        <v>36</v>
      </c>
      <c r="C5621" s="7" t="n">
        <v>8</v>
      </c>
      <c r="D5621" s="7" t="n">
        <v>65534</v>
      </c>
      <c r="E5621" s="7" t="n">
        <v>0</v>
      </c>
      <c r="F5621" s="7" t="s">
        <v>177</v>
      </c>
      <c r="G5621" s="7" t="s">
        <v>12</v>
      </c>
      <c r="H5621" s="7" t="s">
        <v>12</v>
      </c>
      <c r="I5621" s="7" t="s">
        <v>12</v>
      </c>
      <c r="J5621" s="7" t="s">
        <v>12</v>
      </c>
      <c r="K5621" s="7" t="s">
        <v>12</v>
      </c>
      <c r="L5621" s="7" t="s">
        <v>12</v>
      </c>
      <c r="M5621" s="7" t="s">
        <v>12</v>
      </c>
      <c r="N5621" s="7" t="s">
        <v>12</v>
      </c>
      <c r="O5621" s="7" t="s">
        <v>12</v>
      </c>
      <c r="P5621" s="7" t="s">
        <v>12</v>
      </c>
      <c r="Q5621" s="7" t="s">
        <v>12</v>
      </c>
      <c r="R5621" s="7" t="s">
        <v>12</v>
      </c>
      <c r="S5621" s="7" t="s">
        <v>12</v>
      </c>
      <c r="T5621" s="7" t="s">
        <v>12</v>
      </c>
      <c r="U5621" s="7" t="s">
        <v>12</v>
      </c>
    </row>
    <row r="5622" spans="1:20">
      <c r="A5622" t="s">
        <v>4</v>
      </c>
      <c r="B5622" s="4" t="s">
        <v>5</v>
      </c>
      <c r="C5622" s="4" t="s">
        <v>10</v>
      </c>
      <c r="D5622" s="4" t="s">
        <v>13</v>
      </c>
      <c r="E5622" s="4" t="s">
        <v>6</v>
      </c>
      <c r="F5622" s="4" t="s">
        <v>22</v>
      </c>
      <c r="G5622" s="4" t="s">
        <v>22</v>
      </c>
      <c r="H5622" s="4" t="s">
        <v>22</v>
      </c>
    </row>
    <row r="5623" spans="1:20">
      <c r="A5623" t="n">
        <v>35785</v>
      </c>
      <c r="B5623" s="39" t="n">
        <v>48</v>
      </c>
      <c r="C5623" s="7" t="n">
        <v>65534</v>
      </c>
      <c r="D5623" s="7" t="n">
        <v>0</v>
      </c>
      <c r="E5623" s="7" t="s">
        <v>177</v>
      </c>
      <c r="F5623" s="7" t="n">
        <v>0</v>
      </c>
      <c r="G5623" s="7" t="n">
        <v>1</v>
      </c>
      <c r="H5623" s="7" t="n">
        <v>1.40129846432482e-45</v>
      </c>
    </row>
    <row r="5624" spans="1:20">
      <c r="A5624" t="s">
        <v>4</v>
      </c>
      <c r="B5624" s="4" t="s">
        <v>5</v>
      </c>
      <c r="C5624" s="4" t="s">
        <v>10</v>
      </c>
      <c r="D5624" s="4" t="s">
        <v>9</v>
      </c>
    </row>
    <row r="5625" spans="1:20">
      <c r="A5625" t="n">
        <v>35812</v>
      </c>
      <c r="B5625" s="41" t="n">
        <v>43</v>
      </c>
      <c r="C5625" s="7" t="n">
        <v>65534</v>
      </c>
      <c r="D5625" s="7" t="n">
        <v>64</v>
      </c>
    </row>
    <row r="5626" spans="1:20">
      <c r="A5626" t="s">
        <v>4</v>
      </c>
      <c r="B5626" s="4" t="s">
        <v>5</v>
      </c>
      <c r="C5626" s="4" t="s">
        <v>13</v>
      </c>
      <c r="D5626" s="4" t="s">
        <v>10</v>
      </c>
      <c r="E5626" s="4" t="s">
        <v>10</v>
      </c>
      <c r="F5626" s="4" t="s">
        <v>10</v>
      </c>
      <c r="G5626" s="4" t="s">
        <v>10</v>
      </c>
      <c r="H5626" s="4" t="s">
        <v>10</v>
      </c>
      <c r="I5626" s="4" t="s">
        <v>10</v>
      </c>
      <c r="J5626" s="4" t="s">
        <v>9</v>
      </c>
      <c r="K5626" s="4" t="s">
        <v>9</v>
      </c>
      <c r="L5626" s="4" t="s">
        <v>9</v>
      </c>
      <c r="M5626" s="4" t="s">
        <v>6</v>
      </c>
    </row>
    <row r="5627" spans="1:20">
      <c r="A5627" t="n">
        <v>35819</v>
      </c>
      <c r="B5627" s="18" t="n">
        <v>124</v>
      </c>
      <c r="C5627" s="7" t="n">
        <v>1</v>
      </c>
      <c r="D5627" s="7" t="n">
        <v>0</v>
      </c>
      <c r="E5627" s="7" t="n">
        <v>146</v>
      </c>
      <c r="F5627" s="7" t="n">
        <v>0</v>
      </c>
      <c r="G5627" s="7" t="n">
        <v>0</v>
      </c>
      <c r="H5627" s="7" t="n">
        <v>0</v>
      </c>
      <c r="I5627" s="7" t="n">
        <v>5713</v>
      </c>
      <c r="J5627" s="7" t="n">
        <v>0</v>
      </c>
      <c r="K5627" s="7" t="n">
        <v>0</v>
      </c>
      <c r="L5627" s="7" t="n">
        <v>0</v>
      </c>
      <c r="M5627" s="7" t="s">
        <v>12</v>
      </c>
    </row>
    <row r="5628" spans="1:20">
      <c r="A5628" t="s">
        <v>4</v>
      </c>
      <c r="B5628" s="4" t="s">
        <v>5</v>
      </c>
      <c r="C5628" s="4" t="s">
        <v>20</v>
      </c>
    </row>
    <row r="5629" spans="1:20">
      <c r="A5629" t="n">
        <v>35846</v>
      </c>
      <c r="B5629" s="17" t="n">
        <v>3</v>
      </c>
      <c r="C5629" s="11" t="n">
        <f t="normal" ca="1">A5637</f>
        <v>0</v>
      </c>
    </row>
    <row r="5630" spans="1:20">
      <c r="A5630" t="s">
        <v>4</v>
      </c>
      <c r="B5630" s="4" t="s">
        <v>5</v>
      </c>
      <c r="C5630" s="4" t="s">
        <v>10</v>
      </c>
      <c r="D5630" s="4" t="s">
        <v>22</v>
      </c>
      <c r="E5630" s="4" t="s">
        <v>22</v>
      </c>
      <c r="F5630" s="4" t="s">
        <v>22</v>
      </c>
      <c r="G5630" s="4" t="s">
        <v>22</v>
      </c>
    </row>
    <row r="5631" spans="1:20">
      <c r="A5631" t="n">
        <v>35851</v>
      </c>
      <c r="B5631" s="24" t="n">
        <v>46</v>
      </c>
      <c r="C5631" s="7" t="n">
        <v>65534</v>
      </c>
      <c r="D5631" s="7" t="n">
        <v>-4.30999994277954</v>
      </c>
      <c r="E5631" s="7" t="n">
        <v>0.419999986886978</v>
      </c>
      <c r="F5631" s="7" t="n">
        <v>32.1500015258789</v>
      </c>
      <c r="G5631" s="7" t="n">
        <v>348.799987792969</v>
      </c>
    </row>
    <row r="5632" spans="1:20">
      <c r="A5632" t="s">
        <v>4</v>
      </c>
      <c r="B5632" s="4" t="s">
        <v>5</v>
      </c>
      <c r="C5632" s="4" t="s">
        <v>13</v>
      </c>
      <c r="D5632" s="4" t="s">
        <v>10</v>
      </c>
      <c r="E5632" s="4" t="s">
        <v>10</v>
      </c>
      <c r="F5632" s="4" t="s">
        <v>10</v>
      </c>
      <c r="G5632" s="4" t="s">
        <v>10</v>
      </c>
      <c r="H5632" s="4" t="s">
        <v>10</v>
      </c>
      <c r="I5632" s="4" t="s">
        <v>10</v>
      </c>
      <c r="J5632" s="4" t="s">
        <v>9</v>
      </c>
      <c r="K5632" s="4" t="s">
        <v>9</v>
      </c>
      <c r="L5632" s="4" t="s">
        <v>9</v>
      </c>
      <c r="M5632" s="4" t="s">
        <v>6</v>
      </c>
    </row>
    <row r="5633" spans="1:21">
      <c r="A5633" t="n">
        <v>35870</v>
      </c>
      <c r="B5633" s="18" t="n">
        <v>124</v>
      </c>
      <c r="C5633" s="7" t="n">
        <v>1</v>
      </c>
      <c r="D5633" s="7" t="n">
        <v>0</v>
      </c>
      <c r="E5633" s="7" t="n">
        <v>146</v>
      </c>
      <c r="F5633" s="7" t="n">
        <v>0</v>
      </c>
      <c r="G5633" s="7" t="n">
        <v>0</v>
      </c>
      <c r="H5633" s="7" t="n">
        <v>0</v>
      </c>
      <c r="I5633" s="7" t="n">
        <v>5713</v>
      </c>
      <c r="J5633" s="7" t="n">
        <v>0</v>
      </c>
      <c r="K5633" s="7" t="n">
        <v>0</v>
      </c>
      <c r="L5633" s="7" t="n">
        <v>0</v>
      </c>
      <c r="M5633" s="7" t="s">
        <v>12</v>
      </c>
    </row>
    <row r="5634" spans="1:21">
      <c r="A5634" t="s">
        <v>4</v>
      </c>
      <c r="B5634" s="4" t="s">
        <v>5</v>
      </c>
      <c r="C5634" s="4" t="s">
        <v>20</v>
      </c>
    </row>
    <row r="5635" spans="1:21">
      <c r="A5635" t="n">
        <v>35897</v>
      </c>
      <c r="B5635" s="17" t="n">
        <v>3</v>
      </c>
      <c r="C5635" s="11" t="n">
        <f t="normal" ca="1">A5637</f>
        <v>0</v>
      </c>
    </row>
    <row r="5636" spans="1:21">
      <c r="A5636" t="s">
        <v>4</v>
      </c>
      <c r="B5636" s="4" t="s">
        <v>5</v>
      </c>
    </row>
    <row r="5637" spans="1:21">
      <c r="A5637" t="n">
        <v>35902</v>
      </c>
      <c r="B5637" s="5" t="n">
        <v>1</v>
      </c>
    </row>
    <row r="5638" spans="1:21" s="3" customFormat="1" customHeight="0">
      <c r="A5638" s="3" t="s">
        <v>2</v>
      </c>
      <c r="B5638" s="3" t="s">
        <v>178</v>
      </c>
    </row>
    <row r="5639" spans="1:21">
      <c r="A5639" t="s">
        <v>4</v>
      </c>
      <c r="B5639" s="4" t="s">
        <v>5</v>
      </c>
      <c r="C5639" s="4" t="s">
        <v>13</v>
      </c>
      <c r="D5639" s="4" t="s">
        <v>10</v>
      </c>
      <c r="E5639" s="4" t="s">
        <v>13</v>
      </c>
      <c r="F5639" s="4" t="s">
        <v>13</v>
      </c>
      <c r="G5639" s="4" t="s">
        <v>13</v>
      </c>
      <c r="H5639" s="4" t="s">
        <v>10</v>
      </c>
      <c r="I5639" s="4" t="s">
        <v>20</v>
      </c>
      <c r="J5639" s="4" t="s">
        <v>20</v>
      </c>
    </row>
    <row r="5640" spans="1:21">
      <c r="A5640" t="n">
        <v>35904</v>
      </c>
      <c r="B5640" s="47" t="n">
        <v>6</v>
      </c>
      <c r="C5640" s="7" t="n">
        <v>33</v>
      </c>
      <c r="D5640" s="7" t="n">
        <v>65534</v>
      </c>
      <c r="E5640" s="7" t="n">
        <v>9</v>
      </c>
      <c r="F5640" s="7" t="n">
        <v>1</v>
      </c>
      <c r="G5640" s="7" t="n">
        <v>1</v>
      </c>
      <c r="H5640" s="7" t="n">
        <v>6</v>
      </c>
      <c r="I5640" s="11" t="n">
        <f t="normal" ca="1">A5642</f>
        <v>0</v>
      </c>
      <c r="J5640" s="11" t="n">
        <f t="normal" ca="1">A5646</f>
        <v>0</v>
      </c>
    </row>
    <row r="5641" spans="1:21">
      <c r="A5641" t="s">
        <v>4</v>
      </c>
      <c r="B5641" s="4" t="s">
        <v>5</v>
      </c>
      <c r="C5641" s="4" t="s">
        <v>10</v>
      </c>
      <c r="D5641" s="4" t="s">
        <v>22</v>
      </c>
      <c r="E5641" s="4" t="s">
        <v>22</v>
      </c>
      <c r="F5641" s="4" t="s">
        <v>22</v>
      </c>
      <c r="G5641" s="4" t="s">
        <v>22</v>
      </c>
    </row>
    <row r="5642" spans="1:21">
      <c r="A5642" t="n">
        <v>35921</v>
      </c>
      <c r="B5642" s="24" t="n">
        <v>46</v>
      </c>
      <c r="C5642" s="7" t="n">
        <v>65534</v>
      </c>
      <c r="D5642" s="7" t="n">
        <v>-15.6400003433228</v>
      </c>
      <c r="E5642" s="7" t="n">
        <v>0.899999976158142</v>
      </c>
      <c r="F5642" s="7" t="n">
        <v>-10.9300003051758</v>
      </c>
      <c r="G5642" s="7" t="n">
        <v>70.5999984741211</v>
      </c>
    </row>
    <row r="5643" spans="1:21">
      <c r="A5643" t="s">
        <v>4</v>
      </c>
      <c r="B5643" s="4" t="s">
        <v>5</v>
      </c>
      <c r="C5643" s="4" t="s">
        <v>20</v>
      </c>
    </row>
    <row r="5644" spans="1:21">
      <c r="A5644" t="n">
        <v>35940</v>
      </c>
      <c r="B5644" s="17" t="n">
        <v>3</v>
      </c>
      <c r="C5644" s="11" t="n">
        <f t="normal" ca="1">A5646</f>
        <v>0</v>
      </c>
    </row>
    <row r="5645" spans="1:21">
      <c r="A5645" t="s">
        <v>4</v>
      </c>
      <c r="B5645" s="4" t="s">
        <v>5</v>
      </c>
    </row>
    <row r="5646" spans="1:21">
      <c r="A5646" t="n">
        <v>35945</v>
      </c>
      <c r="B5646" s="5" t="n">
        <v>1</v>
      </c>
    </row>
    <row r="5647" spans="1:21" s="3" customFormat="1" customHeight="0">
      <c r="A5647" s="3" t="s">
        <v>2</v>
      </c>
      <c r="B5647" s="3" t="s">
        <v>179</v>
      </c>
    </row>
    <row r="5648" spans="1:21">
      <c r="A5648" t="s">
        <v>4</v>
      </c>
      <c r="B5648" s="4" t="s">
        <v>5</v>
      </c>
      <c r="C5648" s="4" t="s">
        <v>13</v>
      </c>
      <c r="D5648" s="4" t="s">
        <v>10</v>
      </c>
      <c r="E5648" s="4" t="s">
        <v>13</v>
      </c>
      <c r="F5648" s="4" t="s">
        <v>13</v>
      </c>
      <c r="G5648" s="4" t="s">
        <v>13</v>
      </c>
      <c r="H5648" s="4" t="s">
        <v>10</v>
      </c>
      <c r="I5648" s="4" t="s">
        <v>20</v>
      </c>
      <c r="J5648" s="4" t="s">
        <v>20</v>
      </c>
    </row>
    <row r="5649" spans="1:13">
      <c r="A5649" t="n">
        <v>35948</v>
      </c>
      <c r="B5649" s="47" t="n">
        <v>6</v>
      </c>
      <c r="C5649" s="7" t="n">
        <v>33</v>
      </c>
      <c r="D5649" s="7" t="n">
        <v>65534</v>
      </c>
      <c r="E5649" s="7" t="n">
        <v>9</v>
      </c>
      <c r="F5649" s="7" t="n">
        <v>1</v>
      </c>
      <c r="G5649" s="7" t="n">
        <v>1</v>
      </c>
      <c r="H5649" s="7" t="n">
        <v>8</v>
      </c>
      <c r="I5649" s="11" t="n">
        <f t="normal" ca="1">A5651</f>
        <v>0</v>
      </c>
      <c r="J5649" s="11" t="n">
        <f t="normal" ca="1">A5661</f>
        <v>0</v>
      </c>
    </row>
    <row r="5650" spans="1:13">
      <c r="A5650" t="s">
        <v>4</v>
      </c>
      <c r="B5650" s="4" t="s">
        <v>5</v>
      </c>
      <c r="C5650" s="4" t="s">
        <v>10</v>
      </c>
      <c r="D5650" s="4" t="s">
        <v>22</v>
      </c>
      <c r="E5650" s="4" t="s">
        <v>22</v>
      </c>
      <c r="F5650" s="4" t="s">
        <v>22</v>
      </c>
      <c r="G5650" s="4" t="s">
        <v>22</v>
      </c>
    </row>
    <row r="5651" spans="1:13">
      <c r="A5651" t="n">
        <v>35965</v>
      </c>
      <c r="B5651" s="24" t="n">
        <v>46</v>
      </c>
      <c r="C5651" s="7" t="n">
        <v>65534</v>
      </c>
      <c r="D5651" s="7" t="n">
        <v>-34.1100006103516</v>
      </c>
      <c r="E5651" s="7" t="n">
        <v>4</v>
      </c>
      <c r="F5651" s="7" t="n">
        <v>-6.30999994277954</v>
      </c>
      <c r="G5651" s="7" t="n">
        <v>62.4000015258789</v>
      </c>
    </row>
    <row r="5652" spans="1:13">
      <c r="A5652" t="s">
        <v>4</v>
      </c>
      <c r="B5652" s="4" t="s">
        <v>5</v>
      </c>
      <c r="C5652" s="4" t="s">
        <v>13</v>
      </c>
      <c r="D5652" s="4" t="s">
        <v>10</v>
      </c>
      <c r="E5652" s="4" t="s">
        <v>13</v>
      </c>
      <c r="F5652" s="4" t="s">
        <v>6</v>
      </c>
      <c r="G5652" s="4" t="s">
        <v>6</v>
      </c>
      <c r="H5652" s="4" t="s">
        <v>6</v>
      </c>
      <c r="I5652" s="4" t="s">
        <v>6</v>
      </c>
      <c r="J5652" s="4" t="s">
        <v>6</v>
      </c>
      <c r="K5652" s="4" t="s">
        <v>6</v>
      </c>
      <c r="L5652" s="4" t="s">
        <v>6</v>
      </c>
      <c r="M5652" s="4" t="s">
        <v>6</v>
      </c>
      <c r="N5652" s="4" t="s">
        <v>6</v>
      </c>
      <c r="O5652" s="4" t="s">
        <v>6</v>
      </c>
      <c r="P5652" s="4" t="s">
        <v>6</v>
      </c>
      <c r="Q5652" s="4" t="s">
        <v>6</v>
      </c>
      <c r="R5652" s="4" t="s">
        <v>6</v>
      </c>
      <c r="S5652" s="4" t="s">
        <v>6</v>
      </c>
      <c r="T5652" s="4" t="s">
        <v>6</v>
      </c>
      <c r="U5652" s="4" t="s">
        <v>6</v>
      </c>
    </row>
    <row r="5653" spans="1:13">
      <c r="A5653" t="n">
        <v>35984</v>
      </c>
      <c r="B5653" s="38" t="n">
        <v>36</v>
      </c>
      <c r="C5653" s="7" t="n">
        <v>8</v>
      </c>
      <c r="D5653" s="7" t="n">
        <v>65534</v>
      </c>
      <c r="E5653" s="7" t="n">
        <v>0</v>
      </c>
      <c r="F5653" s="7" t="s">
        <v>180</v>
      </c>
      <c r="G5653" s="7" t="s">
        <v>12</v>
      </c>
      <c r="H5653" s="7" t="s">
        <v>12</v>
      </c>
      <c r="I5653" s="7" t="s">
        <v>12</v>
      </c>
      <c r="J5653" s="7" t="s">
        <v>12</v>
      </c>
      <c r="K5653" s="7" t="s">
        <v>12</v>
      </c>
      <c r="L5653" s="7" t="s">
        <v>12</v>
      </c>
      <c r="M5653" s="7" t="s">
        <v>12</v>
      </c>
      <c r="N5653" s="7" t="s">
        <v>12</v>
      </c>
      <c r="O5653" s="7" t="s">
        <v>12</v>
      </c>
      <c r="P5653" s="7" t="s">
        <v>12</v>
      </c>
      <c r="Q5653" s="7" t="s">
        <v>12</v>
      </c>
      <c r="R5653" s="7" t="s">
        <v>12</v>
      </c>
      <c r="S5653" s="7" t="s">
        <v>12</v>
      </c>
      <c r="T5653" s="7" t="s">
        <v>12</v>
      </c>
      <c r="U5653" s="7" t="s">
        <v>12</v>
      </c>
    </row>
    <row r="5654" spans="1:13">
      <c r="A5654" t="s">
        <v>4</v>
      </c>
      <c r="B5654" s="4" t="s">
        <v>5</v>
      </c>
      <c r="C5654" s="4" t="s">
        <v>10</v>
      </c>
      <c r="D5654" s="4" t="s">
        <v>13</v>
      </c>
      <c r="E5654" s="4" t="s">
        <v>6</v>
      </c>
      <c r="F5654" s="4" t="s">
        <v>22</v>
      </c>
      <c r="G5654" s="4" t="s">
        <v>22</v>
      </c>
      <c r="H5654" s="4" t="s">
        <v>22</v>
      </c>
    </row>
    <row r="5655" spans="1:13">
      <c r="A5655" t="n">
        <v>36018</v>
      </c>
      <c r="B5655" s="39" t="n">
        <v>48</v>
      </c>
      <c r="C5655" s="7" t="n">
        <v>65534</v>
      </c>
      <c r="D5655" s="7" t="n">
        <v>0</v>
      </c>
      <c r="E5655" s="7" t="s">
        <v>180</v>
      </c>
      <c r="F5655" s="7" t="n">
        <v>0</v>
      </c>
      <c r="G5655" s="7" t="n">
        <v>1</v>
      </c>
      <c r="H5655" s="7" t="n">
        <v>1.40129846432482e-45</v>
      </c>
    </row>
    <row r="5656" spans="1:13">
      <c r="A5656" t="s">
        <v>4</v>
      </c>
      <c r="B5656" s="4" t="s">
        <v>5</v>
      </c>
      <c r="C5656" s="4" t="s">
        <v>10</v>
      </c>
      <c r="D5656" s="4" t="s">
        <v>9</v>
      </c>
    </row>
    <row r="5657" spans="1:13">
      <c r="A5657" t="n">
        <v>36048</v>
      </c>
      <c r="B5657" s="41" t="n">
        <v>43</v>
      </c>
      <c r="C5657" s="7" t="n">
        <v>65534</v>
      </c>
      <c r="D5657" s="7" t="n">
        <v>64</v>
      </c>
    </row>
    <row r="5658" spans="1:13">
      <c r="A5658" t="s">
        <v>4</v>
      </c>
      <c r="B5658" s="4" t="s">
        <v>5</v>
      </c>
      <c r="C5658" s="4" t="s">
        <v>20</v>
      </c>
    </row>
    <row r="5659" spans="1:13">
      <c r="A5659" t="n">
        <v>36055</v>
      </c>
      <c r="B5659" s="17" t="n">
        <v>3</v>
      </c>
      <c r="C5659" s="11" t="n">
        <f t="normal" ca="1">A5661</f>
        <v>0</v>
      </c>
    </row>
    <row r="5660" spans="1:13">
      <c r="A5660" t="s">
        <v>4</v>
      </c>
      <c r="B5660" s="4" t="s">
        <v>5</v>
      </c>
    </row>
    <row r="5661" spans="1:13">
      <c r="A5661" t="n">
        <v>36060</v>
      </c>
      <c r="B5661" s="5" t="n">
        <v>1</v>
      </c>
    </row>
    <row r="5662" spans="1:13" s="3" customFormat="1" customHeight="0">
      <c r="A5662" s="3" t="s">
        <v>2</v>
      </c>
      <c r="B5662" s="3" t="s">
        <v>181</v>
      </c>
    </row>
    <row r="5663" spans="1:13">
      <c r="A5663" t="s">
        <v>4</v>
      </c>
      <c r="B5663" s="4" t="s">
        <v>5</v>
      </c>
      <c r="C5663" s="4" t="s">
        <v>13</v>
      </c>
      <c r="D5663" s="4" t="s">
        <v>10</v>
      </c>
      <c r="E5663" s="4" t="s">
        <v>13</v>
      </c>
      <c r="F5663" s="4" t="s">
        <v>13</v>
      </c>
      <c r="G5663" s="4" t="s">
        <v>13</v>
      </c>
      <c r="H5663" s="4" t="s">
        <v>10</v>
      </c>
      <c r="I5663" s="4" t="s">
        <v>20</v>
      </c>
      <c r="J5663" s="4" t="s">
        <v>20</v>
      </c>
    </row>
    <row r="5664" spans="1:13">
      <c r="A5664" t="n">
        <v>36064</v>
      </c>
      <c r="B5664" s="47" t="n">
        <v>6</v>
      </c>
      <c r="C5664" s="7" t="n">
        <v>33</v>
      </c>
      <c r="D5664" s="7" t="n">
        <v>65534</v>
      </c>
      <c r="E5664" s="7" t="n">
        <v>9</v>
      </c>
      <c r="F5664" s="7" t="n">
        <v>1</v>
      </c>
      <c r="G5664" s="7" t="n">
        <v>1</v>
      </c>
      <c r="H5664" s="7" t="n">
        <v>4</v>
      </c>
      <c r="I5664" s="11" t="n">
        <f t="normal" ca="1">A5666</f>
        <v>0</v>
      </c>
      <c r="J5664" s="11" t="n">
        <f t="normal" ca="1">A5684</f>
        <v>0</v>
      </c>
    </row>
    <row r="5665" spans="1:21">
      <c r="A5665" t="s">
        <v>4</v>
      </c>
      <c r="B5665" s="4" t="s">
        <v>5</v>
      </c>
      <c r="C5665" s="4" t="s">
        <v>13</v>
      </c>
      <c r="D5665" s="4" t="s">
        <v>10</v>
      </c>
      <c r="E5665" s="4" t="s">
        <v>13</v>
      </c>
      <c r="F5665" s="4" t="s">
        <v>20</v>
      </c>
    </row>
    <row r="5666" spans="1:21">
      <c r="A5666" t="n">
        <v>36081</v>
      </c>
      <c r="B5666" s="10" t="n">
        <v>5</v>
      </c>
      <c r="C5666" s="7" t="n">
        <v>30</v>
      </c>
      <c r="D5666" s="7" t="n">
        <v>10818</v>
      </c>
      <c r="E5666" s="7" t="n">
        <v>1</v>
      </c>
      <c r="F5666" s="11" t="n">
        <f t="normal" ca="1">A5674</f>
        <v>0</v>
      </c>
    </row>
    <row r="5667" spans="1:21">
      <c r="A5667" t="s">
        <v>4</v>
      </c>
      <c r="B5667" s="4" t="s">
        <v>5</v>
      </c>
      <c r="C5667" s="4" t="s">
        <v>10</v>
      </c>
      <c r="D5667" s="4" t="s">
        <v>22</v>
      </c>
      <c r="E5667" s="4" t="s">
        <v>22</v>
      </c>
      <c r="F5667" s="4" t="s">
        <v>22</v>
      </c>
      <c r="G5667" s="4" t="s">
        <v>22</v>
      </c>
    </row>
    <row r="5668" spans="1:21">
      <c r="A5668" t="n">
        <v>36090</v>
      </c>
      <c r="B5668" s="24" t="n">
        <v>46</v>
      </c>
      <c r="C5668" s="7" t="n">
        <v>65534</v>
      </c>
      <c r="D5668" s="7" t="n">
        <v>1000</v>
      </c>
      <c r="E5668" s="7" t="n">
        <v>1000</v>
      </c>
      <c r="F5668" s="7" t="n">
        <v>0</v>
      </c>
      <c r="G5668" s="7" t="n">
        <v>0</v>
      </c>
    </row>
    <row r="5669" spans="1:21">
      <c r="A5669" t="s">
        <v>4</v>
      </c>
      <c r="B5669" s="4" t="s">
        <v>5</v>
      </c>
      <c r="C5669" s="4" t="s">
        <v>10</v>
      </c>
      <c r="D5669" s="4" t="s">
        <v>9</v>
      </c>
    </row>
    <row r="5670" spans="1:21">
      <c r="A5670" t="n">
        <v>36109</v>
      </c>
      <c r="B5670" s="41" t="n">
        <v>43</v>
      </c>
      <c r="C5670" s="7" t="n">
        <v>65534</v>
      </c>
      <c r="D5670" s="7" t="n">
        <v>1</v>
      </c>
    </row>
    <row r="5671" spans="1:21">
      <c r="A5671" t="s">
        <v>4</v>
      </c>
      <c r="B5671" s="4" t="s">
        <v>5</v>
      </c>
      <c r="C5671" s="4" t="s">
        <v>20</v>
      </c>
    </row>
    <row r="5672" spans="1:21">
      <c r="A5672" t="n">
        <v>36116</v>
      </c>
      <c r="B5672" s="17" t="n">
        <v>3</v>
      </c>
      <c r="C5672" s="11" t="n">
        <f t="normal" ca="1">A5682</f>
        <v>0</v>
      </c>
    </row>
    <row r="5673" spans="1:21">
      <c r="A5673" t="s">
        <v>4</v>
      </c>
      <c r="B5673" s="4" t="s">
        <v>5</v>
      </c>
      <c r="C5673" s="4" t="s">
        <v>10</v>
      </c>
      <c r="D5673" s="4" t="s">
        <v>22</v>
      </c>
      <c r="E5673" s="4" t="s">
        <v>22</v>
      </c>
      <c r="F5673" s="4" t="s">
        <v>22</v>
      </c>
      <c r="G5673" s="4" t="s">
        <v>22</v>
      </c>
    </row>
    <row r="5674" spans="1:21">
      <c r="A5674" t="n">
        <v>36121</v>
      </c>
      <c r="B5674" s="24" t="n">
        <v>46</v>
      </c>
      <c r="C5674" s="7" t="n">
        <v>65534</v>
      </c>
      <c r="D5674" s="7" t="n">
        <v>35.5299987792969</v>
      </c>
      <c r="E5674" s="7" t="n">
        <v>2.01999998092651</v>
      </c>
      <c r="F5674" s="7" t="n">
        <v>-42.2599983215332</v>
      </c>
      <c r="G5674" s="7" t="n">
        <v>150.199996948242</v>
      </c>
    </row>
    <row r="5675" spans="1:21">
      <c r="A5675" t="s">
        <v>4</v>
      </c>
      <c r="B5675" s="4" t="s">
        <v>5</v>
      </c>
      <c r="C5675" s="4" t="s">
        <v>13</v>
      </c>
      <c r="D5675" s="4" t="s">
        <v>10</v>
      </c>
      <c r="E5675" s="4" t="s">
        <v>13</v>
      </c>
      <c r="F5675" s="4" t="s">
        <v>6</v>
      </c>
      <c r="G5675" s="4" t="s">
        <v>6</v>
      </c>
      <c r="H5675" s="4" t="s">
        <v>6</v>
      </c>
      <c r="I5675" s="4" t="s">
        <v>6</v>
      </c>
      <c r="J5675" s="4" t="s">
        <v>6</v>
      </c>
      <c r="K5675" s="4" t="s">
        <v>6</v>
      </c>
      <c r="L5675" s="4" t="s">
        <v>6</v>
      </c>
      <c r="M5675" s="4" t="s">
        <v>6</v>
      </c>
      <c r="N5675" s="4" t="s">
        <v>6</v>
      </c>
      <c r="O5675" s="4" t="s">
        <v>6</v>
      </c>
      <c r="P5675" s="4" t="s">
        <v>6</v>
      </c>
      <c r="Q5675" s="4" t="s">
        <v>6</v>
      </c>
      <c r="R5675" s="4" t="s">
        <v>6</v>
      </c>
      <c r="S5675" s="4" t="s">
        <v>6</v>
      </c>
      <c r="T5675" s="4" t="s">
        <v>6</v>
      </c>
      <c r="U5675" s="4" t="s">
        <v>6</v>
      </c>
    </row>
    <row r="5676" spans="1:21">
      <c r="A5676" t="n">
        <v>36140</v>
      </c>
      <c r="B5676" s="38" t="n">
        <v>36</v>
      </c>
      <c r="C5676" s="7" t="n">
        <v>8</v>
      </c>
      <c r="D5676" s="7" t="n">
        <v>65534</v>
      </c>
      <c r="E5676" s="7" t="n">
        <v>0</v>
      </c>
      <c r="F5676" s="7" t="s">
        <v>182</v>
      </c>
      <c r="G5676" s="7" t="s">
        <v>12</v>
      </c>
      <c r="H5676" s="7" t="s">
        <v>12</v>
      </c>
      <c r="I5676" s="7" t="s">
        <v>12</v>
      </c>
      <c r="J5676" s="7" t="s">
        <v>12</v>
      </c>
      <c r="K5676" s="7" t="s">
        <v>12</v>
      </c>
      <c r="L5676" s="7" t="s">
        <v>12</v>
      </c>
      <c r="M5676" s="7" t="s">
        <v>12</v>
      </c>
      <c r="N5676" s="7" t="s">
        <v>12</v>
      </c>
      <c r="O5676" s="7" t="s">
        <v>12</v>
      </c>
      <c r="P5676" s="7" t="s">
        <v>12</v>
      </c>
      <c r="Q5676" s="7" t="s">
        <v>12</v>
      </c>
      <c r="R5676" s="7" t="s">
        <v>12</v>
      </c>
      <c r="S5676" s="7" t="s">
        <v>12</v>
      </c>
      <c r="T5676" s="7" t="s">
        <v>12</v>
      </c>
      <c r="U5676" s="7" t="s">
        <v>12</v>
      </c>
    </row>
    <row r="5677" spans="1:21">
      <c r="A5677" t="s">
        <v>4</v>
      </c>
      <c r="B5677" s="4" t="s">
        <v>5</v>
      </c>
      <c r="C5677" s="4" t="s">
        <v>10</v>
      </c>
      <c r="D5677" s="4" t="s">
        <v>13</v>
      </c>
      <c r="E5677" s="4" t="s">
        <v>6</v>
      </c>
      <c r="F5677" s="4" t="s">
        <v>22</v>
      </c>
      <c r="G5677" s="4" t="s">
        <v>22</v>
      </c>
      <c r="H5677" s="4" t="s">
        <v>22</v>
      </c>
    </row>
    <row r="5678" spans="1:21">
      <c r="A5678" t="n">
        <v>36170</v>
      </c>
      <c r="B5678" s="39" t="n">
        <v>48</v>
      </c>
      <c r="C5678" s="7" t="n">
        <v>65534</v>
      </c>
      <c r="D5678" s="7" t="n">
        <v>0</v>
      </c>
      <c r="E5678" s="7" t="s">
        <v>182</v>
      </c>
      <c r="F5678" s="7" t="n">
        <v>0</v>
      </c>
      <c r="G5678" s="7" t="n">
        <v>1</v>
      </c>
      <c r="H5678" s="7" t="n">
        <v>1.40129846432482e-45</v>
      </c>
    </row>
    <row r="5679" spans="1:21">
      <c r="A5679" t="s">
        <v>4</v>
      </c>
      <c r="B5679" s="4" t="s">
        <v>5</v>
      </c>
      <c r="C5679" s="4" t="s">
        <v>10</v>
      </c>
      <c r="D5679" s="4" t="s">
        <v>9</v>
      </c>
    </row>
    <row r="5680" spans="1:21">
      <c r="A5680" t="n">
        <v>36196</v>
      </c>
      <c r="B5680" s="41" t="n">
        <v>43</v>
      </c>
      <c r="C5680" s="7" t="n">
        <v>65534</v>
      </c>
      <c r="D5680" s="7" t="n">
        <v>64</v>
      </c>
    </row>
    <row r="5681" spans="1:21">
      <c r="A5681" t="s">
        <v>4</v>
      </c>
      <c r="B5681" s="4" t="s">
        <v>5</v>
      </c>
      <c r="C5681" s="4" t="s">
        <v>20</v>
      </c>
    </row>
    <row r="5682" spans="1:21">
      <c r="A5682" t="n">
        <v>36203</v>
      </c>
      <c r="B5682" s="17" t="n">
        <v>3</v>
      </c>
      <c r="C5682" s="11" t="n">
        <f t="normal" ca="1">A5684</f>
        <v>0</v>
      </c>
    </row>
    <row r="5683" spans="1:21">
      <c r="A5683" t="s">
        <v>4</v>
      </c>
      <c r="B5683" s="4" t="s">
        <v>5</v>
      </c>
    </row>
    <row r="5684" spans="1:21">
      <c r="A5684" t="n">
        <v>36208</v>
      </c>
      <c r="B5684" s="5" t="n">
        <v>1</v>
      </c>
    </row>
    <row r="5685" spans="1:21" s="3" customFormat="1" customHeight="0">
      <c r="A5685" s="3" t="s">
        <v>2</v>
      </c>
      <c r="B5685" s="3" t="s">
        <v>183</v>
      </c>
    </row>
    <row r="5686" spans="1:21">
      <c r="A5686" t="s">
        <v>4</v>
      </c>
      <c r="B5686" s="4" t="s">
        <v>5</v>
      </c>
      <c r="C5686" s="4" t="s">
        <v>13</v>
      </c>
      <c r="D5686" s="4" t="s">
        <v>10</v>
      </c>
      <c r="E5686" s="4" t="s">
        <v>13</v>
      </c>
      <c r="F5686" s="4" t="s">
        <v>13</v>
      </c>
      <c r="G5686" s="4" t="s">
        <v>13</v>
      </c>
      <c r="H5686" s="4" t="s">
        <v>10</v>
      </c>
      <c r="I5686" s="4" t="s">
        <v>20</v>
      </c>
      <c r="J5686" s="4" t="s">
        <v>10</v>
      </c>
      <c r="K5686" s="4" t="s">
        <v>20</v>
      </c>
      <c r="L5686" s="4" t="s">
        <v>20</v>
      </c>
    </row>
    <row r="5687" spans="1:21">
      <c r="A5687" t="n">
        <v>36212</v>
      </c>
      <c r="B5687" s="47" t="n">
        <v>6</v>
      </c>
      <c r="C5687" s="7" t="n">
        <v>33</v>
      </c>
      <c r="D5687" s="7" t="n">
        <v>65534</v>
      </c>
      <c r="E5687" s="7" t="n">
        <v>9</v>
      </c>
      <c r="F5687" s="7" t="n">
        <v>1</v>
      </c>
      <c r="G5687" s="7" t="n">
        <v>2</v>
      </c>
      <c r="H5687" s="7" t="n">
        <v>6</v>
      </c>
      <c r="I5687" s="11" t="n">
        <f t="normal" ca="1">A5689</f>
        <v>0</v>
      </c>
      <c r="J5687" s="7" t="n">
        <v>8</v>
      </c>
      <c r="K5687" s="11" t="n">
        <f t="normal" ca="1">A5693</f>
        <v>0</v>
      </c>
      <c r="L5687" s="11" t="n">
        <f t="normal" ca="1">A5707</f>
        <v>0</v>
      </c>
    </row>
    <row r="5688" spans="1:21">
      <c r="A5688" t="s">
        <v>4</v>
      </c>
      <c r="B5688" s="4" t="s">
        <v>5</v>
      </c>
      <c r="C5688" s="4" t="s">
        <v>10</v>
      </c>
      <c r="D5688" s="4" t="s">
        <v>22</v>
      </c>
      <c r="E5688" s="4" t="s">
        <v>22</v>
      </c>
      <c r="F5688" s="4" t="s">
        <v>22</v>
      </c>
      <c r="G5688" s="4" t="s">
        <v>22</v>
      </c>
    </row>
    <row r="5689" spans="1:21">
      <c r="A5689" t="n">
        <v>36235</v>
      </c>
      <c r="B5689" s="24" t="n">
        <v>46</v>
      </c>
      <c r="C5689" s="7" t="n">
        <v>65534</v>
      </c>
      <c r="D5689" s="7" t="n">
        <v>-17.0499992370605</v>
      </c>
      <c r="E5689" s="7" t="n">
        <v>-0.5</v>
      </c>
      <c r="F5689" s="7" t="n">
        <v>15.7700004577637</v>
      </c>
      <c r="G5689" s="7" t="n">
        <v>359</v>
      </c>
    </row>
    <row r="5690" spans="1:21">
      <c r="A5690" t="s">
        <v>4</v>
      </c>
      <c r="B5690" s="4" t="s">
        <v>5</v>
      </c>
      <c r="C5690" s="4" t="s">
        <v>20</v>
      </c>
    </row>
    <row r="5691" spans="1:21">
      <c r="A5691" t="n">
        <v>36254</v>
      </c>
      <c r="B5691" s="17" t="n">
        <v>3</v>
      </c>
      <c r="C5691" s="11" t="n">
        <f t="normal" ca="1">A5707</f>
        <v>0</v>
      </c>
    </row>
    <row r="5692" spans="1:21">
      <c r="A5692" t="s">
        <v>4</v>
      </c>
      <c r="B5692" s="4" t="s">
        <v>5</v>
      </c>
      <c r="C5692" s="4" t="s">
        <v>10</v>
      </c>
      <c r="D5692" s="4" t="s">
        <v>22</v>
      </c>
      <c r="E5692" s="4" t="s">
        <v>22</v>
      </c>
      <c r="F5692" s="4" t="s">
        <v>22</v>
      </c>
      <c r="G5692" s="4" t="s">
        <v>22</v>
      </c>
    </row>
    <row r="5693" spans="1:21">
      <c r="A5693" t="n">
        <v>36259</v>
      </c>
      <c r="B5693" s="24" t="n">
        <v>46</v>
      </c>
      <c r="C5693" s="7" t="n">
        <v>65534</v>
      </c>
      <c r="D5693" s="7" t="n">
        <v>-54.7799987792969</v>
      </c>
      <c r="E5693" s="7" t="n">
        <v>4</v>
      </c>
      <c r="F5693" s="7" t="n">
        <v>-15.9899997711182</v>
      </c>
      <c r="G5693" s="7" t="n">
        <v>258.299987792969</v>
      </c>
    </row>
    <row r="5694" spans="1:21">
      <c r="A5694" t="s">
        <v>4</v>
      </c>
      <c r="B5694" s="4" t="s">
        <v>5</v>
      </c>
      <c r="C5694" s="4" t="s">
        <v>13</v>
      </c>
      <c r="D5694" s="4" t="s">
        <v>10</v>
      </c>
      <c r="E5694" s="4" t="s">
        <v>13</v>
      </c>
      <c r="F5694" s="4" t="s">
        <v>6</v>
      </c>
      <c r="G5694" s="4" t="s">
        <v>6</v>
      </c>
      <c r="H5694" s="4" t="s">
        <v>6</v>
      </c>
      <c r="I5694" s="4" t="s">
        <v>6</v>
      </c>
      <c r="J5694" s="4" t="s">
        <v>6</v>
      </c>
      <c r="K5694" s="4" t="s">
        <v>6</v>
      </c>
      <c r="L5694" s="4" t="s">
        <v>6</v>
      </c>
      <c r="M5694" s="4" t="s">
        <v>6</v>
      </c>
      <c r="N5694" s="4" t="s">
        <v>6</v>
      </c>
      <c r="O5694" s="4" t="s">
        <v>6</v>
      </c>
      <c r="P5694" s="4" t="s">
        <v>6</v>
      </c>
      <c r="Q5694" s="4" t="s">
        <v>6</v>
      </c>
      <c r="R5694" s="4" t="s">
        <v>6</v>
      </c>
      <c r="S5694" s="4" t="s">
        <v>6</v>
      </c>
      <c r="T5694" s="4" t="s">
        <v>6</v>
      </c>
      <c r="U5694" s="4" t="s">
        <v>6</v>
      </c>
    </row>
    <row r="5695" spans="1:21">
      <c r="A5695" t="n">
        <v>36278</v>
      </c>
      <c r="B5695" s="38" t="n">
        <v>36</v>
      </c>
      <c r="C5695" s="7" t="n">
        <v>8</v>
      </c>
      <c r="D5695" s="7" t="n">
        <v>65534</v>
      </c>
      <c r="E5695" s="7" t="n">
        <v>0</v>
      </c>
      <c r="F5695" s="7" t="s">
        <v>184</v>
      </c>
      <c r="G5695" s="7" t="s">
        <v>12</v>
      </c>
      <c r="H5695" s="7" t="s">
        <v>12</v>
      </c>
      <c r="I5695" s="7" t="s">
        <v>12</v>
      </c>
      <c r="J5695" s="7" t="s">
        <v>12</v>
      </c>
      <c r="K5695" s="7" t="s">
        <v>12</v>
      </c>
      <c r="L5695" s="7" t="s">
        <v>12</v>
      </c>
      <c r="M5695" s="7" t="s">
        <v>12</v>
      </c>
      <c r="N5695" s="7" t="s">
        <v>12</v>
      </c>
      <c r="O5695" s="7" t="s">
        <v>12</v>
      </c>
      <c r="P5695" s="7" t="s">
        <v>12</v>
      </c>
      <c r="Q5695" s="7" t="s">
        <v>12</v>
      </c>
      <c r="R5695" s="7" t="s">
        <v>12</v>
      </c>
      <c r="S5695" s="7" t="s">
        <v>12</v>
      </c>
      <c r="T5695" s="7" t="s">
        <v>12</v>
      </c>
      <c r="U5695" s="7" t="s">
        <v>12</v>
      </c>
    </row>
    <row r="5696" spans="1:21">
      <c r="A5696" t="s">
        <v>4</v>
      </c>
      <c r="B5696" s="4" t="s">
        <v>5</v>
      </c>
      <c r="C5696" s="4" t="s">
        <v>10</v>
      </c>
      <c r="D5696" s="4" t="s">
        <v>13</v>
      </c>
      <c r="E5696" s="4" t="s">
        <v>6</v>
      </c>
      <c r="F5696" s="4" t="s">
        <v>22</v>
      </c>
      <c r="G5696" s="4" t="s">
        <v>22</v>
      </c>
      <c r="H5696" s="4" t="s">
        <v>22</v>
      </c>
    </row>
    <row r="5697" spans="1:21">
      <c r="A5697" t="n">
        <v>36311</v>
      </c>
      <c r="B5697" s="39" t="n">
        <v>48</v>
      </c>
      <c r="C5697" s="7" t="n">
        <v>65534</v>
      </c>
      <c r="D5697" s="7" t="n">
        <v>0</v>
      </c>
      <c r="E5697" s="7" t="s">
        <v>184</v>
      </c>
      <c r="F5697" s="7" t="n">
        <v>0</v>
      </c>
      <c r="G5697" s="7" t="n">
        <v>1</v>
      </c>
      <c r="H5697" s="7" t="n">
        <v>1.40129846432482e-45</v>
      </c>
    </row>
    <row r="5698" spans="1:21">
      <c r="A5698" t="s">
        <v>4</v>
      </c>
      <c r="B5698" s="4" t="s">
        <v>5</v>
      </c>
      <c r="C5698" s="4" t="s">
        <v>10</v>
      </c>
      <c r="D5698" s="4" t="s">
        <v>9</v>
      </c>
    </row>
    <row r="5699" spans="1:21">
      <c r="A5699" t="n">
        <v>36340</v>
      </c>
      <c r="B5699" s="41" t="n">
        <v>43</v>
      </c>
      <c r="C5699" s="7" t="n">
        <v>65534</v>
      </c>
      <c r="D5699" s="7" t="n">
        <v>64</v>
      </c>
    </row>
    <row r="5700" spans="1:21">
      <c r="A5700" t="s">
        <v>4</v>
      </c>
      <c r="B5700" s="4" t="s">
        <v>5</v>
      </c>
      <c r="C5700" s="4" t="s">
        <v>10</v>
      </c>
    </row>
    <row r="5701" spans="1:21">
      <c r="A5701" t="n">
        <v>36347</v>
      </c>
      <c r="B5701" s="35" t="n">
        <v>16</v>
      </c>
      <c r="C5701" s="7" t="n">
        <v>0</v>
      </c>
    </row>
    <row r="5702" spans="1:21">
      <c r="A5702" t="s">
        <v>4</v>
      </c>
      <c r="B5702" s="4" t="s">
        <v>5</v>
      </c>
      <c r="C5702" s="4" t="s">
        <v>10</v>
      </c>
      <c r="D5702" s="4" t="s">
        <v>22</v>
      </c>
      <c r="E5702" s="4" t="s">
        <v>22</v>
      </c>
      <c r="F5702" s="4" t="s">
        <v>22</v>
      </c>
      <c r="G5702" s="4" t="s">
        <v>10</v>
      </c>
      <c r="H5702" s="4" t="s">
        <v>10</v>
      </c>
    </row>
    <row r="5703" spans="1:21">
      <c r="A5703" t="n">
        <v>36350</v>
      </c>
      <c r="B5703" s="56" t="n">
        <v>60</v>
      </c>
      <c r="C5703" s="7" t="n">
        <v>65534</v>
      </c>
      <c r="D5703" s="7" t="n">
        <v>0</v>
      </c>
      <c r="E5703" s="7" t="n">
        <v>20</v>
      </c>
      <c r="F5703" s="7" t="n">
        <v>0</v>
      </c>
      <c r="G5703" s="7" t="n">
        <v>0</v>
      </c>
      <c r="H5703" s="7" t="n">
        <v>0</v>
      </c>
    </row>
    <row r="5704" spans="1:21">
      <c r="A5704" t="s">
        <v>4</v>
      </c>
      <c r="B5704" s="4" t="s">
        <v>5</v>
      </c>
      <c r="C5704" s="4" t="s">
        <v>20</v>
      </c>
    </row>
    <row r="5705" spans="1:21">
      <c r="A5705" t="n">
        <v>36369</v>
      </c>
      <c r="B5705" s="17" t="n">
        <v>3</v>
      </c>
      <c r="C5705" s="11" t="n">
        <f t="normal" ca="1">A5707</f>
        <v>0</v>
      </c>
    </row>
    <row r="5706" spans="1:21">
      <c r="A5706" t="s">
        <v>4</v>
      </c>
      <c r="B5706" s="4" t="s">
        <v>5</v>
      </c>
    </row>
    <row r="5707" spans="1:21">
      <c r="A5707" t="n">
        <v>36374</v>
      </c>
      <c r="B5707" s="5" t="n">
        <v>1</v>
      </c>
    </row>
    <row r="5708" spans="1:21" s="3" customFormat="1" customHeight="0">
      <c r="A5708" s="3" t="s">
        <v>2</v>
      </c>
      <c r="B5708" s="3" t="s">
        <v>185</v>
      </c>
    </row>
    <row r="5709" spans="1:21">
      <c r="A5709" t="s">
        <v>4</v>
      </c>
      <c r="B5709" s="4" t="s">
        <v>5</v>
      </c>
      <c r="C5709" s="4" t="s">
        <v>13</v>
      </c>
      <c r="D5709" s="4" t="s">
        <v>10</v>
      </c>
      <c r="E5709" s="4" t="s">
        <v>13</v>
      </c>
      <c r="F5709" s="4" t="s">
        <v>13</v>
      </c>
      <c r="G5709" s="4" t="s">
        <v>13</v>
      </c>
      <c r="H5709" s="4" t="s">
        <v>10</v>
      </c>
      <c r="I5709" s="4" t="s">
        <v>20</v>
      </c>
      <c r="J5709" s="4" t="s">
        <v>20</v>
      </c>
    </row>
    <row r="5710" spans="1:21">
      <c r="A5710" t="n">
        <v>36376</v>
      </c>
      <c r="B5710" s="47" t="n">
        <v>6</v>
      </c>
      <c r="C5710" s="7" t="n">
        <v>33</v>
      </c>
      <c r="D5710" s="7" t="n">
        <v>65534</v>
      </c>
      <c r="E5710" s="7" t="n">
        <v>9</v>
      </c>
      <c r="F5710" s="7" t="n">
        <v>1</v>
      </c>
      <c r="G5710" s="7" t="n">
        <v>1</v>
      </c>
      <c r="H5710" s="7" t="n">
        <v>6</v>
      </c>
      <c r="I5710" s="11" t="n">
        <f t="normal" ca="1">A5712</f>
        <v>0</v>
      </c>
      <c r="J5710" s="11" t="n">
        <f t="normal" ca="1">A5722</f>
        <v>0</v>
      </c>
    </row>
    <row r="5711" spans="1:21">
      <c r="A5711" t="s">
        <v>4</v>
      </c>
      <c r="B5711" s="4" t="s">
        <v>5</v>
      </c>
      <c r="C5711" s="4" t="s">
        <v>10</v>
      </c>
      <c r="D5711" s="4" t="s">
        <v>22</v>
      </c>
      <c r="E5711" s="4" t="s">
        <v>22</v>
      </c>
      <c r="F5711" s="4" t="s">
        <v>22</v>
      </c>
      <c r="G5711" s="4" t="s">
        <v>22</v>
      </c>
    </row>
    <row r="5712" spans="1:21">
      <c r="A5712" t="n">
        <v>36393</v>
      </c>
      <c r="B5712" s="24" t="n">
        <v>46</v>
      </c>
      <c r="C5712" s="7" t="n">
        <v>65534</v>
      </c>
      <c r="D5712" s="7" t="n">
        <v>27.7600002288818</v>
      </c>
      <c r="E5712" s="7" t="n">
        <v>1.94000005722046</v>
      </c>
      <c r="F5712" s="7" t="n">
        <v>-29.5499992370605</v>
      </c>
      <c r="G5712" s="7" t="n">
        <v>99.5</v>
      </c>
    </row>
    <row r="5713" spans="1:10">
      <c r="A5713" t="s">
        <v>4</v>
      </c>
      <c r="B5713" s="4" t="s">
        <v>5</v>
      </c>
      <c r="C5713" s="4" t="s">
        <v>13</v>
      </c>
      <c r="D5713" s="4" t="s">
        <v>10</v>
      </c>
      <c r="E5713" s="4" t="s">
        <v>13</v>
      </c>
      <c r="F5713" s="4" t="s">
        <v>6</v>
      </c>
      <c r="G5713" s="4" t="s">
        <v>6</v>
      </c>
      <c r="H5713" s="4" t="s">
        <v>6</v>
      </c>
      <c r="I5713" s="4" t="s">
        <v>6</v>
      </c>
      <c r="J5713" s="4" t="s">
        <v>6</v>
      </c>
      <c r="K5713" s="4" t="s">
        <v>6</v>
      </c>
      <c r="L5713" s="4" t="s">
        <v>6</v>
      </c>
      <c r="M5713" s="4" t="s">
        <v>6</v>
      </c>
      <c r="N5713" s="4" t="s">
        <v>6</v>
      </c>
      <c r="O5713" s="4" t="s">
        <v>6</v>
      </c>
      <c r="P5713" s="4" t="s">
        <v>6</v>
      </c>
      <c r="Q5713" s="4" t="s">
        <v>6</v>
      </c>
      <c r="R5713" s="4" t="s">
        <v>6</v>
      </c>
      <c r="S5713" s="4" t="s">
        <v>6</v>
      </c>
      <c r="T5713" s="4" t="s">
        <v>6</v>
      </c>
      <c r="U5713" s="4" t="s">
        <v>6</v>
      </c>
    </row>
    <row r="5714" spans="1:10">
      <c r="A5714" t="n">
        <v>36412</v>
      </c>
      <c r="B5714" s="38" t="n">
        <v>36</v>
      </c>
      <c r="C5714" s="7" t="n">
        <v>8</v>
      </c>
      <c r="D5714" s="7" t="n">
        <v>65534</v>
      </c>
      <c r="E5714" s="7" t="n">
        <v>0</v>
      </c>
      <c r="F5714" s="7" t="s">
        <v>186</v>
      </c>
      <c r="G5714" s="7" t="s">
        <v>12</v>
      </c>
      <c r="H5714" s="7" t="s">
        <v>12</v>
      </c>
      <c r="I5714" s="7" t="s">
        <v>12</v>
      </c>
      <c r="J5714" s="7" t="s">
        <v>12</v>
      </c>
      <c r="K5714" s="7" t="s">
        <v>12</v>
      </c>
      <c r="L5714" s="7" t="s">
        <v>12</v>
      </c>
      <c r="M5714" s="7" t="s">
        <v>12</v>
      </c>
      <c r="N5714" s="7" t="s">
        <v>12</v>
      </c>
      <c r="O5714" s="7" t="s">
        <v>12</v>
      </c>
      <c r="P5714" s="7" t="s">
        <v>12</v>
      </c>
      <c r="Q5714" s="7" t="s">
        <v>12</v>
      </c>
      <c r="R5714" s="7" t="s">
        <v>12</v>
      </c>
      <c r="S5714" s="7" t="s">
        <v>12</v>
      </c>
      <c r="T5714" s="7" t="s">
        <v>12</v>
      </c>
      <c r="U5714" s="7" t="s">
        <v>12</v>
      </c>
    </row>
    <row r="5715" spans="1:10">
      <c r="A5715" t="s">
        <v>4</v>
      </c>
      <c r="B5715" s="4" t="s">
        <v>5</v>
      </c>
      <c r="C5715" s="4" t="s">
        <v>10</v>
      </c>
      <c r="D5715" s="4" t="s">
        <v>13</v>
      </c>
      <c r="E5715" s="4" t="s">
        <v>6</v>
      </c>
      <c r="F5715" s="4" t="s">
        <v>22</v>
      </c>
      <c r="G5715" s="4" t="s">
        <v>22</v>
      </c>
      <c r="H5715" s="4" t="s">
        <v>22</v>
      </c>
    </row>
    <row r="5716" spans="1:10">
      <c r="A5716" t="n">
        <v>36444</v>
      </c>
      <c r="B5716" s="39" t="n">
        <v>48</v>
      </c>
      <c r="C5716" s="7" t="n">
        <v>65534</v>
      </c>
      <c r="D5716" s="7" t="n">
        <v>0</v>
      </c>
      <c r="E5716" s="7" t="s">
        <v>186</v>
      </c>
      <c r="F5716" s="7" t="n">
        <v>0</v>
      </c>
      <c r="G5716" s="7" t="n">
        <v>1</v>
      </c>
      <c r="H5716" s="7" t="n">
        <v>1.40129846432482e-45</v>
      </c>
    </row>
    <row r="5717" spans="1:10">
      <c r="A5717" t="s">
        <v>4</v>
      </c>
      <c r="B5717" s="4" t="s">
        <v>5</v>
      </c>
      <c r="C5717" s="4" t="s">
        <v>10</v>
      </c>
      <c r="D5717" s="4" t="s">
        <v>9</v>
      </c>
    </row>
    <row r="5718" spans="1:10">
      <c r="A5718" t="n">
        <v>36472</v>
      </c>
      <c r="B5718" s="41" t="n">
        <v>43</v>
      </c>
      <c r="C5718" s="7" t="n">
        <v>65534</v>
      </c>
      <c r="D5718" s="7" t="n">
        <v>64</v>
      </c>
    </row>
    <row r="5719" spans="1:10">
      <c r="A5719" t="s">
        <v>4</v>
      </c>
      <c r="B5719" s="4" t="s">
        <v>5</v>
      </c>
      <c r="C5719" s="4" t="s">
        <v>20</v>
      </c>
    </row>
    <row r="5720" spans="1:10">
      <c r="A5720" t="n">
        <v>36479</v>
      </c>
      <c r="B5720" s="17" t="n">
        <v>3</v>
      </c>
      <c r="C5720" s="11" t="n">
        <f t="normal" ca="1">A5722</f>
        <v>0</v>
      </c>
    </row>
    <row r="5721" spans="1:10">
      <c r="A5721" t="s">
        <v>4</v>
      </c>
      <c r="B5721" s="4" t="s">
        <v>5</v>
      </c>
    </row>
    <row r="5722" spans="1:10">
      <c r="A5722" t="n">
        <v>36484</v>
      </c>
      <c r="B5722" s="5" t="n">
        <v>1</v>
      </c>
    </row>
    <row r="5723" spans="1:10" s="3" customFormat="1" customHeight="0">
      <c r="A5723" s="3" t="s">
        <v>2</v>
      </c>
      <c r="B5723" s="3" t="s">
        <v>187</v>
      </c>
    </row>
    <row r="5724" spans="1:10">
      <c r="A5724" t="s">
        <v>4</v>
      </c>
      <c r="B5724" s="4" t="s">
        <v>5</v>
      </c>
      <c r="C5724" s="4" t="s">
        <v>13</v>
      </c>
      <c r="D5724" s="4" t="s">
        <v>10</v>
      </c>
      <c r="E5724" s="4" t="s">
        <v>13</v>
      </c>
      <c r="F5724" s="4" t="s">
        <v>13</v>
      </c>
      <c r="G5724" s="4" t="s">
        <v>13</v>
      </c>
      <c r="H5724" s="4" t="s">
        <v>10</v>
      </c>
      <c r="I5724" s="4" t="s">
        <v>20</v>
      </c>
      <c r="J5724" s="4" t="s">
        <v>10</v>
      </c>
      <c r="K5724" s="4" t="s">
        <v>20</v>
      </c>
      <c r="L5724" s="4" t="s">
        <v>20</v>
      </c>
    </row>
    <row r="5725" spans="1:10">
      <c r="A5725" t="n">
        <v>36488</v>
      </c>
      <c r="B5725" s="47" t="n">
        <v>6</v>
      </c>
      <c r="C5725" s="7" t="n">
        <v>33</v>
      </c>
      <c r="D5725" s="7" t="n">
        <v>65534</v>
      </c>
      <c r="E5725" s="7" t="n">
        <v>9</v>
      </c>
      <c r="F5725" s="7" t="n">
        <v>1</v>
      </c>
      <c r="G5725" s="7" t="n">
        <v>2</v>
      </c>
      <c r="H5725" s="7" t="n">
        <v>6</v>
      </c>
      <c r="I5725" s="11" t="n">
        <f t="normal" ca="1">A5727</f>
        <v>0</v>
      </c>
      <c r="J5725" s="7" t="n">
        <v>8</v>
      </c>
      <c r="K5725" s="11" t="n">
        <f t="normal" ca="1">A5743</f>
        <v>0</v>
      </c>
      <c r="L5725" s="11" t="n">
        <f t="normal" ca="1">A5753</f>
        <v>0</v>
      </c>
    </row>
    <row r="5726" spans="1:10">
      <c r="A5726" t="s">
        <v>4</v>
      </c>
      <c r="B5726" s="4" t="s">
        <v>5</v>
      </c>
      <c r="C5726" s="4" t="s">
        <v>13</v>
      </c>
      <c r="D5726" s="4" t="s">
        <v>10</v>
      </c>
      <c r="E5726" s="4" t="s">
        <v>13</v>
      </c>
      <c r="F5726" s="4" t="s">
        <v>13</v>
      </c>
      <c r="G5726" s="4" t="s">
        <v>20</v>
      </c>
    </row>
    <row r="5727" spans="1:10">
      <c r="A5727" t="n">
        <v>36511</v>
      </c>
      <c r="B5727" s="10" t="n">
        <v>5</v>
      </c>
      <c r="C5727" s="7" t="n">
        <v>30</v>
      </c>
      <c r="D5727" s="7" t="n">
        <v>10848</v>
      </c>
      <c r="E5727" s="7" t="n">
        <v>8</v>
      </c>
      <c r="F5727" s="7" t="n">
        <v>1</v>
      </c>
      <c r="G5727" s="11" t="n">
        <f t="normal" ca="1">A5733</f>
        <v>0</v>
      </c>
    </row>
    <row r="5728" spans="1:10">
      <c r="A5728" t="s">
        <v>4</v>
      </c>
      <c r="B5728" s="4" t="s">
        <v>5</v>
      </c>
      <c r="C5728" s="4" t="s">
        <v>10</v>
      </c>
      <c r="D5728" s="4" t="s">
        <v>22</v>
      </c>
      <c r="E5728" s="4" t="s">
        <v>22</v>
      </c>
      <c r="F5728" s="4" t="s">
        <v>22</v>
      </c>
      <c r="G5728" s="4" t="s">
        <v>22</v>
      </c>
    </row>
    <row r="5729" spans="1:21">
      <c r="A5729" t="n">
        <v>36521</v>
      </c>
      <c r="B5729" s="24" t="n">
        <v>46</v>
      </c>
      <c r="C5729" s="7" t="n">
        <v>65534</v>
      </c>
      <c r="D5729" s="7" t="n">
        <v>-33.9500007629395</v>
      </c>
      <c r="E5729" s="7" t="n">
        <v>4.01000022888184</v>
      </c>
      <c r="F5729" s="7" t="n">
        <v>-4.69000005722046</v>
      </c>
      <c r="G5729" s="7" t="n">
        <v>78.5999984741211</v>
      </c>
    </row>
    <row r="5730" spans="1:21">
      <c r="A5730" t="s">
        <v>4</v>
      </c>
      <c r="B5730" s="4" t="s">
        <v>5</v>
      </c>
      <c r="C5730" s="4" t="s">
        <v>20</v>
      </c>
    </row>
    <row r="5731" spans="1:21">
      <c r="A5731" t="n">
        <v>36540</v>
      </c>
      <c r="B5731" s="17" t="n">
        <v>3</v>
      </c>
      <c r="C5731" s="11" t="n">
        <f t="normal" ca="1">A5741</f>
        <v>0</v>
      </c>
    </row>
    <row r="5732" spans="1:21">
      <c r="A5732" t="s">
        <v>4</v>
      </c>
      <c r="B5732" s="4" t="s">
        <v>5</v>
      </c>
      <c r="C5732" s="4" t="s">
        <v>10</v>
      </c>
      <c r="D5732" s="4" t="s">
        <v>22</v>
      </c>
      <c r="E5732" s="4" t="s">
        <v>22</v>
      </c>
      <c r="F5732" s="4" t="s">
        <v>22</v>
      </c>
      <c r="G5732" s="4" t="s">
        <v>22</v>
      </c>
    </row>
    <row r="5733" spans="1:21">
      <c r="A5733" t="n">
        <v>36545</v>
      </c>
      <c r="B5733" s="24" t="n">
        <v>46</v>
      </c>
      <c r="C5733" s="7" t="n">
        <v>65534</v>
      </c>
      <c r="D5733" s="7" t="n">
        <v>-38.5299987792969</v>
      </c>
      <c r="E5733" s="7" t="n">
        <v>4.05000019073486</v>
      </c>
      <c r="F5733" s="7" t="n">
        <v>-7.25</v>
      </c>
      <c r="G5733" s="7" t="n">
        <v>0</v>
      </c>
    </row>
    <row r="5734" spans="1:21">
      <c r="A5734" t="s">
        <v>4</v>
      </c>
      <c r="B5734" s="4" t="s">
        <v>5</v>
      </c>
      <c r="C5734" s="4" t="s">
        <v>13</v>
      </c>
      <c r="D5734" s="4" t="s">
        <v>10</v>
      </c>
      <c r="E5734" s="4" t="s">
        <v>13</v>
      </c>
      <c r="F5734" s="4" t="s">
        <v>6</v>
      </c>
      <c r="G5734" s="4" t="s">
        <v>6</v>
      </c>
      <c r="H5734" s="4" t="s">
        <v>6</v>
      </c>
      <c r="I5734" s="4" t="s">
        <v>6</v>
      </c>
      <c r="J5734" s="4" t="s">
        <v>6</v>
      </c>
      <c r="K5734" s="4" t="s">
        <v>6</v>
      </c>
      <c r="L5734" s="4" t="s">
        <v>6</v>
      </c>
      <c r="M5734" s="4" t="s">
        <v>6</v>
      </c>
      <c r="N5734" s="4" t="s">
        <v>6</v>
      </c>
      <c r="O5734" s="4" t="s">
        <v>6</v>
      </c>
      <c r="P5734" s="4" t="s">
        <v>6</v>
      </c>
      <c r="Q5734" s="4" t="s">
        <v>6</v>
      </c>
      <c r="R5734" s="4" t="s">
        <v>6</v>
      </c>
      <c r="S5734" s="4" t="s">
        <v>6</v>
      </c>
      <c r="T5734" s="4" t="s">
        <v>6</v>
      </c>
      <c r="U5734" s="4" t="s">
        <v>6</v>
      </c>
    </row>
    <row r="5735" spans="1:21">
      <c r="A5735" t="n">
        <v>36564</v>
      </c>
      <c r="B5735" s="38" t="n">
        <v>36</v>
      </c>
      <c r="C5735" s="7" t="n">
        <v>8</v>
      </c>
      <c r="D5735" s="7" t="n">
        <v>65534</v>
      </c>
      <c r="E5735" s="7" t="n">
        <v>0</v>
      </c>
      <c r="F5735" s="7" t="s">
        <v>188</v>
      </c>
      <c r="G5735" s="7" t="s">
        <v>12</v>
      </c>
      <c r="H5735" s="7" t="s">
        <v>12</v>
      </c>
      <c r="I5735" s="7" t="s">
        <v>12</v>
      </c>
      <c r="J5735" s="7" t="s">
        <v>12</v>
      </c>
      <c r="K5735" s="7" t="s">
        <v>12</v>
      </c>
      <c r="L5735" s="7" t="s">
        <v>12</v>
      </c>
      <c r="M5735" s="7" t="s">
        <v>12</v>
      </c>
      <c r="N5735" s="7" t="s">
        <v>12</v>
      </c>
      <c r="O5735" s="7" t="s">
        <v>12</v>
      </c>
      <c r="P5735" s="7" t="s">
        <v>12</v>
      </c>
      <c r="Q5735" s="7" t="s">
        <v>12</v>
      </c>
      <c r="R5735" s="7" t="s">
        <v>12</v>
      </c>
      <c r="S5735" s="7" t="s">
        <v>12</v>
      </c>
      <c r="T5735" s="7" t="s">
        <v>12</v>
      </c>
      <c r="U5735" s="7" t="s">
        <v>12</v>
      </c>
    </row>
    <row r="5736" spans="1:21">
      <c r="A5736" t="s">
        <v>4</v>
      </c>
      <c r="B5736" s="4" t="s">
        <v>5</v>
      </c>
      <c r="C5736" s="4" t="s">
        <v>10</v>
      </c>
      <c r="D5736" s="4" t="s">
        <v>13</v>
      </c>
      <c r="E5736" s="4" t="s">
        <v>6</v>
      </c>
      <c r="F5736" s="4" t="s">
        <v>22</v>
      </c>
      <c r="G5736" s="4" t="s">
        <v>22</v>
      </c>
      <c r="H5736" s="4" t="s">
        <v>22</v>
      </c>
    </row>
    <row r="5737" spans="1:21">
      <c r="A5737" t="n">
        <v>36595</v>
      </c>
      <c r="B5737" s="39" t="n">
        <v>48</v>
      </c>
      <c r="C5737" s="7" t="n">
        <v>65534</v>
      </c>
      <c r="D5737" s="7" t="n">
        <v>0</v>
      </c>
      <c r="E5737" s="7" t="s">
        <v>188</v>
      </c>
      <c r="F5737" s="7" t="n">
        <v>0</v>
      </c>
      <c r="G5737" s="7" t="n">
        <v>1</v>
      </c>
      <c r="H5737" s="7" t="n">
        <v>0</v>
      </c>
    </row>
    <row r="5738" spans="1:21">
      <c r="A5738" t="s">
        <v>4</v>
      </c>
      <c r="B5738" s="4" t="s">
        <v>5</v>
      </c>
      <c r="C5738" s="4" t="s">
        <v>10</v>
      </c>
      <c r="D5738" s="4" t="s">
        <v>9</v>
      </c>
    </row>
    <row r="5739" spans="1:21">
      <c r="A5739" t="n">
        <v>36622</v>
      </c>
      <c r="B5739" s="41" t="n">
        <v>43</v>
      </c>
      <c r="C5739" s="7" t="n">
        <v>65534</v>
      </c>
      <c r="D5739" s="7" t="n">
        <v>64</v>
      </c>
    </row>
    <row r="5740" spans="1:21">
      <c r="A5740" t="s">
        <v>4</v>
      </c>
      <c r="B5740" s="4" t="s">
        <v>5</v>
      </c>
      <c r="C5740" s="4" t="s">
        <v>20</v>
      </c>
    </row>
    <row r="5741" spans="1:21">
      <c r="A5741" t="n">
        <v>36629</v>
      </c>
      <c r="B5741" s="17" t="n">
        <v>3</v>
      </c>
      <c r="C5741" s="11" t="n">
        <f t="normal" ca="1">A5753</f>
        <v>0</v>
      </c>
    </row>
    <row r="5742" spans="1:21">
      <c r="A5742" t="s">
        <v>4</v>
      </c>
      <c r="B5742" s="4" t="s">
        <v>5</v>
      </c>
      <c r="C5742" s="4" t="s">
        <v>10</v>
      </c>
      <c r="D5742" s="4" t="s">
        <v>22</v>
      </c>
      <c r="E5742" s="4" t="s">
        <v>22</v>
      </c>
      <c r="F5742" s="4" t="s">
        <v>22</v>
      </c>
      <c r="G5742" s="4" t="s">
        <v>22</v>
      </c>
    </row>
    <row r="5743" spans="1:21">
      <c r="A5743" t="n">
        <v>36634</v>
      </c>
      <c r="B5743" s="24" t="n">
        <v>46</v>
      </c>
      <c r="C5743" s="7" t="n">
        <v>65534</v>
      </c>
      <c r="D5743" s="7" t="n">
        <v>-9.36999988555908</v>
      </c>
      <c r="E5743" s="7" t="n">
        <v>0.409999996423721</v>
      </c>
      <c r="F5743" s="7" t="n">
        <v>24.3600006103516</v>
      </c>
      <c r="G5743" s="7" t="n">
        <v>359.399993896484</v>
      </c>
    </row>
    <row r="5744" spans="1:21">
      <c r="A5744" t="s">
        <v>4</v>
      </c>
      <c r="B5744" s="4" t="s">
        <v>5</v>
      </c>
      <c r="C5744" s="4" t="s">
        <v>13</v>
      </c>
      <c r="D5744" s="4" t="s">
        <v>10</v>
      </c>
      <c r="E5744" s="4" t="s">
        <v>13</v>
      </c>
      <c r="F5744" s="4" t="s">
        <v>6</v>
      </c>
      <c r="G5744" s="4" t="s">
        <v>6</v>
      </c>
      <c r="H5744" s="4" t="s">
        <v>6</v>
      </c>
      <c r="I5744" s="4" t="s">
        <v>6</v>
      </c>
      <c r="J5744" s="4" t="s">
        <v>6</v>
      </c>
      <c r="K5744" s="4" t="s">
        <v>6</v>
      </c>
      <c r="L5744" s="4" t="s">
        <v>6</v>
      </c>
      <c r="M5744" s="4" t="s">
        <v>6</v>
      </c>
      <c r="N5744" s="4" t="s">
        <v>6</v>
      </c>
      <c r="O5744" s="4" t="s">
        <v>6</v>
      </c>
      <c r="P5744" s="4" t="s">
        <v>6</v>
      </c>
      <c r="Q5744" s="4" t="s">
        <v>6</v>
      </c>
      <c r="R5744" s="4" t="s">
        <v>6</v>
      </c>
      <c r="S5744" s="4" t="s">
        <v>6</v>
      </c>
      <c r="T5744" s="4" t="s">
        <v>6</v>
      </c>
      <c r="U5744" s="4" t="s">
        <v>6</v>
      </c>
    </row>
    <row r="5745" spans="1:21">
      <c r="A5745" t="n">
        <v>36653</v>
      </c>
      <c r="B5745" s="38" t="n">
        <v>36</v>
      </c>
      <c r="C5745" s="7" t="n">
        <v>8</v>
      </c>
      <c r="D5745" s="7" t="n">
        <v>65534</v>
      </c>
      <c r="E5745" s="7" t="n">
        <v>0</v>
      </c>
      <c r="F5745" s="7" t="s">
        <v>188</v>
      </c>
      <c r="G5745" s="7" t="s">
        <v>12</v>
      </c>
      <c r="H5745" s="7" t="s">
        <v>12</v>
      </c>
      <c r="I5745" s="7" t="s">
        <v>12</v>
      </c>
      <c r="J5745" s="7" t="s">
        <v>12</v>
      </c>
      <c r="K5745" s="7" t="s">
        <v>12</v>
      </c>
      <c r="L5745" s="7" t="s">
        <v>12</v>
      </c>
      <c r="M5745" s="7" t="s">
        <v>12</v>
      </c>
      <c r="N5745" s="7" t="s">
        <v>12</v>
      </c>
      <c r="O5745" s="7" t="s">
        <v>12</v>
      </c>
      <c r="P5745" s="7" t="s">
        <v>12</v>
      </c>
      <c r="Q5745" s="7" t="s">
        <v>12</v>
      </c>
      <c r="R5745" s="7" t="s">
        <v>12</v>
      </c>
      <c r="S5745" s="7" t="s">
        <v>12</v>
      </c>
      <c r="T5745" s="7" t="s">
        <v>12</v>
      </c>
      <c r="U5745" s="7" t="s">
        <v>12</v>
      </c>
    </row>
    <row r="5746" spans="1:21">
      <c r="A5746" t="s">
        <v>4</v>
      </c>
      <c r="B5746" s="4" t="s">
        <v>5</v>
      </c>
      <c r="C5746" s="4" t="s">
        <v>10</v>
      </c>
      <c r="D5746" s="4" t="s">
        <v>13</v>
      </c>
      <c r="E5746" s="4" t="s">
        <v>6</v>
      </c>
      <c r="F5746" s="4" t="s">
        <v>22</v>
      </c>
      <c r="G5746" s="4" t="s">
        <v>22</v>
      </c>
      <c r="H5746" s="4" t="s">
        <v>22</v>
      </c>
    </row>
    <row r="5747" spans="1:21">
      <c r="A5747" t="n">
        <v>36684</v>
      </c>
      <c r="B5747" s="39" t="n">
        <v>48</v>
      </c>
      <c r="C5747" s="7" t="n">
        <v>65534</v>
      </c>
      <c r="D5747" s="7" t="n">
        <v>0</v>
      </c>
      <c r="E5747" s="7" t="s">
        <v>188</v>
      </c>
      <c r="F5747" s="7" t="n">
        <v>0</v>
      </c>
      <c r="G5747" s="7" t="n">
        <v>1</v>
      </c>
      <c r="H5747" s="7" t="n">
        <v>0</v>
      </c>
    </row>
    <row r="5748" spans="1:21">
      <c r="A5748" t="s">
        <v>4</v>
      </c>
      <c r="B5748" s="4" t="s">
        <v>5</v>
      </c>
      <c r="C5748" s="4" t="s">
        <v>10</v>
      </c>
      <c r="D5748" s="4" t="s">
        <v>9</v>
      </c>
    </row>
    <row r="5749" spans="1:21">
      <c r="A5749" t="n">
        <v>36711</v>
      </c>
      <c r="B5749" s="41" t="n">
        <v>43</v>
      </c>
      <c r="C5749" s="7" t="n">
        <v>65534</v>
      </c>
      <c r="D5749" s="7" t="n">
        <v>64</v>
      </c>
    </row>
    <row r="5750" spans="1:21">
      <c r="A5750" t="s">
        <v>4</v>
      </c>
      <c r="B5750" s="4" t="s">
        <v>5</v>
      </c>
      <c r="C5750" s="4" t="s">
        <v>20</v>
      </c>
    </row>
    <row r="5751" spans="1:21">
      <c r="A5751" t="n">
        <v>36718</v>
      </c>
      <c r="B5751" s="17" t="n">
        <v>3</v>
      </c>
      <c r="C5751" s="11" t="n">
        <f t="normal" ca="1">A5753</f>
        <v>0</v>
      </c>
    </row>
    <row r="5752" spans="1:21">
      <c r="A5752" t="s">
        <v>4</v>
      </c>
      <c r="B5752" s="4" t="s">
        <v>5</v>
      </c>
    </row>
    <row r="5753" spans="1:21">
      <c r="A5753" t="n">
        <v>36723</v>
      </c>
      <c r="B5753" s="5" t="n">
        <v>1</v>
      </c>
    </row>
    <row r="5754" spans="1:21" s="3" customFormat="1" customHeight="0">
      <c r="A5754" s="3" t="s">
        <v>2</v>
      </c>
      <c r="B5754" s="3" t="s">
        <v>189</v>
      </c>
    </row>
    <row r="5755" spans="1:21">
      <c r="A5755" t="s">
        <v>4</v>
      </c>
      <c r="B5755" s="4" t="s">
        <v>5</v>
      </c>
      <c r="C5755" s="4" t="s">
        <v>13</v>
      </c>
      <c r="D5755" s="4" t="s">
        <v>10</v>
      </c>
      <c r="E5755" s="4" t="s">
        <v>13</v>
      </c>
      <c r="F5755" s="4" t="s">
        <v>13</v>
      </c>
      <c r="G5755" s="4" t="s">
        <v>13</v>
      </c>
      <c r="H5755" s="4" t="s">
        <v>10</v>
      </c>
      <c r="I5755" s="4" t="s">
        <v>20</v>
      </c>
      <c r="J5755" s="4" t="s">
        <v>10</v>
      </c>
      <c r="K5755" s="4" t="s">
        <v>20</v>
      </c>
      <c r="L5755" s="4" t="s">
        <v>20</v>
      </c>
    </row>
    <row r="5756" spans="1:21">
      <c r="A5756" t="n">
        <v>36724</v>
      </c>
      <c r="B5756" s="47" t="n">
        <v>6</v>
      </c>
      <c r="C5756" s="7" t="n">
        <v>33</v>
      </c>
      <c r="D5756" s="7" t="n">
        <v>65534</v>
      </c>
      <c r="E5756" s="7" t="n">
        <v>9</v>
      </c>
      <c r="F5756" s="7" t="n">
        <v>1</v>
      </c>
      <c r="G5756" s="7" t="n">
        <v>2</v>
      </c>
      <c r="H5756" s="7" t="n">
        <v>4</v>
      </c>
      <c r="I5756" s="11" t="n">
        <f t="normal" ca="1">A5758</f>
        <v>0</v>
      </c>
      <c r="J5756" s="7" t="n">
        <v>6</v>
      </c>
      <c r="K5756" s="11" t="n">
        <f t="normal" ca="1">A5768</f>
        <v>0</v>
      </c>
      <c r="L5756" s="11" t="n">
        <f t="normal" ca="1">A5778</f>
        <v>0</v>
      </c>
    </row>
    <row r="5757" spans="1:21">
      <c r="A5757" t="s">
        <v>4</v>
      </c>
      <c r="B5757" s="4" t="s">
        <v>5</v>
      </c>
      <c r="C5757" s="4" t="s">
        <v>10</v>
      </c>
      <c r="D5757" s="4" t="s">
        <v>22</v>
      </c>
      <c r="E5757" s="4" t="s">
        <v>22</v>
      </c>
      <c r="F5757" s="4" t="s">
        <v>22</v>
      </c>
      <c r="G5757" s="4" t="s">
        <v>22</v>
      </c>
    </row>
    <row r="5758" spans="1:21">
      <c r="A5758" t="n">
        <v>36747</v>
      </c>
      <c r="B5758" s="24" t="n">
        <v>46</v>
      </c>
      <c r="C5758" s="7" t="n">
        <v>65534</v>
      </c>
      <c r="D5758" s="7" t="n">
        <v>-17.2399997711182</v>
      </c>
      <c r="E5758" s="7" t="n">
        <v>0.439999997615814</v>
      </c>
      <c r="F5758" s="7" t="n">
        <v>-14.4300003051758</v>
      </c>
      <c r="G5758" s="7" t="n">
        <v>246.5</v>
      </c>
    </row>
    <row r="5759" spans="1:21">
      <c r="A5759" t="s">
        <v>4</v>
      </c>
      <c r="B5759" s="4" t="s">
        <v>5</v>
      </c>
      <c r="C5759" s="4" t="s">
        <v>13</v>
      </c>
      <c r="D5759" s="4" t="s">
        <v>10</v>
      </c>
      <c r="E5759" s="4" t="s">
        <v>13</v>
      </c>
      <c r="F5759" s="4" t="s">
        <v>6</v>
      </c>
      <c r="G5759" s="4" t="s">
        <v>6</v>
      </c>
      <c r="H5759" s="4" t="s">
        <v>6</v>
      </c>
      <c r="I5759" s="4" t="s">
        <v>6</v>
      </c>
      <c r="J5759" s="4" t="s">
        <v>6</v>
      </c>
      <c r="K5759" s="4" t="s">
        <v>6</v>
      </c>
      <c r="L5759" s="4" t="s">
        <v>6</v>
      </c>
      <c r="M5759" s="4" t="s">
        <v>6</v>
      </c>
      <c r="N5759" s="4" t="s">
        <v>6</v>
      </c>
      <c r="O5759" s="4" t="s">
        <v>6</v>
      </c>
      <c r="P5759" s="4" t="s">
        <v>6</v>
      </c>
      <c r="Q5759" s="4" t="s">
        <v>6</v>
      </c>
      <c r="R5759" s="4" t="s">
        <v>6</v>
      </c>
      <c r="S5759" s="4" t="s">
        <v>6</v>
      </c>
      <c r="T5759" s="4" t="s">
        <v>6</v>
      </c>
      <c r="U5759" s="4" t="s">
        <v>6</v>
      </c>
    </row>
    <row r="5760" spans="1:21">
      <c r="A5760" t="n">
        <v>36766</v>
      </c>
      <c r="B5760" s="38" t="n">
        <v>36</v>
      </c>
      <c r="C5760" s="7" t="n">
        <v>8</v>
      </c>
      <c r="D5760" s="7" t="n">
        <v>65534</v>
      </c>
      <c r="E5760" s="7" t="n">
        <v>0</v>
      </c>
      <c r="F5760" s="7" t="s">
        <v>190</v>
      </c>
      <c r="G5760" s="7" t="s">
        <v>12</v>
      </c>
      <c r="H5760" s="7" t="s">
        <v>12</v>
      </c>
      <c r="I5760" s="7" t="s">
        <v>12</v>
      </c>
      <c r="J5760" s="7" t="s">
        <v>12</v>
      </c>
      <c r="K5760" s="7" t="s">
        <v>12</v>
      </c>
      <c r="L5760" s="7" t="s">
        <v>12</v>
      </c>
      <c r="M5760" s="7" t="s">
        <v>12</v>
      </c>
      <c r="N5760" s="7" t="s">
        <v>12</v>
      </c>
      <c r="O5760" s="7" t="s">
        <v>12</v>
      </c>
      <c r="P5760" s="7" t="s">
        <v>12</v>
      </c>
      <c r="Q5760" s="7" t="s">
        <v>12</v>
      </c>
      <c r="R5760" s="7" t="s">
        <v>12</v>
      </c>
      <c r="S5760" s="7" t="s">
        <v>12</v>
      </c>
      <c r="T5760" s="7" t="s">
        <v>12</v>
      </c>
      <c r="U5760" s="7" t="s">
        <v>12</v>
      </c>
    </row>
    <row r="5761" spans="1:21">
      <c r="A5761" t="s">
        <v>4</v>
      </c>
      <c r="B5761" s="4" t="s">
        <v>5</v>
      </c>
      <c r="C5761" s="4" t="s">
        <v>10</v>
      </c>
      <c r="D5761" s="4" t="s">
        <v>13</v>
      </c>
      <c r="E5761" s="4" t="s">
        <v>6</v>
      </c>
      <c r="F5761" s="4" t="s">
        <v>22</v>
      </c>
      <c r="G5761" s="4" t="s">
        <v>22</v>
      </c>
      <c r="H5761" s="4" t="s">
        <v>22</v>
      </c>
    </row>
    <row r="5762" spans="1:21">
      <c r="A5762" t="n">
        <v>36801</v>
      </c>
      <c r="B5762" s="39" t="n">
        <v>48</v>
      </c>
      <c r="C5762" s="7" t="n">
        <v>65534</v>
      </c>
      <c r="D5762" s="7" t="n">
        <v>0</v>
      </c>
      <c r="E5762" s="7" t="s">
        <v>190</v>
      </c>
      <c r="F5762" s="7" t="n">
        <v>-1</v>
      </c>
      <c r="G5762" s="7" t="n">
        <v>1</v>
      </c>
      <c r="H5762" s="7" t="n">
        <v>7.00649232162409e-45</v>
      </c>
    </row>
    <row r="5763" spans="1:21">
      <c r="A5763" t="s">
        <v>4</v>
      </c>
      <c r="B5763" s="4" t="s">
        <v>5</v>
      </c>
      <c r="C5763" s="4" t="s">
        <v>10</v>
      </c>
      <c r="D5763" s="4" t="s">
        <v>9</v>
      </c>
    </row>
    <row r="5764" spans="1:21">
      <c r="A5764" t="n">
        <v>36832</v>
      </c>
      <c r="B5764" s="41" t="n">
        <v>43</v>
      </c>
      <c r="C5764" s="7" t="n">
        <v>65534</v>
      </c>
      <c r="D5764" s="7" t="n">
        <v>64</v>
      </c>
    </row>
    <row r="5765" spans="1:21">
      <c r="A5765" t="s">
        <v>4</v>
      </c>
      <c r="B5765" s="4" t="s">
        <v>5</v>
      </c>
      <c r="C5765" s="4" t="s">
        <v>20</v>
      </c>
    </row>
    <row r="5766" spans="1:21">
      <c r="A5766" t="n">
        <v>36839</v>
      </c>
      <c r="B5766" s="17" t="n">
        <v>3</v>
      </c>
      <c r="C5766" s="11" t="n">
        <f t="normal" ca="1">A5778</f>
        <v>0</v>
      </c>
    </row>
    <row r="5767" spans="1:21">
      <c r="A5767" t="s">
        <v>4</v>
      </c>
      <c r="B5767" s="4" t="s">
        <v>5</v>
      </c>
      <c r="C5767" s="4" t="s">
        <v>10</v>
      </c>
      <c r="D5767" s="4" t="s">
        <v>22</v>
      </c>
      <c r="E5767" s="4" t="s">
        <v>22</v>
      </c>
      <c r="F5767" s="4" t="s">
        <v>22</v>
      </c>
      <c r="G5767" s="4" t="s">
        <v>22</v>
      </c>
    </row>
    <row r="5768" spans="1:21">
      <c r="A5768" t="n">
        <v>36844</v>
      </c>
      <c r="B5768" s="24" t="n">
        <v>46</v>
      </c>
      <c r="C5768" s="7" t="n">
        <v>65534</v>
      </c>
      <c r="D5768" s="7" t="n">
        <v>-3.97000002861023</v>
      </c>
      <c r="E5768" s="7" t="n">
        <v>0.419999986886978</v>
      </c>
      <c r="F5768" s="7" t="n">
        <v>31.8999996185303</v>
      </c>
      <c r="G5768" s="7" t="n">
        <v>5.59999990463257</v>
      </c>
    </row>
    <row r="5769" spans="1:21">
      <c r="A5769" t="s">
        <v>4</v>
      </c>
      <c r="B5769" s="4" t="s">
        <v>5</v>
      </c>
      <c r="C5769" s="4" t="s">
        <v>13</v>
      </c>
      <c r="D5769" s="4" t="s">
        <v>10</v>
      </c>
      <c r="E5769" s="4" t="s">
        <v>13</v>
      </c>
      <c r="F5769" s="4" t="s">
        <v>6</v>
      </c>
      <c r="G5769" s="4" t="s">
        <v>6</v>
      </c>
      <c r="H5769" s="4" t="s">
        <v>6</v>
      </c>
      <c r="I5769" s="4" t="s">
        <v>6</v>
      </c>
      <c r="J5769" s="4" t="s">
        <v>6</v>
      </c>
      <c r="K5769" s="4" t="s">
        <v>6</v>
      </c>
      <c r="L5769" s="4" t="s">
        <v>6</v>
      </c>
      <c r="M5769" s="4" t="s">
        <v>6</v>
      </c>
      <c r="N5769" s="4" t="s">
        <v>6</v>
      </c>
      <c r="O5769" s="4" t="s">
        <v>6</v>
      </c>
      <c r="P5769" s="4" t="s">
        <v>6</v>
      </c>
      <c r="Q5769" s="4" t="s">
        <v>6</v>
      </c>
      <c r="R5769" s="4" t="s">
        <v>6</v>
      </c>
      <c r="S5769" s="4" t="s">
        <v>6</v>
      </c>
      <c r="T5769" s="4" t="s">
        <v>6</v>
      </c>
      <c r="U5769" s="4" t="s">
        <v>6</v>
      </c>
    </row>
    <row r="5770" spans="1:21">
      <c r="A5770" t="n">
        <v>36863</v>
      </c>
      <c r="B5770" s="38" t="n">
        <v>36</v>
      </c>
      <c r="C5770" s="7" t="n">
        <v>8</v>
      </c>
      <c r="D5770" s="7" t="n">
        <v>65534</v>
      </c>
      <c r="E5770" s="7" t="n">
        <v>0</v>
      </c>
      <c r="F5770" s="7" t="s">
        <v>191</v>
      </c>
      <c r="G5770" s="7" t="s">
        <v>12</v>
      </c>
      <c r="H5770" s="7" t="s">
        <v>12</v>
      </c>
      <c r="I5770" s="7" t="s">
        <v>12</v>
      </c>
      <c r="J5770" s="7" t="s">
        <v>12</v>
      </c>
      <c r="K5770" s="7" t="s">
        <v>12</v>
      </c>
      <c r="L5770" s="7" t="s">
        <v>12</v>
      </c>
      <c r="M5770" s="7" t="s">
        <v>12</v>
      </c>
      <c r="N5770" s="7" t="s">
        <v>12</v>
      </c>
      <c r="O5770" s="7" t="s">
        <v>12</v>
      </c>
      <c r="P5770" s="7" t="s">
        <v>12</v>
      </c>
      <c r="Q5770" s="7" t="s">
        <v>12</v>
      </c>
      <c r="R5770" s="7" t="s">
        <v>12</v>
      </c>
      <c r="S5770" s="7" t="s">
        <v>12</v>
      </c>
      <c r="T5770" s="7" t="s">
        <v>12</v>
      </c>
      <c r="U5770" s="7" t="s">
        <v>12</v>
      </c>
    </row>
    <row r="5771" spans="1:21">
      <c r="A5771" t="s">
        <v>4</v>
      </c>
      <c r="B5771" s="4" t="s">
        <v>5</v>
      </c>
      <c r="C5771" s="4" t="s">
        <v>10</v>
      </c>
      <c r="D5771" s="4" t="s">
        <v>13</v>
      </c>
      <c r="E5771" s="4" t="s">
        <v>6</v>
      </c>
      <c r="F5771" s="4" t="s">
        <v>22</v>
      </c>
      <c r="G5771" s="4" t="s">
        <v>22</v>
      </c>
      <c r="H5771" s="4" t="s">
        <v>22</v>
      </c>
    </row>
    <row r="5772" spans="1:21">
      <c r="A5772" t="n">
        <v>36896</v>
      </c>
      <c r="B5772" s="39" t="n">
        <v>48</v>
      </c>
      <c r="C5772" s="7" t="n">
        <v>65534</v>
      </c>
      <c r="D5772" s="7" t="n">
        <v>0</v>
      </c>
      <c r="E5772" s="7" t="s">
        <v>191</v>
      </c>
      <c r="F5772" s="7" t="n">
        <v>0</v>
      </c>
      <c r="G5772" s="7" t="n">
        <v>1</v>
      </c>
      <c r="H5772" s="7" t="n">
        <v>1.40129846432482e-45</v>
      </c>
    </row>
    <row r="5773" spans="1:21">
      <c r="A5773" t="s">
        <v>4</v>
      </c>
      <c r="B5773" s="4" t="s">
        <v>5</v>
      </c>
      <c r="C5773" s="4" t="s">
        <v>10</v>
      </c>
      <c r="D5773" s="4" t="s">
        <v>9</v>
      </c>
    </row>
    <row r="5774" spans="1:21">
      <c r="A5774" t="n">
        <v>36925</v>
      </c>
      <c r="B5774" s="41" t="n">
        <v>43</v>
      </c>
      <c r="C5774" s="7" t="n">
        <v>65534</v>
      </c>
      <c r="D5774" s="7" t="n">
        <v>64</v>
      </c>
    </row>
    <row r="5775" spans="1:21">
      <c r="A5775" t="s">
        <v>4</v>
      </c>
      <c r="B5775" s="4" t="s">
        <v>5</v>
      </c>
      <c r="C5775" s="4" t="s">
        <v>20</v>
      </c>
    </row>
    <row r="5776" spans="1:21">
      <c r="A5776" t="n">
        <v>36932</v>
      </c>
      <c r="B5776" s="17" t="n">
        <v>3</v>
      </c>
      <c r="C5776" s="11" t="n">
        <f t="normal" ca="1">A5778</f>
        <v>0</v>
      </c>
    </row>
    <row r="5777" spans="1:21">
      <c r="A5777" t="s">
        <v>4</v>
      </c>
      <c r="B5777" s="4" t="s">
        <v>5</v>
      </c>
    </row>
    <row r="5778" spans="1:21">
      <c r="A5778" t="n">
        <v>36937</v>
      </c>
      <c r="B5778" s="5" t="n">
        <v>1</v>
      </c>
    </row>
    <row r="5779" spans="1:21" s="3" customFormat="1" customHeight="0">
      <c r="A5779" s="3" t="s">
        <v>2</v>
      </c>
      <c r="B5779" s="3" t="s">
        <v>192</v>
      </c>
    </row>
    <row r="5780" spans="1:21">
      <c r="A5780" t="s">
        <v>4</v>
      </c>
      <c r="B5780" s="4" t="s">
        <v>5</v>
      </c>
      <c r="C5780" s="4" t="s">
        <v>13</v>
      </c>
      <c r="D5780" s="4" t="s">
        <v>10</v>
      </c>
      <c r="E5780" s="4" t="s">
        <v>13</v>
      </c>
      <c r="F5780" s="4" t="s">
        <v>13</v>
      </c>
      <c r="G5780" s="4" t="s">
        <v>13</v>
      </c>
      <c r="H5780" s="4" t="s">
        <v>10</v>
      </c>
      <c r="I5780" s="4" t="s">
        <v>20</v>
      </c>
      <c r="J5780" s="4" t="s">
        <v>10</v>
      </c>
      <c r="K5780" s="4" t="s">
        <v>20</v>
      </c>
      <c r="L5780" s="4" t="s">
        <v>10</v>
      </c>
      <c r="M5780" s="4" t="s">
        <v>20</v>
      </c>
      <c r="N5780" s="4" t="s">
        <v>20</v>
      </c>
    </row>
    <row r="5781" spans="1:21">
      <c r="A5781" t="n">
        <v>36940</v>
      </c>
      <c r="B5781" s="47" t="n">
        <v>6</v>
      </c>
      <c r="C5781" s="7" t="n">
        <v>33</v>
      </c>
      <c r="D5781" s="7" t="n">
        <v>65534</v>
      </c>
      <c r="E5781" s="7" t="n">
        <v>9</v>
      </c>
      <c r="F5781" s="7" t="n">
        <v>1</v>
      </c>
      <c r="G5781" s="7" t="n">
        <v>3</v>
      </c>
      <c r="H5781" s="7" t="n">
        <v>4</v>
      </c>
      <c r="I5781" s="11" t="n">
        <f t="normal" ca="1">A5783</f>
        <v>0</v>
      </c>
      <c r="J5781" s="7" t="n">
        <v>6</v>
      </c>
      <c r="K5781" s="11" t="n">
        <f t="normal" ca="1">A5787</f>
        <v>0</v>
      </c>
      <c r="L5781" s="7" t="n">
        <v>8</v>
      </c>
      <c r="M5781" s="11" t="n">
        <f t="normal" ca="1">A5809</f>
        <v>0</v>
      </c>
      <c r="N5781" s="11" t="n">
        <f t="normal" ca="1">A5813</f>
        <v>0</v>
      </c>
    </row>
    <row r="5782" spans="1:21">
      <c r="A5782" t="s">
        <v>4</v>
      </c>
      <c r="B5782" s="4" t="s">
        <v>5</v>
      </c>
      <c r="C5782" s="4" t="s">
        <v>10</v>
      </c>
      <c r="D5782" s="4" t="s">
        <v>22</v>
      </c>
      <c r="E5782" s="4" t="s">
        <v>22</v>
      </c>
      <c r="F5782" s="4" t="s">
        <v>22</v>
      </c>
      <c r="G5782" s="4" t="s">
        <v>22</v>
      </c>
    </row>
    <row r="5783" spans="1:21">
      <c r="A5783" t="n">
        <v>36969</v>
      </c>
      <c r="B5783" s="24" t="n">
        <v>46</v>
      </c>
      <c r="C5783" s="7" t="n">
        <v>65534</v>
      </c>
      <c r="D5783" s="7" t="n">
        <v>-1.86000001430511</v>
      </c>
      <c r="E5783" s="7" t="n">
        <v>0.419999986886978</v>
      </c>
      <c r="F5783" s="7" t="n">
        <v>20.6900005340576</v>
      </c>
      <c r="G5783" s="7" t="n">
        <v>269.399993896484</v>
      </c>
    </row>
    <row r="5784" spans="1:21">
      <c r="A5784" t="s">
        <v>4</v>
      </c>
      <c r="B5784" s="4" t="s">
        <v>5</v>
      </c>
      <c r="C5784" s="4" t="s">
        <v>20</v>
      </c>
    </row>
    <row r="5785" spans="1:21">
      <c r="A5785" t="n">
        <v>36988</v>
      </c>
      <c r="B5785" s="17" t="n">
        <v>3</v>
      </c>
      <c r="C5785" s="11" t="n">
        <f t="normal" ca="1">A5813</f>
        <v>0</v>
      </c>
    </row>
    <row r="5786" spans="1:21">
      <c r="A5786" t="s">
        <v>4</v>
      </c>
      <c r="B5786" s="4" t="s">
        <v>5</v>
      </c>
      <c r="C5786" s="4" t="s">
        <v>13</v>
      </c>
      <c r="D5786" s="4" t="s">
        <v>10</v>
      </c>
      <c r="E5786" s="4" t="s">
        <v>13</v>
      </c>
      <c r="F5786" s="4" t="s">
        <v>13</v>
      </c>
      <c r="G5786" s="4" t="s">
        <v>20</v>
      </c>
    </row>
    <row r="5787" spans="1:21">
      <c r="A5787" t="n">
        <v>36993</v>
      </c>
      <c r="B5787" s="10" t="n">
        <v>5</v>
      </c>
      <c r="C5787" s="7" t="n">
        <v>30</v>
      </c>
      <c r="D5787" s="7" t="n">
        <v>10848</v>
      </c>
      <c r="E5787" s="7" t="n">
        <v>8</v>
      </c>
      <c r="F5787" s="7" t="n">
        <v>1</v>
      </c>
      <c r="G5787" s="11" t="n">
        <f t="normal" ca="1">A5799</f>
        <v>0</v>
      </c>
    </row>
    <row r="5788" spans="1:21">
      <c r="A5788" t="s">
        <v>4</v>
      </c>
      <c r="B5788" s="4" t="s">
        <v>5</v>
      </c>
      <c r="C5788" s="4" t="s">
        <v>10</v>
      </c>
      <c r="D5788" s="4" t="s">
        <v>22</v>
      </c>
      <c r="E5788" s="4" t="s">
        <v>22</v>
      </c>
      <c r="F5788" s="4" t="s">
        <v>22</v>
      </c>
      <c r="G5788" s="4" t="s">
        <v>22</v>
      </c>
    </row>
    <row r="5789" spans="1:21">
      <c r="A5789" t="n">
        <v>37003</v>
      </c>
      <c r="B5789" s="24" t="n">
        <v>46</v>
      </c>
      <c r="C5789" s="7" t="n">
        <v>65534</v>
      </c>
      <c r="D5789" s="7" t="n">
        <v>-34.8400001525879</v>
      </c>
      <c r="E5789" s="7" t="n">
        <v>4.05000019073486</v>
      </c>
      <c r="F5789" s="7" t="n">
        <v>-3.96000003814697</v>
      </c>
      <c r="G5789" s="7" t="n">
        <v>93.4000015258789</v>
      </c>
    </row>
    <row r="5790" spans="1:21">
      <c r="A5790" t="s">
        <v>4</v>
      </c>
      <c r="B5790" s="4" t="s">
        <v>5</v>
      </c>
      <c r="C5790" s="4" t="s">
        <v>13</v>
      </c>
      <c r="D5790" s="4" t="s">
        <v>10</v>
      </c>
      <c r="E5790" s="4" t="s">
        <v>13</v>
      </c>
      <c r="F5790" s="4" t="s">
        <v>6</v>
      </c>
      <c r="G5790" s="4" t="s">
        <v>6</v>
      </c>
      <c r="H5790" s="4" t="s">
        <v>6</v>
      </c>
      <c r="I5790" s="4" t="s">
        <v>6</v>
      </c>
      <c r="J5790" s="4" t="s">
        <v>6</v>
      </c>
      <c r="K5790" s="4" t="s">
        <v>6</v>
      </c>
      <c r="L5790" s="4" t="s">
        <v>6</v>
      </c>
      <c r="M5790" s="4" t="s">
        <v>6</v>
      </c>
      <c r="N5790" s="4" t="s">
        <v>6</v>
      </c>
      <c r="O5790" s="4" t="s">
        <v>6</v>
      </c>
      <c r="P5790" s="4" t="s">
        <v>6</v>
      </c>
      <c r="Q5790" s="4" t="s">
        <v>6</v>
      </c>
      <c r="R5790" s="4" t="s">
        <v>6</v>
      </c>
      <c r="S5790" s="4" t="s">
        <v>6</v>
      </c>
      <c r="T5790" s="4" t="s">
        <v>6</v>
      </c>
      <c r="U5790" s="4" t="s">
        <v>6</v>
      </c>
    </row>
    <row r="5791" spans="1:21">
      <c r="A5791" t="n">
        <v>37022</v>
      </c>
      <c r="B5791" s="38" t="n">
        <v>36</v>
      </c>
      <c r="C5791" s="7" t="n">
        <v>8</v>
      </c>
      <c r="D5791" s="7" t="n">
        <v>65534</v>
      </c>
      <c r="E5791" s="7" t="n">
        <v>0</v>
      </c>
      <c r="F5791" s="7" t="s">
        <v>186</v>
      </c>
      <c r="G5791" s="7" t="s">
        <v>12</v>
      </c>
      <c r="H5791" s="7" t="s">
        <v>12</v>
      </c>
      <c r="I5791" s="7" t="s">
        <v>12</v>
      </c>
      <c r="J5791" s="7" t="s">
        <v>12</v>
      </c>
      <c r="K5791" s="7" t="s">
        <v>12</v>
      </c>
      <c r="L5791" s="7" t="s">
        <v>12</v>
      </c>
      <c r="M5791" s="7" t="s">
        <v>12</v>
      </c>
      <c r="N5791" s="7" t="s">
        <v>12</v>
      </c>
      <c r="O5791" s="7" t="s">
        <v>12</v>
      </c>
      <c r="P5791" s="7" t="s">
        <v>12</v>
      </c>
      <c r="Q5791" s="7" t="s">
        <v>12</v>
      </c>
      <c r="R5791" s="7" t="s">
        <v>12</v>
      </c>
      <c r="S5791" s="7" t="s">
        <v>12</v>
      </c>
      <c r="T5791" s="7" t="s">
        <v>12</v>
      </c>
      <c r="U5791" s="7" t="s">
        <v>12</v>
      </c>
    </row>
    <row r="5792" spans="1:21">
      <c r="A5792" t="s">
        <v>4</v>
      </c>
      <c r="B5792" s="4" t="s">
        <v>5</v>
      </c>
      <c r="C5792" s="4" t="s">
        <v>10</v>
      </c>
      <c r="D5792" s="4" t="s">
        <v>13</v>
      </c>
      <c r="E5792" s="4" t="s">
        <v>6</v>
      </c>
      <c r="F5792" s="4" t="s">
        <v>22</v>
      </c>
      <c r="G5792" s="4" t="s">
        <v>22</v>
      </c>
      <c r="H5792" s="4" t="s">
        <v>22</v>
      </c>
    </row>
    <row r="5793" spans="1:21">
      <c r="A5793" t="n">
        <v>37054</v>
      </c>
      <c r="B5793" s="39" t="n">
        <v>48</v>
      </c>
      <c r="C5793" s="7" t="n">
        <v>65534</v>
      </c>
      <c r="D5793" s="7" t="n">
        <v>0</v>
      </c>
      <c r="E5793" s="7" t="s">
        <v>186</v>
      </c>
      <c r="F5793" s="7" t="n">
        <v>0</v>
      </c>
      <c r="G5793" s="7" t="n">
        <v>1</v>
      </c>
      <c r="H5793" s="7" t="n">
        <v>1.40129846432482e-45</v>
      </c>
    </row>
    <row r="5794" spans="1:21">
      <c r="A5794" t="s">
        <v>4</v>
      </c>
      <c r="B5794" s="4" t="s">
        <v>5</v>
      </c>
      <c r="C5794" s="4" t="s">
        <v>10</v>
      </c>
      <c r="D5794" s="4" t="s">
        <v>9</v>
      </c>
    </row>
    <row r="5795" spans="1:21">
      <c r="A5795" t="n">
        <v>37082</v>
      </c>
      <c r="B5795" s="41" t="n">
        <v>43</v>
      </c>
      <c r="C5795" s="7" t="n">
        <v>65534</v>
      </c>
      <c r="D5795" s="7" t="n">
        <v>64</v>
      </c>
    </row>
    <row r="5796" spans="1:21">
      <c r="A5796" t="s">
        <v>4</v>
      </c>
      <c r="B5796" s="4" t="s">
        <v>5</v>
      </c>
      <c r="C5796" s="4" t="s">
        <v>20</v>
      </c>
    </row>
    <row r="5797" spans="1:21">
      <c r="A5797" t="n">
        <v>37089</v>
      </c>
      <c r="B5797" s="17" t="n">
        <v>3</v>
      </c>
      <c r="C5797" s="11" t="n">
        <f t="normal" ca="1">A5807</f>
        <v>0</v>
      </c>
    </row>
    <row r="5798" spans="1:21">
      <c r="A5798" t="s">
        <v>4</v>
      </c>
      <c r="B5798" s="4" t="s">
        <v>5</v>
      </c>
      <c r="C5798" s="4" t="s">
        <v>10</v>
      </c>
      <c r="D5798" s="4" t="s">
        <v>22</v>
      </c>
      <c r="E5798" s="4" t="s">
        <v>22</v>
      </c>
      <c r="F5798" s="4" t="s">
        <v>22</v>
      </c>
      <c r="G5798" s="4" t="s">
        <v>22</v>
      </c>
    </row>
    <row r="5799" spans="1:21">
      <c r="A5799" t="n">
        <v>37094</v>
      </c>
      <c r="B5799" s="24" t="n">
        <v>46</v>
      </c>
      <c r="C5799" s="7" t="n">
        <v>65534</v>
      </c>
      <c r="D5799" s="7" t="n">
        <v>-38.4900016784668</v>
      </c>
      <c r="E5799" s="7" t="n">
        <v>4.05000019073486</v>
      </c>
      <c r="F5799" s="7" t="n">
        <v>-4.90000009536743</v>
      </c>
      <c r="G5799" s="7" t="n">
        <v>180</v>
      </c>
    </row>
    <row r="5800" spans="1:21">
      <c r="A5800" t="s">
        <v>4</v>
      </c>
      <c r="B5800" s="4" t="s">
        <v>5</v>
      </c>
      <c r="C5800" s="4" t="s">
        <v>13</v>
      </c>
      <c r="D5800" s="4" t="s">
        <v>10</v>
      </c>
      <c r="E5800" s="4" t="s">
        <v>13</v>
      </c>
      <c r="F5800" s="4" t="s">
        <v>6</v>
      </c>
      <c r="G5800" s="4" t="s">
        <v>6</v>
      </c>
      <c r="H5800" s="4" t="s">
        <v>6</v>
      </c>
      <c r="I5800" s="4" t="s">
        <v>6</v>
      </c>
      <c r="J5800" s="4" t="s">
        <v>6</v>
      </c>
      <c r="K5800" s="4" t="s">
        <v>6</v>
      </c>
      <c r="L5800" s="4" t="s">
        <v>6</v>
      </c>
      <c r="M5800" s="4" t="s">
        <v>6</v>
      </c>
      <c r="N5800" s="4" t="s">
        <v>6</v>
      </c>
      <c r="O5800" s="4" t="s">
        <v>6</v>
      </c>
      <c r="P5800" s="4" t="s">
        <v>6</v>
      </c>
      <c r="Q5800" s="4" t="s">
        <v>6</v>
      </c>
      <c r="R5800" s="4" t="s">
        <v>6</v>
      </c>
      <c r="S5800" s="4" t="s">
        <v>6</v>
      </c>
      <c r="T5800" s="4" t="s">
        <v>6</v>
      </c>
      <c r="U5800" s="4" t="s">
        <v>6</v>
      </c>
    </row>
    <row r="5801" spans="1:21">
      <c r="A5801" t="n">
        <v>37113</v>
      </c>
      <c r="B5801" s="38" t="n">
        <v>36</v>
      </c>
      <c r="C5801" s="7" t="n">
        <v>8</v>
      </c>
      <c r="D5801" s="7" t="n">
        <v>65534</v>
      </c>
      <c r="E5801" s="7" t="n">
        <v>0</v>
      </c>
      <c r="F5801" s="7" t="s">
        <v>188</v>
      </c>
      <c r="G5801" s="7" t="s">
        <v>12</v>
      </c>
      <c r="H5801" s="7" t="s">
        <v>12</v>
      </c>
      <c r="I5801" s="7" t="s">
        <v>12</v>
      </c>
      <c r="J5801" s="7" t="s">
        <v>12</v>
      </c>
      <c r="K5801" s="7" t="s">
        <v>12</v>
      </c>
      <c r="L5801" s="7" t="s">
        <v>12</v>
      </c>
      <c r="M5801" s="7" t="s">
        <v>12</v>
      </c>
      <c r="N5801" s="7" t="s">
        <v>12</v>
      </c>
      <c r="O5801" s="7" t="s">
        <v>12</v>
      </c>
      <c r="P5801" s="7" t="s">
        <v>12</v>
      </c>
      <c r="Q5801" s="7" t="s">
        <v>12</v>
      </c>
      <c r="R5801" s="7" t="s">
        <v>12</v>
      </c>
      <c r="S5801" s="7" t="s">
        <v>12</v>
      </c>
      <c r="T5801" s="7" t="s">
        <v>12</v>
      </c>
      <c r="U5801" s="7" t="s">
        <v>12</v>
      </c>
    </row>
    <row r="5802" spans="1:21">
      <c r="A5802" t="s">
        <v>4</v>
      </c>
      <c r="B5802" s="4" t="s">
        <v>5</v>
      </c>
      <c r="C5802" s="4" t="s">
        <v>10</v>
      </c>
      <c r="D5802" s="4" t="s">
        <v>13</v>
      </c>
      <c r="E5802" s="4" t="s">
        <v>6</v>
      </c>
      <c r="F5802" s="4" t="s">
        <v>22</v>
      </c>
      <c r="G5802" s="4" t="s">
        <v>22</v>
      </c>
      <c r="H5802" s="4" t="s">
        <v>22</v>
      </c>
    </row>
    <row r="5803" spans="1:21">
      <c r="A5803" t="n">
        <v>37144</v>
      </c>
      <c r="B5803" s="39" t="n">
        <v>48</v>
      </c>
      <c r="C5803" s="7" t="n">
        <v>65534</v>
      </c>
      <c r="D5803" s="7" t="n">
        <v>0</v>
      </c>
      <c r="E5803" s="7" t="s">
        <v>188</v>
      </c>
      <c r="F5803" s="7" t="n">
        <v>0</v>
      </c>
      <c r="G5803" s="7" t="n">
        <v>1</v>
      </c>
      <c r="H5803" s="7" t="n">
        <v>0</v>
      </c>
    </row>
    <row r="5804" spans="1:21">
      <c r="A5804" t="s">
        <v>4</v>
      </c>
      <c r="B5804" s="4" t="s">
        <v>5</v>
      </c>
      <c r="C5804" s="4" t="s">
        <v>10</v>
      </c>
      <c r="D5804" s="4" t="s">
        <v>9</v>
      </c>
    </row>
    <row r="5805" spans="1:21">
      <c r="A5805" t="n">
        <v>37171</v>
      </c>
      <c r="B5805" s="41" t="n">
        <v>43</v>
      </c>
      <c r="C5805" s="7" t="n">
        <v>65534</v>
      </c>
      <c r="D5805" s="7" t="n">
        <v>64</v>
      </c>
    </row>
    <row r="5806" spans="1:21">
      <c r="A5806" t="s">
        <v>4</v>
      </c>
      <c r="B5806" s="4" t="s">
        <v>5</v>
      </c>
      <c r="C5806" s="4" t="s">
        <v>20</v>
      </c>
    </row>
    <row r="5807" spans="1:21">
      <c r="A5807" t="n">
        <v>37178</v>
      </c>
      <c r="B5807" s="17" t="n">
        <v>3</v>
      </c>
      <c r="C5807" s="11" t="n">
        <f t="normal" ca="1">A5813</f>
        <v>0</v>
      </c>
    </row>
    <row r="5808" spans="1:21">
      <c r="A5808" t="s">
        <v>4</v>
      </c>
      <c r="B5808" s="4" t="s">
        <v>5</v>
      </c>
      <c r="C5808" s="4" t="s">
        <v>10</v>
      </c>
      <c r="D5808" s="4" t="s">
        <v>22</v>
      </c>
      <c r="E5808" s="4" t="s">
        <v>22</v>
      </c>
      <c r="F5808" s="4" t="s">
        <v>22</v>
      </c>
      <c r="G5808" s="4" t="s">
        <v>22</v>
      </c>
    </row>
    <row r="5809" spans="1:21">
      <c r="A5809" t="n">
        <v>37183</v>
      </c>
      <c r="B5809" s="24" t="n">
        <v>46</v>
      </c>
      <c r="C5809" s="7" t="n">
        <v>65534</v>
      </c>
      <c r="D5809" s="7" t="n">
        <v>-5.32999992370605</v>
      </c>
      <c r="E5809" s="7" t="n">
        <v>0.419999986886978</v>
      </c>
      <c r="F5809" s="7" t="n">
        <v>32.0099983215332</v>
      </c>
      <c r="G5809" s="7" t="n">
        <v>358.399993896484</v>
      </c>
    </row>
    <row r="5810" spans="1:21">
      <c r="A5810" t="s">
        <v>4</v>
      </c>
      <c r="B5810" s="4" t="s">
        <v>5</v>
      </c>
      <c r="C5810" s="4" t="s">
        <v>20</v>
      </c>
    </row>
    <row r="5811" spans="1:21">
      <c r="A5811" t="n">
        <v>37202</v>
      </c>
      <c r="B5811" s="17" t="n">
        <v>3</v>
      </c>
      <c r="C5811" s="11" t="n">
        <f t="normal" ca="1">A5813</f>
        <v>0</v>
      </c>
    </row>
    <row r="5812" spans="1:21">
      <c r="A5812" t="s">
        <v>4</v>
      </c>
      <c r="B5812" s="4" t="s">
        <v>5</v>
      </c>
    </row>
    <row r="5813" spans="1:21">
      <c r="A5813" t="n">
        <v>37207</v>
      </c>
      <c r="B5813" s="5" t="n">
        <v>1</v>
      </c>
    </row>
    <row r="5814" spans="1:21" s="3" customFormat="1" customHeight="0">
      <c r="A5814" s="3" t="s">
        <v>2</v>
      </c>
      <c r="B5814" s="3" t="s">
        <v>193</v>
      </c>
    </row>
    <row r="5815" spans="1:21">
      <c r="A5815" t="s">
        <v>4</v>
      </c>
      <c r="B5815" s="4" t="s">
        <v>5</v>
      </c>
      <c r="C5815" s="4" t="s">
        <v>13</v>
      </c>
      <c r="D5815" s="4" t="s">
        <v>10</v>
      </c>
      <c r="E5815" s="4" t="s">
        <v>13</v>
      </c>
      <c r="F5815" s="4" t="s">
        <v>13</v>
      </c>
      <c r="G5815" s="4" t="s">
        <v>13</v>
      </c>
      <c r="H5815" s="4" t="s">
        <v>10</v>
      </c>
      <c r="I5815" s="4" t="s">
        <v>20</v>
      </c>
      <c r="J5815" s="4" t="s">
        <v>20</v>
      </c>
    </row>
    <row r="5816" spans="1:21">
      <c r="A5816" t="n">
        <v>37208</v>
      </c>
      <c r="B5816" s="47" t="n">
        <v>6</v>
      </c>
      <c r="C5816" s="7" t="n">
        <v>33</v>
      </c>
      <c r="D5816" s="7" t="n">
        <v>65534</v>
      </c>
      <c r="E5816" s="7" t="n">
        <v>9</v>
      </c>
      <c r="F5816" s="7" t="n">
        <v>1</v>
      </c>
      <c r="G5816" s="7" t="n">
        <v>1</v>
      </c>
      <c r="H5816" s="7" t="n">
        <v>1</v>
      </c>
      <c r="I5816" s="11" t="n">
        <f t="normal" ca="1">A5818</f>
        <v>0</v>
      </c>
      <c r="J5816" s="11" t="n">
        <f t="normal" ca="1">A5836</f>
        <v>0</v>
      </c>
    </row>
    <row r="5817" spans="1:21">
      <c r="A5817" t="s">
        <v>4</v>
      </c>
      <c r="B5817" s="4" t="s">
        <v>5</v>
      </c>
      <c r="C5817" s="4" t="s">
        <v>10</v>
      </c>
      <c r="D5817" s="4" t="s">
        <v>22</v>
      </c>
      <c r="E5817" s="4" t="s">
        <v>22</v>
      </c>
      <c r="F5817" s="4" t="s">
        <v>22</v>
      </c>
      <c r="G5817" s="4" t="s">
        <v>22</v>
      </c>
    </row>
    <row r="5818" spans="1:21">
      <c r="A5818" t="n">
        <v>37225</v>
      </c>
      <c r="B5818" s="24" t="n">
        <v>46</v>
      </c>
      <c r="C5818" s="7" t="n">
        <v>65534</v>
      </c>
      <c r="D5818" s="7" t="n">
        <v>-15.0200004577637</v>
      </c>
      <c r="E5818" s="7" t="n">
        <v>0.899999976158142</v>
      </c>
      <c r="F5818" s="7" t="n">
        <v>-9.75</v>
      </c>
      <c r="G5818" s="7" t="n">
        <v>171.399993896484</v>
      </c>
    </row>
    <row r="5819" spans="1:21">
      <c r="A5819" t="s">
        <v>4</v>
      </c>
      <c r="B5819" s="4" t="s">
        <v>5</v>
      </c>
      <c r="C5819" s="4" t="s">
        <v>10</v>
      </c>
    </row>
    <row r="5820" spans="1:21">
      <c r="A5820" t="n">
        <v>37244</v>
      </c>
      <c r="B5820" s="35" t="n">
        <v>16</v>
      </c>
      <c r="C5820" s="7" t="n">
        <v>0</v>
      </c>
    </row>
    <row r="5821" spans="1:21">
      <c r="A5821" t="s">
        <v>4</v>
      </c>
      <c r="B5821" s="4" t="s">
        <v>5</v>
      </c>
      <c r="C5821" s="4" t="s">
        <v>10</v>
      </c>
      <c r="D5821" s="4" t="s">
        <v>10</v>
      </c>
      <c r="E5821" s="4" t="s">
        <v>10</v>
      </c>
    </row>
    <row r="5822" spans="1:21">
      <c r="A5822" t="n">
        <v>37247</v>
      </c>
      <c r="B5822" s="57" t="n">
        <v>61</v>
      </c>
      <c r="C5822" s="7" t="n">
        <v>17</v>
      </c>
      <c r="D5822" s="7" t="n">
        <v>7032</v>
      </c>
      <c r="E5822" s="7" t="n">
        <v>0</v>
      </c>
    </row>
    <row r="5823" spans="1:21">
      <c r="A5823" t="s">
        <v>4</v>
      </c>
      <c r="B5823" s="4" t="s">
        <v>5</v>
      </c>
      <c r="C5823" s="4" t="s">
        <v>10</v>
      </c>
      <c r="D5823" s="4" t="s">
        <v>10</v>
      </c>
      <c r="E5823" s="4" t="s">
        <v>10</v>
      </c>
    </row>
    <row r="5824" spans="1:21">
      <c r="A5824" t="n">
        <v>37254</v>
      </c>
      <c r="B5824" s="57" t="n">
        <v>61</v>
      </c>
      <c r="C5824" s="7" t="n">
        <v>7032</v>
      </c>
      <c r="D5824" s="7" t="n">
        <v>17</v>
      </c>
      <c r="E5824" s="7" t="n">
        <v>0</v>
      </c>
    </row>
    <row r="5825" spans="1:10">
      <c r="A5825" t="s">
        <v>4</v>
      </c>
      <c r="B5825" s="4" t="s">
        <v>5</v>
      </c>
      <c r="C5825" s="4" t="s">
        <v>13</v>
      </c>
      <c r="D5825" s="4" t="s">
        <v>6</v>
      </c>
      <c r="E5825" s="4" t="s">
        <v>10</v>
      </c>
    </row>
    <row r="5826" spans="1:10">
      <c r="A5826" t="n">
        <v>37261</v>
      </c>
      <c r="B5826" s="20" t="n">
        <v>94</v>
      </c>
      <c r="C5826" s="7" t="n">
        <v>0</v>
      </c>
      <c r="D5826" s="7" t="s">
        <v>194</v>
      </c>
      <c r="E5826" s="7" t="n">
        <v>1</v>
      </c>
    </row>
    <row r="5827" spans="1:10">
      <c r="A5827" t="s">
        <v>4</v>
      </c>
      <c r="B5827" s="4" t="s">
        <v>5</v>
      </c>
      <c r="C5827" s="4" t="s">
        <v>13</v>
      </c>
      <c r="D5827" s="4" t="s">
        <v>6</v>
      </c>
      <c r="E5827" s="4" t="s">
        <v>10</v>
      </c>
    </row>
    <row r="5828" spans="1:10">
      <c r="A5828" t="n">
        <v>37277</v>
      </c>
      <c r="B5828" s="20" t="n">
        <v>94</v>
      </c>
      <c r="C5828" s="7" t="n">
        <v>0</v>
      </c>
      <c r="D5828" s="7" t="s">
        <v>194</v>
      </c>
      <c r="E5828" s="7" t="n">
        <v>2</v>
      </c>
    </row>
    <row r="5829" spans="1:10">
      <c r="A5829" t="s">
        <v>4</v>
      </c>
      <c r="B5829" s="4" t="s">
        <v>5</v>
      </c>
      <c r="C5829" s="4" t="s">
        <v>13</v>
      </c>
      <c r="D5829" s="4" t="s">
        <v>6</v>
      </c>
      <c r="E5829" s="4" t="s">
        <v>10</v>
      </c>
    </row>
    <row r="5830" spans="1:10">
      <c r="A5830" t="n">
        <v>37293</v>
      </c>
      <c r="B5830" s="20" t="n">
        <v>94</v>
      </c>
      <c r="C5830" s="7" t="n">
        <v>1</v>
      </c>
      <c r="D5830" s="7" t="s">
        <v>194</v>
      </c>
      <c r="E5830" s="7" t="n">
        <v>4</v>
      </c>
    </row>
    <row r="5831" spans="1:10">
      <c r="A5831" t="s">
        <v>4</v>
      </c>
      <c r="B5831" s="4" t="s">
        <v>5</v>
      </c>
      <c r="C5831" s="4" t="s">
        <v>13</v>
      </c>
      <c r="D5831" s="4" t="s">
        <v>6</v>
      </c>
    </row>
    <row r="5832" spans="1:10">
      <c r="A5832" t="n">
        <v>37309</v>
      </c>
      <c r="B5832" s="20" t="n">
        <v>94</v>
      </c>
      <c r="C5832" s="7" t="n">
        <v>5</v>
      </c>
      <c r="D5832" s="7" t="s">
        <v>194</v>
      </c>
    </row>
    <row r="5833" spans="1:10">
      <c r="A5833" t="s">
        <v>4</v>
      </c>
      <c r="B5833" s="4" t="s">
        <v>5</v>
      </c>
      <c r="C5833" s="4" t="s">
        <v>20</v>
      </c>
    </row>
    <row r="5834" spans="1:10">
      <c r="A5834" t="n">
        <v>37323</v>
      </c>
      <c r="B5834" s="17" t="n">
        <v>3</v>
      </c>
      <c r="C5834" s="11" t="n">
        <f t="normal" ca="1">A5836</f>
        <v>0</v>
      </c>
    </row>
    <row r="5835" spans="1:10">
      <c r="A5835" t="s">
        <v>4</v>
      </c>
      <c r="B5835" s="4" t="s">
        <v>5</v>
      </c>
    </row>
    <row r="5836" spans="1:10">
      <c r="A5836" t="n">
        <v>37328</v>
      </c>
      <c r="B5836" s="5" t="n">
        <v>1</v>
      </c>
    </row>
    <row r="5837" spans="1:10" s="3" customFormat="1" customHeight="0">
      <c r="A5837" s="3" t="s">
        <v>2</v>
      </c>
      <c r="B5837" s="3" t="s">
        <v>195</v>
      </c>
    </row>
    <row r="5838" spans="1:10">
      <c r="A5838" t="s">
        <v>4</v>
      </c>
      <c r="B5838" s="4" t="s">
        <v>5</v>
      </c>
      <c r="C5838" s="4" t="s">
        <v>13</v>
      </c>
      <c r="D5838" s="4" t="s">
        <v>10</v>
      </c>
    </row>
    <row r="5839" spans="1:10">
      <c r="A5839" t="n">
        <v>37332</v>
      </c>
      <c r="B5839" s="49" t="n">
        <v>74</v>
      </c>
      <c r="C5839" s="7" t="n">
        <v>66</v>
      </c>
      <c r="D5839" s="7" t="n">
        <v>65534</v>
      </c>
    </row>
    <row r="5840" spans="1:10">
      <c r="A5840" t="s">
        <v>4</v>
      </c>
      <c r="B5840" s="4" t="s">
        <v>5</v>
      </c>
      <c r="C5840" s="4" t="s">
        <v>13</v>
      </c>
      <c r="D5840" s="4" t="s">
        <v>10</v>
      </c>
      <c r="E5840" s="4" t="s">
        <v>13</v>
      </c>
      <c r="F5840" s="4" t="s">
        <v>13</v>
      </c>
      <c r="G5840" s="4" t="s">
        <v>13</v>
      </c>
      <c r="H5840" s="4" t="s">
        <v>10</v>
      </c>
      <c r="I5840" s="4" t="s">
        <v>20</v>
      </c>
      <c r="J5840" s="4" t="s">
        <v>20</v>
      </c>
    </row>
    <row r="5841" spans="1:10">
      <c r="A5841" t="n">
        <v>37336</v>
      </c>
      <c r="B5841" s="47" t="n">
        <v>6</v>
      </c>
      <c r="C5841" s="7" t="n">
        <v>33</v>
      </c>
      <c r="D5841" s="7" t="n">
        <v>65534</v>
      </c>
      <c r="E5841" s="7" t="n">
        <v>9</v>
      </c>
      <c r="F5841" s="7" t="n">
        <v>1</v>
      </c>
      <c r="G5841" s="7" t="n">
        <v>1</v>
      </c>
      <c r="H5841" s="7" t="n">
        <v>100</v>
      </c>
      <c r="I5841" s="11" t="n">
        <f t="normal" ca="1">A5843</f>
        <v>0</v>
      </c>
      <c r="J5841" s="11" t="n">
        <f t="normal" ca="1">A5861</f>
        <v>0</v>
      </c>
    </row>
    <row r="5842" spans="1:10">
      <c r="A5842" t="s">
        <v>4</v>
      </c>
      <c r="B5842" s="4" t="s">
        <v>5</v>
      </c>
      <c r="C5842" s="4" t="s">
        <v>10</v>
      </c>
      <c r="D5842" s="4" t="s">
        <v>22</v>
      </c>
      <c r="E5842" s="4" t="s">
        <v>22</v>
      </c>
      <c r="F5842" s="4" t="s">
        <v>22</v>
      </c>
      <c r="G5842" s="4" t="s">
        <v>22</v>
      </c>
    </row>
    <row r="5843" spans="1:10">
      <c r="A5843" t="n">
        <v>37353</v>
      </c>
      <c r="B5843" s="24" t="n">
        <v>46</v>
      </c>
      <c r="C5843" s="7" t="n">
        <v>68</v>
      </c>
      <c r="D5843" s="7" t="n">
        <v>-47.9599990844727</v>
      </c>
      <c r="E5843" s="7" t="n">
        <v>4.07000017166138</v>
      </c>
      <c r="F5843" s="7" t="n">
        <v>-26.1800003051758</v>
      </c>
      <c r="G5843" s="7" t="n">
        <v>332.700012207031</v>
      </c>
    </row>
    <row r="5844" spans="1:10">
      <c r="A5844" t="s">
        <v>4</v>
      </c>
      <c r="B5844" s="4" t="s">
        <v>5</v>
      </c>
      <c r="C5844" s="4" t="s">
        <v>10</v>
      </c>
      <c r="D5844" s="4" t="s">
        <v>9</v>
      </c>
    </row>
    <row r="5845" spans="1:10">
      <c r="A5845" t="n">
        <v>37372</v>
      </c>
      <c r="B5845" s="41" t="n">
        <v>43</v>
      </c>
      <c r="C5845" s="7" t="n">
        <v>68</v>
      </c>
      <c r="D5845" s="7" t="n">
        <v>64</v>
      </c>
    </row>
    <row r="5846" spans="1:10">
      <c r="A5846" t="s">
        <v>4</v>
      </c>
      <c r="B5846" s="4" t="s">
        <v>5</v>
      </c>
      <c r="C5846" s="4" t="s">
        <v>10</v>
      </c>
      <c r="D5846" s="4" t="s">
        <v>9</v>
      </c>
    </row>
    <row r="5847" spans="1:10">
      <c r="A5847" t="n">
        <v>37379</v>
      </c>
      <c r="B5847" s="41" t="n">
        <v>43</v>
      </c>
      <c r="C5847" s="7" t="n">
        <v>68</v>
      </c>
      <c r="D5847" s="7" t="n">
        <v>4194304</v>
      </c>
    </row>
    <row r="5848" spans="1:10">
      <c r="A5848" t="s">
        <v>4</v>
      </c>
      <c r="B5848" s="4" t="s">
        <v>5</v>
      </c>
      <c r="C5848" s="4" t="s">
        <v>13</v>
      </c>
      <c r="D5848" s="4" t="s">
        <v>6</v>
      </c>
      <c r="E5848" s="4" t="s">
        <v>10</v>
      </c>
    </row>
    <row r="5849" spans="1:10">
      <c r="A5849" t="n">
        <v>37386</v>
      </c>
      <c r="B5849" s="20" t="n">
        <v>94</v>
      </c>
      <c r="C5849" s="7" t="n">
        <v>0</v>
      </c>
      <c r="D5849" s="7" t="s">
        <v>54</v>
      </c>
      <c r="E5849" s="7" t="n">
        <v>1</v>
      </c>
    </row>
    <row r="5850" spans="1:10">
      <c r="A5850" t="s">
        <v>4</v>
      </c>
      <c r="B5850" s="4" t="s">
        <v>5</v>
      </c>
      <c r="C5850" s="4" t="s">
        <v>13</v>
      </c>
      <c r="D5850" s="4" t="s">
        <v>6</v>
      </c>
      <c r="E5850" s="4" t="s">
        <v>10</v>
      </c>
    </row>
    <row r="5851" spans="1:10">
      <c r="A5851" t="n">
        <v>37401</v>
      </c>
      <c r="B5851" s="20" t="n">
        <v>94</v>
      </c>
      <c r="C5851" s="7" t="n">
        <v>0</v>
      </c>
      <c r="D5851" s="7" t="s">
        <v>54</v>
      </c>
      <c r="E5851" s="7" t="n">
        <v>2</v>
      </c>
    </row>
    <row r="5852" spans="1:10">
      <c r="A5852" t="s">
        <v>4</v>
      </c>
      <c r="B5852" s="4" t="s">
        <v>5</v>
      </c>
      <c r="C5852" s="4" t="s">
        <v>13</v>
      </c>
      <c r="D5852" s="4" t="s">
        <v>6</v>
      </c>
      <c r="E5852" s="4" t="s">
        <v>10</v>
      </c>
    </row>
    <row r="5853" spans="1:10">
      <c r="A5853" t="n">
        <v>37416</v>
      </c>
      <c r="B5853" s="20" t="n">
        <v>94</v>
      </c>
      <c r="C5853" s="7" t="n">
        <v>1</v>
      </c>
      <c r="D5853" s="7" t="s">
        <v>54</v>
      </c>
      <c r="E5853" s="7" t="n">
        <v>4</v>
      </c>
    </row>
    <row r="5854" spans="1:10">
      <c r="A5854" t="s">
        <v>4</v>
      </c>
      <c r="B5854" s="4" t="s">
        <v>5</v>
      </c>
      <c r="C5854" s="4" t="s">
        <v>13</v>
      </c>
      <c r="D5854" s="4" t="s">
        <v>6</v>
      </c>
    </row>
    <row r="5855" spans="1:10">
      <c r="A5855" t="n">
        <v>37431</v>
      </c>
      <c r="B5855" s="20" t="n">
        <v>94</v>
      </c>
      <c r="C5855" s="7" t="n">
        <v>5</v>
      </c>
      <c r="D5855" s="7" t="s">
        <v>54</v>
      </c>
    </row>
    <row r="5856" spans="1:10">
      <c r="A5856" t="s">
        <v>4</v>
      </c>
      <c r="B5856" s="4" t="s">
        <v>5</v>
      </c>
      <c r="C5856" s="4" t="s">
        <v>13</v>
      </c>
      <c r="D5856" s="4" t="s">
        <v>6</v>
      </c>
      <c r="E5856" s="4" t="s">
        <v>10</v>
      </c>
    </row>
    <row r="5857" spans="1:10">
      <c r="A5857" t="n">
        <v>37444</v>
      </c>
      <c r="B5857" s="21" t="n">
        <v>91</v>
      </c>
      <c r="C5857" s="7" t="n">
        <v>0</v>
      </c>
      <c r="D5857" s="7" t="s">
        <v>55</v>
      </c>
      <c r="E5857" s="7" t="n">
        <v>1</v>
      </c>
    </row>
    <row r="5858" spans="1:10">
      <c r="A5858" t="s">
        <v>4</v>
      </c>
      <c r="B5858" s="4" t="s">
        <v>5</v>
      </c>
      <c r="C5858" s="4" t="s">
        <v>20</v>
      </c>
    </row>
    <row r="5859" spans="1:10">
      <c r="A5859" t="n">
        <v>37456</v>
      </c>
      <c r="B5859" s="17" t="n">
        <v>3</v>
      </c>
      <c r="C5859" s="11" t="n">
        <f t="normal" ca="1">A5861</f>
        <v>0</v>
      </c>
    </row>
    <row r="5860" spans="1:10">
      <c r="A5860" t="s">
        <v>4</v>
      </c>
      <c r="B5860" s="4" t="s">
        <v>5</v>
      </c>
    </row>
    <row r="5861" spans="1:10">
      <c r="A5861" t="n">
        <v>37461</v>
      </c>
      <c r="B5861" s="5" t="n">
        <v>1</v>
      </c>
    </row>
    <row r="5862" spans="1:10" s="3" customFormat="1" customHeight="0">
      <c r="A5862" s="3" t="s">
        <v>2</v>
      </c>
      <c r="B5862" s="3" t="s">
        <v>196</v>
      </c>
    </row>
    <row r="5863" spans="1:10">
      <c r="A5863" t="s">
        <v>4</v>
      </c>
      <c r="B5863" s="4" t="s">
        <v>5</v>
      </c>
      <c r="C5863" s="4" t="s">
        <v>13</v>
      </c>
      <c r="D5863" s="4" t="s">
        <v>10</v>
      </c>
      <c r="E5863" s="4" t="s">
        <v>13</v>
      </c>
      <c r="F5863" s="4" t="s">
        <v>13</v>
      </c>
      <c r="G5863" s="4" t="s">
        <v>13</v>
      </c>
      <c r="H5863" s="4" t="s">
        <v>10</v>
      </c>
      <c r="I5863" s="4" t="s">
        <v>20</v>
      </c>
      <c r="J5863" s="4" t="s">
        <v>10</v>
      </c>
      <c r="K5863" s="4" t="s">
        <v>20</v>
      </c>
      <c r="L5863" s="4" t="s">
        <v>10</v>
      </c>
      <c r="M5863" s="4" t="s">
        <v>20</v>
      </c>
      <c r="N5863" s="4" t="s">
        <v>10</v>
      </c>
      <c r="O5863" s="4" t="s">
        <v>20</v>
      </c>
      <c r="P5863" s="4" t="s">
        <v>10</v>
      </c>
      <c r="Q5863" s="4" t="s">
        <v>20</v>
      </c>
      <c r="R5863" s="4" t="s">
        <v>20</v>
      </c>
    </row>
    <row r="5864" spans="1:10">
      <c r="A5864" t="n">
        <v>37464</v>
      </c>
      <c r="B5864" s="47" t="n">
        <v>6</v>
      </c>
      <c r="C5864" s="7" t="n">
        <v>33</v>
      </c>
      <c r="D5864" s="7" t="n">
        <v>65534</v>
      </c>
      <c r="E5864" s="7" t="n">
        <v>9</v>
      </c>
      <c r="F5864" s="7" t="n">
        <v>1</v>
      </c>
      <c r="G5864" s="7" t="n">
        <v>5</v>
      </c>
      <c r="H5864" s="7" t="n">
        <v>2</v>
      </c>
      <c r="I5864" s="11" t="n">
        <f t="normal" ca="1">A5866</f>
        <v>0</v>
      </c>
      <c r="J5864" s="7" t="n">
        <v>6</v>
      </c>
      <c r="K5864" s="11" t="n">
        <f t="normal" ca="1">A5876</f>
        <v>0</v>
      </c>
      <c r="L5864" s="7" t="n">
        <v>12</v>
      </c>
      <c r="M5864" s="11" t="n">
        <f t="normal" ca="1">A5886</f>
        <v>0</v>
      </c>
      <c r="N5864" s="7" t="n">
        <v>100</v>
      </c>
      <c r="O5864" s="11" t="n">
        <f t="normal" ca="1">A5896</f>
        <v>0</v>
      </c>
      <c r="P5864" s="7" t="n">
        <v>200</v>
      </c>
      <c r="Q5864" s="11" t="n">
        <f t="normal" ca="1">A5900</f>
        <v>0</v>
      </c>
      <c r="R5864" s="11" t="n">
        <f t="normal" ca="1">A5926</f>
        <v>0</v>
      </c>
    </row>
    <row r="5865" spans="1:10">
      <c r="A5865" t="s">
        <v>4</v>
      </c>
      <c r="B5865" s="4" t="s">
        <v>5</v>
      </c>
      <c r="C5865" s="4" t="s">
        <v>10</v>
      </c>
      <c r="D5865" s="4" t="s">
        <v>22</v>
      </c>
      <c r="E5865" s="4" t="s">
        <v>22</v>
      </c>
      <c r="F5865" s="4" t="s">
        <v>22</v>
      </c>
      <c r="G5865" s="4" t="s">
        <v>22</v>
      </c>
    </row>
    <row r="5866" spans="1:10">
      <c r="A5866" t="n">
        <v>37505</v>
      </c>
      <c r="B5866" s="24" t="n">
        <v>46</v>
      </c>
      <c r="C5866" s="7" t="n">
        <v>65534</v>
      </c>
      <c r="D5866" s="7" t="n">
        <v>-22.25</v>
      </c>
      <c r="E5866" s="7" t="n">
        <v>0</v>
      </c>
      <c r="F5866" s="7" t="n">
        <v>-21.9200000762939</v>
      </c>
      <c r="G5866" s="7" t="n">
        <v>267.700012207031</v>
      </c>
    </row>
    <row r="5867" spans="1:10">
      <c r="A5867" t="s">
        <v>4</v>
      </c>
      <c r="B5867" s="4" t="s">
        <v>5</v>
      </c>
      <c r="C5867" s="4" t="s">
        <v>13</v>
      </c>
      <c r="D5867" s="4" t="s">
        <v>10</v>
      </c>
      <c r="E5867" s="4" t="s">
        <v>13</v>
      </c>
      <c r="F5867" s="4" t="s">
        <v>6</v>
      </c>
      <c r="G5867" s="4" t="s">
        <v>6</v>
      </c>
      <c r="H5867" s="4" t="s">
        <v>6</v>
      </c>
      <c r="I5867" s="4" t="s">
        <v>6</v>
      </c>
      <c r="J5867" s="4" t="s">
        <v>6</v>
      </c>
      <c r="K5867" s="4" t="s">
        <v>6</v>
      </c>
      <c r="L5867" s="4" t="s">
        <v>6</v>
      </c>
      <c r="M5867" s="4" t="s">
        <v>6</v>
      </c>
      <c r="N5867" s="4" t="s">
        <v>6</v>
      </c>
      <c r="O5867" s="4" t="s">
        <v>6</v>
      </c>
      <c r="P5867" s="4" t="s">
        <v>6</v>
      </c>
      <c r="Q5867" s="4" t="s">
        <v>6</v>
      </c>
      <c r="R5867" s="4" t="s">
        <v>6</v>
      </c>
      <c r="S5867" s="4" t="s">
        <v>6</v>
      </c>
      <c r="T5867" s="4" t="s">
        <v>6</v>
      </c>
      <c r="U5867" s="4" t="s">
        <v>6</v>
      </c>
    </row>
    <row r="5868" spans="1:10">
      <c r="A5868" t="n">
        <v>37524</v>
      </c>
      <c r="B5868" s="38" t="n">
        <v>36</v>
      </c>
      <c r="C5868" s="7" t="n">
        <v>8</v>
      </c>
      <c r="D5868" s="7" t="n">
        <v>65534</v>
      </c>
      <c r="E5868" s="7" t="n">
        <v>0</v>
      </c>
      <c r="F5868" s="7" t="s">
        <v>197</v>
      </c>
      <c r="G5868" s="7" t="s">
        <v>12</v>
      </c>
      <c r="H5868" s="7" t="s">
        <v>12</v>
      </c>
      <c r="I5868" s="7" t="s">
        <v>12</v>
      </c>
      <c r="J5868" s="7" t="s">
        <v>12</v>
      </c>
      <c r="K5868" s="7" t="s">
        <v>12</v>
      </c>
      <c r="L5868" s="7" t="s">
        <v>12</v>
      </c>
      <c r="M5868" s="7" t="s">
        <v>12</v>
      </c>
      <c r="N5868" s="7" t="s">
        <v>12</v>
      </c>
      <c r="O5868" s="7" t="s">
        <v>12</v>
      </c>
      <c r="P5868" s="7" t="s">
        <v>12</v>
      </c>
      <c r="Q5868" s="7" t="s">
        <v>12</v>
      </c>
      <c r="R5868" s="7" t="s">
        <v>12</v>
      </c>
      <c r="S5868" s="7" t="s">
        <v>12</v>
      </c>
      <c r="T5868" s="7" t="s">
        <v>12</v>
      </c>
      <c r="U5868" s="7" t="s">
        <v>12</v>
      </c>
    </row>
    <row r="5869" spans="1:10">
      <c r="A5869" t="s">
        <v>4</v>
      </c>
      <c r="B5869" s="4" t="s">
        <v>5</v>
      </c>
      <c r="C5869" s="4" t="s">
        <v>10</v>
      </c>
      <c r="D5869" s="4" t="s">
        <v>13</v>
      </c>
      <c r="E5869" s="4" t="s">
        <v>6</v>
      </c>
      <c r="F5869" s="4" t="s">
        <v>22</v>
      </c>
      <c r="G5869" s="4" t="s">
        <v>22</v>
      </c>
      <c r="H5869" s="4" t="s">
        <v>22</v>
      </c>
    </row>
    <row r="5870" spans="1:10">
      <c r="A5870" t="n">
        <v>37556</v>
      </c>
      <c r="B5870" s="39" t="n">
        <v>48</v>
      </c>
      <c r="C5870" s="7" t="n">
        <v>65534</v>
      </c>
      <c r="D5870" s="7" t="n">
        <v>0</v>
      </c>
      <c r="E5870" s="7" t="s">
        <v>197</v>
      </c>
      <c r="F5870" s="7" t="n">
        <v>0</v>
      </c>
      <c r="G5870" s="7" t="n">
        <v>1</v>
      </c>
      <c r="H5870" s="7" t="n">
        <v>1.40129846432482e-45</v>
      </c>
    </row>
    <row r="5871" spans="1:10">
      <c r="A5871" t="s">
        <v>4</v>
      </c>
      <c r="B5871" s="4" t="s">
        <v>5</v>
      </c>
      <c r="C5871" s="4" t="s">
        <v>10</v>
      </c>
      <c r="D5871" s="4" t="s">
        <v>9</v>
      </c>
    </row>
    <row r="5872" spans="1:10">
      <c r="A5872" t="n">
        <v>37584</v>
      </c>
      <c r="B5872" s="41" t="n">
        <v>43</v>
      </c>
      <c r="C5872" s="7" t="n">
        <v>65534</v>
      </c>
      <c r="D5872" s="7" t="n">
        <v>64</v>
      </c>
    </row>
    <row r="5873" spans="1:21">
      <c r="A5873" t="s">
        <v>4</v>
      </c>
      <c r="B5873" s="4" t="s">
        <v>5</v>
      </c>
      <c r="C5873" s="4" t="s">
        <v>20</v>
      </c>
    </row>
    <row r="5874" spans="1:21">
      <c r="A5874" t="n">
        <v>37591</v>
      </c>
      <c r="B5874" s="17" t="n">
        <v>3</v>
      </c>
      <c r="C5874" s="11" t="n">
        <f t="normal" ca="1">A5926</f>
        <v>0</v>
      </c>
    </row>
    <row r="5875" spans="1:21">
      <c r="A5875" t="s">
        <v>4</v>
      </c>
      <c r="B5875" s="4" t="s">
        <v>5</v>
      </c>
      <c r="C5875" s="4" t="s">
        <v>10</v>
      </c>
      <c r="D5875" s="4" t="s">
        <v>22</v>
      </c>
      <c r="E5875" s="4" t="s">
        <v>22</v>
      </c>
      <c r="F5875" s="4" t="s">
        <v>22</v>
      </c>
      <c r="G5875" s="4" t="s">
        <v>22</v>
      </c>
    </row>
    <row r="5876" spans="1:21">
      <c r="A5876" t="n">
        <v>37596</v>
      </c>
      <c r="B5876" s="24" t="n">
        <v>46</v>
      </c>
      <c r="C5876" s="7" t="n">
        <v>65534</v>
      </c>
      <c r="D5876" s="7" t="n">
        <v>-26.6900005340576</v>
      </c>
      <c r="E5876" s="7" t="n">
        <v>0</v>
      </c>
      <c r="F5876" s="7" t="n">
        <v>-10.2700004577637</v>
      </c>
      <c r="G5876" s="7" t="n">
        <v>335.299987792969</v>
      </c>
    </row>
    <row r="5877" spans="1:21">
      <c r="A5877" t="s">
        <v>4</v>
      </c>
      <c r="B5877" s="4" t="s">
        <v>5</v>
      </c>
      <c r="C5877" s="4" t="s">
        <v>13</v>
      </c>
      <c r="D5877" s="4" t="s">
        <v>10</v>
      </c>
      <c r="E5877" s="4" t="s">
        <v>13</v>
      </c>
      <c r="F5877" s="4" t="s">
        <v>6</v>
      </c>
      <c r="G5877" s="4" t="s">
        <v>6</v>
      </c>
      <c r="H5877" s="4" t="s">
        <v>6</v>
      </c>
      <c r="I5877" s="4" t="s">
        <v>6</v>
      </c>
      <c r="J5877" s="4" t="s">
        <v>6</v>
      </c>
      <c r="K5877" s="4" t="s">
        <v>6</v>
      </c>
      <c r="L5877" s="4" t="s">
        <v>6</v>
      </c>
      <c r="M5877" s="4" t="s">
        <v>6</v>
      </c>
      <c r="N5877" s="4" t="s">
        <v>6</v>
      </c>
      <c r="O5877" s="4" t="s">
        <v>6</v>
      </c>
      <c r="P5877" s="4" t="s">
        <v>6</v>
      </c>
      <c r="Q5877" s="4" t="s">
        <v>6</v>
      </c>
      <c r="R5877" s="4" t="s">
        <v>6</v>
      </c>
      <c r="S5877" s="4" t="s">
        <v>6</v>
      </c>
      <c r="T5877" s="4" t="s">
        <v>6</v>
      </c>
      <c r="U5877" s="4" t="s">
        <v>6</v>
      </c>
    </row>
    <row r="5878" spans="1:21">
      <c r="A5878" t="n">
        <v>37615</v>
      </c>
      <c r="B5878" s="38" t="n">
        <v>36</v>
      </c>
      <c r="C5878" s="7" t="n">
        <v>8</v>
      </c>
      <c r="D5878" s="7" t="n">
        <v>65534</v>
      </c>
      <c r="E5878" s="7" t="n">
        <v>0</v>
      </c>
      <c r="F5878" s="7" t="s">
        <v>198</v>
      </c>
      <c r="G5878" s="7" t="s">
        <v>12</v>
      </c>
      <c r="H5878" s="7" t="s">
        <v>12</v>
      </c>
      <c r="I5878" s="7" t="s">
        <v>12</v>
      </c>
      <c r="J5878" s="7" t="s">
        <v>12</v>
      </c>
      <c r="K5878" s="7" t="s">
        <v>12</v>
      </c>
      <c r="L5878" s="7" t="s">
        <v>12</v>
      </c>
      <c r="M5878" s="7" t="s">
        <v>12</v>
      </c>
      <c r="N5878" s="7" t="s">
        <v>12</v>
      </c>
      <c r="O5878" s="7" t="s">
        <v>12</v>
      </c>
      <c r="P5878" s="7" t="s">
        <v>12</v>
      </c>
      <c r="Q5878" s="7" t="s">
        <v>12</v>
      </c>
      <c r="R5878" s="7" t="s">
        <v>12</v>
      </c>
      <c r="S5878" s="7" t="s">
        <v>12</v>
      </c>
      <c r="T5878" s="7" t="s">
        <v>12</v>
      </c>
      <c r="U5878" s="7" t="s">
        <v>12</v>
      </c>
    </row>
    <row r="5879" spans="1:21">
      <c r="A5879" t="s">
        <v>4</v>
      </c>
      <c r="B5879" s="4" t="s">
        <v>5</v>
      </c>
      <c r="C5879" s="4" t="s">
        <v>10</v>
      </c>
      <c r="D5879" s="4" t="s">
        <v>13</v>
      </c>
      <c r="E5879" s="4" t="s">
        <v>6</v>
      </c>
      <c r="F5879" s="4" t="s">
        <v>22</v>
      </c>
      <c r="G5879" s="4" t="s">
        <v>22</v>
      </c>
      <c r="H5879" s="4" t="s">
        <v>22</v>
      </c>
    </row>
    <row r="5880" spans="1:21">
      <c r="A5880" t="n">
        <v>37651</v>
      </c>
      <c r="B5880" s="39" t="n">
        <v>48</v>
      </c>
      <c r="C5880" s="7" t="n">
        <v>65534</v>
      </c>
      <c r="D5880" s="7" t="n">
        <v>0</v>
      </c>
      <c r="E5880" s="7" t="s">
        <v>198</v>
      </c>
      <c r="F5880" s="7" t="n">
        <v>0</v>
      </c>
      <c r="G5880" s="7" t="n">
        <v>1</v>
      </c>
      <c r="H5880" s="7" t="n">
        <v>0</v>
      </c>
    </row>
    <row r="5881" spans="1:21">
      <c r="A5881" t="s">
        <v>4</v>
      </c>
      <c r="B5881" s="4" t="s">
        <v>5</v>
      </c>
      <c r="C5881" s="4" t="s">
        <v>10</v>
      </c>
      <c r="D5881" s="4" t="s">
        <v>9</v>
      </c>
    </row>
    <row r="5882" spans="1:21">
      <c r="A5882" t="n">
        <v>37683</v>
      </c>
      <c r="B5882" s="41" t="n">
        <v>43</v>
      </c>
      <c r="C5882" s="7" t="n">
        <v>65534</v>
      </c>
      <c r="D5882" s="7" t="n">
        <v>64</v>
      </c>
    </row>
    <row r="5883" spans="1:21">
      <c r="A5883" t="s">
        <v>4</v>
      </c>
      <c r="B5883" s="4" t="s">
        <v>5</v>
      </c>
      <c r="C5883" s="4" t="s">
        <v>20</v>
      </c>
    </row>
    <row r="5884" spans="1:21">
      <c r="A5884" t="n">
        <v>37690</v>
      </c>
      <c r="B5884" s="17" t="n">
        <v>3</v>
      </c>
      <c r="C5884" s="11" t="n">
        <f t="normal" ca="1">A5926</f>
        <v>0</v>
      </c>
    </row>
    <row r="5885" spans="1:21">
      <c r="A5885" t="s">
        <v>4</v>
      </c>
      <c r="B5885" s="4" t="s">
        <v>5</v>
      </c>
      <c r="C5885" s="4" t="s">
        <v>10</v>
      </c>
      <c r="D5885" s="4" t="s">
        <v>22</v>
      </c>
      <c r="E5885" s="4" t="s">
        <v>22</v>
      </c>
      <c r="F5885" s="4" t="s">
        <v>22</v>
      </c>
      <c r="G5885" s="4" t="s">
        <v>22</v>
      </c>
    </row>
    <row r="5886" spans="1:21">
      <c r="A5886" t="n">
        <v>37695</v>
      </c>
      <c r="B5886" s="24" t="n">
        <v>46</v>
      </c>
      <c r="C5886" s="7" t="n">
        <v>65534</v>
      </c>
      <c r="D5886" s="7" t="n">
        <v>-15.1499996185303</v>
      </c>
      <c r="E5886" s="7" t="n">
        <v>0</v>
      </c>
      <c r="F5886" s="7" t="n">
        <v>1.1599999666214</v>
      </c>
      <c r="G5886" s="7" t="n">
        <v>92.3000030517578</v>
      </c>
    </row>
    <row r="5887" spans="1:21">
      <c r="A5887" t="s">
        <v>4</v>
      </c>
      <c r="B5887" s="4" t="s">
        <v>5</v>
      </c>
      <c r="C5887" s="4" t="s">
        <v>13</v>
      </c>
      <c r="D5887" s="4" t="s">
        <v>10</v>
      </c>
      <c r="E5887" s="4" t="s">
        <v>13</v>
      </c>
      <c r="F5887" s="4" t="s">
        <v>6</v>
      </c>
      <c r="G5887" s="4" t="s">
        <v>6</v>
      </c>
      <c r="H5887" s="4" t="s">
        <v>6</v>
      </c>
      <c r="I5887" s="4" t="s">
        <v>6</v>
      </c>
      <c r="J5887" s="4" t="s">
        <v>6</v>
      </c>
      <c r="K5887" s="4" t="s">
        <v>6</v>
      </c>
      <c r="L5887" s="4" t="s">
        <v>6</v>
      </c>
      <c r="M5887" s="4" t="s">
        <v>6</v>
      </c>
      <c r="N5887" s="4" t="s">
        <v>6</v>
      </c>
      <c r="O5887" s="4" t="s">
        <v>6</v>
      </c>
      <c r="P5887" s="4" t="s">
        <v>6</v>
      </c>
      <c r="Q5887" s="4" t="s">
        <v>6</v>
      </c>
      <c r="R5887" s="4" t="s">
        <v>6</v>
      </c>
      <c r="S5887" s="4" t="s">
        <v>6</v>
      </c>
      <c r="T5887" s="4" t="s">
        <v>6</v>
      </c>
      <c r="U5887" s="4" t="s">
        <v>6</v>
      </c>
    </row>
    <row r="5888" spans="1:21">
      <c r="A5888" t="n">
        <v>37714</v>
      </c>
      <c r="B5888" s="38" t="n">
        <v>36</v>
      </c>
      <c r="C5888" s="7" t="n">
        <v>8</v>
      </c>
      <c r="D5888" s="7" t="n">
        <v>65534</v>
      </c>
      <c r="E5888" s="7" t="n">
        <v>0</v>
      </c>
      <c r="F5888" s="7" t="s">
        <v>197</v>
      </c>
      <c r="G5888" s="7" t="s">
        <v>12</v>
      </c>
      <c r="H5888" s="7" t="s">
        <v>12</v>
      </c>
      <c r="I5888" s="7" t="s">
        <v>12</v>
      </c>
      <c r="J5888" s="7" t="s">
        <v>12</v>
      </c>
      <c r="K5888" s="7" t="s">
        <v>12</v>
      </c>
      <c r="L5888" s="7" t="s">
        <v>12</v>
      </c>
      <c r="M5888" s="7" t="s">
        <v>12</v>
      </c>
      <c r="N5888" s="7" t="s">
        <v>12</v>
      </c>
      <c r="O5888" s="7" t="s">
        <v>12</v>
      </c>
      <c r="P5888" s="7" t="s">
        <v>12</v>
      </c>
      <c r="Q5888" s="7" t="s">
        <v>12</v>
      </c>
      <c r="R5888" s="7" t="s">
        <v>12</v>
      </c>
      <c r="S5888" s="7" t="s">
        <v>12</v>
      </c>
      <c r="T5888" s="7" t="s">
        <v>12</v>
      </c>
      <c r="U5888" s="7" t="s">
        <v>12</v>
      </c>
    </row>
    <row r="5889" spans="1:21">
      <c r="A5889" t="s">
        <v>4</v>
      </c>
      <c r="B5889" s="4" t="s">
        <v>5</v>
      </c>
      <c r="C5889" s="4" t="s">
        <v>10</v>
      </c>
      <c r="D5889" s="4" t="s">
        <v>13</v>
      </c>
      <c r="E5889" s="4" t="s">
        <v>6</v>
      </c>
      <c r="F5889" s="4" t="s">
        <v>22</v>
      </c>
      <c r="G5889" s="4" t="s">
        <v>22</v>
      </c>
      <c r="H5889" s="4" t="s">
        <v>22</v>
      </c>
    </row>
    <row r="5890" spans="1:21">
      <c r="A5890" t="n">
        <v>37746</v>
      </c>
      <c r="B5890" s="39" t="n">
        <v>48</v>
      </c>
      <c r="C5890" s="7" t="n">
        <v>65534</v>
      </c>
      <c r="D5890" s="7" t="n">
        <v>0</v>
      </c>
      <c r="E5890" s="7" t="s">
        <v>197</v>
      </c>
      <c r="F5890" s="7" t="n">
        <v>0</v>
      </c>
      <c r="G5890" s="7" t="n">
        <v>1</v>
      </c>
      <c r="H5890" s="7" t="n">
        <v>1.40129846432482e-45</v>
      </c>
    </row>
    <row r="5891" spans="1:21">
      <c r="A5891" t="s">
        <v>4</v>
      </c>
      <c r="B5891" s="4" t="s">
        <v>5</v>
      </c>
      <c r="C5891" s="4" t="s">
        <v>10</v>
      </c>
      <c r="D5891" s="4" t="s">
        <v>9</v>
      </c>
    </row>
    <row r="5892" spans="1:21">
      <c r="A5892" t="n">
        <v>37774</v>
      </c>
      <c r="B5892" s="41" t="n">
        <v>43</v>
      </c>
      <c r="C5892" s="7" t="n">
        <v>65534</v>
      </c>
      <c r="D5892" s="7" t="n">
        <v>64</v>
      </c>
    </row>
    <row r="5893" spans="1:21">
      <c r="A5893" t="s">
        <v>4</v>
      </c>
      <c r="B5893" s="4" t="s">
        <v>5</v>
      </c>
      <c r="C5893" s="4" t="s">
        <v>20</v>
      </c>
    </row>
    <row r="5894" spans="1:21">
      <c r="A5894" t="n">
        <v>37781</v>
      </c>
      <c r="B5894" s="17" t="n">
        <v>3</v>
      </c>
      <c r="C5894" s="11" t="n">
        <f t="normal" ca="1">A5926</f>
        <v>0</v>
      </c>
    </row>
    <row r="5895" spans="1:21">
      <c r="A5895" t="s">
        <v>4</v>
      </c>
      <c r="B5895" s="4" t="s">
        <v>5</v>
      </c>
      <c r="C5895" s="4" t="s">
        <v>10</v>
      </c>
      <c r="D5895" s="4" t="s">
        <v>22</v>
      </c>
      <c r="E5895" s="4" t="s">
        <v>22</v>
      </c>
      <c r="F5895" s="4" t="s">
        <v>22</v>
      </c>
      <c r="G5895" s="4" t="s">
        <v>22</v>
      </c>
    </row>
    <row r="5896" spans="1:21">
      <c r="A5896" t="n">
        <v>37786</v>
      </c>
      <c r="B5896" s="24" t="n">
        <v>46</v>
      </c>
      <c r="C5896" s="7" t="n">
        <v>65534</v>
      </c>
      <c r="D5896" s="7" t="n">
        <v>-22.3799991607666</v>
      </c>
      <c r="E5896" s="7" t="n">
        <v>-0.5</v>
      </c>
      <c r="F5896" s="7" t="n">
        <v>15.8599996566772</v>
      </c>
      <c r="G5896" s="7" t="n">
        <v>306.799987792969</v>
      </c>
    </row>
    <row r="5897" spans="1:21">
      <c r="A5897" t="s">
        <v>4</v>
      </c>
      <c r="B5897" s="4" t="s">
        <v>5</v>
      </c>
      <c r="C5897" s="4" t="s">
        <v>20</v>
      </c>
    </row>
    <row r="5898" spans="1:21">
      <c r="A5898" t="n">
        <v>37805</v>
      </c>
      <c r="B5898" s="17" t="n">
        <v>3</v>
      </c>
      <c r="C5898" s="11" t="n">
        <f t="normal" ca="1">A5926</f>
        <v>0</v>
      </c>
    </row>
    <row r="5899" spans="1:21">
      <c r="A5899" t="s">
        <v>4</v>
      </c>
      <c r="B5899" s="4" t="s">
        <v>5</v>
      </c>
      <c r="C5899" s="4" t="s">
        <v>13</v>
      </c>
      <c r="D5899" s="4" t="s">
        <v>10</v>
      </c>
      <c r="E5899" s="4" t="s">
        <v>13</v>
      </c>
      <c r="F5899" s="4" t="s">
        <v>13</v>
      </c>
      <c r="G5899" s="4" t="s">
        <v>20</v>
      </c>
    </row>
    <row r="5900" spans="1:21">
      <c r="A5900" t="n">
        <v>37810</v>
      </c>
      <c r="B5900" s="10" t="n">
        <v>5</v>
      </c>
      <c r="C5900" s="7" t="n">
        <v>30</v>
      </c>
      <c r="D5900" s="7" t="n">
        <v>8719</v>
      </c>
      <c r="E5900" s="7" t="n">
        <v>8</v>
      </c>
      <c r="F5900" s="7" t="n">
        <v>1</v>
      </c>
      <c r="G5900" s="11" t="n">
        <f t="normal" ca="1">A5922</f>
        <v>0</v>
      </c>
    </row>
    <row r="5901" spans="1:21">
      <c r="A5901" t="s">
        <v>4</v>
      </c>
      <c r="B5901" s="4" t="s">
        <v>5</v>
      </c>
      <c r="C5901" s="4" t="s">
        <v>13</v>
      </c>
      <c r="D5901" s="4" t="s">
        <v>10</v>
      </c>
      <c r="E5901" s="4" t="s">
        <v>13</v>
      </c>
      <c r="F5901" s="4" t="s">
        <v>13</v>
      </c>
      <c r="G5901" s="4" t="s">
        <v>20</v>
      </c>
    </row>
    <row r="5902" spans="1:21">
      <c r="A5902" t="n">
        <v>37820</v>
      </c>
      <c r="B5902" s="10" t="n">
        <v>5</v>
      </c>
      <c r="C5902" s="7" t="n">
        <v>30</v>
      </c>
      <c r="D5902" s="7" t="n">
        <v>8716</v>
      </c>
      <c r="E5902" s="7" t="n">
        <v>8</v>
      </c>
      <c r="F5902" s="7" t="n">
        <v>1</v>
      </c>
      <c r="G5902" s="11" t="n">
        <f t="normal" ca="1">A5912</f>
        <v>0</v>
      </c>
    </row>
    <row r="5903" spans="1:21">
      <c r="A5903" t="s">
        <v>4</v>
      </c>
      <c r="B5903" s="4" t="s">
        <v>5</v>
      </c>
      <c r="C5903" s="4" t="s">
        <v>13</v>
      </c>
      <c r="D5903" s="4" t="s">
        <v>10</v>
      </c>
      <c r="E5903" s="4" t="s">
        <v>13</v>
      </c>
      <c r="F5903" s="4" t="s">
        <v>6</v>
      </c>
      <c r="G5903" s="4" t="s">
        <v>6</v>
      </c>
      <c r="H5903" s="4" t="s">
        <v>6</v>
      </c>
      <c r="I5903" s="4" t="s">
        <v>6</v>
      </c>
      <c r="J5903" s="4" t="s">
        <v>6</v>
      </c>
      <c r="K5903" s="4" t="s">
        <v>6</v>
      </c>
      <c r="L5903" s="4" t="s">
        <v>6</v>
      </c>
      <c r="M5903" s="4" t="s">
        <v>6</v>
      </c>
      <c r="N5903" s="4" t="s">
        <v>6</v>
      </c>
      <c r="O5903" s="4" t="s">
        <v>6</v>
      </c>
      <c r="P5903" s="4" t="s">
        <v>6</v>
      </c>
      <c r="Q5903" s="4" t="s">
        <v>6</v>
      </c>
      <c r="R5903" s="4" t="s">
        <v>6</v>
      </c>
      <c r="S5903" s="4" t="s">
        <v>6</v>
      </c>
      <c r="T5903" s="4" t="s">
        <v>6</v>
      </c>
      <c r="U5903" s="4" t="s">
        <v>6</v>
      </c>
    </row>
    <row r="5904" spans="1:21">
      <c r="A5904" t="n">
        <v>37830</v>
      </c>
      <c r="B5904" s="38" t="n">
        <v>36</v>
      </c>
      <c r="C5904" s="7" t="n">
        <v>8</v>
      </c>
      <c r="D5904" s="7" t="n">
        <v>65534</v>
      </c>
      <c r="E5904" s="7" t="n">
        <v>0</v>
      </c>
      <c r="F5904" s="7" t="s">
        <v>182</v>
      </c>
      <c r="G5904" s="7" t="s">
        <v>12</v>
      </c>
      <c r="H5904" s="7" t="s">
        <v>12</v>
      </c>
      <c r="I5904" s="7" t="s">
        <v>12</v>
      </c>
      <c r="J5904" s="7" t="s">
        <v>12</v>
      </c>
      <c r="K5904" s="7" t="s">
        <v>12</v>
      </c>
      <c r="L5904" s="7" t="s">
        <v>12</v>
      </c>
      <c r="M5904" s="7" t="s">
        <v>12</v>
      </c>
      <c r="N5904" s="7" t="s">
        <v>12</v>
      </c>
      <c r="O5904" s="7" t="s">
        <v>12</v>
      </c>
      <c r="P5904" s="7" t="s">
        <v>12</v>
      </c>
      <c r="Q5904" s="7" t="s">
        <v>12</v>
      </c>
      <c r="R5904" s="7" t="s">
        <v>12</v>
      </c>
      <c r="S5904" s="7" t="s">
        <v>12</v>
      </c>
      <c r="T5904" s="7" t="s">
        <v>12</v>
      </c>
      <c r="U5904" s="7" t="s">
        <v>12</v>
      </c>
    </row>
    <row r="5905" spans="1:21">
      <c r="A5905" t="s">
        <v>4</v>
      </c>
      <c r="B5905" s="4" t="s">
        <v>5</v>
      </c>
      <c r="C5905" s="4" t="s">
        <v>10</v>
      </c>
      <c r="D5905" s="4" t="s">
        <v>13</v>
      </c>
      <c r="E5905" s="4" t="s">
        <v>6</v>
      </c>
      <c r="F5905" s="4" t="s">
        <v>22</v>
      </c>
      <c r="G5905" s="4" t="s">
        <v>22</v>
      </c>
      <c r="H5905" s="4" t="s">
        <v>22</v>
      </c>
    </row>
    <row r="5906" spans="1:21">
      <c r="A5906" t="n">
        <v>37860</v>
      </c>
      <c r="B5906" s="39" t="n">
        <v>48</v>
      </c>
      <c r="C5906" s="7" t="n">
        <v>65534</v>
      </c>
      <c r="D5906" s="7" t="n">
        <v>0</v>
      </c>
      <c r="E5906" s="7" t="s">
        <v>182</v>
      </c>
      <c r="F5906" s="7" t="n">
        <v>0</v>
      </c>
      <c r="G5906" s="7" t="n">
        <v>1</v>
      </c>
      <c r="H5906" s="7" t="n">
        <v>1.40129846432482e-45</v>
      </c>
    </row>
    <row r="5907" spans="1:21">
      <c r="A5907" t="s">
        <v>4</v>
      </c>
      <c r="B5907" s="4" t="s">
        <v>5</v>
      </c>
      <c r="C5907" s="4" t="s">
        <v>10</v>
      </c>
      <c r="D5907" s="4" t="s">
        <v>9</v>
      </c>
    </row>
    <row r="5908" spans="1:21">
      <c r="A5908" t="n">
        <v>37886</v>
      </c>
      <c r="B5908" s="41" t="n">
        <v>43</v>
      </c>
      <c r="C5908" s="7" t="n">
        <v>65534</v>
      </c>
      <c r="D5908" s="7" t="n">
        <v>64</v>
      </c>
    </row>
    <row r="5909" spans="1:21">
      <c r="A5909" t="s">
        <v>4</v>
      </c>
      <c r="B5909" s="4" t="s">
        <v>5</v>
      </c>
      <c r="C5909" s="4" t="s">
        <v>20</v>
      </c>
    </row>
    <row r="5910" spans="1:21">
      <c r="A5910" t="n">
        <v>37893</v>
      </c>
      <c r="B5910" s="17" t="n">
        <v>3</v>
      </c>
      <c r="C5910" s="11" t="n">
        <f t="normal" ca="1">A5918</f>
        <v>0</v>
      </c>
    </row>
    <row r="5911" spans="1:21">
      <c r="A5911" t="s">
        <v>4</v>
      </c>
      <c r="B5911" s="4" t="s">
        <v>5</v>
      </c>
      <c r="C5911" s="4" t="s">
        <v>13</v>
      </c>
      <c r="D5911" s="4" t="s">
        <v>10</v>
      </c>
      <c r="E5911" s="4" t="s">
        <v>13</v>
      </c>
      <c r="F5911" s="4" t="s">
        <v>6</v>
      </c>
      <c r="G5911" s="4" t="s">
        <v>6</v>
      </c>
      <c r="H5911" s="4" t="s">
        <v>6</v>
      </c>
      <c r="I5911" s="4" t="s">
        <v>6</v>
      </c>
      <c r="J5911" s="4" t="s">
        <v>6</v>
      </c>
      <c r="K5911" s="4" t="s">
        <v>6</v>
      </c>
      <c r="L5911" s="4" t="s">
        <v>6</v>
      </c>
      <c r="M5911" s="4" t="s">
        <v>6</v>
      </c>
      <c r="N5911" s="4" t="s">
        <v>6</v>
      </c>
      <c r="O5911" s="4" t="s">
        <v>6</v>
      </c>
      <c r="P5911" s="4" t="s">
        <v>6</v>
      </c>
      <c r="Q5911" s="4" t="s">
        <v>6</v>
      </c>
      <c r="R5911" s="4" t="s">
        <v>6</v>
      </c>
      <c r="S5911" s="4" t="s">
        <v>6</v>
      </c>
      <c r="T5911" s="4" t="s">
        <v>6</v>
      </c>
      <c r="U5911" s="4" t="s">
        <v>6</v>
      </c>
    </row>
    <row r="5912" spans="1:21">
      <c r="A5912" t="n">
        <v>37898</v>
      </c>
      <c r="B5912" s="38" t="n">
        <v>36</v>
      </c>
      <c r="C5912" s="7" t="n">
        <v>8</v>
      </c>
      <c r="D5912" s="7" t="n">
        <v>65534</v>
      </c>
      <c r="E5912" s="7" t="n">
        <v>0</v>
      </c>
      <c r="F5912" s="7" t="s">
        <v>197</v>
      </c>
      <c r="G5912" s="7" t="s">
        <v>12</v>
      </c>
      <c r="H5912" s="7" t="s">
        <v>12</v>
      </c>
      <c r="I5912" s="7" t="s">
        <v>12</v>
      </c>
      <c r="J5912" s="7" t="s">
        <v>12</v>
      </c>
      <c r="K5912" s="7" t="s">
        <v>12</v>
      </c>
      <c r="L5912" s="7" t="s">
        <v>12</v>
      </c>
      <c r="M5912" s="7" t="s">
        <v>12</v>
      </c>
      <c r="N5912" s="7" t="s">
        <v>12</v>
      </c>
      <c r="O5912" s="7" t="s">
        <v>12</v>
      </c>
      <c r="P5912" s="7" t="s">
        <v>12</v>
      </c>
      <c r="Q5912" s="7" t="s">
        <v>12</v>
      </c>
      <c r="R5912" s="7" t="s">
        <v>12</v>
      </c>
      <c r="S5912" s="7" t="s">
        <v>12</v>
      </c>
      <c r="T5912" s="7" t="s">
        <v>12</v>
      </c>
      <c r="U5912" s="7" t="s">
        <v>12</v>
      </c>
    </row>
    <row r="5913" spans="1:21">
      <c r="A5913" t="s">
        <v>4</v>
      </c>
      <c r="B5913" s="4" t="s">
        <v>5</v>
      </c>
      <c r="C5913" s="4" t="s">
        <v>10</v>
      </c>
      <c r="D5913" s="4" t="s">
        <v>13</v>
      </c>
      <c r="E5913" s="4" t="s">
        <v>6</v>
      </c>
      <c r="F5913" s="4" t="s">
        <v>22</v>
      </c>
      <c r="G5913" s="4" t="s">
        <v>22</v>
      </c>
      <c r="H5913" s="4" t="s">
        <v>22</v>
      </c>
    </row>
    <row r="5914" spans="1:21">
      <c r="A5914" t="n">
        <v>37930</v>
      </c>
      <c r="B5914" s="39" t="n">
        <v>48</v>
      </c>
      <c r="C5914" s="7" t="n">
        <v>65534</v>
      </c>
      <c r="D5914" s="7" t="n">
        <v>0</v>
      </c>
      <c r="E5914" s="7" t="s">
        <v>197</v>
      </c>
      <c r="F5914" s="7" t="n">
        <v>0</v>
      </c>
      <c r="G5914" s="7" t="n">
        <v>1</v>
      </c>
      <c r="H5914" s="7" t="n">
        <v>1.40129846432482e-45</v>
      </c>
    </row>
    <row r="5915" spans="1:21">
      <c r="A5915" t="s">
        <v>4</v>
      </c>
      <c r="B5915" s="4" t="s">
        <v>5</v>
      </c>
      <c r="C5915" s="4" t="s">
        <v>10</v>
      </c>
      <c r="D5915" s="4" t="s">
        <v>9</v>
      </c>
    </row>
    <row r="5916" spans="1:21">
      <c r="A5916" t="n">
        <v>37958</v>
      </c>
      <c r="B5916" s="41" t="n">
        <v>43</v>
      </c>
      <c r="C5916" s="7" t="n">
        <v>65534</v>
      </c>
      <c r="D5916" s="7" t="n">
        <v>64</v>
      </c>
    </row>
    <row r="5917" spans="1:21">
      <c r="A5917" t="s">
        <v>4</v>
      </c>
      <c r="B5917" s="4" t="s">
        <v>5</v>
      </c>
      <c r="C5917" s="4" t="s">
        <v>10</v>
      </c>
      <c r="D5917" s="4" t="s">
        <v>22</v>
      </c>
      <c r="E5917" s="4" t="s">
        <v>22</v>
      </c>
      <c r="F5917" s="4" t="s">
        <v>22</v>
      </c>
      <c r="G5917" s="4" t="s">
        <v>22</v>
      </c>
    </row>
    <row r="5918" spans="1:21">
      <c r="A5918" t="n">
        <v>37965</v>
      </c>
      <c r="B5918" s="24" t="n">
        <v>46</v>
      </c>
      <c r="C5918" s="7" t="n">
        <v>65534</v>
      </c>
      <c r="D5918" s="7" t="n">
        <v>3.14000010490417</v>
      </c>
      <c r="E5918" s="7" t="n">
        <v>-0.5</v>
      </c>
      <c r="F5918" s="7" t="n">
        <v>8.67000007629395</v>
      </c>
      <c r="G5918" s="7" t="n">
        <v>270.600006103516</v>
      </c>
    </row>
    <row r="5919" spans="1:21">
      <c r="A5919" t="s">
        <v>4</v>
      </c>
      <c r="B5919" s="4" t="s">
        <v>5</v>
      </c>
      <c r="C5919" s="4" t="s">
        <v>20</v>
      </c>
    </row>
    <row r="5920" spans="1:21">
      <c r="A5920" t="n">
        <v>37984</v>
      </c>
      <c r="B5920" s="17" t="n">
        <v>3</v>
      </c>
      <c r="C5920" s="11" t="n">
        <f t="normal" ca="1">A5924</f>
        <v>0</v>
      </c>
    </row>
    <row r="5921" spans="1:21">
      <c r="A5921" t="s">
        <v>4</v>
      </c>
      <c r="B5921" s="4" t="s">
        <v>5</v>
      </c>
      <c r="C5921" s="4" t="s">
        <v>10</v>
      </c>
      <c r="D5921" s="4" t="s">
        <v>9</v>
      </c>
    </row>
    <row r="5922" spans="1:21">
      <c r="A5922" t="n">
        <v>37989</v>
      </c>
      <c r="B5922" s="41" t="n">
        <v>43</v>
      </c>
      <c r="C5922" s="7" t="n">
        <v>65534</v>
      </c>
      <c r="D5922" s="7" t="n">
        <v>1</v>
      </c>
    </row>
    <row r="5923" spans="1:21">
      <c r="A5923" t="s">
        <v>4</v>
      </c>
      <c r="B5923" s="4" t="s">
        <v>5</v>
      </c>
      <c r="C5923" s="4" t="s">
        <v>20</v>
      </c>
    </row>
    <row r="5924" spans="1:21">
      <c r="A5924" t="n">
        <v>37996</v>
      </c>
      <c r="B5924" s="17" t="n">
        <v>3</v>
      </c>
      <c r="C5924" s="11" t="n">
        <f t="normal" ca="1">A5926</f>
        <v>0</v>
      </c>
    </row>
    <row r="5925" spans="1:21">
      <c r="A5925" t="s">
        <v>4</v>
      </c>
      <c r="B5925" s="4" t="s">
        <v>5</v>
      </c>
    </row>
    <row r="5926" spans="1:21">
      <c r="A5926" t="n">
        <v>38001</v>
      </c>
      <c r="B5926" s="5" t="n">
        <v>1</v>
      </c>
    </row>
    <row r="5927" spans="1:21" s="3" customFormat="1" customHeight="0">
      <c r="A5927" s="3" t="s">
        <v>2</v>
      </c>
      <c r="B5927" s="3" t="s">
        <v>199</v>
      </c>
    </row>
    <row r="5928" spans="1:21">
      <c r="A5928" t="s">
        <v>4</v>
      </c>
      <c r="B5928" s="4" t="s">
        <v>5</v>
      </c>
      <c r="C5928" s="4" t="s">
        <v>13</v>
      </c>
      <c r="D5928" s="4" t="s">
        <v>10</v>
      </c>
      <c r="E5928" s="4" t="s">
        <v>13</v>
      </c>
      <c r="F5928" s="4" t="s">
        <v>20</v>
      </c>
    </row>
    <row r="5929" spans="1:21">
      <c r="A5929" t="n">
        <v>38004</v>
      </c>
      <c r="B5929" s="10" t="n">
        <v>5</v>
      </c>
      <c r="C5929" s="7" t="n">
        <v>30</v>
      </c>
      <c r="D5929" s="7" t="n">
        <v>10225</v>
      </c>
      <c r="E5929" s="7" t="n">
        <v>1</v>
      </c>
      <c r="F5929" s="11" t="n">
        <f t="normal" ca="1">A5967</f>
        <v>0</v>
      </c>
    </row>
    <row r="5930" spans="1:21">
      <c r="A5930" t="s">
        <v>4</v>
      </c>
      <c r="B5930" s="4" t="s">
        <v>5</v>
      </c>
      <c r="C5930" s="4" t="s">
        <v>13</v>
      </c>
      <c r="D5930" s="4" t="s">
        <v>10</v>
      </c>
      <c r="E5930" s="4" t="s">
        <v>13</v>
      </c>
      <c r="F5930" s="4" t="s">
        <v>13</v>
      </c>
      <c r="G5930" s="4" t="s">
        <v>20</v>
      </c>
    </row>
    <row r="5931" spans="1:21">
      <c r="A5931" t="n">
        <v>38013</v>
      </c>
      <c r="B5931" s="10" t="n">
        <v>5</v>
      </c>
      <c r="C5931" s="7" t="n">
        <v>30</v>
      </c>
      <c r="D5931" s="7" t="n">
        <v>10095</v>
      </c>
      <c r="E5931" s="7" t="n">
        <v>8</v>
      </c>
      <c r="F5931" s="7" t="n">
        <v>1</v>
      </c>
      <c r="G5931" s="11" t="n">
        <f t="normal" ca="1">A5937</f>
        <v>0</v>
      </c>
    </row>
    <row r="5932" spans="1:21">
      <c r="A5932" t="s">
        <v>4</v>
      </c>
      <c r="B5932" s="4" t="s">
        <v>5</v>
      </c>
      <c r="C5932" s="4" t="s">
        <v>13</v>
      </c>
      <c r="D5932" s="4" t="s">
        <v>6</v>
      </c>
    </row>
    <row r="5933" spans="1:21">
      <c r="A5933" t="n">
        <v>38023</v>
      </c>
      <c r="B5933" s="8" t="n">
        <v>2</v>
      </c>
      <c r="C5933" s="7" t="n">
        <v>11</v>
      </c>
      <c r="D5933" s="7" t="s">
        <v>200</v>
      </c>
    </row>
    <row r="5934" spans="1:21">
      <c r="A5934" t="s">
        <v>4</v>
      </c>
      <c r="B5934" s="4" t="s">
        <v>5</v>
      </c>
      <c r="C5934" s="4" t="s">
        <v>20</v>
      </c>
    </row>
    <row r="5935" spans="1:21">
      <c r="A5935" t="n">
        <v>38043</v>
      </c>
      <c r="B5935" s="17" t="n">
        <v>3</v>
      </c>
      <c r="C5935" s="11" t="n">
        <f t="normal" ca="1">A5965</f>
        <v>0</v>
      </c>
    </row>
    <row r="5936" spans="1:21">
      <c r="A5936" t="s">
        <v>4</v>
      </c>
      <c r="B5936" s="4" t="s">
        <v>5</v>
      </c>
      <c r="C5936" s="4" t="s">
        <v>10</v>
      </c>
      <c r="D5936" s="4" t="s">
        <v>13</v>
      </c>
      <c r="E5936" s="4" t="s">
        <v>13</v>
      </c>
      <c r="F5936" s="4" t="s">
        <v>6</v>
      </c>
    </row>
    <row r="5937" spans="1:7">
      <c r="A5937" t="n">
        <v>38048</v>
      </c>
      <c r="B5937" s="22" t="n">
        <v>20</v>
      </c>
      <c r="C5937" s="7" t="n">
        <v>65534</v>
      </c>
      <c r="D5937" s="7" t="n">
        <v>3</v>
      </c>
      <c r="E5937" s="7" t="n">
        <v>10</v>
      </c>
      <c r="F5937" s="7" t="s">
        <v>201</v>
      </c>
    </row>
    <row r="5938" spans="1:7">
      <c r="A5938" t="s">
        <v>4</v>
      </c>
      <c r="B5938" s="4" t="s">
        <v>5</v>
      </c>
      <c r="C5938" s="4" t="s">
        <v>10</v>
      </c>
    </row>
    <row r="5939" spans="1:7">
      <c r="A5939" t="n">
        <v>38069</v>
      </c>
      <c r="B5939" s="35" t="n">
        <v>16</v>
      </c>
      <c r="C5939" s="7" t="n">
        <v>0</v>
      </c>
    </row>
    <row r="5940" spans="1:7">
      <c r="A5940" t="s">
        <v>4</v>
      </c>
      <c r="B5940" s="4" t="s">
        <v>5</v>
      </c>
      <c r="C5940" s="4" t="s">
        <v>13</v>
      </c>
      <c r="D5940" s="4" t="s">
        <v>10</v>
      </c>
    </row>
    <row r="5941" spans="1:7">
      <c r="A5941" t="n">
        <v>38072</v>
      </c>
      <c r="B5941" s="27" t="n">
        <v>22</v>
      </c>
      <c r="C5941" s="7" t="n">
        <v>10</v>
      </c>
      <c r="D5941" s="7" t="n">
        <v>0</v>
      </c>
    </row>
    <row r="5942" spans="1:7">
      <c r="A5942" t="s">
        <v>4</v>
      </c>
      <c r="B5942" s="4" t="s">
        <v>5</v>
      </c>
      <c r="C5942" s="4" t="s">
        <v>13</v>
      </c>
      <c r="D5942" s="4" t="s">
        <v>10</v>
      </c>
      <c r="E5942" s="4" t="s">
        <v>13</v>
      </c>
      <c r="F5942" s="4" t="s">
        <v>13</v>
      </c>
      <c r="G5942" s="4" t="s">
        <v>20</v>
      </c>
    </row>
    <row r="5943" spans="1:7">
      <c r="A5943" t="n">
        <v>38076</v>
      </c>
      <c r="B5943" s="10" t="n">
        <v>5</v>
      </c>
      <c r="C5943" s="7" t="n">
        <v>30</v>
      </c>
      <c r="D5943" s="7" t="n">
        <v>0</v>
      </c>
      <c r="E5943" s="7" t="n">
        <v>8</v>
      </c>
      <c r="F5943" s="7" t="n">
        <v>1</v>
      </c>
      <c r="G5943" s="11" t="n">
        <f t="normal" ca="1">A5957</f>
        <v>0</v>
      </c>
    </row>
    <row r="5944" spans="1:7">
      <c r="A5944" t="s">
        <v>4</v>
      </c>
      <c r="B5944" s="4" t="s">
        <v>5</v>
      </c>
      <c r="C5944" s="4" t="s">
        <v>13</v>
      </c>
      <c r="D5944" s="4" t="s">
        <v>10</v>
      </c>
      <c r="E5944" s="4" t="s">
        <v>6</v>
      </c>
    </row>
    <row r="5945" spans="1:7">
      <c r="A5945" t="n">
        <v>38086</v>
      </c>
      <c r="B5945" s="40" t="n">
        <v>51</v>
      </c>
      <c r="C5945" s="7" t="n">
        <v>4</v>
      </c>
      <c r="D5945" s="7" t="n">
        <v>65534</v>
      </c>
      <c r="E5945" s="7" t="s">
        <v>158</v>
      </c>
    </row>
    <row r="5946" spans="1:7">
      <c r="A5946" t="s">
        <v>4</v>
      </c>
      <c r="B5946" s="4" t="s">
        <v>5</v>
      </c>
      <c r="C5946" s="4" t="s">
        <v>10</v>
      </c>
    </row>
    <row r="5947" spans="1:7">
      <c r="A5947" t="n">
        <v>38099</v>
      </c>
      <c r="B5947" s="35" t="n">
        <v>16</v>
      </c>
      <c r="C5947" s="7" t="n">
        <v>0</v>
      </c>
    </row>
    <row r="5948" spans="1:7">
      <c r="A5948" t="s">
        <v>4</v>
      </c>
      <c r="B5948" s="4" t="s">
        <v>5</v>
      </c>
      <c r="C5948" s="4" t="s">
        <v>10</v>
      </c>
      <c r="D5948" s="4" t="s">
        <v>72</v>
      </c>
      <c r="E5948" s="4" t="s">
        <v>13</v>
      </c>
      <c r="F5948" s="4" t="s">
        <v>13</v>
      </c>
      <c r="G5948" s="4" t="s">
        <v>72</v>
      </c>
      <c r="H5948" s="4" t="s">
        <v>13</v>
      </c>
      <c r="I5948" s="4" t="s">
        <v>13</v>
      </c>
      <c r="J5948" s="4" t="s">
        <v>72</v>
      </c>
      <c r="K5948" s="4" t="s">
        <v>13</v>
      </c>
      <c r="L5948" s="4" t="s">
        <v>13</v>
      </c>
      <c r="M5948" s="4" t="s">
        <v>72</v>
      </c>
      <c r="N5948" s="4" t="s">
        <v>13</v>
      </c>
      <c r="O5948" s="4" t="s">
        <v>13</v>
      </c>
    </row>
    <row r="5949" spans="1:7">
      <c r="A5949" t="n">
        <v>38102</v>
      </c>
      <c r="B5949" s="52" t="n">
        <v>26</v>
      </c>
      <c r="C5949" s="7" t="n">
        <v>65534</v>
      </c>
      <c r="D5949" s="7" t="s">
        <v>202</v>
      </c>
      <c r="E5949" s="7" t="n">
        <v>2</v>
      </c>
      <c r="F5949" s="7" t="n">
        <v>3</v>
      </c>
      <c r="G5949" s="7" t="s">
        <v>203</v>
      </c>
      <c r="H5949" s="7" t="n">
        <v>2</v>
      </c>
      <c r="I5949" s="7" t="n">
        <v>3</v>
      </c>
      <c r="J5949" s="7" t="s">
        <v>204</v>
      </c>
      <c r="K5949" s="7" t="n">
        <v>2</v>
      </c>
      <c r="L5949" s="7" t="n">
        <v>3</v>
      </c>
      <c r="M5949" s="7" t="s">
        <v>205</v>
      </c>
      <c r="N5949" s="7" t="n">
        <v>2</v>
      </c>
      <c r="O5949" s="7" t="n">
        <v>0</v>
      </c>
    </row>
    <row r="5950" spans="1:7">
      <c r="A5950" t="s">
        <v>4</v>
      </c>
      <c r="B5950" s="4" t="s">
        <v>5</v>
      </c>
    </row>
    <row r="5951" spans="1:7">
      <c r="A5951" t="n">
        <v>38309</v>
      </c>
      <c r="B5951" s="53" t="n">
        <v>28</v>
      </c>
    </row>
    <row r="5952" spans="1:7">
      <c r="A5952" t="s">
        <v>4</v>
      </c>
      <c r="B5952" s="4" t="s">
        <v>5</v>
      </c>
      <c r="C5952" s="4" t="s">
        <v>10</v>
      </c>
    </row>
    <row r="5953" spans="1:15">
      <c r="A5953" t="n">
        <v>38310</v>
      </c>
      <c r="B5953" s="12" t="n">
        <v>12</v>
      </c>
      <c r="C5953" s="7" t="n">
        <v>0</v>
      </c>
    </row>
    <row r="5954" spans="1:15">
      <c r="A5954" t="s">
        <v>4</v>
      </c>
      <c r="B5954" s="4" t="s">
        <v>5</v>
      </c>
      <c r="C5954" s="4" t="s">
        <v>20</v>
      </c>
    </row>
    <row r="5955" spans="1:15">
      <c r="A5955" t="n">
        <v>38313</v>
      </c>
      <c r="B5955" s="17" t="n">
        <v>3</v>
      </c>
      <c r="C5955" s="11" t="n">
        <f t="normal" ca="1">A5965</f>
        <v>0</v>
      </c>
    </row>
    <row r="5956" spans="1:15">
      <c r="A5956" t="s">
        <v>4</v>
      </c>
      <c r="B5956" s="4" t="s">
        <v>5</v>
      </c>
      <c r="C5956" s="4" t="s">
        <v>13</v>
      </c>
      <c r="D5956" s="4" t="s">
        <v>10</v>
      </c>
      <c r="E5956" s="4" t="s">
        <v>6</v>
      </c>
    </row>
    <row r="5957" spans="1:15">
      <c r="A5957" t="n">
        <v>38318</v>
      </c>
      <c r="B5957" s="40" t="n">
        <v>51</v>
      </c>
      <c r="C5957" s="7" t="n">
        <v>4</v>
      </c>
      <c r="D5957" s="7" t="n">
        <v>65534</v>
      </c>
      <c r="E5957" s="7" t="s">
        <v>158</v>
      </c>
    </row>
    <row r="5958" spans="1:15">
      <c r="A5958" t="s">
        <v>4</v>
      </c>
      <c r="B5958" s="4" t="s">
        <v>5</v>
      </c>
      <c r="C5958" s="4" t="s">
        <v>10</v>
      </c>
    </row>
    <row r="5959" spans="1:15">
      <c r="A5959" t="n">
        <v>38331</v>
      </c>
      <c r="B5959" s="35" t="n">
        <v>16</v>
      </c>
      <c r="C5959" s="7" t="n">
        <v>0</v>
      </c>
    </row>
    <row r="5960" spans="1:15">
      <c r="A5960" t="s">
        <v>4</v>
      </c>
      <c r="B5960" s="4" t="s">
        <v>5</v>
      </c>
      <c r="C5960" s="4" t="s">
        <v>10</v>
      </c>
      <c r="D5960" s="4" t="s">
        <v>72</v>
      </c>
      <c r="E5960" s="4" t="s">
        <v>13</v>
      </c>
      <c r="F5960" s="4" t="s">
        <v>13</v>
      </c>
      <c r="G5960" s="4" t="s">
        <v>72</v>
      </c>
      <c r="H5960" s="4" t="s">
        <v>13</v>
      </c>
      <c r="I5960" s="4" t="s">
        <v>13</v>
      </c>
    </row>
    <row r="5961" spans="1:15">
      <c r="A5961" t="n">
        <v>38334</v>
      </c>
      <c r="B5961" s="52" t="n">
        <v>26</v>
      </c>
      <c r="C5961" s="7" t="n">
        <v>65534</v>
      </c>
      <c r="D5961" s="7" t="s">
        <v>206</v>
      </c>
      <c r="E5961" s="7" t="n">
        <v>2</v>
      </c>
      <c r="F5961" s="7" t="n">
        <v>3</v>
      </c>
      <c r="G5961" s="7" t="s">
        <v>207</v>
      </c>
      <c r="H5961" s="7" t="n">
        <v>2</v>
      </c>
      <c r="I5961" s="7" t="n">
        <v>0</v>
      </c>
    </row>
    <row r="5962" spans="1:15">
      <c r="A5962" t="s">
        <v>4</v>
      </c>
      <c r="B5962" s="4" t="s">
        <v>5</v>
      </c>
    </row>
    <row r="5963" spans="1:15">
      <c r="A5963" t="n">
        <v>38459</v>
      </c>
      <c r="B5963" s="53" t="n">
        <v>28</v>
      </c>
    </row>
    <row r="5964" spans="1:15">
      <c r="A5964" t="s">
        <v>4</v>
      </c>
      <c r="B5964" s="4" t="s">
        <v>5</v>
      </c>
      <c r="C5964" s="4" t="s">
        <v>20</v>
      </c>
    </row>
    <row r="5965" spans="1:15">
      <c r="A5965" t="n">
        <v>38460</v>
      </c>
      <c r="B5965" s="17" t="n">
        <v>3</v>
      </c>
      <c r="C5965" s="11" t="n">
        <f t="normal" ca="1">A6345</f>
        <v>0</v>
      </c>
    </row>
    <row r="5966" spans="1:15">
      <c r="A5966" t="s">
        <v>4</v>
      </c>
      <c r="B5966" s="4" t="s">
        <v>5</v>
      </c>
      <c r="C5966" s="4" t="s">
        <v>13</v>
      </c>
      <c r="D5966" s="4" t="s">
        <v>10</v>
      </c>
      <c r="E5966" s="4" t="s">
        <v>13</v>
      </c>
      <c r="F5966" s="4" t="s">
        <v>20</v>
      </c>
    </row>
    <row r="5967" spans="1:15">
      <c r="A5967" t="n">
        <v>38465</v>
      </c>
      <c r="B5967" s="10" t="n">
        <v>5</v>
      </c>
      <c r="C5967" s="7" t="n">
        <v>30</v>
      </c>
      <c r="D5967" s="7" t="n">
        <v>9724</v>
      </c>
      <c r="E5967" s="7" t="n">
        <v>1</v>
      </c>
      <c r="F5967" s="11" t="n">
        <f t="normal" ca="1">A5999</f>
        <v>0</v>
      </c>
    </row>
    <row r="5968" spans="1:15">
      <c r="A5968" t="s">
        <v>4</v>
      </c>
      <c r="B5968" s="4" t="s">
        <v>5</v>
      </c>
      <c r="C5968" s="4" t="s">
        <v>10</v>
      </c>
      <c r="D5968" s="4" t="s">
        <v>13</v>
      </c>
      <c r="E5968" s="4" t="s">
        <v>13</v>
      </c>
      <c r="F5968" s="4" t="s">
        <v>6</v>
      </c>
    </row>
    <row r="5969" spans="1:9">
      <c r="A5969" t="n">
        <v>38474</v>
      </c>
      <c r="B5969" s="22" t="n">
        <v>20</v>
      </c>
      <c r="C5969" s="7" t="n">
        <v>65534</v>
      </c>
      <c r="D5969" s="7" t="n">
        <v>3</v>
      </c>
      <c r="E5969" s="7" t="n">
        <v>10</v>
      </c>
      <c r="F5969" s="7" t="s">
        <v>201</v>
      </c>
    </row>
    <row r="5970" spans="1:9">
      <c r="A5970" t="s">
        <v>4</v>
      </c>
      <c r="B5970" s="4" t="s">
        <v>5</v>
      </c>
      <c r="C5970" s="4" t="s">
        <v>10</v>
      </c>
    </row>
    <row r="5971" spans="1:9">
      <c r="A5971" t="n">
        <v>38495</v>
      </c>
      <c r="B5971" s="35" t="n">
        <v>16</v>
      </c>
      <c r="C5971" s="7" t="n">
        <v>0</v>
      </c>
    </row>
    <row r="5972" spans="1:9">
      <c r="A5972" t="s">
        <v>4</v>
      </c>
      <c r="B5972" s="4" t="s">
        <v>5</v>
      </c>
      <c r="C5972" s="4" t="s">
        <v>13</v>
      </c>
      <c r="D5972" s="4" t="s">
        <v>10</v>
      </c>
    </row>
    <row r="5973" spans="1:9">
      <c r="A5973" t="n">
        <v>38498</v>
      </c>
      <c r="B5973" s="27" t="n">
        <v>22</v>
      </c>
      <c r="C5973" s="7" t="n">
        <v>10</v>
      </c>
      <c r="D5973" s="7" t="n">
        <v>0</v>
      </c>
    </row>
    <row r="5974" spans="1:9">
      <c r="A5974" t="s">
        <v>4</v>
      </c>
      <c r="B5974" s="4" t="s">
        <v>5</v>
      </c>
      <c r="C5974" s="4" t="s">
        <v>13</v>
      </c>
      <c r="D5974" s="4" t="s">
        <v>10</v>
      </c>
      <c r="E5974" s="4" t="s">
        <v>13</v>
      </c>
      <c r="F5974" s="4" t="s">
        <v>13</v>
      </c>
      <c r="G5974" s="4" t="s">
        <v>20</v>
      </c>
    </row>
    <row r="5975" spans="1:9">
      <c r="A5975" t="n">
        <v>38502</v>
      </c>
      <c r="B5975" s="10" t="n">
        <v>5</v>
      </c>
      <c r="C5975" s="7" t="n">
        <v>30</v>
      </c>
      <c r="D5975" s="7" t="n">
        <v>0</v>
      </c>
      <c r="E5975" s="7" t="n">
        <v>8</v>
      </c>
      <c r="F5975" s="7" t="n">
        <v>1</v>
      </c>
      <c r="G5975" s="11" t="n">
        <f t="normal" ca="1">A5989</f>
        <v>0</v>
      </c>
    </row>
    <row r="5976" spans="1:9">
      <c r="A5976" t="s">
        <v>4</v>
      </c>
      <c r="B5976" s="4" t="s">
        <v>5</v>
      </c>
      <c r="C5976" s="4" t="s">
        <v>13</v>
      </c>
      <c r="D5976" s="4" t="s">
        <v>10</v>
      </c>
      <c r="E5976" s="4" t="s">
        <v>6</v>
      </c>
    </row>
    <row r="5977" spans="1:9">
      <c r="A5977" t="n">
        <v>38512</v>
      </c>
      <c r="B5977" s="40" t="n">
        <v>51</v>
      </c>
      <c r="C5977" s="7" t="n">
        <v>4</v>
      </c>
      <c r="D5977" s="7" t="n">
        <v>65534</v>
      </c>
      <c r="E5977" s="7" t="s">
        <v>158</v>
      </c>
    </row>
    <row r="5978" spans="1:9">
      <c r="A5978" t="s">
        <v>4</v>
      </c>
      <c r="B5978" s="4" t="s">
        <v>5</v>
      </c>
      <c r="C5978" s="4" t="s">
        <v>10</v>
      </c>
    </row>
    <row r="5979" spans="1:9">
      <c r="A5979" t="n">
        <v>38525</v>
      </c>
      <c r="B5979" s="35" t="n">
        <v>16</v>
      </c>
      <c r="C5979" s="7" t="n">
        <v>0</v>
      </c>
    </row>
    <row r="5980" spans="1:9">
      <c r="A5980" t="s">
        <v>4</v>
      </c>
      <c r="B5980" s="4" t="s">
        <v>5</v>
      </c>
      <c r="C5980" s="4" t="s">
        <v>10</v>
      </c>
      <c r="D5980" s="4" t="s">
        <v>72</v>
      </c>
      <c r="E5980" s="4" t="s">
        <v>13</v>
      </c>
      <c r="F5980" s="4" t="s">
        <v>13</v>
      </c>
      <c r="G5980" s="4" t="s">
        <v>72</v>
      </c>
      <c r="H5980" s="4" t="s">
        <v>13</v>
      </c>
      <c r="I5980" s="4" t="s">
        <v>13</v>
      </c>
      <c r="J5980" s="4" t="s">
        <v>72</v>
      </c>
      <c r="K5980" s="4" t="s">
        <v>13</v>
      </c>
      <c r="L5980" s="4" t="s">
        <v>13</v>
      </c>
      <c r="M5980" s="4" t="s">
        <v>72</v>
      </c>
      <c r="N5980" s="4" t="s">
        <v>13</v>
      </c>
      <c r="O5980" s="4" t="s">
        <v>13</v>
      </c>
      <c r="P5980" s="4" t="s">
        <v>72</v>
      </c>
      <c r="Q5980" s="4" t="s">
        <v>13</v>
      </c>
      <c r="R5980" s="4" t="s">
        <v>13</v>
      </c>
    </row>
    <row r="5981" spans="1:9">
      <c r="A5981" t="n">
        <v>38528</v>
      </c>
      <c r="B5981" s="52" t="n">
        <v>26</v>
      </c>
      <c r="C5981" s="7" t="n">
        <v>65534</v>
      </c>
      <c r="D5981" s="7" t="s">
        <v>208</v>
      </c>
      <c r="E5981" s="7" t="n">
        <v>2</v>
      </c>
      <c r="F5981" s="7" t="n">
        <v>3</v>
      </c>
      <c r="G5981" s="7" t="s">
        <v>209</v>
      </c>
      <c r="H5981" s="7" t="n">
        <v>2</v>
      </c>
      <c r="I5981" s="7" t="n">
        <v>3</v>
      </c>
      <c r="J5981" s="7" t="s">
        <v>210</v>
      </c>
      <c r="K5981" s="7" t="n">
        <v>2</v>
      </c>
      <c r="L5981" s="7" t="n">
        <v>3</v>
      </c>
      <c r="M5981" s="7" t="s">
        <v>211</v>
      </c>
      <c r="N5981" s="7" t="n">
        <v>2</v>
      </c>
      <c r="O5981" s="7" t="n">
        <v>3</v>
      </c>
      <c r="P5981" s="7" t="s">
        <v>212</v>
      </c>
      <c r="Q5981" s="7" t="n">
        <v>2</v>
      </c>
      <c r="R5981" s="7" t="n">
        <v>0</v>
      </c>
    </row>
    <row r="5982" spans="1:9">
      <c r="A5982" t="s">
        <v>4</v>
      </c>
      <c r="B5982" s="4" t="s">
        <v>5</v>
      </c>
    </row>
    <row r="5983" spans="1:9">
      <c r="A5983" t="n">
        <v>38937</v>
      </c>
      <c r="B5983" s="53" t="n">
        <v>28</v>
      </c>
    </row>
    <row r="5984" spans="1:9">
      <c r="A5984" t="s">
        <v>4</v>
      </c>
      <c r="B5984" s="4" t="s">
        <v>5</v>
      </c>
      <c r="C5984" s="4" t="s">
        <v>10</v>
      </c>
    </row>
    <row r="5985" spans="1:18">
      <c r="A5985" t="n">
        <v>38938</v>
      </c>
      <c r="B5985" s="12" t="n">
        <v>12</v>
      </c>
      <c r="C5985" s="7" t="n">
        <v>0</v>
      </c>
    </row>
    <row r="5986" spans="1:18">
      <c r="A5986" t="s">
        <v>4</v>
      </c>
      <c r="B5986" s="4" t="s">
        <v>5</v>
      </c>
      <c r="C5986" s="4" t="s">
        <v>20</v>
      </c>
    </row>
    <row r="5987" spans="1:18">
      <c r="A5987" t="n">
        <v>38941</v>
      </c>
      <c r="B5987" s="17" t="n">
        <v>3</v>
      </c>
      <c r="C5987" s="11" t="n">
        <f t="normal" ca="1">A5997</f>
        <v>0</v>
      </c>
    </row>
    <row r="5988" spans="1:18">
      <c r="A5988" t="s">
        <v>4</v>
      </c>
      <c r="B5988" s="4" t="s">
        <v>5</v>
      </c>
      <c r="C5988" s="4" t="s">
        <v>13</v>
      </c>
      <c r="D5988" s="4" t="s">
        <v>10</v>
      </c>
      <c r="E5988" s="4" t="s">
        <v>6</v>
      </c>
    </row>
    <row r="5989" spans="1:18">
      <c r="A5989" t="n">
        <v>38946</v>
      </c>
      <c r="B5989" s="40" t="n">
        <v>51</v>
      </c>
      <c r="C5989" s="7" t="n">
        <v>4</v>
      </c>
      <c r="D5989" s="7" t="n">
        <v>65534</v>
      </c>
      <c r="E5989" s="7" t="s">
        <v>158</v>
      </c>
    </row>
    <row r="5990" spans="1:18">
      <c r="A5990" t="s">
        <v>4</v>
      </c>
      <c r="B5990" s="4" t="s">
        <v>5</v>
      </c>
      <c r="C5990" s="4" t="s">
        <v>10</v>
      </c>
    </row>
    <row r="5991" spans="1:18">
      <c r="A5991" t="n">
        <v>38959</v>
      </c>
      <c r="B5991" s="35" t="n">
        <v>16</v>
      </c>
      <c r="C5991" s="7" t="n">
        <v>0</v>
      </c>
    </row>
    <row r="5992" spans="1:18">
      <c r="A5992" t="s">
        <v>4</v>
      </c>
      <c r="B5992" s="4" t="s">
        <v>5</v>
      </c>
      <c r="C5992" s="4" t="s">
        <v>10</v>
      </c>
      <c r="D5992" s="4" t="s">
        <v>72</v>
      </c>
      <c r="E5992" s="4" t="s">
        <v>13</v>
      </c>
      <c r="F5992" s="4" t="s">
        <v>13</v>
      </c>
      <c r="G5992" s="4" t="s">
        <v>72</v>
      </c>
      <c r="H5992" s="4" t="s">
        <v>13</v>
      </c>
      <c r="I5992" s="4" t="s">
        <v>13</v>
      </c>
    </row>
    <row r="5993" spans="1:18">
      <c r="A5993" t="n">
        <v>38962</v>
      </c>
      <c r="B5993" s="52" t="n">
        <v>26</v>
      </c>
      <c r="C5993" s="7" t="n">
        <v>65534</v>
      </c>
      <c r="D5993" s="7" t="s">
        <v>213</v>
      </c>
      <c r="E5993" s="7" t="n">
        <v>2</v>
      </c>
      <c r="F5993" s="7" t="n">
        <v>3</v>
      </c>
      <c r="G5993" s="7" t="s">
        <v>214</v>
      </c>
      <c r="H5993" s="7" t="n">
        <v>2</v>
      </c>
      <c r="I5993" s="7" t="n">
        <v>0</v>
      </c>
    </row>
    <row r="5994" spans="1:18">
      <c r="A5994" t="s">
        <v>4</v>
      </c>
      <c r="B5994" s="4" t="s">
        <v>5</v>
      </c>
    </row>
    <row r="5995" spans="1:18">
      <c r="A5995" t="n">
        <v>39121</v>
      </c>
      <c r="B5995" s="53" t="n">
        <v>28</v>
      </c>
    </row>
    <row r="5996" spans="1:18">
      <c r="A5996" t="s">
        <v>4</v>
      </c>
      <c r="B5996" s="4" t="s">
        <v>5</v>
      </c>
      <c r="C5996" s="4" t="s">
        <v>20</v>
      </c>
    </row>
    <row r="5997" spans="1:18">
      <c r="A5997" t="n">
        <v>39122</v>
      </c>
      <c r="B5997" s="17" t="n">
        <v>3</v>
      </c>
      <c r="C5997" s="11" t="n">
        <f t="normal" ca="1">A6345</f>
        <v>0</v>
      </c>
    </row>
    <row r="5998" spans="1:18">
      <c r="A5998" t="s">
        <v>4</v>
      </c>
      <c r="B5998" s="4" t="s">
        <v>5</v>
      </c>
      <c r="C5998" s="4" t="s">
        <v>13</v>
      </c>
      <c r="D5998" s="4" t="s">
        <v>10</v>
      </c>
      <c r="E5998" s="4" t="s">
        <v>13</v>
      </c>
      <c r="F5998" s="4" t="s">
        <v>20</v>
      </c>
    </row>
    <row r="5999" spans="1:18">
      <c r="A5999" t="n">
        <v>39127</v>
      </c>
      <c r="B5999" s="10" t="n">
        <v>5</v>
      </c>
      <c r="C5999" s="7" t="n">
        <v>30</v>
      </c>
      <c r="D5999" s="7" t="n">
        <v>9721</v>
      </c>
      <c r="E5999" s="7" t="n">
        <v>1</v>
      </c>
      <c r="F5999" s="11" t="n">
        <f t="normal" ca="1">A6003</f>
        <v>0</v>
      </c>
    </row>
    <row r="6000" spans="1:18">
      <c r="A6000" t="s">
        <v>4</v>
      </c>
      <c r="B6000" s="4" t="s">
        <v>5</v>
      </c>
      <c r="C6000" s="4" t="s">
        <v>20</v>
      </c>
    </row>
    <row r="6001" spans="1:9">
      <c r="A6001" t="n">
        <v>39136</v>
      </c>
      <c r="B6001" s="17" t="n">
        <v>3</v>
      </c>
      <c r="C6001" s="11" t="n">
        <f t="normal" ca="1">A6345</f>
        <v>0</v>
      </c>
    </row>
    <row r="6002" spans="1:9">
      <c r="A6002" t="s">
        <v>4</v>
      </c>
      <c r="B6002" s="4" t="s">
        <v>5</v>
      </c>
      <c r="C6002" s="4" t="s">
        <v>13</v>
      </c>
      <c r="D6002" s="4" t="s">
        <v>10</v>
      </c>
      <c r="E6002" s="4" t="s">
        <v>13</v>
      </c>
      <c r="F6002" s="4" t="s">
        <v>20</v>
      </c>
    </row>
    <row r="6003" spans="1:9">
      <c r="A6003" t="n">
        <v>39141</v>
      </c>
      <c r="B6003" s="10" t="n">
        <v>5</v>
      </c>
      <c r="C6003" s="7" t="n">
        <v>30</v>
      </c>
      <c r="D6003" s="7" t="n">
        <v>9712</v>
      </c>
      <c r="E6003" s="7" t="n">
        <v>1</v>
      </c>
      <c r="F6003" s="11" t="n">
        <f t="normal" ca="1">A6061</f>
        <v>0</v>
      </c>
    </row>
    <row r="6004" spans="1:9">
      <c r="A6004" t="s">
        <v>4</v>
      </c>
      <c r="B6004" s="4" t="s">
        <v>5</v>
      </c>
      <c r="C6004" s="4" t="s">
        <v>10</v>
      </c>
      <c r="D6004" s="4" t="s">
        <v>13</v>
      </c>
      <c r="E6004" s="4" t="s">
        <v>13</v>
      </c>
      <c r="F6004" s="4" t="s">
        <v>6</v>
      </c>
    </row>
    <row r="6005" spans="1:9">
      <c r="A6005" t="n">
        <v>39150</v>
      </c>
      <c r="B6005" s="22" t="n">
        <v>20</v>
      </c>
      <c r="C6005" s="7" t="n">
        <v>65534</v>
      </c>
      <c r="D6005" s="7" t="n">
        <v>3</v>
      </c>
      <c r="E6005" s="7" t="n">
        <v>10</v>
      </c>
      <c r="F6005" s="7" t="s">
        <v>201</v>
      </c>
    </row>
    <row r="6006" spans="1:9">
      <c r="A6006" t="s">
        <v>4</v>
      </c>
      <c r="B6006" s="4" t="s">
        <v>5</v>
      </c>
      <c r="C6006" s="4" t="s">
        <v>10</v>
      </c>
    </row>
    <row r="6007" spans="1:9">
      <c r="A6007" t="n">
        <v>39171</v>
      </c>
      <c r="B6007" s="35" t="n">
        <v>16</v>
      </c>
      <c r="C6007" s="7" t="n">
        <v>0</v>
      </c>
    </row>
    <row r="6008" spans="1:9">
      <c r="A6008" t="s">
        <v>4</v>
      </c>
      <c r="B6008" s="4" t="s">
        <v>5</v>
      </c>
      <c r="C6008" s="4" t="s">
        <v>13</v>
      </c>
      <c r="D6008" s="4" t="s">
        <v>10</v>
      </c>
    </row>
    <row r="6009" spans="1:9">
      <c r="A6009" t="n">
        <v>39174</v>
      </c>
      <c r="B6009" s="27" t="n">
        <v>22</v>
      </c>
      <c r="C6009" s="7" t="n">
        <v>10</v>
      </c>
      <c r="D6009" s="7" t="n">
        <v>0</v>
      </c>
    </row>
    <row r="6010" spans="1:9">
      <c r="A6010" t="s">
        <v>4</v>
      </c>
      <c r="B6010" s="4" t="s">
        <v>5</v>
      </c>
      <c r="C6010" s="4" t="s">
        <v>13</v>
      </c>
      <c r="D6010" s="4" t="s">
        <v>10</v>
      </c>
      <c r="E6010" s="4" t="s">
        <v>13</v>
      </c>
      <c r="F6010" s="4" t="s">
        <v>13</v>
      </c>
      <c r="G6010" s="4" t="s">
        <v>20</v>
      </c>
    </row>
    <row r="6011" spans="1:9">
      <c r="A6011" t="n">
        <v>39178</v>
      </c>
      <c r="B6011" s="10" t="n">
        <v>5</v>
      </c>
      <c r="C6011" s="7" t="n">
        <v>30</v>
      </c>
      <c r="D6011" s="7" t="n">
        <v>9463</v>
      </c>
      <c r="E6011" s="7" t="n">
        <v>8</v>
      </c>
      <c r="F6011" s="7" t="n">
        <v>1</v>
      </c>
      <c r="G6011" s="11" t="n">
        <f t="normal" ca="1">A6051</f>
        <v>0</v>
      </c>
    </row>
    <row r="6012" spans="1:9">
      <c r="A6012" t="s">
        <v>4</v>
      </c>
      <c r="B6012" s="4" t="s">
        <v>5</v>
      </c>
      <c r="C6012" s="4" t="s">
        <v>13</v>
      </c>
      <c r="D6012" s="4" t="s">
        <v>10</v>
      </c>
      <c r="E6012" s="4" t="s">
        <v>6</v>
      </c>
    </row>
    <row r="6013" spans="1:9">
      <c r="A6013" t="n">
        <v>39188</v>
      </c>
      <c r="B6013" s="40" t="n">
        <v>51</v>
      </c>
      <c r="C6013" s="7" t="n">
        <v>4</v>
      </c>
      <c r="D6013" s="7" t="n">
        <v>65534</v>
      </c>
      <c r="E6013" s="7" t="s">
        <v>158</v>
      </c>
    </row>
    <row r="6014" spans="1:9">
      <c r="A6014" t="s">
        <v>4</v>
      </c>
      <c r="B6014" s="4" t="s">
        <v>5</v>
      </c>
      <c r="C6014" s="4" t="s">
        <v>10</v>
      </c>
    </row>
    <row r="6015" spans="1:9">
      <c r="A6015" t="n">
        <v>39201</v>
      </c>
      <c r="B6015" s="35" t="n">
        <v>16</v>
      </c>
      <c r="C6015" s="7" t="n">
        <v>0</v>
      </c>
    </row>
    <row r="6016" spans="1:9">
      <c r="A6016" t="s">
        <v>4</v>
      </c>
      <c r="B6016" s="4" t="s">
        <v>5</v>
      </c>
      <c r="C6016" s="4" t="s">
        <v>10</v>
      </c>
      <c r="D6016" s="4" t="s">
        <v>72</v>
      </c>
      <c r="E6016" s="4" t="s">
        <v>13</v>
      </c>
      <c r="F6016" s="4" t="s">
        <v>13</v>
      </c>
      <c r="G6016" s="4" t="s">
        <v>72</v>
      </c>
      <c r="H6016" s="4" t="s">
        <v>13</v>
      </c>
      <c r="I6016" s="4" t="s">
        <v>13</v>
      </c>
      <c r="J6016" s="4" t="s">
        <v>72</v>
      </c>
      <c r="K6016" s="4" t="s">
        <v>13</v>
      </c>
      <c r="L6016" s="4" t="s">
        <v>13</v>
      </c>
      <c r="M6016" s="4" t="s">
        <v>72</v>
      </c>
      <c r="N6016" s="4" t="s">
        <v>13</v>
      </c>
      <c r="O6016" s="4" t="s">
        <v>13</v>
      </c>
    </row>
    <row r="6017" spans="1:15">
      <c r="A6017" t="n">
        <v>39204</v>
      </c>
      <c r="B6017" s="52" t="n">
        <v>26</v>
      </c>
      <c r="C6017" s="7" t="n">
        <v>65534</v>
      </c>
      <c r="D6017" s="7" t="s">
        <v>215</v>
      </c>
      <c r="E6017" s="7" t="n">
        <v>2</v>
      </c>
      <c r="F6017" s="7" t="n">
        <v>3</v>
      </c>
      <c r="G6017" s="7" t="s">
        <v>216</v>
      </c>
      <c r="H6017" s="7" t="n">
        <v>2</v>
      </c>
      <c r="I6017" s="7" t="n">
        <v>3</v>
      </c>
      <c r="J6017" s="7" t="s">
        <v>217</v>
      </c>
      <c r="K6017" s="7" t="n">
        <v>2</v>
      </c>
      <c r="L6017" s="7" t="n">
        <v>3</v>
      </c>
      <c r="M6017" s="7" t="s">
        <v>218</v>
      </c>
      <c r="N6017" s="7" t="n">
        <v>2</v>
      </c>
      <c r="O6017" s="7" t="n">
        <v>0</v>
      </c>
    </row>
    <row r="6018" spans="1:15">
      <c r="A6018" t="s">
        <v>4</v>
      </c>
      <c r="B6018" s="4" t="s">
        <v>5</v>
      </c>
    </row>
    <row r="6019" spans="1:15">
      <c r="A6019" t="n">
        <v>39418</v>
      </c>
      <c r="B6019" s="53" t="n">
        <v>28</v>
      </c>
    </row>
    <row r="6020" spans="1:15">
      <c r="A6020" t="s">
        <v>4</v>
      </c>
      <c r="B6020" s="4" t="s">
        <v>5</v>
      </c>
      <c r="C6020" s="4" t="s">
        <v>13</v>
      </c>
      <c r="D6020" s="4" t="s">
        <v>10</v>
      </c>
      <c r="E6020" s="4" t="s">
        <v>6</v>
      </c>
    </row>
    <row r="6021" spans="1:15">
      <c r="A6021" t="n">
        <v>39419</v>
      </c>
      <c r="B6021" s="40" t="n">
        <v>51</v>
      </c>
      <c r="C6021" s="7" t="n">
        <v>4</v>
      </c>
      <c r="D6021" s="7" t="n">
        <v>0</v>
      </c>
      <c r="E6021" s="7" t="s">
        <v>219</v>
      </c>
    </row>
    <row r="6022" spans="1:15">
      <c r="A6022" t="s">
        <v>4</v>
      </c>
      <c r="B6022" s="4" t="s">
        <v>5</v>
      </c>
      <c r="C6022" s="4" t="s">
        <v>10</v>
      </c>
    </row>
    <row r="6023" spans="1:15">
      <c r="A6023" t="n">
        <v>39433</v>
      </c>
      <c r="B6023" s="35" t="n">
        <v>16</v>
      </c>
      <c r="C6023" s="7" t="n">
        <v>0</v>
      </c>
    </row>
    <row r="6024" spans="1:15">
      <c r="A6024" t="s">
        <v>4</v>
      </c>
      <c r="B6024" s="4" t="s">
        <v>5</v>
      </c>
      <c r="C6024" s="4" t="s">
        <v>10</v>
      </c>
      <c r="D6024" s="4" t="s">
        <v>72</v>
      </c>
      <c r="E6024" s="4" t="s">
        <v>13</v>
      </c>
      <c r="F6024" s="4" t="s">
        <v>13</v>
      </c>
    </row>
    <row r="6025" spans="1:15">
      <c r="A6025" t="n">
        <v>39436</v>
      </c>
      <c r="B6025" s="52" t="n">
        <v>26</v>
      </c>
      <c r="C6025" s="7" t="n">
        <v>0</v>
      </c>
      <c r="D6025" s="7" t="s">
        <v>220</v>
      </c>
      <c r="E6025" s="7" t="n">
        <v>2</v>
      </c>
      <c r="F6025" s="7" t="n">
        <v>0</v>
      </c>
    </row>
    <row r="6026" spans="1:15">
      <c r="A6026" t="s">
        <v>4</v>
      </c>
      <c r="B6026" s="4" t="s">
        <v>5</v>
      </c>
    </row>
    <row r="6027" spans="1:15">
      <c r="A6027" t="n">
        <v>39552</v>
      </c>
      <c r="B6027" s="53" t="n">
        <v>28</v>
      </c>
    </row>
    <row r="6028" spans="1:15">
      <c r="A6028" t="s">
        <v>4</v>
      </c>
      <c r="B6028" s="4" t="s">
        <v>5</v>
      </c>
      <c r="C6028" s="4" t="s">
        <v>13</v>
      </c>
      <c r="D6028" s="4" t="s">
        <v>10</v>
      </c>
      <c r="E6028" s="4" t="s">
        <v>6</v>
      </c>
    </row>
    <row r="6029" spans="1:15">
      <c r="A6029" t="n">
        <v>39553</v>
      </c>
      <c r="B6029" s="40" t="n">
        <v>51</v>
      </c>
      <c r="C6029" s="7" t="n">
        <v>4</v>
      </c>
      <c r="D6029" s="7" t="n">
        <v>65534</v>
      </c>
      <c r="E6029" s="7" t="s">
        <v>158</v>
      </c>
    </row>
    <row r="6030" spans="1:15">
      <c r="A6030" t="s">
        <v>4</v>
      </c>
      <c r="B6030" s="4" t="s">
        <v>5</v>
      </c>
      <c r="C6030" s="4" t="s">
        <v>10</v>
      </c>
    </row>
    <row r="6031" spans="1:15">
      <c r="A6031" t="n">
        <v>39566</v>
      </c>
      <c r="B6031" s="35" t="n">
        <v>16</v>
      </c>
      <c r="C6031" s="7" t="n">
        <v>0</v>
      </c>
    </row>
    <row r="6032" spans="1:15">
      <c r="A6032" t="s">
        <v>4</v>
      </c>
      <c r="B6032" s="4" t="s">
        <v>5</v>
      </c>
      <c r="C6032" s="4" t="s">
        <v>10</v>
      </c>
      <c r="D6032" s="4" t="s">
        <v>72</v>
      </c>
      <c r="E6032" s="4" t="s">
        <v>13</v>
      </c>
      <c r="F6032" s="4" t="s">
        <v>13</v>
      </c>
      <c r="G6032" s="4" t="s">
        <v>72</v>
      </c>
      <c r="H6032" s="4" t="s">
        <v>13</v>
      </c>
      <c r="I6032" s="4" t="s">
        <v>13</v>
      </c>
    </row>
    <row r="6033" spans="1:15">
      <c r="A6033" t="n">
        <v>39569</v>
      </c>
      <c r="B6033" s="52" t="n">
        <v>26</v>
      </c>
      <c r="C6033" s="7" t="n">
        <v>65534</v>
      </c>
      <c r="D6033" s="7" t="s">
        <v>221</v>
      </c>
      <c r="E6033" s="7" t="n">
        <v>2</v>
      </c>
      <c r="F6033" s="7" t="n">
        <v>3</v>
      </c>
      <c r="G6033" s="7" t="s">
        <v>222</v>
      </c>
      <c r="H6033" s="7" t="n">
        <v>2</v>
      </c>
      <c r="I6033" s="7" t="n">
        <v>0</v>
      </c>
    </row>
    <row r="6034" spans="1:15">
      <c r="A6034" t="s">
        <v>4</v>
      </c>
      <c r="B6034" s="4" t="s">
        <v>5</v>
      </c>
    </row>
    <row r="6035" spans="1:15">
      <c r="A6035" t="n">
        <v>39667</v>
      </c>
      <c r="B6035" s="53" t="n">
        <v>28</v>
      </c>
    </row>
    <row r="6036" spans="1:15">
      <c r="A6036" t="s">
        <v>4</v>
      </c>
      <c r="B6036" s="4" t="s">
        <v>5</v>
      </c>
      <c r="C6036" s="4" t="s">
        <v>10</v>
      </c>
      <c r="D6036" s="4" t="s">
        <v>13</v>
      </c>
      <c r="E6036" s="4" t="s">
        <v>22</v>
      </c>
      <c r="F6036" s="4" t="s">
        <v>10</v>
      </c>
    </row>
    <row r="6037" spans="1:15">
      <c r="A6037" t="n">
        <v>39668</v>
      </c>
      <c r="B6037" s="58" t="n">
        <v>59</v>
      </c>
      <c r="C6037" s="7" t="n">
        <v>0</v>
      </c>
      <c r="D6037" s="7" t="n">
        <v>13</v>
      </c>
      <c r="E6037" s="7" t="n">
        <v>0.100000001490116</v>
      </c>
      <c r="F6037" s="7" t="n">
        <v>4</v>
      </c>
    </row>
    <row r="6038" spans="1:15">
      <c r="A6038" t="s">
        <v>4</v>
      </c>
      <c r="B6038" s="4" t="s">
        <v>5</v>
      </c>
      <c r="C6038" s="4" t="s">
        <v>13</v>
      </c>
      <c r="D6038" s="4" t="s">
        <v>10</v>
      </c>
      <c r="E6038" s="4" t="s">
        <v>6</v>
      </c>
    </row>
    <row r="6039" spans="1:15">
      <c r="A6039" t="n">
        <v>39678</v>
      </c>
      <c r="B6039" s="40" t="n">
        <v>51</v>
      </c>
      <c r="C6039" s="7" t="n">
        <v>4</v>
      </c>
      <c r="D6039" s="7" t="n">
        <v>0</v>
      </c>
      <c r="E6039" s="7" t="s">
        <v>223</v>
      </c>
    </row>
    <row r="6040" spans="1:15">
      <c r="A6040" t="s">
        <v>4</v>
      </c>
      <c r="B6040" s="4" t="s">
        <v>5</v>
      </c>
      <c r="C6040" s="4" t="s">
        <v>10</v>
      </c>
    </row>
    <row r="6041" spans="1:15">
      <c r="A6041" t="n">
        <v>39691</v>
      </c>
      <c r="B6041" s="35" t="n">
        <v>16</v>
      </c>
      <c r="C6041" s="7" t="n">
        <v>0</v>
      </c>
    </row>
    <row r="6042" spans="1:15">
      <c r="A6042" t="s">
        <v>4</v>
      </c>
      <c r="B6042" s="4" t="s">
        <v>5</v>
      </c>
      <c r="C6042" s="4" t="s">
        <v>10</v>
      </c>
      <c r="D6042" s="4" t="s">
        <v>72</v>
      </c>
      <c r="E6042" s="4" t="s">
        <v>13</v>
      </c>
      <c r="F6042" s="4" t="s">
        <v>13</v>
      </c>
      <c r="G6042" s="4" t="s">
        <v>72</v>
      </c>
      <c r="H6042" s="4" t="s">
        <v>13</v>
      </c>
      <c r="I6042" s="4" t="s">
        <v>13</v>
      </c>
    </row>
    <row r="6043" spans="1:15">
      <c r="A6043" t="n">
        <v>39694</v>
      </c>
      <c r="B6043" s="52" t="n">
        <v>26</v>
      </c>
      <c r="C6043" s="7" t="n">
        <v>0</v>
      </c>
      <c r="D6043" s="7" t="s">
        <v>224</v>
      </c>
      <c r="E6043" s="7" t="n">
        <v>2</v>
      </c>
      <c r="F6043" s="7" t="n">
        <v>3</v>
      </c>
      <c r="G6043" s="7" t="s">
        <v>225</v>
      </c>
      <c r="H6043" s="7" t="n">
        <v>2</v>
      </c>
      <c r="I6043" s="7" t="n">
        <v>0</v>
      </c>
    </row>
    <row r="6044" spans="1:15">
      <c r="A6044" t="s">
        <v>4</v>
      </c>
      <c r="B6044" s="4" t="s">
        <v>5</v>
      </c>
    </row>
    <row r="6045" spans="1:15">
      <c r="A6045" t="n">
        <v>39852</v>
      </c>
      <c r="B6045" s="53" t="n">
        <v>28</v>
      </c>
    </row>
    <row r="6046" spans="1:15">
      <c r="A6046" t="s">
        <v>4</v>
      </c>
      <c r="B6046" s="4" t="s">
        <v>5</v>
      </c>
      <c r="C6046" s="4" t="s">
        <v>10</v>
      </c>
    </row>
    <row r="6047" spans="1:15">
      <c r="A6047" t="n">
        <v>39853</v>
      </c>
      <c r="B6047" s="12" t="n">
        <v>12</v>
      </c>
      <c r="C6047" s="7" t="n">
        <v>9463</v>
      </c>
    </row>
    <row r="6048" spans="1:15">
      <c r="A6048" t="s">
        <v>4</v>
      </c>
      <c r="B6048" s="4" t="s">
        <v>5</v>
      </c>
      <c r="C6048" s="4" t="s">
        <v>20</v>
      </c>
    </row>
    <row r="6049" spans="1:9">
      <c r="A6049" t="n">
        <v>39856</v>
      </c>
      <c r="B6049" s="17" t="n">
        <v>3</v>
      </c>
      <c r="C6049" s="11" t="n">
        <f t="normal" ca="1">A6059</f>
        <v>0</v>
      </c>
    </row>
    <row r="6050" spans="1:9">
      <c r="A6050" t="s">
        <v>4</v>
      </c>
      <c r="B6050" s="4" t="s">
        <v>5</v>
      </c>
      <c r="C6050" s="4" t="s">
        <v>13</v>
      </c>
      <c r="D6050" s="4" t="s">
        <v>10</v>
      </c>
      <c r="E6050" s="4" t="s">
        <v>6</v>
      </c>
    </row>
    <row r="6051" spans="1:9">
      <c r="A6051" t="n">
        <v>39861</v>
      </c>
      <c r="B6051" s="40" t="n">
        <v>51</v>
      </c>
      <c r="C6051" s="7" t="n">
        <v>4</v>
      </c>
      <c r="D6051" s="7" t="n">
        <v>65534</v>
      </c>
      <c r="E6051" s="7" t="s">
        <v>158</v>
      </c>
    </row>
    <row r="6052" spans="1:9">
      <c r="A6052" t="s">
        <v>4</v>
      </c>
      <c r="B6052" s="4" t="s">
        <v>5</v>
      </c>
      <c r="C6052" s="4" t="s">
        <v>10</v>
      </c>
    </row>
    <row r="6053" spans="1:9">
      <c r="A6053" t="n">
        <v>39874</v>
      </c>
      <c r="B6053" s="35" t="n">
        <v>16</v>
      </c>
      <c r="C6053" s="7" t="n">
        <v>0</v>
      </c>
    </row>
    <row r="6054" spans="1:9">
      <c r="A6054" t="s">
        <v>4</v>
      </c>
      <c r="B6054" s="4" t="s">
        <v>5</v>
      </c>
      <c r="C6054" s="4" t="s">
        <v>10</v>
      </c>
      <c r="D6054" s="4" t="s">
        <v>72</v>
      </c>
      <c r="E6054" s="4" t="s">
        <v>13</v>
      </c>
      <c r="F6054" s="4" t="s">
        <v>13</v>
      </c>
      <c r="G6054" s="4" t="s">
        <v>72</v>
      </c>
      <c r="H6054" s="4" t="s">
        <v>13</v>
      </c>
      <c r="I6054" s="4" t="s">
        <v>13</v>
      </c>
    </row>
    <row r="6055" spans="1:9">
      <c r="A6055" t="n">
        <v>39877</v>
      </c>
      <c r="B6055" s="52" t="n">
        <v>26</v>
      </c>
      <c r="C6055" s="7" t="n">
        <v>65534</v>
      </c>
      <c r="D6055" s="7" t="s">
        <v>226</v>
      </c>
      <c r="E6055" s="7" t="n">
        <v>2</v>
      </c>
      <c r="F6055" s="7" t="n">
        <v>3</v>
      </c>
      <c r="G6055" s="7" t="s">
        <v>227</v>
      </c>
      <c r="H6055" s="7" t="n">
        <v>2</v>
      </c>
      <c r="I6055" s="7" t="n">
        <v>0</v>
      </c>
    </row>
    <row r="6056" spans="1:9">
      <c r="A6056" t="s">
        <v>4</v>
      </c>
      <c r="B6056" s="4" t="s">
        <v>5</v>
      </c>
    </row>
    <row r="6057" spans="1:9">
      <c r="A6057" t="n">
        <v>40078</v>
      </c>
      <c r="B6057" s="53" t="n">
        <v>28</v>
      </c>
    </row>
    <row r="6058" spans="1:9">
      <c r="A6058" t="s">
        <v>4</v>
      </c>
      <c r="B6058" s="4" t="s">
        <v>5</v>
      </c>
      <c r="C6058" s="4" t="s">
        <v>20</v>
      </c>
    </row>
    <row r="6059" spans="1:9">
      <c r="A6059" t="n">
        <v>40079</v>
      </c>
      <c r="B6059" s="17" t="n">
        <v>3</v>
      </c>
      <c r="C6059" s="11" t="n">
        <f t="normal" ca="1">A6345</f>
        <v>0</v>
      </c>
    </row>
    <row r="6060" spans="1:9">
      <c r="A6060" t="s">
        <v>4</v>
      </c>
      <c r="B6060" s="4" t="s">
        <v>5</v>
      </c>
      <c r="C6060" s="4" t="s">
        <v>13</v>
      </c>
      <c r="D6060" s="4" t="s">
        <v>10</v>
      </c>
      <c r="E6060" s="4" t="s">
        <v>13</v>
      </c>
      <c r="F6060" s="4" t="s">
        <v>20</v>
      </c>
    </row>
    <row r="6061" spans="1:9">
      <c r="A6061" t="n">
        <v>40084</v>
      </c>
      <c r="B6061" s="10" t="n">
        <v>5</v>
      </c>
      <c r="C6061" s="7" t="n">
        <v>30</v>
      </c>
      <c r="D6061" s="7" t="n">
        <v>8958</v>
      </c>
      <c r="E6061" s="7" t="n">
        <v>1</v>
      </c>
      <c r="F6061" s="11" t="n">
        <f t="normal" ca="1">A6093</f>
        <v>0</v>
      </c>
    </row>
    <row r="6062" spans="1:9">
      <c r="A6062" t="s">
        <v>4</v>
      </c>
      <c r="B6062" s="4" t="s">
        <v>5</v>
      </c>
      <c r="C6062" s="4" t="s">
        <v>10</v>
      </c>
      <c r="D6062" s="4" t="s">
        <v>13</v>
      </c>
      <c r="E6062" s="4" t="s">
        <v>13</v>
      </c>
      <c r="F6062" s="4" t="s">
        <v>6</v>
      </c>
    </row>
    <row r="6063" spans="1:9">
      <c r="A6063" t="n">
        <v>40093</v>
      </c>
      <c r="B6063" s="22" t="n">
        <v>20</v>
      </c>
      <c r="C6063" s="7" t="n">
        <v>65534</v>
      </c>
      <c r="D6063" s="7" t="n">
        <v>3</v>
      </c>
      <c r="E6063" s="7" t="n">
        <v>10</v>
      </c>
      <c r="F6063" s="7" t="s">
        <v>201</v>
      </c>
    </row>
    <row r="6064" spans="1:9">
      <c r="A6064" t="s">
        <v>4</v>
      </c>
      <c r="B6064" s="4" t="s">
        <v>5</v>
      </c>
      <c r="C6064" s="4" t="s">
        <v>10</v>
      </c>
    </row>
    <row r="6065" spans="1:9">
      <c r="A6065" t="n">
        <v>40114</v>
      </c>
      <c r="B6065" s="35" t="n">
        <v>16</v>
      </c>
      <c r="C6065" s="7" t="n">
        <v>0</v>
      </c>
    </row>
    <row r="6066" spans="1:9">
      <c r="A6066" t="s">
        <v>4</v>
      </c>
      <c r="B6066" s="4" t="s">
        <v>5</v>
      </c>
      <c r="C6066" s="4" t="s">
        <v>13</v>
      </c>
      <c r="D6066" s="4" t="s">
        <v>10</v>
      </c>
    </row>
    <row r="6067" spans="1:9">
      <c r="A6067" t="n">
        <v>40117</v>
      </c>
      <c r="B6067" s="27" t="n">
        <v>22</v>
      </c>
      <c r="C6067" s="7" t="n">
        <v>10</v>
      </c>
      <c r="D6067" s="7" t="n">
        <v>0</v>
      </c>
    </row>
    <row r="6068" spans="1:9">
      <c r="A6068" t="s">
        <v>4</v>
      </c>
      <c r="B6068" s="4" t="s">
        <v>5</v>
      </c>
      <c r="C6068" s="4" t="s">
        <v>13</v>
      </c>
      <c r="D6068" s="4" t="s">
        <v>10</v>
      </c>
      <c r="E6068" s="4" t="s">
        <v>13</v>
      </c>
      <c r="F6068" s="4" t="s">
        <v>13</v>
      </c>
      <c r="G6068" s="4" t="s">
        <v>20</v>
      </c>
    </row>
    <row r="6069" spans="1:9">
      <c r="A6069" t="n">
        <v>40121</v>
      </c>
      <c r="B6069" s="10" t="n">
        <v>5</v>
      </c>
      <c r="C6069" s="7" t="n">
        <v>30</v>
      </c>
      <c r="D6069" s="7" t="n">
        <v>0</v>
      </c>
      <c r="E6069" s="7" t="n">
        <v>8</v>
      </c>
      <c r="F6069" s="7" t="n">
        <v>1</v>
      </c>
      <c r="G6069" s="11" t="n">
        <f t="normal" ca="1">A6083</f>
        <v>0</v>
      </c>
    </row>
    <row r="6070" spans="1:9">
      <c r="A6070" t="s">
        <v>4</v>
      </c>
      <c r="B6070" s="4" t="s">
        <v>5</v>
      </c>
      <c r="C6070" s="4" t="s">
        <v>13</v>
      </c>
      <c r="D6070" s="4" t="s">
        <v>10</v>
      </c>
      <c r="E6070" s="4" t="s">
        <v>6</v>
      </c>
    </row>
    <row r="6071" spans="1:9">
      <c r="A6071" t="n">
        <v>40131</v>
      </c>
      <c r="B6071" s="40" t="n">
        <v>51</v>
      </c>
      <c r="C6071" s="7" t="n">
        <v>4</v>
      </c>
      <c r="D6071" s="7" t="n">
        <v>65534</v>
      </c>
      <c r="E6071" s="7" t="s">
        <v>158</v>
      </c>
    </row>
    <row r="6072" spans="1:9">
      <c r="A6072" t="s">
        <v>4</v>
      </c>
      <c r="B6072" s="4" t="s">
        <v>5</v>
      </c>
      <c r="C6072" s="4" t="s">
        <v>10</v>
      </c>
    </row>
    <row r="6073" spans="1:9">
      <c r="A6073" t="n">
        <v>40144</v>
      </c>
      <c r="B6073" s="35" t="n">
        <v>16</v>
      </c>
      <c r="C6073" s="7" t="n">
        <v>0</v>
      </c>
    </row>
    <row r="6074" spans="1:9">
      <c r="A6074" t="s">
        <v>4</v>
      </c>
      <c r="B6074" s="4" t="s">
        <v>5</v>
      </c>
      <c r="C6074" s="4" t="s">
        <v>10</v>
      </c>
      <c r="D6074" s="4" t="s">
        <v>72</v>
      </c>
      <c r="E6074" s="4" t="s">
        <v>13</v>
      </c>
      <c r="F6074" s="4" t="s">
        <v>13</v>
      </c>
      <c r="G6074" s="4" t="s">
        <v>72</v>
      </c>
      <c r="H6074" s="4" t="s">
        <v>13</v>
      </c>
      <c r="I6074" s="4" t="s">
        <v>13</v>
      </c>
      <c r="J6074" s="4" t="s">
        <v>72</v>
      </c>
      <c r="K6074" s="4" t="s">
        <v>13</v>
      </c>
      <c r="L6074" s="4" t="s">
        <v>13</v>
      </c>
      <c r="M6074" s="4" t="s">
        <v>72</v>
      </c>
      <c r="N6074" s="4" t="s">
        <v>13</v>
      </c>
      <c r="O6074" s="4" t="s">
        <v>13</v>
      </c>
    </row>
    <row r="6075" spans="1:9">
      <c r="A6075" t="n">
        <v>40147</v>
      </c>
      <c r="B6075" s="52" t="n">
        <v>26</v>
      </c>
      <c r="C6075" s="7" t="n">
        <v>65534</v>
      </c>
      <c r="D6075" s="7" t="s">
        <v>228</v>
      </c>
      <c r="E6075" s="7" t="n">
        <v>2</v>
      </c>
      <c r="F6075" s="7" t="n">
        <v>3</v>
      </c>
      <c r="G6075" s="7" t="s">
        <v>229</v>
      </c>
      <c r="H6075" s="7" t="n">
        <v>2</v>
      </c>
      <c r="I6075" s="7" t="n">
        <v>3</v>
      </c>
      <c r="J6075" s="7" t="s">
        <v>230</v>
      </c>
      <c r="K6075" s="7" t="n">
        <v>2</v>
      </c>
      <c r="L6075" s="7" t="n">
        <v>3</v>
      </c>
      <c r="M6075" s="7" t="s">
        <v>231</v>
      </c>
      <c r="N6075" s="7" t="n">
        <v>2</v>
      </c>
      <c r="O6075" s="7" t="n">
        <v>0</v>
      </c>
    </row>
    <row r="6076" spans="1:9">
      <c r="A6076" t="s">
        <v>4</v>
      </c>
      <c r="B6076" s="4" t="s">
        <v>5</v>
      </c>
    </row>
    <row r="6077" spans="1:9">
      <c r="A6077" t="n">
        <v>40516</v>
      </c>
      <c r="B6077" s="53" t="n">
        <v>28</v>
      </c>
    </row>
    <row r="6078" spans="1:9">
      <c r="A6078" t="s">
        <v>4</v>
      </c>
      <c r="B6078" s="4" t="s">
        <v>5</v>
      </c>
      <c r="C6078" s="4" t="s">
        <v>10</v>
      </c>
    </row>
    <row r="6079" spans="1:9">
      <c r="A6079" t="n">
        <v>40517</v>
      </c>
      <c r="B6079" s="12" t="n">
        <v>12</v>
      </c>
      <c r="C6079" s="7" t="n">
        <v>0</v>
      </c>
    </row>
    <row r="6080" spans="1:9">
      <c r="A6080" t="s">
        <v>4</v>
      </c>
      <c r="B6080" s="4" t="s">
        <v>5</v>
      </c>
      <c r="C6080" s="4" t="s">
        <v>20</v>
      </c>
    </row>
    <row r="6081" spans="1:15">
      <c r="A6081" t="n">
        <v>40520</v>
      </c>
      <c r="B6081" s="17" t="n">
        <v>3</v>
      </c>
      <c r="C6081" s="11" t="n">
        <f t="normal" ca="1">A6091</f>
        <v>0</v>
      </c>
    </row>
    <row r="6082" spans="1:15">
      <c r="A6082" t="s">
        <v>4</v>
      </c>
      <c r="B6082" s="4" t="s">
        <v>5</v>
      </c>
      <c r="C6082" s="4" t="s">
        <v>13</v>
      </c>
      <c r="D6082" s="4" t="s">
        <v>10</v>
      </c>
      <c r="E6082" s="4" t="s">
        <v>6</v>
      </c>
    </row>
    <row r="6083" spans="1:15">
      <c r="A6083" t="n">
        <v>40525</v>
      </c>
      <c r="B6083" s="40" t="n">
        <v>51</v>
      </c>
      <c r="C6083" s="7" t="n">
        <v>4</v>
      </c>
      <c r="D6083" s="7" t="n">
        <v>65534</v>
      </c>
      <c r="E6083" s="7" t="s">
        <v>158</v>
      </c>
    </row>
    <row r="6084" spans="1:15">
      <c r="A6084" t="s">
        <v>4</v>
      </c>
      <c r="B6084" s="4" t="s">
        <v>5</v>
      </c>
      <c r="C6084" s="4" t="s">
        <v>10</v>
      </c>
    </row>
    <row r="6085" spans="1:15">
      <c r="A6085" t="n">
        <v>40538</v>
      </c>
      <c r="B6085" s="35" t="n">
        <v>16</v>
      </c>
      <c r="C6085" s="7" t="n">
        <v>0</v>
      </c>
    </row>
    <row r="6086" spans="1:15">
      <c r="A6086" t="s">
        <v>4</v>
      </c>
      <c r="B6086" s="4" t="s">
        <v>5</v>
      </c>
      <c r="C6086" s="4" t="s">
        <v>10</v>
      </c>
      <c r="D6086" s="4" t="s">
        <v>72</v>
      </c>
      <c r="E6086" s="4" t="s">
        <v>13</v>
      </c>
      <c r="F6086" s="4" t="s">
        <v>13</v>
      </c>
      <c r="G6086" s="4" t="s">
        <v>72</v>
      </c>
      <c r="H6086" s="4" t="s">
        <v>13</v>
      </c>
      <c r="I6086" s="4" t="s">
        <v>13</v>
      </c>
    </row>
    <row r="6087" spans="1:15">
      <c r="A6087" t="n">
        <v>40541</v>
      </c>
      <c r="B6087" s="52" t="n">
        <v>26</v>
      </c>
      <c r="C6087" s="7" t="n">
        <v>65534</v>
      </c>
      <c r="D6087" s="7" t="s">
        <v>232</v>
      </c>
      <c r="E6087" s="7" t="n">
        <v>2</v>
      </c>
      <c r="F6087" s="7" t="n">
        <v>3</v>
      </c>
      <c r="G6087" s="7" t="s">
        <v>233</v>
      </c>
      <c r="H6087" s="7" t="n">
        <v>2</v>
      </c>
      <c r="I6087" s="7" t="n">
        <v>0</v>
      </c>
    </row>
    <row r="6088" spans="1:15">
      <c r="A6088" t="s">
        <v>4</v>
      </c>
      <c r="B6088" s="4" t="s">
        <v>5</v>
      </c>
    </row>
    <row r="6089" spans="1:15">
      <c r="A6089" t="n">
        <v>40675</v>
      </c>
      <c r="B6089" s="53" t="n">
        <v>28</v>
      </c>
    </row>
    <row r="6090" spans="1:15">
      <c r="A6090" t="s">
        <v>4</v>
      </c>
      <c r="B6090" s="4" t="s">
        <v>5</v>
      </c>
      <c r="C6090" s="4" t="s">
        <v>20</v>
      </c>
    </row>
    <row r="6091" spans="1:15">
      <c r="A6091" t="n">
        <v>40676</v>
      </c>
      <c r="B6091" s="17" t="n">
        <v>3</v>
      </c>
      <c r="C6091" s="11" t="n">
        <f t="normal" ca="1">A6345</f>
        <v>0</v>
      </c>
    </row>
    <row r="6092" spans="1:15">
      <c r="A6092" t="s">
        <v>4</v>
      </c>
      <c r="B6092" s="4" t="s">
        <v>5</v>
      </c>
      <c r="C6092" s="4" t="s">
        <v>13</v>
      </c>
      <c r="D6092" s="4" t="s">
        <v>10</v>
      </c>
      <c r="E6092" s="4" t="s">
        <v>13</v>
      </c>
      <c r="F6092" s="4" t="s">
        <v>20</v>
      </c>
    </row>
    <row r="6093" spans="1:15">
      <c r="A6093" t="n">
        <v>40681</v>
      </c>
      <c r="B6093" s="10" t="n">
        <v>5</v>
      </c>
      <c r="C6093" s="7" t="n">
        <v>30</v>
      </c>
      <c r="D6093" s="7" t="n">
        <v>8954</v>
      </c>
      <c r="E6093" s="7" t="n">
        <v>1</v>
      </c>
      <c r="F6093" s="11" t="n">
        <f t="normal" ca="1">A6125</f>
        <v>0</v>
      </c>
    </row>
    <row r="6094" spans="1:15">
      <c r="A6094" t="s">
        <v>4</v>
      </c>
      <c r="B6094" s="4" t="s">
        <v>5</v>
      </c>
      <c r="C6094" s="4" t="s">
        <v>10</v>
      </c>
      <c r="D6094" s="4" t="s">
        <v>13</v>
      </c>
      <c r="E6094" s="4" t="s">
        <v>13</v>
      </c>
      <c r="F6094" s="4" t="s">
        <v>6</v>
      </c>
    </row>
    <row r="6095" spans="1:15">
      <c r="A6095" t="n">
        <v>40690</v>
      </c>
      <c r="B6095" s="22" t="n">
        <v>20</v>
      </c>
      <c r="C6095" s="7" t="n">
        <v>65534</v>
      </c>
      <c r="D6095" s="7" t="n">
        <v>3</v>
      </c>
      <c r="E6095" s="7" t="n">
        <v>10</v>
      </c>
      <c r="F6095" s="7" t="s">
        <v>201</v>
      </c>
    </row>
    <row r="6096" spans="1:15">
      <c r="A6096" t="s">
        <v>4</v>
      </c>
      <c r="B6096" s="4" t="s">
        <v>5</v>
      </c>
      <c r="C6096" s="4" t="s">
        <v>10</v>
      </c>
    </row>
    <row r="6097" spans="1:9">
      <c r="A6097" t="n">
        <v>40711</v>
      </c>
      <c r="B6097" s="35" t="n">
        <v>16</v>
      </c>
      <c r="C6097" s="7" t="n">
        <v>0</v>
      </c>
    </row>
    <row r="6098" spans="1:9">
      <c r="A6098" t="s">
        <v>4</v>
      </c>
      <c r="B6098" s="4" t="s">
        <v>5</v>
      </c>
      <c r="C6098" s="4" t="s">
        <v>13</v>
      </c>
      <c r="D6098" s="4" t="s">
        <v>10</v>
      </c>
    </row>
    <row r="6099" spans="1:9">
      <c r="A6099" t="n">
        <v>40714</v>
      </c>
      <c r="B6099" s="27" t="n">
        <v>22</v>
      </c>
      <c r="C6099" s="7" t="n">
        <v>10</v>
      </c>
      <c r="D6099" s="7" t="n">
        <v>0</v>
      </c>
    </row>
    <row r="6100" spans="1:9">
      <c r="A6100" t="s">
        <v>4</v>
      </c>
      <c r="B6100" s="4" t="s">
        <v>5</v>
      </c>
      <c r="C6100" s="4" t="s">
        <v>13</v>
      </c>
      <c r="D6100" s="4" t="s">
        <v>10</v>
      </c>
      <c r="E6100" s="4" t="s">
        <v>13</v>
      </c>
      <c r="F6100" s="4" t="s">
        <v>13</v>
      </c>
      <c r="G6100" s="4" t="s">
        <v>20</v>
      </c>
    </row>
    <row r="6101" spans="1:9">
      <c r="A6101" t="n">
        <v>40718</v>
      </c>
      <c r="B6101" s="10" t="n">
        <v>5</v>
      </c>
      <c r="C6101" s="7" t="n">
        <v>30</v>
      </c>
      <c r="D6101" s="7" t="n">
        <v>0</v>
      </c>
      <c r="E6101" s="7" t="n">
        <v>8</v>
      </c>
      <c r="F6101" s="7" t="n">
        <v>1</v>
      </c>
      <c r="G6101" s="11" t="n">
        <f t="normal" ca="1">A6115</f>
        <v>0</v>
      </c>
    </row>
    <row r="6102" spans="1:9">
      <c r="A6102" t="s">
        <v>4</v>
      </c>
      <c r="B6102" s="4" t="s">
        <v>5</v>
      </c>
      <c r="C6102" s="4" t="s">
        <v>13</v>
      </c>
      <c r="D6102" s="4" t="s">
        <v>10</v>
      </c>
      <c r="E6102" s="4" t="s">
        <v>6</v>
      </c>
    </row>
    <row r="6103" spans="1:9">
      <c r="A6103" t="n">
        <v>40728</v>
      </c>
      <c r="B6103" s="40" t="n">
        <v>51</v>
      </c>
      <c r="C6103" s="7" t="n">
        <v>4</v>
      </c>
      <c r="D6103" s="7" t="n">
        <v>65534</v>
      </c>
      <c r="E6103" s="7" t="s">
        <v>158</v>
      </c>
    </row>
    <row r="6104" spans="1:9">
      <c r="A6104" t="s">
        <v>4</v>
      </c>
      <c r="B6104" s="4" t="s">
        <v>5</v>
      </c>
      <c r="C6104" s="4" t="s">
        <v>10</v>
      </c>
    </row>
    <row r="6105" spans="1:9">
      <c r="A6105" t="n">
        <v>40741</v>
      </c>
      <c r="B6105" s="35" t="n">
        <v>16</v>
      </c>
      <c r="C6105" s="7" t="n">
        <v>0</v>
      </c>
    </row>
    <row r="6106" spans="1:9">
      <c r="A6106" t="s">
        <v>4</v>
      </c>
      <c r="B6106" s="4" t="s">
        <v>5</v>
      </c>
      <c r="C6106" s="4" t="s">
        <v>10</v>
      </c>
      <c r="D6106" s="4" t="s">
        <v>72</v>
      </c>
      <c r="E6106" s="4" t="s">
        <v>13</v>
      </c>
      <c r="F6106" s="4" t="s">
        <v>13</v>
      </c>
      <c r="G6106" s="4" t="s">
        <v>72</v>
      </c>
      <c r="H6106" s="4" t="s">
        <v>13</v>
      </c>
      <c r="I6106" s="4" t="s">
        <v>13</v>
      </c>
      <c r="J6106" s="4" t="s">
        <v>72</v>
      </c>
      <c r="K6106" s="4" t="s">
        <v>13</v>
      </c>
      <c r="L6106" s="4" t="s">
        <v>13</v>
      </c>
    </row>
    <row r="6107" spans="1:9">
      <c r="A6107" t="n">
        <v>40744</v>
      </c>
      <c r="B6107" s="52" t="n">
        <v>26</v>
      </c>
      <c r="C6107" s="7" t="n">
        <v>65534</v>
      </c>
      <c r="D6107" s="7" t="s">
        <v>234</v>
      </c>
      <c r="E6107" s="7" t="n">
        <v>2</v>
      </c>
      <c r="F6107" s="7" t="n">
        <v>3</v>
      </c>
      <c r="G6107" s="7" t="s">
        <v>235</v>
      </c>
      <c r="H6107" s="7" t="n">
        <v>2</v>
      </c>
      <c r="I6107" s="7" t="n">
        <v>3</v>
      </c>
      <c r="J6107" s="7" t="s">
        <v>236</v>
      </c>
      <c r="K6107" s="7" t="n">
        <v>2</v>
      </c>
      <c r="L6107" s="7" t="n">
        <v>0</v>
      </c>
    </row>
    <row r="6108" spans="1:9">
      <c r="A6108" t="s">
        <v>4</v>
      </c>
      <c r="B6108" s="4" t="s">
        <v>5</v>
      </c>
    </row>
    <row r="6109" spans="1:9">
      <c r="A6109" t="n">
        <v>40950</v>
      </c>
      <c r="B6109" s="53" t="n">
        <v>28</v>
      </c>
    </row>
    <row r="6110" spans="1:9">
      <c r="A6110" t="s">
        <v>4</v>
      </c>
      <c r="B6110" s="4" t="s">
        <v>5</v>
      </c>
      <c r="C6110" s="4" t="s">
        <v>10</v>
      </c>
    </row>
    <row r="6111" spans="1:9">
      <c r="A6111" t="n">
        <v>40951</v>
      </c>
      <c r="B6111" s="12" t="n">
        <v>12</v>
      </c>
      <c r="C6111" s="7" t="n">
        <v>0</v>
      </c>
    </row>
    <row r="6112" spans="1:9">
      <c r="A6112" t="s">
        <v>4</v>
      </c>
      <c r="B6112" s="4" t="s">
        <v>5</v>
      </c>
      <c r="C6112" s="4" t="s">
        <v>20</v>
      </c>
    </row>
    <row r="6113" spans="1:12">
      <c r="A6113" t="n">
        <v>40954</v>
      </c>
      <c r="B6113" s="17" t="n">
        <v>3</v>
      </c>
      <c r="C6113" s="11" t="n">
        <f t="normal" ca="1">A6123</f>
        <v>0</v>
      </c>
    </row>
    <row r="6114" spans="1:12">
      <c r="A6114" t="s">
        <v>4</v>
      </c>
      <c r="B6114" s="4" t="s">
        <v>5</v>
      </c>
      <c r="C6114" s="4" t="s">
        <v>13</v>
      </c>
      <c r="D6114" s="4" t="s">
        <v>10</v>
      </c>
      <c r="E6114" s="4" t="s">
        <v>6</v>
      </c>
    </row>
    <row r="6115" spans="1:12">
      <c r="A6115" t="n">
        <v>40959</v>
      </c>
      <c r="B6115" s="40" t="n">
        <v>51</v>
      </c>
      <c r="C6115" s="7" t="n">
        <v>4</v>
      </c>
      <c r="D6115" s="7" t="n">
        <v>65534</v>
      </c>
      <c r="E6115" s="7" t="s">
        <v>158</v>
      </c>
    </row>
    <row r="6116" spans="1:12">
      <c r="A6116" t="s">
        <v>4</v>
      </c>
      <c r="B6116" s="4" t="s">
        <v>5</v>
      </c>
      <c r="C6116" s="4" t="s">
        <v>10</v>
      </c>
    </row>
    <row r="6117" spans="1:12">
      <c r="A6117" t="n">
        <v>40972</v>
      </c>
      <c r="B6117" s="35" t="n">
        <v>16</v>
      </c>
      <c r="C6117" s="7" t="n">
        <v>0</v>
      </c>
    </row>
    <row r="6118" spans="1:12">
      <c r="A6118" t="s">
        <v>4</v>
      </c>
      <c r="B6118" s="4" t="s">
        <v>5</v>
      </c>
      <c r="C6118" s="4" t="s">
        <v>10</v>
      </c>
      <c r="D6118" s="4" t="s">
        <v>72</v>
      </c>
      <c r="E6118" s="4" t="s">
        <v>13</v>
      </c>
      <c r="F6118" s="4" t="s">
        <v>13</v>
      </c>
      <c r="G6118" s="4" t="s">
        <v>72</v>
      </c>
      <c r="H6118" s="4" t="s">
        <v>13</v>
      </c>
      <c r="I6118" s="4" t="s">
        <v>13</v>
      </c>
    </row>
    <row r="6119" spans="1:12">
      <c r="A6119" t="n">
        <v>40975</v>
      </c>
      <c r="B6119" s="52" t="n">
        <v>26</v>
      </c>
      <c r="C6119" s="7" t="n">
        <v>65534</v>
      </c>
      <c r="D6119" s="7" t="s">
        <v>237</v>
      </c>
      <c r="E6119" s="7" t="n">
        <v>2</v>
      </c>
      <c r="F6119" s="7" t="n">
        <v>3</v>
      </c>
      <c r="G6119" s="7" t="s">
        <v>238</v>
      </c>
      <c r="H6119" s="7" t="n">
        <v>2</v>
      </c>
      <c r="I6119" s="7" t="n">
        <v>0</v>
      </c>
    </row>
    <row r="6120" spans="1:12">
      <c r="A6120" t="s">
        <v>4</v>
      </c>
      <c r="B6120" s="4" t="s">
        <v>5</v>
      </c>
    </row>
    <row r="6121" spans="1:12">
      <c r="A6121" t="n">
        <v>41141</v>
      </c>
      <c r="B6121" s="53" t="n">
        <v>28</v>
      </c>
    </row>
    <row r="6122" spans="1:12">
      <c r="A6122" t="s">
        <v>4</v>
      </c>
      <c r="B6122" s="4" t="s">
        <v>5</v>
      </c>
      <c r="C6122" s="4" t="s">
        <v>20</v>
      </c>
    </row>
    <row r="6123" spans="1:12">
      <c r="A6123" t="n">
        <v>41142</v>
      </c>
      <c r="B6123" s="17" t="n">
        <v>3</v>
      </c>
      <c r="C6123" s="11" t="n">
        <f t="normal" ca="1">A6345</f>
        <v>0</v>
      </c>
    </row>
    <row r="6124" spans="1:12">
      <c r="A6124" t="s">
        <v>4</v>
      </c>
      <c r="B6124" s="4" t="s">
        <v>5</v>
      </c>
      <c r="C6124" s="4" t="s">
        <v>13</v>
      </c>
      <c r="D6124" s="4" t="s">
        <v>10</v>
      </c>
      <c r="E6124" s="4" t="s">
        <v>13</v>
      </c>
      <c r="F6124" s="4" t="s">
        <v>20</v>
      </c>
    </row>
    <row r="6125" spans="1:12">
      <c r="A6125" t="n">
        <v>41147</v>
      </c>
      <c r="B6125" s="10" t="n">
        <v>5</v>
      </c>
      <c r="C6125" s="7" t="n">
        <v>30</v>
      </c>
      <c r="D6125" s="7" t="n">
        <v>8953</v>
      </c>
      <c r="E6125" s="7" t="n">
        <v>1</v>
      </c>
      <c r="F6125" s="11" t="n">
        <f t="normal" ca="1">A6151</f>
        <v>0</v>
      </c>
    </row>
    <row r="6126" spans="1:12">
      <c r="A6126" t="s">
        <v>4</v>
      </c>
      <c r="B6126" s="4" t="s">
        <v>5</v>
      </c>
      <c r="C6126" s="4" t="s">
        <v>13</v>
      </c>
      <c r="D6126" s="4" t="s">
        <v>10</v>
      </c>
      <c r="E6126" s="4" t="s">
        <v>13</v>
      </c>
      <c r="F6126" s="4" t="s">
        <v>13</v>
      </c>
      <c r="G6126" s="4" t="s">
        <v>20</v>
      </c>
    </row>
    <row r="6127" spans="1:12">
      <c r="A6127" t="n">
        <v>41156</v>
      </c>
      <c r="B6127" s="10" t="n">
        <v>5</v>
      </c>
      <c r="C6127" s="7" t="n">
        <v>30</v>
      </c>
      <c r="D6127" s="7" t="n">
        <v>0</v>
      </c>
      <c r="E6127" s="7" t="n">
        <v>8</v>
      </c>
      <c r="F6127" s="7" t="n">
        <v>1</v>
      </c>
      <c r="G6127" s="11" t="n">
        <f t="normal" ca="1">A6133</f>
        <v>0</v>
      </c>
    </row>
    <row r="6128" spans="1:12">
      <c r="A6128" t="s">
        <v>4</v>
      </c>
      <c r="B6128" s="4" t="s">
        <v>5</v>
      </c>
      <c r="C6128" s="4" t="s">
        <v>13</v>
      </c>
      <c r="D6128" s="4" t="s">
        <v>6</v>
      </c>
    </row>
    <row r="6129" spans="1:9">
      <c r="A6129" t="n">
        <v>41166</v>
      </c>
      <c r="B6129" s="8" t="n">
        <v>2</v>
      </c>
      <c r="C6129" s="7" t="n">
        <v>11</v>
      </c>
      <c r="D6129" s="7" t="s">
        <v>239</v>
      </c>
    </row>
    <row r="6130" spans="1:9">
      <c r="A6130" t="s">
        <v>4</v>
      </c>
      <c r="B6130" s="4" t="s">
        <v>5</v>
      </c>
      <c r="C6130" s="4" t="s">
        <v>20</v>
      </c>
    </row>
    <row r="6131" spans="1:9">
      <c r="A6131" t="n">
        <v>41186</v>
      </c>
      <c r="B6131" s="17" t="n">
        <v>3</v>
      </c>
      <c r="C6131" s="11" t="n">
        <f t="normal" ca="1">A6149</f>
        <v>0</v>
      </c>
    </row>
    <row r="6132" spans="1:9">
      <c r="A6132" t="s">
        <v>4</v>
      </c>
      <c r="B6132" s="4" t="s">
        <v>5</v>
      </c>
      <c r="C6132" s="4" t="s">
        <v>10</v>
      </c>
      <c r="D6132" s="4" t="s">
        <v>13</v>
      </c>
      <c r="E6132" s="4" t="s">
        <v>13</v>
      </c>
      <c r="F6132" s="4" t="s">
        <v>6</v>
      </c>
    </row>
    <row r="6133" spans="1:9">
      <c r="A6133" t="n">
        <v>41191</v>
      </c>
      <c r="B6133" s="22" t="n">
        <v>20</v>
      </c>
      <c r="C6133" s="7" t="n">
        <v>65534</v>
      </c>
      <c r="D6133" s="7" t="n">
        <v>3</v>
      </c>
      <c r="E6133" s="7" t="n">
        <v>10</v>
      </c>
      <c r="F6133" s="7" t="s">
        <v>201</v>
      </c>
    </row>
    <row r="6134" spans="1:9">
      <c r="A6134" t="s">
        <v>4</v>
      </c>
      <c r="B6134" s="4" t="s">
        <v>5</v>
      </c>
      <c r="C6134" s="4" t="s">
        <v>10</v>
      </c>
    </row>
    <row r="6135" spans="1:9">
      <c r="A6135" t="n">
        <v>41212</v>
      </c>
      <c r="B6135" s="35" t="n">
        <v>16</v>
      </c>
      <c r="C6135" s="7" t="n">
        <v>0</v>
      </c>
    </row>
    <row r="6136" spans="1:9">
      <c r="A6136" t="s">
        <v>4</v>
      </c>
      <c r="B6136" s="4" t="s">
        <v>5</v>
      </c>
      <c r="C6136" s="4" t="s">
        <v>13</v>
      </c>
      <c r="D6136" s="4" t="s">
        <v>9</v>
      </c>
    </row>
    <row r="6137" spans="1:9">
      <c r="A6137" t="n">
        <v>41215</v>
      </c>
      <c r="B6137" s="49" t="n">
        <v>74</v>
      </c>
      <c r="C6137" s="7" t="n">
        <v>48</v>
      </c>
      <c r="D6137" s="7" t="n">
        <v>1088</v>
      </c>
    </row>
    <row r="6138" spans="1:9">
      <c r="A6138" t="s">
        <v>4</v>
      </c>
      <c r="B6138" s="4" t="s">
        <v>5</v>
      </c>
      <c r="C6138" s="4" t="s">
        <v>13</v>
      </c>
      <c r="D6138" s="4" t="s">
        <v>10</v>
      </c>
    </row>
    <row r="6139" spans="1:9">
      <c r="A6139" t="n">
        <v>41221</v>
      </c>
      <c r="B6139" s="27" t="n">
        <v>22</v>
      </c>
      <c r="C6139" s="7" t="n">
        <v>10</v>
      </c>
      <c r="D6139" s="7" t="n">
        <v>0</v>
      </c>
    </row>
    <row r="6140" spans="1:9">
      <c r="A6140" t="s">
        <v>4</v>
      </c>
      <c r="B6140" s="4" t="s">
        <v>5</v>
      </c>
      <c r="C6140" s="4" t="s">
        <v>13</v>
      </c>
      <c r="D6140" s="4" t="s">
        <v>10</v>
      </c>
      <c r="E6140" s="4" t="s">
        <v>6</v>
      </c>
    </row>
    <row r="6141" spans="1:9">
      <c r="A6141" t="n">
        <v>41225</v>
      </c>
      <c r="B6141" s="40" t="n">
        <v>51</v>
      </c>
      <c r="C6141" s="7" t="n">
        <v>4</v>
      </c>
      <c r="D6141" s="7" t="n">
        <v>65534</v>
      </c>
      <c r="E6141" s="7" t="s">
        <v>158</v>
      </c>
    </row>
    <row r="6142" spans="1:9">
      <c r="A6142" t="s">
        <v>4</v>
      </c>
      <c r="B6142" s="4" t="s">
        <v>5</v>
      </c>
      <c r="C6142" s="4" t="s">
        <v>10</v>
      </c>
    </row>
    <row r="6143" spans="1:9">
      <c r="A6143" t="n">
        <v>41238</v>
      </c>
      <c r="B6143" s="35" t="n">
        <v>16</v>
      </c>
      <c r="C6143" s="7" t="n">
        <v>0</v>
      </c>
    </row>
    <row r="6144" spans="1:9">
      <c r="A6144" t="s">
        <v>4</v>
      </c>
      <c r="B6144" s="4" t="s">
        <v>5</v>
      </c>
      <c r="C6144" s="4" t="s">
        <v>10</v>
      </c>
      <c r="D6144" s="4" t="s">
        <v>72</v>
      </c>
      <c r="E6144" s="4" t="s">
        <v>13</v>
      </c>
      <c r="F6144" s="4" t="s">
        <v>13</v>
      </c>
      <c r="G6144" s="4" t="s">
        <v>72</v>
      </c>
      <c r="H6144" s="4" t="s">
        <v>13</v>
      </c>
      <c r="I6144" s="4" t="s">
        <v>13</v>
      </c>
    </row>
    <row r="6145" spans="1:9">
      <c r="A6145" t="n">
        <v>41241</v>
      </c>
      <c r="B6145" s="52" t="n">
        <v>26</v>
      </c>
      <c r="C6145" s="7" t="n">
        <v>65534</v>
      </c>
      <c r="D6145" s="7" t="s">
        <v>240</v>
      </c>
      <c r="E6145" s="7" t="n">
        <v>2</v>
      </c>
      <c r="F6145" s="7" t="n">
        <v>3</v>
      </c>
      <c r="G6145" s="7" t="s">
        <v>241</v>
      </c>
      <c r="H6145" s="7" t="n">
        <v>2</v>
      </c>
      <c r="I6145" s="7" t="n">
        <v>0</v>
      </c>
    </row>
    <row r="6146" spans="1:9">
      <c r="A6146" t="s">
        <v>4</v>
      </c>
      <c r="B6146" s="4" t="s">
        <v>5</v>
      </c>
    </row>
    <row r="6147" spans="1:9">
      <c r="A6147" t="n">
        <v>41434</v>
      </c>
      <c r="B6147" s="53" t="n">
        <v>28</v>
      </c>
    </row>
    <row r="6148" spans="1:9">
      <c r="A6148" t="s">
        <v>4</v>
      </c>
      <c r="B6148" s="4" t="s">
        <v>5</v>
      </c>
      <c r="C6148" s="4" t="s">
        <v>20</v>
      </c>
    </row>
    <row r="6149" spans="1:9">
      <c r="A6149" t="n">
        <v>41435</v>
      </c>
      <c r="B6149" s="17" t="n">
        <v>3</v>
      </c>
      <c r="C6149" s="11" t="n">
        <f t="normal" ca="1">A6345</f>
        <v>0</v>
      </c>
    </row>
    <row r="6150" spans="1:9">
      <c r="A6150" t="s">
        <v>4</v>
      </c>
      <c r="B6150" s="4" t="s">
        <v>5</v>
      </c>
      <c r="C6150" s="4" t="s">
        <v>13</v>
      </c>
      <c r="D6150" s="4" t="s">
        <v>10</v>
      </c>
      <c r="E6150" s="4" t="s">
        <v>13</v>
      </c>
      <c r="F6150" s="4" t="s">
        <v>20</v>
      </c>
    </row>
    <row r="6151" spans="1:9">
      <c r="A6151" t="n">
        <v>41440</v>
      </c>
      <c r="B6151" s="10" t="n">
        <v>5</v>
      </c>
      <c r="C6151" s="7" t="n">
        <v>30</v>
      </c>
      <c r="D6151" s="7" t="n">
        <v>8950</v>
      </c>
      <c r="E6151" s="7" t="n">
        <v>1</v>
      </c>
      <c r="F6151" s="11" t="n">
        <f t="normal" ca="1">A6183</f>
        <v>0</v>
      </c>
    </row>
    <row r="6152" spans="1:9">
      <c r="A6152" t="s">
        <v>4</v>
      </c>
      <c r="B6152" s="4" t="s">
        <v>5</v>
      </c>
      <c r="C6152" s="4" t="s">
        <v>10</v>
      </c>
      <c r="D6152" s="4" t="s">
        <v>13</v>
      </c>
      <c r="E6152" s="4" t="s">
        <v>13</v>
      </c>
      <c r="F6152" s="4" t="s">
        <v>6</v>
      </c>
    </row>
    <row r="6153" spans="1:9">
      <c r="A6153" t="n">
        <v>41449</v>
      </c>
      <c r="B6153" s="22" t="n">
        <v>20</v>
      </c>
      <c r="C6153" s="7" t="n">
        <v>65534</v>
      </c>
      <c r="D6153" s="7" t="n">
        <v>3</v>
      </c>
      <c r="E6153" s="7" t="n">
        <v>10</v>
      </c>
      <c r="F6153" s="7" t="s">
        <v>201</v>
      </c>
    </row>
    <row r="6154" spans="1:9">
      <c r="A6154" t="s">
        <v>4</v>
      </c>
      <c r="B6154" s="4" t="s">
        <v>5</v>
      </c>
      <c r="C6154" s="4" t="s">
        <v>10</v>
      </c>
    </row>
    <row r="6155" spans="1:9">
      <c r="A6155" t="n">
        <v>41470</v>
      </c>
      <c r="B6155" s="35" t="n">
        <v>16</v>
      </c>
      <c r="C6155" s="7" t="n">
        <v>0</v>
      </c>
    </row>
    <row r="6156" spans="1:9">
      <c r="A6156" t="s">
        <v>4</v>
      </c>
      <c r="B6156" s="4" t="s">
        <v>5</v>
      </c>
      <c r="C6156" s="4" t="s">
        <v>13</v>
      </c>
      <c r="D6156" s="4" t="s">
        <v>10</v>
      </c>
    </row>
    <row r="6157" spans="1:9">
      <c r="A6157" t="n">
        <v>41473</v>
      </c>
      <c r="B6157" s="27" t="n">
        <v>22</v>
      </c>
      <c r="C6157" s="7" t="n">
        <v>10</v>
      </c>
      <c r="D6157" s="7" t="n">
        <v>0</v>
      </c>
    </row>
    <row r="6158" spans="1:9">
      <c r="A6158" t="s">
        <v>4</v>
      </c>
      <c r="B6158" s="4" t="s">
        <v>5</v>
      </c>
      <c r="C6158" s="4" t="s">
        <v>13</v>
      </c>
      <c r="D6158" s="4" t="s">
        <v>10</v>
      </c>
      <c r="E6158" s="4" t="s">
        <v>13</v>
      </c>
      <c r="F6158" s="4" t="s">
        <v>13</v>
      </c>
      <c r="G6158" s="4" t="s">
        <v>20</v>
      </c>
    </row>
    <row r="6159" spans="1:9">
      <c r="A6159" t="n">
        <v>41477</v>
      </c>
      <c r="B6159" s="10" t="n">
        <v>5</v>
      </c>
      <c r="C6159" s="7" t="n">
        <v>30</v>
      </c>
      <c r="D6159" s="7" t="n">
        <v>0</v>
      </c>
      <c r="E6159" s="7" t="n">
        <v>8</v>
      </c>
      <c r="F6159" s="7" t="n">
        <v>1</v>
      </c>
      <c r="G6159" s="11" t="n">
        <f t="normal" ca="1">A6173</f>
        <v>0</v>
      </c>
    </row>
    <row r="6160" spans="1:9">
      <c r="A6160" t="s">
        <v>4</v>
      </c>
      <c r="B6160" s="4" t="s">
        <v>5</v>
      </c>
      <c r="C6160" s="4" t="s">
        <v>13</v>
      </c>
      <c r="D6160" s="4" t="s">
        <v>10</v>
      </c>
      <c r="E6160" s="4" t="s">
        <v>6</v>
      </c>
    </row>
    <row r="6161" spans="1:9">
      <c r="A6161" t="n">
        <v>41487</v>
      </c>
      <c r="B6161" s="40" t="n">
        <v>51</v>
      </c>
      <c r="C6161" s="7" t="n">
        <v>4</v>
      </c>
      <c r="D6161" s="7" t="n">
        <v>65534</v>
      </c>
      <c r="E6161" s="7" t="s">
        <v>158</v>
      </c>
    </row>
    <row r="6162" spans="1:9">
      <c r="A6162" t="s">
        <v>4</v>
      </c>
      <c r="B6162" s="4" t="s">
        <v>5</v>
      </c>
      <c r="C6162" s="4" t="s">
        <v>10</v>
      </c>
    </row>
    <row r="6163" spans="1:9">
      <c r="A6163" t="n">
        <v>41500</v>
      </c>
      <c r="B6163" s="35" t="n">
        <v>16</v>
      </c>
      <c r="C6163" s="7" t="n">
        <v>0</v>
      </c>
    </row>
    <row r="6164" spans="1:9">
      <c r="A6164" t="s">
        <v>4</v>
      </c>
      <c r="B6164" s="4" t="s">
        <v>5</v>
      </c>
      <c r="C6164" s="4" t="s">
        <v>10</v>
      </c>
      <c r="D6164" s="4" t="s">
        <v>72</v>
      </c>
      <c r="E6164" s="4" t="s">
        <v>13</v>
      </c>
      <c r="F6164" s="4" t="s">
        <v>13</v>
      </c>
      <c r="G6164" s="4" t="s">
        <v>72</v>
      </c>
      <c r="H6164" s="4" t="s">
        <v>13</v>
      </c>
      <c r="I6164" s="4" t="s">
        <v>13</v>
      </c>
      <c r="J6164" s="4" t="s">
        <v>72</v>
      </c>
      <c r="K6164" s="4" t="s">
        <v>13</v>
      </c>
      <c r="L6164" s="4" t="s">
        <v>13</v>
      </c>
      <c r="M6164" s="4" t="s">
        <v>72</v>
      </c>
      <c r="N6164" s="4" t="s">
        <v>13</v>
      </c>
      <c r="O6164" s="4" t="s">
        <v>13</v>
      </c>
    </row>
    <row r="6165" spans="1:9">
      <c r="A6165" t="n">
        <v>41503</v>
      </c>
      <c r="B6165" s="52" t="n">
        <v>26</v>
      </c>
      <c r="C6165" s="7" t="n">
        <v>65534</v>
      </c>
      <c r="D6165" s="7" t="s">
        <v>242</v>
      </c>
      <c r="E6165" s="7" t="n">
        <v>2</v>
      </c>
      <c r="F6165" s="7" t="n">
        <v>3</v>
      </c>
      <c r="G6165" s="7" t="s">
        <v>243</v>
      </c>
      <c r="H6165" s="7" t="n">
        <v>2</v>
      </c>
      <c r="I6165" s="7" t="n">
        <v>3</v>
      </c>
      <c r="J6165" s="7" t="s">
        <v>244</v>
      </c>
      <c r="K6165" s="7" t="n">
        <v>2</v>
      </c>
      <c r="L6165" s="7" t="n">
        <v>3</v>
      </c>
      <c r="M6165" s="7" t="s">
        <v>245</v>
      </c>
      <c r="N6165" s="7" t="n">
        <v>2</v>
      </c>
      <c r="O6165" s="7" t="n">
        <v>0</v>
      </c>
    </row>
    <row r="6166" spans="1:9">
      <c r="A6166" t="s">
        <v>4</v>
      </c>
      <c r="B6166" s="4" t="s">
        <v>5</v>
      </c>
    </row>
    <row r="6167" spans="1:9">
      <c r="A6167" t="n">
        <v>41783</v>
      </c>
      <c r="B6167" s="53" t="n">
        <v>28</v>
      </c>
    </row>
    <row r="6168" spans="1:9">
      <c r="A6168" t="s">
        <v>4</v>
      </c>
      <c r="B6168" s="4" t="s">
        <v>5</v>
      </c>
      <c r="C6168" s="4" t="s">
        <v>10</v>
      </c>
    </row>
    <row r="6169" spans="1:9">
      <c r="A6169" t="n">
        <v>41784</v>
      </c>
      <c r="B6169" s="12" t="n">
        <v>12</v>
      </c>
      <c r="C6169" s="7" t="n">
        <v>0</v>
      </c>
    </row>
    <row r="6170" spans="1:9">
      <c r="A6170" t="s">
        <v>4</v>
      </c>
      <c r="B6170" s="4" t="s">
        <v>5</v>
      </c>
      <c r="C6170" s="4" t="s">
        <v>20</v>
      </c>
    </row>
    <row r="6171" spans="1:9">
      <c r="A6171" t="n">
        <v>41787</v>
      </c>
      <c r="B6171" s="17" t="n">
        <v>3</v>
      </c>
      <c r="C6171" s="11" t="n">
        <f t="normal" ca="1">A6181</f>
        <v>0</v>
      </c>
    </row>
    <row r="6172" spans="1:9">
      <c r="A6172" t="s">
        <v>4</v>
      </c>
      <c r="B6172" s="4" t="s">
        <v>5</v>
      </c>
      <c r="C6172" s="4" t="s">
        <v>13</v>
      </c>
      <c r="D6172" s="4" t="s">
        <v>10</v>
      </c>
      <c r="E6172" s="4" t="s">
        <v>6</v>
      </c>
    </row>
    <row r="6173" spans="1:9">
      <c r="A6173" t="n">
        <v>41792</v>
      </c>
      <c r="B6173" s="40" t="n">
        <v>51</v>
      </c>
      <c r="C6173" s="7" t="n">
        <v>4</v>
      </c>
      <c r="D6173" s="7" t="n">
        <v>65534</v>
      </c>
      <c r="E6173" s="7" t="s">
        <v>158</v>
      </c>
    </row>
    <row r="6174" spans="1:9">
      <c r="A6174" t="s">
        <v>4</v>
      </c>
      <c r="B6174" s="4" t="s">
        <v>5</v>
      </c>
      <c r="C6174" s="4" t="s">
        <v>10</v>
      </c>
    </row>
    <row r="6175" spans="1:9">
      <c r="A6175" t="n">
        <v>41805</v>
      </c>
      <c r="B6175" s="35" t="n">
        <v>16</v>
      </c>
      <c r="C6175" s="7" t="n">
        <v>0</v>
      </c>
    </row>
    <row r="6176" spans="1:9">
      <c r="A6176" t="s">
        <v>4</v>
      </c>
      <c r="B6176" s="4" t="s">
        <v>5</v>
      </c>
      <c r="C6176" s="4" t="s">
        <v>10</v>
      </c>
      <c r="D6176" s="4" t="s">
        <v>72</v>
      </c>
      <c r="E6176" s="4" t="s">
        <v>13</v>
      </c>
      <c r="F6176" s="4" t="s">
        <v>13</v>
      </c>
      <c r="G6176" s="4" t="s">
        <v>72</v>
      </c>
      <c r="H6176" s="4" t="s">
        <v>13</v>
      </c>
      <c r="I6176" s="4" t="s">
        <v>13</v>
      </c>
    </row>
    <row r="6177" spans="1:15">
      <c r="A6177" t="n">
        <v>41808</v>
      </c>
      <c r="B6177" s="52" t="n">
        <v>26</v>
      </c>
      <c r="C6177" s="7" t="n">
        <v>65534</v>
      </c>
      <c r="D6177" s="7" t="s">
        <v>246</v>
      </c>
      <c r="E6177" s="7" t="n">
        <v>2</v>
      </c>
      <c r="F6177" s="7" t="n">
        <v>3</v>
      </c>
      <c r="G6177" s="7" t="s">
        <v>247</v>
      </c>
      <c r="H6177" s="7" t="n">
        <v>2</v>
      </c>
      <c r="I6177" s="7" t="n">
        <v>0</v>
      </c>
    </row>
    <row r="6178" spans="1:15">
      <c r="A6178" t="s">
        <v>4</v>
      </c>
      <c r="B6178" s="4" t="s">
        <v>5</v>
      </c>
    </row>
    <row r="6179" spans="1:15">
      <c r="A6179" t="n">
        <v>41946</v>
      </c>
      <c r="B6179" s="53" t="n">
        <v>28</v>
      </c>
    </row>
    <row r="6180" spans="1:15">
      <c r="A6180" t="s">
        <v>4</v>
      </c>
      <c r="B6180" s="4" t="s">
        <v>5</v>
      </c>
      <c r="C6180" s="4" t="s">
        <v>20</v>
      </c>
    </row>
    <row r="6181" spans="1:15">
      <c r="A6181" t="n">
        <v>41947</v>
      </c>
      <c r="B6181" s="17" t="n">
        <v>3</v>
      </c>
      <c r="C6181" s="11" t="n">
        <f t="normal" ca="1">A6345</f>
        <v>0</v>
      </c>
    </row>
    <row r="6182" spans="1:15">
      <c r="A6182" t="s">
        <v>4</v>
      </c>
      <c r="B6182" s="4" t="s">
        <v>5</v>
      </c>
      <c r="C6182" s="4" t="s">
        <v>13</v>
      </c>
      <c r="D6182" s="4" t="s">
        <v>10</v>
      </c>
      <c r="E6182" s="4" t="s">
        <v>13</v>
      </c>
      <c r="F6182" s="4" t="s">
        <v>20</v>
      </c>
    </row>
    <row r="6183" spans="1:15">
      <c r="A6183" t="n">
        <v>41952</v>
      </c>
      <c r="B6183" s="10" t="n">
        <v>5</v>
      </c>
      <c r="C6183" s="7" t="n">
        <v>30</v>
      </c>
      <c r="D6183" s="7" t="n">
        <v>8949</v>
      </c>
      <c r="E6183" s="7" t="n">
        <v>1</v>
      </c>
      <c r="F6183" s="11" t="n">
        <f t="normal" ca="1">A6201</f>
        <v>0</v>
      </c>
    </row>
    <row r="6184" spans="1:15">
      <c r="A6184" t="s">
        <v>4</v>
      </c>
      <c r="B6184" s="4" t="s">
        <v>5</v>
      </c>
      <c r="C6184" s="4" t="s">
        <v>10</v>
      </c>
      <c r="D6184" s="4" t="s">
        <v>13</v>
      </c>
      <c r="E6184" s="4" t="s">
        <v>13</v>
      </c>
      <c r="F6184" s="4" t="s">
        <v>6</v>
      </c>
    </row>
    <row r="6185" spans="1:15">
      <c r="A6185" t="n">
        <v>41961</v>
      </c>
      <c r="B6185" s="22" t="n">
        <v>20</v>
      </c>
      <c r="C6185" s="7" t="n">
        <v>65534</v>
      </c>
      <c r="D6185" s="7" t="n">
        <v>3</v>
      </c>
      <c r="E6185" s="7" t="n">
        <v>10</v>
      </c>
      <c r="F6185" s="7" t="s">
        <v>201</v>
      </c>
    </row>
    <row r="6186" spans="1:15">
      <c r="A6186" t="s">
        <v>4</v>
      </c>
      <c r="B6186" s="4" t="s">
        <v>5</v>
      </c>
      <c r="C6186" s="4" t="s">
        <v>10</v>
      </c>
    </row>
    <row r="6187" spans="1:15">
      <c r="A6187" t="n">
        <v>41982</v>
      </c>
      <c r="B6187" s="35" t="n">
        <v>16</v>
      </c>
      <c r="C6187" s="7" t="n">
        <v>0</v>
      </c>
    </row>
    <row r="6188" spans="1:15">
      <c r="A6188" t="s">
        <v>4</v>
      </c>
      <c r="B6188" s="4" t="s">
        <v>5</v>
      </c>
      <c r="C6188" s="4" t="s">
        <v>13</v>
      </c>
      <c r="D6188" s="4" t="s">
        <v>10</v>
      </c>
    </row>
    <row r="6189" spans="1:15">
      <c r="A6189" t="n">
        <v>41985</v>
      </c>
      <c r="B6189" s="27" t="n">
        <v>22</v>
      </c>
      <c r="C6189" s="7" t="n">
        <v>10</v>
      </c>
      <c r="D6189" s="7" t="n">
        <v>0</v>
      </c>
    </row>
    <row r="6190" spans="1:15">
      <c r="A6190" t="s">
        <v>4</v>
      </c>
      <c r="B6190" s="4" t="s">
        <v>5</v>
      </c>
      <c r="C6190" s="4" t="s">
        <v>13</v>
      </c>
      <c r="D6190" s="4" t="s">
        <v>10</v>
      </c>
      <c r="E6190" s="4" t="s">
        <v>6</v>
      </c>
    </row>
    <row r="6191" spans="1:15">
      <c r="A6191" t="n">
        <v>41989</v>
      </c>
      <c r="B6191" s="40" t="n">
        <v>51</v>
      </c>
      <c r="C6191" s="7" t="n">
        <v>4</v>
      </c>
      <c r="D6191" s="7" t="n">
        <v>65534</v>
      </c>
      <c r="E6191" s="7" t="s">
        <v>158</v>
      </c>
    </row>
    <row r="6192" spans="1:15">
      <c r="A6192" t="s">
        <v>4</v>
      </c>
      <c r="B6192" s="4" t="s">
        <v>5</v>
      </c>
      <c r="C6192" s="4" t="s">
        <v>10</v>
      </c>
    </row>
    <row r="6193" spans="1:9">
      <c r="A6193" t="n">
        <v>42002</v>
      </c>
      <c r="B6193" s="35" t="n">
        <v>16</v>
      </c>
      <c r="C6193" s="7" t="n">
        <v>0</v>
      </c>
    </row>
    <row r="6194" spans="1:9">
      <c r="A6194" t="s">
        <v>4</v>
      </c>
      <c r="B6194" s="4" t="s">
        <v>5</v>
      </c>
      <c r="C6194" s="4" t="s">
        <v>10</v>
      </c>
      <c r="D6194" s="4" t="s">
        <v>72</v>
      </c>
      <c r="E6194" s="4" t="s">
        <v>13</v>
      </c>
      <c r="F6194" s="4" t="s">
        <v>13</v>
      </c>
      <c r="G6194" s="4" t="s">
        <v>72</v>
      </c>
      <c r="H6194" s="4" t="s">
        <v>13</v>
      </c>
      <c r="I6194" s="4" t="s">
        <v>13</v>
      </c>
      <c r="J6194" s="4" t="s">
        <v>72</v>
      </c>
      <c r="K6194" s="4" t="s">
        <v>13</v>
      </c>
      <c r="L6194" s="4" t="s">
        <v>13</v>
      </c>
    </row>
    <row r="6195" spans="1:9">
      <c r="A6195" t="n">
        <v>42005</v>
      </c>
      <c r="B6195" s="52" t="n">
        <v>26</v>
      </c>
      <c r="C6195" s="7" t="n">
        <v>65534</v>
      </c>
      <c r="D6195" s="7" t="s">
        <v>248</v>
      </c>
      <c r="E6195" s="7" t="n">
        <v>2</v>
      </c>
      <c r="F6195" s="7" t="n">
        <v>3</v>
      </c>
      <c r="G6195" s="7" t="s">
        <v>249</v>
      </c>
      <c r="H6195" s="7" t="n">
        <v>2</v>
      </c>
      <c r="I6195" s="7" t="n">
        <v>3</v>
      </c>
      <c r="J6195" s="7" t="s">
        <v>250</v>
      </c>
      <c r="K6195" s="7" t="n">
        <v>2</v>
      </c>
      <c r="L6195" s="7" t="n">
        <v>0</v>
      </c>
    </row>
    <row r="6196" spans="1:9">
      <c r="A6196" t="s">
        <v>4</v>
      </c>
      <c r="B6196" s="4" t="s">
        <v>5</v>
      </c>
    </row>
    <row r="6197" spans="1:9">
      <c r="A6197" t="n">
        <v>42192</v>
      </c>
      <c r="B6197" s="53" t="n">
        <v>28</v>
      </c>
    </row>
    <row r="6198" spans="1:9">
      <c r="A6198" t="s">
        <v>4</v>
      </c>
      <c r="B6198" s="4" t="s">
        <v>5</v>
      </c>
      <c r="C6198" s="4" t="s">
        <v>20</v>
      </c>
    </row>
    <row r="6199" spans="1:9">
      <c r="A6199" t="n">
        <v>42193</v>
      </c>
      <c r="B6199" s="17" t="n">
        <v>3</v>
      </c>
      <c r="C6199" s="11" t="n">
        <f t="normal" ca="1">A6345</f>
        <v>0</v>
      </c>
    </row>
    <row r="6200" spans="1:9">
      <c r="A6200" t="s">
        <v>4</v>
      </c>
      <c r="B6200" s="4" t="s">
        <v>5</v>
      </c>
      <c r="C6200" s="4" t="s">
        <v>13</v>
      </c>
      <c r="D6200" s="4" t="s">
        <v>10</v>
      </c>
      <c r="E6200" s="4" t="s">
        <v>13</v>
      </c>
      <c r="F6200" s="4" t="s">
        <v>20</v>
      </c>
    </row>
    <row r="6201" spans="1:9">
      <c r="A6201" t="n">
        <v>42198</v>
      </c>
      <c r="B6201" s="10" t="n">
        <v>5</v>
      </c>
      <c r="C6201" s="7" t="n">
        <v>30</v>
      </c>
      <c r="D6201" s="7" t="n">
        <v>8944</v>
      </c>
      <c r="E6201" s="7" t="n">
        <v>1</v>
      </c>
      <c r="F6201" s="11" t="n">
        <f t="normal" ca="1">A6205</f>
        <v>0</v>
      </c>
    </row>
    <row r="6202" spans="1:9">
      <c r="A6202" t="s">
        <v>4</v>
      </c>
      <c r="B6202" s="4" t="s">
        <v>5</v>
      </c>
      <c r="C6202" s="4" t="s">
        <v>20</v>
      </c>
    </row>
    <row r="6203" spans="1:9">
      <c r="A6203" t="n">
        <v>42207</v>
      </c>
      <c r="B6203" s="17" t="n">
        <v>3</v>
      </c>
      <c r="C6203" s="11" t="n">
        <f t="normal" ca="1">A6345</f>
        <v>0</v>
      </c>
    </row>
    <row r="6204" spans="1:9">
      <c r="A6204" t="s">
        <v>4</v>
      </c>
      <c r="B6204" s="4" t="s">
        <v>5</v>
      </c>
      <c r="C6204" s="4" t="s">
        <v>13</v>
      </c>
      <c r="D6204" s="4" t="s">
        <v>10</v>
      </c>
      <c r="E6204" s="4" t="s">
        <v>13</v>
      </c>
      <c r="F6204" s="4" t="s">
        <v>20</v>
      </c>
    </row>
    <row r="6205" spans="1:9">
      <c r="A6205" t="n">
        <v>42212</v>
      </c>
      <c r="B6205" s="10" t="n">
        <v>5</v>
      </c>
      <c r="C6205" s="7" t="n">
        <v>30</v>
      </c>
      <c r="D6205" s="7" t="n">
        <v>8434</v>
      </c>
      <c r="E6205" s="7" t="n">
        <v>1</v>
      </c>
      <c r="F6205" s="11" t="n">
        <f t="normal" ca="1">A6229</f>
        <v>0</v>
      </c>
    </row>
    <row r="6206" spans="1:9">
      <c r="A6206" t="s">
        <v>4</v>
      </c>
      <c r="B6206" s="4" t="s">
        <v>5</v>
      </c>
      <c r="C6206" s="4" t="s">
        <v>13</v>
      </c>
      <c r="D6206" s="4" t="s">
        <v>10</v>
      </c>
      <c r="E6206" s="4" t="s">
        <v>13</v>
      </c>
      <c r="F6206" s="4" t="s">
        <v>13</v>
      </c>
      <c r="G6206" s="4" t="s">
        <v>20</v>
      </c>
    </row>
    <row r="6207" spans="1:9">
      <c r="A6207" t="n">
        <v>42221</v>
      </c>
      <c r="B6207" s="10" t="n">
        <v>5</v>
      </c>
      <c r="C6207" s="7" t="n">
        <v>30</v>
      </c>
      <c r="D6207" s="7" t="n">
        <v>0</v>
      </c>
      <c r="E6207" s="7" t="n">
        <v>8</v>
      </c>
      <c r="F6207" s="7" t="n">
        <v>1</v>
      </c>
      <c r="G6207" s="11" t="n">
        <f t="normal" ca="1">A6213</f>
        <v>0</v>
      </c>
    </row>
    <row r="6208" spans="1:9">
      <c r="A6208" t="s">
        <v>4</v>
      </c>
      <c r="B6208" s="4" t="s">
        <v>5</v>
      </c>
      <c r="C6208" s="4" t="s">
        <v>13</v>
      </c>
      <c r="D6208" s="4" t="s">
        <v>6</v>
      </c>
    </row>
    <row r="6209" spans="1:12">
      <c r="A6209" t="n">
        <v>42231</v>
      </c>
      <c r="B6209" s="8" t="n">
        <v>2</v>
      </c>
      <c r="C6209" s="7" t="n">
        <v>11</v>
      </c>
      <c r="D6209" s="7" t="s">
        <v>251</v>
      </c>
    </row>
    <row r="6210" spans="1:12">
      <c r="A6210" t="s">
        <v>4</v>
      </c>
      <c r="B6210" s="4" t="s">
        <v>5</v>
      </c>
      <c r="C6210" s="4" t="s">
        <v>20</v>
      </c>
    </row>
    <row r="6211" spans="1:12">
      <c r="A6211" t="n">
        <v>42251</v>
      </c>
      <c r="B6211" s="17" t="n">
        <v>3</v>
      </c>
      <c r="C6211" s="11" t="n">
        <f t="normal" ca="1">A6227</f>
        <v>0</v>
      </c>
    </row>
    <row r="6212" spans="1:12">
      <c r="A6212" t="s">
        <v>4</v>
      </c>
      <c r="B6212" s="4" t="s">
        <v>5</v>
      </c>
      <c r="C6212" s="4" t="s">
        <v>10</v>
      </c>
      <c r="D6212" s="4" t="s">
        <v>13</v>
      </c>
      <c r="E6212" s="4" t="s">
        <v>13</v>
      </c>
      <c r="F6212" s="4" t="s">
        <v>6</v>
      </c>
    </row>
    <row r="6213" spans="1:12">
      <c r="A6213" t="n">
        <v>42256</v>
      </c>
      <c r="B6213" s="22" t="n">
        <v>20</v>
      </c>
      <c r="C6213" s="7" t="n">
        <v>65534</v>
      </c>
      <c r="D6213" s="7" t="n">
        <v>3</v>
      </c>
      <c r="E6213" s="7" t="n">
        <v>10</v>
      </c>
      <c r="F6213" s="7" t="s">
        <v>201</v>
      </c>
    </row>
    <row r="6214" spans="1:12">
      <c r="A6214" t="s">
        <v>4</v>
      </c>
      <c r="B6214" s="4" t="s">
        <v>5</v>
      </c>
      <c r="C6214" s="4" t="s">
        <v>10</v>
      </c>
    </row>
    <row r="6215" spans="1:12">
      <c r="A6215" t="n">
        <v>42277</v>
      </c>
      <c r="B6215" s="35" t="n">
        <v>16</v>
      </c>
      <c r="C6215" s="7" t="n">
        <v>0</v>
      </c>
    </row>
    <row r="6216" spans="1:12">
      <c r="A6216" t="s">
        <v>4</v>
      </c>
      <c r="B6216" s="4" t="s">
        <v>5</v>
      </c>
      <c r="C6216" s="4" t="s">
        <v>13</v>
      </c>
      <c r="D6216" s="4" t="s">
        <v>10</v>
      </c>
    </row>
    <row r="6217" spans="1:12">
      <c r="A6217" t="n">
        <v>42280</v>
      </c>
      <c r="B6217" s="27" t="n">
        <v>22</v>
      </c>
      <c r="C6217" s="7" t="n">
        <v>10</v>
      </c>
      <c r="D6217" s="7" t="n">
        <v>0</v>
      </c>
    </row>
    <row r="6218" spans="1:12">
      <c r="A6218" t="s">
        <v>4</v>
      </c>
      <c r="B6218" s="4" t="s">
        <v>5</v>
      </c>
      <c r="C6218" s="4" t="s">
        <v>13</v>
      </c>
      <c r="D6218" s="4" t="s">
        <v>10</v>
      </c>
      <c r="E6218" s="4" t="s">
        <v>6</v>
      </c>
    </row>
    <row r="6219" spans="1:12">
      <c r="A6219" t="n">
        <v>42284</v>
      </c>
      <c r="B6219" s="40" t="n">
        <v>51</v>
      </c>
      <c r="C6219" s="7" t="n">
        <v>4</v>
      </c>
      <c r="D6219" s="7" t="n">
        <v>65534</v>
      </c>
      <c r="E6219" s="7" t="s">
        <v>158</v>
      </c>
    </row>
    <row r="6220" spans="1:12">
      <c r="A6220" t="s">
        <v>4</v>
      </c>
      <c r="B6220" s="4" t="s">
        <v>5</v>
      </c>
      <c r="C6220" s="4" t="s">
        <v>10</v>
      </c>
    </row>
    <row r="6221" spans="1:12">
      <c r="A6221" t="n">
        <v>42297</v>
      </c>
      <c r="B6221" s="35" t="n">
        <v>16</v>
      </c>
      <c r="C6221" s="7" t="n">
        <v>0</v>
      </c>
    </row>
    <row r="6222" spans="1:12">
      <c r="A6222" t="s">
        <v>4</v>
      </c>
      <c r="B6222" s="4" t="s">
        <v>5</v>
      </c>
      <c r="C6222" s="4" t="s">
        <v>10</v>
      </c>
      <c r="D6222" s="4" t="s">
        <v>72</v>
      </c>
      <c r="E6222" s="4" t="s">
        <v>13</v>
      </c>
      <c r="F6222" s="4" t="s">
        <v>13</v>
      </c>
      <c r="G6222" s="4" t="s">
        <v>72</v>
      </c>
      <c r="H6222" s="4" t="s">
        <v>13</v>
      </c>
      <c r="I6222" s="4" t="s">
        <v>13</v>
      </c>
    </row>
    <row r="6223" spans="1:12">
      <c r="A6223" t="n">
        <v>42300</v>
      </c>
      <c r="B6223" s="52" t="n">
        <v>26</v>
      </c>
      <c r="C6223" s="7" t="n">
        <v>65534</v>
      </c>
      <c r="D6223" s="7" t="s">
        <v>252</v>
      </c>
      <c r="E6223" s="7" t="n">
        <v>2</v>
      </c>
      <c r="F6223" s="7" t="n">
        <v>3</v>
      </c>
      <c r="G6223" s="7" t="s">
        <v>253</v>
      </c>
      <c r="H6223" s="7" t="n">
        <v>2</v>
      </c>
      <c r="I6223" s="7" t="n">
        <v>0</v>
      </c>
    </row>
    <row r="6224" spans="1:12">
      <c r="A6224" t="s">
        <v>4</v>
      </c>
      <c r="B6224" s="4" t="s">
        <v>5</v>
      </c>
    </row>
    <row r="6225" spans="1:9">
      <c r="A6225" t="n">
        <v>42415</v>
      </c>
      <c r="B6225" s="53" t="n">
        <v>28</v>
      </c>
    </row>
    <row r="6226" spans="1:9">
      <c r="A6226" t="s">
        <v>4</v>
      </c>
      <c r="B6226" s="4" t="s">
        <v>5</v>
      </c>
      <c r="C6226" s="4" t="s">
        <v>20</v>
      </c>
    </row>
    <row r="6227" spans="1:9">
      <c r="A6227" t="n">
        <v>42416</v>
      </c>
      <c r="B6227" s="17" t="n">
        <v>3</v>
      </c>
      <c r="C6227" s="11" t="n">
        <f t="normal" ca="1">A6345</f>
        <v>0</v>
      </c>
    </row>
    <row r="6228" spans="1:9">
      <c r="A6228" t="s">
        <v>4</v>
      </c>
      <c r="B6228" s="4" t="s">
        <v>5</v>
      </c>
      <c r="C6228" s="4" t="s">
        <v>13</v>
      </c>
      <c r="D6228" s="4" t="s">
        <v>10</v>
      </c>
      <c r="E6228" s="4" t="s">
        <v>13</v>
      </c>
      <c r="F6228" s="4" t="s">
        <v>20</v>
      </c>
    </row>
    <row r="6229" spans="1:9">
      <c r="A6229" t="n">
        <v>42421</v>
      </c>
      <c r="B6229" s="10" t="n">
        <v>5</v>
      </c>
      <c r="C6229" s="7" t="n">
        <v>30</v>
      </c>
      <c r="D6229" s="7" t="n">
        <v>8433</v>
      </c>
      <c r="E6229" s="7" t="n">
        <v>1</v>
      </c>
      <c r="F6229" s="11" t="n">
        <f t="normal" ca="1">A6345</f>
        <v>0</v>
      </c>
    </row>
    <row r="6230" spans="1:9">
      <c r="A6230" t="s">
        <v>4</v>
      </c>
      <c r="B6230" s="4" t="s">
        <v>5</v>
      </c>
      <c r="C6230" s="4" t="s">
        <v>10</v>
      </c>
      <c r="D6230" s="4" t="s">
        <v>13</v>
      </c>
      <c r="E6230" s="4" t="s">
        <v>13</v>
      </c>
      <c r="F6230" s="4" t="s">
        <v>6</v>
      </c>
    </row>
    <row r="6231" spans="1:9">
      <c r="A6231" t="n">
        <v>42430</v>
      </c>
      <c r="B6231" s="22" t="n">
        <v>20</v>
      </c>
      <c r="C6231" s="7" t="n">
        <v>65534</v>
      </c>
      <c r="D6231" s="7" t="n">
        <v>3</v>
      </c>
      <c r="E6231" s="7" t="n">
        <v>10</v>
      </c>
      <c r="F6231" s="7" t="s">
        <v>201</v>
      </c>
    </row>
    <row r="6232" spans="1:9">
      <c r="A6232" t="s">
        <v>4</v>
      </c>
      <c r="B6232" s="4" t="s">
        <v>5</v>
      </c>
      <c r="C6232" s="4" t="s">
        <v>10</v>
      </c>
    </row>
    <row r="6233" spans="1:9">
      <c r="A6233" t="n">
        <v>42451</v>
      </c>
      <c r="B6233" s="35" t="n">
        <v>16</v>
      </c>
      <c r="C6233" s="7" t="n">
        <v>0</v>
      </c>
    </row>
    <row r="6234" spans="1:9">
      <c r="A6234" t="s">
        <v>4</v>
      </c>
      <c r="B6234" s="4" t="s">
        <v>5</v>
      </c>
      <c r="C6234" s="4" t="s">
        <v>13</v>
      </c>
      <c r="D6234" s="4" t="s">
        <v>10</v>
      </c>
    </row>
    <row r="6235" spans="1:9">
      <c r="A6235" t="n">
        <v>42454</v>
      </c>
      <c r="B6235" s="27" t="n">
        <v>22</v>
      </c>
      <c r="C6235" s="7" t="n">
        <v>10</v>
      </c>
      <c r="D6235" s="7" t="n">
        <v>0</v>
      </c>
    </row>
    <row r="6236" spans="1:9">
      <c r="A6236" t="s">
        <v>4</v>
      </c>
      <c r="B6236" s="4" t="s">
        <v>5</v>
      </c>
      <c r="C6236" s="4" t="s">
        <v>13</v>
      </c>
      <c r="D6236" s="4" t="s">
        <v>10</v>
      </c>
      <c r="E6236" s="4" t="s">
        <v>13</v>
      </c>
      <c r="F6236" s="4" t="s">
        <v>13</v>
      </c>
      <c r="G6236" s="4" t="s">
        <v>20</v>
      </c>
    </row>
    <row r="6237" spans="1:9">
      <c r="A6237" t="n">
        <v>42458</v>
      </c>
      <c r="B6237" s="10" t="n">
        <v>5</v>
      </c>
      <c r="C6237" s="7" t="n">
        <v>30</v>
      </c>
      <c r="D6237" s="7" t="n">
        <v>8322</v>
      </c>
      <c r="E6237" s="7" t="n">
        <v>8</v>
      </c>
      <c r="F6237" s="7" t="n">
        <v>1</v>
      </c>
      <c r="G6237" s="11" t="n">
        <f t="normal" ca="1">A6299</f>
        <v>0</v>
      </c>
    </row>
    <row r="6238" spans="1:9">
      <c r="A6238" t="s">
        <v>4</v>
      </c>
      <c r="B6238" s="4" t="s">
        <v>5</v>
      </c>
      <c r="C6238" s="4" t="s">
        <v>13</v>
      </c>
      <c r="D6238" s="4" t="s">
        <v>10</v>
      </c>
      <c r="E6238" s="4" t="s">
        <v>6</v>
      </c>
    </row>
    <row r="6239" spans="1:9">
      <c r="A6239" t="n">
        <v>42468</v>
      </c>
      <c r="B6239" s="40" t="n">
        <v>51</v>
      </c>
      <c r="C6239" s="7" t="n">
        <v>4</v>
      </c>
      <c r="D6239" s="7" t="n">
        <v>0</v>
      </c>
      <c r="E6239" s="7" t="s">
        <v>254</v>
      </c>
    </row>
    <row r="6240" spans="1:9">
      <c r="A6240" t="s">
        <v>4</v>
      </c>
      <c r="B6240" s="4" t="s">
        <v>5</v>
      </c>
      <c r="C6240" s="4" t="s">
        <v>10</v>
      </c>
    </row>
    <row r="6241" spans="1:7">
      <c r="A6241" t="n">
        <v>42481</v>
      </c>
      <c r="B6241" s="35" t="n">
        <v>16</v>
      </c>
      <c r="C6241" s="7" t="n">
        <v>0</v>
      </c>
    </row>
    <row r="6242" spans="1:7">
      <c r="A6242" t="s">
        <v>4</v>
      </c>
      <c r="B6242" s="4" t="s">
        <v>5</v>
      </c>
      <c r="C6242" s="4" t="s">
        <v>10</v>
      </c>
      <c r="D6242" s="4" t="s">
        <v>72</v>
      </c>
      <c r="E6242" s="4" t="s">
        <v>13</v>
      </c>
      <c r="F6242" s="4" t="s">
        <v>13</v>
      </c>
    </row>
    <row r="6243" spans="1:7">
      <c r="A6243" t="n">
        <v>42484</v>
      </c>
      <c r="B6243" s="52" t="n">
        <v>26</v>
      </c>
      <c r="C6243" s="7" t="n">
        <v>0</v>
      </c>
      <c r="D6243" s="7" t="s">
        <v>255</v>
      </c>
      <c r="E6243" s="7" t="n">
        <v>2</v>
      </c>
      <c r="F6243" s="7" t="n">
        <v>0</v>
      </c>
    </row>
    <row r="6244" spans="1:7">
      <c r="A6244" t="s">
        <v>4</v>
      </c>
      <c r="B6244" s="4" t="s">
        <v>5</v>
      </c>
    </row>
    <row r="6245" spans="1:7">
      <c r="A6245" t="n">
        <v>42506</v>
      </c>
      <c r="B6245" s="53" t="n">
        <v>28</v>
      </c>
    </row>
    <row r="6246" spans="1:7">
      <c r="A6246" t="s">
        <v>4</v>
      </c>
      <c r="B6246" s="4" t="s">
        <v>5</v>
      </c>
      <c r="C6246" s="4" t="s">
        <v>10</v>
      </c>
      <c r="D6246" s="4" t="s">
        <v>13</v>
      </c>
      <c r="E6246" s="4" t="s">
        <v>22</v>
      </c>
      <c r="F6246" s="4" t="s">
        <v>10</v>
      </c>
    </row>
    <row r="6247" spans="1:7">
      <c r="A6247" t="n">
        <v>42507</v>
      </c>
      <c r="B6247" s="58" t="n">
        <v>59</v>
      </c>
      <c r="C6247" s="7" t="n">
        <v>65534</v>
      </c>
      <c r="D6247" s="7" t="n">
        <v>13</v>
      </c>
      <c r="E6247" s="7" t="n">
        <v>0.150000005960464</v>
      </c>
      <c r="F6247" s="7" t="n">
        <v>0</v>
      </c>
    </row>
    <row r="6248" spans="1:7">
      <c r="A6248" t="s">
        <v>4</v>
      </c>
      <c r="B6248" s="4" t="s">
        <v>5</v>
      </c>
      <c r="C6248" s="4" t="s">
        <v>10</v>
      </c>
    </row>
    <row r="6249" spans="1:7">
      <c r="A6249" t="n">
        <v>42517</v>
      </c>
      <c r="B6249" s="35" t="n">
        <v>16</v>
      </c>
      <c r="C6249" s="7" t="n">
        <v>1300</v>
      </c>
    </row>
    <row r="6250" spans="1:7">
      <c r="A6250" t="s">
        <v>4</v>
      </c>
      <c r="B6250" s="4" t="s">
        <v>5</v>
      </c>
      <c r="C6250" s="4" t="s">
        <v>13</v>
      </c>
      <c r="D6250" s="4" t="s">
        <v>10</v>
      </c>
      <c r="E6250" s="4" t="s">
        <v>6</v>
      </c>
    </row>
    <row r="6251" spans="1:7">
      <c r="A6251" t="n">
        <v>42520</v>
      </c>
      <c r="B6251" s="40" t="n">
        <v>51</v>
      </c>
      <c r="C6251" s="7" t="n">
        <v>4</v>
      </c>
      <c r="D6251" s="7" t="n">
        <v>65534</v>
      </c>
      <c r="E6251" s="7" t="s">
        <v>158</v>
      </c>
    </row>
    <row r="6252" spans="1:7">
      <c r="A6252" t="s">
        <v>4</v>
      </c>
      <c r="B6252" s="4" t="s">
        <v>5</v>
      </c>
      <c r="C6252" s="4" t="s">
        <v>10</v>
      </c>
    </row>
    <row r="6253" spans="1:7">
      <c r="A6253" t="n">
        <v>42533</v>
      </c>
      <c r="B6253" s="35" t="n">
        <v>16</v>
      </c>
      <c r="C6253" s="7" t="n">
        <v>0</v>
      </c>
    </row>
    <row r="6254" spans="1:7">
      <c r="A6254" t="s">
        <v>4</v>
      </c>
      <c r="B6254" s="4" t="s">
        <v>5</v>
      </c>
      <c r="C6254" s="4" t="s">
        <v>10</v>
      </c>
      <c r="D6254" s="4" t="s">
        <v>72</v>
      </c>
      <c r="E6254" s="4" t="s">
        <v>13</v>
      </c>
      <c r="F6254" s="4" t="s">
        <v>13</v>
      </c>
      <c r="G6254" s="4" t="s">
        <v>72</v>
      </c>
      <c r="H6254" s="4" t="s">
        <v>13</v>
      </c>
      <c r="I6254" s="4" t="s">
        <v>13</v>
      </c>
    </row>
    <row r="6255" spans="1:7">
      <c r="A6255" t="n">
        <v>42536</v>
      </c>
      <c r="B6255" s="52" t="n">
        <v>26</v>
      </c>
      <c r="C6255" s="7" t="n">
        <v>65534</v>
      </c>
      <c r="D6255" s="7" t="s">
        <v>256</v>
      </c>
      <c r="E6255" s="7" t="n">
        <v>2</v>
      </c>
      <c r="F6255" s="7" t="n">
        <v>3</v>
      </c>
      <c r="G6255" s="7" t="s">
        <v>257</v>
      </c>
      <c r="H6255" s="7" t="n">
        <v>2</v>
      </c>
      <c r="I6255" s="7" t="n">
        <v>0</v>
      </c>
    </row>
    <row r="6256" spans="1:7">
      <c r="A6256" t="s">
        <v>4</v>
      </c>
      <c r="B6256" s="4" t="s">
        <v>5</v>
      </c>
    </row>
    <row r="6257" spans="1:9">
      <c r="A6257" t="n">
        <v>42643</v>
      </c>
      <c r="B6257" s="53" t="n">
        <v>28</v>
      </c>
    </row>
    <row r="6258" spans="1:9">
      <c r="A6258" t="s">
        <v>4</v>
      </c>
      <c r="B6258" s="4" t="s">
        <v>5</v>
      </c>
      <c r="C6258" s="4" t="s">
        <v>13</v>
      </c>
      <c r="D6258" s="4" t="s">
        <v>10</v>
      </c>
      <c r="E6258" s="4" t="s">
        <v>6</v>
      </c>
    </row>
    <row r="6259" spans="1:9">
      <c r="A6259" t="n">
        <v>42644</v>
      </c>
      <c r="B6259" s="40" t="n">
        <v>51</v>
      </c>
      <c r="C6259" s="7" t="n">
        <v>4</v>
      </c>
      <c r="D6259" s="7" t="n">
        <v>0</v>
      </c>
      <c r="E6259" s="7" t="s">
        <v>258</v>
      </c>
    </row>
    <row r="6260" spans="1:9">
      <c r="A6260" t="s">
        <v>4</v>
      </c>
      <c r="B6260" s="4" t="s">
        <v>5</v>
      </c>
      <c r="C6260" s="4" t="s">
        <v>10</v>
      </c>
    </row>
    <row r="6261" spans="1:9">
      <c r="A6261" t="n">
        <v>42657</v>
      </c>
      <c r="B6261" s="35" t="n">
        <v>16</v>
      </c>
      <c r="C6261" s="7" t="n">
        <v>0</v>
      </c>
    </row>
    <row r="6262" spans="1:9">
      <c r="A6262" t="s">
        <v>4</v>
      </c>
      <c r="B6262" s="4" t="s">
        <v>5</v>
      </c>
      <c r="C6262" s="4" t="s">
        <v>10</v>
      </c>
      <c r="D6262" s="4" t="s">
        <v>72</v>
      </c>
      <c r="E6262" s="4" t="s">
        <v>13</v>
      </c>
      <c r="F6262" s="4" t="s">
        <v>13</v>
      </c>
      <c r="G6262" s="4" t="s">
        <v>72</v>
      </c>
      <c r="H6262" s="4" t="s">
        <v>13</v>
      </c>
      <c r="I6262" s="4" t="s">
        <v>13</v>
      </c>
    </row>
    <row r="6263" spans="1:9">
      <c r="A6263" t="n">
        <v>42660</v>
      </c>
      <c r="B6263" s="52" t="n">
        <v>26</v>
      </c>
      <c r="C6263" s="7" t="n">
        <v>0</v>
      </c>
      <c r="D6263" s="7" t="s">
        <v>259</v>
      </c>
      <c r="E6263" s="7" t="n">
        <v>2</v>
      </c>
      <c r="F6263" s="7" t="n">
        <v>3</v>
      </c>
      <c r="G6263" s="7" t="s">
        <v>260</v>
      </c>
      <c r="H6263" s="7" t="n">
        <v>2</v>
      </c>
      <c r="I6263" s="7" t="n">
        <v>0</v>
      </c>
    </row>
    <row r="6264" spans="1:9">
      <c r="A6264" t="s">
        <v>4</v>
      </c>
      <c r="B6264" s="4" t="s">
        <v>5</v>
      </c>
    </row>
    <row r="6265" spans="1:9">
      <c r="A6265" t="n">
        <v>42787</v>
      </c>
      <c r="B6265" s="53" t="n">
        <v>28</v>
      </c>
    </row>
    <row r="6266" spans="1:9">
      <c r="A6266" t="s">
        <v>4</v>
      </c>
      <c r="B6266" s="4" t="s">
        <v>5</v>
      </c>
      <c r="C6266" s="4" t="s">
        <v>13</v>
      </c>
      <c r="D6266" s="4" t="s">
        <v>10</v>
      </c>
      <c r="E6266" s="4" t="s">
        <v>6</v>
      </c>
    </row>
    <row r="6267" spans="1:9">
      <c r="A6267" t="n">
        <v>42788</v>
      </c>
      <c r="B6267" s="40" t="n">
        <v>51</v>
      </c>
      <c r="C6267" s="7" t="n">
        <v>4</v>
      </c>
      <c r="D6267" s="7" t="n">
        <v>65534</v>
      </c>
      <c r="E6267" s="7" t="s">
        <v>158</v>
      </c>
    </row>
    <row r="6268" spans="1:9">
      <c r="A6268" t="s">
        <v>4</v>
      </c>
      <c r="B6268" s="4" t="s">
        <v>5</v>
      </c>
      <c r="C6268" s="4" t="s">
        <v>10</v>
      </c>
    </row>
    <row r="6269" spans="1:9">
      <c r="A6269" t="n">
        <v>42801</v>
      </c>
      <c r="B6269" s="35" t="n">
        <v>16</v>
      </c>
      <c r="C6269" s="7" t="n">
        <v>0</v>
      </c>
    </row>
    <row r="6270" spans="1:9">
      <c r="A6270" t="s">
        <v>4</v>
      </c>
      <c r="B6270" s="4" t="s">
        <v>5</v>
      </c>
      <c r="C6270" s="4" t="s">
        <v>10</v>
      </c>
      <c r="D6270" s="4" t="s">
        <v>72</v>
      </c>
      <c r="E6270" s="4" t="s">
        <v>13</v>
      </c>
      <c r="F6270" s="4" t="s">
        <v>13</v>
      </c>
      <c r="G6270" s="4" t="s">
        <v>72</v>
      </c>
      <c r="H6270" s="4" t="s">
        <v>13</v>
      </c>
      <c r="I6270" s="4" t="s">
        <v>13</v>
      </c>
      <c r="J6270" s="4" t="s">
        <v>72</v>
      </c>
      <c r="K6270" s="4" t="s">
        <v>13</v>
      </c>
      <c r="L6270" s="4" t="s">
        <v>13</v>
      </c>
    </row>
    <row r="6271" spans="1:9">
      <c r="A6271" t="n">
        <v>42804</v>
      </c>
      <c r="B6271" s="52" t="n">
        <v>26</v>
      </c>
      <c r="C6271" s="7" t="n">
        <v>65534</v>
      </c>
      <c r="D6271" s="7" t="s">
        <v>261</v>
      </c>
      <c r="E6271" s="7" t="n">
        <v>2</v>
      </c>
      <c r="F6271" s="7" t="n">
        <v>3</v>
      </c>
      <c r="G6271" s="7" t="s">
        <v>262</v>
      </c>
      <c r="H6271" s="7" t="n">
        <v>2</v>
      </c>
      <c r="I6271" s="7" t="n">
        <v>3</v>
      </c>
      <c r="J6271" s="7" t="s">
        <v>263</v>
      </c>
      <c r="K6271" s="7" t="n">
        <v>2</v>
      </c>
      <c r="L6271" s="7" t="n">
        <v>0</v>
      </c>
    </row>
    <row r="6272" spans="1:9">
      <c r="A6272" t="s">
        <v>4</v>
      </c>
      <c r="B6272" s="4" t="s">
        <v>5</v>
      </c>
    </row>
    <row r="6273" spans="1:12">
      <c r="A6273" t="n">
        <v>42956</v>
      </c>
      <c r="B6273" s="53" t="n">
        <v>28</v>
      </c>
    </row>
    <row r="6274" spans="1:12">
      <c r="A6274" t="s">
        <v>4</v>
      </c>
      <c r="B6274" s="4" t="s">
        <v>5</v>
      </c>
      <c r="C6274" s="4" t="s">
        <v>10</v>
      </c>
      <c r="D6274" s="4" t="s">
        <v>13</v>
      </c>
      <c r="E6274" s="4" t="s">
        <v>22</v>
      </c>
      <c r="F6274" s="4" t="s">
        <v>10</v>
      </c>
    </row>
    <row r="6275" spans="1:12">
      <c r="A6275" t="n">
        <v>42957</v>
      </c>
      <c r="B6275" s="58" t="n">
        <v>59</v>
      </c>
      <c r="C6275" s="7" t="n">
        <v>65534</v>
      </c>
      <c r="D6275" s="7" t="n">
        <v>12</v>
      </c>
      <c r="E6275" s="7" t="n">
        <v>0.150000005960464</v>
      </c>
      <c r="F6275" s="7" t="n">
        <v>0</v>
      </c>
    </row>
    <row r="6276" spans="1:12">
      <c r="A6276" t="s">
        <v>4</v>
      </c>
      <c r="B6276" s="4" t="s">
        <v>5</v>
      </c>
      <c r="C6276" s="4" t="s">
        <v>10</v>
      </c>
    </row>
    <row r="6277" spans="1:12">
      <c r="A6277" t="n">
        <v>42967</v>
      </c>
      <c r="B6277" s="35" t="n">
        <v>16</v>
      </c>
      <c r="C6277" s="7" t="n">
        <v>1300</v>
      </c>
    </row>
    <row r="6278" spans="1:12">
      <c r="A6278" t="s">
        <v>4</v>
      </c>
      <c r="B6278" s="4" t="s">
        <v>5</v>
      </c>
      <c r="C6278" s="4" t="s">
        <v>13</v>
      </c>
      <c r="D6278" s="4" t="s">
        <v>10</v>
      </c>
      <c r="E6278" s="4" t="s">
        <v>6</v>
      </c>
    </row>
    <row r="6279" spans="1:12">
      <c r="A6279" t="n">
        <v>42970</v>
      </c>
      <c r="B6279" s="40" t="n">
        <v>51</v>
      </c>
      <c r="C6279" s="7" t="n">
        <v>4</v>
      </c>
      <c r="D6279" s="7" t="n">
        <v>65534</v>
      </c>
      <c r="E6279" s="7" t="s">
        <v>158</v>
      </c>
    </row>
    <row r="6280" spans="1:12">
      <c r="A6280" t="s">
        <v>4</v>
      </c>
      <c r="B6280" s="4" t="s">
        <v>5</v>
      </c>
      <c r="C6280" s="4" t="s">
        <v>10</v>
      </c>
    </row>
    <row r="6281" spans="1:12">
      <c r="A6281" t="n">
        <v>42983</v>
      </c>
      <c r="B6281" s="35" t="n">
        <v>16</v>
      </c>
      <c r="C6281" s="7" t="n">
        <v>0</v>
      </c>
    </row>
    <row r="6282" spans="1:12">
      <c r="A6282" t="s">
        <v>4</v>
      </c>
      <c r="B6282" s="4" t="s">
        <v>5</v>
      </c>
      <c r="C6282" s="4" t="s">
        <v>10</v>
      </c>
      <c r="D6282" s="4" t="s">
        <v>72</v>
      </c>
      <c r="E6282" s="4" t="s">
        <v>13</v>
      </c>
      <c r="F6282" s="4" t="s">
        <v>13</v>
      </c>
      <c r="G6282" s="4" t="s">
        <v>72</v>
      </c>
      <c r="H6282" s="4" t="s">
        <v>13</v>
      </c>
      <c r="I6282" s="4" t="s">
        <v>13</v>
      </c>
    </row>
    <row r="6283" spans="1:12">
      <c r="A6283" t="n">
        <v>42986</v>
      </c>
      <c r="B6283" s="52" t="n">
        <v>26</v>
      </c>
      <c r="C6283" s="7" t="n">
        <v>65534</v>
      </c>
      <c r="D6283" s="7" t="s">
        <v>264</v>
      </c>
      <c r="E6283" s="7" t="n">
        <v>2</v>
      </c>
      <c r="F6283" s="7" t="n">
        <v>3</v>
      </c>
      <c r="G6283" s="7" t="s">
        <v>265</v>
      </c>
      <c r="H6283" s="7" t="n">
        <v>2</v>
      </c>
      <c r="I6283" s="7" t="n">
        <v>0</v>
      </c>
    </row>
    <row r="6284" spans="1:12">
      <c r="A6284" t="s">
        <v>4</v>
      </c>
      <c r="B6284" s="4" t="s">
        <v>5</v>
      </c>
    </row>
    <row r="6285" spans="1:12">
      <c r="A6285" t="n">
        <v>43143</v>
      </c>
      <c r="B6285" s="53" t="n">
        <v>28</v>
      </c>
    </row>
    <row r="6286" spans="1:12">
      <c r="A6286" t="s">
        <v>4</v>
      </c>
      <c r="B6286" s="4" t="s">
        <v>5</v>
      </c>
      <c r="C6286" s="4" t="s">
        <v>13</v>
      </c>
      <c r="D6286" s="4" t="s">
        <v>10</v>
      </c>
      <c r="E6286" s="4" t="s">
        <v>6</v>
      </c>
    </row>
    <row r="6287" spans="1:12">
      <c r="A6287" t="n">
        <v>43144</v>
      </c>
      <c r="B6287" s="40" t="n">
        <v>51</v>
      </c>
      <c r="C6287" s="7" t="n">
        <v>4</v>
      </c>
      <c r="D6287" s="7" t="n">
        <v>0</v>
      </c>
      <c r="E6287" s="7" t="s">
        <v>266</v>
      </c>
    </row>
    <row r="6288" spans="1:12">
      <c r="A6288" t="s">
        <v>4</v>
      </c>
      <c r="B6288" s="4" t="s">
        <v>5</v>
      </c>
      <c r="C6288" s="4" t="s">
        <v>10</v>
      </c>
    </row>
    <row r="6289" spans="1:9">
      <c r="A6289" t="n">
        <v>43158</v>
      </c>
      <c r="B6289" s="35" t="n">
        <v>16</v>
      </c>
      <c r="C6289" s="7" t="n">
        <v>0</v>
      </c>
    </row>
    <row r="6290" spans="1:9">
      <c r="A6290" t="s">
        <v>4</v>
      </c>
      <c r="B6290" s="4" t="s">
        <v>5</v>
      </c>
      <c r="C6290" s="4" t="s">
        <v>10</v>
      </c>
      <c r="D6290" s="4" t="s">
        <v>72</v>
      </c>
      <c r="E6290" s="4" t="s">
        <v>13</v>
      </c>
      <c r="F6290" s="4" t="s">
        <v>13</v>
      </c>
    </row>
    <row r="6291" spans="1:9">
      <c r="A6291" t="n">
        <v>43161</v>
      </c>
      <c r="B6291" s="52" t="n">
        <v>26</v>
      </c>
      <c r="C6291" s="7" t="n">
        <v>0</v>
      </c>
      <c r="D6291" s="7" t="s">
        <v>267</v>
      </c>
      <c r="E6291" s="7" t="n">
        <v>2</v>
      </c>
      <c r="F6291" s="7" t="n">
        <v>0</v>
      </c>
    </row>
    <row r="6292" spans="1:9">
      <c r="A6292" t="s">
        <v>4</v>
      </c>
      <c r="B6292" s="4" t="s">
        <v>5</v>
      </c>
    </row>
    <row r="6293" spans="1:9">
      <c r="A6293" t="n">
        <v>43213</v>
      </c>
      <c r="B6293" s="53" t="n">
        <v>28</v>
      </c>
    </row>
    <row r="6294" spans="1:9">
      <c r="A6294" t="s">
        <v>4</v>
      </c>
      <c r="B6294" s="4" t="s">
        <v>5</v>
      </c>
      <c r="C6294" s="4" t="s">
        <v>10</v>
      </c>
    </row>
    <row r="6295" spans="1:9">
      <c r="A6295" t="n">
        <v>43214</v>
      </c>
      <c r="B6295" s="12" t="n">
        <v>12</v>
      </c>
      <c r="C6295" s="7" t="n">
        <v>8322</v>
      </c>
    </row>
    <row r="6296" spans="1:9">
      <c r="A6296" t="s">
        <v>4</v>
      </c>
      <c r="B6296" s="4" t="s">
        <v>5</v>
      </c>
      <c r="C6296" s="4" t="s">
        <v>20</v>
      </c>
    </row>
    <row r="6297" spans="1:9">
      <c r="A6297" t="n">
        <v>43217</v>
      </c>
      <c r="B6297" s="17" t="n">
        <v>3</v>
      </c>
      <c r="C6297" s="11" t="n">
        <f t="normal" ca="1">A6345</f>
        <v>0</v>
      </c>
    </row>
    <row r="6298" spans="1:9">
      <c r="A6298" t="s">
        <v>4</v>
      </c>
      <c r="B6298" s="4" t="s">
        <v>5</v>
      </c>
      <c r="C6298" s="4" t="s">
        <v>13</v>
      </c>
      <c r="D6298" s="4" t="s">
        <v>10</v>
      </c>
      <c r="E6298" s="4" t="s">
        <v>13</v>
      </c>
      <c r="F6298" s="4" t="s">
        <v>13</v>
      </c>
      <c r="G6298" s="4" t="s">
        <v>20</v>
      </c>
    </row>
    <row r="6299" spans="1:9">
      <c r="A6299" t="n">
        <v>43222</v>
      </c>
      <c r="B6299" s="10" t="n">
        <v>5</v>
      </c>
      <c r="C6299" s="7" t="n">
        <v>30</v>
      </c>
      <c r="D6299" s="7" t="n">
        <v>0</v>
      </c>
      <c r="E6299" s="7" t="n">
        <v>8</v>
      </c>
      <c r="F6299" s="7" t="n">
        <v>1</v>
      </c>
      <c r="G6299" s="11" t="n">
        <f t="normal" ca="1">A6337</f>
        <v>0</v>
      </c>
    </row>
    <row r="6300" spans="1:9">
      <c r="A6300" t="s">
        <v>4</v>
      </c>
      <c r="B6300" s="4" t="s">
        <v>5</v>
      </c>
      <c r="C6300" s="4" t="s">
        <v>13</v>
      </c>
      <c r="D6300" s="4" t="s">
        <v>10</v>
      </c>
      <c r="E6300" s="4" t="s">
        <v>6</v>
      </c>
    </row>
    <row r="6301" spans="1:9">
      <c r="A6301" t="n">
        <v>43232</v>
      </c>
      <c r="B6301" s="40" t="n">
        <v>51</v>
      </c>
      <c r="C6301" s="7" t="n">
        <v>4</v>
      </c>
      <c r="D6301" s="7" t="n">
        <v>65534</v>
      </c>
      <c r="E6301" s="7" t="s">
        <v>158</v>
      </c>
    </row>
    <row r="6302" spans="1:9">
      <c r="A6302" t="s">
        <v>4</v>
      </c>
      <c r="B6302" s="4" t="s">
        <v>5</v>
      </c>
      <c r="C6302" s="4" t="s">
        <v>10</v>
      </c>
    </row>
    <row r="6303" spans="1:9">
      <c r="A6303" t="n">
        <v>43245</v>
      </c>
      <c r="B6303" s="35" t="n">
        <v>16</v>
      </c>
      <c r="C6303" s="7" t="n">
        <v>0</v>
      </c>
    </row>
    <row r="6304" spans="1:9">
      <c r="A6304" t="s">
        <v>4</v>
      </c>
      <c r="B6304" s="4" t="s">
        <v>5</v>
      </c>
      <c r="C6304" s="4" t="s">
        <v>10</v>
      </c>
      <c r="D6304" s="4" t="s">
        <v>72</v>
      </c>
      <c r="E6304" s="4" t="s">
        <v>13</v>
      </c>
      <c r="F6304" s="4" t="s">
        <v>13</v>
      </c>
      <c r="G6304" s="4" t="s">
        <v>72</v>
      </c>
      <c r="H6304" s="4" t="s">
        <v>13</v>
      </c>
      <c r="I6304" s="4" t="s">
        <v>13</v>
      </c>
      <c r="J6304" s="4" t="s">
        <v>72</v>
      </c>
      <c r="K6304" s="4" t="s">
        <v>13</v>
      </c>
      <c r="L6304" s="4" t="s">
        <v>13</v>
      </c>
    </row>
    <row r="6305" spans="1:12">
      <c r="A6305" t="n">
        <v>43248</v>
      </c>
      <c r="B6305" s="52" t="n">
        <v>26</v>
      </c>
      <c r="C6305" s="7" t="n">
        <v>65534</v>
      </c>
      <c r="D6305" s="7" t="s">
        <v>268</v>
      </c>
      <c r="E6305" s="7" t="n">
        <v>2</v>
      </c>
      <c r="F6305" s="7" t="n">
        <v>3</v>
      </c>
      <c r="G6305" s="7" t="s">
        <v>269</v>
      </c>
      <c r="H6305" s="7" t="n">
        <v>2</v>
      </c>
      <c r="I6305" s="7" t="n">
        <v>3</v>
      </c>
      <c r="J6305" s="7" t="s">
        <v>270</v>
      </c>
      <c r="K6305" s="7" t="n">
        <v>2</v>
      </c>
      <c r="L6305" s="7" t="n">
        <v>0</v>
      </c>
    </row>
    <row r="6306" spans="1:12">
      <c r="A6306" t="s">
        <v>4</v>
      </c>
      <c r="B6306" s="4" t="s">
        <v>5</v>
      </c>
    </row>
    <row r="6307" spans="1:12">
      <c r="A6307" t="n">
        <v>43505</v>
      </c>
      <c r="B6307" s="53" t="n">
        <v>28</v>
      </c>
    </row>
    <row r="6308" spans="1:12">
      <c r="A6308" t="s">
        <v>4</v>
      </c>
      <c r="B6308" s="4" t="s">
        <v>5</v>
      </c>
      <c r="C6308" s="4" t="s">
        <v>13</v>
      </c>
      <c r="D6308" s="4" t="s">
        <v>10</v>
      </c>
      <c r="E6308" s="4" t="s">
        <v>6</v>
      </c>
    </row>
    <row r="6309" spans="1:12">
      <c r="A6309" t="n">
        <v>43506</v>
      </c>
      <c r="B6309" s="40" t="n">
        <v>51</v>
      </c>
      <c r="C6309" s="7" t="n">
        <v>4</v>
      </c>
      <c r="D6309" s="7" t="n">
        <v>0</v>
      </c>
      <c r="E6309" s="7" t="s">
        <v>271</v>
      </c>
    </row>
    <row r="6310" spans="1:12">
      <c r="A6310" t="s">
        <v>4</v>
      </c>
      <c r="B6310" s="4" t="s">
        <v>5</v>
      </c>
      <c r="C6310" s="4" t="s">
        <v>10</v>
      </c>
    </row>
    <row r="6311" spans="1:12">
      <c r="A6311" t="n">
        <v>43520</v>
      </c>
      <c r="B6311" s="35" t="n">
        <v>16</v>
      </c>
      <c r="C6311" s="7" t="n">
        <v>0</v>
      </c>
    </row>
    <row r="6312" spans="1:12">
      <c r="A6312" t="s">
        <v>4</v>
      </c>
      <c r="B6312" s="4" t="s">
        <v>5</v>
      </c>
      <c r="C6312" s="4" t="s">
        <v>10</v>
      </c>
      <c r="D6312" s="4" t="s">
        <v>72</v>
      </c>
      <c r="E6312" s="4" t="s">
        <v>13</v>
      </c>
      <c r="F6312" s="4" t="s">
        <v>13</v>
      </c>
    </row>
    <row r="6313" spans="1:12">
      <c r="A6313" t="n">
        <v>43523</v>
      </c>
      <c r="B6313" s="52" t="n">
        <v>26</v>
      </c>
      <c r="C6313" s="7" t="n">
        <v>0</v>
      </c>
      <c r="D6313" s="7" t="s">
        <v>272</v>
      </c>
      <c r="E6313" s="7" t="n">
        <v>2</v>
      </c>
      <c r="F6313" s="7" t="n">
        <v>0</v>
      </c>
    </row>
    <row r="6314" spans="1:12">
      <c r="A6314" t="s">
        <v>4</v>
      </c>
      <c r="B6314" s="4" t="s">
        <v>5</v>
      </c>
    </row>
    <row r="6315" spans="1:12">
      <c r="A6315" t="n">
        <v>43648</v>
      </c>
      <c r="B6315" s="53" t="n">
        <v>28</v>
      </c>
    </row>
    <row r="6316" spans="1:12">
      <c r="A6316" t="s">
        <v>4</v>
      </c>
      <c r="B6316" s="4" t="s">
        <v>5</v>
      </c>
      <c r="C6316" s="4" t="s">
        <v>13</v>
      </c>
      <c r="D6316" s="4" t="s">
        <v>10</v>
      </c>
      <c r="E6316" s="4" t="s">
        <v>6</v>
      </c>
    </row>
    <row r="6317" spans="1:12">
      <c r="A6317" t="n">
        <v>43649</v>
      </c>
      <c r="B6317" s="40" t="n">
        <v>51</v>
      </c>
      <c r="C6317" s="7" t="n">
        <v>4</v>
      </c>
      <c r="D6317" s="7" t="n">
        <v>65534</v>
      </c>
      <c r="E6317" s="7" t="s">
        <v>158</v>
      </c>
    </row>
    <row r="6318" spans="1:12">
      <c r="A6318" t="s">
        <v>4</v>
      </c>
      <c r="B6318" s="4" t="s">
        <v>5</v>
      </c>
      <c r="C6318" s="4" t="s">
        <v>10</v>
      </c>
    </row>
    <row r="6319" spans="1:12">
      <c r="A6319" t="n">
        <v>43662</v>
      </c>
      <c r="B6319" s="35" t="n">
        <v>16</v>
      </c>
      <c r="C6319" s="7" t="n">
        <v>0</v>
      </c>
    </row>
    <row r="6320" spans="1:12">
      <c r="A6320" t="s">
        <v>4</v>
      </c>
      <c r="B6320" s="4" t="s">
        <v>5</v>
      </c>
      <c r="C6320" s="4" t="s">
        <v>10</v>
      </c>
      <c r="D6320" s="4" t="s">
        <v>72</v>
      </c>
      <c r="E6320" s="4" t="s">
        <v>13</v>
      </c>
      <c r="F6320" s="4" t="s">
        <v>13</v>
      </c>
      <c r="G6320" s="4" t="s">
        <v>72</v>
      </c>
      <c r="H6320" s="4" t="s">
        <v>13</v>
      </c>
      <c r="I6320" s="4" t="s">
        <v>13</v>
      </c>
      <c r="J6320" s="4" t="s">
        <v>72</v>
      </c>
      <c r="K6320" s="4" t="s">
        <v>13</v>
      </c>
      <c r="L6320" s="4" t="s">
        <v>13</v>
      </c>
    </row>
    <row r="6321" spans="1:12">
      <c r="A6321" t="n">
        <v>43665</v>
      </c>
      <c r="B6321" s="52" t="n">
        <v>26</v>
      </c>
      <c r="C6321" s="7" t="n">
        <v>65534</v>
      </c>
      <c r="D6321" s="7" t="s">
        <v>273</v>
      </c>
      <c r="E6321" s="7" t="n">
        <v>2</v>
      </c>
      <c r="F6321" s="7" t="n">
        <v>3</v>
      </c>
      <c r="G6321" s="7" t="s">
        <v>274</v>
      </c>
      <c r="H6321" s="7" t="n">
        <v>2</v>
      </c>
      <c r="I6321" s="7" t="n">
        <v>3</v>
      </c>
      <c r="J6321" s="7" t="s">
        <v>275</v>
      </c>
      <c r="K6321" s="7" t="n">
        <v>2</v>
      </c>
      <c r="L6321" s="7" t="n">
        <v>0</v>
      </c>
    </row>
    <row r="6322" spans="1:12">
      <c r="A6322" t="s">
        <v>4</v>
      </c>
      <c r="B6322" s="4" t="s">
        <v>5</v>
      </c>
    </row>
    <row r="6323" spans="1:12">
      <c r="A6323" t="n">
        <v>43827</v>
      </c>
      <c r="B6323" s="53" t="n">
        <v>28</v>
      </c>
    </row>
    <row r="6324" spans="1:12">
      <c r="A6324" t="s">
        <v>4</v>
      </c>
      <c r="B6324" s="4" t="s">
        <v>5</v>
      </c>
      <c r="C6324" s="4" t="s">
        <v>13</v>
      </c>
      <c r="D6324" s="4" t="s">
        <v>10</v>
      </c>
      <c r="E6324" s="4" t="s">
        <v>6</v>
      </c>
    </row>
    <row r="6325" spans="1:12">
      <c r="A6325" t="n">
        <v>43828</v>
      </c>
      <c r="B6325" s="40" t="n">
        <v>51</v>
      </c>
      <c r="C6325" s="7" t="n">
        <v>4</v>
      </c>
      <c r="D6325" s="7" t="n">
        <v>0</v>
      </c>
      <c r="E6325" s="7" t="s">
        <v>276</v>
      </c>
    </row>
    <row r="6326" spans="1:12">
      <c r="A6326" t="s">
        <v>4</v>
      </c>
      <c r="B6326" s="4" t="s">
        <v>5</v>
      </c>
      <c r="C6326" s="4" t="s">
        <v>10</v>
      </c>
    </row>
    <row r="6327" spans="1:12">
      <c r="A6327" t="n">
        <v>43843</v>
      </c>
      <c r="B6327" s="35" t="n">
        <v>16</v>
      </c>
      <c r="C6327" s="7" t="n">
        <v>0</v>
      </c>
    </row>
    <row r="6328" spans="1:12">
      <c r="A6328" t="s">
        <v>4</v>
      </c>
      <c r="B6328" s="4" t="s">
        <v>5</v>
      </c>
      <c r="C6328" s="4" t="s">
        <v>10</v>
      </c>
      <c r="D6328" s="4" t="s">
        <v>72</v>
      </c>
      <c r="E6328" s="4" t="s">
        <v>13</v>
      </c>
      <c r="F6328" s="4" t="s">
        <v>13</v>
      </c>
      <c r="G6328" s="4" t="s">
        <v>72</v>
      </c>
      <c r="H6328" s="4" t="s">
        <v>13</v>
      </c>
      <c r="I6328" s="4" t="s">
        <v>13</v>
      </c>
    </row>
    <row r="6329" spans="1:12">
      <c r="A6329" t="n">
        <v>43846</v>
      </c>
      <c r="B6329" s="52" t="n">
        <v>26</v>
      </c>
      <c r="C6329" s="7" t="n">
        <v>0</v>
      </c>
      <c r="D6329" s="7" t="s">
        <v>277</v>
      </c>
      <c r="E6329" s="7" t="n">
        <v>2</v>
      </c>
      <c r="F6329" s="7" t="n">
        <v>3</v>
      </c>
      <c r="G6329" s="7" t="s">
        <v>278</v>
      </c>
      <c r="H6329" s="7" t="n">
        <v>2</v>
      </c>
      <c r="I6329" s="7" t="n">
        <v>0</v>
      </c>
    </row>
    <row r="6330" spans="1:12">
      <c r="A6330" t="s">
        <v>4</v>
      </c>
      <c r="B6330" s="4" t="s">
        <v>5</v>
      </c>
    </row>
    <row r="6331" spans="1:12">
      <c r="A6331" t="n">
        <v>44032</v>
      </c>
      <c r="B6331" s="53" t="n">
        <v>28</v>
      </c>
    </row>
    <row r="6332" spans="1:12">
      <c r="A6332" t="s">
        <v>4</v>
      </c>
      <c r="B6332" s="4" t="s">
        <v>5</v>
      </c>
      <c r="C6332" s="4" t="s">
        <v>10</v>
      </c>
    </row>
    <row r="6333" spans="1:12">
      <c r="A6333" t="n">
        <v>44033</v>
      </c>
      <c r="B6333" s="12" t="n">
        <v>12</v>
      </c>
      <c r="C6333" s="7" t="n">
        <v>0</v>
      </c>
    </row>
    <row r="6334" spans="1:12">
      <c r="A6334" t="s">
        <v>4</v>
      </c>
      <c r="B6334" s="4" t="s">
        <v>5</v>
      </c>
      <c r="C6334" s="4" t="s">
        <v>20</v>
      </c>
    </row>
    <row r="6335" spans="1:12">
      <c r="A6335" t="n">
        <v>44036</v>
      </c>
      <c r="B6335" s="17" t="n">
        <v>3</v>
      </c>
      <c r="C6335" s="11" t="n">
        <f t="normal" ca="1">A6345</f>
        <v>0</v>
      </c>
    </row>
    <row r="6336" spans="1:12">
      <c r="A6336" t="s">
        <v>4</v>
      </c>
      <c r="B6336" s="4" t="s">
        <v>5</v>
      </c>
      <c r="C6336" s="4" t="s">
        <v>13</v>
      </c>
      <c r="D6336" s="4" t="s">
        <v>10</v>
      </c>
      <c r="E6336" s="4" t="s">
        <v>6</v>
      </c>
    </row>
    <row r="6337" spans="1:12">
      <c r="A6337" t="n">
        <v>44041</v>
      </c>
      <c r="B6337" s="40" t="n">
        <v>51</v>
      </c>
      <c r="C6337" s="7" t="n">
        <v>4</v>
      </c>
      <c r="D6337" s="7" t="n">
        <v>65534</v>
      </c>
      <c r="E6337" s="7" t="s">
        <v>158</v>
      </c>
    </row>
    <row r="6338" spans="1:12">
      <c r="A6338" t="s">
        <v>4</v>
      </c>
      <c r="B6338" s="4" t="s">
        <v>5</v>
      </c>
      <c r="C6338" s="4" t="s">
        <v>10</v>
      </c>
    </row>
    <row r="6339" spans="1:12">
      <c r="A6339" t="n">
        <v>44054</v>
      </c>
      <c r="B6339" s="35" t="n">
        <v>16</v>
      </c>
      <c r="C6339" s="7" t="n">
        <v>0</v>
      </c>
    </row>
    <row r="6340" spans="1:12">
      <c r="A6340" t="s">
        <v>4</v>
      </c>
      <c r="B6340" s="4" t="s">
        <v>5</v>
      </c>
      <c r="C6340" s="4" t="s">
        <v>10</v>
      </c>
      <c r="D6340" s="4" t="s">
        <v>72</v>
      </c>
      <c r="E6340" s="4" t="s">
        <v>13</v>
      </c>
      <c r="F6340" s="4" t="s">
        <v>13</v>
      </c>
      <c r="G6340" s="4" t="s">
        <v>72</v>
      </c>
      <c r="H6340" s="4" t="s">
        <v>13</v>
      </c>
      <c r="I6340" s="4" t="s">
        <v>13</v>
      </c>
      <c r="J6340" s="4" t="s">
        <v>72</v>
      </c>
      <c r="K6340" s="4" t="s">
        <v>13</v>
      </c>
      <c r="L6340" s="4" t="s">
        <v>13</v>
      </c>
    </row>
    <row r="6341" spans="1:12">
      <c r="A6341" t="n">
        <v>44057</v>
      </c>
      <c r="B6341" s="52" t="n">
        <v>26</v>
      </c>
      <c r="C6341" s="7" t="n">
        <v>65534</v>
      </c>
      <c r="D6341" s="7" t="s">
        <v>279</v>
      </c>
      <c r="E6341" s="7" t="n">
        <v>2</v>
      </c>
      <c r="F6341" s="7" t="n">
        <v>3</v>
      </c>
      <c r="G6341" s="7" t="s">
        <v>280</v>
      </c>
      <c r="H6341" s="7" t="n">
        <v>2</v>
      </c>
      <c r="I6341" s="7" t="n">
        <v>3</v>
      </c>
      <c r="J6341" s="7" t="s">
        <v>281</v>
      </c>
      <c r="K6341" s="7" t="n">
        <v>2</v>
      </c>
      <c r="L6341" s="7" t="n">
        <v>0</v>
      </c>
    </row>
    <row r="6342" spans="1:12">
      <c r="A6342" t="s">
        <v>4</v>
      </c>
      <c r="B6342" s="4" t="s">
        <v>5</v>
      </c>
    </row>
    <row r="6343" spans="1:12">
      <c r="A6343" t="n">
        <v>44309</v>
      </c>
      <c r="B6343" s="53" t="n">
        <v>28</v>
      </c>
    </row>
    <row r="6344" spans="1:12">
      <c r="A6344" t="s">
        <v>4</v>
      </c>
      <c r="B6344" s="4" t="s">
        <v>5</v>
      </c>
      <c r="C6344" s="4" t="s">
        <v>13</v>
      </c>
    </row>
    <row r="6345" spans="1:12">
      <c r="A6345" t="n">
        <v>44310</v>
      </c>
      <c r="B6345" s="34" t="n">
        <v>23</v>
      </c>
      <c r="C6345" s="7" t="n">
        <v>10</v>
      </c>
    </row>
    <row r="6346" spans="1:12">
      <c r="A6346" t="s">
        <v>4</v>
      </c>
      <c r="B6346" s="4" t="s">
        <v>5</v>
      </c>
      <c r="C6346" s="4" t="s">
        <v>13</v>
      </c>
      <c r="D6346" s="4" t="s">
        <v>6</v>
      </c>
    </row>
    <row r="6347" spans="1:12">
      <c r="A6347" t="n">
        <v>44312</v>
      </c>
      <c r="B6347" s="8" t="n">
        <v>2</v>
      </c>
      <c r="C6347" s="7" t="n">
        <v>10</v>
      </c>
      <c r="D6347" s="7" t="s">
        <v>154</v>
      </c>
    </row>
    <row r="6348" spans="1:12">
      <c r="A6348" t="s">
        <v>4</v>
      </c>
      <c r="B6348" s="4" t="s">
        <v>5</v>
      </c>
      <c r="C6348" s="4" t="s">
        <v>13</v>
      </c>
    </row>
    <row r="6349" spans="1:12">
      <c r="A6349" t="n">
        <v>44335</v>
      </c>
      <c r="B6349" s="49" t="n">
        <v>74</v>
      </c>
      <c r="C6349" s="7" t="n">
        <v>46</v>
      </c>
    </row>
    <row r="6350" spans="1:12">
      <c r="A6350" t="s">
        <v>4</v>
      </c>
      <c r="B6350" s="4" t="s">
        <v>5</v>
      </c>
      <c r="C6350" s="4" t="s">
        <v>13</v>
      </c>
    </row>
    <row r="6351" spans="1:12">
      <c r="A6351" t="n">
        <v>44337</v>
      </c>
      <c r="B6351" s="49" t="n">
        <v>74</v>
      </c>
      <c r="C6351" s="7" t="n">
        <v>54</v>
      </c>
    </row>
    <row r="6352" spans="1:12">
      <c r="A6352" t="s">
        <v>4</v>
      </c>
      <c r="B6352" s="4" t="s">
        <v>5</v>
      </c>
    </row>
    <row r="6353" spans="1:12">
      <c r="A6353" t="n">
        <v>44339</v>
      </c>
      <c r="B6353" s="5" t="n">
        <v>1</v>
      </c>
    </row>
    <row r="6354" spans="1:12" s="3" customFormat="1" customHeight="0">
      <c r="A6354" s="3" t="s">
        <v>2</v>
      </c>
      <c r="B6354" s="3" t="s">
        <v>282</v>
      </c>
    </row>
    <row r="6355" spans="1:12">
      <c r="A6355" t="s">
        <v>4</v>
      </c>
      <c r="B6355" s="4" t="s">
        <v>5</v>
      </c>
      <c r="C6355" s="4" t="s">
        <v>10</v>
      </c>
      <c r="D6355" s="4" t="s">
        <v>13</v>
      </c>
      <c r="E6355" s="4" t="s">
        <v>13</v>
      </c>
      <c r="F6355" s="4" t="s">
        <v>6</v>
      </c>
    </row>
    <row r="6356" spans="1:12">
      <c r="A6356" t="n">
        <v>44340</v>
      </c>
      <c r="B6356" s="22" t="n">
        <v>20</v>
      </c>
      <c r="C6356" s="7" t="n">
        <v>5700</v>
      </c>
      <c r="D6356" s="7" t="n">
        <v>3</v>
      </c>
      <c r="E6356" s="7" t="n">
        <v>10</v>
      </c>
      <c r="F6356" s="7" t="s">
        <v>201</v>
      </c>
    </row>
    <row r="6357" spans="1:12">
      <c r="A6357" t="s">
        <v>4</v>
      </c>
      <c r="B6357" s="4" t="s">
        <v>5</v>
      </c>
      <c r="C6357" s="4" t="s">
        <v>10</v>
      </c>
    </row>
    <row r="6358" spans="1:12">
      <c r="A6358" t="n">
        <v>44361</v>
      </c>
      <c r="B6358" s="35" t="n">
        <v>16</v>
      </c>
      <c r="C6358" s="7" t="n">
        <v>0</v>
      </c>
    </row>
    <row r="6359" spans="1:12">
      <c r="A6359" t="s">
        <v>4</v>
      </c>
      <c r="B6359" s="4" t="s">
        <v>5</v>
      </c>
      <c r="C6359" s="4" t="s">
        <v>10</v>
      </c>
      <c r="D6359" s="4" t="s">
        <v>9</v>
      </c>
    </row>
    <row r="6360" spans="1:12">
      <c r="A6360" t="n">
        <v>44364</v>
      </c>
      <c r="B6360" s="41" t="n">
        <v>43</v>
      </c>
      <c r="C6360" s="7" t="n">
        <v>5700</v>
      </c>
      <c r="D6360" s="7" t="n">
        <v>1088</v>
      </c>
    </row>
    <row r="6361" spans="1:12">
      <c r="A6361" t="s">
        <v>4</v>
      </c>
      <c r="B6361" s="4" t="s">
        <v>5</v>
      </c>
      <c r="C6361" s="4" t="s">
        <v>10</v>
      </c>
      <c r="D6361" s="4" t="s">
        <v>13</v>
      </c>
      <c r="E6361" s="4" t="s">
        <v>13</v>
      </c>
      <c r="F6361" s="4" t="s">
        <v>6</v>
      </c>
    </row>
    <row r="6362" spans="1:12">
      <c r="A6362" t="n">
        <v>44371</v>
      </c>
      <c r="B6362" s="22" t="n">
        <v>20</v>
      </c>
      <c r="C6362" s="7" t="n">
        <v>5701</v>
      </c>
      <c r="D6362" s="7" t="n">
        <v>3</v>
      </c>
      <c r="E6362" s="7" t="n">
        <v>10</v>
      </c>
      <c r="F6362" s="7" t="s">
        <v>201</v>
      </c>
    </row>
    <row r="6363" spans="1:12">
      <c r="A6363" t="s">
        <v>4</v>
      </c>
      <c r="B6363" s="4" t="s">
        <v>5</v>
      </c>
      <c r="C6363" s="4" t="s">
        <v>10</v>
      </c>
    </row>
    <row r="6364" spans="1:12">
      <c r="A6364" t="n">
        <v>44392</v>
      </c>
      <c r="B6364" s="35" t="n">
        <v>16</v>
      </c>
      <c r="C6364" s="7" t="n">
        <v>0</v>
      </c>
    </row>
    <row r="6365" spans="1:12">
      <c r="A6365" t="s">
        <v>4</v>
      </c>
      <c r="B6365" s="4" t="s">
        <v>5</v>
      </c>
      <c r="C6365" s="4" t="s">
        <v>10</v>
      </c>
      <c r="D6365" s="4" t="s">
        <v>9</v>
      </c>
    </row>
    <row r="6366" spans="1:12">
      <c r="A6366" t="n">
        <v>44395</v>
      </c>
      <c r="B6366" s="41" t="n">
        <v>43</v>
      </c>
      <c r="C6366" s="7" t="n">
        <v>5701</v>
      </c>
      <c r="D6366" s="7" t="n">
        <v>1088</v>
      </c>
    </row>
    <row r="6367" spans="1:12">
      <c r="A6367" t="s">
        <v>4</v>
      </c>
      <c r="B6367" s="4" t="s">
        <v>5</v>
      </c>
      <c r="C6367" s="4" t="s">
        <v>13</v>
      </c>
      <c r="D6367" s="4" t="s">
        <v>10</v>
      </c>
    </row>
    <row r="6368" spans="1:12">
      <c r="A6368" t="n">
        <v>44402</v>
      </c>
      <c r="B6368" s="27" t="n">
        <v>22</v>
      </c>
      <c r="C6368" s="7" t="n">
        <v>11</v>
      </c>
      <c r="D6368" s="7" t="n">
        <v>0</v>
      </c>
    </row>
    <row r="6369" spans="1:6">
      <c r="A6369" t="s">
        <v>4</v>
      </c>
      <c r="B6369" s="4" t="s">
        <v>5</v>
      </c>
      <c r="C6369" s="4" t="s">
        <v>13</v>
      </c>
      <c r="D6369" s="4" t="s">
        <v>10</v>
      </c>
      <c r="E6369" s="4" t="s">
        <v>6</v>
      </c>
    </row>
    <row r="6370" spans="1:6">
      <c r="A6370" t="n">
        <v>44406</v>
      </c>
      <c r="B6370" s="40" t="n">
        <v>51</v>
      </c>
      <c r="C6370" s="7" t="n">
        <v>4</v>
      </c>
      <c r="D6370" s="7" t="n">
        <v>5700</v>
      </c>
      <c r="E6370" s="7" t="s">
        <v>158</v>
      </c>
    </row>
    <row r="6371" spans="1:6">
      <c r="A6371" t="s">
        <v>4</v>
      </c>
      <c r="B6371" s="4" t="s">
        <v>5</v>
      </c>
      <c r="C6371" s="4" t="s">
        <v>10</v>
      </c>
    </row>
    <row r="6372" spans="1:6">
      <c r="A6372" t="n">
        <v>44419</v>
      </c>
      <c r="B6372" s="35" t="n">
        <v>16</v>
      </c>
      <c r="C6372" s="7" t="n">
        <v>0</v>
      </c>
    </row>
    <row r="6373" spans="1:6">
      <c r="A6373" t="s">
        <v>4</v>
      </c>
      <c r="B6373" s="4" t="s">
        <v>5</v>
      </c>
      <c r="C6373" s="4" t="s">
        <v>10</v>
      </c>
      <c r="D6373" s="4" t="s">
        <v>72</v>
      </c>
      <c r="E6373" s="4" t="s">
        <v>13</v>
      </c>
      <c r="F6373" s="4" t="s">
        <v>13</v>
      </c>
    </row>
    <row r="6374" spans="1:6">
      <c r="A6374" t="n">
        <v>44422</v>
      </c>
      <c r="B6374" s="52" t="n">
        <v>26</v>
      </c>
      <c r="C6374" s="7" t="n">
        <v>5700</v>
      </c>
      <c r="D6374" s="7" t="s">
        <v>283</v>
      </c>
      <c r="E6374" s="7" t="n">
        <v>2</v>
      </c>
      <c r="F6374" s="7" t="n">
        <v>0</v>
      </c>
    </row>
    <row r="6375" spans="1:6">
      <c r="A6375" t="s">
        <v>4</v>
      </c>
      <c r="B6375" s="4" t="s">
        <v>5</v>
      </c>
    </row>
    <row r="6376" spans="1:6">
      <c r="A6376" t="n">
        <v>44494</v>
      </c>
      <c r="B6376" s="53" t="n">
        <v>28</v>
      </c>
    </row>
    <row r="6377" spans="1:6">
      <c r="A6377" t="s">
        <v>4</v>
      </c>
      <c r="B6377" s="4" t="s">
        <v>5</v>
      </c>
      <c r="C6377" s="4" t="s">
        <v>13</v>
      </c>
      <c r="D6377" s="4" t="s">
        <v>10</v>
      </c>
      <c r="E6377" s="4" t="s">
        <v>6</v>
      </c>
    </row>
    <row r="6378" spans="1:6">
      <c r="A6378" t="n">
        <v>44495</v>
      </c>
      <c r="B6378" s="40" t="n">
        <v>51</v>
      </c>
      <c r="C6378" s="7" t="n">
        <v>4</v>
      </c>
      <c r="D6378" s="7" t="n">
        <v>5701</v>
      </c>
      <c r="E6378" s="7" t="s">
        <v>158</v>
      </c>
    </row>
    <row r="6379" spans="1:6">
      <c r="A6379" t="s">
        <v>4</v>
      </c>
      <c r="B6379" s="4" t="s">
        <v>5</v>
      </c>
      <c r="C6379" s="4" t="s">
        <v>10</v>
      </c>
    </row>
    <row r="6380" spans="1:6">
      <c r="A6380" t="n">
        <v>44508</v>
      </c>
      <c r="B6380" s="35" t="n">
        <v>16</v>
      </c>
      <c r="C6380" s="7" t="n">
        <v>0</v>
      </c>
    </row>
    <row r="6381" spans="1:6">
      <c r="A6381" t="s">
        <v>4</v>
      </c>
      <c r="B6381" s="4" t="s">
        <v>5</v>
      </c>
      <c r="C6381" s="4" t="s">
        <v>10</v>
      </c>
      <c r="D6381" s="4" t="s">
        <v>72</v>
      </c>
      <c r="E6381" s="4" t="s">
        <v>13</v>
      </c>
      <c r="F6381" s="4" t="s">
        <v>13</v>
      </c>
    </row>
    <row r="6382" spans="1:6">
      <c r="A6382" t="n">
        <v>44511</v>
      </c>
      <c r="B6382" s="52" t="n">
        <v>26</v>
      </c>
      <c r="C6382" s="7" t="n">
        <v>5701</v>
      </c>
      <c r="D6382" s="7" t="s">
        <v>284</v>
      </c>
      <c r="E6382" s="7" t="n">
        <v>2</v>
      </c>
      <c r="F6382" s="7" t="n">
        <v>0</v>
      </c>
    </row>
    <row r="6383" spans="1:6">
      <c r="A6383" t="s">
        <v>4</v>
      </c>
      <c r="B6383" s="4" t="s">
        <v>5</v>
      </c>
    </row>
    <row r="6384" spans="1:6">
      <c r="A6384" t="n">
        <v>44586</v>
      </c>
      <c r="B6384" s="53" t="n">
        <v>28</v>
      </c>
    </row>
    <row r="6385" spans="1:6">
      <c r="A6385" t="s">
        <v>4</v>
      </c>
      <c r="B6385" s="4" t="s">
        <v>5</v>
      </c>
      <c r="C6385" s="4" t="s">
        <v>13</v>
      </c>
      <c r="D6385" s="4" t="s">
        <v>10</v>
      </c>
      <c r="E6385" s="4" t="s">
        <v>6</v>
      </c>
    </row>
    <row r="6386" spans="1:6">
      <c r="A6386" t="n">
        <v>44587</v>
      </c>
      <c r="B6386" s="40" t="n">
        <v>51</v>
      </c>
      <c r="C6386" s="7" t="n">
        <v>4</v>
      </c>
      <c r="D6386" s="7" t="n">
        <v>5700</v>
      </c>
      <c r="E6386" s="7" t="s">
        <v>158</v>
      </c>
    </row>
    <row r="6387" spans="1:6">
      <c r="A6387" t="s">
        <v>4</v>
      </c>
      <c r="B6387" s="4" t="s">
        <v>5</v>
      </c>
      <c r="C6387" s="4" t="s">
        <v>10</v>
      </c>
    </row>
    <row r="6388" spans="1:6">
      <c r="A6388" t="n">
        <v>44600</v>
      </c>
      <c r="B6388" s="35" t="n">
        <v>16</v>
      </c>
      <c r="C6388" s="7" t="n">
        <v>0</v>
      </c>
    </row>
    <row r="6389" spans="1:6">
      <c r="A6389" t="s">
        <v>4</v>
      </c>
      <c r="B6389" s="4" t="s">
        <v>5</v>
      </c>
      <c r="C6389" s="4" t="s">
        <v>10</v>
      </c>
      <c r="D6389" s="4" t="s">
        <v>72</v>
      </c>
      <c r="E6389" s="4" t="s">
        <v>13</v>
      </c>
      <c r="F6389" s="4" t="s">
        <v>13</v>
      </c>
    </row>
    <row r="6390" spans="1:6">
      <c r="A6390" t="n">
        <v>44603</v>
      </c>
      <c r="B6390" s="52" t="n">
        <v>26</v>
      </c>
      <c r="C6390" s="7" t="n">
        <v>5700</v>
      </c>
      <c r="D6390" s="7" t="s">
        <v>285</v>
      </c>
      <c r="E6390" s="7" t="n">
        <v>2</v>
      </c>
      <c r="F6390" s="7" t="n">
        <v>0</v>
      </c>
    </row>
    <row r="6391" spans="1:6">
      <c r="A6391" t="s">
        <v>4</v>
      </c>
      <c r="B6391" s="4" t="s">
        <v>5</v>
      </c>
    </row>
    <row r="6392" spans="1:6">
      <c r="A6392" t="n">
        <v>44651</v>
      </c>
      <c r="B6392" s="53" t="n">
        <v>28</v>
      </c>
    </row>
    <row r="6393" spans="1:6">
      <c r="A6393" t="s">
        <v>4</v>
      </c>
      <c r="B6393" s="4" t="s">
        <v>5</v>
      </c>
      <c r="C6393" s="4" t="s">
        <v>10</v>
      </c>
      <c r="D6393" s="4" t="s">
        <v>22</v>
      </c>
      <c r="E6393" s="4" t="s">
        <v>22</v>
      </c>
      <c r="F6393" s="4" t="s">
        <v>13</v>
      </c>
    </row>
    <row r="6394" spans="1:6">
      <c r="A6394" t="n">
        <v>44652</v>
      </c>
      <c r="B6394" s="59" t="n">
        <v>52</v>
      </c>
      <c r="C6394" s="7" t="n">
        <v>5700</v>
      </c>
      <c r="D6394" s="7" t="n">
        <v>250</v>
      </c>
      <c r="E6394" s="7" t="n">
        <v>10</v>
      </c>
      <c r="F6394" s="7" t="n">
        <v>0</v>
      </c>
    </row>
    <row r="6395" spans="1:6">
      <c r="A6395" t="s">
        <v>4</v>
      </c>
      <c r="B6395" s="4" t="s">
        <v>5</v>
      </c>
      <c r="C6395" s="4" t="s">
        <v>10</v>
      </c>
    </row>
    <row r="6396" spans="1:6">
      <c r="A6396" t="n">
        <v>44664</v>
      </c>
      <c r="B6396" s="60" t="n">
        <v>54</v>
      </c>
      <c r="C6396" s="7" t="n">
        <v>5700</v>
      </c>
    </row>
    <row r="6397" spans="1:6">
      <c r="A6397" t="s">
        <v>4</v>
      </c>
      <c r="B6397" s="4" t="s">
        <v>5</v>
      </c>
      <c r="C6397" s="4" t="s">
        <v>13</v>
      </c>
      <c r="D6397" s="4" t="s">
        <v>10</v>
      </c>
      <c r="E6397" s="4" t="s">
        <v>6</v>
      </c>
    </row>
    <row r="6398" spans="1:6">
      <c r="A6398" t="n">
        <v>44667</v>
      </c>
      <c r="B6398" s="40" t="n">
        <v>51</v>
      </c>
      <c r="C6398" s="7" t="n">
        <v>4</v>
      </c>
      <c r="D6398" s="7" t="n">
        <v>5700</v>
      </c>
      <c r="E6398" s="7" t="s">
        <v>158</v>
      </c>
    </row>
    <row r="6399" spans="1:6">
      <c r="A6399" t="s">
        <v>4</v>
      </c>
      <c r="B6399" s="4" t="s">
        <v>5</v>
      </c>
      <c r="C6399" s="4" t="s">
        <v>10</v>
      </c>
    </row>
    <row r="6400" spans="1:6">
      <c r="A6400" t="n">
        <v>44680</v>
      </c>
      <c r="B6400" s="35" t="n">
        <v>16</v>
      </c>
      <c r="C6400" s="7" t="n">
        <v>0</v>
      </c>
    </row>
    <row r="6401" spans="1:6">
      <c r="A6401" t="s">
        <v>4</v>
      </c>
      <c r="B6401" s="4" t="s">
        <v>5</v>
      </c>
      <c r="C6401" s="4" t="s">
        <v>10</v>
      </c>
      <c r="D6401" s="4" t="s">
        <v>72</v>
      </c>
      <c r="E6401" s="4" t="s">
        <v>13</v>
      </c>
      <c r="F6401" s="4" t="s">
        <v>13</v>
      </c>
    </row>
    <row r="6402" spans="1:6">
      <c r="A6402" t="n">
        <v>44683</v>
      </c>
      <c r="B6402" s="52" t="n">
        <v>26</v>
      </c>
      <c r="C6402" s="7" t="n">
        <v>5700</v>
      </c>
      <c r="D6402" s="7" t="s">
        <v>286</v>
      </c>
      <c r="E6402" s="7" t="n">
        <v>2</v>
      </c>
      <c r="F6402" s="7" t="n">
        <v>0</v>
      </c>
    </row>
    <row r="6403" spans="1:6">
      <c r="A6403" t="s">
        <v>4</v>
      </c>
      <c r="B6403" s="4" t="s">
        <v>5</v>
      </c>
    </row>
    <row r="6404" spans="1:6">
      <c r="A6404" t="n">
        <v>44730</v>
      </c>
      <c r="B6404" s="53" t="n">
        <v>28</v>
      </c>
    </row>
    <row r="6405" spans="1:6">
      <c r="A6405" t="s">
        <v>4</v>
      </c>
      <c r="B6405" s="4" t="s">
        <v>5</v>
      </c>
      <c r="C6405" s="4" t="s">
        <v>10</v>
      </c>
      <c r="D6405" s="4" t="s">
        <v>10</v>
      </c>
      <c r="E6405" s="4" t="s">
        <v>10</v>
      </c>
      <c r="F6405" s="4" t="s">
        <v>9</v>
      </c>
      <c r="G6405" s="4" t="s">
        <v>9</v>
      </c>
      <c r="H6405" s="4" t="s">
        <v>9</v>
      </c>
    </row>
    <row r="6406" spans="1:6">
      <c r="A6406" t="n">
        <v>44731</v>
      </c>
      <c r="B6406" s="57" t="n">
        <v>61</v>
      </c>
      <c r="C6406" s="7" t="n">
        <v>5701</v>
      </c>
      <c r="D6406" s="7" t="n">
        <v>65535</v>
      </c>
      <c r="E6406" s="7" t="n">
        <v>800</v>
      </c>
      <c r="F6406" s="7" t="n">
        <v>-1041928028</v>
      </c>
      <c r="G6406" s="7" t="n">
        <v>1065353216</v>
      </c>
      <c r="H6406" s="7" t="n">
        <v>-1053399450</v>
      </c>
    </row>
    <row r="6407" spans="1:6">
      <c r="A6407" t="s">
        <v>4</v>
      </c>
      <c r="B6407" s="4" t="s">
        <v>5</v>
      </c>
      <c r="C6407" s="4" t="s">
        <v>10</v>
      </c>
    </row>
    <row r="6408" spans="1:6">
      <c r="A6408" t="n">
        <v>44750</v>
      </c>
      <c r="B6408" s="35" t="n">
        <v>16</v>
      </c>
      <c r="C6408" s="7" t="n">
        <v>500</v>
      </c>
    </row>
    <row r="6409" spans="1:6">
      <c r="A6409" t="s">
        <v>4</v>
      </c>
      <c r="B6409" s="4" t="s">
        <v>5</v>
      </c>
      <c r="C6409" s="4" t="s">
        <v>13</v>
      </c>
      <c r="D6409" s="4" t="s">
        <v>10</v>
      </c>
      <c r="E6409" s="4" t="s">
        <v>6</v>
      </c>
    </row>
    <row r="6410" spans="1:6">
      <c r="A6410" t="n">
        <v>44753</v>
      </c>
      <c r="B6410" s="40" t="n">
        <v>51</v>
      </c>
      <c r="C6410" s="7" t="n">
        <v>4</v>
      </c>
      <c r="D6410" s="7" t="n">
        <v>5701</v>
      </c>
      <c r="E6410" s="7" t="s">
        <v>287</v>
      </c>
    </row>
    <row r="6411" spans="1:6">
      <c r="A6411" t="s">
        <v>4</v>
      </c>
      <c r="B6411" s="4" t="s">
        <v>5</v>
      </c>
      <c r="C6411" s="4" t="s">
        <v>10</v>
      </c>
    </row>
    <row r="6412" spans="1:6">
      <c r="A6412" t="n">
        <v>44767</v>
      </c>
      <c r="B6412" s="35" t="n">
        <v>16</v>
      </c>
      <c r="C6412" s="7" t="n">
        <v>0</v>
      </c>
    </row>
    <row r="6413" spans="1:6">
      <c r="A6413" t="s">
        <v>4</v>
      </c>
      <c r="B6413" s="4" t="s">
        <v>5</v>
      </c>
      <c r="C6413" s="4" t="s">
        <v>10</v>
      </c>
      <c r="D6413" s="4" t="s">
        <v>72</v>
      </c>
      <c r="E6413" s="4" t="s">
        <v>13</v>
      </c>
      <c r="F6413" s="4" t="s">
        <v>13</v>
      </c>
    </row>
    <row r="6414" spans="1:6">
      <c r="A6414" t="n">
        <v>44770</v>
      </c>
      <c r="B6414" s="52" t="n">
        <v>26</v>
      </c>
      <c r="C6414" s="7" t="n">
        <v>5701</v>
      </c>
      <c r="D6414" s="7" t="s">
        <v>288</v>
      </c>
      <c r="E6414" s="7" t="n">
        <v>2</v>
      </c>
      <c r="F6414" s="7" t="n">
        <v>0</v>
      </c>
    </row>
    <row r="6415" spans="1:6">
      <c r="A6415" t="s">
        <v>4</v>
      </c>
      <c r="B6415" s="4" t="s">
        <v>5</v>
      </c>
    </row>
    <row r="6416" spans="1:6">
      <c r="A6416" t="n">
        <v>44783</v>
      </c>
      <c r="B6416" s="53" t="n">
        <v>28</v>
      </c>
    </row>
    <row r="6417" spans="1:8">
      <c r="A6417" t="s">
        <v>4</v>
      </c>
      <c r="B6417" s="4" t="s">
        <v>5</v>
      </c>
      <c r="C6417" s="4" t="s">
        <v>10</v>
      </c>
      <c r="D6417" s="4" t="s">
        <v>13</v>
      </c>
      <c r="E6417" s="4" t="s">
        <v>22</v>
      </c>
      <c r="F6417" s="4" t="s">
        <v>10</v>
      </c>
    </row>
    <row r="6418" spans="1:8">
      <c r="A6418" t="n">
        <v>44784</v>
      </c>
      <c r="B6418" s="58" t="n">
        <v>59</v>
      </c>
      <c r="C6418" s="7" t="n">
        <v>5700</v>
      </c>
      <c r="D6418" s="7" t="n">
        <v>6</v>
      </c>
      <c r="E6418" s="7" t="n">
        <v>0</v>
      </c>
      <c r="F6418" s="7" t="n">
        <v>0</v>
      </c>
    </row>
    <row r="6419" spans="1:8">
      <c r="A6419" t="s">
        <v>4</v>
      </c>
      <c r="B6419" s="4" t="s">
        <v>5</v>
      </c>
      <c r="C6419" s="4" t="s">
        <v>10</v>
      </c>
    </row>
    <row r="6420" spans="1:8">
      <c r="A6420" t="n">
        <v>44794</v>
      </c>
      <c r="B6420" s="35" t="n">
        <v>16</v>
      </c>
      <c r="C6420" s="7" t="n">
        <v>1300</v>
      </c>
    </row>
    <row r="6421" spans="1:8">
      <c r="A6421" t="s">
        <v>4</v>
      </c>
      <c r="B6421" s="4" t="s">
        <v>5</v>
      </c>
      <c r="C6421" s="4" t="s">
        <v>10</v>
      </c>
      <c r="D6421" s="4" t="s">
        <v>10</v>
      </c>
      <c r="E6421" s="4" t="s">
        <v>22</v>
      </c>
      <c r="F6421" s="4" t="s">
        <v>13</v>
      </c>
    </row>
    <row r="6422" spans="1:8">
      <c r="A6422" t="n">
        <v>44797</v>
      </c>
      <c r="B6422" s="61" t="n">
        <v>53</v>
      </c>
      <c r="C6422" s="7" t="n">
        <v>5700</v>
      </c>
      <c r="D6422" s="7" t="n">
        <v>5701</v>
      </c>
      <c r="E6422" s="7" t="n">
        <v>10</v>
      </c>
      <c r="F6422" s="7" t="n">
        <v>0</v>
      </c>
    </row>
    <row r="6423" spans="1:8">
      <c r="A6423" t="s">
        <v>4</v>
      </c>
      <c r="B6423" s="4" t="s">
        <v>5</v>
      </c>
      <c r="C6423" s="4" t="s">
        <v>10</v>
      </c>
    </row>
    <row r="6424" spans="1:8">
      <c r="A6424" t="n">
        <v>44807</v>
      </c>
      <c r="B6424" s="60" t="n">
        <v>54</v>
      </c>
      <c r="C6424" s="7" t="n">
        <v>5700</v>
      </c>
    </row>
    <row r="6425" spans="1:8">
      <c r="A6425" t="s">
        <v>4</v>
      </c>
      <c r="B6425" s="4" t="s">
        <v>5</v>
      </c>
      <c r="C6425" s="4" t="s">
        <v>13</v>
      </c>
      <c r="D6425" s="4" t="s">
        <v>10</v>
      </c>
      <c r="E6425" s="4" t="s">
        <v>6</v>
      </c>
    </row>
    <row r="6426" spans="1:8">
      <c r="A6426" t="n">
        <v>44810</v>
      </c>
      <c r="B6426" s="40" t="n">
        <v>51</v>
      </c>
      <c r="C6426" s="7" t="n">
        <v>4</v>
      </c>
      <c r="D6426" s="7" t="n">
        <v>5700</v>
      </c>
      <c r="E6426" s="7" t="s">
        <v>158</v>
      </c>
    </row>
    <row r="6427" spans="1:8">
      <c r="A6427" t="s">
        <v>4</v>
      </c>
      <c r="B6427" s="4" t="s">
        <v>5</v>
      </c>
      <c r="C6427" s="4" t="s">
        <v>10</v>
      </c>
    </row>
    <row r="6428" spans="1:8">
      <c r="A6428" t="n">
        <v>44823</v>
      </c>
      <c r="B6428" s="35" t="n">
        <v>16</v>
      </c>
      <c r="C6428" s="7" t="n">
        <v>0</v>
      </c>
    </row>
    <row r="6429" spans="1:8">
      <c r="A6429" t="s">
        <v>4</v>
      </c>
      <c r="B6429" s="4" t="s">
        <v>5</v>
      </c>
      <c r="C6429" s="4" t="s">
        <v>10</v>
      </c>
      <c r="D6429" s="4" t="s">
        <v>72</v>
      </c>
      <c r="E6429" s="4" t="s">
        <v>13</v>
      </c>
      <c r="F6429" s="4" t="s">
        <v>13</v>
      </c>
    </row>
    <row r="6430" spans="1:8">
      <c r="A6430" t="n">
        <v>44826</v>
      </c>
      <c r="B6430" s="52" t="n">
        <v>26</v>
      </c>
      <c r="C6430" s="7" t="n">
        <v>5700</v>
      </c>
      <c r="D6430" s="7" t="s">
        <v>289</v>
      </c>
      <c r="E6430" s="7" t="n">
        <v>2</v>
      </c>
      <c r="F6430" s="7" t="n">
        <v>0</v>
      </c>
    </row>
    <row r="6431" spans="1:8">
      <c r="A6431" t="s">
        <v>4</v>
      </c>
      <c r="B6431" s="4" t="s">
        <v>5</v>
      </c>
    </row>
    <row r="6432" spans="1:8">
      <c r="A6432" t="n">
        <v>44869</v>
      </c>
      <c r="B6432" s="53" t="n">
        <v>28</v>
      </c>
    </row>
    <row r="6433" spans="1:6">
      <c r="A6433" t="s">
        <v>4</v>
      </c>
      <c r="B6433" s="4" t="s">
        <v>5</v>
      </c>
      <c r="C6433" s="4" t="s">
        <v>10</v>
      </c>
      <c r="D6433" s="4" t="s">
        <v>13</v>
      </c>
      <c r="E6433" s="4" t="s">
        <v>6</v>
      </c>
      <c r="F6433" s="4" t="s">
        <v>22</v>
      </c>
      <c r="G6433" s="4" t="s">
        <v>22</v>
      </c>
      <c r="H6433" s="4" t="s">
        <v>22</v>
      </c>
    </row>
    <row r="6434" spans="1:6">
      <c r="A6434" t="n">
        <v>44870</v>
      </c>
      <c r="B6434" s="39" t="n">
        <v>48</v>
      </c>
      <c r="C6434" s="7" t="n">
        <v>5700</v>
      </c>
      <c r="D6434" s="7" t="n">
        <v>0</v>
      </c>
      <c r="E6434" s="7" t="s">
        <v>198</v>
      </c>
      <c r="F6434" s="7" t="n">
        <v>-1</v>
      </c>
      <c r="G6434" s="7" t="n">
        <v>1</v>
      </c>
      <c r="H6434" s="7" t="n">
        <v>0</v>
      </c>
    </row>
    <row r="6435" spans="1:6">
      <c r="A6435" t="s">
        <v>4</v>
      </c>
      <c r="B6435" s="4" t="s">
        <v>5</v>
      </c>
      <c r="C6435" s="4" t="s">
        <v>13</v>
      </c>
      <c r="D6435" s="4" t="s">
        <v>10</v>
      </c>
      <c r="E6435" s="4" t="s">
        <v>6</v>
      </c>
    </row>
    <row r="6436" spans="1:6">
      <c r="A6436" t="n">
        <v>44902</v>
      </c>
      <c r="B6436" s="40" t="n">
        <v>51</v>
      </c>
      <c r="C6436" s="7" t="n">
        <v>4</v>
      </c>
      <c r="D6436" s="7" t="n">
        <v>5700</v>
      </c>
      <c r="E6436" s="7" t="s">
        <v>158</v>
      </c>
    </row>
    <row r="6437" spans="1:6">
      <c r="A6437" t="s">
        <v>4</v>
      </c>
      <c r="B6437" s="4" t="s">
        <v>5</v>
      </c>
      <c r="C6437" s="4" t="s">
        <v>10</v>
      </c>
    </row>
    <row r="6438" spans="1:6">
      <c r="A6438" t="n">
        <v>44915</v>
      </c>
      <c r="B6438" s="35" t="n">
        <v>16</v>
      </c>
      <c r="C6438" s="7" t="n">
        <v>0</v>
      </c>
    </row>
    <row r="6439" spans="1:6">
      <c r="A6439" t="s">
        <v>4</v>
      </c>
      <c r="B6439" s="4" t="s">
        <v>5</v>
      </c>
      <c r="C6439" s="4" t="s">
        <v>10</v>
      </c>
      <c r="D6439" s="4" t="s">
        <v>72</v>
      </c>
      <c r="E6439" s="4" t="s">
        <v>13</v>
      </c>
      <c r="F6439" s="4" t="s">
        <v>13</v>
      </c>
    </row>
    <row r="6440" spans="1:6">
      <c r="A6440" t="n">
        <v>44918</v>
      </c>
      <c r="B6440" s="52" t="n">
        <v>26</v>
      </c>
      <c r="C6440" s="7" t="n">
        <v>5700</v>
      </c>
      <c r="D6440" s="7" t="s">
        <v>290</v>
      </c>
      <c r="E6440" s="7" t="n">
        <v>2</v>
      </c>
      <c r="F6440" s="7" t="n">
        <v>0</v>
      </c>
    </row>
    <row r="6441" spans="1:6">
      <c r="A6441" t="s">
        <v>4</v>
      </c>
      <c r="B6441" s="4" t="s">
        <v>5</v>
      </c>
    </row>
    <row r="6442" spans="1:6">
      <c r="A6442" t="n">
        <v>45003</v>
      </c>
      <c r="B6442" s="53" t="n">
        <v>28</v>
      </c>
    </row>
    <row r="6443" spans="1:6">
      <c r="A6443" t="s">
        <v>4</v>
      </c>
      <c r="B6443" s="4" t="s">
        <v>5</v>
      </c>
      <c r="C6443" s="4" t="s">
        <v>10</v>
      </c>
      <c r="D6443" s="4" t="s">
        <v>10</v>
      </c>
      <c r="E6443" s="4" t="s">
        <v>10</v>
      </c>
    </row>
    <row r="6444" spans="1:6">
      <c r="A6444" t="n">
        <v>45004</v>
      </c>
      <c r="B6444" s="57" t="n">
        <v>61</v>
      </c>
      <c r="C6444" s="7" t="n">
        <v>5701</v>
      </c>
      <c r="D6444" s="7" t="n">
        <v>65533</v>
      </c>
      <c r="E6444" s="7" t="n">
        <v>1000</v>
      </c>
    </row>
    <row r="6445" spans="1:6">
      <c r="A6445" t="s">
        <v>4</v>
      </c>
      <c r="B6445" s="4" t="s">
        <v>5</v>
      </c>
      <c r="C6445" s="4" t="s">
        <v>10</v>
      </c>
    </row>
    <row r="6446" spans="1:6">
      <c r="A6446" t="n">
        <v>45011</v>
      </c>
      <c r="B6446" s="12" t="n">
        <v>12</v>
      </c>
      <c r="C6446" s="7" t="n">
        <v>0</v>
      </c>
    </row>
    <row r="6447" spans="1:6">
      <c r="A6447" t="s">
        <v>4</v>
      </c>
      <c r="B6447" s="4" t="s">
        <v>5</v>
      </c>
      <c r="C6447" s="4" t="s">
        <v>10</v>
      </c>
    </row>
    <row r="6448" spans="1:6">
      <c r="A6448" t="n">
        <v>45014</v>
      </c>
      <c r="B6448" s="12" t="n">
        <v>12</v>
      </c>
      <c r="C6448" s="7" t="n">
        <v>1</v>
      </c>
    </row>
    <row r="6449" spans="1:8">
      <c r="A6449" t="s">
        <v>4</v>
      </c>
      <c r="B6449" s="4" t="s">
        <v>5</v>
      </c>
    </row>
    <row r="6450" spans="1:8">
      <c r="A6450" t="n">
        <v>45017</v>
      </c>
      <c r="B6450" s="5" t="n">
        <v>1</v>
      </c>
    </row>
    <row r="6451" spans="1:8" s="3" customFormat="1" customHeight="0">
      <c r="A6451" s="3" t="s">
        <v>2</v>
      </c>
      <c r="B6451" s="3" t="s">
        <v>291</v>
      </c>
    </row>
    <row r="6452" spans="1:8">
      <c r="A6452" t="s">
        <v>4</v>
      </c>
      <c r="B6452" s="4" t="s">
        <v>5</v>
      </c>
      <c r="C6452" s="4" t="s">
        <v>13</v>
      </c>
      <c r="D6452" s="4" t="s">
        <v>10</v>
      </c>
      <c r="E6452" s="4" t="s">
        <v>13</v>
      </c>
      <c r="F6452" s="4" t="s">
        <v>13</v>
      </c>
      <c r="G6452" s="4" t="s">
        <v>13</v>
      </c>
      <c r="H6452" s="4" t="s">
        <v>10</v>
      </c>
      <c r="I6452" s="4" t="s">
        <v>20</v>
      </c>
      <c r="J6452" s="4" t="s">
        <v>10</v>
      </c>
      <c r="K6452" s="4" t="s">
        <v>20</v>
      </c>
      <c r="L6452" s="4" t="s">
        <v>10</v>
      </c>
      <c r="M6452" s="4" t="s">
        <v>20</v>
      </c>
      <c r="N6452" s="4" t="s">
        <v>10</v>
      </c>
      <c r="O6452" s="4" t="s">
        <v>20</v>
      </c>
      <c r="P6452" s="4" t="s">
        <v>20</v>
      </c>
    </row>
    <row r="6453" spans="1:8">
      <c r="A6453" t="n">
        <v>45020</v>
      </c>
      <c r="B6453" s="47" t="n">
        <v>6</v>
      </c>
      <c r="C6453" s="7" t="n">
        <v>33</v>
      </c>
      <c r="D6453" s="7" t="n">
        <v>65534</v>
      </c>
      <c r="E6453" s="7" t="n">
        <v>9</v>
      </c>
      <c r="F6453" s="7" t="n">
        <v>1</v>
      </c>
      <c r="G6453" s="7" t="n">
        <v>4</v>
      </c>
      <c r="H6453" s="7" t="n">
        <v>2</v>
      </c>
      <c r="I6453" s="11" t="n">
        <f t="normal" ca="1">A6455</f>
        <v>0</v>
      </c>
      <c r="J6453" s="7" t="n">
        <v>6</v>
      </c>
      <c r="K6453" s="11" t="n">
        <f t="normal" ca="1">A6465</f>
        <v>0</v>
      </c>
      <c r="L6453" s="7" t="n">
        <v>12</v>
      </c>
      <c r="M6453" s="11" t="n">
        <f t="normal" ca="1">A6475</f>
        <v>0</v>
      </c>
      <c r="N6453" s="7" t="n">
        <v>200</v>
      </c>
      <c r="O6453" s="11" t="n">
        <f t="normal" ca="1">A6485</f>
        <v>0</v>
      </c>
      <c r="P6453" s="11" t="n">
        <f t="normal" ca="1">A6501</f>
        <v>0</v>
      </c>
    </row>
    <row r="6454" spans="1:8">
      <c r="A6454" t="s">
        <v>4</v>
      </c>
      <c r="B6454" s="4" t="s">
        <v>5</v>
      </c>
      <c r="C6454" s="4" t="s">
        <v>10</v>
      </c>
      <c r="D6454" s="4" t="s">
        <v>22</v>
      </c>
      <c r="E6454" s="4" t="s">
        <v>22</v>
      </c>
      <c r="F6454" s="4" t="s">
        <v>22</v>
      </c>
      <c r="G6454" s="4" t="s">
        <v>22</v>
      </c>
    </row>
    <row r="6455" spans="1:8">
      <c r="A6455" t="n">
        <v>45055</v>
      </c>
      <c r="B6455" s="24" t="n">
        <v>46</v>
      </c>
      <c r="C6455" s="7" t="n">
        <v>65534</v>
      </c>
      <c r="D6455" s="7" t="n">
        <v>-22.2099990844727</v>
      </c>
      <c r="E6455" s="7" t="n">
        <v>0</v>
      </c>
      <c r="F6455" s="7" t="n">
        <v>-22.6499996185303</v>
      </c>
      <c r="G6455" s="7" t="n">
        <v>273.700012207031</v>
      </c>
    </row>
    <row r="6456" spans="1:8">
      <c r="A6456" t="s">
        <v>4</v>
      </c>
      <c r="B6456" s="4" t="s">
        <v>5</v>
      </c>
      <c r="C6456" s="4" t="s">
        <v>13</v>
      </c>
      <c r="D6456" s="4" t="s">
        <v>10</v>
      </c>
      <c r="E6456" s="4" t="s">
        <v>13</v>
      </c>
      <c r="F6456" s="4" t="s">
        <v>6</v>
      </c>
      <c r="G6456" s="4" t="s">
        <v>6</v>
      </c>
      <c r="H6456" s="4" t="s">
        <v>6</v>
      </c>
      <c r="I6456" s="4" t="s">
        <v>6</v>
      </c>
      <c r="J6456" s="4" t="s">
        <v>6</v>
      </c>
      <c r="K6456" s="4" t="s">
        <v>6</v>
      </c>
      <c r="L6456" s="4" t="s">
        <v>6</v>
      </c>
      <c r="M6456" s="4" t="s">
        <v>6</v>
      </c>
      <c r="N6456" s="4" t="s">
        <v>6</v>
      </c>
      <c r="O6456" s="4" t="s">
        <v>6</v>
      </c>
      <c r="P6456" s="4" t="s">
        <v>6</v>
      </c>
      <c r="Q6456" s="4" t="s">
        <v>6</v>
      </c>
      <c r="R6456" s="4" t="s">
        <v>6</v>
      </c>
      <c r="S6456" s="4" t="s">
        <v>6</v>
      </c>
      <c r="T6456" s="4" t="s">
        <v>6</v>
      </c>
      <c r="U6456" s="4" t="s">
        <v>6</v>
      </c>
    </row>
    <row r="6457" spans="1:8">
      <c r="A6457" t="n">
        <v>45074</v>
      </c>
      <c r="B6457" s="38" t="n">
        <v>36</v>
      </c>
      <c r="C6457" s="7" t="n">
        <v>8</v>
      </c>
      <c r="D6457" s="7" t="n">
        <v>65534</v>
      </c>
      <c r="E6457" s="7" t="n">
        <v>0</v>
      </c>
      <c r="F6457" s="7" t="s">
        <v>292</v>
      </c>
      <c r="G6457" s="7" t="s">
        <v>12</v>
      </c>
      <c r="H6457" s="7" t="s">
        <v>12</v>
      </c>
      <c r="I6457" s="7" t="s">
        <v>12</v>
      </c>
      <c r="J6457" s="7" t="s">
        <v>12</v>
      </c>
      <c r="K6457" s="7" t="s">
        <v>12</v>
      </c>
      <c r="L6457" s="7" t="s">
        <v>12</v>
      </c>
      <c r="M6457" s="7" t="s">
        <v>12</v>
      </c>
      <c r="N6457" s="7" t="s">
        <v>12</v>
      </c>
      <c r="O6457" s="7" t="s">
        <v>12</v>
      </c>
      <c r="P6457" s="7" t="s">
        <v>12</v>
      </c>
      <c r="Q6457" s="7" t="s">
        <v>12</v>
      </c>
      <c r="R6457" s="7" t="s">
        <v>12</v>
      </c>
      <c r="S6457" s="7" t="s">
        <v>12</v>
      </c>
      <c r="T6457" s="7" t="s">
        <v>12</v>
      </c>
      <c r="U6457" s="7" t="s">
        <v>12</v>
      </c>
    </row>
    <row r="6458" spans="1:8">
      <c r="A6458" t="s">
        <v>4</v>
      </c>
      <c r="B6458" s="4" t="s">
        <v>5</v>
      </c>
      <c r="C6458" s="4" t="s">
        <v>10</v>
      </c>
      <c r="D6458" s="4" t="s">
        <v>13</v>
      </c>
      <c r="E6458" s="4" t="s">
        <v>6</v>
      </c>
      <c r="F6458" s="4" t="s">
        <v>22</v>
      </c>
      <c r="G6458" s="4" t="s">
        <v>22</v>
      </c>
      <c r="H6458" s="4" t="s">
        <v>22</v>
      </c>
    </row>
    <row r="6459" spans="1:8">
      <c r="A6459" t="n">
        <v>45109</v>
      </c>
      <c r="B6459" s="39" t="n">
        <v>48</v>
      </c>
      <c r="C6459" s="7" t="n">
        <v>65534</v>
      </c>
      <c r="D6459" s="7" t="n">
        <v>0</v>
      </c>
      <c r="E6459" s="7" t="s">
        <v>292</v>
      </c>
      <c r="F6459" s="7" t="n">
        <v>0</v>
      </c>
      <c r="G6459" s="7" t="n">
        <v>1</v>
      </c>
      <c r="H6459" s="7" t="n">
        <v>1.40129846432482e-45</v>
      </c>
    </row>
    <row r="6460" spans="1:8">
      <c r="A6460" t="s">
        <v>4</v>
      </c>
      <c r="B6460" s="4" t="s">
        <v>5</v>
      </c>
      <c r="C6460" s="4" t="s">
        <v>10</v>
      </c>
      <c r="D6460" s="4" t="s">
        <v>9</v>
      </c>
    </row>
    <row r="6461" spans="1:8">
      <c r="A6461" t="n">
        <v>45140</v>
      </c>
      <c r="B6461" s="41" t="n">
        <v>43</v>
      </c>
      <c r="C6461" s="7" t="n">
        <v>65534</v>
      </c>
      <c r="D6461" s="7" t="n">
        <v>64</v>
      </c>
    </row>
    <row r="6462" spans="1:8">
      <c r="A6462" t="s">
        <v>4</v>
      </c>
      <c r="B6462" s="4" t="s">
        <v>5</v>
      </c>
      <c r="C6462" s="4" t="s">
        <v>20</v>
      </c>
    </row>
    <row r="6463" spans="1:8">
      <c r="A6463" t="n">
        <v>45147</v>
      </c>
      <c r="B6463" s="17" t="n">
        <v>3</v>
      </c>
      <c r="C6463" s="11" t="n">
        <f t="normal" ca="1">A6501</f>
        <v>0</v>
      </c>
    </row>
    <row r="6464" spans="1:8">
      <c r="A6464" t="s">
        <v>4</v>
      </c>
      <c r="B6464" s="4" t="s">
        <v>5</v>
      </c>
      <c r="C6464" s="4" t="s">
        <v>10</v>
      </c>
      <c r="D6464" s="4" t="s">
        <v>22</v>
      </c>
      <c r="E6464" s="4" t="s">
        <v>22</v>
      </c>
      <c r="F6464" s="4" t="s">
        <v>22</v>
      </c>
      <c r="G6464" s="4" t="s">
        <v>22</v>
      </c>
    </row>
    <row r="6465" spans="1:21">
      <c r="A6465" t="n">
        <v>45152</v>
      </c>
      <c r="B6465" s="24" t="n">
        <v>46</v>
      </c>
      <c r="C6465" s="7" t="n">
        <v>65534</v>
      </c>
      <c r="D6465" s="7" t="n">
        <v>-27.1299991607666</v>
      </c>
      <c r="E6465" s="7" t="n">
        <v>0</v>
      </c>
      <c r="F6465" s="7" t="n">
        <v>-9.3100004196167</v>
      </c>
      <c r="G6465" s="7" t="n">
        <v>155.300003051758</v>
      </c>
    </row>
    <row r="6466" spans="1:21">
      <c r="A6466" t="s">
        <v>4</v>
      </c>
      <c r="B6466" s="4" t="s">
        <v>5</v>
      </c>
      <c r="C6466" s="4" t="s">
        <v>13</v>
      </c>
      <c r="D6466" s="4" t="s">
        <v>10</v>
      </c>
      <c r="E6466" s="4" t="s">
        <v>13</v>
      </c>
      <c r="F6466" s="4" t="s">
        <v>6</v>
      </c>
      <c r="G6466" s="4" t="s">
        <v>6</v>
      </c>
      <c r="H6466" s="4" t="s">
        <v>6</v>
      </c>
      <c r="I6466" s="4" t="s">
        <v>6</v>
      </c>
      <c r="J6466" s="4" t="s">
        <v>6</v>
      </c>
      <c r="K6466" s="4" t="s">
        <v>6</v>
      </c>
      <c r="L6466" s="4" t="s">
        <v>6</v>
      </c>
      <c r="M6466" s="4" t="s">
        <v>6</v>
      </c>
      <c r="N6466" s="4" t="s">
        <v>6</v>
      </c>
      <c r="O6466" s="4" t="s">
        <v>6</v>
      </c>
      <c r="P6466" s="4" t="s">
        <v>6</v>
      </c>
      <c r="Q6466" s="4" t="s">
        <v>6</v>
      </c>
      <c r="R6466" s="4" t="s">
        <v>6</v>
      </c>
      <c r="S6466" s="4" t="s">
        <v>6</v>
      </c>
      <c r="T6466" s="4" t="s">
        <v>6</v>
      </c>
      <c r="U6466" s="4" t="s">
        <v>6</v>
      </c>
    </row>
    <row r="6467" spans="1:21">
      <c r="A6467" t="n">
        <v>45171</v>
      </c>
      <c r="B6467" s="38" t="n">
        <v>36</v>
      </c>
      <c r="C6467" s="7" t="n">
        <v>8</v>
      </c>
      <c r="D6467" s="7" t="n">
        <v>65534</v>
      </c>
      <c r="E6467" s="7" t="n">
        <v>0</v>
      </c>
      <c r="F6467" s="7" t="s">
        <v>292</v>
      </c>
      <c r="G6467" s="7" t="s">
        <v>12</v>
      </c>
      <c r="H6467" s="7" t="s">
        <v>12</v>
      </c>
      <c r="I6467" s="7" t="s">
        <v>12</v>
      </c>
      <c r="J6467" s="7" t="s">
        <v>12</v>
      </c>
      <c r="K6467" s="7" t="s">
        <v>12</v>
      </c>
      <c r="L6467" s="7" t="s">
        <v>12</v>
      </c>
      <c r="M6467" s="7" t="s">
        <v>12</v>
      </c>
      <c r="N6467" s="7" t="s">
        <v>12</v>
      </c>
      <c r="O6467" s="7" t="s">
        <v>12</v>
      </c>
      <c r="P6467" s="7" t="s">
        <v>12</v>
      </c>
      <c r="Q6467" s="7" t="s">
        <v>12</v>
      </c>
      <c r="R6467" s="7" t="s">
        <v>12</v>
      </c>
      <c r="S6467" s="7" t="s">
        <v>12</v>
      </c>
      <c r="T6467" s="7" t="s">
        <v>12</v>
      </c>
      <c r="U6467" s="7" t="s">
        <v>12</v>
      </c>
    </row>
    <row r="6468" spans="1:21">
      <c r="A6468" t="s">
        <v>4</v>
      </c>
      <c r="B6468" s="4" t="s">
        <v>5</v>
      </c>
      <c r="C6468" s="4" t="s">
        <v>10</v>
      </c>
      <c r="D6468" s="4" t="s">
        <v>13</v>
      </c>
      <c r="E6468" s="4" t="s">
        <v>6</v>
      </c>
      <c r="F6468" s="4" t="s">
        <v>22</v>
      </c>
      <c r="G6468" s="4" t="s">
        <v>22</v>
      </c>
      <c r="H6468" s="4" t="s">
        <v>22</v>
      </c>
    </row>
    <row r="6469" spans="1:21">
      <c r="A6469" t="n">
        <v>45206</v>
      </c>
      <c r="B6469" s="39" t="n">
        <v>48</v>
      </c>
      <c r="C6469" s="7" t="n">
        <v>65534</v>
      </c>
      <c r="D6469" s="7" t="n">
        <v>0</v>
      </c>
      <c r="E6469" s="7" t="s">
        <v>292</v>
      </c>
      <c r="F6469" s="7" t="n">
        <v>0</v>
      </c>
      <c r="G6469" s="7" t="n">
        <v>1</v>
      </c>
      <c r="H6469" s="7" t="n">
        <v>1.40129846432482e-45</v>
      </c>
    </row>
    <row r="6470" spans="1:21">
      <c r="A6470" t="s">
        <v>4</v>
      </c>
      <c r="B6470" s="4" t="s">
        <v>5</v>
      </c>
      <c r="C6470" s="4" t="s">
        <v>10</v>
      </c>
      <c r="D6470" s="4" t="s">
        <v>9</v>
      </c>
    </row>
    <row r="6471" spans="1:21">
      <c r="A6471" t="n">
        <v>45237</v>
      </c>
      <c r="B6471" s="41" t="n">
        <v>43</v>
      </c>
      <c r="C6471" s="7" t="n">
        <v>65534</v>
      </c>
      <c r="D6471" s="7" t="n">
        <v>64</v>
      </c>
    </row>
    <row r="6472" spans="1:21">
      <c r="A6472" t="s">
        <v>4</v>
      </c>
      <c r="B6472" s="4" t="s">
        <v>5</v>
      </c>
      <c r="C6472" s="4" t="s">
        <v>20</v>
      </c>
    </row>
    <row r="6473" spans="1:21">
      <c r="A6473" t="n">
        <v>45244</v>
      </c>
      <c r="B6473" s="17" t="n">
        <v>3</v>
      </c>
      <c r="C6473" s="11" t="n">
        <f t="normal" ca="1">A6501</f>
        <v>0</v>
      </c>
    </row>
    <row r="6474" spans="1:21">
      <c r="A6474" t="s">
        <v>4</v>
      </c>
      <c r="B6474" s="4" t="s">
        <v>5</v>
      </c>
      <c r="C6474" s="4" t="s">
        <v>10</v>
      </c>
      <c r="D6474" s="4" t="s">
        <v>22</v>
      </c>
      <c r="E6474" s="4" t="s">
        <v>22</v>
      </c>
      <c r="F6474" s="4" t="s">
        <v>22</v>
      </c>
      <c r="G6474" s="4" t="s">
        <v>22</v>
      </c>
    </row>
    <row r="6475" spans="1:21">
      <c r="A6475" t="n">
        <v>45249</v>
      </c>
      <c r="B6475" s="24" t="n">
        <v>46</v>
      </c>
      <c r="C6475" s="7" t="n">
        <v>65534</v>
      </c>
      <c r="D6475" s="7" t="n">
        <v>-14.0799999237061</v>
      </c>
      <c r="E6475" s="7" t="n">
        <v>0</v>
      </c>
      <c r="F6475" s="7" t="n">
        <v>1.11000001430511</v>
      </c>
      <c r="G6475" s="7" t="n">
        <v>272.299987792969</v>
      </c>
    </row>
    <row r="6476" spans="1:21">
      <c r="A6476" t="s">
        <v>4</v>
      </c>
      <c r="B6476" s="4" t="s">
        <v>5</v>
      </c>
      <c r="C6476" s="4" t="s">
        <v>13</v>
      </c>
      <c r="D6476" s="4" t="s">
        <v>10</v>
      </c>
      <c r="E6476" s="4" t="s">
        <v>13</v>
      </c>
      <c r="F6476" s="4" t="s">
        <v>6</v>
      </c>
      <c r="G6476" s="4" t="s">
        <v>6</v>
      </c>
      <c r="H6476" s="4" t="s">
        <v>6</v>
      </c>
      <c r="I6476" s="4" t="s">
        <v>6</v>
      </c>
      <c r="J6476" s="4" t="s">
        <v>6</v>
      </c>
      <c r="K6476" s="4" t="s">
        <v>6</v>
      </c>
      <c r="L6476" s="4" t="s">
        <v>6</v>
      </c>
      <c r="M6476" s="4" t="s">
        <v>6</v>
      </c>
      <c r="N6476" s="4" t="s">
        <v>6</v>
      </c>
      <c r="O6476" s="4" t="s">
        <v>6</v>
      </c>
      <c r="P6476" s="4" t="s">
        <v>6</v>
      </c>
      <c r="Q6476" s="4" t="s">
        <v>6</v>
      </c>
      <c r="R6476" s="4" t="s">
        <v>6</v>
      </c>
      <c r="S6476" s="4" t="s">
        <v>6</v>
      </c>
      <c r="T6476" s="4" t="s">
        <v>6</v>
      </c>
      <c r="U6476" s="4" t="s">
        <v>6</v>
      </c>
    </row>
    <row r="6477" spans="1:21">
      <c r="A6477" t="n">
        <v>45268</v>
      </c>
      <c r="B6477" s="38" t="n">
        <v>36</v>
      </c>
      <c r="C6477" s="7" t="n">
        <v>8</v>
      </c>
      <c r="D6477" s="7" t="n">
        <v>65534</v>
      </c>
      <c r="E6477" s="7" t="n">
        <v>0</v>
      </c>
      <c r="F6477" s="7" t="s">
        <v>292</v>
      </c>
      <c r="G6477" s="7" t="s">
        <v>12</v>
      </c>
      <c r="H6477" s="7" t="s">
        <v>12</v>
      </c>
      <c r="I6477" s="7" t="s">
        <v>12</v>
      </c>
      <c r="J6477" s="7" t="s">
        <v>12</v>
      </c>
      <c r="K6477" s="7" t="s">
        <v>12</v>
      </c>
      <c r="L6477" s="7" t="s">
        <v>12</v>
      </c>
      <c r="M6477" s="7" t="s">
        <v>12</v>
      </c>
      <c r="N6477" s="7" t="s">
        <v>12</v>
      </c>
      <c r="O6477" s="7" t="s">
        <v>12</v>
      </c>
      <c r="P6477" s="7" t="s">
        <v>12</v>
      </c>
      <c r="Q6477" s="7" t="s">
        <v>12</v>
      </c>
      <c r="R6477" s="7" t="s">
        <v>12</v>
      </c>
      <c r="S6477" s="7" t="s">
        <v>12</v>
      </c>
      <c r="T6477" s="7" t="s">
        <v>12</v>
      </c>
      <c r="U6477" s="7" t="s">
        <v>12</v>
      </c>
    </row>
    <row r="6478" spans="1:21">
      <c r="A6478" t="s">
        <v>4</v>
      </c>
      <c r="B6478" s="4" t="s">
        <v>5</v>
      </c>
      <c r="C6478" s="4" t="s">
        <v>10</v>
      </c>
      <c r="D6478" s="4" t="s">
        <v>13</v>
      </c>
      <c r="E6478" s="4" t="s">
        <v>6</v>
      </c>
      <c r="F6478" s="4" t="s">
        <v>22</v>
      </c>
      <c r="G6478" s="4" t="s">
        <v>22</v>
      </c>
      <c r="H6478" s="4" t="s">
        <v>22</v>
      </c>
    </row>
    <row r="6479" spans="1:21">
      <c r="A6479" t="n">
        <v>45303</v>
      </c>
      <c r="B6479" s="39" t="n">
        <v>48</v>
      </c>
      <c r="C6479" s="7" t="n">
        <v>65534</v>
      </c>
      <c r="D6479" s="7" t="n">
        <v>0</v>
      </c>
      <c r="E6479" s="7" t="s">
        <v>292</v>
      </c>
      <c r="F6479" s="7" t="n">
        <v>0</v>
      </c>
      <c r="G6479" s="7" t="n">
        <v>1</v>
      </c>
      <c r="H6479" s="7" t="n">
        <v>1.40129846432482e-45</v>
      </c>
    </row>
    <row r="6480" spans="1:21">
      <c r="A6480" t="s">
        <v>4</v>
      </c>
      <c r="B6480" s="4" t="s">
        <v>5</v>
      </c>
      <c r="C6480" s="4" t="s">
        <v>10</v>
      </c>
      <c r="D6480" s="4" t="s">
        <v>9</v>
      </c>
    </row>
    <row r="6481" spans="1:21">
      <c r="A6481" t="n">
        <v>45334</v>
      </c>
      <c r="B6481" s="41" t="n">
        <v>43</v>
      </c>
      <c r="C6481" s="7" t="n">
        <v>65534</v>
      </c>
      <c r="D6481" s="7" t="n">
        <v>64</v>
      </c>
    </row>
    <row r="6482" spans="1:21">
      <c r="A6482" t="s">
        <v>4</v>
      </c>
      <c r="B6482" s="4" t="s">
        <v>5</v>
      </c>
      <c r="C6482" s="4" t="s">
        <v>20</v>
      </c>
    </row>
    <row r="6483" spans="1:21">
      <c r="A6483" t="n">
        <v>45341</v>
      </c>
      <c r="B6483" s="17" t="n">
        <v>3</v>
      </c>
      <c r="C6483" s="11" t="n">
        <f t="normal" ca="1">A6501</f>
        <v>0</v>
      </c>
    </row>
    <row r="6484" spans="1:21">
      <c r="A6484" t="s">
        <v>4</v>
      </c>
      <c r="B6484" s="4" t="s">
        <v>5</v>
      </c>
      <c r="C6484" s="4" t="s">
        <v>13</v>
      </c>
      <c r="D6484" s="4" t="s">
        <v>10</v>
      </c>
      <c r="E6484" s="4" t="s">
        <v>13</v>
      </c>
      <c r="F6484" s="4" t="s">
        <v>13</v>
      </c>
      <c r="G6484" s="4" t="s">
        <v>20</v>
      </c>
    </row>
    <row r="6485" spans="1:21">
      <c r="A6485" t="n">
        <v>45346</v>
      </c>
      <c r="B6485" s="10" t="n">
        <v>5</v>
      </c>
      <c r="C6485" s="7" t="n">
        <v>30</v>
      </c>
      <c r="D6485" s="7" t="n">
        <v>8719</v>
      </c>
      <c r="E6485" s="7" t="n">
        <v>8</v>
      </c>
      <c r="F6485" s="7" t="n">
        <v>1</v>
      </c>
      <c r="G6485" s="11" t="n">
        <f t="normal" ca="1">A6497</f>
        <v>0</v>
      </c>
    </row>
    <row r="6486" spans="1:21">
      <c r="A6486" t="s">
        <v>4</v>
      </c>
      <c r="B6486" s="4" t="s">
        <v>5</v>
      </c>
      <c r="C6486" s="4" t="s">
        <v>13</v>
      </c>
      <c r="D6486" s="4" t="s">
        <v>10</v>
      </c>
      <c r="E6486" s="4" t="s">
        <v>13</v>
      </c>
      <c r="F6486" s="4" t="s">
        <v>6</v>
      </c>
      <c r="G6486" s="4" t="s">
        <v>6</v>
      </c>
      <c r="H6486" s="4" t="s">
        <v>6</v>
      </c>
      <c r="I6486" s="4" t="s">
        <v>6</v>
      </c>
      <c r="J6486" s="4" t="s">
        <v>6</v>
      </c>
      <c r="K6486" s="4" t="s">
        <v>6</v>
      </c>
      <c r="L6486" s="4" t="s">
        <v>6</v>
      </c>
      <c r="M6486" s="4" t="s">
        <v>6</v>
      </c>
      <c r="N6486" s="4" t="s">
        <v>6</v>
      </c>
      <c r="O6486" s="4" t="s">
        <v>6</v>
      </c>
      <c r="P6486" s="4" t="s">
        <v>6</v>
      </c>
      <c r="Q6486" s="4" t="s">
        <v>6</v>
      </c>
      <c r="R6486" s="4" t="s">
        <v>6</v>
      </c>
      <c r="S6486" s="4" t="s">
        <v>6</v>
      </c>
      <c r="T6486" s="4" t="s">
        <v>6</v>
      </c>
      <c r="U6486" s="4" t="s">
        <v>6</v>
      </c>
    </row>
    <row r="6487" spans="1:21">
      <c r="A6487" t="n">
        <v>45356</v>
      </c>
      <c r="B6487" s="38" t="n">
        <v>36</v>
      </c>
      <c r="C6487" s="7" t="n">
        <v>8</v>
      </c>
      <c r="D6487" s="7" t="n">
        <v>65534</v>
      </c>
      <c r="E6487" s="7" t="n">
        <v>0</v>
      </c>
      <c r="F6487" s="7" t="s">
        <v>292</v>
      </c>
      <c r="G6487" s="7" t="s">
        <v>12</v>
      </c>
      <c r="H6487" s="7" t="s">
        <v>12</v>
      </c>
      <c r="I6487" s="7" t="s">
        <v>12</v>
      </c>
      <c r="J6487" s="7" t="s">
        <v>12</v>
      </c>
      <c r="K6487" s="7" t="s">
        <v>12</v>
      </c>
      <c r="L6487" s="7" t="s">
        <v>12</v>
      </c>
      <c r="M6487" s="7" t="s">
        <v>12</v>
      </c>
      <c r="N6487" s="7" t="s">
        <v>12</v>
      </c>
      <c r="O6487" s="7" t="s">
        <v>12</v>
      </c>
      <c r="P6487" s="7" t="s">
        <v>12</v>
      </c>
      <c r="Q6487" s="7" t="s">
        <v>12</v>
      </c>
      <c r="R6487" s="7" t="s">
        <v>12</v>
      </c>
      <c r="S6487" s="7" t="s">
        <v>12</v>
      </c>
      <c r="T6487" s="7" t="s">
        <v>12</v>
      </c>
      <c r="U6487" s="7" t="s">
        <v>12</v>
      </c>
    </row>
    <row r="6488" spans="1:21">
      <c r="A6488" t="s">
        <v>4</v>
      </c>
      <c r="B6488" s="4" t="s">
        <v>5</v>
      </c>
      <c r="C6488" s="4" t="s">
        <v>10</v>
      </c>
      <c r="D6488" s="4" t="s">
        <v>13</v>
      </c>
      <c r="E6488" s="4" t="s">
        <v>6</v>
      </c>
      <c r="F6488" s="4" t="s">
        <v>22</v>
      </c>
      <c r="G6488" s="4" t="s">
        <v>22</v>
      </c>
      <c r="H6488" s="4" t="s">
        <v>22</v>
      </c>
    </row>
    <row r="6489" spans="1:21">
      <c r="A6489" t="n">
        <v>45391</v>
      </c>
      <c r="B6489" s="39" t="n">
        <v>48</v>
      </c>
      <c r="C6489" s="7" t="n">
        <v>65534</v>
      </c>
      <c r="D6489" s="7" t="n">
        <v>0</v>
      </c>
      <c r="E6489" s="7" t="s">
        <v>292</v>
      </c>
      <c r="F6489" s="7" t="n">
        <v>0</v>
      </c>
      <c r="G6489" s="7" t="n">
        <v>1</v>
      </c>
      <c r="H6489" s="7" t="n">
        <v>1.40129846432482e-45</v>
      </c>
    </row>
    <row r="6490" spans="1:21">
      <c r="A6490" t="s">
        <v>4</v>
      </c>
      <c r="B6490" s="4" t="s">
        <v>5</v>
      </c>
      <c r="C6490" s="4" t="s">
        <v>10</v>
      </c>
      <c r="D6490" s="4" t="s">
        <v>9</v>
      </c>
    </row>
    <row r="6491" spans="1:21">
      <c r="A6491" t="n">
        <v>45422</v>
      </c>
      <c r="B6491" s="41" t="n">
        <v>43</v>
      </c>
      <c r="C6491" s="7" t="n">
        <v>65534</v>
      </c>
      <c r="D6491" s="7" t="n">
        <v>64</v>
      </c>
    </row>
    <row r="6492" spans="1:21">
      <c r="A6492" t="s">
        <v>4</v>
      </c>
      <c r="B6492" s="4" t="s">
        <v>5</v>
      </c>
      <c r="C6492" s="4" t="s">
        <v>10</v>
      </c>
      <c r="D6492" s="4" t="s">
        <v>22</v>
      </c>
      <c r="E6492" s="4" t="s">
        <v>22</v>
      </c>
      <c r="F6492" s="4" t="s">
        <v>22</v>
      </c>
      <c r="G6492" s="4" t="s">
        <v>22</v>
      </c>
    </row>
    <row r="6493" spans="1:21">
      <c r="A6493" t="n">
        <v>45429</v>
      </c>
      <c r="B6493" s="24" t="n">
        <v>46</v>
      </c>
      <c r="C6493" s="7" t="n">
        <v>65534</v>
      </c>
      <c r="D6493" s="7" t="n">
        <v>2.09999990463257</v>
      </c>
      <c r="E6493" s="7" t="n">
        <v>-0.5</v>
      </c>
      <c r="F6493" s="7" t="n">
        <v>8.6899995803833</v>
      </c>
      <c r="G6493" s="7" t="n">
        <v>90.5</v>
      </c>
    </row>
    <row r="6494" spans="1:21">
      <c r="A6494" t="s">
        <v>4</v>
      </c>
      <c r="B6494" s="4" t="s">
        <v>5</v>
      </c>
      <c r="C6494" s="4" t="s">
        <v>20</v>
      </c>
    </row>
    <row r="6495" spans="1:21">
      <c r="A6495" t="n">
        <v>45448</v>
      </c>
      <c r="B6495" s="17" t="n">
        <v>3</v>
      </c>
      <c r="C6495" s="11" t="n">
        <f t="normal" ca="1">A6499</f>
        <v>0</v>
      </c>
    </row>
    <row r="6496" spans="1:21">
      <c r="A6496" t="s">
        <v>4</v>
      </c>
      <c r="B6496" s="4" t="s">
        <v>5</v>
      </c>
      <c r="C6496" s="4" t="s">
        <v>10</v>
      </c>
      <c r="D6496" s="4" t="s">
        <v>9</v>
      </c>
    </row>
    <row r="6497" spans="1:21">
      <c r="A6497" t="n">
        <v>45453</v>
      </c>
      <c r="B6497" s="41" t="n">
        <v>43</v>
      </c>
      <c r="C6497" s="7" t="n">
        <v>65534</v>
      </c>
      <c r="D6497" s="7" t="n">
        <v>1</v>
      </c>
    </row>
    <row r="6498" spans="1:21">
      <c r="A6498" t="s">
        <v>4</v>
      </c>
      <c r="B6498" s="4" t="s">
        <v>5</v>
      </c>
      <c r="C6498" s="4" t="s">
        <v>20</v>
      </c>
    </row>
    <row r="6499" spans="1:21">
      <c r="A6499" t="n">
        <v>45460</v>
      </c>
      <c r="B6499" s="17" t="n">
        <v>3</v>
      </c>
      <c r="C6499" s="11" t="n">
        <f t="normal" ca="1">A6501</f>
        <v>0</v>
      </c>
    </row>
    <row r="6500" spans="1:21">
      <c r="A6500" t="s">
        <v>4</v>
      </c>
      <c r="B6500" s="4" t="s">
        <v>5</v>
      </c>
    </row>
    <row r="6501" spans="1:21">
      <c r="A6501" t="n">
        <v>45465</v>
      </c>
      <c r="B6501" s="5" t="n">
        <v>1</v>
      </c>
    </row>
    <row r="6502" spans="1:21" s="3" customFormat="1" customHeight="0">
      <c r="A6502" s="3" t="s">
        <v>2</v>
      </c>
      <c r="B6502" s="3" t="s">
        <v>293</v>
      </c>
    </row>
    <row r="6503" spans="1:21">
      <c r="A6503" t="s">
        <v>4</v>
      </c>
      <c r="B6503" s="4" t="s">
        <v>5</v>
      </c>
      <c r="C6503" s="4" t="s">
        <v>13</v>
      </c>
      <c r="D6503" s="4" t="s">
        <v>10</v>
      </c>
      <c r="E6503" s="4" t="s">
        <v>13</v>
      </c>
      <c r="F6503" s="4" t="s">
        <v>20</v>
      </c>
    </row>
    <row r="6504" spans="1:21">
      <c r="A6504" t="n">
        <v>45468</v>
      </c>
      <c r="B6504" s="10" t="n">
        <v>5</v>
      </c>
      <c r="C6504" s="7" t="n">
        <v>30</v>
      </c>
      <c r="D6504" s="7" t="n">
        <v>10225</v>
      </c>
      <c r="E6504" s="7" t="n">
        <v>1</v>
      </c>
      <c r="F6504" s="11" t="n">
        <f t="normal" ca="1">A6544</f>
        <v>0</v>
      </c>
    </row>
    <row r="6505" spans="1:21">
      <c r="A6505" t="s">
        <v>4</v>
      </c>
      <c r="B6505" s="4" t="s">
        <v>5</v>
      </c>
      <c r="C6505" s="4" t="s">
        <v>13</v>
      </c>
      <c r="D6505" s="4" t="s">
        <v>10</v>
      </c>
      <c r="E6505" s="4" t="s">
        <v>13</v>
      </c>
      <c r="F6505" s="4" t="s">
        <v>13</v>
      </c>
      <c r="G6505" s="4" t="s">
        <v>20</v>
      </c>
    </row>
    <row r="6506" spans="1:21">
      <c r="A6506" t="n">
        <v>45477</v>
      </c>
      <c r="B6506" s="10" t="n">
        <v>5</v>
      </c>
      <c r="C6506" s="7" t="n">
        <v>30</v>
      </c>
      <c r="D6506" s="7" t="n">
        <v>10095</v>
      </c>
      <c r="E6506" s="7" t="n">
        <v>8</v>
      </c>
      <c r="F6506" s="7" t="n">
        <v>1</v>
      </c>
      <c r="G6506" s="11" t="n">
        <f t="normal" ca="1">A6512</f>
        <v>0</v>
      </c>
    </row>
    <row r="6507" spans="1:21">
      <c r="A6507" t="s">
        <v>4</v>
      </c>
      <c r="B6507" s="4" t="s">
        <v>5</v>
      </c>
      <c r="C6507" s="4" t="s">
        <v>13</v>
      </c>
      <c r="D6507" s="4" t="s">
        <v>6</v>
      </c>
    </row>
    <row r="6508" spans="1:21">
      <c r="A6508" t="n">
        <v>45487</v>
      </c>
      <c r="B6508" s="8" t="n">
        <v>2</v>
      </c>
      <c r="C6508" s="7" t="n">
        <v>11</v>
      </c>
      <c r="D6508" s="7" t="s">
        <v>200</v>
      </c>
    </row>
    <row r="6509" spans="1:21">
      <c r="A6509" t="s">
        <v>4</v>
      </c>
      <c r="B6509" s="4" t="s">
        <v>5</v>
      </c>
      <c r="C6509" s="4" t="s">
        <v>20</v>
      </c>
    </row>
    <row r="6510" spans="1:21">
      <c r="A6510" t="n">
        <v>45507</v>
      </c>
      <c r="B6510" s="17" t="n">
        <v>3</v>
      </c>
      <c r="C6510" s="11" t="n">
        <f t="normal" ca="1">A6542</f>
        <v>0</v>
      </c>
    </row>
    <row r="6511" spans="1:21">
      <c r="A6511" t="s">
        <v>4</v>
      </c>
      <c r="B6511" s="4" t="s">
        <v>5</v>
      </c>
      <c r="C6511" s="4" t="s">
        <v>10</v>
      </c>
      <c r="D6511" s="4" t="s">
        <v>13</v>
      </c>
      <c r="E6511" s="4" t="s">
        <v>13</v>
      </c>
      <c r="F6511" s="4" t="s">
        <v>6</v>
      </c>
    </row>
    <row r="6512" spans="1:21">
      <c r="A6512" t="n">
        <v>45512</v>
      </c>
      <c r="B6512" s="22" t="n">
        <v>20</v>
      </c>
      <c r="C6512" s="7" t="n">
        <v>65534</v>
      </c>
      <c r="D6512" s="7" t="n">
        <v>3</v>
      </c>
      <c r="E6512" s="7" t="n">
        <v>10</v>
      </c>
      <c r="F6512" s="7" t="s">
        <v>201</v>
      </c>
    </row>
    <row r="6513" spans="1:7">
      <c r="A6513" t="s">
        <v>4</v>
      </c>
      <c r="B6513" s="4" t="s">
        <v>5</v>
      </c>
      <c r="C6513" s="4" t="s">
        <v>10</v>
      </c>
    </row>
    <row r="6514" spans="1:7">
      <c r="A6514" t="n">
        <v>45533</v>
      </c>
      <c r="B6514" s="35" t="n">
        <v>16</v>
      </c>
      <c r="C6514" s="7" t="n">
        <v>0</v>
      </c>
    </row>
    <row r="6515" spans="1:7">
      <c r="A6515" t="s">
        <v>4</v>
      </c>
      <c r="B6515" s="4" t="s">
        <v>5</v>
      </c>
      <c r="C6515" s="4" t="s">
        <v>13</v>
      </c>
      <c r="D6515" s="4" t="s">
        <v>10</v>
      </c>
    </row>
    <row r="6516" spans="1:7">
      <c r="A6516" t="n">
        <v>45536</v>
      </c>
      <c r="B6516" s="27" t="n">
        <v>22</v>
      </c>
      <c r="C6516" s="7" t="n">
        <v>10</v>
      </c>
      <c r="D6516" s="7" t="n">
        <v>0</v>
      </c>
    </row>
    <row r="6517" spans="1:7">
      <c r="A6517" t="s">
        <v>4</v>
      </c>
      <c r="B6517" s="4" t="s">
        <v>5</v>
      </c>
      <c r="C6517" s="4" t="s">
        <v>13</v>
      </c>
      <c r="D6517" s="4" t="s">
        <v>10</v>
      </c>
      <c r="E6517" s="4" t="s">
        <v>6</v>
      </c>
    </row>
    <row r="6518" spans="1:7">
      <c r="A6518" t="n">
        <v>45540</v>
      </c>
      <c r="B6518" s="40" t="n">
        <v>51</v>
      </c>
      <c r="C6518" s="7" t="n">
        <v>4</v>
      </c>
      <c r="D6518" s="7" t="n">
        <v>65534</v>
      </c>
      <c r="E6518" s="7" t="s">
        <v>158</v>
      </c>
    </row>
    <row r="6519" spans="1:7">
      <c r="A6519" t="s">
        <v>4</v>
      </c>
      <c r="B6519" s="4" t="s">
        <v>5</v>
      </c>
      <c r="C6519" s="4" t="s">
        <v>10</v>
      </c>
    </row>
    <row r="6520" spans="1:7">
      <c r="A6520" t="n">
        <v>45553</v>
      </c>
      <c r="B6520" s="35" t="n">
        <v>16</v>
      </c>
      <c r="C6520" s="7" t="n">
        <v>0</v>
      </c>
    </row>
    <row r="6521" spans="1:7">
      <c r="A6521" t="s">
        <v>4</v>
      </c>
      <c r="B6521" s="4" t="s">
        <v>5</v>
      </c>
      <c r="C6521" s="4" t="s">
        <v>10</v>
      </c>
      <c r="D6521" s="4" t="s">
        <v>72</v>
      </c>
      <c r="E6521" s="4" t="s">
        <v>13</v>
      </c>
      <c r="F6521" s="4" t="s">
        <v>13</v>
      </c>
      <c r="G6521" s="4" t="s">
        <v>72</v>
      </c>
      <c r="H6521" s="4" t="s">
        <v>13</v>
      </c>
      <c r="I6521" s="4" t="s">
        <v>13</v>
      </c>
      <c r="J6521" s="4" t="s">
        <v>72</v>
      </c>
      <c r="K6521" s="4" t="s">
        <v>13</v>
      </c>
      <c r="L6521" s="4" t="s">
        <v>13</v>
      </c>
    </row>
    <row r="6522" spans="1:7">
      <c r="A6522" t="n">
        <v>45556</v>
      </c>
      <c r="B6522" s="52" t="n">
        <v>26</v>
      </c>
      <c r="C6522" s="7" t="n">
        <v>65534</v>
      </c>
      <c r="D6522" s="7" t="s">
        <v>294</v>
      </c>
      <c r="E6522" s="7" t="n">
        <v>2</v>
      </c>
      <c r="F6522" s="7" t="n">
        <v>3</v>
      </c>
      <c r="G6522" s="7" t="s">
        <v>295</v>
      </c>
      <c r="H6522" s="7" t="n">
        <v>2</v>
      </c>
      <c r="I6522" s="7" t="n">
        <v>3</v>
      </c>
      <c r="J6522" s="7" t="s">
        <v>296</v>
      </c>
      <c r="K6522" s="7" t="n">
        <v>2</v>
      </c>
      <c r="L6522" s="7" t="n">
        <v>0</v>
      </c>
    </row>
    <row r="6523" spans="1:7">
      <c r="A6523" t="s">
        <v>4</v>
      </c>
      <c r="B6523" s="4" t="s">
        <v>5</v>
      </c>
    </row>
    <row r="6524" spans="1:7">
      <c r="A6524" t="n">
        <v>45724</v>
      </c>
      <c r="B6524" s="53" t="n">
        <v>28</v>
      </c>
    </row>
    <row r="6525" spans="1:7">
      <c r="A6525" t="s">
        <v>4</v>
      </c>
      <c r="B6525" s="4" t="s">
        <v>5</v>
      </c>
      <c r="C6525" s="4" t="s">
        <v>13</v>
      </c>
      <c r="D6525" s="4" t="s">
        <v>10</v>
      </c>
      <c r="E6525" s="4" t="s">
        <v>13</v>
      </c>
      <c r="F6525" s="4" t="s">
        <v>13</v>
      </c>
      <c r="G6525" s="4" t="s">
        <v>20</v>
      </c>
    </row>
    <row r="6526" spans="1:7">
      <c r="A6526" t="n">
        <v>45725</v>
      </c>
      <c r="B6526" s="10" t="n">
        <v>5</v>
      </c>
      <c r="C6526" s="7" t="n">
        <v>30</v>
      </c>
      <c r="D6526" s="7" t="n">
        <v>1</v>
      </c>
      <c r="E6526" s="7" t="n">
        <v>8</v>
      </c>
      <c r="F6526" s="7" t="n">
        <v>1</v>
      </c>
      <c r="G6526" s="11" t="n">
        <f t="normal" ca="1">A6542</f>
        <v>0</v>
      </c>
    </row>
    <row r="6527" spans="1:7">
      <c r="A6527" t="s">
        <v>4</v>
      </c>
      <c r="B6527" s="4" t="s">
        <v>5</v>
      </c>
      <c r="C6527" s="4" t="s">
        <v>10</v>
      </c>
      <c r="D6527" s="4" t="s">
        <v>13</v>
      </c>
      <c r="E6527" s="4" t="s">
        <v>22</v>
      </c>
      <c r="F6527" s="4" t="s">
        <v>10</v>
      </c>
    </row>
    <row r="6528" spans="1:7">
      <c r="A6528" t="n">
        <v>45735</v>
      </c>
      <c r="B6528" s="58" t="n">
        <v>59</v>
      </c>
      <c r="C6528" s="7" t="n">
        <v>61456</v>
      </c>
      <c r="D6528" s="7" t="n">
        <v>6</v>
      </c>
      <c r="E6528" s="7" t="n">
        <v>0</v>
      </c>
      <c r="F6528" s="7" t="n">
        <v>0</v>
      </c>
    </row>
    <row r="6529" spans="1:12">
      <c r="A6529" t="s">
        <v>4</v>
      </c>
      <c r="B6529" s="4" t="s">
        <v>5</v>
      </c>
      <c r="C6529" s="4" t="s">
        <v>10</v>
      </c>
    </row>
    <row r="6530" spans="1:12">
      <c r="A6530" t="n">
        <v>45745</v>
      </c>
      <c r="B6530" s="35" t="n">
        <v>16</v>
      </c>
      <c r="C6530" s="7" t="n">
        <v>1300</v>
      </c>
    </row>
    <row r="6531" spans="1:12">
      <c r="A6531" t="s">
        <v>4</v>
      </c>
      <c r="B6531" s="4" t="s">
        <v>5</v>
      </c>
      <c r="C6531" s="4" t="s">
        <v>13</v>
      </c>
      <c r="D6531" s="4" t="s">
        <v>10</v>
      </c>
      <c r="E6531" s="4" t="s">
        <v>6</v>
      </c>
    </row>
    <row r="6532" spans="1:12">
      <c r="A6532" t="n">
        <v>45748</v>
      </c>
      <c r="B6532" s="40" t="n">
        <v>51</v>
      </c>
      <c r="C6532" s="7" t="n">
        <v>4</v>
      </c>
      <c r="D6532" s="7" t="n">
        <v>0</v>
      </c>
      <c r="E6532" s="7" t="s">
        <v>297</v>
      </c>
    </row>
    <row r="6533" spans="1:12">
      <c r="A6533" t="s">
        <v>4</v>
      </c>
      <c r="B6533" s="4" t="s">
        <v>5</v>
      </c>
      <c r="C6533" s="4" t="s">
        <v>10</v>
      </c>
    </row>
    <row r="6534" spans="1:12">
      <c r="A6534" t="n">
        <v>45763</v>
      </c>
      <c r="B6534" s="35" t="n">
        <v>16</v>
      </c>
      <c r="C6534" s="7" t="n">
        <v>0</v>
      </c>
    </row>
    <row r="6535" spans="1:12">
      <c r="A6535" t="s">
        <v>4</v>
      </c>
      <c r="B6535" s="4" t="s">
        <v>5</v>
      </c>
      <c r="C6535" s="4" t="s">
        <v>10</v>
      </c>
      <c r="D6535" s="4" t="s">
        <v>72</v>
      </c>
      <c r="E6535" s="4" t="s">
        <v>13</v>
      </c>
      <c r="F6535" s="4" t="s">
        <v>13</v>
      </c>
    </row>
    <row r="6536" spans="1:12">
      <c r="A6536" t="n">
        <v>45766</v>
      </c>
      <c r="B6536" s="52" t="n">
        <v>26</v>
      </c>
      <c r="C6536" s="7" t="n">
        <v>0</v>
      </c>
      <c r="D6536" s="7" t="s">
        <v>298</v>
      </c>
      <c r="E6536" s="7" t="n">
        <v>2</v>
      </c>
      <c r="F6536" s="7" t="n">
        <v>0</v>
      </c>
    </row>
    <row r="6537" spans="1:12">
      <c r="A6537" t="s">
        <v>4</v>
      </c>
      <c r="B6537" s="4" t="s">
        <v>5</v>
      </c>
    </row>
    <row r="6538" spans="1:12">
      <c r="A6538" t="n">
        <v>45849</v>
      </c>
      <c r="B6538" s="53" t="n">
        <v>28</v>
      </c>
    </row>
    <row r="6539" spans="1:12">
      <c r="A6539" t="s">
        <v>4</v>
      </c>
      <c r="B6539" s="4" t="s">
        <v>5</v>
      </c>
      <c r="C6539" s="4" t="s">
        <v>10</v>
      </c>
    </row>
    <row r="6540" spans="1:12">
      <c r="A6540" t="n">
        <v>45850</v>
      </c>
      <c r="B6540" s="12" t="n">
        <v>12</v>
      </c>
      <c r="C6540" s="7" t="n">
        <v>1</v>
      </c>
    </row>
    <row r="6541" spans="1:12">
      <c r="A6541" t="s">
        <v>4</v>
      </c>
      <c r="B6541" s="4" t="s">
        <v>5</v>
      </c>
      <c r="C6541" s="4" t="s">
        <v>20</v>
      </c>
    </row>
    <row r="6542" spans="1:12">
      <c r="A6542" t="n">
        <v>45853</v>
      </c>
      <c r="B6542" s="17" t="n">
        <v>3</v>
      </c>
      <c r="C6542" s="11" t="n">
        <f t="normal" ca="1">A6608</f>
        <v>0</v>
      </c>
    </row>
    <row r="6543" spans="1:12">
      <c r="A6543" t="s">
        <v>4</v>
      </c>
      <c r="B6543" s="4" t="s">
        <v>5</v>
      </c>
      <c r="C6543" s="4" t="s">
        <v>13</v>
      </c>
      <c r="D6543" s="4" t="s">
        <v>10</v>
      </c>
      <c r="E6543" s="4" t="s">
        <v>13</v>
      </c>
      <c r="F6543" s="4" t="s">
        <v>20</v>
      </c>
    </row>
    <row r="6544" spans="1:12">
      <c r="A6544" t="n">
        <v>45858</v>
      </c>
      <c r="B6544" s="10" t="n">
        <v>5</v>
      </c>
      <c r="C6544" s="7" t="n">
        <v>30</v>
      </c>
      <c r="D6544" s="7" t="n">
        <v>8953</v>
      </c>
      <c r="E6544" s="7" t="n">
        <v>1</v>
      </c>
      <c r="F6544" s="11" t="n">
        <f t="normal" ca="1">A6568</f>
        <v>0</v>
      </c>
    </row>
    <row r="6545" spans="1:6">
      <c r="A6545" t="s">
        <v>4</v>
      </c>
      <c r="B6545" s="4" t="s">
        <v>5</v>
      </c>
      <c r="C6545" s="4" t="s">
        <v>13</v>
      </c>
      <c r="D6545" s="4" t="s">
        <v>10</v>
      </c>
      <c r="E6545" s="4" t="s">
        <v>13</v>
      </c>
      <c r="F6545" s="4" t="s">
        <v>13</v>
      </c>
      <c r="G6545" s="4" t="s">
        <v>20</v>
      </c>
    </row>
    <row r="6546" spans="1:6">
      <c r="A6546" t="n">
        <v>45867</v>
      </c>
      <c r="B6546" s="10" t="n">
        <v>5</v>
      </c>
      <c r="C6546" s="7" t="n">
        <v>30</v>
      </c>
      <c r="D6546" s="7" t="n">
        <v>1</v>
      </c>
      <c r="E6546" s="7" t="n">
        <v>8</v>
      </c>
      <c r="F6546" s="7" t="n">
        <v>1</v>
      </c>
      <c r="G6546" s="11" t="n">
        <f t="normal" ca="1">A6552</f>
        <v>0</v>
      </c>
    </row>
    <row r="6547" spans="1:6">
      <c r="A6547" t="s">
        <v>4</v>
      </c>
      <c r="B6547" s="4" t="s">
        <v>5</v>
      </c>
      <c r="C6547" s="4" t="s">
        <v>13</v>
      </c>
      <c r="D6547" s="4" t="s">
        <v>6</v>
      </c>
    </row>
    <row r="6548" spans="1:6">
      <c r="A6548" t="n">
        <v>45877</v>
      </c>
      <c r="B6548" s="8" t="n">
        <v>2</v>
      </c>
      <c r="C6548" s="7" t="n">
        <v>11</v>
      </c>
      <c r="D6548" s="7" t="s">
        <v>239</v>
      </c>
    </row>
    <row r="6549" spans="1:6">
      <c r="A6549" t="s">
        <v>4</v>
      </c>
      <c r="B6549" s="4" t="s">
        <v>5</v>
      </c>
      <c r="C6549" s="4" t="s">
        <v>20</v>
      </c>
    </row>
    <row r="6550" spans="1:6">
      <c r="A6550" t="n">
        <v>45897</v>
      </c>
      <c r="B6550" s="17" t="n">
        <v>3</v>
      </c>
      <c r="C6550" s="11" t="n">
        <f t="normal" ca="1">A6566</f>
        <v>0</v>
      </c>
    </row>
    <row r="6551" spans="1:6">
      <c r="A6551" t="s">
        <v>4</v>
      </c>
      <c r="B6551" s="4" t="s">
        <v>5</v>
      </c>
      <c r="C6551" s="4" t="s">
        <v>10</v>
      </c>
      <c r="D6551" s="4" t="s">
        <v>13</v>
      </c>
      <c r="E6551" s="4" t="s">
        <v>13</v>
      </c>
      <c r="F6551" s="4" t="s">
        <v>6</v>
      </c>
    </row>
    <row r="6552" spans="1:6">
      <c r="A6552" t="n">
        <v>45902</v>
      </c>
      <c r="B6552" s="22" t="n">
        <v>20</v>
      </c>
      <c r="C6552" s="7" t="n">
        <v>65534</v>
      </c>
      <c r="D6552" s="7" t="n">
        <v>3</v>
      </c>
      <c r="E6552" s="7" t="n">
        <v>10</v>
      </c>
      <c r="F6552" s="7" t="s">
        <v>201</v>
      </c>
    </row>
    <row r="6553" spans="1:6">
      <c r="A6553" t="s">
        <v>4</v>
      </c>
      <c r="B6553" s="4" t="s">
        <v>5</v>
      </c>
      <c r="C6553" s="4" t="s">
        <v>10</v>
      </c>
    </row>
    <row r="6554" spans="1:6">
      <c r="A6554" t="n">
        <v>45923</v>
      </c>
      <c r="B6554" s="35" t="n">
        <v>16</v>
      </c>
      <c r="C6554" s="7" t="n">
        <v>0</v>
      </c>
    </row>
    <row r="6555" spans="1:6">
      <c r="A6555" t="s">
        <v>4</v>
      </c>
      <c r="B6555" s="4" t="s">
        <v>5</v>
      </c>
      <c r="C6555" s="4" t="s">
        <v>13</v>
      </c>
      <c r="D6555" s="4" t="s">
        <v>10</v>
      </c>
    </row>
    <row r="6556" spans="1:6">
      <c r="A6556" t="n">
        <v>45926</v>
      </c>
      <c r="B6556" s="27" t="n">
        <v>22</v>
      </c>
      <c r="C6556" s="7" t="n">
        <v>10</v>
      </c>
      <c r="D6556" s="7" t="n">
        <v>0</v>
      </c>
    </row>
    <row r="6557" spans="1:6">
      <c r="A6557" t="s">
        <v>4</v>
      </c>
      <c r="B6557" s="4" t="s">
        <v>5</v>
      </c>
      <c r="C6557" s="4" t="s">
        <v>13</v>
      </c>
      <c r="D6557" s="4" t="s">
        <v>10</v>
      </c>
      <c r="E6557" s="4" t="s">
        <v>6</v>
      </c>
    </row>
    <row r="6558" spans="1:6">
      <c r="A6558" t="n">
        <v>45930</v>
      </c>
      <c r="B6558" s="40" t="n">
        <v>51</v>
      </c>
      <c r="C6558" s="7" t="n">
        <v>4</v>
      </c>
      <c r="D6558" s="7" t="n">
        <v>65534</v>
      </c>
      <c r="E6558" s="7" t="s">
        <v>158</v>
      </c>
    </row>
    <row r="6559" spans="1:6">
      <c r="A6559" t="s">
        <v>4</v>
      </c>
      <c r="B6559" s="4" t="s">
        <v>5</v>
      </c>
      <c r="C6559" s="4" t="s">
        <v>10</v>
      </c>
    </row>
    <row r="6560" spans="1:6">
      <c r="A6560" t="n">
        <v>45943</v>
      </c>
      <c r="B6560" s="35" t="n">
        <v>16</v>
      </c>
      <c r="C6560" s="7" t="n">
        <v>0</v>
      </c>
    </row>
    <row r="6561" spans="1:7">
      <c r="A6561" t="s">
        <v>4</v>
      </c>
      <c r="B6561" s="4" t="s">
        <v>5</v>
      </c>
      <c r="C6561" s="4" t="s">
        <v>10</v>
      </c>
      <c r="D6561" s="4" t="s">
        <v>72</v>
      </c>
      <c r="E6561" s="4" t="s">
        <v>13</v>
      </c>
      <c r="F6561" s="4" t="s">
        <v>13</v>
      </c>
      <c r="G6561" s="4" t="s">
        <v>72</v>
      </c>
      <c r="H6561" s="4" t="s">
        <v>13</v>
      </c>
      <c r="I6561" s="4" t="s">
        <v>13</v>
      </c>
    </row>
    <row r="6562" spans="1:7">
      <c r="A6562" t="n">
        <v>45946</v>
      </c>
      <c r="B6562" s="52" t="n">
        <v>26</v>
      </c>
      <c r="C6562" s="7" t="n">
        <v>65534</v>
      </c>
      <c r="D6562" s="7" t="s">
        <v>299</v>
      </c>
      <c r="E6562" s="7" t="n">
        <v>2</v>
      </c>
      <c r="F6562" s="7" t="n">
        <v>3</v>
      </c>
      <c r="G6562" s="7" t="s">
        <v>300</v>
      </c>
      <c r="H6562" s="7" t="n">
        <v>2</v>
      </c>
      <c r="I6562" s="7" t="n">
        <v>0</v>
      </c>
    </row>
    <row r="6563" spans="1:7">
      <c r="A6563" t="s">
        <v>4</v>
      </c>
      <c r="B6563" s="4" t="s">
        <v>5</v>
      </c>
    </row>
    <row r="6564" spans="1:7">
      <c r="A6564" t="n">
        <v>46041</v>
      </c>
      <c r="B6564" s="53" t="n">
        <v>28</v>
      </c>
    </row>
    <row r="6565" spans="1:7">
      <c r="A6565" t="s">
        <v>4</v>
      </c>
      <c r="B6565" s="4" t="s">
        <v>5</v>
      </c>
      <c r="C6565" s="4" t="s">
        <v>20</v>
      </c>
    </row>
    <row r="6566" spans="1:7">
      <c r="A6566" t="n">
        <v>46042</v>
      </c>
      <c r="B6566" s="17" t="n">
        <v>3</v>
      </c>
      <c r="C6566" s="11" t="n">
        <f t="normal" ca="1">A6608</f>
        <v>0</v>
      </c>
    </row>
    <row r="6567" spans="1:7">
      <c r="A6567" t="s">
        <v>4</v>
      </c>
      <c r="B6567" s="4" t="s">
        <v>5</v>
      </c>
      <c r="C6567" s="4" t="s">
        <v>13</v>
      </c>
      <c r="D6567" s="4" t="s">
        <v>10</v>
      </c>
      <c r="E6567" s="4" t="s">
        <v>13</v>
      </c>
      <c r="F6567" s="4" t="s">
        <v>20</v>
      </c>
    </row>
    <row r="6568" spans="1:7">
      <c r="A6568" t="n">
        <v>46047</v>
      </c>
      <c r="B6568" s="10" t="n">
        <v>5</v>
      </c>
      <c r="C6568" s="7" t="n">
        <v>30</v>
      </c>
      <c r="D6568" s="7" t="n">
        <v>8949</v>
      </c>
      <c r="E6568" s="7" t="n">
        <v>1</v>
      </c>
      <c r="F6568" s="11" t="n">
        <f t="normal" ca="1">A6586</f>
        <v>0</v>
      </c>
    </row>
    <row r="6569" spans="1:7">
      <c r="A6569" t="s">
        <v>4</v>
      </c>
      <c r="B6569" s="4" t="s">
        <v>5</v>
      </c>
      <c r="C6569" s="4" t="s">
        <v>10</v>
      </c>
      <c r="D6569" s="4" t="s">
        <v>13</v>
      </c>
      <c r="E6569" s="4" t="s">
        <v>13</v>
      </c>
      <c r="F6569" s="4" t="s">
        <v>6</v>
      </c>
    </row>
    <row r="6570" spans="1:7">
      <c r="A6570" t="n">
        <v>46056</v>
      </c>
      <c r="B6570" s="22" t="n">
        <v>20</v>
      </c>
      <c r="C6570" s="7" t="n">
        <v>65534</v>
      </c>
      <c r="D6570" s="7" t="n">
        <v>3</v>
      </c>
      <c r="E6570" s="7" t="n">
        <v>10</v>
      </c>
      <c r="F6570" s="7" t="s">
        <v>201</v>
      </c>
    </row>
    <row r="6571" spans="1:7">
      <c r="A6571" t="s">
        <v>4</v>
      </c>
      <c r="B6571" s="4" t="s">
        <v>5</v>
      </c>
      <c r="C6571" s="4" t="s">
        <v>10</v>
      </c>
    </row>
    <row r="6572" spans="1:7">
      <c r="A6572" t="n">
        <v>46077</v>
      </c>
      <c r="B6572" s="35" t="n">
        <v>16</v>
      </c>
      <c r="C6572" s="7" t="n">
        <v>0</v>
      </c>
    </row>
    <row r="6573" spans="1:7">
      <c r="A6573" t="s">
        <v>4</v>
      </c>
      <c r="B6573" s="4" t="s">
        <v>5</v>
      </c>
      <c r="C6573" s="4" t="s">
        <v>13</v>
      </c>
      <c r="D6573" s="4" t="s">
        <v>10</v>
      </c>
    </row>
    <row r="6574" spans="1:7">
      <c r="A6574" t="n">
        <v>46080</v>
      </c>
      <c r="B6574" s="27" t="n">
        <v>22</v>
      </c>
      <c r="C6574" s="7" t="n">
        <v>10</v>
      </c>
      <c r="D6574" s="7" t="n">
        <v>0</v>
      </c>
    </row>
    <row r="6575" spans="1:7">
      <c r="A6575" t="s">
        <v>4</v>
      </c>
      <c r="B6575" s="4" t="s">
        <v>5</v>
      </c>
      <c r="C6575" s="4" t="s">
        <v>13</v>
      </c>
      <c r="D6575" s="4" t="s">
        <v>10</v>
      </c>
      <c r="E6575" s="4" t="s">
        <v>6</v>
      </c>
    </row>
    <row r="6576" spans="1:7">
      <c r="A6576" t="n">
        <v>46084</v>
      </c>
      <c r="B6576" s="40" t="n">
        <v>51</v>
      </c>
      <c r="C6576" s="7" t="n">
        <v>4</v>
      </c>
      <c r="D6576" s="7" t="n">
        <v>65534</v>
      </c>
      <c r="E6576" s="7" t="s">
        <v>158</v>
      </c>
    </row>
    <row r="6577" spans="1:9">
      <c r="A6577" t="s">
        <v>4</v>
      </c>
      <c r="B6577" s="4" t="s">
        <v>5</v>
      </c>
      <c r="C6577" s="4" t="s">
        <v>10</v>
      </c>
    </row>
    <row r="6578" spans="1:9">
      <c r="A6578" t="n">
        <v>46097</v>
      </c>
      <c r="B6578" s="35" t="n">
        <v>16</v>
      </c>
      <c r="C6578" s="7" t="n">
        <v>0</v>
      </c>
    </row>
    <row r="6579" spans="1:9">
      <c r="A6579" t="s">
        <v>4</v>
      </c>
      <c r="B6579" s="4" t="s">
        <v>5</v>
      </c>
      <c r="C6579" s="4" t="s">
        <v>10</v>
      </c>
      <c r="D6579" s="4" t="s">
        <v>72</v>
      </c>
      <c r="E6579" s="4" t="s">
        <v>13</v>
      </c>
      <c r="F6579" s="4" t="s">
        <v>13</v>
      </c>
      <c r="G6579" s="4" t="s">
        <v>72</v>
      </c>
      <c r="H6579" s="4" t="s">
        <v>13</v>
      </c>
      <c r="I6579" s="4" t="s">
        <v>13</v>
      </c>
    </row>
    <row r="6580" spans="1:9">
      <c r="A6580" t="n">
        <v>46100</v>
      </c>
      <c r="B6580" s="52" t="n">
        <v>26</v>
      </c>
      <c r="C6580" s="7" t="n">
        <v>65534</v>
      </c>
      <c r="D6580" s="7" t="s">
        <v>301</v>
      </c>
      <c r="E6580" s="7" t="n">
        <v>2</v>
      </c>
      <c r="F6580" s="7" t="n">
        <v>3</v>
      </c>
      <c r="G6580" s="7" t="s">
        <v>302</v>
      </c>
      <c r="H6580" s="7" t="n">
        <v>2</v>
      </c>
      <c r="I6580" s="7" t="n">
        <v>0</v>
      </c>
    </row>
    <row r="6581" spans="1:9">
      <c r="A6581" t="s">
        <v>4</v>
      </c>
      <c r="B6581" s="4" t="s">
        <v>5</v>
      </c>
    </row>
    <row r="6582" spans="1:9">
      <c r="A6582" t="n">
        <v>46182</v>
      </c>
      <c r="B6582" s="53" t="n">
        <v>28</v>
      </c>
    </row>
    <row r="6583" spans="1:9">
      <c r="A6583" t="s">
        <v>4</v>
      </c>
      <c r="B6583" s="4" t="s">
        <v>5</v>
      </c>
      <c r="C6583" s="4" t="s">
        <v>20</v>
      </c>
    </row>
    <row r="6584" spans="1:9">
      <c r="A6584" t="n">
        <v>46183</v>
      </c>
      <c r="B6584" s="17" t="n">
        <v>3</v>
      </c>
      <c r="C6584" s="11" t="n">
        <f t="normal" ca="1">A6608</f>
        <v>0</v>
      </c>
    </row>
    <row r="6585" spans="1:9">
      <c r="A6585" t="s">
        <v>4</v>
      </c>
      <c r="B6585" s="4" t="s">
        <v>5</v>
      </c>
      <c r="C6585" s="4" t="s">
        <v>13</v>
      </c>
      <c r="D6585" s="4" t="s">
        <v>10</v>
      </c>
      <c r="E6585" s="4" t="s">
        <v>13</v>
      </c>
      <c r="F6585" s="4" t="s">
        <v>20</v>
      </c>
    </row>
    <row r="6586" spans="1:9">
      <c r="A6586" t="n">
        <v>46188</v>
      </c>
      <c r="B6586" s="10" t="n">
        <v>5</v>
      </c>
      <c r="C6586" s="7" t="n">
        <v>30</v>
      </c>
      <c r="D6586" s="7" t="n">
        <v>8434</v>
      </c>
      <c r="E6586" s="7" t="n">
        <v>1</v>
      </c>
      <c r="F6586" s="11" t="n">
        <f t="normal" ca="1">A6608</f>
        <v>0</v>
      </c>
    </row>
    <row r="6587" spans="1:9">
      <c r="A6587" t="s">
        <v>4</v>
      </c>
      <c r="B6587" s="4" t="s">
        <v>5</v>
      </c>
      <c r="C6587" s="4" t="s">
        <v>13</v>
      </c>
      <c r="D6587" s="4" t="s">
        <v>10</v>
      </c>
      <c r="E6587" s="4" t="s">
        <v>13</v>
      </c>
      <c r="F6587" s="4" t="s">
        <v>13</v>
      </c>
      <c r="G6587" s="4" t="s">
        <v>20</v>
      </c>
    </row>
    <row r="6588" spans="1:9">
      <c r="A6588" t="n">
        <v>46197</v>
      </c>
      <c r="B6588" s="10" t="n">
        <v>5</v>
      </c>
      <c r="C6588" s="7" t="n">
        <v>30</v>
      </c>
      <c r="D6588" s="7" t="n">
        <v>1</v>
      </c>
      <c r="E6588" s="7" t="n">
        <v>8</v>
      </c>
      <c r="F6588" s="7" t="n">
        <v>1</v>
      </c>
      <c r="G6588" s="11" t="n">
        <f t="normal" ca="1">A6594</f>
        <v>0</v>
      </c>
    </row>
    <row r="6589" spans="1:9">
      <c r="A6589" t="s">
        <v>4</v>
      </c>
      <c r="B6589" s="4" t="s">
        <v>5</v>
      </c>
      <c r="C6589" s="4" t="s">
        <v>13</v>
      </c>
      <c r="D6589" s="4" t="s">
        <v>6</v>
      </c>
    </row>
    <row r="6590" spans="1:9">
      <c r="A6590" t="n">
        <v>46207</v>
      </c>
      <c r="B6590" s="8" t="n">
        <v>2</v>
      </c>
      <c r="C6590" s="7" t="n">
        <v>11</v>
      </c>
      <c r="D6590" s="7" t="s">
        <v>251</v>
      </c>
    </row>
    <row r="6591" spans="1:9">
      <c r="A6591" t="s">
        <v>4</v>
      </c>
      <c r="B6591" s="4" t="s">
        <v>5</v>
      </c>
      <c r="C6591" s="4" t="s">
        <v>20</v>
      </c>
    </row>
    <row r="6592" spans="1:9">
      <c r="A6592" t="n">
        <v>46227</v>
      </c>
      <c r="B6592" s="17" t="n">
        <v>3</v>
      </c>
      <c r="C6592" s="11" t="n">
        <f t="normal" ca="1">A6608</f>
        <v>0</v>
      </c>
    </row>
    <row r="6593" spans="1:9">
      <c r="A6593" t="s">
        <v>4</v>
      </c>
      <c r="B6593" s="4" t="s">
        <v>5</v>
      </c>
      <c r="C6593" s="4" t="s">
        <v>10</v>
      </c>
      <c r="D6593" s="4" t="s">
        <v>13</v>
      </c>
      <c r="E6593" s="4" t="s">
        <v>13</v>
      </c>
      <c r="F6593" s="4" t="s">
        <v>6</v>
      </c>
    </row>
    <row r="6594" spans="1:9">
      <c r="A6594" t="n">
        <v>46232</v>
      </c>
      <c r="B6594" s="22" t="n">
        <v>20</v>
      </c>
      <c r="C6594" s="7" t="n">
        <v>65534</v>
      </c>
      <c r="D6594" s="7" t="n">
        <v>3</v>
      </c>
      <c r="E6594" s="7" t="n">
        <v>10</v>
      </c>
      <c r="F6594" s="7" t="s">
        <v>201</v>
      </c>
    </row>
    <row r="6595" spans="1:9">
      <c r="A6595" t="s">
        <v>4</v>
      </c>
      <c r="B6595" s="4" t="s">
        <v>5</v>
      </c>
      <c r="C6595" s="4" t="s">
        <v>10</v>
      </c>
    </row>
    <row r="6596" spans="1:9">
      <c r="A6596" t="n">
        <v>46253</v>
      </c>
      <c r="B6596" s="35" t="n">
        <v>16</v>
      </c>
      <c r="C6596" s="7" t="n">
        <v>0</v>
      </c>
    </row>
    <row r="6597" spans="1:9">
      <c r="A6597" t="s">
        <v>4</v>
      </c>
      <c r="B6597" s="4" t="s">
        <v>5</v>
      </c>
      <c r="C6597" s="4" t="s">
        <v>13</v>
      </c>
      <c r="D6597" s="4" t="s">
        <v>10</v>
      </c>
    </row>
    <row r="6598" spans="1:9">
      <c r="A6598" t="n">
        <v>46256</v>
      </c>
      <c r="B6598" s="27" t="n">
        <v>22</v>
      </c>
      <c r="C6598" s="7" t="n">
        <v>10</v>
      </c>
      <c r="D6598" s="7" t="n">
        <v>0</v>
      </c>
    </row>
    <row r="6599" spans="1:9">
      <c r="A6599" t="s">
        <v>4</v>
      </c>
      <c r="B6599" s="4" t="s">
        <v>5</v>
      </c>
      <c r="C6599" s="4" t="s">
        <v>13</v>
      </c>
      <c r="D6599" s="4" t="s">
        <v>10</v>
      </c>
      <c r="E6599" s="4" t="s">
        <v>6</v>
      </c>
    </row>
    <row r="6600" spans="1:9">
      <c r="A6600" t="n">
        <v>46260</v>
      </c>
      <c r="B6600" s="40" t="n">
        <v>51</v>
      </c>
      <c r="C6600" s="7" t="n">
        <v>4</v>
      </c>
      <c r="D6600" s="7" t="n">
        <v>65534</v>
      </c>
      <c r="E6600" s="7" t="s">
        <v>158</v>
      </c>
    </row>
    <row r="6601" spans="1:9">
      <c r="A6601" t="s">
        <v>4</v>
      </c>
      <c r="B6601" s="4" t="s">
        <v>5</v>
      </c>
      <c r="C6601" s="4" t="s">
        <v>10</v>
      </c>
    </row>
    <row r="6602" spans="1:9">
      <c r="A6602" t="n">
        <v>46273</v>
      </c>
      <c r="B6602" s="35" t="n">
        <v>16</v>
      </c>
      <c r="C6602" s="7" t="n">
        <v>0</v>
      </c>
    </row>
    <row r="6603" spans="1:9">
      <c r="A6603" t="s">
        <v>4</v>
      </c>
      <c r="B6603" s="4" t="s">
        <v>5</v>
      </c>
      <c r="C6603" s="4" t="s">
        <v>10</v>
      </c>
      <c r="D6603" s="4" t="s">
        <v>72</v>
      </c>
      <c r="E6603" s="4" t="s">
        <v>13</v>
      </c>
      <c r="F6603" s="4" t="s">
        <v>13</v>
      </c>
      <c r="G6603" s="4" t="s">
        <v>72</v>
      </c>
      <c r="H6603" s="4" t="s">
        <v>13</v>
      </c>
      <c r="I6603" s="4" t="s">
        <v>13</v>
      </c>
    </row>
    <row r="6604" spans="1:9">
      <c r="A6604" t="n">
        <v>46276</v>
      </c>
      <c r="B6604" s="52" t="n">
        <v>26</v>
      </c>
      <c r="C6604" s="7" t="n">
        <v>65534</v>
      </c>
      <c r="D6604" s="7" t="s">
        <v>303</v>
      </c>
      <c r="E6604" s="7" t="n">
        <v>2</v>
      </c>
      <c r="F6604" s="7" t="n">
        <v>3</v>
      </c>
      <c r="G6604" s="7" t="s">
        <v>304</v>
      </c>
      <c r="H6604" s="7" t="n">
        <v>2</v>
      </c>
      <c r="I6604" s="7" t="n">
        <v>0</v>
      </c>
    </row>
    <row r="6605" spans="1:9">
      <c r="A6605" t="s">
        <v>4</v>
      </c>
      <c r="B6605" s="4" t="s">
        <v>5</v>
      </c>
    </row>
    <row r="6606" spans="1:9">
      <c r="A6606" t="n">
        <v>46374</v>
      </c>
      <c r="B6606" s="53" t="n">
        <v>28</v>
      </c>
    </row>
    <row r="6607" spans="1:9">
      <c r="A6607" t="s">
        <v>4</v>
      </c>
      <c r="B6607" s="4" t="s">
        <v>5</v>
      </c>
      <c r="C6607" s="4" t="s">
        <v>13</v>
      </c>
    </row>
    <row r="6608" spans="1:9">
      <c r="A6608" t="n">
        <v>46375</v>
      </c>
      <c r="B6608" s="34" t="n">
        <v>23</v>
      </c>
      <c r="C6608" s="7" t="n">
        <v>10</v>
      </c>
    </row>
    <row r="6609" spans="1:9">
      <c r="A6609" t="s">
        <v>4</v>
      </c>
      <c r="B6609" s="4" t="s">
        <v>5</v>
      </c>
      <c r="C6609" s="4" t="s">
        <v>13</v>
      </c>
      <c r="D6609" s="4" t="s">
        <v>6</v>
      </c>
    </row>
    <row r="6610" spans="1:9">
      <c r="A6610" t="n">
        <v>46377</v>
      </c>
      <c r="B6610" s="8" t="n">
        <v>2</v>
      </c>
      <c r="C6610" s="7" t="n">
        <v>10</v>
      </c>
      <c r="D6610" s="7" t="s">
        <v>154</v>
      </c>
    </row>
    <row r="6611" spans="1:9">
      <c r="A6611" t="s">
        <v>4</v>
      </c>
      <c r="B6611" s="4" t="s">
        <v>5</v>
      </c>
      <c r="C6611" s="4" t="s">
        <v>13</v>
      </c>
    </row>
    <row r="6612" spans="1:9">
      <c r="A6612" t="n">
        <v>46400</v>
      </c>
      <c r="B6612" s="49" t="n">
        <v>74</v>
      </c>
      <c r="C6612" s="7" t="n">
        <v>46</v>
      </c>
    </row>
    <row r="6613" spans="1:9">
      <c r="A6613" t="s">
        <v>4</v>
      </c>
      <c r="B6613" s="4" t="s">
        <v>5</v>
      </c>
      <c r="C6613" s="4" t="s">
        <v>13</v>
      </c>
    </row>
    <row r="6614" spans="1:9">
      <c r="A6614" t="n">
        <v>46402</v>
      </c>
      <c r="B6614" s="49" t="n">
        <v>74</v>
      </c>
      <c r="C6614" s="7" t="n">
        <v>54</v>
      </c>
    </row>
    <row r="6615" spans="1:9">
      <c r="A6615" t="s">
        <v>4</v>
      </c>
      <c r="B6615" s="4" t="s">
        <v>5</v>
      </c>
    </row>
    <row r="6616" spans="1:9">
      <c r="A6616" t="n">
        <v>46404</v>
      </c>
      <c r="B6616" s="5" t="n">
        <v>1</v>
      </c>
    </row>
    <row r="6617" spans="1:9" s="3" customFormat="1" customHeight="0">
      <c r="A6617" s="3" t="s">
        <v>2</v>
      </c>
      <c r="B6617" s="3" t="s">
        <v>305</v>
      </c>
    </row>
    <row r="6618" spans="1:9">
      <c r="A6618" t="s">
        <v>4</v>
      </c>
      <c r="B6618" s="4" t="s">
        <v>5</v>
      </c>
      <c r="C6618" s="4" t="s">
        <v>10</v>
      </c>
      <c r="D6618" s="4" t="s">
        <v>13</v>
      </c>
      <c r="E6618" s="4" t="s">
        <v>13</v>
      </c>
      <c r="F6618" s="4" t="s">
        <v>6</v>
      </c>
    </row>
    <row r="6619" spans="1:9">
      <c r="A6619" t="n">
        <v>46408</v>
      </c>
      <c r="B6619" s="22" t="n">
        <v>20</v>
      </c>
      <c r="C6619" s="7" t="n">
        <v>5701</v>
      </c>
      <c r="D6619" s="7" t="n">
        <v>3</v>
      </c>
      <c r="E6619" s="7" t="n">
        <v>10</v>
      </c>
      <c r="F6619" s="7" t="s">
        <v>201</v>
      </c>
    </row>
    <row r="6620" spans="1:9">
      <c r="A6620" t="s">
        <v>4</v>
      </c>
      <c r="B6620" s="4" t="s">
        <v>5</v>
      </c>
      <c r="C6620" s="4" t="s">
        <v>10</v>
      </c>
    </row>
    <row r="6621" spans="1:9">
      <c r="A6621" t="n">
        <v>46429</v>
      </c>
      <c r="B6621" s="35" t="n">
        <v>16</v>
      </c>
      <c r="C6621" s="7" t="n">
        <v>0</v>
      </c>
    </row>
    <row r="6622" spans="1:9">
      <c r="A6622" t="s">
        <v>4</v>
      </c>
      <c r="B6622" s="4" t="s">
        <v>5</v>
      </c>
      <c r="C6622" s="4" t="s">
        <v>10</v>
      </c>
      <c r="D6622" s="4" t="s">
        <v>9</v>
      </c>
    </row>
    <row r="6623" spans="1:9">
      <c r="A6623" t="n">
        <v>46432</v>
      </c>
      <c r="B6623" s="41" t="n">
        <v>43</v>
      </c>
      <c r="C6623" s="7" t="n">
        <v>5701</v>
      </c>
      <c r="D6623" s="7" t="n">
        <v>1088</v>
      </c>
    </row>
    <row r="6624" spans="1:9">
      <c r="A6624" t="s">
        <v>4</v>
      </c>
      <c r="B6624" s="4" t="s">
        <v>5</v>
      </c>
      <c r="C6624" s="4" t="s">
        <v>10</v>
      </c>
      <c r="D6624" s="4" t="s">
        <v>13</v>
      </c>
      <c r="E6624" s="4" t="s">
        <v>13</v>
      </c>
      <c r="F6624" s="4" t="s">
        <v>6</v>
      </c>
    </row>
    <row r="6625" spans="1:6">
      <c r="A6625" t="n">
        <v>46439</v>
      </c>
      <c r="B6625" s="22" t="n">
        <v>20</v>
      </c>
      <c r="C6625" s="7" t="n">
        <v>5700</v>
      </c>
      <c r="D6625" s="7" t="n">
        <v>3</v>
      </c>
      <c r="E6625" s="7" t="n">
        <v>10</v>
      </c>
      <c r="F6625" s="7" t="s">
        <v>201</v>
      </c>
    </row>
    <row r="6626" spans="1:6">
      <c r="A6626" t="s">
        <v>4</v>
      </c>
      <c r="B6626" s="4" t="s">
        <v>5</v>
      </c>
      <c r="C6626" s="4" t="s">
        <v>10</v>
      </c>
    </row>
    <row r="6627" spans="1:6">
      <c r="A6627" t="n">
        <v>46460</v>
      </c>
      <c r="B6627" s="35" t="n">
        <v>16</v>
      </c>
      <c r="C6627" s="7" t="n">
        <v>0</v>
      </c>
    </row>
    <row r="6628" spans="1:6">
      <c r="A6628" t="s">
        <v>4</v>
      </c>
      <c r="B6628" s="4" t="s">
        <v>5</v>
      </c>
      <c r="C6628" s="4" t="s">
        <v>10</v>
      </c>
      <c r="D6628" s="4" t="s">
        <v>9</v>
      </c>
    </row>
    <row r="6629" spans="1:6">
      <c r="A6629" t="n">
        <v>46463</v>
      </c>
      <c r="B6629" s="41" t="n">
        <v>43</v>
      </c>
      <c r="C6629" s="7" t="n">
        <v>5700</v>
      </c>
      <c r="D6629" s="7" t="n">
        <v>1088</v>
      </c>
    </row>
    <row r="6630" spans="1:6">
      <c r="A6630" t="s">
        <v>4</v>
      </c>
      <c r="B6630" s="4" t="s">
        <v>5</v>
      </c>
      <c r="C6630" s="4" t="s">
        <v>13</v>
      </c>
      <c r="D6630" s="4" t="s">
        <v>10</v>
      </c>
    </row>
    <row r="6631" spans="1:6">
      <c r="A6631" t="n">
        <v>46470</v>
      </c>
      <c r="B6631" s="27" t="n">
        <v>22</v>
      </c>
      <c r="C6631" s="7" t="n">
        <v>11</v>
      </c>
      <c r="D6631" s="7" t="n">
        <v>0</v>
      </c>
    </row>
    <row r="6632" spans="1:6">
      <c r="A6632" t="s">
        <v>4</v>
      </c>
      <c r="B6632" s="4" t="s">
        <v>5</v>
      </c>
      <c r="C6632" s="4" t="s">
        <v>10</v>
      </c>
      <c r="D6632" s="4" t="s">
        <v>13</v>
      </c>
      <c r="E6632" s="4" t="s">
        <v>22</v>
      </c>
      <c r="F6632" s="4" t="s">
        <v>10</v>
      </c>
    </row>
    <row r="6633" spans="1:6">
      <c r="A6633" t="n">
        <v>46474</v>
      </c>
      <c r="B6633" s="58" t="n">
        <v>59</v>
      </c>
      <c r="C6633" s="7" t="n">
        <v>5700</v>
      </c>
      <c r="D6633" s="7" t="n">
        <v>15</v>
      </c>
      <c r="E6633" s="7" t="n">
        <v>0.150000005960464</v>
      </c>
      <c r="F6633" s="7" t="n">
        <v>0</v>
      </c>
    </row>
    <row r="6634" spans="1:6">
      <c r="A6634" t="s">
        <v>4</v>
      </c>
      <c r="B6634" s="4" t="s">
        <v>5</v>
      </c>
      <c r="C6634" s="4" t="s">
        <v>10</v>
      </c>
    </row>
    <row r="6635" spans="1:6">
      <c r="A6635" t="n">
        <v>46484</v>
      </c>
      <c r="B6635" s="35" t="n">
        <v>16</v>
      </c>
      <c r="C6635" s="7" t="n">
        <v>1300</v>
      </c>
    </row>
    <row r="6636" spans="1:6">
      <c r="A6636" t="s">
        <v>4</v>
      </c>
      <c r="B6636" s="4" t="s">
        <v>5</v>
      </c>
      <c r="C6636" s="4" t="s">
        <v>10</v>
      </c>
      <c r="D6636" s="4" t="s">
        <v>13</v>
      </c>
      <c r="E6636" s="4" t="s">
        <v>22</v>
      </c>
      <c r="F6636" s="4" t="s">
        <v>10</v>
      </c>
    </row>
    <row r="6637" spans="1:6">
      <c r="A6637" t="n">
        <v>46487</v>
      </c>
      <c r="B6637" s="58" t="n">
        <v>59</v>
      </c>
      <c r="C6637" s="7" t="n">
        <v>5700</v>
      </c>
      <c r="D6637" s="7" t="n">
        <v>255</v>
      </c>
      <c r="E6637" s="7" t="n">
        <v>0</v>
      </c>
      <c r="F6637" s="7" t="n">
        <v>0</v>
      </c>
    </row>
    <row r="6638" spans="1:6">
      <c r="A6638" t="s">
        <v>4</v>
      </c>
      <c r="B6638" s="4" t="s">
        <v>5</v>
      </c>
      <c r="C6638" s="4" t="s">
        <v>13</v>
      </c>
      <c r="D6638" s="4" t="s">
        <v>10</v>
      </c>
      <c r="E6638" s="4" t="s">
        <v>6</v>
      </c>
    </row>
    <row r="6639" spans="1:6">
      <c r="A6639" t="n">
        <v>46497</v>
      </c>
      <c r="B6639" s="40" t="n">
        <v>51</v>
      </c>
      <c r="C6639" s="7" t="n">
        <v>4</v>
      </c>
      <c r="D6639" s="7" t="n">
        <v>5700</v>
      </c>
      <c r="E6639" s="7" t="s">
        <v>158</v>
      </c>
    </row>
    <row r="6640" spans="1:6">
      <c r="A6640" t="s">
        <v>4</v>
      </c>
      <c r="B6640" s="4" t="s">
        <v>5</v>
      </c>
      <c r="C6640" s="4" t="s">
        <v>10</v>
      </c>
    </row>
    <row r="6641" spans="1:6">
      <c r="A6641" t="n">
        <v>46510</v>
      </c>
      <c r="B6641" s="35" t="n">
        <v>16</v>
      </c>
      <c r="C6641" s="7" t="n">
        <v>0</v>
      </c>
    </row>
    <row r="6642" spans="1:6">
      <c r="A6642" t="s">
        <v>4</v>
      </c>
      <c r="B6642" s="4" t="s">
        <v>5</v>
      </c>
      <c r="C6642" s="4" t="s">
        <v>10</v>
      </c>
      <c r="D6642" s="4" t="s">
        <v>72</v>
      </c>
      <c r="E6642" s="4" t="s">
        <v>13</v>
      </c>
      <c r="F6642" s="4" t="s">
        <v>13</v>
      </c>
      <c r="G6642" s="4" t="s">
        <v>72</v>
      </c>
      <c r="H6642" s="4" t="s">
        <v>13</v>
      </c>
      <c r="I6642" s="4" t="s">
        <v>13</v>
      </c>
    </row>
    <row r="6643" spans="1:6">
      <c r="A6643" t="n">
        <v>46513</v>
      </c>
      <c r="B6643" s="52" t="n">
        <v>26</v>
      </c>
      <c r="C6643" s="7" t="n">
        <v>5700</v>
      </c>
      <c r="D6643" s="7" t="s">
        <v>306</v>
      </c>
      <c r="E6643" s="7" t="n">
        <v>2</v>
      </c>
      <c r="F6643" s="7" t="n">
        <v>3</v>
      </c>
      <c r="G6643" s="7" t="s">
        <v>307</v>
      </c>
      <c r="H6643" s="7" t="n">
        <v>2</v>
      </c>
      <c r="I6643" s="7" t="n">
        <v>0</v>
      </c>
    </row>
    <row r="6644" spans="1:6">
      <c r="A6644" t="s">
        <v>4</v>
      </c>
      <c r="B6644" s="4" t="s">
        <v>5</v>
      </c>
    </row>
    <row r="6645" spans="1:6">
      <c r="A6645" t="n">
        <v>46680</v>
      </c>
      <c r="B6645" s="53" t="n">
        <v>28</v>
      </c>
    </row>
    <row r="6646" spans="1:6">
      <c r="A6646" t="s">
        <v>4</v>
      </c>
      <c r="B6646" s="4" t="s">
        <v>5</v>
      </c>
      <c r="C6646" s="4" t="s">
        <v>13</v>
      </c>
      <c r="D6646" s="4" t="s">
        <v>10</v>
      </c>
      <c r="E6646" s="4" t="s">
        <v>6</v>
      </c>
    </row>
    <row r="6647" spans="1:6">
      <c r="A6647" t="n">
        <v>46681</v>
      </c>
      <c r="B6647" s="40" t="n">
        <v>51</v>
      </c>
      <c r="C6647" s="7" t="n">
        <v>4</v>
      </c>
      <c r="D6647" s="7" t="n">
        <v>5701</v>
      </c>
      <c r="E6647" s="7" t="s">
        <v>158</v>
      </c>
    </row>
    <row r="6648" spans="1:6">
      <c r="A6648" t="s">
        <v>4</v>
      </c>
      <c r="B6648" s="4" t="s">
        <v>5</v>
      </c>
      <c r="C6648" s="4" t="s">
        <v>10</v>
      </c>
    </row>
    <row r="6649" spans="1:6">
      <c r="A6649" t="n">
        <v>46694</v>
      </c>
      <c r="B6649" s="35" t="n">
        <v>16</v>
      </c>
      <c r="C6649" s="7" t="n">
        <v>0</v>
      </c>
    </row>
    <row r="6650" spans="1:6">
      <c r="A6650" t="s">
        <v>4</v>
      </c>
      <c r="B6650" s="4" t="s">
        <v>5</v>
      </c>
      <c r="C6650" s="4" t="s">
        <v>10</v>
      </c>
      <c r="D6650" s="4" t="s">
        <v>72</v>
      </c>
      <c r="E6650" s="4" t="s">
        <v>13</v>
      </c>
      <c r="F6650" s="4" t="s">
        <v>13</v>
      </c>
      <c r="G6650" s="4" t="s">
        <v>72</v>
      </c>
      <c r="H6650" s="4" t="s">
        <v>13</v>
      </c>
      <c r="I6650" s="4" t="s">
        <v>13</v>
      </c>
    </row>
    <row r="6651" spans="1:6">
      <c r="A6651" t="n">
        <v>46697</v>
      </c>
      <c r="B6651" s="52" t="n">
        <v>26</v>
      </c>
      <c r="C6651" s="7" t="n">
        <v>5701</v>
      </c>
      <c r="D6651" s="7" t="s">
        <v>308</v>
      </c>
      <c r="E6651" s="7" t="n">
        <v>2</v>
      </c>
      <c r="F6651" s="7" t="n">
        <v>3</v>
      </c>
      <c r="G6651" s="7" t="s">
        <v>309</v>
      </c>
      <c r="H6651" s="7" t="n">
        <v>2</v>
      </c>
      <c r="I6651" s="7" t="n">
        <v>0</v>
      </c>
    </row>
    <row r="6652" spans="1:6">
      <c r="A6652" t="s">
        <v>4</v>
      </c>
      <c r="B6652" s="4" t="s">
        <v>5</v>
      </c>
    </row>
    <row r="6653" spans="1:6">
      <c r="A6653" t="n">
        <v>46786</v>
      </c>
      <c r="B6653" s="53" t="n">
        <v>28</v>
      </c>
    </row>
    <row r="6654" spans="1:6">
      <c r="A6654" t="s">
        <v>4</v>
      </c>
      <c r="B6654" s="4" t="s">
        <v>5</v>
      </c>
      <c r="C6654" s="4" t="s">
        <v>13</v>
      </c>
      <c r="D6654" s="4" t="s">
        <v>10</v>
      </c>
      <c r="E6654" s="4" t="s">
        <v>6</v>
      </c>
    </row>
    <row r="6655" spans="1:6">
      <c r="A6655" t="n">
        <v>46787</v>
      </c>
      <c r="B6655" s="40" t="n">
        <v>51</v>
      </c>
      <c r="C6655" s="7" t="n">
        <v>4</v>
      </c>
      <c r="D6655" s="7" t="n">
        <v>5700</v>
      </c>
      <c r="E6655" s="7" t="s">
        <v>158</v>
      </c>
    </row>
    <row r="6656" spans="1:6">
      <c r="A6656" t="s">
        <v>4</v>
      </c>
      <c r="B6656" s="4" t="s">
        <v>5</v>
      </c>
      <c r="C6656" s="4" t="s">
        <v>10</v>
      </c>
    </row>
    <row r="6657" spans="1:9">
      <c r="A6657" t="n">
        <v>46800</v>
      </c>
      <c r="B6657" s="35" t="n">
        <v>16</v>
      </c>
      <c r="C6657" s="7" t="n">
        <v>0</v>
      </c>
    </row>
    <row r="6658" spans="1:9">
      <c r="A6658" t="s">
        <v>4</v>
      </c>
      <c r="B6658" s="4" t="s">
        <v>5</v>
      </c>
      <c r="C6658" s="4" t="s">
        <v>10</v>
      </c>
      <c r="D6658" s="4" t="s">
        <v>72</v>
      </c>
      <c r="E6658" s="4" t="s">
        <v>13</v>
      </c>
      <c r="F6658" s="4" t="s">
        <v>13</v>
      </c>
      <c r="G6658" s="4" t="s">
        <v>72</v>
      </c>
      <c r="H6658" s="4" t="s">
        <v>13</v>
      </c>
      <c r="I6658" s="4" t="s">
        <v>13</v>
      </c>
    </row>
    <row r="6659" spans="1:9">
      <c r="A6659" t="n">
        <v>46803</v>
      </c>
      <c r="B6659" s="52" t="n">
        <v>26</v>
      </c>
      <c r="C6659" s="7" t="n">
        <v>5700</v>
      </c>
      <c r="D6659" s="7" t="s">
        <v>310</v>
      </c>
      <c r="E6659" s="7" t="n">
        <v>2</v>
      </c>
      <c r="F6659" s="7" t="n">
        <v>3</v>
      </c>
      <c r="G6659" s="7" t="s">
        <v>311</v>
      </c>
      <c r="H6659" s="7" t="n">
        <v>2</v>
      </c>
      <c r="I6659" s="7" t="n">
        <v>0</v>
      </c>
    </row>
    <row r="6660" spans="1:9">
      <c r="A6660" t="s">
        <v>4</v>
      </c>
      <c r="B6660" s="4" t="s">
        <v>5</v>
      </c>
    </row>
    <row r="6661" spans="1:9">
      <c r="A6661" t="n">
        <v>46929</v>
      </c>
      <c r="B6661" s="53" t="n">
        <v>28</v>
      </c>
    </row>
    <row r="6662" spans="1:9">
      <c r="A6662" t="s">
        <v>4</v>
      </c>
      <c r="B6662" s="4" t="s">
        <v>5</v>
      </c>
      <c r="C6662" s="4" t="s">
        <v>13</v>
      </c>
      <c r="D6662" s="4" t="s">
        <v>10</v>
      </c>
      <c r="E6662" s="4" t="s">
        <v>6</v>
      </c>
    </row>
    <row r="6663" spans="1:9">
      <c r="A6663" t="n">
        <v>46930</v>
      </c>
      <c r="B6663" s="40" t="n">
        <v>51</v>
      </c>
      <c r="C6663" s="7" t="n">
        <v>4</v>
      </c>
      <c r="D6663" s="7" t="n">
        <v>5701</v>
      </c>
      <c r="E6663" s="7" t="s">
        <v>158</v>
      </c>
    </row>
    <row r="6664" spans="1:9">
      <c r="A6664" t="s">
        <v>4</v>
      </c>
      <c r="B6664" s="4" t="s">
        <v>5</v>
      </c>
      <c r="C6664" s="4" t="s">
        <v>10</v>
      </c>
    </row>
    <row r="6665" spans="1:9">
      <c r="A6665" t="n">
        <v>46943</v>
      </c>
      <c r="B6665" s="35" t="n">
        <v>16</v>
      </c>
      <c r="C6665" s="7" t="n">
        <v>0</v>
      </c>
    </row>
    <row r="6666" spans="1:9">
      <c r="A6666" t="s">
        <v>4</v>
      </c>
      <c r="B6666" s="4" t="s">
        <v>5</v>
      </c>
      <c r="C6666" s="4" t="s">
        <v>10</v>
      </c>
      <c r="D6666" s="4" t="s">
        <v>72</v>
      </c>
      <c r="E6666" s="4" t="s">
        <v>13</v>
      </c>
      <c r="F6666" s="4" t="s">
        <v>13</v>
      </c>
      <c r="G6666" s="4" t="s">
        <v>72</v>
      </c>
      <c r="H6666" s="4" t="s">
        <v>13</v>
      </c>
      <c r="I6666" s="4" t="s">
        <v>13</v>
      </c>
      <c r="J6666" s="4" t="s">
        <v>72</v>
      </c>
      <c r="K6666" s="4" t="s">
        <v>13</v>
      </c>
      <c r="L6666" s="4" t="s">
        <v>13</v>
      </c>
    </row>
    <row r="6667" spans="1:9">
      <c r="A6667" t="n">
        <v>46946</v>
      </c>
      <c r="B6667" s="52" t="n">
        <v>26</v>
      </c>
      <c r="C6667" s="7" t="n">
        <v>5701</v>
      </c>
      <c r="D6667" s="7" t="s">
        <v>312</v>
      </c>
      <c r="E6667" s="7" t="n">
        <v>2</v>
      </c>
      <c r="F6667" s="7" t="n">
        <v>3</v>
      </c>
      <c r="G6667" s="7" t="s">
        <v>313</v>
      </c>
      <c r="H6667" s="7" t="n">
        <v>2</v>
      </c>
      <c r="I6667" s="7" t="n">
        <v>3</v>
      </c>
      <c r="J6667" s="7" t="s">
        <v>314</v>
      </c>
      <c r="K6667" s="7" t="n">
        <v>2</v>
      </c>
      <c r="L6667" s="7" t="n">
        <v>0</v>
      </c>
    </row>
    <row r="6668" spans="1:9">
      <c r="A6668" t="s">
        <v>4</v>
      </c>
      <c r="B6668" s="4" t="s">
        <v>5</v>
      </c>
    </row>
    <row r="6669" spans="1:9">
      <c r="A6669" t="n">
        <v>47034</v>
      </c>
      <c r="B6669" s="53" t="n">
        <v>28</v>
      </c>
    </row>
    <row r="6670" spans="1:9">
      <c r="A6670" t="s">
        <v>4</v>
      </c>
      <c r="B6670" s="4" t="s">
        <v>5</v>
      </c>
      <c r="C6670" s="4" t="s">
        <v>10</v>
      </c>
      <c r="D6670" s="4" t="s">
        <v>13</v>
      </c>
      <c r="E6670" s="4" t="s">
        <v>22</v>
      </c>
      <c r="F6670" s="4" t="s">
        <v>10</v>
      </c>
    </row>
    <row r="6671" spans="1:9">
      <c r="A6671" t="n">
        <v>47035</v>
      </c>
      <c r="B6671" s="58" t="n">
        <v>59</v>
      </c>
      <c r="C6671" s="7" t="n">
        <v>5700</v>
      </c>
      <c r="D6671" s="7" t="n">
        <v>0</v>
      </c>
      <c r="E6671" s="7" t="n">
        <v>0.150000005960464</v>
      </c>
      <c r="F6671" s="7" t="n">
        <v>0</v>
      </c>
    </row>
    <row r="6672" spans="1:9">
      <c r="A6672" t="s">
        <v>4</v>
      </c>
      <c r="B6672" s="4" t="s">
        <v>5</v>
      </c>
      <c r="C6672" s="4" t="s">
        <v>10</v>
      </c>
    </row>
    <row r="6673" spans="1:12">
      <c r="A6673" t="n">
        <v>47045</v>
      </c>
      <c r="B6673" s="35" t="n">
        <v>16</v>
      </c>
      <c r="C6673" s="7" t="n">
        <v>1300</v>
      </c>
    </row>
    <row r="6674" spans="1:12">
      <c r="A6674" t="s">
        <v>4</v>
      </c>
      <c r="B6674" s="4" t="s">
        <v>5</v>
      </c>
      <c r="C6674" s="4" t="s">
        <v>13</v>
      </c>
      <c r="D6674" s="4" t="s">
        <v>10</v>
      </c>
      <c r="E6674" s="4" t="s">
        <v>6</v>
      </c>
    </row>
    <row r="6675" spans="1:12">
      <c r="A6675" t="n">
        <v>47048</v>
      </c>
      <c r="B6675" s="40" t="n">
        <v>51</v>
      </c>
      <c r="C6675" s="7" t="n">
        <v>4</v>
      </c>
      <c r="D6675" s="7" t="n">
        <v>5700</v>
      </c>
      <c r="E6675" s="7" t="s">
        <v>158</v>
      </c>
    </row>
    <row r="6676" spans="1:12">
      <c r="A6676" t="s">
        <v>4</v>
      </c>
      <c r="B6676" s="4" t="s">
        <v>5</v>
      </c>
      <c r="C6676" s="4" t="s">
        <v>10</v>
      </c>
    </row>
    <row r="6677" spans="1:12">
      <c r="A6677" t="n">
        <v>47061</v>
      </c>
      <c r="B6677" s="35" t="n">
        <v>16</v>
      </c>
      <c r="C6677" s="7" t="n">
        <v>0</v>
      </c>
    </row>
    <row r="6678" spans="1:12">
      <c r="A6678" t="s">
        <v>4</v>
      </c>
      <c r="B6678" s="4" t="s">
        <v>5</v>
      </c>
      <c r="C6678" s="4" t="s">
        <v>10</v>
      </c>
      <c r="D6678" s="4" t="s">
        <v>72</v>
      </c>
      <c r="E6678" s="4" t="s">
        <v>13</v>
      </c>
      <c r="F6678" s="4" t="s">
        <v>13</v>
      </c>
    </row>
    <row r="6679" spans="1:12">
      <c r="A6679" t="n">
        <v>47064</v>
      </c>
      <c r="B6679" s="52" t="n">
        <v>26</v>
      </c>
      <c r="C6679" s="7" t="n">
        <v>5700</v>
      </c>
      <c r="D6679" s="7" t="s">
        <v>315</v>
      </c>
      <c r="E6679" s="7" t="n">
        <v>2</v>
      </c>
      <c r="F6679" s="7" t="n">
        <v>0</v>
      </c>
    </row>
    <row r="6680" spans="1:12">
      <c r="A6680" t="s">
        <v>4</v>
      </c>
      <c r="B6680" s="4" t="s">
        <v>5</v>
      </c>
    </row>
    <row r="6681" spans="1:12">
      <c r="A6681" t="n">
        <v>47091</v>
      </c>
      <c r="B6681" s="53" t="n">
        <v>28</v>
      </c>
    </row>
    <row r="6682" spans="1:12">
      <c r="A6682" t="s">
        <v>4</v>
      </c>
      <c r="B6682" s="4" t="s">
        <v>5</v>
      </c>
      <c r="C6682" s="4" t="s">
        <v>10</v>
      </c>
    </row>
    <row r="6683" spans="1:12">
      <c r="A6683" t="n">
        <v>47092</v>
      </c>
      <c r="B6683" s="12" t="n">
        <v>12</v>
      </c>
      <c r="C6683" s="7" t="n">
        <v>10095</v>
      </c>
    </row>
    <row r="6684" spans="1:12">
      <c r="A6684" t="s">
        <v>4</v>
      </c>
      <c r="B6684" s="4" t="s">
        <v>5</v>
      </c>
    </row>
    <row r="6685" spans="1:12">
      <c r="A6685" t="n">
        <v>47095</v>
      </c>
      <c r="B6685" s="5" t="n">
        <v>1</v>
      </c>
    </row>
    <row r="6686" spans="1:12" s="3" customFormat="1" customHeight="0">
      <c r="A6686" s="3" t="s">
        <v>2</v>
      </c>
      <c r="B6686" s="3" t="s">
        <v>316</v>
      </c>
    </row>
    <row r="6687" spans="1:12">
      <c r="A6687" t="s">
        <v>4</v>
      </c>
      <c r="B6687" s="4" t="s">
        <v>5</v>
      </c>
      <c r="C6687" s="4" t="s">
        <v>10</v>
      </c>
      <c r="D6687" s="4" t="s">
        <v>13</v>
      </c>
      <c r="E6687" s="4" t="s">
        <v>13</v>
      </c>
      <c r="F6687" s="4" t="s">
        <v>6</v>
      </c>
    </row>
    <row r="6688" spans="1:12">
      <c r="A6688" t="n">
        <v>47096</v>
      </c>
      <c r="B6688" s="22" t="n">
        <v>20</v>
      </c>
      <c r="C6688" s="7" t="n">
        <v>5701</v>
      </c>
      <c r="D6688" s="7" t="n">
        <v>3</v>
      </c>
      <c r="E6688" s="7" t="n">
        <v>10</v>
      </c>
      <c r="F6688" s="7" t="s">
        <v>201</v>
      </c>
    </row>
    <row r="6689" spans="1:6">
      <c r="A6689" t="s">
        <v>4</v>
      </c>
      <c r="B6689" s="4" t="s">
        <v>5</v>
      </c>
      <c r="C6689" s="4" t="s">
        <v>10</v>
      </c>
    </row>
    <row r="6690" spans="1:6">
      <c r="A6690" t="n">
        <v>47117</v>
      </c>
      <c r="B6690" s="35" t="n">
        <v>16</v>
      </c>
      <c r="C6690" s="7" t="n">
        <v>0</v>
      </c>
    </row>
    <row r="6691" spans="1:6">
      <c r="A6691" t="s">
        <v>4</v>
      </c>
      <c r="B6691" s="4" t="s">
        <v>5</v>
      </c>
      <c r="C6691" s="4" t="s">
        <v>10</v>
      </c>
      <c r="D6691" s="4" t="s">
        <v>9</v>
      </c>
    </row>
    <row r="6692" spans="1:6">
      <c r="A6692" t="n">
        <v>47120</v>
      </c>
      <c r="B6692" s="41" t="n">
        <v>43</v>
      </c>
      <c r="C6692" s="7" t="n">
        <v>5701</v>
      </c>
      <c r="D6692" s="7" t="n">
        <v>1088</v>
      </c>
    </row>
    <row r="6693" spans="1:6">
      <c r="A6693" t="s">
        <v>4</v>
      </c>
      <c r="B6693" s="4" t="s">
        <v>5</v>
      </c>
      <c r="C6693" s="4" t="s">
        <v>10</v>
      </c>
      <c r="D6693" s="4" t="s">
        <v>13</v>
      </c>
      <c r="E6693" s="4" t="s">
        <v>13</v>
      </c>
      <c r="F6693" s="4" t="s">
        <v>6</v>
      </c>
    </row>
    <row r="6694" spans="1:6">
      <c r="A6694" t="n">
        <v>47127</v>
      </c>
      <c r="B6694" s="22" t="n">
        <v>20</v>
      </c>
      <c r="C6694" s="7" t="n">
        <v>5700</v>
      </c>
      <c r="D6694" s="7" t="n">
        <v>3</v>
      </c>
      <c r="E6694" s="7" t="n">
        <v>10</v>
      </c>
      <c r="F6694" s="7" t="s">
        <v>201</v>
      </c>
    </row>
    <row r="6695" spans="1:6">
      <c r="A6695" t="s">
        <v>4</v>
      </c>
      <c r="B6695" s="4" t="s">
        <v>5</v>
      </c>
      <c r="C6695" s="4" t="s">
        <v>10</v>
      </c>
    </row>
    <row r="6696" spans="1:6">
      <c r="A6696" t="n">
        <v>47148</v>
      </c>
      <c r="B6696" s="35" t="n">
        <v>16</v>
      </c>
      <c r="C6696" s="7" t="n">
        <v>0</v>
      </c>
    </row>
    <row r="6697" spans="1:6">
      <c r="A6697" t="s">
        <v>4</v>
      </c>
      <c r="B6697" s="4" t="s">
        <v>5</v>
      </c>
      <c r="C6697" s="4" t="s">
        <v>10</v>
      </c>
      <c r="D6697" s="4" t="s">
        <v>9</v>
      </c>
    </row>
    <row r="6698" spans="1:6">
      <c r="A6698" t="n">
        <v>47151</v>
      </c>
      <c r="B6698" s="41" t="n">
        <v>43</v>
      </c>
      <c r="C6698" s="7" t="n">
        <v>5700</v>
      </c>
      <c r="D6698" s="7" t="n">
        <v>1088</v>
      </c>
    </row>
    <row r="6699" spans="1:6">
      <c r="A6699" t="s">
        <v>4</v>
      </c>
      <c r="B6699" s="4" t="s">
        <v>5</v>
      </c>
      <c r="C6699" s="4" t="s">
        <v>13</v>
      </c>
      <c r="D6699" s="4" t="s">
        <v>10</v>
      </c>
    </row>
    <row r="6700" spans="1:6">
      <c r="A6700" t="n">
        <v>47158</v>
      </c>
      <c r="B6700" s="27" t="n">
        <v>22</v>
      </c>
      <c r="C6700" s="7" t="n">
        <v>11</v>
      </c>
      <c r="D6700" s="7" t="n">
        <v>0</v>
      </c>
    </row>
    <row r="6701" spans="1:6">
      <c r="A6701" t="s">
        <v>4</v>
      </c>
      <c r="B6701" s="4" t="s">
        <v>5</v>
      </c>
      <c r="C6701" s="4" t="s">
        <v>13</v>
      </c>
      <c r="D6701" s="4" t="s">
        <v>10</v>
      </c>
      <c r="E6701" s="4" t="s">
        <v>6</v>
      </c>
    </row>
    <row r="6702" spans="1:6">
      <c r="A6702" t="n">
        <v>47162</v>
      </c>
      <c r="B6702" s="40" t="n">
        <v>51</v>
      </c>
      <c r="C6702" s="7" t="n">
        <v>4</v>
      </c>
      <c r="D6702" s="7" t="n">
        <v>5700</v>
      </c>
      <c r="E6702" s="7" t="s">
        <v>158</v>
      </c>
    </row>
    <row r="6703" spans="1:6">
      <c r="A6703" t="s">
        <v>4</v>
      </c>
      <c r="B6703" s="4" t="s">
        <v>5</v>
      </c>
      <c r="C6703" s="4" t="s">
        <v>10</v>
      </c>
    </row>
    <row r="6704" spans="1:6">
      <c r="A6704" t="n">
        <v>47175</v>
      </c>
      <c r="B6704" s="35" t="n">
        <v>16</v>
      </c>
      <c r="C6704" s="7" t="n">
        <v>0</v>
      </c>
    </row>
    <row r="6705" spans="1:6">
      <c r="A6705" t="s">
        <v>4</v>
      </c>
      <c r="B6705" s="4" t="s">
        <v>5</v>
      </c>
      <c r="C6705" s="4" t="s">
        <v>10</v>
      </c>
      <c r="D6705" s="4" t="s">
        <v>72</v>
      </c>
      <c r="E6705" s="4" t="s">
        <v>13</v>
      </c>
      <c r="F6705" s="4" t="s">
        <v>13</v>
      </c>
      <c r="G6705" s="4" t="s">
        <v>72</v>
      </c>
      <c r="H6705" s="4" t="s">
        <v>13</v>
      </c>
      <c r="I6705" s="4" t="s">
        <v>13</v>
      </c>
    </row>
    <row r="6706" spans="1:6">
      <c r="A6706" t="n">
        <v>47178</v>
      </c>
      <c r="B6706" s="52" t="n">
        <v>26</v>
      </c>
      <c r="C6706" s="7" t="n">
        <v>5700</v>
      </c>
      <c r="D6706" s="7" t="s">
        <v>317</v>
      </c>
      <c r="E6706" s="7" t="n">
        <v>2</v>
      </c>
      <c r="F6706" s="7" t="n">
        <v>3</v>
      </c>
      <c r="G6706" s="7" t="s">
        <v>318</v>
      </c>
      <c r="H6706" s="7" t="n">
        <v>2</v>
      </c>
      <c r="I6706" s="7" t="n">
        <v>0</v>
      </c>
    </row>
    <row r="6707" spans="1:6">
      <c r="A6707" t="s">
        <v>4</v>
      </c>
      <c r="B6707" s="4" t="s">
        <v>5</v>
      </c>
    </row>
    <row r="6708" spans="1:6">
      <c r="A6708" t="n">
        <v>47323</v>
      </c>
      <c r="B6708" s="53" t="n">
        <v>28</v>
      </c>
    </row>
    <row r="6709" spans="1:6">
      <c r="A6709" t="s">
        <v>4</v>
      </c>
      <c r="B6709" s="4" t="s">
        <v>5</v>
      </c>
      <c r="C6709" s="4" t="s">
        <v>13</v>
      </c>
      <c r="D6709" s="4" t="s">
        <v>10</v>
      </c>
      <c r="E6709" s="4" t="s">
        <v>6</v>
      </c>
    </row>
    <row r="6710" spans="1:6">
      <c r="A6710" t="n">
        <v>47324</v>
      </c>
      <c r="B6710" s="40" t="n">
        <v>51</v>
      </c>
      <c r="C6710" s="7" t="n">
        <v>4</v>
      </c>
      <c r="D6710" s="7" t="n">
        <v>5701</v>
      </c>
      <c r="E6710" s="7" t="s">
        <v>158</v>
      </c>
    </row>
    <row r="6711" spans="1:6">
      <c r="A6711" t="s">
        <v>4</v>
      </c>
      <c r="B6711" s="4" t="s">
        <v>5</v>
      </c>
      <c r="C6711" s="4" t="s">
        <v>10</v>
      </c>
    </row>
    <row r="6712" spans="1:6">
      <c r="A6712" t="n">
        <v>47337</v>
      </c>
      <c r="B6712" s="35" t="n">
        <v>16</v>
      </c>
      <c r="C6712" s="7" t="n">
        <v>0</v>
      </c>
    </row>
    <row r="6713" spans="1:6">
      <c r="A6713" t="s">
        <v>4</v>
      </c>
      <c r="B6713" s="4" t="s">
        <v>5</v>
      </c>
      <c r="C6713" s="4" t="s">
        <v>10</v>
      </c>
      <c r="D6713" s="4" t="s">
        <v>72</v>
      </c>
      <c r="E6713" s="4" t="s">
        <v>13</v>
      </c>
      <c r="F6713" s="4" t="s">
        <v>13</v>
      </c>
      <c r="G6713" s="4" t="s">
        <v>72</v>
      </c>
      <c r="H6713" s="4" t="s">
        <v>13</v>
      </c>
      <c r="I6713" s="4" t="s">
        <v>13</v>
      </c>
    </row>
    <row r="6714" spans="1:6">
      <c r="A6714" t="n">
        <v>47340</v>
      </c>
      <c r="B6714" s="52" t="n">
        <v>26</v>
      </c>
      <c r="C6714" s="7" t="n">
        <v>5701</v>
      </c>
      <c r="D6714" s="7" t="s">
        <v>319</v>
      </c>
      <c r="E6714" s="7" t="n">
        <v>2</v>
      </c>
      <c r="F6714" s="7" t="n">
        <v>3</v>
      </c>
      <c r="G6714" s="7" t="s">
        <v>320</v>
      </c>
      <c r="H6714" s="7" t="n">
        <v>2</v>
      </c>
      <c r="I6714" s="7" t="n">
        <v>0</v>
      </c>
    </row>
    <row r="6715" spans="1:6">
      <c r="A6715" t="s">
        <v>4</v>
      </c>
      <c r="B6715" s="4" t="s">
        <v>5</v>
      </c>
    </row>
    <row r="6716" spans="1:6">
      <c r="A6716" t="n">
        <v>47418</v>
      </c>
      <c r="B6716" s="53" t="n">
        <v>28</v>
      </c>
    </row>
    <row r="6717" spans="1:6">
      <c r="A6717" t="s">
        <v>4</v>
      </c>
      <c r="B6717" s="4" t="s">
        <v>5</v>
      </c>
      <c r="C6717" s="4" t="s">
        <v>10</v>
      </c>
      <c r="D6717" s="4" t="s">
        <v>10</v>
      </c>
      <c r="E6717" s="4" t="s">
        <v>10</v>
      </c>
    </row>
    <row r="6718" spans="1:6">
      <c r="A6718" t="n">
        <v>47419</v>
      </c>
      <c r="B6718" s="57" t="n">
        <v>61</v>
      </c>
      <c r="C6718" s="7" t="n">
        <v>5700</v>
      </c>
      <c r="D6718" s="7" t="n">
        <v>5701</v>
      </c>
      <c r="E6718" s="7" t="n">
        <v>1000</v>
      </c>
    </row>
    <row r="6719" spans="1:6">
      <c r="A6719" t="s">
        <v>4</v>
      </c>
      <c r="B6719" s="4" t="s">
        <v>5</v>
      </c>
      <c r="C6719" s="4" t="s">
        <v>13</v>
      </c>
      <c r="D6719" s="4" t="s">
        <v>10</v>
      </c>
      <c r="E6719" s="4" t="s">
        <v>6</v>
      </c>
    </row>
    <row r="6720" spans="1:6">
      <c r="A6720" t="n">
        <v>47426</v>
      </c>
      <c r="B6720" s="40" t="n">
        <v>51</v>
      </c>
      <c r="C6720" s="7" t="n">
        <v>4</v>
      </c>
      <c r="D6720" s="7" t="n">
        <v>5700</v>
      </c>
      <c r="E6720" s="7" t="s">
        <v>158</v>
      </c>
    </row>
    <row r="6721" spans="1:9">
      <c r="A6721" t="s">
        <v>4</v>
      </c>
      <c r="B6721" s="4" t="s">
        <v>5</v>
      </c>
      <c r="C6721" s="4" t="s">
        <v>10</v>
      </c>
    </row>
    <row r="6722" spans="1:9">
      <c r="A6722" t="n">
        <v>47439</v>
      </c>
      <c r="B6722" s="35" t="n">
        <v>16</v>
      </c>
      <c r="C6722" s="7" t="n">
        <v>0</v>
      </c>
    </row>
    <row r="6723" spans="1:9">
      <c r="A6723" t="s">
        <v>4</v>
      </c>
      <c r="B6723" s="4" t="s">
        <v>5</v>
      </c>
      <c r="C6723" s="4" t="s">
        <v>10</v>
      </c>
      <c r="D6723" s="4" t="s">
        <v>72</v>
      </c>
      <c r="E6723" s="4" t="s">
        <v>13</v>
      </c>
      <c r="F6723" s="4" t="s">
        <v>13</v>
      </c>
    </row>
    <row r="6724" spans="1:9">
      <c r="A6724" t="n">
        <v>47442</v>
      </c>
      <c r="B6724" s="52" t="n">
        <v>26</v>
      </c>
      <c r="C6724" s="7" t="n">
        <v>5700</v>
      </c>
      <c r="D6724" s="7" t="s">
        <v>321</v>
      </c>
      <c r="E6724" s="7" t="n">
        <v>2</v>
      </c>
      <c r="F6724" s="7" t="n">
        <v>0</v>
      </c>
    </row>
    <row r="6725" spans="1:9">
      <c r="A6725" t="s">
        <v>4</v>
      </c>
      <c r="B6725" s="4" t="s">
        <v>5</v>
      </c>
    </row>
    <row r="6726" spans="1:9">
      <c r="A6726" t="n">
        <v>47464</v>
      </c>
      <c r="B6726" s="53" t="n">
        <v>28</v>
      </c>
    </row>
    <row r="6727" spans="1:9">
      <c r="A6727" t="s">
        <v>4</v>
      </c>
      <c r="B6727" s="4" t="s">
        <v>5</v>
      </c>
      <c r="C6727" s="4" t="s">
        <v>10</v>
      </c>
      <c r="D6727" s="4" t="s">
        <v>10</v>
      </c>
      <c r="E6727" s="4" t="s">
        <v>10</v>
      </c>
    </row>
    <row r="6728" spans="1:9">
      <c r="A6728" t="n">
        <v>47465</v>
      </c>
      <c r="B6728" s="57" t="n">
        <v>61</v>
      </c>
      <c r="C6728" s="7" t="n">
        <v>5700</v>
      </c>
      <c r="D6728" s="7" t="n">
        <v>65533</v>
      </c>
      <c r="E6728" s="7" t="n">
        <v>1000</v>
      </c>
    </row>
    <row r="6729" spans="1:9">
      <c r="A6729" t="s">
        <v>4</v>
      </c>
      <c r="B6729" s="4" t="s">
        <v>5</v>
      </c>
      <c r="C6729" s="4" t="s">
        <v>10</v>
      </c>
    </row>
    <row r="6730" spans="1:9">
      <c r="A6730" t="n">
        <v>47472</v>
      </c>
      <c r="B6730" s="12" t="n">
        <v>12</v>
      </c>
      <c r="C6730" s="7" t="n">
        <v>1</v>
      </c>
    </row>
    <row r="6731" spans="1:9">
      <c r="A6731" t="s">
        <v>4</v>
      </c>
      <c r="B6731" s="4" t="s">
        <v>5</v>
      </c>
      <c r="C6731" s="4" t="s">
        <v>10</v>
      </c>
    </row>
    <row r="6732" spans="1:9">
      <c r="A6732" t="n">
        <v>47475</v>
      </c>
      <c r="B6732" s="12" t="n">
        <v>12</v>
      </c>
      <c r="C6732" s="7" t="n">
        <v>0</v>
      </c>
    </row>
    <row r="6733" spans="1:9">
      <c r="A6733" t="s">
        <v>4</v>
      </c>
      <c r="B6733" s="4" t="s">
        <v>5</v>
      </c>
    </row>
    <row r="6734" spans="1:9">
      <c r="A6734" t="n">
        <v>47478</v>
      </c>
      <c r="B6734" s="5" t="n">
        <v>1</v>
      </c>
    </row>
    <row r="6735" spans="1:9" s="3" customFormat="1" customHeight="0">
      <c r="A6735" s="3" t="s">
        <v>2</v>
      </c>
      <c r="B6735" s="3" t="s">
        <v>322</v>
      </c>
    </row>
    <row r="6736" spans="1:9">
      <c r="A6736" t="s">
        <v>4</v>
      </c>
      <c r="B6736" s="4" t="s">
        <v>5</v>
      </c>
      <c r="C6736" s="4" t="s">
        <v>13</v>
      </c>
      <c r="D6736" s="4" t="s">
        <v>10</v>
      </c>
      <c r="E6736" s="4" t="s">
        <v>13</v>
      </c>
      <c r="F6736" s="4" t="s">
        <v>13</v>
      </c>
      <c r="G6736" s="4" t="s">
        <v>13</v>
      </c>
      <c r="H6736" s="4" t="s">
        <v>10</v>
      </c>
      <c r="I6736" s="4" t="s">
        <v>20</v>
      </c>
      <c r="J6736" s="4" t="s">
        <v>10</v>
      </c>
      <c r="K6736" s="4" t="s">
        <v>20</v>
      </c>
      <c r="L6736" s="4" t="s">
        <v>10</v>
      </c>
      <c r="M6736" s="4" t="s">
        <v>20</v>
      </c>
      <c r="N6736" s="4" t="s">
        <v>10</v>
      </c>
      <c r="O6736" s="4" t="s">
        <v>20</v>
      </c>
      <c r="P6736" s="4" t="s">
        <v>10</v>
      </c>
      <c r="Q6736" s="4" t="s">
        <v>20</v>
      </c>
      <c r="R6736" s="4" t="s">
        <v>10</v>
      </c>
      <c r="S6736" s="4" t="s">
        <v>20</v>
      </c>
      <c r="T6736" s="4" t="s">
        <v>10</v>
      </c>
      <c r="U6736" s="4" t="s">
        <v>20</v>
      </c>
      <c r="V6736" s="4" t="s">
        <v>20</v>
      </c>
    </row>
    <row r="6737" spans="1:22">
      <c r="A6737" t="n">
        <v>47480</v>
      </c>
      <c r="B6737" s="47" t="n">
        <v>6</v>
      </c>
      <c r="C6737" s="7" t="n">
        <v>33</v>
      </c>
      <c r="D6737" s="7" t="n">
        <v>65534</v>
      </c>
      <c r="E6737" s="7" t="n">
        <v>9</v>
      </c>
      <c r="F6737" s="7" t="n">
        <v>1</v>
      </c>
      <c r="G6737" s="7" t="n">
        <v>7</v>
      </c>
      <c r="H6737" s="7" t="n">
        <v>2</v>
      </c>
      <c r="I6737" s="11" t="n">
        <f t="normal" ca="1">A6739</f>
        <v>0</v>
      </c>
      <c r="J6737" s="7" t="n">
        <v>3</v>
      </c>
      <c r="K6737" s="11" t="n">
        <f t="normal" ca="1">A6743</f>
        <v>0</v>
      </c>
      <c r="L6737" s="7" t="n">
        <v>4</v>
      </c>
      <c r="M6737" s="11" t="n">
        <f t="normal" ca="1">A6751</f>
        <v>0</v>
      </c>
      <c r="N6737" s="7" t="n">
        <v>10</v>
      </c>
      <c r="O6737" s="11" t="n">
        <f t="normal" ca="1">A6767</f>
        <v>0</v>
      </c>
      <c r="P6737" s="7" t="n">
        <v>12</v>
      </c>
      <c r="Q6737" s="11" t="n">
        <f t="normal" ca="1">A6771</f>
        <v>0</v>
      </c>
      <c r="R6737" s="7" t="n">
        <v>100</v>
      </c>
      <c r="S6737" s="11" t="n">
        <f t="normal" ca="1">A6775</f>
        <v>0</v>
      </c>
      <c r="T6737" s="7" t="n">
        <v>222</v>
      </c>
      <c r="U6737" s="11" t="n">
        <f t="normal" ca="1">A6803</f>
        <v>0</v>
      </c>
      <c r="V6737" s="11" t="n">
        <f t="normal" ca="1">A6849</f>
        <v>0</v>
      </c>
    </row>
    <row r="6738" spans="1:22">
      <c r="A6738" t="s">
        <v>4</v>
      </c>
      <c r="B6738" s="4" t="s">
        <v>5</v>
      </c>
      <c r="C6738" s="4" t="s">
        <v>10</v>
      </c>
      <c r="D6738" s="4" t="s">
        <v>22</v>
      </c>
      <c r="E6738" s="4" t="s">
        <v>22</v>
      </c>
      <c r="F6738" s="4" t="s">
        <v>22</v>
      </c>
      <c r="G6738" s="4" t="s">
        <v>22</v>
      </c>
    </row>
    <row r="6739" spans="1:22">
      <c r="A6739" t="n">
        <v>47533</v>
      </c>
      <c r="B6739" s="24" t="n">
        <v>46</v>
      </c>
      <c r="C6739" s="7" t="n">
        <v>65534</v>
      </c>
      <c r="D6739" s="7" t="n">
        <v>-25.3899993896484</v>
      </c>
      <c r="E6739" s="7" t="n">
        <v>0</v>
      </c>
      <c r="F6739" s="7" t="n">
        <v>-18.7900009155273</v>
      </c>
      <c r="G6739" s="7" t="n">
        <v>204.600006103516</v>
      </c>
    </row>
    <row r="6740" spans="1:22">
      <c r="A6740" t="s">
        <v>4</v>
      </c>
      <c r="B6740" s="4" t="s">
        <v>5</v>
      </c>
      <c r="C6740" s="4" t="s">
        <v>20</v>
      </c>
    </row>
    <row r="6741" spans="1:22">
      <c r="A6741" t="n">
        <v>47552</v>
      </c>
      <c r="B6741" s="17" t="n">
        <v>3</v>
      </c>
      <c r="C6741" s="11" t="n">
        <f t="normal" ca="1">A6849</f>
        <v>0</v>
      </c>
    </row>
    <row r="6742" spans="1:22">
      <c r="A6742" t="s">
        <v>4</v>
      </c>
      <c r="B6742" s="4" t="s">
        <v>5</v>
      </c>
      <c r="C6742" s="4" t="s">
        <v>10</v>
      </c>
      <c r="D6742" s="4" t="s">
        <v>22</v>
      </c>
      <c r="E6742" s="4" t="s">
        <v>22</v>
      </c>
      <c r="F6742" s="4" t="s">
        <v>22</v>
      </c>
      <c r="G6742" s="4" t="s">
        <v>22</v>
      </c>
    </row>
    <row r="6743" spans="1:22">
      <c r="A6743" t="n">
        <v>47557</v>
      </c>
      <c r="B6743" s="24" t="n">
        <v>46</v>
      </c>
      <c r="C6743" s="7" t="n">
        <v>65534</v>
      </c>
      <c r="D6743" s="7" t="n">
        <v>3.39000010490417</v>
      </c>
      <c r="E6743" s="7" t="n">
        <v>-0.5</v>
      </c>
      <c r="F6743" s="7" t="n">
        <v>6.96999979019165</v>
      </c>
      <c r="G6743" s="7" t="n">
        <v>37</v>
      </c>
    </row>
    <row r="6744" spans="1:22">
      <c r="A6744" t="s">
        <v>4</v>
      </c>
      <c r="B6744" s="4" t="s">
        <v>5</v>
      </c>
      <c r="C6744" s="4" t="s">
        <v>10</v>
      </c>
    </row>
    <row r="6745" spans="1:22">
      <c r="A6745" t="n">
        <v>47576</v>
      </c>
      <c r="B6745" s="35" t="n">
        <v>16</v>
      </c>
      <c r="C6745" s="7" t="n">
        <v>0</v>
      </c>
    </row>
    <row r="6746" spans="1:22">
      <c r="A6746" t="s">
        <v>4</v>
      </c>
      <c r="B6746" s="4" t="s">
        <v>5</v>
      </c>
      <c r="C6746" s="4" t="s">
        <v>10</v>
      </c>
      <c r="D6746" s="4" t="s">
        <v>22</v>
      </c>
      <c r="E6746" s="4" t="s">
        <v>22</v>
      </c>
      <c r="F6746" s="4" t="s">
        <v>22</v>
      </c>
      <c r="G6746" s="4" t="s">
        <v>10</v>
      </c>
      <c r="H6746" s="4" t="s">
        <v>10</v>
      </c>
    </row>
    <row r="6747" spans="1:22">
      <c r="A6747" t="n">
        <v>47579</v>
      </c>
      <c r="B6747" s="56" t="n">
        <v>60</v>
      </c>
      <c r="C6747" s="7" t="n">
        <v>65534</v>
      </c>
      <c r="D6747" s="7" t="n">
        <v>0</v>
      </c>
      <c r="E6747" s="7" t="n">
        <v>-20</v>
      </c>
      <c r="F6747" s="7" t="n">
        <v>0</v>
      </c>
      <c r="G6747" s="7" t="n">
        <v>0</v>
      </c>
      <c r="H6747" s="7" t="n">
        <v>0</v>
      </c>
    </row>
    <row r="6748" spans="1:22">
      <c r="A6748" t="s">
        <v>4</v>
      </c>
      <c r="B6748" s="4" t="s">
        <v>5</v>
      </c>
      <c r="C6748" s="4" t="s">
        <v>20</v>
      </c>
    </row>
    <row r="6749" spans="1:22">
      <c r="A6749" t="n">
        <v>47598</v>
      </c>
      <c r="B6749" s="17" t="n">
        <v>3</v>
      </c>
      <c r="C6749" s="11" t="n">
        <f t="normal" ca="1">A6849</f>
        <v>0</v>
      </c>
    </row>
    <row r="6750" spans="1:22">
      <c r="A6750" t="s">
        <v>4</v>
      </c>
      <c r="B6750" s="4" t="s">
        <v>5</v>
      </c>
      <c r="C6750" s="4" t="s">
        <v>10</v>
      </c>
      <c r="D6750" s="4" t="s">
        <v>22</v>
      </c>
      <c r="E6750" s="4" t="s">
        <v>22</v>
      </c>
      <c r="F6750" s="4" t="s">
        <v>22</v>
      </c>
      <c r="G6750" s="4" t="s">
        <v>22</v>
      </c>
    </row>
    <row r="6751" spans="1:22">
      <c r="A6751" t="n">
        <v>47603</v>
      </c>
      <c r="B6751" s="24" t="n">
        <v>46</v>
      </c>
      <c r="C6751" s="7" t="n">
        <v>65534</v>
      </c>
      <c r="D6751" s="7" t="n">
        <v>-9.35999965667725</v>
      </c>
      <c r="E6751" s="7" t="n">
        <v>-0.5</v>
      </c>
      <c r="F6751" s="7" t="n">
        <v>12.1099996566772</v>
      </c>
      <c r="G6751" s="7" t="n">
        <v>263.100006103516</v>
      </c>
    </row>
    <row r="6752" spans="1:22">
      <c r="A6752" t="s">
        <v>4</v>
      </c>
      <c r="B6752" s="4" t="s">
        <v>5</v>
      </c>
      <c r="C6752" s="4" t="s">
        <v>13</v>
      </c>
      <c r="D6752" s="4" t="s">
        <v>10</v>
      </c>
      <c r="E6752" s="4" t="s">
        <v>22</v>
      </c>
      <c r="F6752" s="4" t="s">
        <v>22</v>
      </c>
      <c r="G6752" s="4" t="s">
        <v>22</v>
      </c>
      <c r="H6752" s="4" t="s">
        <v>22</v>
      </c>
      <c r="I6752" s="4" t="s">
        <v>22</v>
      </c>
      <c r="J6752" s="4" t="s">
        <v>13</v>
      </c>
      <c r="K6752" s="4" t="s">
        <v>10</v>
      </c>
    </row>
    <row r="6753" spans="1:22">
      <c r="A6753" t="n">
        <v>47622</v>
      </c>
      <c r="B6753" s="62" t="n">
        <v>57</v>
      </c>
      <c r="C6753" s="7" t="n">
        <v>1</v>
      </c>
      <c r="D6753" s="7" t="n">
        <v>65534</v>
      </c>
      <c r="E6753" s="7" t="n">
        <v>-9999</v>
      </c>
      <c r="F6753" s="7" t="n">
        <v>-9999</v>
      </c>
      <c r="G6753" s="7" t="n">
        <v>-9999</v>
      </c>
      <c r="H6753" s="7" t="n">
        <v>0</v>
      </c>
      <c r="I6753" s="7" t="n">
        <v>0</v>
      </c>
      <c r="J6753" s="7" t="n">
        <v>0</v>
      </c>
      <c r="K6753" s="7" t="n">
        <v>0</v>
      </c>
    </row>
    <row r="6754" spans="1:22">
      <c r="A6754" t="s">
        <v>4</v>
      </c>
      <c r="B6754" s="4" t="s">
        <v>5</v>
      </c>
      <c r="C6754" s="4" t="s">
        <v>13</v>
      </c>
      <c r="D6754" s="4" t="s">
        <v>9</v>
      </c>
      <c r="E6754" s="4" t="s">
        <v>13</v>
      </c>
      <c r="F6754" s="4" t="s">
        <v>20</v>
      </c>
    </row>
    <row r="6755" spans="1:22">
      <c r="A6755" t="n">
        <v>47649</v>
      </c>
      <c r="B6755" s="10" t="n">
        <v>5</v>
      </c>
      <c r="C6755" s="7" t="n">
        <v>0</v>
      </c>
      <c r="D6755" s="7" t="n">
        <v>1</v>
      </c>
      <c r="E6755" s="7" t="n">
        <v>1</v>
      </c>
      <c r="F6755" s="11" t="n">
        <f t="normal" ca="1">A6765</f>
        <v>0</v>
      </c>
    </row>
    <row r="6756" spans="1:22">
      <c r="A6756" t="s">
        <v>4</v>
      </c>
      <c r="B6756" s="4" t="s">
        <v>5</v>
      </c>
      <c r="C6756" s="4" t="s">
        <v>13</v>
      </c>
      <c r="D6756" s="4" t="s">
        <v>10</v>
      </c>
      <c r="E6756" s="4" t="s">
        <v>22</v>
      </c>
      <c r="F6756" s="4" t="s">
        <v>22</v>
      </c>
      <c r="G6756" s="4" t="s">
        <v>22</v>
      </c>
      <c r="H6756" s="4" t="s">
        <v>22</v>
      </c>
      <c r="I6756" s="4" t="s">
        <v>22</v>
      </c>
      <c r="J6756" s="4" t="s">
        <v>13</v>
      </c>
      <c r="K6756" s="4" t="s">
        <v>10</v>
      </c>
    </row>
    <row r="6757" spans="1:22">
      <c r="A6757" t="n">
        <v>47660</v>
      </c>
      <c r="B6757" s="62" t="n">
        <v>57</v>
      </c>
      <c r="C6757" s="7" t="n">
        <v>0</v>
      </c>
      <c r="D6757" s="7" t="n">
        <v>65534</v>
      </c>
      <c r="E6757" s="7" t="n">
        <v>-9999</v>
      </c>
      <c r="F6757" s="7" t="n">
        <v>-9999</v>
      </c>
      <c r="G6757" s="7" t="n">
        <v>-9999</v>
      </c>
      <c r="H6757" s="7" t="n">
        <v>2.5</v>
      </c>
      <c r="I6757" s="7" t="n">
        <v>1.5</v>
      </c>
      <c r="J6757" s="7" t="n">
        <v>1</v>
      </c>
      <c r="K6757" s="7" t="n">
        <v>0</v>
      </c>
    </row>
    <row r="6758" spans="1:22">
      <c r="A6758" t="s">
        <v>4</v>
      </c>
      <c r="B6758" s="4" t="s">
        <v>5</v>
      </c>
      <c r="C6758" s="4" t="s">
        <v>10</v>
      </c>
      <c r="D6758" s="4" t="s">
        <v>13</v>
      </c>
    </row>
    <row r="6759" spans="1:22">
      <c r="A6759" t="n">
        <v>47687</v>
      </c>
      <c r="B6759" s="63" t="n">
        <v>56</v>
      </c>
      <c r="C6759" s="7" t="n">
        <v>65534</v>
      </c>
      <c r="D6759" s="7" t="n">
        <v>0</v>
      </c>
    </row>
    <row r="6760" spans="1:22">
      <c r="A6760" t="s">
        <v>4</v>
      </c>
      <c r="B6760" s="4" t="s">
        <v>5</v>
      </c>
      <c r="C6760" s="4" t="s">
        <v>10</v>
      </c>
    </row>
    <row r="6761" spans="1:22">
      <c r="A6761" t="n">
        <v>47691</v>
      </c>
      <c r="B6761" s="35" t="n">
        <v>16</v>
      </c>
      <c r="C6761" s="7" t="n">
        <v>1500</v>
      </c>
    </row>
    <row r="6762" spans="1:22">
      <c r="A6762" t="s">
        <v>4</v>
      </c>
      <c r="B6762" s="4" t="s">
        <v>5</v>
      </c>
      <c r="C6762" s="4" t="s">
        <v>20</v>
      </c>
    </row>
    <row r="6763" spans="1:22">
      <c r="A6763" t="n">
        <v>47694</v>
      </c>
      <c r="B6763" s="17" t="n">
        <v>3</v>
      </c>
      <c r="C6763" s="11" t="n">
        <f t="normal" ca="1">A6755</f>
        <v>0</v>
      </c>
    </row>
    <row r="6764" spans="1:22">
      <c r="A6764" t="s">
        <v>4</v>
      </c>
      <c r="B6764" s="4" t="s">
        <v>5</v>
      </c>
      <c r="C6764" s="4" t="s">
        <v>20</v>
      </c>
    </row>
    <row r="6765" spans="1:22">
      <c r="A6765" t="n">
        <v>47699</v>
      </c>
      <c r="B6765" s="17" t="n">
        <v>3</v>
      </c>
      <c r="C6765" s="11" t="n">
        <f t="normal" ca="1">A6849</f>
        <v>0</v>
      </c>
    </row>
    <row r="6766" spans="1:22">
      <c r="A6766" t="s">
        <v>4</v>
      </c>
      <c r="B6766" s="4" t="s">
        <v>5</v>
      </c>
      <c r="C6766" s="4" t="s">
        <v>10</v>
      </c>
      <c r="D6766" s="4" t="s">
        <v>22</v>
      </c>
      <c r="E6766" s="4" t="s">
        <v>22</v>
      </c>
      <c r="F6766" s="4" t="s">
        <v>22</v>
      </c>
      <c r="G6766" s="4" t="s">
        <v>22</v>
      </c>
    </row>
    <row r="6767" spans="1:22">
      <c r="A6767" t="n">
        <v>47704</v>
      </c>
      <c r="B6767" s="24" t="n">
        <v>46</v>
      </c>
      <c r="C6767" s="7" t="n">
        <v>65534</v>
      </c>
      <c r="D6767" s="7" t="n">
        <v>4.53999996185303</v>
      </c>
      <c r="E6767" s="7" t="n">
        <v>0</v>
      </c>
      <c r="F6767" s="7" t="n">
        <v>-11.3199996948242</v>
      </c>
      <c r="G6767" s="7" t="n">
        <v>31.8999996185303</v>
      </c>
    </row>
    <row r="6768" spans="1:22">
      <c r="A6768" t="s">
        <v>4</v>
      </c>
      <c r="B6768" s="4" t="s">
        <v>5</v>
      </c>
      <c r="C6768" s="4" t="s">
        <v>20</v>
      </c>
    </row>
    <row r="6769" spans="1:11">
      <c r="A6769" t="n">
        <v>47723</v>
      </c>
      <c r="B6769" s="17" t="n">
        <v>3</v>
      </c>
      <c r="C6769" s="11" t="n">
        <f t="normal" ca="1">A6849</f>
        <v>0</v>
      </c>
    </row>
    <row r="6770" spans="1:11">
      <c r="A6770" t="s">
        <v>4</v>
      </c>
      <c r="B6770" s="4" t="s">
        <v>5</v>
      </c>
      <c r="C6770" s="4" t="s">
        <v>10</v>
      </c>
      <c r="D6770" s="4" t="s">
        <v>22</v>
      </c>
      <c r="E6770" s="4" t="s">
        <v>22</v>
      </c>
      <c r="F6770" s="4" t="s">
        <v>22</v>
      </c>
      <c r="G6770" s="4" t="s">
        <v>22</v>
      </c>
    </row>
    <row r="6771" spans="1:11">
      <c r="A6771" t="n">
        <v>47728</v>
      </c>
      <c r="B6771" s="24" t="n">
        <v>46</v>
      </c>
      <c r="C6771" s="7" t="n">
        <v>65534</v>
      </c>
      <c r="D6771" s="7" t="n">
        <v>-4.1399998664856</v>
      </c>
      <c r="E6771" s="7" t="n">
        <v>0.419999986886978</v>
      </c>
      <c r="F6771" s="7" t="n">
        <v>26.3099994659424</v>
      </c>
      <c r="G6771" s="7" t="n">
        <v>342.299987792969</v>
      </c>
    </row>
    <row r="6772" spans="1:11">
      <c r="A6772" t="s">
        <v>4</v>
      </c>
      <c r="B6772" s="4" t="s">
        <v>5</v>
      </c>
      <c r="C6772" s="4" t="s">
        <v>20</v>
      </c>
    </row>
    <row r="6773" spans="1:11">
      <c r="A6773" t="n">
        <v>47747</v>
      </c>
      <c r="B6773" s="17" t="n">
        <v>3</v>
      </c>
      <c r="C6773" s="11" t="n">
        <f t="normal" ca="1">A6849</f>
        <v>0</v>
      </c>
    </row>
    <row r="6774" spans="1:11">
      <c r="A6774" t="s">
        <v>4</v>
      </c>
      <c r="B6774" s="4" t="s">
        <v>5</v>
      </c>
      <c r="C6774" s="4" t="s">
        <v>10</v>
      </c>
      <c r="D6774" s="4" t="s">
        <v>22</v>
      </c>
      <c r="E6774" s="4" t="s">
        <v>22</v>
      </c>
      <c r="F6774" s="4" t="s">
        <v>22</v>
      </c>
      <c r="G6774" s="4" t="s">
        <v>22</v>
      </c>
    </row>
    <row r="6775" spans="1:11">
      <c r="A6775" t="n">
        <v>47752</v>
      </c>
      <c r="B6775" s="24" t="n">
        <v>46</v>
      </c>
      <c r="C6775" s="7" t="n">
        <v>65534</v>
      </c>
      <c r="D6775" s="7" t="n">
        <v>-5.01999998092651</v>
      </c>
      <c r="E6775" s="7" t="n">
        <v>0.419999986886978</v>
      </c>
      <c r="F6775" s="7" t="n">
        <v>20.2299995422363</v>
      </c>
      <c r="G6775" s="7" t="n">
        <v>104.800003051758</v>
      </c>
    </row>
    <row r="6776" spans="1:11">
      <c r="A6776" t="s">
        <v>4</v>
      </c>
      <c r="B6776" s="4" t="s">
        <v>5</v>
      </c>
      <c r="C6776" s="4" t="s">
        <v>10</v>
      </c>
      <c r="D6776" s="4" t="s">
        <v>9</v>
      </c>
    </row>
    <row r="6777" spans="1:11">
      <c r="A6777" t="n">
        <v>47771</v>
      </c>
      <c r="B6777" s="41" t="n">
        <v>43</v>
      </c>
      <c r="C6777" s="7" t="n">
        <v>65534</v>
      </c>
      <c r="D6777" s="7" t="n">
        <v>524288</v>
      </c>
    </row>
    <row r="6778" spans="1:11">
      <c r="A6778" t="s">
        <v>4</v>
      </c>
      <c r="B6778" s="4" t="s">
        <v>5</v>
      </c>
      <c r="C6778" s="4" t="s">
        <v>13</v>
      </c>
      <c r="D6778" s="4" t="s">
        <v>10</v>
      </c>
      <c r="E6778" s="4" t="s">
        <v>13</v>
      </c>
      <c r="F6778" s="4" t="s">
        <v>6</v>
      </c>
      <c r="G6778" s="4" t="s">
        <v>6</v>
      </c>
      <c r="H6778" s="4" t="s">
        <v>6</v>
      </c>
      <c r="I6778" s="4" t="s">
        <v>6</v>
      </c>
      <c r="J6778" s="4" t="s">
        <v>6</v>
      </c>
      <c r="K6778" s="4" t="s">
        <v>6</v>
      </c>
      <c r="L6778" s="4" t="s">
        <v>6</v>
      </c>
      <c r="M6778" s="4" t="s">
        <v>6</v>
      </c>
      <c r="N6778" s="4" t="s">
        <v>6</v>
      </c>
      <c r="O6778" s="4" t="s">
        <v>6</v>
      </c>
      <c r="P6778" s="4" t="s">
        <v>6</v>
      </c>
      <c r="Q6778" s="4" t="s">
        <v>6</v>
      </c>
      <c r="R6778" s="4" t="s">
        <v>6</v>
      </c>
      <c r="S6778" s="4" t="s">
        <v>6</v>
      </c>
      <c r="T6778" s="4" t="s">
        <v>6</v>
      </c>
      <c r="U6778" s="4" t="s">
        <v>6</v>
      </c>
    </row>
    <row r="6779" spans="1:11">
      <c r="A6779" t="n">
        <v>47778</v>
      </c>
      <c r="B6779" s="38" t="n">
        <v>36</v>
      </c>
      <c r="C6779" s="7" t="n">
        <v>8</v>
      </c>
      <c r="D6779" s="7" t="n">
        <v>65534</v>
      </c>
      <c r="E6779" s="7" t="n">
        <v>0</v>
      </c>
      <c r="F6779" s="7" t="s">
        <v>323</v>
      </c>
      <c r="G6779" s="7" t="s">
        <v>324</v>
      </c>
      <c r="H6779" s="7" t="s">
        <v>325</v>
      </c>
      <c r="I6779" s="7" t="s">
        <v>12</v>
      </c>
      <c r="J6779" s="7" t="s">
        <v>12</v>
      </c>
      <c r="K6779" s="7" t="s">
        <v>12</v>
      </c>
      <c r="L6779" s="7" t="s">
        <v>12</v>
      </c>
      <c r="M6779" s="7" t="s">
        <v>12</v>
      </c>
      <c r="N6779" s="7" t="s">
        <v>12</v>
      </c>
      <c r="O6779" s="7" t="s">
        <v>12</v>
      </c>
      <c r="P6779" s="7" t="s">
        <v>12</v>
      </c>
      <c r="Q6779" s="7" t="s">
        <v>12</v>
      </c>
      <c r="R6779" s="7" t="s">
        <v>12</v>
      </c>
      <c r="S6779" s="7" t="s">
        <v>12</v>
      </c>
      <c r="T6779" s="7" t="s">
        <v>12</v>
      </c>
      <c r="U6779" s="7" t="s">
        <v>12</v>
      </c>
    </row>
    <row r="6780" spans="1:11">
      <c r="A6780" t="s">
        <v>4</v>
      </c>
      <c r="B6780" s="4" t="s">
        <v>5</v>
      </c>
      <c r="C6780" s="4" t="s">
        <v>10</v>
      </c>
      <c r="D6780" s="4" t="s">
        <v>13</v>
      </c>
      <c r="E6780" s="4" t="s">
        <v>13</v>
      </c>
      <c r="F6780" s="4" t="s">
        <v>6</v>
      </c>
    </row>
    <row r="6781" spans="1:11">
      <c r="A6781" t="n">
        <v>47826</v>
      </c>
      <c r="B6781" s="64" t="n">
        <v>47</v>
      </c>
      <c r="C6781" s="7" t="n">
        <v>65534</v>
      </c>
      <c r="D6781" s="7" t="n">
        <v>0</v>
      </c>
      <c r="E6781" s="7" t="n">
        <v>0</v>
      </c>
      <c r="F6781" s="7" t="s">
        <v>326</v>
      </c>
    </row>
    <row r="6782" spans="1:11">
      <c r="A6782" t="s">
        <v>4</v>
      </c>
      <c r="B6782" s="4" t="s">
        <v>5</v>
      </c>
      <c r="C6782" s="4" t="s">
        <v>10</v>
      </c>
      <c r="D6782" s="4" t="s">
        <v>13</v>
      </c>
      <c r="E6782" s="4" t="s">
        <v>13</v>
      </c>
      <c r="F6782" s="4" t="s">
        <v>6</v>
      </c>
    </row>
    <row r="6783" spans="1:11">
      <c r="A6783" t="n">
        <v>47847</v>
      </c>
      <c r="B6783" s="64" t="n">
        <v>47</v>
      </c>
      <c r="C6783" s="7" t="n">
        <v>65534</v>
      </c>
      <c r="D6783" s="7" t="n">
        <v>0</v>
      </c>
      <c r="E6783" s="7" t="n">
        <v>0</v>
      </c>
      <c r="F6783" s="7" t="s">
        <v>325</v>
      </c>
    </row>
    <row r="6784" spans="1:11">
      <c r="A6784" t="s">
        <v>4</v>
      </c>
      <c r="B6784" s="4" t="s">
        <v>5</v>
      </c>
      <c r="C6784" s="4" t="s">
        <v>13</v>
      </c>
      <c r="D6784" s="4" t="s">
        <v>10</v>
      </c>
      <c r="E6784" s="4" t="s">
        <v>22</v>
      </c>
      <c r="F6784" s="4" t="s">
        <v>22</v>
      </c>
      <c r="G6784" s="4" t="s">
        <v>22</v>
      </c>
      <c r="H6784" s="4" t="s">
        <v>22</v>
      </c>
      <c r="I6784" s="4" t="s">
        <v>22</v>
      </c>
      <c r="J6784" s="4" t="s">
        <v>13</v>
      </c>
      <c r="K6784" s="4" t="s">
        <v>10</v>
      </c>
    </row>
    <row r="6785" spans="1:21">
      <c r="A6785" t="n">
        <v>47862</v>
      </c>
      <c r="B6785" s="62" t="n">
        <v>57</v>
      </c>
      <c r="C6785" s="7" t="n">
        <v>1</v>
      </c>
      <c r="D6785" s="7" t="n">
        <v>65534</v>
      </c>
      <c r="E6785" s="7" t="n">
        <v>-9999</v>
      </c>
      <c r="F6785" s="7" t="n">
        <v>-9999</v>
      </c>
      <c r="G6785" s="7" t="n">
        <v>-9999</v>
      </c>
      <c r="H6785" s="7" t="n">
        <v>0</v>
      </c>
      <c r="I6785" s="7" t="n">
        <v>0</v>
      </c>
      <c r="J6785" s="7" t="n">
        <v>0</v>
      </c>
      <c r="K6785" s="7" t="n">
        <v>0</v>
      </c>
    </row>
    <row r="6786" spans="1:21">
      <c r="A6786" t="s">
        <v>4</v>
      </c>
      <c r="B6786" s="4" t="s">
        <v>5</v>
      </c>
      <c r="C6786" s="4" t="s">
        <v>13</v>
      </c>
      <c r="D6786" s="4" t="s">
        <v>9</v>
      </c>
      <c r="E6786" s="4" t="s">
        <v>13</v>
      </c>
      <c r="F6786" s="4" t="s">
        <v>20</v>
      </c>
    </row>
    <row r="6787" spans="1:21">
      <c r="A6787" t="n">
        <v>47889</v>
      </c>
      <c r="B6787" s="10" t="n">
        <v>5</v>
      </c>
      <c r="C6787" s="7" t="n">
        <v>0</v>
      </c>
      <c r="D6787" s="7" t="n">
        <v>1</v>
      </c>
      <c r="E6787" s="7" t="n">
        <v>1</v>
      </c>
      <c r="F6787" s="11" t="n">
        <f t="normal" ca="1">A6801</f>
        <v>0</v>
      </c>
    </row>
    <row r="6788" spans="1:21">
      <c r="A6788" t="s">
        <v>4</v>
      </c>
      <c r="B6788" s="4" t="s">
        <v>5</v>
      </c>
      <c r="C6788" s="4" t="s">
        <v>13</v>
      </c>
      <c r="D6788" s="4" t="s">
        <v>10</v>
      </c>
      <c r="E6788" s="4" t="s">
        <v>22</v>
      </c>
      <c r="F6788" s="4" t="s">
        <v>22</v>
      </c>
      <c r="G6788" s="4" t="s">
        <v>22</v>
      </c>
      <c r="H6788" s="4" t="s">
        <v>22</v>
      </c>
      <c r="I6788" s="4" t="s">
        <v>22</v>
      </c>
      <c r="J6788" s="4" t="s">
        <v>13</v>
      </c>
      <c r="K6788" s="4" t="s">
        <v>10</v>
      </c>
    </row>
    <row r="6789" spans="1:21">
      <c r="A6789" t="n">
        <v>47900</v>
      </c>
      <c r="B6789" s="62" t="n">
        <v>57</v>
      </c>
      <c r="C6789" s="7" t="n">
        <v>0</v>
      </c>
      <c r="D6789" s="7" t="n">
        <v>65534</v>
      </c>
      <c r="E6789" s="7" t="n">
        <v>-9999</v>
      </c>
      <c r="F6789" s="7" t="n">
        <v>-9999</v>
      </c>
      <c r="G6789" s="7" t="n">
        <v>-9999</v>
      </c>
      <c r="H6789" s="7" t="n">
        <v>2.5</v>
      </c>
      <c r="I6789" s="7" t="n">
        <v>1.5</v>
      </c>
      <c r="J6789" s="7" t="n">
        <v>1</v>
      </c>
      <c r="K6789" s="7" t="n">
        <v>0</v>
      </c>
    </row>
    <row r="6790" spans="1:21">
      <c r="A6790" t="s">
        <v>4</v>
      </c>
      <c r="B6790" s="4" t="s">
        <v>5</v>
      </c>
      <c r="C6790" s="4" t="s">
        <v>10</v>
      </c>
      <c r="D6790" s="4" t="s">
        <v>13</v>
      </c>
    </row>
    <row r="6791" spans="1:21">
      <c r="A6791" t="n">
        <v>47927</v>
      </c>
      <c r="B6791" s="63" t="n">
        <v>56</v>
      </c>
      <c r="C6791" s="7" t="n">
        <v>65534</v>
      </c>
      <c r="D6791" s="7" t="n">
        <v>0</v>
      </c>
    </row>
    <row r="6792" spans="1:21">
      <c r="A6792" t="s">
        <v>4</v>
      </c>
      <c r="B6792" s="4" t="s">
        <v>5</v>
      </c>
      <c r="C6792" s="4" t="s">
        <v>10</v>
      </c>
    </row>
    <row r="6793" spans="1:21">
      <c r="A6793" t="n">
        <v>47931</v>
      </c>
      <c r="B6793" s="35" t="n">
        <v>16</v>
      </c>
      <c r="C6793" s="7" t="n">
        <v>500</v>
      </c>
    </row>
    <row r="6794" spans="1:21">
      <c r="A6794" t="s">
        <v>4</v>
      </c>
      <c r="B6794" s="4" t="s">
        <v>5</v>
      </c>
      <c r="C6794" s="4" t="s">
        <v>10</v>
      </c>
      <c r="D6794" s="4" t="s">
        <v>13</v>
      </c>
      <c r="E6794" s="4" t="s">
        <v>13</v>
      </c>
      <c r="F6794" s="4" t="s">
        <v>6</v>
      </c>
    </row>
    <row r="6795" spans="1:21">
      <c r="A6795" t="n">
        <v>47934</v>
      </c>
      <c r="B6795" s="64" t="n">
        <v>47</v>
      </c>
      <c r="C6795" s="7" t="n">
        <v>65534</v>
      </c>
      <c r="D6795" s="7" t="n">
        <v>0</v>
      </c>
      <c r="E6795" s="7" t="n">
        <v>0</v>
      </c>
      <c r="F6795" s="7" t="s">
        <v>323</v>
      </c>
    </row>
    <row r="6796" spans="1:21">
      <c r="A6796" t="s">
        <v>4</v>
      </c>
      <c r="B6796" s="4" t="s">
        <v>5</v>
      </c>
      <c r="C6796" s="4" t="s">
        <v>10</v>
      </c>
    </row>
    <row r="6797" spans="1:21">
      <c r="A6797" t="n">
        <v>47949</v>
      </c>
      <c r="B6797" s="35" t="n">
        <v>16</v>
      </c>
      <c r="C6797" s="7" t="n">
        <v>4500</v>
      </c>
    </row>
    <row r="6798" spans="1:21">
      <c r="A6798" t="s">
        <v>4</v>
      </c>
      <c r="B6798" s="4" t="s">
        <v>5</v>
      </c>
      <c r="C6798" s="4" t="s">
        <v>20</v>
      </c>
    </row>
    <row r="6799" spans="1:21">
      <c r="A6799" t="n">
        <v>47952</v>
      </c>
      <c r="B6799" s="17" t="n">
        <v>3</v>
      </c>
      <c r="C6799" s="11" t="n">
        <f t="normal" ca="1">A6787</f>
        <v>0</v>
      </c>
    </row>
    <row r="6800" spans="1:21">
      <c r="A6800" t="s">
        <v>4</v>
      </c>
      <c r="B6800" s="4" t="s">
        <v>5</v>
      </c>
      <c r="C6800" s="4" t="s">
        <v>20</v>
      </c>
    </row>
    <row r="6801" spans="1:11">
      <c r="A6801" t="n">
        <v>47957</v>
      </c>
      <c r="B6801" s="17" t="n">
        <v>3</v>
      </c>
      <c r="C6801" s="11" t="n">
        <f t="normal" ca="1">A6849</f>
        <v>0</v>
      </c>
    </row>
    <row r="6802" spans="1:11">
      <c r="A6802" t="s">
        <v>4</v>
      </c>
      <c r="B6802" s="4" t="s">
        <v>5</v>
      </c>
      <c r="C6802" s="4" t="s">
        <v>13</v>
      </c>
      <c r="D6802" s="4" t="s">
        <v>10</v>
      </c>
      <c r="E6802" s="4" t="s">
        <v>13</v>
      </c>
      <c r="F6802" s="4" t="s">
        <v>20</v>
      </c>
    </row>
    <row r="6803" spans="1:11">
      <c r="A6803" t="n">
        <v>47962</v>
      </c>
      <c r="B6803" s="10" t="n">
        <v>5</v>
      </c>
      <c r="C6803" s="7" t="n">
        <v>30</v>
      </c>
      <c r="D6803" s="7" t="n">
        <v>9715</v>
      </c>
      <c r="E6803" s="7" t="n">
        <v>1</v>
      </c>
      <c r="F6803" s="11" t="n">
        <f t="normal" ca="1">A6809</f>
        <v>0</v>
      </c>
    </row>
    <row r="6804" spans="1:11">
      <c r="A6804" t="s">
        <v>4</v>
      </c>
      <c r="B6804" s="4" t="s">
        <v>5</v>
      </c>
      <c r="C6804" s="4" t="s">
        <v>10</v>
      </c>
      <c r="D6804" s="4" t="s">
        <v>22</v>
      </c>
      <c r="E6804" s="4" t="s">
        <v>22</v>
      </c>
      <c r="F6804" s="4" t="s">
        <v>22</v>
      </c>
      <c r="G6804" s="4" t="s">
        <v>22</v>
      </c>
    </row>
    <row r="6805" spans="1:11">
      <c r="A6805" t="n">
        <v>47971</v>
      </c>
      <c r="B6805" s="24" t="n">
        <v>46</v>
      </c>
      <c r="C6805" s="7" t="n">
        <v>65534</v>
      </c>
      <c r="D6805" s="7" t="n">
        <v>-2.61999988555908</v>
      </c>
      <c r="E6805" s="7" t="n">
        <v>-0.490000009536743</v>
      </c>
      <c r="F6805" s="7" t="n">
        <v>13.8500003814697</v>
      </c>
      <c r="G6805" s="7" t="n">
        <v>205.5</v>
      </c>
    </row>
    <row r="6806" spans="1:11">
      <c r="A6806" t="s">
        <v>4</v>
      </c>
      <c r="B6806" s="4" t="s">
        <v>5</v>
      </c>
      <c r="C6806" s="4" t="s">
        <v>20</v>
      </c>
    </row>
    <row r="6807" spans="1:11">
      <c r="A6807" t="n">
        <v>47990</v>
      </c>
      <c r="B6807" s="17" t="n">
        <v>3</v>
      </c>
      <c r="C6807" s="11" t="n">
        <f t="normal" ca="1">A6847</f>
        <v>0</v>
      </c>
    </row>
    <row r="6808" spans="1:11">
      <c r="A6808" t="s">
        <v>4</v>
      </c>
      <c r="B6808" s="4" t="s">
        <v>5</v>
      </c>
      <c r="C6808" s="4" t="s">
        <v>13</v>
      </c>
      <c r="D6808" s="4" t="s">
        <v>10</v>
      </c>
      <c r="E6808" s="4" t="s">
        <v>13</v>
      </c>
      <c r="F6808" s="4" t="s">
        <v>20</v>
      </c>
    </row>
    <row r="6809" spans="1:11">
      <c r="A6809" t="n">
        <v>47995</v>
      </c>
      <c r="B6809" s="10" t="n">
        <v>5</v>
      </c>
      <c r="C6809" s="7" t="n">
        <v>30</v>
      </c>
      <c r="D6809" s="7" t="n">
        <v>9478</v>
      </c>
      <c r="E6809" s="7" t="n">
        <v>1</v>
      </c>
      <c r="F6809" s="11" t="n">
        <f t="normal" ca="1">A6815</f>
        <v>0</v>
      </c>
    </row>
    <row r="6810" spans="1:11">
      <c r="A6810" t="s">
        <v>4</v>
      </c>
      <c r="B6810" s="4" t="s">
        <v>5</v>
      </c>
      <c r="C6810" s="4" t="s">
        <v>10</v>
      </c>
      <c r="D6810" s="4" t="s">
        <v>22</v>
      </c>
      <c r="E6810" s="4" t="s">
        <v>22</v>
      </c>
      <c r="F6810" s="4" t="s">
        <v>22</v>
      </c>
      <c r="G6810" s="4" t="s">
        <v>22</v>
      </c>
    </row>
    <row r="6811" spans="1:11">
      <c r="A6811" t="n">
        <v>48004</v>
      </c>
      <c r="B6811" s="24" t="n">
        <v>46</v>
      </c>
      <c r="C6811" s="7" t="n">
        <v>65534</v>
      </c>
      <c r="D6811" s="7" t="n">
        <v>-2.61999988555908</v>
      </c>
      <c r="E6811" s="7" t="n">
        <v>-0.490000009536743</v>
      </c>
      <c r="F6811" s="7" t="n">
        <v>13.8500003814697</v>
      </c>
      <c r="G6811" s="7" t="n">
        <v>205.5</v>
      </c>
    </row>
    <row r="6812" spans="1:11">
      <c r="A6812" t="s">
        <v>4</v>
      </c>
      <c r="B6812" s="4" t="s">
        <v>5</v>
      </c>
      <c r="C6812" s="4" t="s">
        <v>20</v>
      </c>
    </row>
    <row r="6813" spans="1:11">
      <c r="A6813" t="n">
        <v>48023</v>
      </c>
      <c r="B6813" s="17" t="n">
        <v>3</v>
      </c>
      <c r="C6813" s="11" t="n">
        <f t="normal" ca="1">A6847</f>
        <v>0</v>
      </c>
    </row>
    <row r="6814" spans="1:11">
      <c r="A6814" t="s">
        <v>4</v>
      </c>
      <c r="B6814" s="4" t="s">
        <v>5</v>
      </c>
      <c r="C6814" s="4" t="s">
        <v>13</v>
      </c>
      <c r="D6814" s="4" t="s">
        <v>10</v>
      </c>
      <c r="E6814" s="4" t="s">
        <v>13</v>
      </c>
      <c r="F6814" s="4" t="s">
        <v>20</v>
      </c>
    </row>
    <row r="6815" spans="1:11">
      <c r="A6815" t="n">
        <v>48028</v>
      </c>
      <c r="B6815" s="10" t="n">
        <v>5</v>
      </c>
      <c r="C6815" s="7" t="n">
        <v>30</v>
      </c>
      <c r="D6815" s="7" t="n">
        <v>9476</v>
      </c>
      <c r="E6815" s="7" t="n">
        <v>1</v>
      </c>
      <c r="F6815" s="11" t="n">
        <f t="normal" ca="1">A6821</f>
        <v>0</v>
      </c>
    </row>
    <row r="6816" spans="1:11">
      <c r="A6816" t="s">
        <v>4</v>
      </c>
      <c r="B6816" s="4" t="s">
        <v>5</v>
      </c>
      <c r="C6816" s="4" t="s">
        <v>10</v>
      </c>
      <c r="D6816" s="4" t="s">
        <v>22</v>
      </c>
      <c r="E6816" s="4" t="s">
        <v>22</v>
      </c>
      <c r="F6816" s="4" t="s">
        <v>22</v>
      </c>
      <c r="G6816" s="4" t="s">
        <v>22</v>
      </c>
    </row>
    <row r="6817" spans="1:7">
      <c r="A6817" t="n">
        <v>48037</v>
      </c>
      <c r="B6817" s="24" t="n">
        <v>46</v>
      </c>
      <c r="C6817" s="7" t="n">
        <v>65534</v>
      </c>
      <c r="D6817" s="7" t="n">
        <v>7.46999979019165</v>
      </c>
      <c r="E6817" s="7" t="n">
        <v>0</v>
      </c>
      <c r="F6817" s="7" t="n">
        <v>-3.46000003814697</v>
      </c>
      <c r="G6817" s="7" t="n">
        <v>346</v>
      </c>
    </row>
    <row r="6818" spans="1:7">
      <c r="A6818" t="s">
        <v>4</v>
      </c>
      <c r="B6818" s="4" t="s">
        <v>5</v>
      </c>
      <c r="C6818" s="4" t="s">
        <v>20</v>
      </c>
    </row>
    <row r="6819" spans="1:7">
      <c r="A6819" t="n">
        <v>48056</v>
      </c>
      <c r="B6819" s="17" t="n">
        <v>3</v>
      </c>
      <c r="C6819" s="11" t="n">
        <f t="normal" ca="1">A6847</f>
        <v>0</v>
      </c>
    </row>
    <row r="6820" spans="1:7">
      <c r="A6820" t="s">
        <v>4</v>
      </c>
      <c r="B6820" s="4" t="s">
        <v>5</v>
      </c>
      <c r="C6820" s="4" t="s">
        <v>10</v>
      </c>
      <c r="D6820" s="4" t="s">
        <v>22</v>
      </c>
      <c r="E6820" s="4" t="s">
        <v>22</v>
      </c>
      <c r="F6820" s="4" t="s">
        <v>22</v>
      </c>
      <c r="G6820" s="4" t="s">
        <v>22</v>
      </c>
    </row>
    <row r="6821" spans="1:7">
      <c r="A6821" t="n">
        <v>48061</v>
      </c>
      <c r="B6821" s="24" t="n">
        <v>46</v>
      </c>
      <c r="C6821" s="7" t="n">
        <v>65534</v>
      </c>
      <c r="D6821" s="7" t="n">
        <v>-5.01999998092651</v>
      </c>
      <c r="E6821" s="7" t="n">
        <v>0.419999986886978</v>
      </c>
      <c r="F6821" s="7" t="n">
        <v>20.2299995422363</v>
      </c>
      <c r="G6821" s="7" t="n">
        <v>104.800003051758</v>
      </c>
    </row>
    <row r="6822" spans="1:7">
      <c r="A6822" t="s">
        <v>4</v>
      </c>
      <c r="B6822" s="4" t="s">
        <v>5</v>
      </c>
      <c r="C6822" s="4" t="s">
        <v>10</v>
      </c>
      <c r="D6822" s="4" t="s">
        <v>9</v>
      </c>
    </row>
    <row r="6823" spans="1:7">
      <c r="A6823" t="n">
        <v>48080</v>
      </c>
      <c r="B6823" s="41" t="n">
        <v>43</v>
      </c>
      <c r="C6823" s="7" t="n">
        <v>65534</v>
      </c>
      <c r="D6823" s="7" t="n">
        <v>524288</v>
      </c>
    </row>
    <row r="6824" spans="1:7">
      <c r="A6824" t="s">
        <v>4</v>
      </c>
      <c r="B6824" s="4" t="s">
        <v>5</v>
      </c>
      <c r="C6824" s="4" t="s">
        <v>13</v>
      </c>
      <c r="D6824" s="4" t="s">
        <v>10</v>
      </c>
      <c r="E6824" s="4" t="s">
        <v>13</v>
      </c>
      <c r="F6824" s="4" t="s">
        <v>6</v>
      </c>
      <c r="G6824" s="4" t="s">
        <v>6</v>
      </c>
      <c r="H6824" s="4" t="s">
        <v>6</v>
      </c>
      <c r="I6824" s="4" t="s">
        <v>6</v>
      </c>
      <c r="J6824" s="4" t="s">
        <v>6</v>
      </c>
      <c r="K6824" s="4" t="s">
        <v>6</v>
      </c>
      <c r="L6824" s="4" t="s">
        <v>6</v>
      </c>
      <c r="M6824" s="4" t="s">
        <v>6</v>
      </c>
      <c r="N6824" s="4" t="s">
        <v>6</v>
      </c>
      <c r="O6824" s="4" t="s">
        <v>6</v>
      </c>
      <c r="P6824" s="4" t="s">
        <v>6</v>
      </c>
      <c r="Q6824" s="4" t="s">
        <v>6</v>
      </c>
      <c r="R6824" s="4" t="s">
        <v>6</v>
      </c>
      <c r="S6824" s="4" t="s">
        <v>6</v>
      </c>
      <c r="T6824" s="4" t="s">
        <v>6</v>
      </c>
      <c r="U6824" s="4" t="s">
        <v>6</v>
      </c>
    </row>
    <row r="6825" spans="1:7">
      <c r="A6825" t="n">
        <v>48087</v>
      </c>
      <c r="B6825" s="38" t="n">
        <v>36</v>
      </c>
      <c r="C6825" s="7" t="n">
        <v>8</v>
      </c>
      <c r="D6825" s="7" t="n">
        <v>65534</v>
      </c>
      <c r="E6825" s="7" t="n">
        <v>0</v>
      </c>
      <c r="F6825" s="7" t="s">
        <v>323</v>
      </c>
      <c r="G6825" s="7" t="s">
        <v>324</v>
      </c>
      <c r="H6825" s="7" t="s">
        <v>325</v>
      </c>
      <c r="I6825" s="7" t="s">
        <v>12</v>
      </c>
      <c r="J6825" s="7" t="s">
        <v>12</v>
      </c>
      <c r="K6825" s="7" t="s">
        <v>12</v>
      </c>
      <c r="L6825" s="7" t="s">
        <v>12</v>
      </c>
      <c r="M6825" s="7" t="s">
        <v>12</v>
      </c>
      <c r="N6825" s="7" t="s">
        <v>12</v>
      </c>
      <c r="O6825" s="7" t="s">
        <v>12</v>
      </c>
      <c r="P6825" s="7" t="s">
        <v>12</v>
      </c>
      <c r="Q6825" s="7" t="s">
        <v>12</v>
      </c>
      <c r="R6825" s="7" t="s">
        <v>12</v>
      </c>
      <c r="S6825" s="7" t="s">
        <v>12</v>
      </c>
      <c r="T6825" s="7" t="s">
        <v>12</v>
      </c>
      <c r="U6825" s="7" t="s">
        <v>12</v>
      </c>
    </row>
    <row r="6826" spans="1:7">
      <c r="A6826" t="s">
        <v>4</v>
      </c>
      <c r="B6826" s="4" t="s">
        <v>5</v>
      </c>
      <c r="C6826" s="4" t="s">
        <v>10</v>
      </c>
      <c r="D6826" s="4" t="s">
        <v>13</v>
      </c>
      <c r="E6826" s="4" t="s">
        <v>13</v>
      </c>
      <c r="F6826" s="4" t="s">
        <v>6</v>
      </c>
    </row>
    <row r="6827" spans="1:7">
      <c r="A6827" t="n">
        <v>48135</v>
      </c>
      <c r="B6827" s="64" t="n">
        <v>47</v>
      </c>
      <c r="C6827" s="7" t="n">
        <v>65534</v>
      </c>
      <c r="D6827" s="7" t="n">
        <v>0</v>
      </c>
      <c r="E6827" s="7" t="n">
        <v>0</v>
      </c>
      <c r="F6827" s="7" t="s">
        <v>326</v>
      </c>
    </row>
    <row r="6828" spans="1:7">
      <c r="A6828" t="s">
        <v>4</v>
      </c>
      <c r="B6828" s="4" t="s">
        <v>5</v>
      </c>
      <c r="C6828" s="4" t="s">
        <v>10</v>
      </c>
      <c r="D6828" s="4" t="s">
        <v>13</v>
      </c>
      <c r="E6828" s="4" t="s">
        <v>13</v>
      </c>
      <c r="F6828" s="4" t="s">
        <v>6</v>
      </c>
    </row>
    <row r="6829" spans="1:7">
      <c r="A6829" t="n">
        <v>48156</v>
      </c>
      <c r="B6829" s="64" t="n">
        <v>47</v>
      </c>
      <c r="C6829" s="7" t="n">
        <v>65534</v>
      </c>
      <c r="D6829" s="7" t="n">
        <v>0</v>
      </c>
      <c r="E6829" s="7" t="n">
        <v>0</v>
      </c>
      <c r="F6829" s="7" t="s">
        <v>325</v>
      </c>
    </row>
    <row r="6830" spans="1:7">
      <c r="A6830" t="s">
        <v>4</v>
      </c>
      <c r="B6830" s="4" t="s">
        <v>5</v>
      </c>
      <c r="C6830" s="4" t="s">
        <v>13</v>
      </c>
      <c r="D6830" s="4" t="s">
        <v>10</v>
      </c>
      <c r="E6830" s="4" t="s">
        <v>22</v>
      </c>
      <c r="F6830" s="4" t="s">
        <v>22</v>
      </c>
      <c r="G6830" s="4" t="s">
        <v>22</v>
      </c>
      <c r="H6830" s="4" t="s">
        <v>22</v>
      </c>
      <c r="I6830" s="4" t="s">
        <v>22</v>
      </c>
      <c r="J6830" s="4" t="s">
        <v>13</v>
      </c>
      <c r="K6830" s="4" t="s">
        <v>10</v>
      </c>
    </row>
    <row r="6831" spans="1:7">
      <c r="A6831" t="n">
        <v>48171</v>
      </c>
      <c r="B6831" s="62" t="n">
        <v>57</v>
      </c>
      <c r="C6831" s="7" t="n">
        <v>1</v>
      </c>
      <c r="D6831" s="7" t="n">
        <v>65534</v>
      </c>
      <c r="E6831" s="7" t="n">
        <v>-9999</v>
      </c>
      <c r="F6831" s="7" t="n">
        <v>-9999</v>
      </c>
      <c r="G6831" s="7" t="n">
        <v>-9999</v>
      </c>
      <c r="H6831" s="7" t="n">
        <v>0</v>
      </c>
      <c r="I6831" s="7" t="n">
        <v>0</v>
      </c>
      <c r="J6831" s="7" t="n">
        <v>0</v>
      </c>
      <c r="K6831" s="7" t="n">
        <v>0</v>
      </c>
    </row>
    <row r="6832" spans="1:7">
      <c r="A6832" t="s">
        <v>4</v>
      </c>
      <c r="B6832" s="4" t="s">
        <v>5</v>
      </c>
      <c r="C6832" s="4" t="s">
        <v>13</v>
      </c>
      <c r="D6832" s="4" t="s">
        <v>9</v>
      </c>
      <c r="E6832" s="4" t="s">
        <v>13</v>
      </c>
      <c r="F6832" s="4" t="s">
        <v>20</v>
      </c>
    </row>
    <row r="6833" spans="1:21">
      <c r="A6833" t="n">
        <v>48198</v>
      </c>
      <c r="B6833" s="10" t="n">
        <v>5</v>
      </c>
      <c r="C6833" s="7" t="n">
        <v>0</v>
      </c>
      <c r="D6833" s="7" t="n">
        <v>1</v>
      </c>
      <c r="E6833" s="7" t="n">
        <v>1</v>
      </c>
      <c r="F6833" s="11" t="n">
        <f t="normal" ca="1">A6847</f>
        <v>0</v>
      </c>
    </row>
    <row r="6834" spans="1:21">
      <c r="A6834" t="s">
        <v>4</v>
      </c>
      <c r="B6834" s="4" t="s">
        <v>5</v>
      </c>
      <c r="C6834" s="4" t="s">
        <v>13</v>
      </c>
      <c r="D6834" s="4" t="s">
        <v>10</v>
      </c>
      <c r="E6834" s="4" t="s">
        <v>22</v>
      </c>
      <c r="F6834" s="4" t="s">
        <v>22</v>
      </c>
      <c r="G6834" s="4" t="s">
        <v>22</v>
      </c>
      <c r="H6834" s="4" t="s">
        <v>22</v>
      </c>
      <c r="I6834" s="4" t="s">
        <v>22</v>
      </c>
      <c r="J6834" s="4" t="s">
        <v>13</v>
      </c>
      <c r="K6834" s="4" t="s">
        <v>10</v>
      </c>
    </row>
    <row r="6835" spans="1:21">
      <c r="A6835" t="n">
        <v>48209</v>
      </c>
      <c r="B6835" s="62" t="n">
        <v>57</v>
      </c>
      <c r="C6835" s="7" t="n">
        <v>0</v>
      </c>
      <c r="D6835" s="7" t="n">
        <v>65534</v>
      </c>
      <c r="E6835" s="7" t="n">
        <v>-9999</v>
      </c>
      <c r="F6835" s="7" t="n">
        <v>-9999</v>
      </c>
      <c r="G6835" s="7" t="n">
        <v>-9999</v>
      </c>
      <c r="H6835" s="7" t="n">
        <v>2.5</v>
      </c>
      <c r="I6835" s="7" t="n">
        <v>1.5</v>
      </c>
      <c r="J6835" s="7" t="n">
        <v>1</v>
      </c>
      <c r="K6835" s="7" t="n">
        <v>0</v>
      </c>
    </row>
    <row r="6836" spans="1:21">
      <c r="A6836" t="s">
        <v>4</v>
      </c>
      <c r="B6836" s="4" t="s">
        <v>5</v>
      </c>
      <c r="C6836" s="4" t="s">
        <v>10</v>
      </c>
      <c r="D6836" s="4" t="s">
        <v>13</v>
      </c>
    </row>
    <row r="6837" spans="1:21">
      <c r="A6837" t="n">
        <v>48236</v>
      </c>
      <c r="B6837" s="63" t="n">
        <v>56</v>
      </c>
      <c r="C6837" s="7" t="n">
        <v>65534</v>
      </c>
      <c r="D6837" s="7" t="n">
        <v>0</v>
      </c>
    </row>
    <row r="6838" spans="1:21">
      <c r="A6838" t="s">
        <v>4</v>
      </c>
      <c r="B6838" s="4" t="s">
        <v>5</v>
      </c>
      <c r="C6838" s="4" t="s">
        <v>10</v>
      </c>
    </row>
    <row r="6839" spans="1:21">
      <c r="A6839" t="n">
        <v>48240</v>
      </c>
      <c r="B6839" s="35" t="n">
        <v>16</v>
      </c>
      <c r="C6839" s="7" t="n">
        <v>500</v>
      </c>
    </row>
    <row r="6840" spans="1:21">
      <c r="A6840" t="s">
        <v>4</v>
      </c>
      <c r="B6840" s="4" t="s">
        <v>5</v>
      </c>
      <c r="C6840" s="4" t="s">
        <v>10</v>
      </c>
      <c r="D6840" s="4" t="s">
        <v>13</v>
      </c>
      <c r="E6840" s="4" t="s">
        <v>13</v>
      </c>
      <c r="F6840" s="4" t="s">
        <v>6</v>
      </c>
    </row>
    <row r="6841" spans="1:21">
      <c r="A6841" t="n">
        <v>48243</v>
      </c>
      <c r="B6841" s="64" t="n">
        <v>47</v>
      </c>
      <c r="C6841" s="7" t="n">
        <v>65534</v>
      </c>
      <c r="D6841" s="7" t="n">
        <v>0</v>
      </c>
      <c r="E6841" s="7" t="n">
        <v>0</v>
      </c>
      <c r="F6841" s="7" t="s">
        <v>323</v>
      </c>
    </row>
    <row r="6842" spans="1:21">
      <c r="A6842" t="s">
        <v>4</v>
      </c>
      <c r="B6842" s="4" t="s">
        <v>5</v>
      </c>
      <c r="C6842" s="4" t="s">
        <v>10</v>
      </c>
    </row>
    <row r="6843" spans="1:21">
      <c r="A6843" t="n">
        <v>48258</v>
      </c>
      <c r="B6843" s="35" t="n">
        <v>16</v>
      </c>
      <c r="C6843" s="7" t="n">
        <v>4500</v>
      </c>
    </row>
    <row r="6844" spans="1:21">
      <c r="A6844" t="s">
        <v>4</v>
      </c>
      <c r="B6844" s="4" t="s">
        <v>5</v>
      </c>
      <c r="C6844" s="4" t="s">
        <v>20</v>
      </c>
    </row>
    <row r="6845" spans="1:21">
      <c r="A6845" t="n">
        <v>48261</v>
      </c>
      <c r="B6845" s="17" t="n">
        <v>3</v>
      </c>
      <c r="C6845" s="11" t="n">
        <f t="normal" ca="1">A6833</f>
        <v>0</v>
      </c>
    </row>
    <row r="6846" spans="1:21">
      <c r="A6846" t="s">
        <v>4</v>
      </c>
      <c r="B6846" s="4" t="s">
        <v>5</v>
      </c>
      <c r="C6846" s="4" t="s">
        <v>20</v>
      </c>
    </row>
    <row r="6847" spans="1:21">
      <c r="A6847" t="n">
        <v>48266</v>
      </c>
      <c r="B6847" s="17" t="n">
        <v>3</v>
      </c>
      <c r="C6847" s="11" t="n">
        <f t="normal" ca="1">A6849</f>
        <v>0</v>
      </c>
    </row>
    <row r="6848" spans="1:21">
      <c r="A6848" t="s">
        <v>4</v>
      </c>
      <c r="B6848" s="4" t="s">
        <v>5</v>
      </c>
    </row>
    <row r="6849" spans="1:11">
      <c r="A6849" t="n">
        <v>48271</v>
      </c>
      <c r="B6849" s="5" t="n">
        <v>1</v>
      </c>
    </row>
    <row r="6850" spans="1:11" s="3" customFormat="1" customHeight="0">
      <c r="A6850" s="3" t="s">
        <v>2</v>
      </c>
      <c r="B6850" s="3" t="s">
        <v>327</v>
      </c>
    </row>
    <row r="6851" spans="1:11">
      <c r="A6851" t="s">
        <v>4</v>
      </c>
      <c r="B6851" s="4" t="s">
        <v>5</v>
      </c>
      <c r="C6851" s="4" t="s">
        <v>13</v>
      </c>
      <c r="D6851" s="4" t="s">
        <v>10</v>
      </c>
      <c r="E6851" s="4" t="s">
        <v>13</v>
      </c>
      <c r="F6851" s="4" t="s">
        <v>10</v>
      </c>
      <c r="G6851" s="4" t="s">
        <v>13</v>
      </c>
      <c r="H6851" s="4" t="s">
        <v>13</v>
      </c>
      <c r="I6851" s="4" t="s">
        <v>13</v>
      </c>
      <c r="J6851" s="4" t="s">
        <v>10</v>
      </c>
      <c r="K6851" s="4" t="s">
        <v>13</v>
      </c>
      <c r="L6851" s="4" t="s">
        <v>13</v>
      </c>
      <c r="M6851" s="4" t="s">
        <v>10</v>
      </c>
      <c r="N6851" s="4" t="s">
        <v>13</v>
      </c>
      <c r="O6851" s="4" t="s">
        <v>13</v>
      </c>
      <c r="P6851" s="4" t="s">
        <v>13</v>
      </c>
      <c r="Q6851" s="4" t="s">
        <v>20</v>
      </c>
    </row>
    <row r="6852" spans="1:11">
      <c r="A6852" t="n">
        <v>48272</v>
      </c>
      <c r="B6852" s="10" t="n">
        <v>5</v>
      </c>
      <c r="C6852" s="7" t="n">
        <v>30</v>
      </c>
      <c r="D6852" s="7" t="n">
        <v>8776</v>
      </c>
      <c r="E6852" s="7" t="n">
        <v>30</v>
      </c>
      <c r="F6852" s="7" t="n">
        <v>8777</v>
      </c>
      <c r="G6852" s="7" t="n">
        <v>8</v>
      </c>
      <c r="H6852" s="7" t="n">
        <v>9</v>
      </c>
      <c r="I6852" s="7" t="n">
        <v>30</v>
      </c>
      <c r="J6852" s="7" t="n">
        <v>8953</v>
      </c>
      <c r="K6852" s="7" t="n">
        <v>9</v>
      </c>
      <c r="L6852" s="7" t="n">
        <v>30</v>
      </c>
      <c r="M6852" s="7" t="n">
        <v>8955</v>
      </c>
      <c r="N6852" s="7" t="n">
        <v>8</v>
      </c>
      <c r="O6852" s="7" t="n">
        <v>9</v>
      </c>
      <c r="P6852" s="7" t="n">
        <v>1</v>
      </c>
      <c r="Q6852" s="11" t="n">
        <f t="normal" ca="1">A6878</f>
        <v>0</v>
      </c>
    </row>
    <row r="6853" spans="1:11">
      <c r="A6853" t="s">
        <v>4</v>
      </c>
      <c r="B6853" s="4" t="s">
        <v>5</v>
      </c>
      <c r="C6853" s="4" t="s">
        <v>10</v>
      </c>
      <c r="D6853" s="4" t="s">
        <v>13</v>
      </c>
      <c r="E6853" s="4" t="s">
        <v>13</v>
      </c>
      <c r="F6853" s="4" t="s">
        <v>6</v>
      </c>
    </row>
    <row r="6854" spans="1:11">
      <c r="A6854" t="n">
        <v>48295</v>
      </c>
      <c r="B6854" s="22" t="n">
        <v>20</v>
      </c>
      <c r="C6854" s="7" t="n">
        <v>65534</v>
      </c>
      <c r="D6854" s="7" t="n">
        <v>3</v>
      </c>
      <c r="E6854" s="7" t="n">
        <v>10</v>
      </c>
      <c r="F6854" s="7" t="s">
        <v>201</v>
      </c>
    </row>
    <row r="6855" spans="1:11">
      <c r="A6855" t="s">
        <v>4</v>
      </c>
      <c r="B6855" s="4" t="s">
        <v>5</v>
      </c>
      <c r="C6855" s="4" t="s">
        <v>10</v>
      </c>
    </row>
    <row r="6856" spans="1:11">
      <c r="A6856" t="n">
        <v>48316</v>
      </c>
      <c r="B6856" s="35" t="n">
        <v>16</v>
      </c>
      <c r="C6856" s="7" t="n">
        <v>0</v>
      </c>
    </row>
    <row r="6857" spans="1:11">
      <c r="A6857" t="s">
        <v>4</v>
      </c>
      <c r="B6857" s="4" t="s">
        <v>5</v>
      </c>
      <c r="C6857" s="4" t="s">
        <v>13</v>
      </c>
      <c r="D6857" s="4" t="s">
        <v>10</v>
      </c>
    </row>
    <row r="6858" spans="1:11">
      <c r="A6858" t="n">
        <v>48319</v>
      </c>
      <c r="B6858" s="27" t="n">
        <v>22</v>
      </c>
      <c r="C6858" s="7" t="n">
        <v>10</v>
      </c>
      <c r="D6858" s="7" t="n">
        <v>0</v>
      </c>
    </row>
    <row r="6859" spans="1:11">
      <c r="A6859" t="s">
        <v>4</v>
      </c>
      <c r="B6859" s="4" t="s">
        <v>5</v>
      </c>
      <c r="C6859" s="4" t="s">
        <v>13</v>
      </c>
      <c r="D6859" s="4" t="s">
        <v>10</v>
      </c>
      <c r="E6859" s="4" t="s">
        <v>6</v>
      </c>
    </row>
    <row r="6860" spans="1:11">
      <c r="A6860" t="n">
        <v>48323</v>
      </c>
      <c r="B6860" s="40" t="n">
        <v>51</v>
      </c>
      <c r="C6860" s="7" t="n">
        <v>4</v>
      </c>
      <c r="D6860" s="7" t="n">
        <v>65534</v>
      </c>
      <c r="E6860" s="7" t="s">
        <v>158</v>
      </c>
    </row>
    <row r="6861" spans="1:11">
      <c r="A6861" t="s">
        <v>4</v>
      </c>
      <c r="B6861" s="4" t="s">
        <v>5</v>
      </c>
      <c r="C6861" s="4" t="s">
        <v>10</v>
      </c>
    </row>
    <row r="6862" spans="1:11">
      <c r="A6862" t="n">
        <v>48336</v>
      </c>
      <c r="B6862" s="35" t="n">
        <v>16</v>
      </c>
      <c r="C6862" s="7" t="n">
        <v>0</v>
      </c>
    </row>
    <row r="6863" spans="1:11">
      <c r="A6863" t="s">
        <v>4</v>
      </c>
      <c r="B6863" s="4" t="s">
        <v>5</v>
      </c>
      <c r="C6863" s="4" t="s">
        <v>10</v>
      </c>
      <c r="D6863" s="4" t="s">
        <v>72</v>
      </c>
      <c r="E6863" s="4" t="s">
        <v>13</v>
      </c>
      <c r="F6863" s="4" t="s">
        <v>13</v>
      </c>
      <c r="G6863" s="4" t="s">
        <v>72</v>
      </c>
      <c r="H6863" s="4" t="s">
        <v>13</v>
      </c>
      <c r="I6863" s="4" t="s">
        <v>13</v>
      </c>
    </row>
    <row r="6864" spans="1:11">
      <c r="A6864" t="n">
        <v>48339</v>
      </c>
      <c r="B6864" s="52" t="n">
        <v>26</v>
      </c>
      <c r="C6864" s="7" t="n">
        <v>65534</v>
      </c>
      <c r="D6864" s="7" t="s">
        <v>328</v>
      </c>
      <c r="E6864" s="7" t="n">
        <v>2</v>
      </c>
      <c r="F6864" s="7" t="n">
        <v>3</v>
      </c>
      <c r="G6864" s="7" t="s">
        <v>329</v>
      </c>
      <c r="H6864" s="7" t="n">
        <v>2</v>
      </c>
      <c r="I6864" s="7" t="n">
        <v>0</v>
      </c>
    </row>
    <row r="6865" spans="1:17">
      <c r="A6865" t="s">
        <v>4</v>
      </c>
      <c r="B6865" s="4" t="s">
        <v>5</v>
      </c>
    </row>
    <row r="6866" spans="1:17">
      <c r="A6866" t="n">
        <v>48503</v>
      </c>
      <c r="B6866" s="53" t="n">
        <v>28</v>
      </c>
    </row>
    <row r="6867" spans="1:17">
      <c r="A6867" t="s">
        <v>4</v>
      </c>
      <c r="B6867" s="4" t="s">
        <v>5</v>
      </c>
      <c r="C6867" s="4" t="s">
        <v>13</v>
      </c>
      <c r="D6867" s="4" t="s">
        <v>10</v>
      </c>
      <c r="E6867" s="4" t="s">
        <v>6</v>
      </c>
    </row>
    <row r="6868" spans="1:17">
      <c r="A6868" t="n">
        <v>48504</v>
      </c>
      <c r="B6868" s="40" t="n">
        <v>51</v>
      </c>
      <c r="C6868" s="7" t="n">
        <v>4</v>
      </c>
      <c r="D6868" s="7" t="n">
        <v>0</v>
      </c>
      <c r="E6868" s="7" t="s">
        <v>173</v>
      </c>
    </row>
    <row r="6869" spans="1:17">
      <c r="A6869" t="s">
        <v>4</v>
      </c>
      <c r="B6869" s="4" t="s">
        <v>5</v>
      </c>
      <c r="C6869" s="4" t="s">
        <v>10</v>
      </c>
    </row>
    <row r="6870" spans="1:17">
      <c r="A6870" t="n">
        <v>48518</v>
      </c>
      <c r="B6870" s="35" t="n">
        <v>16</v>
      </c>
      <c r="C6870" s="7" t="n">
        <v>0</v>
      </c>
    </row>
    <row r="6871" spans="1:17">
      <c r="A6871" t="s">
        <v>4</v>
      </c>
      <c r="B6871" s="4" t="s">
        <v>5</v>
      </c>
      <c r="C6871" s="4" t="s">
        <v>10</v>
      </c>
      <c r="D6871" s="4" t="s">
        <v>72</v>
      </c>
      <c r="E6871" s="4" t="s">
        <v>13</v>
      </c>
      <c r="F6871" s="4" t="s">
        <v>13</v>
      </c>
    </row>
    <row r="6872" spans="1:17">
      <c r="A6872" t="n">
        <v>48521</v>
      </c>
      <c r="B6872" s="52" t="n">
        <v>26</v>
      </c>
      <c r="C6872" s="7" t="n">
        <v>0</v>
      </c>
      <c r="D6872" s="7" t="s">
        <v>330</v>
      </c>
      <c r="E6872" s="7" t="n">
        <v>2</v>
      </c>
      <c r="F6872" s="7" t="n">
        <v>0</v>
      </c>
    </row>
    <row r="6873" spans="1:17">
      <c r="A6873" t="s">
        <v>4</v>
      </c>
      <c r="B6873" s="4" t="s">
        <v>5</v>
      </c>
    </row>
    <row r="6874" spans="1:17">
      <c r="A6874" t="n">
        <v>48550</v>
      </c>
      <c r="B6874" s="53" t="n">
        <v>28</v>
      </c>
    </row>
    <row r="6875" spans="1:17">
      <c r="A6875" t="s">
        <v>4</v>
      </c>
      <c r="B6875" s="4" t="s">
        <v>5</v>
      </c>
      <c r="C6875" s="4" t="s">
        <v>20</v>
      </c>
    </row>
    <row r="6876" spans="1:17">
      <c r="A6876" t="n">
        <v>48551</v>
      </c>
      <c r="B6876" s="17" t="n">
        <v>3</v>
      </c>
      <c r="C6876" s="11" t="n">
        <f t="normal" ca="1">A7742</f>
        <v>0</v>
      </c>
    </row>
    <row r="6877" spans="1:17">
      <c r="A6877" t="s">
        <v>4</v>
      </c>
      <c r="B6877" s="4" t="s">
        <v>5</v>
      </c>
      <c r="C6877" s="4" t="s">
        <v>13</v>
      </c>
      <c r="D6877" s="4" t="s">
        <v>10</v>
      </c>
      <c r="E6877" s="4" t="s">
        <v>13</v>
      </c>
      <c r="F6877" s="4" t="s">
        <v>20</v>
      </c>
    </row>
    <row r="6878" spans="1:17">
      <c r="A6878" t="n">
        <v>48556</v>
      </c>
      <c r="B6878" s="10" t="n">
        <v>5</v>
      </c>
      <c r="C6878" s="7" t="n">
        <v>30</v>
      </c>
      <c r="D6878" s="7" t="n">
        <v>10225</v>
      </c>
      <c r="E6878" s="7" t="n">
        <v>1</v>
      </c>
      <c r="F6878" s="11" t="n">
        <f t="normal" ca="1">A6950</f>
        <v>0</v>
      </c>
    </row>
    <row r="6879" spans="1:17">
      <c r="A6879" t="s">
        <v>4</v>
      </c>
      <c r="B6879" s="4" t="s">
        <v>5</v>
      </c>
      <c r="C6879" s="4" t="s">
        <v>13</v>
      </c>
      <c r="D6879" s="4" t="s">
        <v>10</v>
      </c>
      <c r="E6879" s="4" t="s">
        <v>13</v>
      </c>
      <c r="F6879" s="4" t="s">
        <v>13</v>
      </c>
      <c r="G6879" s="4" t="s">
        <v>20</v>
      </c>
    </row>
    <row r="6880" spans="1:17">
      <c r="A6880" t="n">
        <v>48565</v>
      </c>
      <c r="B6880" s="10" t="n">
        <v>5</v>
      </c>
      <c r="C6880" s="7" t="n">
        <v>30</v>
      </c>
      <c r="D6880" s="7" t="n">
        <v>10096</v>
      </c>
      <c r="E6880" s="7" t="n">
        <v>8</v>
      </c>
      <c r="F6880" s="7" t="n">
        <v>1</v>
      </c>
      <c r="G6880" s="11" t="n">
        <f t="normal" ca="1">A6926</f>
        <v>0</v>
      </c>
    </row>
    <row r="6881" spans="1:7">
      <c r="A6881" t="s">
        <v>4</v>
      </c>
      <c r="B6881" s="4" t="s">
        <v>5</v>
      </c>
      <c r="C6881" s="4" t="s">
        <v>10</v>
      </c>
      <c r="D6881" s="4" t="s">
        <v>13</v>
      </c>
      <c r="E6881" s="4" t="s">
        <v>13</v>
      </c>
      <c r="F6881" s="4" t="s">
        <v>6</v>
      </c>
    </row>
    <row r="6882" spans="1:7">
      <c r="A6882" t="n">
        <v>48575</v>
      </c>
      <c r="B6882" s="22" t="n">
        <v>20</v>
      </c>
      <c r="C6882" s="7" t="n">
        <v>65534</v>
      </c>
      <c r="D6882" s="7" t="n">
        <v>3</v>
      </c>
      <c r="E6882" s="7" t="n">
        <v>10</v>
      </c>
      <c r="F6882" s="7" t="s">
        <v>201</v>
      </c>
    </row>
    <row r="6883" spans="1:7">
      <c r="A6883" t="s">
        <v>4</v>
      </c>
      <c r="B6883" s="4" t="s">
        <v>5</v>
      </c>
      <c r="C6883" s="4" t="s">
        <v>10</v>
      </c>
    </row>
    <row r="6884" spans="1:7">
      <c r="A6884" t="n">
        <v>48596</v>
      </c>
      <c r="B6884" s="35" t="n">
        <v>16</v>
      </c>
      <c r="C6884" s="7" t="n">
        <v>0</v>
      </c>
    </row>
    <row r="6885" spans="1:7">
      <c r="A6885" t="s">
        <v>4</v>
      </c>
      <c r="B6885" s="4" t="s">
        <v>5</v>
      </c>
      <c r="C6885" s="4" t="s">
        <v>13</v>
      </c>
      <c r="D6885" s="4" t="s">
        <v>9</v>
      </c>
    </row>
    <row r="6886" spans="1:7">
      <c r="A6886" t="n">
        <v>48599</v>
      </c>
      <c r="B6886" s="49" t="n">
        <v>74</v>
      </c>
      <c r="C6886" s="7" t="n">
        <v>48</v>
      </c>
      <c r="D6886" s="7" t="n">
        <v>1088</v>
      </c>
    </row>
    <row r="6887" spans="1:7">
      <c r="A6887" t="s">
        <v>4</v>
      </c>
      <c r="B6887" s="4" t="s">
        <v>5</v>
      </c>
      <c r="C6887" s="4" t="s">
        <v>13</v>
      </c>
      <c r="D6887" s="4" t="s">
        <v>10</v>
      </c>
    </row>
    <row r="6888" spans="1:7">
      <c r="A6888" t="n">
        <v>48605</v>
      </c>
      <c r="B6888" s="27" t="n">
        <v>22</v>
      </c>
      <c r="C6888" s="7" t="n">
        <v>10</v>
      </c>
      <c r="D6888" s="7" t="n">
        <v>0</v>
      </c>
    </row>
    <row r="6889" spans="1:7">
      <c r="A6889" t="s">
        <v>4</v>
      </c>
      <c r="B6889" s="4" t="s">
        <v>5</v>
      </c>
      <c r="C6889" s="4" t="s">
        <v>10</v>
      </c>
      <c r="D6889" s="4" t="s">
        <v>13</v>
      </c>
      <c r="E6889" s="4" t="s">
        <v>22</v>
      </c>
      <c r="F6889" s="4" t="s">
        <v>10</v>
      </c>
    </row>
    <row r="6890" spans="1:7">
      <c r="A6890" t="n">
        <v>48609</v>
      </c>
      <c r="B6890" s="58" t="n">
        <v>59</v>
      </c>
      <c r="C6890" s="7" t="n">
        <v>65534</v>
      </c>
      <c r="D6890" s="7" t="n">
        <v>13</v>
      </c>
      <c r="E6890" s="7" t="n">
        <v>0.150000005960464</v>
      </c>
      <c r="F6890" s="7" t="n">
        <v>0</v>
      </c>
    </row>
    <row r="6891" spans="1:7">
      <c r="A6891" t="s">
        <v>4</v>
      </c>
      <c r="B6891" s="4" t="s">
        <v>5</v>
      </c>
      <c r="C6891" s="4" t="s">
        <v>10</v>
      </c>
    </row>
    <row r="6892" spans="1:7">
      <c r="A6892" t="n">
        <v>48619</v>
      </c>
      <c r="B6892" s="35" t="n">
        <v>16</v>
      </c>
      <c r="C6892" s="7" t="n">
        <v>1300</v>
      </c>
    </row>
    <row r="6893" spans="1:7">
      <c r="A6893" t="s">
        <v>4</v>
      </c>
      <c r="B6893" s="4" t="s">
        <v>5</v>
      </c>
      <c r="C6893" s="4" t="s">
        <v>10</v>
      </c>
      <c r="D6893" s="4" t="s">
        <v>10</v>
      </c>
      <c r="E6893" s="4" t="s">
        <v>22</v>
      </c>
      <c r="F6893" s="4" t="s">
        <v>13</v>
      </c>
    </row>
    <row r="6894" spans="1:7">
      <c r="A6894" t="n">
        <v>48622</v>
      </c>
      <c r="B6894" s="61" t="n">
        <v>53</v>
      </c>
      <c r="C6894" s="7" t="n">
        <v>65534</v>
      </c>
      <c r="D6894" s="7" t="n">
        <v>61456</v>
      </c>
      <c r="E6894" s="7" t="n">
        <v>10</v>
      </c>
      <c r="F6894" s="7" t="n">
        <v>0</v>
      </c>
    </row>
    <row r="6895" spans="1:7">
      <c r="A6895" t="s">
        <v>4</v>
      </c>
      <c r="B6895" s="4" t="s">
        <v>5</v>
      </c>
      <c r="C6895" s="4" t="s">
        <v>10</v>
      </c>
    </row>
    <row r="6896" spans="1:7">
      <c r="A6896" t="n">
        <v>48632</v>
      </c>
      <c r="B6896" s="60" t="n">
        <v>54</v>
      </c>
      <c r="C6896" s="7" t="n">
        <v>65534</v>
      </c>
    </row>
    <row r="6897" spans="1:6">
      <c r="A6897" t="s">
        <v>4</v>
      </c>
      <c r="B6897" s="4" t="s">
        <v>5</v>
      </c>
      <c r="C6897" s="4" t="s">
        <v>13</v>
      </c>
      <c r="D6897" s="4" t="s">
        <v>10</v>
      </c>
      <c r="E6897" s="4" t="s">
        <v>6</v>
      </c>
    </row>
    <row r="6898" spans="1:6">
      <c r="A6898" t="n">
        <v>48635</v>
      </c>
      <c r="B6898" s="40" t="n">
        <v>51</v>
      </c>
      <c r="C6898" s="7" t="n">
        <v>4</v>
      </c>
      <c r="D6898" s="7" t="n">
        <v>65534</v>
      </c>
      <c r="E6898" s="7" t="s">
        <v>158</v>
      </c>
    </row>
    <row r="6899" spans="1:6">
      <c r="A6899" t="s">
        <v>4</v>
      </c>
      <c r="B6899" s="4" t="s">
        <v>5</v>
      </c>
      <c r="C6899" s="4" t="s">
        <v>10</v>
      </c>
    </row>
    <row r="6900" spans="1:6">
      <c r="A6900" t="n">
        <v>48648</v>
      </c>
      <c r="B6900" s="35" t="n">
        <v>16</v>
      </c>
      <c r="C6900" s="7" t="n">
        <v>0</v>
      </c>
    </row>
    <row r="6901" spans="1:6">
      <c r="A6901" t="s">
        <v>4</v>
      </c>
      <c r="B6901" s="4" t="s">
        <v>5</v>
      </c>
      <c r="C6901" s="4" t="s">
        <v>10</v>
      </c>
      <c r="D6901" s="4" t="s">
        <v>72</v>
      </c>
      <c r="E6901" s="4" t="s">
        <v>13</v>
      </c>
      <c r="F6901" s="4" t="s">
        <v>13</v>
      </c>
      <c r="G6901" s="4" t="s">
        <v>72</v>
      </c>
      <c r="H6901" s="4" t="s">
        <v>13</v>
      </c>
      <c r="I6901" s="4" t="s">
        <v>13</v>
      </c>
    </row>
    <row r="6902" spans="1:6">
      <c r="A6902" t="n">
        <v>48651</v>
      </c>
      <c r="B6902" s="52" t="n">
        <v>26</v>
      </c>
      <c r="C6902" s="7" t="n">
        <v>65534</v>
      </c>
      <c r="D6902" s="7" t="s">
        <v>331</v>
      </c>
      <c r="E6902" s="7" t="n">
        <v>2</v>
      </c>
      <c r="F6902" s="7" t="n">
        <v>3</v>
      </c>
      <c r="G6902" s="7" t="s">
        <v>332</v>
      </c>
      <c r="H6902" s="7" t="n">
        <v>2</v>
      </c>
      <c r="I6902" s="7" t="n">
        <v>0</v>
      </c>
    </row>
    <row r="6903" spans="1:6">
      <c r="A6903" t="s">
        <v>4</v>
      </c>
      <c r="B6903" s="4" t="s">
        <v>5</v>
      </c>
    </row>
    <row r="6904" spans="1:6">
      <c r="A6904" t="n">
        <v>48802</v>
      </c>
      <c r="B6904" s="53" t="n">
        <v>28</v>
      </c>
    </row>
    <row r="6905" spans="1:6">
      <c r="A6905" t="s">
        <v>4</v>
      </c>
      <c r="B6905" s="4" t="s">
        <v>5</v>
      </c>
      <c r="C6905" s="4" t="s">
        <v>13</v>
      </c>
      <c r="D6905" s="4" t="s">
        <v>10</v>
      </c>
      <c r="E6905" s="4" t="s">
        <v>6</v>
      </c>
    </row>
    <row r="6906" spans="1:6">
      <c r="A6906" t="n">
        <v>48803</v>
      </c>
      <c r="B6906" s="40" t="n">
        <v>51</v>
      </c>
      <c r="C6906" s="7" t="n">
        <v>4</v>
      </c>
      <c r="D6906" s="7" t="n">
        <v>0</v>
      </c>
      <c r="E6906" s="7" t="s">
        <v>173</v>
      </c>
    </row>
    <row r="6907" spans="1:6">
      <c r="A6907" t="s">
        <v>4</v>
      </c>
      <c r="B6907" s="4" t="s">
        <v>5</v>
      </c>
      <c r="C6907" s="4" t="s">
        <v>10</v>
      </c>
    </row>
    <row r="6908" spans="1:6">
      <c r="A6908" t="n">
        <v>48817</v>
      </c>
      <c r="B6908" s="35" t="n">
        <v>16</v>
      </c>
      <c r="C6908" s="7" t="n">
        <v>0</v>
      </c>
    </row>
    <row r="6909" spans="1:6">
      <c r="A6909" t="s">
        <v>4</v>
      </c>
      <c r="B6909" s="4" t="s">
        <v>5</v>
      </c>
      <c r="C6909" s="4" t="s">
        <v>10</v>
      </c>
      <c r="D6909" s="4" t="s">
        <v>72</v>
      </c>
      <c r="E6909" s="4" t="s">
        <v>13</v>
      </c>
      <c r="F6909" s="4" t="s">
        <v>13</v>
      </c>
      <c r="G6909" s="4" t="s">
        <v>72</v>
      </c>
      <c r="H6909" s="4" t="s">
        <v>13</v>
      </c>
      <c r="I6909" s="4" t="s">
        <v>13</v>
      </c>
    </row>
    <row r="6910" spans="1:6">
      <c r="A6910" t="n">
        <v>48820</v>
      </c>
      <c r="B6910" s="52" t="n">
        <v>26</v>
      </c>
      <c r="C6910" s="7" t="n">
        <v>0</v>
      </c>
      <c r="D6910" s="7" t="s">
        <v>333</v>
      </c>
      <c r="E6910" s="7" t="n">
        <v>2</v>
      </c>
      <c r="F6910" s="7" t="n">
        <v>3</v>
      </c>
      <c r="G6910" s="7" t="s">
        <v>334</v>
      </c>
      <c r="H6910" s="7" t="n">
        <v>2</v>
      </c>
      <c r="I6910" s="7" t="n">
        <v>0</v>
      </c>
    </row>
    <row r="6911" spans="1:6">
      <c r="A6911" t="s">
        <v>4</v>
      </c>
      <c r="B6911" s="4" t="s">
        <v>5</v>
      </c>
    </row>
    <row r="6912" spans="1:6">
      <c r="A6912" t="n">
        <v>48959</v>
      </c>
      <c r="B6912" s="53" t="n">
        <v>28</v>
      </c>
    </row>
    <row r="6913" spans="1:9">
      <c r="A6913" t="s">
        <v>4</v>
      </c>
      <c r="B6913" s="4" t="s">
        <v>5</v>
      </c>
      <c r="C6913" s="4" t="s">
        <v>13</v>
      </c>
      <c r="D6913" s="4" t="s">
        <v>10</v>
      </c>
      <c r="E6913" s="4" t="s">
        <v>6</v>
      </c>
    </row>
    <row r="6914" spans="1:9">
      <c r="A6914" t="n">
        <v>48960</v>
      </c>
      <c r="B6914" s="40" t="n">
        <v>51</v>
      </c>
      <c r="C6914" s="7" t="n">
        <v>4</v>
      </c>
      <c r="D6914" s="7" t="n">
        <v>65534</v>
      </c>
      <c r="E6914" s="7" t="s">
        <v>158</v>
      </c>
    </row>
    <row r="6915" spans="1:9">
      <c r="A6915" t="s">
        <v>4</v>
      </c>
      <c r="B6915" s="4" t="s">
        <v>5</v>
      </c>
      <c r="C6915" s="4" t="s">
        <v>10</v>
      </c>
    </row>
    <row r="6916" spans="1:9">
      <c r="A6916" t="n">
        <v>48973</v>
      </c>
      <c r="B6916" s="35" t="n">
        <v>16</v>
      </c>
      <c r="C6916" s="7" t="n">
        <v>0</v>
      </c>
    </row>
    <row r="6917" spans="1:9">
      <c r="A6917" t="s">
        <v>4</v>
      </c>
      <c r="B6917" s="4" t="s">
        <v>5</v>
      </c>
      <c r="C6917" s="4" t="s">
        <v>10</v>
      </c>
      <c r="D6917" s="4" t="s">
        <v>72</v>
      </c>
      <c r="E6917" s="4" t="s">
        <v>13</v>
      </c>
      <c r="F6917" s="4" t="s">
        <v>13</v>
      </c>
      <c r="G6917" s="4" t="s">
        <v>72</v>
      </c>
      <c r="H6917" s="4" t="s">
        <v>13</v>
      </c>
      <c r="I6917" s="4" t="s">
        <v>13</v>
      </c>
    </row>
    <row r="6918" spans="1:9">
      <c r="A6918" t="n">
        <v>48976</v>
      </c>
      <c r="B6918" s="52" t="n">
        <v>26</v>
      </c>
      <c r="C6918" s="7" t="n">
        <v>65534</v>
      </c>
      <c r="D6918" s="7" t="s">
        <v>335</v>
      </c>
      <c r="E6918" s="7" t="n">
        <v>2</v>
      </c>
      <c r="F6918" s="7" t="n">
        <v>3</v>
      </c>
      <c r="G6918" s="7" t="s">
        <v>336</v>
      </c>
      <c r="H6918" s="7" t="n">
        <v>2</v>
      </c>
      <c r="I6918" s="7" t="n">
        <v>0</v>
      </c>
    </row>
    <row r="6919" spans="1:9">
      <c r="A6919" t="s">
        <v>4</v>
      </c>
      <c r="B6919" s="4" t="s">
        <v>5</v>
      </c>
    </row>
    <row r="6920" spans="1:9">
      <c r="A6920" t="n">
        <v>49116</v>
      </c>
      <c r="B6920" s="53" t="n">
        <v>28</v>
      </c>
    </row>
    <row r="6921" spans="1:9">
      <c r="A6921" t="s">
        <v>4</v>
      </c>
      <c r="B6921" s="4" t="s">
        <v>5</v>
      </c>
      <c r="C6921" s="4" t="s">
        <v>10</v>
      </c>
    </row>
    <row r="6922" spans="1:9">
      <c r="A6922" t="n">
        <v>49117</v>
      </c>
      <c r="B6922" s="12" t="n">
        <v>12</v>
      </c>
      <c r="C6922" s="7" t="n">
        <v>10096</v>
      </c>
    </row>
    <row r="6923" spans="1:9">
      <c r="A6923" t="s">
        <v>4</v>
      </c>
      <c r="B6923" s="4" t="s">
        <v>5</v>
      </c>
      <c r="C6923" s="4" t="s">
        <v>20</v>
      </c>
    </row>
    <row r="6924" spans="1:9">
      <c r="A6924" t="n">
        <v>49120</v>
      </c>
      <c r="B6924" s="17" t="n">
        <v>3</v>
      </c>
      <c r="C6924" s="11" t="n">
        <f t="normal" ca="1">A6948</f>
        <v>0</v>
      </c>
    </row>
    <row r="6925" spans="1:9">
      <c r="A6925" t="s">
        <v>4</v>
      </c>
      <c r="B6925" s="4" t="s">
        <v>5</v>
      </c>
      <c r="C6925" s="4" t="s">
        <v>10</v>
      </c>
      <c r="D6925" s="4" t="s">
        <v>13</v>
      </c>
      <c r="E6925" s="4" t="s">
        <v>13</v>
      </c>
      <c r="F6925" s="4" t="s">
        <v>6</v>
      </c>
    </row>
    <row r="6926" spans="1:9">
      <c r="A6926" t="n">
        <v>49125</v>
      </c>
      <c r="B6926" s="22" t="n">
        <v>20</v>
      </c>
      <c r="C6926" s="7" t="n">
        <v>65534</v>
      </c>
      <c r="D6926" s="7" t="n">
        <v>3</v>
      </c>
      <c r="E6926" s="7" t="n">
        <v>10</v>
      </c>
      <c r="F6926" s="7" t="s">
        <v>201</v>
      </c>
    </row>
    <row r="6927" spans="1:9">
      <c r="A6927" t="s">
        <v>4</v>
      </c>
      <c r="B6927" s="4" t="s">
        <v>5</v>
      </c>
      <c r="C6927" s="4" t="s">
        <v>10</v>
      </c>
    </row>
    <row r="6928" spans="1:9">
      <c r="A6928" t="n">
        <v>49146</v>
      </c>
      <c r="B6928" s="35" t="n">
        <v>16</v>
      </c>
      <c r="C6928" s="7" t="n">
        <v>0</v>
      </c>
    </row>
    <row r="6929" spans="1:9">
      <c r="A6929" t="s">
        <v>4</v>
      </c>
      <c r="B6929" s="4" t="s">
        <v>5</v>
      </c>
      <c r="C6929" s="4" t="s">
        <v>13</v>
      </c>
      <c r="D6929" s="4" t="s">
        <v>10</v>
      </c>
    </row>
    <row r="6930" spans="1:9">
      <c r="A6930" t="n">
        <v>49149</v>
      </c>
      <c r="B6930" s="27" t="n">
        <v>22</v>
      </c>
      <c r="C6930" s="7" t="n">
        <v>10</v>
      </c>
      <c r="D6930" s="7" t="n">
        <v>0</v>
      </c>
    </row>
    <row r="6931" spans="1:9">
      <c r="A6931" t="s">
        <v>4</v>
      </c>
      <c r="B6931" s="4" t="s">
        <v>5</v>
      </c>
      <c r="C6931" s="4" t="s">
        <v>13</v>
      </c>
      <c r="D6931" s="4" t="s">
        <v>10</v>
      </c>
      <c r="E6931" s="4" t="s">
        <v>6</v>
      </c>
    </row>
    <row r="6932" spans="1:9">
      <c r="A6932" t="n">
        <v>49153</v>
      </c>
      <c r="B6932" s="40" t="n">
        <v>51</v>
      </c>
      <c r="C6932" s="7" t="n">
        <v>4</v>
      </c>
      <c r="D6932" s="7" t="n">
        <v>65534</v>
      </c>
      <c r="E6932" s="7" t="s">
        <v>158</v>
      </c>
    </row>
    <row r="6933" spans="1:9">
      <c r="A6933" t="s">
        <v>4</v>
      </c>
      <c r="B6933" s="4" t="s">
        <v>5</v>
      </c>
      <c r="C6933" s="4" t="s">
        <v>10</v>
      </c>
    </row>
    <row r="6934" spans="1:9">
      <c r="A6934" t="n">
        <v>49166</v>
      </c>
      <c r="B6934" s="35" t="n">
        <v>16</v>
      </c>
      <c r="C6934" s="7" t="n">
        <v>0</v>
      </c>
    </row>
    <row r="6935" spans="1:9">
      <c r="A6935" t="s">
        <v>4</v>
      </c>
      <c r="B6935" s="4" t="s">
        <v>5</v>
      </c>
      <c r="C6935" s="4" t="s">
        <v>10</v>
      </c>
      <c r="D6935" s="4" t="s">
        <v>72</v>
      </c>
      <c r="E6935" s="4" t="s">
        <v>13</v>
      </c>
      <c r="F6935" s="4" t="s">
        <v>13</v>
      </c>
      <c r="G6935" s="4" t="s">
        <v>72</v>
      </c>
      <c r="H6935" s="4" t="s">
        <v>13</v>
      </c>
      <c r="I6935" s="4" t="s">
        <v>13</v>
      </c>
    </row>
    <row r="6936" spans="1:9">
      <c r="A6936" t="n">
        <v>49169</v>
      </c>
      <c r="B6936" s="52" t="n">
        <v>26</v>
      </c>
      <c r="C6936" s="7" t="n">
        <v>65534</v>
      </c>
      <c r="D6936" s="7" t="s">
        <v>337</v>
      </c>
      <c r="E6936" s="7" t="n">
        <v>2</v>
      </c>
      <c r="F6936" s="7" t="n">
        <v>3</v>
      </c>
      <c r="G6936" s="7" t="s">
        <v>338</v>
      </c>
      <c r="H6936" s="7" t="n">
        <v>2</v>
      </c>
      <c r="I6936" s="7" t="n">
        <v>0</v>
      </c>
    </row>
    <row r="6937" spans="1:9">
      <c r="A6937" t="s">
        <v>4</v>
      </c>
      <c r="B6937" s="4" t="s">
        <v>5</v>
      </c>
    </row>
    <row r="6938" spans="1:9">
      <c r="A6938" t="n">
        <v>49357</v>
      </c>
      <c r="B6938" s="53" t="n">
        <v>28</v>
      </c>
    </row>
    <row r="6939" spans="1:9">
      <c r="A6939" t="s">
        <v>4</v>
      </c>
      <c r="B6939" s="4" t="s">
        <v>5</v>
      </c>
      <c r="C6939" s="4" t="s">
        <v>13</v>
      </c>
      <c r="D6939" s="4" t="s">
        <v>10</v>
      </c>
      <c r="E6939" s="4" t="s">
        <v>6</v>
      </c>
    </row>
    <row r="6940" spans="1:9">
      <c r="A6940" t="n">
        <v>49358</v>
      </c>
      <c r="B6940" s="40" t="n">
        <v>51</v>
      </c>
      <c r="C6940" s="7" t="n">
        <v>4</v>
      </c>
      <c r="D6940" s="7" t="n">
        <v>0</v>
      </c>
      <c r="E6940" s="7" t="s">
        <v>339</v>
      </c>
    </row>
    <row r="6941" spans="1:9">
      <c r="A6941" t="s">
        <v>4</v>
      </c>
      <c r="B6941" s="4" t="s">
        <v>5</v>
      </c>
      <c r="C6941" s="4" t="s">
        <v>10</v>
      </c>
    </row>
    <row r="6942" spans="1:9">
      <c r="A6942" t="n">
        <v>49372</v>
      </c>
      <c r="B6942" s="35" t="n">
        <v>16</v>
      </c>
      <c r="C6942" s="7" t="n">
        <v>0</v>
      </c>
    </row>
    <row r="6943" spans="1:9">
      <c r="A6943" t="s">
        <v>4</v>
      </c>
      <c r="B6943" s="4" t="s">
        <v>5</v>
      </c>
      <c r="C6943" s="4" t="s">
        <v>10</v>
      </c>
      <c r="D6943" s="4" t="s">
        <v>72</v>
      </c>
      <c r="E6943" s="4" t="s">
        <v>13</v>
      </c>
      <c r="F6943" s="4" t="s">
        <v>13</v>
      </c>
    </row>
    <row r="6944" spans="1:9">
      <c r="A6944" t="n">
        <v>49375</v>
      </c>
      <c r="B6944" s="52" t="n">
        <v>26</v>
      </c>
      <c r="C6944" s="7" t="n">
        <v>0</v>
      </c>
      <c r="D6944" s="7" t="s">
        <v>340</v>
      </c>
      <c r="E6944" s="7" t="n">
        <v>2</v>
      </c>
      <c r="F6944" s="7" t="n">
        <v>0</v>
      </c>
    </row>
    <row r="6945" spans="1:9">
      <c r="A6945" t="s">
        <v>4</v>
      </c>
      <c r="B6945" s="4" t="s">
        <v>5</v>
      </c>
    </row>
    <row r="6946" spans="1:9">
      <c r="A6946" t="n">
        <v>49403</v>
      </c>
      <c r="B6946" s="53" t="n">
        <v>28</v>
      </c>
    </row>
    <row r="6947" spans="1:9">
      <c r="A6947" t="s">
        <v>4</v>
      </c>
      <c r="B6947" s="4" t="s">
        <v>5</v>
      </c>
      <c r="C6947" s="4" t="s">
        <v>20</v>
      </c>
    </row>
    <row r="6948" spans="1:9">
      <c r="A6948" t="n">
        <v>49404</v>
      </c>
      <c r="B6948" s="17" t="n">
        <v>3</v>
      </c>
      <c r="C6948" s="11" t="n">
        <f t="normal" ca="1">A7742</f>
        <v>0</v>
      </c>
    </row>
    <row r="6949" spans="1:9">
      <c r="A6949" t="s">
        <v>4</v>
      </c>
      <c r="B6949" s="4" t="s">
        <v>5</v>
      </c>
      <c r="C6949" s="4" t="s">
        <v>13</v>
      </c>
      <c r="D6949" s="4" t="s">
        <v>10</v>
      </c>
      <c r="E6949" s="4" t="s">
        <v>13</v>
      </c>
      <c r="F6949" s="4" t="s">
        <v>20</v>
      </c>
    </row>
    <row r="6950" spans="1:9">
      <c r="A6950" t="n">
        <v>49409</v>
      </c>
      <c r="B6950" s="10" t="n">
        <v>5</v>
      </c>
      <c r="C6950" s="7" t="n">
        <v>30</v>
      </c>
      <c r="D6950" s="7" t="n">
        <v>9724</v>
      </c>
      <c r="E6950" s="7" t="n">
        <v>1</v>
      </c>
      <c r="F6950" s="11" t="n">
        <f t="normal" ca="1">A6954</f>
        <v>0</v>
      </c>
    </row>
    <row r="6951" spans="1:9">
      <c r="A6951" t="s">
        <v>4</v>
      </c>
      <c r="B6951" s="4" t="s">
        <v>5</v>
      </c>
      <c r="C6951" s="4" t="s">
        <v>20</v>
      </c>
    </row>
    <row r="6952" spans="1:9">
      <c r="A6952" t="n">
        <v>49418</v>
      </c>
      <c r="B6952" s="17" t="n">
        <v>3</v>
      </c>
      <c r="C6952" s="11" t="n">
        <f t="normal" ca="1">A7742</f>
        <v>0</v>
      </c>
    </row>
    <row r="6953" spans="1:9">
      <c r="A6953" t="s">
        <v>4</v>
      </c>
      <c r="B6953" s="4" t="s">
        <v>5</v>
      </c>
      <c r="C6953" s="4" t="s">
        <v>13</v>
      </c>
      <c r="D6953" s="4" t="s">
        <v>10</v>
      </c>
      <c r="E6953" s="4" t="s">
        <v>13</v>
      </c>
      <c r="F6953" s="4" t="s">
        <v>20</v>
      </c>
    </row>
    <row r="6954" spans="1:9">
      <c r="A6954" t="n">
        <v>49423</v>
      </c>
      <c r="B6954" s="10" t="n">
        <v>5</v>
      </c>
      <c r="C6954" s="7" t="n">
        <v>30</v>
      </c>
      <c r="D6954" s="7" t="n">
        <v>9721</v>
      </c>
      <c r="E6954" s="7" t="n">
        <v>1</v>
      </c>
      <c r="F6954" s="11" t="n">
        <f t="normal" ca="1">A6978</f>
        <v>0</v>
      </c>
    </row>
    <row r="6955" spans="1:9">
      <c r="A6955" t="s">
        <v>4</v>
      </c>
      <c r="B6955" s="4" t="s">
        <v>5</v>
      </c>
      <c r="C6955" s="4" t="s">
        <v>13</v>
      </c>
      <c r="D6955" s="4" t="s">
        <v>10</v>
      </c>
      <c r="E6955" s="4" t="s">
        <v>13</v>
      </c>
      <c r="F6955" s="4" t="s">
        <v>13</v>
      </c>
      <c r="G6955" s="4" t="s">
        <v>20</v>
      </c>
    </row>
    <row r="6956" spans="1:9">
      <c r="A6956" t="n">
        <v>49432</v>
      </c>
      <c r="B6956" s="10" t="n">
        <v>5</v>
      </c>
      <c r="C6956" s="7" t="n">
        <v>30</v>
      </c>
      <c r="D6956" s="7" t="n">
        <v>2</v>
      </c>
      <c r="E6956" s="7" t="n">
        <v>8</v>
      </c>
      <c r="F6956" s="7" t="n">
        <v>1</v>
      </c>
      <c r="G6956" s="11" t="n">
        <f t="normal" ca="1">A6962</f>
        <v>0</v>
      </c>
    </row>
    <row r="6957" spans="1:9">
      <c r="A6957" t="s">
        <v>4</v>
      </c>
      <c r="B6957" s="4" t="s">
        <v>5</v>
      </c>
      <c r="C6957" s="4" t="s">
        <v>13</v>
      </c>
      <c r="D6957" s="4" t="s">
        <v>6</v>
      </c>
    </row>
    <row r="6958" spans="1:9">
      <c r="A6958" t="n">
        <v>49442</v>
      </c>
      <c r="B6958" s="8" t="n">
        <v>2</v>
      </c>
      <c r="C6958" s="7" t="n">
        <v>11</v>
      </c>
      <c r="D6958" s="7" t="s">
        <v>341</v>
      </c>
    </row>
    <row r="6959" spans="1:9">
      <c r="A6959" t="s">
        <v>4</v>
      </c>
      <c r="B6959" s="4" t="s">
        <v>5</v>
      </c>
      <c r="C6959" s="4" t="s">
        <v>20</v>
      </c>
    </row>
    <row r="6960" spans="1:9">
      <c r="A6960" t="n">
        <v>49465</v>
      </c>
      <c r="B6960" s="17" t="n">
        <v>3</v>
      </c>
      <c r="C6960" s="11" t="n">
        <f t="normal" ca="1">A6976</f>
        <v>0</v>
      </c>
    </row>
    <row r="6961" spans="1:7">
      <c r="A6961" t="s">
        <v>4</v>
      </c>
      <c r="B6961" s="4" t="s">
        <v>5</v>
      </c>
      <c r="C6961" s="4" t="s">
        <v>10</v>
      </c>
      <c r="D6961" s="4" t="s">
        <v>13</v>
      </c>
      <c r="E6961" s="4" t="s">
        <v>13</v>
      </c>
      <c r="F6961" s="4" t="s">
        <v>6</v>
      </c>
    </row>
    <row r="6962" spans="1:7">
      <c r="A6962" t="n">
        <v>49470</v>
      </c>
      <c r="B6962" s="22" t="n">
        <v>20</v>
      </c>
      <c r="C6962" s="7" t="n">
        <v>65534</v>
      </c>
      <c r="D6962" s="7" t="n">
        <v>3</v>
      </c>
      <c r="E6962" s="7" t="n">
        <v>10</v>
      </c>
      <c r="F6962" s="7" t="s">
        <v>201</v>
      </c>
    </row>
    <row r="6963" spans="1:7">
      <c r="A6963" t="s">
        <v>4</v>
      </c>
      <c r="B6963" s="4" t="s">
        <v>5</v>
      </c>
      <c r="C6963" s="4" t="s">
        <v>10</v>
      </c>
    </row>
    <row r="6964" spans="1:7">
      <c r="A6964" t="n">
        <v>49491</v>
      </c>
      <c r="B6964" s="35" t="n">
        <v>16</v>
      </c>
      <c r="C6964" s="7" t="n">
        <v>0</v>
      </c>
    </row>
    <row r="6965" spans="1:7">
      <c r="A6965" t="s">
        <v>4</v>
      </c>
      <c r="B6965" s="4" t="s">
        <v>5</v>
      </c>
      <c r="C6965" s="4" t="s">
        <v>13</v>
      </c>
      <c r="D6965" s="4" t="s">
        <v>10</v>
      </c>
    </row>
    <row r="6966" spans="1:7">
      <c r="A6966" t="n">
        <v>49494</v>
      </c>
      <c r="B6966" s="27" t="n">
        <v>22</v>
      </c>
      <c r="C6966" s="7" t="n">
        <v>10</v>
      </c>
      <c r="D6966" s="7" t="n">
        <v>0</v>
      </c>
    </row>
    <row r="6967" spans="1:7">
      <c r="A6967" t="s">
        <v>4</v>
      </c>
      <c r="B6967" s="4" t="s">
        <v>5</v>
      </c>
      <c r="C6967" s="4" t="s">
        <v>13</v>
      </c>
      <c r="D6967" s="4" t="s">
        <v>10</v>
      </c>
      <c r="E6967" s="4" t="s">
        <v>6</v>
      </c>
    </row>
    <row r="6968" spans="1:7">
      <c r="A6968" t="n">
        <v>49498</v>
      </c>
      <c r="B6968" s="40" t="n">
        <v>51</v>
      </c>
      <c r="C6968" s="7" t="n">
        <v>4</v>
      </c>
      <c r="D6968" s="7" t="n">
        <v>65534</v>
      </c>
      <c r="E6968" s="7" t="s">
        <v>158</v>
      </c>
    </row>
    <row r="6969" spans="1:7">
      <c r="A6969" t="s">
        <v>4</v>
      </c>
      <c r="B6969" s="4" t="s">
        <v>5</v>
      </c>
      <c r="C6969" s="4" t="s">
        <v>10</v>
      </c>
    </row>
    <row r="6970" spans="1:7">
      <c r="A6970" t="n">
        <v>49511</v>
      </c>
      <c r="B6970" s="35" t="n">
        <v>16</v>
      </c>
      <c r="C6970" s="7" t="n">
        <v>0</v>
      </c>
    </row>
    <row r="6971" spans="1:7">
      <c r="A6971" t="s">
        <v>4</v>
      </c>
      <c r="B6971" s="4" t="s">
        <v>5</v>
      </c>
      <c r="C6971" s="4" t="s">
        <v>10</v>
      </c>
      <c r="D6971" s="4" t="s">
        <v>72</v>
      </c>
      <c r="E6971" s="4" t="s">
        <v>13</v>
      </c>
      <c r="F6971" s="4" t="s">
        <v>13</v>
      </c>
      <c r="G6971" s="4" t="s">
        <v>72</v>
      </c>
      <c r="H6971" s="4" t="s">
        <v>13</v>
      </c>
      <c r="I6971" s="4" t="s">
        <v>13</v>
      </c>
    </row>
    <row r="6972" spans="1:7">
      <c r="A6972" t="n">
        <v>49514</v>
      </c>
      <c r="B6972" s="52" t="n">
        <v>26</v>
      </c>
      <c r="C6972" s="7" t="n">
        <v>65534</v>
      </c>
      <c r="D6972" s="7" t="s">
        <v>342</v>
      </c>
      <c r="E6972" s="7" t="n">
        <v>2</v>
      </c>
      <c r="F6972" s="7" t="n">
        <v>3</v>
      </c>
      <c r="G6972" s="7" t="s">
        <v>343</v>
      </c>
      <c r="H6972" s="7" t="n">
        <v>2</v>
      </c>
      <c r="I6972" s="7" t="n">
        <v>0</v>
      </c>
    </row>
    <row r="6973" spans="1:7">
      <c r="A6973" t="s">
        <v>4</v>
      </c>
      <c r="B6973" s="4" t="s">
        <v>5</v>
      </c>
    </row>
    <row r="6974" spans="1:7">
      <c r="A6974" t="n">
        <v>49601</v>
      </c>
      <c r="B6974" s="53" t="n">
        <v>28</v>
      </c>
    </row>
    <row r="6975" spans="1:7">
      <c r="A6975" t="s">
        <v>4</v>
      </c>
      <c r="B6975" s="4" t="s">
        <v>5</v>
      </c>
      <c r="C6975" s="4" t="s">
        <v>20</v>
      </c>
    </row>
    <row r="6976" spans="1:7">
      <c r="A6976" t="n">
        <v>49602</v>
      </c>
      <c r="B6976" s="17" t="n">
        <v>3</v>
      </c>
      <c r="C6976" s="11" t="n">
        <f t="normal" ca="1">A7742</f>
        <v>0</v>
      </c>
    </row>
    <row r="6977" spans="1:9">
      <c r="A6977" t="s">
        <v>4</v>
      </c>
      <c r="B6977" s="4" t="s">
        <v>5</v>
      </c>
      <c r="C6977" s="4" t="s">
        <v>13</v>
      </c>
      <c r="D6977" s="4" t="s">
        <v>10</v>
      </c>
      <c r="E6977" s="4" t="s">
        <v>13</v>
      </c>
      <c r="F6977" s="4" t="s">
        <v>20</v>
      </c>
    </row>
    <row r="6978" spans="1:9">
      <c r="A6978" t="n">
        <v>49607</v>
      </c>
      <c r="B6978" s="10" t="n">
        <v>5</v>
      </c>
      <c r="C6978" s="7" t="n">
        <v>30</v>
      </c>
      <c r="D6978" s="7" t="n">
        <v>9715</v>
      </c>
      <c r="E6978" s="7" t="n">
        <v>1</v>
      </c>
      <c r="F6978" s="11" t="n">
        <f t="normal" ca="1">A7022</f>
        <v>0</v>
      </c>
    </row>
    <row r="6979" spans="1:9">
      <c r="A6979" t="s">
        <v>4</v>
      </c>
      <c r="B6979" s="4" t="s">
        <v>5</v>
      </c>
      <c r="C6979" s="4" t="s">
        <v>10</v>
      </c>
      <c r="D6979" s="4" t="s">
        <v>13</v>
      </c>
      <c r="E6979" s="4" t="s">
        <v>13</v>
      </c>
      <c r="F6979" s="4" t="s">
        <v>6</v>
      </c>
    </row>
    <row r="6980" spans="1:9">
      <c r="A6980" t="n">
        <v>49616</v>
      </c>
      <c r="B6980" s="22" t="n">
        <v>20</v>
      </c>
      <c r="C6980" s="7" t="n">
        <v>65534</v>
      </c>
      <c r="D6980" s="7" t="n">
        <v>3</v>
      </c>
      <c r="E6980" s="7" t="n">
        <v>10</v>
      </c>
      <c r="F6980" s="7" t="s">
        <v>201</v>
      </c>
    </row>
    <row r="6981" spans="1:9">
      <c r="A6981" t="s">
        <v>4</v>
      </c>
      <c r="B6981" s="4" t="s">
        <v>5</v>
      </c>
      <c r="C6981" s="4" t="s">
        <v>10</v>
      </c>
    </row>
    <row r="6982" spans="1:9">
      <c r="A6982" t="n">
        <v>49637</v>
      </c>
      <c r="B6982" s="35" t="n">
        <v>16</v>
      </c>
      <c r="C6982" s="7" t="n">
        <v>0</v>
      </c>
    </row>
    <row r="6983" spans="1:9">
      <c r="A6983" t="s">
        <v>4</v>
      </c>
      <c r="B6983" s="4" t="s">
        <v>5</v>
      </c>
      <c r="C6983" s="4" t="s">
        <v>13</v>
      </c>
      <c r="D6983" s="4" t="s">
        <v>10</v>
      </c>
    </row>
    <row r="6984" spans="1:9">
      <c r="A6984" t="n">
        <v>49640</v>
      </c>
      <c r="B6984" s="27" t="n">
        <v>22</v>
      </c>
      <c r="C6984" s="7" t="n">
        <v>10</v>
      </c>
      <c r="D6984" s="7" t="n">
        <v>0</v>
      </c>
    </row>
    <row r="6985" spans="1:9">
      <c r="A6985" t="s">
        <v>4</v>
      </c>
      <c r="B6985" s="4" t="s">
        <v>5</v>
      </c>
      <c r="C6985" s="4" t="s">
        <v>13</v>
      </c>
      <c r="D6985" s="4" t="s">
        <v>10</v>
      </c>
      <c r="E6985" s="4" t="s">
        <v>13</v>
      </c>
      <c r="F6985" s="4" t="s">
        <v>13</v>
      </c>
      <c r="G6985" s="4" t="s">
        <v>20</v>
      </c>
    </row>
    <row r="6986" spans="1:9">
      <c r="A6986" t="n">
        <v>49644</v>
      </c>
      <c r="B6986" s="10" t="n">
        <v>5</v>
      </c>
      <c r="C6986" s="7" t="n">
        <v>30</v>
      </c>
      <c r="D6986" s="7" t="n">
        <v>2</v>
      </c>
      <c r="E6986" s="7" t="n">
        <v>8</v>
      </c>
      <c r="F6986" s="7" t="n">
        <v>1</v>
      </c>
      <c r="G6986" s="11" t="n">
        <f t="normal" ca="1">A7012</f>
        <v>0</v>
      </c>
    </row>
    <row r="6987" spans="1:9">
      <c r="A6987" t="s">
        <v>4</v>
      </c>
      <c r="B6987" s="4" t="s">
        <v>5</v>
      </c>
      <c r="C6987" s="4" t="s">
        <v>13</v>
      </c>
      <c r="D6987" s="4" t="s">
        <v>10</v>
      </c>
      <c r="E6987" s="4" t="s">
        <v>6</v>
      </c>
    </row>
    <row r="6988" spans="1:9">
      <c r="A6988" t="n">
        <v>49654</v>
      </c>
      <c r="B6988" s="40" t="n">
        <v>51</v>
      </c>
      <c r="C6988" s="7" t="n">
        <v>4</v>
      </c>
      <c r="D6988" s="7" t="n">
        <v>65534</v>
      </c>
      <c r="E6988" s="7" t="s">
        <v>158</v>
      </c>
    </row>
    <row r="6989" spans="1:9">
      <c r="A6989" t="s">
        <v>4</v>
      </c>
      <c r="B6989" s="4" t="s">
        <v>5</v>
      </c>
      <c r="C6989" s="4" t="s">
        <v>10</v>
      </c>
    </row>
    <row r="6990" spans="1:9">
      <c r="A6990" t="n">
        <v>49667</v>
      </c>
      <c r="B6990" s="35" t="n">
        <v>16</v>
      </c>
      <c r="C6990" s="7" t="n">
        <v>0</v>
      </c>
    </row>
    <row r="6991" spans="1:9">
      <c r="A6991" t="s">
        <v>4</v>
      </c>
      <c r="B6991" s="4" t="s">
        <v>5</v>
      </c>
      <c r="C6991" s="4" t="s">
        <v>10</v>
      </c>
      <c r="D6991" s="4" t="s">
        <v>72</v>
      </c>
      <c r="E6991" s="4" t="s">
        <v>13</v>
      </c>
      <c r="F6991" s="4" t="s">
        <v>13</v>
      </c>
      <c r="G6991" s="4" t="s">
        <v>72</v>
      </c>
      <c r="H6991" s="4" t="s">
        <v>13</v>
      </c>
      <c r="I6991" s="4" t="s">
        <v>13</v>
      </c>
      <c r="J6991" s="4" t="s">
        <v>72</v>
      </c>
      <c r="K6991" s="4" t="s">
        <v>13</v>
      </c>
      <c r="L6991" s="4" t="s">
        <v>13</v>
      </c>
    </row>
    <row r="6992" spans="1:9">
      <c r="A6992" t="n">
        <v>49670</v>
      </c>
      <c r="B6992" s="52" t="n">
        <v>26</v>
      </c>
      <c r="C6992" s="7" t="n">
        <v>65534</v>
      </c>
      <c r="D6992" s="7" t="s">
        <v>344</v>
      </c>
      <c r="E6992" s="7" t="n">
        <v>2</v>
      </c>
      <c r="F6992" s="7" t="n">
        <v>3</v>
      </c>
      <c r="G6992" s="7" t="s">
        <v>345</v>
      </c>
      <c r="H6992" s="7" t="n">
        <v>2</v>
      </c>
      <c r="I6992" s="7" t="n">
        <v>3</v>
      </c>
      <c r="J6992" s="7" t="s">
        <v>346</v>
      </c>
      <c r="K6992" s="7" t="n">
        <v>2</v>
      </c>
      <c r="L6992" s="7" t="n">
        <v>0</v>
      </c>
    </row>
    <row r="6993" spans="1:12">
      <c r="A6993" t="s">
        <v>4</v>
      </c>
      <c r="B6993" s="4" t="s">
        <v>5</v>
      </c>
    </row>
    <row r="6994" spans="1:12">
      <c r="A6994" t="n">
        <v>49938</v>
      </c>
      <c r="B6994" s="53" t="n">
        <v>28</v>
      </c>
    </row>
    <row r="6995" spans="1:12">
      <c r="A6995" t="s">
        <v>4</v>
      </c>
      <c r="B6995" s="4" t="s">
        <v>5</v>
      </c>
      <c r="C6995" s="4" t="s">
        <v>10</v>
      </c>
      <c r="D6995" s="4" t="s">
        <v>13</v>
      </c>
      <c r="E6995" s="4" t="s">
        <v>22</v>
      </c>
      <c r="F6995" s="4" t="s">
        <v>10</v>
      </c>
    </row>
    <row r="6996" spans="1:12">
      <c r="A6996" t="n">
        <v>49939</v>
      </c>
      <c r="B6996" s="58" t="n">
        <v>59</v>
      </c>
      <c r="C6996" s="7" t="n">
        <v>61456</v>
      </c>
      <c r="D6996" s="7" t="n">
        <v>6</v>
      </c>
      <c r="E6996" s="7" t="n">
        <v>0</v>
      </c>
      <c r="F6996" s="7" t="n">
        <v>0</v>
      </c>
    </row>
    <row r="6997" spans="1:12">
      <c r="A6997" t="s">
        <v>4</v>
      </c>
      <c r="B6997" s="4" t="s">
        <v>5</v>
      </c>
      <c r="C6997" s="4" t="s">
        <v>10</v>
      </c>
    </row>
    <row r="6998" spans="1:12">
      <c r="A6998" t="n">
        <v>49949</v>
      </c>
      <c r="B6998" s="35" t="n">
        <v>16</v>
      </c>
      <c r="C6998" s="7" t="n">
        <v>1300</v>
      </c>
    </row>
    <row r="6999" spans="1:12">
      <c r="A6999" t="s">
        <v>4</v>
      </c>
      <c r="B6999" s="4" t="s">
        <v>5</v>
      </c>
      <c r="C6999" s="4" t="s">
        <v>13</v>
      </c>
      <c r="D6999" s="4" t="s">
        <v>10</v>
      </c>
      <c r="E6999" s="4" t="s">
        <v>6</v>
      </c>
    </row>
    <row r="7000" spans="1:12">
      <c r="A7000" t="n">
        <v>49952</v>
      </c>
      <c r="B7000" s="40" t="n">
        <v>51</v>
      </c>
      <c r="C7000" s="7" t="n">
        <v>4</v>
      </c>
      <c r="D7000" s="7" t="n">
        <v>0</v>
      </c>
      <c r="E7000" s="7" t="s">
        <v>271</v>
      </c>
    </row>
    <row r="7001" spans="1:12">
      <c r="A7001" t="s">
        <v>4</v>
      </c>
      <c r="B7001" s="4" t="s">
        <v>5</v>
      </c>
      <c r="C7001" s="4" t="s">
        <v>10</v>
      </c>
    </row>
    <row r="7002" spans="1:12">
      <c r="A7002" t="n">
        <v>49966</v>
      </c>
      <c r="B7002" s="35" t="n">
        <v>16</v>
      </c>
      <c r="C7002" s="7" t="n">
        <v>0</v>
      </c>
    </row>
    <row r="7003" spans="1:12">
      <c r="A7003" t="s">
        <v>4</v>
      </c>
      <c r="B7003" s="4" t="s">
        <v>5</v>
      </c>
      <c r="C7003" s="4" t="s">
        <v>10</v>
      </c>
      <c r="D7003" s="4" t="s">
        <v>72</v>
      </c>
      <c r="E7003" s="4" t="s">
        <v>13</v>
      </c>
      <c r="F7003" s="4" t="s">
        <v>13</v>
      </c>
    </row>
    <row r="7004" spans="1:12">
      <c r="A7004" t="n">
        <v>49969</v>
      </c>
      <c r="B7004" s="52" t="n">
        <v>26</v>
      </c>
      <c r="C7004" s="7" t="n">
        <v>0</v>
      </c>
      <c r="D7004" s="7" t="s">
        <v>347</v>
      </c>
      <c r="E7004" s="7" t="n">
        <v>2</v>
      </c>
      <c r="F7004" s="7" t="n">
        <v>0</v>
      </c>
    </row>
    <row r="7005" spans="1:12">
      <c r="A7005" t="s">
        <v>4</v>
      </c>
      <c r="B7005" s="4" t="s">
        <v>5</v>
      </c>
    </row>
    <row r="7006" spans="1:12">
      <c r="A7006" t="n">
        <v>50020</v>
      </c>
      <c r="B7006" s="53" t="n">
        <v>28</v>
      </c>
    </row>
    <row r="7007" spans="1:12">
      <c r="A7007" t="s">
        <v>4</v>
      </c>
      <c r="B7007" s="4" t="s">
        <v>5</v>
      </c>
      <c r="C7007" s="4" t="s">
        <v>10</v>
      </c>
    </row>
    <row r="7008" spans="1:12">
      <c r="A7008" t="n">
        <v>50021</v>
      </c>
      <c r="B7008" s="12" t="n">
        <v>12</v>
      </c>
      <c r="C7008" s="7" t="n">
        <v>2</v>
      </c>
    </row>
    <row r="7009" spans="1:6">
      <c r="A7009" t="s">
        <v>4</v>
      </c>
      <c r="B7009" s="4" t="s">
        <v>5</v>
      </c>
      <c r="C7009" s="4" t="s">
        <v>20</v>
      </c>
    </row>
    <row r="7010" spans="1:6">
      <c r="A7010" t="n">
        <v>50024</v>
      </c>
      <c r="B7010" s="17" t="n">
        <v>3</v>
      </c>
      <c r="C7010" s="11" t="n">
        <f t="normal" ca="1">A7020</f>
        <v>0</v>
      </c>
    </row>
    <row r="7011" spans="1:6">
      <c r="A7011" t="s">
        <v>4</v>
      </c>
      <c r="B7011" s="4" t="s">
        <v>5</v>
      </c>
      <c r="C7011" s="4" t="s">
        <v>13</v>
      </c>
      <c r="D7011" s="4" t="s">
        <v>10</v>
      </c>
      <c r="E7011" s="4" t="s">
        <v>6</v>
      </c>
    </row>
    <row r="7012" spans="1:6">
      <c r="A7012" t="n">
        <v>50029</v>
      </c>
      <c r="B7012" s="40" t="n">
        <v>51</v>
      </c>
      <c r="C7012" s="7" t="n">
        <v>4</v>
      </c>
      <c r="D7012" s="7" t="n">
        <v>65534</v>
      </c>
      <c r="E7012" s="7" t="s">
        <v>158</v>
      </c>
    </row>
    <row r="7013" spans="1:6">
      <c r="A7013" t="s">
        <v>4</v>
      </c>
      <c r="B7013" s="4" t="s">
        <v>5</v>
      </c>
      <c r="C7013" s="4" t="s">
        <v>10</v>
      </c>
    </row>
    <row r="7014" spans="1:6">
      <c r="A7014" t="n">
        <v>50042</v>
      </c>
      <c r="B7014" s="35" t="n">
        <v>16</v>
      </c>
      <c r="C7014" s="7" t="n">
        <v>0</v>
      </c>
    </row>
    <row r="7015" spans="1:6">
      <c r="A7015" t="s">
        <v>4</v>
      </c>
      <c r="B7015" s="4" t="s">
        <v>5</v>
      </c>
      <c r="C7015" s="4" t="s">
        <v>10</v>
      </c>
      <c r="D7015" s="4" t="s">
        <v>72</v>
      </c>
      <c r="E7015" s="4" t="s">
        <v>13</v>
      </c>
      <c r="F7015" s="4" t="s">
        <v>13</v>
      </c>
      <c r="G7015" s="4" t="s">
        <v>72</v>
      </c>
      <c r="H7015" s="4" t="s">
        <v>13</v>
      </c>
      <c r="I7015" s="4" t="s">
        <v>13</v>
      </c>
    </row>
    <row r="7016" spans="1:6">
      <c r="A7016" t="n">
        <v>50045</v>
      </c>
      <c r="B7016" s="52" t="n">
        <v>26</v>
      </c>
      <c r="C7016" s="7" t="n">
        <v>65534</v>
      </c>
      <c r="D7016" s="7" t="s">
        <v>348</v>
      </c>
      <c r="E7016" s="7" t="n">
        <v>2</v>
      </c>
      <c r="F7016" s="7" t="n">
        <v>3</v>
      </c>
      <c r="G7016" s="7" t="s">
        <v>349</v>
      </c>
      <c r="H7016" s="7" t="n">
        <v>2</v>
      </c>
      <c r="I7016" s="7" t="n">
        <v>0</v>
      </c>
    </row>
    <row r="7017" spans="1:6">
      <c r="A7017" t="s">
        <v>4</v>
      </c>
      <c r="B7017" s="4" t="s">
        <v>5</v>
      </c>
    </row>
    <row r="7018" spans="1:6">
      <c r="A7018" t="n">
        <v>50249</v>
      </c>
      <c r="B7018" s="53" t="n">
        <v>28</v>
      </c>
    </row>
    <row r="7019" spans="1:6">
      <c r="A7019" t="s">
        <v>4</v>
      </c>
      <c r="B7019" s="4" t="s">
        <v>5</v>
      </c>
      <c r="C7019" s="4" t="s">
        <v>20</v>
      </c>
    </row>
    <row r="7020" spans="1:6">
      <c r="A7020" t="n">
        <v>50250</v>
      </c>
      <c r="B7020" s="17" t="n">
        <v>3</v>
      </c>
      <c r="C7020" s="11" t="n">
        <f t="normal" ca="1">A7742</f>
        <v>0</v>
      </c>
    </row>
    <row r="7021" spans="1:6">
      <c r="A7021" t="s">
        <v>4</v>
      </c>
      <c r="B7021" s="4" t="s">
        <v>5</v>
      </c>
      <c r="C7021" s="4" t="s">
        <v>13</v>
      </c>
      <c r="D7021" s="4" t="s">
        <v>10</v>
      </c>
      <c r="E7021" s="4" t="s">
        <v>13</v>
      </c>
      <c r="F7021" s="4" t="s">
        <v>20</v>
      </c>
    </row>
    <row r="7022" spans="1:6">
      <c r="A7022" t="n">
        <v>50255</v>
      </c>
      <c r="B7022" s="10" t="n">
        <v>5</v>
      </c>
      <c r="C7022" s="7" t="n">
        <v>30</v>
      </c>
      <c r="D7022" s="7" t="n">
        <v>9712</v>
      </c>
      <c r="E7022" s="7" t="n">
        <v>1</v>
      </c>
      <c r="F7022" s="11" t="n">
        <f t="normal" ca="1">A7156</f>
        <v>0</v>
      </c>
    </row>
    <row r="7023" spans="1:6">
      <c r="A7023" t="s">
        <v>4</v>
      </c>
      <c r="B7023" s="4" t="s">
        <v>5</v>
      </c>
      <c r="C7023" s="4" t="s">
        <v>10</v>
      </c>
      <c r="D7023" s="4" t="s">
        <v>13</v>
      </c>
      <c r="E7023" s="4" t="s">
        <v>13</v>
      </c>
      <c r="F7023" s="4" t="s">
        <v>6</v>
      </c>
    </row>
    <row r="7024" spans="1:6">
      <c r="A7024" t="n">
        <v>50264</v>
      </c>
      <c r="B7024" s="22" t="n">
        <v>20</v>
      </c>
      <c r="C7024" s="7" t="n">
        <v>65534</v>
      </c>
      <c r="D7024" s="7" t="n">
        <v>3</v>
      </c>
      <c r="E7024" s="7" t="n">
        <v>10</v>
      </c>
      <c r="F7024" s="7" t="s">
        <v>201</v>
      </c>
    </row>
    <row r="7025" spans="1:9">
      <c r="A7025" t="s">
        <v>4</v>
      </c>
      <c r="B7025" s="4" t="s">
        <v>5</v>
      </c>
      <c r="C7025" s="4" t="s">
        <v>10</v>
      </c>
    </row>
    <row r="7026" spans="1:9">
      <c r="A7026" t="n">
        <v>50285</v>
      </c>
      <c r="B7026" s="35" t="n">
        <v>16</v>
      </c>
      <c r="C7026" s="7" t="n">
        <v>0</v>
      </c>
    </row>
    <row r="7027" spans="1:9">
      <c r="A7027" t="s">
        <v>4</v>
      </c>
      <c r="B7027" s="4" t="s">
        <v>5</v>
      </c>
      <c r="C7027" s="4" t="s">
        <v>13</v>
      </c>
      <c r="D7027" s="4" t="s">
        <v>10</v>
      </c>
    </row>
    <row r="7028" spans="1:9">
      <c r="A7028" t="n">
        <v>50288</v>
      </c>
      <c r="B7028" s="27" t="n">
        <v>22</v>
      </c>
      <c r="C7028" s="7" t="n">
        <v>10</v>
      </c>
      <c r="D7028" s="7" t="n">
        <v>0</v>
      </c>
    </row>
    <row r="7029" spans="1:9">
      <c r="A7029" t="s">
        <v>4</v>
      </c>
      <c r="B7029" s="4" t="s">
        <v>5</v>
      </c>
      <c r="C7029" s="4" t="s">
        <v>13</v>
      </c>
      <c r="D7029" s="4" t="s">
        <v>10</v>
      </c>
      <c r="E7029" s="4" t="s">
        <v>13</v>
      </c>
      <c r="F7029" s="4" t="s">
        <v>20</v>
      </c>
    </row>
    <row r="7030" spans="1:9">
      <c r="A7030" t="n">
        <v>50292</v>
      </c>
      <c r="B7030" s="10" t="n">
        <v>5</v>
      </c>
      <c r="C7030" s="7" t="n">
        <v>30</v>
      </c>
      <c r="D7030" s="7" t="n">
        <v>9478</v>
      </c>
      <c r="E7030" s="7" t="n">
        <v>1</v>
      </c>
      <c r="F7030" s="11" t="n">
        <f t="normal" ca="1">A7086</f>
        <v>0</v>
      </c>
    </row>
    <row r="7031" spans="1:9">
      <c r="A7031" t="s">
        <v>4</v>
      </c>
      <c r="B7031" s="4" t="s">
        <v>5</v>
      </c>
      <c r="C7031" s="4" t="s">
        <v>13</v>
      </c>
      <c r="D7031" s="4" t="s">
        <v>10</v>
      </c>
      <c r="E7031" s="4" t="s">
        <v>13</v>
      </c>
      <c r="F7031" s="4" t="s">
        <v>13</v>
      </c>
      <c r="G7031" s="4" t="s">
        <v>20</v>
      </c>
    </row>
    <row r="7032" spans="1:9">
      <c r="A7032" t="n">
        <v>50301</v>
      </c>
      <c r="B7032" s="10" t="n">
        <v>5</v>
      </c>
      <c r="C7032" s="7" t="n">
        <v>30</v>
      </c>
      <c r="D7032" s="7" t="n">
        <v>2</v>
      </c>
      <c r="E7032" s="7" t="n">
        <v>8</v>
      </c>
      <c r="F7032" s="7" t="n">
        <v>1</v>
      </c>
      <c r="G7032" s="11" t="n">
        <f t="normal" ca="1">A7076</f>
        <v>0</v>
      </c>
    </row>
    <row r="7033" spans="1:9">
      <c r="A7033" t="s">
        <v>4</v>
      </c>
      <c r="B7033" s="4" t="s">
        <v>5</v>
      </c>
      <c r="C7033" s="4" t="s">
        <v>13</v>
      </c>
      <c r="D7033" s="4" t="s">
        <v>10</v>
      </c>
      <c r="E7033" s="4" t="s">
        <v>6</v>
      </c>
    </row>
    <row r="7034" spans="1:9">
      <c r="A7034" t="n">
        <v>50311</v>
      </c>
      <c r="B7034" s="40" t="n">
        <v>51</v>
      </c>
      <c r="C7034" s="7" t="n">
        <v>4</v>
      </c>
      <c r="D7034" s="7" t="n">
        <v>65534</v>
      </c>
      <c r="E7034" s="7" t="s">
        <v>158</v>
      </c>
    </row>
    <row r="7035" spans="1:9">
      <c r="A7035" t="s">
        <v>4</v>
      </c>
      <c r="B7035" s="4" t="s">
        <v>5</v>
      </c>
      <c r="C7035" s="4" t="s">
        <v>10</v>
      </c>
    </row>
    <row r="7036" spans="1:9">
      <c r="A7036" t="n">
        <v>50324</v>
      </c>
      <c r="B7036" s="35" t="n">
        <v>16</v>
      </c>
      <c r="C7036" s="7" t="n">
        <v>0</v>
      </c>
    </row>
    <row r="7037" spans="1:9">
      <c r="A7037" t="s">
        <v>4</v>
      </c>
      <c r="B7037" s="4" t="s">
        <v>5</v>
      </c>
      <c r="C7037" s="4" t="s">
        <v>10</v>
      </c>
      <c r="D7037" s="4" t="s">
        <v>72</v>
      </c>
      <c r="E7037" s="4" t="s">
        <v>13</v>
      </c>
      <c r="F7037" s="4" t="s">
        <v>13</v>
      </c>
      <c r="G7037" s="4" t="s">
        <v>72</v>
      </c>
      <c r="H7037" s="4" t="s">
        <v>13</v>
      </c>
      <c r="I7037" s="4" t="s">
        <v>13</v>
      </c>
    </row>
    <row r="7038" spans="1:9">
      <c r="A7038" t="n">
        <v>50327</v>
      </c>
      <c r="B7038" s="52" t="n">
        <v>26</v>
      </c>
      <c r="C7038" s="7" t="n">
        <v>65534</v>
      </c>
      <c r="D7038" s="7" t="s">
        <v>350</v>
      </c>
      <c r="E7038" s="7" t="n">
        <v>2</v>
      </c>
      <c r="F7038" s="7" t="n">
        <v>3</v>
      </c>
      <c r="G7038" s="7" t="s">
        <v>351</v>
      </c>
      <c r="H7038" s="7" t="n">
        <v>2</v>
      </c>
      <c r="I7038" s="7" t="n">
        <v>0</v>
      </c>
    </row>
    <row r="7039" spans="1:9">
      <c r="A7039" t="s">
        <v>4</v>
      </c>
      <c r="B7039" s="4" t="s">
        <v>5</v>
      </c>
    </row>
    <row r="7040" spans="1:9">
      <c r="A7040" t="n">
        <v>50479</v>
      </c>
      <c r="B7040" s="53" t="n">
        <v>28</v>
      </c>
    </row>
    <row r="7041" spans="1:9">
      <c r="A7041" t="s">
        <v>4</v>
      </c>
      <c r="B7041" s="4" t="s">
        <v>5</v>
      </c>
      <c r="C7041" s="4" t="s">
        <v>13</v>
      </c>
      <c r="D7041" s="4" t="s">
        <v>10</v>
      </c>
      <c r="E7041" s="4" t="s">
        <v>6</v>
      </c>
    </row>
    <row r="7042" spans="1:9">
      <c r="A7042" t="n">
        <v>50480</v>
      </c>
      <c r="B7042" s="40" t="n">
        <v>51</v>
      </c>
      <c r="C7042" s="7" t="n">
        <v>4</v>
      </c>
      <c r="D7042" s="7" t="n">
        <v>0</v>
      </c>
      <c r="E7042" s="7" t="s">
        <v>271</v>
      </c>
    </row>
    <row r="7043" spans="1:9">
      <c r="A7043" t="s">
        <v>4</v>
      </c>
      <c r="B7043" s="4" t="s">
        <v>5</v>
      </c>
      <c r="C7043" s="4" t="s">
        <v>10</v>
      </c>
    </row>
    <row r="7044" spans="1:9">
      <c r="A7044" t="n">
        <v>50494</v>
      </c>
      <c r="B7044" s="35" t="n">
        <v>16</v>
      </c>
      <c r="C7044" s="7" t="n">
        <v>0</v>
      </c>
    </row>
    <row r="7045" spans="1:9">
      <c r="A7045" t="s">
        <v>4</v>
      </c>
      <c r="B7045" s="4" t="s">
        <v>5</v>
      </c>
      <c r="C7045" s="4" t="s">
        <v>10</v>
      </c>
      <c r="D7045" s="4" t="s">
        <v>72</v>
      </c>
      <c r="E7045" s="4" t="s">
        <v>13</v>
      </c>
      <c r="F7045" s="4" t="s">
        <v>13</v>
      </c>
    </row>
    <row r="7046" spans="1:9">
      <c r="A7046" t="n">
        <v>50497</v>
      </c>
      <c r="B7046" s="52" t="n">
        <v>26</v>
      </c>
      <c r="C7046" s="7" t="n">
        <v>0</v>
      </c>
      <c r="D7046" s="7" t="s">
        <v>352</v>
      </c>
      <c r="E7046" s="7" t="n">
        <v>2</v>
      </c>
      <c r="F7046" s="7" t="n">
        <v>0</v>
      </c>
    </row>
    <row r="7047" spans="1:9">
      <c r="A7047" t="s">
        <v>4</v>
      </c>
      <c r="B7047" s="4" t="s">
        <v>5</v>
      </c>
    </row>
    <row r="7048" spans="1:9">
      <c r="A7048" t="n">
        <v>50573</v>
      </c>
      <c r="B7048" s="53" t="n">
        <v>28</v>
      </c>
    </row>
    <row r="7049" spans="1:9">
      <c r="A7049" t="s">
        <v>4</v>
      </c>
      <c r="B7049" s="4" t="s">
        <v>5</v>
      </c>
      <c r="C7049" s="4" t="s">
        <v>13</v>
      </c>
      <c r="D7049" s="36" t="s">
        <v>81</v>
      </c>
      <c r="E7049" s="4" t="s">
        <v>5</v>
      </c>
      <c r="F7049" s="4" t="s">
        <v>13</v>
      </c>
      <c r="G7049" s="4" t="s">
        <v>10</v>
      </c>
      <c r="H7049" s="36" t="s">
        <v>82</v>
      </c>
      <c r="I7049" s="4" t="s">
        <v>13</v>
      </c>
      <c r="J7049" s="4" t="s">
        <v>20</v>
      </c>
    </row>
    <row r="7050" spans="1:9">
      <c r="A7050" t="n">
        <v>50574</v>
      </c>
      <c r="B7050" s="10" t="n">
        <v>5</v>
      </c>
      <c r="C7050" s="7" t="n">
        <v>28</v>
      </c>
      <c r="D7050" s="36" t="s">
        <v>3</v>
      </c>
      <c r="E7050" s="37" t="n">
        <v>64</v>
      </c>
      <c r="F7050" s="7" t="n">
        <v>5</v>
      </c>
      <c r="G7050" s="7" t="n">
        <v>4</v>
      </c>
      <c r="H7050" s="36" t="s">
        <v>3</v>
      </c>
      <c r="I7050" s="7" t="n">
        <v>1</v>
      </c>
      <c r="J7050" s="11" t="n">
        <f t="normal" ca="1">A7060</f>
        <v>0</v>
      </c>
    </row>
    <row r="7051" spans="1:9">
      <c r="A7051" t="s">
        <v>4</v>
      </c>
      <c r="B7051" s="4" t="s">
        <v>5</v>
      </c>
      <c r="C7051" s="4" t="s">
        <v>13</v>
      </c>
      <c r="D7051" s="4" t="s">
        <v>10</v>
      </c>
      <c r="E7051" s="4" t="s">
        <v>6</v>
      </c>
    </row>
    <row r="7052" spans="1:9">
      <c r="A7052" t="n">
        <v>50585</v>
      </c>
      <c r="B7052" s="40" t="n">
        <v>51</v>
      </c>
      <c r="C7052" s="7" t="n">
        <v>4</v>
      </c>
      <c r="D7052" s="7" t="n">
        <v>4</v>
      </c>
      <c r="E7052" s="7" t="s">
        <v>353</v>
      </c>
    </row>
    <row r="7053" spans="1:9">
      <c r="A7053" t="s">
        <v>4</v>
      </c>
      <c r="B7053" s="4" t="s">
        <v>5</v>
      </c>
      <c r="C7053" s="4" t="s">
        <v>10</v>
      </c>
    </row>
    <row r="7054" spans="1:9">
      <c r="A7054" t="n">
        <v>50599</v>
      </c>
      <c r="B7054" s="35" t="n">
        <v>16</v>
      </c>
      <c r="C7054" s="7" t="n">
        <v>0</v>
      </c>
    </row>
    <row r="7055" spans="1:9">
      <c r="A7055" t="s">
        <v>4</v>
      </c>
      <c r="B7055" s="4" t="s">
        <v>5</v>
      </c>
      <c r="C7055" s="4" t="s">
        <v>10</v>
      </c>
      <c r="D7055" s="4" t="s">
        <v>72</v>
      </c>
      <c r="E7055" s="4" t="s">
        <v>13</v>
      </c>
      <c r="F7055" s="4" t="s">
        <v>13</v>
      </c>
      <c r="G7055" s="4" t="s">
        <v>72</v>
      </c>
      <c r="H7055" s="4" t="s">
        <v>13</v>
      </c>
      <c r="I7055" s="4" t="s">
        <v>13</v>
      </c>
    </row>
    <row r="7056" spans="1:9">
      <c r="A7056" t="n">
        <v>50602</v>
      </c>
      <c r="B7056" s="52" t="n">
        <v>26</v>
      </c>
      <c r="C7056" s="7" t="n">
        <v>4</v>
      </c>
      <c r="D7056" s="7" t="s">
        <v>354</v>
      </c>
      <c r="E7056" s="7" t="n">
        <v>2</v>
      </c>
      <c r="F7056" s="7" t="n">
        <v>3</v>
      </c>
      <c r="G7056" s="7" t="s">
        <v>355</v>
      </c>
      <c r="H7056" s="7" t="n">
        <v>2</v>
      </c>
      <c r="I7056" s="7" t="n">
        <v>0</v>
      </c>
    </row>
    <row r="7057" spans="1:10">
      <c r="A7057" t="s">
        <v>4</v>
      </c>
      <c r="B7057" s="4" t="s">
        <v>5</v>
      </c>
    </row>
    <row r="7058" spans="1:10">
      <c r="A7058" t="n">
        <v>50758</v>
      </c>
      <c r="B7058" s="53" t="n">
        <v>28</v>
      </c>
    </row>
    <row r="7059" spans="1:10">
      <c r="A7059" t="s">
        <v>4</v>
      </c>
      <c r="B7059" s="4" t="s">
        <v>5</v>
      </c>
      <c r="C7059" s="4" t="s">
        <v>10</v>
      </c>
      <c r="D7059" s="4" t="s">
        <v>13</v>
      </c>
      <c r="E7059" s="4" t="s">
        <v>22</v>
      </c>
      <c r="F7059" s="4" t="s">
        <v>10</v>
      </c>
    </row>
    <row r="7060" spans="1:10">
      <c r="A7060" t="n">
        <v>50759</v>
      </c>
      <c r="B7060" s="58" t="n">
        <v>59</v>
      </c>
      <c r="C7060" s="7" t="n">
        <v>65534</v>
      </c>
      <c r="D7060" s="7" t="n">
        <v>6</v>
      </c>
      <c r="E7060" s="7" t="n">
        <v>0</v>
      </c>
      <c r="F7060" s="7" t="n">
        <v>0</v>
      </c>
    </row>
    <row r="7061" spans="1:10">
      <c r="A7061" t="s">
        <v>4</v>
      </c>
      <c r="B7061" s="4" t="s">
        <v>5</v>
      </c>
      <c r="C7061" s="4" t="s">
        <v>10</v>
      </c>
    </row>
    <row r="7062" spans="1:10">
      <c r="A7062" t="n">
        <v>50769</v>
      </c>
      <c r="B7062" s="35" t="n">
        <v>16</v>
      </c>
      <c r="C7062" s="7" t="n">
        <v>1300</v>
      </c>
    </row>
    <row r="7063" spans="1:10">
      <c r="A7063" t="s">
        <v>4</v>
      </c>
      <c r="B7063" s="4" t="s">
        <v>5</v>
      </c>
      <c r="C7063" s="4" t="s">
        <v>13</v>
      </c>
      <c r="D7063" s="4" t="s">
        <v>10</v>
      </c>
      <c r="E7063" s="4" t="s">
        <v>6</v>
      </c>
    </row>
    <row r="7064" spans="1:10">
      <c r="A7064" t="n">
        <v>50772</v>
      </c>
      <c r="B7064" s="40" t="n">
        <v>51</v>
      </c>
      <c r="C7064" s="7" t="n">
        <v>4</v>
      </c>
      <c r="D7064" s="7" t="n">
        <v>65534</v>
      </c>
      <c r="E7064" s="7" t="s">
        <v>158</v>
      </c>
    </row>
    <row r="7065" spans="1:10">
      <c r="A7065" t="s">
        <v>4</v>
      </c>
      <c r="B7065" s="4" t="s">
        <v>5</v>
      </c>
      <c r="C7065" s="4" t="s">
        <v>10</v>
      </c>
    </row>
    <row r="7066" spans="1:10">
      <c r="A7066" t="n">
        <v>50785</v>
      </c>
      <c r="B7066" s="35" t="n">
        <v>16</v>
      </c>
      <c r="C7066" s="7" t="n">
        <v>0</v>
      </c>
    </row>
    <row r="7067" spans="1:10">
      <c r="A7067" t="s">
        <v>4</v>
      </c>
      <c r="B7067" s="4" t="s">
        <v>5</v>
      </c>
      <c r="C7067" s="4" t="s">
        <v>10</v>
      </c>
      <c r="D7067" s="4" t="s">
        <v>72</v>
      </c>
      <c r="E7067" s="4" t="s">
        <v>13</v>
      </c>
      <c r="F7067" s="4" t="s">
        <v>13</v>
      </c>
    </row>
    <row r="7068" spans="1:10">
      <c r="A7068" t="n">
        <v>50788</v>
      </c>
      <c r="B7068" s="52" t="n">
        <v>26</v>
      </c>
      <c r="C7068" s="7" t="n">
        <v>65534</v>
      </c>
      <c r="D7068" s="7" t="s">
        <v>356</v>
      </c>
      <c r="E7068" s="7" t="n">
        <v>2</v>
      </c>
      <c r="F7068" s="7" t="n">
        <v>0</v>
      </c>
    </row>
    <row r="7069" spans="1:10">
      <c r="A7069" t="s">
        <v>4</v>
      </c>
      <c r="B7069" s="4" t="s">
        <v>5</v>
      </c>
    </row>
    <row r="7070" spans="1:10">
      <c r="A7070" t="n">
        <v>50830</v>
      </c>
      <c r="B7070" s="53" t="n">
        <v>28</v>
      </c>
    </row>
    <row r="7071" spans="1:10">
      <c r="A7071" t="s">
        <v>4</v>
      </c>
      <c r="B7071" s="4" t="s">
        <v>5</v>
      </c>
      <c r="C7071" s="4" t="s">
        <v>10</v>
      </c>
    </row>
    <row r="7072" spans="1:10">
      <c r="A7072" t="n">
        <v>50831</v>
      </c>
      <c r="B7072" s="12" t="n">
        <v>12</v>
      </c>
      <c r="C7072" s="7" t="n">
        <v>2</v>
      </c>
    </row>
    <row r="7073" spans="1:6">
      <c r="A7073" t="s">
        <v>4</v>
      </c>
      <c r="B7073" s="4" t="s">
        <v>5</v>
      </c>
      <c r="C7073" s="4" t="s">
        <v>20</v>
      </c>
    </row>
    <row r="7074" spans="1:6">
      <c r="A7074" t="n">
        <v>50834</v>
      </c>
      <c r="B7074" s="17" t="n">
        <v>3</v>
      </c>
      <c r="C7074" s="11" t="n">
        <f t="normal" ca="1">A7084</f>
        <v>0</v>
      </c>
    </row>
    <row r="7075" spans="1:6">
      <c r="A7075" t="s">
        <v>4</v>
      </c>
      <c r="B7075" s="4" t="s">
        <v>5</v>
      </c>
      <c r="C7075" s="4" t="s">
        <v>13</v>
      </c>
      <c r="D7075" s="4" t="s">
        <v>10</v>
      </c>
      <c r="E7075" s="4" t="s">
        <v>6</v>
      </c>
    </row>
    <row r="7076" spans="1:6">
      <c r="A7076" t="n">
        <v>50839</v>
      </c>
      <c r="B7076" s="40" t="n">
        <v>51</v>
      </c>
      <c r="C7076" s="7" t="n">
        <v>4</v>
      </c>
      <c r="D7076" s="7" t="n">
        <v>65534</v>
      </c>
      <c r="E7076" s="7" t="s">
        <v>158</v>
      </c>
    </row>
    <row r="7077" spans="1:6">
      <c r="A7077" t="s">
        <v>4</v>
      </c>
      <c r="B7077" s="4" t="s">
        <v>5</v>
      </c>
      <c r="C7077" s="4" t="s">
        <v>10</v>
      </c>
    </row>
    <row r="7078" spans="1:6">
      <c r="A7078" t="n">
        <v>50852</v>
      </c>
      <c r="B7078" s="35" t="n">
        <v>16</v>
      </c>
      <c r="C7078" s="7" t="n">
        <v>0</v>
      </c>
    </row>
    <row r="7079" spans="1:6">
      <c r="A7079" t="s">
        <v>4</v>
      </c>
      <c r="B7079" s="4" t="s">
        <v>5</v>
      </c>
      <c r="C7079" s="4" t="s">
        <v>10</v>
      </c>
      <c r="D7079" s="4" t="s">
        <v>72</v>
      </c>
      <c r="E7079" s="4" t="s">
        <v>13</v>
      </c>
      <c r="F7079" s="4" t="s">
        <v>13</v>
      </c>
      <c r="G7079" s="4" t="s">
        <v>72</v>
      </c>
      <c r="H7079" s="4" t="s">
        <v>13</v>
      </c>
      <c r="I7079" s="4" t="s">
        <v>13</v>
      </c>
    </row>
    <row r="7080" spans="1:6">
      <c r="A7080" t="n">
        <v>50855</v>
      </c>
      <c r="B7080" s="52" t="n">
        <v>26</v>
      </c>
      <c r="C7080" s="7" t="n">
        <v>65534</v>
      </c>
      <c r="D7080" s="7" t="s">
        <v>357</v>
      </c>
      <c r="E7080" s="7" t="n">
        <v>2</v>
      </c>
      <c r="F7080" s="7" t="n">
        <v>3</v>
      </c>
      <c r="G7080" s="7" t="s">
        <v>358</v>
      </c>
      <c r="H7080" s="7" t="n">
        <v>2</v>
      </c>
      <c r="I7080" s="7" t="n">
        <v>0</v>
      </c>
    </row>
    <row r="7081" spans="1:6">
      <c r="A7081" t="s">
        <v>4</v>
      </c>
      <c r="B7081" s="4" t="s">
        <v>5</v>
      </c>
    </row>
    <row r="7082" spans="1:6">
      <c r="A7082" t="n">
        <v>50972</v>
      </c>
      <c r="B7082" s="53" t="n">
        <v>28</v>
      </c>
    </row>
    <row r="7083" spans="1:6">
      <c r="A7083" t="s">
        <v>4</v>
      </c>
      <c r="B7083" s="4" t="s">
        <v>5</v>
      </c>
      <c r="C7083" s="4" t="s">
        <v>20</v>
      </c>
    </row>
    <row r="7084" spans="1:6">
      <c r="A7084" t="n">
        <v>50973</v>
      </c>
      <c r="B7084" s="17" t="n">
        <v>3</v>
      </c>
      <c r="C7084" s="11" t="n">
        <f t="normal" ca="1">A7154</f>
        <v>0</v>
      </c>
    </row>
    <row r="7085" spans="1:6">
      <c r="A7085" t="s">
        <v>4</v>
      </c>
      <c r="B7085" s="4" t="s">
        <v>5</v>
      </c>
      <c r="C7085" s="4" t="s">
        <v>13</v>
      </c>
      <c r="D7085" s="4" t="s">
        <v>10</v>
      </c>
      <c r="E7085" s="4" t="s">
        <v>13</v>
      </c>
      <c r="F7085" s="4" t="s">
        <v>13</v>
      </c>
      <c r="G7085" s="4" t="s">
        <v>20</v>
      </c>
    </row>
    <row r="7086" spans="1:6">
      <c r="A7086" t="n">
        <v>50978</v>
      </c>
      <c r="B7086" s="10" t="n">
        <v>5</v>
      </c>
      <c r="C7086" s="7" t="n">
        <v>30</v>
      </c>
      <c r="D7086" s="7" t="n">
        <v>9441</v>
      </c>
      <c r="E7086" s="7" t="n">
        <v>8</v>
      </c>
      <c r="F7086" s="7" t="n">
        <v>1</v>
      </c>
      <c r="G7086" s="11" t="n">
        <f t="normal" ca="1">A7116</f>
        <v>0</v>
      </c>
    </row>
    <row r="7087" spans="1:6">
      <c r="A7087" t="s">
        <v>4</v>
      </c>
      <c r="B7087" s="4" t="s">
        <v>5</v>
      </c>
      <c r="C7087" s="4" t="s">
        <v>13</v>
      </c>
      <c r="D7087" s="4" t="s">
        <v>10</v>
      </c>
      <c r="E7087" s="4" t="s">
        <v>6</v>
      </c>
    </row>
    <row r="7088" spans="1:6">
      <c r="A7088" t="n">
        <v>50988</v>
      </c>
      <c r="B7088" s="40" t="n">
        <v>51</v>
      </c>
      <c r="C7088" s="7" t="n">
        <v>4</v>
      </c>
      <c r="D7088" s="7" t="n">
        <v>65534</v>
      </c>
      <c r="E7088" s="7" t="s">
        <v>158</v>
      </c>
    </row>
    <row r="7089" spans="1:9">
      <c r="A7089" t="s">
        <v>4</v>
      </c>
      <c r="B7089" s="4" t="s">
        <v>5</v>
      </c>
      <c r="C7089" s="4" t="s">
        <v>10</v>
      </c>
    </row>
    <row r="7090" spans="1:9">
      <c r="A7090" t="n">
        <v>51001</v>
      </c>
      <c r="B7090" s="35" t="n">
        <v>16</v>
      </c>
      <c r="C7090" s="7" t="n">
        <v>0</v>
      </c>
    </row>
    <row r="7091" spans="1:9">
      <c r="A7091" t="s">
        <v>4</v>
      </c>
      <c r="B7091" s="4" t="s">
        <v>5</v>
      </c>
      <c r="C7091" s="4" t="s">
        <v>10</v>
      </c>
      <c r="D7091" s="4" t="s">
        <v>72</v>
      </c>
      <c r="E7091" s="4" t="s">
        <v>13</v>
      </c>
      <c r="F7091" s="4" t="s">
        <v>13</v>
      </c>
      <c r="G7091" s="4" t="s">
        <v>72</v>
      </c>
      <c r="H7091" s="4" t="s">
        <v>13</v>
      </c>
      <c r="I7091" s="4" t="s">
        <v>13</v>
      </c>
      <c r="J7091" s="4" t="s">
        <v>72</v>
      </c>
      <c r="K7091" s="4" t="s">
        <v>13</v>
      </c>
      <c r="L7091" s="4" t="s">
        <v>13</v>
      </c>
    </row>
    <row r="7092" spans="1:9">
      <c r="A7092" t="n">
        <v>51004</v>
      </c>
      <c r="B7092" s="52" t="n">
        <v>26</v>
      </c>
      <c r="C7092" s="7" t="n">
        <v>65534</v>
      </c>
      <c r="D7092" s="7" t="s">
        <v>359</v>
      </c>
      <c r="E7092" s="7" t="n">
        <v>2</v>
      </c>
      <c r="F7092" s="7" t="n">
        <v>3</v>
      </c>
      <c r="G7092" s="7" t="s">
        <v>360</v>
      </c>
      <c r="H7092" s="7" t="n">
        <v>2</v>
      </c>
      <c r="I7092" s="7" t="n">
        <v>3</v>
      </c>
      <c r="J7092" s="7" t="s">
        <v>361</v>
      </c>
      <c r="K7092" s="7" t="n">
        <v>2</v>
      </c>
      <c r="L7092" s="7" t="n">
        <v>0</v>
      </c>
    </row>
    <row r="7093" spans="1:9">
      <c r="A7093" t="s">
        <v>4</v>
      </c>
      <c r="B7093" s="4" t="s">
        <v>5</v>
      </c>
    </row>
    <row r="7094" spans="1:9">
      <c r="A7094" t="n">
        <v>51246</v>
      </c>
      <c r="B7094" s="53" t="n">
        <v>28</v>
      </c>
    </row>
    <row r="7095" spans="1:9">
      <c r="A7095" t="s">
        <v>4</v>
      </c>
      <c r="B7095" s="4" t="s">
        <v>5</v>
      </c>
      <c r="C7095" s="4" t="s">
        <v>13</v>
      </c>
      <c r="D7095" s="4" t="s">
        <v>10</v>
      </c>
      <c r="E7095" s="4" t="s">
        <v>6</v>
      </c>
    </row>
    <row r="7096" spans="1:9">
      <c r="A7096" t="n">
        <v>51247</v>
      </c>
      <c r="B7096" s="40" t="n">
        <v>51</v>
      </c>
      <c r="C7096" s="7" t="n">
        <v>4</v>
      </c>
      <c r="D7096" s="7" t="n">
        <v>0</v>
      </c>
      <c r="E7096" s="7" t="s">
        <v>353</v>
      </c>
    </row>
    <row r="7097" spans="1:9">
      <c r="A7097" t="s">
        <v>4</v>
      </c>
      <c r="B7097" s="4" t="s">
        <v>5</v>
      </c>
      <c r="C7097" s="4" t="s">
        <v>10</v>
      </c>
    </row>
    <row r="7098" spans="1:9">
      <c r="A7098" t="n">
        <v>51261</v>
      </c>
      <c r="B7098" s="35" t="n">
        <v>16</v>
      </c>
      <c r="C7098" s="7" t="n">
        <v>0</v>
      </c>
    </row>
    <row r="7099" spans="1:9">
      <c r="A7099" t="s">
        <v>4</v>
      </c>
      <c r="B7099" s="4" t="s">
        <v>5</v>
      </c>
      <c r="C7099" s="4" t="s">
        <v>10</v>
      </c>
      <c r="D7099" s="4" t="s">
        <v>72</v>
      </c>
      <c r="E7099" s="4" t="s">
        <v>13</v>
      </c>
      <c r="F7099" s="4" t="s">
        <v>13</v>
      </c>
      <c r="G7099" s="4" t="s">
        <v>72</v>
      </c>
      <c r="H7099" s="4" t="s">
        <v>13</v>
      </c>
      <c r="I7099" s="4" t="s">
        <v>13</v>
      </c>
      <c r="J7099" s="4" t="s">
        <v>72</v>
      </c>
      <c r="K7099" s="4" t="s">
        <v>13</v>
      </c>
      <c r="L7099" s="4" t="s">
        <v>13</v>
      </c>
    </row>
    <row r="7100" spans="1:9">
      <c r="A7100" t="n">
        <v>51264</v>
      </c>
      <c r="B7100" s="52" t="n">
        <v>26</v>
      </c>
      <c r="C7100" s="7" t="n">
        <v>0</v>
      </c>
      <c r="D7100" s="7" t="s">
        <v>362</v>
      </c>
      <c r="E7100" s="7" t="n">
        <v>2</v>
      </c>
      <c r="F7100" s="7" t="n">
        <v>3</v>
      </c>
      <c r="G7100" s="7" t="s">
        <v>363</v>
      </c>
      <c r="H7100" s="7" t="n">
        <v>2</v>
      </c>
      <c r="I7100" s="7" t="n">
        <v>3</v>
      </c>
      <c r="J7100" s="7" t="s">
        <v>364</v>
      </c>
      <c r="K7100" s="7" t="n">
        <v>2</v>
      </c>
      <c r="L7100" s="7" t="n">
        <v>0</v>
      </c>
    </row>
    <row r="7101" spans="1:9">
      <c r="A7101" t="s">
        <v>4</v>
      </c>
      <c r="B7101" s="4" t="s">
        <v>5</v>
      </c>
    </row>
    <row r="7102" spans="1:9">
      <c r="A7102" t="n">
        <v>51572</v>
      </c>
      <c r="B7102" s="53" t="n">
        <v>28</v>
      </c>
    </row>
    <row r="7103" spans="1:9">
      <c r="A7103" t="s">
        <v>4</v>
      </c>
      <c r="B7103" s="4" t="s">
        <v>5</v>
      </c>
      <c r="C7103" s="4" t="s">
        <v>13</v>
      </c>
      <c r="D7103" s="4" t="s">
        <v>10</v>
      </c>
      <c r="E7103" s="4" t="s">
        <v>6</v>
      </c>
    </row>
    <row r="7104" spans="1:9">
      <c r="A7104" t="n">
        <v>51573</v>
      </c>
      <c r="B7104" s="40" t="n">
        <v>51</v>
      </c>
      <c r="C7104" s="7" t="n">
        <v>4</v>
      </c>
      <c r="D7104" s="7" t="n">
        <v>65534</v>
      </c>
      <c r="E7104" s="7" t="s">
        <v>158</v>
      </c>
    </row>
    <row r="7105" spans="1:12">
      <c r="A7105" t="s">
        <v>4</v>
      </c>
      <c r="B7105" s="4" t="s">
        <v>5</v>
      </c>
      <c r="C7105" s="4" t="s">
        <v>10</v>
      </c>
    </row>
    <row r="7106" spans="1:12">
      <c r="A7106" t="n">
        <v>51586</v>
      </c>
      <c r="B7106" s="35" t="n">
        <v>16</v>
      </c>
      <c r="C7106" s="7" t="n">
        <v>0</v>
      </c>
    </row>
    <row r="7107" spans="1:12">
      <c r="A7107" t="s">
        <v>4</v>
      </c>
      <c r="B7107" s="4" t="s">
        <v>5</v>
      </c>
      <c r="C7107" s="4" t="s">
        <v>10</v>
      </c>
      <c r="D7107" s="4" t="s">
        <v>72</v>
      </c>
      <c r="E7107" s="4" t="s">
        <v>13</v>
      </c>
      <c r="F7107" s="4" t="s">
        <v>13</v>
      </c>
    </row>
    <row r="7108" spans="1:12">
      <c r="A7108" t="n">
        <v>51589</v>
      </c>
      <c r="B7108" s="52" t="n">
        <v>26</v>
      </c>
      <c r="C7108" s="7" t="n">
        <v>65534</v>
      </c>
      <c r="D7108" s="7" t="s">
        <v>365</v>
      </c>
      <c r="E7108" s="7" t="n">
        <v>2</v>
      </c>
      <c r="F7108" s="7" t="n">
        <v>0</v>
      </c>
    </row>
    <row r="7109" spans="1:12">
      <c r="A7109" t="s">
        <v>4</v>
      </c>
      <c r="B7109" s="4" t="s">
        <v>5</v>
      </c>
    </row>
    <row r="7110" spans="1:12">
      <c r="A7110" t="n">
        <v>51679</v>
      </c>
      <c r="B7110" s="53" t="n">
        <v>28</v>
      </c>
    </row>
    <row r="7111" spans="1:12">
      <c r="A7111" t="s">
        <v>4</v>
      </c>
      <c r="B7111" s="4" t="s">
        <v>5</v>
      </c>
      <c r="C7111" s="4" t="s">
        <v>10</v>
      </c>
    </row>
    <row r="7112" spans="1:12">
      <c r="A7112" t="n">
        <v>51680</v>
      </c>
      <c r="B7112" s="12" t="n">
        <v>12</v>
      </c>
      <c r="C7112" s="7" t="n">
        <v>9441</v>
      </c>
    </row>
    <row r="7113" spans="1:12">
      <c r="A7113" t="s">
        <v>4</v>
      </c>
      <c r="B7113" s="4" t="s">
        <v>5</v>
      </c>
      <c r="C7113" s="4" t="s">
        <v>20</v>
      </c>
    </row>
    <row r="7114" spans="1:12">
      <c r="A7114" t="n">
        <v>51683</v>
      </c>
      <c r="B7114" s="17" t="n">
        <v>3</v>
      </c>
      <c r="C7114" s="11" t="n">
        <f t="normal" ca="1">A7154</f>
        <v>0</v>
      </c>
    </row>
    <row r="7115" spans="1:12">
      <c r="A7115" t="s">
        <v>4</v>
      </c>
      <c r="B7115" s="4" t="s">
        <v>5</v>
      </c>
      <c r="C7115" s="4" t="s">
        <v>13</v>
      </c>
      <c r="D7115" s="4" t="s">
        <v>10</v>
      </c>
      <c r="E7115" s="4" t="s">
        <v>13</v>
      </c>
      <c r="F7115" s="4" t="s">
        <v>13</v>
      </c>
      <c r="G7115" s="4" t="s">
        <v>20</v>
      </c>
    </row>
    <row r="7116" spans="1:12">
      <c r="A7116" t="n">
        <v>51688</v>
      </c>
      <c r="B7116" s="10" t="n">
        <v>5</v>
      </c>
      <c r="C7116" s="7" t="n">
        <v>30</v>
      </c>
      <c r="D7116" s="7" t="n">
        <v>2</v>
      </c>
      <c r="E7116" s="7" t="n">
        <v>8</v>
      </c>
      <c r="F7116" s="7" t="n">
        <v>1</v>
      </c>
      <c r="G7116" s="11" t="n">
        <f t="normal" ca="1">A7138</f>
        <v>0</v>
      </c>
    </row>
    <row r="7117" spans="1:12">
      <c r="A7117" t="s">
        <v>4</v>
      </c>
      <c r="B7117" s="4" t="s">
        <v>5</v>
      </c>
      <c r="C7117" s="4" t="s">
        <v>13</v>
      </c>
      <c r="D7117" s="4" t="s">
        <v>10</v>
      </c>
      <c r="E7117" s="4" t="s">
        <v>6</v>
      </c>
    </row>
    <row r="7118" spans="1:12">
      <c r="A7118" t="n">
        <v>51698</v>
      </c>
      <c r="B7118" s="40" t="n">
        <v>51</v>
      </c>
      <c r="C7118" s="7" t="n">
        <v>4</v>
      </c>
      <c r="D7118" s="7" t="n">
        <v>65534</v>
      </c>
      <c r="E7118" s="7" t="s">
        <v>158</v>
      </c>
    </row>
    <row r="7119" spans="1:12">
      <c r="A7119" t="s">
        <v>4</v>
      </c>
      <c r="B7119" s="4" t="s">
        <v>5</v>
      </c>
      <c r="C7119" s="4" t="s">
        <v>10</v>
      </c>
    </row>
    <row r="7120" spans="1:12">
      <c r="A7120" t="n">
        <v>51711</v>
      </c>
      <c r="B7120" s="35" t="n">
        <v>16</v>
      </c>
      <c r="C7120" s="7" t="n">
        <v>0</v>
      </c>
    </row>
    <row r="7121" spans="1:7">
      <c r="A7121" t="s">
        <v>4</v>
      </c>
      <c r="B7121" s="4" t="s">
        <v>5</v>
      </c>
      <c r="C7121" s="4" t="s">
        <v>10</v>
      </c>
      <c r="D7121" s="4" t="s">
        <v>72</v>
      </c>
      <c r="E7121" s="4" t="s">
        <v>13</v>
      </c>
      <c r="F7121" s="4" t="s">
        <v>13</v>
      </c>
      <c r="G7121" s="4" t="s">
        <v>72</v>
      </c>
      <c r="H7121" s="4" t="s">
        <v>13</v>
      </c>
      <c r="I7121" s="4" t="s">
        <v>13</v>
      </c>
      <c r="J7121" s="4" t="s">
        <v>72</v>
      </c>
      <c r="K7121" s="4" t="s">
        <v>13</v>
      </c>
      <c r="L7121" s="4" t="s">
        <v>13</v>
      </c>
      <c r="M7121" s="4" t="s">
        <v>72</v>
      </c>
      <c r="N7121" s="4" t="s">
        <v>13</v>
      </c>
      <c r="O7121" s="4" t="s">
        <v>13</v>
      </c>
    </row>
    <row r="7122" spans="1:7">
      <c r="A7122" t="n">
        <v>51714</v>
      </c>
      <c r="B7122" s="52" t="n">
        <v>26</v>
      </c>
      <c r="C7122" s="7" t="n">
        <v>65534</v>
      </c>
      <c r="D7122" s="7" t="s">
        <v>366</v>
      </c>
      <c r="E7122" s="7" t="n">
        <v>2</v>
      </c>
      <c r="F7122" s="7" t="n">
        <v>3</v>
      </c>
      <c r="G7122" s="7" t="s">
        <v>367</v>
      </c>
      <c r="H7122" s="7" t="n">
        <v>2</v>
      </c>
      <c r="I7122" s="7" t="n">
        <v>3</v>
      </c>
      <c r="J7122" s="7" t="s">
        <v>368</v>
      </c>
      <c r="K7122" s="7" t="n">
        <v>2</v>
      </c>
      <c r="L7122" s="7" t="n">
        <v>3</v>
      </c>
      <c r="M7122" s="7" t="s">
        <v>369</v>
      </c>
      <c r="N7122" s="7" t="n">
        <v>2</v>
      </c>
      <c r="O7122" s="7" t="n">
        <v>0</v>
      </c>
    </row>
    <row r="7123" spans="1:7">
      <c r="A7123" t="s">
        <v>4</v>
      </c>
      <c r="B7123" s="4" t="s">
        <v>5</v>
      </c>
    </row>
    <row r="7124" spans="1:7">
      <c r="A7124" t="n">
        <v>52088</v>
      </c>
      <c r="B7124" s="53" t="n">
        <v>28</v>
      </c>
    </row>
    <row r="7125" spans="1:7">
      <c r="A7125" t="s">
        <v>4</v>
      </c>
      <c r="B7125" s="4" t="s">
        <v>5</v>
      </c>
      <c r="C7125" s="4" t="s">
        <v>13</v>
      </c>
      <c r="D7125" s="4" t="s">
        <v>10</v>
      </c>
      <c r="E7125" s="4" t="s">
        <v>6</v>
      </c>
    </row>
    <row r="7126" spans="1:7">
      <c r="A7126" t="n">
        <v>52089</v>
      </c>
      <c r="B7126" s="40" t="n">
        <v>51</v>
      </c>
      <c r="C7126" s="7" t="n">
        <v>4</v>
      </c>
      <c r="D7126" s="7" t="n">
        <v>0</v>
      </c>
      <c r="E7126" s="7" t="s">
        <v>353</v>
      </c>
    </row>
    <row r="7127" spans="1:7">
      <c r="A7127" t="s">
        <v>4</v>
      </c>
      <c r="B7127" s="4" t="s">
        <v>5</v>
      </c>
      <c r="C7127" s="4" t="s">
        <v>10</v>
      </c>
    </row>
    <row r="7128" spans="1:7">
      <c r="A7128" t="n">
        <v>52103</v>
      </c>
      <c r="B7128" s="35" t="n">
        <v>16</v>
      </c>
      <c r="C7128" s="7" t="n">
        <v>0</v>
      </c>
    </row>
    <row r="7129" spans="1:7">
      <c r="A7129" t="s">
        <v>4</v>
      </c>
      <c r="B7129" s="4" t="s">
        <v>5</v>
      </c>
      <c r="C7129" s="4" t="s">
        <v>10</v>
      </c>
      <c r="D7129" s="4" t="s">
        <v>72</v>
      </c>
      <c r="E7129" s="4" t="s">
        <v>13</v>
      </c>
      <c r="F7129" s="4" t="s">
        <v>13</v>
      </c>
      <c r="G7129" s="4" t="s">
        <v>72</v>
      </c>
      <c r="H7129" s="4" t="s">
        <v>13</v>
      </c>
      <c r="I7129" s="4" t="s">
        <v>13</v>
      </c>
    </row>
    <row r="7130" spans="1:7">
      <c r="A7130" t="n">
        <v>52106</v>
      </c>
      <c r="B7130" s="52" t="n">
        <v>26</v>
      </c>
      <c r="C7130" s="7" t="n">
        <v>0</v>
      </c>
      <c r="D7130" s="7" t="s">
        <v>370</v>
      </c>
      <c r="E7130" s="7" t="n">
        <v>2</v>
      </c>
      <c r="F7130" s="7" t="n">
        <v>3</v>
      </c>
      <c r="G7130" s="7" t="s">
        <v>371</v>
      </c>
      <c r="H7130" s="7" t="n">
        <v>2</v>
      </c>
      <c r="I7130" s="7" t="n">
        <v>0</v>
      </c>
    </row>
    <row r="7131" spans="1:7">
      <c r="A7131" t="s">
        <v>4</v>
      </c>
      <c r="B7131" s="4" t="s">
        <v>5</v>
      </c>
    </row>
    <row r="7132" spans="1:7">
      <c r="A7132" t="n">
        <v>52206</v>
      </c>
      <c r="B7132" s="53" t="n">
        <v>28</v>
      </c>
    </row>
    <row r="7133" spans="1:7">
      <c r="A7133" t="s">
        <v>4</v>
      </c>
      <c r="B7133" s="4" t="s">
        <v>5</v>
      </c>
      <c r="C7133" s="4" t="s">
        <v>10</v>
      </c>
    </row>
    <row r="7134" spans="1:7">
      <c r="A7134" t="n">
        <v>52207</v>
      </c>
      <c r="B7134" s="12" t="n">
        <v>12</v>
      </c>
      <c r="C7134" s="7" t="n">
        <v>2</v>
      </c>
    </row>
    <row r="7135" spans="1:7">
      <c r="A7135" t="s">
        <v>4</v>
      </c>
      <c r="B7135" s="4" t="s">
        <v>5</v>
      </c>
      <c r="C7135" s="4" t="s">
        <v>20</v>
      </c>
    </row>
    <row r="7136" spans="1:7">
      <c r="A7136" t="n">
        <v>52210</v>
      </c>
      <c r="B7136" s="17" t="n">
        <v>3</v>
      </c>
      <c r="C7136" s="11" t="n">
        <f t="normal" ca="1">A7154</f>
        <v>0</v>
      </c>
    </row>
    <row r="7137" spans="1:15">
      <c r="A7137" t="s">
        <v>4</v>
      </c>
      <c r="B7137" s="4" t="s">
        <v>5</v>
      </c>
      <c r="C7137" s="4" t="s">
        <v>13</v>
      </c>
      <c r="D7137" s="4" t="s">
        <v>10</v>
      </c>
      <c r="E7137" s="4" t="s">
        <v>6</v>
      </c>
    </row>
    <row r="7138" spans="1:15">
      <c r="A7138" t="n">
        <v>52215</v>
      </c>
      <c r="B7138" s="40" t="n">
        <v>51</v>
      </c>
      <c r="C7138" s="7" t="n">
        <v>4</v>
      </c>
      <c r="D7138" s="7" t="n">
        <v>65534</v>
      </c>
      <c r="E7138" s="7" t="s">
        <v>158</v>
      </c>
    </row>
    <row r="7139" spans="1:15">
      <c r="A7139" t="s">
        <v>4</v>
      </c>
      <c r="B7139" s="4" t="s">
        <v>5</v>
      </c>
      <c r="C7139" s="4" t="s">
        <v>10</v>
      </c>
    </row>
    <row r="7140" spans="1:15">
      <c r="A7140" t="n">
        <v>52228</v>
      </c>
      <c r="B7140" s="35" t="n">
        <v>16</v>
      </c>
      <c r="C7140" s="7" t="n">
        <v>0</v>
      </c>
    </row>
    <row r="7141" spans="1:15">
      <c r="A7141" t="s">
        <v>4</v>
      </c>
      <c r="B7141" s="4" t="s">
        <v>5</v>
      </c>
      <c r="C7141" s="4" t="s">
        <v>10</v>
      </c>
      <c r="D7141" s="4" t="s">
        <v>72</v>
      </c>
      <c r="E7141" s="4" t="s">
        <v>13</v>
      </c>
      <c r="F7141" s="4" t="s">
        <v>13</v>
      </c>
      <c r="G7141" s="4" t="s">
        <v>72</v>
      </c>
      <c r="H7141" s="4" t="s">
        <v>13</v>
      </c>
      <c r="I7141" s="4" t="s">
        <v>13</v>
      </c>
    </row>
    <row r="7142" spans="1:15">
      <c r="A7142" t="n">
        <v>52231</v>
      </c>
      <c r="B7142" s="52" t="n">
        <v>26</v>
      </c>
      <c r="C7142" s="7" t="n">
        <v>65534</v>
      </c>
      <c r="D7142" s="7" t="s">
        <v>372</v>
      </c>
      <c r="E7142" s="7" t="n">
        <v>2</v>
      </c>
      <c r="F7142" s="7" t="n">
        <v>3</v>
      </c>
      <c r="G7142" s="7" t="s">
        <v>373</v>
      </c>
      <c r="H7142" s="7" t="n">
        <v>2</v>
      </c>
      <c r="I7142" s="7" t="n">
        <v>0</v>
      </c>
    </row>
    <row r="7143" spans="1:15">
      <c r="A7143" t="s">
        <v>4</v>
      </c>
      <c r="B7143" s="4" t="s">
        <v>5</v>
      </c>
    </row>
    <row r="7144" spans="1:15">
      <c r="A7144" t="n">
        <v>52406</v>
      </c>
      <c r="B7144" s="53" t="n">
        <v>28</v>
      </c>
    </row>
    <row r="7145" spans="1:15">
      <c r="A7145" t="s">
        <v>4</v>
      </c>
      <c r="B7145" s="4" t="s">
        <v>5</v>
      </c>
      <c r="C7145" s="4" t="s">
        <v>13</v>
      </c>
      <c r="D7145" s="4" t="s">
        <v>10</v>
      </c>
      <c r="E7145" s="4" t="s">
        <v>6</v>
      </c>
    </row>
    <row r="7146" spans="1:15">
      <c r="A7146" t="n">
        <v>52407</v>
      </c>
      <c r="B7146" s="40" t="n">
        <v>51</v>
      </c>
      <c r="C7146" s="7" t="n">
        <v>4</v>
      </c>
      <c r="D7146" s="7" t="n">
        <v>0</v>
      </c>
      <c r="E7146" s="7" t="s">
        <v>254</v>
      </c>
    </row>
    <row r="7147" spans="1:15">
      <c r="A7147" t="s">
        <v>4</v>
      </c>
      <c r="B7147" s="4" t="s">
        <v>5</v>
      </c>
      <c r="C7147" s="4" t="s">
        <v>10</v>
      </c>
    </row>
    <row r="7148" spans="1:15">
      <c r="A7148" t="n">
        <v>52420</v>
      </c>
      <c r="B7148" s="35" t="n">
        <v>16</v>
      </c>
      <c r="C7148" s="7" t="n">
        <v>0</v>
      </c>
    </row>
    <row r="7149" spans="1:15">
      <c r="A7149" t="s">
        <v>4</v>
      </c>
      <c r="B7149" s="4" t="s">
        <v>5</v>
      </c>
      <c r="C7149" s="4" t="s">
        <v>10</v>
      </c>
      <c r="D7149" s="4" t="s">
        <v>72</v>
      </c>
      <c r="E7149" s="4" t="s">
        <v>13</v>
      </c>
      <c r="F7149" s="4" t="s">
        <v>13</v>
      </c>
    </row>
    <row r="7150" spans="1:15">
      <c r="A7150" t="n">
        <v>52423</v>
      </c>
      <c r="B7150" s="52" t="n">
        <v>26</v>
      </c>
      <c r="C7150" s="7" t="n">
        <v>0</v>
      </c>
      <c r="D7150" s="7" t="s">
        <v>374</v>
      </c>
      <c r="E7150" s="7" t="n">
        <v>2</v>
      </c>
      <c r="F7150" s="7" t="n">
        <v>0</v>
      </c>
    </row>
    <row r="7151" spans="1:15">
      <c r="A7151" t="s">
        <v>4</v>
      </c>
      <c r="B7151" s="4" t="s">
        <v>5</v>
      </c>
    </row>
    <row r="7152" spans="1:15">
      <c r="A7152" t="n">
        <v>52452</v>
      </c>
      <c r="B7152" s="53" t="n">
        <v>28</v>
      </c>
    </row>
    <row r="7153" spans="1:9">
      <c r="A7153" t="s">
        <v>4</v>
      </c>
      <c r="B7153" s="4" t="s">
        <v>5</v>
      </c>
      <c r="C7153" s="4" t="s">
        <v>20</v>
      </c>
    </row>
    <row r="7154" spans="1:9">
      <c r="A7154" t="n">
        <v>52453</v>
      </c>
      <c r="B7154" s="17" t="n">
        <v>3</v>
      </c>
      <c r="C7154" s="11" t="n">
        <f t="normal" ca="1">A7742</f>
        <v>0</v>
      </c>
    </row>
    <row r="7155" spans="1:9">
      <c r="A7155" t="s">
        <v>4</v>
      </c>
      <c r="B7155" s="4" t="s">
        <v>5</v>
      </c>
      <c r="C7155" s="4" t="s">
        <v>13</v>
      </c>
      <c r="D7155" s="4" t="s">
        <v>10</v>
      </c>
      <c r="E7155" s="4" t="s">
        <v>13</v>
      </c>
      <c r="F7155" s="4" t="s">
        <v>20</v>
      </c>
    </row>
    <row r="7156" spans="1:9">
      <c r="A7156" t="n">
        <v>52458</v>
      </c>
      <c r="B7156" s="10" t="n">
        <v>5</v>
      </c>
      <c r="C7156" s="7" t="n">
        <v>30</v>
      </c>
      <c r="D7156" s="7" t="n">
        <v>8958</v>
      </c>
      <c r="E7156" s="7" t="n">
        <v>1</v>
      </c>
      <c r="F7156" s="11" t="n">
        <f t="normal" ca="1">A7212</f>
        <v>0</v>
      </c>
    </row>
    <row r="7157" spans="1:9">
      <c r="A7157" t="s">
        <v>4</v>
      </c>
      <c r="B7157" s="4" t="s">
        <v>5</v>
      </c>
      <c r="C7157" s="4" t="s">
        <v>10</v>
      </c>
      <c r="D7157" s="4" t="s">
        <v>13</v>
      </c>
      <c r="E7157" s="4" t="s">
        <v>13</v>
      </c>
      <c r="F7157" s="4" t="s">
        <v>6</v>
      </c>
    </row>
    <row r="7158" spans="1:9">
      <c r="A7158" t="n">
        <v>52467</v>
      </c>
      <c r="B7158" s="22" t="n">
        <v>20</v>
      </c>
      <c r="C7158" s="7" t="n">
        <v>65534</v>
      </c>
      <c r="D7158" s="7" t="n">
        <v>3</v>
      </c>
      <c r="E7158" s="7" t="n">
        <v>10</v>
      </c>
      <c r="F7158" s="7" t="s">
        <v>201</v>
      </c>
    </row>
    <row r="7159" spans="1:9">
      <c r="A7159" t="s">
        <v>4</v>
      </c>
      <c r="B7159" s="4" t="s">
        <v>5</v>
      </c>
      <c r="C7159" s="4" t="s">
        <v>10</v>
      </c>
    </row>
    <row r="7160" spans="1:9">
      <c r="A7160" t="n">
        <v>52488</v>
      </c>
      <c r="B7160" s="35" t="n">
        <v>16</v>
      </c>
      <c r="C7160" s="7" t="n">
        <v>0</v>
      </c>
    </row>
    <row r="7161" spans="1:9">
      <c r="A7161" t="s">
        <v>4</v>
      </c>
      <c r="B7161" s="4" t="s">
        <v>5</v>
      </c>
      <c r="C7161" s="4" t="s">
        <v>13</v>
      </c>
      <c r="D7161" s="4" t="s">
        <v>10</v>
      </c>
    </row>
    <row r="7162" spans="1:9">
      <c r="A7162" t="n">
        <v>52491</v>
      </c>
      <c r="B7162" s="27" t="n">
        <v>22</v>
      </c>
      <c r="C7162" s="7" t="n">
        <v>10</v>
      </c>
      <c r="D7162" s="7" t="n">
        <v>0</v>
      </c>
    </row>
    <row r="7163" spans="1:9">
      <c r="A7163" t="s">
        <v>4</v>
      </c>
      <c r="B7163" s="4" t="s">
        <v>5</v>
      </c>
      <c r="C7163" s="4" t="s">
        <v>13</v>
      </c>
      <c r="D7163" s="4" t="s">
        <v>10</v>
      </c>
      <c r="E7163" s="4" t="s">
        <v>13</v>
      </c>
      <c r="F7163" s="4" t="s">
        <v>13</v>
      </c>
      <c r="G7163" s="4" t="s">
        <v>20</v>
      </c>
    </row>
    <row r="7164" spans="1:9">
      <c r="A7164" t="n">
        <v>52495</v>
      </c>
      <c r="B7164" s="10" t="n">
        <v>5</v>
      </c>
      <c r="C7164" s="7" t="n">
        <v>30</v>
      </c>
      <c r="D7164" s="7" t="n">
        <v>8653</v>
      </c>
      <c r="E7164" s="7" t="n">
        <v>8</v>
      </c>
      <c r="F7164" s="7" t="n">
        <v>1</v>
      </c>
      <c r="G7164" s="11" t="n">
        <f t="normal" ca="1">A7202</f>
        <v>0</v>
      </c>
    </row>
    <row r="7165" spans="1:9">
      <c r="A7165" t="s">
        <v>4</v>
      </c>
      <c r="B7165" s="4" t="s">
        <v>5</v>
      </c>
      <c r="C7165" s="4" t="s">
        <v>13</v>
      </c>
      <c r="D7165" s="4" t="s">
        <v>10</v>
      </c>
      <c r="E7165" s="4" t="s">
        <v>6</v>
      </c>
    </row>
    <row r="7166" spans="1:9">
      <c r="A7166" t="n">
        <v>52505</v>
      </c>
      <c r="B7166" s="40" t="n">
        <v>51</v>
      </c>
      <c r="C7166" s="7" t="n">
        <v>4</v>
      </c>
      <c r="D7166" s="7" t="n">
        <v>65534</v>
      </c>
      <c r="E7166" s="7" t="s">
        <v>158</v>
      </c>
    </row>
    <row r="7167" spans="1:9">
      <c r="A7167" t="s">
        <v>4</v>
      </c>
      <c r="B7167" s="4" t="s">
        <v>5</v>
      </c>
      <c r="C7167" s="4" t="s">
        <v>10</v>
      </c>
    </row>
    <row r="7168" spans="1:9">
      <c r="A7168" t="n">
        <v>52518</v>
      </c>
      <c r="B7168" s="35" t="n">
        <v>16</v>
      </c>
      <c r="C7168" s="7" t="n">
        <v>0</v>
      </c>
    </row>
    <row r="7169" spans="1:7">
      <c r="A7169" t="s">
        <v>4</v>
      </c>
      <c r="B7169" s="4" t="s">
        <v>5</v>
      </c>
      <c r="C7169" s="4" t="s">
        <v>10</v>
      </c>
      <c r="D7169" s="4" t="s">
        <v>72</v>
      </c>
      <c r="E7169" s="4" t="s">
        <v>13</v>
      </c>
      <c r="F7169" s="4" t="s">
        <v>13</v>
      </c>
    </row>
    <row r="7170" spans="1:7">
      <c r="A7170" t="n">
        <v>52521</v>
      </c>
      <c r="B7170" s="52" t="n">
        <v>26</v>
      </c>
      <c r="C7170" s="7" t="n">
        <v>65534</v>
      </c>
      <c r="D7170" s="7" t="s">
        <v>375</v>
      </c>
      <c r="E7170" s="7" t="n">
        <v>2</v>
      </c>
      <c r="F7170" s="7" t="n">
        <v>0</v>
      </c>
    </row>
    <row r="7171" spans="1:7">
      <c r="A7171" t="s">
        <v>4</v>
      </c>
      <c r="B7171" s="4" t="s">
        <v>5</v>
      </c>
    </row>
    <row r="7172" spans="1:7">
      <c r="A7172" t="n">
        <v>52578</v>
      </c>
      <c r="B7172" s="53" t="n">
        <v>28</v>
      </c>
    </row>
    <row r="7173" spans="1:7">
      <c r="A7173" t="s">
        <v>4</v>
      </c>
      <c r="B7173" s="4" t="s">
        <v>5</v>
      </c>
      <c r="C7173" s="4" t="s">
        <v>13</v>
      </c>
      <c r="D7173" s="4" t="s">
        <v>10</v>
      </c>
      <c r="E7173" s="4" t="s">
        <v>6</v>
      </c>
    </row>
    <row r="7174" spans="1:7">
      <c r="A7174" t="n">
        <v>52579</v>
      </c>
      <c r="B7174" s="40" t="n">
        <v>51</v>
      </c>
      <c r="C7174" s="7" t="n">
        <v>4</v>
      </c>
      <c r="D7174" s="7" t="n">
        <v>0</v>
      </c>
      <c r="E7174" s="7" t="s">
        <v>158</v>
      </c>
    </row>
    <row r="7175" spans="1:7">
      <c r="A7175" t="s">
        <v>4</v>
      </c>
      <c r="B7175" s="4" t="s">
        <v>5</v>
      </c>
      <c r="C7175" s="4" t="s">
        <v>10</v>
      </c>
    </row>
    <row r="7176" spans="1:7">
      <c r="A7176" t="n">
        <v>52592</v>
      </c>
      <c r="B7176" s="35" t="n">
        <v>16</v>
      </c>
      <c r="C7176" s="7" t="n">
        <v>0</v>
      </c>
    </row>
    <row r="7177" spans="1:7">
      <c r="A7177" t="s">
        <v>4</v>
      </c>
      <c r="B7177" s="4" t="s">
        <v>5</v>
      </c>
      <c r="C7177" s="4" t="s">
        <v>10</v>
      </c>
      <c r="D7177" s="4" t="s">
        <v>72</v>
      </c>
      <c r="E7177" s="4" t="s">
        <v>13</v>
      </c>
      <c r="F7177" s="4" t="s">
        <v>13</v>
      </c>
      <c r="G7177" s="4" t="s">
        <v>72</v>
      </c>
      <c r="H7177" s="4" t="s">
        <v>13</v>
      </c>
      <c r="I7177" s="4" t="s">
        <v>13</v>
      </c>
    </row>
    <row r="7178" spans="1:7">
      <c r="A7178" t="n">
        <v>52595</v>
      </c>
      <c r="B7178" s="52" t="n">
        <v>26</v>
      </c>
      <c r="C7178" s="7" t="n">
        <v>0</v>
      </c>
      <c r="D7178" s="7" t="s">
        <v>376</v>
      </c>
      <c r="E7178" s="7" t="n">
        <v>2</v>
      </c>
      <c r="F7178" s="7" t="n">
        <v>3</v>
      </c>
      <c r="G7178" s="7" t="s">
        <v>377</v>
      </c>
      <c r="H7178" s="7" t="n">
        <v>2</v>
      </c>
      <c r="I7178" s="7" t="n">
        <v>0</v>
      </c>
    </row>
    <row r="7179" spans="1:7">
      <c r="A7179" t="s">
        <v>4</v>
      </c>
      <c r="B7179" s="4" t="s">
        <v>5</v>
      </c>
    </row>
    <row r="7180" spans="1:7">
      <c r="A7180" t="n">
        <v>52724</v>
      </c>
      <c r="B7180" s="53" t="n">
        <v>28</v>
      </c>
    </row>
    <row r="7181" spans="1:7">
      <c r="A7181" t="s">
        <v>4</v>
      </c>
      <c r="B7181" s="4" t="s">
        <v>5</v>
      </c>
      <c r="C7181" s="4" t="s">
        <v>13</v>
      </c>
      <c r="D7181" s="4" t="s">
        <v>10</v>
      </c>
      <c r="E7181" s="4" t="s">
        <v>6</v>
      </c>
    </row>
    <row r="7182" spans="1:7">
      <c r="A7182" t="n">
        <v>52725</v>
      </c>
      <c r="B7182" s="40" t="n">
        <v>51</v>
      </c>
      <c r="C7182" s="7" t="n">
        <v>4</v>
      </c>
      <c r="D7182" s="7" t="n">
        <v>65534</v>
      </c>
      <c r="E7182" s="7" t="s">
        <v>158</v>
      </c>
    </row>
    <row r="7183" spans="1:7">
      <c r="A7183" t="s">
        <v>4</v>
      </c>
      <c r="B7183" s="4" t="s">
        <v>5</v>
      </c>
      <c r="C7183" s="4" t="s">
        <v>10</v>
      </c>
    </row>
    <row r="7184" spans="1:7">
      <c r="A7184" t="n">
        <v>52738</v>
      </c>
      <c r="B7184" s="35" t="n">
        <v>16</v>
      </c>
      <c r="C7184" s="7" t="n">
        <v>0</v>
      </c>
    </row>
    <row r="7185" spans="1:9">
      <c r="A7185" t="s">
        <v>4</v>
      </c>
      <c r="B7185" s="4" t="s">
        <v>5</v>
      </c>
      <c r="C7185" s="4" t="s">
        <v>10</v>
      </c>
      <c r="D7185" s="4" t="s">
        <v>72</v>
      </c>
      <c r="E7185" s="4" t="s">
        <v>13</v>
      </c>
      <c r="F7185" s="4" t="s">
        <v>13</v>
      </c>
      <c r="G7185" s="4" t="s">
        <v>72</v>
      </c>
      <c r="H7185" s="4" t="s">
        <v>13</v>
      </c>
      <c r="I7185" s="4" t="s">
        <v>13</v>
      </c>
      <c r="J7185" s="4" t="s">
        <v>72</v>
      </c>
      <c r="K7185" s="4" t="s">
        <v>13</v>
      </c>
      <c r="L7185" s="4" t="s">
        <v>13</v>
      </c>
    </row>
    <row r="7186" spans="1:9">
      <c r="A7186" t="n">
        <v>52741</v>
      </c>
      <c r="B7186" s="52" t="n">
        <v>26</v>
      </c>
      <c r="C7186" s="7" t="n">
        <v>65534</v>
      </c>
      <c r="D7186" s="7" t="s">
        <v>378</v>
      </c>
      <c r="E7186" s="7" t="n">
        <v>2</v>
      </c>
      <c r="F7186" s="7" t="n">
        <v>3</v>
      </c>
      <c r="G7186" s="7" t="s">
        <v>379</v>
      </c>
      <c r="H7186" s="7" t="n">
        <v>2</v>
      </c>
      <c r="I7186" s="7" t="n">
        <v>3</v>
      </c>
      <c r="J7186" s="7" t="s">
        <v>380</v>
      </c>
      <c r="K7186" s="7" t="n">
        <v>2</v>
      </c>
      <c r="L7186" s="7" t="n">
        <v>0</v>
      </c>
    </row>
    <row r="7187" spans="1:9">
      <c r="A7187" t="s">
        <v>4</v>
      </c>
      <c r="B7187" s="4" t="s">
        <v>5</v>
      </c>
    </row>
    <row r="7188" spans="1:9">
      <c r="A7188" t="n">
        <v>53109</v>
      </c>
      <c r="B7188" s="53" t="n">
        <v>28</v>
      </c>
    </row>
    <row r="7189" spans="1:9">
      <c r="A7189" t="s">
        <v>4</v>
      </c>
      <c r="B7189" s="4" t="s">
        <v>5</v>
      </c>
      <c r="C7189" s="4" t="s">
        <v>13</v>
      </c>
      <c r="D7189" s="4" t="s">
        <v>10</v>
      </c>
      <c r="E7189" s="4" t="s">
        <v>6</v>
      </c>
    </row>
    <row r="7190" spans="1:9">
      <c r="A7190" t="n">
        <v>53110</v>
      </c>
      <c r="B7190" s="40" t="n">
        <v>51</v>
      </c>
      <c r="C7190" s="7" t="n">
        <v>4</v>
      </c>
      <c r="D7190" s="7" t="n">
        <v>0</v>
      </c>
      <c r="E7190" s="7" t="s">
        <v>223</v>
      </c>
    </row>
    <row r="7191" spans="1:9">
      <c r="A7191" t="s">
        <v>4</v>
      </c>
      <c r="B7191" s="4" t="s">
        <v>5</v>
      </c>
      <c r="C7191" s="4" t="s">
        <v>10</v>
      </c>
    </row>
    <row r="7192" spans="1:9">
      <c r="A7192" t="n">
        <v>53123</v>
      </c>
      <c r="B7192" s="35" t="n">
        <v>16</v>
      </c>
      <c r="C7192" s="7" t="n">
        <v>0</v>
      </c>
    </row>
    <row r="7193" spans="1:9">
      <c r="A7193" t="s">
        <v>4</v>
      </c>
      <c r="B7193" s="4" t="s">
        <v>5</v>
      </c>
      <c r="C7193" s="4" t="s">
        <v>10</v>
      </c>
      <c r="D7193" s="4" t="s">
        <v>72</v>
      </c>
      <c r="E7193" s="4" t="s">
        <v>13</v>
      </c>
      <c r="F7193" s="4" t="s">
        <v>13</v>
      </c>
    </row>
    <row r="7194" spans="1:9">
      <c r="A7194" t="n">
        <v>53126</v>
      </c>
      <c r="B7194" s="52" t="n">
        <v>26</v>
      </c>
      <c r="C7194" s="7" t="n">
        <v>0</v>
      </c>
      <c r="D7194" s="7" t="s">
        <v>381</v>
      </c>
      <c r="E7194" s="7" t="n">
        <v>2</v>
      </c>
      <c r="F7194" s="7" t="n">
        <v>0</v>
      </c>
    </row>
    <row r="7195" spans="1:9">
      <c r="A7195" t="s">
        <v>4</v>
      </c>
      <c r="B7195" s="4" t="s">
        <v>5</v>
      </c>
    </row>
    <row r="7196" spans="1:9">
      <c r="A7196" t="n">
        <v>53167</v>
      </c>
      <c r="B7196" s="53" t="n">
        <v>28</v>
      </c>
    </row>
    <row r="7197" spans="1:9">
      <c r="A7197" t="s">
        <v>4</v>
      </c>
      <c r="B7197" s="4" t="s">
        <v>5</v>
      </c>
      <c r="C7197" s="4" t="s">
        <v>10</v>
      </c>
    </row>
    <row r="7198" spans="1:9">
      <c r="A7198" t="n">
        <v>53168</v>
      </c>
      <c r="B7198" s="12" t="n">
        <v>12</v>
      </c>
      <c r="C7198" s="7" t="n">
        <v>8653</v>
      </c>
    </row>
    <row r="7199" spans="1:9">
      <c r="A7199" t="s">
        <v>4</v>
      </c>
      <c r="B7199" s="4" t="s">
        <v>5</v>
      </c>
      <c r="C7199" s="4" t="s">
        <v>20</v>
      </c>
    </row>
    <row r="7200" spans="1:9">
      <c r="A7200" t="n">
        <v>53171</v>
      </c>
      <c r="B7200" s="17" t="n">
        <v>3</v>
      </c>
      <c r="C7200" s="11" t="n">
        <f t="normal" ca="1">A7210</f>
        <v>0</v>
      </c>
    </row>
    <row r="7201" spans="1:12">
      <c r="A7201" t="s">
        <v>4</v>
      </c>
      <c r="B7201" s="4" t="s">
        <v>5</v>
      </c>
      <c r="C7201" s="4" t="s">
        <v>13</v>
      </c>
      <c r="D7201" s="4" t="s">
        <v>10</v>
      </c>
      <c r="E7201" s="4" t="s">
        <v>6</v>
      </c>
    </row>
    <row r="7202" spans="1:12">
      <c r="A7202" t="n">
        <v>53176</v>
      </c>
      <c r="B7202" s="40" t="n">
        <v>51</v>
      </c>
      <c r="C7202" s="7" t="n">
        <v>4</v>
      </c>
      <c r="D7202" s="7" t="n">
        <v>65534</v>
      </c>
      <c r="E7202" s="7" t="s">
        <v>158</v>
      </c>
    </row>
    <row r="7203" spans="1:12">
      <c r="A7203" t="s">
        <v>4</v>
      </c>
      <c r="B7203" s="4" t="s">
        <v>5</v>
      </c>
      <c r="C7203" s="4" t="s">
        <v>10</v>
      </c>
    </row>
    <row r="7204" spans="1:12">
      <c r="A7204" t="n">
        <v>53189</v>
      </c>
      <c r="B7204" s="35" t="n">
        <v>16</v>
      </c>
      <c r="C7204" s="7" t="n">
        <v>0</v>
      </c>
    </row>
    <row r="7205" spans="1:12">
      <c r="A7205" t="s">
        <v>4</v>
      </c>
      <c r="B7205" s="4" t="s">
        <v>5</v>
      </c>
      <c r="C7205" s="4" t="s">
        <v>10</v>
      </c>
      <c r="D7205" s="4" t="s">
        <v>72</v>
      </c>
      <c r="E7205" s="4" t="s">
        <v>13</v>
      </c>
      <c r="F7205" s="4" t="s">
        <v>13</v>
      </c>
      <c r="G7205" s="4" t="s">
        <v>72</v>
      </c>
      <c r="H7205" s="4" t="s">
        <v>13</v>
      </c>
      <c r="I7205" s="4" t="s">
        <v>13</v>
      </c>
      <c r="J7205" s="4" t="s">
        <v>72</v>
      </c>
      <c r="K7205" s="4" t="s">
        <v>13</v>
      </c>
      <c r="L7205" s="4" t="s">
        <v>13</v>
      </c>
    </row>
    <row r="7206" spans="1:12">
      <c r="A7206" t="n">
        <v>53192</v>
      </c>
      <c r="B7206" s="52" t="n">
        <v>26</v>
      </c>
      <c r="C7206" s="7" t="n">
        <v>65534</v>
      </c>
      <c r="D7206" s="7" t="s">
        <v>382</v>
      </c>
      <c r="E7206" s="7" t="n">
        <v>2</v>
      </c>
      <c r="F7206" s="7" t="n">
        <v>3</v>
      </c>
      <c r="G7206" s="7" t="s">
        <v>383</v>
      </c>
      <c r="H7206" s="7" t="n">
        <v>2</v>
      </c>
      <c r="I7206" s="7" t="n">
        <v>3</v>
      </c>
      <c r="J7206" s="7" t="s">
        <v>384</v>
      </c>
      <c r="K7206" s="7" t="n">
        <v>2</v>
      </c>
      <c r="L7206" s="7" t="n">
        <v>0</v>
      </c>
    </row>
    <row r="7207" spans="1:12">
      <c r="A7207" t="s">
        <v>4</v>
      </c>
      <c r="B7207" s="4" t="s">
        <v>5</v>
      </c>
    </row>
    <row r="7208" spans="1:12">
      <c r="A7208" t="n">
        <v>53450</v>
      </c>
      <c r="B7208" s="53" t="n">
        <v>28</v>
      </c>
    </row>
    <row r="7209" spans="1:12">
      <c r="A7209" t="s">
        <v>4</v>
      </c>
      <c r="B7209" s="4" t="s">
        <v>5</v>
      </c>
      <c r="C7209" s="4" t="s">
        <v>20</v>
      </c>
    </row>
    <row r="7210" spans="1:12">
      <c r="A7210" t="n">
        <v>53451</v>
      </c>
      <c r="B7210" s="17" t="n">
        <v>3</v>
      </c>
      <c r="C7210" s="11" t="n">
        <f t="normal" ca="1">A7742</f>
        <v>0</v>
      </c>
    </row>
    <row r="7211" spans="1:12">
      <c r="A7211" t="s">
        <v>4</v>
      </c>
      <c r="B7211" s="4" t="s">
        <v>5</v>
      </c>
      <c r="C7211" s="4" t="s">
        <v>13</v>
      </c>
      <c r="D7211" s="4" t="s">
        <v>10</v>
      </c>
      <c r="E7211" s="4" t="s">
        <v>13</v>
      </c>
      <c r="F7211" s="4" t="s">
        <v>20</v>
      </c>
    </row>
    <row r="7212" spans="1:12">
      <c r="A7212" t="n">
        <v>53456</v>
      </c>
      <c r="B7212" s="10" t="n">
        <v>5</v>
      </c>
      <c r="C7212" s="7" t="n">
        <v>30</v>
      </c>
      <c r="D7212" s="7" t="n">
        <v>8954</v>
      </c>
      <c r="E7212" s="7" t="n">
        <v>1</v>
      </c>
      <c r="F7212" s="11" t="n">
        <f t="normal" ca="1">A7244</f>
        <v>0</v>
      </c>
    </row>
    <row r="7213" spans="1:12">
      <c r="A7213" t="s">
        <v>4</v>
      </c>
      <c r="B7213" s="4" t="s">
        <v>5</v>
      </c>
      <c r="C7213" s="4" t="s">
        <v>10</v>
      </c>
      <c r="D7213" s="4" t="s">
        <v>13</v>
      </c>
      <c r="E7213" s="4" t="s">
        <v>13</v>
      </c>
      <c r="F7213" s="4" t="s">
        <v>6</v>
      </c>
    </row>
    <row r="7214" spans="1:12">
      <c r="A7214" t="n">
        <v>53465</v>
      </c>
      <c r="B7214" s="22" t="n">
        <v>20</v>
      </c>
      <c r="C7214" s="7" t="n">
        <v>65534</v>
      </c>
      <c r="D7214" s="7" t="n">
        <v>3</v>
      </c>
      <c r="E7214" s="7" t="n">
        <v>10</v>
      </c>
      <c r="F7214" s="7" t="s">
        <v>201</v>
      </c>
    </row>
    <row r="7215" spans="1:12">
      <c r="A7215" t="s">
        <v>4</v>
      </c>
      <c r="B7215" s="4" t="s">
        <v>5</v>
      </c>
      <c r="C7215" s="4" t="s">
        <v>10</v>
      </c>
    </row>
    <row r="7216" spans="1:12">
      <c r="A7216" t="n">
        <v>53486</v>
      </c>
      <c r="B7216" s="35" t="n">
        <v>16</v>
      </c>
      <c r="C7216" s="7" t="n">
        <v>0</v>
      </c>
    </row>
    <row r="7217" spans="1:12">
      <c r="A7217" t="s">
        <v>4</v>
      </c>
      <c r="B7217" s="4" t="s">
        <v>5</v>
      </c>
      <c r="C7217" s="4" t="s">
        <v>13</v>
      </c>
      <c r="D7217" s="4" t="s">
        <v>10</v>
      </c>
    </row>
    <row r="7218" spans="1:12">
      <c r="A7218" t="n">
        <v>53489</v>
      </c>
      <c r="B7218" s="27" t="n">
        <v>22</v>
      </c>
      <c r="C7218" s="7" t="n">
        <v>10</v>
      </c>
      <c r="D7218" s="7" t="n">
        <v>0</v>
      </c>
    </row>
    <row r="7219" spans="1:12">
      <c r="A7219" t="s">
        <v>4</v>
      </c>
      <c r="B7219" s="4" t="s">
        <v>5</v>
      </c>
      <c r="C7219" s="4" t="s">
        <v>13</v>
      </c>
      <c r="D7219" s="4" t="s">
        <v>10</v>
      </c>
      <c r="E7219" s="4" t="s">
        <v>13</v>
      </c>
      <c r="F7219" s="4" t="s">
        <v>13</v>
      </c>
      <c r="G7219" s="4" t="s">
        <v>20</v>
      </c>
    </row>
    <row r="7220" spans="1:12">
      <c r="A7220" t="n">
        <v>53493</v>
      </c>
      <c r="B7220" s="10" t="n">
        <v>5</v>
      </c>
      <c r="C7220" s="7" t="n">
        <v>30</v>
      </c>
      <c r="D7220" s="7" t="n">
        <v>2</v>
      </c>
      <c r="E7220" s="7" t="n">
        <v>8</v>
      </c>
      <c r="F7220" s="7" t="n">
        <v>1</v>
      </c>
      <c r="G7220" s="11" t="n">
        <f t="normal" ca="1">A7234</f>
        <v>0</v>
      </c>
    </row>
    <row r="7221" spans="1:12">
      <c r="A7221" t="s">
        <v>4</v>
      </c>
      <c r="B7221" s="4" t="s">
        <v>5</v>
      </c>
      <c r="C7221" s="4" t="s">
        <v>13</v>
      </c>
      <c r="D7221" s="4" t="s">
        <v>10</v>
      </c>
      <c r="E7221" s="4" t="s">
        <v>6</v>
      </c>
    </row>
    <row r="7222" spans="1:12">
      <c r="A7222" t="n">
        <v>53503</v>
      </c>
      <c r="B7222" s="40" t="n">
        <v>51</v>
      </c>
      <c r="C7222" s="7" t="n">
        <v>4</v>
      </c>
      <c r="D7222" s="7" t="n">
        <v>65534</v>
      </c>
      <c r="E7222" s="7" t="s">
        <v>158</v>
      </c>
    </row>
    <row r="7223" spans="1:12">
      <c r="A7223" t="s">
        <v>4</v>
      </c>
      <c r="B7223" s="4" t="s">
        <v>5</v>
      </c>
      <c r="C7223" s="4" t="s">
        <v>10</v>
      </c>
    </row>
    <row r="7224" spans="1:12">
      <c r="A7224" t="n">
        <v>53516</v>
      </c>
      <c r="B7224" s="35" t="n">
        <v>16</v>
      </c>
      <c r="C7224" s="7" t="n">
        <v>0</v>
      </c>
    </row>
    <row r="7225" spans="1:12">
      <c r="A7225" t="s">
        <v>4</v>
      </c>
      <c r="B7225" s="4" t="s">
        <v>5</v>
      </c>
      <c r="C7225" s="4" t="s">
        <v>10</v>
      </c>
      <c r="D7225" s="4" t="s">
        <v>72</v>
      </c>
      <c r="E7225" s="4" t="s">
        <v>13</v>
      </c>
      <c r="F7225" s="4" t="s">
        <v>13</v>
      </c>
      <c r="G7225" s="4" t="s">
        <v>72</v>
      </c>
      <c r="H7225" s="4" t="s">
        <v>13</v>
      </c>
      <c r="I7225" s="4" t="s">
        <v>13</v>
      </c>
      <c r="J7225" s="4" t="s">
        <v>72</v>
      </c>
      <c r="K7225" s="4" t="s">
        <v>13</v>
      </c>
      <c r="L7225" s="4" t="s">
        <v>13</v>
      </c>
    </row>
    <row r="7226" spans="1:12">
      <c r="A7226" t="n">
        <v>53519</v>
      </c>
      <c r="B7226" s="52" t="n">
        <v>26</v>
      </c>
      <c r="C7226" s="7" t="n">
        <v>65534</v>
      </c>
      <c r="D7226" s="7" t="s">
        <v>385</v>
      </c>
      <c r="E7226" s="7" t="n">
        <v>2</v>
      </c>
      <c r="F7226" s="7" t="n">
        <v>3</v>
      </c>
      <c r="G7226" s="7" t="s">
        <v>386</v>
      </c>
      <c r="H7226" s="7" t="n">
        <v>2</v>
      </c>
      <c r="I7226" s="7" t="n">
        <v>3</v>
      </c>
      <c r="J7226" s="7" t="s">
        <v>387</v>
      </c>
      <c r="K7226" s="7" t="n">
        <v>2</v>
      </c>
      <c r="L7226" s="7" t="n">
        <v>0</v>
      </c>
    </row>
    <row r="7227" spans="1:12">
      <c r="A7227" t="s">
        <v>4</v>
      </c>
      <c r="B7227" s="4" t="s">
        <v>5</v>
      </c>
    </row>
    <row r="7228" spans="1:12">
      <c r="A7228" t="n">
        <v>53725</v>
      </c>
      <c r="B7228" s="53" t="n">
        <v>28</v>
      </c>
    </row>
    <row r="7229" spans="1:12">
      <c r="A7229" t="s">
        <v>4</v>
      </c>
      <c r="B7229" s="4" t="s">
        <v>5</v>
      </c>
      <c r="C7229" s="4" t="s">
        <v>10</v>
      </c>
    </row>
    <row r="7230" spans="1:12">
      <c r="A7230" t="n">
        <v>53726</v>
      </c>
      <c r="B7230" s="12" t="n">
        <v>12</v>
      </c>
      <c r="C7230" s="7" t="n">
        <v>2</v>
      </c>
    </row>
    <row r="7231" spans="1:12">
      <c r="A7231" t="s">
        <v>4</v>
      </c>
      <c r="B7231" s="4" t="s">
        <v>5</v>
      </c>
      <c r="C7231" s="4" t="s">
        <v>20</v>
      </c>
    </row>
    <row r="7232" spans="1:12">
      <c r="A7232" t="n">
        <v>53729</v>
      </c>
      <c r="B7232" s="17" t="n">
        <v>3</v>
      </c>
      <c r="C7232" s="11" t="n">
        <f t="normal" ca="1">A7242</f>
        <v>0</v>
      </c>
    </row>
    <row r="7233" spans="1:12">
      <c r="A7233" t="s">
        <v>4</v>
      </c>
      <c r="B7233" s="4" t="s">
        <v>5</v>
      </c>
      <c r="C7233" s="4" t="s">
        <v>13</v>
      </c>
      <c r="D7233" s="4" t="s">
        <v>10</v>
      </c>
      <c r="E7233" s="4" t="s">
        <v>6</v>
      </c>
    </row>
    <row r="7234" spans="1:12">
      <c r="A7234" t="n">
        <v>53734</v>
      </c>
      <c r="B7234" s="40" t="n">
        <v>51</v>
      </c>
      <c r="C7234" s="7" t="n">
        <v>4</v>
      </c>
      <c r="D7234" s="7" t="n">
        <v>65534</v>
      </c>
      <c r="E7234" s="7" t="s">
        <v>158</v>
      </c>
    </row>
    <row r="7235" spans="1:12">
      <c r="A7235" t="s">
        <v>4</v>
      </c>
      <c r="B7235" s="4" t="s">
        <v>5</v>
      </c>
      <c r="C7235" s="4" t="s">
        <v>10</v>
      </c>
    </row>
    <row r="7236" spans="1:12">
      <c r="A7236" t="n">
        <v>53747</v>
      </c>
      <c r="B7236" s="35" t="n">
        <v>16</v>
      </c>
      <c r="C7236" s="7" t="n">
        <v>0</v>
      </c>
    </row>
    <row r="7237" spans="1:12">
      <c r="A7237" t="s">
        <v>4</v>
      </c>
      <c r="B7237" s="4" t="s">
        <v>5</v>
      </c>
      <c r="C7237" s="4" t="s">
        <v>10</v>
      </c>
      <c r="D7237" s="4" t="s">
        <v>72</v>
      </c>
      <c r="E7237" s="4" t="s">
        <v>13</v>
      </c>
      <c r="F7237" s="4" t="s">
        <v>13</v>
      </c>
      <c r="G7237" s="4" t="s">
        <v>72</v>
      </c>
      <c r="H7237" s="4" t="s">
        <v>13</v>
      </c>
      <c r="I7237" s="4" t="s">
        <v>13</v>
      </c>
    </row>
    <row r="7238" spans="1:12">
      <c r="A7238" t="n">
        <v>53750</v>
      </c>
      <c r="B7238" s="52" t="n">
        <v>26</v>
      </c>
      <c r="C7238" s="7" t="n">
        <v>65534</v>
      </c>
      <c r="D7238" s="7" t="s">
        <v>388</v>
      </c>
      <c r="E7238" s="7" t="n">
        <v>2</v>
      </c>
      <c r="F7238" s="7" t="n">
        <v>3</v>
      </c>
      <c r="G7238" s="7" t="s">
        <v>389</v>
      </c>
      <c r="H7238" s="7" t="n">
        <v>2</v>
      </c>
      <c r="I7238" s="7" t="n">
        <v>0</v>
      </c>
    </row>
    <row r="7239" spans="1:12">
      <c r="A7239" t="s">
        <v>4</v>
      </c>
      <c r="B7239" s="4" t="s">
        <v>5</v>
      </c>
    </row>
    <row r="7240" spans="1:12">
      <c r="A7240" t="n">
        <v>53846</v>
      </c>
      <c r="B7240" s="53" t="n">
        <v>28</v>
      </c>
    </row>
    <row r="7241" spans="1:12">
      <c r="A7241" t="s">
        <v>4</v>
      </c>
      <c r="B7241" s="4" t="s">
        <v>5</v>
      </c>
      <c r="C7241" s="4" t="s">
        <v>20</v>
      </c>
    </row>
    <row r="7242" spans="1:12">
      <c r="A7242" t="n">
        <v>53847</v>
      </c>
      <c r="B7242" s="17" t="n">
        <v>3</v>
      </c>
      <c r="C7242" s="11" t="n">
        <f t="normal" ca="1">A7742</f>
        <v>0</v>
      </c>
    </row>
    <row r="7243" spans="1:12">
      <c r="A7243" t="s">
        <v>4</v>
      </c>
      <c r="B7243" s="4" t="s">
        <v>5</v>
      </c>
      <c r="C7243" s="4" t="s">
        <v>13</v>
      </c>
      <c r="D7243" s="4" t="s">
        <v>10</v>
      </c>
      <c r="E7243" s="4" t="s">
        <v>13</v>
      </c>
      <c r="F7243" s="4" t="s">
        <v>20</v>
      </c>
    </row>
    <row r="7244" spans="1:12">
      <c r="A7244" t="n">
        <v>53852</v>
      </c>
      <c r="B7244" s="10" t="n">
        <v>5</v>
      </c>
      <c r="C7244" s="7" t="n">
        <v>30</v>
      </c>
      <c r="D7244" s="7" t="n">
        <v>8953</v>
      </c>
      <c r="E7244" s="7" t="n">
        <v>1</v>
      </c>
      <c r="F7244" s="11" t="n">
        <f t="normal" ca="1">A7292</f>
        <v>0</v>
      </c>
    </row>
    <row r="7245" spans="1:12">
      <c r="A7245" t="s">
        <v>4</v>
      </c>
      <c r="B7245" s="4" t="s">
        <v>5</v>
      </c>
      <c r="C7245" s="4" t="s">
        <v>10</v>
      </c>
      <c r="D7245" s="4" t="s">
        <v>13</v>
      </c>
      <c r="E7245" s="4" t="s">
        <v>13</v>
      </c>
      <c r="F7245" s="4" t="s">
        <v>6</v>
      </c>
    </row>
    <row r="7246" spans="1:12">
      <c r="A7246" t="n">
        <v>53861</v>
      </c>
      <c r="B7246" s="22" t="n">
        <v>20</v>
      </c>
      <c r="C7246" s="7" t="n">
        <v>65534</v>
      </c>
      <c r="D7246" s="7" t="n">
        <v>3</v>
      </c>
      <c r="E7246" s="7" t="n">
        <v>10</v>
      </c>
      <c r="F7246" s="7" t="s">
        <v>201</v>
      </c>
    </row>
    <row r="7247" spans="1:12">
      <c r="A7247" t="s">
        <v>4</v>
      </c>
      <c r="B7247" s="4" t="s">
        <v>5</v>
      </c>
      <c r="C7247" s="4" t="s">
        <v>10</v>
      </c>
    </row>
    <row r="7248" spans="1:12">
      <c r="A7248" t="n">
        <v>53882</v>
      </c>
      <c r="B7248" s="35" t="n">
        <v>16</v>
      </c>
      <c r="C7248" s="7" t="n">
        <v>0</v>
      </c>
    </row>
    <row r="7249" spans="1:9">
      <c r="A7249" t="s">
        <v>4</v>
      </c>
      <c r="B7249" s="4" t="s">
        <v>5</v>
      </c>
      <c r="C7249" s="4" t="s">
        <v>13</v>
      </c>
      <c r="D7249" s="4" t="s">
        <v>10</v>
      </c>
    </row>
    <row r="7250" spans="1:9">
      <c r="A7250" t="n">
        <v>53885</v>
      </c>
      <c r="B7250" s="27" t="n">
        <v>22</v>
      </c>
      <c r="C7250" s="7" t="n">
        <v>10</v>
      </c>
      <c r="D7250" s="7" t="n">
        <v>0</v>
      </c>
    </row>
    <row r="7251" spans="1:9">
      <c r="A7251" t="s">
        <v>4</v>
      </c>
      <c r="B7251" s="4" t="s">
        <v>5</v>
      </c>
      <c r="C7251" s="4" t="s">
        <v>13</v>
      </c>
      <c r="D7251" s="4" t="s">
        <v>10</v>
      </c>
      <c r="E7251" s="4" t="s">
        <v>13</v>
      </c>
      <c r="F7251" s="4" t="s">
        <v>13</v>
      </c>
      <c r="G7251" s="4" t="s">
        <v>20</v>
      </c>
    </row>
    <row r="7252" spans="1:9">
      <c r="A7252" t="n">
        <v>53889</v>
      </c>
      <c r="B7252" s="10" t="n">
        <v>5</v>
      </c>
      <c r="C7252" s="7" t="n">
        <v>30</v>
      </c>
      <c r="D7252" s="7" t="n">
        <v>2</v>
      </c>
      <c r="E7252" s="7" t="n">
        <v>8</v>
      </c>
      <c r="F7252" s="7" t="n">
        <v>1</v>
      </c>
      <c r="G7252" s="11" t="n">
        <f t="normal" ca="1">A7282</f>
        <v>0</v>
      </c>
    </row>
    <row r="7253" spans="1:9">
      <c r="A7253" t="s">
        <v>4</v>
      </c>
      <c r="B7253" s="4" t="s">
        <v>5</v>
      </c>
      <c r="C7253" s="4" t="s">
        <v>13</v>
      </c>
      <c r="D7253" s="4" t="s">
        <v>10</v>
      </c>
      <c r="E7253" s="4" t="s">
        <v>6</v>
      </c>
    </row>
    <row r="7254" spans="1:9">
      <c r="A7254" t="n">
        <v>53899</v>
      </c>
      <c r="B7254" s="40" t="n">
        <v>51</v>
      </c>
      <c r="C7254" s="7" t="n">
        <v>4</v>
      </c>
      <c r="D7254" s="7" t="n">
        <v>65534</v>
      </c>
      <c r="E7254" s="7" t="s">
        <v>158</v>
      </c>
    </row>
    <row r="7255" spans="1:9">
      <c r="A7255" t="s">
        <v>4</v>
      </c>
      <c r="B7255" s="4" t="s">
        <v>5</v>
      </c>
      <c r="C7255" s="4" t="s">
        <v>10</v>
      </c>
    </row>
    <row r="7256" spans="1:9">
      <c r="A7256" t="n">
        <v>53912</v>
      </c>
      <c r="B7256" s="35" t="n">
        <v>16</v>
      </c>
      <c r="C7256" s="7" t="n">
        <v>0</v>
      </c>
    </row>
    <row r="7257" spans="1:9">
      <c r="A7257" t="s">
        <v>4</v>
      </c>
      <c r="B7257" s="4" t="s">
        <v>5</v>
      </c>
      <c r="C7257" s="4" t="s">
        <v>10</v>
      </c>
      <c r="D7257" s="4" t="s">
        <v>72</v>
      </c>
      <c r="E7257" s="4" t="s">
        <v>13</v>
      </c>
      <c r="F7257" s="4" t="s">
        <v>13</v>
      </c>
      <c r="G7257" s="4" t="s">
        <v>72</v>
      </c>
      <c r="H7257" s="4" t="s">
        <v>13</v>
      </c>
      <c r="I7257" s="4" t="s">
        <v>13</v>
      </c>
      <c r="J7257" s="4" t="s">
        <v>72</v>
      </c>
      <c r="K7257" s="4" t="s">
        <v>13</v>
      </c>
      <c r="L7257" s="4" t="s">
        <v>13</v>
      </c>
      <c r="M7257" s="4" t="s">
        <v>72</v>
      </c>
      <c r="N7257" s="4" t="s">
        <v>13</v>
      </c>
      <c r="O7257" s="4" t="s">
        <v>13</v>
      </c>
    </row>
    <row r="7258" spans="1:9">
      <c r="A7258" t="n">
        <v>53915</v>
      </c>
      <c r="B7258" s="52" t="n">
        <v>26</v>
      </c>
      <c r="C7258" s="7" t="n">
        <v>65534</v>
      </c>
      <c r="D7258" s="7" t="s">
        <v>390</v>
      </c>
      <c r="E7258" s="7" t="n">
        <v>2</v>
      </c>
      <c r="F7258" s="7" t="n">
        <v>3</v>
      </c>
      <c r="G7258" s="7" t="s">
        <v>391</v>
      </c>
      <c r="H7258" s="7" t="n">
        <v>2</v>
      </c>
      <c r="I7258" s="7" t="n">
        <v>3</v>
      </c>
      <c r="J7258" s="7" t="s">
        <v>392</v>
      </c>
      <c r="K7258" s="7" t="n">
        <v>2</v>
      </c>
      <c r="L7258" s="7" t="n">
        <v>3</v>
      </c>
      <c r="M7258" s="7" t="s">
        <v>393</v>
      </c>
      <c r="N7258" s="7" t="n">
        <v>2</v>
      </c>
      <c r="O7258" s="7" t="n">
        <v>0</v>
      </c>
    </row>
    <row r="7259" spans="1:9">
      <c r="A7259" t="s">
        <v>4</v>
      </c>
      <c r="B7259" s="4" t="s">
        <v>5</v>
      </c>
    </row>
    <row r="7260" spans="1:9">
      <c r="A7260" t="n">
        <v>54287</v>
      </c>
      <c r="B7260" s="53" t="n">
        <v>28</v>
      </c>
    </row>
    <row r="7261" spans="1:9">
      <c r="A7261" t="s">
        <v>4</v>
      </c>
      <c r="B7261" s="4" t="s">
        <v>5</v>
      </c>
      <c r="C7261" s="4" t="s">
        <v>13</v>
      </c>
      <c r="D7261" s="4" t="s">
        <v>10</v>
      </c>
      <c r="E7261" s="4" t="s">
        <v>6</v>
      </c>
    </row>
    <row r="7262" spans="1:9">
      <c r="A7262" t="n">
        <v>54288</v>
      </c>
      <c r="B7262" s="40" t="n">
        <v>51</v>
      </c>
      <c r="C7262" s="7" t="n">
        <v>4</v>
      </c>
      <c r="D7262" s="7" t="n">
        <v>0</v>
      </c>
      <c r="E7262" s="7" t="s">
        <v>173</v>
      </c>
    </row>
    <row r="7263" spans="1:9">
      <c r="A7263" t="s">
        <v>4</v>
      </c>
      <c r="B7263" s="4" t="s">
        <v>5</v>
      </c>
      <c r="C7263" s="4" t="s">
        <v>10</v>
      </c>
    </row>
    <row r="7264" spans="1:9">
      <c r="A7264" t="n">
        <v>54302</v>
      </c>
      <c r="B7264" s="35" t="n">
        <v>16</v>
      </c>
      <c r="C7264" s="7" t="n">
        <v>0</v>
      </c>
    </row>
    <row r="7265" spans="1:15">
      <c r="A7265" t="s">
        <v>4</v>
      </c>
      <c r="B7265" s="4" t="s">
        <v>5</v>
      </c>
      <c r="C7265" s="4" t="s">
        <v>10</v>
      </c>
      <c r="D7265" s="4" t="s">
        <v>72</v>
      </c>
      <c r="E7265" s="4" t="s">
        <v>13</v>
      </c>
      <c r="F7265" s="4" t="s">
        <v>13</v>
      </c>
      <c r="G7265" s="4" t="s">
        <v>72</v>
      </c>
      <c r="H7265" s="4" t="s">
        <v>13</v>
      </c>
      <c r="I7265" s="4" t="s">
        <v>13</v>
      </c>
    </row>
    <row r="7266" spans="1:15">
      <c r="A7266" t="n">
        <v>54305</v>
      </c>
      <c r="B7266" s="52" t="n">
        <v>26</v>
      </c>
      <c r="C7266" s="7" t="n">
        <v>0</v>
      </c>
      <c r="D7266" s="7" t="s">
        <v>394</v>
      </c>
      <c r="E7266" s="7" t="n">
        <v>2</v>
      </c>
      <c r="F7266" s="7" t="n">
        <v>3</v>
      </c>
      <c r="G7266" s="7" t="s">
        <v>395</v>
      </c>
      <c r="H7266" s="7" t="n">
        <v>2</v>
      </c>
      <c r="I7266" s="7" t="n">
        <v>0</v>
      </c>
    </row>
    <row r="7267" spans="1:15">
      <c r="A7267" t="s">
        <v>4</v>
      </c>
      <c r="B7267" s="4" t="s">
        <v>5</v>
      </c>
    </row>
    <row r="7268" spans="1:15">
      <c r="A7268" t="n">
        <v>54397</v>
      </c>
      <c r="B7268" s="53" t="n">
        <v>28</v>
      </c>
    </row>
    <row r="7269" spans="1:15">
      <c r="A7269" t="s">
        <v>4</v>
      </c>
      <c r="B7269" s="4" t="s">
        <v>5</v>
      </c>
      <c r="C7269" s="4" t="s">
        <v>13</v>
      </c>
      <c r="D7269" s="4" t="s">
        <v>10</v>
      </c>
      <c r="E7269" s="4" t="s">
        <v>6</v>
      </c>
    </row>
    <row r="7270" spans="1:15">
      <c r="A7270" t="n">
        <v>54398</v>
      </c>
      <c r="B7270" s="40" t="n">
        <v>51</v>
      </c>
      <c r="C7270" s="7" t="n">
        <v>4</v>
      </c>
      <c r="D7270" s="7" t="n">
        <v>65534</v>
      </c>
      <c r="E7270" s="7" t="s">
        <v>158</v>
      </c>
    </row>
    <row r="7271" spans="1:15">
      <c r="A7271" t="s">
        <v>4</v>
      </c>
      <c r="B7271" s="4" t="s">
        <v>5</v>
      </c>
      <c r="C7271" s="4" t="s">
        <v>10</v>
      </c>
    </row>
    <row r="7272" spans="1:15">
      <c r="A7272" t="n">
        <v>54411</v>
      </c>
      <c r="B7272" s="35" t="n">
        <v>16</v>
      </c>
      <c r="C7272" s="7" t="n">
        <v>0</v>
      </c>
    </row>
    <row r="7273" spans="1:15">
      <c r="A7273" t="s">
        <v>4</v>
      </c>
      <c r="B7273" s="4" t="s">
        <v>5</v>
      </c>
      <c r="C7273" s="4" t="s">
        <v>10</v>
      </c>
      <c r="D7273" s="4" t="s">
        <v>72</v>
      </c>
      <c r="E7273" s="4" t="s">
        <v>13</v>
      </c>
      <c r="F7273" s="4" t="s">
        <v>13</v>
      </c>
    </row>
    <row r="7274" spans="1:15">
      <c r="A7274" t="n">
        <v>54414</v>
      </c>
      <c r="B7274" s="52" t="n">
        <v>26</v>
      </c>
      <c r="C7274" s="7" t="n">
        <v>65534</v>
      </c>
      <c r="D7274" s="7" t="s">
        <v>396</v>
      </c>
      <c r="E7274" s="7" t="n">
        <v>2</v>
      </c>
      <c r="F7274" s="7" t="n">
        <v>0</v>
      </c>
    </row>
    <row r="7275" spans="1:15">
      <c r="A7275" t="s">
        <v>4</v>
      </c>
      <c r="B7275" s="4" t="s">
        <v>5</v>
      </c>
    </row>
    <row r="7276" spans="1:15">
      <c r="A7276" t="n">
        <v>54443</v>
      </c>
      <c r="B7276" s="53" t="n">
        <v>28</v>
      </c>
    </row>
    <row r="7277" spans="1:15">
      <c r="A7277" t="s">
        <v>4</v>
      </c>
      <c r="B7277" s="4" t="s">
        <v>5</v>
      </c>
      <c r="C7277" s="4" t="s">
        <v>10</v>
      </c>
    </row>
    <row r="7278" spans="1:15">
      <c r="A7278" t="n">
        <v>54444</v>
      </c>
      <c r="B7278" s="12" t="n">
        <v>12</v>
      </c>
      <c r="C7278" s="7" t="n">
        <v>2</v>
      </c>
    </row>
    <row r="7279" spans="1:15">
      <c r="A7279" t="s">
        <v>4</v>
      </c>
      <c r="B7279" s="4" t="s">
        <v>5</v>
      </c>
      <c r="C7279" s="4" t="s">
        <v>20</v>
      </c>
    </row>
    <row r="7280" spans="1:15">
      <c r="A7280" t="n">
        <v>54447</v>
      </c>
      <c r="B7280" s="17" t="n">
        <v>3</v>
      </c>
      <c r="C7280" s="11" t="n">
        <f t="normal" ca="1">A7290</f>
        <v>0</v>
      </c>
    </row>
    <row r="7281" spans="1:9">
      <c r="A7281" t="s">
        <v>4</v>
      </c>
      <c r="B7281" s="4" t="s">
        <v>5</v>
      </c>
      <c r="C7281" s="4" t="s">
        <v>13</v>
      </c>
      <c r="D7281" s="4" t="s">
        <v>10</v>
      </c>
      <c r="E7281" s="4" t="s">
        <v>6</v>
      </c>
    </row>
    <row r="7282" spans="1:9">
      <c r="A7282" t="n">
        <v>54452</v>
      </c>
      <c r="B7282" s="40" t="n">
        <v>51</v>
      </c>
      <c r="C7282" s="7" t="n">
        <v>4</v>
      </c>
      <c r="D7282" s="7" t="n">
        <v>65534</v>
      </c>
      <c r="E7282" s="7" t="s">
        <v>158</v>
      </c>
    </row>
    <row r="7283" spans="1:9">
      <c r="A7283" t="s">
        <v>4</v>
      </c>
      <c r="B7283" s="4" t="s">
        <v>5</v>
      </c>
      <c r="C7283" s="4" t="s">
        <v>10</v>
      </c>
    </row>
    <row r="7284" spans="1:9">
      <c r="A7284" t="n">
        <v>54465</v>
      </c>
      <c r="B7284" s="35" t="n">
        <v>16</v>
      </c>
      <c r="C7284" s="7" t="n">
        <v>0</v>
      </c>
    </row>
    <row r="7285" spans="1:9">
      <c r="A7285" t="s">
        <v>4</v>
      </c>
      <c r="B7285" s="4" t="s">
        <v>5</v>
      </c>
      <c r="C7285" s="4" t="s">
        <v>10</v>
      </c>
      <c r="D7285" s="4" t="s">
        <v>72</v>
      </c>
      <c r="E7285" s="4" t="s">
        <v>13</v>
      </c>
      <c r="F7285" s="4" t="s">
        <v>13</v>
      </c>
      <c r="G7285" s="4" t="s">
        <v>72</v>
      </c>
      <c r="H7285" s="4" t="s">
        <v>13</v>
      </c>
      <c r="I7285" s="4" t="s">
        <v>13</v>
      </c>
      <c r="J7285" s="4" t="s">
        <v>72</v>
      </c>
      <c r="K7285" s="4" t="s">
        <v>13</v>
      </c>
      <c r="L7285" s="4" t="s">
        <v>13</v>
      </c>
    </row>
    <row r="7286" spans="1:9">
      <c r="A7286" t="n">
        <v>54468</v>
      </c>
      <c r="B7286" s="52" t="n">
        <v>26</v>
      </c>
      <c r="C7286" s="7" t="n">
        <v>65534</v>
      </c>
      <c r="D7286" s="7" t="s">
        <v>397</v>
      </c>
      <c r="E7286" s="7" t="n">
        <v>2</v>
      </c>
      <c r="F7286" s="7" t="n">
        <v>3</v>
      </c>
      <c r="G7286" s="7" t="s">
        <v>398</v>
      </c>
      <c r="H7286" s="7" t="n">
        <v>2</v>
      </c>
      <c r="I7286" s="7" t="n">
        <v>3</v>
      </c>
      <c r="J7286" s="7" t="s">
        <v>399</v>
      </c>
      <c r="K7286" s="7" t="n">
        <v>2</v>
      </c>
      <c r="L7286" s="7" t="n">
        <v>0</v>
      </c>
    </row>
    <row r="7287" spans="1:9">
      <c r="A7287" t="s">
        <v>4</v>
      </c>
      <c r="B7287" s="4" t="s">
        <v>5</v>
      </c>
    </row>
    <row r="7288" spans="1:9">
      <c r="A7288" t="n">
        <v>54782</v>
      </c>
      <c r="B7288" s="53" t="n">
        <v>28</v>
      </c>
    </row>
    <row r="7289" spans="1:9">
      <c r="A7289" t="s">
        <v>4</v>
      </c>
      <c r="B7289" s="4" t="s">
        <v>5</v>
      </c>
      <c r="C7289" s="4" t="s">
        <v>20</v>
      </c>
    </row>
    <row r="7290" spans="1:9">
      <c r="A7290" t="n">
        <v>54783</v>
      </c>
      <c r="B7290" s="17" t="n">
        <v>3</v>
      </c>
      <c r="C7290" s="11" t="n">
        <f t="normal" ca="1">A7742</f>
        <v>0</v>
      </c>
    </row>
    <row r="7291" spans="1:9">
      <c r="A7291" t="s">
        <v>4</v>
      </c>
      <c r="B7291" s="4" t="s">
        <v>5</v>
      </c>
      <c r="C7291" s="4" t="s">
        <v>13</v>
      </c>
      <c r="D7291" s="4" t="s">
        <v>10</v>
      </c>
      <c r="E7291" s="4" t="s">
        <v>13</v>
      </c>
      <c r="F7291" s="4" t="s">
        <v>20</v>
      </c>
    </row>
    <row r="7292" spans="1:9">
      <c r="A7292" t="n">
        <v>54788</v>
      </c>
      <c r="B7292" s="10" t="n">
        <v>5</v>
      </c>
      <c r="C7292" s="7" t="n">
        <v>30</v>
      </c>
      <c r="D7292" s="7" t="n">
        <v>8950</v>
      </c>
      <c r="E7292" s="7" t="n">
        <v>1</v>
      </c>
      <c r="F7292" s="11" t="n">
        <f t="normal" ca="1">A7344</f>
        <v>0</v>
      </c>
    </row>
    <row r="7293" spans="1:9">
      <c r="A7293" t="s">
        <v>4</v>
      </c>
      <c r="B7293" s="4" t="s">
        <v>5</v>
      </c>
      <c r="C7293" s="4" t="s">
        <v>10</v>
      </c>
      <c r="D7293" s="4" t="s">
        <v>13</v>
      </c>
      <c r="E7293" s="4" t="s">
        <v>13</v>
      </c>
      <c r="F7293" s="4" t="s">
        <v>6</v>
      </c>
    </row>
    <row r="7294" spans="1:9">
      <c r="A7294" t="n">
        <v>54797</v>
      </c>
      <c r="B7294" s="22" t="n">
        <v>20</v>
      </c>
      <c r="C7294" s="7" t="n">
        <v>65534</v>
      </c>
      <c r="D7294" s="7" t="n">
        <v>3</v>
      </c>
      <c r="E7294" s="7" t="n">
        <v>10</v>
      </c>
      <c r="F7294" s="7" t="s">
        <v>201</v>
      </c>
    </row>
    <row r="7295" spans="1:9">
      <c r="A7295" t="s">
        <v>4</v>
      </c>
      <c r="B7295" s="4" t="s">
        <v>5</v>
      </c>
      <c r="C7295" s="4" t="s">
        <v>10</v>
      </c>
    </row>
    <row r="7296" spans="1:9">
      <c r="A7296" t="n">
        <v>54818</v>
      </c>
      <c r="B7296" s="35" t="n">
        <v>16</v>
      </c>
      <c r="C7296" s="7" t="n">
        <v>0</v>
      </c>
    </row>
    <row r="7297" spans="1:12">
      <c r="A7297" t="s">
        <v>4</v>
      </c>
      <c r="B7297" s="4" t="s">
        <v>5</v>
      </c>
      <c r="C7297" s="4" t="s">
        <v>13</v>
      </c>
      <c r="D7297" s="4" t="s">
        <v>10</v>
      </c>
    </row>
    <row r="7298" spans="1:12">
      <c r="A7298" t="n">
        <v>54821</v>
      </c>
      <c r="B7298" s="27" t="n">
        <v>22</v>
      </c>
      <c r="C7298" s="7" t="n">
        <v>10</v>
      </c>
      <c r="D7298" s="7" t="n">
        <v>0</v>
      </c>
    </row>
    <row r="7299" spans="1:12">
      <c r="A7299" t="s">
        <v>4</v>
      </c>
      <c r="B7299" s="4" t="s">
        <v>5</v>
      </c>
      <c r="C7299" s="4" t="s">
        <v>13</v>
      </c>
      <c r="D7299" s="4" t="s">
        <v>10</v>
      </c>
      <c r="E7299" s="4" t="s">
        <v>13</v>
      </c>
      <c r="F7299" s="4" t="s">
        <v>13</v>
      </c>
      <c r="G7299" s="4" t="s">
        <v>20</v>
      </c>
    </row>
    <row r="7300" spans="1:12">
      <c r="A7300" t="n">
        <v>54825</v>
      </c>
      <c r="B7300" s="10" t="n">
        <v>5</v>
      </c>
      <c r="C7300" s="7" t="n">
        <v>30</v>
      </c>
      <c r="D7300" s="7" t="n">
        <v>2</v>
      </c>
      <c r="E7300" s="7" t="n">
        <v>8</v>
      </c>
      <c r="F7300" s="7" t="n">
        <v>1</v>
      </c>
      <c r="G7300" s="11" t="n">
        <f t="normal" ca="1">A7334</f>
        <v>0</v>
      </c>
    </row>
    <row r="7301" spans="1:12">
      <c r="A7301" t="s">
        <v>4</v>
      </c>
      <c r="B7301" s="4" t="s">
        <v>5</v>
      </c>
      <c r="C7301" s="4" t="s">
        <v>13</v>
      </c>
      <c r="D7301" s="4" t="s">
        <v>10</v>
      </c>
      <c r="E7301" s="4" t="s">
        <v>6</v>
      </c>
    </row>
    <row r="7302" spans="1:12">
      <c r="A7302" t="n">
        <v>54835</v>
      </c>
      <c r="B7302" s="40" t="n">
        <v>51</v>
      </c>
      <c r="C7302" s="7" t="n">
        <v>4</v>
      </c>
      <c r="D7302" s="7" t="n">
        <v>65534</v>
      </c>
      <c r="E7302" s="7" t="s">
        <v>158</v>
      </c>
    </row>
    <row r="7303" spans="1:12">
      <c r="A7303" t="s">
        <v>4</v>
      </c>
      <c r="B7303" s="4" t="s">
        <v>5</v>
      </c>
      <c r="C7303" s="4" t="s">
        <v>10</v>
      </c>
    </row>
    <row r="7304" spans="1:12">
      <c r="A7304" t="n">
        <v>54848</v>
      </c>
      <c r="B7304" s="35" t="n">
        <v>16</v>
      </c>
      <c r="C7304" s="7" t="n">
        <v>0</v>
      </c>
    </row>
    <row r="7305" spans="1:12">
      <c r="A7305" t="s">
        <v>4</v>
      </c>
      <c r="B7305" s="4" t="s">
        <v>5</v>
      </c>
      <c r="C7305" s="4" t="s">
        <v>10</v>
      </c>
      <c r="D7305" s="4" t="s">
        <v>72</v>
      </c>
      <c r="E7305" s="4" t="s">
        <v>13</v>
      </c>
      <c r="F7305" s="4" t="s">
        <v>13</v>
      </c>
      <c r="G7305" s="4" t="s">
        <v>72</v>
      </c>
      <c r="H7305" s="4" t="s">
        <v>13</v>
      </c>
      <c r="I7305" s="4" t="s">
        <v>13</v>
      </c>
      <c r="J7305" s="4" t="s">
        <v>72</v>
      </c>
      <c r="K7305" s="4" t="s">
        <v>13</v>
      </c>
      <c r="L7305" s="4" t="s">
        <v>13</v>
      </c>
    </row>
    <row r="7306" spans="1:12">
      <c r="A7306" t="n">
        <v>54851</v>
      </c>
      <c r="B7306" s="52" t="n">
        <v>26</v>
      </c>
      <c r="C7306" s="7" t="n">
        <v>65534</v>
      </c>
      <c r="D7306" s="7" t="s">
        <v>400</v>
      </c>
      <c r="E7306" s="7" t="n">
        <v>2</v>
      </c>
      <c r="F7306" s="7" t="n">
        <v>3</v>
      </c>
      <c r="G7306" s="7" t="s">
        <v>401</v>
      </c>
      <c r="H7306" s="7" t="n">
        <v>2</v>
      </c>
      <c r="I7306" s="7" t="n">
        <v>3</v>
      </c>
      <c r="J7306" s="7" t="s">
        <v>402</v>
      </c>
      <c r="K7306" s="7" t="n">
        <v>2</v>
      </c>
      <c r="L7306" s="7" t="n">
        <v>0</v>
      </c>
    </row>
    <row r="7307" spans="1:12">
      <c r="A7307" t="s">
        <v>4</v>
      </c>
      <c r="B7307" s="4" t="s">
        <v>5</v>
      </c>
    </row>
    <row r="7308" spans="1:12">
      <c r="A7308" t="n">
        <v>55107</v>
      </c>
      <c r="B7308" s="53" t="n">
        <v>28</v>
      </c>
    </row>
    <row r="7309" spans="1:12">
      <c r="A7309" t="s">
        <v>4</v>
      </c>
      <c r="B7309" s="4" t="s">
        <v>5</v>
      </c>
      <c r="C7309" s="4" t="s">
        <v>10</v>
      </c>
      <c r="D7309" s="4" t="s">
        <v>13</v>
      </c>
      <c r="E7309" s="4" t="s">
        <v>22</v>
      </c>
      <c r="F7309" s="4" t="s">
        <v>10</v>
      </c>
    </row>
    <row r="7310" spans="1:12">
      <c r="A7310" t="n">
        <v>55108</v>
      </c>
      <c r="B7310" s="58" t="n">
        <v>59</v>
      </c>
      <c r="C7310" s="7" t="n">
        <v>61456</v>
      </c>
      <c r="D7310" s="7" t="n">
        <v>6</v>
      </c>
      <c r="E7310" s="7" t="n">
        <v>0</v>
      </c>
      <c r="F7310" s="7" t="n">
        <v>0</v>
      </c>
    </row>
    <row r="7311" spans="1:12">
      <c r="A7311" t="s">
        <v>4</v>
      </c>
      <c r="B7311" s="4" t="s">
        <v>5</v>
      </c>
      <c r="C7311" s="4" t="s">
        <v>10</v>
      </c>
    </row>
    <row r="7312" spans="1:12">
      <c r="A7312" t="n">
        <v>55118</v>
      </c>
      <c r="B7312" s="35" t="n">
        <v>16</v>
      </c>
      <c r="C7312" s="7" t="n">
        <v>1300</v>
      </c>
    </row>
    <row r="7313" spans="1:12">
      <c r="A7313" t="s">
        <v>4</v>
      </c>
      <c r="B7313" s="4" t="s">
        <v>5</v>
      </c>
      <c r="C7313" s="4" t="s">
        <v>13</v>
      </c>
      <c r="D7313" s="4" t="s">
        <v>10</v>
      </c>
      <c r="E7313" s="4" t="s">
        <v>6</v>
      </c>
    </row>
    <row r="7314" spans="1:12">
      <c r="A7314" t="n">
        <v>55121</v>
      </c>
      <c r="B7314" s="40" t="n">
        <v>51</v>
      </c>
      <c r="C7314" s="7" t="n">
        <v>4</v>
      </c>
      <c r="D7314" s="7" t="n">
        <v>65534</v>
      </c>
      <c r="E7314" s="7" t="s">
        <v>158</v>
      </c>
    </row>
    <row r="7315" spans="1:12">
      <c r="A7315" t="s">
        <v>4</v>
      </c>
      <c r="B7315" s="4" t="s">
        <v>5</v>
      </c>
      <c r="C7315" s="4" t="s">
        <v>10</v>
      </c>
    </row>
    <row r="7316" spans="1:12">
      <c r="A7316" t="n">
        <v>55134</v>
      </c>
      <c r="B7316" s="35" t="n">
        <v>16</v>
      </c>
      <c r="C7316" s="7" t="n">
        <v>0</v>
      </c>
    </row>
    <row r="7317" spans="1:12">
      <c r="A7317" t="s">
        <v>4</v>
      </c>
      <c r="B7317" s="4" t="s">
        <v>5</v>
      </c>
      <c r="C7317" s="4" t="s">
        <v>10</v>
      </c>
      <c r="D7317" s="4" t="s">
        <v>72</v>
      </c>
      <c r="E7317" s="4" t="s">
        <v>13</v>
      </c>
      <c r="F7317" s="4" t="s">
        <v>13</v>
      </c>
    </row>
    <row r="7318" spans="1:12">
      <c r="A7318" t="n">
        <v>55137</v>
      </c>
      <c r="B7318" s="52" t="n">
        <v>26</v>
      </c>
      <c r="C7318" s="7" t="n">
        <v>65534</v>
      </c>
      <c r="D7318" s="7" t="s">
        <v>403</v>
      </c>
      <c r="E7318" s="7" t="n">
        <v>2</v>
      </c>
      <c r="F7318" s="7" t="n">
        <v>0</v>
      </c>
    </row>
    <row r="7319" spans="1:12">
      <c r="A7319" t="s">
        <v>4</v>
      </c>
      <c r="B7319" s="4" t="s">
        <v>5</v>
      </c>
    </row>
    <row r="7320" spans="1:12">
      <c r="A7320" t="n">
        <v>55173</v>
      </c>
      <c r="B7320" s="53" t="n">
        <v>28</v>
      </c>
    </row>
    <row r="7321" spans="1:12">
      <c r="A7321" t="s">
        <v>4</v>
      </c>
      <c r="B7321" s="4" t="s">
        <v>5</v>
      </c>
      <c r="C7321" s="4" t="s">
        <v>13</v>
      </c>
      <c r="D7321" s="4" t="s">
        <v>10</v>
      </c>
      <c r="E7321" s="4" t="s">
        <v>6</v>
      </c>
    </row>
    <row r="7322" spans="1:12">
      <c r="A7322" t="n">
        <v>55174</v>
      </c>
      <c r="B7322" s="40" t="n">
        <v>51</v>
      </c>
      <c r="C7322" s="7" t="n">
        <v>4</v>
      </c>
      <c r="D7322" s="7" t="n">
        <v>0</v>
      </c>
      <c r="E7322" s="7" t="s">
        <v>219</v>
      </c>
    </row>
    <row r="7323" spans="1:12">
      <c r="A7323" t="s">
        <v>4</v>
      </c>
      <c r="B7323" s="4" t="s">
        <v>5</v>
      </c>
      <c r="C7323" s="4" t="s">
        <v>10</v>
      </c>
    </row>
    <row r="7324" spans="1:12">
      <c r="A7324" t="n">
        <v>55188</v>
      </c>
      <c r="B7324" s="35" t="n">
        <v>16</v>
      </c>
      <c r="C7324" s="7" t="n">
        <v>0</v>
      </c>
    </row>
    <row r="7325" spans="1:12">
      <c r="A7325" t="s">
        <v>4</v>
      </c>
      <c r="B7325" s="4" t="s">
        <v>5</v>
      </c>
      <c r="C7325" s="4" t="s">
        <v>10</v>
      </c>
      <c r="D7325" s="4" t="s">
        <v>72</v>
      </c>
      <c r="E7325" s="4" t="s">
        <v>13</v>
      </c>
      <c r="F7325" s="4" t="s">
        <v>13</v>
      </c>
    </row>
    <row r="7326" spans="1:12">
      <c r="A7326" t="n">
        <v>55191</v>
      </c>
      <c r="B7326" s="52" t="n">
        <v>26</v>
      </c>
      <c r="C7326" s="7" t="n">
        <v>0</v>
      </c>
      <c r="D7326" s="7" t="s">
        <v>404</v>
      </c>
      <c r="E7326" s="7" t="n">
        <v>2</v>
      </c>
      <c r="F7326" s="7" t="n">
        <v>0</v>
      </c>
    </row>
    <row r="7327" spans="1:12">
      <c r="A7327" t="s">
        <v>4</v>
      </c>
      <c r="B7327" s="4" t="s">
        <v>5</v>
      </c>
    </row>
    <row r="7328" spans="1:12">
      <c r="A7328" t="n">
        <v>55256</v>
      </c>
      <c r="B7328" s="53" t="n">
        <v>28</v>
      </c>
    </row>
    <row r="7329" spans="1:6">
      <c r="A7329" t="s">
        <v>4</v>
      </c>
      <c r="B7329" s="4" t="s">
        <v>5</v>
      </c>
      <c r="C7329" s="4" t="s">
        <v>10</v>
      </c>
    </row>
    <row r="7330" spans="1:6">
      <c r="A7330" t="n">
        <v>55257</v>
      </c>
      <c r="B7330" s="12" t="n">
        <v>12</v>
      </c>
      <c r="C7330" s="7" t="n">
        <v>2</v>
      </c>
    </row>
    <row r="7331" spans="1:6">
      <c r="A7331" t="s">
        <v>4</v>
      </c>
      <c r="B7331" s="4" t="s">
        <v>5</v>
      </c>
      <c r="C7331" s="4" t="s">
        <v>20</v>
      </c>
    </row>
    <row r="7332" spans="1:6">
      <c r="A7332" t="n">
        <v>55260</v>
      </c>
      <c r="B7332" s="17" t="n">
        <v>3</v>
      </c>
      <c r="C7332" s="11" t="n">
        <f t="normal" ca="1">A7342</f>
        <v>0</v>
      </c>
    </row>
    <row r="7333" spans="1:6">
      <c r="A7333" t="s">
        <v>4</v>
      </c>
      <c r="B7333" s="4" t="s">
        <v>5</v>
      </c>
      <c r="C7333" s="4" t="s">
        <v>13</v>
      </c>
      <c r="D7333" s="4" t="s">
        <v>10</v>
      </c>
      <c r="E7333" s="4" t="s">
        <v>6</v>
      </c>
    </row>
    <row r="7334" spans="1:6">
      <c r="A7334" t="n">
        <v>55265</v>
      </c>
      <c r="B7334" s="40" t="n">
        <v>51</v>
      </c>
      <c r="C7334" s="7" t="n">
        <v>4</v>
      </c>
      <c r="D7334" s="7" t="n">
        <v>65534</v>
      </c>
      <c r="E7334" s="7" t="s">
        <v>158</v>
      </c>
    </row>
    <row r="7335" spans="1:6">
      <c r="A7335" t="s">
        <v>4</v>
      </c>
      <c r="B7335" s="4" t="s">
        <v>5</v>
      </c>
      <c r="C7335" s="4" t="s">
        <v>10</v>
      </c>
    </row>
    <row r="7336" spans="1:6">
      <c r="A7336" t="n">
        <v>55278</v>
      </c>
      <c r="B7336" s="35" t="n">
        <v>16</v>
      </c>
      <c r="C7336" s="7" t="n">
        <v>0</v>
      </c>
    </row>
    <row r="7337" spans="1:6">
      <c r="A7337" t="s">
        <v>4</v>
      </c>
      <c r="B7337" s="4" t="s">
        <v>5</v>
      </c>
      <c r="C7337" s="4" t="s">
        <v>10</v>
      </c>
      <c r="D7337" s="4" t="s">
        <v>72</v>
      </c>
      <c r="E7337" s="4" t="s">
        <v>13</v>
      </c>
      <c r="F7337" s="4" t="s">
        <v>13</v>
      </c>
      <c r="G7337" s="4" t="s">
        <v>72</v>
      </c>
      <c r="H7337" s="4" t="s">
        <v>13</v>
      </c>
      <c r="I7337" s="4" t="s">
        <v>13</v>
      </c>
      <c r="J7337" s="4" t="s">
        <v>72</v>
      </c>
      <c r="K7337" s="4" t="s">
        <v>13</v>
      </c>
      <c r="L7337" s="4" t="s">
        <v>13</v>
      </c>
    </row>
    <row r="7338" spans="1:6">
      <c r="A7338" t="n">
        <v>55281</v>
      </c>
      <c r="B7338" s="52" t="n">
        <v>26</v>
      </c>
      <c r="C7338" s="7" t="n">
        <v>65534</v>
      </c>
      <c r="D7338" s="7" t="s">
        <v>405</v>
      </c>
      <c r="E7338" s="7" t="n">
        <v>2</v>
      </c>
      <c r="F7338" s="7" t="n">
        <v>3</v>
      </c>
      <c r="G7338" s="7" t="s">
        <v>406</v>
      </c>
      <c r="H7338" s="7" t="n">
        <v>2</v>
      </c>
      <c r="I7338" s="7" t="n">
        <v>3</v>
      </c>
      <c r="J7338" s="7" t="s">
        <v>407</v>
      </c>
      <c r="K7338" s="7" t="n">
        <v>2</v>
      </c>
      <c r="L7338" s="7" t="n">
        <v>0</v>
      </c>
    </row>
    <row r="7339" spans="1:6">
      <c r="A7339" t="s">
        <v>4</v>
      </c>
      <c r="B7339" s="4" t="s">
        <v>5</v>
      </c>
    </row>
    <row r="7340" spans="1:6">
      <c r="A7340" t="n">
        <v>55580</v>
      </c>
      <c r="B7340" s="53" t="n">
        <v>28</v>
      </c>
    </row>
    <row r="7341" spans="1:6">
      <c r="A7341" t="s">
        <v>4</v>
      </c>
      <c r="B7341" s="4" t="s">
        <v>5</v>
      </c>
      <c r="C7341" s="4" t="s">
        <v>20</v>
      </c>
    </row>
    <row r="7342" spans="1:6">
      <c r="A7342" t="n">
        <v>55581</v>
      </c>
      <c r="B7342" s="17" t="n">
        <v>3</v>
      </c>
      <c r="C7342" s="11" t="n">
        <f t="normal" ca="1">A7742</f>
        <v>0</v>
      </c>
    </row>
    <row r="7343" spans="1:6">
      <c r="A7343" t="s">
        <v>4</v>
      </c>
      <c r="B7343" s="4" t="s">
        <v>5</v>
      </c>
      <c r="C7343" s="4" t="s">
        <v>13</v>
      </c>
      <c r="D7343" s="4" t="s">
        <v>10</v>
      </c>
      <c r="E7343" s="4" t="s">
        <v>13</v>
      </c>
      <c r="F7343" s="4" t="s">
        <v>20</v>
      </c>
    </row>
    <row r="7344" spans="1:6">
      <c r="A7344" t="n">
        <v>55586</v>
      </c>
      <c r="B7344" s="10" t="n">
        <v>5</v>
      </c>
      <c r="C7344" s="7" t="n">
        <v>30</v>
      </c>
      <c r="D7344" s="7" t="n">
        <v>8949</v>
      </c>
      <c r="E7344" s="7" t="n">
        <v>1</v>
      </c>
      <c r="F7344" s="11" t="n">
        <f t="normal" ca="1">A7488</f>
        <v>0</v>
      </c>
    </row>
    <row r="7345" spans="1:12">
      <c r="A7345" t="s">
        <v>4</v>
      </c>
      <c r="B7345" s="4" t="s">
        <v>5</v>
      </c>
      <c r="C7345" s="4" t="s">
        <v>13</v>
      </c>
      <c r="D7345" s="4" t="s">
        <v>10</v>
      </c>
      <c r="E7345" s="4" t="s">
        <v>13</v>
      </c>
      <c r="F7345" s="4" t="s">
        <v>13</v>
      </c>
      <c r="G7345" s="4" t="s">
        <v>20</v>
      </c>
    </row>
    <row r="7346" spans="1:12">
      <c r="A7346" t="n">
        <v>55595</v>
      </c>
      <c r="B7346" s="10" t="n">
        <v>5</v>
      </c>
      <c r="C7346" s="7" t="n">
        <v>30</v>
      </c>
      <c r="D7346" s="7" t="n">
        <v>8654</v>
      </c>
      <c r="E7346" s="7" t="n">
        <v>8</v>
      </c>
      <c r="F7346" s="7" t="n">
        <v>1</v>
      </c>
      <c r="G7346" s="11" t="n">
        <f t="normal" ca="1">A7420</f>
        <v>0</v>
      </c>
    </row>
    <row r="7347" spans="1:12">
      <c r="A7347" t="s">
        <v>4</v>
      </c>
      <c r="B7347" s="4" t="s">
        <v>5</v>
      </c>
      <c r="C7347" s="4" t="s">
        <v>10</v>
      </c>
      <c r="D7347" s="4" t="s">
        <v>13</v>
      </c>
      <c r="E7347" s="4" t="s">
        <v>13</v>
      </c>
      <c r="F7347" s="4" t="s">
        <v>6</v>
      </c>
    </row>
    <row r="7348" spans="1:12">
      <c r="A7348" t="n">
        <v>55605</v>
      </c>
      <c r="B7348" s="22" t="n">
        <v>20</v>
      </c>
      <c r="C7348" s="7" t="n">
        <v>65534</v>
      </c>
      <c r="D7348" s="7" t="n">
        <v>3</v>
      </c>
      <c r="E7348" s="7" t="n">
        <v>10</v>
      </c>
      <c r="F7348" s="7" t="s">
        <v>201</v>
      </c>
    </row>
    <row r="7349" spans="1:12">
      <c r="A7349" t="s">
        <v>4</v>
      </c>
      <c r="B7349" s="4" t="s">
        <v>5</v>
      </c>
      <c r="C7349" s="4" t="s">
        <v>10</v>
      </c>
    </row>
    <row r="7350" spans="1:12">
      <c r="A7350" t="n">
        <v>55626</v>
      </c>
      <c r="B7350" s="35" t="n">
        <v>16</v>
      </c>
      <c r="C7350" s="7" t="n">
        <v>0</v>
      </c>
    </row>
    <row r="7351" spans="1:12">
      <c r="A7351" t="s">
        <v>4</v>
      </c>
      <c r="B7351" s="4" t="s">
        <v>5</v>
      </c>
      <c r="C7351" s="4" t="s">
        <v>13</v>
      </c>
      <c r="D7351" s="4" t="s">
        <v>9</v>
      </c>
    </row>
    <row r="7352" spans="1:12">
      <c r="A7352" t="n">
        <v>55629</v>
      </c>
      <c r="B7352" s="49" t="n">
        <v>74</v>
      </c>
      <c r="C7352" s="7" t="n">
        <v>48</v>
      </c>
      <c r="D7352" s="7" t="n">
        <v>1088</v>
      </c>
    </row>
    <row r="7353" spans="1:12">
      <c r="A7353" t="s">
        <v>4</v>
      </c>
      <c r="B7353" s="4" t="s">
        <v>5</v>
      </c>
      <c r="C7353" s="4" t="s">
        <v>13</v>
      </c>
      <c r="D7353" s="4" t="s">
        <v>10</v>
      </c>
    </row>
    <row r="7354" spans="1:12">
      <c r="A7354" t="n">
        <v>55635</v>
      </c>
      <c r="B7354" s="27" t="n">
        <v>22</v>
      </c>
      <c r="C7354" s="7" t="n">
        <v>10</v>
      </c>
      <c r="D7354" s="7" t="n">
        <v>0</v>
      </c>
    </row>
    <row r="7355" spans="1:12">
      <c r="A7355" t="s">
        <v>4</v>
      </c>
      <c r="B7355" s="4" t="s">
        <v>5</v>
      </c>
      <c r="C7355" s="4" t="s">
        <v>10</v>
      </c>
      <c r="D7355" s="4" t="s">
        <v>13</v>
      </c>
      <c r="E7355" s="4" t="s">
        <v>6</v>
      </c>
      <c r="F7355" s="4" t="s">
        <v>22</v>
      </c>
      <c r="G7355" s="4" t="s">
        <v>22</v>
      </c>
      <c r="H7355" s="4" t="s">
        <v>22</v>
      </c>
    </row>
    <row r="7356" spans="1:12">
      <c r="A7356" t="n">
        <v>55639</v>
      </c>
      <c r="B7356" s="39" t="n">
        <v>48</v>
      </c>
      <c r="C7356" s="7" t="n">
        <v>65534</v>
      </c>
      <c r="D7356" s="7" t="n">
        <v>0</v>
      </c>
      <c r="E7356" s="7" t="s">
        <v>408</v>
      </c>
      <c r="F7356" s="7" t="n">
        <v>0.5</v>
      </c>
      <c r="G7356" s="7" t="n">
        <v>1</v>
      </c>
      <c r="H7356" s="7" t="n">
        <v>0</v>
      </c>
    </row>
    <row r="7357" spans="1:12">
      <c r="A7357" t="s">
        <v>4</v>
      </c>
      <c r="B7357" s="4" t="s">
        <v>5</v>
      </c>
      <c r="C7357" s="4" t="s">
        <v>13</v>
      </c>
      <c r="D7357" s="4" t="s">
        <v>10</v>
      </c>
      <c r="E7357" s="4" t="s">
        <v>6</v>
      </c>
    </row>
    <row r="7358" spans="1:12">
      <c r="A7358" t="n">
        <v>55663</v>
      </c>
      <c r="B7358" s="40" t="n">
        <v>51</v>
      </c>
      <c r="C7358" s="7" t="n">
        <v>4</v>
      </c>
      <c r="D7358" s="7" t="n">
        <v>65534</v>
      </c>
      <c r="E7358" s="7" t="s">
        <v>158</v>
      </c>
    </row>
    <row r="7359" spans="1:12">
      <c r="A7359" t="s">
        <v>4</v>
      </c>
      <c r="B7359" s="4" t="s">
        <v>5</v>
      </c>
      <c r="C7359" s="4" t="s">
        <v>10</v>
      </c>
    </row>
    <row r="7360" spans="1:12">
      <c r="A7360" t="n">
        <v>55676</v>
      </c>
      <c r="B7360" s="35" t="n">
        <v>16</v>
      </c>
      <c r="C7360" s="7" t="n">
        <v>0</v>
      </c>
    </row>
    <row r="7361" spans="1:8">
      <c r="A7361" t="s">
        <v>4</v>
      </c>
      <c r="B7361" s="4" t="s">
        <v>5</v>
      </c>
      <c r="C7361" s="4" t="s">
        <v>10</v>
      </c>
      <c r="D7361" s="4" t="s">
        <v>72</v>
      </c>
      <c r="E7361" s="4" t="s">
        <v>13</v>
      </c>
      <c r="F7361" s="4" t="s">
        <v>13</v>
      </c>
    </row>
    <row r="7362" spans="1:8">
      <c r="A7362" t="n">
        <v>55679</v>
      </c>
      <c r="B7362" s="52" t="n">
        <v>26</v>
      </c>
      <c r="C7362" s="7" t="n">
        <v>65534</v>
      </c>
      <c r="D7362" s="7" t="s">
        <v>409</v>
      </c>
      <c r="E7362" s="7" t="n">
        <v>2</v>
      </c>
      <c r="F7362" s="7" t="n">
        <v>0</v>
      </c>
    </row>
    <row r="7363" spans="1:8">
      <c r="A7363" t="s">
        <v>4</v>
      </c>
      <c r="B7363" s="4" t="s">
        <v>5</v>
      </c>
    </row>
    <row r="7364" spans="1:8">
      <c r="A7364" t="n">
        <v>55770</v>
      </c>
      <c r="B7364" s="53" t="n">
        <v>28</v>
      </c>
    </row>
    <row r="7365" spans="1:8">
      <c r="A7365" t="s">
        <v>4</v>
      </c>
      <c r="B7365" s="4" t="s">
        <v>5</v>
      </c>
      <c r="C7365" s="4" t="s">
        <v>13</v>
      </c>
      <c r="D7365" s="4" t="s">
        <v>10</v>
      </c>
      <c r="E7365" s="4" t="s">
        <v>6</v>
      </c>
    </row>
    <row r="7366" spans="1:8">
      <c r="A7366" t="n">
        <v>55771</v>
      </c>
      <c r="B7366" s="40" t="n">
        <v>51</v>
      </c>
      <c r="C7366" s="7" t="n">
        <v>4</v>
      </c>
      <c r="D7366" s="7" t="n">
        <v>0</v>
      </c>
      <c r="E7366" s="7" t="s">
        <v>410</v>
      </c>
    </row>
    <row r="7367" spans="1:8">
      <c r="A7367" t="s">
        <v>4</v>
      </c>
      <c r="B7367" s="4" t="s">
        <v>5</v>
      </c>
      <c r="C7367" s="4" t="s">
        <v>10</v>
      </c>
    </row>
    <row r="7368" spans="1:8">
      <c r="A7368" t="n">
        <v>55785</v>
      </c>
      <c r="B7368" s="35" t="n">
        <v>16</v>
      </c>
      <c r="C7368" s="7" t="n">
        <v>0</v>
      </c>
    </row>
    <row r="7369" spans="1:8">
      <c r="A7369" t="s">
        <v>4</v>
      </c>
      <c r="B7369" s="4" t="s">
        <v>5</v>
      </c>
      <c r="C7369" s="4" t="s">
        <v>10</v>
      </c>
      <c r="D7369" s="4" t="s">
        <v>72</v>
      </c>
      <c r="E7369" s="4" t="s">
        <v>13</v>
      </c>
      <c r="F7369" s="4" t="s">
        <v>13</v>
      </c>
    </row>
    <row r="7370" spans="1:8">
      <c r="A7370" t="n">
        <v>55788</v>
      </c>
      <c r="B7370" s="52" t="n">
        <v>26</v>
      </c>
      <c r="C7370" s="7" t="n">
        <v>0</v>
      </c>
      <c r="D7370" s="7" t="s">
        <v>411</v>
      </c>
      <c r="E7370" s="7" t="n">
        <v>2</v>
      </c>
      <c r="F7370" s="7" t="n">
        <v>0</v>
      </c>
    </row>
    <row r="7371" spans="1:8">
      <c r="A7371" t="s">
        <v>4</v>
      </c>
      <c r="B7371" s="4" t="s">
        <v>5</v>
      </c>
    </row>
    <row r="7372" spans="1:8">
      <c r="A7372" t="n">
        <v>55819</v>
      </c>
      <c r="B7372" s="53" t="n">
        <v>28</v>
      </c>
    </row>
    <row r="7373" spans="1:8">
      <c r="A7373" t="s">
        <v>4</v>
      </c>
      <c r="B7373" s="4" t="s">
        <v>5</v>
      </c>
      <c r="C7373" s="4" t="s">
        <v>10</v>
      </c>
      <c r="D7373" s="4" t="s">
        <v>10</v>
      </c>
      <c r="E7373" s="4" t="s">
        <v>22</v>
      </c>
      <c r="F7373" s="4" t="s">
        <v>13</v>
      </c>
    </row>
    <row r="7374" spans="1:8">
      <c r="A7374" t="n">
        <v>55820</v>
      </c>
      <c r="B7374" s="61" t="n">
        <v>53</v>
      </c>
      <c r="C7374" s="7" t="n">
        <v>65534</v>
      </c>
      <c r="D7374" s="7" t="n">
        <v>61456</v>
      </c>
      <c r="E7374" s="7" t="n">
        <v>10</v>
      </c>
      <c r="F7374" s="7" t="n">
        <v>0</v>
      </c>
    </row>
    <row r="7375" spans="1:8">
      <c r="A7375" t="s">
        <v>4</v>
      </c>
      <c r="B7375" s="4" t="s">
        <v>5</v>
      </c>
      <c r="C7375" s="4" t="s">
        <v>10</v>
      </c>
    </row>
    <row r="7376" spans="1:8">
      <c r="A7376" t="n">
        <v>55830</v>
      </c>
      <c r="B7376" s="60" t="n">
        <v>54</v>
      </c>
      <c r="C7376" s="7" t="n">
        <v>65534</v>
      </c>
    </row>
    <row r="7377" spans="1:6">
      <c r="A7377" t="s">
        <v>4</v>
      </c>
      <c r="B7377" s="4" t="s">
        <v>5</v>
      </c>
      <c r="C7377" s="4" t="s">
        <v>13</v>
      </c>
      <c r="D7377" s="4" t="s">
        <v>10</v>
      </c>
      <c r="E7377" s="4" t="s">
        <v>6</v>
      </c>
    </row>
    <row r="7378" spans="1:6">
      <c r="A7378" t="n">
        <v>55833</v>
      </c>
      <c r="B7378" s="40" t="n">
        <v>51</v>
      </c>
      <c r="C7378" s="7" t="n">
        <v>4</v>
      </c>
      <c r="D7378" s="7" t="n">
        <v>65534</v>
      </c>
      <c r="E7378" s="7" t="s">
        <v>158</v>
      </c>
    </row>
    <row r="7379" spans="1:6">
      <c r="A7379" t="s">
        <v>4</v>
      </c>
      <c r="B7379" s="4" t="s">
        <v>5</v>
      </c>
      <c r="C7379" s="4" t="s">
        <v>10</v>
      </c>
    </row>
    <row r="7380" spans="1:6">
      <c r="A7380" t="n">
        <v>55846</v>
      </c>
      <c r="B7380" s="35" t="n">
        <v>16</v>
      </c>
      <c r="C7380" s="7" t="n">
        <v>0</v>
      </c>
    </row>
    <row r="7381" spans="1:6">
      <c r="A7381" t="s">
        <v>4</v>
      </c>
      <c r="B7381" s="4" t="s">
        <v>5</v>
      </c>
      <c r="C7381" s="4" t="s">
        <v>10</v>
      </c>
      <c r="D7381" s="4" t="s">
        <v>72</v>
      </c>
      <c r="E7381" s="4" t="s">
        <v>13</v>
      </c>
      <c r="F7381" s="4" t="s">
        <v>13</v>
      </c>
      <c r="G7381" s="4" t="s">
        <v>72</v>
      </c>
      <c r="H7381" s="4" t="s">
        <v>13</v>
      </c>
      <c r="I7381" s="4" t="s">
        <v>13</v>
      </c>
    </row>
    <row r="7382" spans="1:6">
      <c r="A7382" t="n">
        <v>55849</v>
      </c>
      <c r="B7382" s="52" t="n">
        <v>26</v>
      </c>
      <c r="C7382" s="7" t="n">
        <v>65534</v>
      </c>
      <c r="D7382" s="7" t="s">
        <v>412</v>
      </c>
      <c r="E7382" s="7" t="n">
        <v>2</v>
      </c>
      <c r="F7382" s="7" t="n">
        <v>3</v>
      </c>
      <c r="G7382" s="7" t="s">
        <v>413</v>
      </c>
      <c r="H7382" s="7" t="n">
        <v>2</v>
      </c>
      <c r="I7382" s="7" t="n">
        <v>0</v>
      </c>
    </row>
    <row r="7383" spans="1:6">
      <c r="A7383" t="s">
        <v>4</v>
      </c>
      <c r="B7383" s="4" t="s">
        <v>5</v>
      </c>
    </row>
    <row r="7384" spans="1:6">
      <c r="A7384" t="n">
        <v>56031</v>
      </c>
      <c r="B7384" s="53" t="n">
        <v>28</v>
      </c>
    </row>
    <row r="7385" spans="1:6">
      <c r="A7385" t="s">
        <v>4</v>
      </c>
      <c r="B7385" s="4" t="s">
        <v>5</v>
      </c>
      <c r="C7385" s="4" t="s">
        <v>13</v>
      </c>
      <c r="D7385" s="4" t="s">
        <v>10</v>
      </c>
      <c r="E7385" s="4" t="s">
        <v>6</v>
      </c>
    </row>
    <row r="7386" spans="1:6">
      <c r="A7386" t="n">
        <v>56032</v>
      </c>
      <c r="B7386" s="40" t="n">
        <v>51</v>
      </c>
      <c r="C7386" s="7" t="n">
        <v>4</v>
      </c>
      <c r="D7386" s="7" t="n">
        <v>0</v>
      </c>
      <c r="E7386" s="7" t="s">
        <v>254</v>
      </c>
    </row>
    <row r="7387" spans="1:6">
      <c r="A7387" t="s">
        <v>4</v>
      </c>
      <c r="B7387" s="4" t="s">
        <v>5</v>
      </c>
      <c r="C7387" s="4" t="s">
        <v>10</v>
      </c>
    </row>
    <row r="7388" spans="1:6">
      <c r="A7388" t="n">
        <v>56045</v>
      </c>
      <c r="B7388" s="35" t="n">
        <v>16</v>
      </c>
      <c r="C7388" s="7" t="n">
        <v>0</v>
      </c>
    </row>
    <row r="7389" spans="1:6">
      <c r="A7389" t="s">
        <v>4</v>
      </c>
      <c r="B7389" s="4" t="s">
        <v>5</v>
      </c>
      <c r="C7389" s="4" t="s">
        <v>10</v>
      </c>
      <c r="D7389" s="4" t="s">
        <v>72</v>
      </c>
      <c r="E7389" s="4" t="s">
        <v>13</v>
      </c>
      <c r="F7389" s="4" t="s">
        <v>13</v>
      </c>
    </row>
    <row r="7390" spans="1:6">
      <c r="A7390" t="n">
        <v>56048</v>
      </c>
      <c r="B7390" s="52" t="n">
        <v>26</v>
      </c>
      <c r="C7390" s="7" t="n">
        <v>0</v>
      </c>
      <c r="D7390" s="7" t="s">
        <v>414</v>
      </c>
      <c r="E7390" s="7" t="n">
        <v>2</v>
      </c>
      <c r="F7390" s="7" t="n">
        <v>0</v>
      </c>
    </row>
    <row r="7391" spans="1:6">
      <c r="A7391" t="s">
        <v>4</v>
      </c>
      <c r="B7391" s="4" t="s">
        <v>5</v>
      </c>
    </row>
    <row r="7392" spans="1:6">
      <c r="A7392" t="n">
        <v>56132</v>
      </c>
      <c r="B7392" s="53" t="n">
        <v>28</v>
      </c>
    </row>
    <row r="7393" spans="1:9">
      <c r="A7393" t="s">
        <v>4</v>
      </c>
      <c r="B7393" s="4" t="s">
        <v>5</v>
      </c>
      <c r="C7393" s="4" t="s">
        <v>10</v>
      </c>
      <c r="D7393" s="4" t="s">
        <v>13</v>
      </c>
      <c r="E7393" s="4" t="s">
        <v>22</v>
      </c>
      <c r="F7393" s="4" t="s">
        <v>10</v>
      </c>
    </row>
    <row r="7394" spans="1:9">
      <c r="A7394" t="n">
        <v>56133</v>
      </c>
      <c r="B7394" s="58" t="n">
        <v>59</v>
      </c>
      <c r="C7394" s="7" t="n">
        <v>65534</v>
      </c>
      <c r="D7394" s="7" t="n">
        <v>15</v>
      </c>
      <c r="E7394" s="7" t="n">
        <v>0.150000005960464</v>
      </c>
      <c r="F7394" s="7" t="n">
        <v>0</v>
      </c>
    </row>
    <row r="7395" spans="1:9">
      <c r="A7395" t="s">
        <v>4</v>
      </c>
      <c r="B7395" s="4" t="s">
        <v>5</v>
      </c>
      <c r="C7395" s="4" t="s">
        <v>10</v>
      </c>
    </row>
    <row r="7396" spans="1:9">
      <c r="A7396" t="n">
        <v>56143</v>
      </c>
      <c r="B7396" s="35" t="n">
        <v>16</v>
      </c>
      <c r="C7396" s="7" t="n">
        <v>1300</v>
      </c>
    </row>
    <row r="7397" spans="1:9">
      <c r="A7397" t="s">
        <v>4</v>
      </c>
      <c r="B7397" s="4" t="s">
        <v>5</v>
      </c>
      <c r="C7397" s="4" t="s">
        <v>10</v>
      </c>
      <c r="D7397" s="4" t="s">
        <v>13</v>
      </c>
      <c r="E7397" s="4" t="s">
        <v>22</v>
      </c>
      <c r="F7397" s="4" t="s">
        <v>10</v>
      </c>
    </row>
    <row r="7398" spans="1:9">
      <c r="A7398" t="n">
        <v>56146</v>
      </c>
      <c r="B7398" s="58" t="n">
        <v>59</v>
      </c>
      <c r="C7398" s="7" t="n">
        <v>65534</v>
      </c>
      <c r="D7398" s="7" t="n">
        <v>255</v>
      </c>
      <c r="E7398" s="7" t="n">
        <v>0</v>
      </c>
      <c r="F7398" s="7" t="n">
        <v>0</v>
      </c>
    </row>
    <row r="7399" spans="1:9">
      <c r="A7399" t="s">
        <v>4</v>
      </c>
      <c r="B7399" s="4" t="s">
        <v>5</v>
      </c>
      <c r="C7399" s="4" t="s">
        <v>13</v>
      </c>
      <c r="D7399" s="4" t="s">
        <v>10</v>
      </c>
      <c r="E7399" s="4" t="s">
        <v>6</v>
      </c>
    </row>
    <row r="7400" spans="1:9">
      <c r="A7400" t="n">
        <v>56156</v>
      </c>
      <c r="B7400" s="40" t="n">
        <v>51</v>
      </c>
      <c r="C7400" s="7" t="n">
        <v>4</v>
      </c>
      <c r="D7400" s="7" t="n">
        <v>65534</v>
      </c>
      <c r="E7400" s="7" t="s">
        <v>158</v>
      </c>
    </row>
    <row r="7401" spans="1:9">
      <c r="A7401" t="s">
        <v>4</v>
      </c>
      <c r="B7401" s="4" t="s">
        <v>5</v>
      </c>
      <c r="C7401" s="4" t="s">
        <v>10</v>
      </c>
    </row>
    <row r="7402" spans="1:9">
      <c r="A7402" t="n">
        <v>56169</v>
      </c>
      <c r="B7402" s="35" t="n">
        <v>16</v>
      </c>
      <c r="C7402" s="7" t="n">
        <v>0</v>
      </c>
    </row>
    <row r="7403" spans="1:9">
      <c r="A7403" t="s">
        <v>4</v>
      </c>
      <c r="B7403" s="4" t="s">
        <v>5</v>
      </c>
      <c r="C7403" s="4" t="s">
        <v>10</v>
      </c>
      <c r="D7403" s="4" t="s">
        <v>72</v>
      </c>
      <c r="E7403" s="4" t="s">
        <v>13</v>
      </c>
      <c r="F7403" s="4" t="s">
        <v>13</v>
      </c>
    </row>
    <row r="7404" spans="1:9">
      <c r="A7404" t="n">
        <v>56172</v>
      </c>
      <c r="B7404" s="52" t="n">
        <v>26</v>
      </c>
      <c r="C7404" s="7" t="n">
        <v>65534</v>
      </c>
      <c r="D7404" s="7" t="s">
        <v>415</v>
      </c>
      <c r="E7404" s="7" t="n">
        <v>2</v>
      </c>
      <c r="F7404" s="7" t="n">
        <v>0</v>
      </c>
    </row>
    <row r="7405" spans="1:9">
      <c r="A7405" t="s">
        <v>4</v>
      </c>
      <c r="B7405" s="4" t="s">
        <v>5</v>
      </c>
    </row>
    <row r="7406" spans="1:9">
      <c r="A7406" t="n">
        <v>56238</v>
      </c>
      <c r="B7406" s="53" t="n">
        <v>28</v>
      </c>
    </row>
    <row r="7407" spans="1:9">
      <c r="A7407" t="s">
        <v>4</v>
      </c>
      <c r="B7407" s="4" t="s">
        <v>5</v>
      </c>
      <c r="C7407" s="4" t="s">
        <v>13</v>
      </c>
      <c r="D7407" s="4" t="s">
        <v>10</v>
      </c>
      <c r="E7407" s="4" t="s">
        <v>6</v>
      </c>
    </row>
    <row r="7408" spans="1:9">
      <c r="A7408" t="n">
        <v>56239</v>
      </c>
      <c r="B7408" s="40" t="n">
        <v>51</v>
      </c>
      <c r="C7408" s="7" t="n">
        <v>4</v>
      </c>
      <c r="D7408" s="7" t="n">
        <v>0</v>
      </c>
      <c r="E7408" s="7" t="s">
        <v>297</v>
      </c>
    </row>
    <row r="7409" spans="1:6">
      <c r="A7409" t="s">
        <v>4</v>
      </c>
      <c r="B7409" s="4" t="s">
        <v>5</v>
      </c>
      <c r="C7409" s="4" t="s">
        <v>10</v>
      </c>
    </row>
    <row r="7410" spans="1:6">
      <c r="A7410" t="n">
        <v>56254</v>
      </c>
      <c r="B7410" s="35" t="n">
        <v>16</v>
      </c>
      <c r="C7410" s="7" t="n">
        <v>0</v>
      </c>
    </row>
    <row r="7411" spans="1:6">
      <c r="A7411" t="s">
        <v>4</v>
      </c>
      <c r="B7411" s="4" t="s">
        <v>5</v>
      </c>
      <c r="C7411" s="4" t="s">
        <v>10</v>
      </c>
      <c r="D7411" s="4" t="s">
        <v>72</v>
      </c>
      <c r="E7411" s="4" t="s">
        <v>13</v>
      </c>
      <c r="F7411" s="4" t="s">
        <v>13</v>
      </c>
    </row>
    <row r="7412" spans="1:6">
      <c r="A7412" t="n">
        <v>56257</v>
      </c>
      <c r="B7412" s="52" t="n">
        <v>26</v>
      </c>
      <c r="C7412" s="7" t="n">
        <v>0</v>
      </c>
      <c r="D7412" s="7" t="s">
        <v>416</v>
      </c>
      <c r="E7412" s="7" t="n">
        <v>2</v>
      </c>
      <c r="F7412" s="7" t="n">
        <v>0</v>
      </c>
    </row>
    <row r="7413" spans="1:6">
      <c r="A7413" t="s">
        <v>4</v>
      </c>
      <c r="B7413" s="4" t="s">
        <v>5</v>
      </c>
    </row>
    <row r="7414" spans="1:6">
      <c r="A7414" t="n">
        <v>56327</v>
      </c>
      <c r="B7414" s="53" t="n">
        <v>28</v>
      </c>
    </row>
    <row r="7415" spans="1:6">
      <c r="A7415" t="s">
        <v>4</v>
      </c>
      <c r="B7415" s="4" t="s">
        <v>5</v>
      </c>
      <c r="C7415" s="4" t="s">
        <v>10</v>
      </c>
    </row>
    <row r="7416" spans="1:6">
      <c r="A7416" t="n">
        <v>56328</v>
      </c>
      <c r="B7416" s="12" t="n">
        <v>12</v>
      </c>
      <c r="C7416" s="7" t="n">
        <v>8654</v>
      </c>
    </row>
    <row r="7417" spans="1:6">
      <c r="A7417" t="s">
        <v>4</v>
      </c>
      <c r="B7417" s="4" t="s">
        <v>5</v>
      </c>
      <c r="C7417" s="4" t="s">
        <v>20</v>
      </c>
    </row>
    <row r="7418" spans="1:6">
      <c r="A7418" t="n">
        <v>56331</v>
      </c>
      <c r="B7418" s="17" t="n">
        <v>3</v>
      </c>
      <c r="C7418" s="11" t="n">
        <f t="normal" ca="1">A7486</f>
        <v>0</v>
      </c>
    </row>
    <row r="7419" spans="1:6">
      <c r="A7419" t="s">
        <v>4</v>
      </c>
      <c r="B7419" s="4" t="s">
        <v>5</v>
      </c>
      <c r="C7419" s="4" t="s">
        <v>10</v>
      </c>
      <c r="D7419" s="4" t="s">
        <v>13</v>
      </c>
      <c r="E7419" s="4" t="s">
        <v>13</v>
      </c>
      <c r="F7419" s="4" t="s">
        <v>6</v>
      </c>
    </row>
    <row r="7420" spans="1:6">
      <c r="A7420" t="n">
        <v>56336</v>
      </c>
      <c r="B7420" s="22" t="n">
        <v>20</v>
      </c>
      <c r="C7420" s="7" t="n">
        <v>65534</v>
      </c>
      <c r="D7420" s="7" t="n">
        <v>3</v>
      </c>
      <c r="E7420" s="7" t="n">
        <v>10</v>
      </c>
      <c r="F7420" s="7" t="s">
        <v>201</v>
      </c>
    </row>
    <row r="7421" spans="1:6">
      <c r="A7421" t="s">
        <v>4</v>
      </c>
      <c r="B7421" s="4" t="s">
        <v>5</v>
      </c>
      <c r="C7421" s="4" t="s">
        <v>10</v>
      </c>
    </row>
    <row r="7422" spans="1:6">
      <c r="A7422" t="n">
        <v>56357</v>
      </c>
      <c r="B7422" s="35" t="n">
        <v>16</v>
      </c>
      <c r="C7422" s="7" t="n">
        <v>0</v>
      </c>
    </row>
    <row r="7423" spans="1:6">
      <c r="A7423" t="s">
        <v>4</v>
      </c>
      <c r="B7423" s="4" t="s">
        <v>5</v>
      </c>
      <c r="C7423" s="4" t="s">
        <v>13</v>
      </c>
      <c r="D7423" s="4" t="s">
        <v>10</v>
      </c>
    </row>
    <row r="7424" spans="1:6">
      <c r="A7424" t="n">
        <v>56360</v>
      </c>
      <c r="B7424" s="27" t="n">
        <v>22</v>
      </c>
      <c r="C7424" s="7" t="n">
        <v>10</v>
      </c>
      <c r="D7424" s="7" t="n">
        <v>0</v>
      </c>
    </row>
    <row r="7425" spans="1:6">
      <c r="A7425" t="s">
        <v>4</v>
      </c>
      <c r="B7425" s="4" t="s">
        <v>5</v>
      </c>
      <c r="C7425" s="4" t="s">
        <v>13</v>
      </c>
      <c r="D7425" s="4" t="s">
        <v>10</v>
      </c>
      <c r="E7425" s="4" t="s">
        <v>13</v>
      </c>
      <c r="F7425" s="4" t="s">
        <v>13</v>
      </c>
      <c r="G7425" s="4" t="s">
        <v>20</v>
      </c>
    </row>
    <row r="7426" spans="1:6">
      <c r="A7426" t="n">
        <v>56364</v>
      </c>
      <c r="B7426" s="10" t="n">
        <v>5</v>
      </c>
      <c r="C7426" s="7" t="n">
        <v>30</v>
      </c>
      <c r="D7426" s="7" t="n">
        <v>2</v>
      </c>
      <c r="E7426" s="7" t="n">
        <v>8</v>
      </c>
      <c r="F7426" s="7" t="n">
        <v>1</v>
      </c>
      <c r="G7426" s="11" t="n">
        <f t="normal" ca="1">A7456</f>
        <v>0</v>
      </c>
    </row>
    <row r="7427" spans="1:6">
      <c r="A7427" t="s">
        <v>4</v>
      </c>
      <c r="B7427" s="4" t="s">
        <v>5</v>
      </c>
      <c r="C7427" s="4" t="s">
        <v>13</v>
      </c>
      <c r="D7427" s="4" t="s">
        <v>10</v>
      </c>
      <c r="E7427" s="4" t="s">
        <v>6</v>
      </c>
    </row>
    <row r="7428" spans="1:6">
      <c r="A7428" t="n">
        <v>56374</v>
      </c>
      <c r="B7428" s="40" t="n">
        <v>51</v>
      </c>
      <c r="C7428" s="7" t="n">
        <v>4</v>
      </c>
      <c r="D7428" s="7" t="n">
        <v>65534</v>
      </c>
      <c r="E7428" s="7" t="s">
        <v>158</v>
      </c>
    </row>
    <row r="7429" spans="1:6">
      <c r="A7429" t="s">
        <v>4</v>
      </c>
      <c r="B7429" s="4" t="s">
        <v>5</v>
      </c>
      <c r="C7429" s="4" t="s">
        <v>10</v>
      </c>
    </row>
    <row r="7430" spans="1:6">
      <c r="A7430" t="n">
        <v>56387</v>
      </c>
      <c r="B7430" s="35" t="n">
        <v>16</v>
      </c>
      <c r="C7430" s="7" t="n">
        <v>0</v>
      </c>
    </row>
    <row r="7431" spans="1:6">
      <c r="A7431" t="s">
        <v>4</v>
      </c>
      <c r="B7431" s="4" t="s">
        <v>5</v>
      </c>
      <c r="C7431" s="4" t="s">
        <v>10</v>
      </c>
      <c r="D7431" s="4" t="s">
        <v>72</v>
      </c>
      <c r="E7431" s="4" t="s">
        <v>13</v>
      </c>
      <c r="F7431" s="4" t="s">
        <v>13</v>
      </c>
      <c r="G7431" s="4" t="s">
        <v>72</v>
      </c>
      <c r="H7431" s="4" t="s">
        <v>13</v>
      </c>
      <c r="I7431" s="4" t="s">
        <v>13</v>
      </c>
      <c r="J7431" s="4" t="s">
        <v>72</v>
      </c>
      <c r="K7431" s="4" t="s">
        <v>13</v>
      </c>
      <c r="L7431" s="4" t="s">
        <v>13</v>
      </c>
    </row>
    <row r="7432" spans="1:6">
      <c r="A7432" t="n">
        <v>56390</v>
      </c>
      <c r="B7432" s="52" t="n">
        <v>26</v>
      </c>
      <c r="C7432" s="7" t="n">
        <v>65534</v>
      </c>
      <c r="D7432" s="7" t="s">
        <v>417</v>
      </c>
      <c r="E7432" s="7" t="n">
        <v>2</v>
      </c>
      <c r="F7432" s="7" t="n">
        <v>3</v>
      </c>
      <c r="G7432" s="7" t="s">
        <v>418</v>
      </c>
      <c r="H7432" s="7" t="n">
        <v>2</v>
      </c>
      <c r="I7432" s="7" t="n">
        <v>3</v>
      </c>
      <c r="J7432" s="7" t="s">
        <v>419</v>
      </c>
      <c r="K7432" s="7" t="n">
        <v>2</v>
      </c>
      <c r="L7432" s="7" t="n">
        <v>0</v>
      </c>
    </row>
    <row r="7433" spans="1:6">
      <c r="A7433" t="s">
        <v>4</v>
      </c>
      <c r="B7433" s="4" t="s">
        <v>5</v>
      </c>
    </row>
    <row r="7434" spans="1:6">
      <c r="A7434" t="n">
        <v>56717</v>
      </c>
      <c r="B7434" s="53" t="n">
        <v>28</v>
      </c>
    </row>
    <row r="7435" spans="1:6">
      <c r="A7435" t="s">
        <v>4</v>
      </c>
      <c r="B7435" s="4" t="s">
        <v>5</v>
      </c>
      <c r="C7435" s="4" t="s">
        <v>13</v>
      </c>
      <c r="D7435" s="4" t="s">
        <v>10</v>
      </c>
      <c r="E7435" s="4" t="s">
        <v>6</v>
      </c>
    </row>
    <row r="7436" spans="1:6">
      <c r="A7436" t="n">
        <v>56718</v>
      </c>
      <c r="B7436" s="40" t="n">
        <v>51</v>
      </c>
      <c r="C7436" s="7" t="n">
        <v>4</v>
      </c>
      <c r="D7436" s="7" t="n">
        <v>0</v>
      </c>
      <c r="E7436" s="7" t="s">
        <v>254</v>
      </c>
    </row>
    <row r="7437" spans="1:6">
      <c r="A7437" t="s">
        <v>4</v>
      </c>
      <c r="B7437" s="4" t="s">
        <v>5</v>
      </c>
      <c r="C7437" s="4" t="s">
        <v>10</v>
      </c>
    </row>
    <row r="7438" spans="1:6">
      <c r="A7438" t="n">
        <v>56731</v>
      </c>
      <c r="B7438" s="35" t="n">
        <v>16</v>
      </c>
      <c r="C7438" s="7" t="n">
        <v>0</v>
      </c>
    </row>
    <row r="7439" spans="1:6">
      <c r="A7439" t="s">
        <v>4</v>
      </c>
      <c r="B7439" s="4" t="s">
        <v>5</v>
      </c>
      <c r="C7439" s="4" t="s">
        <v>10</v>
      </c>
      <c r="D7439" s="4" t="s">
        <v>72</v>
      </c>
      <c r="E7439" s="4" t="s">
        <v>13</v>
      </c>
      <c r="F7439" s="4" t="s">
        <v>13</v>
      </c>
    </row>
    <row r="7440" spans="1:6">
      <c r="A7440" t="n">
        <v>56734</v>
      </c>
      <c r="B7440" s="52" t="n">
        <v>26</v>
      </c>
      <c r="C7440" s="7" t="n">
        <v>0</v>
      </c>
      <c r="D7440" s="7" t="s">
        <v>420</v>
      </c>
      <c r="E7440" s="7" t="n">
        <v>2</v>
      </c>
      <c r="F7440" s="7" t="n">
        <v>0</v>
      </c>
    </row>
    <row r="7441" spans="1:12">
      <c r="A7441" t="s">
        <v>4</v>
      </c>
      <c r="B7441" s="4" t="s">
        <v>5</v>
      </c>
    </row>
    <row r="7442" spans="1:12">
      <c r="A7442" t="n">
        <v>56754</v>
      </c>
      <c r="B7442" s="53" t="n">
        <v>28</v>
      </c>
    </row>
    <row r="7443" spans="1:12">
      <c r="A7443" t="s">
        <v>4</v>
      </c>
      <c r="B7443" s="4" t="s">
        <v>5</v>
      </c>
      <c r="C7443" s="4" t="s">
        <v>13</v>
      </c>
      <c r="D7443" s="4" t="s">
        <v>10</v>
      </c>
      <c r="E7443" s="4" t="s">
        <v>6</v>
      </c>
    </row>
    <row r="7444" spans="1:12">
      <c r="A7444" t="n">
        <v>56755</v>
      </c>
      <c r="B7444" s="40" t="n">
        <v>51</v>
      </c>
      <c r="C7444" s="7" t="n">
        <v>4</v>
      </c>
      <c r="D7444" s="7" t="n">
        <v>65534</v>
      </c>
      <c r="E7444" s="7" t="s">
        <v>158</v>
      </c>
    </row>
    <row r="7445" spans="1:12">
      <c r="A7445" t="s">
        <v>4</v>
      </c>
      <c r="B7445" s="4" t="s">
        <v>5</v>
      </c>
      <c r="C7445" s="4" t="s">
        <v>10</v>
      </c>
    </row>
    <row r="7446" spans="1:12">
      <c r="A7446" t="n">
        <v>56768</v>
      </c>
      <c r="B7446" s="35" t="n">
        <v>16</v>
      </c>
      <c r="C7446" s="7" t="n">
        <v>0</v>
      </c>
    </row>
    <row r="7447" spans="1:12">
      <c r="A7447" t="s">
        <v>4</v>
      </c>
      <c r="B7447" s="4" t="s">
        <v>5</v>
      </c>
      <c r="C7447" s="4" t="s">
        <v>10</v>
      </c>
      <c r="D7447" s="4" t="s">
        <v>72</v>
      </c>
      <c r="E7447" s="4" t="s">
        <v>13</v>
      </c>
      <c r="F7447" s="4" t="s">
        <v>13</v>
      </c>
    </row>
    <row r="7448" spans="1:12">
      <c r="A7448" t="n">
        <v>56771</v>
      </c>
      <c r="B7448" s="52" t="n">
        <v>26</v>
      </c>
      <c r="C7448" s="7" t="n">
        <v>65534</v>
      </c>
      <c r="D7448" s="7" t="s">
        <v>421</v>
      </c>
      <c r="E7448" s="7" t="n">
        <v>2</v>
      </c>
      <c r="F7448" s="7" t="n">
        <v>0</v>
      </c>
    </row>
    <row r="7449" spans="1:12">
      <c r="A7449" t="s">
        <v>4</v>
      </c>
      <c r="B7449" s="4" t="s">
        <v>5</v>
      </c>
    </row>
    <row r="7450" spans="1:12">
      <c r="A7450" t="n">
        <v>56803</v>
      </c>
      <c r="B7450" s="53" t="n">
        <v>28</v>
      </c>
    </row>
    <row r="7451" spans="1:12">
      <c r="A7451" t="s">
        <v>4</v>
      </c>
      <c r="B7451" s="4" t="s">
        <v>5</v>
      </c>
      <c r="C7451" s="4" t="s">
        <v>10</v>
      </c>
    </row>
    <row r="7452" spans="1:12">
      <c r="A7452" t="n">
        <v>56804</v>
      </c>
      <c r="B7452" s="12" t="n">
        <v>12</v>
      </c>
      <c r="C7452" s="7" t="n">
        <v>2</v>
      </c>
    </row>
    <row r="7453" spans="1:12">
      <c r="A7453" t="s">
        <v>4</v>
      </c>
      <c r="B7453" s="4" t="s">
        <v>5</v>
      </c>
      <c r="C7453" s="4" t="s">
        <v>20</v>
      </c>
    </row>
    <row r="7454" spans="1:12">
      <c r="A7454" t="n">
        <v>56807</v>
      </c>
      <c r="B7454" s="17" t="n">
        <v>3</v>
      </c>
      <c r="C7454" s="11" t="n">
        <f t="normal" ca="1">A7486</f>
        <v>0</v>
      </c>
    </row>
    <row r="7455" spans="1:12">
      <c r="A7455" t="s">
        <v>4</v>
      </c>
      <c r="B7455" s="4" t="s">
        <v>5</v>
      </c>
      <c r="C7455" s="4" t="s">
        <v>13</v>
      </c>
      <c r="D7455" s="4" t="s">
        <v>10</v>
      </c>
      <c r="E7455" s="4" t="s">
        <v>6</v>
      </c>
    </row>
    <row r="7456" spans="1:12">
      <c r="A7456" t="n">
        <v>56812</v>
      </c>
      <c r="B7456" s="40" t="n">
        <v>51</v>
      </c>
      <c r="C7456" s="7" t="n">
        <v>4</v>
      </c>
      <c r="D7456" s="7" t="n">
        <v>65534</v>
      </c>
      <c r="E7456" s="7" t="s">
        <v>158</v>
      </c>
    </row>
    <row r="7457" spans="1:6">
      <c r="A7457" t="s">
        <v>4</v>
      </c>
      <c r="B7457" s="4" t="s">
        <v>5</v>
      </c>
      <c r="C7457" s="4" t="s">
        <v>10</v>
      </c>
    </row>
    <row r="7458" spans="1:6">
      <c r="A7458" t="n">
        <v>56825</v>
      </c>
      <c r="B7458" s="35" t="n">
        <v>16</v>
      </c>
      <c r="C7458" s="7" t="n">
        <v>0</v>
      </c>
    </row>
    <row r="7459" spans="1:6">
      <c r="A7459" t="s">
        <v>4</v>
      </c>
      <c r="B7459" s="4" t="s">
        <v>5</v>
      </c>
      <c r="C7459" s="4" t="s">
        <v>10</v>
      </c>
      <c r="D7459" s="4" t="s">
        <v>72</v>
      </c>
      <c r="E7459" s="4" t="s">
        <v>13</v>
      </c>
      <c r="F7459" s="4" t="s">
        <v>13</v>
      </c>
      <c r="G7459" s="4" t="s">
        <v>72</v>
      </c>
      <c r="H7459" s="4" t="s">
        <v>13</v>
      </c>
      <c r="I7459" s="4" t="s">
        <v>13</v>
      </c>
    </row>
    <row r="7460" spans="1:6">
      <c r="A7460" t="n">
        <v>56828</v>
      </c>
      <c r="B7460" s="52" t="n">
        <v>26</v>
      </c>
      <c r="C7460" s="7" t="n">
        <v>65534</v>
      </c>
      <c r="D7460" s="7" t="s">
        <v>422</v>
      </c>
      <c r="E7460" s="7" t="n">
        <v>2</v>
      </c>
      <c r="F7460" s="7" t="n">
        <v>3</v>
      </c>
      <c r="G7460" s="7" t="s">
        <v>423</v>
      </c>
      <c r="H7460" s="7" t="n">
        <v>2</v>
      </c>
      <c r="I7460" s="7" t="n">
        <v>0</v>
      </c>
    </row>
    <row r="7461" spans="1:6">
      <c r="A7461" t="s">
        <v>4</v>
      </c>
      <c r="B7461" s="4" t="s">
        <v>5</v>
      </c>
    </row>
    <row r="7462" spans="1:6">
      <c r="A7462" t="n">
        <v>57035</v>
      </c>
      <c r="B7462" s="53" t="n">
        <v>28</v>
      </c>
    </row>
    <row r="7463" spans="1:6">
      <c r="A7463" t="s">
        <v>4</v>
      </c>
      <c r="B7463" s="4" t="s">
        <v>5</v>
      </c>
      <c r="C7463" s="4" t="s">
        <v>10</v>
      </c>
      <c r="D7463" s="4" t="s">
        <v>13</v>
      </c>
      <c r="E7463" s="4" t="s">
        <v>22</v>
      </c>
      <c r="F7463" s="4" t="s">
        <v>10</v>
      </c>
    </row>
    <row r="7464" spans="1:6">
      <c r="A7464" t="n">
        <v>57036</v>
      </c>
      <c r="B7464" s="58" t="n">
        <v>59</v>
      </c>
      <c r="C7464" s="7" t="n">
        <v>65534</v>
      </c>
      <c r="D7464" s="7" t="n">
        <v>15</v>
      </c>
      <c r="E7464" s="7" t="n">
        <v>0.150000005960464</v>
      </c>
      <c r="F7464" s="7" t="n">
        <v>0</v>
      </c>
    </row>
    <row r="7465" spans="1:6">
      <c r="A7465" t="s">
        <v>4</v>
      </c>
      <c r="B7465" s="4" t="s">
        <v>5</v>
      </c>
      <c r="C7465" s="4" t="s">
        <v>10</v>
      </c>
    </row>
    <row r="7466" spans="1:6">
      <c r="A7466" t="n">
        <v>57046</v>
      </c>
      <c r="B7466" s="35" t="n">
        <v>16</v>
      </c>
      <c r="C7466" s="7" t="n">
        <v>1300</v>
      </c>
    </row>
    <row r="7467" spans="1:6">
      <c r="A7467" t="s">
        <v>4</v>
      </c>
      <c r="B7467" s="4" t="s">
        <v>5</v>
      </c>
      <c r="C7467" s="4" t="s">
        <v>10</v>
      </c>
      <c r="D7467" s="4" t="s">
        <v>13</v>
      </c>
      <c r="E7467" s="4" t="s">
        <v>22</v>
      </c>
      <c r="F7467" s="4" t="s">
        <v>10</v>
      </c>
    </row>
    <row r="7468" spans="1:6">
      <c r="A7468" t="n">
        <v>57049</v>
      </c>
      <c r="B7468" s="58" t="n">
        <v>59</v>
      </c>
      <c r="C7468" s="7" t="n">
        <v>65534</v>
      </c>
      <c r="D7468" s="7" t="n">
        <v>255</v>
      </c>
      <c r="E7468" s="7" t="n">
        <v>0</v>
      </c>
      <c r="F7468" s="7" t="n">
        <v>0</v>
      </c>
    </row>
    <row r="7469" spans="1:6">
      <c r="A7469" t="s">
        <v>4</v>
      </c>
      <c r="B7469" s="4" t="s">
        <v>5</v>
      </c>
      <c r="C7469" s="4" t="s">
        <v>13</v>
      </c>
      <c r="D7469" s="4" t="s">
        <v>10</v>
      </c>
      <c r="E7469" s="4" t="s">
        <v>6</v>
      </c>
    </row>
    <row r="7470" spans="1:6">
      <c r="A7470" t="n">
        <v>57059</v>
      </c>
      <c r="B7470" s="40" t="n">
        <v>51</v>
      </c>
      <c r="C7470" s="7" t="n">
        <v>4</v>
      </c>
      <c r="D7470" s="7" t="n">
        <v>65534</v>
      </c>
      <c r="E7470" s="7" t="s">
        <v>158</v>
      </c>
    </row>
    <row r="7471" spans="1:6">
      <c r="A7471" t="s">
        <v>4</v>
      </c>
      <c r="B7471" s="4" t="s">
        <v>5</v>
      </c>
      <c r="C7471" s="4" t="s">
        <v>10</v>
      </c>
    </row>
    <row r="7472" spans="1:6">
      <c r="A7472" t="n">
        <v>57072</v>
      </c>
      <c r="B7472" s="35" t="n">
        <v>16</v>
      </c>
      <c r="C7472" s="7" t="n">
        <v>0</v>
      </c>
    </row>
    <row r="7473" spans="1:9">
      <c r="A7473" t="s">
        <v>4</v>
      </c>
      <c r="B7473" s="4" t="s">
        <v>5</v>
      </c>
      <c r="C7473" s="4" t="s">
        <v>10</v>
      </c>
      <c r="D7473" s="4" t="s">
        <v>72</v>
      </c>
      <c r="E7473" s="4" t="s">
        <v>13</v>
      </c>
      <c r="F7473" s="4" t="s">
        <v>13</v>
      </c>
    </row>
    <row r="7474" spans="1:9">
      <c r="A7474" t="n">
        <v>57075</v>
      </c>
      <c r="B7474" s="52" t="n">
        <v>26</v>
      </c>
      <c r="C7474" s="7" t="n">
        <v>65534</v>
      </c>
      <c r="D7474" s="7" t="s">
        <v>424</v>
      </c>
      <c r="E7474" s="7" t="n">
        <v>2</v>
      </c>
      <c r="F7474" s="7" t="n">
        <v>0</v>
      </c>
    </row>
    <row r="7475" spans="1:9">
      <c r="A7475" t="s">
        <v>4</v>
      </c>
      <c r="B7475" s="4" t="s">
        <v>5</v>
      </c>
    </row>
    <row r="7476" spans="1:9">
      <c r="A7476" t="n">
        <v>57191</v>
      </c>
      <c r="B7476" s="53" t="n">
        <v>28</v>
      </c>
    </row>
    <row r="7477" spans="1:9">
      <c r="A7477" t="s">
        <v>4</v>
      </c>
      <c r="B7477" s="4" t="s">
        <v>5</v>
      </c>
      <c r="C7477" s="4" t="s">
        <v>13</v>
      </c>
      <c r="D7477" s="4" t="s">
        <v>10</v>
      </c>
      <c r="E7477" s="4" t="s">
        <v>6</v>
      </c>
    </row>
    <row r="7478" spans="1:9">
      <c r="A7478" t="n">
        <v>57192</v>
      </c>
      <c r="B7478" s="40" t="n">
        <v>51</v>
      </c>
      <c r="C7478" s="7" t="n">
        <v>4</v>
      </c>
      <c r="D7478" s="7" t="n">
        <v>0</v>
      </c>
      <c r="E7478" s="7" t="s">
        <v>297</v>
      </c>
    </row>
    <row r="7479" spans="1:9">
      <c r="A7479" t="s">
        <v>4</v>
      </c>
      <c r="B7479" s="4" t="s">
        <v>5</v>
      </c>
      <c r="C7479" s="4" t="s">
        <v>10</v>
      </c>
    </row>
    <row r="7480" spans="1:9">
      <c r="A7480" t="n">
        <v>57207</v>
      </c>
      <c r="B7480" s="35" t="n">
        <v>16</v>
      </c>
      <c r="C7480" s="7" t="n">
        <v>0</v>
      </c>
    </row>
    <row r="7481" spans="1:9">
      <c r="A7481" t="s">
        <v>4</v>
      </c>
      <c r="B7481" s="4" t="s">
        <v>5</v>
      </c>
      <c r="C7481" s="4" t="s">
        <v>10</v>
      </c>
      <c r="D7481" s="4" t="s">
        <v>72</v>
      </c>
      <c r="E7481" s="4" t="s">
        <v>13</v>
      </c>
      <c r="F7481" s="4" t="s">
        <v>13</v>
      </c>
    </row>
    <row r="7482" spans="1:9">
      <c r="A7482" t="n">
        <v>57210</v>
      </c>
      <c r="B7482" s="52" t="n">
        <v>26</v>
      </c>
      <c r="C7482" s="7" t="n">
        <v>0</v>
      </c>
      <c r="D7482" s="7" t="s">
        <v>425</v>
      </c>
      <c r="E7482" s="7" t="n">
        <v>2</v>
      </c>
      <c r="F7482" s="7" t="n">
        <v>0</v>
      </c>
    </row>
    <row r="7483" spans="1:9">
      <c r="A7483" t="s">
        <v>4</v>
      </c>
      <c r="B7483" s="4" t="s">
        <v>5</v>
      </c>
    </row>
    <row r="7484" spans="1:9">
      <c r="A7484" t="n">
        <v>57277</v>
      </c>
      <c r="B7484" s="53" t="n">
        <v>28</v>
      </c>
    </row>
    <row r="7485" spans="1:9">
      <c r="A7485" t="s">
        <v>4</v>
      </c>
      <c r="B7485" s="4" t="s">
        <v>5</v>
      </c>
      <c r="C7485" s="4" t="s">
        <v>20</v>
      </c>
    </row>
    <row r="7486" spans="1:9">
      <c r="A7486" t="n">
        <v>57278</v>
      </c>
      <c r="B7486" s="17" t="n">
        <v>3</v>
      </c>
      <c r="C7486" s="11" t="n">
        <f t="normal" ca="1">A7742</f>
        <v>0</v>
      </c>
    </row>
    <row r="7487" spans="1:9">
      <c r="A7487" t="s">
        <v>4</v>
      </c>
      <c r="B7487" s="4" t="s">
        <v>5</v>
      </c>
      <c r="C7487" s="4" t="s">
        <v>13</v>
      </c>
      <c r="D7487" s="4" t="s">
        <v>10</v>
      </c>
      <c r="E7487" s="4" t="s">
        <v>13</v>
      </c>
      <c r="F7487" s="4" t="s">
        <v>20</v>
      </c>
    </row>
    <row r="7488" spans="1:9">
      <c r="A7488" t="n">
        <v>57283</v>
      </c>
      <c r="B7488" s="10" t="n">
        <v>5</v>
      </c>
      <c r="C7488" s="7" t="n">
        <v>30</v>
      </c>
      <c r="D7488" s="7" t="n">
        <v>8944</v>
      </c>
      <c r="E7488" s="7" t="n">
        <v>1</v>
      </c>
      <c r="F7488" s="11" t="n">
        <f t="normal" ca="1">A7580</f>
        <v>0</v>
      </c>
    </row>
    <row r="7489" spans="1:6">
      <c r="A7489" t="s">
        <v>4</v>
      </c>
      <c r="B7489" s="4" t="s">
        <v>5</v>
      </c>
      <c r="C7489" s="4" t="s">
        <v>10</v>
      </c>
      <c r="D7489" s="4" t="s">
        <v>13</v>
      </c>
      <c r="E7489" s="4" t="s">
        <v>13</v>
      </c>
      <c r="F7489" s="4" t="s">
        <v>6</v>
      </c>
    </row>
    <row r="7490" spans="1:6">
      <c r="A7490" t="n">
        <v>57292</v>
      </c>
      <c r="B7490" s="22" t="n">
        <v>20</v>
      </c>
      <c r="C7490" s="7" t="n">
        <v>65534</v>
      </c>
      <c r="D7490" s="7" t="n">
        <v>3</v>
      </c>
      <c r="E7490" s="7" t="n">
        <v>10</v>
      </c>
      <c r="F7490" s="7" t="s">
        <v>201</v>
      </c>
    </row>
    <row r="7491" spans="1:6">
      <c r="A7491" t="s">
        <v>4</v>
      </c>
      <c r="B7491" s="4" t="s">
        <v>5</v>
      </c>
      <c r="C7491" s="4" t="s">
        <v>10</v>
      </c>
    </row>
    <row r="7492" spans="1:6">
      <c r="A7492" t="n">
        <v>57313</v>
      </c>
      <c r="B7492" s="35" t="n">
        <v>16</v>
      </c>
      <c r="C7492" s="7" t="n">
        <v>0</v>
      </c>
    </row>
    <row r="7493" spans="1:6">
      <c r="A7493" t="s">
        <v>4</v>
      </c>
      <c r="B7493" s="4" t="s">
        <v>5</v>
      </c>
      <c r="C7493" s="4" t="s">
        <v>13</v>
      </c>
      <c r="D7493" s="4" t="s">
        <v>10</v>
      </c>
    </row>
    <row r="7494" spans="1:6">
      <c r="A7494" t="n">
        <v>57316</v>
      </c>
      <c r="B7494" s="27" t="n">
        <v>22</v>
      </c>
      <c r="C7494" s="7" t="n">
        <v>10</v>
      </c>
      <c r="D7494" s="7" t="n">
        <v>0</v>
      </c>
    </row>
    <row r="7495" spans="1:6">
      <c r="A7495" t="s">
        <v>4</v>
      </c>
      <c r="B7495" s="4" t="s">
        <v>5</v>
      </c>
      <c r="C7495" s="4" t="s">
        <v>13</v>
      </c>
      <c r="D7495" s="4" t="s">
        <v>10</v>
      </c>
      <c r="E7495" s="4" t="s">
        <v>13</v>
      </c>
      <c r="F7495" s="4" t="s">
        <v>13</v>
      </c>
      <c r="G7495" s="4" t="s">
        <v>20</v>
      </c>
    </row>
    <row r="7496" spans="1:6">
      <c r="A7496" t="n">
        <v>57320</v>
      </c>
      <c r="B7496" s="10" t="n">
        <v>5</v>
      </c>
      <c r="C7496" s="7" t="n">
        <v>30</v>
      </c>
      <c r="D7496" s="7" t="n">
        <v>8655</v>
      </c>
      <c r="E7496" s="7" t="n">
        <v>8</v>
      </c>
      <c r="F7496" s="7" t="n">
        <v>1</v>
      </c>
      <c r="G7496" s="11" t="n">
        <f t="normal" ca="1">A7570</f>
        <v>0</v>
      </c>
    </row>
    <row r="7497" spans="1:6">
      <c r="A7497" t="s">
        <v>4</v>
      </c>
      <c r="B7497" s="4" t="s">
        <v>5</v>
      </c>
      <c r="C7497" s="4" t="s">
        <v>10</v>
      </c>
      <c r="D7497" s="4" t="s">
        <v>13</v>
      </c>
      <c r="E7497" s="4" t="s">
        <v>22</v>
      </c>
      <c r="F7497" s="4" t="s">
        <v>10</v>
      </c>
    </row>
    <row r="7498" spans="1:6">
      <c r="A7498" t="n">
        <v>57330</v>
      </c>
      <c r="B7498" s="58" t="n">
        <v>59</v>
      </c>
      <c r="C7498" s="7" t="n">
        <v>65534</v>
      </c>
      <c r="D7498" s="7" t="n">
        <v>13</v>
      </c>
      <c r="E7498" s="7" t="n">
        <v>0.150000005960464</v>
      </c>
      <c r="F7498" s="7" t="n">
        <v>0</v>
      </c>
    </row>
    <row r="7499" spans="1:6">
      <c r="A7499" t="s">
        <v>4</v>
      </c>
      <c r="B7499" s="4" t="s">
        <v>5</v>
      </c>
      <c r="C7499" s="4" t="s">
        <v>10</v>
      </c>
    </row>
    <row r="7500" spans="1:6">
      <c r="A7500" t="n">
        <v>57340</v>
      </c>
      <c r="B7500" s="35" t="n">
        <v>16</v>
      </c>
      <c r="C7500" s="7" t="n">
        <v>1300</v>
      </c>
    </row>
    <row r="7501" spans="1:6">
      <c r="A7501" t="s">
        <v>4</v>
      </c>
      <c r="B7501" s="4" t="s">
        <v>5</v>
      </c>
      <c r="C7501" s="4" t="s">
        <v>13</v>
      </c>
      <c r="D7501" s="4" t="s">
        <v>10</v>
      </c>
      <c r="E7501" s="4" t="s">
        <v>6</v>
      </c>
    </row>
    <row r="7502" spans="1:6">
      <c r="A7502" t="n">
        <v>57343</v>
      </c>
      <c r="B7502" s="40" t="n">
        <v>51</v>
      </c>
      <c r="C7502" s="7" t="n">
        <v>4</v>
      </c>
      <c r="D7502" s="7" t="n">
        <v>65534</v>
      </c>
      <c r="E7502" s="7" t="s">
        <v>158</v>
      </c>
    </row>
    <row r="7503" spans="1:6">
      <c r="A7503" t="s">
        <v>4</v>
      </c>
      <c r="B7503" s="4" t="s">
        <v>5</v>
      </c>
      <c r="C7503" s="4" t="s">
        <v>10</v>
      </c>
    </row>
    <row r="7504" spans="1:6">
      <c r="A7504" t="n">
        <v>57356</v>
      </c>
      <c r="B7504" s="35" t="n">
        <v>16</v>
      </c>
      <c r="C7504" s="7" t="n">
        <v>0</v>
      </c>
    </row>
    <row r="7505" spans="1:7">
      <c r="A7505" t="s">
        <v>4</v>
      </c>
      <c r="B7505" s="4" t="s">
        <v>5</v>
      </c>
      <c r="C7505" s="4" t="s">
        <v>10</v>
      </c>
      <c r="D7505" s="4" t="s">
        <v>72</v>
      </c>
      <c r="E7505" s="4" t="s">
        <v>13</v>
      </c>
      <c r="F7505" s="4" t="s">
        <v>13</v>
      </c>
      <c r="G7505" s="4" t="s">
        <v>72</v>
      </c>
      <c r="H7505" s="4" t="s">
        <v>13</v>
      </c>
      <c r="I7505" s="4" t="s">
        <v>13</v>
      </c>
    </row>
    <row r="7506" spans="1:7">
      <c r="A7506" t="n">
        <v>57359</v>
      </c>
      <c r="B7506" s="52" t="n">
        <v>26</v>
      </c>
      <c r="C7506" s="7" t="n">
        <v>65534</v>
      </c>
      <c r="D7506" s="7" t="s">
        <v>426</v>
      </c>
      <c r="E7506" s="7" t="n">
        <v>2</v>
      </c>
      <c r="F7506" s="7" t="n">
        <v>3</v>
      </c>
      <c r="G7506" s="7" t="s">
        <v>427</v>
      </c>
      <c r="H7506" s="7" t="n">
        <v>2</v>
      </c>
      <c r="I7506" s="7" t="n">
        <v>0</v>
      </c>
    </row>
    <row r="7507" spans="1:7">
      <c r="A7507" t="s">
        <v>4</v>
      </c>
      <c r="B7507" s="4" t="s">
        <v>5</v>
      </c>
    </row>
    <row r="7508" spans="1:7">
      <c r="A7508" t="n">
        <v>57519</v>
      </c>
      <c r="B7508" s="53" t="n">
        <v>28</v>
      </c>
    </row>
    <row r="7509" spans="1:7">
      <c r="A7509" t="s">
        <v>4</v>
      </c>
      <c r="B7509" s="4" t="s">
        <v>5</v>
      </c>
      <c r="C7509" s="4" t="s">
        <v>13</v>
      </c>
      <c r="D7509" s="4" t="s">
        <v>10</v>
      </c>
      <c r="E7509" s="4" t="s">
        <v>6</v>
      </c>
    </row>
    <row r="7510" spans="1:7">
      <c r="A7510" t="n">
        <v>57520</v>
      </c>
      <c r="B7510" s="40" t="n">
        <v>51</v>
      </c>
      <c r="C7510" s="7" t="n">
        <v>4</v>
      </c>
      <c r="D7510" s="7" t="n">
        <v>0</v>
      </c>
      <c r="E7510" s="7" t="s">
        <v>158</v>
      </c>
    </row>
    <row r="7511" spans="1:7">
      <c r="A7511" t="s">
        <v>4</v>
      </c>
      <c r="B7511" s="4" t="s">
        <v>5</v>
      </c>
      <c r="C7511" s="4" t="s">
        <v>10</v>
      </c>
    </row>
    <row r="7512" spans="1:7">
      <c r="A7512" t="n">
        <v>57533</v>
      </c>
      <c r="B7512" s="35" t="n">
        <v>16</v>
      </c>
      <c r="C7512" s="7" t="n">
        <v>0</v>
      </c>
    </row>
    <row r="7513" spans="1:7">
      <c r="A7513" t="s">
        <v>4</v>
      </c>
      <c r="B7513" s="4" t="s">
        <v>5</v>
      </c>
      <c r="C7513" s="4" t="s">
        <v>10</v>
      </c>
      <c r="D7513" s="4" t="s">
        <v>72</v>
      </c>
      <c r="E7513" s="4" t="s">
        <v>13</v>
      </c>
      <c r="F7513" s="4" t="s">
        <v>13</v>
      </c>
      <c r="G7513" s="4" t="s">
        <v>72</v>
      </c>
      <c r="H7513" s="4" t="s">
        <v>13</v>
      </c>
      <c r="I7513" s="4" t="s">
        <v>13</v>
      </c>
    </row>
    <row r="7514" spans="1:7">
      <c r="A7514" t="n">
        <v>57536</v>
      </c>
      <c r="B7514" s="52" t="n">
        <v>26</v>
      </c>
      <c r="C7514" s="7" t="n">
        <v>0</v>
      </c>
      <c r="D7514" s="7" t="s">
        <v>428</v>
      </c>
      <c r="E7514" s="7" t="n">
        <v>2</v>
      </c>
      <c r="F7514" s="7" t="n">
        <v>3</v>
      </c>
      <c r="G7514" s="7" t="s">
        <v>429</v>
      </c>
      <c r="H7514" s="7" t="n">
        <v>2</v>
      </c>
      <c r="I7514" s="7" t="n">
        <v>0</v>
      </c>
    </row>
    <row r="7515" spans="1:7">
      <c r="A7515" t="s">
        <v>4</v>
      </c>
      <c r="B7515" s="4" t="s">
        <v>5</v>
      </c>
    </row>
    <row r="7516" spans="1:7">
      <c r="A7516" t="n">
        <v>57701</v>
      </c>
      <c r="B7516" s="53" t="n">
        <v>28</v>
      </c>
    </row>
    <row r="7517" spans="1:7">
      <c r="A7517" t="s">
        <v>4</v>
      </c>
      <c r="B7517" s="4" t="s">
        <v>5</v>
      </c>
      <c r="C7517" s="4" t="s">
        <v>13</v>
      </c>
      <c r="D7517" s="4" t="s">
        <v>10</v>
      </c>
      <c r="E7517" s="4" t="s">
        <v>6</v>
      </c>
    </row>
    <row r="7518" spans="1:7">
      <c r="A7518" t="n">
        <v>57702</v>
      </c>
      <c r="B7518" s="40" t="n">
        <v>51</v>
      </c>
      <c r="C7518" s="7" t="n">
        <v>4</v>
      </c>
      <c r="D7518" s="7" t="n">
        <v>65534</v>
      </c>
      <c r="E7518" s="7" t="s">
        <v>158</v>
      </c>
    </row>
    <row r="7519" spans="1:7">
      <c r="A7519" t="s">
        <v>4</v>
      </c>
      <c r="B7519" s="4" t="s">
        <v>5</v>
      </c>
      <c r="C7519" s="4" t="s">
        <v>10</v>
      </c>
    </row>
    <row r="7520" spans="1:7">
      <c r="A7520" t="n">
        <v>57715</v>
      </c>
      <c r="B7520" s="35" t="n">
        <v>16</v>
      </c>
      <c r="C7520" s="7" t="n">
        <v>0</v>
      </c>
    </row>
    <row r="7521" spans="1:9">
      <c r="A7521" t="s">
        <v>4</v>
      </c>
      <c r="B7521" s="4" t="s">
        <v>5</v>
      </c>
      <c r="C7521" s="4" t="s">
        <v>10</v>
      </c>
      <c r="D7521" s="4" t="s">
        <v>72</v>
      </c>
      <c r="E7521" s="4" t="s">
        <v>13</v>
      </c>
      <c r="F7521" s="4" t="s">
        <v>13</v>
      </c>
    </row>
    <row r="7522" spans="1:9">
      <c r="A7522" t="n">
        <v>57718</v>
      </c>
      <c r="B7522" s="52" t="n">
        <v>26</v>
      </c>
      <c r="C7522" s="7" t="n">
        <v>65534</v>
      </c>
      <c r="D7522" s="7" t="s">
        <v>430</v>
      </c>
      <c r="E7522" s="7" t="n">
        <v>2</v>
      </c>
      <c r="F7522" s="7" t="n">
        <v>0</v>
      </c>
    </row>
    <row r="7523" spans="1:9">
      <c r="A7523" t="s">
        <v>4</v>
      </c>
      <c r="B7523" s="4" t="s">
        <v>5</v>
      </c>
    </row>
    <row r="7524" spans="1:9">
      <c r="A7524" t="n">
        <v>57799</v>
      </c>
      <c r="B7524" s="53" t="n">
        <v>28</v>
      </c>
    </row>
    <row r="7525" spans="1:9">
      <c r="A7525" t="s">
        <v>4</v>
      </c>
      <c r="B7525" s="4" t="s">
        <v>5</v>
      </c>
      <c r="C7525" s="4" t="s">
        <v>13</v>
      </c>
      <c r="D7525" s="4" t="s">
        <v>10</v>
      </c>
      <c r="E7525" s="4" t="s">
        <v>22</v>
      </c>
    </row>
    <row r="7526" spans="1:9">
      <c r="A7526" t="n">
        <v>57800</v>
      </c>
      <c r="B7526" s="28" t="n">
        <v>58</v>
      </c>
      <c r="C7526" s="7" t="n">
        <v>0</v>
      </c>
      <c r="D7526" s="7" t="n">
        <v>300</v>
      </c>
      <c r="E7526" s="7" t="n">
        <v>0.300000011920929</v>
      </c>
    </row>
    <row r="7527" spans="1:9">
      <c r="A7527" t="s">
        <v>4</v>
      </c>
      <c r="B7527" s="4" t="s">
        <v>5</v>
      </c>
      <c r="C7527" s="4" t="s">
        <v>13</v>
      </c>
      <c r="D7527" s="4" t="s">
        <v>10</v>
      </c>
    </row>
    <row r="7528" spans="1:9">
      <c r="A7528" t="n">
        <v>57808</v>
      </c>
      <c r="B7528" s="28" t="n">
        <v>58</v>
      </c>
      <c r="C7528" s="7" t="n">
        <v>255</v>
      </c>
      <c r="D7528" s="7" t="n">
        <v>0</v>
      </c>
    </row>
    <row r="7529" spans="1:9">
      <c r="A7529" t="s">
        <v>4</v>
      </c>
      <c r="B7529" s="4" t="s">
        <v>5</v>
      </c>
      <c r="C7529" s="4" t="s">
        <v>13</v>
      </c>
      <c r="D7529" s="4" t="s">
        <v>10</v>
      </c>
      <c r="E7529" s="4" t="s">
        <v>22</v>
      </c>
      <c r="F7529" s="4" t="s">
        <v>10</v>
      </c>
      <c r="G7529" s="4" t="s">
        <v>9</v>
      </c>
      <c r="H7529" s="4" t="s">
        <v>9</v>
      </c>
      <c r="I7529" s="4" t="s">
        <v>10</v>
      </c>
      <c r="J7529" s="4" t="s">
        <v>10</v>
      </c>
      <c r="K7529" s="4" t="s">
        <v>9</v>
      </c>
      <c r="L7529" s="4" t="s">
        <v>9</v>
      </c>
      <c r="M7529" s="4" t="s">
        <v>9</v>
      </c>
      <c r="N7529" s="4" t="s">
        <v>9</v>
      </c>
      <c r="O7529" s="4" t="s">
        <v>6</v>
      </c>
    </row>
    <row r="7530" spans="1:9">
      <c r="A7530" t="n">
        <v>57812</v>
      </c>
      <c r="B7530" s="14" t="n">
        <v>50</v>
      </c>
      <c r="C7530" s="7" t="n">
        <v>0</v>
      </c>
      <c r="D7530" s="7" t="n">
        <v>12010</v>
      </c>
      <c r="E7530" s="7" t="n">
        <v>1</v>
      </c>
      <c r="F7530" s="7" t="n">
        <v>0</v>
      </c>
      <c r="G7530" s="7" t="n">
        <v>0</v>
      </c>
      <c r="H7530" s="7" t="n">
        <v>0</v>
      </c>
      <c r="I7530" s="7" t="n">
        <v>0</v>
      </c>
      <c r="J7530" s="7" t="n">
        <v>65533</v>
      </c>
      <c r="K7530" s="7" t="n">
        <v>0</v>
      </c>
      <c r="L7530" s="7" t="n">
        <v>0</v>
      </c>
      <c r="M7530" s="7" t="n">
        <v>0</v>
      </c>
      <c r="N7530" s="7" t="n">
        <v>0</v>
      </c>
      <c r="O7530" s="7" t="s">
        <v>12</v>
      </c>
    </row>
    <row r="7531" spans="1:9">
      <c r="A7531" t="s">
        <v>4</v>
      </c>
      <c r="B7531" s="4" t="s">
        <v>5</v>
      </c>
      <c r="C7531" s="4" t="s">
        <v>13</v>
      </c>
      <c r="D7531" s="4" t="s">
        <v>10</v>
      </c>
      <c r="E7531" s="4" t="s">
        <v>10</v>
      </c>
      <c r="F7531" s="4" t="s">
        <v>10</v>
      </c>
      <c r="G7531" s="4" t="s">
        <v>10</v>
      </c>
      <c r="H7531" s="4" t="s">
        <v>13</v>
      </c>
    </row>
    <row r="7532" spans="1:9">
      <c r="A7532" t="n">
        <v>57851</v>
      </c>
      <c r="B7532" s="29" t="n">
        <v>25</v>
      </c>
      <c r="C7532" s="7" t="n">
        <v>5</v>
      </c>
      <c r="D7532" s="7" t="n">
        <v>65535</v>
      </c>
      <c r="E7532" s="7" t="n">
        <v>65535</v>
      </c>
      <c r="F7532" s="7" t="n">
        <v>65535</v>
      </c>
      <c r="G7532" s="7" t="n">
        <v>65535</v>
      </c>
      <c r="H7532" s="7" t="n">
        <v>0</v>
      </c>
    </row>
    <row r="7533" spans="1:9">
      <c r="A7533" t="s">
        <v>4</v>
      </c>
      <c r="B7533" s="4" t="s">
        <v>5</v>
      </c>
      <c r="C7533" s="4" t="s">
        <v>10</v>
      </c>
      <c r="D7533" s="4" t="s">
        <v>72</v>
      </c>
      <c r="E7533" s="4" t="s">
        <v>13</v>
      </c>
      <c r="F7533" s="4" t="s">
        <v>13</v>
      </c>
      <c r="G7533" s="4" t="s">
        <v>10</v>
      </c>
      <c r="H7533" s="4" t="s">
        <v>13</v>
      </c>
      <c r="I7533" s="4" t="s">
        <v>72</v>
      </c>
      <c r="J7533" s="4" t="s">
        <v>13</v>
      </c>
      <c r="K7533" s="4" t="s">
        <v>13</v>
      </c>
      <c r="L7533" s="4" t="s">
        <v>13</v>
      </c>
    </row>
    <row r="7534" spans="1:9">
      <c r="A7534" t="n">
        <v>57862</v>
      </c>
      <c r="B7534" s="30" t="n">
        <v>24</v>
      </c>
      <c r="C7534" s="7" t="n">
        <v>65533</v>
      </c>
      <c r="D7534" s="7" t="s">
        <v>431</v>
      </c>
      <c r="E7534" s="7" t="n">
        <v>12</v>
      </c>
      <c r="F7534" s="7" t="n">
        <v>16</v>
      </c>
      <c r="G7534" s="7" t="n">
        <v>0</v>
      </c>
      <c r="H7534" s="7" t="n">
        <v>7</v>
      </c>
      <c r="I7534" s="7" t="s">
        <v>432</v>
      </c>
      <c r="J7534" s="7" t="n">
        <v>6</v>
      </c>
      <c r="K7534" s="7" t="n">
        <v>2</v>
      </c>
      <c r="L7534" s="7" t="n">
        <v>0</v>
      </c>
    </row>
    <row r="7535" spans="1:9">
      <c r="A7535" t="s">
        <v>4</v>
      </c>
      <c r="B7535" s="4" t="s">
        <v>5</v>
      </c>
    </row>
    <row r="7536" spans="1:9">
      <c r="A7536" t="n">
        <v>57886</v>
      </c>
      <c r="B7536" s="53" t="n">
        <v>28</v>
      </c>
    </row>
    <row r="7537" spans="1:15">
      <c r="A7537" t="s">
        <v>4</v>
      </c>
      <c r="B7537" s="4" t="s">
        <v>5</v>
      </c>
      <c r="C7537" s="4" t="s">
        <v>13</v>
      </c>
    </row>
    <row r="7538" spans="1:15">
      <c r="A7538" t="n">
        <v>57887</v>
      </c>
      <c r="B7538" s="33" t="n">
        <v>27</v>
      </c>
      <c r="C7538" s="7" t="n">
        <v>0</v>
      </c>
    </row>
    <row r="7539" spans="1:15">
      <c r="A7539" t="s">
        <v>4</v>
      </c>
      <c r="B7539" s="4" t="s">
        <v>5</v>
      </c>
      <c r="C7539" s="4" t="s">
        <v>13</v>
      </c>
    </row>
    <row r="7540" spans="1:15">
      <c r="A7540" t="n">
        <v>57889</v>
      </c>
      <c r="B7540" s="33" t="n">
        <v>27</v>
      </c>
      <c r="C7540" s="7" t="n">
        <v>1</v>
      </c>
    </row>
    <row r="7541" spans="1:15">
      <c r="A7541" t="s">
        <v>4</v>
      </c>
      <c r="B7541" s="4" t="s">
        <v>5</v>
      </c>
      <c r="C7541" s="4" t="s">
        <v>13</v>
      </c>
      <c r="D7541" s="4" t="s">
        <v>10</v>
      </c>
      <c r="E7541" s="4" t="s">
        <v>10</v>
      </c>
      <c r="F7541" s="4" t="s">
        <v>10</v>
      </c>
      <c r="G7541" s="4" t="s">
        <v>10</v>
      </c>
      <c r="H7541" s="4" t="s">
        <v>13</v>
      </c>
    </row>
    <row r="7542" spans="1:15">
      <c r="A7542" t="n">
        <v>57891</v>
      </c>
      <c r="B7542" s="29" t="n">
        <v>25</v>
      </c>
      <c r="C7542" s="7" t="n">
        <v>5</v>
      </c>
      <c r="D7542" s="7" t="n">
        <v>65535</v>
      </c>
      <c r="E7542" s="7" t="n">
        <v>65535</v>
      </c>
      <c r="F7542" s="7" t="n">
        <v>65535</v>
      </c>
      <c r="G7542" s="7" t="n">
        <v>65535</v>
      </c>
      <c r="H7542" s="7" t="n">
        <v>0</v>
      </c>
    </row>
    <row r="7543" spans="1:15">
      <c r="A7543" t="s">
        <v>4</v>
      </c>
      <c r="B7543" s="4" t="s">
        <v>5</v>
      </c>
      <c r="C7543" s="4" t="s">
        <v>13</v>
      </c>
      <c r="D7543" s="4" t="s">
        <v>10</v>
      </c>
      <c r="E7543" s="4" t="s">
        <v>9</v>
      </c>
    </row>
    <row r="7544" spans="1:15">
      <c r="A7544" t="n">
        <v>57902</v>
      </c>
      <c r="B7544" s="65" t="n">
        <v>101</v>
      </c>
      <c r="C7544" s="7" t="n">
        <v>0</v>
      </c>
      <c r="D7544" s="7" t="n">
        <v>0</v>
      </c>
      <c r="E7544" s="7" t="n">
        <v>3</v>
      </c>
    </row>
    <row r="7545" spans="1:15">
      <c r="A7545" t="s">
        <v>4</v>
      </c>
      <c r="B7545" s="4" t="s">
        <v>5</v>
      </c>
      <c r="C7545" s="4" t="s">
        <v>13</v>
      </c>
      <c r="D7545" s="4" t="s">
        <v>10</v>
      </c>
      <c r="E7545" s="4" t="s">
        <v>22</v>
      </c>
    </row>
    <row r="7546" spans="1:15">
      <c r="A7546" t="n">
        <v>57910</v>
      </c>
      <c r="B7546" s="28" t="n">
        <v>58</v>
      </c>
      <c r="C7546" s="7" t="n">
        <v>100</v>
      </c>
      <c r="D7546" s="7" t="n">
        <v>300</v>
      </c>
      <c r="E7546" s="7" t="n">
        <v>0.300000011920929</v>
      </c>
    </row>
    <row r="7547" spans="1:15">
      <c r="A7547" t="s">
        <v>4</v>
      </c>
      <c r="B7547" s="4" t="s">
        <v>5</v>
      </c>
      <c r="C7547" s="4" t="s">
        <v>13</v>
      </c>
      <c r="D7547" s="4" t="s">
        <v>10</v>
      </c>
    </row>
    <row r="7548" spans="1:15">
      <c r="A7548" t="n">
        <v>57918</v>
      </c>
      <c r="B7548" s="28" t="n">
        <v>58</v>
      </c>
      <c r="C7548" s="7" t="n">
        <v>255</v>
      </c>
      <c r="D7548" s="7" t="n">
        <v>0</v>
      </c>
    </row>
    <row r="7549" spans="1:15">
      <c r="A7549" t="s">
        <v>4</v>
      </c>
      <c r="B7549" s="4" t="s">
        <v>5</v>
      </c>
      <c r="C7549" s="4" t="s">
        <v>13</v>
      </c>
      <c r="D7549" s="4" t="s">
        <v>10</v>
      </c>
      <c r="E7549" s="4" t="s">
        <v>6</v>
      </c>
    </row>
    <row r="7550" spans="1:15">
      <c r="A7550" t="n">
        <v>57922</v>
      </c>
      <c r="B7550" s="40" t="n">
        <v>51</v>
      </c>
      <c r="C7550" s="7" t="n">
        <v>4</v>
      </c>
      <c r="D7550" s="7" t="n">
        <v>65534</v>
      </c>
      <c r="E7550" s="7" t="s">
        <v>158</v>
      </c>
    </row>
    <row r="7551" spans="1:15">
      <c r="A7551" t="s">
        <v>4</v>
      </c>
      <c r="B7551" s="4" t="s">
        <v>5</v>
      </c>
      <c r="C7551" s="4" t="s">
        <v>10</v>
      </c>
    </row>
    <row r="7552" spans="1:15">
      <c r="A7552" t="n">
        <v>57935</v>
      </c>
      <c r="B7552" s="35" t="n">
        <v>16</v>
      </c>
      <c r="C7552" s="7" t="n">
        <v>0</v>
      </c>
    </row>
    <row r="7553" spans="1:8">
      <c r="A7553" t="s">
        <v>4</v>
      </c>
      <c r="B7553" s="4" t="s">
        <v>5</v>
      </c>
      <c r="C7553" s="4" t="s">
        <v>10</v>
      </c>
      <c r="D7553" s="4" t="s">
        <v>72</v>
      </c>
      <c r="E7553" s="4" t="s">
        <v>13</v>
      </c>
      <c r="F7553" s="4" t="s">
        <v>13</v>
      </c>
      <c r="G7553" s="4" t="s">
        <v>72</v>
      </c>
      <c r="H7553" s="4" t="s">
        <v>13</v>
      </c>
      <c r="I7553" s="4" t="s">
        <v>13</v>
      </c>
    </row>
    <row r="7554" spans="1:8">
      <c r="A7554" t="n">
        <v>57938</v>
      </c>
      <c r="B7554" s="52" t="n">
        <v>26</v>
      </c>
      <c r="C7554" s="7" t="n">
        <v>65534</v>
      </c>
      <c r="D7554" s="7" t="s">
        <v>433</v>
      </c>
      <c r="E7554" s="7" t="n">
        <v>2</v>
      </c>
      <c r="F7554" s="7" t="n">
        <v>3</v>
      </c>
      <c r="G7554" s="7" t="s">
        <v>434</v>
      </c>
      <c r="H7554" s="7" t="n">
        <v>2</v>
      </c>
      <c r="I7554" s="7" t="n">
        <v>0</v>
      </c>
    </row>
    <row r="7555" spans="1:8">
      <c r="A7555" t="s">
        <v>4</v>
      </c>
      <c r="B7555" s="4" t="s">
        <v>5</v>
      </c>
    </row>
    <row r="7556" spans="1:8">
      <c r="A7556" t="n">
        <v>58101</v>
      </c>
      <c r="B7556" s="53" t="n">
        <v>28</v>
      </c>
    </row>
    <row r="7557" spans="1:8">
      <c r="A7557" t="s">
        <v>4</v>
      </c>
      <c r="B7557" s="4" t="s">
        <v>5</v>
      </c>
      <c r="C7557" s="4" t="s">
        <v>13</v>
      </c>
      <c r="D7557" s="4" t="s">
        <v>10</v>
      </c>
      <c r="E7557" s="4" t="s">
        <v>6</v>
      </c>
    </row>
    <row r="7558" spans="1:8">
      <c r="A7558" t="n">
        <v>58102</v>
      </c>
      <c r="B7558" s="40" t="n">
        <v>51</v>
      </c>
      <c r="C7558" s="7" t="n">
        <v>4</v>
      </c>
      <c r="D7558" s="7" t="n">
        <v>0</v>
      </c>
      <c r="E7558" s="7" t="s">
        <v>435</v>
      </c>
    </row>
    <row r="7559" spans="1:8">
      <c r="A7559" t="s">
        <v>4</v>
      </c>
      <c r="B7559" s="4" t="s">
        <v>5</v>
      </c>
      <c r="C7559" s="4" t="s">
        <v>10</v>
      </c>
    </row>
    <row r="7560" spans="1:8">
      <c r="A7560" t="n">
        <v>58115</v>
      </c>
      <c r="B7560" s="35" t="n">
        <v>16</v>
      </c>
      <c r="C7560" s="7" t="n">
        <v>0</v>
      </c>
    </row>
    <row r="7561" spans="1:8">
      <c r="A7561" t="s">
        <v>4</v>
      </c>
      <c r="B7561" s="4" t="s">
        <v>5</v>
      </c>
      <c r="C7561" s="4" t="s">
        <v>10</v>
      </c>
      <c r="D7561" s="4" t="s">
        <v>72</v>
      </c>
      <c r="E7561" s="4" t="s">
        <v>13</v>
      </c>
      <c r="F7561" s="4" t="s">
        <v>13</v>
      </c>
    </row>
    <row r="7562" spans="1:8">
      <c r="A7562" t="n">
        <v>58118</v>
      </c>
      <c r="B7562" s="52" t="n">
        <v>26</v>
      </c>
      <c r="C7562" s="7" t="n">
        <v>0</v>
      </c>
      <c r="D7562" s="7" t="s">
        <v>436</v>
      </c>
      <c r="E7562" s="7" t="n">
        <v>2</v>
      </c>
      <c r="F7562" s="7" t="n">
        <v>0</v>
      </c>
    </row>
    <row r="7563" spans="1:8">
      <c r="A7563" t="s">
        <v>4</v>
      </c>
      <c r="B7563" s="4" t="s">
        <v>5</v>
      </c>
    </row>
    <row r="7564" spans="1:8">
      <c r="A7564" t="n">
        <v>58146</v>
      </c>
      <c r="B7564" s="53" t="n">
        <v>28</v>
      </c>
    </row>
    <row r="7565" spans="1:8">
      <c r="A7565" t="s">
        <v>4</v>
      </c>
      <c r="B7565" s="4" t="s">
        <v>5</v>
      </c>
      <c r="C7565" s="4" t="s">
        <v>10</v>
      </c>
    </row>
    <row r="7566" spans="1:8">
      <c r="A7566" t="n">
        <v>58147</v>
      </c>
      <c r="B7566" s="12" t="n">
        <v>12</v>
      </c>
      <c r="C7566" s="7" t="n">
        <v>8655</v>
      </c>
    </row>
    <row r="7567" spans="1:8">
      <c r="A7567" t="s">
        <v>4</v>
      </c>
      <c r="B7567" s="4" t="s">
        <v>5</v>
      </c>
      <c r="C7567" s="4" t="s">
        <v>20</v>
      </c>
    </row>
    <row r="7568" spans="1:8">
      <c r="A7568" t="n">
        <v>58150</v>
      </c>
      <c r="B7568" s="17" t="n">
        <v>3</v>
      </c>
      <c r="C7568" s="11" t="n">
        <f t="normal" ca="1">A7578</f>
        <v>0</v>
      </c>
    </row>
    <row r="7569" spans="1:9">
      <c r="A7569" t="s">
        <v>4</v>
      </c>
      <c r="B7569" s="4" t="s">
        <v>5</v>
      </c>
      <c r="C7569" s="4" t="s">
        <v>13</v>
      </c>
      <c r="D7569" s="4" t="s">
        <v>10</v>
      </c>
      <c r="E7569" s="4" t="s">
        <v>6</v>
      </c>
    </row>
    <row r="7570" spans="1:9">
      <c r="A7570" t="n">
        <v>58155</v>
      </c>
      <c r="B7570" s="40" t="n">
        <v>51</v>
      </c>
      <c r="C7570" s="7" t="n">
        <v>4</v>
      </c>
      <c r="D7570" s="7" t="n">
        <v>65534</v>
      </c>
      <c r="E7570" s="7" t="s">
        <v>158</v>
      </c>
    </row>
    <row r="7571" spans="1:9">
      <c r="A7571" t="s">
        <v>4</v>
      </c>
      <c r="B7571" s="4" t="s">
        <v>5</v>
      </c>
      <c r="C7571" s="4" t="s">
        <v>10</v>
      </c>
    </row>
    <row r="7572" spans="1:9">
      <c r="A7572" t="n">
        <v>58168</v>
      </c>
      <c r="B7572" s="35" t="n">
        <v>16</v>
      </c>
      <c r="C7572" s="7" t="n">
        <v>0</v>
      </c>
    </row>
    <row r="7573" spans="1:9">
      <c r="A7573" t="s">
        <v>4</v>
      </c>
      <c r="B7573" s="4" t="s">
        <v>5</v>
      </c>
      <c r="C7573" s="4" t="s">
        <v>10</v>
      </c>
      <c r="D7573" s="4" t="s">
        <v>72</v>
      </c>
      <c r="E7573" s="4" t="s">
        <v>13</v>
      </c>
      <c r="F7573" s="4" t="s">
        <v>13</v>
      </c>
      <c r="G7573" s="4" t="s">
        <v>72</v>
      </c>
      <c r="H7573" s="4" t="s">
        <v>13</v>
      </c>
      <c r="I7573" s="4" t="s">
        <v>13</v>
      </c>
    </row>
    <row r="7574" spans="1:9">
      <c r="A7574" t="n">
        <v>58171</v>
      </c>
      <c r="B7574" s="52" t="n">
        <v>26</v>
      </c>
      <c r="C7574" s="7" t="n">
        <v>65534</v>
      </c>
      <c r="D7574" s="7" t="s">
        <v>437</v>
      </c>
      <c r="E7574" s="7" t="n">
        <v>2</v>
      </c>
      <c r="F7574" s="7" t="n">
        <v>3</v>
      </c>
      <c r="G7574" s="7" t="s">
        <v>438</v>
      </c>
      <c r="H7574" s="7" t="n">
        <v>2</v>
      </c>
      <c r="I7574" s="7" t="n">
        <v>0</v>
      </c>
    </row>
    <row r="7575" spans="1:9">
      <c r="A7575" t="s">
        <v>4</v>
      </c>
      <c r="B7575" s="4" t="s">
        <v>5</v>
      </c>
    </row>
    <row r="7576" spans="1:9">
      <c r="A7576" t="n">
        <v>58311</v>
      </c>
      <c r="B7576" s="53" t="n">
        <v>28</v>
      </c>
    </row>
    <row r="7577" spans="1:9">
      <c r="A7577" t="s">
        <v>4</v>
      </c>
      <c r="B7577" s="4" t="s">
        <v>5</v>
      </c>
      <c r="C7577" s="4" t="s">
        <v>20</v>
      </c>
    </row>
    <row r="7578" spans="1:9">
      <c r="A7578" t="n">
        <v>58312</v>
      </c>
      <c r="B7578" s="17" t="n">
        <v>3</v>
      </c>
      <c r="C7578" s="11" t="n">
        <f t="normal" ca="1">A7742</f>
        <v>0</v>
      </c>
    </row>
    <row r="7579" spans="1:9">
      <c r="A7579" t="s">
        <v>4</v>
      </c>
      <c r="B7579" s="4" t="s">
        <v>5</v>
      </c>
      <c r="C7579" s="4" t="s">
        <v>13</v>
      </c>
      <c r="D7579" s="4" t="s">
        <v>10</v>
      </c>
      <c r="E7579" s="4" t="s">
        <v>13</v>
      </c>
      <c r="F7579" s="4" t="s">
        <v>20</v>
      </c>
    </row>
    <row r="7580" spans="1:9">
      <c r="A7580" t="n">
        <v>58317</v>
      </c>
      <c r="B7580" s="10" t="n">
        <v>5</v>
      </c>
      <c r="C7580" s="7" t="n">
        <v>30</v>
      </c>
      <c r="D7580" s="7" t="n">
        <v>8434</v>
      </c>
      <c r="E7580" s="7" t="n">
        <v>1</v>
      </c>
      <c r="F7580" s="11" t="n">
        <f t="normal" ca="1">A7618</f>
        <v>0</v>
      </c>
    </row>
    <row r="7581" spans="1:9">
      <c r="A7581" t="s">
        <v>4</v>
      </c>
      <c r="B7581" s="4" t="s">
        <v>5</v>
      </c>
      <c r="C7581" s="4" t="s">
        <v>10</v>
      </c>
      <c r="D7581" s="4" t="s">
        <v>13</v>
      </c>
      <c r="E7581" s="4" t="s">
        <v>13</v>
      </c>
      <c r="F7581" s="4" t="s">
        <v>6</v>
      </c>
    </row>
    <row r="7582" spans="1:9">
      <c r="A7582" t="n">
        <v>58326</v>
      </c>
      <c r="B7582" s="22" t="n">
        <v>20</v>
      </c>
      <c r="C7582" s="7" t="n">
        <v>65534</v>
      </c>
      <c r="D7582" s="7" t="n">
        <v>3</v>
      </c>
      <c r="E7582" s="7" t="n">
        <v>10</v>
      </c>
      <c r="F7582" s="7" t="s">
        <v>201</v>
      </c>
    </row>
    <row r="7583" spans="1:9">
      <c r="A7583" t="s">
        <v>4</v>
      </c>
      <c r="B7583" s="4" t="s">
        <v>5</v>
      </c>
      <c r="C7583" s="4" t="s">
        <v>10</v>
      </c>
    </row>
    <row r="7584" spans="1:9">
      <c r="A7584" t="n">
        <v>58347</v>
      </c>
      <c r="B7584" s="35" t="n">
        <v>16</v>
      </c>
      <c r="C7584" s="7" t="n">
        <v>0</v>
      </c>
    </row>
    <row r="7585" spans="1:9">
      <c r="A7585" t="s">
        <v>4</v>
      </c>
      <c r="B7585" s="4" t="s">
        <v>5</v>
      </c>
      <c r="C7585" s="4" t="s">
        <v>13</v>
      </c>
      <c r="D7585" s="4" t="s">
        <v>10</v>
      </c>
    </row>
    <row r="7586" spans="1:9">
      <c r="A7586" t="n">
        <v>58350</v>
      </c>
      <c r="B7586" s="27" t="n">
        <v>22</v>
      </c>
      <c r="C7586" s="7" t="n">
        <v>10</v>
      </c>
      <c r="D7586" s="7" t="n">
        <v>0</v>
      </c>
    </row>
    <row r="7587" spans="1:9">
      <c r="A7587" t="s">
        <v>4</v>
      </c>
      <c r="B7587" s="4" t="s">
        <v>5</v>
      </c>
      <c r="C7587" s="4" t="s">
        <v>13</v>
      </c>
      <c r="D7587" s="4" t="s">
        <v>10</v>
      </c>
      <c r="E7587" s="4" t="s">
        <v>6</v>
      </c>
    </row>
    <row r="7588" spans="1:9">
      <c r="A7588" t="n">
        <v>58354</v>
      </c>
      <c r="B7588" s="40" t="n">
        <v>51</v>
      </c>
      <c r="C7588" s="7" t="n">
        <v>4</v>
      </c>
      <c r="D7588" s="7" t="n">
        <v>65534</v>
      </c>
      <c r="E7588" s="7" t="s">
        <v>158</v>
      </c>
    </row>
    <row r="7589" spans="1:9">
      <c r="A7589" t="s">
        <v>4</v>
      </c>
      <c r="B7589" s="4" t="s">
        <v>5</v>
      </c>
      <c r="C7589" s="4" t="s">
        <v>10</v>
      </c>
    </row>
    <row r="7590" spans="1:9">
      <c r="A7590" t="n">
        <v>58367</v>
      </c>
      <c r="B7590" s="35" t="n">
        <v>16</v>
      </c>
      <c r="C7590" s="7" t="n">
        <v>0</v>
      </c>
    </row>
    <row r="7591" spans="1:9">
      <c r="A7591" t="s">
        <v>4</v>
      </c>
      <c r="B7591" s="4" t="s">
        <v>5</v>
      </c>
      <c r="C7591" s="4" t="s">
        <v>10</v>
      </c>
      <c r="D7591" s="4" t="s">
        <v>72</v>
      </c>
      <c r="E7591" s="4" t="s">
        <v>13</v>
      </c>
      <c r="F7591" s="4" t="s">
        <v>13</v>
      </c>
      <c r="G7591" s="4" t="s">
        <v>72</v>
      </c>
      <c r="H7591" s="4" t="s">
        <v>13</v>
      </c>
      <c r="I7591" s="4" t="s">
        <v>13</v>
      </c>
      <c r="J7591" s="4" t="s">
        <v>72</v>
      </c>
      <c r="K7591" s="4" t="s">
        <v>13</v>
      </c>
      <c r="L7591" s="4" t="s">
        <v>13</v>
      </c>
      <c r="M7591" s="4" t="s">
        <v>72</v>
      </c>
      <c r="N7591" s="4" t="s">
        <v>13</v>
      </c>
      <c r="O7591" s="4" t="s">
        <v>13</v>
      </c>
    </row>
    <row r="7592" spans="1:9">
      <c r="A7592" t="n">
        <v>58370</v>
      </c>
      <c r="B7592" s="52" t="n">
        <v>26</v>
      </c>
      <c r="C7592" s="7" t="n">
        <v>65534</v>
      </c>
      <c r="D7592" s="7" t="s">
        <v>439</v>
      </c>
      <c r="E7592" s="7" t="n">
        <v>2</v>
      </c>
      <c r="F7592" s="7" t="n">
        <v>3</v>
      </c>
      <c r="G7592" s="7" t="s">
        <v>440</v>
      </c>
      <c r="H7592" s="7" t="n">
        <v>2</v>
      </c>
      <c r="I7592" s="7" t="n">
        <v>3</v>
      </c>
      <c r="J7592" s="7" t="s">
        <v>441</v>
      </c>
      <c r="K7592" s="7" t="n">
        <v>2</v>
      </c>
      <c r="L7592" s="7" t="n">
        <v>3</v>
      </c>
      <c r="M7592" s="7" t="s">
        <v>442</v>
      </c>
      <c r="N7592" s="7" t="n">
        <v>2</v>
      </c>
      <c r="O7592" s="7" t="n">
        <v>0</v>
      </c>
    </row>
    <row r="7593" spans="1:9">
      <c r="A7593" t="s">
        <v>4</v>
      </c>
      <c r="B7593" s="4" t="s">
        <v>5</v>
      </c>
    </row>
    <row r="7594" spans="1:9">
      <c r="A7594" t="n">
        <v>58628</v>
      </c>
      <c r="B7594" s="53" t="n">
        <v>28</v>
      </c>
    </row>
    <row r="7595" spans="1:9">
      <c r="A7595" t="s">
        <v>4</v>
      </c>
      <c r="B7595" s="4" t="s">
        <v>5</v>
      </c>
      <c r="C7595" s="4" t="s">
        <v>13</v>
      </c>
      <c r="D7595" s="4" t="s">
        <v>10</v>
      </c>
      <c r="E7595" s="4" t="s">
        <v>13</v>
      </c>
      <c r="F7595" s="4" t="s">
        <v>13</v>
      </c>
      <c r="G7595" s="4" t="s">
        <v>20</v>
      </c>
    </row>
    <row r="7596" spans="1:9">
      <c r="A7596" t="n">
        <v>58629</v>
      </c>
      <c r="B7596" s="10" t="n">
        <v>5</v>
      </c>
      <c r="C7596" s="7" t="n">
        <v>30</v>
      </c>
      <c r="D7596" s="7" t="n">
        <v>2</v>
      </c>
      <c r="E7596" s="7" t="n">
        <v>8</v>
      </c>
      <c r="F7596" s="7" t="n">
        <v>1</v>
      </c>
      <c r="G7596" s="11" t="n">
        <f t="normal" ca="1">A7616</f>
        <v>0</v>
      </c>
    </row>
    <row r="7597" spans="1:9">
      <c r="A7597" t="s">
        <v>4</v>
      </c>
      <c r="B7597" s="4" t="s">
        <v>5</v>
      </c>
      <c r="C7597" s="4" t="s">
        <v>13</v>
      </c>
      <c r="D7597" s="4" t="s">
        <v>10</v>
      </c>
      <c r="E7597" s="4" t="s">
        <v>6</v>
      </c>
    </row>
    <row r="7598" spans="1:9">
      <c r="A7598" t="n">
        <v>58639</v>
      </c>
      <c r="B7598" s="40" t="n">
        <v>51</v>
      </c>
      <c r="C7598" s="7" t="n">
        <v>4</v>
      </c>
      <c r="D7598" s="7" t="n">
        <v>0</v>
      </c>
      <c r="E7598" s="7" t="s">
        <v>443</v>
      </c>
    </row>
    <row r="7599" spans="1:9">
      <c r="A7599" t="s">
        <v>4</v>
      </c>
      <c r="B7599" s="4" t="s">
        <v>5</v>
      </c>
      <c r="C7599" s="4" t="s">
        <v>10</v>
      </c>
    </row>
    <row r="7600" spans="1:9">
      <c r="A7600" t="n">
        <v>58652</v>
      </c>
      <c r="B7600" s="35" t="n">
        <v>16</v>
      </c>
      <c r="C7600" s="7" t="n">
        <v>0</v>
      </c>
    </row>
    <row r="7601" spans="1:15">
      <c r="A7601" t="s">
        <v>4</v>
      </c>
      <c r="B7601" s="4" t="s">
        <v>5</v>
      </c>
      <c r="C7601" s="4" t="s">
        <v>10</v>
      </c>
      <c r="D7601" s="4" t="s">
        <v>72</v>
      </c>
      <c r="E7601" s="4" t="s">
        <v>13</v>
      </c>
      <c r="F7601" s="4" t="s">
        <v>13</v>
      </c>
    </row>
    <row r="7602" spans="1:15">
      <c r="A7602" t="n">
        <v>58655</v>
      </c>
      <c r="B7602" s="52" t="n">
        <v>26</v>
      </c>
      <c r="C7602" s="7" t="n">
        <v>0</v>
      </c>
      <c r="D7602" s="7" t="s">
        <v>444</v>
      </c>
      <c r="E7602" s="7" t="n">
        <v>2</v>
      </c>
      <c r="F7602" s="7" t="n">
        <v>0</v>
      </c>
    </row>
    <row r="7603" spans="1:15">
      <c r="A7603" t="s">
        <v>4</v>
      </c>
      <c r="B7603" s="4" t="s">
        <v>5</v>
      </c>
    </row>
    <row r="7604" spans="1:15">
      <c r="A7604" t="n">
        <v>58698</v>
      </c>
      <c r="B7604" s="53" t="n">
        <v>28</v>
      </c>
    </row>
    <row r="7605" spans="1:15">
      <c r="A7605" t="s">
        <v>4</v>
      </c>
      <c r="B7605" s="4" t="s">
        <v>5</v>
      </c>
      <c r="C7605" s="4" t="s">
        <v>13</v>
      </c>
      <c r="D7605" s="4" t="s">
        <v>10</v>
      </c>
      <c r="E7605" s="4" t="s">
        <v>6</v>
      </c>
    </row>
    <row r="7606" spans="1:15">
      <c r="A7606" t="n">
        <v>58699</v>
      </c>
      <c r="B7606" s="40" t="n">
        <v>51</v>
      </c>
      <c r="C7606" s="7" t="n">
        <v>4</v>
      </c>
      <c r="D7606" s="7" t="n">
        <v>17</v>
      </c>
      <c r="E7606" s="7" t="s">
        <v>173</v>
      </c>
    </row>
    <row r="7607" spans="1:15">
      <c r="A7607" t="s">
        <v>4</v>
      </c>
      <c r="B7607" s="4" t="s">
        <v>5</v>
      </c>
      <c r="C7607" s="4" t="s">
        <v>10</v>
      </c>
    </row>
    <row r="7608" spans="1:15">
      <c r="A7608" t="n">
        <v>58713</v>
      </c>
      <c r="B7608" s="35" t="n">
        <v>16</v>
      </c>
      <c r="C7608" s="7" t="n">
        <v>0</v>
      </c>
    </row>
    <row r="7609" spans="1:15">
      <c r="A7609" t="s">
        <v>4</v>
      </c>
      <c r="B7609" s="4" t="s">
        <v>5</v>
      </c>
      <c r="C7609" s="4" t="s">
        <v>10</v>
      </c>
      <c r="D7609" s="4" t="s">
        <v>72</v>
      </c>
      <c r="E7609" s="4" t="s">
        <v>13</v>
      </c>
      <c r="F7609" s="4" t="s">
        <v>13</v>
      </c>
    </row>
    <row r="7610" spans="1:15">
      <c r="A7610" t="n">
        <v>58716</v>
      </c>
      <c r="B7610" s="52" t="n">
        <v>26</v>
      </c>
      <c r="C7610" s="7" t="n">
        <v>17</v>
      </c>
      <c r="D7610" s="7" t="s">
        <v>445</v>
      </c>
      <c r="E7610" s="7" t="n">
        <v>2</v>
      </c>
      <c r="F7610" s="7" t="n">
        <v>0</v>
      </c>
    </row>
    <row r="7611" spans="1:15">
      <c r="A7611" t="s">
        <v>4</v>
      </c>
      <c r="B7611" s="4" t="s">
        <v>5</v>
      </c>
    </row>
    <row r="7612" spans="1:15">
      <c r="A7612" t="n">
        <v>58765</v>
      </c>
      <c r="B7612" s="53" t="n">
        <v>28</v>
      </c>
    </row>
    <row r="7613" spans="1:15">
      <c r="A7613" t="s">
        <v>4</v>
      </c>
      <c r="B7613" s="4" t="s">
        <v>5</v>
      </c>
      <c r="C7613" s="4" t="s">
        <v>10</v>
      </c>
    </row>
    <row r="7614" spans="1:15">
      <c r="A7614" t="n">
        <v>58766</v>
      </c>
      <c r="B7614" s="12" t="n">
        <v>12</v>
      </c>
      <c r="C7614" s="7" t="n">
        <v>2</v>
      </c>
    </row>
    <row r="7615" spans="1:15">
      <c r="A7615" t="s">
        <v>4</v>
      </c>
      <c r="B7615" s="4" t="s">
        <v>5</v>
      </c>
      <c r="C7615" s="4" t="s">
        <v>20</v>
      </c>
    </row>
    <row r="7616" spans="1:15">
      <c r="A7616" t="n">
        <v>58769</v>
      </c>
      <c r="B7616" s="17" t="n">
        <v>3</v>
      </c>
      <c r="C7616" s="11" t="n">
        <f t="normal" ca="1">A7742</f>
        <v>0</v>
      </c>
    </row>
    <row r="7617" spans="1:6">
      <c r="A7617" t="s">
        <v>4</v>
      </c>
      <c r="B7617" s="4" t="s">
        <v>5</v>
      </c>
      <c r="C7617" s="4" t="s">
        <v>13</v>
      </c>
      <c r="D7617" s="4" t="s">
        <v>10</v>
      </c>
      <c r="E7617" s="4" t="s">
        <v>13</v>
      </c>
      <c r="F7617" s="4" t="s">
        <v>20</v>
      </c>
    </row>
    <row r="7618" spans="1:6">
      <c r="A7618" t="n">
        <v>58774</v>
      </c>
      <c r="B7618" s="10" t="n">
        <v>5</v>
      </c>
      <c r="C7618" s="7" t="n">
        <v>30</v>
      </c>
      <c r="D7618" s="7" t="n">
        <v>8433</v>
      </c>
      <c r="E7618" s="7" t="n">
        <v>1</v>
      </c>
      <c r="F7618" s="11" t="n">
        <f t="normal" ca="1">A7742</f>
        <v>0</v>
      </c>
    </row>
    <row r="7619" spans="1:6">
      <c r="A7619" t="s">
        <v>4</v>
      </c>
      <c r="B7619" s="4" t="s">
        <v>5</v>
      </c>
      <c r="C7619" s="4" t="s">
        <v>10</v>
      </c>
      <c r="D7619" s="4" t="s">
        <v>13</v>
      </c>
      <c r="E7619" s="4" t="s">
        <v>13</v>
      </c>
      <c r="F7619" s="4" t="s">
        <v>6</v>
      </c>
    </row>
    <row r="7620" spans="1:6">
      <c r="A7620" t="n">
        <v>58783</v>
      </c>
      <c r="B7620" s="22" t="n">
        <v>20</v>
      </c>
      <c r="C7620" s="7" t="n">
        <v>65534</v>
      </c>
      <c r="D7620" s="7" t="n">
        <v>3</v>
      </c>
      <c r="E7620" s="7" t="n">
        <v>10</v>
      </c>
      <c r="F7620" s="7" t="s">
        <v>201</v>
      </c>
    </row>
    <row r="7621" spans="1:6">
      <c r="A7621" t="s">
        <v>4</v>
      </c>
      <c r="B7621" s="4" t="s">
        <v>5</v>
      </c>
      <c r="C7621" s="4" t="s">
        <v>10</v>
      </c>
    </row>
    <row r="7622" spans="1:6">
      <c r="A7622" t="n">
        <v>58804</v>
      </c>
      <c r="B7622" s="35" t="n">
        <v>16</v>
      </c>
      <c r="C7622" s="7" t="n">
        <v>0</v>
      </c>
    </row>
    <row r="7623" spans="1:6">
      <c r="A7623" t="s">
        <v>4</v>
      </c>
      <c r="B7623" s="4" t="s">
        <v>5</v>
      </c>
      <c r="C7623" s="4" t="s">
        <v>13</v>
      </c>
      <c r="D7623" s="4" t="s">
        <v>10</v>
      </c>
    </row>
    <row r="7624" spans="1:6">
      <c r="A7624" t="n">
        <v>58807</v>
      </c>
      <c r="B7624" s="27" t="n">
        <v>22</v>
      </c>
      <c r="C7624" s="7" t="n">
        <v>10</v>
      </c>
      <c r="D7624" s="7" t="n">
        <v>0</v>
      </c>
    </row>
    <row r="7625" spans="1:6">
      <c r="A7625" t="s">
        <v>4</v>
      </c>
      <c r="B7625" s="4" t="s">
        <v>5</v>
      </c>
      <c r="C7625" s="4" t="s">
        <v>13</v>
      </c>
      <c r="D7625" s="4" t="s">
        <v>10</v>
      </c>
      <c r="E7625" s="4" t="s">
        <v>13</v>
      </c>
      <c r="F7625" s="4" t="s">
        <v>13</v>
      </c>
      <c r="G7625" s="4" t="s">
        <v>20</v>
      </c>
    </row>
    <row r="7626" spans="1:6">
      <c r="A7626" t="n">
        <v>58811</v>
      </c>
      <c r="B7626" s="10" t="n">
        <v>5</v>
      </c>
      <c r="C7626" s="7" t="n">
        <v>30</v>
      </c>
      <c r="D7626" s="7" t="n">
        <v>8323</v>
      </c>
      <c r="E7626" s="7" t="n">
        <v>8</v>
      </c>
      <c r="F7626" s="7" t="n">
        <v>1</v>
      </c>
      <c r="G7626" s="11" t="n">
        <f t="normal" ca="1">A7688</f>
        <v>0</v>
      </c>
    </row>
    <row r="7627" spans="1:6">
      <c r="A7627" t="s">
        <v>4</v>
      </c>
      <c r="B7627" s="4" t="s">
        <v>5</v>
      </c>
      <c r="C7627" s="4" t="s">
        <v>10</v>
      </c>
      <c r="D7627" s="4" t="s">
        <v>13</v>
      </c>
      <c r="E7627" s="4" t="s">
        <v>22</v>
      </c>
      <c r="F7627" s="4" t="s">
        <v>10</v>
      </c>
    </row>
    <row r="7628" spans="1:6">
      <c r="A7628" t="n">
        <v>58821</v>
      </c>
      <c r="B7628" s="58" t="n">
        <v>59</v>
      </c>
      <c r="C7628" s="7" t="n">
        <v>65534</v>
      </c>
      <c r="D7628" s="7" t="n">
        <v>13</v>
      </c>
      <c r="E7628" s="7" t="n">
        <v>0.150000005960464</v>
      </c>
      <c r="F7628" s="7" t="n">
        <v>0</v>
      </c>
    </row>
    <row r="7629" spans="1:6">
      <c r="A7629" t="s">
        <v>4</v>
      </c>
      <c r="B7629" s="4" t="s">
        <v>5</v>
      </c>
      <c r="C7629" s="4" t="s">
        <v>10</v>
      </c>
    </row>
    <row r="7630" spans="1:6">
      <c r="A7630" t="n">
        <v>58831</v>
      </c>
      <c r="B7630" s="35" t="n">
        <v>16</v>
      </c>
      <c r="C7630" s="7" t="n">
        <v>1300</v>
      </c>
    </row>
    <row r="7631" spans="1:6">
      <c r="A7631" t="s">
        <v>4</v>
      </c>
      <c r="B7631" s="4" t="s">
        <v>5</v>
      </c>
      <c r="C7631" s="4" t="s">
        <v>13</v>
      </c>
      <c r="D7631" s="4" t="s">
        <v>10</v>
      </c>
      <c r="E7631" s="4" t="s">
        <v>6</v>
      </c>
    </row>
    <row r="7632" spans="1:6">
      <c r="A7632" t="n">
        <v>58834</v>
      </c>
      <c r="B7632" s="40" t="n">
        <v>51</v>
      </c>
      <c r="C7632" s="7" t="n">
        <v>4</v>
      </c>
      <c r="D7632" s="7" t="n">
        <v>65534</v>
      </c>
      <c r="E7632" s="7" t="s">
        <v>158</v>
      </c>
    </row>
    <row r="7633" spans="1:7">
      <c r="A7633" t="s">
        <v>4</v>
      </c>
      <c r="B7633" s="4" t="s">
        <v>5</v>
      </c>
      <c r="C7633" s="4" t="s">
        <v>10</v>
      </c>
    </row>
    <row r="7634" spans="1:7">
      <c r="A7634" t="n">
        <v>58847</v>
      </c>
      <c r="B7634" s="35" t="n">
        <v>16</v>
      </c>
      <c r="C7634" s="7" t="n">
        <v>0</v>
      </c>
    </row>
    <row r="7635" spans="1:7">
      <c r="A7635" t="s">
        <v>4</v>
      </c>
      <c r="B7635" s="4" t="s">
        <v>5</v>
      </c>
      <c r="C7635" s="4" t="s">
        <v>10</v>
      </c>
      <c r="D7635" s="4" t="s">
        <v>72</v>
      </c>
      <c r="E7635" s="4" t="s">
        <v>13</v>
      </c>
      <c r="F7635" s="4" t="s">
        <v>13</v>
      </c>
    </row>
    <row r="7636" spans="1:7">
      <c r="A7636" t="n">
        <v>58850</v>
      </c>
      <c r="B7636" s="52" t="n">
        <v>26</v>
      </c>
      <c r="C7636" s="7" t="n">
        <v>65534</v>
      </c>
      <c r="D7636" s="7" t="s">
        <v>446</v>
      </c>
      <c r="E7636" s="7" t="n">
        <v>2</v>
      </c>
      <c r="F7636" s="7" t="n">
        <v>0</v>
      </c>
    </row>
    <row r="7637" spans="1:7">
      <c r="A7637" t="s">
        <v>4</v>
      </c>
      <c r="B7637" s="4" t="s">
        <v>5</v>
      </c>
    </row>
    <row r="7638" spans="1:7">
      <c r="A7638" t="n">
        <v>58871</v>
      </c>
      <c r="B7638" s="53" t="n">
        <v>28</v>
      </c>
    </row>
    <row r="7639" spans="1:7">
      <c r="A7639" t="s">
        <v>4</v>
      </c>
      <c r="B7639" s="4" t="s">
        <v>5</v>
      </c>
      <c r="C7639" s="4" t="s">
        <v>13</v>
      </c>
      <c r="D7639" s="4" t="s">
        <v>10</v>
      </c>
      <c r="E7639" s="4" t="s">
        <v>6</v>
      </c>
    </row>
    <row r="7640" spans="1:7">
      <c r="A7640" t="n">
        <v>58872</v>
      </c>
      <c r="B7640" s="40" t="n">
        <v>51</v>
      </c>
      <c r="C7640" s="7" t="n">
        <v>4</v>
      </c>
      <c r="D7640" s="7" t="n">
        <v>0</v>
      </c>
      <c r="E7640" s="7" t="s">
        <v>258</v>
      </c>
    </row>
    <row r="7641" spans="1:7">
      <c r="A7641" t="s">
        <v>4</v>
      </c>
      <c r="B7641" s="4" t="s">
        <v>5</v>
      </c>
      <c r="C7641" s="4" t="s">
        <v>10</v>
      </c>
    </row>
    <row r="7642" spans="1:7">
      <c r="A7642" t="n">
        <v>58885</v>
      </c>
      <c r="B7642" s="35" t="n">
        <v>16</v>
      </c>
      <c r="C7642" s="7" t="n">
        <v>0</v>
      </c>
    </row>
    <row r="7643" spans="1:7">
      <c r="A7643" t="s">
        <v>4</v>
      </c>
      <c r="B7643" s="4" t="s">
        <v>5</v>
      </c>
      <c r="C7643" s="4" t="s">
        <v>10</v>
      </c>
      <c r="D7643" s="4" t="s">
        <v>72</v>
      </c>
      <c r="E7643" s="4" t="s">
        <v>13</v>
      </c>
      <c r="F7643" s="4" t="s">
        <v>13</v>
      </c>
      <c r="G7643" s="4" t="s">
        <v>72</v>
      </c>
      <c r="H7643" s="4" t="s">
        <v>13</v>
      </c>
      <c r="I7643" s="4" t="s">
        <v>13</v>
      </c>
    </row>
    <row r="7644" spans="1:7">
      <c r="A7644" t="n">
        <v>58888</v>
      </c>
      <c r="B7644" s="52" t="n">
        <v>26</v>
      </c>
      <c r="C7644" s="7" t="n">
        <v>0</v>
      </c>
      <c r="D7644" s="7" t="s">
        <v>447</v>
      </c>
      <c r="E7644" s="7" t="n">
        <v>2</v>
      </c>
      <c r="F7644" s="7" t="n">
        <v>3</v>
      </c>
      <c r="G7644" s="7" t="s">
        <v>448</v>
      </c>
      <c r="H7644" s="7" t="n">
        <v>2</v>
      </c>
      <c r="I7644" s="7" t="n">
        <v>0</v>
      </c>
    </row>
    <row r="7645" spans="1:7">
      <c r="A7645" t="s">
        <v>4</v>
      </c>
      <c r="B7645" s="4" t="s">
        <v>5</v>
      </c>
    </row>
    <row r="7646" spans="1:7">
      <c r="A7646" t="n">
        <v>58984</v>
      </c>
      <c r="B7646" s="53" t="n">
        <v>28</v>
      </c>
    </row>
    <row r="7647" spans="1:7">
      <c r="A7647" t="s">
        <v>4</v>
      </c>
      <c r="B7647" s="4" t="s">
        <v>5</v>
      </c>
      <c r="C7647" s="4" t="s">
        <v>13</v>
      </c>
      <c r="D7647" s="4" t="s">
        <v>10</v>
      </c>
      <c r="E7647" s="4" t="s">
        <v>6</v>
      </c>
    </row>
    <row r="7648" spans="1:7">
      <c r="A7648" t="n">
        <v>58985</v>
      </c>
      <c r="B7648" s="40" t="n">
        <v>51</v>
      </c>
      <c r="C7648" s="7" t="n">
        <v>4</v>
      </c>
      <c r="D7648" s="7" t="n">
        <v>65534</v>
      </c>
      <c r="E7648" s="7" t="s">
        <v>158</v>
      </c>
    </row>
    <row r="7649" spans="1:9">
      <c r="A7649" t="s">
        <v>4</v>
      </c>
      <c r="B7649" s="4" t="s">
        <v>5</v>
      </c>
      <c r="C7649" s="4" t="s">
        <v>10</v>
      </c>
    </row>
    <row r="7650" spans="1:9">
      <c r="A7650" t="n">
        <v>58998</v>
      </c>
      <c r="B7650" s="35" t="n">
        <v>16</v>
      </c>
      <c r="C7650" s="7" t="n">
        <v>0</v>
      </c>
    </row>
    <row r="7651" spans="1:9">
      <c r="A7651" t="s">
        <v>4</v>
      </c>
      <c r="B7651" s="4" t="s">
        <v>5</v>
      </c>
      <c r="C7651" s="4" t="s">
        <v>10</v>
      </c>
      <c r="D7651" s="4" t="s">
        <v>72</v>
      </c>
      <c r="E7651" s="4" t="s">
        <v>13</v>
      </c>
      <c r="F7651" s="4" t="s">
        <v>13</v>
      </c>
      <c r="G7651" s="4" t="s">
        <v>72</v>
      </c>
      <c r="H7651" s="4" t="s">
        <v>13</v>
      </c>
      <c r="I7651" s="4" t="s">
        <v>13</v>
      </c>
    </row>
    <row r="7652" spans="1:9">
      <c r="A7652" t="n">
        <v>59001</v>
      </c>
      <c r="B7652" s="52" t="n">
        <v>26</v>
      </c>
      <c r="C7652" s="7" t="n">
        <v>65534</v>
      </c>
      <c r="D7652" s="7" t="s">
        <v>449</v>
      </c>
      <c r="E7652" s="7" t="n">
        <v>2</v>
      </c>
      <c r="F7652" s="7" t="n">
        <v>3</v>
      </c>
      <c r="G7652" s="7" t="s">
        <v>450</v>
      </c>
      <c r="H7652" s="7" t="n">
        <v>2</v>
      </c>
      <c r="I7652" s="7" t="n">
        <v>0</v>
      </c>
    </row>
    <row r="7653" spans="1:9">
      <c r="A7653" t="s">
        <v>4</v>
      </c>
      <c r="B7653" s="4" t="s">
        <v>5</v>
      </c>
    </row>
    <row r="7654" spans="1:9">
      <c r="A7654" t="n">
        <v>59126</v>
      </c>
      <c r="B7654" s="53" t="n">
        <v>28</v>
      </c>
    </row>
    <row r="7655" spans="1:9">
      <c r="A7655" t="s">
        <v>4</v>
      </c>
      <c r="B7655" s="4" t="s">
        <v>5</v>
      </c>
      <c r="C7655" s="4" t="s">
        <v>13</v>
      </c>
      <c r="D7655" s="4" t="s">
        <v>10</v>
      </c>
      <c r="E7655" s="4" t="s">
        <v>6</v>
      </c>
    </row>
    <row r="7656" spans="1:9">
      <c r="A7656" t="n">
        <v>59127</v>
      </c>
      <c r="B7656" s="40" t="n">
        <v>51</v>
      </c>
      <c r="C7656" s="7" t="n">
        <v>4</v>
      </c>
      <c r="D7656" s="7" t="n">
        <v>0</v>
      </c>
      <c r="E7656" s="7" t="s">
        <v>271</v>
      </c>
    </row>
    <row r="7657" spans="1:9">
      <c r="A7657" t="s">
        <v>4</v>
      </c>
      <c r="B7657" s="4" t="s">
        <v>5</v>
      </c>
      <c r="C7657" s="4" t="s">
        <v>10</v>
      </c>
    </row>
    <row r="7658" spans="1:9">
      <c r="A7658" t="n">
        <v>59141</v>
      </c>
      <c r="B7658" s="35" t="n">
        <v>16</v>
      </c>
      <c r="C7658" s="7" t="n">
        <v>0</v>
      </c>
    </row>
    <row r="7659" spans="1:9">
      <c r="A7659" t="s">
        <v>4</v>
      </c>
      <c r="B7659" s="4" t="s">
        <v>5</v>
      </c>
      <c r="C7659" s="4" t="s">
        <v>10</v>
      </c>
      <c r="D7659" s="4" t="s">
        <v>72</v>
      </c>
      <c r="E7659" s="4" t="s">
        <v>13</v>
      </c>
      <c r="F7659" s="4" t="s">
        <v>13</v>
      </c>
      <c r="G7659" s="4" t="s">
        <v>72</v>
      </c>
      <c r="H7659" s="4" t="s">
        <v>13</v>
      </c>
      <c r="I7659" s="4" t="s">
        <v>13</v>
      </c>
    </row>
    <row r="7660" spans="1:9">
      <c r="A7660" t="n">
        <v>59144</v>
      </c>
      <c r="B7660" s="52" t="n">
        <v>26</v>
      </c>
      <c r="C7660" s="7" t="n">
        <v>0</v>
      </c>
      <c r="D7660" s="7" t="s">
        <v>451</v>
      </c>
      <c r="E7660" s="7" t="n">
        <v>2</v>
      </c>
      <c r="F7660" s="7" t="n">
        <v>3</v>
      </c>
      <c r="G7660" s="7" t="s">
        <v>452</v>
      </c>
      <c r="H7660" s="7" t="n">
        <v>2</v>
      </c>
      <c r="I7660" s="7" t="n">
        <v>0</v>
      </c>
    </row>
    <row r="7661" spans="1:9">
      <c r="A7661" t="s">
        <v>4</v>
      </c>
      <c r="B7661" s="4" t="s">
        <v>5</v>
      </c>
    </row>
    <row r="7662" spans="1:9">
      <c r="A7662" t="n">
        <v>59330</v>
      </c>
      <c r="B7662" s="53" t="n">
        <v>28</v>
      </c>
    </row>
    <row r="7663" spans="1:9">
      <c r="A7663" t="s">
        <v>4</v>
      </c>
      <c r="B7663" s="4" t="s">
        <v>5</v>
      </c>
      <c r="C7663" s="4" t="s">
        <v>10</v>
      </c>
      <c r="D7663" s="4" t="s">
        <v>13</v>
      </c>
      <c r="E7663" s="4" t="s">
        <v>22</v>
      </c>
      <c r="F7663" s="4" t="s">
        <v>10</v>
      </c>
    </row>
    <row r="7664" spans="1:9">
      <c r="A7664" t="n">
        <v>59331</v>
      </c>
      <c r="B7664" s="58" t="n">
        <v>59</v>
      </c>
      <c r="C7664" s="7" t="n">
        <v>65534</v>
      </c>
      <c r="D7664" s="7" t="n">
        <v>6</v>
      </c>
      <c r="E7664" s="7" t="n">
        <v>0</v>
      </c>
      <c r="F7664" s="7" t="n">
        <v>0</v>
      </c>
    </row>
    <row r="7665" spans="1:9">
      <c r="A7665" t="s">
        <v>4</v>
      </c>
      <c r="B7665" s="4" t="s">
        <v>5</v>
      </c>
      <c r="C7665" s="4" t="s">
        <v>10</v>
      </c>
    </row>
    <row r="7666" spans="1:9">
      <c r="A7666" t="n">
        <v>59341</v>
      </c>
      <c r="B7666" s="35" t="n">
        <v>16</v>
      </c>
      <c r="C7666" s="7" t="n">
        <v>1300</v>
      </c>
    </row>
    <row r="7667" spans="1:9">
      <c r="A7667" t="s">
        <v>4</v>
      </c>
      <c r="B7667" s="4" t="s">
        <v>5</v>
      </c>
      <c r="C7667" s="4" t="s">
        <v>13</v>
      </c>
      <c r="D7667" s="4" t="s">
        <v>10</v>
      </c>
      <c r="E7667" s="4" t="s">
        <v>6</v>
      </c>
    </row>
    <row r="7668" spans="1:9">
      <c r="A7668" t="n">
        <v>59344</v>
      </c>
      <c r="B7668" s="40" t="n">
        <v>51</v>
      </c>
      <c r="C7668" s="7" t="n">
        <v>4</v>
      </c>
      <c r="D7668" s="7" t="n">
        <v>65534</v>
      </c>
      <c r="E7668" s="7" t="s">
        <v>158</v>
      </c>
    </row>
    <row r="7669" spans="1:9">
      <c r="A7669" t="s">
        <v>4</v>
      </c>
      <c r="B7669" s="4" t="s">
        <v>5</v>
      </c>
      <c r="C7669" s="4" t="s">
        <v>10</v>
      </c>
    </row>
    <row r="7670" spans="1:9">
      <c r="A7670" t="n">
        <v>59357</v>
      </c>
      <c r="B7670" s="35" t="n">
        <v>16</v>
      </c>
      <c r="C7670" s="7" t="n">
        <v>0</v>
      </c>
    </row>
    <row r="7671" spans="1:9">
      <c r="A7671" t="s">
        <v>4</v>
      </c>
      <c r="B7671" s="4" t="s">
        <v>5</v>
      </c>
      <c r="C7671" s="4" t="s">
        <v>10</v>
      </c>
      <c r="D7671" s="4" t="s">
        <v>72</v>
      </c>
      <c r="E7671" s="4" t="s">
        <v>13</v>
      </c>
      <c r="F7671" s="4" t="s">
        <v>13</v>
      </c>
      <c r="G7671" s="4" t="s">
        <v>72</v>
      </c>
      <c r="H7671" s="4" t="s">
        <v>13</v>
      </c>
      <c r="I7671" s="4" t="s">
        <v>13</v>
      </c>
      <c r="J7671" s="4" t="s">
        <v>72</v>
      </c>
      <c r="K7671" s="4" t="s">
        <v>13</v>
      </c>
      <c r="L7671" s="4" t="s">
        <v>13</v>
      </c>
      <c r="M7671" s="4" t="s">
        <v>72</v>
      </c>
      <c r="N7671" s="4" t="s">
        <v>13</v>
      </c>
      <c r="O7671" s="4" t="s">
        <v>13</v>
      </c>
    </row>
    <row r="7672" spans="1:9">
      <c r="A7672" t="n">
        <v>59360</v>
      </c>
      <c r="B7672" s="52" t="n">
        <v>26</v>
      </c>
      <c r="C7672" s="7" t="n">
        <v>65534</v>
      </c>
      <c r="D7672" s="7" t="s">
        <v>453</v>
      </c>
      <c r="E7672" s="7" t="n">
        <v>2</v>
      </c>
      <c r="F7672" s="7" t="n">
        <v>3</v>
      </c>
      <c r="G7672" s="7" t="s">
        <v>454</v>
      </c>
      <c r="H7672" s="7" t="n">
        <v>2</v>
      </c>
      <c r="I7672" s="7" t="n">
        <v>3</v>
      </c>
      <c r="J7672" s="7" t="s">
        <v>455</v>
      </c>
      <c r="K7672" s="7" t="n">
        <v>2</v>
      </c>
      <c r="L7672" s="7" t="n">
        <v>3</v>
      </c>
      <c r="M7672" s="7" t="s">
        <v>456</v>
      </c>
      <c r="N7672" s="7" t="n">
        <v>2</v>
      </c>
      <c r="O7672" s="7" t="n">
        <v>0</v>
      </c>
    </row>
    <row r="7673" spans="1:9">
      <c r="A7673" t="s">
        <v>4</v>
      </c>
      <c r="B7673" s="4" t="s">
        <v>5</v>
      </c>
    </row>
    <row r="7674" spans="1:9">
      <c r="A7674" t="n">
        <v>59627</v>
      </c>
      <c r="B7674" s="53" t="n">
        <v>28</v>
      </c>
    </row>
    <row r="7675" spans="1:9">
      <c r="A7675" t="s">
        <v>4</v>
      </c>
      <c r="B7675" s="4" t="s">
        <v>5</v>
      </c>
      <c r="C7675" s="4" t="s">
        <v>13</v>
      </c>
      <c r="D7675" s="4" t="s">
        <v>10</v>
      </c>
      <c r="E7675" s="4" t="s">
        <v>6</v>
      </c>
    </row>
    <row r="7676" spans="1:9">
      <c r="A7676" t="n">
        <v>59628</v>
      </c>
      <c r="B7676" s="40" t="n">
        <v>51</v>
      </c>
      <c r="C7676" s="7" t="n">
        <v>4</v>
      </c>
      <c r="D7676" s="7" t="n">
        <v>0</v>
      </c>
      <c r="E7676" s="7" t="s">
        <v>258</v>
      </c>
    </row>
    <row r="7677" spans="1:9">
      <c r="A7677" t="s">
        <v>4</v>
      </c>
      <c r="B7677" s="4" t="s">
        <v>5</v>
      </c>
      <c r="C7677" s="4" t="s">
        <v>10</v>
      </c>
    </row>
    <row r="7678" spans="1:9">
      <c r="A7678" t="n">
        <v>59641</v>
      </c>
      <c r="B7678" s="35" t="n">
        <v>16</v>
      </c>
      <c r="C7678" s="7" t="n">
        <v>0</v>
      </c>
    </row>
    <row r="7679" spans="1:9">
      <c r="A7679" t="s">
        <v>4</v>
      </c>
      <c r="B7679" s="4" t="s">
        <v>5</v>
      </c>
      <c r="C7679" s="4" t="s">
        <v>10</v>
      </c>
      <c r="D7679" s="4" t="s">
        <v>72</v>
      </c>
      <c r="E7679" s="4" t="s">
        <v>13</v>
      </c>
      <c r="F7679" s="4" t="s">
        <v>13</v>
      </c>
    </row>
    <row r="7680" spans="1:9">
      <c r="A7680" t="n">
        <v>59644</v>
      </c>
      <c r="B7680" s="52" t="n">
        <v>26</v>
      </c>
      <c r="C7680" s="7" t="n">
        <v>0</v>
      </c>
      <c r="D7680" s="7" t="s">
        <v>457</v>
      </c>
      <c r="E7680" s="7" t="n">
        <v>2</v>
      </c>
      <c r="F7680" s="7" t="n">
        <v>0</v>
      </c>
    </row>
    <row r="7681" spans="1:15">
      <c r="A7681" t="s">
        <v>4</v>
      </c>
      <c r="B7681" s="4" t="s">
        <v>5</v>
      </c>
    </row>
    <row r="7682" spans="1:15">
      <c r="A7682" t="n">
        <v>59682</v>
      </c>
      <c r="B7682" s="53" t="n">
        <v>28</v>
      </c>
    </row>
    <row r="7683" spans="1:15">
      <c r="A7683" t="s">
        <v>4</v>
      </c>
      <c r="B7683" s="4" t="s">
        <v>5</v>
      </c>
      <c r="C7683" s="4" t="s">
        <v>10</v>
      </c>
    </row>
    <row r="7684" spans="1:15">
      <c r="A7684" t="n">
        <v>59683</v>
      </c>
      <c r="B7684" s="12" t="n">
        <v>12</v>
      </c>
      <c r="C7684" s="7" t="n">
        <v>8323</v>
      </c>
    </row>
    <row r="7685" spans="1:15">
      <c r="A7685" t="s">
        <v>4</v>
      </c>
      <c r="B7685" s="4" t="s">
        <v>5</v>
      </c>
      <c r="C7685" s="4" t="s">
        <v>20</v>
      </c>
    </row>
    <row r="7686" spans="1:15">
      <c r="A7686" t="n">
        <v>59686</v>
      </c>
      <c r="B7686" s="17" t="n">
        <v>3</v>
      </c>
      <c r="C7686" s="11" t="n">
        <f t="normal" ca="1">A7742</f>
        <v>0</v>
      </c>
    </row>
    <row r="7687" spans="1:15">
      <c r="A7687" t="s">
        <v>4</v>
      </c>
      <c r="B7687" s="4" t="s">
        <v>5</v>
      </c>
      <c r="C7687" s="4" t="s">
        <v>13</v>
      </c>
      <c r="D7687" s="4" t="s">
        <v>10</v>
      </c>
      <c r="E7687" s="4" t="s">
        <v>13</v>
      </c>
      <c r="F7687" s="4" t="s">
        <v>13</v>
      </c>
      <c r="G7687" s="4" t="s">
        <v>20</v>
      </c>
    </row>
    <row r="7688" spans="1:15">
      <c r="A7688" t="n">
        <v>59691</v>
      </c>
      <c r="B7688" s="10" t="n">
        <v>5</v>
      </c>
      <c r="C7688" s="7" t="n">
        <v>30</v>
      </c>
      <c r="D7688" s="7" t="n">
        <v>8324</v>
      </c>
      <c r="E7688" s="7" t="n">
        <v>8</v>
      </c>
      <c r="F7688" s="7" t="n">
        <v>1</v>
      </c>
      <c r="G7688" s="11" t="n">
        <f t="normal" ca="1">A7726</f>
        <v>0</v>
      </c>
    </row>
    <row r="7689" spans="1:15">
      <c r="A7689" t="s">
        <v>4</v>
      </c>
      <c r="B7689" s="4" t="s">
        <v>5</v>
      </c>
      <c r="C7689" s="4" t="s">
        <v>13</v>
      </c>
      <c r="D7689" s="4" t="s">
        <v>10</v>
      </c>
      <c r="E7689" s="4" t="s">
        <v>6</v>
      </c>
    </row>
    <row r="7690" spans="1:15">
      <c r="A7690" t="n">
        <v>59701</v>
      </c>
      <c r="B7690" s="40" t="n">
        <v>51</v>
      </c>
      <c r="C7690" s="7" t="n">
        <v>4</v>
      </c>
      <c r="D7690" s="7" t="n">
        <v>65534</v>
      </c>
      <c r="E7690" s="7" t="s">
        <v>158</v>
      </c>
    </row>
    <row r="7691" spans="1:15">
      <c r="A7691" t="s">
        <v>4</v>
      </c>
      <c r="B7691" s="4" t="s">
        <v>5</v>
      </c>
      <c r="C7691" s="4" t="s">
        <v>10</v>
      </c>
    </row>
    <row r="7692" spans="1:15">
      <c r="A7692" t="n">
        <v>59714</v>
      </c>
      <c r="B7692" s="35" t="n">
        <v>16</v>
      </c>
      <c r="C7692" s="7" t="n">
        <v>0</v>
      </c>
    </row>
    <row r="7693" spans="1:15">
      <c r="A7693" t="s">
        <v>4</v>
      </c>
      <c r="B7693" s="4" t="s">
        <v>5</v>
      </c>
      <c r="C7693" s="4" t="s">
        <v>10</v>
      </c>
      <c r="D7693" s="4" t="s">
        <v>72</v>
      </c>
      <c r="E7693" s="4" t="s">
        <v>13</v>
      </c>
      <c r="F7693" s="4" t="s">
        <v>13</v>
      </c>
      <c r="G7693" s="4" t="s">
        <v>72</v>
      </c>
      <c r="H7693" s="4" t="s">
        <v>13</v>
      </c>
      <c r="I7693" s="4" t="s">
        <v>13</v>
      </c>
      <c r="J7693" s="4" t="s">
        <v>72</v>
      </c>
      <c r="K7693" s="4" t="s">
        <v>13</v>
      </c>
      <c r="L7693" s="4" t="s">
        <v>13</v>
      </c>
      <c r="M7693" s="4" t="s">
        <v>72</v>
      </c>
      <c r="N7693" s="4" t="s">
        <v>13</v>
      </c>
      <c r="O7693" s="4" t="s">
        <v>13</v>
      </c>
    </row>
    <row r="7694" spans="1:15">
      <c r="A7694" t="n">
        <v>59717</v>
      </c>
      <c r="B7694" s="52" t="n">
        <v>26</v>
      </c>
      <c r="C7694" s="7" t="n">
        <v>65534</v>
      </c>
      <c r="D7694" s="7" t="s">
        <v>458</v>
      </c>
      <c r="E7694" s="7" t="n">
        <v>2</v>
      </c>
      <c r="F7694" s="7" t="n">
        <v>3</v>
      </c>
      <c r="G7694" s="7" t="s">
        <v>459</v>
      </c>
      <c r="H7694" s="7" t="n">
        <v>2</v>
      </c>
      <c r="I7694" s="7" t="n">
        <v>3</v>
      </c>
      <c r="J7694" s="7" t="s">
        <v>460</v>
      </c>
      <c r="K7694" s="7" t="n">
        <v>2</v>
      </c>
      <c r="L7694" s="7" t="n">
        <v>3</v>
      </c>
      <c r="M7694" s="7" t="s">
        <v>461</v>
      </c>
      <c r="N7694" s="7" t="n">
        <v>2</v>
      </c>
      <c r="O7694" s="7" t="n">
        <v>0</v>
      </c>
    </row>
    <row r="7695" spans="1:15">
      <c r="A7695" t="s">
        <v>4</v>
      </c>
      <c r="B7695" s="4" t="s">
        <v>5</v>
      </c>
    </row>
    <row r="7696" spans="1:15">
      <c r="A7696" t="n">
        <v>60194</v>
      </c>
      <c r="B7696" s="53" t="n">
        <v>28</v>
      </c>
    </row>
    <row r="7697" spans="1:15">
      <c r="A7697" t="s">
        <v>4</v>
      </c>
      <c r="B7697" s="4" t="s">
        <v>5</v>
      </c>
      <c r="C7697" s="4" t="s">
        <v>13</v>
      </c>
      <c r="D7697" s="4" t="s">
        <v>10</v>
      </c>
      <c r="E7697" s="4" t="s">
        <v>6</v>
      </c>
    </row>
    <row r="7698" spans="1:15">
      <c r="A7698" t="n">
        <v>60195</v>
      </c>
      <c r="B7698" s="40" t="n">
        <v>51</v>
      </c>
      <c r="C7698" s="7" t="n">
        <v>4</v>
      </c>
      <c r="D7698" s="7" t="n">
        <v>0</v>
      </c>
      <c r="E7698" s="7" t="s">
        <v>462</v>
      </c>
    </row>
    <row r="7699" spans="1:15">
      <c r="A7699" t="s">
        <v>4</v>
      </c>
      <c r="B7699" s="4" t="s">
        <v>5</v>
      </c>
      <c r="C7699" s="4" t="s">
        <v>10</v>
      </c>
    </row>
    <row r="7700" spans="1:15">
      <c r="A7700" t="n">
        <v>60208</v>
      </c>
      <c r="B7700" s="35" t="n">
        <v>16</v>
      </c>
      <c r="C7700" s="7" t="n">
        <v>0</v>
      </c>
    </row>
    <row r="7701" spans="1:15">
      <c r="A7701" t="s">
        <v>4</v>
      </c>
      <c r="B7701" s="4" t="s">
        <v>5</v>
      </c>
      <c r="C7701" s="4" t="s">
        <v>10</v>
      </c>
      <c r="D7701" s="4" t="s">
        <v>72</v>
      </c>
      <c r="E7701" s="4" t="s">
        <v>13</v>
      </c>
      <c r="F7701" s="4" t="s">
        <v>13</v>
      </c>
      <c r="G7701" s="4" t="s">
        <v>72</v>
      </c>
      <c r="H7701" s="4" t="s">
        <v>13</v>
      </c>
      <c r="I7701" s="4" t="s">
        <v>13</v>
      </c>
    </row>
    <row r="7702" spans="1:15">
      <c r="A7702" t="n">
        <v>60211</v>
      </c>
      <c r="B7702" s="52" t="n">
        <v>26</v>
      </c>
      <c r="C7702" s="7" t="n">
        <v>0</v>
      </c>
      <c r="D7702" s="7" t="s">
        <v>463</v>
      </c>
      <c r="E7702" s="7" t="n">
        <v>2</v>
      </c>
      <c r="F7702" s="7" t="n">
        <v>3</v>
      </c>
      <c r="G7702" s="7" t="s">
        <v>464</v>
      </c>
      <c r="H7702" s="7" t="n">
        <v>2</v>
      </c>
      <c r="I7702" s="7" t="n">
        <v>0</v>
      </c>
    </row>
    <row r="7703" spans="1:15">
      <c r="A7703" t="s">
        <v>4</v>
      </c>
      <c r="B7703" s="4" t="s">
        <v>5</v>
      </c>
    </row>
    <row r="7704" spans="1:15">
      <c r="A7704" t="n">
        <v>60345</v>
      </c>
      <c r="B7704" s="53" t="n">
        <v>28</v>
      </c>
    </row>
    <row r="7705" spans="1:15">
      <c r="A7705" t="s">
        <v>4</v>
      </c>
      <c r="B7705" s="4" t="s">
        <v>5</v>
      </c>
      <c r="C7705" s="4" t="s">
        <v>13</v>
      </c>
      <c r="D7705" s="4" t="s">
        <v>10</v>
      </c>
      <c r="E7705" s="4" t="s">
        <v>6</v>
      </c>
    </row>
    <row r="7706" spans="1:15">
      <c r="A7706" t="n">
        <v>60346</v>
      </c>
      <c r="B7706" s="40" t="n">
        <v>51</v>
      </c>
      <c r="C7706" s="7" t="n">
        <v>4</v>
      </c>
      <c r="D7706" s="7" t="n">
        <v>65534</v>
      </c>
      <c r="E7706" s="7" t="s">
        <v>287</v>
      </c>
    </row>
    <row r="7707" spans="1:15">
      <c r="A7707" t="s">
        <v>4</v>
      </c>
      <c r="B7707" s="4" t="s">
        <v>5</v>
      </c>
      <c r="C7707" s="4" t="s">
        <v>10</v>
      </c>
    </row>
    <row r="7708" spans="1:15">
      <c r="A7708" t="n">
        <v>60360</v>
      </c>
      <c r="B7708" s="35" t="n">
        <v>16</v>
      </c>
      <c r="C7708" s="7" t="n">
        <v>0</v>
      </c>
    </row>
    <row r="7709" spans="1:15">
      <c r="A7709" t="s">
        <v>4</v>
      </c>
      <c r="B7709" s="4" t="s">
        <v>5</v>
      </c>
      <c r="C7709" s="4" t="s">
        <v>10</v>
      </c>
      <c r="D7709" s="4" t="s">
        <v>72</v>
      </c>
      <c r="E7709" s="4" t="s">
        <v>13</v>
      </c>
      <c r="F7709" s="4" t="s">
        <v>13</v>
      </c>
      <c r="G7709" s="4" t="s">
        <v>72</v>
      </c>
      <c r="H7709" s="4" t="s">
        <v>13</v>
      </c>
      <c r="I7709" s="4" t="s">
        <v>13</v>
      </c>
      <c r="J7709" s="4" t="s">
        <v>72</v>
      </c>
      <c r="K7709" s="4" t="s">
        <v>13</v>
      </c>
      <c r="L7709" s="4" t="s">
        <v>13</v>
      </c>
    </row>
    <row r="7710" spans="1:15">
      <c r="A7710" t="n">
        <v>60363</v>
      </c>
      <c r="B7710" s="52" t="n">
        <v>26</v>
      </c>
      <c r="C7710" s="7" t="n">
        <v>65534</v>
      </c>
      <c r="D7710" s="7" t="s">
        <v>312</v>
      </c>
      <c r="E7710" s="7" t="n">
        <v>2</v>
      </c>
      <c r="F7710" s="7" t="n">
        <v>3</v>
      </c>
      <c r="G7710" s="7" t="s">
        <v>465</v>
      </c>
      <c r="H7710" s="7" t="n">
        <v>2</v>
      </c>
      <c r="I7710" s="7" t="n">
        <v>3</v>
      </c>
      <c r="J7710" s="7" t="s">
        <v>466</v>
      </c>
      <c r="K7710" s="7" t="n">
        <v>2</v>
      </c>
      <c r="L7710" s="7" t="n">
        <v>0</v>
      </c>
    </row>
    <row r="7711" spans="1:15">
      <c r="A7711" t="s">
        <v>4</v>
      </c>
      <c r="B7711" s="4" t="s">
        <v>5</v>
      </c>
    </row>
    <row r="7712" spans="1:15">
      <c r="A7712" t="n">
        <v>60506</v>
      </c>
      <c r="B7712" s="53" t="n">
        <v>28</v>
      </c>
    </row>
    <row r="7713" spans="1:12">
      <c r="A7713" t="s">
        <v>4</v>
      </c>
      <c r="B7713" s="4" t="s">
        <v>5</v>
      </c>
      <c r="C7713" s="4" t="s">
        <v>13</v>
      </c>
      <c r="D7713" s="4" t="s">
        <v>10</v>
      </c>
      <c r="E7713" s="4" t="s">
        <v>6</v>
      </c>
    </row>
    <row r="7714" spans="1:12">
      <c r="A7714" t="n">
        <v>60507</v>
      </c>
      <c r="B7714" s="40" t="n">
        <v>51</v>
      </c>
      <c r="C7714" s="7" t="n">
        <v>4</v>
      </c>
      <c r="D7714" s="7" t="n">
        <v>0</v>
      </c>
      <c r="E7714" s="7" t="s">
        <v>258</v>
      </c>
    </row>
    <row r="7715" spans="1:12">
      <c r="A7715" t="s">
        <v>4</v>
      </c>
      <c r="B7715" s="4" t="s">
        <v>5</v>
      </c>
      <c r="C7715" s="4" t="s">
        <v>10</v>
      </c>
    </row>
    <row r="7716" spans="1:12">
      <c r="A7716" t="n">
        <v>60520</v>
      </c>
      <c r="B7716" s="35" t="n">
        <v>16</v>
      </c>
      <c r="C7716" s="7" t="n">
        <v>0</v>
      </c>
    </row>
    <row r="7717" spans="1:12">
      <c r="A7717" t="s">
        <v>4</v>
      </c>
      <c r="B7717" s="4" t="s">
        <v>5</v>
      </c>
      <c r="C7717" s="4" t="s">
        <v>10</v>
      </c>
      <c r="D7717" s="4" t="s">
        <v>72</v>
      </c>
      <c r="E7717" s="4" t="s">
        <v>13</v>
      </c>
      <c r="F7717" s="4" t="s">
        <v>13</v>
      </c>
    </row>
    <row r="7718" spans="1:12">
      <c r="A7718" t="n">
        <v>60523</v>
      </c>
      <c r="B7718" s="52" t="n">
        <v>26</v>
      </c>
      <c r="C7718" s="7" t="n">
        <v>0</v>
      </c>
      <c r="D7718" s="7" t="s">
        <v>467</v>
      </c>
      <c r="E7718" s="7" t="n">
        <v>2</v>
      </c>
      <c r="F7718" s="7" t="n">
        <v>0</v>
      </c>
    </row>
    <row r="7719" spans="1:12">
      <c r="A7719" t="s">
        <v>4</v>
      </c>
      <c r="B7719" s="4" t="s">
        <v>5</v>
      </c>
    </row>
    <row r="7720" spans="1:12">
      <c r="A7720" t="n">
        <v>60559</v>
      </c>
      <c r="B7720" s="53" t="n">
        <v>28</v>
      </c>
    </row>
    <row r="7721" spans="1:12">
      <c r="A7721" t="s">
        <v>4</v>
      </c>
      <c r="B7721" s="4" t="s">
        <v>5</v>
      </c>
      <c r="C7721" s="4" t="s">
        <v>10</v>
      </c>
    </row>
    <row r="7722" spans="1:12">
      <c r="A7722" t="n">
        <v>60560</v>
      </c>
      <c r="B7722" s="12" t="n">
        <v>12</v>
      </c>
      <c r="C7722" s="7" t="n">
        <v>8324</v>
      </c>
    </row>
    <row r="7723" spans="1:12">
      <c r="A7723" t="s">
        <v>4</v>
      </c>
      <c r="B7723" s="4" t="s">
        <v>5</v>
      </c>
      <c r="C7723" s="4" t="s">
        <v>20</v>
      </c>
    </row>
    <row r="7724" spans="1:12">
      <c r="A7724" t="n">
        <v>60563</v>
      </c>
      <c r="B7724" s="17" t="n">
        <v>3</v>
      </c>
      <c r="C7724" s="11" t="n">
        <f t="normal" ca="1">A7742</f>
        <v>0</v>
      </c>
    </row>
    <row r="7725" spans="1:12">
      <c r="A7725" t="s">
        <v>4</v>
      </c>
      <c r="B7725" s="4" t="s">
        <v>5</v>
      </c>
      <c r="C7725" s="4" t="s">
        <v>13</v>
      </c>
      <c r="D7725" s="4" t="s">
        <v>10</v>
      </c>
      <c r="E7725" s="4" t="s">
        <v>6</v>
      </c>
    </row>
    <row r="7726" spans="1:12">
      <c r="A7726" t="n">
        <v>60568</v>
      </c>
      <c r="B7726" s="40" t="n">
        <v>51</v>
      </c>
      <c r="C7726" s="7" t="n">
        <v>4</v>
      </c>
      <c r="D7726" s="7" t="n">
        <v>65534</v>
      </c>
      <c r="E7726" s="7" t="s">
        <v>158</v>
      </c>
    </row>
    <row r="7727" spans="1:12">
      <c r="A7727" t="s">
        <v>4</v>
      </c>
      <c r="B7727" s="4" t="s">
        <v>5</v>
      </c>
      <c r="C7727" s="4" t="s">
        <v>10</v>
      </c>
    </row>
    <row r="7728" spans="1:12">
      <c r="A7728" t="n">
        <v>60581</v>
      </c>
      <c r="B7728" s="35" t="n">
        <v>16</v>
      </c>
      <c r="C7728" s="7" t="n">
        <v>0</v>
      </c>
    </row>
    <row r="7729" spans="1:6">
      <c r="A7729" t="s">
        <v>4</v>
      </c>
      <c r="B7729" s="4" t="s">
        <v>5</v>
      </c>
      <c r="C7729" s="4" t="s">
        <v>10</v>
      </c>
      <c r="D7729" s="4" t="s">
        <v>72</v>
      </c>
      <c r="E7729" s="4" t="s">
        <v>13</v>
      </c>
      <c r="F7729" s="4" t="s">
        <v>13</v>
      </c>
      <c r="G7729" s="4" t="s">
        <v>72</v>
      </c>
      <c r="H7729" s="4" t="s">
        <v>13</v>
      </c>
      <c r="I7729" s="4" t="s">
        <v>13</v>
      </c>
      <c r="J7729" s="4" t="s">
        <v>72</v>
      </c>
      <c r="K7729" s="4" t="s">
        <v>13</v>
      </c>
      <c r="L7729" s="4" t="s">
        <v>13</v>
      </c>
    </row>
    <row r="7730" spans="1:6">
      <c r="A7730" t="n">
        <v>60584</v>
      </c>
      <c r="B7730" s="52" t="n">
        <v>26</v>
      </c>
      <c r="C7730" s="7" t="n">
        <v>65534</v>
      </c>
      <c r="D7730" s="7" t="s">
        <v>468</v>
      </c>
      <c r="E7730" s="7" t="n">
        <v>2</v>
      </c>
      <c r="F7730" s="7" t="n">
        <v>3</v>
      </c>
      <c r="G7730" s="7" t="s">
        <v>469</v>
      </c>
      <c r="H7730" s="7" t="n">
        <v>2</v>
      </c>
      <c r="I7730" s="7" t="n">
        <v>3</v>
      </c>
      <c r="J7730" s="7" t="s">
        <v>470</v>
      </c>
      <c r="K7730" s="7" t="n">
        <v>2</v>
      </c>
      <c r="L7730" s="7" t="n">
        <v>0</v>
      </c>
    </row>
    <row r="7731" spans="1:6">
      <c r="A7731" t="s">
        <v>4</v>
      </c>
      <c r="B7731" s="4" t="s">
        <v>5</v>
      </c>
    </row>
    <row r="7732" spans="1:6">
      <c r="A7732" t="n">
        <v>60896</v>
      </c>
      <c r="B7732" s="53" t="n">
        <v>28</v>
      </c>
    </row>
    <row r="7733" spans="1:6">
      <c r="A7733" t="s">
        <v>4</v>
      </c>
      <c r="B7733" s="4" t="s">
        <v>5</v>
      </c>
      <c r="C7733" s="4" t="s">
        <v>13</v>
      </c>
      <c r="D7733" s="4" t="s">
        <v>10</v>
      </c>
      <c r="E7733" s="4" t="s">
        <v>6</v>
      </c>
    </row>
    <row r="7734" spans="1:6">
      <c r="A7734" t="n">
        <v>60897</v>
      </c>
      <c r="B7734" s="40" t="n">
        <v>51</v>
      </c>
      <c r="C7734" s="7" t="n">
        <v>4</v>
      </c>
      <c r="D7734" s="7" t="n">
        <v>0</v>
      </c>
      <c r="E7734" s="7" t="s">
        <v>339</v>
      </c>
    </row>
    <row r="7735" spans="1:6">
      <c r="A7735" t="s">
        <v>4</v>
      </c>
      <c r="B7735" s="4" t="s">
        <v>5</v>
      </c>
      <c r="C7735" s="4" t="s">
        <v>10</v>
      </c>
    </row>
    <row r="7736" spans="1:6">
      <c r="A7736" t="n">
        <v>60911</v>
      </c>
      <c r="B7736" s="35" t="n">
        <v>16</v>
      </c>
      <c r="C7736" s="7" t="n">
        <v>0</v>
      </c>
    </row>
    <row r="7737" spans="1:6">
      <c r="A7737" t="s">
        <v>4</v>
      </c>
      <c r="B7737" s="4" t="s">
        <v>5</v>
      </c>
      <c r="C7737" s="4" t="s">
        <v>10</v>
      </c>
      <c r="D7737" s="4" t="s">
        <v>72</v>
      </c>
      <c r="E7737" s="4" t="s">
        <v>13</v>
      </c>
      <c r="F7737" s="4" t="s">
        <v>13</v>
      </c>
    </row>
    <row r="7738" spans="1:6">
      <c r="A7738" t="n">
        <v>60914</v>
      </c>
      <c r="B7738" s="52" t="n">
        <v>26</v>
      </c>
      <c r="C7738" s="7" t="n">
        <v>0</v>
      </c>
      <c r="D7738" s="7" t="s">
        <v>471</v>
      </c>
      <c r="E7738" s="7" t="n">
        <v>2</v>
      </c>
      <c r="F7738" s="7" t="n">
        <v>0</v>
      </c>
    </row>
    <row r="7739" spans="1:6">
      <c r="A7739" t="s">
        <v>4</v>
      </c>
      <c r="B7739" s="4" t="s">
        <v>5</v>
      </c>
    </row>
    <row r="7740" spans="1:6">
      <c r="A7740" t="n">
        <v>60937</v>
      </c>
      <c r="B7740" s="53" t="n">
        <v>28</v>
      </c>
    </row>
    <row r="7741" spans="1:6">
      <c r="A7741" t="s">
        <v>4</v>
      </c>
      <c r="B7741" s="4" t="s">
        <v>5</v>
      </c>
      <c r="C7741" s="4" t="s">
        <v>13</v>
      </c>
    </row>
    <row r="7742" spans="1:6">
      <c r="A7742" t="n">
        <v>60938</v>
      </c>
      <c r="B7742" s="34" t="n">
        <v>23</v>
      </c>
      <c r="C7742" s="7" t="n">
        <v>10</v>
      </c>
    </row>
    <row r="7743" spans="1:6">
      <c r="A7743" t="s">
        <v>4</v>
      </c>
      <c r="B7743" s="4" t="s">
        <v>5</v>
      </c>
      <c r="C7743" s="4" t="s">
        <v>13</v>
      </c>
      <c r="D7743" s="4" t="s">
        <v>6</v>
      </c>
    </row>
    <row r="7744" spans="1:6">
      <c r="A7744" t="n">
        <v>60940</v>
      </c>
      <c r="B7744" s="8" t="n">
        <v>2</v>
      </c>
      <c r="C7744" s="7" t="n">
        <v>10</v>
      </c>
      <c r="D7744" s="7" t="s">
        <v>154</v>
      </c>
    </row>
    <row r="7745" spans="1:12">
      <c r="A7745" t="s">
        <v>4</v>
      </c>
      <c r="B7745" s="4" t="s">
        <v>5</v>
      </c>
      <c r="C7745" s="4" t="s">
        <v>13</v>
      </c>
    </row>
    <row r="7746" spans="1:12">
      <c r="A7746" t="n">
        <v>60963</v>
      </c>
      <c r="B7746" s="49" t="n">
        <v>74</v>
      </c>
      <c r="C7746" s="7" t="n">
        <v>46</v>
      </c>
    </row>
    <row r="7747" spans="1:12">
      <c r="A7747" t="s">
        <v>4</v>
      </c>
      <c r="B7747" s="4" t="s">
        <v>5</v>
      </c>
      <c r="C7747" s="4" t="s">
        <v>13</v>
      </c>
    </row>
    <row r="7748" spans="1:12">
      <c r="A7748" t="n">
        <v>60965</v>
      </c>
      <c r="B7748" s="49" t="n">
        <v>74</v>
      </c>
      <c r="C7748" s="7" t="n">
        <v>54</v>
      </c>
    </row>
    <row r="7749" spans="1:12">
      <c r="A7749" t="s">
        <v>4</v>
      </c>
      <c r="B7749" s="4" t="s">
        <v>5</v>
      </c>
    </row>
    <row r="7750" spans="1:12">
      <c r="A7750" t="n">
        <v>60967</v>
      </c>
      <c r="B7750" s="5" t="n">
        <v>1</v>
      </c>
    </row>
    <row r="7751" spans="1:12" s="3" customFormat="1" customHeight="0">
      <c r="A7751" s="3" t="s">
        <v>2</v>
      </c>
      <c r="B7751" s="3" t="s">
        <v>472</v>
      </c>
    </row>
    <row r="7752" spans="1:12">
      <c r="A7752" t="s">
        <v>4</v>
      </c>
      <c r="B7752" s="4" t="s">
        <v>5</v>
      </c>
      <c r="C7752" s="4" t="s">
        <v>13</v>
      </c>
      <c r="D7752" s="4" t="s">
        <v>10</v>
      </c>
      <c r="E7752" s="4" t="s">
        <v>13</v>
      </c>
      <c r="F7752" s="4" t="s">
        <v>13</v>
      </c>
      <c r="G7752" s="4" t="s">
        <v>13</v>
      </c>
      <c r="H7752" s="4" t="s">
        <v>10</v>
      </c>
      <c r="I7752" s="4" t="s">
        <v>20</v>
      </c>
      <c r="J7752" s="4" t="s">
        <v>10</v>
      </c>
      <c r="K7752" s="4" t="s">
        <v>20</v>
      </c>
      <c r="L7752" s="4" t="s">
        <v>10</v>
      </c>
      <c r="M7752" s="4" t="s">
        <v>20</v>
      </c>
      <c r="N7752" s="4" t="s">
        <v>20</v>
      </c>
    </row>
    <row r="7753" spans="1:12">
      <c r="A7753" t="n">
        <v>60968</v>
      </c>
      <c r="B7753" s="47" t="n">
        <v>6</v>
      </c>
      <c r="C7753" s="7" t="n">
        <v>33</v>
      </c>
      <c r="D7753" s="7" t="n">
        <v>65534</v>
      </c>
      <c r="E7753" s="7" t="n">
        <v>9</v>
      </c>
      <c r="F7753" s="7" t="n">
        <v>1</v>
      </c>
      <c r="G7753" s="7" t="n">
        <v>3</v>
      </c>
      <c r="H7753" s="7" t="n">
        <v>2</v>
      </c>
      <c r="I7753" s="11" t="n">
        <f t="normal" ca="1">A7755</f>
        <v>0</v>
      </c>
      <c r="J7753" s="7" t="n">
        <v>10</v>
      </c>
      <c r="K7753" s="11" t="n">
        <f t="normal" ca="1">A7765</f>
        <v>0</v>
      </c>
      <c r="L7753" s="7" t="n">
        <v>11</v>
      </c>
      <c r="M7753" s="11" t="n">
        <f t="normal" ca="1">A7769</f>
        <v>0</v>
      </c>
      <c r="N7753" s="11" t="n">
        <f t="normal" ca="1">A7773</f>
        <v>0</v>
      </c>
    </row>
    <row r="7754" spans="1:12">
      <c r="A7754" t="s">
        <v>4</v>
      </c>
      <c r="B7754" s="4" t="s">
        <v>5</v>
      </c>
      <c r="C7754" s="4" t="s">
        <v>10</v>
      </c>
      <c r="D7754" s="4" t="s">
        <v>22</v>
      </c>
      <c r="E7754" s="4" t="s">
        <v>22</v>
      </c>
      <c r="F7754" s="4" t="s">
        <v>22</v>
      </c>
      <c r="G7754" s="4" t="s">
        <v>22</v>
      </c>
    </row>
    <row r="7755" spans="1:12">
      <c r="A7755" t="n">
        <v>60997</v>
      </c>
      <c r="B7755" s="24" t="n">
        <v>46</v>
      </c>
      <c r="C7755" s="7" t="n">
        <v>65534</v>
      </c>
      <c r="D7755" s="7" t="n">
        <v>-27.3799991607666</v>
      </c>
      <c r="E7755" s="7" t="n">
        <v>0</v>
      </c>
      <c r="F7755" s="7" t="n">
        <v>-22.7000007629395</v>
      </c>
      <c r="G7755" s="7" t="n">
        <v>59.4000015258789</v>
      </c>
    </row>
    <row r="7756" spans="1:12">
      <c r="A7756" t="s">
        <v>4</v>
      </c>
      <c r="B7756" s="4" t="s">
        <v>5</v>
      </c>
      <c r="C7756" s="4" t="s">
        <v>13</v>
      </c>
      <c r="D7756" s="4" t="s">
        <v>10</v>
      </c>
      <c r="E7756" s="4" t="s">
        <v>13</v>
      </c>
      <c r="F7756" s="4" t="s">
        <v>6</v>
      </c>
      <c r="G7756" s="4" t="s">
        <v>6</v>
      </c>
      <c r="H7756" s="4" t="s">
        <v>6</v>
      </c>
      <c r="I7756" s="4" t="s">
        <v>6</v>
      </c>
      <c r="J7756" s="4" t="s">
        <v>6</v>
      </c>
      <c r="K7756" s="4" t="s">
        <v>6</v>
      </c>
      <c r="L7756" s="4" t="s">
        <v>6</v>
      </c>
      <c r="M7756" s="4" t="s">
        <v>6</v>
      </c>
      <c r="N7756" s="4" t="s">
        <v>6</v>
      </c>
      <c r="O7756" s="4" t="s">
        <v>6</v>
      </c>
      <c r="P7756" s="4" t="s">
        <v>6</v>
      </c>
      <c r="Q7756" s="4" t="s">
        <v>6</v>
      </c>
      <c r="R7756" s="4" t="s">
        <v>6</v>
      </c>
      <c r="S7756" s="4" t="s">
        <v>6</v>
      </c>
      <c r="T7756" s="4" t="s">
        <v>6</v>
      </c>
      <c r="U7756" s="4" t="s">
        <v>6</v>
      </c>
    </row>
    <row r="7757" spans="1:12">
      <c r="A7757" t="n">
        <v>61016</v>
      </c>
      <c r="B7757" s="38" t="n">
        <v>36</v>
      </c>
      <c r="C7757" s="7" t="n">
        <v>8</v>
      </c>
      <c r="D7757" s="7" t="n">
        <v>65534</v>
      </c>
      <c r="E7757" s="7" t="n">
        <v>0</v>
      </c>
      <c r="F7757" s="7" t="s">
        <v>198</v>
      </c>
      <c r="G7757" s="7" t="s">
        <v>12</v>
      </c>
      <c r="H7757" s="7" t="s">
        <v>12</v>
      </c>
      <c r="I7757" s="7" t="s">
        <v>12</v>
      </c>
      <c r="J7757" s="7" t="s">
        <v>12</v>
      </c>
      <c r="K7757" s="7" t="s">
        <v>12</v>
      </c>
      <c r="L7757" s="7" t="s">
        <v>12</v>
      </c>
      <c r="M7757" s="7" t="s">
        <v>12</v>
      </c>
      <c r="N7757" s="7" t="s">
        <v>12</v>
      </c>
      <c r="O7757" s="7" t="s">
        <v>12</v>
      </c>
      <c r="P7757" s="7" t="s">
        <v>12</v>
      </c>
      <c r="Q7757" s="7" t="s">
        <v>12</v>
      </c>
      <c r="R7757" s="7" t="s">
        <v>12</v>
      </c>
      <c r="S7757" s="7" t="s">
        <v>12</v>
      </c>
      <c r="T7757" s="7" t="s">
        <v>12</v>
      </c>
      <c r="U7757" s="7" t="s">
        <v>12</v>
      </c>
    </row>
    <row r="7758" spans="1:12">
      <c r="A7758" t="s">
        <v>4</v>
      </c>
      <c r="B7758" s="4" t="s">
        <v>5</v>
      </c>
      <c r="C7758" s="4" t="s">
        <v>10</v>
      </c>
      <c r="D7758" s="4" t="s">
        <v>13</v>
      </c>
      <c r="E7758" s="4" t="s">
        <v>6</v>
      </c>
      <c r="F7758" s="4" t="s">
        <v>22</v>
      </c>
      <c r="G7758" s="4" t="s">
        <v>22</v>
      </c>
      <c r="H7758" s="4" t="s">
        <v>22</v>
      </c>
    </row>
    <row r="7759" spans="1:12">
      <c r="A7759" t="n">
        <v>61052</v>
      </c>
      <c r="B7759" s="39" t="n">
        <v>48</v>
      </c>
      <c r="C7759" s="7" t="n">
        <v>65534</v>
      </c>
      <c r="D7759" s="7" t="n">
        <v>0</v>
      </c>
      <c r="E7759" s="7" t="s">
        <v>198</v>
      </c>
      <c r="F7759" s="7" t="n">
        <v>0</v>
      </c>
      <c r="G7759" s="7" t="n">
        <v>1</v>
      </c>
      <c r="H7759" s="7" t="n">
        <v>0</v>
      </c>
    </row>
    <row r="7760" spans="1:12">
      <c r="A7760" t="s">
        <v>4</v>
      </c>
      <c r="B7760" s="4" t="s">
        <v>5</v>
      </c>
      <c r="C7760" s="4" t="s">
        <v>10</v>
      </c>
      <c r="D7760" s="4" t="s">
        <v>9</v>
      </c>
    </row>
    <row r="7761" spans="1:21">
      <c r="A7761" t="n">
        <v>61084</v>
      </c>
      <c r="B7761" s="41" t="n">
        <v>43</v>
      </c>
      <c r="C7761" s="7" t="n">
        <v>65534</v>
      </c>
      <c r="D7761" s="7" t="n">
        <v>64</v>
      </c>
    </row>
    <row r="7762" spans="1:21">
      <c r="A7762" t="s">
        <v>4</v>
      </c>
      <c r="B7762" s="4" t="s">
        <v>5</v>
      </c>
      <c r="C7762" s="4" t="s">
        <v>20</v>
      </c>
    </row>
    <row r="7763" spans="1:21">
      <c r="A7763" t="n">
        <v>61091</v>
      </c>
      <c r="B7763" s="17" t="n">
        <v>3</v>
      </c>
      <c r="C7763" s="11" t="n">
        <f t="normal" ca="1">A7773</f>
        <v>0</v>
      </c>
    </row>
    <row r="7764" spans="1:21">
      <c r="A7764" t="s">
        <v>4</v>
      </c>
      <c r="B7764" s="4" t="s">
        <v>5</v>
      </c>
      <c r="C7764" s="4" t="s">
        <v>10</v>
      </c>
      <c r="D7764" s="4" t="s">
        <v>22</v>
      </c>
      <c r="E7764" s="4" t="s">
        <v>22</v>
      </c>
      <c r="F7764" s="4" t="s">
        <v>22</v>
      </c>
      <c r="G7764" s="4" t="s">
        <v>22</v>
      </c>
    </row>
    <row r="7765" spans="1:21">
      <c r="A7765" t="n">
        <v>61096</v>
      </c>
      <c r="B7765" s="24" t="n">
        <v>46</v>
      </c>
      <c r="C7765" s="7" t="n">
        <v>65534</v>
      </c>
      <c r="D7765" s="7" t="n">
        <v>-55.6300010681152</v>
      </c>
      <c r="E7765" s="7" t="n">
        <v>4</v>
      </c>
      <c r="F7765" s="7" t="n">
        <v>-12.0600004196167</v>
      </c>
      <c r="G7765" s="7" t="n">
        <v>86.3000030517578</v>
      </c>
    </row>
    <row r="7766" spans="1:21">
      <c r="A7766" t="s">
        <v>4</v>
      </c>
      <c r="B7766" s="4" t="s">
        <v>5</v>
      </c>
      <c r="C7766" s="4" t="s">
        <v>20</v>
      </c>
    </row>
    <row r="7767" spans="1:21">
      <c r="A7767" t="n">
        <v>61115</v>
      </c>
      <c r="B7767" s="17" t="n">
        <v>3</v>
      </c>
      <c r="C7767" s="11" t="n">
        <f t="normal" ca="1">A7773</f>
        <v>0</v>
      </c>
    </row>
    <row r="7768" spans="1:21">
      <c r="A7768" t="s">
        <v>4</v>
      </c>
      <c r="B7768" s="4" t="s">
        <v>5</v>
      </c>
      <c r="C7768" s="4" t="s">
        <v>10</v>
      </c>
      <c r="D7768" s="4" t="s">
        <v>22</v>
      </c>
      <c r="E7768" s="4" t="s">
        <v>22</v>
      </c>
      <c r="F7768" s="4" t="s">
        <v>22</v>
      </c>
      <c r="G7768" s="4" t="s">
        <v>22</v>
      </c>
    </row>
    <row r="7769" spans="1:21">
      <c r="A7769" t="n">
        <v>61120</v>
      </c>
      <c r="B7769" s="24" t="n">
        <v>46</v>
      </c>
      <c r="C7769" s="7" t="n">
        <v>65534</v>
      </c>
      <c r="D7769" s="7" t="n">
        <v>3.8199999332428</v>
      </c>
      <c r="E7769" s="7" t="n">
        <v>0</v>
      </c>
      <c r="F7769" s="7" t="n">
        <v>-11.6700000762939</v>
      </c>
      <c r="G7769" s="7" t="n">
        <v>195.399993896484</v>
      </c>
    </row>
    <row r="7770" spans="1:21">
      <c r="A7770" t="s">
        <v>4</v>
      </c>
      <c r="B7770" s="4" t="s">
        <v>5</v>
      </c>
      <c r="C7770" s="4" t="s">
        <v>20</v>
      </c>
    </row>
    <row r="7771" spans="1:21">
      <c r="A7771" t="n">
        <v>61139</v>
      </c>
      <c r="B7771" s="17" t="n">
        <v>3</v>
      </c>
      <c r="C7771" s="11" t="n">
        <f t="normal" ca="1">A7773</f>
        <v>0</v>
      </c>
    </row>
    <row r="7772" spans="1:21">
      <c r="A7772" t="s">
        <v>4</v>
      </c>
      <c r="B7772" s="4" t="s">
        <v>5</v>
      </c>
    </row>
    <row r="7773" spans="1:21">
      <c r="A7773" t="n">
        <v>61144</v>
      </c>
      <c r="B7773" s="5" t="n">
        <v>1</v>
      </c>
    </row>
    <row r="7774" spans="1:21" s="3" customFormat="1" customHeight="0">
      <c r="A7774" s="3" t="s">
        <v>2</v>
      </c>
      <c r="B7774" s="3" t="s">
        <v>473</v>
      </c>
    </row>
    <row r="7775" spans="1:21">
      <c r="A7775" t="s">
        <v>4</v>
      </c>
      <c r="B7775" s="4" t="s">
        <v>5</v>
      </c>
      <c r="C7775" s="4" t="s">
        <v>13</v>
      </c>
      <c r="D7775" s="4" t="s">
        <v>10</v>
      </c>
      <c r="E7775" s="4" t="s">
        <v>13</v>
      </c>
      <c r="F7775" s="4" t="s">
        <v>20</v>
      </c>
    </row>
    <row r="7776" spans="1:21">
      <c r="A7776" t="n">
        <v>61148</v>
      </c>
      <c r="B7776" s="10" t="n">
        <v>5</v>
      </c>
      <c r="C7776" s="7" t="n">
        <v>30</v>
      </c>
      <c r="D7776" s="7" t="n">
        <v>9724</v>
      </c>
      <c r="E7776" s="7" t="n">
        <v>1</v>
      </c>
      <c r="F7776" s="11" t="n">
        <f t="normal" ca="1">A7802</f>
        <v>0</v>
      </c>
    </row>
    <row r="7777" spans="1:7">
      <c r="A7777" t="s">
        <v>4</v>
      </c>
      <c r="B7777" s="4" t="s">
        <v>5</v>
      </c>
      <c r="C7777" s="4" t="s">
        <v>13</v>
      </c>
      <c r="D7777" s="4" t="s">
        <v>10</v>
      </c>
      <c r="E7777" s="4" t="s">
        <v>13</v>
      </c>
      <c r="F7777" s="4" t="s">
        <v>13</v>
      </c>
      <c r="G7777" s="4" t="s">
        <v>20</v>
      </c>
    </row>
    <row r="7778" spans="1:7">
      <c r="A7778" t="n">
        <v>61157</v>
      </c>
      <c r="B7778" s="10" t="n">
        <v>5</v>
      </c>
      <c r="C7778" s="7" t="n">
        <v>30</v>
      </c>
      <c r="D7778" s="7" t="n">
        <v>3</v>
      </c>
      <c r="E7778" s="7" t="n">
        <v>8</v>
      </c>
      <c r="F7778" s="7" t="n">
        <v>1</v>
      </c>
      <c r="G7778" s="11" t="n">
        <f t="normal" ca="1">A7784</f>
        <v>0</v>
      </c>
    </row>
    <row r="7779" spans="1:7">
      <c r="A7779" t="s">
        <v>4</v>
      </c>
      <c r="B7779" s="4" t="s">
        <v>5</v>
      </c>
      <c r="C7779" s="4" t="s">
        <v>13</v>
      </c>
      <c r="D7779" s="4" t="s">
        <v>6</v>
      </c>
    </row>
    <row r="7780" spans="1:7">
      <c r="A7780" t="n">
        <v>61167</v>
      </c>
      <c r="B7780" s="8" t="n">
        <v>2</v>
      </c>
      <c r="C7780" s="7" t="n">
        <v>11</v>
      </c>
      <c r="D7780" s="7" t="s">
        <v>474</v>
      </c>
    </row>
    <row r="7781" spans="1:7">
      <c r="A7781" t="s">
        <v>4</v>
      </c>
      <c r="B7781" s="4" t="s">
        <v>5</v>
      </c>
      <c r="C7781" s="4" t="s">
        <v>20</v>
      </c>
    </row>
    <row r="7782" spans="1:7">
      <c r="A7782" t="n">
        <v>61196</v>
      </c>
      <c r="B7782" s="17" t="n">
        <v>3</v>
      </c>
      <c r="C7782" s="11" t="n">
        <f t="normal" ca="1">A7800</f>
        <v>0</v>
      </c>
    </row>
    <row r="7783" spans="1:7">
      <c r="A7783" t="s">
        <v>4</v>
      </c>
      <c r="B7783" s="4" t="s">
        <v>5</v>
      </c>
      <c r="C7783" s="4" t="s">
        <v>10</v>
      </c>
      <c r="D7783" s="4" t="s">
        <v>13</v>
      </c>
      <c r="E7783" s="4" t="s">
        <v>13</v>
      </c>
      <c r="F7783" s="4" t="s">
        <v>6</v>
      </c>
    </row>
    <row r="7784" spans="1:7">
      <c r="A7784" t="n">
        <v>61201</v>
      </c>
      <c r="B7784" s="22" t="n">
        <v>20</v>
      </c>
      <c r="C7784" s="7" t="n">
        <v>65534</v>
      </c>
      <c r="D7784" s="7" t="n">
        <v>3</v>
      </c>
      <c r="E7784" s="7" t="n">
        <v>10</v>
      </c>
      <c r="F7784" s="7" t="s">
        <v>201</v>
      </c>
    </row>
    <row r="7785" spans="1:7">
      <c r="A7785" t="s">
        <v>4</v>
      </c>
      <c r="B7785" s="4" t="s">
        <v>5</v>
      </c>
      <c r="C7785" s="4" t="s">
        <v>10</v>
      </c>
    </row>
    <row r="7786" spans="1:7">
      <c r="A7786" t="n">
        <v>61222</v>
      </c>
      <c r="B7786" s="35" t="n">
        <v>16</v>
      </c>
      <c r="C7786" s="7" t="n">
        <v>0</v>
      </c>
    </row>
    <row r="7787" spans="1:7">
      <c r="A7787" t="s">
        <v>4</v>
      </c>
      <c r="B7787" s="4" t="s">
        <v>5</v>
      </c>
      <c r="C7787" s="4" t="s">
        <v>13</v>
      </c>
      <c r="D7787" s="4" t="s">
        <v>9</v>
      </c>
    </row>
    <row r="7788" spans="1:7">
      <c r="A7788" t="n">
        <v>61225</v>
      </c>
      <c r="B7788" s="49" t="n">
        <v>74</v>
      </c>
      <c r="C7788" s="7" t="n">
        <v>48</v>
      </c>
      <c r="D7788" s="7" t="n">
        <v>64</v>
      </c>
    </row>
    <row r="7789" spans="1:7">
      <c r="A7789" t="s">
        <v>4</v>
      </c>
      <c r="B7789" s="4" t="s">
        <v>5</v>
      </c>
      <c r="C7789" s="4" t="s">
        <v>13</v>
      </c>
      <c r="D7789" s="4" t="s">
        <v>10</v>
      </c>
    </row>
    <row r="7790" spans="1:7">
      <c r="A7790" t="n">
        <v>61231</v>
      </c>
      <c r="B7790" s="27" t="n">
        <v>22</v>
      </c>
      <c r="C7790" s="7" t="n">
        <v>10</v>
      </c>
      <c r="D7790" s="7" t="n">
        <v>0</v>
      </c>
    </row>
    <row r="7791" spans="1:7">
      <c r="A7791" t="s">
        <v>4</v>
      </c>
      <c r="B7791" s="4" t="s">
        <v>5</v>
      </c>
      <c r="C7791" s="4" t="s">
        <v>13</v>
      </c>
      <c r="D7791" s="4" t="s">
        <v>10</v>
      </c>
      <c r="E7791" s="4" t="s">
        <v>6</v>
      </c>
    </row>
    <row r="7792" spans="1:7">
      <c r="A7792" t="n">
        <v>61235</v>
      </c>
      <c r="B7792" s="40" t="n">
        <v>51</v>
      </c>
      <c r="C7792" s="7" t="n">
        <v>4</v>
      </c>
      <c r="D7792" s="7" t="n">
        <v>5703</v>
      </c>
      <c r="E7792" s="7" t="s">
        <v>353</v>
      </c>
    </row>
    <row r="7793" spans="1:7">
      <c r="A7793" t="s">
        <v>4</v>
      </c>
      <c r="B7793" s="4" t="s">
        <v>5</v>
      </c>
      <c r="C7793" s="4" t="s">
        <v>10</v>
      </c>
    </row>
    <row r="7794" spans="1:7">
      <c r="A7794" t="n">
        <v>61249</v>
      </c>
      <c r="B7794" s="35" t="n">
        <v>16</v>
      </c>
      <c r="C7794" s="7" t="n">
        <v>0</v>
      </c>
    </row>
    <row r="7795" spans="1:7">
      <c r="A7795" t="s">
        <v>4</v>
      </c>
      <c r="B7795" s="4" t="s">
        <v>5</v>
      </c>
      <c r="C7795" s="4" t="s">
        <v>10</v>
      </c>
      <c r="D7795" s="4" t="s">
        <v>72</v>
      </c>
      <c r="E7795" s="4" t="s">
        <v>13</v>
      </c>
      <c r="F7795" s="4" t="s">
        <v>13</v>
      </c>
      <c r="G7795" s="4" t="s">
        <v>72</v>
      </c>
      <c r="H7795" s="4" t="s">
        <v>13</v>
      </c>
      <c r="I7795" s="4" t="s">
        <v>13</v>
      </c>
    </row>
    <row r="7796" spans="1:7">
      <c r="A7796" t="n">
        <v>61252</v>
      </c>
      <c r="B7796" s="52" t="n">
        <v>26</v>
      </c>
      <c r="C7796" s="7" t="n">
        <v>5703</v>
      </c>
      <c r="D7796" s="7" t="s">
        <v>475</v>
      </c>
      <c r="E7796" s="7" t="n">
        <v>2</v>
      </c>
      <c r="F7796" s="7" t="n">
        <v>3</v>
      </c>
      <c r="G7796" s="7" t="s">
        <v>476</v>
      </c>
      <c r="H7796" s="7" t="n">
        <v>2</v>
      </c>
      <c r="I7796" s="7" t="n">
        <v>0</v>
      </c>
    </row>
    <row r="7797" spans="1:7">
      <c r="A7797" t="s">
        <v>4</v>
      </c>
      <c r="B7797" s="4" t="s">
        <v>5</v>
      </c>
    </row>
    <row r="7798" spans="1:7">
      <c r="A7798" t="n">
        <v>61489</v>
      </c>
      <c r="B7798" s="53" t="n">
        <v>28</v>
      </c>
    </row>
    <row r="7799" spans="1:7">
      <c r="A7799" t="s">
        <v>4</v>
      </c>
      <c r="B7799" s="4" t="s">
        <v>5</v>
      </c>
      <c r="C7799" s="4" t="s">
        <v>20</v>
      </c>
    </row>
    <row r="7800" spans="1:7">
      <c r="A7800" t="n">
        <v>61490</v>
      </c>
      <c r="B7800" s="17" t="n">
        <v>3</v>
      </c>
      <c r="C7800" s="11" t="n">
        <f t="normal" ca="1">A7876</f>
        <v>0</v>
      </c>
    </row>
    <row r="7801" spans="1:7">
      <c r="A7801" t="s">
        <v>4</v>
      </c>
      <c r="B7801" s="4" t="s">
        <v>5</v>
      </c>
      <c r="C7801" s="4" t="s">
        <v>13</v>
      </c>
      <c r="D7801" s="4" t="s">
        <v>10</v>
      </c>
      <c r="E7801" s="4" t="s">
        <v>13</v>
      </c>
      <c r="F7801" s="4" t="s">
        <v>20</v>
      </c>
    </row>
    <row r="7802" spans="1:7">
      <c r="A7802" t="n">
        <v>61495</v>
      </c>
      <c r="B7802" s="10" t="n">
        <v>5</v>
      </c>
      <c r="C7802" s="7" t="n">
        <v>30</v>
      </c>
      <c r="D7802" s="7" t="n">
        <v>9721</v>
      </c>
      <c r="E7802" s="7" t="n">
        <v>1</v>
      </c>
      <c r="F7802" s="11" t="n">
        <f t="normal" ca="1">A7836</f>
        <v>0</v>
      </c>
    </row>
    <row r="7803" spans="1:7">
      <c r="A7803" t="s">
        <v>4</v>
      </c>
      <c r="B7803" s="4" t="s">
        <v>5</v>
      </c>
      <c r="C7803" s="4" t="s">
        <v>10</v>
      </c>
      <c r="D7803" s="4" t="s">
        <v>13</v>
      </c>
      <c r="E7803" s="4" t="s">
        <v>13</v>
      </c>
      <c r="F7803" s="4" t="s">
        <v>6</v>
      </c>
    </row>
    <row r="7804" spans="1:7">
      <c r="A7804" t="n">
        <v>61504</v>
      </c>
      <c r="B7804" s="22" t="n">
        <v>20</v>
      </c>
      <c r="C7804" s="7" t="n">
        <v>65534</v>
      </c>
      <c r="D7804" s="7" t="n">
        <v>3</v>
      </c>
      <c r="E7804" s="7" t="n">
        <v>10</v>
      </c>
      <c r="F7804" s="7" t="s">
        <v>201</v>
      </c>
    </row>
    <row r="7805" spans="1:7">
      <c r="A7805" t="s">
        <v>4</v>
      </c>
      <c r="B7805" s="4" t="s">
        <v>5</v>
      </c>
      <c r="C7805" s="4" t="s">
        <v>10</v>
      </c>
    </row>
    <row r="7806" spans="1:7">
      <c r="A7806" t="n">
        <v>61525</v>
      </c>
      <c r="B7806" s="35" t="n">
        <v>16</v>
      </c>
      <c r="C7806" s="7" t="n">
        <v>0</v>
      </c>
    </row>
    <row r="7807" spans="1:7">
      <c r="A7807" t="s">
        <v>4</v>
      </c>
      <c r="B7807" s="4" t="s">
        <v>5</v>
      </c>
      <c r="C7807" s="4" t="s">
        <v>13</v>
      </c>
      <c r="D7807" s="4" t="s">
        <v>9</v>
      </c>
    </row>
    <row r="7808" spans="1:7">
      <c r="A7808" t="n">
        <v>61528</v>
      </c>
      <c r="B7808" s="49" t="n">
        <v>74</v>
      </c>
      <c r="C7808" s="7" t="n">
        <v>48</v>
      </c>
      <c r="D7808" s="7" t="n">
        <v>64</v>
      </c>
    </row>
    <row r="7809" spans="1:9">
      <c r="A7809" t="s">
        <v>4</v>
      </c>
      <c r="B7809" s="4" t="s">
        <v>5</v>
      </c>
      <c r="C7809" s="4" t="s">
        <v>13</v>
      </c>
      <c r="D7809" s="4" t="s">
        <v>10</v>
      </c>
    </row>
    <row r="7810" spans="1:9">
      <c r="A7810" t="n">
        <v>61534</v>
      </c>
      <c r="B7810" s="27" t="n">
        <v>22</v>
      </c>
      <c r="C7810" s="7" t="n">
        <v>10</v>
      </c>
      <c r="D7810" s="7" t="n">
        <v>0</v>
      </c>
    </row>
    <row r="7811" spans="1:9">
      <c r="A7811" t="s">
        <v>4</v>
      </c>
      <c r="B7811" s="4" t="s">
        <v>5</v>
      </c>
      <c r="C7811" s="4" t="s">
        <v>13</v>
      </c>
      <c r="D7811" s="4" t="s">
        <v>10</v>
      </c>
      <c r="E7811" s="4" t="s">
        <v>13</v>
      </c>
      <c r="F7811" s="4" t="s">
        <v>13</v>
      </c>
      <c r="G7811" s="4" t="s">
        <v>20</v>
      </c>
    </row>
    <row r="7812" spans="1:9">
      <c r="A7812" t="n">
        <v>61538</v>
      </c>
      <c r="B7812" s="10" t="n">
        <v>5</v>
      </c>
      <c r="C7812" s="7" t="n">
        <v>30</v>
      </c>
      <c r="D7812" s="7" t="n">
        <v>3</v>
      </c>
      <c r="E7812" s="7" t="n">
        <v>8</v>
      </c>
      <c r="F7812" s="7" t="n">
        <v>1</v>
      </c>
      <c r="G7812" s="11" t="n">
        <f t="normal" ca="1">A7826</f>
        <v>0</v>
      </c>
    </row>
    <row r="7813" spans="1:9">
      <c r="A7813" t="s">
        <v>4</v>
      </c>
      <c r="B7813" s="4" t="s">
        <v>5</v>
      </c>
      <c r="C7813" s="4" t="s">
        <v>13</v>
      </c>
      <c r="D7813" s="4" t="s">
        <v>10</v>
      </c>
      <c r="E7813" s="4" t="s">
        <v>6</v>
      </c>
    </row>
    <row r="7814" spans="1:9">
      <c r="A7814" t="n">
        <v>61548</v>
      </c>
      <c r="B7814" s="40" t="n">
        <v>51</v>
      </c>
      <c r="C7814" s="7" t="n">
        <v>4</v>
      </c>
      <c r="D7814" s="7" t="n">
        <v>5703</v>
      </c>
      <c r="E7814" s="7" t="s">
        <v>158</v>
      </c>
    </row>
    <row r="7815" spans="1:9">
      <c r="A7815" t="s">
        <v>4</v>
      </c>
      <c r="B7815" s="4" t="s">
        <v>5</v>
      </c>
      <c r="C7815" s="4" t="s">
        <v>10</v>
      </c>
    </row>
    <row r="7816" spans="1:9">
      <c r="A7816" t="n">
        <v>61561</v>
      </c>
      <c r="B7816" s="35" t="n">
        <v>16</v>
      </c>
      <c r="C7816" s="7" t="n">
        <v>0</v>
      </c>
    </row>
    <row r="7817" spans="1:9">
      <c r="A7817" t="s">
        <v>4</v>
      </c>
      <c r="B7817" s="4" t="s">
        <v>5</v>
      </c>
      <c r="C7817" s="4" t="s">
        <v>10</v>
      </c>
      <c r="D7817" s="4" t="s">
        <v>72</v>
      </c>
      <c r="E7817" s="4" t="s">
        <v>13</v>
      </c>
      <c r="F7817" s="4" t="s">
        <v>13</v>
      </c>
      <c r="G7817" s="4" t="s">
        <v>72</v>
      </c>
      <c r="H7817" s="4" t="s">
        <v>13</v>
      </c>
      <c r="I7817" s="4" t="s">
        <v>13</v>
      </c>
      <c r="J7817" s="4" t="s">
        <v>72</v>
      </c>
      <c r="K7817" s="4" t="s">
        <v>13</v>
      </c>
      <c r="L7817" s="4" t="s">
        <v>13</v>
      </c>
    </row>
    <row r="7818" spans="1:9">
      <c r="A7818" t="n">
        <v>61564</v>
      </c>
      <c r="B7818" s="52" t="n">
        <v>26</v>
      </c>
      <c r="C7818" s="7" t="n">
        <v>5703</v>
      </c>
      <c r="D7818" s="7" t="s">
        <v>477</v>
      </c>
      <c r="E7818" s="7" t="n">
        <v>2</v>
      </c>
      <c r="F7818" s="7" t="n">
        <v>3</v>
      </c>
      <c r="G7818" s="7" t="s">
        <v>478</v>
      </c>
      <c r="H7818" s="7" t="n">
        <v>2</v>
      </c>
      <c r="I7818" s="7" t="n">
        <v>3</v>
      </c>
      <c r="J7818" s="7" t="s">
        <v>479</v>
      </c>
      <c r="K7818" s="7" t="n">
        <v>2</v>
      </c>
      <c r="L7818" s="7" t="n">
        <v>0</v>
      </c>
    </row>
    <row r="7819" spans="1:9">
      <c r="A7819" t="s">
        <v>4</v>
      </c>
      <c r="B7819" s="4" t="s">
        <v>5</v>
      </c>
    </row>
    <row r="7820" spans="1:9">
      <c r="A7820" t="n">
        <v>61802</v>
      </c>
      <c r="B7820" s="53" t="n">
        <v>28</v>
      </c>
    </row>
    <row r="7821" spans="1:9">
      <c r="A7821" t="s">
        <v>4</v>
      </c>
      <c r="B7821" s="4" t="s">
        <v>5</v>
      </c>
      <c r="C7821" s="4" t="s">
        <v>10</v>
      </c>
    </row>
    <row r="7822" spans="1:9">
      <c r="A7822" t="n">
        <v>61803</v>
      </c>
      <c r="B7822" s="12" t="n">
        <v>12</v>
      </c>
      <c r="C7822" s="7" t="n">
        <v>3</v>
      </c>
    </row>
    <row r="7823" spans="1:9">
      <c r="A7823" t="s">
        <v>4</v>
      </c>
      <c r="B7823" s="4" t="s">
        <v>5</v>
      </c>
      <c r="C7823" s="4" t="s">
        <v>20</v>
      </c>
    </row>
    <row r="7824" spans="1:9">
      <c r="A7824" t="n">
        <v>61806</v>
      </c>
      <c r="B7824" s="17" t="n">
        <v>3</v>
      </c>
      <c r="C7824" s="11" t="n">
        <f t="normal" ca="1">A7834</f>
        <v>0</v>
      </c>
    </row>
    <row r="7825" spans="1:12">
      <c r="A7825" t="s">
        <v>4</v>
      </c>
      <c r="B7825" s="4" t="s">
        <v>5</v>
      </c>
      <c r="C7825" s="4" t="s">
        <v>13</v>
      </c>
      <c r="D7825" s="4" t="s">
        <v>10</v>
      </c>
      <c r="E7825" s="4" t="s">
        <v>6</v>
      </c>
    </row>
    <row r="7826" spans="1:12">
      <c r="A7826" t="n">
        <v>61811</v>
      </c>
      <c r="B7826" s="40" t="n">
        <v>51</v>
      </c>
      <c r="C7826" s="7" t="n">
        <v>4</v>
      </c>
      <c r="D7826" s="7" t="n">
        <v>5703</v>
      </c>
      <c r="E7826" s="7" t="s">
        <v>353</v>
      </c>
    </row>
    <row r="7827" spans="1:12">
      <c r="A7827" t="s">
        <v>4</v>
      </c>
      <c r="B7827" s="4" t="s">
        <v>5</v>
      </c>
      <c r="C7827" s="4" t="s">
        <v>10</v>
      </c>
    </row>
    <row r="7828" spans="1:12">
      <c r="A7828" t="n">
        <v>61825</v>
      </c>
      <c r="B7828" s="35" t="n">
        <v>16</v>
      </c>
      <c r="C7828" s="7" t="n">
        <v>0</v>
      </c>
    </row>
    <row r="7829" spans="1:12">
      <c r="A7829" t="s">
        <v>4</v>
      </c>
      <c r="B7829" s="4" t="s">
        <v>5</v>
      </c>
      <c r="C7829" s="4" t="s">
        <v>10</v>
      </c>
      <c r="D7829" s="4" t="s">
        <v>72</v>
      </c>
      <c r="E7829" s="4" t="s">
        <v>13</v>
      </c>
      <c r="F7829" s="4" t="s">
        <v>13</v>
      </c>
      <c r="G7829" s="4" t="s">
        <v>72</v>
      </c>
      <c r="H7829" s="4" t="s">
        <v>13</v>
      </c>
      <c r="I7829" s="4" t="s">
        <v>13</v>
      </c>
    </row>
    <row r="7830" spans="1:12">
      <c r="A7830" t="n">
        <v>61828</v>
      </c>
      <c r="B7830" s="52" t="n">
        <v>26</v>
      </c>
      <c r="C7830" s="7" t="n">
        <v>5703</v>
      </c>
      <c r="D7830" s="7" t="s">
        <v>480</v>
      </c>
      <c r="E7830" s="7" t="n">
        <v>2</v>
      </c>
      <c r="F7830" s="7" t="n">
        <v>3</v>
      </c>
      <c r="G7830" s="7" t="s">
        <v>481</v>
      </c>
      <c r="H7830" s="7" t="n">
        <v>2</v>
      </c>
      <c r="I7830" s="7" t="n">
        <v>0</v>
      </c>
    </row>
    <row r="7831" spans="1:12">
      <c r="A7831" t="s">
        <v>4</v>
      </c>
      <c r="B7831" s="4" t="s">
        <v>5</v>
      </c>
    </row>
    <row r="7832" spans="1:12">
      <c r="A7832" t="n">
        <v>61982</v>
      </c>
      <c r="B7832" s="53" t="n">
        <v>28</v>
      </c>
    </row>
    <row r="7833" spans="1:12">
      <c r="A7833" t="s">
        <v>4</v>
      </c>
      <c r="B7833" s="4" t="s">
        <v>5</v>
      </c>
      <c r="C7833" s="4" t="s">
        <v>20</v>
      </c>
    </row>
    <row r="7834" spans="1:12">
      <c r="A7834" t="n">
        <v>61983</v>
      </c>
      <c r="B7834" s="17" t="n">
        <v>3</v>
      </c>
      <c r="C7834" s="11" t="n">
        <f t="normal" ca="1">A7876</f>
        <v>0</v>
      </c>
    </row>
    <row r="7835" spans="1:12">
      <c r="A7835" t="s">
        <v>4</v>
      </c>
      <c r="B7835" s="4" t="s">
        <v>5</v>
      </c>
      <c r="C7835" s="4" t="s">
        <v>13</v>
      </c>
      <c r="D7835" s="4" t="s">
        <v>10</v>
      </c>
      <c r="E7835" s="4" t="s">
        <v>13</v>
      </c>
      <c r="F7835" s="4" t="s">
        <v>20</v>
      </c>
    </row>
    <row r="7836" spans="1:12">
      <c r="A7836" t="n">
        <v>61988</v>
      </c>
      <c r="B7836" s="10" t="n">
        <v>5</v>
      </c>
      <c r="C7836" s="7" t="n">
        <v>30</v>
      </c>
      <c r="D7836" s="7" t="n">
        <v>8434</v>
      </c>
      <c r="E7836" s="7" t="n">
        <v>1</v>
      </c>
      <c r="F7836" s="11" t="n">
        <f t="normal" ca="1">A7876</f>
        <v>0</v>
      </c>
    </row>
    <row r="7837" spans="1:12">
      <c r="A7837" t="s">
        <v>4</v>
      </c>
      <c r="B7837" s="4" t="s">
        <v>5</v>
      </c>
      <c r="C7837" s="4" t="s">
        <v>10</v>
      </c>
      <c r="D7837" s="4" t="s">
        <v>13</v>
      </c>
      <c r="E7837" s="4" t="s">
        <v>13</v>
      </c>
      <c r="F7837" s="4" t="s">
        <v>6</v>
      </c>
    </row>
    <row r="7838" spans="1:12">
      <c r="A7838" t="n">
        <v>61997</v>
      </c>
      <c r="B7838" s="22" t="n">
        <v>20</v>
      </c>
      <c r="C7838" s="7" t="n">
        <v>65534</v>
      </c>
      <c r="D7838" s="7" t="n">
        <v>3</v>
      </c>
      <c r="E7838" s="7" t="n">
        <v>10</v>
      </c>
      <c r="F7838" s="7" t="s">
        <v>201</v>
      </c>
    </row>
    <row r="7839" spans="1:12">
      <c r="A7839" t="s">
        <v>4</v>
      </c>
      <c r="B7839" s="4" t="s">
        <v>5</v>
      </c>
      <c r="C7839" s="4" t="s">
        <v>10</v>
      </c>
    </row>
    <row r="7840" spans="1:12">
      <c r="A7840" t="n">
        <v>62018</v>
      </c>
      <c r="B7840" s="35" t="n">
        <v>16</v>
      </c>
      <c r="C7840" s="7" t="n">
        <v>0</v>
      </c>
    </row>
    <row r="7841" spans="1:9">
      <c r="A7841" t="s">
        <v>4</v>
      </c>
      <c r="B7841" s="4" t="s">
        <v>5</v>
      </c>
      <c r="C7841" s="4" t="s">
        <v>13</v>
      </c>
      <c r="D7841" s="4" t="s">
        <v>10</v>
      </c>
    </row>
    <row r="7842" spans="1:9">
      <c r="A7842" t="n">
        <v>62021</v>
      </c>
      <c r="B7842" s="27" t="n">
        <v>22</v>
      </c>
      <c r="C7842" s="7" t="n">
        <v>10</v>
      </c>
      <c r="D7842" s="7" t="n">
        <v>0</v>
      </c>
    </row>
    <row r="7843" spans="1:9">
      <c r="A7843" t="s">
        <v>4</v>
      </c>
      <c r="B7843" s="4" t="s">
        <v>5</v>
      </c>
      <c r="C7843" s="4" t="s">
        <v>10</v>
      </c>
      <c r="D7843" s="4" t="s">
        <v>13</v>
      </c>
      <c r="E7843" s="4" t="s">
        <v>6</v>
      </c>
      <c r="F7843" s="4" t="s">
        <v>22</v>
      </c>
      <c r="G7843" s="4" t="s">
        <v>22</v>
      </c>
      <c r="H7843" s="4" t="s">
        <v>22</v>
      </c>
    </row>
    <row r="7844" spans="1:9">
      <c r="A7844" t="n">
        <v>62025</v>
      </c>
      <c r="B7844" s="39" t="n">
        <v>48</v>
      </c>
      <c r="C7844" s="7" t="n">
        <v>65534</v>
      </c>
      <c r="D7844" s="7" t="n">
        <v>0</v>
      </c>
      <c r="E7844" s="7" t="s">
        <v>482</v>
      </c>
      <c r="F7844" s="7" t="n">
        <v>0.5</v>
      </c>
      <c r="G7844" s="7" t="n">
        <v>1</v>
      </c>
      <c r="H7844" s="7" t="n">
        <v>0</v>
      </c>
    </row>
    <row r="7845" spans="1:9">
      <c r="A7845" t="s">
        <v>4</v>
      </c>
      <c r="B7845" s="4" t="s">
        <v>5</v>
      </c>
      <c r="C7845" s="4" t="s">
        <v>13</v>
      </c>
      <c r="D7845" s="4" t="s">
        <v>10</v>
      </c>
      <c r="E7845" s="4" t="s">
        <v>6</v>
      </c>
    </row>
    <row r="7846" spans="1:9">
      <c r="A7846" t="n">
        <v>62050</v>
      </c>
      <c r="B7846" s="40" t="n">
        <v>51</v>
      </c>
      <c r="C7846" s="7" t="n">
        <v>4</v>
      </c>
      <c r="D7846" s="7" t="n">
        <v>5703</v>
      </c>
      <c r="E7846" s="7" t="s">
        <v>353</v>
      </c>
    </row>
    <row r="7847" spans="1:9">
      <c r="A7847" t="s">
        <v>4</v>
      </c>
      <c r="B7847" s="4" t="s">
        <v>5</v>
      </c>
      <c r="C7847" s="4" t="s">
        <v>10</v>
      </c>
    </row>
    <row r="7848" spans="1:9">
      <c r="A7848" t="n">
        <v>62064</v>
      </c>
      <c r="B7848" s="35" t="n">
        <v>16</v>
      </c>
      <c r="C7848" s="7" t="n">
        <v>0</v>
      </c>
    </row>
    <row r="7849" spans="1:9">
      <c r="A7849" t="s">
        <v>4</v>
      </c>
      <c r="B7849" s="4" t="s">
        <v>5</v>
      </c>
      <c r="C7849" s="4" t="s">
        <v>10</v>
      </c>
      <c r="D7849" s="4" t="s">
        <v>72</v>
      </c>
      <c r="E7849" s="4" t="s">
        <v>13</v>
      </c>
      <c r="F7849" s="4" t="s">
        <v>13</v>
      </c>
      <c r="G7849" s="4" t="s">
        <v>72</v>
      </c>
      <c r="H7849" s="4" t="s">
        <v>13</v>
      </c>
      <c r="I7849" s="4" t="s">
        <v>13</v>
      </c>
      <c r="J7849" s="4" t="s">
        <v>72</v>
      </c>
      <c r="K7849" s="4" t="s">
        <v>13</v>
      </c>
      <c r="L7849" s="4" t="s">
        <v>13</v>
      </c>
    </row>
    <row r="7850" spans="1:9">
      <c r="A7850" t="n">
        <v>62067</v>
      </c>
      <c r="B7850" s="52" t="n">
        <v>26</v>
      </c>
      <c r="C7850" s="7" t="n">
        <v>5703</v>
      </c>
      <c r="D7850" s="7" t="s">
        <v>483</v>
      </c>
      <c r="E7850" s="7" t="n">
        <v>2</v>
      </c>
      <c r="F7850" s="7" t="n">
        <v>3</v>
      </c>
      <c r="G7850" s="7" t="s">
        <v>484</v>
      </c>
      <c r="H7850" s="7" t="n">
        <v>2</v>
      </c>
      <c r="I7850" s="7" t="n">
        <v>3</v>
      </c>
      <c r="J7850" s="7" t="s">
        <v>485</v>
      </c>
      <c r="K7850" s="7" t="n">
        <v>2</v>
      </c>
      <c r="L7850" s="7" t="n">
        <v>0</v>
      </c>
    </row>
    <row r="7851" spans="1:9">
      <c r="A7851" t="s">
        <v>4</v>
      </c>
      <c r="B7851" s="4" t="s">
        <v>5</v>
      </c>
    </row>
    <row r="7852" spans="1:9">
      <c r="A7852" t="n">
        <v>62267</v>
      </c>
      <c r="B7852" s="53" t="n">
        <v>28</v>
      </c>
    </row>
    <row r="7853" spans="1:9">
      <c r="A7853" t="s">
        <v>4</v>
      </c>
      <c r="B7853" s="4" t="s">
        <v>5</v>
      </c>
      <c r="C7853" s="4" t="s">
        <v>13</v>
      </c>
      <c r="D7853" s="4" t="s">
        <v>10</v>
      </c>
      <c r="E7853" s="4" t="s">
        <v>13</v>
      </c>
      <c r="F7853" s="4" t="s">
        <v>13</v>
      </c>
      <c r="G7853" s="4" t="s">
        <v>20</v>
      </c>
    </row>
    <row r="7854" spans="1:9">
      <c r="A7854" t="n">
        <v>62268</v>
      </c>
      <c r="B7854" s="10" t="n">
        <v>5</v>
      </c>
      <c r="C7854" s="7" t="n">
        <v>30</v>
      </c>
      <c r="D7854" s="7" t="n">
        <v>3</v>
      </c>
      <c r="E7854" s="7" t="n">
        <v>8</v>
      </c>
      <c r="F7854" s="7" t="n">
        <v>1</v>
      </c>
      <c r="G7854" s="11" t="n">
        <f t="normal" ca="1">A7874</f>
        <v>0</v>
      </c>
    </row>
    <row r="7855" spans="1:9">
      <c r="A7855" t="s">
        <v>4</v>
      </c>
      <c r="B7855" s="4" t="s">
        <v>5</v>
      </c>
      <c r="C7855" s="4" t="s">
        <v>13</v>
      </c>
      <c r="D7855" s="4" t="s">
        <v>10</v>
      </c>
      <c r="E7855" s="4" t="s">
        <v>6</v>
      </c>
    </row>
    <row r="7856" spans="1:9">
      <c r="A7856" t="n">
        <v>62278</v>
      </c>
      <c r="B7856" s="40" t="n">
        <v>51</v>
      </c>
      <c r="C7856" s="7" t="n">
        <v>4</v>
      </c>
      <c r="D7856" s="7" t="n">
        <v>0</v>
      </c>
      <c r="E7856" s="7" t="s">
        <v>486</v>
      </c>
    </row>
    <row r="7857" spans="1:12">
      <c r="A7857" t="s">
        <v>4</v>
      </c>
      <c r="B7857" s="4" t="s">
        <v>5</v>
      </c>
      <c r="C7857" s="4" t="s">
        <v>10</v>
      </c>
    </row>
    <row r="7858" spans="1:12">
      <c r="A7858" t="n">
        <v>62291</v>
      </c>
      <c r="B7858" s="35" t="n">
        <v>16</v>
      </c>
      <c r="C7858" s="7" t="n">
        <v>0</v>
      </c>
    </row>
    <row r="7859" spans="1:12">
      <c r="A7859" t="s">
        <v>4</v>
      </c>
      <c r="B7859" s="4" t="s">
        <v>5</v>
      </c>
      <c r="C7859" s="4" t="s">
        <v>10</v>
      </c>
      <c r="D7859" s="4" t="s">
        <v>72</v>
      </c>
      <c r="E7859" s="4" t="s">
        <v>13</v>
      </c>
      <c r="F7859" s="4" t="s">
        <v>13</v>
      </c>
    </row>
    <row r="7860" spans="1:12">
      <c r="A7860" t="n">
        <v>62294</v>
      </c>
      <c r="B7860" s="52" t="n">
        <v>26</v>
      </c>
      <c r="C7860" s="7" t="n">
        <v>0</v>
      </c>
      <c r="D7860" s="7" t="s">
        <v>487</v>
      </c>
      <c r="E7860" s="7" t="n">
        <v>2</v>
      </c>
      <c r="F7860" s="7" t="n">
        <v>0</v>
      </c>
    </row>
    <row r="7861" spans="1:12">
      <c r="A7861" t="s">
        <v>4</v>
      </c>
      <c r="B7861" s="4" t="s">
        <v>5</v>
      </c>
    </row>
    <row r="7862" spans="1:12">
      <c r="A7862" t="n">
        <v>62308</v>
      </c>
      <c r="B7862" s="53" t="n">
        <v>28</v>
      </c>
    </row>
    <row r="7863" spans="1:12">
      <c r="A7863" t="s">
        <v>4</v>
      </c>
      <c r="B7863" s="4" t="s">
        <v>5</v>
      </c>
      <c r="C7863" s="4" t="s">
        <v>13</v>
      </c>
      <c r="D7863" s="4" t="s">
        <v>10</v>
      </c>
      <c r="E7863" s="4" t="s">
        <v>6</v>
      </c>
    </row>
    <row r="7864" spans="1:12">
      <c r="A7864" t="n">
        <v>62309</v>
      </c>
      <c r="B7864" s="40" t="n">
        <v>51</v>
      </c>
      <c r="C7864" s="7" t="n">
        <v>4</v>
      </c>
      <c r="D7864" s="7" t="n">
        <v>17</v>
      </c>
      <c r="E7864" s="7" t="s">
        <v>486</v>
      </c>
    </row>
    <row r="7865" spans="1:12">
      <c r="A7865" t="s">
        <v>4</v>
      </c>
      <c r="B7865" s="4" t="s">
        <v>5</v>
      </c>
      <c r="C7865" s="4" t="s">
        <v>10</v>
      </c>
    </row>
    <row r="7866" spans="1:12">
      <c r="A7866" t="n">
        <v>62322</v>
      </c>
      <c r="B7866" s="35" t="n">
        <v>16</v>
      </c>
      <c r="C7866" s="7" t="n">
        <v>0</v>
      </c>
    </row>
    <row r="7867" spans="1:12">
      <c r="A7867" t="s">
        <v>4</v>
      </c>
      <c r="B7867" s="4" t="s">
        <v>5</v>
      </c>
      <c r="C7867" s="4" t="s">
        <v>10</v>
      </c>
      <c r="D7867" s="4" t="s">
        <v>72</v>
      </c>
      <c r="E7867" s="4" t="s">
        <v>13</v>
      </c>
      <c r="F7867" s="4" t="s">
        <v>13</v>
      </c>
    </row>
    <row r="7868" spans="1:12">
      <c r="A7868" t="n">
        <v>62325</v>
      </c>
      <c r="B7868" s="52" t="n">
        <v>26</v>
      </c>
      <c r="C7868" s="7" t="n">
        <v>17</v>
      </c>
      <c r="D7868" s="7" t="s">
        <v>488</v>
      </c>
      <c r="E7868" s="7" t="n">
        <v>2</v>
      </c>
      <c r="F7868" s="7" t="n">
        <v>0</v>
      </c>
    </row>
    <row r="7869" spans="1:12">
      <c r="A7869" t="s">
        <v>4</v>
      </c>
      <c r="B7869" s="4" t="s">
        <v>5</v>
      </c>
    </row>
    <row r="7870" spans="1:12">
      <c r="A7870" t="n">
        <v>62359</v>
      </c>
      <c r="B7870" s="53" t="n">
        <v>28</v>
      </c>
    </row>
    <row r="7871" spans="1:12">
      <c r="A7871" t="s">
        <v>4</v>
      </c>
      <c r="B7871" s="4" t="s">
        <v>5</v>
      </c>
      <c r="C7871" s="4" t="s">
        <v>10</v>
      </c>
    </row>
    <row r="7872" spans="1:12">
      <c r="A7872" t="n">
        <v>62360</v>
      </c>
      <c r="B7872" s="12" t="n">
        <v>12</v>
      </c>
      <c r="C7872" s="7" t="n">
        <v>3</v>
      </c>
    </row>
    <row r="7873" spans="1:6">
      <c r="A7873" t="s">
        <v>4</v>
      </c>
      <c r="B7873" s="4" t="s">
        <v>5</v>
      </c>
      <c r="C7873" s="4" t="s">
        <v>10</v>
      </c>
      <c r="D7873" s="4" t="s">
        <v>13</v>
      </c>
      <c r="E7873" s="4" t="s">
        <v>6</v>
      </c>
      <c r="F7873" s="4" t="s">
        <v>22</v>
      </c>
      <c r="G7873" s="4" t="s">
        <v>22</v>
      </c>
      <c r="H7873" s="4" t="s">
        <v>22</v>
      </c>
    </row>
    <row r="7874" spans="1:6">
      <c r="A7874" t="n">
        <v>62363</v>
      </c>
      <c r="B7874" s="39" t="n">
        <v>48</v>
      </c>
      <c r="C7874" s="7" t="n">
        <v>65534</v>
      </c>
      <c r="D7874" s="7" t="n">
        <v>0</v>
      </c>
      <c r="E7874" s="7" t="s">
        <v>198</v>
      </c>
      <c r="F7874" s="7" t="n">
        <v>-1</v>
      </c>
      <c r="G7874" s="7" t="n">
        <v>1</v>
      </c>
      <c r="H7874" s="7" t="n">
        <v>0</v>
      </c>
    </row>
    <row r="7875" spans="1:6">
      <c r="A7875" t="s">
        <v>4</v>
      </c>
      <c r="B7875" s="4" t="s">
        <v>5</v>
      </c>
      <c r="C7875" s="4" t="s">
        <v>13</v>
      </c>
    </row>
    <row r="7876" spans="1:6">
      <c r="A7876" t="n">
        <v>62395</v>
      </c>
      <c r="B7876" s="34" t="n">
        <v>23</v>
      </c>
      <c r="C7876" s="7" t="n">
        <v>10</v>
      </c>
    </row>
    <row r="7877" spans="1:6">
      <c r="A7877" t="s">
        <v>4</v>
      </c>
      <c r="B7877" s="4" t="s">
        <v>5</v>
      </c>
      <c r="C7877" s="4" t="s">
        <v>13</v>
      </c>
      <c r="D7877" s="4" t="s">
        <v>6</v>
      </c>
    </row>
    <row r="7878" spans="1:6">
      <c r="A7878" t="n">
        <v>62397</v>
      </c>
      <c r="B7878" s="8" t="n">
        <v>2</v>
      </c>
      <c r="C7878" s="7" t="n">
        <v>10</v>
      </c>
      <c r="D7878" s="7" t="s">
        <v>154</v>
      </c>
    </row>
    <row r="7879" spans="1:6">
      <c r="A7879" t="s">
        <v>4</v>
      </c>
      <c r="B7879" s="4" t="s">
        <v>5</v>
      </c>
      <c r="C7879" s="4" t="s">
        <v>13</v>
      </c>
    </row>
    <row r="7880" spans="1:6">
      <c r="A7880" t="n">
        <v>62420</v>
      </c>
      <c r="B7880" s="49" t="n">
        <v>74</v>
      </c>
      <c r="C7880" s="7" t="n">
        <v>46</v>
      </c>
    </row>
    <row r="7881" spans="1:6">
      <c r="A7881" t="s">
        <v>4</v>
      </c>
      <c r="B7881" s="4" t="s">
        <v>5</v>
      </c>
      <c r="C7881" s="4" t="s">
        <v>13</v>
      </c>
    </row>
    <row r="7882" spans="1:6">
      <c r="A7882" t="n">
        <v>62422</v>
      </c>
      <c r="B7882" s="49" t="n">
        <v>74</v>
      </c>
      <c r="C7882" s="7" t="n">
        <v>54</v>
      </c>
    </row>
    <row r="7883" spans="1:6">
      <c r="A7883" t="s">
        <v>4</v>
      </c>
      <c r="B7883" s="4" t="s">
        <v>5</v>
      </c>
    </row>
    <row r="7884" spans="1:6">
      <c r="A7884" t="n">
        <v>62424</v>
      </c>
      <c r="B7884" s="5" t="n">
        <v>1</v>
      </c>
    </row>
    <row r="7885" spans="1:6" s="3" customFormat="1" customHeight="0">
      <c r="A7885" s="3" t="s">
        <v>2</v>
      </c>
      <c r="B7885" s="3" t="s">
        <v>489</v>
      </c>
    </row>
    <row r="7886" spans="1:6">
      <c r="A7886" t="s">
        <v>4</v>
      </c>
      <c r="B7886" s="4" t="s">
        <v>5</v>
      </c>
      <c r="C7886" s="4" t="s">
        <v>13</v>
      </c>
      <c r="D7886" s="4" t="s">
        <v>10</v>
      </c>
      <c r="E7886" s="4" t="s">
        <v>13</v>
      </c>
      <c r="F7886" s="4" t="s">
        <v>13</v>
      </c>
      <c r="G7886" s="4" t="s">
        <v>13</v>
      </c>
      <c r="H7886" s="4" t="s">
        <v>10</v>
      </c>
      <c r="I7886" s="4" t="s">
        <v>20</v>
      </c>
      <c r="J7886" s="4" t="s">
        <v>10</v>
      </c>
      <c r="K7886" s="4" t="s">
        <v>20</v>
      </c>
      <c r="L7886" s="4" t="s">
        <v>20</v>
      </c>
    </row>
    <row r="7887" spans="1:6">
      <c r="A7887" t="n">
        <v>62428</v>
      </c>
      <c r="B7887" s="47" t="n">
        <v>6</v>
      </c>
      <c r="C7887" s="7" t="n">
        <v>33</v>
      </c>
      <c r="D7887" s="7" t="n">
        <v>65534</v>
      </c>
      <c r="E7887" s="7" t="n">
        <v>9</v>
      </c>
      <c r="F7887" s="7" t="n">
        <v>1</v>
      </c>
      <c r="G7887" s="7" t="n">
        <v>2</v>
      </c>
      <c r="H7887" s="7" t="n">
        <v>2</v>
      </c>
      <c r="I7887" s="11" t="n">
        <f t="normal" ca="1">A7889</f>
        <v>0</v>
      </c>
      <c r="J7887" s="7" t="n">
        <v>11</v>
      </c>
      <c r="K7887" s="11" t="n">
        <f t="normal" ca="1">A7899</f>
        <v>0</v>
      </c>
      <c r="L7887" s="11" t="n">
        <f t="normal" ca="1">A7909</f>
        <v>0</v>
      </c>
    </row>
    <row r="7888" spans="1:6">
      <c r="A7888" t="s">
        <v>4</v>
      </c>
      <c r="B7888" s="4" t="s">
        <v>5</v>
      </c>
      <c r="C7888" s="4" t="s">
        <v>10</v>
      </c>
      <c r="D7888" s="4" t="s">
        <v>22</v>
      </c>
      <c r="E7888" s="4" t="s">
        <v>22</v>
      </c>
      <c r="F7888" s="4" t="s">
        <v>22</v>
      </c>
      <c r="G7888" s="4" t="s">
        <v>22</v>
      </c>
    </row>
    <row r="7889" spans="1:12">
      <c r="A7889" t="n">
        <v>62451</v>
      </c>
      <c r="B7889" s="24" t="n">
        <v>46</v>
      </c>
      <c r="C7889" s="7" t="n">
        <v>65534</v>
      </c>
      <c r="D7889" s="7" t="n">
        <v>-30.7099990844727</v>
      </c>
      <c r="E7889" s="7" t="n">
        <v>0</v>
      </c>
      <c r="F7889" s="7" t="n">
        <v>-19.7800006866455</v>
      </c>
      <c r="G7889" s="7" t="n">
        <v>23.7999992370605</v>
      </c>
    </row>
    <row r="7890" spans="1:12">
      <c r="A7890" t="s">
        <v>4</v>
      </c>
      <c r="B7890" s="4" t="s">
        <v>5</v>
      </c>
      <c r="C7890" s="4" t="s">
        <v>13</v>
      </c>
      <c r="D7890" s="4" t="s">
        <v>10</v>
      </c>
      <c r="E7890" s="4" t="s">
        <v>13</v>
      </c>
      <c r="F7890" s="4" t="s">
        <v>6</v>
      </c>
      <c r="G7890" s="4" t="s">
        <v>6</v>
      </c>
      <c r="H7890" s="4" t="s">
        <v>6</v>
      </c>
      <c r="I7890" s="4" t="s">
        <v>6</v>
      </c>
      <c r="J7890" s="4" t="s">
        <v>6</v>
      </c>
      <c r="K7890" s="4" t="s">
        <v>6</v>
      </c>
      <c r="L7890" s="4" t="s">
        <v>6</v>
      </c>
      <c r="M7890" s="4" t="s">
        <v>6</v>
      </c>
      <c r="N7890" s="4" t="s">
        <v>6</v>
      </c>
      <c r="O7890" s="4" t="s">
        <v>6</v>
      </c>
      <c r="P7890" s="4" t="s">
        <v>6</v>
      </c>
      <c r="Q7890" s="4" t="s">
        <v>6</v>
      </c>
      <c r="R7890" s="4" t="s">
        <v>6</v>
      </c>
      <c r="S7890" s="4" t="s">
        <v>6</v>
      </c>
      <c r="T7890" s="4" t="s">
        <v>6</v>
      </c>
      <c r="U7890" s="4" t="s">
        <v>6</v>
      </c>
    </row>
    <row r="7891" spans="1:12">
      <c r="A7891" t="n">
        <v>62470</v>
      </c>
      <c r="B7891" s="38" t="n">
        <v>36</v>
      </c>
      <c r="C7891" s="7" t="n">
        <v>8</v>
      </c>
      <c r="D7891" s="7" t="n">
        <v>65534</v>
      </c>
      <c r="E7891" s="7" t="n">
        <v>0</v>
      </c>
      <c r="F7891" s="7" t="s">
        <v>490</v>
      </c>
      <c r="G7891" s="7" t="s">
        <v>12</v>
      </c>
      <c r="H7891" s="7" t="s">
        <v>12</v>
      </c>
      <c r="I7891" s="7" t="s">
        <v>12</v>
      </c>
      <c r="J7891" s="7" t="s">
        <v>12</v>
      </c>
      <c r="K7891" s="7" t="s">
        <v>12</v>
      </c>
      <c r="L7891" s="7" t="s">
        <v>12</v>
      </c>
      <c r="M7891" s="7" t="s">
        <v>12</v>
      </c>
      <c r="N7891" s="7" t="s">
        <v>12</v>
      </c>
      <c r="O7891" s="7" t="s">
        <v>12</v>
      </c>
      <c r="P7891" s="7" t="s">
        <v>12</v>
      </c>
      <c r="Q7891" s="7" t="s">
        <v>12</v>
      </c>
      <c r="R7891" s="7" t="s">
        <v>12</v>
      </c>
      <c r="S7891" s="7" t="s">
        <v>12</v>
      </c>
      <c r="T7891" s="7" t="s">
        <v>12</v>
      </c>
      <c r="U7891" s="7" t="s">
        <v>12</v>
      </c>
    </row>
    <row r="7892" spans="1:12">
      <c r="A7892" t="s">
        <v>4</v>
      </c>
      <c r="B7892" s="4" t="s">
        <v>5</v>
      </c>
      <c r="C7892" s="4" t="s">
        <v>10</v>
      </c>
      <c r="D7892" s="4" t="s">
        <v>13</v>
      </c>
      <c r="E7892" s="4" t="s">
        <v>6</v>
      </c>
      <c r="F7892" s="4" t="s">
        <v>22</v>
      </c>
      <c r="G7892" s="4" t="s">
        <v>22</v>
      </c>
      <c r="H7892" s="4" t="s">
        <v>22</v>
      </c>
    </row>
    <row r="7893" spans="1:12">
      <c r="A7893" t="n">
        <v>62504</v>
      </c>
      <c r="B7893" s="39" t="n">
        <v>48</v>
      </c>
      <c r="C7893" s="7" t="n">
        <v>65534</v>
      </c>
      <c r="D7893" s="7" t="n">
        <v>0</v>
      </c>
      <c r="E7893" s="7" t="s">
        <v>490</v>
      </c>
      <c r="F7893" s="7" t="n">
        <v>0</v>
      </c>
      <c r="G7893" s="7" t="n">
        <v>1</v>
      </c>
      <c r="H7893" s="7" t="n">
        <v>1.40129846432482e-45</v>
      </c>
    </row>
    <row r="7894" spans="1:12">
      <c r="A7894" t="s">
        <v>4</v>
      </c>
      <c r="B7894" s="4" t="s">
        <v>5</v>
      </c>
      <c r="C7894" s="4" t="s">
        <v>10</v>
      </c>
      <c r="D7894" s="4" t="s">
        <v>9</v>
      </c>
    </row>
    <row r="7895" spans="1:12">
      <c r="A7895" t="n">
        <v>62534</v>
      </c>
      <c r="B7895" s="41" t="n">
        <v>43</v>
      </c>
      <c r="C7895" s="7" t="n">
        <v>65534</v>
      </c>
      <c r="D7895" s="7" t="n">
        <v>64</v>
      </c>
    </row>
    <row r="7896" spans="1:12">
      <c r="A7896" t="s">
        <v>4</v>
      </c>
      <c r="B7896" s="4" t="s">
        <v>5</v>
      </c>
      <c r="C7896" s="4" t="s">
        <v>20</v>
      </c>
    </row>
    <row r="7897" spans="1:12">
      <c r="A7897" t="n">
        <v>62541</v>
      </c>
      <c r="B7897" s="17" t="n">
        <v>3</v>
      </c>
      <c r="C7897" s="11" t="n">
        <f t="normal" ca="1">A7909</f>
        <v>0</v>
      </c>
    </row>
    <row r="7898" spans="1:12">
      <c r="A7898" t="s">
        <v>4</v>
      </c>
      <c r="B7898" s="4" t="s">
        <v>5</v>
      </c>
      <c r="C7898" s="4" t="s">
        <v>10</v>
      </c>
      <c r="D7898" s="4" t="s">
        <v>22</v>
      </c>
      <c r="E7898" s="4" t="s">
        <v>22</v>
      </c>
      <c r="F7898" s="4" t="s">
        <v>22</v>
      </c>
      <c r="G7898" s="4" t="s">
        <v>22</v>
      </c>
    </row>
    <row r="7899" spans="1:12">
      <c r="A7899" t="n">
        <v>62546</v>
      </c>
      <c r="B7899" s="24" t="n">
        <v>46</v>
      </c>
      <c r="C7899" s="7" t="n">
        <v>65534</v>
      </c>
      <c r="D7899" s="7" t="n">
        <v>-36.8300018310547</v>
      </c>
      <c r="E7899" s="7" t="n">
        <v>3.60999989509583</v>
      </c>
      <c r="F7899" s="7" t="n">
        <v>-28.9899997711182</v>
      </c>
      <c r="G7899" s="7" t="n">
        <v>181.699996948242</v>
      </c>
    </row>
    <row r="7900" spans="1:12">
      <c r="A7900" t="s">
        <v>4</v>
      </c>
      <c r="B7900" s="4" t="s">
        <v>5</v>
      </c>
      <c r="C7900" s="4" t="s">
        <v>13</v>
      </c>
      <c r="D7900" s="4" t="s">
        <v>10</v>
      </c>
      <c r="E7900" s="4" t="s">
        <v>13</v>
      </c>
      <c r="F7900" s="4" t="s">
        <v>6</v>
      </c>
      <c r="G7900" s="4" t="s">
        <v>6</v>
      </c>
      <c r="H7900" s="4" t="s">
        <v>6</v>
      </c>
      <c r="I7900" s="4" t="s">
        <v>6</v>
      </c>
      <c r="J7900" s="4" t="s">
        <v>6</v>
      </c>
      <c r="K7900" s="4" t="s">
        <v>6</v>
      </c>
      <c r="L7900" s="4" t="s">
        <v>6</v>
      </c>
      <c r="M7900" s="4" t="s">
        <v>6</v>
      </c>
      <c r="N7900" s="4" t="s">
        <v>6</v>
      </c>
      <c r="O7900" s="4" t="s">
        <v>6</v>
      </c>
      <c r="P7900" s="4" t="s">
        <v>6</v>
      </c>
      <c r="Q7900" s="4" t="s">
        <v>6</v>
      </c>
      <c r="R7900" s="4" t="s">
        <v>6</v>
      </c>
      <c r="S7900" s="4" t="s">
        <v>6</v>
      </c>
      <c r="T7900" s="4" t="s">
        <v>6</v>
      </c>
      <c r="U7900" s="4" t="s">
        <v>6</v>
      </c>
    </row>
    <row r="7901" spans="1:12">
      <c r="A7901" t="n">
        <v>62565</v>
      </c>
      <c r="B7901" s="38" t="n">
        <v>36</v>
      </c>
      <c r="C7901" s="7" t="n">
        <v>8</v>
      </c>
      <c r="D7901" s="7" t="n">
        <v>65534</v>
      </c>
      <c r="E7901" s="7" t="n">
        <v>0</v>
      </c>
      <c r="F7901" s="7" t="s">
        <v>184</v>
      </c>
      <c r="G7901" s="7" t="s">
        <v>12</v>
      </c>
      <c r="H7901" s="7" t="s">
        <v>12</v>
      </c>
      <c r="I7901" s="7" t="s">
        <v>12</v>
      </c>
      <c r="J7901" s="7" t="s">
        <v>12</v>
      </c>
      <c r="K7901" s="7" t="s">
        <v>12</v>
      </c>
      <c r="L7901" s="7" t="s">
        <v>12</v>
      </c>
      <c r="M7901" s="7" t="s">
        <v>12</v>
      </c>
      <c r="N7901" s="7" t="s">
        <v>12</v>
      </c>
      <c r="O7901" s="7" t="s">
        <v>12</v>
      </c>
      <c r="P7901" s="7" t="s">
        <v>12</v>
      </c>
      <c r="Q7901" s="7" t="s">
        <v>12</v>
      </c>
      <c r="R7901" s="7" t="s">
        <v>12</v>
      </c>
      <c r="S7901" s="7" t="s">
        <v>12</v>
      </c>
      <c r="T7901" s="7" t="s">
        <v>12</v>
      </c>
      <c r="U7901" s="7" t="s">
        <v>12</v>
      </c>
    </row>
    <row r="7902" spans="1:12">
      <c r="A7902" t="s">
        <v>4</v>
      </c>
      <c r="B7902" s="4" t="s">
        <v>5</v>
      </c>
      <c r="C7902" s="4" t="s">
        <v>10</v>
      </c>
      <c r="D7902" s="4" t="s">
        <v>13</v>
      </c>
      <c r="E7902" s="4" t="s">
        <v>6</v>
      </c>
      <c r="F7902" s="4" t="s">
        <v>22</v>
      </c>
      <c r="G7902" s="4" t="s">
        <v>22</v>
      </c>
      <c r="H7902" s="4" t="s">
        <v>22</v>
      </c>
    </row>
    <row r="7903" spans="1:12">
      <c r="A7903" t="n">
        <v>62598</v>
      </c>
      <c r="B7903" s="39" t="n">
        <v>48</v>
      </c>
      <c r="C7903" s="7" t="n">
        <v>65534</v>
      </c>
      <c r="D7903" s="7" t="n">
        <v>0</v>
      </c>
      <c r="E7903" s="7" t="s">
        <v>184</v>
      </c>
      <c r="F7903" s="7" t="n">
        <v>0</v>
      </c>
      <c r="G7903" s="7" t="n">
        <v>1</v>
      </c>
      <c r="H7903" s="7" t="n">
        <v>1.40129846432482e-45</v>
      </c>
    </row>
    <row r="7904" spans="1:12">
      <c r="A7904" t="s">
        <v>4</v>
      </c>
      <c r="B7904" s="4" t="s">
        <v>5</v>
      </c>
      <c r="C7904" s="4" t="s">
        <v>10</v>
      </c>
      <c r="D7904" s="4" t="s">
        <v>9</v>
      </c>
    </row>
    <row r="7905" spans="1:21">
      <c r="A7905" t="n">
        <v>62627</v>
      </c>
      <c r="B7905" s="41" t="n">
        <v>43</v>
      </c>
      <c r="C7905" s="7" t="n">
        <v>65534</v>
      </c>
      <c r="D7905" s="7" t="n">
        <v>64</v>
      </c>
    </row>
    <row r="7906" spans="1:21">
      <c r="A7906" t="s">
        <v>4</v>
      </c>
      <c r="B7906" s="4" t="s">
        <v>5</v>
      </c>
      <c r="C7906" s="4" t="s">
        <v>20</v>
      </c>
    </row>
    <row r="7907" spans="1:21">
      <c r="A7907" t="n">
        <v>62634</v>
      </c>
      <c r="B7907" s="17" t="n">
        <v>3</v>
      </c>
      <c r="C7907" s="11" t="n">
        <f t="normal" ca="1">A7909</f>
        <v>0</v>
      </c>
    </row>
    <row r="7908" spans="1:21">
      <c r="A7908" t="s">
        <v>4</v>
      </c>
      <c r="B7908" s="4" t="s">
        <v>5</v>
      </c>
    </row>
    <row r="7909" spans="1:21">
      <c r="A7909" t="n">
        <v>62639</v>
      </c>
      <c r="B7909" s="5" t="n">
        <v>1</v>
      </c>
    </row>
    <row r="7910" spans="1:21" s="3" customFormat="1" customHeight="0">
      <c r="A7910" s="3" t="s">
        <v>2</v>
      </c>
      <c r="B7910" s="3" t="s">
        <v>491</v>
      </c>
    </row>
    <row r="7911" spans="1:21">
      <c r="A7911" t="s">
        <v>4</v>
      </c>
      <c r="B7911" s="4" t="s">
        <v>5</v>
      </c>
      <c r="C7911" s="4" t="s">
        <v>13</v>
      </c>
      <c r="D7911" s="4" t="s">
        <v>10</v>
      </c>
      <c r="E7911" s="4" t="s">
        <v>13</v>
      </c>
      <c r="F7911" s="4" t="s">
        <v>20</v>
      </c>
    </row>
    <row r="7912" spans="1:21">
      <c r="A7912" t="n">
        <v>62640</v>
      </c>
      <c r="B7912" s="10" t="n">
        <v>5</v>
      </c>
      <c r="C7912" s="7" t="n">
        <v>30</v>
      </c>
      <c r="D7912" s="7" t="n">
        <v>9724</v>
      </c>
      <c r="E7912" s="7" t="n">
        <v>1</v>
      </c>
      <c r="F7912" s="11" t="n">
        <f t="normal" ca="1">A8016</f>
        <v>0</v>
      </c>
    </row>
    <row r="7913" spans="1:21">
      <c r="A7913" t="s">
        <v>4</v>
      </c>
      <c r="B7913" s="4" t="s">
        <v>5</v>
      </c>
      <c r="C7913" s="4" t="s">
        <v>13</v>
      </c>
      <c r="D7913" s="4" t="s">
        <v>10</v>
      </c>
      <c r="E7913" s="4" t="s">
        <v>13</v>
      </c>
      <c r="F7913" s="4" t="s">
        <v>13</v>
      </c>
      <c r="G7913" s="4" t="s">
        <v>20</v>
      </c>
    </row>
    <row r="7914" spans="1:21">
      <c r="A7914" t="n">
        <v>62649</v>
      </c>
      <c r="B7914" s="10" t="n">
        <v>5</v>
      </c>
      <c r="C7914" s="7" t="n">
        <v>30</v>
      </c>
      <c r="D7914" s="7" t="n">
        <v>9442</v>
      </c>
      <c r="E7914" s="7" t="n">
        <v>8</v>
      </c>
      <c r="F7914" s="7" t="n">
        <v>1</v>
      </c>
      <c r="G7914" s="11" t="n">
        <f t="normal" ca="1">A7970</f>
        <v>0</v>
      </c>
    </row>
    <row r="7915" spans="1:21">
      <c r="A7915" t="s">
        <v>4</v>
      </c>
      <c r="B7915" s="4" t="s">
        <v>5</v>
      </c>
      <c r="C7915" s="4" t="s">
        <v>10</v>
      </c>
      <c r="D7915" s="4" t="s">
        <v>13</v>
      </c>
      <c r="E7915" s="4" t="s">
        <v>13</v>
      </c>
      <c r="F7915" s="4" t="s">
        <v>6</v>
      </c>
    </row>
    <row r="7916" spans="1:21">
      <c r="A7916" t="n">
        <v>62659</v>
      </c>
      <c r="B7916" s="22" t="n">
        <v>20</v>
      </c>
      <c r="C7916" s="7" t="n">
        <v>65534</v>
      </c>
      <c r="D7916" s="7" t="n">
        <v>3</v>
      </c>
      <c r="E7916" s="7" t="n">
        <v>10</v>
      </c>
      <c r="F7916" s="7" t="s">
        <v>201</v>
      </c>
    </row>
    <row r="7917" spans="1:21">
      <c r="A7917" t="s">
        <v>4</v>
      </c>
      <c r="B7917" s="4" t="s">
        <v>5</v>
      </c>
      <c r="C7917" s="4" t="s">
        <v>10</v>
      </c>
    </row>
    <row r="7918" spans="1:21">
      <c r="A7918" t="n">
        <v>62680</v>
      </c>
      <c r="B7918" s="35" t="n">
        <v>16</v>
      </c>
      <c r="C7918" s="7" t="n">
        <v>0</v>
      </c>
    </row>
    <row r="7919" spans="1:21">
      <c r="A7919" t="s">
        <v>4</v>
      </c>
      <c r="B7919" s="4" t="s">
        <v>5</v>
      </c>
      <c r="C7919" s="4" t="s">
        <v>13</v>
      </c>
      <c r="D7919" s="4" t="s">
        <v>10</v>
      </c>
    </row>
    <row r="7920" spans="1:21">
      <c r="A7920" t="n">
        <v>62683</v>
      </c>
      <c r="B7920" s="27" t="n">
        <v>22</v>
      </c>
      <c r="C7920" s="7" t="n">
        <v>10</v>
      </c>
      <c r="D7920" s="7" t="n">
        <v>0</v>
      </c>
    </row>
    <row r="7921" spans="1:7">
      <c r="A7921" t="s">
        <v>4</v>
      </c>
      <c r="B7921" s="4" t="s">
        <v>5</v>
      </c>
      <c r="C7921" s="4" t="s">
        <v>13</v>
      </c>
      <c r="D7921" s="4" t="s">
        <v>10</v>
      </c>
      <c r="E7921" s="4" t="s">
        <v>6</v>
      </c>
    </row>
    <row r="7922" spans="1:7">
      <c r="A7922" t="n">
        <v>62687</v>
      </c>
      <c r="B7922" s="40" t="n">
        <v>51</v>
      </c>
      <c r="C7922" s="7" t="n">
        <v>4</v>
      </c>
      <c r="D7922" s="7" t="n">
        <v>0</v>
      </c>
      <c r="E7922" s="7" t="s">
        <v>254</v>
      </c>
    </row>
    <row r="7923" spans="1:7">
      <c r="A7923" t="s">
        <v>4</v>
      </c>
      <c r="B7923" s="4" t="s">
        <v>5</v>
      </c>
      <c r="C7923" s="4" t="s">
        <v>10</v>
      </c>
    </row>
    <row r="7924" spans="1:7">
      <c r="A7924" t="n">
        <v>62700</v>
      </c>
      <c r="B7924" s="35" t="n">
        <v>16</v>
      </c>
      <c r="C7924" s="7" t="n">
        <v>0</v>
      </c>
    </row>
    <row r="7925" spans="1:7">
      <c r="A7925" t="s">
        <v>4</v>
      </c>
      <c r="B7925" s="4" t="s">
        <v>5</v>
      </c>
      <c r="C7925" s="4" t="s">
        <v>10</v>
      </c>
      <c r="D7925" s="4" t="s">
        <v>72</v>
      </c>
      <c r="E7925" s="4" t="s">
        <v>13</v>
      </c>
      <c r="F7925" s="4" t="s">
        <v>13</v>
      </c>
    </row>
    <row r="7926" spans="1:7">
      <c r="A7926" t="n">
        <v>62703</v>
      </c>
      <c r="B7926" s="52" t="n">
        <v>26</v>
      </c>
      <c r="C7926" s="7" t="n">
        <v>0</v>
      </c>
      <c r="D7926" s="7" t="s">
        <v>492</v>
      </c>
      <c r="E7926" s="7" t="n">
        <v>2</v>
      </c>
      <c r="F7926" s="7" t="n">
        <v>0</v>
      </c>
    </row>
    <row r="7927" spans="1:7">
      <c r="A7927" t="s">
        <v>4</v>
      </c>
      <c r="B7927" s="4" t="s">
        <v>5</v>
      </c>
    </row>
    <row r="7928" spans="1:7">
      <c r="A7928" t="n">
        <v>62752</v>
      </c>
      <c r="B7928" s="53" t="n">
        <v>28</v>
      </c>
    </row>
    <row r="7929" spans="1:7">
      <c r="A7929" t="s">
        <v>4</v>
      </c>
      <c r="B7929" s="4" t="s">
        <v>5</v>
      </c>
      <c r="C7929" s="4" t="s">
        <v>13</v>
      </c>
      <c r="D7929" s="4" t="s">
        <v>10</v>
      </c>
      <c r="E7929" s="4" t="s">
        <v>6</v>
      </c>
    </row>
    <row r="7930" spans="1:7">
      <c r="A7930" t="n">
        <v>62753</v>
      </c>
      <c r="B7930" s="40" t="n">
        <v>51</v>
      </c>
      <c r="C7930" s="7" t="n">
        <v>4</v>
      </c>
      <c r="D7930" s="7" t="n">
        <v>5704</v>
      </c>
      <c r="E7930" s="7" t="s">
        <v>161</v>
      </c>
    </row>
    <row r="7931" spans="1:7">
      <c r="A7931" t="s">
        <v>4</v>
      </c>
      <c r="B7931" s="4" t="s">
        <v>5</v>
      </c>
      <c r="C7931" s="4" t="s">
        <v>10</v>
      </c>
    </row>
    <row r="7932" spans="1:7">
      <c r="A7932" t="n">
        <v>62767</v>
      </c>
      <c r="B7932" s="35" t="n">
        <v>16</v>
      </c>
      <c r="C7932" s="7" t="n">
        <v>0</v>
      </c>
    </row>
    <row r="7933" spans="1:7">
      <c r="A7933" t="s">
        <v>4</v>
      </c>
      <c r="B7933" s="4" t="s">
        <v>5</v>
      </c>
      <c r="C7933" s="4" t="s">
        <v>10</v>
      </c>
      <c r="D7933" s="4" t="s">
        <v>72</v>
      </c>
      <c r="E7933" s="4" t="s">
        <v>13</v>
      </c>
      <c r="F7933" s="4" t="s">
        <v>13</v>
      </c>
      <c r="G7933" s="4" t="s">
        <v>72</v>
      </c>
      <c r="H7933" s="4" t="s">
        <v>13</v>
      </c>
      <c r="I7933" s="4" t="s">
        <v>13</v>
      </c>
    </row>
    <row r="7934" spans="1:7">
      <c r="A7934" t="n">
        <v>62770</v>
      </c>
      <c r="B7934" s="52" t="n">
        <v>26</v>
      </c>
      <c r="C7934" s="7" t="n">
        <v>5704</v>
      </c>
      <c r="D7934" s="7" t="s">
        <v>493</v>
      </c>
      <c r="E7934" s="7" t="n">
        <v>2</v>
      </c>
      <c r="F7934" s="7" t="n">
        <v>3</v>
      </c>
      <c r="G7934" s="7" t="s">
        <v>494</v>
      </c>
      <c r="H7934" s="7" t="n">
        <v>2</v>
      </c>
      <c r="I7934" s="7" t="n">
        <v>0</v>
      </c>
    </row>
    <row r="7935" spans="1:7">
      <c r="A7935" t="s">
        <v>4</v>
      </c>
      <c r="B7935" s="4" t="s">
        <v>5</v>
      </c>
    </row>
    <row r="7936" spans="1:7">
      <c r="A7936" t="n">
        <v>62960</v>
      </c>
      <c r="B7936" s="53" t="n">
        <v>28</v>
      </c>
    </row>
    <row r="7937" spans="1:9">
      <c r="A7937" t="s">
        <v>4</v>
      </c>
      <c r="B7937" s="4" t="s">
        <v>5</v>
      </c>
      <c r="C7937" s="4" t="s">
        <v>13</v>
      </c>
      <c r="D7937" s="36" t="s">
        <v>81</v>
      </c>
      <c r="E7937" s="4" t="s">
        <v>5</v>
      </c>
      <c r="F7937" s="4" t="s">
        <v>13</v>
      </c>
      <c r="G7937" s="4" t="s">
        <v>10</v>
      </c>
      <c r="H7937" s="36" t="s">
        <v>82</v>
      </c>
      <c r="I7937" s="4" t="s">
        <v>13</v>
      </c>
      <c r="J7937" s="4" t="s">
        <v>20</v>
      </c>
    </row>
    <row r="7938" spans="1:9">
      <c r="A7938" t="n">
        <v>62961</v>
      </c>
      <c r="B7938" s="10" t="n">
        <v>5</v>
      </c>
      <c r="C7938" s="7" t="n">
        <v>28</v>
      </c>
      <c r="D7938" s="36" t="s">
        <v>3</v>
      </c>
      <c r="E7938" s="37" t="n">
        <v>64</v>
      </c>
      <c r="F7938" s="7" t="n">
        <v>5</v>
      </c>
      <c r="G7938" s="7" t="n">
        <v>7</v>
      </c>
      <c r="H7938" s="36" t="s">
        <v>3</v>
      </c>
      <c r="I7938" s="7" t="n">
        <v>1</v>
      </c>
      <c r="J7938" s="11" t="n">
        <f t="normal" ca="1">A7958</f>
        <v>0</v>
      </c>
    </row>
    <row r="7939" spans="1:9">
      <c r="A7939" t="s">
        <v>4</v>
      </c>
      <c r="B7939" s="4" t="s">
        <v>5</v>
      </c>
      <c r="C7939" s="4" t="s">
        <v>13</v>
      </c>
      <c r="D7939" s="4" t="s">
        <v>10</v>
      </c>
      <c r="E7939" s="4" t="s">
        <v>6</v>
      </c>
    </row>
    <row r="7940" spans="1:9">
      <c r="A7940" t="n">
        <v>62972</v>
      </c>
      <c r="B7940" s="40" t="n">
        <v>51</v>
      </c>
      <c r="C7940" s="7" t="n">
        <v>4</v>
      </c>
      <c r="D7940" s="7" t="n">
        <v>7</v>
      </c>
      <c r="E7940" s="7" t="s">
        <v>158</v>
      </c>
    </row>
    <row r="7941" spans="1:9">
      <c r="A7941" t="s">
        <v>4</v>
      </c>
      <c r="B7941" s="4" t="s">
        <v>5</v>
      </c>
      <c r="C7941" s="4" t="s">
        <v>10</v>
      </c>
    </row>
    <row r="7942" spans="1:9">
      <c r="A7942" t="n">
        <v>62985</v>
      </c>
      <c r="B7942" s="35" t="n">
        <v>16</v>
      </c>
      <c r="C7942" s="7" t="n">
        <v>0</v>
      </c>
    </row>
    <row r="7943" spans="1:9">
      <c r="A7943" t="s">
        <v>4</v>
      </c>
      <c r="B7943" s="4" t="s">
        <v>5</v>
      </c>
      <c r="C7943" s="4" t="s">
        <v>10</v>
      </c>
      <c r="D7943" s="4" t="s">
        <v>72</v>
      </c>
      <c r="E7943" s="4" t="s">
        <v>13</v>
      </c>
      <c r="F7943" s="4" t="s">
        <v>13</v>
      </c>
    </row>
    <row r="7944" spans="1:9">
      <c r="A7944" t="n">
        <v>62988</v>
      </c>
      <c r="B7944" s="52" t="n">
        <v>26</v>
      </c>
      <c r="C7944" s="7" t="n">
        <v>7</v>
      </c>
      <c r="D7944" s="7" t="s">
        <v>495</v>
      </c>
      <c r="E7944" s="7" t="n">
        <v>2</v>
      </c>
      <c r="F7944" s="7" t="n">
        <v>0</v>
      </c>
    </row>
    <row r="7945" spans="1:9">
      <c r="A7945" t="s">
        <v>4</v>
      </c>
      <c r="B7945" s="4" t="s">
        <v>5</v>
      </c>
    </row>
    <row r="7946" spans="1:9">
      <c r="A7946" t="n">
        <v>63072</v>
      </c>
      <c r="B7946" s="53" t="n">
        <v>28</v>
      </c>
    </row>
    <row r="7947" spans="1:9">
      <c r="A7947" t="s">
        <v>4</v>
      </c>
      <c r="B7947" s="4" t="s">
        <v>5</v>
      </c>
      <c r="C7947" s="4" t="s">
        <v>13</v>
      </c>
      <c r="D7947" s="4" t="s">
        <v>10</v>
      </c>
      <c r="E7947" s="4" t="s">
        <v>6</v>
      </c>
    </row>
    <row r="7948" spans="1:9">
      <c r="A7948" t="n">
        <v>63073</v>
      </c>
      <c r="B7948" s="40" t="n">
        <v>51</v>
      </c>
      <c r="C7948" s="7" t="n">
        <v>4</v>
      </c>
      <c r="D7948" s="7" t="n">
        <v>0</v>
      </c>
      <c r="E7948" s="7" t="s">
        <v>219</v>
      </c>
    </row>
    <row r="7949" spans="1:9">
      <c r="A7949" t="s">
        <v>4</v>
      </c>
      <c r="B7949" s="4" t="s">
        <v>5</v>
      </c>
      <c r="C7949" s="4" t="s">
        <v>10</v>
      </c>
    </row>
    <row r="7950" spans="1:9">
      <c r="A7950" t="n">
        <v>63087</v>
      </c>
      <c r="B7950" s="35" t="n">
        <v>16</v>
      </c>
      <c r="C7950" s="7" t="n">
        <v>0</v>
      </c>
    </row>
    <row r="7951" spans="1:9">
      <c r="A7951" t="s">
        <v>4</v>
      </c>
      <c r="B7951" s="4" t="s">
        <v>5</v>
      </c>
      <c r="C7951" s="4" t="s">
        <v>10</v>
      </c>
      <c r="D7951" s="4" t="s">
        <v>72</v>
      </c>
      <c r="E7951" s="4" t="s">
        <v>13</v>
      </c>
      <c r="F7951" s="4" t="s">
        <v>13</v>
      </c>
    </row>
    <row r="7952" spans="1:9">
      <c r="A7952" t="n">
        <v>63090</v>
      </c>
      <c r="B7952" s="52" t="n">
        <v>26</v>
      </c>
      <c r="C7952" s="7" t="n">
        <v>0</v>
      </c>
      <c r="D7952" s="7" t="s">
        <v>496</v>
      </c>
      <c r="E7952" s="7" t="n">
        <v>2</v>
      </c>
      <c r="F7952" s="7" t="n">
        <v>0</v>
      </c>
    </row>
    <row r="7953" spans="1:10">
      <c r="A7953" t="s">
        <v>4</v>
      </c>
      <c r="B7953" s="4" t="s">
        <v>5</v>
      </c>
    </row>
    <row r="7954" spans="1:10">
      <c r="A7954" t="n">
        <v>63183</v>
      </c>
      <c r="B7954" s="53" t="n">
        <v>28</v>
      </c>
    </row>
    <row r="7955" spans="1:10">
      <c r="A7955" t="s">
        <v>4</v>
      </c>
      <c r="B7955" s="4" t="s">
        <v>5</v>
      </c>
      <c r="C7955" s="4" t="s">
        <v>20</v>
      </c>
    </row>
    <row r="7956" spans="1:10">
      <c r="A7956" t="n">
        <v>63184</v>
      </c>
      <c r="B7956" s="17" t="n">
        <v>3</v>
      </c>
      <c r="C7956" s="11" t="n">
        <f t="normal" ca="1">A7966</f>
        <v>0</v>
      </c>
    </row>
    <row r="7957" spans="1:10">
      <c r="A7957" t="s">
        <v>4</v>
      </c>
      <c r="B7957" s="4" t="s">
        <v>5</v>
      </c>
      <c r="C7957" s="4" t="s">
        <v>13</v>
      </c>
      <c r="D7957" s="4" t="s">
        <v>10</v>
      </c>
      <c r="E7957" s="4" t="s">
        <v>6</v>
      </c>
    </row>
    <row r="7958" spans="1:10">
      <c r="A7958" t="n">
        <v>63189</v>
      </c>
      <c r="B7958" s="40" t="n">
        <v>51</v>
      </c>
      <c r="C7958" s="7" t="n">
        <v>4</v>
      </c>
      <c r="D7958" s="7" t="n">
        <v>0</v>
      </c>
      <c r="E7958" s="7" t="s">
        <v>219</v>
      </c>
    </row>
    <row r="7959" spans="1:10">
      <c r="A7959" t="s">
        <v>4</v>
      </c>
      <c r="B7959" s="4" t="s">
        <v>5</v>
      </c>
      <c r="C7959" s="4" t="s">
        <v>10</v>
      </c>
    </row>
    <row r="7960" spans="1:10">
      <c r="A7960" t="n">
        <v>63203</v>
      </c>
      <c r="B7960" s="35" t="n">
        <v>16</v>
      </c>
      <c r="C7960" s="7" t="n">
        <v>0</v>
      </c>
    </row>
    <row r="7961" spans="1:10">
      <c r="A7961" t="s">
        <v>4</v>
      </c>
      <c r="B7961" s="4" t="s">
        <v>5</v>
      </c>
      <c r="C7961" s="4" t="s">
        <v>10</v>
      </c>
      <c r="D7961" s="4" t="s">
        <v>72</v>
      </c>
      <c r="E7961" s="4" t="s">
        <v>13</v>
      </c>
      <c r="F7961" s="4" t="s">
        <v>13</v>
      </c>
    </row>
    <row r="7962" spans="1:10">
      <c r="A7962" t="n">
        <v>63206</v>
      </c>
      <c r="B7962" s="52" t="n">
        <v>26</v>
      </c>
      <c r="C7962" s="7" t="n">
        <v>0</v>
      </c>
      <c r="D7962" s="7" t="s">
        <v>497</v>
      </c>
      <c r="E7962" s="7" t="n">
        <v>2</v>
      </c>
      <c r="F7962" s="7" t="n">
        <v>0</v>
      </c>
    </row>
    <row r="7963" spans="1:10">
      <c r="A7963" t="s">
        <v>4</v>
      </c>
      <c r="B7963" s="4" t="s">
        <v>5</v>
      </c>
    </row>
    <row r="7964" spans="1:10">
      <c r="A7964" t="n">
        <v>63278</v>
      </c>
      <c r="B7964" s="53" t="n">
        <v>28</v>
      </c>
    </row>
    <row r="7965" spans="1:10">
      <c r="A7965" t="s">
        <v>4</v>
      </c>
      <c r="B7965" s="4" t="s">
        <v>5</v>
      </c>
      <c r="C7965" s="4" t="s">
        <v>10</v>
      </c>
    </row>
    <row r="7966" spans="1:10">
      <c r="A7966" t="n">
        <v>63279</v>
      </c>
      <c r="B7966" s="12" t="n">
        <v>12</v>
      </c>
      <c r="C7966" s="7" t="n">
        <v>9442</v>
      </c>
    </row>
    <row r="7967" spans="1:10">
      <c r="A7967" t="s">
        <v>4</v>
      </c>
      <c r="B7967" s="4" t="s">
        <v>5</v>
      </c>
      <c r="C7967" s="4" t="s">
        <v>20</v>
      </c>
    </row>
    <row r="7968" spans="1:10">
      <c r="A7968" t="n">
        <v>63282</v>
      </c>
      <c r="B7968" s="17" t="n">
        <v>3</v>
      </c>
      <c r="C7968" s="11" t="n">
        <f t="normal" ca="1">A8014</f>
        <v>0</v>
      </c>
    </row>
    <row r="7969" spans="1:6">
      <c r="A7969" t="s">
        <v>4</v>
      </c>
      <c r="B7969" s="4" t="s">
        <v>5</v>
      </c>
      <c r="C7969" s="4" t="s">
        <v>10</v>
      </c>
      <c r="D7969" s="4" t="s">
        <v>13</v>
      </c>
      <c r="E7969" s="4" t="s">
        <v>13</v>
      </c>
      <c r="F7969" s="4" t="s">
        <v>6</v>
      </c>
    </row>
    <row r="7970" spans="1:6">
      <c r="A7970" t="n">
        <v>63287</v>
      </c>
      <c r="B7970" s="22" t="n">
        <v>20</v>
      </c>
      <c r="C7970" s="7" t="n">
        <v>65534</v>
      </c>
      <c r="D7970" s="7" t="n">
        <v>3</v>
      </c>
      <c r="E7970" s="7" t="n">
        <v>10</v>
      </c>
      <c r="F7970" s="7" t="s">
        <v>201</v>
      </c>
    </row>
    <row r="7971" spans="1:6">
      <c r="A7971" t="s">
        <v>4</v>
      </c>
      <c r="B7971" s="4" t="s">
        <v>5</v>
      </c>
      <c r="C7971" s="4" t="s">
        <v>10</v>
      </c>
    </row>
    <row r="7972" spans="1:6">
      <c r="A7972" t="n">
        <v>63308</v>
      </c>
      <c r="B7972" s="35" t="n">
        <v>16</v>
      </c>
      <c r="C7972" s="7" t="n">
        <v>0</v>
      </c>
    </row>
    <row r="7973" spans="1:6">
      <c r="A7973" t="s">
        <v>4</v>
      </c>
      <c r="B7973" s="4" t="s">
        <v>5</v>
      </c>
      <c r="C7973" s="4" t="s">
        <v>13</v>
      </c>
      <c r="D7973" s="4" t="s">
        <v>9</v>
      </c>
    </row>
    <row r="7974" spans="1:6">
      <c r="A7974" t="n">
        <v>63311</v>
      </c>
      <c r="B7974" s="49" t="n">
        <v>74</v>
      </c>
      <c r="C7974" s="7" t="n">
        <v>48</v>
      </c>
      <c r="D7974" s="7" t="n">
        <v>1088</v>
      </c>
    </row>
    <row r="7975" spans="1:6">
      <c r="A7975" t="s">
        <v>4</v>
      </c>
      <c r="B7975" s="4" t="s">
        <v>5</v>
      </c>
      <c r="C7975" s="4" t="s">
        <v>13</v>
      </c>
      <c r="D7975" s="4" t="s">
        <v>10</v>
      </c>
    </row>
    <row r="7976" spans="1:6">
      <c r="A7976" t="n">
        <v>63317</v>
      </c>
      <c r="B7976" s="27" t="n">
        <v>22</v>
      </c>
      <c r="C7976" s="7" t="n">
        <v>10</v>
      </c>
      <c r="D7976" s="7" t="n">
        <v>0</v>
      </c>
    </row>
    <row r="7977" spans="1:6">
      <c r="A7977" t="s">
        <v>4</v>
      </c>
      <c r="B7977" s="4" t="s">
        <v>5</v>
      </c>
      <c r="C7977" s="4" t="s">
        <v>13</v>
      </c>
      <c r="D7977" s="4" t="s">
        <v>10</v>
      </c>
      <c r="E7977" s="4" t="s">
        <v>6</v>
      </c>
    </row>
    <row r="7978" spans="1:6">
      <c r="A7978" t="n">
        <v>63321</v>
      </c>
      <c r="B7978" s="40" t="n">
        <v>51</v>
      </c>
      <c r="C7978" s="7" t="n">
        <v>4</v>
      </c>
      <c r="D7978" s="7" t="n">
        <v>5704</v>
      </c>
      <c r="E7978" s="7" t="s">
        <v>150</v>
      </c>
    </row>
    <row r="7979" spans="1:6">
      <c r="A7979" t="s">
        <v>4</v>
      </c>
      <c r="B7979" s="4" t="s">
        <v>5</v>
      </c>
      <c r="C7979" s="4" t="s">
        <v>10</v>
      </c>
    </row>
    <row r="7980" spans="1:6">
      <c r="A7980" t="n">
        <v>63334</v>
      </c>
      <c r="B7980" s="35" t="n">
        <v>16</v>
      </c>
      <c r="C7980" s="7" t="n">
        <v>0</v>
      </c>
    </row>
    <row r="7981" spans="1:6">
      <c r="A7981" t="s">
        <v>4</v>
      </c>
      <c r="B7981" s="4" t="s">
        <v>5</v>
      </c>
      <c r="C7981" s="4" t="s">
        <v>10</v>
      </c>
      <c r="D7981" s="4" t="s">
        <v>72</v>
      </c>
      <c r="E7981" s="4" t="s">
        <v>13</v>
      </c>
      <c r="F7981" s="4" t="s">
        <v>13</v>
      </c>
    </row>
    <row r="7982" spans="1:6">
      <c r="A7982" t="n">
        <v>63337</v>
      </c>
      <c r="B7982" s="52" t="n">
        <v>26</v>
      </c>
      <c r="C7982" s="7" t="n">
        <v>5704</v>
      </c>
      <c r="D7982" s="7" t="s">
        <v>498</v>
      </c>
      <c r="E7982" s="7" t="n">
        <v>2</v>
      </c>
      <c r="F7982" s="7" t="n">
        <v>0</v>
      </c>
    </row>
    <row r="7983" spans="1:6">
      <c r="A7983" t="s">
        <v>4</v>
      </c>
      <c r="B7983" s="4" t="s">
        <v>5</v>
      </c>
    </row>
    <row r="7984" spans="1:6">
      <c r="A7984" t="n">
        <v>63417</v>
      </c>
      <c r="B7984" s="53" t="n">
        <v>28</v>
      </c>
    </row>
    <row r="7985" spans="1:6">
      <c r="A7985" t="s">
        <v>4</v>
      </c>
      <c r="B7985" s="4" t="s">
        <v>5</v>
      </c>
      <c r="C7985" s="4" t="s">
        <v>13</v>
      </c>
      <c r="D7985" s="36" t="s">
        <v>81</v>
      </c>
      <c r="E7985" s="4" t="s">
        <v>5</v>
      </c>
      <c r="F7985" s="4" t="s">
        <v>13</v>
      </c>
      <c r="G7985" s="4" t="s">
        <v>10</v>
      </c>
      <c r="H7985" s="36" t="s">
        <v>82</v>
      </c>
      <c r="I7985" s="4" t="s">
        <v>13</v>
      </c>
      <c r="J7985" s="4" t="s">
        <v>20</v>
      </c>
    </row>
    <row r="7986" spans="1:6">
      <c r="A7986" t="n">
        <v>63418</v>
      </c>
      <c r="B7986" s="10" t="n">
        <v>5</v>
      </c>
      <c r="C7986" s="7" t="n">
        <v>28</v>
      </c>
      <c r="D7986" s="36" t="s">
        <v>3</v>
      </c>
      <c r="E7986" s="37" t="n">
        <v>64</v>
      </c>
      <c r="F7986" s="7" t="n">
        <v>5</v>
      </c>
      <c r="G7986" s="7" t="n">
        <v>7</v>
      </c>
      <c r="H7986" s="36" t="s">
        <v>3</v>
      </c>
      <c r="I7986" s="7" t="n">
        <v>1</v>
      </c>
      <c r="J7986" s="11" t="n">
        <f t="normal" ca="1">A8006</f>
        <v>0</v>
      </c>
    </row>
    <row r="7987" spans="1:6">
      <c r="A7987" t="s">
        <v>4</v>
      </c>
      <c r="B7987" s="4" t="s">
        <v>5</v>
      </c>
      <c r="C7987" s="4" t="s">
        <v>13</v>
      </c>
      <c r="D7987" s="4" t="s">
        <v>10</v>
      </c>
      <c r="E7987" s="4" t="s">
        <v>6</v>
      </c>
    </row>
    <row r="7988" spans="1:6">
      <c r="A7988" t="n">
        <v>63429</v>
      </c>
      <c r="B7988" s="40" t="n">
        <v>51</v>
      </c>
      <c r="C7988" s="7" t="n">
        <v>4</v>
      </c>
      <c r="D7988" s="7" t="n">
        <v>7</v>
      </c>
      <c r="E7988" s="7" t="s">
        <v>173</v>
      </c>
    </row>
    <row r="7989" spans="1:6">
      <c r="A7989" t="s">
        <v>4</v>
      </c>
      <c r="B7989" s="4" t="s">
        <v>5</v>
      </c>
      <c r="C7989" s="4" t="s">
        <v>10</v>
      </c>
    </row>
    <row r="7990" spans="1:6">
      <c r="A7990" t="n">
        <v>63443</v>
      </c>
      <c r="B7990" s="35" t="n">
        <v>16</v>
      </c>
      <c r="C7990" s="7" t="n">
        <v>0</v>
      </c>
    </row>
    <row r="7991" spans="1:6">
      <c r="A7991" t="s">
        <v>4</v>
      </c>
      <c r="B7991" s="4" t="s">
        <v>5</v>
      </c>
      <c r="C7991" s="4" t="s">
        <v>10</v>
      </c>
      <c r="D7991" s="4" t="s">
        <v>72</v>
      </c>
      <c r="E7991" s="4" t="s">
        <v>13</v>
      </c>
      <c r="F7991" s="4" t="s">
        <v>13</v>
      </c>
    </row>
    <row r="7992" spans="1:6">
      <c r="A7992" t="n">
        <v>63446</v>
      </c>
      <c r="B7992" s="52" t="n">
        <v>26</v>
      </c>
      <c r="C7992" s="7" t="n">
        <v>7</v>
      </c>
      <c r="D7992" s="7" t="s">
        <v>499</v>
      </c>
      <c r="E7992" s="7" t="n">
        <v>2</v>
      </c>
      <c r="F7992" s="7" t="n">
        <v>0</v>
      </c>
    </row>
    <row r="7993" spans="1:6">
      <c r="A7993" t="s">
        <v>4</v>
      </c>
      <c r="B7993" s="4" t="s">
        <v>5</v>
      </c>
    </row>
    <row r="7994" spans="1:6">
      <c r="A7994" t="n">
        <v>63476</v>
      </c>
      <c r="B7994" s="53" t="n">
        <v>28</v>
      </c>
    </row>
    <row r="7995" spans="1:6">
      <c r="A7995" t="s">
        <v>4</v>
      </c>
      <c r="B7995" s="4" t="s">
        <v>5</v>
      </c>
      <c r="C7995" s="4" t="s">
        <v>13</v>
      </c>
      <c r="D7995" s="4" t="s">
        <v>10</v>
      </c>
      <c r="E7995" s="4" t="s">
        <v>6</v>
      </c>
    </row>
    <row r="7996" spans="1:6">
      <c r="A7996" t="n">
        <v>63477</v>
      </c>
      <c r="B7996" s="40" t="n">
        <v>51</v>
      </c>
      <c r="C7996" s="7" t="n">
        <v>4</v>
      </c>
      <c r="D7996" s="7" t="n">
        <v>0</v>
      </c>
      <c r="E7996" s="7" t="s">
        <v>173</v>
      </c>
    </row>
    <row r="7997" spans="1:6">
      <c r="A7997" t="s">
        <v>4</v>
      </c>
      <c r="B7997" s="4" t="s">
        <v>5</v>
      </c>
      <c r="C7997" s="4" t="s">
        <v>10</v>
      </c>
    </row>
    <row r="7998" spans="1:6">
      <c r="A7998" t="n">
        <v>63491</v>
      </c>
      <c r="B7998" s="35" t="n">
        <v>16</v>
      </c>
      <c r="C7998" s="7" t="n">
        <v>0</v>
      </c>
    </row>
    <row r="7999" spans="1:6">
      <c r="A7999" t="s">
        <v>4</v>
      </c>
      <c r="B7999" s="4" t="s">
        <v>5</v>
      </c>
      <c r="C7999" s="4" t="s">
        <v>10</v>
      </c>
      <c r="D7999" s="4" t="s">
        <v>72</v>
      </c>
      <c r="E7999" s="4" t="s">
        <v>13</v>
      </c>
      <c r="F7999" s="4" t="s">
        <v>13</v>
      </c>
    </row>
    <row r="8000" spans="1:6">
      <c r="A8000" t="n">
        <v>63494</v>
      </c>
      <c r="B8000" s="52" t="n">
        <v>26</v>
      </c>
      <c r="C8000" s="7" t="n">
        <v>0</v>
      </c>
      <c r="D8000" s="7" t="s">
        <v>500</v>
      </c>
      <c r="E8000" s="7" t="n">
        <v>2</v>
      </c>
      <c r="F8000" s="7" t="n">
        <v>0</v>
      </c>
    </row>
    <row r="8001" spans="1:10">
      <c r="A8001" t="s">
        <v>4</v>
      </c>
      <c r="B8001" s="4" t="s">
        <v>5</v>
      </c>
    </row>
    <row r="8002" spans="1:10">
      <c r="A8002" t="n">
        <v>63528</v>
      </c>
      <c r="B8002" s="53" t="n">
        <v>28</v>
      </c>
    </row>
    <row r="8003" spans="1:10">
      <c r="A8003" t="s">
        <v>4</v>
      </c>
      <c r="B8003" s="4" t="s">
        <v>5</v>
      </c>
      <c r="C8003" s="4" t="s">
        <v>20</v>
      </c>
    </row>
    <row r="8004" spans="1:10">
      <c r="A8004" t="n">
        <v>63529</v>
      </c>
      <c r="B8004" s="17" t="n">
        <v>3</v>
      </c>
      <c r="C8004" s="11" t="n">
        <f t="normal" ca="1">A8014</f>
        <v>0</v>
      </c>
    </row>
    <row r="8005" spans="1:10">
      <c r="A8005" t="s">
        <v>4</v>
      </c>
      <c r="B8005" s="4" t="s">
        <v>5</v>
      </c>
      <c r="C8005" s="4" t="s">
        <v>13</v>
      </c>
      <c r="D8005" s="4" t="s">
        <v>10</v>
      </c>
      <c r="E8005" s="4" t="s">
        <v>6</v>
      </c>
    </row>
    <row r="8006" spans="1:10">
      <c r="A8006" t="n">
        <v>63534</v>
      </c>
      <c r="B8006" s="40" t="n">
        <v>51</v>
      </c>
      <c r="C8006" s="7" t="n">
        <v>4</v>
      </c>
      <c r="D8006" s="7" t="n">
        <v>0</v>
      </c>
      <c r="E8006" s="7" t="s">
        <v>501</v>
      </c>
    </row>
    <row r="8007" spans="1:10">
      <c r="A8007" t="s">
        <v>4</v>
      </c>
      <c r="B8007" s="4" t="s">
        <v>5</v>
      </c>
      <c r="C8007" s="4" t="s">
        <v>10</v>
      </c>
    </row>
    <row r="8008" spans="1:10">
      <c r="A8008" t="n">
        <v>63549</v>
      </c>
      <c r="B8008" s="35" t="n">
        <v>16</v>
      </c>
      <c r="C8008" s="7" t="n">
        <v>0</v>
      </c>
    </row>
    <row r="8009" spans="1:10">
      <c r="A8009" t="s">
        <v>4</v>
      </c>
      <c r="B8009" s="4" t="s">
        <v>5</v>
      </c>
      <c r="C8009" s="4" t="s">
        <v>10</v>
      </c>
      <c r="D8009" s="4" t="s">
        <v>72</v>
      </c>
      <c r="E8009" s="4" t="s">
        <v>13</v>
      </c>
      <c r="F8009" s="4" t="s">
        <v>13</v>
      </c>
    </row>
    <row r="8010" spans="1:10">
      <c r="A8010" t="n">
        <v>63552</v>
      </c>
      <c r="B8010" s="52" t="n">
        <v>26</v>
      </c>
      <c r="C8010" s="7" t="n">
        <v>0</v>
      </c>
      <c r="D8010" s="7" t="s">
        <v>502</v>
      </c>
      <c r="E8010" s="7" t="n">
        <v>2</v>
      </c>
      <c r="F8010" s="7" t="n">
        <v>0</v>
      </c>
    </row>
    <row r="8011" spans="1:10">
      <c r="A8011" t="s">
        <v>4</v>
      </c>
      <c r="B8011" s="4" t="s">
        <v>5</v>
      </c>
    </row>
    <row r="8012" spans="1:10">
      <c r="A8012" t="n">
        <v>63619</v>
      </c>
      <c r="B8012" s="53" t="n">
        <v>28</v>
      </c>
    </row>
    <row r="8013" spans="1:10">
      <c r="A8013" t="s">
        <v>4</v>
      </c>
      <c r="B8013" s="4" t="s">
        <v>5</v>
      </c>
      <c r="C8013" s="4" t="s">
        <v>20</v>
      </c>
    </row>
    <row r="8014" spans="1:10">
      <c r="A8014" t="n">
        <v>63620</v>
      </c>
      <c r="B8014" s="17" t="n">
        <v>3</v>
      </c>
      <c r="C8014" s="11" t="n">
        <f t="normal" ca="1">A8056</f>
        <v>0</v>
      </c>
    </row>
    <row r="8015" spans="1:10">
      <c r="A8015" t="s">
        <v>4</v>
      </c>
      <c r="B8015" s="4" t="s">
        <v>5</v>
      </c>
      <c r="C8015" s="4" t="s">
        <v>13</v>
      </c>
      <c r="D8015" s="4" t="s">
        <v>10</v>
      </c>
      <c r="E8015" s="4" t="s">
        <v>13</v>
      </c>
      <c r="F8015" s="4" t="s">
        <v>20</v>
      </c>
    </row>
    <row r="8016" spans="1:10">
      <c r="A8016" t="n">
        <v>63625</v>
      </c>
      <c r="B8016" s="10" t="n">
        <v>5</v>
      </c>
      <c r="C8016" s="7" t="n">
        <v>30</v>
      </c>
      <c r="D8016" s="7" t="n">
        <v>8434</v>
      </c>
      <c r="E8016" s="7" t="n">
        <v>1</v>
      </c>
      <c r="F8016" s="11" t="n">
        <f t="normal" ca="1">A8056</f>
        <v>0</v>
      </c>
    </row>
    <row r="8017" spans="1:6">
      <c r="A8017" t="s">
        <v>4</v>
      </c>
      <c r="B8017" s="4" t="s">
        <v>5</v>
      </c>
      <c r="C8017" s="4" t="s">
        <v>13</v>
      </c>
      <c r="D8017" s="4" t="s">
        <v>10</v>
      </c>
      <c r="E8017" s="4" t="s">
        <v>13</v>
      </c>
      <c r="F8017" s="4" t="s">
        <v>13</v>
      </c>
      <c r="G8017" s="4" t="s">
        <v>20</v>
      </c>
    </row>
    <row r="8018" spans="1:6">
      <c r="A8018" t="n">
        <v>63634</v>
      </c>
      <c r="B8018" s="10" t="n">
        <v>5</v>
      </c>
      <c r="C8018" s="7" t="n">
        <v>30</v>
      </c>
      <c r="D8018" s="7" t="n">
        <v>4</v>
      </c>
      <c r="E8018" s="7" t="n">
        <v>8</v>
      </c>
      <c r="F8018" s="7" t="n">
        <v>1</v>
      </c>
      <c r="G8018" s="11" t="n">
        <f t="normal" ca="1">A8054</f>
        <v>0</v>
      </c>
    </row>
    <row r="8019" spans="1:6">
      <c r="A8019" t="s">
        <v>4</v>
      </c>
      <c r="B8019" s="4" t="s">
        <v>5</v>
      </c>
      <c r="C8019" s="4" t="s">
        <v>10</v>
      </c>
      <c r="D8019" s="4" t="s">
        <v>13</v>
      </c>
      <c r="E8019" s="4" t="s">
        <v>13</v>
      </c>
      <c r="F8019" s="4" t="s">
        <v>6</v>
      </c>
    </row>
    <row r="8020" spans="1:6">
      <c r="A8020" t="n">
        <v>63644</v>
      </c>
      <c r="B8020" s="22" t="n">
        <v>20</v>
      </c>
      <c r="C8020" s="7" t="n">
        <v>65534</v>
      </c>
      <c r="D8020" s="7" t="n">
        <v>3</v>
      </c>
      <c r="E8020" s="7" t="n">
        <v>10</v>
      </c>
      <c r="F8020" s="7" t="s">
        <v>201</v>
      </c>
    </row>
    <row r="8021" spans="1:6">
      <c r="A8021" t="s">
        <v>4</v>
      </c>
      <c r="B8021" s="4" t="s">
        <v>5</v>
      </c>
      <c r="C8021" s="4" t="s">
        <v>10</v>
      </c>
    </row>
    <row r="8022" spans="1:6">
      <c r="A8022" t="n">
        <v>63665</v>
      </c>
      <c r="B8022" s="35" t="n">
        <v>16</v>
      </c>
      <c r="C8022" s="7" t="n">
        <v>0</v>
      </c>
    </row>
    <row r="8023" spans="1:6">
      <c r="A8023" t="s">
        <v>4</v>
      </c>
      <c r="B8023" s="4" t="s">
        <v>5</v>
      </c>
      <c r="C8023" s="4" t="s">
        <v>13</v>
      </c>
      <c r="D8023" s="4" t="s">
        <v>10</v>
      </c>
    </row>
    <row r="8024" spans="1:6">
      <c r="A8024" t="n">
        <v>63668</v>
      </c>
      <c r="B8024" s="27" t="n">
        <v>22</v>
      </c>
      <c r="C8024" s="7" t="n">
        <v>10</v>
      </c>
      <c r="D8024" s="7" t="n">
        <v>0</v>
      </c>
    </row>
    <row r="8025" spans="1:6">
      <c r="A8025" t="s">
        <v>4</v>
      </c>
      <c r="B8025" s="4" t="s">
        <v>5</v>
      </c>
      <c r="C8025" s="4" t="s">
        <v>13</v>
      </c>
      <c r="D8025" s="4" t="s">
        <v>10</v>
      </c>
      <c r="E8025" s="4" t="s">
        <v>6</v>
      </c>
    </row>
    <row r="8026" spans="1:6">
      <c r="A8026" t="n">
        <v>63672</v>
      </c>
      <c r="B8026" s="40" t="n">
        <v>51</v>
      </c>
      <c r="C8026" s="7" t="n">
        <v>4</v>
      </c>
      <c r="D8026" s="7" t="n">
        <v>5704</v>
      </c>
      <c r="E8026" s="7" t="s">
        <v>161</v>
      </c>
    </row>
    <row r="8027" spans="1:6">
      <c r="A8027" t="s">
        <v>4</v>
      </c>
      <c r="B8027" s="4" t="s">
        <v>5</v>
      </c>
      <c r="C8027" s="4" t="s">
        <v>10</v>
      </c>
    </row>
    <row r="8028" spans="1:6">
      <c r="A8028" t="n">
        <v>63686</v>
      </c>
      <c r="B8028" s="35" t="n">
        <v>16</v>
      </c>
      <c r="C8028" s="7" t="n">
        <v>0</v>
      </c>
    </row>
    <row r="8029" spans="1:6">
      <c r="A8029" t="s">
        <v>4</v>
      </c>
      <c r="B8029" s="4" t="s">
        <v>5</v>
      </c>
      <c r="C8029" s="4" t="s">
        <v>10</v>
      </c>
      <c r="D8029" s="4" t="s">
        <v>72</v>
      </c>
      <c r="E8029" s="4" t="s">
        <v>13</v>
      </c>
      <c r="F8029" s="4" t="s">
        <v>13</v>
      </c>
      <c r="G8029" s="4" t="s">
        <v>72</v>
      </c>
      <c r="H8029" s="4" t="s">
        <v>13</v>
      </c>
      <c r="I8029" s="4" t="s">
        <v>13</v>
      </c>
      <c r="J8029" s="4" t="s">
        <v>72</v>
      </c>
      <c r="K8029" s="4" t="s">
        <v>13</v>
      </c>
      <c r="L8029" s="4" t="s">
        <v>13</v>
      </c>
    </row>
    <row r="8030" spans="1:6">
      <c r="A8030" t="n">
        <v>63689</v>
      </c>
      <c r="B8030" s="52" t="n">
        <v>26</v>
      </c>
      <c r="C8030" s="7" t="n">
        <v>5704</v>
      </c>
      <c r="D8030" s="7" t="s">
        <v>503</v>
      </c>
      <c r="E8030" s="7" t="n">
        <v>2</v>
      </c>
      <c r="F8030" s="7" t="n">
        <v>3</v>
      </c>
      <c r="G8030" s="7" t="s">
        <v>504</v>
      </c>
      <c r="H8030" s="7" t="n">
        <v>2</v>
      </c>
      <c r="I8030" s="7" t="n">
        <v>3</v>
      </c>
      <c r="J8030" s="7" t="s">
        <v>505</v>
      </c>
      <c r="K8030" s="7" t="n">
        <v>2</v>
      </c>
      <c r="L8030" s="7" t="n">
        <v>0</v>
      </c>
    </row>
    <row r="8031" spans="1:6">
      <c r="A8031" t="s">
        <v>4</v>
      </c>
      <c r="B8031" s="4" t="s">
        <v>5</v>
      </c>
    </row>
    <row r="8032" spans="1:6">
      <c r="A8032" t="n">
        <v>63836</v>
      </c>
      <c r="B8032" s="53" t="n">
        <v>28</v>
      </c>
    </row>
    <row r="8033" spans="1:12">
      <c r="A8033" t="s">
        <v>4</v>
      </c>
      <c r="B8033" s="4" t="s">
        <v>5</v>
      </c>
      <c r="C8033" s="4" t="s">
        <v>13</v>
      </c>
      <c r="D8033" s="4" t="s">
        <v>10</v>
      </c>
      <c r="E8033" s="4" t="s">
        <v>6</v>
      </c>
    </row>
    <row r="8034" spans="1:12">
      <c r="A8034" t="n">
        <v>63837</v>
      </c>
      <c r="B8034" s="40" t="n">
        <v>51</v>
      </c>
      <c r="C8034" s="7" t="n">
        <v>4</v>
      </c>
      <c r="D8034" s="7" t="n">
        <v>16</v>
      </c>
      <c r="E8034" s="7" t="s">
        <v>506</v>
      </c>
    </row>
    <row r="8035" spans="1:12">
      <c r="A8035" t="s">
        <v>4</v>
      </c>
      <c r="B8035" s="4" t="s">
        <v>5</v>
      </c>
      <c r="C8035" s="4" t="s">
        <v>10</v>
      </c>
    </row>
    <row r="8036" spans="1:12">
      <c r="A8036" t="n">
        <v>63851</v>
      </c>
      <c r="B8036" s="35" t="n">
        <v>16</v>
      </c>
      <c r="C8036" s="7" t="n">
        <v>0</v>
      </c>
    </row>
    <row r="8037" spans="1:12">
      <c r="A8037" t="s">
        <v>4</v>
      </c>
      <c r="B8037" s="4" t="s">
        <v>5</v>
      </c>
      <c r="C8037" s="4" t="s">
        <v>10</v>
      </c>
      <c r="D8037" s="4" t="s">
        <v>72</v>
      </c>
      <c r="E8037" s="4" t="s">
        <v>13</v>
      </c>
      <c r="F8037" s="4" t="s">
        <v>13</v>
      </c>
    </row>
    <row r="8038" spans="1:12">
      <c r="A8038" t="n">
        <v>63854</v>
      </c>
      <c r="B8038" s="52" t="n">
        <v>26</v>
      </c>
      <c r="C8038" s="7" t="n">
        <v>16</v>
      </c>
      <c r="D8038" s="7" t="s">
        <v>507</v>
      </c>
      <c r="E8038" s="7" t="n">
        <v>2</v>
      </c>
      <c r="F8038" s="7" t="n">
        <v>0</v>
      </c>
    </row>
    <row r="8039" spans="1:12">
      <c r="A8039" t="s">
        <v>4</v>
      </c>
      <c r="B8039" s="4" t="s">
        <v>5</v>
      </c>
    </row>
    <row r="8040" spans="1:12">
      <c r="A8040" t="n">
        <v>63881</v>
      </c>
      <c r="B8040" s="53" t="n">
        <v>28</v>
      </c>
    </row>
    <row r="8041" spans="1:12">
      <c r="A8041" t="s">
        <v>4</v>
      </c>
      <c r="B8041" s="4" t="s">
        <v>5</v>
      </c>
      <c r="C8041" s="4" t="s">
        <v>13</v>
      </c>
      <c r="D8041" s="4" t="s">
        <v>10</v>
      </c>
      <c r="E8041" s="4" t="s">
        <v>6</v>
      </c>
    </row>
    <row r="8042" spans="1:12">
      <c r="A8042" t="n">
        <v>63882</v>
      </c>
      <c r="B8042" s="40" t="n">
        <v>51</v>
      </c>
      <c r="C8042" s="7" t="n">
        <v>4</v>
      </c>
      <c r="D8042" s="7" t="n">
        <v>0</v>
      </c>
      <c r="E8042" s="7" t="s">
        <v>486</v>
      </c>
    </row>
    <row r="8043" spans="1:12">
      <c r="A8043" t="s">
        <v>4</v>
      </c>
      <c r="B8043" s="4" t="s">
        <v>5</v>
      </c>
      <c r="C8043" s="4" t="s">
        <v>10</v>
      </c>
    </row>
    <row r="8044" spans="1:12">
      <c r="A8044" t="n">
        <v>63895</v>
      </c>
      <c r="B8044" s="35" t="n">
        <v>16</v>
      </c>
      <c r="C8044" s="7" t="n">
        <v>0</v>
      </c>
    </row>
    <row r="8045" spans="1:12">
      <c r="A8045" t="s">
        <v>4</v>
      </c>
      <c r="B8045" s="4" t="s">
        <v>5</v>
      </c>
      <c r="C8045" s="4" t="s">
        <v>10</v>
      </c>
      <c r="D8045" s="4" t="s">
        <v>72</v>
      </c>
      <c r="E8045" s="4" t="s">
        <v>13</v>
      </c>
      <c r="F8045" s="4" t="s">
        <v>13</v>
      </c>
    </row>
    <row r="8046" spans="1:12">
      <c r="A8046" t="n">
        <v>63898</v>
      </c>
      <c r="B8046" s="52" t="n">
        <v>26</v>
      </c>
      <c r="C8046" s="7" t="n">
        <v>0</v>
      </c>
      <c r="D8046" s="7" t="s">
        <v>508</v>
      </c>
      <c r="E8046" s="7" t="n">
        <v>2</v>
      </c>
      <c r="F8046" s="7" t="n">
        <v>0</v>
      </c>
    </row>
    <row r="8047" spans="1:12">
      <c r="A8047" t="s">
        <v>4</v>
      </c>
      <c r="B8047" s="4" t="s">
        <v>5</v>
      </c>
    </row>
    <row r="8048" spans="1:12">
      <c r="A8048" t="n">
        <v>63937</v>
      </c>
      <c r="B8048" s="53" t="n">
        <v>28</v>
      </c>
    </row>
    <row r="8049" spans="1:6">
      <c r="A8049" t="s">
        <v>4</v>
      </c>
      <c r="B8049" s="4" t="s">
        <v>5</v>
      </c>
      <c r="C8049" s="4" t="s">
        <v>10</v>
      </c>
    </row>
    <row r="8050" spans="1:6">
      <c r="A8050" t="n">
        <v>63938</v>
      </c>
      <c r="B8050" s="12" t="n">
        <v>12</v>
      </c>
      <c r="C8050" s="7" t="n">
        <v>4</v>
      </c>
    </row>
    <row r="8051" spans="1:6">
      <c r="A8051" t="s">
        <v>4</v>
      </c>
      <c r="B8051" s="4" t="s">
        <v>5</v>
      </c>
      <c r="C8051" s="4" t="s">
        <v>20</v>
      </c>
    </row>
    <row r="8052" spans="1:6">
      <c r="A8052" t="n">
        <v>63941</v>
      </c>
      <c r="B8052" s="17" t="n">
        <v>3</v>
      </c>
      <c r="C8052" s="11" t="n">
        <f t="normal" ca="1">A8056</f>
        <v>0</v>
      </c>
    </row>
    <row r="8053" spans="1:6">
      <c r="A8053" t="s">
        <v>4</v>
      </c>
      <c r="B8053" s="4" t="s">
        <v>5</v>
      </c>
      <c r="C8053" s="4" t="s">
        <v>13</v>
      </c>
      <c r="D8053" s="4" t="s">
        <v>6</v>
      </c>
    </row>
    <row r="8054" spans="1:6">
      <c r="A8054" t="n">
        <v>63946</v>
      </c>
      <c r="B8054" s="8" t="n">
        <v>2</v>
      </c>
      <c r="C8054" s="7" t="n">
        <v>11</v>
      </c>
      <c r="D8054" s="7" t="s">
        <v>509</v>
      </c>
    </row>
    <row r="8055" spans="1:6">
      <c r="A8055" t="s">
        <v>4</v>
      </c>
      <c r="B8055" s="4" t="s">
        <v>5</v>
      </c>
      <c r="C8055" s="4" t="s">
        <v>13</v>
      </c>
    </row>
    <row r="8056" spans="1:6">
      <c r="A8056" t="n">
        <v>63969</v>
      </c>
      <c r="B8056" s="34" t="n">
        <v>23</v>
      </c>
      <c r="C8056" s="7" t="n">
        <v>10</v>
      </c>
    </row>
    <row r="8057" spans="1:6">
      <c r="A8057" t="s">
        <v>4</v>
      </c>
      <c r="B8057" s="4" t="s">
        <v>5</v>
      </c>
      <c r="C8057" s="4" t="s">
        <v>13</v>
      </c>
      <c r="D8057" s="4" t="s">
        <v>6</v>
      </c>
    </row>
    <row r="8058" spans="1:6">
      <c r="A8058" t="n">
        <v>63971</v>
      </c>
      <c r="B8058" s="8" t="n">
        <v>2</v>
      </c>
      <c r="C8058" s="7" t="n">
        <v>10</v>
      </c>
      <c r="D8058" s="7" t="s">
        <v>154</v>
      </c>
    </row>
    <row r="8059" spans="1:6">
      <c r="A8059" t="s">
        <v>4</v>
      </c>
      <c r="B8059" s="4" t="s">
        <v>5</v>
      </c>
      <c r="C8059" s="4" t="s">
        <v>13</v>
      </c>
    </row>
    <row r="8060" spans="1:6">
      <c r="A8060" t="n">
        <v>63994</v>
      </c>
      <c r="B8060" s="49" t="n">
        <v>74</v>
      </c>
      <c r="C8060" s="7" t="n">
        <v>46</v>
      </c>
    </row>
    <row r="8061" spans="1:6">
      <c r="A8061" t="s">
        <v>4</v>
      </c>
      <c r="B8061" s="4" t="s">
        <v>5</v>
      </c>
      <c r="C8061" s="4" t="s">
        <v>13</v>
      </c>
    </row>
    <row r="8062" spans="1:6">
      <c r="A8062" t="n">
        <v>63996</v>
      </c>
      <c r="B8062" s="49" t="n">
        <v>74</v>
      </c>
      <c r="C8062" s="7" t="n">
        <v>54</v>
      </c>
    </row>
    <row r="8063" spans="1:6">
      <c r="A8063" t="s">
        <v>4</v>
      </c>
      <c r="B8063" s="4" t="s">
        <v>5</v>
      </c>
    </row>
    <row r="8064" spans="1:6">
      <c r="A8064" t="n">
        <v>63998</v>
      </c>
      <c r="B8064" s="5" t="n">
        <v>1</v>
      </c>
    </row>
    <row r="8065" spans="1:4" s="3" customFormat="1" customHeight="0">
      <c r="A8065" s="3" t="s">
        <v>2</v>
      </c>
      <c r="B8065" s="3" t="s">
        <v>510</v>
      </c>
    </row>
    <row r="8066" spans="1:4">
      <c r="A8066" t="s">
        <v>4</v>
      </c>
      <c r="B8066" s="4" t="s">
        <v>5</v>
      </c>
      <c r="C8066" s="4" t="s">
        <v>13</v>
      </c>
      <c r="D8066" s="4" t="s">
        <v>10</v>
      </c>
      <c r="E8066" s="4" t="s">
        <v>13</v>
      </c>
      <c r="F8066" s="4" t="s">
        <v>13</v>
      </c>
      <c r="G8066" s="4" t="s">
        <v>13</v>
      </c>
      <c r="H8066" s="4" t="s">
        <v>10</v>
      </c>
      <c r="I8066" s="4" t="s">
        <v>20</v>
      </c>
      <c r="J8066" s="4" t="s">
        <v>10</v>
      </c>
      <c r="K8066" s="4" t="s">
        <v>20</v>
      </c>
      <c r="L8066" s="4" t="s">
        <v>10</v>
      </c>
      <c r="M8066" s="4" t="s">
        <v>20</v>
      </c>
      <c r="N8066" s="4" t="s">
        <v>10</v>
      </c>
      <c r="O8066" s="4" t="s">
        <v>20</v>
      </c>
      <c r="P8066" s="4" t="s">
        <v>10</v>
      </c>
      <c r="Q8066" s="4" t="s">
        <v>20</v>
      </c>
      <c r="R8066" s="4" t="s">
        <v>10</v>
      </c>
      <c r="S8066" s="4" t="s">
        <v>20</v>
      </c>
      <c r="T8066" s="4" t="s">
        <v>20</v>
      </c>
    </row>
    <row r="8067" spans="1:4">
      <c r="A8067" t="n">
        <v>64000</v>
      </c>
      <c r="B8067" s="47" t="n">
        <v>6</v>
      </c>
      <c r="C8067" s="7" t="n">
        <v>33</v>
      </c>
      <c r="D8067" s="7" t="n">
        <v>65534</v>
      </c>
      <c r="E8067" s="7" t="n">
        <v>9</v>
      </c>
      <c r="F8067" s="7" t="n">
        <v>1</v>
      </c>
      <c r="G8067" s="7" t="n">
        <v>6</v>
      </c>
      <c r="H8067" s="7" t="n">
        <v>2</v>
      </c>
      <c r="I8067" s="11" t="n">
        <f t="normal" ca="1">A8069</f>
        <v>0</v>
      </c>
      <c r="J8067" s="7" t="n">
        <v>3</v>
      </c>
      <c r="K8067" s="11" t="n">
        <f t="normal" ca="1">A8073</f>
        <v>0</v>
      </c>
      <c r="L8067" s="7" t="n">
        <v>8</v>
      </c>
      <c r="M8067" s="11" t="n">
        <f t="normal" ca="1">A8081</f>
        <v>0</v>
      </c>
      <c r="N8067" s="7" t="n">
        <v>10</v>
      </c>
      <c r="O8067" s="11" t="n">
        <f t="normal" ca="1">A8085</f>
        <v>0</v>
      </c>
      <c r="P8067" s="7" t="n">
        <v>11</v>
      </c>
      <c r="Q8067" s="11" t="n">
        <f t="normal" ca="1">A8093</f>
        <v>0</v>
      </c>
      <c r="R8067" s="7" t="n">
        <v>100</v>
      </c>
      <c r="S8067" s="11" t="n">
        <f t="normal" ca="1">A8097</f>
        <v>0</v>
      </c>
      <c r="T8067" s="11" t="n">
        <f t="normal" ca="1">A8101</f>
        <v>0</v>
      </c>
    </row>
    <row r="8068" spans="1:4">
      <c r="A8068" t="s">
        <v>4</v>
      </c>
      <c r="B8068" s="4" t="s">
        <v>5</v>
      </c>
      <c r="C8068" s="4" t="s">
        <v>10</v>
      </c>
      <c r="D8068" s="4" t="s">
        <v>22</v>
      </c>
      <c r="E8068" s="4" t="s">
        <v>22</v>
      </c>
      <c r="F8068" s="4" t="s">
        <v>22</v>
      </c>
      <c r="G8068" s="4" t="s">
        <v>22</v>
      </c>
    </row>
    <row r="8069" spans="1:4">
      <c r="A8069" t="n">
        <v>64047</v>
      </c>
      <c r="B8069" s="24" t="n">
        <v>46</v>
      </c>
      <c r="C8069" s="7" t="n">
        <v>65534</v>
      </c>
      <c r="D8069" s="7" t="n">
        <v>-27.3899993896484</v>
      </c>
      <c r="E8069" s="7" t="n">
        <v>0</v>
      </c>
      <c r="F8069" s="7" t="n">
        <v>-23.6900005340576</v>
      </c>
      <c r="G8069" s="7" t="n">
        <v>45.5</v>
      </c>
    </row>
    <row r="8070" spans="1:4">
      <c r="A8070" t="s">
        <v>4</v>
      </c>
      <c r="B8070" s="4" t="s">
        <v>5</v>
      </c>
      <c r="C8070" s="4" t="s">
        <v>20</v>
      </c>
    </row>
    <row r="8071" spans="1:4">
      <c r="A8071" t="n">
        <v>64066</v>
      </c>
      <c r="B8071" s="17" t="n">
        <v>3</v>
      </c>
      <c r="C8071" s="11" t="n">
        <f t="normal" ca="1">A8101</f>
        <v>0</v>
      </c>
    </row>
    <row r="8072" spans="1:4">
      <c r="A8072" t="s">
        <v>4</v>
      </c>
      <c r="B8072" s="4" t="s">
        <v>5</v>
      </c>
      <c r="C8072" s="4" t="s">
        <v>10</v>
      </c>
      <c r="D8072" s="4" t="s">
        <v>22</v>
      </c>
      <c r="E8072" s="4" t="s">
        <v>22</v>
      </c>
      <c r="F8072" s="4" t="s">
        <v>22</v>
      </c>
      <c r="G8072" s="4" t="s">
        <v>22</v>
      </c>
    </row>
    <row r="8073" spans="1:4">
      <c r="A8073" t="n">
        <v>64071</v>
      </c>
      <c r="B8073" s="24" t="n">
        <v>46</v>
      </c>
      <c r="C8073" s="7" t="n">
        <v>65534</v>
      </c>
      <c r="D8073" s="7" t="n">
        <v>-55.9300003051758</v>
      </c>
      <c r="E8073" s="7" t="n">
        <v>4</v>
      </c>
      <c r="F8073" s="7" t="n">
        <v>-16.1100006103516</v>
      </c>
      <c r="G8073" s="7" t="n">
        <v>83.5</v>
      </c>
    </row>
    <row r="8074" spans="1:4">
      <c r="A8074" t="s">
        <v>4</v>
      </c>
      <c r="B8074" s="4" t="s">
        <v>5</v>
      </c>
      <c r="C8074" s="4" t="s">
        <v>10</v>
      </c>
    </row>
    <row r="8075" spans="1:4">
      <c r="A8075" t="n">
        <v>64090</v>
      </c>
      <c r="B8075" s="35" t="n">
        <v>16</v>
      </c>
      <c r="C8075" s="7" t="n">
        <v>0</v>
      </c>
    </row>
    <row r="8076" spans="1:4">
      <c r="A8076" t="s">
        <v>4</v>
      </c>
      <c r="B8076" s="4" t="s">
        <v>5</v>
      </c>
      <c r="C8076" s="4" t="s">
        <v>10</v>
      </c>
      <c r="D8076" s="4" t="s">
        <v>22</v>
      </c>
      <c r="E8076" s="4" t="s">
        <v>22</v>
      </c>
      <c r="F8076" s="4" t="s">
        <v>22</v>
      </c>
      <c r="G8076" s="4" t="s">
        <v>10</v>
      </c>
      <c r="H8076" s="4" t="s">
        <v>10</v>
      </c>
    </row>
    <row r="8077" spans="1:4">
      <c r="A8077" t="n">
        <v>64093</v>
      </c>
      <c r="B8077" s="56" t="n">
        <v>60</v>
      </c>
      <c r="C8077" s="7" t="n">
        <v>65534</v>
      </c>
      <c r="D8077" s="7" t="n">
        <v>0</v>
      </c>
      <c r="E8077" s="7" t="n">
        <v>-20</v>
      </c>
      <c r="F8077" s="7" t="n">
        <v>0</v>
      </c>
      <c r="G8077" s="7" t="n">
        <v>0</v>
      </c>
      <c r="H8077" s="7" t="n">
        <v>0</v>
      </c>
    </row>
    <row r="8078" spans="1:4">
      <c r="A8078" t="s">
        <v>4</v>
      </c>
      <c r="B8078" s="4" t="s">
        <v>5</v>
      </c>
      <c r="C8078" s="4" t="s">
        <v>20</v>
      </c>
    </row>
    <row r="8079" spans="1:4">
      <c r="A8079" t="n">
        <v>64112</v>
      </c>
      <c r="B8079" s="17" t="n">
        <v>3</v>
      </c>
      <c r="C8079" s="11" t="n">
        <f t="normal" ca="1">A8101</f>
        <v>0</v>
      </c>
    </row>
    <row r="8080" spans="1:4">
      <c r="A8080" t="s">
        <v>4</v>
      </c>
      <c r="B8080" s="4" t="s">
        <v>5</v>
      </c>
      <c r="C8080" s="4" t="s">
        <v>10</v>
      </c>
      <c r="D8080" s="4" t="s">
        <v>22</v>
      </c>
      <c r="E8080" s="4" t="s">
        <v>22</v>
      </c>
      <c r="F8080" s="4" t="s">
        <v>22</v>
      </c>
      <c r="G8080" s="4" t="s">
        <v>22</v>
      </c>
    </row>
    <row r="8081" spans="1:20">
      <c r="A8081" t="n">
        <v>64117</v>
      </c>
      <c r="B8081" s="24" t="n">
        <v>46</v>
      </c>
      <c r="C8081" s="7" t="n">
        <v>65534</v>
      </c>
      <c r="D8081" s="7" t="n">
        <v>-55.9300003051758</v>
      </c>
      <c r="E8081" s="7" t="n">
        <v>4</v>
      </c>
      <c r="F8081" s="7" t="n">
        <v>-16.1100006103516</v>
      </c>
      <c r="G8081" s="7" t="n">
        <v>83.5</v>
      </c>
    </row>
    <row r="8082" spans="1:20">
      <c r="A8082" t="s">
        <v>4</v>
      </c>
      <c r="B8082" s="4" t="s">
        <v>5</v>
      </c>
      <c r="C8082" s="4" t="s">
        <v>20</v>
      </c>
    </row>
    <row r="8083" spans="1:20">
      <c r="A8083" t="n">
        <v>64136</v>
      </c>
      <c r="B8083" s="17" t="n">
        <v>3</v>
      </c>
      <c r="C8083" s="11" t="n">
        <f t="normal" ca="1">A8101</f>
        <v>0</v>
      </c>
    </row>
    <row r="8084" spans="1:20">
      <c r="A8084" t="s">
        <v>4</v>
      </c>
      <c r="B8084" s="4" t="s">
        <v>5</v>
      </c>
      <c r="C8084" s="4" t="s">
        <v>10</v>
      </c>
      <c r="D8084" s="4" t="s">
        <v>22</v>
      </c>
      <c r="E8084" s="4" t="s">
        <v>22</v>
      </c>
      <c r="F8084" s="4" t="s">
        <v>22</v>
      </c>
      <c r="G8084" s="4" t="s">
        <v>22</v>
      </c>
    </row>
    <row r="8085" spans="1:20">
      <c r="A8085" t="n">
        <v>64141</v>
      </c>
      <c r="B8085" s="24" t="n">
        <v>46</v>
      </c>
      <c r="C8085" s="7" t="n">
        <v>65534</v>
      </c>
      <c r="D8085" s="7" t="n">
        <v>-55.5699996948242</v>
      </c>
      <c r="E8085" s="7" t="n">
        <v>4</v>
      </c>
      <c r="F8085" s="7" t="n">
        <v>-13.3500003814697</v>
      </c>
      <c r="G8085" s="7" t="n">
        <v>355.799987792969</v>
      </c>
    </row>
    <row r="8086" spans="1:20">
      <c r="A8086" t="s">
        <v>4</v>
      </c>
      <c r="B8086" s="4" t="s">
        <v>5</v>
      </c>
      <c r="C8086" s="4" t="s">
        <v>10</v>
      </c>
    </row>
    <row r="8087" spans="1:20">
      <c r="A8087" t="n">
        <v>64160</v>
      </c>
      <c r="B8087" s="35" t="n">
        <v>16</v>
      </c>
      <c r="C8087" s="7" t="n">
        <v>0</v>
      </c>
    </row>
    <row r="8088" spans="1:20">
      <c r="A8088" t="s">
        <v>4</v>
      </c>
      <c r="B8088" s="4" t="s">
        <v>5</v>
      </c>
      <c r="C8088" s="4" t="s">
        <v>10</v>
      </c>
      <c r="D8088" s="4" t="s">
        <v>10</v>
      </c>
      <c r="E8088" s="4" t="s">
        <v>10</v>
      </c>
    </row>
    <row r="8089" spans="1:20">
      <c r="A8089" t="n">
        <v>64163</v>
      </c>
      <c r="B8089" s="57" t="n">
        <v>61</v>
      </c>
      <c r="C8089" s="7" t="n">
        <v>65534</v>
      </c>
      <c r="D8089" s="7" t="n">
        <v>5703</v>
      </c>
      <c r="E8089" s="7" t="n">
        <v>0</v>
      </c>
    </row>
    <row r="8090" spans="1:20">
      <c r="A8090" t="s">
        <v>4</v>
      </c>
      <c r="B8090" s="4" t="s">
        <v>5</v>
      </c>
      <c r="C8090" s="4" t="s">
        <v>20</v>
      </c>
    </row>
    <row r="8091" spans="1:20">
      <c r="A8091" t="n">
        <v>64170</v>
      </c>
      <c r="B8091" s="17" t="n">
        <v>3</v>
      </c>
      <c r="C8091" s="11" t="n">
        <f t="normal" ca="1">A8101</f>
        <v>0</v>
      </c>
    </row>
    <row r="8092" spans="1:20">
      <c r="A8092" t="s">
        <v>4</v>
      </c>
      <c r="B8092" s="4" t="s">
        <v>5</v>
      </c>
      <c r="C8092" s="4" t="s">
        <v>10</v>
      </c>
      <c r="D8092" s="4" t="s">
        <v>22</v>
      </c>
      <c r="E8092" s="4" t="s">
        <v>22</v>
      </c>
      <c r="F8092" s="4" t="s">
        <v>22</v>
      </c>
      <c r="G8092" s="4" t="s">
        <v>22</v>
      </c>
    </row>
    <row r="8093" spans="1:20">
      <c r="A8093" t="n">
        <v>64175</v>
      </c>
      <c r="B8093" s="24" t="n">
        <v>46</v>
      </c>
      <c r="C8093" s="7" t="n">
        <v>65534</v>
      </c>
      <c r="D8093" s="7" t="n">
        <v>4.82000017166138</v>
      </c>
      <c r="E8093" s="7" t="n">
        <v>0</v>
      </c>
      <c r="F8093" s="7" t="n">
        <v>-11.6700000762939</v>
      </c>
      <c r="G8093" s="7" t="n">
        <v>195.399993896484</v>
      </c>
    </row>
    <row r="8094" spans="1:20">
      <c r="A8094" t="s">
        <v>4</v>
      </c>
      <c r="B8094" s="4" t="s">
        <v>5</v>
      </c>
      <c r="C8094" s="4" t="s">
        <v>20</v>
      </c>
    </row>
    <row r="8095" spans="1:20">
      <c r="A8095" t="n">
        <v>64194</v>
      </c>
      <c r="B8095" s="17" t="n">
        <v>3</v>
      </c>
      <c r="C8095" s="11" t="n">
        <f t="normal" ca="1">A8101</f>
        <v>0</v>
      </c>
    </row>
    <row r="8096" spans="1:20">
      <c r="A8096" t="s">
        <v>4</v>
      </c>
      <c r="B8096" s="4" t="s">
        <v>5</v>
      </c>
      <c r="C8096" s="4" t="s">
        <v>10</v>
      </c>
      <c r="D8096" s="4" t="s">
        <v>22</v>
      </c>
      <c r="E8096" s="4" t="s">
        <v>22</v>
      </c>
      <c r="F8096" s="4" t="s">
        <v>22</v>
      </c>
      <c r="G8096" s="4" t="s">
        <v>22</v>
      </c>
    </row>
    <row r="8097" spans="1:7">
      <c r="A8097" t="n">
        <v>64199</v>
      </c>
      <c r="B8097" s="24" t="n">
        <v>46</v>
      </c>
      <c r="C8097" s="7" t="n">
        <v>65534</v>
      </c>
      <c r="D8097" s="7" t="n">
        <v>-55.9300003051758</v>
      </c>
      <c r="E8097" s="7" t="n">
        <v>4</v>
      </c>
      <c r="F8097" s="7" t="n">
        <v>-16.1100006103516</v>
      </c>
      <c r="G8097" s="7" t="n">
        <v>83.5</v>
      </c>
    </row>
    <row r="8098" spans="1:7">
      <c r="A8098" t="s">
        <v>4</v>
      </c>
      <c r="B8098" s="4" t="s">
        <v>5</v>
      </c>
      <c r="C8098" s="4" t="s">
        <v>20</v>
      </c>
    </row>
    <row r="8099" spans="1:7">
      <c r="A8099" t="n">
        <v>64218</v>
      </c>
      <c r="B8099" s="17" t="n">
        <v>3</v>
      </c>
      <c r="C8099" s="11" t="n">
        <f t="normal" ca="1">A8101</f>
        <v>0</v>
      </c>
    </row>
    <row r="8100" spans="1:7">
      <c r="A8100" t="s">
        <v>4</v>
      </c>
      <c r="B8100" s="4" t="s">
        <v>5</v>
      </c>
    </row>
    <row r="8101" spans="1:7">
      <c r="A8101" t="n">
        <v>64223</v>
      </c>
      <c r="B8101" s="5" t="n">
        <v>1</v>
      </c>
    </row>
    <row r="8102" spans="1:7" s="3" customFormat="1" customHeight="0">
      <c r="A8102" s="3" t="s">
        <v>2</v>
      </c>
      <c r="B8102" s="3" t="s">
        <v>511</v>
      </c>
    </row>
    <row r="8103" spans="1:7">
      <c r="A8103" t="s">
        <v>4</v>
      </c>
      <c r="B8103" s="4" t="s">
        <v>5</v>
      </c>
      <c r="C8103" s="4" t="s">
        <v>13</v>
      </c>
      <c r="D8103" s="4" t="s">
        <v>10</v>
      </c>
      <c r="E8103" s="4" t="s">
        <v>13</v>
      </c>
      <c r="F8103" s="4" t="s">
        <v>20</v>
      </c>
    </row>
    <row r="8104" spans="1:7">
      <c r="A8104" t="n">
        <v>64224</v>
      </c>
      <c r="B8104" s="10" t="n">
        <v>5</v>
      </c>
      <c r="C8104" s="7" t="n">
        <v>30</v>
      </c>
      <c r="D8104" s="7" t="n">
        <v>10225</v>
      </c>
      <c r="E8104" s="7" t="n">
        <v>1</v>
      </c>
      <c r="F8104" s="11" t="n">
        <f t="normal" ca="1">A8176</f>
        <v>0</v>
      </c>
    </row>
    <row r="8105" spans="1:7">
      <c r="A8105" t="s">
        <v>4</v>
      </c>
      <c r="B8105" s="4" t="s">
        <v>5</v>
      </c>
      <c r="C8105" s="4" t="s">
        <v>10</v>
      </c>
      <c r="D8105" s="4" t="s">
        <v>13</v>
      </c>
      <c r="E8105" s="4" t="s">
        <v>13</v>
      </c>
      <c r="F8105" s="4" t="s">
        <v>6</v>
      </c>
    </row>
    <row r="8106" spans="1:7">
      <c r="A8106" t="n">
        <v>64233</v>
      </c>
      <c r="B8106" s="22" t="n">
        <v>20</v>
      </c>
      <c r="C8106" s="7" t="n">
        <v>65534</v>
      </c>
      <c r="D8106" s="7" t="n">
        <v>3</v>
      </c>
      <c r="E8106" s="7" t="n">
        <v>10</v>
      </c>
      <c r="F8106" s="7" t="s">
        <v>201</v>
      </c>
    </row>
    <row r="8107" spans="1:7">
      <c r="A8107" t="s">
        <v>4</v>
      </c>
      <c r="B8107" s="4" t="s">
        <v>5</v>
      </c>
      <c r="C8107" s="4" t="s">
        <v>10</v>
      </c>
    </row>
    <row r="8108" spans="1:7">
      <c r="A8108" t="n">
        <v>64254</v>
      </c>
      <c r="B8108" s="35" t="n">
        <v>16</v>
      </c>
      <c r="C8108" s="7" t="n">
        <v>0</v>
      </c>
    </row>
    <row r="8109" spans="1:7">
      <c r="A8109" t="s">
        <v>4</v>
      </c>
      <c r="B8109" s="4" t="s">
        <v>5</v>
      </c>
      <c r="C8109" s="4" t="s">
        <v>13</v>
      </c>
      <c r="D8109" s="4" t="s">
        <v>9</v>
      </c>
    </row>
    <row r="8110" spans="1:7">
      <c r="A8110" t="n">
        <v>64257</v>
      </c>
      <c r="B8110" s="49" t="n">
        <v>74</v>
      </c>
      <c r="C8110" s="7" t="n">
        <v>48</v>
      </c>
      <c r="D8110" s="7" t="n">
        <v>64</v>
      </c>
    </row>
    <row r="8111" spans="1:7">
      <c r="A8111" t="s">
        <v>4</v>
      </c>
      <c r="B8111" s="4" t="s">
        <v>5</v>
      </c>
      <c r="C8111" s="4" t="s">
        <v>13</v>
      </c>
      <c r="D8111" s="4" t="s">
        <v>10</v>
      </c>
    </row>
    <row r="8112" spans="1:7">
      <c r="A8112" t="n">
        <v>64263</v>
      </c>
      <c r="B8112" s="27" t="n">
        <v>22</v>
      </c>
      <c r="C8112" s="7" t="n">
        <v>10</v>
      </c>
      <c r="D8112" s="7" t="n">
        <v>0</v>
      </c>
    </row>
    <row r="8113" spans="1:7">
      <c r="A8113" t="s">
        <v>4</v>
      </c>
      <c r="B8113" s="4" t="s">
        <v>5</v>
      </c>
      <c r="C8113" s="4" t="s">
        <v>13</v>
      </c>
      <c r="D8113" s="4" t="s">
        <v>10</v>
      </c>
      <c r="E8113" s="4" t="s">
        <v>13</v>
      </c>
      <c r="F8113" s="4" t="s">
        <v>13</v>
      </c>
      <c r="G8113" s="4" t="s">
        <v>20</v>
      </c>
    </row>
    <row r="8114" spans="1:7">
      <c r="A8114" t="n">
        <v>64267</v>
      </c>
      <c r="B8114" s="10" t="n">
        <v>5</v>
      </c>
      <c r="C8114" s="7" t="n">
        <v>30</v>
      </c>
      <c r="D8114" s="7" t="n">
        <v>10097</v>
      </c>
      <c r="E8114" s="7" t="n">
        <v>8</v>
      </c>
      <c r="F8114" s="7" t="n">
        <v>1</v>
      </c>
      <c r="G8114" s="11" t="n">
        <f t="normal" ca="1">A8146</f>
        <v>0</v>
      </c>
    </row>
    <row r="8115" spans="1:7">
      <c r="A8115" t="s">
        <v>4</v>
      </c>
      <c r="B8115" s="4" t="s">
        <v>5</v>
      </c>
      <c r="C8115" s="4" t="s">
        <v>13</v>
      </c>
      <c r="D8115" s="4" t="s">
        <v>10</v>
      </c>
      <c r="E8115" s="4" t="s">
        <v>6</v>
      </c>
    </row>
    <row r="8116" spans="1:7">
      <c r="A8116" t="n">
        <v>64277</v>
      </c>
      <c r="B8116" s="40" t="n">
        <v>51</v>
      </c>
      <c r="C8116" s="7" t="n">
        <v>4</v>
      </c>
      <c r="D8116" s="7" t="n">
        <v>65534</v>
      </c>
      <c r="E8116" s="7" t="s">
        <v>158</v>
      </c>
    </row>
    <row r="8117" spans="1:7">
      <c r="A8117" t="s">
        <v>4</v>
      </c>
      <c r="B8117" s="4" t="s">
        <v>5</v>
      </c>
      <c r="C8117" s="4" t="s">
        <v>10</v>
      </c>
    </row>
    <row r="8118" spans="1:7">
      <c r="A8118" t="n">
        <v>64290</v>
      </c>
      <c r="B8118" s="35" t="n">
        <v>16</v>
      </c>
      <c r="C8118" s="7" t="n">
        <v>0</v>
      </c>
    </row>
    <row r="8119" spans="1:7">
      <c r="A8119" t="s">
        <v>4</v>
      </c>
      <c r="B8119" s="4" t="s">
        <v>5</v>
      </c>
      <c r="C8119" s="4" t="s">
        <v>10</v>
      </c>
      <c r="D8119" s="4" t="s">
        <v>72</v>
      </c>
      <c r="E8119" s="4" t="s">
        <v>13</v>
      </c>
      <c r="F8119" s="4" t="s">
        <v>13</v>
      </c>
      <c r="G8119" s="4" t="s">
        <v>72</v>
      </c>
      <c r="H8119" s="4" t="s">
        <v>13</v>
      </c>
      <c r="I8119" s="4" t="s">
        <v>13</v>
      </c>
    </row>
    <row r="8120" spans="1:7">
      <c r="A8120" t="n">
        <v>64293</v>
      </c>
      <c r="B8120" s="52" t="n">
        <v>26</v>
      </c>
      <c r="C8120" s="7" t="n">
        <v>65534</v>
      </c>
      <c r="D8120" s="7" t="s">
        <v>512</v>
      </c>
      <c r="E8120" s="7" t="n">
        <v>2</v>
      </c>
      <c r="F8120" s="7" t="n">
        <v>3</v>
      </c>
      <c r="G8120" s="7" t="s">
        <v>513</v>
      </c>
      <c r="H8120" s="7" t="n">
        <v>2</v>
      </c>
      <c r="I8120" s="7" t="n">
        <v>0</v>
      </c>
    </row>
    <row r="8121" spans="1:7">
      <c r="A8121" t="s">
        <v>4</v>
      </c>
      <c r="B8121" s="4" t="s">
        <v>5</v>
      </c>
    </row>
    <row r="8122" spans="1:7">
      <c r="A8122" t="n">
        <v>64317</v>
      </c>
      <c r="B8122" s="53" t="n">
        <v>28</v>
      </c>
    </row>
    <row r="8123" spans="1:7">
      <c r="A8123" t="s">
        <v>4</v>
      </c>
      <c r="B8123" s="4" t="s">
        <v>5</v>
      </c>
      <c r="C8123" s="4" t="s">
        <v>13</v>
      </c>
      <c r="D8123" s="4" t="s">
        <v>10</v>
      </c>
      <c r="E8123" s="4" t="s">
        <v>6</v>
      </c>
    </row>
    <row r="8124" spans="1:7">
      <c r="A8124" t="n">
        <v>64318</v>
      </c>
      <c r="B8124" s="40" t="n">
        <v>51</v>
      </c>
      <c r="C8124" s="7" t="n">
        <v>4</v>
      </c>
      <c r="D8124" s="7" t="n">
        <v>0</v>
      </c>
      <c r="E8124" s="7" t="s">
        <v>339</v>
      </c>
    </row>
    <row r="8125" spans="1:7">
      <c r="A8125" t="s">
        <v>4</v>
      </c>
      <c r="B8125" s="4" t="s">
        <v>5</v>
      </c>
      <c r="C8125" s="4" t="s">
        <v>10</v>
      </c>
    </row>
    <row r="8126" spans="1:7">
      <c r="A8126" t="n">
        <v>64332</v>
      </c>
      <c r="B8126" s="35" t="n">
        <v>16</v>
      </c>
      <c r="C8126" s="7" t="n">
        <v>0</v>
      </c>
    </row>
    <row r="8127" spans="1:7">
      <c r="A8127" t="s">
        <v>4</v>
      </c>
      <c r="B8127" s="4" t="s">
        <v>5</v>
      </c>
      <c r="C8127" s="4" t="s">
        <v>10</v>
      </c>
      <c r="D8127" s="4" t="s">
        <v>72</v>
      </c>
      <c r="E8127" s="4" t="s">
        <v>13</v>
      </c>
      <c r="F8127" s="4" t="s">
        <v>13</v>
      </c>
      <c r="G8127" s="4" t="s">
        <v>72</v>
      </c>
      <c r="H8127" s="4" t="s">
        <v>13</v>
      </c>
      <c r="I8127" s="4" t="s">
        <v>13</v>
      </c>
    </row>
    <row r="8128" spans="1:7">
      <c r="A8128" t="n">
        <v>64335</v>
      </c>
      <c r="B8128" s="52" t="n">
        <v>26</v>
      </c>
      <c r="C8128" s="7" t="n">
        <v>0</v>
      </c>
      <c r="D8128" s="7" t="s">
        <v>514</v>
      </c>
      <c r="E8128" s="7" t="n">
        <v>2</v>
      </c>
      <c r="F8128" s="7" t="n">
        <v>3</v>
      </c>
      <c r="G8128" s="7" t="s">
        <v>515</v>
      </c>
      <c r="H8128" s="7" t="n">
        <v>2</v>
      </c>
      <c r="I8128" s="7" t="n">
        <v>0</v>
      </c>
    </row>
    <row r="8129" spans="1:9">
      <c r="A8129" t="s">
        <v>4</v>
      </c>
      <c r="B8129" s="4" t="s">
        <v>5</v>
      </c>
    </row>
    <row r="8130" spans="1:9">
      <c r="A8130" t="n">
        <v>64450</v>
      </c>
      <c r="B8130" s="53" t="n">
        <v>28</v>
      </c>
    </row>
    <row r="8131" spans="1:9">
      <c r="A8131" t="s">
        <v>4</v>
      </c>
      <c r="B8131" s="4" t="s">
        <v>5</v>
      </c>
      <c r="C8131" s="4" t="s">
        <v>13</v>
      </c>
      <c r="D8131" s="4" t="s">
        <v>10</v>
      </c>
      <c r="E8131" s="4" t="s">
        <v>22</v>
      </c>
      <c r="F8131" s="4" t="s">
        <v>10</v>
      </c>
      <c r="G8131" s="4" t="s">
        <v>9</v>
      </c>
      <c r="H8131" s="4" t="s">
        <v>9</v>
      </c>
      <c r="I8131" s="4" t="s">
        <v>10</v>
      </c>
      <c r="J8131" s="4" t="s">
        <v>10</v>
      </c>
      <c r="K8131" s="4" t="s">
        <v>9</v>
      </c>
      <c r="L8131" s="4" t="s">
        <v>9</v>
      </c>
      <c r="M8131" s="4" t="s">
        <v>9</v>
      </c>
      <c r="N8131" s="4" t="s">
        <v>9</v>
      </c>
      <c r="O8131" s="4" t="s">
        <v>6</v>
      </c>
    </row>
    <row r="8132" spans="1:9">
      <c r="A8132" t="n">
        <v>64451</v>
      </c>
      <c r="B8132" s="14" t="n">
        <v>50</v>
      </c>
      <c r="C8132" s="7" t="n">
        <v>0</v>
      </c>
      <c r="D8132" s="7" t="n">
        <v>10015</v>
      </c>
      <c r="E8132" s="7" t="n">
        <v>1</v>
      </c>
      <c r="F8132" s="7" t="n">
        <v>0</v>
      </c>
      <c r="G8132" s="7" t="n">
        <v>0</v>
      </c>
      <c r="H8132" s="7" t="n">
        <v>-1069547520</v>
      </c>
      <c r="I8132" s="7" t="n">
        <v>0</v>
      </c>
      <c r="J8132" s="7" t="n">
        <v>65533</v>
      </c>
      <c r="K8132" s="7" t="n">
        <v>0</v>
      </c>
      <c r="L8132" s="7" t="n">
        <v>0</v>
      </c>
      <c r="M8132" s="7" t="n">
        <v>0</v>
      </c>
      <c r="N8132" s="7" t="n">
        <v>0</v>
      </c>
      <c r="O8132" s="7" t="s">
        <v>12</v>
      </c>
    </row>
    <row r="8133" spans="1:9">
      <c r="A8133" t="s">
        <v>4</v>
      </c>
      <c r="B8133" s="4" t="s">
        <v>5</v>
      </c>
      <c r="C8133" s="4" t="s">
        <v>13</v>
      </c>
      <c r="D8133" s="4" t="s">
        <v>10</v>
      </c>
      <c r="E8133" s="4" t="s">
        <v>6</v>
      </c>
    </row>
    <row r="8134" spans="1:9">
      <c r="A8134" t="n">
        <v>64490</v>
      </c>
      <c r="B8134" s="40" t="n">
        <v>51</v>
      </c>
      <c r="C8134" s="7" t="n">
        <v>4</v>
      </c>
      <c r="D8134" s="7" t="n">
        <v>65534</v>
      </c>
      <c r="E8134" s="7" t="s">
        <v>158</v>
      </c>
    </row>
    <row r="8135" spans="1:9">
      <c r="A8135" t="s">
        <v>4</v>
      </c>
      <c r="B8135" s="4" t="s">
        <v>5</v>
      </c>
      <c r="C8135" s="4" t="s">
        <v>10</v>
      </c>
    </row>
    <row r="8136" spans="1:9">
      <c r="A8136" t="n">
        <v>64503</v>
      </c>
      <c r="B8136" s="35" t="n">
        <v>16</v>
      </c>
      <c r="C8136" s="7" t="n">
        <v>0</v>
      </c>
    </row>
    <row r="8137" spans="1:9">
      <c r="A8137" t="s">
        <v>4</v>
      </c>
      <c r="B8137" s="4" t="s">
        <v>5</v>
      </c>
      <c r="C8137" s="4" t="s">
        <v>10</v>
      </c>
      <c r="D8137" s="4" t="s">
        <v>72</v>
      </c>
      <c r="E8137" s="4" t="s">
        <v>13</v>
      </c>
      <c r="F8137" s="4" t="s">
        <v>13</v>
      </c>
    </row>
    <row r="8138" spans="1:9">
      <c r="A8138" t="n">
        <v>64506</v>
      </c>
      <c r="B8138" s="52" t="n">
        <v>26</v>
      </c>
      <c r="C8138" s="7" t="n">
        <v>65534</v>
      </c>
      <c r="D8138" s="7" t="s">
        <v>516</v>
      </c>
      <c r="E8138" s="7" t="n">
        <v>2</v>
      </c>
      <c r="F8138" s="7" t="n">
        <v>0</v>
      </c>
    </row>
    <row r="8139" spans="1:9">
      <c r="A8139" t="s">
        <v>4</v>
      </c>
      <c r="B8139" s="4" t="s">
        <v>5</v>
      </c>
    </row>
    <row r="8140" spans="1:9">
      <c r="A8140" t="n">
        <v>64516</v>
      </c>
      <c r="B8140" s="53" t="n">
        <v>28</v>
      </c>
    </row>
    <row r="8141" spans="1:9">
      <c r="A8141" t="s">
        <v>4</v>
      </c>
      <c r="B8141" s="4" t="s">
        <v>5</v>
      </c>
      <c r="C8141" s="4" t="s">
        <v>10</v>
      </c>
    </row>
    <row r="8142" spans="1:9">
      <c r="A8142" t="n">
        <v>64517</v>
      </c>
      <c r="B8142" s="12" t="n">
        <v>12</v>
      </c>
      <c r="C8142" s="7" t="n">
        <v>10097</v>
      </c>
    </row>
    <row r="8143" spans="1:9">
      <c r="A8143" t="s">
        <v>4</v>
      </c>
      <c r="B8143" s="4" t="s">
        <v>5</v>
      </c>
      <c r="C8143" s="4" t="s">
        <v>20</v>
      </c>
    </row>
    <row r="8144" spans="1:9">
      <c r="A8144" t="n">
        <v>64520</v>
      </c>
      <c r="B8144" s="17" t="n">
        <v>3</v>
      </c>
      <c r="C8144" s="11" t="n">
        <f t="normal" ca="1">A8174</f>
        <v>0</v>
      </c>
    </row>
    <row r="8145" spans="1:15">
      <c r="A8145" t="s">
        <v>4</v>
      </c>
      <c r="B8145" s="4" t="s">
        <v>5</v>
      </c>
      <c r="C8145" s="4" t="s">
        <v>13</v>
      </c>
      <c r="D8145" s="4" t="s">
        <v>10</v>
      </c>
      <c r="E8145" s="4" t="s">
        <v>22</v>
      </c>
      <c r="F8145" s="4" t="s">
        <v>10</v>
      </c>
      <c r="G8145" s="4" t="s">
        <v>9</v>
      </c>
      <c r="H8145" s="4" t="s">
        <v>9</v>
      </c>
      <c r="I8145" s="4" t="s">
        <v>10</v>
      </c>
      <c r="J8145" s="4" t="s">
        <v>10</v>
      </c>
      <c r="K8145" s="4" t="s">
        <v>9</v>
      </c>
      <c r="L8145" s="4" t="s">
        <v>9</v>
      </c>
      <c r="M8145" s="4" t="s">
        <v>9</v>
      </c>
      <c r="N8145" s="4" t="s">
        <v>9</v>
      </c>
      <c r="O8145" s="4" t="s">
        <v>6</v>
      </c>
    </row>
    <row r="8146" spans="1:15">
      <c r="A8146" t="n">
        <v>64525</v>
      </c>
      <c r="B8146" s="14" t="n">
        <v>50</v>
      </c>
      <c r="C8146" s="7" t="n">
        <v>0</v>
      </c>
      <c r="D8146" s="7" t="n">
        <v>10015</v>
      </c>
      <c r="E8146" s="7" t="n">
        <v>1</v>
      </c>
      <c r="F8146" s="7" t="n">
        <v>0</v>
      </c>
      <c r="G8146" s="7" t="n">
        <v>0</v>
      </c>
      <c r="H8146" s="7" t="n">
        <v>-1069547520</v>
      </c>
      <c r="I8146" s="7" t="n">
        <v>0</v>
      </c>
      <c r="J8146" s="7" t="n">
        <v>65533</v>
      </c>
      <c r="K8146" s="7" t="n">
        <v>0</v>
      </c>
      <c r="L8146" s="7" t="n">
        <v>0</v>
      </c>
      <c r="M8146" s="7" t="n">
        <v>0</v>
      </c>
      <c r="N8146" s="7" t="n">
        <v>0</v>
      </c>
      <c r="O8146" s="7" t="s">
        <v>12</v>
      </c>
    </row>
    <row r="8147" spans="1:15">
      <c r="A8147" t="s">
        <v>4</v>
      </c>
      <c r="B8147" s="4" t="s">
        <v>5</v>
      </c>
      <c r="C8147" s="4" t="s">
        <v>13</v>
      </c>
      <c r="D8147" s="4" t="s">
        <v>10</v>
      </c>
      <c r="E8147" s="4" t="s">
        <v>6</v>
      </c>
    </row>
    <row r="8148" spans="1:15">
      <c r="A8148" t="n">
        <v>64564</v>
      </c>
      <c r="B8148" s="40" t="n">
        <v>51</v>
      </c>
      <c r="C8148" s="7" t="n">
        <v>4</v>
      </c>
      <c r="D8148" s="7" t="n">
        <v>65534</v>
      </c>
      <c r="E8148" s="7" t="s">
        <v>158</v>
      </c>
    </row>
    <row r="8149" spans="1:15">
      <c r="A8149" t="s">
        <v>4</v>
      </c>
      <c r="B8149" s="4" t="s">
        <v>5</v>
      </c>
      <c r="C8149" s="4" t="s">
        <v>10</v>
      </c>
    </row>
    <row r="8150" spans="1:15">
      <c r="A8150" t="n">
        <v>64577</v>
      </c>
      <c r="B8150" s="35" t="n">
        <v>16</v>
      </c>
      <c r="C8150" s="7" t="n">
        <v>0</v>
      </c>
    </row>
    <row r="8151" spans="1:15">
      <c r="A8151" t="s">
        <v>4</v>
      </c>
      <c r="B8151" s="4" t="s">
        <v>5</v>
      </c>
      <c r="C8151" s="4" t="s">
        <v>10</v>
      </c>
      <c r="D8151" s="4" t="s">
        <v>72</v>
      </c>
      <c r="E8151" s="4" t="s">
        <v>13</v>
      </c>
      <c r="F8151" s="4" t="s">
        <v>13</v>
      </c>
    </row>
    <row r="8152" spans="1:15">
      <c r="A8152" t="n">
        <v>64580</v>
      </c>
      <c r="B8152" s="52" t="n">
        <v>26</v>
      </c>
      <c r="C8152" s="7" t="n">
        <v>65534</v>
      </c>
      <c r="D8152" s="7" t="s">
        <v>517</v>
      </c>
      <c r="E8152" s="7" t="n">
        <v>2</v>
      </c>
      <c r="F8152" s="7" t="n">
        <v>0</v>
      </c>
    </row>
    <row r="8153" spans="1:15">
      <c r="A8153" t="s">
        <v>4</v>
      </c>
      <c r="B8153" s="4" t="s">
        <v>5</v>
      </c>
    </row>
    <row r="8154" spans="1:15">
      <c r="A8154" t="n">
        <v>64600</v>
      </c>
      <c r="B8154" s="53" t="n">
        <v>28</v>
      </c>
    </row>
    <row r="8155" spans="1:15">
      <c r="A8155" t="s">
        <v>4</v>
      </c>
      <c r="B8155" s="4" t="s">
        <v>5</v>
      </c>
      <c r="C8155" s="4" t="s">
        <v>13</v>
      </c>
      <c r="D8155" s="4" t="s">
        <v>10</v>
      </c>
      <c r="E8155" s="4" t="s">
        <v>6</v>
      </c>
    </row>
    <row r="8156" spans="1:15">
      <c r="A8156" t="n">
        <v>64601</v>
      </c>
      <c r="B8156" s="40" t="n">
        <v>51</v>
      </c>
      <c r="C8156" s="7" t="n">
        <v>4</v>
      </c>
      <c r="D8156" s="7" t="n">
        <v>0</v>
      </c>
      <c r="E8156" s="7" t="s">
        <v>443</v>
      </c>
    </row>
    <row r="8157" spans="1:15">
      <c r="A8157" t="s">
        <v>4</v>
      </c>
      <c r="B8157" s="4" t="s">
        <v>5</v>
      </c>
      <c r="C8157" s="4" t="s">
        <v>10</v>
      </c>
    </row>
    <row r="8158" spans="1:15">
      <c r="A8158" t="n">
        <v>64614</v>
      </c>
      <c r="B8158" s="35" t="n">
        <v>16</v>
      </c>
      <c r="C8158" s="7" t="n">
        <v>0</v>
      </c>
    </row>
    <row r="8159" spans="1:15">
      <c r="A8159" t="s">
        <v>4</v>
      </c>
      <c r="B8159" s="4" t="s">
        <v>5</v>
      </c>
      <c r="C8159" s="4" t="s">
        <v>10</v>
      </c>
      <c r="D8159" s="4" t="s">
        <v>72</v>
      </c>
      <c r="E8159" s="4" t="s">
        <v>13</v>
      </c>
      <c r="F8159" s="4" t="s">
        <v>13</v>
      </c>
    </row>
    <row r="8160" spans="1:15">
      <c r="A8160" t="n">
        <v>64617</v>
      </c>
      <c r="B8160" s="52" t="n">
        <v>26</v>
      </c>
      <c r="C8160" s="7" t="n">
        <v>0</v>
      </c>
      <c r="D8160" s="7" t="s">
        <v>518</v>
      </c>
      <c r="E8160" s="7" t="n">
        <v>2</v>
      </c>
      <c r="F8160" s="7" t="n">
        <v>0</v>
      </c>
    </row>
    <row r="8161" spans="1:15">
      <c r="A8161" t="s">
        <v>4</v>
      </c>
      <c r="B8161" s="4" t="s">
        <v>5</v>
      </c>
    </row>
    <row r="8162" spans="1:15">
      <c r="A8162" t="n">
        <v>64698</v>
      </c>
      <c r="B8162" s="53" t="n">
        <v>28</v>
      </c>
    </row>
    <row r="8163" spans="1:15">
      <c r="A8163" t="s">
        <v>4</v>
      </c>
      <c r="B8163" s="4" t="s">
        <v>5</v>
      </c>
      <c r="C8163" s="4" t="s">
        <v>13</v>
      </c>
      <c r="D8163" s="4" t="s">
        <v>10</v>
      </c>
      <c r="E8163" s="4" t="s">
        <v>22</v>
      </c>
      <c r="F8163" s="4" t="s">
        <v>10</v>
      </c>
      <c r="G8163" s="4" t="s">
        <v>9</v>
      </c>
      <c r="H8163" s="4" t="s">
        <v>9</v>
      </c>
      <c r="I8163" s="4" t="s">
        <v>10</v>
      </c>
      <c r="J8163" s="4" t="s">
        <v>10</v>
      </c>
      <c r="K8163" s="4" t="s">
        <v>9</v>
      </c>
      <c r="L8163" s="4" t="s">
        <v>9</v>
      </c>
      <c r="M8163" s="4" t="s">
        <v>9</v>
      </c>
      <c r="N8163" s="4" t="s">
        <v>9</v>
      </c>
      <c r="O8163" s="4" t="s">
        <v>6</v>
      </c>
    </row>
    <row r="8164" spans="1:15">
      <c r="A8164" t="n">
        <v>64699</v>
      </c>
      <c r="B8164" s="14" t="n">
        <v>50</v>
      </c>
      <c r="C8164" s="7" t="n">
        <v>0</v>
      </c>
      <c r="D8164" s="7" t="n">
        <v>10015</v>
      </c>
      <c r="E8164" s="7" t="n">
        <v>1</v>
      </c>
      <c r="F8164" s="7" t="n">
        <v>0</v>
      </c>
      <c r="G8164" s="7" t="n">
        <v>0</v>
      </c>
      <c r="H8164" s="7" t="n">
        <v>-1069547520</v>
      </c>
      <c r="I8164" s="7" t="n">
        <v>0</v>
      </c>
      <c r="J8164" s="7" t="n">
        <v>65533</v>
      </c>
      <c r="K8164" s="7" t="n">
        <v>0</v>
      </c>
      <c r="L8164" s="7" t="n">
        <v>0</v>
      </c>
      <c r="M8164" s="7" t="n">
        <v>0</v>
      </c>
      <c r="N8164" s="7" t="n">
        <v>0</v>
      </c>
      <c r="O8164" s="7" t="s">
        <v>12</v>
      </c>
    </row>
    <row r="8165" spans="1:15">
      <c r="A8165" t="s">
        <v>4</v>
      </c>
      <c r="B8165" s="4" t="s">
        <v>5</v>
      </c>
      <c r="C8165" s="4" t="s">
        <v>13</v>
      </c>
      <c r="D8165" s="4" t="s">
        <v>10</v>
      </c>
      <c r="E8165" s="4" t="s">
        <v>6</v>
      </c>
    </row>
    <row r="8166" spans="1:15">
      <c r="A8166" t="n">
        <v>64738</v>
      </c>
      <c r="B8166" s="40" t="n">
        <v>51</v>
      </c>
      <c r="C8166" s="7" t="n">
        <v>4</v>
      </c>
      <c r="D8166" s="7" t="n">
        <v>65534</v>
      </c>
      <c r="E8166" s="7" t="s">
        <v>158</v>
      </c>
    </row>
    <row r="8167" spans="1:15">
      <c r="A8167" t="s">
        <v>4</v>
      </c>
      <c r="B8167" s="4" t="s">
        <v>5</v>
      </c>
      <c r="C8167" s="4" t="s">
        <v>10</v>
      </c>
    </row>
    <row r="8168" spans="1:15">
      <c r="A8168" t="n">
        <v>64751</v>
      </c>
      <c r="B8168" s="35" t="n">
        <v>16</v>
      </c>
      <c r="C8168" s="7" t="n">
        <v>0</v>
      </c>
    </row>
    <row r="8169" spans="1:15">
      <c r="A8169" t="s">
        <v>4</v>
      </c>
      <c r="B8169" s="4" t="s">
        <v>5</v>
      </c>
      <c r="C8169" s="4" t="s">
        <v>10</v>
      </c>
      <c r="D8169" s="4" t="s">
        <v>72</v>
      </c>
      <c r="E8169" s="4" t="s">
        <v>13</v>
      </c>
      <c r="F8169" s="4" t="s">
        <v>13</v>
      </c>
    </row>
    <row r="8170" spans="1:15">
      <c r="A8170" t="n">
        <v>64754</v>
      </c>
      <c r="B8170" s="52" t="n">
        <v>26</v>
      </c>
      <c r="C8170" s="7" t="n">
        <v>65534</v>
      </c>
      <c r="D8170" s="7" t="s">
        <v>516</v>
      </c>
      <c r="E8170" s="7" t="n">
        <v>2</v>
      </c>
      <c r="F8170" s="7" t="n">
        <v>0</v>
      </c>
    </row>
    <row r="8171" spans="1:15">
      <c r="A8171" t="s">
        <v>4</v>
      </c>
      <c r="B8171" s="4" t="s">
        <v>5</v>
      </c>
    </row>
    <row r="8172" spans="1:15">
      <c r="A8172" t="n">
        <v>64764</v>
      </c>
      <c r="B8172" s="53" t="n">
        <v>28</v>
      </c>
    </row>
    <row r="8173" spans="1:15">
      <c r="A8173" t="s">
        <v>4</v>
      </c>
      <c r="B8173" s="4" t="s">
        <v>5</v>
      </c>
      <c r="C8173" s="4" t="s">
        <v>20</v>
      </c>
    </row>
    <row r="8174" spans="1:15">
      <c r="A8174" t="n">
        <v>64765</v>
      </c>
      <c r="B8174" s="17" t="n">
        <v>3</v>
      </c>
      <c r="C8174" s="11" t="n">
        <f t="normal" ca="1">A8734</f>
        <v>0</v>
      </c>
    </row>
    <row r="8175" spans="1:15">
      <c r="A8175" t="s">
        <v>4</v>
      </c>
      <c r="B8175" s="4" t="s">
        <v>5</v>
      </c>
      <c r="C8175" s="4" t="s">
        <v>13</v>
      </c>
      <c r="D8175" s="4" t="s">
        <v>10</v>
      </c>
      <c r="E8175" s="4" t="s">
        <v>13</v>
      </c>
      <c r="F8175" s="4" t="s">
        <v>20</v>
      </c>
    </row>
    <row r="8176" spans="1:15">
      <c r="A8176" t="n">
        <v>64770</v>
      </c>
      <c r="B8176" s="10" t="n">
        <v>5</v>
      </c>
      <c r="C8176" s="7" t="n">
        <v>30</v>
      </c>
      <c r="D8176" s="7" t="n">
        <v>9724</v>
      </c>
      <c r="E8176" s="7" t="n">
        <v>1</v>
      </c>
      <c r="F8176" s="11" t="n">
        <f t="normal" ca="1">A8196</f>
        <v>0</v>
      </c>
    </row>
    <row r="8177" spans="1:15">
      <c r="A8177" t="s">
        <v>4</v>
      </c>
      <c r="B8177" s="4" t="s">
        <v>5</v>
      </c>
      <c r="C8177" s="4" t="s">
        <v>10</v>
      </c>
      <c r="D8177" s="4" t="s">
        <v>13</v>
      </c>
      <c r="E8177" s="4" t="s">
        <v>13</v>
      </c>
      <c r="F8177" s="4" t="s">
        <v>6</v>
      </c>
    </row>
    <row r="8178" spans="1:15">
      <c r="A8178" t="n">
        <v>64779</v>
      </c>
      <c r="B8178" s="22" t="n">
        <v>20</v>
      </c>
      <c r="C8178" s="7" t="n">
        <v>65534</v>
      </c>
      <c r="D8178" s="7" t="n">
        <v>3</v>
      </c>
      <c r="E8178" s="7" t="n">
        <v>10</v>
      </c>
      <c r="F8178" s="7" t="s">
        <v>201</v>
      </c>
    </row>
    <row r="8179" spans="1:15">
      <c r="A8179" t="s">
        <v>4</v>
      </c>
      <c r="B8179" s="4" t="s">
        <v>5</v>
      </c>
      <c r="C8179" s="4" t="s">
        <v>10</v>
      </c>
    </row>
    <row r="8180" spans="1:15">
      <c r="A8180" t="n">
        <v>64800</v>
      </c>
      <c r="B8180" s="35" t="n">
        <v>16</v>
      </c>
      <c r="C8180" s="7" t="n">
        <v>0</v>
      </c>
    </row>
    <row r="8181" spans="1:15">
      <c r="A8181" t="s">
        <v>4</v>
      </c>
      <c r="B8181" s="4" t="s">
        <v>5</v>
      </c>
      <c r="C8181" s="4" t="s">
        <v>13</v>
      </c>
      <c r="D8181" s="4" t="s">
        <v>9</v>
      </c>
    </row>
    <row r="8182" spans="1:15">
      <c r="A8182" t="n">
        <v>64803</v>
      </c>
      <c r="B8182" s="49" t="n">
        <v>74</v>
      </c>
      <c r="C8182" s="7" t="n">
        <v>48</v>
      </c>
      <c r="D8182" s="7" t="n">
        <v>64</v>
      </c>
    </row>
    <row r="8183" spans="1:15">
      <c r="A8183" t="s">
        <v>4</v>
      </c>
      <c r="B8183" s="4" t="s">
        <v>5</v>
      </c>
      <c r="C8183" s="4" t="s">
        <v>13</v>
      </c>
      <c r="D8183" s="4" t="s">
        <v>10</v>
      </c>
    </row>
    <row r="8184" spans="1:15">
      <c r="A8184" t="n">
        <v>64809</v>
      </c>
      <c r="B8184" s="27" t="n">
        <v>22</v>
      </c>
      <c r="C8184" s="7" t="n">
        <v>10</v>
      </c>
      <c r="D8184" s="7" t="n">
        <v>0</v>
      </c>
    </row>
    <row r="8185" spans="1:15">
      <c r="A8185" t="s">
        <v>4</v>
      </c>
      <c r="B8185" s="4" t="s">
        <v>5</v>
      </c>
      <c r="C8185" s="4" t="s">
        <v>13</v>
      </c>
      <c r="D8185" s="4" t="s">
        <v>10</v>
      </c>
      <c r="E8185" s="4" t="s">
        <v>6</v>
      </c>
    </row>
    <row r="8186" spans="1:15">
      <c r="A8186" t="n">
        <v>64813</v>
      </c>
      <c r="B8186" s="40" t="n">
        <v>51</v>
      </c>
      <c r="C8186" s="7" t="n">
        <v>4</v>
      </c>
      <c r="D8186" s="7" t="n">
        <v>65534</v>
      </c>
      <c r="E8186" s="7" t="s">
        <v>158</v>
      </c>
    </row>
    <row r="8187" spans="1:15">
      <c r="A8187" t="s">
        <v>4</v>
      </c>
      <c r="B8187" s="4" t="s">
        <v>5</v>
      </c>
      <c r="C8187" s="4" t="s">
        <v>10</v>
      </c>
    </row>
    <row r="8188" spans="1:15">
      <c r="A8188" t="n">
        <v>64826</v>
      </c>
      <c r="B8188" s="35" t="n">
        <v>16</v>
      </c>
      <c r="C8188" s="7" t="n">
        <v>0</v>
      </c>
    </row>
    <row r="8189" spans="1:15">
      <c r="A8189" t="s">
        <v>4</v>
      </c>
      <c r="B8189" s="4" t="s">
        <v>5</v>
      </c>
      <c r="C8189" s="4" t="s">
        <v>10</v>
      </c>
      <c r="D8189" s="4" t="s">
        <v>72</v>
      </c>
      <c r="E8189" s="4" t="s">
        <v>13</v>
      </c>
      <c r="F8189" s="4" t="s">
        <v>13</v>
      </c>
    </row>
    <row r="8190" spans="1:15">
      <c r="A8190" t="n">
        <v>64829</v>
      </c>
      <c r="B8190" s="52" t="n">
        <v>26</v>
      </c>
      <c r="C8190" s="7" t="n">
        <v>65534</v>
      </c>
      <c r="D8190" s="7" t="s">
        <v>519</v>
      </c>
      <c r="E8190" s="7" t="n">
        <v>2</v>
      </c>
      <c r="F8190" s="7" t="n">
        <v>0</v>
      </c>
    </row>
    <row r="8191" spans="1:15">
      <c r="A8191" t="s">
        <v>4</v>
      </c>
      <c r="B8191" s="4" t="s">
        <v>5</v>
      </c>
    </row>
    <row r="8192" spans="1:15">
      <c r="A8192" t="n">
        <v>64840</v>
      </c>
      <c r="B8192" s="53" t="n">
        <v>28</v>
      </c>
    </row>
    <row r="8193" spans="1:6">
      <c r="A8193" t="s">
        <v>4</v>
      </c>
      <c r="B8193" s="4" t="s">
        <v>5</v>
      </c>
      <c r="C8193" s="4" t="s">
        <v>20</v>
      </c>
    </row>
    <row r="8194" spans="1:6">
      <c r="A8194" t="n">
        <v>64841</v>
      </c>
      <c r="B8194" s="17" t="n">
        <v>3</v>
      </c>
      <c r="C8194" s="11" t="n">
        <f t="normal" ca="1">A8734</f>
        <v>0</v>
      </c>
    </row>
    <row r="8195" spans="1:6">
      <c r="A8195" t="s">
        <v>4</v>
      </c>
      <c r="B8195" s="4" t="s">
        <v>5</v>
      </c>
      <c r="C8195" s="4" t="s">
        <v>13</v>
      </c>
      <c r="D8195" s="4" t="s">
        <v>10</v>
      </c>
      <c r="E8195" s="4" t="s">
        <v>13</v>
      </c>
      <c r="F8195" s="4" t="s">
        <v>20</v>
      </c>
    </row>
    <row r="8196" spans="1:6">
      <c r="A8196" t="n">
        <v>64846</v>
      </c>
      <c r="B8196" s="10" t="n">
        <v>5</v>
      </c>
      <c r="C8196" s="7" t="n">
        <v>30</v>
      </c>
      <c r="D8196" s="7" t="n">
        <v>9721</v>
      </c>
      <c r="E8196" s="7" t="n">
        <v>1</v>
      </c>
      <c r="F8196" s="11" t="n">
        <f t="normal" ca="1">A8280</f>
        <v>0</v>
      </c>
    </row>
    <row r="8197" spans="1:6">
      <c r="A8197" t="s">
        <v>4</v>
      </c>
      <c r="B8197" s="4" t="s">
        <v>5</v>
      </c>
      <c r="C8197" s="4" t="s">
        <v>13</v>
      </c>
      <c r="D8197" s="4" t="s">
        <v>10</v>
      </c>
      <c r="E8197" s="4" t="s">
        <v>13</v>
      </c>
      <c r="F8197" s="4" t="s">
        <v>13</v>
      </c>
      <c r="G8197" s="4" t="s">
        <v>20</v>
      </c>
    </row>
    <row r="8198" spans="1:6">
      <c r="A8198" t="n">
        <v>64855</v>
      </c>
      <c r="B8198" s="10" t="n">
        <v>5</v>
      </c>
      <c r="C8198" s="7" t="n">
        <v>30</v>
      </c>
      <c r="D8198" s="7" t="n">
        <v>9443</v>
      </c>
      <c r="E8198" s="7" t="n">
        <v>8</v>
      </c>
      <c r="F8198" s="7" t="n">
        <v>1</v>
      </c>
      <c r="G8198" s="11" t="n">
        <f t="normal" ca="1">A8256</f>
        <v>0</v>
      </c>
    </row>
    <row r="8199" spans="1:6">
      <c r="A8199" t="s">
        <v>4</v>
      </c>
      <c r="B8199" s="4" t="s">
        <v>5</v>
      </c>
      <c r="C8199" s="4" t="s">
        <v>10</v>
      </c>
      <c r="D8199" s="4" t="s">
        <v>13</v>
      </c>
      <c r="E8199" s="4" t="s">
        <v>13</v>
      </c>
      <c r="F8199" s="4" t="s">
        <v>6</v>
      </c>
    </row>
    <row r="8200" spans="1:6">
      <c r="A8200" t="n">
        <v>64865</v>
      </c>
      <c r="B8200" s="22" t="n">
        <v>20</v>
      </c>
      <c r="C8200" s="7" t="n">
        <v>65534</v>
      </c>
      <c r="D8200" s="7" t="n">
        <v>3</v>
      </c>
      <c r="E8200" s="7" t="n">
        <v>10</v>
      </c>
      <c r="F8200" s="7" t="s">
        <v>201</v>
      </c>
    </row>
    <row r="8201" spans="1:6">
      <c r="A8201" t="s">
        <v>4</v>
      </c>
      <c r="B8201" s="4" t="s">
        <v>5</v>
      </c>
      <c r="C8201" s="4" t="s">
        <v>10</v>
      </c>
    </row>
    <row r="8202" spans="1:6">
      <c r="A8202" t="n">
        <v>64886</v>
      </c>
      <c r="B8202" s="35" t="n">
        <v>16</v>
      </c>
      <c r="C8202" s="7" t="n">
        <v>0</v>
      </c>
    </row>
    <row r="8203" spans="1:6">
      <c r="A8203" t="s">
        <v>4</v>
      </c>
      <c r="B8203" s="4" t="s">
        <v>5</v>
      </c>
      <c r="C8203" s="4" t="s">
        <v>13</v>
      </c>
      <c r="D8203" s="4" t="s">
        <v>9</v>
      </c>
    </row>
    <row r="8204" spans="1:6">
      <c r="A8204" t="n">
        <v>64889</v>
      </c>
      <c r="B8204" s="49" t="n">
        <v>74</v>
      </c>
      <c r="C8204" s="7" t="n">
        <v>48</v>
      </c>
      <c r="D8204" s="7" t="n">
        <v>1088</v>
      </c>
    </row>
    <row r="8205" spans="1:6">
      <c r="A8205" t="s">
        <v>4</v>
      </c>
      <c r="B8205" s="4" t="s">
        <v>5</v>
      </c>
      <c r="C8205" s="4" t="s">
        <v>13</v>
      </c>
      <c r="D8205" s="4" t="s">
        <v>10</v>
      </c>
    </row>
    <row r="8206" spans="1:6">
      <c r="A8206" t="n">
        <v>64895</v>
      </c>
      <c r="B8206" s="27" t="n">
        <v>22</v>
      </c>
      <c r="C8206" s="7" t="n">
        <v>10</v>
      </c>
      <c r="D8206" s="7" t="n">
        <v>0</v>
      </c>
    </row>
    <row r="8207" spans="1:6">
      <c r="A8207" t="s">
        <v>4</v>
      </c>
      <c r="B8207" s="4" t="s">
        <v>5</v>
      </c>
      <c r="C8207" s="4" t="s">
        <v>13</v>
      </c>
      <c r="D8207" s="4" t="s">
        <v>10</v>
      </c>
      <c r="E8207" s="4" t="s">
        <v>22</v>
      </c>
      <c r="F8207" s="4" t="s">
        <v>10</v>
      </c>
      <c r="G8207" s="4" t="s">
        <v>9</v>
      </c>
      <c r="H8207" s="4" t="s">
        <v>9</v>
      </c>
      <c r="I8207" s="4" t="s">
        <v>10</v>
      </c>
      <c r="J8207" s="4" t="s">
        <v>10</v>
      </c>
      <c r="K8207" s="4" t="s">
        <v>9</v>
      </c>
      <c r="L8207" s="4" t="s">
        <v>9</v>
      </c>
      <c r="M8207" s="4" t="s">
        <v>9</v>
      </c>
      <c r="N8207" s="4" t="s">
        <v>9</v>
      </c>
      <c r="O8207" s="4" t="s">
        <v>6</v>
      </c>
    </row>
    <row r="8208" spans="1:6">
      <c r="A8208" t="n">
        <v>64899</v>
      </c>
      <c r="B8208" s="14" t="n">
        <v>50</v>
      </c>
      <c r="C8208" s="7" t="n">
        <v>0</v>
      </c>
      <c r="D8208" s="7" t="n">
        <v>10016</v>
      </c>
      <c r="E8208" s="7" t="n">
        <v>1</v>
      </c>
      <c r="F8208" s="7" t="n">
        <v>0</v>
      </c>
      <c r="G8208" s="7" t="n">
        <v>0</v>
      </c>
      <c r="H8208" s="7" t="n">
        <v>-1069547520</v>
      </c>
      <c r="I8208" s="7" t="n">
        <v>0</v>
      </c>
      <c r="J8208" s="7" t="n">
        <v>65533</v>
      </c>
      <c r="K8208" s="7" t="n">
        <v>0</v>
      </c>
      <c r="L8208" s="7" t="n">
        <v>0</v>
      </c>
      <c r="M8208" s="7" t="n">
        <v>0</v>
      </c>
      <c r="N8208" s="7" t="n">
        <v>0</v>
      </c>
      <c r="O8208" s="7" t="s">
        <v>12</v>
      </c>
    </row>
    <row r="8209" spans="1:15">
      <c r="A8209" t="s">
        <v>4</v>
      </c>
      <c r="B8209" s="4" t="s">
        <v>5</v>
      </c>
      <c r="C8209" s="4" t="s">
        <v>13</v>
      </c>
      <c r="D8209" s="4" t="s">
        <v>10</v>
      </c>
      <c r="E8209" s="4" t="s">
        <v>6</v>
      </c>
    </row>
    <row r="8210" spans="1:15">
      <c r="A8210" t="n">
        <v>64938</v>
      </c>
      <c r="B8210" s="40" t="n">
        <v>51</v>
      </c>
      <c r="C8210" s="7" t="n">
        <v>4</v>
      </c>
      <c r="D8210" s="7" t="n">
        <v>65534</v>
      </c>
      <c r="E8210" s="7" t="s">
        <v>158</v>
      </c>
    </row>
    <row r="8211" spans="1:15">
      <c r="A8211" t="s">
        <v>4</v>
      </c>
      <c r="B8211" s="4" t="s">
        <v>5</v>
      </c>
      <c r="C8211" s="4" t="s">
        <v>10</v>
      </c>
    </row>
    <row r="8212" spans="1:15">
      <c r="A8212" t="n">
        <v>64951</v>
      </c>
      <c r="B8212" s="35" t="n">
        <v>16</v>
      </c>
      <c r="C8212" s="7" t="n">
        <v>0</v>
      </c>
    </row>
    <row r="8213" spans="1:15">
      <c r="A8213" t="s">
        <v>4</v>
      </c>
      <c r="B8213" s="4" t="s">
        <v>5</v>
      </c>
      <c r="C8213" s="4" t="s">
        <v>10</v>
      </c>
      <c r="D8213" s="4" t="s">
        <v>72</v>
      </c>
      <c r="E8213" s="4" t="s">
        <v>13</v>
      </c>
      <c r="F8213" s="4" t="s">
        <v>13</v>
      </c>
    </row>
    <row r="8214" spans="1:15">
      <c r="A8214" t="n">
        <v>64954</v>
      </c>
      <c r="B8214" s="52" t="n">
        <v>26</v>
      </c>
      <c r="C8214" s="7" t="n">
        <v>65534</v>
      </c>
      <c r="D8214" s="7" t="s">
        <v>520</v>
      </c>
      <c r="E8214" s="7" t="n">
        <v>2</v>
      </c>
      <c r="F8214" s="7" t="n">
        <v>0</v>
      </c>
    </row>
    <row r="8215" spans="1:15">
      <c r="A8215" t="s">
        <v>4</v>
      </c>
      <c r="B8215" s="4" t="s">
        <v>5</v>
      </c>
    </row>
    <row r="8216" spans="1:15">
      <c r="A8216" t="n">
        <v>64980</v>
      </c>
      <c r="B8216" s="53" t="n">
        <v>28</v>
      </c>
    </row>
    <row r="8217" spans="1:15">
      <c r="A8217" t="s">
        <v>4</v>
      </c>
      <c r="B8217" s="4" t="s">
        <v>5</v>
      </c>
      <c r="C8217" s="4" t="s">
        <v>10</v>
      </c>
      <c r="D8217" s="4" t="s">
        <v>10</v>
      </c>
      <c r="E8217" s="4" t="s">
        <v>10</v>
      </c>
    </row>
    <row r="8218" spans="1:15">
      <c r="A8218" t="n">
        <v>64981</v>
      </c>
      <c r="B8218" s="57" t="n">
        <v>61</v>
      </c>
      <c r="C8218" s="7" t="n">
        <v>5703</v>
      </c>
      <c r="D8218" s="7" t="n">
        <v>5705</v>
      </c>
      <c r="E8218" s="7" t="n">
        <v>1000</v>
      </c>
    </row>
    <row r="8219" spans="1:15">
      <c r="A8219" t="s">
        <v>4</v>
      </c>
      <c r="B8219" s="4" t="s">
        <v>5</v>
      </c>
      <c r="C8219" s="4" t="s">
        <v>13</v>
      </c>
      <c r="D8219" s="4" t="s">
        <v>10</v>
      </c>
      <c r="E8219" s="4" t="s">
        <v>6</v>
      </c>
    </row>
    <row r="8220" spans="1:15">
      <c r="A8220" t="n">
        <v>64988</v>
      </c>
      <c r="B8220" s="40" t="n">
        <v>51</v>
      </c>
      <c r="C8220" s="7" t="n">
        <v>4</v>
      </c>
      <c r="D8220" s="7" t="n">
        <v>5703</v>
      </c>
      <c r="E8220" s="7" t="s">
        <v>521</v>
      </c>
    </row>
    <row r="8221" spans="1:15">
      <c r="A8221" t="s">
        <v>4</v>
      </c>
      <c r="B8221" s="4" t="s">
        <v>5</v>
      </c>
      <c r="C8221" s="4" t="s">
        <v>10</v>
      </c>
    </row>
    <row r="8222" spans="1:15">
      <c r="A8222" t="n">
        <v>65002</v>
      </c>
      <c r="B8222" s="35" t="n">
        <v>16</v>
      </c>
      <c r="C8222" s="7" t="n">
        <v>0</v>
      </c>
    </row>
    <row r="8223" spans="1:15">
      <c r="A8223" t="s">
        <v>4</v>
      </c>
      <c r="B8223" s="4" t="s">
        <v>5</v>
      </c>
      <c r="C8223" s="4" t="s">
        <v>10</v>
      </c>
      <c r="D8223" s="4" t="s">
        <v>72</v>
      </c>
      <c r="E8223" s="4" t="s">
        <v>13</v>
      </c>
      <c r="F8223" s="4" t="s">
        <v>13</v>
      </c>
      <c r="G8223" s="4" t="s">
        <v>72</v>
      </c>
      <c r="H8223" s="4" t="s">
        <v>13</v>
      </c>
      <c r="I8223" s="4" t="s">
        <v>13</v>
      </c>
    </row>
    <row r="8224" spans="1:15">
      <c r="A8224" t="n">
        <v>65005</v>
      </c>
      <c r="B8224" s="52" t="n">
        <v>26</v>
      </c>
      <c r="C8224" s="7" t="n">
        <v>5703</v>
      </c>
      <c r="D8224" s="7" t="s">
        <v>522</v>
      </c>
      <c r="E8224" s="7" t="n">
        <v>2</v>
      </c>
      <c r="F8224" s="7" t="n">
        <v>3</v>
      </c>
      <c r="G8224" s="7" t="s">
        <v>523</v>
      </c>
      <c r="H8224" s="7" t="n">
        <v>2</v>
      </c>
      <c r="I8224" s="7" t="n">
        <v>0</v>
      </c>
    </row>
    <row r="8225" spans="1:9">
      <c r="A8225" t="s">
        <v>4</v>
      </c>
      <c r="B8225" s="4" t="s">
        <v>5</v>
      </c>
    </row>
    <row r="8226" spans="1:9">
      <c r="A8226" t="n">
        <v>65224</v>
      </c>
      <c r="B8226" s="53" t="n">
        <v>28</v>
      </c>
    </row>
    <row r="8227" spans="1:9">
      <c r="A8227" t="s">
        <v>4</v>
      </c>
      <c r="B8227" s="4" t="s">
        <v>5</v>
      </c>
      <c r="C8227" s="4" t="s">
        <v>10</v>
      </c>
      <c r="D8227" s="4" t="s">
        <v>13</v>
      </c>
      <c r="E8227" s="4" t="s">
        <v>22</v>
      </c>
      <c r="F8227" s="4" t="s">
        <v>10</v>
      </c>
    </row>
    <row r="8228" spans="1:9">
      <c r="A8228" t="n">
        <v>65225</v>
      </c>
      <c r="B8228" s="58" t="n">
        <v>59</v>
      </c>
      <c r="C8228" s="7" t="n">
        <v>65534</v>
      </c>
      <c r="D8228" s="7" t="n">
        <v>12</v>
      </c>
      <c r="E8228" s="7" t="n">
        <v>0.150000005960464</v>
      </c>
      <c r="F8228" s="7" t="n">
        <v>0</v>
      </c>
    </row>
    <row r="8229" spans="1:9">
      <c r="A8229" t="s">
        <v>4</v>
      </c>
      <c r="B8229" s="4" t="s">
        <v>5</v>
      </c>
      <c r="C8229" s="4" t="s">
        <v>10</v>
      </c>
    </row>
    <row r="8230" spans="1:9">
      <c r="A8230" t="n">
        <v>65235</v>
      </c>
      <c r="B8230" s="35" t="n">
        <v>16</v>
      </c>
      <c r="C8230" s="7" t="n">
        <v>1300</v>
      </c>
    </row>
    <row r="8231" spans="1:9">
      <c r="A8231" t="s">
        <v>4</v>
      </c>
      <c r="B8231" s="4" t="s">
        <v>5</v>
      </c>
      <c r="C8231" s="4" t="s">
        <v>13</v>
      </c>
      <c r="D8231" s="4" t="s">
        <v>10</v>
      </c>
      <c r="E8231" s="4" t="s">
        <v>22</v>
      </c>
      <c r="F8231" s="4" t="s">
        <v>10</v>
      </c>
      <c r="G8231" s="4" t="s">
        <v>9</v>
      </c>
      <c r="H8231" s="4" t="s">
        <v>9</v>
      </c>
      <c r="I8231" s="4" t="s">
        <v>10</v>
      </c>
      <c r="J8231" s="4" t="s">
        <v>10</v>
      </c>
      <c r="K8231" s="4" t="s">
        <v>9</v>
      </c>
      <c r="L8231" s="4" t="s">
        <v>9</v>
      </c>
      <c r="M8231" s="4" t="s">
        <v>9</v>
      </c>
      <c r="N8231" s="4" t="s">
        <v>9</v>
      </c>
      <c r="O8231" s="4" t="s">
        <v>6</v>
      </c>
    </row>
    <row r="8232" spans="1:9">
      <c r="A8232" t="n">
        <v>65238</v>
      </c>
      <c r="B8232" s="14" t="n">
        <v>50</v>
      </c>
      <c r="C8232" s="7" t="n">
        <v>0</v>
      </c>
      <c r="D8232" s="7" t="n">
        <v>10016</v>
      </c>
      <c r="E8232" s="7" t="n">
        <v>1</v>
      </c>
      <c r="F8232" s="7" t="n">
        <v>0</v>
      </c>
      <c r="G8232" s="7" t="n">
        <v>0</v>
      </c>
      <c r="H8232" s="7" t="n">
        <v>-1069547520</v>
      </c>
      <c r="I8232" s="7" t="n">
        <v>0</v>
      </c>
      <c r="J8232" s="7" t="n">
        <v>65533</v>
      </c>
      <c r="K8232" s="7" t="n">
        <v>0</v>
      </c>
      <c r="L8232" s="7" t="n">
        <v>0</v>
      </c>
      <c r="M8232" s="7" t="n">
        <v>0</v>
      </c>
      <c r="N8232" s="7" t="n">
        <v>0</v>
      </c>
      <c r="O8232" s="7" t="s">
        <v>12</v>
      </c>
    </row>
    <row r="8233" spans="1:9">
      <c r="A8233" t="s">
        <v>4</v>
      </c>
      <c r="B8233" s="4" t="s">
        <v>5</v>
      </c>
      <c r="C8233" s="4" t="s">
        <v>13</v>
      </c>
      <c r="D8233" s="4" t="s">
        <v>10</v>
      </c>
      <c r="E8233" s="4" t="s">
        <v>6</v>
      </c>
    </row>
    <row r="8234" spans="1:9">
      <c r="A8234" t="n">
        <v>65277</v>
      </c>
      <c r="B8234" s="40" t="n">
        <v>51</v>
      </c>
      <c r="C8234" s="7" t="n">
        <v>4</v>
      </c>
      <c r="D8234" s="7" t="n">
        <v>65534</v>
      </c>
      <c r="E8234" s="7" t="s">
        <v>158</v>
      </c>
    </row>
    <row r="8235" spans="1:9">
      <c r="A8235" t="s">
        <v>4</v>
      </c>
      <c r="B8235" s="4" t="s">
        <v>5</v>
      </c>
      <c r="C8235" s="4" t="s">
        <v>10</v>
      </c>
    </row>
    <row r="8236" spans="1:9">
      <c r="A8236" t="n">
        <v>65290</v>
      </c>
      <c r="B8236" s="35" t="n">
        <v>16</v>
      </c>
      <c r="C8236" s="7" t="n">
        <v>0</v>
      </c>
    </row>
    <row r="8237" spans="1:9">
      <c r="A8237" t="s">
        <v>4</v>
      </c>
      <c r="B8237" s="4" t="s">
        <v>5</v>
      </c>
      <c r="C8237" s="4" t="s">
        <v>10</v>
      </c>
      <c r="D8237" s="4" t="s">
        <v>72</v>
      </c>
      <c r="E8237" s="4" t="s">
        <v>13</v>
      </c>
      <c r="F8237" s="4" t="s">
        <v>13</v>
      </c>
    </row>
    <row r="8238" spans="1:9">
      <c r="A8238" t="n">
        <v>65293</v>
      </c>
      <c r="B8238" s="52" t="n">
        <v>26</v>
      </c>
      <c r="C8238" s="7" t="n">
        <v>65534</v>
      </c>
      <c r="D8238" s="7" t="s">
        <v>524</v>
      </c>
      <c r="E8238" s="7" t="n">
        <v>2</v>
      </c>
      <c r="F8238" s="7" t="n">
        <v>0</v>
      </c>
    </row>
    <row r="8239" spans="1:9">
      <c r="A8239" t="s">
        <v>4</v>
      </c>
      <c r="B8239" s="4" t="s">
        <v>5</v>
      </c>
    </row>
    <row r="8240" spans="1:9">
      <c r="A8240" t="n">
        <v>65307</v>
      </c>
      <c r="B8240" s="53" t="n">
        <v>28</v>
      </c>
    </row>
    <row r="8241" spans="1:15">
      <c r="A8241" t="s">
        <v>4</v>
      </c>
      <c r="B8241" s="4" t="s">
        <v>5</v>
      </c>
      <c r="C8241" s="4" t="s">
        <v>13</v>
      </c>
      <c r="D8241" s="4" t="s">
        <v>10</v>
      </c>
      <c r="E8241" s="4" t="s">
        <v>6</v>
      </c>
    </row>
    <row r="8242" spans="1:15">
      <c r="A8242" t="n">
        <v>65308</v>
      </c>
      <c r="B8242" s="40" t="n">
        <v>51</v>
      </c>
      <c r="C8242" s="7" t="n">
        <v>4</v>
      </c>
      <c r="D8242" s="7" t="n">
        <v>0</v>
      </c>
      <c r="E8242" s="7" t="s">
        <v>254</v>
      </c>
    </row>
    <row r="8243" spans="1:15">
      <c r="A8243" t="s">
        <v>4</v>
      </c>
      <c r="B8243" s="4" t="s">
        <v>5</v>
      </c>
      <c r="C8243" s="4" t="s">
        <v>10</v>
      </c>
    </row>
    <row r="8244" spans="1:15">
      <c r="A8244" t="n">
        <v>65321</v>
      </c>
      <c r="B8244" s="35" t="n">
        <v>16</v>
      </c>
      <c r="C8244" s="7" t="n">
        <v>0</v>
      </c>
    </row>
    <row r="8245" spans="1:15">
      <c r="A8245" t="s">
        <v>4</v>
      </c>
      <c r="B8245" s="4" t="s">
        <v>5</v>
      </c>
      <c r="C8245" s="4" t="s">
        <v>10</v>
      </c>
      <c r="D8245" s="4" t="s">
        <v>72</v>
      </c>
      <c r="E8245" s="4" t="s">
        <v>13</v>
      </c>
      <c r="F8245" s="4" t="s">
        <v>13</v>
      </c>
    </row>
    <row r="8246" spans="1:15">
      <c r="A8246" t="n">
        <v>65324</v>
      </c>
      <c r="B8246" s="52" t="n">
        <v>26</v>
      </c>
      <c r="C8246" s="7" t="n">
        <v>0</v>
      </c>
      <c r="D8246" s="7" t="s">
        <v>525</v>
      </c>
      <c r="E8246" s="7" t="n">
        <v>2</v>
      </c>
      <c r="F8246" s="7" t="n">
        <v>0</v>
      </c>
    </row>
    <row r="8247" spans="1:15">
      <c r="A8247" t="s">
        <v>4</v>
      </c>
      <c r="B8247" s="4" t="s">
        <v>5</v>
      </c>
    </row>
    <row r="8248" spans="1:15">
      <c r="A8248" t="n">
        <v>65354</v>
      </c>
      <c r="B8248" s="53" t="n">
        <v>28</v>
      </c>
    </row>
    <row r="8249" spans="1:15">
      <c r="A8249" t="s">
        <v>4</v>
      </c>
      <c r="B8249" s="4" t="s">
        <v>5</v>
      </c>
      <c r="C8249" s="4" t="s">
        <v>10</v>
      </c>
      <c r="D8249" s="4" t="s">
        <v>10</v>
      </c>
      <c r="E8249" s="4" t="s">
        <v>10</v>
      </c>
    </row>
    <row r="8250" spans="1:15">
      <c r="A8250" t="n">
        <v>65355</v>
      </c>
      <c r="B8250" s="57" t="n">
        <v>61</v>
      </c>
      <c r="C8250" s="7" t="n">
        <v>5703</v>
      </c>
      <c r="D8250" s="7" t="n">
        <v>65533</v>
      </c>
      <c r="E8250" s="7" t="n">
        <v>1000</v>
      </c>
    </row>
    <row r="8251" spans="1:15">
      <c r="A8251" t="s">
        <v>4</v>
      </c>
      <c r="B8251" s="4" t="s">
        <v>5</v>
      </c>
      <c r="C8251" s="4" t="s">
        <v>10</v>
      </c>
    </row>
    <row r="8252" spans="1:15">
      <c r="A8252" t="n">
        <v>65362</v>
      </c>
      <c r="B8252" s="12" t="n">
        <v>12</v>
      </c>
      <c r="C8252" s="7" t="n">
        <v>9443</v>
      </c>
    </row>
    <row r="8253" spans="1:15">
      <c r="A8253" t="s">
        <v>4</v>
      </c>
      <c r="B8253" s="4" t="s">
        <v>5</v>
      </c>
      <c r="C8253" s="4" t="s">
        <v>20</v>
      </c>
    </row>
    <row r="8254" spans="1:15">
      <c r="A8254" t="n">
        <v>65365</v>
      </c>
      <c r="B8254" s="17" t="n">
        <v>3</v>
      </c>
      <c r="C8254" s="11" t="n">
        <f t="normal" ca="1">A8278</f>
        <v>0</v>
      </c>
    </row>
    <row r="8255" spans="1:15">
      <c r="A8255" t="s">
        <v>4</v>
      </c>
      <c r="B8255" s="4" t="s">
        <v>5</v>
      </c>
      <c r="C8255" s="4" t="s">
        <v>10</v>
      </c>
      <c r="D8255" s="4" t="s">
        <v>13</v>
      </c>
      <c r="E8255" s="4" t="s">
        <v>13</v>
      </c>
      <c r="F8255" s="4" t="s">
        <v>6</v>
      </c>
    </row>
    <row r="8256" spans="1:15">
      <c r="A8256" t="n">
        <v>65370</v>
      </c>
      <c r="B8256" s="22" t="n">
        <v>20</v>
      </c>
      <c r="C8256" s="7" t="n">
        <v>65534</v>
      </c>
      <c r="D8256" s="7" t="n">
        <v>3</v>
      </c>
      <c r="E8256" s="7" t="n">
        <v>10</v>
      </c>
      <c r="F8256" s="7" t="s">
        <v>201</v>
      </c>
    </row>
    <row r="8257" spans="1:6">
      <c r="A8257" t="s">
        <v>4</v>
      </c>
      <c r="B8257" s="4" t="s">
        <v>5</v>
      </c>
      <c r="C8257" s="4" t="s">
        <v>10</v>
      </c>
    </row>
    <row r="8258" spans="1:6">
      <c r="A8258" t="n">
        <v>65391</v>
      </c>
      <c r="B8258" s="35" t="n">
        <v>16</v>
      </c>
      <c r="C8258" s="7" t="n">
        <v>0</v>
      </c>
    </row>
    <row r="8259" spans="1:6">
      <c r="A8259" t="s">
        <v>4</v>
      </c>
      <c r="B8259" s="4" t="s">
        <v>5</v>
      </c>
      <c r="C8259" s="4" t="s">
        <v>13</v>
      </c>
      <c r="D8259" s="4" t="s">
        <v>9</v>
      </c>
    </row>
    <row r="8260" spans="1:6">
      <c r="A8260" t="n">
        <v>65394</v>
      </c>
      <c r="B8260" s="49" t="n">
        <v>74</v>
      </c>
      <c r="C8260" s="7" t="n">
        <v>48</v>
      </c>
      <c r="D8260" s="7" t="n">
        <v>64</v>
      </c>
    </row>
    <row r="8261" spans="1:6">
      <c r="A8261" t="s">
        <v>4</v>
      </c>
      <c r="B8261" s="4" t="s">
        <v>5</v>
      </c>
      <c r="C8261" s="4" t="s">
        <v>13</v>
      </c>
      <c r="D8261" s="4" t="s">
        <v>10</v>
      </c>
    </row>
    <row r="8262" spans="1:6">
      <c r="A8262" t="n">
        <v>65400</v>
      </c>
      <c r="B8262" s="27" t="n">
        <v>22</v>
      </c>
      <c r="C8262" s="7" t="n">
        <v>10</v>
      </c>
      <c r="D8262" s="7" t="n">
        <v>0</v>
      </c>
    </row>
    <row r="8263" spans="1:6">
      <c r="A8263" t="s">
        <v>4</v>
      </c>
      <c r="B8263" s="4" t="s">
        <v>5</v>
      </c>
      <c r="C8263" s="4" t="s">
        <v>10</v>
      </c>
      <c r="D8263" s="4" t="s">
        <v>13</v>
      </c>
      <c r="E8263" s="4" t="s">
        <v>22</v>
      </c>
      <c r="F8263" s="4" t="s">
        <v>10</v>
      </c>
    </row>
    <row r="8264" spans="1:6">
      <c r="A8264" t="n">
        <v>65404</v>
      </c>
      <c r="B8264" s="58" t="n">
        <v>59</v>
      </c>
      <c r="C8264" s="7" t="n">
        <v>65534</v>
      </c>
      <c r="D8264" s="7" t="n">
        <v>12</v>
      </c>
      <c r="E8264" s="7" t="n">
        <v>0.150000005960464</v>
      </c>
      <c r="F8264" s="7" t="n">
        <v>0</v>
      </c>
    </row>
    <row r="8265" spans="1:6">
      <c r="A8265" t="s">
        <v>4</v>
      </c>
      <c r="B8265" s="4" t="s">
        <v>5</v>
      </c>
      <c r="C8265" s="4" t="s">
        <v>10</v>
      </c>
    </row>
    <row r="8266" spans="1:6">
      <c r="A8266" t="n">
        <v>65414</v>
      </c>
      <c r="B8266" s="35" t="n">
        <v>16</v>
      </c>
      <c r="C8266" s="7" t="n">
        <v>1300</v>
      </c>
    </row>
    <row r="8267" spans="1:6">
      <c r="A8267" t="s">
        <v>4</v>
      </c>
      <c r="B8267" s="4" t="s">
        <v>5</v>
      </c>
      <c r="C8267" s="4" t="s">
        <v>13</v>
      </c>
      <c r="D8267" s="4" t="s">
        <v>10</v>
      </c>
      <c r="E8267" s="4" t="s">
        <v>22</v>
      </c>
      <c r="F8267" s="4" t="s">
        <v>10</v>
      </c>
      <c r="G8267" s="4" t="s">
        <v>9</v>
      </c>
      <c r="H8267" s="4" t="s">
        <v>9</v>
      </c>
      <c r="I8267" s="4" t="s">
        <v>10</v>
      </c>
      <c r="J8267" s="4" t="s">
        <v>10</v>
      </c>
      <c r="K8267" s="4" t="s">
        <v>9</v>
      </c>
      <c r="L8267" s="4" t="s">
        <v>9</v>
      </c>
      <c r="M8267" s="4" t="s">
        <v>9</v>
      </c>
      <c r="N8267" s="4" t="s">
        <v>9</v>
      </c>
      <c r="O8267" s="4" t="s">
        <v>6</v>
      </c>
    </row>
    <row r="8268" spans="1:6">
      <c r="A8268" t="n">
        <v>65417</v>
      </c>
      <c r="B8268" s="14" t="n">
        <v>50</v>
      </c>
      <c r="C8268" s="7" t="n">
        <v>0</v>
      </c>
      <c r="D8268" s="7" t="n">
        <v>10016</v>
      </c>
      <c r="E8268" s="7" t="n">
        <v>1</v>
      </c>
      <c r="F8268" s="7" t="n">
        <v>0</v>
      </c>
      <c r="G8268" s="7" t="n">
        <v>0</v>
      </c>
      <c r="H8268" s="7" t="n">
        <v>-1069547520</v>
      </c>
      <c r="I8268" s="7" t="n">
        <v>0</v>
      </c>
      <c r="J8268" s="7" t="n">
        <v>65533</v>
      </c>
      <c r="K8268" s="7" t="n">
        <v>0</v>
      </c>
      <c r="L8268" s="7" t="n">
        <v>0</v>
      </c>
      <c r="M8268" s="7" t="n">
        <v>0</v>
      </c>
      <c r="N8268" s="7" t="n">
        <v>0</v>
      </c>
      <c r="O8268" s="7" t="s">
        <v>12</v>
      </c>
    </row>
    <row r="8269" spans="1:6">
      <c r="A8269" t="s">
        <v>4</v>
      </c>
      <c r="B8269" s="4" t="s">
        <v>5</v>
      </c>
      <c r="C8269" s="4" t="s">
        <v>13</v>
      </c>
      <c r="D8269" s="4" t="s">
        <v>10</v>
      </c>
      <c r="E8269" s="4" t="s">
        <v>6</v>
      </c>
    </row>
    <row r="8270" spans="1:6">
      <c r="A8270" t="n">
        <v>65456</v>
      </c>
      <c r="B8270" s="40" t="n">
        <v>51</v>
      </c>
      <c r="C8270" s="7" t="n">
        <v>4</v>
      </c>
      <c r="D8270" s="7" t="n">
        <v>65534</v>
      </c>
      <c r="E8270" s="7" t="s">
        <v>158</v>
      </c>
    </row>
    <row r="8271" spans="1:6">
      <c r="A8271" t="s">
        <v>4</v>
      </c>
      <c r="B8271" s="4" t="s">
        <v>5</v>
      </c>
      <c r="C8271" s="4" t="s">
        <v>10</v>
      </c>
    </row>
    <row r="8272" spans="1:6">
      <c r="A8272" t="n">
        <v>65469</v>
      </c>
      <c r="B8272" s="35" t="n">
        <v>16</v>
      </c>
      <c r="C8272" s="7" t="n">
        <v>0</v>
      </c>
    </row>
    <row r="8273" spans="1:15">
      <c r="A8273" t="s">
        <v>4</v>
      </c>
      <c r="B8273" s="4" t="s">
        <v>5</v>
      </c>
      <c r="C8273" s="4" t="s">
        <v>10</v>
      </c>
      <c r="D8273" s="4" t="s">
        <v>72</v>
      </c>
      <c r="E8273" s="4" t="s">
        <v>13</v>
      </c>
      <c r="F8273" s="4" t="s">
        <v>13</v>
      </c>
    </row>
    <row r="8274" spans="1:15">
      <c r="A8274" t="n">
        <v>65472</v>
      </c>
      <c r="B8274" s="52" t="n">
        <v>26</v>
      </c>
      <c r="C8274" s="7" t="n">
        <v>65534</v>
      </c>
      <c r="D8274" s="7" t="s">
        <v>526</v>
      </c>
      <c r="E8274" s="7" t="n">
        <v>2</v>
      </c>
      <c r="F8274" s="7" t="n">
        <v>0</v>
      </c>
    </row>
    <row r="8275" spans="1:15">
      <c r="A8275" t="s">
        <v>4</v>
      </c>
      <c r="B8275" s="4" t="s">
        <v>5</v>
      </c>
    </row>
    <row r="8276" spans="1:15">
      <c r="A8276" t="n">
        <v>65498</v>
      </c>
      <c r="B8276" s="53" t="n">
        <v>28</v>
      </c>
    </row>
    <row r="8277" spans="1:15">
      <c r="A8277" t="s">
        <v>4</v>
      </c>
      <c r="B8277" s="4" t="s">
        <v>5</v>
      </c>
      <c r="C8277" s="4" t="s">
        <v>20</v>
      </c>
    </row>
    <row r="8278" spans="1:15">
      <c r="A8278" t="n">
        <v>65499</v>
      </c>
      <c r="B8278" s="17" t="n">
        <v>3</v>
      </c>
      <c r="C8278" s="11" t="n">
        <f t="normal" ca="1">A8734</f>
        <v>0</v>
      </c>
    </row>
    <row r="8279" spans="1:15">
      <c r="A8279" t="s">
        <v>4</v>
      </c>
      <c r="B8279" s="4" t="s">
        <v>5</v>
      </c>
      <c r="C8279" s="4" t="s">
        <v>13</v>
      </c>
      <c r="D8279" s="4" t="s">
        <v>10</v>
      </c>
      <c r="E8279" s="4" t="s">
        <v>13</v>
      </c>
      <c r="F8279" s="4" t="s">
        <v>20</v>
      </c>
    </row>
    <row r="8280" spans="1:15">
      <c r="A8280" t="n">
        <v>65504</v>
      </c>
      <c r="B8280" s="10" t="n">
        <v>5</v>
      </c>
      <c r="C8280" s="7" t="n">
        <v>30</v>
      </c>
      <c r="D8280" s="7" t="n">
        <v>9712</v>
      </c>
      <c r="E8280" s="7" t="n">
        <v>1</v>
      </c>
      <c r="F8280" s="11" t="n">
        <f t="normal" ca="1">A8336</f>
        <v>0</v>
      </c>
    </row>
    <row r="8281" spans="1:15">
      <c r="A8281" t="s">
        <v>4</v>
      </c>
      <c r="B8281" s="4" t="s">
        <v>5</v>
      </c>
      <c r="C8281" s="4" t="s">
        <v>10</v>
      </c>
      <c r="D8281" s="4" t="s">
        <v>13</v>
      </c>
      <c r="E8281" s="4" t="s">
        <v>13</v>
      </c>
      <c r="F8281" s="4" t="s">
        <v>6</v>
      </c>
    </row>
    <row r="8282" spans="1:15">
      <c r="A8282" t="n">
        <v>65513</v>
      </c>
      <c r="B8282" s="22" t="n">
        <v>20</v>
      </c>
      <c r="C8282" s="7" t="n">
        <v>65534</v>
      </c>
      <c r="D8282" s="7" t="n">
        <v>3</v>
      </c>
      <c r="E8282" s="7" t="n">
        <v>10</v>
      </c>
      <c r="F8282" s="7" t="s">
        <v>201</v>
      </c>
    </row>
    <row r="8283" spans="1:15">
      <c r="A8283" t="s">
        <v>4</v>
      </c>
      <c r="B8283" s="4" t="s">
        <v>5</v>
      </c>
      <c r="C8283" s="4" t="s">
        <v>10</v>
      </c>
    </row>
    <row r="8284" spans="1:15">
      <c r="A8284" t="n">
        <v>65534</v>
      </c>
      <c r="B8284" s="35" t="n">
        <v>16</v>
      </c>
      <c r="C8284" s="7" t="n">
        <v>0</v>
      </c>
    </row>
    <row r="8285" spans="1:15">
      <c r="A8285" t="s">
        <v>4</v>
      </c>
      <c r="B8285" s="4" t="s">
        <v>5</v>
      </c>
      <c r="C8285" s="4" t="s">
        <v>13</v>
      </c>
      <c r="D8285" s="4" t="s">
        <v>9</v>
      </c>
    </row>
    <row r="8286" spans="1:15">
      <c r="A8286" t="n">
        <v>65537</v>
      </c>
      <c r="B8286" s="49" t="n">
        <v>74</v>
      </c>
      <c r="C8286" s="7" t="n">
        <v>48</v>
      </c>
      <c r="D8286" s="7" t="n">
        <v>64</v>
      </c>
    </row>
    <row r="8287" spans="1:15">
      <c r="A8287" t="s">
        <v>4</v>
      </c>
      <c r="B8287" s="4" t="s">
        <v>5</v>
      </c>
      <c r="C8287" s="4" t="s">
        <v>13</v>
      </c>
      <c r="D8287" s="4" t="s">
        <v>10</v>
      </c>
    </row>
    <row r="8288" spans="1:15">
      <c r="A8288" t="n">
        <v>65543</v>
      </c>
      <c r="B8288" s="27" t="n">
        <v>22</v>
      </c>
      <c r="C8288" s="7" t="n">
        <v>10</v>
      </c>
      <c r="D8288" s="7" t="n">
        <v>0</v>
      </c>
    </row>
    <row r="8289" spans="1:6">
      <c r="A8289" t="s">
        <v>4</v>
      </c>
      <c r="B8289" s="4" t="s">
        <v>5</v>
      </c>
      <c r="C8289" s="4" t="s">
        <v>13</v>
      </c>
      <c r="D8289" s="4" t="s">
        <v>10</v>
      </c>
      <c r="E8289" s="4" t="s">
        <v>13</v>
      </c>
      <c r="F8289" s="4" t="s">
        <v>13</v>
      </c>
      <c r="G8289" s="4" t="s">
        <v>20</v>
      </c>
    </row>
    <row r="8290" spans="1:6">
      <c r="A8290" t="n">
        <v>65547</v>
      </c>
      <c r="B8290" s="10" t="n">
        <v>5</v>
      </c>
      <c r="C8290" s="7" t="n">
        <v>30</v>
      </c>
      <c r="D8290" s="7" t="n">
        <v>9444</v>
      </c>
      <c r="E8290" s="7" t="n">
        <v>8</v>
      </c>
      <c r="F8290" s="7" t="n">
        <v>1</v>
      </c>
      <c r="G8290" s="11" t="n">
        <f t="normal" ca="1">A8324</f>
        <v>0</v>
      </c>
    </row>
    <row r="8291" spans="1:6">
      <c r="A8291" t="s">
        <v>4</v>
      </c>
      <c r="B8291" s="4" t="s">
        <v>5</v>
      </c>
      <c r="C8291" s="4" t="s">
        <v>13</v>
      </c>
      <c r="D8291" s="4" t="s">
        <v>10</v>
      </c>
      <c r="E8291" s="4" t="s">
        <v>22</v>
      </c>
      <c r="F8291" s="4" t="s">
        <v>10</v>
      </c>
      <c r="G8291" s="4" t="s">
        <v>9</v>
      </c>
      <c r="H8291" s="4" t="s">
        <v>9</v>
      </c>
      <c r="I8291" s="4" t="s">
        <v>10</v>
      </c>
      <c r="J8291" s="4" t="s">
        <v>10</v>
      </c>
      <c r="K8291" s="4" t="s">
        <v>9</v>
      </c>
      <c r="L8291" s="4" t="s">
        <v>9</v>
      </c>
      <c r="M8291" s="4" t="s">
        <v>9</v>
      </c>
      <c r="N8291" s="4" t="s">
        <v>9</v>
      </c>
      <c r="O8291" s="4" t="s">
        <v>6</v>
      </c>
    </row>
    <row r="8292" spans="1:6">
      <c r="A8292" t="n">
        <v>65557</v>
      </c>
      <c r="B8292" s="14" t="n">
        <v>50</v>
      </c>
      <c r="C8292" s="7" t="n">
        <v>0</v>
      </c>
      <c r="D8292" s="7" t="n">
        <v>10016</v>
      </c>
      <c r="E8292" s="7" t="n">
        <v>1</v>
      </c>
      <c r="F8292" s="7" t="n">
        <v>0</v>
      </c>
      <c r="G8292" s="7" t="n">
        <v>0</v>
      </c>
      <c r="H8292" s="7" t="n">
        <v>-1069547520</v>
      </c>
      <c r="I8292" s="7" t="n">
        <v>0</v>
      </c>
      <c r="J8292" s="7" t="n">
        <v>65533</v>
      </c>
      <c r="K8292" s="7" t="n">
        <v>0</v>
      </c>
      <c r="L8292" s="7" t="n">
        <v>0</v>
      </c>
      <c r="M8292" s="7" t="n">
        <v>0</v>
      </c>
      <c r="N8292" s="7" t="n">
        <v>0</v>
      </c>
      <c r="O8292" s="7" t="s">
        <v>12</v>
      </c>
    </row>
    <row r="8293" spans="1:6">
      <c r="A8293" t="s">
        <v>4</v>
      </c>
      <c r="B8293" s="4" t="s">
        <v>5</v>
      </c>
      <c r="C8293" s="4" t="s">
        <v>13</v>
      </c>
      <c r="D8293" s="4" t="s">
        <v>10</v>
      </c>
      <c r="E8293" s="4" t="s">
        <v>6</v>
      </c>
    </row>
    <row r="8294" spans="1:6">
      <c r="A8294" t="n">
        <v>65596</v>
      </c>
      <c r="B8294" s="40" t="n">
        <v>51</v>
      </c>
      <c r="C8294" s="7" t="n">
        <v>4</v>
      </c>
      <c r="D8294" s="7" t="n">
        <v>65534</v>
      </c>
      <c r="E8294" s="7" t="s">
        <v>158</v>
      </c>
    </row>
    <row r="8295" spans="1:6">
      <c r="A8295" t="s">
        <v>4</v>
      </c>
      <c r="B8295" s="4" t="s">
        <v>5</v>
      </c>
      <c r="C8295" s="4" t="s">
        <v>10</v>
      </c>
    </row>
    <row r="8296" spans="1:6">
      <c r="A8296" t="n">
        <v>65609</v>
      </c>
      <c r="B8296" s="35" t="n">
        <v>16</v>
      </c>
      <c r="C8296" s="7" t="n">
        <v>0</v>
      </c>
    </row>
    <row r="8297" spans="1:6">
      <c r="A8297" t="s">
        <v>4</v>
      </c>
      <c r="B8297" s="4" t="s">
        <v>5</v>
      </c>
      <c r="C8297" s="4" t="s">
        <v>10</v>
      </c>
      <c r="D8297" s="4" t="s">
        <v>72</v>
      </c>
      <c r="E8297" s="4" t="s">
        <v>13</v>
      </c>
      <c r="F8297" s="4" t="s">
        <v>13</v>
      </c>
    </row>
    <row r="8298" spans="1:6">
      <c r="A8298" t="n">
        <v>65612</v>
      </c>
      <c r="B8298" s="52" t="n">
        <v>26</v>
      </c>
      <c r="C8298" s="7" t="n">
        <v>65534</v>
      </c>
      <c r="D8298" s="7" t="s">
        <v>527</v>
      </c>
      <c r="E8298" s="7" t="n">
        <v>2</v>
      </c>
      <c r="F8298" s="7" t="n">
        <v>0</v>
      </c>
    </row>
    <row r="8299" spans="1:6">
      <c r="A8299" t="s">
        <v>4</v>
      </c>
      <c r="B8299" s="4" t="s">
        <v>5</v>
      </c>
    </row>
    <row r="8300" spans="1:6">
      <c r="A8300" t="n">
        <v>65634</v>
      </c>
      <c r="B8300" s="53" t="n">
        <v>28</v>
      </c>
    </row>
    <row r="8301" spans="1:6">
      <c r="A8301" t="s">
        <v>4</v>
      </c>
      <c r="B8301" s="4" t="s">
        <v>5</v>
      </c>
      <c r="C8301" s="4" t="s">
        <v>13</v>
      </c>
      <c r="D8301" s="4" t="s">
        <v>10</v>
      </c>
      <c r="E8301" s="4" t="s">
        <v>6</v>
      </c>
    </row>
    <row r="8302" spans="1:6">
      <c r="A8302" t="n">
        <v>65635</v>
      </c>
      <c r="B8302" s="40" t="n">
        <v>51</v>
      </c>
      <c r="C8302" s="7" t="n">
        <v>4</v>
      </c>
      <c r="D8302" s="7" t="n">
        <v>0</v>
      </c>
      <c r="E8302" s="7" t="s">
        <v>254</v>
      </c>
    </row>
    <row r="8303" spans="1:6">
      <c r="A8303" t="s">
        <v>4</v>
      </c>
      <c r="B8303" s="4" t="s">
        <v>5</v>
      </c>
      <c r="C8303" s="4" t="s">
        <v>10</v>
      </c>
    </row>
    <row r="8304" spans="1:6">
      <c r="A8304" t="n">
        <v>65648</v>
      </c>
      <c r="B8304" s="35" t="n">
        <v>16</v>
      </c>
      <c r="C8304" s="7" t="n">
        <v>0</v>
      </c>
    </row>
    <row r="8305" spans="1:15">
      <c r="A8305" t="s">
        <v>4</v>
      </c>
      <c r="B8305" s="4" t="s">
        <v>5</v>
      </c>
      <c r="C8305" s="4" t="s">
        <v>10</v>
      </c>
      <c r="D8305" s="4" t="s">
        <v>72</v>
      </c>
      <c r="E8305" s="4" t="s">
        <v>13</v>
      </c>
      <c r="F8305" s="4" t="s">
        <v>13</v>
      </c>
    </row>
    <row r="8306" spans="1:15">
      <c r="A8306" t="n">
        <v>65651</v>
      </c>
      <c r="B8306" s="52" t="n">
        <v>26</v>
      </c>
      <c r="C8306" s="7" t="n">
        <v>0</v>
      </c>
      <c r="D8306" s="7" t="s">
        <v>528</v>
      </c>
      <c r="E8306" s="7" t="n">
        <v>2</v>
      </c>
      <c r="F8306" s="7" t="n">
        <v>0</v>
      </c>
    </row>
    <row r="8307" spans="1:15">
      <c r="A8307" t="s">
        <v>4</v>
      </c>
      <c r="B8307" s="4" t="s">
        <v>5</v>
      </c>
    </row>
    <row r="8308" spans="1:15">
      <c r="A8308" t="n">
        <v>65684</v>
      </c>
      <c r="B8308" s="53" t="n">
        <v>28</v>
      </c>
    </row>
    <row r="8309" spans="1:15">
      <c r="A8309" t="s">
        <v>4</v>
      </c>
      <c r="B8309" s="4" t="s">
        <v>5</v>
      </c>
      <c r="C8309" s="4" t="s">
        <v>13</v>
      </c>
      <c r="D8309" s="4" t="s">
        <v>10</v>
      </c>
      <c r="E8309" s="4" t="s">
        <v>22</v>
      </c>
      <c r="F8309" s="4" t="s">
        <v>10</v>
      </c>
      <c r="G8309" s="4" t="s">
        <v>9</v>
      </c>
      <c r="H8309" s="4" t="s">
        <v>9</v>
      </c>
      <c r="I8309" s="4" t="s">
        <v>10</v>
      </c>
      <c r="J8309" s="4" t="s">
        <v>10</v>
      </c>
      <c r="K8309" s="4" t="s">
        <v>9</v>
      </c>
      <c r="L8309" s="4" t="s">
        <v>9</v>
      </c>
      <c r="M8309" s="4" t="s">
        <v>9</v>
      </c>
      <c r="N8309" s="4" t="s">
        <v>9</v>
      </c>
      <c r="O8309" s="4" t="s">
        <v>6</v>
      </c>
    </row>
    <row r="8310" spans="1:15">
      <c r="A8310" t="n">
        <v>65685</v>
      </c>
      <c r="B8310" s="14" t="n">
        <v>50</v>
      </c>
      <c r="C8310" s="7" t="n">
        <v>0</v>
      </c>
      <c r="D8310" s="7" t="n">
        <v>10015</v>
      </c>
      <c r="E8310" s="7" t="n">
        <v>1</v>
      </c>
      <c r="F8310" s="7" t="n">
        <v>0</v>
      </c>
      <c r="G8310" s="7" t="n">
        <v>0</v>
      </c>
      <c r="H8310" s="7" t="n">
        <v>-1069547520</v>
      </c>
      <c r="I8310" s="7" t="n">
        <v>0</v>
      </c>
      <c r="J8310" s="7" t="n">
        <v>65533</v>
      </c>
      <c r="K8310" s="7" t="n">
        <v>0</v>
      </c>
      <c r="L8310" s="7" t="n">
        <v>0</v>
      </c>
      <c r="M8310" s="7" t="n">
        <v>0</v>
      </c>
      <c r="N8310" s="7" t="n">
        <v>0</v>
      </c>
      <c r="O8310" s="7" t="s">
        <v>12</v>
      </c>
    </row>
    <row r="8311" spans="1:15">
      <c r="A8311" t="s">
        <v>4</v>
      </c>
      <c r="B8311" s="4" t="s">
        <v>5</v>
      </c>
      <c r="C8311" s="4" t="s">
        <v>13</v>
      </c>
      <c r="D8311" s="4" t="s">
        <v>10</v>
      </c>
      <c r="E8311" s="4" t="s">
        <v>6</v>
      </c>
    </row>
    <row r="8312" spans="1:15">
      <c r="A8312" t="n">
        <v>65724</v>
      </c>
      <c r="B8312" s="40" t="n">
        <v>51</v>
      </c>
      <c r="C8312" s="7" t="n">
        <v>4</v>
      </c>
      <c r="D8312" s="7" t="n">
        <v>65534</v>
      </c>
      <c r="E8312" s="7" t="s">
        <v>158</v>
      </c>
    </row>
    <row r="8313" spans="1:15">
      <c r="A8313" t="s">
        <v>4</v>
      </c>
      <c r="B8313" s="4" t="s">
        <v>5</v>
      </c>
      <c r="C8313" s="4" t="s">
        <v>10</v>
      </c>
    </row>
    <row r="8314" spans="1:15">
      <c r="A8314" t="n">
        <v>65737</v>
      </c>
      <c r="B8314" s="35" t="n">
        <v>16</v>
      </c>
      <c r="C8314" s="7" t="n">
        <v>0</v>
      </c>
    </row>
    <row r="8315" spans="1:15">
      <c r="A8315" t="s">
        <v>4</v>
      </c>
      <c r="B8315" s="4" t="s">
        <v>5</v>
      </c>
      <c r="C8315" s="4" t="s">
        <v>10</v>
      </c>
      <c r="D8315" s="4" t="s">
        <v>72</v>
      </c>
      <c r="E8315" s="4" t="s">
        <v>13</v>
      </c>
      <c r="F8315" s="4" t="s">
        <v>13</v>
      </c>
    </row>
    <row r="8316" spans="1:15">
      <c r="A8316" t="n">
        <v>65740</v>
      </c>
      <c r="B8316" s="52" t="n">
        <v>26</v>
      </c>
      <c r="C8316" s="7" t="n">
        <v>65534</v>
      </c>
      <c r="D8316" s="7" t="s">
        <v>516</v>
      </c>
      <c r="E8316" s="7" t="n">
        <v>2</v>
      </c>
      <c r="F8316" s="7" t="n">
        <v>0</v>
      </c>
    </row>
    <row r="8317" spans="1:15">
      <c r="A8317" t="s">
        <v>4</v>
      </c>
      <c r="B8317" s="4" t="s">
        <v>5</v>
      </c>
    </row>
    <row r="8318" spans="1:15">
      <c r="A8318" t="n">
        <v>65750</v>
      </c>
      <c r="B8318" s="53" t="n">
        <v>28</v>
      </c>
    </row>
    <row r="8319" spans="1:15">
      <c r="A8319" t="s">
        <v>4</v>
      </c>
      <c r="B8319" s="4" t="s">
        <v>5</v>
      </c>
      <c r="C8319" s="4" t="s">
        <v>10</v>
      </c>
    </row>
    <row r="8320" spans="1:15">
      <c r="A8320" t="n">
        <v>65751</v>
      </c>
      <c r="B8320" s="12" t="n">
        <v>12</v>
      </c>
      <c r="C8320" s="7" t="n">
        <v>9444</v>
      </c>
    </row>
    <row r="8321" spans="1:15">
      <c r="A8321" t="s">
        <v>4</v>
      </c>
      <c r="B8321" s="4" t="s">
        <v>5</v>
      </c>
      <c r="C8321" s="4" t="s">
        <v>20</v>
      </c>
    </row>
    <row r="8322" spans="1:15">
      <c r="A8322" t="n">
        <v>65754</v>
      </c>
      <c r="B8322" s="17" t="n">
        <v>3</v>
      </c>
      <c r="C8322" s="11" t="n">
        <f t="normal" ca="1">A8334</f>
        <v>0</v>
      </c>
    </row>
    <row r="8323" spans="1:15">
      <c r="A8323" t="s">
        <v>4</v>
      </c>
      <c r="B8323" s="4" t="s">
        <v>5</v>
      </c>
      <c r="C8323" s="4" t="s">
        <v>13</v>
      </c>
      <c r="D8323" s="4" t="s">
        <v>10</v>
      </c>
      <c r="E8323" s="4" t="s">
        <v>22</v>
      </c>
      <c r="F8323" s="4" t="s">
        <v>10</v>
      </c>
      <c r="G8323" s="4" t="s">
        <v>9</v>
      </c>
      <c r="H8323" s="4" t="s">
        <v>9</v>
      </c>
      <c r="I8323" s="4" t="s">
        <v>10</v>
      </c>
      <c r="J8323" s="4" t="s">
        <v>10</v>
      </c>
      <c r="K8323" s="4" t="s">
        <v>9</v>
      </c>
      <c r="L8323" s="4" t="s">
        <v>9</v>
      </c>
      <c r="M8323" s="4" t="s">
        <v>9</v>
      </c>
      <c r="N8323" s="4" t="s">
        <v>9</v>
      </c>
      <c r="O8323" s="4" t="s">
        <v>6</v>
      </c>
    </row>
    <row r="8324" spans="1:15">
      <c r="A8324" t="n">
        <v>65759</v>
      </c>
      <c r="B8324" s="14" t="n">
        <v>50</v>
      </c>
      <c r="C8324" s="7" t="n">
        <v>0</v>
      </c>
      <c r="D8324" s="7" t="n">
        <v>10016</v>
      </c>
      <c r="E8324" s="7" t="n">
        <v>1</v>
      </c>
      <c r="F8324" s="7" t="n">
        <v>0</v>
      </c>
      <c r="G8324" s="7" t="n">
        <v>0</v>
      </c>
      <c r="H8324" s="7" t="n">
        <v>-1069547520</v>
      </c>
      <c r="I8324" s="7" t="n">
        <v>0</v>
      </c>
      <c r="J8324" s="7" t="n">
        <v>65533</v>
      </c>
      <c r="K8324" s="7" t="n">
        <v>0</v>
      </c>
      <c r="L8324" s="7" t="n">
        <v>0</v>
      </c>
      <c r="M8324" s="7" t="n">
        <v>0</v>
      </c>
      <c r="N8324" s="7" t="n">
        <v>0</v>
      </c>
      <c r="O8324" s="7" t="s">
        <v>12</v>
      </c>
    </row>
    <row r="8325" spans="1:15">
      <c r="A8325" t="s">
        <v>4</v>
      </c>
      <c r="B8325" s="4" t="s">
        <v>5</v>
      </c>
      <c r="C8325" s="4" t="s">
        <v>13</v>
      </c>
      <c r="D8325" s="4" t="s">
        <v>10</v>
      </c>
      <c r="E8325" s="4" t="s">
        <v>6</v>
      </c>
    </row>
    <row r="8326" spans="1:15">
      <c r="A8326" t="n">
        <v>65798</v>
      </c>
      <c r="B8326" s="40" t="n">
        <v>51</v>
      </c>
      <c r="C8326" s="7" t="n">
        <v>4</v>
      </c>
      <c r="D8326" s="7" t="n">
        <v>65534</v>
      </c>
      <c r="E8326" s="7" t="s">
        <v>158</v>
      </c>
    </row>
    <row r="8327" spans="1:15">
      <c r="A8327" t="s">
        <v>4</v>
      </c>
      <c r="B8327" s="4" t="s">
        <v>5</v>
      </c>
      <c r="C8327" s="4" t="s">
        <v>10</v>
      </c>
    </row>
    <row r="8328" spans="1:15">
      <c r="A8328" t="n">
        <v>65811</v>
      </c>
      <c r="B8328" s="35" t="n">
        <v>16</v>
      </c>
      <c r="C8328" s="7" t="n">
        <v>0</v>
      </c>
    </row>
    <row r="8329" spans="1:15">
      <c r="A8329" t="s">
        <v>4</v>
      </c>
      <c r="B8329" s="4" t="s">
        <v>5</v>
      </c>
      <c r="C8329" s="4" t="s">
        <v>10</v>
      </c>
      <c r="D8329" s="4" t="s">
        <v>72</v>
      </c>
      <c r="E8329" s="4" t="s">
        <v>13</v>
      </c>
      <c r="F8329" s="4" t="s">
        <v>13</v>
      </c>
    </row>
    <row r="8330" spans="1:15">
      <c r="A8330" t="n">
        <v>65814</v>
      </c>
      <c r="B8330" s="52" t="n">
        <v>26</v>
      </c>
      <c r="C8330" s="7" t="n">
        <v>65534</v>
      </c>
      <c r="D8330" s="7" t="s">
        <v>524</v>
      </c>
      <c r="E8330" s="7" t="n">
        <v>2</v>
      </c>
      <c r="F8330" s="7" t="n">
        <v>0</v>
      </c>
    </row>
    <row r="8331" spans="1:15">
      <c r="A8331" t="s">
        <v>4</v>
      </c>
      <c r="B8331" s="4" t="s">
        <v>5</v>
      </c>
    </row>
    <row r="8332" spans="1:15">
      <c r="A8332" t="n">
        <v>65828</v>
      </c>
      <c r="B8332" s="53" t="n">
        <v>28</v>
      </c>
    </row>
    <row r="8333" spans="1:15">
      <c r="A8333" t="s">
        <v>4</v>
      </c>
      <c r="B8333" s="4" t="s">
        <v>5</v>
      </c>
      <c r="C8333" s="4" t="s">
        <v>20</v>
      </c>
    </row>
    <row r="8334" spans="1:15">
      <c r="A8334" t="n">
        <v>65829</v>
      </c>
      <c r="B8334" s="17" t="n">
        <v>3</v>
      </c>
      <c r="C8334" s="11" t="n">
        <f t="normal" ca="1">A8734</f>
        <v>0</v>
      </c>
    </row>
    <row r="8335" spans="1:15">
      <c r="A8335" t="s">
        <v>4</v>
      </c>
      <c r="B8335" s="4" t="s">
        <v>5</v>
      </c>
      <c r="C8335" s="4" t="s">
        <v>13</v>
      </c>
      <c r="D8335" s="4" t="s">
        <v>10</v>
      </c>
      <c r="E8335" s="4" t="s">
        <v>13</v>
      </c>
      <c r="F8335" s="4" t="s">
        <v>20</v>
      </c>
    </row>
    <row r="8336" spans="1:15">
      <c r="A8336" t="n">
        <v>65834</v>
      </c>
      <c r="B8336" s="10" t="n">
        <v>5</v>
      </c>
      <c r="C8336" s="7" t="n">
        <v>30</v>
      </c>
      <c r="D8336" s="7" t="n">
        <v>8958</v>
      </c>
      <c r="E8336" s="7" t="n">
        <v>1</v>
      </c>
      <c r="F8336" s="11" t="n">
        <f t="normal" ca="1">A8376</f>
        <v>0</v>
      </c>
    </row>
    <row r="8337" spans="1:15">
      <c r="A8337" t="s">
        <v>4</v>
      </c>
      <c r="B8337" s="4" t="s">
        <v>5</v>
      </c>
      <c r="C8337" s="4" t="s">
        <v>10</v>
      </c>
      <c r="D8337" s="4" t="s">
        <v>13</v>
      </c>
      <c r="E8337" s="4" t="s">
        <v>13</v>
      </c>
      <c r="F8337" s="4" t="s">
        <v>6</v>
      </c>
    </row>
    <row r="8338" spans="1:15">
      <c r="A8338" t="n">
        <v>65843</v>
      </c>
      <c r="B8338" s="22" t="n">
        <v>20</v>
      </c>
      <c r="C8338" s="7" t="n">
        <v>65534</v>
      </c>
      <c r="D8338" s="7" t="n">
        <v>3</v>
      </c>
      <c r="E8338" s="7" t="n">
        <v>10</v>
      </c>
      <c r="F8338" s="7" t="s">
        <v>201</v>
      </c>
    </row>
    <row r="8339" spans="1:15">
      <c r="A8339" t="s">
        <v>4</v>
      </c>
      <c r="B8339" s="4" t="s">
        <v>5</v>
      </c>
      <c r="C8339" s="4" t="s">
        <v>10</v>
      </c>
    </row>
    <row r="8340" spans="1:15">
      <c r="A8340" t="n">
        <v>65864</v>
      </c>
      <c r="B8340" s="35" t="n">
        <v>16</v>
      </c>
      <c r="C8340" s="7" t="n">
        <v>0</v>
      </c>
    </row>
    <row r="8341" spans="1:15">
      <c r="A8341" t="s">
        <v>4</v>
      </c>
      <c r="B8341" s="4" t="s">
        <v>5</v>
      </c>
      <c r="C8341" s="4" t="s">
        <v>13</v>
      </c>
      <c r="D8341" s="4" t="s">
        <v>9</v>
      </c>
    </row>
    <row r="8342" spans="1:15">
      <c r="A8342" t="n">
        <v>65867</v>
      </c>
      <c r="B8342" s="49" t="n">
        <v>74</v>
      </c>
      <c r="C8342" s="7" t="n">
        <v>48</v>
      </c>
      <c r="D8342" s="7" t="n">
        <v>1088</v>
      </c>
    </row>
    <row r="8343" spans="1:15">
      <c r="A8343" t="s">
        <v>4</v>
      </c>
      <c r="B8343" s="4" t="s">
        <v>5</v>
      </c>
      <c r="C8343" s="4" t="s">
        <v>13</v>
      </c>
      <c r="D8343" s="4" t="s">
        <v>10</v>
      </c>
    </row>
    <row r="8344" spans="1:15">
      <c r="A8344" t="n">
        <v>65873</v>
      </c>
      <c r="B8344" s="27" t="n">
        <v>22</v>
      </c>
      <c r="C8344" s="7" t="n">
        <v>10</v>
      </c>
      <c r="D8344" s="7" t="n">
        <v>0</v>
      </c>
    </row>
    <row r="8345" spans="1:15">
      <c r="A8345" t="s">
        <v>4</v>
      </c>
      <c r="B8345" s="4" t="s">
        <v>5</v>
      </c>
      <c r="C8345" s="4" t="s">
        <v>13</v>
      </c>
      <c r="D8345" s="4" t="s">
        <v>10</v>
      </c>
      <c r="E8345" s="4" t="s">
        <v>13</v>
      </c>
      <c r="F8345" s="4" t="s">
        <v>13</v>
      </c>
      <c r="G8345" s="4" t="s">
        <v>20</v>
      </c>
    </row>
    <row r="8346" spans="1:15">
      <c r="A8346" t="n">
        <v>65877</v>
      </c>
      <c r="B8346" s="10" t="n">
        <v>5</v>
      </c>
      <c r="C8346" s="7" t="n">
        <v>30</v>
      </c>
      <c r="D8346" s="7" t="n">
        <v>10837</v>
      </c>
      <c r="E8346" s="7" t="n">
        <v>8</v>
      </c>
      <c r="F8346" s="7" t="n">
        <v>1</v>
      </c>
      <c r="G8346" s="11" t="n">
        <f t="normal" ca="1">A8366</f>
        <v>0</v>
      </c>
    </row>
    <row r="8347" spans="1:15">
      <c r="A8347" t="s">
        <v>4</v>
      </c>
      <c r="B8347" s="4" t="s">
        <v>5</v>
      </c>
      <c r="C8347" s="4" t="s">
        <v>13</v>
      </c>
      <c r="D8347" s="4" t="s">
        <v>10</v>
      </c>
      <c r="E8347" s="4" t="s">
        <v>6</v>
      </c>
    </row>
    <row r="8348" spans="1:15">
      <c r="A8348" t="n">
        <v>65887</v>
      </c>
      <c r="B8348" s="40" t="n">
        <v>51</v>
      </c>
      <c r="C8348" s="7" t="n">
        <v>4</v>
      </c>
      <c r="D8348" s="7" t="n">
        <v>65534</v>
      </c>
      <c r="E8348" s="7" t="s">
        <v>158</v>
      </c>
    </row>
    <row r="8349" spans="1:15">
      <c r="A8349" t="s">
        <v>4</v>
      </c>
      <c r="B8349" s="4" t="s">
        <v>5</v>
      </c>
      <c r="C8349" s="4" t="s">
        <v>10</v>
      </c>
    </row>
    <row r="8350" spans="1:15">
      <c r="A8350" t="n">
        <v>65900</v>
      </c>
      <c r="B8350" s="35" t="n">
        <v>16</v>
      </c>
      <c r="C8350" s="7" t="n">
        <v>0</v>
      </c>
    </row>
    <row r="8351" spans="1:15">
      <c r="A8351" t="s">
        <v>4</v>
      </c>
      <c r="B8351" s="4" t="s">
        <v>5</v>
      </c>
      <c r="C8351" s="4" t="s">
        <v>10</v>
      </c>
      <c r="D8351" s="4" t="s">
        <v>72</v>
      </c>
      <c r="E8351" s="4" t="s">
        <v>13</v>
      </c>
      <c r="F8351" s="4" t="s">
        <v>13</v>
      </c>
    </row>
    <row r="8352" spans="1:15">
      <c r="A8352" t="n">
        <v>65903</v>
      </c>
      <c r="B8352" s="52" t="n">
        <v>26</v>
      </c>
      <c r="C8352" s="7" t="n">
        <v>65534</v>
      </c>
      <c r="D8352" s="7" t="s">
        <v>529</v>
      </c>
      <c r="E8352" s="7" t="n">
        <v>2</v>
      </c>
      <c r="F8352" s="7" t="n">
        <v>0</v>
      </c>
    </row>
    <row r="8353" spans="1:7">
      <c r="A8353" t="s">
        <v>4</v>
      </c>
      <c r="B8353" s="4" t="s">
        <v>5</v>
      </c>
    </row>
    <row r="8354" spans="1:7">
      <c r="A8354" t="n">
        <v>65926</v>
      </c>
      <c r="B8354" s="53" t="n">
        <v>28</v>
      </c>
    </row>
    <row r="8355" spans="1:7">
      <c r="A8355" t="s">
        <v>4</v>
      </c>
      <c r="B8355" s="4" t="s">
        <v>5</v>
      </c>
      <c r="C8355" s="4" t="s">
        <v>13</v>
      </c>
      <c r="D8355" s="4" t="s">
        <v>10</v>
      </c>
      <c r="E8355" s="4" t="s">
        <v>6</v>
      </c>
    </row>
    <row r="8356" spans="1:7">
      <c r="A8356" t="n">
        <v>65927</v>
      </c>
      <c r="B8356" s="40" t="n">
        <v>51</v>
      </c>
      <c r="C8356" s="7" t="n">
        <v>4</v>
      </c>
      <c r="D8356" s="7" t="n">
        <v>0</v>
      </c>
      <c r="E8356" s="7" t="s">
        <v>158</v>
      </c>
    </row>
    <row r="8357" spans="1:7">
      <c r="A8357" t="s">
        <v>4</v>
      </c>
      <c r="B8357" s="4" t="s">
        <v>5</v>
      </c>
      <c r="C8357" s="4" t="s">
        <v>10</v>
      </c>
    </row>
    <row r="8358" spans="1:7">
      <c r="A8358" t="n">
        <v>65940</v>
      </c>
      <c r="B8358" s="35" t="n">
        <v>16</v>
      </c>
      <c r="C8358" s="7" t="n">
        <v>0</v>
      </c>
    </row>
    <row r="8359" spans="1:7">
      <c r="A8359" t="s">
        <v>4</v>
      </c>
      <c r="B8359" s="4" t="s">
        <v>5</v>
      </c>
      <c r="C8359" s="4" t="s">
        <v>10</v>
      </c>
      <c r="D8359" s="4" t="s">
        <v>72</v>
      </c>
      <c r="E8359" s="4" t="s">
        <v>13</v>
      </c>
      <c r="F8359" s="4" t="s">
        <v>13</v>
      </c>
    </row>
    <row r="8360" spans="1:7">
      <c r="A8360" t="n">
        <v>65943</v>
      </c>
      <c r="B8360" s="52" t="n">
        <v>26</v>
      </c>
      <c r="C8360" s="7" t="n">
        <v>0</v>
      </c>
      <c r="D8360" s="7" t="s">
        <v>530</v>
      </c>
      <c r="E8360" s="7" t="n">
        <v>2</v>
      </c>
      <c r="F8360" s="7" t="n">
        <v>0</v>
      </c>
    </row>
    <row r="8361" spans="1:7">
      <c r="A8361" t="s">
        <v>4</v>
      </c>
      <c r="B8361" s="4" t="s">
        <v>5</v>
      </c>
    </row>
    <row r="8362" spans="1:7">
      <c r="A8362" t="n">
        <v>65983</v>
      </c>
      <c r="B8362" s="53" t="n">
        <v>28</v>
      </c>
    </row>
    <row r="8363" spans="1:7">
      <c r="A8363" t="s">
        <v>4</v>
      </c>
      <c r="B8363" s="4" t="s">
        <v>5</v>
      </c>
      <c r="C8363" s="4" t="s">
        <v>20</v>
      </c>
    </row>
    <row r="8364" spans="1:7">
      <c r="A8364" t="n">
        <v>65984</v>
      </c>
      <c r="B8364" s="17" t="n">
        <v>3</v>
      </c>
      <c r="C8364" s="11" t="n">
        <f t="normal" ca="1">A8374</f>
        <v>0</v>
      </c>
    </row>
    <row r="8365" spans="1:7">
      <c r="A8365" t="s">
        <v>4</v>
      </c>
      <c r="B8365" s="4" t="s">
        <v>5</v>
      </c>
      <c r="C8365" s="4" t="s">
        <v>13</v>
      </c>
      <c r="D8365" s="4" t="s">
        <v>10</v>
      </c>
      <c r="E8365" s="4" t="s">
        <v>6</v>
      </c>
    </row>
    <row r="8366" spans="1:7">
      <c r="A8366" t="n">
        <v>65989</v>
      </c>
      <c r="B8366" s="40" t="n">
        <v>51</v>
      </c>
      <c r="C8366" s="7" t="n">
        <v>4</v>
      </c>
      <c r="D8366" s="7" t="n">
        <v>65534</v>
      </c>
      <c r="E8366" s="7" t="s">
        <v>158</v>
      </c>
    </row>
    <row r="8367" spans="1:7">
      <c r="A8367" t="s">
        <v>4</v>
      </c>
      <c r="B8367" s="4" t="s">
        <v>5</v>
      </c>
      <c r="C8367" s="4" t="s">
        <v>10</v>
      </c>
    </row>
    <row r="8368" spans="1:7">
      <c r="A8368" t="n">
        <v>66002</v>
      </c>
      <c r="B8368" s="35" t="n">
        <v>16</v>
      </c>
      <c r="C8368" s="7" t="n">
        <v>0</v>
      </c>
    </row>
    <row r="8369" spans="1:6">
      <c r="A8369" t="s">
        <v>4</v>
      </c>
      <c r="B8369" s="4" t="s">
        <v>5</v>
      </c>
      <c r="C8369" s="4" t="s">
        <v>10</v>
      </c>
      <c r="D8369" s="4" t="s">
        <v>72</v>
      </c>
      <c r="E8369" s="4" t="s">
        <v>13</v>
      </c>
      <c r="F8369" s="4" t="s">
        <v>13</v>
      </c>
    </row>
    <row r="8370" spans="1:6">
      <c r="A8370" t="n">
        <v>66005</v>
      </c>
      <c r="B8370" s="52" t="n">
        <v>26</v>
      </c>
      <c r="C8370" s="7" t="n">
        <v>65534</v>
      </c>
      <c r="D8370" s="7" t="s">
        <v>531</v>
      </c>
      <c r="E8370" s="7" t="n">
        <v>2</v>
      </c>
      <c r="F8370" s="7" t="n">
        <v>0</v>
      </c>
    </row>
    <row r="8371" spans="1:6">
      <c r="A8371" t="s">
        <v>4</v>
      </c>
      <c r="B8371" s="4" t="s">
        <v>5</v>
      </c>
    </row>
    <row r="8372" spans="1:6">
      <c r="A8372" t="n">
        <v>66014</v>
      </c>
      <c r="B8372" s="53" t="n">
        <v>28</v>
      </c>
    </row>
    <row r="8373" spans="1:6">
      <c r="A8373" t="s">
        <v>4</v>
      </c>
      <c r="B8373" s="4" t="s">
        <v>5</v>
      </c>
      <c r="C8373" s="4" t="s">
        <v>20</v>
      </c>
    </row>
    <row r="8374" spans="1:6">
      <c r="A8374" t="n">
        <v>66015</v>
      </c>
      <c r="B8374" s="17" t="n">
        <v>3</v>
      </c>
      <c r="C8374" s="11" t="n">
        <f t="normal" ca="1">A8734</f>
        <v>0</v>
      </c>
    </row>
    <row r="8375" spans="1:6">
      <c r="A8375" t="s">
        <v>4</v>
      </c>
      <c r="B8375" s="4" t="s">
        <v>5</v>
      </c>
      <c r="C8375" s="4" t="s">
        <v>13</v>
      </c>
      <c r="D8375" s="4" t="s">
        <v>10</v>
      </c>
      <c r="E8375" s="4" t="s">
        <v>13</v>
      </c>
      <c r="F8375" s="4" t="s">
        <v>20</v>
      </c>
    </row>
    <row r="8376" spans="1:6">
      <c r="A8376" t="n">
        <v>66020</v>
      </c>
      <c r="B8376" s="10" t="n">
        <v>5</v>
      </c>
      <c r="C8376" s="7" t="n">
        <v>30</v>
      </c>
      <c r="D8376" s="7" t="n">
        <v>8954</v>
      </c>
      <c r="E8376" s="7" t="n">
        <v>1</v>
      </c>
      <c r="F8376" s="11" t="n">
        <f t="normal" ca="1">A8456</f>
        <v>0</v>
      </c>
    </row>
    <row r="8377" spans="1:6">
      <c r="A8377" t="s">
        <v>4</v>
      </c>
      <c r="B8377" s="4" t="s">
        <v>5</v>
      </c>
      <c r="C8377" s="4" t="s">
        <v>10</v>
      </c>
      <c r="D8377" s="4" t="s">
        <v>13</v>
      </c>
      <c r="E8377" s="4" t="s">
        <v>13</v>
      </c>
      <c r="F8377" s="4" t="s">
        <v>6</v>
      </c>
    </row>
    <row r="8378" spans="1:6">
      <c r="A8378" t="n">
        <v>66029</v>
      </c>
      <c r="B8378" s="22" t="n">
        <v>20</v>
      </c>
      <c r="C8378" s="7" t="n">
        <v>65534</v>
      </c>
      <c r="D8378" s="7" t="n">
        <v>3</v>
      </c>
      <c r="E8378" s="7" t="n">
        <v>10</v>
      </c>
      <c r="F8378" s="7" t="s">
        <v>201</v>
      </c>
    </row>
    <row r="8379" spans="1:6">
      <c r="A8379" t="s">
        <v>4</v>
      </c>
      <c r="B8379" s="4" t="s">
        <v>5</v>
      </c>
      <c r="C8379" s="4" t="s">
        <v>10</v>
      </c>
    </row>
    <row r="8380" spans="1:6">
      <c r="A8380" t="n">
        <v>66050</v>
      </c>
      <c r="B8380" s="35" t="n">
        <v>16</v>
      </c>
      <c r="C8380" s="7" t="n">
        <v>0</v>
      </c>
    </row>
    <row r="8381" spans="1:6">
      <c r="A8381" t="s">
        <v>4</v>
      </c>
      <c r="B8381" s="4" t="s">
        <v>5</v>
      </c>
      <c r="C8381" s="4" t="s">
        <v>13</v>
      </c>
      <c r="D8381" s="4" t="s">
        <v>9</v>
      </c>
    </row>
    <row r="8382" spans="1:6">
      <c r="A8382" t="n">
        <v>66053</v>
      </c>
      <c r="B8382" s="49" t="n">
        <v>74</v>
      </c>
      <c r="C8382" s="7" t="n">
        <v>48</v>
      </c>
      <c r="D8382" s="7" t="n">
        <v>64</v>
      </c>
    </row>
    <row r="8383" spans="1:6">
      <c r="A8383" t="s">
        <v>4</v>
      </c>
      <c r="B8383" s="4" t="s">
        <v>5</v>
      </c>
      <c r="C8383" s="4" t="s">
        <v>13</v>
      </c>
      <c r="D8383" s="4" t="s">
        <v>10</v>
      </c>
    </row>
    <row r="8384" spans="1:6">
      <c r="A8384" t="n">
        <v>66059</v>
      </c>
      <c r="B8384" s="27" t="n">
        <v>22</v>
      </c>
      <c r="C8384" s="7" t="n">
        <v>10</v>
      </c>
      <c r="D8384" s="7" t="n">
        <v>0</v>
      </c>
    </row>
    <row r="8385" spans="1:6">
      <c r="A8385" t="s">
        <v>4</v>
      </c>
      <c r="B8385" s="4" t="s">
        <v>5</v>
      </c>
      <c r="C8385" s="4" t="s">
        <v>13</v>
      </c>
      <c r="D8385" s="4" t="s">
        <v>10</v>
      </c>
      <c r="E8385" s="4" t="s">
        <v>13</v>
      </c>
      <c r="F8385" s="4" t="s">
        <v>13</v>
      </c>
      <c r="G8385" s="4" t="s">
        <v>20</v>
      </c>
    </row>
    <row r="8386" spans="1:6">
      <c r="A8386" t="n">
        <v>66063</v>
      </c>
      <c r="B8386" s="10" t="n">
        <v>5</v>
      </c>
      <c r="C8386" s="7" t="n">
        <v>30</v>
      </c>
      <c r="D8386" s="7" t="n">
        <v>5</v>
      </c>
      <c r="E8386" s="7" t="n">
        <v>8</v>
      </c>
      <c r="F8386" s="7" t="n">
        <v>1</v>
      </c>
      <c r="G8386" s="11" t="n">
        <f t="normal" ca="1">A8444</f>
        <v>0</v>
      </c>
    </row>
    <row r="8387" spans="1:6">
      <c r="A8387" t="s">
        <v>4</v>
      </c>
      <c r="B8387" s="4" t="s">
        <v>5</v>
      </c>
      <c r="C8387" s="4" t="s">
        <v>13</v>
      </c>
      <c r="D8387" s="4" t="s">
        <v>10</v>
      </c>
      <c r="E8387" s="4" t="s">
        <v>22</v>
      </c>
      <c r="F8387" s="4" t="s">
        <v>10</v>
      </c>
      <c r="G8387" s="4" t="s">
        <v>9</v>
      </c>
      <c r="H8387" s="4" t="s">
        <v>9</v>
      </c>
      <c r="I8387" s="4" t="s">
        <v>10</v>
      </c>
      <c r="J8387" s="4" t="s">
        <v>10</v>
      </c>
      <c r="K8387" s="4" t="s">
        <v>9</v>
      </c>
      <c r="L8387" s="4" t="s">
        <v>9</v>
      </c>
      <c r="M8387" s="4" t="s">
        <v>9</v>
      </c>
      <c r="N8387" s="4" t="s">
        <v>9</v>
      </c>
      <c r="O8387" s="4" t="s">
        <v>6</v>
      </c>
    </row>
    <row r="8388" spans="1:6">
      <c r="A8388" t="n">
        <v>66073</v>
      </c>
      <c r="B8388" s="14" t="n">
        <v>50</v>
      </c>
      <c r="C8388" s="7" t="n">
        <v>0</v>
      </c>
      <c r="D8388" s="7" t="n">
        <v>10015</v>
      </c>
      <c r="E8388" s="7" t="n">
        <v>1</v>
      </c>
      <c r="F8388" s="7" t="n">
        <v>0</v>
      </c>
      <c r="G8388" s="7" t="n">
        <v>0</v>
      </c>
      <c r="H8388" s="7" t="n">
        <v>-1069547520</v>
      </c>
      <c r="I8388" s="7" t="n">
        <v>0</v>
      </c>
      <c r="J8388" s="7" t="n">
        <v>65533</v>
      </c>
      <c r="K8388" s="7" t="n">
        <v>0</v>
      </c>
      <c r="L8388" s="7" t="n">
        <v>0</v>
      </c>
      <c r="M8388" s="7" t="n">
        <v>0</v>
      </c>
      <c r="N8388" s="7" t="n">
        <v>0</v>
      </c>
      <c r="O8388" s="7" t="s">
        <v>12</v>
      </c>
    </row>
    <row r="8389" spans="1:6">
      <c r="A8389" t="s">
        <v>4</v>
      </c>
      <c r="B8389" s="4" t="s">
        <v>5</v>
      </c>
      <c r="C8389" s="4" t="s">
        <v>13</v>
      </c>
      <c r="D8389" s="4" t="s">
        <v>10</v>
      </c>
      <c r="E8389" s="4" t="s">
        <v>6</v>
      </c>
    </row>
    <row r="8390" spans="1:6">
      <c r="A8390" t="n">
        <v>66112</v>
      </c>
      <c r="B8390" s="40" t="n">
        <v>51</v>
      </c>
      <c r="C8390" s="7" t="n">
        <v>4</v>
      </c>
      <c r="D8390" s="7" t="n">
        <v>65534</v>
      </c>
      <c r="E8390" s="7" t="s">
        <v>158</v>
      </c>
    </row>
    <row r="8391" spans="1:6">
      <c r="A8391" t="s">
        <v>4</v>
      </c>
      <c r="B8391" s="4" t="s">
        <v>5</v>
      </c>
      <c r="C8391" s="4" t="s">
        <v>10</v>
      </c>
    </row>
    <row r="8392" spans="1:6">
      <c r="A8392" t="n">
        <v>66125</v>
      </c>
      <c r="B8392" s="35" t="n">
        <v>16</v>
      </c>
      <c r="C8392" s="7" t="n">
        <v>0</v>
      </c>
    </row>
    <row r="8393" spans="1:6">
      <c r="A8393" t="s">
        <v>4</v>
      </c>
      <c r="B8393" s="4" t="s">
        <v>5</v>
      </c>
      <c r="C8393" s="4" t="s">
        <v>10</v>
      </c>
      <c r="D8393" s="4" t="s">
        <v>72</v>
      </c>
      <c r="E8393" s="4" t="s">
        <v>13</v>
      </c>
      <c r="F8393" s="4" t="s">
        <v>13</v>
      </c>
    </row>
    <row r="8394" spans="1:6">
      <c r="A8394" t="n">
        <v>66128</v>
      </c>
      <c r="B8394" s="52" t="n">
        <v>26</v>
      </c>
      <c r="C8394" s="7" t="n">
        <v>65534</v>
      </c>
      <c r="D8394" s="7" t="s">
        <v>516</v>
      </c>
      <c r="E8394" s="7" t="n">
        <v>2</v>
      </c>
      <c r="F8394" s="7" t="n">
        <v>0</v>
      </c>
    </row>
    <row r="8395" spans="1:6">
      <c r="A8395" t="s">
        <v>4</v>
      </c>
      <c r="B8395" s="4" t="s">
        <v>5</v>
      </c>
    </row>
    <row r="8396" spans="1:6">
      <c r="A8396" t="n">
        <v>66138</v>
      </c>
      <c r="B8396" s="53" t="n">
        <v>28</v>
      </c>
    </row>
    <row r="8397" spans="1:6">
      <c r="A8397" t="s">
        <v>4</v>
      </c>
      <c r="B8397" s="4" t="s">
        <v>5</v>
      </c>
      <c r="C8397" s="4" t="s">
        <v>13</v>
      </c>
      <c r="D8397" s="4" t="s">
        <v>10</v>
      </c>
      <c r="E8397" s="4" t="s">
        <v>6</v>
      </c>
    </row>
    <row r="8398" spans="1:6">
      <c r="A8398" t="n">
        <v>66139</v>
      </c>
      <c r="B8398" s="40" t="n">
        <v>51</v>
      </c>
      <c r="C8398" s="7" t="n">
        <v>4</v>
      </c>
      <c r="D8398" s="7" t="n">
        <v>0</v>
      </c>
      <c r="E8398" s="7" t="s">
        <v>254</v>
      </c>
    </row>
    <row r="8399" spans="1:6">
      <c r="A8399" t="s">
        <v>4</v>
      </c>
      <c r="B8399" s="4" t="s">
        <v>5</v>
      </c>
      <c r="C8399" s="4" t="s">
        <v>10</v>
      </c>
    </row>
    <row r="8400" spans="1:6">
      <c r="A8400" t="n">
        <v>66152</v>
      </c>
      <c r="B8400" s="35" t="n">
        <v>16</v>
      </c>
      <c r="C8400" s="7" t="n">
        <v>0</v>
      </c>
    </row>
    <row r="8401" spans="1:15">
      <c r="A8401" t="s">
        <v>4</v>
      </c>
      <c r="B8401" s="4" t="s">
        <v>5</v>
      </c>
      <c r="C8401" s="4" t="s">
        <v>10</v>
      </c>
      <c r="D8401" s="4" t="s">
        <v>72</v>
      </c>
      <c r="E8401" s="4" t="s">
        <v>13</v>
      </c>
      <c r="F8401" s="4" t="s">
        <v>13</v>
      </c>
    </row>
    <row r="8402" spans="1:15">
      <c r="A8402" t="n">
        <v>66155</v>
      </c>
      <c r="B8402" s="52" t="n">
        <v>26</v>
      </c>
      <c r="C8402" s="7" t="n">
        <v>0</v>
      </c>
      <c r="D8402" s="7" t="s">
        <v>532</v>
      </c>
      <c r="E8402" s="7" t="n">
        <v>2</v>
      </c>
      <c r="F8402" s="7" t="n">
        <v>0</v>
      </c>
    </row>
    <row r="8403" spans="1:15">
      <c r="A8403" t="s">
        <v>4</v>
      </c>
      <c r="B8403" s="4" t="s">
        <v>5</v>
      </c>
    </row>
    <row r="8404" spans="1:15">
      <c r="A8404" t="n">
        <v>66188</v>
      </c>
      <c r="B8404" s="53" t="n">
        <v>28</v>
      </c>
    </row>
    <row r="8405" spans="1:15">
      <c r="A8405" t="s">
        <v>4</v>
      </c>
      <c r="B8405" s="4" t="s">
        <v>5</v>
      </c>
      <c r="C8405" s="4" t="s">
        <v>13</v>
      </c>
      <c r="D8405" s="36" t="s">
        <v>81</v>
      </c>
      <c r="E8405" s="4" t="s">
        <v>5</v>
      </c>
      <c r="F8405" s="4" t="s">
        <v>13</v>
      </c>
      <c r="G8405" s="4" t="s">
        <v>10</v>
      </c>
      <c r="H8405" s="36" t="s">
        <v>82</v>
      </c>
      <c r="I8405" s="4" t="s">
        <v>13</v>
      </c>
      <c r="J8405" s="4" t="s">
        <v>20</v>
      </c>
    </row>
    <row r="8406" spans="1:15">
      <c r="A8406" t="n">
        <v>66189</v>
      </c>
      <c r="B8406" s="10" t="n">
        <v>5</v>
      </c>
      <c r="C8406" s="7" t="n">
        <v>28</v>
      </c>
      <c r="D8406" s="36" t="s">
        <v>3</v>
      </c>
      <c r="E8406" s="37" t="n">
        <v>64</v>
      </c>
      <c r="F8406" s="7" t="n">
        <v>5</v>
      </c>
      <c r="G8406" s="7" t="n">
        <v>16</v>
      </c>
      <c r="H8406" s="36" t="s">
        <v>3</v>
      </c>
      <c r="I8406" s="7" t="n">
        <v>1</v>
      </c>
      <c r="J8406" s="11" t="n">
        <f t="normal" ca="1">A8418</f>
        <v>0</v>
      </c>
    </row>
    <row r="8407" spans="1:15">
      <c r="A8407" t="s">
        <v>4</v>
      </c>
      <c r="B8407" s="4" t="s">
        <v>5</v>
      </c>
      <c r="C8407" s="4" t="s">
        <v>13</v>
      </c>
      <c r="D8407" s="4" t="s">
        <v>10</v>
      </c>
      <c r="E8407" s="4" t="s">
        <v>6</v>
      </c>
    </row>
    <row r="8408" spans="1:15">
      <c r="A8408" t="n">
        <v>66200</v>
      </c>
      <c r="B8408" s="40" t="n">
        <v>51</v>
      </c>
      <c r="C8408" s="7" t="n">
        <v>4</v>
      </c>
      <c r="D8408" s="7" t="n">
        <v>16</v>
      </c>
      <c r="E8408" s="7" t="s">
        <v>533</v>
      </c>
    </row>
    <row r="8409" spans="1:15">
      <c r="A8409" t="s">
        <v>4</v>
      </c>
      <c r="B8409" s="4" t="s">
        <v>5</v>
      </c>
      <c r="C8409" s="4" t="s">
        <v>10</v>
      </c>
    </row>
    <row r="8410" spans="1:15">
      <c r="A8410" t="n">
        <v>66213</v>
      </c>
      <c r="B8410" s="35" t="n">
        <v>16</v>
      </c>
      <c r="C8410" s="7" t="n">
        <v>0</v>
      </c>
    </row>
    <row r="8411" spans="1:15">
      <c r="A8411" t="s">
        <v>4</v>
      </c>
      <c r="B8411" s="4" t="s">
        <v>5</v>
      </c>
      <c r="C8411" s="4" t="s">
        <v>10</v>
      </c>
      <c r="D8411" s="4" t="s">
        <v>72</v>
      </c>
      <c r="E8411" s="4" t="s">
        <v>13</v>
      </c>
      <c r="F8411" s="4" t="s">
        <v>13</v>
      </c>
    </row>
    <row r="8412" spans="1:15">
      <c r="A8412" t="n">
        <v>66216</v>
      </c>
      <c r="B8412" s="52" t="n">
        <v>26</v>
      </c>
      <c r="C8412" s="7" t="n">
        <v>16</v>
      </c>
      <c r="D8412" s="7" t="s">
        <v>534</v>
      </c>
      <c r="E8412" s="7" t="n">
        <v>2</v>
      </c>
      <c r="F8412" s="7" t="n">
        <v>0</v>
      </c>
    </row>
    <row r="8413" spans="1:15">
      <c r="A8413" t="s">
        <v>4</v>
      </c>
      <c r="B8413" s="4" t="s">
        <v>5</v>
      </c>
    </row>
    <row r="8414" spans="1:15">
      <c r="A8414" t="n">
        <v>66260</v>
      </c>
      <c r="B8414" s="53" t="n">
        <v>28</v>
      </c>
    </row>
    <row r="8415" spans="1:15">
      <c r="A8415" t="s">
        <v>4</v>
      </c>
      <c r="B8415" s="4" t="s">
        <v>5</v>
      </c>
      <c r="C8415" s="4" t="s">
        <v>20</v>
      </c>
    </row>
    <row r="8416" spans="1:15">
      <c r="A8416" t="n">
        <v>66261</v>
      </c>
      <c r="B8416" s="17" t="n">
        <v>3</v>
      </c>
      <c r="C8416" s="11" t="n">
        <f t="normal" ca="1">A8440</f>
        <v>0</v>
      </c>
    </row>
    <row r="8417" spans="1:10">
      <c r="A8417" t="s">
        <v>4</v>
      </c>
      <c r="B8417" s="4" t="s">
        <v>5</v>
      </c>
      <c r="C8417" s="4" t="s">
        <v>13</v>
      </c>
      <c r="D8417" s="36" t="s">
        <v>81</v>
      </c>
      <c r="E8417" s="4" t="s">
        <v>5</v>
      </c>
      <c r="F8417" s="4" t="s">
        <v>13</v>
      </c>
      <c r="G8417" s="4" t="s">
        <v>10</v>
      </c>
      <c r="H8417" s="36" t="s">
        <v>82</v>
      </c>
      <c r="I8417" s="4" t="s">
        <v>13</v>
      </c>
      <c r="J8417" s="4" t="s">
        <v>20</v>
      </c>
    </row>
    <row r="8418" spans="1:10">
      <c r="A8418" t="n">
        <v>66266</v>
      </c>
      <c r="B8418" s="10" t="n">
        <v>5</v>
      </c>
      <c r="C8418" s="7" t="n">
        <v>28</v>
      </c>
      <c r="D8418" s="36" t="s">
        <v>3</v>
      </c>
      <c r="E8418" s="37" t="n">
        <v>64</v>
      </c>
      <c r="F8418" s="7" t="n">
        <v>5</v>
      </c>
      <c r="G8418" s="7" t="n">
        <v>15</v>
      </c>
      <c r="H8418" s="36" t="s">
        <v>3</v>
      </c>
      <c r="I8418" s="7" t="n">
        <v>1</v>
      </c>
      <c r="J8418" s="11" t="n">
        <f t="normal" ca="1">A8430</f>
        <v>0</v>
      </c>
    </row>
    <row r="8419" spans="1:10">
      <c r="A8419" t="s">
        <v>4</v>
      </c>
      <c r="B8419" s="4" t="s">
        <v>5</v>
      </c>
      <c r="C8419" s="4" t="s">
        <v>13</v>
      </c>
      <c r="D8419" s="4" t="s">
        <v>10</v>
      </c>
      <c r="E8419" s="4" t="s">
        <v>6</v>
      </c>
    </row>
    <row r="8420" spans="1:10">
      <c r="A8420" t="n">
        <v>66277</v>
      </c>
      <c r="B8420" s="40" t="n">
        <v>51</v>
      </c>
      <c r="C8420" s="7" t="n">
        <v>4</v>
      </c>
      <c r="D8420" s="7" t="n">
        <v>15</v>
      </c>
      <c r="E8420" s="7" t="s">
        <v>339</v>
      </c>
    </row>
    <row r="8421" spans="1:10">
      <c r="A8421" t="s">
        <v>4</v>
      </c>
      <c r="B8421" s="4" t="s">
        <v>5</v>
      </c>
      <c r="C8421" s="4" t="s">
        <v>10</v>
      </c>
    </row>
    <row r="8422" spans="1:10">
      <c r="A8422" t="n">
        <v>66291</v>
      </c>
      <c r="B8422" s="35" t="n">
        <v>16</v>
      </c>
      <c r="C8422" s="7" t="n">
        <v>0</v>
      </c>
    </row>
    <row r="8423" spans="1:10">
      <c r="A8423" t="s">
        <v>4</v>
      </c>
      <c r="B8423" s="4" t="s">
        <v>5</v>
      </c>
      <c r="C8423" s="4" t="s">
        <v>10</v>
      </c>
      <c r="D8423" s="4" t="s">
        <v>72</v>
      </c>
      <c r="E8423" s="4" t="s">
        <v>13</v>
      </c>
      <c r="F8423" s="4" t="s">
        <v>13</v>
      </c>
    </row>
    <row r="8424" spans="1:10">
      <c r="A8424" t="n">
        <v>66294</v>
      </c>
      <c r="B8424" s="52" t="n">
        <v>26</v>
      </c>
      <c r="C8424" s="7" t="n">
        <v>15</v>
      </c>
      <c r="D8424" s="7" t="s">
        <v>535</v>
      </c>
      <c r="E8424" s="7" t="n">
        <v>2</v>
      </c>
      <c r="F8424" s="7" t="n">
        <v>0</v>
      </c>
    </row>
    <row r="8425" spans="1:10">
      <c r="A8425" t="s">
        <v>4</v>
      </c>
      <c r="B8425" s="4" t="s">
        <v>5</v>
      </c>
    </row>
    <row r="8426" spans="1:10">
      <c r="A8426" t="n">
        <v>66346</v>
      </c>
      <c r="B8426" s="53" t="n">
        <v>28</v>
      </c>
    </row>
    <row r="8427" spans="1:10">
      <c r="A8427" t="s">
        <v>4</v>
      </c>
      <c r="B8427" s="4" t="s">
        <v>5</v>
      </c>
      <c r="C8427" s="4" t="s">
        <v>20</v>
      </c>
    </row>
    <row r="8428" spans="1:10">
      <c r="A8428" t="n">
        <v>66347</v>
      </c>
      <c r="B8428" s="17" t="n">
        <v>3</v>
      </c>
      <c r="C8428" s="11" t="n">
        <f t="normal" ca="1">A8440</f>
        <v>0</v>
      </c>
    </row>
    <row r="8429" spans="1:10">
      <c r="A8429" t="s">
        <v>4</v>
      </c>
      <c r="B8429" s="4" t="s">
        <v>5</v>
      </c>
      <c r="C8429" s="4" t="s">
        <v>13</v>
      </c>
      <c r="D8429" s="36" t="s">
        <v>81</v>
      </c>
      <c r="E8429" s="4" t="s">
        <v>5</v>
      </c>
      <c r="F8429" s="4" t="s">
        <v>13</v>
      </c>
      <c r="G8429" s="4" t="s">
        <v>10</v>
      </c>
      <c r="H8429" s="36" t="s">
        <v>82</v>
      </c>
      <c r="I8429" s="4" t="s">
        <v>13</v>
      </c>
      <c r="J8429" s="4" t="s">
        <v>20</v>
      </c>
    </row>
    <row r="8430" spans="1:10">
      <c r="A8430" t="n">
        <v>66352</v>
      </c>
      <c r="B8430" s="10" t="n">
        <v>5</v>
      </c>
      <c r="C8430" s="7" t="n">
        <v>28</v>
      </c>
      <c r="D8430" s="36" t="s">
        <v>3</v>
      </c>
      <c r="E8430" s="37" t="n">
        <v>64</v>
      </c>
      <c r="F8430" s="7" t="n">
        <v>5</v>
      </c>
      <c r="G8430" s="7" t="n">
        <v>14</v>
      </c>
      <c r="H8430" s="36" t="s">
        <v>3</v>
      </c>
      <c r="I8430" s="7" t="n">
        <v>1</v>
      </c>
      <c r="J8430" s="11" t="n">
        <f t="normal" ca="1">A8440</f>
        <v>0</v>
      </c>
    </row>
    <row r="8431" spans="1:10">
      <c r="A8431" t="s">
        <v>4</v>
      </c>
      <c r="B8431" s="4" t="s">
        <v>5</v>
      </c>
      <c r="C8431" s="4" t="s">
        <v>13</v>
      </c>
      <c r="D8431" s="4" t="s">
        <v>10</v>
      </c>
      <c r="E8431" s="4" t="s">
        <v>6</v>
      </c>
    </row>
    <row r="8432" spans="1:10">
      <c r="A8432" t="n">
        <v>66363</v>
      </c>
      <c r="B8432" s="40" t="n">
        <v>51</v>
      </c>
      <c r="C8432" s="7" t="n">
        <v>4</v>
      </c>
      <c r="D8432" s="7" t="n">
        <v>14</v>
      </c>
      <c r="E8432" s="7" t="s">
        <v>536</v>
      </c>
    </row>
    <row r="8433" spans="1:10">
      <c r="A8433" t="s">
        <v>4</v>
      </c>
      <c r="B8433" s="4" t="s">
        <v>5</v>
      </c>
      <c r="C8433" s="4" t="s">
        <v>10</v>
      </c>
    </row>
    <row r="8434" spans="1:10">
      <c r="A8434" t="n">
        <v>66377</v>
      </c>
      <c r="B8434" s="35" t="n">
        <v>16</v>
      </c>
      <c r="C8434" s="7" t="n">
        <v>0</v>
      </c>
    </row>
    <row r="8435" spans="1:10">
      <c r="A8435" t="s">
        <v>4</v>
      </c>
      <c r="B8435" s="4" t="s">
        <v>5</v>
      </c>
      <c r="C8435" s="4" t="s">
        <v>10</v>
      </c>
      <c r="D8435" s="4" t="s">
        <v>72</v>
      </c>
      <c r="E8435" s="4" t="s">
        <v>13</v>
      </c>
      <c r="F8435" s="4" t="s">
        <v>13</v>
      </c>
    </row>
    <row r="8436" spans="1:10">
      <c r="A8436" t="n">
        <v>66380</v>
      </c>
      <c r="B8436" s="52" t="n">
        <v>26</v>
      </c>
      <c r="C8436" s="7" t="n">
        <v>14</v>
      </c>
      <c r="D8436" s="7" t="s">
        <v>537</v>
      </c>
      <c r="E8436" s="7" t="n">
        <v>2</v>
      </c>
      <c r="F8436" s="7" t="n">
        <v>0</v>
      </c>
    </row>
    <row r="8437" spans="1:10">
      <c r="A8437" t="s">
        <v>4</v>
      </c>
      <c r="B8437" s="4" t="s">
        <v>5</v>
      </c>
    </row>
    <row r="8438" spans="1:10">
      <c r="A8438" t="n">
        <v>66447</v>
      </c>
      <c r="B8438" s="53" t="n">
        <v>28</v>
      </c>
    </row>
    <row r="8439" spans="1:10">
      <c r="A8439" t="s">
        <v>4</v>
      </c>
      <c r="B8439" s="4" t="s">
        <v>5</v>
      </c>
      <c r="C8439" s="4" t="s">
        <v>10</v>
      </c>
    </row>
    <row r="8440" spans="1:10">
      <c r="A8440" t="n">
        <v>66448</v>
      </c>
      <c r="B8440" s="12" t="n">
        <v>12</v>
      </c>
      <c r="C8440" s="7" t="n">
        <v>5</v>
      </c>
    </row>
    <row r="8441" spans="1:10">
      <c r="A8441" t="s">
        <v>4</v>
      </c>
      <c r="B8441" s="4" t="s">
        <v>5</v>
      </c>
      <c r="C8441" s="4" t="s">
        <v>20</v>
      </c>
    </row>
    <row r="8442" spans="1:10">
      <c r="A8442" t="n">
        <v>66451</v>
      </c>
      <c r="B8442" s="17" t="n">
        <v>3</v>
      </c>
      <c r="C8442" s="11" t="n">
        <f t="normal" ca="1">A8454</f>
        <v>0</v>
      </c>
    </row>
    <row r="8443" spans="1:10">
      <c r="A8443" t="s">
        <v>4</v>
      </c>
      <c r="B8443" s="4" t="s">
        <v>5</v>
      </c>
      <c r="C8443" s="4" t="s">
        <v>13</v>
      </c>
      <c r="D8443" s="4" t="s">
        <v>10</v>
      </c>
      <c r="E8443" s="4" t="s">
        <v>22</v>
      </c>
      <c r="F8443" s="4" t="s">
        <v>10</v>
      </c>
      <c r="G8443" s="4" t="s">
        <v>9</v>
      </c>
      <c r="H8443" s="4" t="s">
        <v>9</v>
      </c>
      <c r="I8443" s="4" t="s">
        <v>10</v>
      </c>
      <c r="J8443" s="4" t="s">
        <v>10</v>
      </c>
      <c r="K8443" s="4" t="s">
        <v>9</v>
      </c>
      <c r="L8443" s="4" t="s">
        <v>9</v>
      </c>
      <c r="M8443" s="4" t="s">
        <v>9</v>
      </c>
      <c r="N8443" s="4" t="s">
        <v>9</v>
      </c>
      <c r="O8443" s="4" t="s">
        <v>6</v>
      </c>
    </row>
    <row r="8444" spans="1:10">
      <c r="A8444" t="n">
        <v>66456</v>
      </c>
      <c r="B8444" s="14" t="n">
        <v>50</v>
      </c>
      <c r="C8444" s="7" t="n">
        <v>0</v>
      </c>
      <c r="D8444" s="7" t="n">
        <v>10015</v>
      </c>
      <c r="E8444" s="7" t="n">
        <v>1</v>
      </c>
      <c r="F8444" s="7" t="n">
        <v>0</v>
      </c>
      <c r="G8444" s="7" t="n">
        <v>0</v>
      </c>
      <c r="H8444" s="7" t="n">
        <v>-1069547520</v>
      </c>
      <c r="I8444" s="7" t="n">
        <v>0</v>
      </c>
      <c r="J8444" s="7" t="n">
        <v>65533</v>
      </c>
      <c r="K8444" s="7" t="n">
        <v>0</v>
      </c>
      <c r="L8444" s="7" t="n">
        <v>0</v>
      </c>
      <c r="M8444" s="7" t="n">
        <v>0</v>
      </c>
      <c r="N8444" s="7" t="n">
        <v>0</v>
      </c>
      <c r="O8444" s="7" t="s">
        <v>12</v>
      </c>
    </row>
    <row r="8445" spans="1:10">
      <c r="A8445" t="s">
        <v>4</v>
      </c>
      <c r="B8445" s="4" t="s">
        <v>5</v>
      </c>
      <c r="C8445" s="4" t="s">
        <v>13</v>
      </c>
      <c r="D8445" s="4" t="s">
        <v>10</v>
      </c>
      <c r="E8445" s="4" t="s">
        <v>6</v>
      </c>
    </row>
    <row r="8446" spans="1:10">
      <c r="A8446" t="n">
        <v>66495</v>
      </c>
      <c r="B8446" s="40" t="n">
        <v>51</v>
      </c>
      <c r="C8446" s="7" t="n">
        <v>4</v>
      </c>
      <c r="D8446" s="7" t="n">
        <v>65534</v>
      </c>
      <c r="E8446" s="7" t="s">
        <v>158</v>
      </c>
    </row>
    <row r="8447" spans="1:10">
      <c r="A8447" t="s">
        <v>4</v>
      </c>
      <c r="B8447" s="4" t="s">
        <v>5</v>
      </c>
      <c r="C8447" s="4" t="s">
        <v>10</v>
      </c>
    </row>
    <row r="8448" spans="1:10">
      <c r="A8448" t="n">
        <v>66508</v>
      </c>
      <c r="B8448" s="35" t="n">
        <v>16</v>
      </c>
      <c r="C8448" s="7" t="n">
        <v>0</v>
      </c>
    </row>
    <row r="8449" spans="1:15">
      <c r="A8449" t="s">
        <v>4</v>
      </c>
      <c r="B8449" s="4" t="s">
        <v>5</v>
      </c>
      <c r="C8449" s="4" t="s">
        <v>10</v>
      </c>
      <c r="D8449" s="4" t="s">
        <v>72</v>
      </c>
      <c r="E8449" s="4" t="s">
        <v>13</v>
      </c>
      <c r="F8449" s="4" t="s">
        <v>13</v>
      </c>
    </row>
    <row r="8450" spans="1:15">
      <c r="A8450" t="n">
        <v>66511</v>
      </c>
      <c r="B8450" s="52" t="n">
        <v>26</v>
      </c>
      <c r="C8450" s="7" t="n">
        <v>65534</v>
      </c>
      <c r="D8450" s="7" t="s">
        <v>516</v>
      </c>
      <c r="E8450" s="7" t="n">
        <v>2</v>
      </c>
      <c r="F8450" s="7" t="n">
        <v>0</v>
      </c>
    </row>
    <row r="8451" spans="1:15">
      <c r="A8451" t="s">
        <v>4</v>
      </c>
      <c r="B8451" s="4" t="s">
        <v>5</v>
      </c>
    </row>
    <row r="8452" spans="1:15">
      <c r="A8452" t="n">
        <v>66521</v>
      </c>
      <c r="B8452" s="53" t="n">
        <v>28</v>
      </c>
    </row>
    <row r="8453" spans="1:15">
      <c r="A8453" t="s">
        <v>4</v>
      </c>
      <c r="B8453" s="4" t="s">
        <v>5</v>
      </c>
      <c r="C8453" s="4" t="s">
        <v>20</v>
      </c>
    </row>
    <row r="8454" spans="1:15">
      <c r="A8454" t="n">
        <v>66522</v>
      </c>
      <c r="B8454" s="17" t="n">
        <v>3</v>
      </c>
      <c r="C8454" s="11" t="n">
        <f t="normal" ca="1">A8734</f>
        <v>0</v>
      </c>
    </row>
    <row r="8455" spans="1:15">
      <c r="A8455" t="s">
        <v>4</v>
      </c>
      <c r="B8455" s="4" t="s">
        <v>5</v>
      </c>
      <c r="C8455" s="4" t="s">
        <v>13</v>
      </c>
      <c r="D8455" s="4" t="s">
        <v>10</v>
      </c>
      <c r="E8455" s="4" t="s">
        <v>13</v>
      </c>
      <c r="F8455" s="4" t="s">
        <v>20</v>
      </c>
    </row>
    <row r="8456" spans="1:15">
      <c r="A8456" t="n">
        <v>66527</v>
      </c>
      <c r="B8456" s="10" t="n">
        <v>5</v>
      </c>
      <c r="C8456" s="7" t="n">
        <v>30</v>
      </c>
      <c r="D8456" s="7" t="n">
        <v>8953</v>
      </c>
      <c r="E8456" s="7" t="n">
        <v>1</v>
      </c>
      <c r="F8456" s="11" t="n">
        <f t="normal" ca="1">A8494</f>
        <v>0</v>
      </c>
    </row>
    <row r="8457" spans="1:15">
      <c r="A8457" t="s">
        <v>4</v>
      </c>
      <c r="B8457" s="4" t="s">
        <v>5</v>
      </c>
      <c r="C8457" s="4" t="s">
        <v>10</v>
      </c>
      <c r="D8457" s="4" t="s">
        <v>13</v>
      </c>
      <c r="E8457" s="4" t="s">
        <v>13</v>
      </c>
      <c r="F8457" s="4" t="s">
        <v>6</v>
      </c>
    </row>
    <row r="8458" spans="1:15">
      <c r="A8458" t="n">
        <v>66536</v>
      </c>
      <c r="B8458" s="22" t="n">
        <v>20</v>
      </c>
      <c r="C8458" s="7" t="n">
        <v>65534</v>
      </c>
      <c r="D8458" s="7" t="n">
        <v>3</v>
      </c>
      <c r="E8458" s="7" t="n">
        <v>10</v>
      </c>
      <c r="F8458" s="7" t="s">
        <v>201</v>
      </c>
    </row>
    <row r="8459" spans="1:15">
      <c r="A8459" t="s">
        <v>4</v>
      </c>
      <c r="B8459" s="4" t="s">
        <v>5</v>
      </c>
      <c r="C8459" s="4" t="s">
        <v>10</v>
      </c>
    </row>
    <row r="8460" spans="1:15">
      <c r="A8460" t="n">
        <v>66557</v>
      </c>
      <c r="B8460" s="35" t="n">
        <v>16</v>
      </c>
      <c r="C8460" s="7" t="n">
        <v>0</v>
      </c>
    </row>
    <row r="8461" spans="1:15">
      <c r="A8461" t="s">
        <v>4</v>
      </c>
      <c r="B8461" s="4" t="s">
        <v>5</v>
      </c>
      <c r="C8461" s="4" t="s">
        <v>13</v>
      </c>
      <c r="D8461" s="4" t="s">
        <v>9</v>
      </c>
    </row>
    <row r="8462" spans="1:15">
      <c r="A8462" t="n">
        <v>66560</v>
      </c>
      <c r="B8462" s="49" t="n">
        <v>74</v>
      </c>
      <c r="C8462" s="7" t="n">
        <v>48</v>
      </c>
      <c r="D8462" s="7" t="n">
        <v>64</v>
      </c>
    </row>
    <row r="8463" spans="1:15">
      <c r="A8463" t="s">
        <v>4</v>
      </c>
      <c r="B8463" s="4" t="s">
        <v>5</v>
      </c>
      <c r="C8463" s="4" t="s">
        <v>13</v>
      </c>
      <c r="D8463" s="4" t="s">
        <v>10</v>
      </c>
    </row>
    <row r="8464" spans="1:15">
      <c r="A8464" t="n">
        <v>66566</v>
      </c>
      <c r="B8464" s="27" t="n">
        <v>22</v>
      </c>
      <c r="C8464" s="7" t="n">
        <v>10</v>
      </c>
      <c r="D8464" s="7" t="n">
        <v>0</v>
      </c>
    </row>
    <row r="8465" spans="1:6">
      <c r="A8465" t="s">
        <v>4</v>
      </c>
      <c r="B8465" s="4" t="s">
        <v>5</v>
      </c>
      <c r="C8465" s="4" t="s">
        <v>10</v>
      </c>
      <c r="D8465" s="4" t="s">
        <v>13</v>
      </c>
      <c r="E8465" s="4" t="s">
        <v>22</v>
      </c>
      <c r="F8465" s="4" t="s">
        <v>10</v>
      </c>
    </row>
    <row r="8466" spans="1:6">
      <c r="A8466" t="n">
        <v>66570</v>
      </c>
      <c r="B8466" s="58" t="n">
        <v>59</v>
      </c>
      <c r="C8466" s="7" t="n">
        <v>65534</v>
      </c>
      <c r="D8466" s="7" t="n">
        <v>12</v>
      </c>
      <c r="E8466" s="7" t="n">
        <v>0.150000005960464</v>
      </c>
      <c r="F8466" s="7" t="n">
        <v>0</v>
      </c>
    </row>
    <row r="8467" spans="1:6">
      <c r="A8467" t="s">
        <v>4</v>
      </c>
      <c r="B8467" s="4" t="s">
        <v>5</v>
      </c>
      <c r="C8467" s="4" t="s">
        <v>10</v>
      </c>
    </row>
    <row r="8468" spans="1:6">
      <c r="A8468" t="n">
        <v>66580</v>
      </c>
      <c r="B8468" s="35" t="n">
        <v>16</v>
      </c>
      <c r="C8468" s="7" t="n">
        <v>1300</v>
      </c>
    </row>
    <row r="8469" spans="1:6">
      <c r="A8469" t="s">
        <v>4</v>
      </c>
      <c r="B8469" s="4" t="s">
        <v>5</v>
      </c>
      <c r="C8469" s="4" t="s">
        <v>13</v>
      </c>
      <c r="D8469" s="4" t="s">
        <v>10</v>
      </c>
      <c r="E8469" s="4" t="s">
        <v>22</v>
      </c>
      <c r="F8469" s="4" t="s">
        <v>10</v>
      </c>
      <c r="G8469" s="4" t="s">
        <v>9</v>
      </c>
      <c r="H8469" s="4" t="s">
        <v>9</v>
      </c>
      <c r="I8469" s="4" t="s">
        <v>10</v>
      </c>
      <c r="J8469" s="4" t="s">
        <v>10</v>
      </c>
      <c r="K8469" s="4" t="s">
        <v>9</v>
      </c>
      <c r="L8469" s="4" t="s">
        <v>9</v>
      </c>
      <c r="M8469" s="4" t="s">
        <v>9</v>
      </c>
      <c r="N8469" s="4" t="s">
        <v>9</v>
      </c>
      <c r="O8469" s="4" t="s">
        <v>6</v>
      </c>
    </row>
    <row r="8470" spans="1:6">
      <c r="A8470" t="n">
        <v>66583</v>
      </c>
      <c r="B8470" s="14" t="n">
        <v>50</v>
      </c>
      <c r="C8470" s="7" t="n">
        <v>0</v>
      </c>
      <c r="D8470" s="7" t="n">
        <v>10015</v>
      </c>
      <c r="E8470" s="7" t="n">
        <v>1</v>
      </c>
      <c r="F8470" s="7" t="n">
        <v>0</v>
      </c>
      <c r="G8470" s="7" t="n">
        <v>0</v>
      </c>
      <c r="H8470" s="7" t="n">
        <v>-1069547520</v>
      </c>
      <c r="I8470" s="7" t="n">
        <v>0</v>
      </c>
      <c r="J8470" s="7" t="n">
        <v>65533</v>
      </c>
      <c r="K8470" s="7" t="n">
        <v>0</v>
      </c>
      <c r="L8470" s="7" t="n">
        <v>0</v>
      </c>
      <c r="M8470" s="7" t="n">
        <v>0</v>
      </c>
      <c r="N8470" s="7" t="n">
        <v>0</v>
      </c>
      <c r="O8470" s="7" t="s">
        <v>12</v>
      </c>
    </row>
    <row r="8471" spans="1:6">
      <c r="A8471" t="s">
        <v>4</v>
      </c>
      <c r="B8471" s="4" t="s">
        <v>5</v>
      </c>
      <c r="C8471" s="4" t="s">
        <v>13</v>
      </c>
      <c r="D8471" s="4" t="s">
        <v>10</v>
      </c>
      <c r="E8471" s="4" t="s">
        <v>6</v>
      </c>
    </row>
    <row r="8472" spans="1:6">
      <c r="A8472" t="n">
        <v>66622</v>
      </c>
      <c r="B8472" s="40" t="n">
        <v>51</v>
      </c>
      <c r="C8472" s="7" t="n">
        <v>4</v>
      </c>
      <c r="D8472" s="7" t="n">
        <v>65534</v>
      </c>
      <c r="E8472" s="7" t="s">
        <v>158</v>
      </c>
    </row>
    <row r="8473" spans="1:6">
      <c r="A8473" t="s">
        <v>4</v>
      </c>
      <c r="B8473" s="4" t="s">
        <v>5</v>
      </c>
      <c r="C8473" s="4" t="s">
        <v>10</v>
      </c>
    </row>
    <row r="8474" spans="1:6">
      <c r="A8474" t="n">
        <v>66635</v>
      </c>
      <c r="B8474" s="35" t="n">
        <v>16</v>
      </c>
      <c r="C8474" s="7" t="n">
        <v>0</v>
      </c>
    </row>
    <row r="8475" spans="1:6">
      <c r="A8475" t="s">
        <v>4</v>
      </c>
      <c r="B8475" s="4" t="s">
        <v>5</v>
      </c>
      <c r="C8475" s="4" t="s">
        <v>10</v>
      </c>
      <c r="D8475" s="4" t="s">
        <v>72</v>
      </c>
      <c r="E8475" s="4" t="s">
        <v>13</v>
      </c>
      <c r="F8475" s="4" t="s">
        <v>13</v>
      </c>
    </row>
    <row r="8476" spans="1:6">
      <c r="A8476" t="n">
        <v>66638</v>
      </c>
      <c r="B8476" s="52" t="n">
        <v>26</v>
      </c>
      <c r="C8476" s="7" t="n">
        <v>65534</v>
      </c>
      <c r="D8476" s="7" t="s">
        <v>516</v>
      </c>
      <c r="E8476" s="7" t="n">
        <v>2</v>
      </c>
      <c r="F8476" s="7" t="n">
        <v>0</v>
      </c>
    </row>
    <row r="8477" spans="1:6">
      <c r="A8477" t="s">
        <v>4</v>
      </c>
      <c r="B8477" s="4" t="s">
        <v>5</v>
      </c>
    </row>
    <row r="8478" spans="1:6">
      <c r="A8478" t="n">
        <v>66648</v>
      </c>
      <c r="B8478" s="53" t="n">
        <v>28</v>
      </c>
    </row>
    <row r="8479" spans="1:6">
      <c r="A8479" t="s">
        <v>4</v>
      </c>
      <c r="B8479" s="4" t="s">
        <v>5</v>
      </c>
      <c r="C8479" s="4" t="s">
        <v>13</v>
      </c>
      <c r="D8479" s="4" t="s">
        <v>10</v>
      </c>
      <c r="E8479" s="4" t="s">
        <v>13</v>
      </c>
      <c r="F8479" s="4" t="s">
        <v>13</v>
      </c>
      <c r="G8479" s="4" t="s">
        <v>20</v>
      </c>
    </row>
    <row r="8480" spans="1:6">
      <c r="A8480" t="n">
        <v>66649</v>
      </c>
      <c r="B8480" s="10" t="n">
        <v>5</v>
      </c>
      <c r="C8480" s="7" t="n">
        <v>30</v>
      </c>
      <c r="D8480" s="7" t="n">
        <v>5</v>
      </c>
      <c r="E8480" s="7" t="n">
        <v>8</v>
      </c>
      <c r="F8480" s="7" t="n">
        <v>1</v>
      </c>
      <c r="G8480" s="11" t="n">
        <f t="normal" ca="1">A8492</f>
        <v>0</v>
      </c>
    </row>
    <row r="8481" spans="1:15">
      <c r="A8481" t="s">
        <v>4</v>
      </c>
      <c r="B8481" s="4" t="s">
        <v>5</v>
      </c>
      <c r="C8481" s="4" t="s">
        <v>13</v>
      </c>
      <c r="D8481" s="4" t="s">
        <v>10</v>
      </c>
      <c r="E8481" s="4" t="s">
        <v>6</v>
      </c>
    </row>
    <row r="8482" spans="1:15">
      <c r="A8482" t="n">
        <v>66659</v>
      </c>
      <c r="B8482" s="40" t="n">
        <v>51</v>
      </c>
      <c r="C8482" s="7" t="n">
        <v>4</v>
      </c>
      <c r="D8482" s="7" t="n">
        <v>0</v>
      </c>
      <c r="E8482" s="7" t="s">
        <v>339</v>
      </c>
    </row>
    <row r="8483" spans="1:15">
      <c r="A8483" t="s">
        <v>4</v>
      </c>
      <c r="B8483" s="4" t="s">
        <v>5</v>
      </c>
      <c r="C8483" s="4" t="s">
        <v>10</v>
      </c>
    </row>
    <row r="8484" spans="1:15">
      <c r="A8484" t="n">
        <v>66673</v>
      </c>
      <c r="B8484" s="35" t="n">
        <v>16</v>
      </c>
      <c r="C8484" s="7" t="n">
        <v>0</v>
      </c>
    </row>
    <row r="8485" spans="1:15">
      <c r="A8485" t="s">
        <v>4</v>
      </c>
      <c r="B8485" s="4" t="s">
        <v>5</v>
      </c>
      <c r="C8485" s="4" t="s">
        <v>10</v>
      </c>
      <c r="D8485" s="4" t="s">
        <v>72</v>
      </c>
      <c r="E8485" s="4" t="s">
        <v>13</v>
      </c>
      <c r="F8485" s="4" t="s">
        <v>13</v>
      </c>
    </row>
    <row r="8486" spans="1:15">
      <c r="A8486" t="n">
        <v>66676</v>
      </c>
      <c r="B8486" s="52" t="n">
        <v>26</v>
      </c>
      <c r="C8486" s="7" t="n">
        <v>0</v>
      </c>
      <c r="D8486" s="7" t="s">
        <v>538</v>
      </c>
      <c r="E8486" s="7" t="n">
        <v>2</v>
      </c>
      <c r="F8486" s="7" t="n">
        <v>0</v>
      </c>
    </row>
    <row r="8487" spans="1:15">
      <c r="A8487" t="s">
        <v>4</v>
      </c>
      <c r="B8487" s="4" t="s">
        <v>5</v>
      </c>
    </row>
    <row r="8488" spans="1:15">
      <c r="A8488" t="n">
        <v>66748</v>
      </c>
      <c r="B8488" s="53" t="n">
        <v>28</v>
      </c>
    </row>
    <row r="8489" spans="1:15">
      <c r="A8489" t="s">
        <v>4</v>
      </c>
      <c r="B8489" s="4" t="s">
        <v>5</v>
      </c>
      <c r="C8489" s="4" t="s">
        <v>10</v>
      </c>
    </row>
    <row r="8490" spans="1:15">
      <c r="A8490" t="n">
        <v>66749</v>
      </c>
      <c r="B8490" s="12" t="n">
        <v>12</v>
      </c>
      <c r="C8490" s="7" t="n">
        <v>5</v>
      </c>
    </row>
    <row r="8491" spans="1:15">
      <c r="A8491" t="s">
        <v>4</v>
      </c>
      <c r="B8491" s="4" t="s">
        <v>5</v>
      </c>
      <c r="C8491" s="4" t="s">
        <v>20</v>
      </c>
    </row>
    <row r="8492" spans="1:15">
      <c r="A8492" t="n">
        <v>66752</v>
      </c>
      <c r="B8492" s="17" t="n">
        <v>3</v>
      </c>
      <c r="C8492" s="11" t="n">
        <f t="normal" ca="1">A8734</f>
        <v>0</v>
      </c>
    </row>
    <row r="8493" spans="1:15">
      <c r="A8493" t="s">
        <v>4</v>
      </c>
      <c r="B8493" s="4" t="s">
        <v>5</v>
      </c>
      <c r="C8493" s="4" t="s">
        <v>13</v>
      </c>
      <c r="D8493" s="4" t="s">
        <v>10</v>
      </c>
      <c r="E8493" s="4" t="s">
        <v>13</v>
      </c>
      <c r="F8493" s="4" t="s">
        <v>20</v>
      </c>
    </row>
    <row r="8494" spans="1:15">
      <c r="A8494" t="n">
        <v>66757</v>
      </c>
      <c r="B8494" s="10" t="n">
        <v>5</v>
      </c>
      <c r="C8494" s="7" t="n">
        <v>30</v>
      </c>
      <c r="D8494" s="7" t="n">
        <v>8950</v>
      </c>
      <c r="E8494" s="7" t="n">
        <v>1</v>
      </c>
      <c r="F8494" s="11" t="n">
        <f t="normal" ca="1">A8540</f>
        <v>0</v>
      </c>
    </row>
    <row r="8495" spans="1:15">
      <c r="A8495" t="s">
        <v>4</v>
      </c>
      <c r="B8495" s="4" t="s">
        <v>5</v>
      </c>
      <c r="C8495" s="4" t="s">
        <v>10</v>
      </c>
      <c r="D8495" s="4" t="s">
        <v>13</v>
      </c>
      <c r="E8495" s="4" t="s">
        <v>13</v>
      </c>
      <c r="F8495" s="4" t="s">
        <v>6</v>
      </c>
    </row>
    <row r="8496" spans="1:15">
      <c r="A8496" t="n">
        <v>66766</v>
      </c>
      <c r="B8496" s="22" t="n">
        <v>20</v>
      </c>
      <c r="C8496" s="7" t="n">
        <v>65534</v>
      </c>
      <c r="D8496" s="7" t="n">
        <v>3</v>
      </c>
      <c r="E8496" s="7" t="n">
        <v>10</v>
      </c>
      <c r="F8496" s="7" t="s">
        <v>201</v>
      </c>
    </row>
    <row r="8497" spans="1:6">
      <c r="A8497" t="s">
        <v>4</v>
      </c>
      <c r="B8497" s="4" t="s">
        <v>5</v>
      </c>
      <c r="C8497" s="4" t="s">
        <v>10</v>
      </c>
    </row>
    <row r="8498" spans="1:6">
      <c r="A8498" t="n">
        <v>66787</v>
      </c>
      <c r="B8498" s="35" t="n">
        <v>16</v>
      </c>
      <c r="C8498" s="7" t="n">
        <v>0</v>
      </c>
    </row>
    <row r="8499" spans="1:6">
      <c r="A8499" t="s">
        <v>4</v>
      </c>
      <c r="B8499" s="4" t="s">
        <v>5</v>
      </c>
      <c r="C8499" s="4" t="s">
        <v>13</v>
      </c>
      <c r="D8499" s="4" t="s">
        <v>9</v>
      </c>
    </row>
    <row r="8500" spans="1:6">
      <c r="A8500" t="n">
        <v>66790</v>
      </c>
      <c r="B8500" s="49" t="n">
        <v>74</v>
      </c>
      <c r="C8500" s="7" t="n">
        <v>48</v>
      </c>
      <c r="D8500" s="7" t="n">
        <v>64</v>
      </c>
    </row>
    <row r="8501" spans="1:6">
      <c r="A8501" t="s">
        <v>4</v>
      </c>
      <c r="B8501" s="4" t="s">
        <v>5</v>
      </c>
      <c r="C8501" s="4" t="s">
        <v>13</v>
      </c>
      <c r="D8501" s="4" t="s">
        <v>10</v>
      </c>
    </row>
    <row r="8502" spans="1:6">
      <c r="A8502" t="n">
        <v>66796</v>
      </c>
      <c r="B8502" s="27" t="n">
        <v>22</v>
      </c>
      <c r="C8502" s="7" t="n">
        <v>10</v>
      </c>
      <c r="D8502" s="7" t="n">
        <v>0</v>
      </c>
    </row>
    <row r="8503" spans="1:6">
      <c r="A8503" t="s">
        <v>4</v>
      </c>
      <c r="B8503" s="4" t="s">
        <v>5</v>
      </c>
      <c r="C8503" s="4" t="s">
        <v>13</v>
      </c>
      <c r="D8503" s="4" t="s">
        <v>10</v>
      </c>
      <c r="E8503" s="4" t="s">
        <v>13</v>
      </c>
      <c r="F8503" s="4" t="s">
        <v>13</v>
      </c>
      <c r="G8503" s="4" t="s">
        <v>20</v>
      </c>
    </row>
    <row r="8504" spans="1:6">
      <c r="A8504" t="n">
        <v>66800</v>
      </c>
      <c r="B8504" s="10" t="n">
        <v>5</v>
      </c>
      <c r="C8504" s="7" t="n">
        <v>30</v>
      </c>
      <c r="D8504" s="7" t="n">
        <v>5</v>
      </c>
      <c r="E8504" s="7" t="n">
        <v>8</v>
      </c>
      <c r="F8504" s="7" t="n">
        <v>1</v>
      </c>
      <c r="G8504" s="11" t="n">
        <f t="normal" ca="1">A8528</f>
        <v>0</v>
      </c>
    </row>
    <row r="8505" spans="1:6">
      <c r="A8505" t="s">
        <v>4</v>
      </c>
      <c r="B8505" s="4" t="s">
        <v>5</v>
      </c>
      <c r="C8505" s="4" t="s">
        <v>13</v>
      </c>
      <c r="D8505" s="4" t="s">
        <v>10</v>
      </c>
      <c r="E8505" s="4" t="s">
        <v>6</v>
      </c>
    </row>
    <row r="8506" spans="1:6">
      <c r="A8506" t="n">
        <v>66810</v>
      </c>
      <c r="B8506" s="40" t="n">
        <v>51</v>
      </c>
      <c r="C8506" s="7" t="n">
        <v>4</v>
      </c>
      <c r="D8506" s="7" t="n">
        <v>0</v>
      </c>
      <c r="E8506" s="7" t="s">
        <v>158</v>
      </c>
    </row>
    <row r="8507" spans="1:6">
      <c r="A8507" t="s">
        <v>4</v>
      </c>
      <c r="B8507" s="4" t="s">
        <v>5</v>
      </c>
      <c r="C8507" s="4" t="s">
        <v>10</v>
      </c>
    </row>
    <row r="8508" spans="1:6">
      <c r="A8508" t="n">
        <v>66823</v>
      </c>
      <c r="B8508" s="35" t="n">
        <v>16</v>
      </c>
      <c r="C8508" s="7" t="n">
        <v>0</v>
      </c>
    </row>
    <row r="8509" spans="1:6">
      <c r="A8509" t="s">
        <v>4</v>
      </c>
      <c r="B8509" s="4" t="s">
        <v>5</v>
      </c>
      <c r="C8509" s="4" t="s">
        <v>10</v>
      </c>
      <c r="D8509" s="4" t="s">
        <v>72</v>
      </c>
      <c r="E8509" s="4" t="s">
        <v>13</v>
      </c>
      <c r="F8509" s="4" t="s">
        <v>13</v>
      </c>
    </row>
    <row r="8510" spans="1:6">
      <c r="A8510" t="n">
        <v>66826</v>
      </c>
      <c r="B8510" s="52" t="n">
        <v>26</v>
      </c>
      <c r="C8510" s="7" t="n">
        <v>0</v>
      </c>
      <c r="D8510" s="7" t="s">
        <v>539</v>
      </c>
      <c r="E8510" s="7" t="n">
        <v>2</v>
      </c>
      <c r="F8510" s="7" t="n">
        <v>0</v>
      </c>
    </row>
    <row r="8511" spans="1:6">
      <c r="A8511" t="s">
        <v>4</v>
      </c>
      <c r="B8511" s="4" t="s">
        <v>5</v>
      </c>
    </row>
    <row r="8512" spans="1:6">
      <c r="A8512" t="n">
        <v>66873</v>
      </c>
      <c r="B8512" s="53" t="n">
        <v>28</v>
      </c>
    </row>
    <row r="8513" spans="1:7">
      <c r="A8513" t="s">
        <v>4</v>
      </c>
      <c r="B8513" s="4" t="s">
        <v>5</v>
      </c>
      <c r="C8513" s="4" t="s">
        <v>13</v>
      </c>
      <c r="D8513" s="4" t="s">
        <v>10</v>
      </c>
      <c r="E8513" s="4" t="s">
        <v>22</v>
      </c>
      <c r="F8513" s="4" t="s">
        <v>10</v>
      </c>
      <c r="G8513" s="4" t="s">
        <v>9</v>
      </c>
      <c r="H8513" s="4" t="s">
        <v>9</v>
      </c>
      <c r="I8513" s="4" t="s">
        <v>10</v>
      </c>
      <c r="J8513" s="4" t="s">
        <v>10</v>
      </c>
      <c r="K8513" s="4" t="s">
        <v>9</v>
      </c>
      <c r="L8513" s="4" t="s">
        <v>9</v>
      </c>
      <c r="M8513" s="4" t="s">
        <v>9</v>
      </c>
      <c r="N8513" s="4" t="s">
        <v>9</v>
      </c>
      <c r="O8513" s="4" t="s">
        <v>6</v>
      </c>
    </row>
    <row r="8514" spans="1:7">
      <c r="A8514" t="n">
        <v>66874</v>
      </c>
      <c r="B8514" s="14" t="n">
        <v>50</v>
      </c>
      <c r="C8514" s="7" t="n">
        <v>0</v>
      </c>
      <c r="D8514" s="7" t="n">
        <v>10015</v>
      </c>
      <c r="E8514" s="7" t="n">
        <v>1</v>
      </c>
      <c r="F8514" s="7" t="n">
        <v>0</v>
      </c>
      <c r="G8514" s="7" t="n">
        <v>0</v>
      </c>
      <c r="H8514" s="7" t="n">
        <v>-1069547520</v>
      </c>
      <c r="I8514" s="7" t="n">
        <v>0</v>
      </c>
      <c r="J8514" s="7" t="n">
        <v>65533</v>
      </c>
      <c r="K8514" s="7" t="n">
        <v>0</v>
      </c>
      <c r="L8514" s="7" t="n">
        <v>0</v>
      </c>
      <c r="M8514" s="7" t="n">
        <v>0</v>
      </c>
      <c r="N8514" s="7" t="n">
        <v>0</v>
      </c>
      <c r="O8514" s="7" t="s">
        <v>12</v>
      </c>
    </row>
    <row r="8515" spans="1:7">
      <c r="A8515" t="s">
        <v>4</v>
      </c>
      <c r="B8515" s="4" t="s">
        <v>5</v>
      </c>
      <c r="C8515" s="4" t="s">
        <v>13</v>
      </c>
      <c r="D8515" s="4" t="s">
        <v>10</v>
      </c>
      <c r="E8515" s="4" t="s">
        <v>6</v>
      </c>
    </row>
    <row r="8516" spans="1:7">
      <c r="A8516" t="n">
        <v>66913</v>
      </c>
      <c r="B8516" s="40" t="n">
        <v>51</v>
      </c>
      <c r="C8516" s="7" t="n">
        <v>4</v>
      </c>
      <c r="D8516" s="7" t="n">
        <v>65534</v>
      </c>
      <c r="E8516" s="7" t="s">
        <v>158</v>
      </c>
    </row>
    <row r="8517" spans="1:7">
      <c r="A8517" t="s">
        <v>4</v>
      </c>
      <c r="B8517" s="4" t="s">
        <v>5</v>
      </c>
      <c r="C8517" s="4" t="s">
        <v>10</v>
      </c>
    </row>
    <row r="8518" spans="1:7">
      <c r="A8518" t="n">
        <v>66926</v>
      </c>
      <c r="B8518" s="35" t="n">
        <v>16</v>
      </c>
      <c r="C8518" s="7" t="n">
        <v>0</v>
      </c>
    </row>
    <row r="8519" spans="1:7">
      <c r="A8519" t="s">
        <v>4</v>
      </c>
      <c r="B8519" s="4" t="s">
        <v>5</v>
      </c>
      <c r="C8519" s="4" t="s">
        <v>10</v>
      </c>
      <c r="D8519" s="4" t="s">
        <v>72</v>
      </c>
      <c r="E8519" s="4" t="s">
        <v>13</v>
      </c>
      <c r="F8519" s="4" t="s">
        <v>13</v>
      </c>
    </row>
    <row r="8520" spans="1:7">
      <c r="A8520" t="n">
        <v>66929</v>
      </c>
      <c r="B8520" s="52" t="n">
        <v>26</v>
      </c>
      <c r="C8520" s="7" t="n">
        <v>65534</v>
      </c>
      <c r="D8520" s="7" t="s">
        <v>540</v>
      </c>
      <c r="E8520" s="7" t="n">
        <v>2</v>
      </c>
      <c r="F8520" s="7" t="n">
        <v>0</v>
      </c>
    </row>
    <row r="8521" spans="1:7">
      <c r="A8521" t="s">
        <v>4</v>
      </c>
      <c r="B8521" s="4" t="s">
        <v>5</v>
      </c>
    </row>
    <row r="8522" spans="1:7">
      <c r="A8522" t="n">
        <v>66946</v>
      </c>
      <c r="B8522" s="53" t="n">
        <v>28</v>
      </c>
    </row>
    <row r="8523" spans="1:7">
      <c r="A8523" t="s">
        <v>4</v>
      </c>
      <c r="B8523" s="4" t="s">
        <v>5</v>
      </c>
      <c r="C8523" s="4" t="s">
        <v>10</v>
      </c>
    </row>
    <row r="8524" spans="1:7">
      <c r="A8524" t="n">
        <v>66947</v>
      </c>
      <c r="B8524" s="12" t="n">
        <v>12</v>
      </c>
      <c r="C8524" s="7" t="n">
        <v>5</v>
      </c>
    </row>
    <row r="8525" spans="1:7">
      <c r="A8525" t="s">
        <v>4</v>
      </c>
      <c r="B8525" s="4" t="s">
        <v>5</v>
      </c>
      <c r="C8525" s="4" t="s">
        <v>20</v>
      </c>
    </row>
    <row r="8526" spans="1:7">
      <c r="A8526" t="n">
        <v>66950</v>
      </c>
      <c r="B8526" s="17" t="n">
        <v>3</v>
      </c>
      <c r="C8526" s="11" t="n">
        <f t="normal" ca="1">A8538</f>
        <v>0</v>
      </c>
    </row>
    <row r="8527" spans="1:7">
      <c r="A8527" t="s">
        <v>4</v>
      </c>
      <c r="B8527" s="4" t="s">
        <v>5</v>
      </c>
      <c r="C8527" s="4" t="s">
        <v>13</v>
      </c>
      <c r="D8527" s="4" t="s">
        <v>10</v>
      </c>
      <c r="E8527" s="4" t="s">
        <v>22</v>
      </c>
      <c r="F8527" s="4" t="s">
        <v>10</v>
      </c>
      <c r="G8527" s="4" t="s">
        <v>9</v>
      </c>
      <c r="H8527" s="4" t="s">
        <v>9</v>
      </c>
      <c r="I8527" s="4" t="s">
        <v>10</v>
      </c>
      <c r="J8527" s="4" t="s">
        <v>10</v>
      </c>
      <c r="K8527" s="4" t="s">
        <v>9</v>
      </c>
      <c r="L8527" s="4" t="s">
        <v>9</v>
      </c>
      <c r="M8527" s="4" t="s">
        <v>9</v>
      </c>
      <c r="N8527" s="4" t="s">
        <v>9</v>
      </c>
      <c r="O8527" s="4" t="s">
        <v>6</v>
      </c>
    </row>
    <row r="8528" spans="1:7">
      <c r="A8528" t="n">
        <v>66955</v>
      </c>
      <c r="B8528" s="14" t="n">
        <v>50</v>
      </c>
      <c r="C8528" s="7" t="n">
        <v>0</v>
      </c>
      <c r="D8528" s="7" t="n">
        <v>10016</v>
      </c>
      <c r="E8528" s="7" t="n">
        <v>1</v>
      </c>
      <c r="F8528" s="7" t="n">
        <v>0</v>
      </c>
      <c r="G8528" s="7" t="n">
        <v>0</v>
      </c>
      <c r="H8528" s="7" t="n">
        <v>-1069547520</v>
      </c>
      <c r="I8528" s="7" t="n">
        <v>0</v>
      </c>
      <c r="J8528" s="7" t="n">
        <v>65533</v>
      </c>
      <c r="K8528" s="7" t="n">
        <v>0</v>
      </c>
      <c r="L8528" s="7" t="n">
        <v>0</v>
      </c>
      <c r="M8528" s="7" t="n">
        <v>0</v>
      </c>
      <c r="N8528" s="7" t="n">
        <v>0</v>
      </c>
      <c r="O8528" s="7" t="s">
        <v>12</v>
      </c>
    </row>
    <row r="8529" spans="1:15">
      <c r="A8529" t="s">
        <v>4</v>
      </c>
      <c r="B8529" s="4" t="s">
        <v>5</v>
      </c>
      <c r="C8529" s="4" t="s">
        <v>13</v>
      </c>
      <c r="D8529" s="4" t="s">
        <v>10</v>
      </c>
      <c r="E8529" s="4" t="s">
        <v>6</v>
      </c>
    </row>
    <row r="8530" spans="1:15">
      <c r="A8530" t="n">
        <v>66994</v>
      </c>
      <c r="B8530" s="40" t="n">
        <v>51</v>
      </c>
      <c r="C8530" s="7" t="n">
        <v>4</v>
      </c>
      <c r="D8530" s="7" t="n">
        <v>65534</v>
      </c>
      <c r="E8530" s="7" t="s">
        <v>158</v>
      </c>
    </row>
    <row r="8531" spans="1:15">
      <c r="A8531" t="s">
        <v>4</v>
      </c>
      <c r="B8531" s="4" t="s">
        <v>5</v>
      </c>
      <c r="C8531" s="4" t="s">
        <v>10</v>
      </c>
    </row>
    <row r="8532" spans="1:15">
      <c r="A8532" t="n">
        <v>67007</v>
      </c>
      <c r="B8532" s="35" t="n">
        <v>16</v>
      </c>
      <c r="C8532" s="7" t="n">
        <v>0</v>
      </c>
    </row>
    <row r="8533" spans="1:15">
      <c r="A8533" t="s">
        <v>4</v>
      </c>
      <c r="B8533" s="4" t="s">
        <v>5</v>
      </c>
      <c r="C8533" s="4" t="s">
        <v>10</v>
      </c>
      <c r="D8533" s="4" t="s">
        <v>72</v>
      </c>
      <c r="E8533" s="4" t="s">
        <v>13</v>
      </c>
      <c r="F8533" s="4" t="s">
        <v>13</v>
      </c>
    </row>
    <row r="8534" spans="1:15">
      <c r="A8534" t="n">
        <v>67010</v>
      </c>
      <c r="B8534" s="52" t="n">
        <v>26</v>
      </c>
      <c r="C8534" s="7" t="n">
        <v>65534</v>
      </c>
      <c r="D8534" s="7" t="s">
        <v>540</v>
      </c>
      <c r="E8534" s="7" t="n">
        <v>2</v>
      </c>
      <c r="F8534" s="7" t="n">
        <v>0</v>
      </c>
    </row>
    <row r="8535" spans="1:15">
      <c r="A8535" t="s">
        <v>4</v>
      </c>
      <c r="B8535" s="4" t="s">
        <v>5</v>
      </c>
    </row>
    <row r="8536" spans="1:15">
      <c r="A8536" t="n">
        <v>67027</v>
      </c>
      <c r="B8536" s="53" t="n">
        <v>28</v>
      </c>
    </row>
    <row r="8537" spans="1:15">
      <c r="A8537" t="s">
        <v>4</v>
      </c>
      <c r="B8537" s="4" t="s">
        <v>5</v>
      </c>
      <c r="C8537" s="4" t="s">
        <v>20</v>
      </c>
    </row>
    <row r="8538" spans="1:15">
      <c r="A8538" t="n">
        <v>67028</v>
      </c>
      <c r="B8538" s="17" t="n">
        <v>3</v>
      </c>
      <c r="C8538" s="11" t="n">
        <f t="normal" ca="1">A8734</f>
        <v>0</v>
      </c>
    </row>
    <row r="8539" spans="1:15">
      <c r="A8539" t="s">
        <v>4</v>
      </c>
      <c r="B8539" s="4" t="s">
        <v>5</v>
      </c>
      <c r="C8539" s="4" t="s">
        <v>13</v>
      </c>
      <c r="D8539" s="4" t="s">
        <v>10</v>
      </c>
      <c r="E8539" s="4" t="s">
        <v>13</v>
      </c>
      <c r="F8539" s="4" t="s">
        <v>20</v>
      </c>
    </row>
    <row r="8540" spans="1:15">
      <c r="A8540" t="n">
        <v>67033</v>
      </c>
      <c r="B8540" s="10" t="n">
        <v>5</v>
      </c>
      <c r="C8540" s="7" t="n">
        <v>30</v>
      </c>
      <c r="D8540" s="7" t="n">
        <v>8949</v>
      </c>
      <c r="E8540" s="7" t="n">
        <v>1</v>
      </c>
      <c r="F8540" s="11" t="n">
        <f t="normal" ca="1">A8572</f>
        <v>0</v>
      </c>
    </row>
    <row r="8541" spans="1:15">
      <c r="A8541" t="s">
        <v>4</v>
      </c>
      <c r="B8541" s="4" t="s">
        <v>5</v>
      </c>
      <c r="C8541" s="4" t="s">
        <v>10</v>
      </c>
      <c r="D8541" s="4" t="s">
        <v>13</v>
      </c>
      <c r="E8541" s="4" t="s">
        <v>13</v>
      </c>
      <c r="F8541" s="4" t="s">
        <v>6</v>
      </c>
    </row>
    <row r="8542" spans="1:15">
      <c r="A8542" t="n">
        <v>67042</v>
      </c>
      <c r="B8542" s="22" t="n">
        <v>20</v>
      </c>
      <c r="C8542" s="7" t="n">
        <v>65534</v>
      </c>
      <c r="D8542" s="7" t="n">
        <v>3</v>
      </c>
      <c r="E8542" s="7" t="n">
        <v>10</v>
      </c>
      <c r="F8542" s="7" t="s">
        <v>201</v>
      </c>
    </row>
    <row r="8543" spans="1:15">
      <c r="A8543" t="s">
        <v>4</v>
      </c>
      <c r="B8543" s="4" t="s">
        <v>5</v>
      </c>
      <c r="C8543" s="4" t="s">
        <v>10</v>
      </c>
    </row>
    <row r="8544" spans="1:15">
      <c r="A8544" t="n">
        <v>67063</v>
      </c>
      <c r="B8544" s="35" t="n">
        <v>16</v>
      </c>
      <c r="C8544" s="7" t="n">
        <v>0</v>
      </c>
    </row>
    <row r="8545" spans="1:6">
      <c r="A8545" t="s">
        <v>4</v>
      </c>
      <c r="B8545" s="4" t="s">
        <v>5</v>
      </c>
      <c r="C8545" s="4" t="s">
        <v>13</v>
      </c>
      <c r="D8545" s="4" t="s">
        <v>9</v>
      </c>
    </row>
    <row r="8546" spans="1:6">
      <c r="A8546" t="n">
        <v>67066</v>
      </c>
      <c r="B8546" s="49" t="n">
        <v>74</v>
      </c>
      <c r="C8546" s="7" t="n">
        <v>48</v>
      </c>
      <c r="D8546" s="7" t="n">
        <v>64</v>
      </c>
    </row>
    <row r="8547" spans="1:6">
      <c r="A8547" t="s">
        <v>4</v>
      </c>
      <c r="B8547" s="4" t="s">
        <v>5</v>
      </c>
      <c r="C8547" s="4" t="s">
        <v>13</v>
      </c>
      <c r="D8547" s="4" t="s">
        <v>10</v>
      </c>
    </row>
    <row r="8548" spans="1:6">
      <c r="A8548" t="n">
        <v>67072</v>
      </c>
      <c r="B8548" s="27" t="n">
        <v>22</v>
      </c>
      <c r="C8548" s="7" t="n">
        <v>10</v>
      </c>
      <c r="D8548" s="7" t="n">
        <v>0</v>
      </c>
    </row>
    <row r="8549" spans="1:6">
      <c r="A8549" t="s">
        <v>4</v>
      </c>
      <c r="B8549" s="4" t="s">
        <v>5</v>
      </c>
      <c r="C8549" s="4" t="s">
        <v>13</v>
      </c>
      <c r="D8549" s="4" t="s">
        <v>10</v>
      </c>
      <c r="E8549" s="4" t="s">
        <v>6</v>
      </c>
    </row>
    <row r="8550" spans="1:6">
      <c r="A8550" t="n">
        <v>67076</v>
      </c>
      <c r="B8550" s="40" t="n">
        <v>51</v>
      </c>
      <c r="C8550" s="7" t="n">
        <v>4</v>
      </c>
      <c r="D8550" s="7" t="n">
        <v>65534</v>
      </c>
      <c r="E8550" s="7" t="s">
        <v>158</v>
      </c>
    </row>
    <row r="8551" spans="1:6">
      <c r="A8551" t="s">
        <v>4</v>
      </c>
      <c r="B8551" s="4" t="s">
        <v>5</v>
      </c>
      <c r="C8551" s="4" t="s">
        <v>10</v>
      </c>
    </row>
    <row r="8552" spans="1:6">
      <c r="A8552" t="n">
        <v>67089</v>
      </c>
      <c r="B8552" s="35" t="n">
        <v>16</v>
      </c>
      <c r="C8552" s="7" t="n">
        <v>0</v>
      </c>
    </row>
    <row r="8553" spans="1:6">
      <c r="A8553" t="s">
        <v>4</v>
      </c>
      <c r="B8553" s="4" t="s">
        <v>5</v>
      </c>
      <c r="C8553" s="4" t="s">
        <v>10</v>
      </c>
      <c r="D8553" s="4" t="s">
        <v>72</v>
      </c>
      <c r="E8553" s="4" t="s">
        <v>13</v>
      </c>
      <c r="F8553" s="4" t="s">
        <v>13</v>
      </c>
    </row>
    <row r="8554" spans="1:6">
      <c r="A8554" t="n">
        <v>67092</v>
      </c>
      <c r="B8554" s="52" t="n">
        <v>26</v>
      </c>
      <c r="C8554" s="7" t="n">
        <v>65534</v>
      </c>
      <c r="D8554" s="7" t="s">
        <v>513</v>
      </c>
      <c r="E8554" s="7" t="n">
        <v>2</v>
      </c>
      <c r="F8554" s="7" t="n">
        <v>0</v>
      </c>
    </row>
    <row r="8555" spans="1:6">
      <c r="A8555" t="s">
        <v>4</v>
      </c>
      <c r="B8555" s="4" t="s">
        <v>5</v>
      </c>
    </row>
    <row r="8556" spans="1:6">
      <c r="A8556" t="n">
        <v>67108</v>
      </c>
      <c r="B8556" s="53" t="n">
        <v>28</v>
      </c>
    </row>
    <row r="8557" spans="1:6">
      <c r="A8557" t="s">
        <v>4</v>
      </c>
      <c r="B8557" s="4" t="s">
        <v>5</v>
      </c>
      <c r="C8557" s="4" t="s">
        <v>13</v>
      </c>
      <c r="D8557" s="4" t="s">
        <v>10</v>
      </c>
      <c r="E8557" s="4" t="s">
        <v>13</v>
      </c>
      <c r="F8557" s="4" t="s">
        <v>13</v>
      </c>
      <c r="G8557" s="4" t="s">
        <v>20</v>
      </c>
    </row>
    <row r="8558" spans="1:6">
      <c r="A8558" t="n">
        <v>67109</v>
      </c>
      <c r="B8558" s="10" t="n">
        <v>5</v>
      </c>
      <c r="C8558" s="7" t="n">
        <v>30</v>
      </c>
      <c r="D8558" s="7" t="n">
        <v>5</v>
      </c>
      <c r="E8558" s="7" t="n">
        <v>8</v>
      </c>
      <c r="F8558" s="7" t="n">
        <v>1</v>
      </c>
      <c r="G8558" s="11" t="n">
        <f t="normal" ca="1">A8570</f>
        <v>0</v>
      </c>
    </row>
    <row r="8559" spans="1:6">
      <c r="A8559" t="s">
        <v>4</v>
      </c>
      <c r="B8559" s="4" t="s">
        <v>5</v>
      </c>
      <c r="C8559" s="4" t="s">
        <v>13</v>
      </c>
      <c r="D8559" s="4" t="s">
        <v>10</v>
      </c>
      <c r="E8559" s="4" t="s">
        <v>6</v>
      </c>
    </row>
    <row r="8560" spans="1:6">
      <c r="A8560" t="n">
        <v>67119</v>
      </c>
      <c r="B8560" s="40" t="n">
        <v>51</v>
      </c>
      <c r="C8560" s="7" t="n">
        <v>4</v>
      </c>
      <c r="D8560" s="7" t="n">
        <v>0</v>
      </c>
      <c r="E8560" s="7" t="s">
        <v>173</v>
      </c>
    </row>
    <row r="8561" spans="1:7">
      <c r="A8561" t="s">
        <v>4</v>
      </c>
      <c r="B8561" s="4" t="s">
        <v>5</v>
      </c>
      <c r="C8561" s="4" t="s">
        <v>10</v>
      </c>
    </row>
    <row r="8562" spans="1:7">
      <c r="A8562" t="n">
        <v>67133</v>
      </c>
      <c r="B8562" s="35" t="n">
        <v>16</v>
      </c>
      <c r="C8562" s="7" t="n">
        <v>0</v>
      </c>
    </row>
    <row r="8563" spans="1:7">
      <c r="A8563" t="s">
        <v>4</v>
      </c>
      <c r="B8563" s="4" t="s">
        <v>5</v>
      </c>
      <c r="C8563" s="4" t="s">
        <v>10</v>
      </c>
      <c r="D8563" s="4" t="s">
        <v>72</v>
      </c>
      <c r="E8563" s="4" t="s">
        <v>13</v>
      </c>
      <c r="F8563" s="4" t="s">
        <v>13</v>
      </c>
    </row>
    <row r="8564" spans="1:7">
      <c r="A8564" t="n">
        <v>67136</v>
      </c>
      <c r="B8564" s="52" t="n">
        <v>26</v>
      </c>
      <c r="C8564" s="7" t="n">
        <v>0</v>
      </c>
      <c r="D8564" s="7" t="s">
        <v>541</v>
      </c>
      <c r="E8564" s="7" t="n">
        <v>2</v>
      </c>
      <c r="F8564" s="7" t="n">
        <v>0</v>
      </c>
    </row>
    <row r="8565" spans="1:7">
      <c r="A8565" t="s">
        <v>4</v>
      </c>
      <c r="B8565" s="4" t="s">
        <v>5</v>
      </c>
    </row>
    <row r="8566" spans="1:7">
      <c r="A8566" t="n">
        <v>67202</v>
      </c>
      <c r="B8566" s="53" t="n">
        <v>28</v>
      </c>
    </row>
    <row r="8567" spans="1:7">
      <c r="A8567" t="s">
        <v>4</v>
      </c>
      <c r="B8567" s="4" t="s">
        <v>5</v>
      </c>
      <c r="C8567" s="4" t="s">
        <v>10</v>
      </c>
    </row>
    <row r="8568" spans="1:7">
      <c r="A8568" t="n">
        <v>67203</v>
      </c>
      <c r="B8568" s="12" t="n">
        <v>12</v>
      </c>
      <c r="C8568" s="7" t="n">
        <v>5</v>
      </c>
    </row>
    <row r="8569" spans="1:7">
      <c r="A8569" t="s">
        <v>4</v>
      </c>
      <c r="B8569" s="4" t="s">
        <v>5</v>
      </c>
      <c r="C8569" s="4" t="s">
        <v>20</v>
      </c>
    </row>
    <row r="8570" spans="1:7">
      <c r="A8570" t="n">
        <v>67206</v>
      </c>
      <c r="B8570" s="17" t="n">
        <v>3</v>
      </c>
      <c r="C8570" s="11" t="n">
        <f t="normal" ca="1">A8734</f>
        <v>0</v>
      </c>
    </row>
    <row r="8571" spans="1:7">
      <c r="A8571" t="s">
        <v>4</v>
      </c>
      <c r="B8571" s="4" t="s">
        <v>5</v>
      </c>
      <c r="C8571" s="4" t="s">
        <v>13</v>
      </c>
      <c r="D8571" s="4" t="s">
        <v>10</v>
      </c>
      <c r="E8571" s="4" t="s">
        <v>13</v>
      </c>
      <c r="F8571" s="4" t="s">
        <v>20</v>
      </c>
    </row>
    <row r="8572" spans="1:7">
      <c r="A8572" t="n">
        <v>67211</v>
      </c>
      <c r="B8572" s="10" t="n">
        <v>5</v>
      </c>
      <c r="C8572" s="7" t="n">
        <v>30</v>
      </c>
      <c r="D8572" s="7" t="n">
        <v>8944</v>
      </c>
      <c r="E8572" s="7" t="n">
        <v>1</v>
      </c>
      <c r="F8572" s="11" t="n">
        <f t="normal" ca="1">A8636</f>
        <v>0</v>
      </c>
    </row>
    <row r="8573" spans="1:7">
      <c r="A8573" t="s">
        <v>4</v>
      </c>
      <c r="B8573" s="4" t="s">
        <v>5</v>
      </c>
      <c r="C8573" s="4" t="s">
        <v>10</v>
      </c>
      <c r="D8573" s="4" t="s">
        <v>13</v>
      </c>
      <c r="E8573" s="4" t="s">
        <v>13</v>
      </c>
      <c r="F8573" s="4" t="s">
        <v>6</v>
      </c>
    </row>
    <row r="8574" spans="1:7">
      <c r="A8574" t="n">
        <v>67220</v>
      </c>
      <c r="B8574" s="22" t="n">
        <v>20</v>
      </c>
      <c r="C8574" s="7" t="n">
        <v>65534</v>
      </c>
      <c r="D8574" s="7" t="n">
        <v>3</v>
      </c>
      <c r="E8574" s="7" t="n">
        <v>10</v>
      </c>
      <c r="F8574" s="7" t="s">
        <v>201</v>
      </c>
    </row>
    <row r="8575" spans="1:7">
      <c r="A8575" t="s">
        <v>4</v>
      </c>
      <c r="B8575" s="4" t="s">
        <v>5</v>
      </c>
      <c r="C8575" s="4" t="s">
        <v>10</v>
      </c>
    </row>
    <row r="8576" spans="1:7">
      <c r="A8576" t="n">
        <v>67241</v>
      </c>
      <c r="B8576" s="35" t="n">
        <v>16</v>
      </c>
      <c r="C8576" s="7" t="n">
        <v>0</v>
      </c>
    </row>
    <row r="8577" spans="1:6">
      <c r="A8577" t="s">
        <v>4</v>
      </c>
      <c r="B8577" s="4" t="s">
        <v>5</v>
      </c>
      <c r="C8577" s="4" t="s">
        <v>13</v>
      </c>
      <c r="D8577" s="4" t="s">
        <v>9</v>
      </c>
    </row>
    <row r="8578" spans="1:6">
      <c r="A8578" t="n">
        <v>67244</v>
      </c>
      <c r="B8578" s="49" t="n">
        <v>74</v>
      </c>
      <c r="C8578" s="7" t="n">
        <v>48</v>
      </c>
      <c r="D8578" s="7" t="n">
        <v>64</v>
      </c>
    </row>
    <row r="8579" spans="1:6">
      <c r="A8579" t="s">
        <v>4</v>
      </c>
      <c r="B8579" s="4" t="s">
        <v>5</v>
      </c>
      <c r="C8579" s="4" t="s">
        <v>13</v>
      </c>
      <c r="D8579" s="4" t="s">
        <v>10</v>
      </c>
    </row>
    <row r="8580" spans="1:6">
      <c r="A8580" t="n">
        <v>67250</v>
      </c>
      <c r="B8580" s="27" t="n">
        <v>22</v>
      </c>
      <c r="C8580" s="7" t="n">
        <v>10</v>
      </c>
      <c r="D8580" s="7" t="n">
        <v>0</v>
      </c>
    </row>
    <row r="8581" spans="1:6">
      <c r="A8581" t="s">
        <v>4</v>
      </c>
      <c r="B8581" s="4" t="s">
        <v>5</v>
      </c>
      <c r="C8581" s="4" t="s">
        <v>13</v>
      </c>
      <c r="D8581" s="4" t="s">
        <v>10</v>
      </c>
      <c r="E8581" s="4" t="s">
        <v>13</v>
      </c>
      <c r="F8581" s="4" t="s">
        <v>13</v>
      </c>
      <c r="G8581" s="4" t="s">
        <v>20</v>
      </c>
    </row>
    <row r="8582" spans="1:6">
      <c r="A8582" t="n">
        <v>67254</v>
      </c>
      <c r="B8582" s="10" t="n">
        <v>5</v>
      </c>
      <c r="C8582" s="7" t="n">
        <v>30</v>
      </c>
      <c r="D8582" s="7" t="n">
        <v>8656</v>
      </c>
      <c r="E8582" s="7" t="n">
        <v>8</v>
      </c>
      <c r="F8582" s="7" t="n">
        <v>1</v>
      </c>
      <c r="G8582" s="11" t="n">
        <f t="normal" ca="1">A8616</f>
        <v>0</v>
      </c>
    </row>
    <row r="8583" spans="1:6">
      <c r="A8583" t="s">
        <v>4</v>
      </c>
      <c r="B8583" s="4" t="s">
        <v>5</v>
      </c>
      <c r="C8583" s="4" t="s">
        <v>13</v>
      </c>
      <c r="D8583" s="4" t="s">
        <v>10</v>
      </c>
      <c r="E8583" s="4" t="s">
        <v>6</v>
      </c>
    </row>
    <row r="8584" spans="1:6">
      <c r="A8584" t="n">
        <v>67264</v>
      </c>
      <c r="B8584" s="40" t="n">
        <v>51</v>
      </c>
      <c r="C8584" s="7" t="n">
        <v>4</v>
      </c>
      <c r="D8584" s="7" t="n">
        <v>65534</v>
      </c>
      <c r="E8584" s="7" t="s">
        <v>158</v>
      </c>
    </row>
    <row r="8585" spans="1:6">
      <c r="A8585" t="s">
        <v>4</v>
      </c>
      <c r="B8585" s="4" t="s">
        <v>5</v>
      </c>
      <c r="C8585" s="4" t="s">
        <v>10</v>
      </c>
    </row>
    <row r="8586" spans="1:6">
      <c r="A8586" t="n">
        <v>67277</v>
      </c>
      <c r="B8586" s="35" t="n">
        <v>16</v>
      </c>
      <c r="C8586" s="7" t="n">
        <v>0</v>
      </c>
    </row>
    <row r="8587" spans="1:6">
      <c r="A8587" t="s">
        <v>4</v>
      </c>
      <c r="B8587" s="4" t="s">
        <v>5</v>
      </c>
      <c r="C8587" s="4" t="s">
        <v>10</v>
      </c>
      <c r="D8587" s="4" t="s">
        <v>72</v>
      </c>
      <c r="E8587" s="4" t="s">
        <v>13</v>
      </c>
      <c r="F8587" s="4" t="s">
        <v>13</v>
      </c>
    </row>
    <row r="8588" spans="1:6">
      <c r="A8588" t="n">
        <v>67280</v>
      </c>
      <c r="B8588" s="52" t="n">
        <v>26</v>
      </c>
      <c r="C8588" s="7" t="n">
        <v>65534</v>
      </c>
      <c r="D8588" s="7" t="s">
        <v>542</v>
      </c>
      <c r="E8588" s="7" t="n">
        <v>2</v>
      </c>
      <c r="F8588" s="7" t="n">
        <v>0</v>
      </c>
    </row>
    <row r="8589" spans="1:6">
      <c r="A8589" t="s">
        <v>4</v>
      </c>
      <c r="B8589" s="4" t="s">
        <v>5</v>
      </c>
    </row>
    <row r="8590" spans="1:6">
      <c r="A8590" t="n">
        <v>67294</v>
      </c>
      <c r="B8590" s="53" t="n">
        <v>28</v>
      </c>
    </row>
    <row r="8591" spans="1:6">
      <c r="A8591" t="s">
        <v>4</v>
      </c>
      <c r="B8591" s="4" t="s">
        <v>5</v>
      </c>
      <c r="C8591" s="4" t="s">
        <v>13</v>
      </c>
      <c r="D8591" s="4" t="s">
        <v>10</v>
      </c>
      <c r="E8591" s="4" t="s">
        <v>6</v>
      </c>
    </row>
    <row r="8592" spans="1:6">
      <c r="A8592" t="n">
        <v>67295</v>
      </c>
      <c r="B8592" s="40" t="n">
        <v>51</v>
      </c>
      <c r="C8592" s="7" t="n">
        <v>4</v>
      </c>
      <c r="D8592" s="7" t="n">
        <v>0</v>
      </c>
      <c r="E8592" s="7" t="s">
        <v>353</v>
      </c>
    </row>
    <row r="8593" spans="1:7">
      <c r="A8593" t="s">
        <v>4</v>
      </c>
      <c r="B8593" s="4" t="s">
        <v>5</v>
      </c>
      <c r="C8593" s="4" t="s">
        <v>10</v>
      </c>
    </row>
    <row r="8594" spans="1:7">
      <c r="A8594" t="n">
        <v>67309</v>
      </c>
      <c r="B8594" s="35" t="n">
        <v>16</v>
      </c>
      <c r="C8594" s="7" t="n">
        <v>0</v>
      </c>
    </row>
    <row r="8595" spans="1:7">
      <c r="A8595" t="s">
        <v>4</v>
      </c>
      <c r="B8595" s="4" t="s">
        <v>5</v>
      </c>
      <c r="C8595" s="4" t="s">
        <v>10</v>
      </c>
      <c r="D8595" s="4" t="s">
        <v>72</v>
      </c>
      <c r="E8595" s="4" t="s">
        <v>13</v>
      </c>
      <c r="F8595" s="4" t="s">
        <v>13</v>
      </c>
      <c r="G8595" s="4" t="s">
        <v>72</v>
      </c>
      <c r="H8595" s="4" t="s">
        <v>13</v>
      </c>
      <c r="I8595" s="4" t="s">
        <v>13</v>
      </c>
    </row>
    <row r="8596" spans="1:7">
      <c r="A8596" t="n">
        <v>67312</v>
      </c>
      <c r="B8596" s="52" t="n">
        <v>26</v>
      </c>
      <c r="C8596" s="7" t="n">
        <v>0</v>
      </c>
      <c r="D8596" s="7" t="s">
        <v>543</v>
      </c>
      <c r="E8596" s="7" t="n">
        <v>2</v>
      </c>
      <c r="F8596" s="7" t="n">
        <v>3</v>
      </c>
      <c r="G8596" s="7" t="s">
        <v>544</v>
      </c>
      <c r="H8596" s="7" t="n">
        <v>2</v>
      </c>
      <c r="I8596" s="7" t="n">
        <v>0</v>
      </c>
    </row>
    <row r="8597" spans="1:7">
      <c r="A8597" t="s">
        <v>4</v>
      </c>
      <c r="B8597" s="4" t="s">
        <v>5</v>
      </c>
    </row>
    <row r="8598" spans="1:7">
      <c r="A8598" t="n">
        <v>67444</v>
      </c>
      <c r="B8598" s="53" t="n">
        <v>28</v>
      </c>
    </row>
    <row r="8599" spans="1:7">
      <c r="A8599" t="s">
        <v>4</v>
      </c>
      <c r="B8599" s="4" t="s">
        <v>5</v>
      </c>
      <c r="C8599" s="4" t="s">
        <v>13</v>
      </c>
      <c r="D8599" s="4" t="s">
        <v>10</v>
      </c>
      <c r="E8599" s="4" t="s">
        <v>22</v>
      </c>
      <c r="F8599" s="4" t="s">
        <v>10</v>
      </c>
      <c r="G8599" s="4" t="s">
        <v>9</v>
      </c>
      <c r="H8599" s="4" t="s">
        <v>9</v>
      </c>
      <c r="I8599" s="4" t="s">
        <v>10</v>
      </c>
      <c r="J8599" s="4" t="s">
        <v>10</v>
      </c>
      <c r="K8599" s="4" t="s">
        <v>9</v>
      </c>
      <c r="L8599" s="4" t="s">
        <v>9</v>
      </c>
      <c r="M8599" s="4" t="s">
        <v>9</v>
      </c>
      <c r="N8599" s="4" t="s">
        <v>9</v>
      </c>
      <c r="O8599" s="4" t="s">
        <v>6</v>
      </c>
    </row>
    <row r="8600" spans="1:7">
      <c r="A8600" t="n">
        <v>67445</v>
      </c>
      <c r="B8600" s="14" t="n">
        <v>50</v>
      </c>
      <c r="C8600" s="7" t="n">
        <v>0</v>
      </c>
      <c r="D8600" s="7" t="n">
        <v>10015</v>
      </c>
      <c r="E8600" s="7" t="n">
        <v>1</v>
      </c>
      <c r="F8600" s="7" t="n">
        <v>0</v>
      </c>
      <c r="G8600" s="7" t="n">
        <v>0</v>
      </c>
      <c r="H8600" s="7" t="n">
        <v>-1069547520</v>
      </c>
      <c r="I8600" s="7" t="n">
        <v>0</v>
      </c>
      <c r="J8600" s="7" t="n">
        <v>65533</v>
      </c>
      <c r="K8600" s="7" t="n">
        <v>0</v>
      </c>
      <c r="L8600" s="7" t="n">
        <v>0</v>
      </c>
      <c r="M8600" s="7" t="n">
        <v>0</v>
      </c>
      <c r="N8600" s="7" t="n">
        <v>0</v>
      </c>
      <c r="O8600" s="7" t="s">
        <v>12</v>
      </c>
    </row>
    <row r="8601" spans="1:7">
      <c r="A8601" t="s">
        <v>4</v>
      </c>
      <c r="B8601" s="4" t="s">
        <v>5</v>
      </c>
      <c r="C8601" s="4" t="s">
        <v>13</v>
      </c>
      <c r="D8601" s="4" t="s">
        <v>10</v>
      </c>
      <c r="E8601" s="4" t="s">
        <v>6</v>
      </c>
    </row>
    <row r="8602" spans="1:7">
      <c r="A8602" t="n">
        <v>67484</v>
      </c>
      <c r="B8602" s="40" t="n">
        <v>51</v>
      </c>
      <c r="C8602" s="7" t="n">
        <v>4</v>
      </c>
      <c r="D8602" s="7" t="n">
        <v>65534</v>
      </c>
      <c r="E8602" s="7" t="s">
        <v>158</v>
      </c>
    </row>
    <row r="8603" spans="1:7">
      <c r="A8603" t="s">
        <v>4</v>
      </c>
      <c r="B8603" s="4" t="s">
        <v>5</v>
      </c>
      <c r="C8603" s="4" t="s">
        <v>10</v>
      </c>
    </row>
    <row r="8604" spans="1:7">
      <c r="A8604" t="n">
        <v>67497</v>
      </c>
      <c r="B8604" s="35" t="n">
        <v>16</v>
      </c>
      <c r="C8604" s="7" t="n">
        <v>0</v>
      </c>
    </row>
    <row r="8605" spans="1:7">
      <c r="A8605" t="s">
        <v>4</v>
      </c>
      <c r="B8605" s="4" t="s">
        <v>5</v>
      </c>
      <c r="C8605" s="4" t="s">
        <v>10</v>
      </c>
      <c r="D8605" s="4" t="s">
        <v>72</v>
      </c>
      <c r="E8605" s="4" t="s">
        <v>13</v>
      </c>
      <c r="F8605" s="4" t="s">
        <v>13</v>
      </c>
    </row>
    <row r="8606" spans="1:7">
      <c r="A8606" t="n">
        <v>67500</v>
      </c>
      <c r="B8606" s="52" t="n">
        <v>26</v>
      </c>
      <c r="C8606" s="7" t="n">
        <v>65534</v>
      </c>
      <c r="D8606" s="7" t="s">
        <v>516</v>
      </c>
      <c r="E8606" s="7" t="n">
        <v>2</v>
      </c>
      <c r="F8606" s="7" t="n">
        <v>0</v>
      </c>
    </row>
    <row r="8607" spans="1:7">
      <c r="A8607" t="s">
        <v>4</v>
      </c>
      <c r="B8607" s="4" t="s">
        <v>5</v>
      </c>
    </row>
    <row r="8608" spans="1:7">
      <c r="A8608" t="n">
        <v>67510</v>
      </c>
      <c r="B8608" s="53" t="n">
        <v>28</v>
      </c>
    </row>
    <row r="8609" spans="1:15">
      <c r="A8609" t="s">
        <v>4</v>
      </c>
      <c r="B8609" s="4" t="s">
        <v>5</v>
      </c>
      <c r="C8609" s="4" t="s">
        <v>10</v>
      </c>
      <c r="D8609" s="4" t="s">
        <v>22</v>
      </c>
      <c r="E8609" s="4" t="s">
        <v>22</v>
      </c>
      <c r="F8609" s="4" t="s">
        <v>22</v>
      </c>
      <c r="G8609" s="4" t="s">
        <v>10</v>
      </c>
      <c r="H8609" s="4" t="s">
        <v>10</v>
      </c>
    </row>
    <row r="8610" spans="1:15">
      <c r="A8610" t="n">
        <v>67511</v>
      </c>
      <c r="B8610" s="56" t="n">
        <v>60</v>
      </c>
      <c r="C8610" s="7" t="n">
        <v>65534</v>
      </c>
      <c r="D8610" s="7" t="n">
        <v>0</v>
      </c>
      <c r="E8610" s="7" t="n">
        <v>0</v>
      </c>
      <c r="F8610" s="7" t="n">
        <v>0</v>
      </c>
      <c r="G8610" s="7" t="n">
        <v>300</v>
      </c>
      <c r="H8610" s="7" t="n">
        <v>0</v>
      </c>
    </row>
    <row r="8611" spans="1:15">
      <c r="A8611" t="s">
        <v>4</v>
      </c>
      <c r="B8611" s="4" t="s">
        <v>5</v>
      </c>
      <c r="C8611" s="4" t="s">
        <v>10</v>
      </c>
    </row>
    <row r="8612" spans="1:15">
      <c r="A8612" t="n">
        <v>67530</v>
      </c>
      <c r="B8612" s="12" t="n">
        <v>12</v>
      </c>
      <c r="C8612" s="7" t="n">
        <v>8656</v>
      </c>
    </row>
    <row r="8613" spans="1:15">
      <c r="A8613" t="s">
        <v>4</v>
      </c>
      <c r="B8613" s="4" t="s">
        <v>5</v>
      </c>
      <c r="C8613" s="4" t="s">
        <v>20</v>
      </c>
    </row>
    <row r="8614" spans="1:15">
      <c r="A8614" t="n">
        <v>67533</v>
      </c>
      <c r="B8614" s="17" t="n">
        <v>3</v>
      </c>
      <c r="C8614" s="11" t="n">
        <f t="normal" ca="1">A8634</f>
        <v>0</v>
      </c>
    </row>
    <row r="8615" spans="1:15">
      <c r="A8615" t="s">
        <v>4</v>
      </c>
      <c r="B8615" s="4" t="s">
        <v>5</v>
      </c>
      <c r="C8615" s="4" t="s">
        <v>13</v>
      </c>
      <c r="D8615" s="4" t="s">
        <v>10</v>
      </c>
      <c r="E8615" s="4" t="s">
        <v>22</v>
      </c>
      <c r="F8615" s="4" t="s">
        <v>10</v>
      </c>
      <c r="G8615" s="4" t="s">
        <v>9</v>
      </c>
      <c r="H8615" s="4" t="s">
        <v>9</v>
      </c>
      <c r="I8615" s="4" t="s">
        <v>10</v>
      </c>
      <c r="J8615" s="4" t="s">
        <v>10</v>
      </c>
      <c r="K8615" s="4" t="s">
        <v>9</v>
      </c>
      <c r="L8615" s="4" t="s">
        <v>9</v>
      </c>
      <c r="M8615" s="4" t="s">
        <v>9</v>
      </c>
      <c r="N8615" s="4" t="s">
        <v>9</v>
      </c>
      <c r="O8615" s="4" t="s">
        <v>6</v>
      </c>
    </row>
    <row r="8616" spans="1:15">
      <c r="A8616" t="n">
        <v>67538</v>
      </c>
      <c r="B8616" s="14" t="n">
        <v>50</v>
      </c>
      <c r="C8616" s="7" t="n">
        <v>0</v>
      </c>
      <c r="D8616" s="7" t="n">
        <v>10016</v>
      </c>
      <c r="E8616" s="7" t="n">
        <v>1</v>
      </c>
      <c r="F8616" s="7" t="n">
        <v>0</v>
      </c>
      <c r="G8616" s="7" t="n">
        <v>0</v>
      </c>
      <c r="H8616" s="7" t="n">
        <v>-1069547520</v>
      </c>
      <c r="I8616" s="7" t="n">
        <v>0</v>
      </c>
      <c r="J8616" s="7" t="n">
        <v>65533</v>
      </c>
      <c r="K8616" s="7" t="n">
        <v>0</v>
      </c>
      <c r="L8616" s="7" t="n">
        <v>0</v>
      </c>
      <c r="M8616" s="7" t="n">
        <v>0</v>
      </c>
      <c r="N8616" s="7" t="n">
        <v>0</v>
      </c>
      <c r="O8616" s="7" t="s">
        <v>12</v>
      </c>
    </row>
    <row r="8617" spans="1:15">
      <c r="A8617" t="s">
        <v>4</v>
      </c>
      <c r="B8617" s="4" t="s">
        <v>5</v>
      </c>
      <c r="C8617" s="4" t="s">
        <v>13</v>
      </c>
      <c r="D8617" s="4" t="s">
        <v>10</v>
      </c>
      <c r="E8617" s="4" t="s">
        <v>6</v>
      </c>
    </row>
    <row r="8618" spans="1:15">
      <c r="A8618" t="n">
        <v>67577</v>
      </c>
      <c r="B8618" s="40" t="n">
        <v>51</v>
      </c>
      <c r="C8618" s="7" t="n">
        <v>4</v>
      </c>
      <c r="D8618" s="7" t="n">
        <v>65534</v>
      </c>
      <c r="E8618" s="7" t="s">
        <v>158</v>
      </c>
    </row>
    <row r="8619" spans="1:15">
      <c r="A8619" t="s">
        <v>4</v>
      </c>
      <c r="B8619" s="4" t="s">
        <v>5</v>
      </c>
      <c r="C8619" s="4" t="s">
        <v>10</v>
      </c>
    </row>
    <row r="8620" spans="1:15">
      <c r="A8620" t="n">
        <v>67590</v>
      </c>
      <c r="B8620" s="35" t="n">
        <v>16</v>
      </c>
      <c r="C8620" s="7" t="n">
        <v>0</v>
      </c>
    </row>
    <row r="8621" spans="1:15">
      <c r="A8621" t="s">
        <v>4</v>
      </c>
      <c r="B8621" s="4" t="s">
        <v>5</v>
      </c>
      <c r="C8621" s="4" t="s">
        <v>10</v>
      </c>
      <c r="D8621" s="4" t="s">
        <v>72</v>
      </c>
      <c r="E8621" s="4" t="s">
        <v>13</v>
      </c>
      <c r="F8621" s="4" t="s">
        <v>13</v>
      </c>
    </row>
    <row r="8622" spans="1:15">
      <c r="A8622" t="n">
        <v>67593</v>
      </c>
      <c r="B8622" s="52" t="n">
        <v>26</v>
      </c>
      <c r="C8622" s="7" t="n">
        <v>65534</v>
      </c>
      <c r="D8622" s="7" t="s">
        <v>545</v>
      </c>
      <c r="E8622" s="7" t="n">
        <v>2</v>
      </c>
      <c r="F8622" s="7" t="n">
        <v>0</v>
      </c>
    </row>
    <row r="8623" spans="1:15">
      <c r="A8623" t="s">
        <v>4</v>
      </c>
      <c r="B8623" s="4" t="s">
        <v>5</v>
      </c>
    </row>
    <row r="8624" spans="1:15">
      <c r="A8624" t="n">
        <v>67613</v>
      </c>
      <c r="B8624" s="53" t="n">
        <v>28</v>
      </c>
    </row>
    <row r="8625" spans="1:15">
      <c r="A8625" t="s">
        <v>4</v>
      </c>
      <c r="B8625" s="4" t="s">
        <v>5</v>
      </c>
      <c r="C8625" s="4" t="s">
        <v>13</v>
      </c>
      <c r="D8625" s="4" t="s">
        <v>10</v>
      </c>
      <c r="E8625" s="4" t="s">
        <v>6</v>
      </c>
    </row>
    <row r="8626" spans="1:15">
      <c r="A8626" t="n">
        <v>67614</v>
      </c>
      <c r="B8626" s="40" t="n">
        <v>51</v>
      </c>
      <c r="C8626" s="7" t="n">
        <v>4</v>
      </c>
      <c r="D8626" s="7" t="n">
        <v>0</v>
      </c>
      <c r="E8626" s="7" t="s">
        <v>486</v>
      </c>
    </row>
    <row r="8627" spans="1:15">
      <c r="A8627" t="s">
        <v>4</v>
      </c>
      <c r="B8627" s="4" t="s">
        <v>5</v>
      </c>
      <c r="C8627" s="4" t="s">
        <v>10</v>
      </c>
    </row>
    <row r="8628" spans="1:15">
      <c r="A8628" t="n">
        <v>67627</v>
      </c>
      <c r="B8628" s="35" t="n">
        <v>16</v>
      </c>
      <c r="C8628" s="7" t="n">
        <v>0</v>
      </c>
    </row>
    <row r="8629" spans="1:15">
      <c r="A8629" t="s">
        <v>4</v>
      </c>
      <c r="B8629" s="4" t="s">
        <v>5</v>
      </c>
      <c r="C8629" s="4" t="s">
        <v>10</v>
      </c>
      <c r="D8629" s="4" t="s">
        <v>72</v>
      </c>
      <c r="E8629" s="4" t="s">
        <v>13</v>
      </c>
      <c r="F8629" s="4" t="s">
        <v>13</v>
      </c>
    </row>
    <row r="8630" spans="1:15">
      <c r="A8630" t="n">
        <v>67630</v>
      </c>
      <c r="B8630" s="52" t="n">
        <v>26</v>
      </c>
      <c r="C8630" s="7" t="n">
        <v>0</v>
      </c>
      <c r="D8630" s="7" t="s">
        <v>546</v>
      </c>
      <c r="E8630" s="7" t="n">
        <v>2</v>
      </c>
      <c r="F8630" s="7" t="n">
        <v>0</v>
      </c>
    </row>
    <row r="8631" spans="1:15">
      <c r="A8631" t="s">
        <v>4</v>
      </c>
      <c r="B8631" s="4" t="s">
        <v>5</v>
      </c>
    </row>
    <row r="8632" spans="1:15">
      <c r="A8632" t="n">
        <v>67655</v>
      </c>
      <c r="B8632" s="53" t="n">
        <v>28</v>
      </c>
    </row>
    <row r="8633" spans="1:15">
      <c r="A8633" t="s">
        <v>4</v>
      </c>
      <c r="B8633" s="4" t="s">
        <v>5</v>
      </c>
      <c r="C8633" s="4" t="s">
        <v>20</v>
      </c>
    </row>
    <row r="8634" spans="1:15">
      <c r="A8634" t="n">
        <v>67656</v>
      </c>
      <c r="B8634" s="17" t="n">
        <v>3</v>
      </c>
      <c r="C8634" s="11" t="n">
        <f t="normal" ca="1">A8734</f>
        <v>0</v>
      </c>
    </row>
    <row r="8635" spans="1:15">
      <c r="A8635" t="s">
        <v>4</v>
      </c>
      <c r="B8635" s="4" t="s">
        <v>5</v>
      </c>
      <c r="C8635" s="4" t="s">
        <v>13</v>
      </c>
      <c r="D8635" s="4" t="s">
        <v>10</v>
      </c>
      <c r="E8635" s="4" t="s">
        <v>13</v>
      </c>
      <c r="F8635" s="4" t="s">
        <v>20</v>
      </c>
    </row>
    <row r="8636" spans="1:15">
      <c r="A8636" t="n">
        <v>67661</v>
      </c>
      <c r="B8636" s="10" t="n">
        <v>5</v>
      </c>
      <c r="C8636" s="7" t="n">
        <v>30</v>
      </c>
      <c r="D8636" s="7" t="n">
        <v>8434</v>
      </c>
      <c r="E8636" s="7" t="n">
        <v>1</v>
      </c>
      <c r="F8636" s="11" t="n">
        <f t="normal" ca="1">A8682</f>
        <v>0</v>
      </c>
    </row>
    <row r="8637" spans="1:15">
      <c r="A8637" t="s">
        <v>4</v>
      </c>
      <c r="B8637" s="4" t="s">
        <v>5</v>
      </c>
      <c r="C8637" s="4" t="s">
        <v>10</v>
      </c>
      <c r="D8637" s="4" t="s">
        <v>13</v>
      </c>
      <c r="E8637" s="4" t="s">
        <v>13</v>
      </c>
      <c r="F8637" s="4" t="s">
        <v>6</v>
      </c>
    </row>
    <row r="8638" spans="1:15">
      <c r="A8638" t="n">
        <v>67670</v>
      </c>
      <c r="B8638" s="22" t="n">
        <v>20</v>
      </c>
      <c r="C8638" s="7" t="n">
        <v>65534</v>
      </c>
      <c r="D8638" s="7" t="n">
        <v>3</v>
      </c>
      <c r="E8638" s="7" t="n">
        <v>10</v>
      </c>
      <c r="F8638" s="7" t="s">
        <v>201</v>
      </c>
    </row>
    <row r="8639" spans="1:15">
      <c r="A8639" t="s">
        <v>4</v>
      </c>
      <c r="B8639" s="4" t="s">
        <v>5</v>
      </c>
      <c r="C8639" s="4" t="s">
        <v>10</v>
      </c>
    </row>
    <row r="8640" spans="1:15">
      <c r="A8640" t="n">
        <v>67691</v>
      </c>
      <c r="B8640" s="35" t="n">
        <v>16</v>
      </c>
      <c r="C8640" s="7" t="n">
        <v>0</v>
      </c>
    </row>
    <row r="8641" spans="1:6">
      <c r="A8641" t="s">
        <v>4</v>
      </c>
      <c r="B8641" s="4" t="s">
        <v>5</v>
      </c>
      <c r="C8641" s="4" t="s">
        <v>13</v>
      </c>
      <c r="D8641" s="4" t="s">
        <v>9</v>
      </c>
    </row>
    <row r="8642" spans="1:6">
      <c r="A8642" t="n">
        <v>67694</v>
      </c>
      <c r="B8642" s="49" t="n">
        <v>74</v>
      </c>
      <c r="C8642" s="7" t="n">
        <v>48</v>
      </c>
      <c r="D8642" s="7" t="n">
        <v>64</v>
      </c>
    </row>
    <row r="8643" spans="1:6">
      <c r="A8643" t="s">
        <v>4</v>
      </c>
      <c r="B8643" s="4" t="s">
        <v>5</v>
      </c>
      <c r="C8643" s="4" t="s">
        <v>13</v>
      </c>
      <c r="D8643" s="4" t="s">
        <v>10</v>
      </c>
    </row>
    <row r="8644" spans="1:6">
      <c r="A8644" t="n">
        <v>67700</v>
      </c>
      <c r="B8644" s="27" t="n">
        <v>22</v>
      </c>
      <c r="C8644" s="7" t="n">
        <v>10</v>
      </c>
      <c r="D8644" s="7" t="n">
        <v>0</v>
      </c>
    </row>
    <row r="8645" spans="1:6">
      <c r="A8645" t="s">
        <v>4</v>
      </c>
      <c r="B8645" s="4" t="s">
        <v>5</v>
      </c>
      <c r="C8645" s="4" t="s">
        <v>13</v>
      </c>
      <c r="D8645" s="4" t="s">
        <v>10</v>
      </c>
      <c r="E8645" s="4" t="s">
        <v>13</v>
      </c>
      <c r="F8645" s="4" t="s">
        <v>13</v>
      </c>
      <c r="G8645" s="4" t="s">
        <v>20</v>
      </c>
    </row>
    <row r="8646" spans="1:6">
      <c r="A8646" t="n">
        <v>67704</v>
      </c>
      <c r="B8646" s="10" t="n">
        <v>5</v>
      </c>
      <c r="C8646" s="7" t="n">
        <v>30</v>
      </c>
      <c r="D8646" s="7" t="n">
        <v>5</v>
      </c>
      <c r="E8646" s="7" t="n">
        <v>8</v>
      </c>
      <c r="F8646" s="7" t="n">
        <v>1</v>
      </c>
      <c r="G8646" s="11" t="n">
        <f t="normal" ca="1">A8670</f>
        <v>0</v>
      </c>
    </row>
    <row r="8647" spans="1:6">
      <c r="A8647" t="s">
        <v>4</v>
      </c>
      <c r="B8647" s="4" t="s">
        <v>5</v>
      </c>
      <c r="C8647" s="4" t="s">
        <v>13</v>
      </c>
      <c r="D8647" s="4" t="s">
        <v>10</v>
      </c>
      <c r="E8647" s="4" t="s">
        <v>22</v>
      </c>
      <c r="F8647" s="4" t="s">
        <v>10</v>
      </c>
      <c r="G8647" s="4" t="s">
        <v>9</v>
      </c>
      <c r="H8647" s="4" t="s">
        <v>9</v>
      </c>
      <c r="I8647" s="4" t="s">
        <v>10</v>
      </c>
      <c r="J8647" s="4" t="s">
        <v>10</v>
      </c>
      <c r="K8647" s="4" t="s">
        <v>9</v>
      </c>
      <c r="L8647" s="4" t="s">
        <v>9</v>
      </c>
      <c r="M8647" s="4" t="s">
        <v>9</v>
      </c>
      <c r="N8647" s="4" t="s">
        <v>9</v>
      </c>
      <c r="O8647" s="4" t="s">
        <v>6</v>
      </c>
    </row>
    <row r="8648" spans="1:6">
      <c r="A8648" t="n">
        <v>67714</v>
      </c>
      <c r="B8648" s="14" t="n">
        <v>50</v>
      </c>
      <c r="C8648" s="7" t="n">
        <v>0</v>
      </c>
      <c r="D8648" s="7" t="n">
        <v>10015</v>
      </c>
      <c r="E8648" s="7" t="n">
        <v>1</v>
      </c>
      <c r="F8648" s="7" t="n">
        <v>0</v>
      </c>
      <c r="G8648" s="7" t="n">
        <v>0</v>
      </c>
      <c r="H8648" s="7" t="n">
        <v>-1069547520</v>
      </c>
      <c r="I8648" s="7" t="n">
        <v>0</v>
      </c>
      <c r="J8648" s="7" t="n">
        <v>65533</v>
      </c>
      <c r="K8648" s="7" t="n">
        <v>0</v>
      </c>
      <c r="L8648" s="7" t="n">
        <v>0</v>
      </c>
      <c r="M8648" s="7" t="n">
        <v>0</v>
      </c>
      <c r="N8648" s="7" t="n">
        <v>0</v>
      </c>
      <c r="O8648" s="7" t="s">
        <v>12</v>
      </c>
    </row>
    <row r="8649" spans="1:6">
      <c r="A8649" t="s">
        <v>4</v>
      </c>
      <c r="B8649" s="4" t="s">
        <v>5</v>
      </c>
      <c r="C8649" s="4" t="s">
        <v>13</v>
      </c>
      <c r="D8649" s="4" t="s">
        <v>10</v>
      </c>
      <c r="E8649" s="4" t="s">
        <v>6</v>
      </c>
    </row>
    <row r="8650" spans="1:6">
      <c r="A8650" t="n">
        <v>67753</v>
      </c>
      <c r="B8650" s="40" t="n">
        <v>51</v>
      </c>
      <c r="C8650" s="7" t="n">
        <v>4</v>
      </c>
      <c r="D8650" s="7" t="n">
        <v>65534</v>
      </c>
      <c r="E8650" s="7" t="s">
        <v>158</v>
      </c>
    </row>
    <row r="8651" spans="1:6">
      <c r="A8651" t="s">
        <v>4</v>
      </c>
      <c r="B8651" s="4" t="s">
        <v>5</v>
      </c>
      <c r="C8651" s="4" t="s">
        <v>10</v>
      </c>
    </row>
    <row r="8652" spans="1:6">
      <c r="A8652" t="n">
        <v>67766</v>
      </c>
      <c r="B8652" s="35" t="n">
        <v>16</v>
      </c>
      <c r="C8652" s="7" t="n">
        <v>0</v>
      </c>
    </row>
    <row r="8653" spans="1:6">
      <c r="A8653" t="s">
        <v>4</v>
      </c>
      <c r="B8653" s="4" t="s">
        <v>5</v>
      </c>
      <c r="C8653" s="4" t="s">
        <v>10</v>
      </c>
      <c r="D8653" s="4" t="s">
        <v>72</v>
      </c>
      <c r="E8653" s="4" t="s">
        <v>13</v>
      </c>
      <c r="F8653" s="4" t="s">
        <v>13</v>
      </c>
    </row>
    <row r="8654" spans="1:6">
      <c r="A8654" t="n">
        <v>67769</v>
      </c>
      <c r="B8654" s="52" t="n">
        <v>26</v>
      </c>
      <c r="C8654" s="7" t="n">
        <v>65534</v>
      </c>
      <c r="D8654" s="7" t="s">
        <v>547</v>
      </c>
      <c r="E8654" s="7" t="n">
        <v>2</v>
      </c>
      <c r="F8654" s="7" t="n">
        <v>0</v>
      </c>
    </row>
    <row r="8655" spans="1:6">
      <c r="A8655" t="s">
        <v>4</v>
      </c>
      <c r="B8655" s="4" t="s">
        <v>5</v>
      </c>
    </row>
    <row r="8656" spans="1:6">
      <c r="A8656" t="n">
        <v>67781</v>
      </c>
      <c r="B8656" s="53" t="n">
        <v>28</v>
      </c>
    </row>
    <row r="8657" spans="1:15">
      <c r="A8657" t="s">
        <v>4</v>
      </c>
      <c r="B8657" s="4" t="s">
        <v>5</v>
      </c>
      <c r="C8657" s="4" t="s">
        <v>13</v>
      </c>
      <c r="D8657" s="4" t="s">
        <v>10</v>
      </c>
      <c r="E8657" s="4" t="s">
        <v>6</v>
      </c>
    </row>
    <row r="8658" spans="1:15">
      <c r="A8658" t="n">
        <v>67782</v>
      </c>
      <c r="B8658" s="40" t="n">
        <v>51</v>
      </c>
      <c r="C8658" s="7" t="n">
        <v>4</v>
      </c>
      <c r="D8658" s="7" t="n">
        <v>0</v>
      </c>
      <c r="E8658" s="7" t="s">
        <v>486</v>
      </c>
    </row>
    <row r="8659" spans="1:15">
      <c r="A8659" t="s">
        <v>4</v>
      </c>
      <c r="B8659" s="4" t="s">
        <v>5</v>
      </c>
      <c r="C8659" s="4" t="s">
        <v>10</v>
      </c>
    </row>
    <row r="8660" spans="1:15">
      <c r="A8660" t="n">
        <v>67795</v>
      </c>
      <c r="B8660" s="35" t="n">
        <v>16</v>
      </c>
      <c r="C8660" s="7" t="n">
        <v>0</v>
      </c>
    </row>
    <row r="8661" spans="1:15">
      <c r="A8661" t="s">
        <v>4</v>
      </c>
      <c r="B8661" s="4" t="s">
        <v>5</v>
      </c>
      <c r="C8661" s="4" t="s">
        <v>10</v>
      </c>
      <c r="D8661" s="4" t="s">
        <v>72</v>
      </c>
      <c r="E8661" s="4" t="s">
        <v>13</v>
      </c>
      <c r="F8661" s="4" t="s">
        <v>13</v>
      </c>
    </row>
    <row r="8662" spans="1:15">
      <c r="A8662" t="n">
        <v>67798</v>
      </c>
      <c r="B8662" s="52" t="n">
        <v>26</v>
      </c>
      <c r="C8662" s="7" t="n">
        <v>0</v>
      </c>
      <c r="D8662" s="7" t="s">
        <v>548</v>
      </c>
      <c r="E8662" s="7" t="n">
        <v>2</v>
      </c>
      <c r="F8662" s="7" t="n">
        <v>0</v>
      </c>
    </row>
    <row r="8663" spans="1:15">
      <c r="A8663" t="s">
        <v>4</v>
      </c>
      <c r="B8663" s="4" t="s">
        <v>5</v>
      </c>
    </row>
    <row r="8664" spans="1:15">
      <c r="A8664" t="n">
        <v>67850</v>
      </c>
      <c r="B8664" s="53" t="n">
        <v>28</v>
      </c>
    </row>
    <row r="8665" spans="1:15">
      <c r="A8665" t="s">
        <v>4</v>
      </c>
      <c r="B8665" s="4" t="s">
        <v>5</v>
      </c>
      <c r="C8665" s="4" t="s">
        <v>10</v>
      </c>
    </row>
    <row r="8666" spans="1:15">
      <c r="A8666" t="n">
        <v>67851</v>
      </c>
      <c r="B8666" s="12" t="n">
        <v>12</v>
      </c>
      <c r="C8666" s="7" t="n">
        <v>5</v>
      </c>
    </row>
    <row r="8667" spans="1:15">
      <c r="A8667" t="s">
        <v>4</v>
      </c>
      <c r="B8667" s="4" t="s">
        <v>5</v>
      </c>
      <c r="C8667" s="4" t="s">
        <v>20</v>
      </c>
    </row>
    <row r="8668" spans="1:15">
      <c r="A8668" t="n">
        <v>67854</v>
      </c>
      <c r="B8668" s="17" t="n">
        <v>3</v>
      </c>
      <c r="C8668" s="11" t="n">
        <f t="normal" ca="1">A8680</f>
        <v>0</v>
      </c>
    </row>
    <row r="8669" spans="1:15">
      <c r="A8669" t="s">
        <v>4</v>
      </c>
      <c r="B8669" s="4" t="s">
        <v>5</v>
      </c>
      <c r="C8669" s="4" t="s">
        <v>13</v>
      </c>
      <c r="D8669" s="4" t="s">
        <v>10</v>
      </c>
      <c r="E8669" s="4" t="s">
        <v>22</v>
      </c>
      <c r="F8669" s="4" t="s">
        <v>10</v>
      </c>
      <c r="G8669" s="4" t="s">
        <v>9</v>
      </c>
      <c r="H8669" s="4" t="s">
        <v>9</v>
      </c>
      <c r="I8669" s="4" t="s">
        <v>10</v>
      </c>
      <c r="J8669" s="4" t="s">
        <v>10</v>
      </c>
      <c r="K8669" s="4" t="s">
        <v>9</v>
      </c>
      <c r="L8669" s="4" t="s">
        <v>9</v>
      </c>
      <c r="M8669" s="4" t="s">
        <v>9</v>
      </c>
      <c r="N8669" s="4" t="s">
        <v>9</v>
      </c>
      <c r="O8669" s="4" t="s">
        <v>6</v>
      </c>
    </row>
    <row r="8670" spans="1:15">
      <c r="A8670" t="n">
        <v>67859</v>
      </c>
      <c r="B8670" s="14" t="n">
        <v>50</v>
      </c>
      <c r="C8670" s="7" t="n">
        <v>0</v>
      </c>
      <c r="D8670" s="7" t="n">
        <v>10016</v>
      </c>
      <c r="E8670" s="7" t="n">
        <v>1</v>
      </c>
      <c r="F8670" s="7" t="n">
        <v>0</v>
      </c>
      <c r="G8670" s="7" t="n">
        <v>0</v>
      </c>
      <c r="H8670" s="7" t="n">
        <v>-1069547520</v>
      </c>
      <c r="I8670" s="7" t="n">
        <v>0</v>
      </c>
      <c r="J8670" s="7" t="n">
        <v>65533</v>
      </c>
      <c r="K8670" s="7" t="n">
        <v>0</v>
      </c>
      <c r="L8670" s="7" t="n">
        <v>0</v>
      </c>
      <c r="M8670" s="7" t="n">
        <v>0</v>
      </c>
      <c r="N8670" s="7" t="n">
        <v>0</v>
      </c>
      <c r="O8670" s="7" t="s">
        <v>12</v>
      </c>
    </row>
    <row r="8671" spans="1:15">
      <c r="A8671" t="s">
        <v>4</v>
      </c>
      <c r="B8671" s="4" t="s">
        <v>5</v>
      </c>
      <c r="C8671" s="4" t="s">
        <v>13</v>
      </c>
      <c r="D8671" s="4" t="s">
        <v>10</v>
      </c>
      <c r="E8671" s="4" t="s">
        <v>6</v>
      </c>
    </row>
    <row r="8672" spans="1:15">
      <c r="A8672" t="n">
        <v>67898</v>
      </c>
      <c r="B8672" s="40" t="n">
        <v>51</v>
      </c>
      <c r="C8672" s="7" t="n">
        <v>4</v>
      </c>
      <c r="D8672" s="7" t="n">
        <v>65534</v>
      </c>
      <c r="E8672" s="7" t="s">
        <v>158</v>
      </c>
    </row>
    <row r="8673" spans="1:15">
      <c r="A8673" t="s">
        <v>4</v>
      </c>
      <c r="B8673" s="4" t="s">
        <v>5</v>
      </c>
      <c r="C8673" s="4" t="s">
        <v>10</v>
      </c>
    </row>
    <row r="8674" spans="1:15">
      <c r="A8674" t="n">
        <v>67911</v>
      </c>
      <c r="B8674" s="35" t="n">
        <v>16</v>
      </c>
      <c r="C8674" s="7" t="n">
        <v>0</v>
      </c>
    </row>
    <row r="8675" spans="1:15">
      <c r="A8675" t="s">
        <v>4</v>
      </c>
      <c r="B8675" s="4" t="s">
        <v>5</v>
      </c>
      <c r="C8675" s="4" t="s">
        <v>10</v>
      </c>
      <c r="D8675" s="4" t="s">
        <v>72</v>
      </c>
      <c r="E8675" s="4" t="s">
        <v>13</v>
      </c>
      <c r="F8675" s="4" t="s">
        <v>13</v>
      </c>
    </row>
    <row r="8676" spans="1:15">
      <c r="A8676" t="n">
        <v>67914</v>
      </c>
      <c r="B8676" s="52" t="n">
        <v>26</v>
      </c>
      <c r="C8676" s="7" t="n">
        <v>65534</v>
      </c>
      <c r="D8676" s="7" t="s">
        <v>545</v>
      </c>
      <c r="E8676" s="7" t="n">
        <v>2</v>
      </c>
      <c r="F8676" s="7" t="n">
        <v>0</v>
      </c>
    </row>
    <row r="8677" spans="1:15">
      <c r="A8677" t="s">
        <v>4</v>
      </c>
      <c r="B8677" s="4" t="s">
        <v>5</v>
      </c>
    </row>
    <row r="8678" spans="1:15">
      <c r="A8678" t="n">
        <v>67934</v>
      </c>
      <c r="B8678" s="53" t="n">
        <v>28</v>
      </c>
    </row>
    <row r="8679" spans="1:15">
      <c r="A8679" t="s">
        <v>4</v>
      </c>
      <c r="B8679" s="4" t="s">
        <v>5</v>
      </c>
      <c r="C8679" s="4" t="s">
        <v>20</v>
      </c>
    </row>
    <row r="8680" spans="1:15">
      <c r="A8680" t="n">
        <v>67935</v>
      </c>
      <c r="B8680" s="17" t="n">
        <v>3</v>
      </c>
      <c r="C8680" s="11" t="n">
        <f t="normal" ca="1">A8734</f>
        <v>0</v>
      </c>
    </row>
    <row r="8681" spans="1:15">
      <c r="A8681" t="s">
        <v>4</v>
      </c>
      <c r="B8681" s="4" t="s">
        <v>5</v>
      </c>
      <c r="C8681" s="4" t="s">
        <v>13</v>
      </c>
      <c r="D8681" s="4" t="s">
        <v>10</v>
      </c>
      <c r="E8681" s="4" t="s">
        <v>13</v>
      </c>
      <c r="F8681" s="4" t="s">
        <v>20</v>
      </c>
    </row>
    <row r="8682" spans="1:15">
      <c r="A8682" t="n">
        <v>67940</v>
      </c>
      <c r="B8682" s="10" t="n">
        <v>5</v>
      </c>
      <c r="C8682" s="7" t="n">
        <v>30</v>
      </c>
      <c r="D8682" s="7" t="n">
        <v>8433</v>
      </c>
      <c r="E8682" s="7" t="n">
        <v>1</v>
      </c>
      <c r="F8682" s="11" t="n">
        <f t="normal" ca="1">A8734</f>
        <v>0</v>
      </c>
    </row>
    <row r="8683" spans="1:15">
      <c r="A8683" t="s">
        <v>4</v>
      </c>
      <c r="B8683" s="4" t="s">
        <v>5</v>
      </c>
      <c r="C8683" s="4" t="s">
        <v>10</v>
      </c>
      <c r="D8683" s="4" t="s">
        <v>13</v>
      </c>
      <c r="E8683" s="4" t="s">
        <v>13</v>
      </c>
      <c r="F8683" s="4" t="s">
        <v>6</v>
      </c>
    </row>
    <row r="8684" spans="1:15">
      <c r="A8684" t="n">
        <v>67949</v>
      </c>
      <c r="B8684" s="22" t="n">
        <v>20</v>
      </c>
      <c r="C8684" s="7" t="n">
        <v>65534</v>
      </c>
      <c r="D8684" s="7" t="n">
        <v>3</v>
      </c>
      <c r="E8684" s="7" t="n">
        <v>10</v>
      </c>
      <c r="F8684" s="7" t="s">
        <v>201</v>
      </c>
    </row>
    <row r="8685" spans="1:15">
      <c r="A8685" t="s">
        <v>4</v>
      </c>
      <c r="B8685" s="4" t="s">
        <v>5</v>
      </c>
      <c r="C8685" s="4" t="s">
        <v>10</v>
      </c>
    </row>
    <row r="8686" spans="1:15">
      <c r="A8686" t="n">
        <v>67970</v>
      </c>
      <c r="B8686" s="35" t="n">
        <v>16</v>
      </c>
      <c r="C8686" s="7" t="n">
        <v>0</v>
      </c>
    </row>
    <row r="8687" spans="1:15">
      <c r="A8687" t="s">
        <v>4</v>
      </c>
      <c r="B8687" s="4" t="s">
        <v>5</v>
      </c>
      <c r="C8687" s="4" t="s">
        <v>13</v>
      </c>
      <c r="D8687" s="4" t="s">
        <v>9</v>
      </c>
    </row>
    <row r="8688" spans="1:15">
      <c r="A8688" t="n">
        <v>67973</v>
      </c>
      <c r="B8688" s="49" t="n">
        <v>74</v>
      </c>
      <c r="C8688" s="7" t="n">
        <v>48</v>
      </c>
      <c r="D8688" s="7" t="n">
        <v>64</v>
      </c>
    </row>
    <row r="8689" spans="1:6">
      <c r="A8689" t="s">
        <v>4</v>
      </c>
      <c r="B8689" s="4" t="s">
        <v>5</v>
      </c>
      <c r="C8689" s="4" t="s">
        <v>13</v>
      </c>
      <c r="D8689" s="4" t="s">
        <v>10</v>
      </c>
    </row>
    <row r="8690" spans="1:6">
      <c r="A8690" t="n">
        <v>67979</v>
      </c>
      <c r="B8690" s="27" t="n">
        <v>22</v>
      </c>
      <c r="C8690" s="7" t="n">
        <v>10</v>
      </c>
      <c r="D8690" s="7" t="n">
        <v>0</v>
      </c>
    </row>
    <row r="8691" spans="1:6">
      <c r="A8691" t="s">
        <v>4</v>
      </c>
      <c r="B8691" s="4" t="s">
        <v>5</v>
      </c>
      <c r="C8691" s="4" t="s">
        <v>13</v>
      </c>
      <c r="D8691" s="4" t="s">
        <v>10</v>
      </c>
      <c r="E8691" s="4" t="s">
        <v>13</v>
      </c>
      <c r="F8691" s="4" t="s">
        <v>13</v>
      </c>
      <c r="G8691" s="4" t="s">
        <v>20</v>
      </c>
    </row>
    <row r="8692" spans="1:6">
      <c r="A8692" t="n">
        <v>67983</v>
      </c>
      <c r="B8692" s="10" t="n">
        <v>5</v>
      </c>
      <c r="C8692" s="7" t="n">
        <v>30</v>
      </c>
      <c r="D8692" s="7" t="n">
        <v>8325</v>
      </c>
      <c r="E8692" s="7" t="n">
        <v>8</v>
      </c>
      <c r="F8692" s="7" t="n">
        <v>1</v>
      </c>
      <c r="G8692" s="11" t="n">
        <f t="normal" ca="1">A8728</f>
        <v>0</v>
      </c>
    </row>
    <row r="8693" spans="1:6">
      <c r="A8693" t="s">
        <v>4</v>
      </c>
      <c r="B8693" s="4" t="s">
        <v>5</v>
      </c>
      <c r="C8693" s="4" t="s">
        <v>10</v>
      </c>
      <c r="D8693" s="4" t="s">
        <v>13</v>
      </c>
      <c r="E8693" s="4" t="s">
        <v>22</v>
      </c>
      <c r="F8693" s="4" t="s">
        <v>10</v>
      </c>
    </row>
    <row r="8694" spans="1:6">
      <c r="A8694" t="n">
        <v>67993</v>
      </c>
      <c r="B8694" s="58" t="n">
        <v>59</v>
      </c>
      <c r="C8694" s="7" t="n">
        <v>65534</v>
      </c>
      <c r="D8694" s="7" t="n">
        <v>12</v>
      </c>
      <c r="E8694" s="7" t="n">
        <v>0.150000005960464</v>
      </c>
      <c r="F8694" s="7" t="n">
        <v>0</v>
      </c>
    </row>
    <row r="8695" spans="1:6">
      <c r="A8695" t="s">
        <v>4</v>
      </c>
      <c r="B8695" s="4" t="s">
        <v>5</v>
      </c>
      <c r="C8695" s="4" t="s">
        <v>10</v>
      </c>
    </row>
    <row r="8696" spans="1:6">
      <c r="A8696" t="n">
        <v>68003</v>
      </c>
      <c r="B8696" s="35" t="n">
        <v>16</v>
      </c>
      <c r="C8696" s="7" t="n">
        <v>1300</v>
      </c>
    </row>
    <row r="8697" spans="1:6">
      <c r="A8697" t="s">
        <v>4</v>
      </c>
      <c r="B8697" s="4" t="s">
        <v>5</v>
      </c>
      <c r="C8697" s="4" t="s">
        <v>13</v>
      </c>
      <c r="D8697" s="4" t="s">
        <v>10</v>
      </c>
      <c r="E8697" s="4" t="s">
        <v>22</v>
      </c>
      <c r="F8697" s="4" t="s">
        <v>10</v>
      </c>
      <c r="G8697" s="4" t="s">
        <v>9</v>
      </c>
      <c r="H8697" s="4" t="s">
        <v>9</v>
      </c>
      <c r="I8697" s="4" t="s">
        <v>10</v>
      </c>
      <c r="J8697" s="4" t="s">
        <v>10</v>
      </c>
      <c r="K8697" s="4" t="s">
        <v>9</v>
      </c>
      <c r="L8697" s="4" t="s">
        <v>9</v>
      </c>
      <c r="M8697" s="4" t="s">
        <v>9</v>
      </c>
      <c r="N8697" s="4" t="s">
        <v>9</v>
      </c>
      <c r="O8697" s="4" t="s">
        <v>6</v>
      </c>
    </row>
    <row r="8698" spans="1:6">
      <c r="A8698" t="n">
        <v>68006</v>
      </c>
      <c r="B8698" s="14" t="n">
        <v>50</v>
      </c>
      <c r="C8698" s="7" t="n">
        <v>0</v>
      </c>
      <c r="D8698" s="7" t="n">
        <v>10015</v>
      </c>
      <c r="E8698" s="7" t="n">
        <v>1</v>
      </c>
      <c r="F8698" s="7" t="n">
        <v>0</v>
      </c>
      <c r="G8698" s="7" t="n">
        <v>0</v>
      </c>
      <c r="H8698" s="7" t="n">
        <v>-1069547520</v>
      </c>
      <c r="I8698" s="7" t="n">
        <v>0</v>
      </c>
      <c r="J8698" s="7" t="n">
        <v>65533</v>
      </c>
      <c r="K8698" s="7" t="n">
        <v>0</v>
      </c>
      <c r="L8698" s="7" t="n">
        <v>0</v>
      </c>
      <c r="M8698" s="7" t="n">
        <v>0</v>
      </c>
      <c r="N8698" s="7" t="n">
        <v>0</v>
      </c>
      <c r="O8698" s="7" t="s">
        <v>12</v>
      </c>
    </row>
    <row r="8699" spans="1:6">
      <c r="A8699" t="s">
        <v>4</v>
      </c>
      <c r="B8699" s="4" t="s">
        <v>5</v>
      </c>
      <c r="C8699" s="4" t="s">
        <v>13</v>
      </c>
      <c r="D8699" s="4" t="s">
        <v>10</v>
      </c>
      <c r="E8699" s="4" t="s">
        <v>6</v>
      </c>
    </row>
    <row r="8700" spans="1:6">
      <c r="A8700" t="n">
        <v>68045</v>
      </c>
      <c r="B8700" s="40" t="n">
        <v>51</v>
      </c>
      <c r="C8700" s="7" t="n">
        <v>4</v>
      </c>
      <c r="D8700" s="7" t="n">
        <v>65534</v>
      </c>
      <c r="E8700" s="7" t="s">
        <v>158</v>
      </c>
    </row>
    <row r="8701" spans="1:6">
      <c r="A8701" t="s">
        <v>4</v>
      </c>
      <c r="B8701" s="4" t="s">
        <v>5</v>
      </c>
      <c r="C8701" s="4" t="s">
        <v>10</v>
      </c>
    </row>
    <row r="8702" spans="1:6">
      <c r="A8702" t="n">
        <v>68058</v>
      </c>
      <c r="B8702" s="35" t="n">
        <v>16</v>
      </c>
      <c r="C8702" s="7" t="n">
        <v>0</v>
      </c>
    </row>
    <row r="8703" spans="1:6">
      <c r="A8703" t="s">
        <v>4</v>
      </c>
      <c r="B8703" s="4" t="s">
        <v>5</v>
      </c>
      <c r="C8703" s="4" t="s">
        <v>10</v>
      </c>
      <c r="D8703" s="4" t="s">
        <v>72</v>
      </c>
      <c r="E8703" s="4" t="s">
        <v>13</v>
      </c>
      <c r="F8703" s="4" t="s">
        <v>13</v>
      </c>
    </row>
    <row r="8704" spans="1:6">
      <c r="A8704" t="n">
        <v>68061</v>
      </c>
      <c r="B8704" s="52" t="n">
        <v>26</v>
      </c>
      <c r="C8704" s="7" t="n">
        <v>65534</v>
      </c>
      <c r="D8704" s="7" t="s">
        <v>516</v>
      </c>
      <c r="E8704" s="7" t="n">
        <v>2</v>
      </c>
      <c r="F8704" s="7" t="n">
        <v>0</v>
      </c>
    </row>
    <row r="8705" spans="1:15">
      <c r="A8705" t="s">
        <v>4</v>
      </c>
      <c r="B8705" s="4" t="s">
        <v>5</v>
      </c>
    </row>
    <row r="8706" spans="1:15">
      <c r="A8706" t="n">
        <v>68071</v>
      </c>
      <c r="B8706" s="53" t="n">
        <v>28</v>
      </c>
    </row>
    <row r="8707" spans="1:15">
      <c r="A8707" t="s">
        <v>4</v>
      </c>
      <c r="B8707" s="4" t="s">
        <v>5</v>
      </c>
      <c r="C8707" s="4" t="s">
        <v>13</v>
      </c>
      <c r="D8707" s="4" t="s">
        <v>10</v>
      </c>
      <c r="E8707" s="4" t="s">
        <v>6</v>
      </c>
    </row>
    <row r="8708" spans="1:15">
      <c r="A8708" t="n">
        <v>68072</v>
      </c>
      <c r="B8708" s="40" t="n">
        <v>51</v>
      </c>
      <c r="C8708" s="7" t="n">
        <v>4</v>
      </c>
      <c r="D8708" s="7" t="n">
        <v>0</v>
      </c>
      <c r="E8708" s="7" t="s">
        <v>258</v>
      </c>
    </row>
    <row r="8709" spans="1:15">
      <c r="A8709" t="s">
        <v>4</v>
      </c>
      <c r="B8709" s="4" t="s">
        <v>5</v>
      </c>
      <c r="C8709" s="4" t="s">
        <v>10</v>
      </c>
    </row>
    <row r="8710" spans="1:15">
      <c r="A8710" t="n">
        <v>68085</v>
      </c>
      <c r="B8710" s="35" t="n">
        <v>16</v>
      </c>
      <c r="C8710" s="7" t="n">
        <v>0</v>
      </c>
    </row>
    <row r="8711" spans="1:15">
      <c r="A8711" t="s">
        <v>4</v>
      </c>
      <c r="B8711" s="4" t="s">
        <v>5</v>
      </c>
      <c r="C8711" s="4" t="s">
        <v>10</v>
      </c>
      <c r="D8711" s="4" t="s">
        <v>72</v>
      </c>
      <c r="E8711" s="4" t="s">
        <v>13</v>
      </c>
      <c r="F8711" s="4" t="s">
        <v>13</v>
      </c>
      <c r="G8711" s="4" t="s">
        <v>72</v>
      </c>
      <c r="H8711" s="4" t="s">
        <v>13</v>
      </c>
      <c r="I8711" s="4" t="s">
        <v>13</v>
      </c>
    </row>
    <row r="8712" spans="1:15">
      <c r="A8712" t="n">
        <v>68088</v>
      </c>
      <c r="B8712" s="52" t="n">
        <v>26</v>
      </c>
      <c r="C8712" s="7" t="n">
        <v>0</v>
      </c>
      <c r="D8712" s="7" t="s">
        <v>549</v>
      </c>
      <c r="E8712" s="7" t="n">
        <v>2</v>
      </c>
      <c r="F8712" s="7" t="n">
        <v>3</v>
      </c>
      <c r="G8712" s="7" t="s">
        <v>550</v>
      </c>
      <c r="H8712" s="7" t="n">
        <v>2</v>
      </c>
      <c r="I8712" s="7" t="n">
        <v>0</v>
      </c>
    </row>
    <row r="8713" spans="1:15">
      <c r="A8713" t="s">
        <v>4</v>
      </c>
      <c r="B8713" s="4" t="s">
        <v>5</v>
      </c>
    </row>
    <row r="8714" spans="1:15">
      <c r="A8714" t="n">
        <v>68195</v>
      </c>
      <c r="B8714" s="53" t="n">
        <v>28</v>
      </c>
    </row>
    <row r="8715" spans="1:15">
      <c r="A8715" t="s">
        <v>4</v>
      </c>
      <c r="B8715" s="4" t="s">
        <v>5</v>
      </c>
      <c r="C8715" s="4" t="s">
        <v>13</v>
      </c>
      <c r="D8715" s="4" t="s">
        <v>10</v>
      </c>
      <c r="E8715" s="4" t="s">
        <v>6</v>
      </c>
    </row>
    <row r="8716" spans="1:15">
      <c r="A8716" t="n">
        <v>68196</v>
      </c>
      <c r="B8716" s="40" t="n">
        <v>51</v>
      </c>
      <c r="C8716" s="7" t="n">
        <v>4</v>
      </c>
      <c r="D8716" s="7" t="n">
        <v>65534</v>
      </c>
      <c r="E8716" s="7" t="s">
        <v>158</v>
      </c>
    </row>
    <row r="8717" spans="1:15">
      <c r="A8717" t="s">
        <v>4</v>
      </c>
      <c r="B8717" s="4" t="s">
        <v>5</v>
      </c>
      <c r="C8717" s="4" t="s">
        <v>10</v>
      </c>
    </row>
    <row r="8718" spans="1:15">
      <c r="A8718" t="n">
        <v>68209</v>
      </c>
      <c r="B8718" s="35" t="n">
        <v>16</v>
      </c>
      <c r="C8718" s="7" t="n">
        <v>0</v>
      </c>
    </row>
    <row r="8719" spans="1:15">
      <c r="A8719" t="s">
        <v>4</v>
      </c>
      <c r="B8719" s="4" t="s">
        <v>5</v>
      </c>
      <c r="C8719" s="4" t="s">
        <v>10</v>
      </c>
      <c r="D8719" s="4" t="s">
        <v>72</v>
      </c>
      <c r="E8719" s="4" t="s">
        <v>13</v>
      </c>
      <c r="F8719" s="4" t="s">
        <v>13</v>
      </c>
    </row>
    <row r="8720" spans="1:15">
      <c r="A8720" t="n">
        <v>68212</v>
      </c>
      <c r="B8720" s="52" t="n">
        <v>26</v>
      </c>
      <c r="C8720" s="7" t="n">
        <v>65534</v>
      </c>
      <c r="D8720" s="7" t="s">
        <v>531</v>
      </c>
      <c r="E8720" s="7" t="n">
        <v>2</v>
      </c>
      <c r="F8720" s="7" t="n">
        <v>0</v>
      </c>
    </row>
    <row r="8721" spans="1:9">
      <c r="A8721" t="s">
        <v>4</v>
      </c>
      <c r="B8721" s="4" t="s">
        <v>5</v>
      </c>
    </row>
    <row r="8722" spans="1:9">
      <c r="A8722" t="n">
        <v>68221</v>
      </c>
      <c r="B8722" s="53" t="n">
        <v>28</v>
      </c>
    </row>
    <row r="8723" spans="1:9">
      <c r="A8723" t="s">
        <v>4</v>
      </c>
      <c r="B8723" s="4" t="s">
        <v>5</v>
      </c>
      <c r="C8723" s="4" t="s">
        <v>10</v>
      </c>
    </row>
    <row r="8724" spans="1:9">
      <c r="A8724" t="n">
        <v>68222</v>
      </c>
      <c r="B8724" s="12" t="n">
        <v>12</v>
      </c>
      <c r="C8724" s="7" t="n">
        <v>8325</v>
      </c>
    </row>
    <row r="8725" spans="1:9">
      <c r="A8725" t="s">
        <v>4</v>
      </c>
      <c r="B8725" s="4" t="s">
        <v>5</v>
      </c>
      <c r="C8725" s="4" t="s">
        <v>20</v>
      </c>
    </row>
    <row r="8726" spans="1:9">
      <c r="A8726" t="n">
        <v>68225</v>
      </c>
      <c r="B8726" s="17" t="n">
        <v>3</v>
      </c>
      <c r="C8726" s="11" t="n">
        <f t="normal" ca="1">A8734</f>
        <v>0</v>
      </c>
    </row>
    <row r="8727" spans="1:9">
      <c r="A8727" t="s">
        <v>4</v>
      </c>
      <c r="B8727" s="4" t="s">
        <v>5</v>
      </c>
      <c r="C8727" s="4" t="s">
        <v>13</v>
      </c>
      <c r="D8727" s="4" t="s">
        <v>10</v>
      </c>
      <c r="E8727" s="4" t="s">
        <v>22</v>
      </c>
      <c r="F8727" s="4" t="s">
        <v>10</v>
      </c>
      <c r="G8727" s="4" t="s">
        <v>9</v>
      </c>
      <c r="H8727" s="4" t="s">
        <v>9</v>
      </c>
      <c r="I8727" s="4" t="s">
        <v>10</v>
      </c>
      <c r="J8727" s="4" t="s">
        <v>10</v>
      </c>
      <c r="K8727" s="4" t="s">
        <v>9</v>
      </c>
      <c r="L8727" s="4" t="s">
        <v>9</v>
      </c>
      <c r="M8727" s="4" t="s">
        <v>9</v>
      </c>
      <c r="N8727" s="4" t="s">
        <v>9</v>
      </c>
      <c r="O8727" s="4" t="s">
        <v>6</v>
      </c>
    </row>
    <row r="8728" spans="1:9">
      <c r="A8728" t="n">
        <v>68230</v>
      </c>
      <c r="B8728" s="14" t="n">
        <v>50</v>
      </c>
      <c r="C8728" s="7" t="n">
        <v>0</v>
      </c>
      <c r="D8728" s="7" t="n">
        <v>10016</v>
      </c>
      <c r="E8728" s="7" t="n">
        <v>1</v>
      </c>
      <c r="F8728" s="7" t="n">
        <v>0</v>
      </c>
      <c r="G8728" s="7" t="n">
        <v>0</v>
      </c>
      <c r="H8728" s="7" t="n">
        <v>-1069547520</v>
      </c>
      <c r="I8728" s="7" t="n">
        <v>0</v>
      </c>
      <c r="J8728" s="7" t="n">
        <v>65533</v>
      </c>
      <c r="K8728" s="7" t="n">
        <v>0</v>
      </c>
      <c r="L8728" s="7" t="n">
        <v>0</v>
      </c>
      <c r="M8728" s="7" t="n">
        <v>0</v>
      </c>
      <c r="N8728" s="7" t="n">
        <v>0</v>
      </c>
      <c r="O8728" s="7" t="s">
        <v>12</v>
      </c>
    </row>
    <row r="8729" spans="1:9">
      <c r="A8729" t="s">
        <v>4</v>
      </c>
      <c r="B8729" s="4" t="s">
        <v>5</v>
      </c>
      <c r="C8729" s="4" t="s">
        <v>10</v>
      </c>
      <c r="D8729" s="4" t="s">
        <v>13</v>
      </c>
      <c r="E8729" s="4" t="s">
        <v>22</v>
      </c>
      <c r="F8729" s="4" t="s">
        <v>10</v>
      </c>
    </row>
    <row r="8730" spans="1:9">
      <c r="A8730" t="n">
        <v>68269</v>
      </c>
      <c r="B8730" s="58" t="n">
        <v>59</v>
      </c>
      <c r="C8730" s="7" t="n">
        <v>65534</v>
      </c>
      <c r="D8730" s="7" t="n">
        <v>12</v>
      </c>
      <c r="E8730" s="7" t="n">
        <v>0.150000005960464</v>
      </c>
      <c r="F8730" s="7" t="n">
        <v>0</v>
      </c>
    </row>
    <row r="8731" spans="1:9">
      <c r="A8731" t="s">
        <v>4</v>
      </c>
      <c r="B8731" s="4" t="s">
        <v>5</v>
      </c>
      <c r="C8731" s="4" t="s">
        <v>10</v>
      </c>
    </row>
    <row r="8732" spans="1:9">
      <c r="A8732" t="n">
        <v>68279</v>
      </c>
      <c r="B8732" s="35" t="n">
        <v>16</v>
      </c>
      <c r="C8732" s="7" t="n">
        <v>1300</v>
      </c>
    </row>
    <row r="8733" spans="1:9">
      <c r="A8733" t="s">
        <v>4</v>
      </c>
      <c r="B8733" s="4" t="s">
        <v>5</v>
      </c>
      <c r="C8733" s="4" t="s">
        <v>13</v>
      </c>
    </row>
    <row r="8734" spans="1:9">
      <c r="A8734" t="n">
        <v>68282</v>
      </c>
      <c r="B8734" s="34" t="n">
        <v>23</v>
      </c>
      <c r="C8734" s="7" t="n">
        <v>10</v>
      </c>
    </row>
    <row r="8735" spans="1:9">
      <c r="A8735" t="s">
        <v>4</v>
      </c>
      <c r="B8735" s="4" t="s">
        <v>5</v>
      </c>
      <c r="C8735" s="4" t="s">
        <v>13</v>
      </c>
      <c r="D8735" s="4" t="s">
        <v>6</v>
      </c>
    </row>
    <row r="8736" spans="1:9">
      <c r="A8736" t="n">
        <v>68284</v>
      </c>
      <c r="B8736" s="8" t="n">
        <v>2</v>
      </c>
      <c r="C8736" s="7" t="n">
        <v>10</v>
      </c>
      <c r="D8736" s="7" t="s">
        <v>154</v>
      </c>
    </row>
    <row r="8737" spans="1:15">
      <c r="A8737" t="s">
        <v>4</v>
      </c>
      <c r="B8737" s="4" t="s">
        <v>5</v>
      </c>
      <c r="C8737" s="4" t="s">
        <v>13</v>
      </c>
    </row>
    <row r="8738" spans="1:15">
      <c r="A8738" t="n">
        <v>68307</v>
      </c>
      <c r="B8738" s="49" t="n">
        <v>74</v>
      </c>
      <c r="C8738" s="7" t="n">
        <v>46</v>
      </c>
    </row>
    <row r="8739" spans="1:15">
      <c r="A8739" t="s">
        <v>4</v>
      </c>
      <c r="B8739" s="4" t="s">
        <v>5</v>
      </c>
      <c r="C8739" s="4" t="s">
        <v>13</v>
      </c>
    </row>
    <row r="8740" spans="1:15">
      <c r="A8740" t="n">
        <v>68309</v>
      </c>
      <c r="B8740" s="49" t="n">
        <v>74</v>
      </c>
      <c r="C8740" s="7" t="n">
        <v>54</v>
      </c>
    </row>
    <row r="8741" spans="1:15">
      <c r="A8741" t="s">
        <v>4</v>
      </c>
      <c r="B8741" s="4" t="s">
        <v>5</v>
      </c>
    </row>
    <row r="8742" spans="1:15">
      <c r="A8742" t="n">
        <v>68311</v>
      </c>
      <c r="B8742" s="5" t="n">
        <v>1</v>
      </c>
    </row>
    <row r="8743" spans="1:15" s="3" customFormat="1" customHeight="0">
      <c r="A8743" s="3" t="s">
        <v>2</v>
      </c>
      <c r="B8743" s="3" t="s">
        <v>551</v>
      </c>
    </row>
    <row r="8744" spans="1:15">
      <c r="A8744" t="s">
        <v>4</v>
      </c>
      <c r="B8744" s="4" t="s">
        <v>5</v>
      </c>
      <c r="C8744" s="4" t="s">
        <v>13</v>
      </c>
      <c r="D8744" s="4" t="s">
        <v>10</v>
      </c>
      <c r="E8744" s="4" t="s">
        <v>13</v>
      </c>
      <c r="F8744" s="4" t="s">
        <v>13</v>
      </c>
      <c r="G8744" s="4" t="s">
        <v>13</v>
      </c>
      <c r="H8744" s="4" t="s">
        <v>10</v>
      </c>
      <c r="I8744" s="4" t="s">
        <v>20</v>
      </c>
      <c r="J8744" s="4" t="s">
        <v>10</v>
      </c>
      <c r="K8744" s="4" t="s">
        <v>20</v>
      </c>
      <c r="L8744" s="4" t="s">
        <v>20</v>
      </c>
    </row>
    <row r="8745" spans="1:15">
      <c r="A8745" t="n">
        <v>68312</v>
      </c>
      <c r="B8745" s="47" t="n">
        <v>6</v>
      </c>
      <c r="C8745" s="7" t="n">
        <v>33</v>
      </c>
      <c r="D8745" s="7" t="n">
        <v>65534</v>
      </c>
      <c r="E8745" s="7" t="n">
        <v>9</v>
      </c>
      <c r="F8745" s="7" t="n">
        <v>1</v>
      </c>
      <c r="G8745" s="7" t="n">
        <v>2</v>
      </c>
      <c r="H8745" s="7" t="n">
        <v>2</v>
      </c>
      <c r="I8745" s="11" t="n">
        <f t="normal" ca="1">A8747</f>
        <v>0</v>
      </c>
      <c r="J8745" s="7" t="n">
        <v>100</v>
      </c>
      <c r="K8745" s="11" t="n">
        <f t="normal" ca="1">A8751</f>
        <v>0</v>
      </c>
      <c r="L8745" s="11" t="n">
        <f t="normal" ca="1">A8755</f>
        <v>0</v>
      </c>
    </row>
    <row r="8746" spans="1:15">
      <c r="A8746" t="s">
        <v>4</v>
      </c>
      <c r="B8746" s="4" t="s">
        <v>5</v>
      </c>
      <c r="C8746" s="4" t="s">
        <v>10</v>
      </c>
      <c r="D8746" s="4" t="s">
        <v>22</v>
      </c>
      <c r="E8746" s="4" t="s">
        <v>22</v>
      </c>
      <c r="F8746" s="4" t="s">
        <v>22</v>
      </c>
      <c r="G8746" s="4" t="s">
        <v>22</v>
      </c>
    </row>
    <row r="8747" spans="1:15">
      <c r="A8747" t="n">
        <v>68335</v>
      </c>
      <c r="B8747" s="24" t="n">
        <v>46</v>
      </c>
      <c r="C8747" s="7" t="n">
        <v>65534</v>
      </c>
      <c r="D8747" s="7" t="n">
        <v>-28.9699993133545</v>
      </c>
      <c r="E8747" s="7" t="n">
        <v>0</v>
      </c>
      <c r="F8747" s="7" t="n">
        <v>-23.4200000762939</v>
      </c>
      <c r="G8747" s="7" t="n">
        <v>133</v>
      </c>
    </row>
    <row r="8748" spans="1:15">
      <c r="A8748" t="s">
        <v>4</v>
      </c>
      <c r="B8748" s="4" t="s">
        <v>5</v>
      </c>
      <c r="C8748" s="4" t="s">
        <v>20</v>
      </c>
    </row>
    <row r="8749" spans="1:15">
      <c r="A8749" t="n">
        <v>68354</v>
      </c>
      <c r="B8749" s="17" t="n">
        <v>3</v>
      </c>
      <c r="C8749" s="11" t="n">
        <f t="normal" ca="1">A8755</f>
        <v>0</v>
      </c>
    </row>
    <row r="8750" spans="1:15">
      <c r="A8750" t="s">
        <v>4</v>
      </c>
      <c r="B8750" s="4" t="s">
        <v>5</v>
      </c>
      <c r="C8750" s="4" t="s">
        <v>10</v>
      </c>
      <c r="D8750" s="4" t="s">
        <v>22</v>
      </c>
      <c r="E8750" s="4" t="s">
        <v>22</v>
      </c>
      <c r="F8750" s="4" t="s">
        <v>22</v>
      </c>
      <c r="G8750" s="4" t="s">
        <v>22</v>
      </c>
    </row>
    <row r="8751" spans="1:15">
      <c r="A8751" t="n">
        <v>68359</v>
      </c>
      <c r="B8751" s="24" t="n">
        <v>46</v>
      </c>
      <c r="C8751" s="7" t="n">
        <v>65534</v>
      </c>
      <c r="D8751" s="7" t="n">
        <v>-56.5699996948242</v>
      </c>
      <c r="E8751" s="7" t="n">
        <v>4</v>
      </c>
      <c r="F8751" s="7" t="n">
        <v>-11.8299999237061</v>
      </c>
      <c r="G8751" s="7" t="n">
        <v>32.7000007629395</v>
      </c>
    </row>
    <row r="8752" spans="1:15">
      <c r="A8752" t="s">
        <v>4</v>
      </c>
      <c r="B8752" s="4" t="s">
        <v>5</v>
      </c>
      <c r="C8752" s="4" t="s">
        <v>20</v>
      </c>
    </row>
    <row r="8753" spans="1:12">
      <c r="A8753" t="n">
        <v>68378</v>
      </c>
      <c r="B8753" s="17" t="n">
        <v>3</v>
      </c>
      <c r="C8753" s="11" t="n">
        <f t="normal" ca="1">A8755</f>
        <v>0</v>
      </c>
    </row>
    <row r="8754" spans="1:12">
      <c r="A8754" t="s">
        <v>4</v>
      </c>
      <c r="B8754" s="4" t="s">
        <v>5</v>
      </c>
      <c r="C8754" s="4" t="s">
        <v>6</v>
      </c>
      <c r="D8754" s="4" t="s">
        <v>13</v>
      </c>
      <c r="E8754" s="4" t="s">
        <v>10</v>
      </c>
      <c r="F8754" s="4" t="s">
        <v>22</v>
      </c>
      <c r="G8754" s="4" t="s">
        <v>22</v>
      </c>
      <c r="H8754" s="4" t="s">
        <v>22</v>
      </c>
      <c r="I8754" s="4" t="s">
        <v>22</v>
      </c>
      <c r="J8754" s="4" t="s">
        <v>22</v>
      </c>
      <c r="K8754" s="4" t="s">
        <v>22</v>
      </c>
      <c r="L8754" s="4" t="s">
        <v>22</v>
      </c>
      <c r="M8754" s="4" t="s">
        <v>10</v>
      </c>
    </row>
    <row r="8755" spans="1:12">
      <c r="A8755" t="n">
        <v>68383</v>
      </c>
      <c r="B8755" s="66" t="n">
        <v>87</v>
      </c>
      <c r="C8755" s="7" t="s">
        <v>552</v>
      </c>
      <c r="D8755" s="7" t="n">
        <v>5</v>
      </c>
      <c r="E8755" s="7" t="n">
        <v>5706</v>
      </c>
      <c r="F8755" s="7" t="n">
        <v>1.5</v>
      </c>
      <c r="G8755" s="7" t="n">
        <v>0</v>
      </c>
      <c r="H8755" s="7" t="n">
        <v>0</v>
      </c>
      <c r="I8755" s="7" t="n">
        <v>0.5</v>
      </c>
      <c r="J8755" s="7" t="n">
        <v>0</v>
      </c>
      <c r="K8755" s="7" t="n">
        <v>0</v>
      </c>
      <c r="L8755" s="7" t="n">
        <v>0</v>
      </c>
      <c r="M8755" s="7" t="n">
        <v>7</v>
      </c>
    </row>
    <row r="8756" spans="1:12">
      <c r="A8756" t="s">
        <v>4</v>
      </c>
      <c r="B8756" s="4" t="s">
        <v>5</v>
      </c>
    </row>
    <row r="8757" spans="1:12">
      <c r="A8757" t="n">
        <v>68427</v>
      </c>
      <c r="B8757" s="5" t="n">
        <v>1</v>
      </c>
    </row>
    <row r="8758" spans="1:12" s="3" customFormat="1" customHeight="0">
      <c r="A8758" s="3" t="s">
        <v>2</v>
      </c>
      <c r="B8758" s="3" t="s">
        <v>553</v>
      </c>
    </row>
    <row r="8759" spans="1:12">
      <c r="A8759" t="s">
        <v>4</v>
      </c>
      <c r="B8759" s="4" t="s">
        <v>5</v>
      </c>
      <c r="C8759" s="4" t="s">
        <v>13</v>
      </c>
      <c r="D8759" s="4" t="s">
        <v>10</v>
      </c>
      <c r="E8759" s="4" t="s">
        <v>13</v>
      </c>
      <c r="F8759" s="4" t="s">
        <v>20</v>
      </c>
    </row>
    <row r="8760" spans="1:12">
      <c r="A8760" t="n">
        <v>68428</v>
      </c>
      <c r="B8760" s="10" t="n">
        <v>5</v>
      </c>
      <c r="C8760" s="7" t="n">
        <v>30</v>
      </c>
      <c r="D8760" s="7" t="n">
        <v>10225</v>
      </c>
      <c r="E8760" s="7" t="n">
        <v>1</v>
      </c>
      <c r="F8760" s="11" t="n">
        <f t="normal" ca="1">A8764</f>
        <v>0</v>
      </c>
    </row>
    <row r="8761" spans="1:12">
      <c r="A8761" t="s">
        <v>4</v>
      </c>
      <c r="B8761" s="4" t="s">
        <v>5</v>
      </c>
      <c r="C8761" s="4" t="s">
        <v>20</v>
      </c>
    </row>
    <row r="8762" spans="1:12">
      <c r="A8762" t="n">
        <v>68437</v>
      </c>
      <c r="B8762" s="17" t="n">
        <v>3</v>
      </c>
      <c r="C8762" s="11" t="n">
        <f t="normal" ca="1">A8842</f>
        <v>0</v>
      </c>
    </row>
    <row r="8763" spans="1:12">
      <c r="A8763" t="s">
        <v>4</v>
      </c>
      <c r="B8763" s="4" t="s">
        <v>5</v>
      </c>
      <c r="C8763" s="4" t="s">
        <v>13</v>
      </c>
      <c r="D8763" s="4" t="s">
        <v>10</v>
      </c>
      <c r="E8763" s="4" t="s">
        <v>13</v>
      </c>
      <c r="F8763" s="4" t="s">
        <v>20</v>
      </c>
    </row>
    <row r="8764" spans="1:12">
      <c r="A8764" t="n">
        <v>68442</v>
      </c>
      <c r="B8764" s="10" t="n">
        <v>5</v>
      </c>
      <c r="C8764" s="7" t="n">
        <v>30</v>
      </c>
      <c r="D8764" s="7" t="n">
        <v>9724</v>
      </c>
      <c r="E8764" s="7" t="n">
        <v>1</v>
      </c>
      <c r="F8764" s="11" t="n">
        <f t="normal" ca="1">A8768</f>
        <v>0</v>
      </c>
    </row>
    <row r="8765" spans="1:12">
      <c r="A8765" t="s">
        <v>4</v>
      </c>
      <c r="B8765" s="4" t="s">
        <v>5</v>
      </c>
      <c r="C8765" s="4" t="s">
        <v>20</v>
      </c>
    </row>
    <row r="8766" spans="1:12">
      <c r="A8766" t="n">
        <v>68451</v>
      </c>
      <c r="B8766" s="17" t="n">
        <v>3</v>
      </c>
      <c r="C8766" s="11" t="n">
        <f t="normal" ca="1">A8842</f>
        <v>0</v>
      </c>
    </row>
    <row r="8767" spans="1:12">
      <c r="A8767" t="s">
        <v>4</v>
      </c>
      <c r="B8767" s="4" t="s">
        <v>5</v>
      </c>
      <c r="C8767" s="4" t="s">
        <v>13</v>
      </c>
      <c r="D8767" s="4" t="s">
        <v>10</v>
      </c>
      <c r="E8767" s="4" t="s">
        <v>13</v>
      </c>
      <c r="F8767" s="4" t="s">
        <v>20</v>
      </c>
    </row>
    <row r="8768" spans="1:12">
      <c r="A8768" t="n">
        <v>68456</v>
      </c>
      <c r="B8768" s="10" t="n">
        <v>5</v>
      </c>
      <c r="C8768" s="7" t="n">
        <v>30</v>
      </c>
      <c r="D8768" s="7" t="n">
        <v>9721</v>
      </c>
      <c r="E8768" s="7" t="n">
        <v>1</v>
      </c>
      <c r="F8768" s="11" t="n">
        <f t="normal" ca="1">A8784</f>
        <v>0</v>
      </c>
    </row>
    <row r="8769" spans="1:13">
      <c r="A8769" t="s">
        <v>4</v>
      </c>
      <c r="B8769" s="4" t="s">
        <v>5</v>
      </c>
      <c r="C8769" s="4" t="s">
        <v>10</v>
      </c>
      <c r="D8769" s="4" t="s">
        <v>13</v>
      </c>
      <c r="E8769" s="4" t="s">
        <v>13</v>
      </c>
      <c r="F8769" s="4" t="s">
        <v>6</v>
      </c>
    </row>
    <row r="8770" spans="1:13">
      <c r="A8770" t="n">
        <v>68465</v>
      </c>
      <c r="B8770" s="22" t="n">
        <v>20</v>
      </c>
      <c r="C8770" s="7" t="n">
        <v>65534</v>
      </c>
      <c r="D8770" s="7" t="n">
        <v>3</v>
      </c>
      <c r="E8770" s="7" t="n">
        <v>10</v>
      </c>
      <c r="F8770" s="7" t="s">
        <v>201</v>
      </c>
    </row>
    <row r="8771" spans="1:13">
      <c r="A8771" t="s">
        <v>4</v>
      </c>
      <c r="B8771" s="4" t="s">
        <v>5</v>
      </c>
      <c r="C8771" s="4" t="s">
        <v>10</v>
      </c>
    </row>
    <row r="8772" spans="1:13">
      <c r="A8772" t="n">
        <v>68486</v>
      </c>
      <c r="B8772" s="35" t="n">
        <v>16</v>
      </c>
      <c r="C8772" s="7" t="n">
        <v>0</v>
      </c>
    </row>
    <row r="8773" spans="1:13">
      <c r="A8773" t="s">
        <v>4</v>
      </c>
      <c r="B8773" s="4" t="s">
        <v>5</v>
      </c>
      <c r="C8773" s="4" t="s">
        <v>13</v>
      </c>
      <c r="D8773" s="4" t="s">
        <v>9</v>
      </c>
    </row>
    <row r="8774" spans="1:13">
      <c r="A8774" t="n">
        <v>68489</v>
      </c>
      <c r="B8774" s="49" t="n">
        <v>74</v>
      </c>
      <c r="C8774" s="7" t="n">
        <v>48</v>
      </c>
      <c r="D8774" s="7" t="n">
        <v>64</v>
      </c>
    </row>
    <row r="8775" spans="1:13">
      <c r="A8775" t="s">
        <v>4</v>
      </c>
      <c r="B8775" s="4" t="s">
        <v>5</v>
      </c>
      <c r="C8775" s="4" t="s">
        <v>13</v>
      </c>
      <c r="D8775" s="4" t="s">
        <v>10</v>
      </c>
    </row>
    <row r="8776" spans="1:13">
      <c r="A8776" t="n">
        <v>68495</v>
      </c>
      <c r="B8776" s="27" t="n">
        <v>22</v>
      </c>
      <c r="C8776" s="7" t="n">
        <v>10</v>
      </c>
      <c r="D8776" s="7" t="n">
        <v>0</v>
      </c>
    </row>
    <row r="8777" spans="1:13">
      <c r="A8777" t="s">
        <v>4</v>
      </c>
      <c r="B8777" s="4" t="s">
        <v>5</v>
      </c>
      <c r="C8777" s="4" t="s">
        <v>13</v>
      </c>
      <c r="D8777" s="4" t="s">
        <v>10</v>
      </c>
      <c r="E8777" s="4" t="s">
        <v>22</v>
      </c>
      <c r="F8777" s="4" t="s">
        <v>10</v>
      </c>
      <c r="G8777" s="4" t="s">
        <v>9</v>
      </c>
      <c r="H8777" s="4" t="s">
        <v>9</v>
      </c>
      <c r="I8777" s="4" t="s">
        <v>10</v>
      </c>
      <c r="J8777" s="4" t="s">
        <v>10</v>
      </c>
      <c r="K8777" s="4" t="s">
        <v>9</v>
      </c>
      <c r="L8777" s="4" t="s">
        <v>9</v>
      </c>
      <c r="M8777" s="4" t="s">
        <v>9</v>
      </c>
      <c r="N8777" s="4" t="s">
        <v>9</v>
      </c>
      <c r="O8777" s="4" t="s">
        <v>6</v>
      </c>
    </row>
    <row r="8778" spans="1:13">
      <c r="A8778" t="n">
        <v>68499</v>
      </c>
      <c r="B8778" s="14" t="n">
        <v>50</v>
      </c>
      <c r="C8778" s="7" t="n">
        <v>0</v>
      </c>
      <c r="D8778" s="7" t="n">
        <v>10000</v>
      </c>
      <c r="E8778" s="7" t="n">
        <v>1</v>
      </c>
      <c r="F8778" s="7" t="n">
        <v>0</v>
      </c>
      <c r="G8778" s="7" t="n">
        <v>0</v>
      </c>
      <c r="H8778" s="7" t="n">
        <v>0</v>
      </c>
      <c r="I8778" s="7" t="n">
        <v>0</v>
      </c>
      <c r="J8778" s="7" t="n">
        <v>65533</v>
      </c>
      <c r="K8778" s="7" t="n">
        <v>0</v>
      </c>
      <c r="L8778" s="7" t="n">
        <v>0</v>
      </c>
      <c r="M8778" s="7" t="n">
        <v>0</v>
      </c>
      <c r="N8778" s="7" t="n">
        <v>0</v>
      </c>
      <c r="O8778" s="7" t="s">
        <v>12</v>
      </c>
    </row>
    <row r="8779" spans="1:13">
      <c r="A8779" t="s">
        <v>4</v>
      </c>
      <c r="B8779" s="4" t="s">
        <v>5</v>
      </c>
      <c r="C8779" s="4" t="s">
        <v>10</v>
      </c>
    </row>
    <row r="8780" spans="1:13">
      <c r="A8780" t="n">
        <v>68538</v>
      </c>
      <c r="B8780" s="35" t="n">
        <v>16</v>
      </c>
      <c r="C8780" s="7" t="n">
        <v>700</v>
      </c>
    </row>
    <row r="8781" spans="1:13">
      <c r="A8781" t="s">
        <v>4</v>
      </c>
      <c r="B8781" s="4" t="s">
        <v>5</v>
      </c>
      <c r="C8781" s="4" t="s">
        <v>20</v>
      </c>
    </row>
    <row r="8782" spans="1:13">
      <c r="A8782" t="n">
        <v>68541</v>
      </c>
      <c r="B8782" s="17" t="n">
        <v>3</v>
      </c>
      <c r="C8782" s="11" t="n">
        <f t="normal" ca="1">A8842</f>
        <v>0</v>
      </c>
    </row>
    <row r="8783" spans="1:13">
      <c r="A8783" t="s">
        <v>4</v>
      </c>
      <c r="B8783" s="4" t="s">
        <v>5</v>
      </c>
      <c r="C8783" s="4" t="s">
        <v>13</v>
      </c>
      <c r="D8783" s="4" t="s">
        <v>10</v>
      </c>
      <c r="E8783" s="4" t="s">
        <v>13</v>
      </c>
      <c r="F8783" s="4" t="s">
        <v>20</v>
      </c>
    </row>
    <row r="8784" spans="1:13">
      <c r="A8784" t="n">
        <v>68546</v>
      </c>
      <c r="B8784" s="10" t="n">
        <v>5</v>
      </c>
      <c r="C8784" s="7" t="n">
        <v>30</v>
      </c>
      <c r="D8784" s="7" t="n">
        <v>9712</v>
      </c>
      <c r="E8784" s="7" t="n">
        <v>1</v>
      </c>
      <c r="F8784" s="11" t="n">
        <f t="normal" ca="1">A8788</f>
        <v>0</v>
      </c>
    </row>
    <row r="8785" spans="1:15">
      <c r="A8785" t="s">
        <v>4</v>
      </c>
      <c r="B8785" s="4" t="s">
        <v>5</v>
      </c>
      <c r="C8785" s="4" t="s">
        <v>20</v>
      </c>
    </row>
    <row r="8786" spans="1:15">
      <c r="A8786" t="n">
        <v>68555</v>
      </c>
      <c r="B8786" s="17" t="n">
        <v>3</v>
      </c>
      <c r="C8786" s="11" t="n">
        <f t="normal" ca="1">A8842</f>
        <v>0</v>
      </c>
    </row>
    <row r="8787" spans="1:15">
      <c r="A8787" t="s">
        <v>4</v>
      </c>
      <c r="B8787" s="4" t="s">
        <v>5</v>
      </c>
      <c r="C8787" s="4" t="s">
        <v>13</v>
      </c>
      <c r="D8787" s="4" t="s">
        <v>10</v>
      </c>
      <c r="E8787" s="4" t="s">
        <v>13</v>
      </c>
      <c r="F8787" s="4" t="s">
        <v>20</v>
      </c>
    </row>
    <row r="8788" spans="1:15">
      <c r="A8788" t="n">
        <v>68560</v>
      </c>
      <c r="B8788" s="10" t="n">
        <v>5</v>
      </c>
      <c r="C8788" s="7" t="n">
        <v>30</v>
      </c>
      <c r="D8788" s="7" t="n">
        <v>8958</v>
      </c>
      <c r="E8788" s="7" t="n">
        <v>1</v>
      </c>
      <c r="F8788" s="11" t="n">
        <f t="normal" ca="1">A8804</f>
        <v>0</v>
      </c>
    </row>
    <row r="8789" spans="1:15">
      <c r="A8789" t="s">
        <v>4</v>
      </c>
      <c r="B8789" s="4" t="s">
        <v>5</v>
      </c>
      <c r="C8789" s="4" t="s">
        <v>10</v>
      </c>
      <c r="D8789" s="4" t="s">
        <v>13</v>
      </c>
      <c r="E8789" s="4" t="s">
        <v>13</v>
      </c>
      <c r="F8789" s="4" t="s">
        <v>6</v>
      </c>
    </row>
    <row r="8790" spans="1:15">
      <c r="A8790" t="n">
        <v>68569</v>
      </c>
      <c r="B8790" s="22" t="n">
        <v>20</v>
      </c>
      <c r="C8790" s="7" t="n">
        <v>65534</v>
      </c>
      <c r="D8790" s="7" t="n">
        <v>3</v>
      </c>
      <c r="E8790" s="7" t="n">
        <v>10</v>
      </c>
      <c r="F8790" s="7" t="s">
        <v>201</v>
      </c>
    </row>
    <row r="8791" spans="1:15">
      <c r="A8791" t="s">
        <v>4</v>
      </c>
      <c r="B8791" s="4" t="s">
        <v>5</v>
      </c>
      <c r="C8791" s="4" t="s">
        <v>10</v>
      </c>
    </row>
    <row r="8792" spans="1:15">
      <c r="A8792" t="n">
        <v>68590</v>
      </c>
      <c r="B8792" s="35" t="n">
        <v>16</v>
      </c>
      <c r="C8792" s="7" t="n">
        <v>0</v>
      </c>
    </row>
    <row r="8793" spans="1:15">
      <c r="A8793" t="s">
        <v>4</v>
      </c>
      <c r="B8793" s="4" t="s">
        <v>5</v>
      </c>
      <c r="C8793" s="4" t="s">
        <v>13</v>
      </c>
      <c r="D8793" s="4" t="s">
        <v>9</v>
      </c>
    </row>
    <row r="8794" spans="1:15">
      <c r="A8794" t="n">
        <v>68593</v>
      </c>
      <c r="B8794" s="49" t="n">
        <v>74</v>
      </c>
      <c r="C8794" s="7" t="n">
        <v>48</v>
      </c>
      <c r="D8794" s="7" t="n">
        <v>64</v>
      </c>
    </row>
    <row r="8795" spans="1:15">
      <c r="A8795" t="s">
        <v>4</v>
      </c>
      <c r="B8795" s="4" t="s">
        <v>5</v>
      </c>
      <c r="C8795" s="4" t="s">
        <v>13</v>
      </c>
      <c r="D8795" s="4" t="s">
        <v>10</v>
      </c>
    </row>
    <row r="8796" spans="1:15">
      <c r="A8796" t="n">
        <v>68599</v>
      </c>
      <c r="B8796" s="27" t="n">
        <v>22</v>
      </c>
      <c r="C8796" s="7" t="n">
        <v>10</v>
      </c>
      <c r="D8796" s="7" t="n">
        <v>0</v>
      </c>
    </row>
    <row r="8797" spans="1:15">
      <c r="A8797" t="s">
        <v>4</v>
      </c>
      <c r="B8797" s="4" t="s">
        <v>5</v>
      </c>
      <c r="C8797" s="4" t="s">
        <v>13</v>
      </c>
      <c r="D8797" s="4" t="s">
        <v>10</v>
      </c>
      <c r="E8797" s="4" t="s">
        <v>22</v>
      </c>
      <c r="F8797" s="4" t="s">
        <v>10</v>
      </c>
      <c r="G8797" s="4" t="s">
        <v>9</v>
      </c>
      <c r="H8797" s="4" t="s">
        <v>9</v>
      </c>
      <c r="I8797" s="4" t="s">
        <v>10</v>
      </c>
      <c r="J8797" s="4" t="s">
        <v>10</v>
      </c>
      <c r="K8797" s="4" t="s">
        <v>9</v>
      </c>
      <c r="L8797" s="4" t="s">
        <v>9</v>
      </c>
      <c r="M8797" s="4" t="s">
        <v>9</v>
      </c>
      <c r="N8797" s="4" t="s">
        <v>9</v>
      </c>
      <c r="O8797" s="4" t="s">
        <v>6</v>
      </c>
    </row>
    <row r="8798" spans="1:15">
      <c r="A8798" t="n">
        <v>68603</v>
      </c>
      <c r="B8798" s="14" t="n">
        <v>50</v>
      </c>
      <c r="C8798" s="7" t="n">
        <v>0</v>
      </c>
      <c r="D8798" s="7" t="n">
        <v>10000</v>
      </c>
      <c r="E8798" s="7" t="n">
        <v>1</v>
      </c>
      <c r="F8798" s="7" t="n">
        <v>0</v>
      </c>
      <c r="G8798" s="7" t="n">
        <v>0</v>
      </c>
      <c r="H8798" s="7" t="n">
        <v>0</v>
      </c>
      <c r="I8798" s="7" t="n">
        <v>0</v>
      </c>
      <c r="J8798" s="7" t="n">
        <v>65533</v>
      </c>
      <c r="K8798" s="7" t="n">
        <v>0</v>
      </c>
      <c r="L8798" s="7" t="n">
        <v>0</v>
      </c>
      <c r="M8798" s="7" t="n">
        <v>0</v>
      </c>
      <c r="N8798" s="7" t="n">
        <v>0</v>
      </c>
      <c r="O8798" s="7" t="s">
        <v>12</v>
      </c>
    </row>
    <row r="8799" spans="1:15">
      <c r="A8799" t="s">
        <v>4</v>
      </c>
      <c r="B8799" s="4" t="s">
        <v>5</v>
      </c>
      <c r="C8799" s="4" t="s">
        <v>10</v>
      </c>
    </row>
    <row r="8800" spans="1:15">
      <c r="A8800" t="n">
        <v>68642</v>
      </c>
      <c r="B8800" s="35" t="n">
        <v>16</v>
      </c>
      <c r="C8800" s="7" t="n">
        <v>700</v>
      </c>
    </row>
    <row r="8801" spans="1:15">
      <c r="A8801" t="s">
        <v>4</v>
      </c>
      <c r="B8801" s="4" t="s">
        <v>5</v>
      </c>
      <c r="C8801" s="4" t="s">
        <v>20</v>
      </c>
    </row>
    <row r="8802" spans="1:15">
      <c r="A8802" t="n">
        <v>68645</v>
      </c>
      <c r="B8802" s="17" t="n">
        <v>3</v>
      </c>
      <c r="C8802" s="11" t="n">
        <f t="normal" ca="1">A8842</f>
        <v>0</v>
      </c>
    </row>
    <row r="8803" spans="1:15">
      <c r="A8803" t="s">
        <v>4</v>
      </c>
      <c r="B8803" s="4" t="s">
        <v>5</v>
      </c>
      <c r="C8803" s="4" t="s">
        <v>13</v>
      </c>
      <c r="D8803" s="4" t="s">
        <v>10</v>
      </c>
      <c r="E8803" s="4" t="s">
        <v>13</v>
      </c>
      <c r="F8803" s="4" t="s">
        <v>20</v>
      </c>
    </row>
    <row r="8804" spans="1:15">
      <c r="A8804" t="n">
        <v>68650</v>
      </c>
      <c r="B8804" s="10" t="n">
        <v>5</v>
      </c>
      <c r="C8804" s="7" t="n">
        <v>30</v>
      </c>
      <c r="D8804" s="7" t="n">
        <v>8954</v>
      </c>
      <c r="E8804" s="7" t="n">
        <v>1</v>
      </c>
      <c r="F8804" s="11" t="n">
        <f t="normal" ca="1">A8808</f>
        <v>0</v>
      </c>
    </row>
    <row r="8805" spans="1:15">
      <c r="A8805" t="s">
        <v>4</v>
      </c>
      <c r="B8805" s="4" t="s">
        <v>5</v>
      </c>
      <c r="C8805" s="4" t="s">
        <v>20</v>
      </c>
    </row>
    <row r="8806" spans="1:15">
      <c r="A8806" t="n">
        <v>68659</v>
      </c>
      <c r="B8806" s="17" t="n">
        <v>3</v>
      </c>
      <c r="C8806" s="11" t="n">
        <f t="normal" ca="1">A8842</f>
        <v>0</v>
      </c>
    </row>
    <row r="8807" spans="1:15">
      <c r="A8807" t="s">
        <v>4</v>
      </c>
      <c r="B8807" s="4" t="s">
        <v>5</v>
      </c>
      <c r="C8807" s="4" t="s">
        <v>13</v>
      </c>
      <c r="D8807" s="4" t="s">
        <v>10</v>
      </c>
      <c r="E8807" s="4" t="s">
        <v>13</v>
      </c>
      <c r="F8807" s="4" t="s">
        <v>20</v>
      </c>
    </row>
    <row r="8808" spans="1:15">
      <c r="A8808" t="n">
        <v>68664</v>
      </c>
      <c r="B8808" s="10" t="n">
        <v>5</v>
      </c>
      <c r="C8808" s="7" t="n">
        <v>30</v>
      </c>
      <c r="D8808" s="7" t="n">
        <v>8953</v>
      </c>
      <c r="E8808" s="7" t="n">
        <v>1</v>
      </c>
      <c r="F8808" s="11" t="n">
        <f t="normal" ca="1">A8812</f>
        <v>0</v>
      </c>
    </row>
    <row r="8809" spans="1:15">
      <c r="A8809" t="s">
        <v>4</v>
      </c>
      <c r="B8809" s="4" t="s">
        <v>5</v>
      </c>
      <c r="C8809" s="4" t="s">
        <v>20</v>
      </c>
    </row>
    <row r="8810" spans="1:15">
      <c r="A8810" t="n">
        <v>68673</v>
      </c>
      <c r="B8810" s="17" t="n">
        <v>3</v>
      </c>
      <c r="C8810" s="11" t="n">
        <f t="normal" ca="1">A8842</f>
        <v>0</v>
      </c>
    </row>
    <row r="8811" spans="1:15">
      <c r="A8811" t="s">
        <v>4</v>
      </c>
      <c r="B8811" s="4" t="s">
        <v>5</v>
      </c>
      <c r="C8811" s="4" t="s">
        <v>13</v>
      </c>
      <c r="D8811" s="4" t="s">
        <v>10</v>
      </c>
      <c r="E8811" s="4" t="s">
        <v>13</v>
      </c>
      <c r="F8811" s="4" t="s">
        <v>20</v>
      </c>
    </row>
    <row r="8812" spans="1:15">
      <c r="A8812" t="n">
        <v>68678</v>
      </c>
      <c r="B8812" s="10" t="n">
        <v>5</v>
      </c>
      <c r="C8812" s="7" t="n">
        <v>30</v>
      </c>
      <c r="D8812" s="7" t="n">
        <v>8950</v>
      </c>
      <c r="E8812" s="7" t="n">
        <v>1</v>
      </c>
      <c r="F8812" s="11" t="n">
        <f t="normal" ca="1">A8816</f>
        <v>0</v>
      </c>
    </row>
    <row r="8813" spans="1:15">
      <c r="A8813" t="s">
        <v>4</v>
      </c>
      <c r="B8813" s="4" t="s">
        <v>5</v>
      </c>
      <c r="C8813" s="4" t="s">
        <v>20</v>
      </c>
    </row>
    <row r="8814" spans="1:15">
      <c r="A8814" t="n">
        <v>68687</v>
      </c>
      <c r="B8814" s="17" t="n">
        <v>3</v>
      </c>
      <c r="C8814" s="11" t="n">
        <f t="normal" ca="1">A8842</f>
        <v>0</v>
      </c>
    </row>
    <row r="8815" spans="1:15">
      <c r="A8815" t="s">
        <v>4</v>
      </c>
      <c r="B8815" s="4" t="s">
        <v>5</v>
      </c>
      <c r="C8815" s="4" t="s">
        <v>13</v>
      </c>
      <c r="D8815" s="4" t="s">
        <v>10</v>
      </c>
      <c r="E8815" s="4" t="s">
        <v>13</v>
      </c>
      <c r="F8815" s="4" t="s">
        <v>20</v>
      </c>
    </row>
    <row r="8816" spans="1:15">
      <c r="A8816" t="n">
        <v>68692</v>
      </c>
      <c r="B8816" s="10" t="n">
        <v>5</v>
      </c>
      <c r="C8816" s="7" t="n">
        <v>30</v>
      </c>
      <c r="D8816" s="7" t="n">
        <v>8949</v>
      </c>
      <c r="E8816" s="7" t="n">
        <v>1</v>
      </c>
      <c r="F8816" s="11" t="n">
        <f t="normal" ca="1">A8820</f>
        <v>0</v>
      </c>
    </row>
    <row r="8817" spans="1:6">
      <c r="A8817" t="s">
        <v>4</v>
      </c>
      <c r="B8817" s="4" t="s">
        <v>5</v>
      </c>
      <c r="C8817" s="4" t="s">
        <v>20</v>
      </c>
    </row>
    <row r="8818" spans="1:6">
      <c r="A8818" t="n">
        <v>68701</v>
      </c>
      <c r="B8818" s="17" t="n">
        <v>3</v>
      </c>
      <c r="C8818" s="11" t="n">
        <f t="normal" ca="1">A8842</f>
        <v>0</v>
      </c>
    </row>
    <row r="8819" spans="1:6">
      <c r="A8819" t="s">
        <v>4</v>
      </c>
      <c r="B8819" s="4" t="s">
        <v>5</v>
      </c>
      <c r="C8819" s="4" t="s">
        <v>13</v>
      </c>
      <c r="D8819" s="4" t="s">
        <v>10</v>
      </c>
      <c r="E8819" s="4" t="s">
        <v>13</v>
      </c>
      <c r="F8819" s="4" t="s">
        <v>20</v>
      </c>
    </row>
    <row r="8820" spans="1:6">
      <c r="A8820" t="n">
        <v>68706</v>
      </c>
      <c r="B8820" s="10" t="n">
        <v>5</v>
      </c>
      <c r="C8820" s="7" t="n">
        <v>30</v>
      </c>
      <c r="D8820" s="7" t="n">
        <v>8944</v>
      </c>
      <c r="E8820" s="7" t="n">
        <v>1</v>
      </c>
      <c r="F8820" s="11" t="n">
        <f t="normal" ca="1">A8824</f>
        <v>0</v>
      </c>
    </row>
    <row r="8821" spans="1:6">
      <c r="A8821" t="s">
        <v>4</v>
      </c>
      <c r="B8821" s="4" t="s">
        <v>5</v>
      </c>
      <c r="C8821" s="4" t="s">
        <v>20</v>
      </c>
    </row>
    <row r="8822" spans="1:6">
      <c r="A8822" t="n">
        <v>68715</v>
      </c>
      <c r="B8822" s="17" t="n">
        <v>3</v>
      </c>
      <c r="C8822" s="11" t="n">
        <f t="normal" ca="1">A8842</f>
        <v>0</v>
      </c>
    </row>
    <row r="8823" spans="1:6">
      <c r="A8823" t="s">
        <v>4</v>
      </c>
      <c r="B8823" s="4" t="s">
        <v>5</v>
      </c>
      <c r="C8823" s="4" t="s">
        <v>13</v>
      </c>
      <c r="D8823" s="4" t="s">
        <v>10</v>
      </c>
      <c r="E8823" s="4" t="s">
        <v>13</v>
      </c>
      <c r="F8823" s="4" t="s">
        <v>20</v>
      </c>
    </row>
    <row r="8824" spans="1:6">
      <c r="A8824" t="n">
        <v>68720</v>
      </c>
      <c r="B8824" s="10" t="n">
        <v>5</v>
      </c>
      <c r="C8824" s="7" t="n">
        <v>30</v>
      </c>
      <c r="D8824" s="7" t="n">
        <v>8434</v>
      </c>
      <c r="E8824" s="7" t="n">
        <v>1</v>
      </c>
      <c r="F8824" s="11" t="n">
        <f t="normal" ca="1">A8840</f>
        <v>0</v>
      </c>
    </row>
    <row r="8825" spans="1:6">
      <c r="A8825" t="s">
        <v>4</v>
      </c>
      <c r="B8825" s="4" t="s">
        <v>5</v>
      </c>
      <c r="C8825" s="4" t="s">
        <v>10</v>
      </c>
      <c r="D8825" s="4" t="s">
        <v>13</v>
      </c>
      <c r="E8825" s="4" t="s">
        <v>13</v>
      </c>
      <c r="F8825" s="4" t="s">
        <v>6</v>
      </c>
    </row>
    <row r="8826" spans="1:6">
      <c r="A8826" t="n">
        <v>68729</v>
      </c>
      <c r="B8826" s="22" t="n">
        <v>20</v>
      </c>
      <c r="C8826" s="7" t="n">
        <v>65534</v>
      </c>
      <c r="D8826" s="7" t="n">
        <v>3</v>
      </c>
      <c r="E8826" s="7" t="n">
        <v>10</v>
      </c>
      <c r="F8826" s="7" t="s">
        <v>201</v>
      </c>
    </row>
    <row r="8827" spans="1:6">
      <c r="A8827" t="s">
        <v>4</v>
      </c>
      <c r="B8827" s="4" t="s">
        <v>5</v>
      </c>
      <c r="C8827" s="4" t="s">
        <v>10</v>
      </c>
    </row>
    <row r="8828" spans="1:6">
      <c r="A8828" t="n">
        <v>68750</v>
      </c>
      <c r="B8828" s="35" t="n">
        <v>16</v>
      </c>
      <c r="C8828" s="7" t="n">
        <v>0</v>
      </c>
    </row>
    <row r="8829" spans="1:6">
      <c r="A8829" t="s">
        <v>4</v>
      </c>
      <c r="B8829" s="4" t="s">
        <v>5</v>
      </c>
      <c r="C8829" s="4" t="s">
        <v>13</v>
      </c>
      <c r="D8829" s="4" t="s">
        <v>9</v>
      </c>
    </row>
    <row r="8830" spans="1:6">
      <c r="A8830" t="n">
        <v>68753</v>
      </c>
      <c r="B8830" s="49" t="n">
        <v>74</v>
      </c>
      <c r="C8830" s="7" t="n">
        <v>48</v>
      </c>
      <c r="D8830" s="7" t="n">
        <v>64</v>
      </c>
    </row>
    <row r="8831" spans="1:6">
      <c r="A8831" t="s">
        <v>4</v>
      </c>
      <c r="B8831" s="4" t="s">
        <v>5</v>
      </c>
      <c r="C8831" s="4" t="s">
        <v>13</v>
      </c>
      <c r="D8831" s="4" t="s">
        <v>10</v>
      </c>
    </row>
    <row r="8832" spans="1:6">
      <c r="A8832" t="n">
        <v>68759</v>
      </c>
      <c r="B8832" s="27" t="n">
        <v>22</v>
      </c>
      <c r="C8832" s="7" t="n">
        <v>10</v>
      </c>
      <c r="D8832" s="7" t="n">
        <v>0</v>
      </c>
    </row>
    <row r="8833" spans="1:6">
      <c r="A8833" t="s">
        <v>4</v>
      </c>
      <c r="B8833" s="4" t="s">
        <v>5</v>
      </c>
      <c r="C8833" s="4" t="s">
        <v>13</v>
      </c>
      <c r="D8833" s="4" t="s">
        <v>10</v>
      </c>
      <c r="E8833" s="4" t="s">
        <v>22</v>
      </c>
      <c r="F8833" s="4" t="s">
        <v>10</v>
      </c>
      <c r="G8833" s="4" t="s">
        <v>9</v>
      </c>
      <c r="H8833" s="4" t="s">
        <v>9</v>
      </c>
      <c r="I8833" s="4" t="s">
        <v>10</v>
      </c>
      <c r="J8833" s="4" t="s">
        <v>10</v>
      </c>
      <c r="K8833" s="4" t="s">
        <v>9</v>
      </c>
      <c r="L8833" s="4" t="s">
        <v>9</v>
      </c>
      <c r="M8833" s="4" t="s">
        <v>9</v>
      </c>
      <c r="N8833" s="4" t="s">
        <v>9</v>
      </c>
      <c r="O8833" s="4" t="s">
        <v>6</v>
      </c>
    </row>
    <row r="8834" spans="1:6">
      <c r="A8834" t="n">
        <v>68763</v>
      </c>
      <c r="B8834" s="14" t="n">
        <v>50</v>
      </c>
      <c r="C8834" s="7" t="n">
        <v>0</v>
      </c>
      <c r="D8834" s="7" t="n">
        <v>10000</v>
      </c>
      <c r="E8834" s="7" t="n">
        <v>1</v>
      </c>
      <c r="F8834" s="7" t="n">
        <v>0</v>
      </c>
      <c r="G8834" s="7" t="n">
        <v>0</v>
      </c>
      <c r="H8834" s="7" t="n">
        <v>0</v>
      </c>
      <c r="I8834" s="7" t="n">
        <v>0</v>
      </c>
      <c r="J8834" s="7" t="n">
        <v>65533</v>
      </c>
      <c r="K8834" s="7" t="n">
        <v>0</v>
      </c>
      <c r="L8834" s="7" t="n">
        <v>0</v>
      </c>
      <c r="M8834" s="7" t="n">
        <v>0</v>
      </c>
      <c r="N8834" s="7" t="n">
        <v>0</v>
      </c>
      <c r="O8834" s="7" t="s">
        <v>12</v>
      </c>
    </row>
    <row r="8835" spans="1:6">
      <c r="A8835" t="s">
        <v>4</v>
      </c>
      <c r="B8835" s="4" t="s">
        <v>5</v>
      </c>
      <c r="C8835" s="4" t="s">
        <v>10</v>
      </c>
    </row>
    <row r="8836" spans="1:6">
      <c r="A8836" t="n">
        <v>68802</v>
      </c>
      <c r="B8836" s="35" t="n">
        <v>16</v>
      </c>
      <c r="C8836" s="7" t="n">
        <v>700</v>
      </c>
    </row>
    <row r="8837" spans="1:6">
      <c r="A8837" t="s">
        <v>4</v>
      </c>
      <c r="B8837" s="4" t="s">
        <v>5</v>
      </c>
      <c r="C8837" s="4" t="s">
        <v>20</v>
      </c>
    </row>
    <row r="8838" spans="1:6">
      <c r="A8838" t="n">
        <v>68805</v>
      </c>
      <c r="B8838" s="17" t="n">
        <v>3</v>
      </c>
      <c r="C8838" s="11" t="n">
        <f t="normal" ca="1">A8842</f>
        <v>0</v>
      </c>
    </row>
    <row r="8839" spans="1:6">
      <c r="A8839" t="s">
        <v>4</v>
      </c>
      <c r="B8839" s="4" t="s">
        <v>5</v>
      </c>
      <c r="C8839" s="4" t="s">
        <v>13</v>
      </c>
      <c r="D8839" s="4" t="s">
        <v>10</v>
      </c>
      <c r="E8839" s="4" t="s">
        <v>13</v>
      </c>
      <c r="F8839" s="4" t="s">
        <v>20</v>
      </c>
    </row>
    <row r="8840" spans="1:6">
      <c r="A8840" t="n">
        <v>68810</v>
      </c>
      <c r="B8840" s="10" t="n">
        <v>5</v>
      </c>
      <c r="C8840" s="7" t="n">
        <v>30</v>
      </c>
      <c r="D8840" s="7" t="n">
        <v>8433</v>
      </c>
      <c r="E8840" s="7" t="n">
        <v>1</v>
      </c>
      <c r="F8840" s="11" t="n">
        <f t="normal" ca="1">A8842</f>
        <v>0</v>
      </c>
    </row>
    <row r="8841" spans="1:6">
      <c r="A8841" t="s">
        <v>4</v>
      </c>
      <c r="B8841" s="4" t="s">
        <v>5</v>
      </c>
      <c r="C8841" s="4" t="s">
        <v>13</v>
      </c>
    </row>
    <row r="8842" spans="1:6">
      <c r="A8842" t="n">
        <v>68819</v>
      </c>
      <c r="B8842" s="34" t="n">
        <v>23</v>
      </c>
      <c r="C8842" s="7" t="n">
        <v>10</v>
      </c>
    </row>
    <row r="8843" spans="1:6">
      <c r="A8843" t="s">
        <v>4</v>
      </c>
      <c r="B8843" s="4" t="s">
        <v>5</v>
      </c>
      <c r="C8843" s="4" t="s">
        <v>13</v>
      </c>
      <c r="D8843" s="4" t="s">
        <v>6</v>
      </c>
    </row>
    <row r="8844" spans="1:6">
      <c r="A8844" t="n">
        <v>68821</v>
      </c>
      <c r="B8844" s="8" t="n">
        <v>2</v>
      </c>
      <c r="C8844" s="7" t="n">
        <v>10</v>
      </c>
      <c r="D8844" s="7" t="s">
        <v>154</v>
      </c>
    </row>
    <row r="8845" spans="1:6">
      <c r="A8845" t="s">
        <v>4</v>
      </c>
      <c r="B8845" s="4" t="s">
        <v>5</v>
      </c>
      <c r="C8845" s="4" t="s">
        <v>13</v>
      </c>
    </row>
    <row r="8846" spans="1:6">
      <c r="A8846" t="n">
        <v>68844</v>
      </c>
      <c r="B8846" s="49" t="n">
        <v>74</v>
      </c>
      <c r="C8846" s="7" t="n">
        <v>46</v>
      </c>
    </row>
    <row r="8847" spans="1:6">
      <c r="A8847" t="s">
        <v>4</v>
      </c>
      <c r="B8847" s="4" t="s">
        <v>5</v>
      </c>
      <c r="C8847" s="4" t="s">
        <v>13</v>
      </c>
    </row>
    <row r="8848" spans="1:6">
      <c r="A8848" t="n">
        <v>68846</v>
      </c>
      <c r="B8848" s="49" t="n">
        <v>74</v>
      </c>
      <c r="C8848" s="7" t="n">
        <v>54</v>
      </c>
    </row>
    <row r="8849" spans="1:15">
      <c r="A8849" t="s">
        <v>4</v>
      </c>
      <c r="B8849" s="4" t="s">
        <v>5</v>
      </c>
    </row>
    <row r="8850" spans="1:15">
      <c r="A8850" t="n">
        <v>68848</v>
      </c>
      <c r="B8850" s="5" t="n">
        <v>1</v>
      </c>
    </row>
    <row r="8851" spans="1:15" s="3" customFormat="1" customHeight="0">
      <c r="A8851" s="3" t="s">
        <v>2</v>
      </c>
      <c r="B8851" s="3" t="s">
        <v>554</v>
      </c>
    </row>
    <row r="8852" spans="1:15">
      <c r="A8852" t="s">
        <v>4</v>
      </c>
      <c r="B8852" s="4" t="s">
        <v>5</v>
      </c>
      <c r="C8852" s="4" t="s">
        <v>13</v>
      </c>
      <c r="D8852" s="4" t="s">
        <v>10</v>
      </c>
      <c r="E8852" s="4" t="s">
        <v>13</v>
      </c>
      <c r="F8852" s="4" t="s">
        <v>13</v>
      </c>
      <c r="G8852" s="4" t="s">
        <v>13</v>
      </c>
      <c r="H8852" s="4" t="s">
        <v>10</v>
      </c>
      <c r="I8852" s="4" t="s">
        <v>20</v>
      </c>
      <c r="J8852" s="4" t="s">
        <v>10</v>
      </c>
      <c r="K8852" s="4" t="s">
        <v>20</v>
      </c>
      <c r="L8852" s="4" t="s">
        <v>10</v>
      </c>
      <c r="M8852" s="4" t="s">
        <v>20</v>
      </c>
      <c r="N8852" s="4" t="s">
        <v>20</v>
      </c>
    </row>
    <row r="8853" spans="1:15">
      <c r="A8853" t="n">
        <v>68852</v>
      </c>
      <c r="B8853" s="47" t="n">
        <v>6</v>
      </c>
      <c r="C8853" s="7" t="n">
        <v>33</v>
      </c>
      <c r="D8853" s="7" t="n">
        <v>65534</v>
      </c>
      <c r="E8853" s="7" t="n">
        <v>9</v>
      </c>
      <c r="F8853" s="7" t="n">
        <v>1</v>
      </c>
      <c r="G8853" s="7" t="n">
        <v>3</v>
      </c>
      <c r="H8853" s="7" t="n">
        <v>2</v>
      </c>
      <c r="I8853" s="11" t="n">
        <f t="normal" ca="1">A8855</f>
        <v>0</v>
      </c>
      <c r="J8853" s="7" t="n">
        <v>8</v>
      </c>
      <c r="K8853" s="11" t="n">
        <f t="normal" ca="1">A8865</f>
        <v>0</v>
      </c>
      <c r="L8853" s="7" t="n">
        <v>11</v>
      </c>
      <c r="M8853" s="11" t="n">
        <f t="normal" ca="1">A8875</f>
        <v>0</v>
      </c>
      <c r="N8853" s="11" t="n">
        <f t="normal" ca="1">A8897</f>
        <v>0</v>
      </c>
    </row>
    <row r="8854" spans="1:15">
      <c r="A8854" t="s">
        <v>4</v>
      </c>
      <c r="B8854" s="4" t="s">
        <v>5</v>
      </c>
      <c r="C8854" s="4" t="s">
        <v>10</v>
      </c>
      <c r="D8854" s="4" t="s">
        <v>22</v>
      </c>
      <c r="E8854" s="4" t="s">
        <v>22</v>
      </c>
      <c r="F8854" s="4" t="s">
        <v>22</v>
      </c>
      <c r="G8854" s="4" t="s">
        <v>22</v>
      </c>
    </row>
    <row r="8855" spans="1:15">
      <c r="A8855" t="n">
        <v>68881</v>
      </c>
      <c r="B8855" s="24" t="n">
        <v>46</v>
      </c>
      <c r="C8855" s="7" t="n">
        <v>65534</v>
      </c>
      <c r="D8855" s="7" t="n">
        <v>-19.0699996948242</v>
      </c>
      <c r="E8855" s="7" t="n">
        <v>0</v>
      </c>
      <c r="F8855" s="7" t="n">
        <v>-18.8500003814697</v>
      </c>
      <c r="G8855" s="7" t="n">
        <v>241.5</v>
      </c>
    </row>
    <row r="8856" spans="1:15">
      <c r="A8856" t="s">
        <v>4</v>
      </c>
      <c r="B8856" s="4" t="s">
        <v>5</v>
      </c>
      <c r="C8856" s="4" t="s">
        <v>13</v>
      </c>
      <c r="D8856" s="4" t="s">
        <v>10</v>
      </c>
      <c r="E8856" s="4" t="s">
        <v>13</v>
      </c>
      <c r="F8856" s="4" t="s">
        <v>6</v>
      </c>
      <c r="G8856" s="4" t="s">
        <v>6</v>
      </c>
      <c r="H8856" s="4" t="s">
        <v>6</v>
      </c>
      <c r="I8856" s="4" t="s">
        <v>6</v>
      </c>
      <c r="J8856" s="4" t="s">
        <v>6</v>
      </c>
      <c r="K8856" s="4" t="s">
        <v>6</v>
      </c>
      <c r="L8856" s="4" t="s">
        <v>6</v>
      </c>
      <c r="M8856" s="4" t="s">
        <v>6</v>
      </c>
      <c r="N8856" s="4" t="s">
        <v>6</v>
      </c>
      <c r="O8856" s="4" t="s">
        <v>6</v>
      </c>
      <c r="P8856" s="4" t="s">
        <v>6</v>
      </c>
      <c r="Q8856" s="4" t="s">
        <v>6</v>
      </c>
      <c r="R8856" s="4" t="s">
        <v>6</v>
      </c>
      <c r="S8856" s="4" t="s">
        <v>6</v>
      </c>
      <c r="T8856" s="4" t="s">
        <v>6</v>
      </c>
      <c r="U8856" s="4" t="s">
        <v>6</v>
      </c>
    </row>
    <row r="8857" spans="1:15">
      <c r="A8857" t="n">
        <v>68900</v>
      </c>
      <c r="B8857" s="38" t="n">
        <v>36</v>
      </c>
      <c r="C8857" s="7" t="n">
        <v>8</v>
      </c>
      <c r="D8857" s="7" t="n">
        <v>65534</v>
      </c>
      <c r="E8857" s="7" t="n">
        <v>0</v>
      </c>
      <c r="F8857" s="7" t="s">
        <v>180</v>
      </c>
      <c r="G8857" s="7" t="s">
        <v>12</v>
      </c>
      <c r="H8857" s="7" t="s">
        <v>12</v>
      </c>
      <c r="I8857" s="7" t="s">
        <v>12</v>
      </c>
      <c r="J8857" s="7" t="s">
        <v>12</v>
      </c>
      <c r="K8857" s="7" t="s">
        <v>12</v>
      </c>
      <c r="L8857" s="7" t="s">
        <v>12</v>
      </c>
      <c r="M8857" s="7" t="s">
        <v>12</v>
      </c>
      <c r="N8857" s="7" t="s">
        <v>12</v>
      </c>
      <c r="O8857" s="7" t="s">
        <v>12</v>
      </c>
      <c r="P8857" s="7" t="s">
        <v>12</v>
      </c>
      <c r="Q8857" s="7" t="s">
        <v>12</v>
      </c>
      <c r="R8857" s="7" t="s">
        <v>12</v>
      </c>
      <c r="S8857" s="7" t="s">
        <v>12</v>
      </c>
      <c r="T8857" s="7" t="s">
        <v>12</v>
      </c>
      <c r="U8857" s="7" t="s">
        <v>12</v>
      </c>
    </row>
    <row r="8858" spans="1:15">
      <c r="A8858" t="s">
        <v>4</v>
      </c>
      <c r="B8858" s="4" t="s">
        <v>5</v>
      </c>
      <c r="C8858" s="4" t="s">
        <v>10</v>
      </c>
      <c r="D8858" s="4" t="s">
        <v>13</v>
      </c>
      <c r="E8858" s="4" t="s">
        <v>6</v>
      </c>
      <c r="F8858" s="4" t="s">
        <v>22</v>
      </c>
      <c r="G8858" s="4" t="s">
        <v>22</v>
      </c>
      <c r="H8858" s="4" t="s">
        <v>22</v>
      </c>
    </row>
    <row r="8859" spans="1:15">
      <c r="A8859" t="n">
        <v>68934</v>
      </c>
      <c r="B8859" s="39" t="n">
        <v>48</v>
      </c>
      <c r="C8859" s="7" t="n">
        <v>65534</v>
      </c>
      <c r="D8859" s="7" t="n">
        <v>0</v>
      </c>
      <c r="E8859" s="7" t="s">
        <v>180</v>
      </c>
      <c r="F8859" s="7" t="n">
        <v>0</v>
      </c>
      <c r="G8859" s="7" t="n">
        <v>1</v>
      </c>
      <c r="H8859" s="7" t="n">
        <v>1.40129846432482e-45</v>
      </c>
    </row>
    <row r="8860" spans="1:15">
      <c r="A8860" t="s">
        <v>4</v>
      </c>
      <c r="B8860" s="4" t="s">
        <v>5</v>
      </c>
      <c r="C8860" s="4" t="s">
        <v>10</v>
      </c>
      <c r="D8860" s="4" t="s">
        <v>9</v>
      </c>
    </row>
    <row r="8861" spans="1:15">
      <c r="A8861" t="n">
        <v>68964</v>
      </c>
      <c r="B8861" s="41" t="n">
        <v>43</v>
      </c>
      <c r="C8861" s="7" t="n">
        <v>65534</v>
      </c>
      <c r="D8861" s="7" t="n">
        <v>64</v>
      </c>
    </row>
    <row r="8862" spans="1:15">
      <c r="A8862" t="s">
        <v>4</v>
      </c>
      <c r="B8862" s="4" t="s">
        <v>5</v>
      </c>
      <c r="C8862" s="4" t="s">
        <v>20</v>
      </c>
    </row>
    <row r="8863" spans="1:15">
      <c r="A8863" t="n">
        <v>68971</v>
      </c>
      <c r="B8863" s="17" t="n">
        <v>3</v>
      </c>
      <c r="C8863" s="11" t="n">
        <f t="normal" ca="1">A8897</f>
        <v>0</v>
      </c>
    </row>
    <row r="8864" spans="1:15">
      <c r="A8864" t="s">
        <v>4</v>
      </c>
      <c r="B8864" s="4" t="s">
        <v>5</v>
      </c>
      <c r="C8864" s="4" t="s">
        <v>10</v>
      </c>
      <c r="D8864" s="4" t="s">
        <v>22</v>
      </c>
      <c r="E8864" s="4" t="s">
        <v>22</v>
      </c>
      <c r="F8864" s="4" t="s">
        <v>22</v>
      </c>
      <c r="G8864" s="4" t="s">
        <v>22</v>
      </c>
    </row>
    <row r="8865" spans="1:21">
      <c r="A8865" t="n">
        <v>68976</v>
      </c>
      <c r="B8865" s="24" t="n">
        <v>46</v>
      </c>
      <c r="C8865" s="7" t="n">
        <v>65534</v>
      </c>
      <c r="D8865" s="7" t="n">
        <v>34.060001373291</v>
      </c>
      <c r="E8865" s="7" t="n">
        <v>2.01999998092651</v>
      </c>
      <c r="F8865" s="7" t="n">
        <v>-40.0999984741211</v>
      </c>
      <c r="G8865" s="7" t="n">
        <v>82.4000015258789</v>
      </c>
    </row>
    <row r="8866" spans="1:21">
      <c r="A8866" t="s">
        <v>4</v>
      </c>
      <c r="B8866" s="4" t="s">
        <v>5</v>
      </c>
      <c r="C8866" s="4" t="s">
        <v>13</v>
      </c>
      <c r="D8866" s="4" t="s">
        <v>10</v>
      </c>
      <c r="E8866" s="4" t="s">
        <v>13</v>
      </c>
      <c r="F8866" s="4" t="s">
        <v>6</v>
      </c>
      <c r="G8866" s="4" t="s">
        <v>6</v>
      </c>
      <c r="H8866" s="4" t="s">
        <v>6</v>
      </c>
      <c r="I8866" s="4" t="s">
        <v>6</v>
      </c>
      <c r="J8866" s="4" t="s">
        <v>6</v>
      </c>
      <c r="K8866" s="4" t="s">
        <v>6</v>
      </c>
      <c r="L8866" s="4" t="s">
        <v>6</v>
      </c>
      <c r="M8866" s="4" t="s">
        <v>6</v>
      </c>
      <c r="N8866" s="4" t="s">
        <v>6</v>
      </c>
      <c r="O8866" s="4" t="s">
        <v>6</v>
      </c>
      <c r="P8866" s="4" t="s">
        <v>6</v>
      </c>
      <c r="Q8866" s="4" t="s">
        <v>6</v>
      </c>
      <c r="R8866" s="4" t="s">
        <v>6</v>
      </c>
      <c r="S8866" s="4" t="s">
        <v>6</v>
      </c>
      <c r="T8866" s="4" t="s">
        <v>6</v>
      </c>
      <c r="U8866" s="4" t="s">
        <v>6</v>
      </c>
    </row>
    <row r="8867" spans="1:21">
      <c r="A8867" t="n">
        <v>68995</v>
      </c>
      <c r="B8867" s="38" t="n">
        <v>36</v>
      </c>
      <c r="C8867" s="7" t="n">
        <v>8</v>
      </c>
      <c r="D8867" s="7" t="n">
        <v>65534</v>
      </c>
      <c r="E8867" s="7" t="n">
        <v>0</v>
      </c>
      <c r="F8867" s="7" t="s">
        <v>186</v>
      </c>
      <c r="G8867" s="7" t="s">
        <v>12</v>
      </c>
      <c r="H8867" s="7" t="s">
        <v>12</v>
      </c>
      <c r="I8867" s="7" t="s">
        <v>12</v>
      </c>
      <c r="J8867" s="7" t="s">
        <v>12</v>
      </c>
      <c r="K8867" s="7" t="s">
        <v>12</v>
      </c>
      <c r="L8867" s="7" t="s">
        <v>12</v>
      </c>
      <c r="M8867" s="7" t="s">
        <v>12</v>
      </c>
      <c r="N8867" s="7" t="s">
        <v>12</v>
      </c>
      <c r="O8867" s="7" t="s">
        <v>12</v>
      </c>
      <c r="P8867" s="7" t="s">
        <v>12</v>
      </c>
      <c r="Q8867" s="7" t="s">
        <v>12</v>
      </c>
      <c r="R8867" s="7" t="s">
        <v>12</v>
      </c>
      <c r="S8867" s="7" t="s">
        <v>12</v>
      </c>
      <c r="T8867" s="7" t="s">
        <v>12</v>
      </c>
      <c r="U8867" s="7" t="s">
        <v>12</v>
      </c>
    </row>
    <row r="8868" spans="1:21">
      <c r="A8868" t="s">
        <v>4</v>
      </c>
      <c r="B8868" s="4" t="s">
        <v>5</v>
      </c>
      <c r="C8868" s="4" t="s">
        <v>10</v>
      </c>
      <c r="D8868" s="4" t="s">
        <v>13</v>
      </c>
      <c r="E8868" s="4" t="s">
        <v>6</v>
      </c>
      <c r="F8868" s="4" t="s">
        <v>22</v>
      </c>
      <c r="G8868" s="4" t="s">
        <v>22</v>
      </c>
      <c r="H8868" s="4" t="s">
        <v>22</v>
      </c>
    </row>
    <row r="8869" spans="1:21">
      <c r="A8869" t="n">
        <v>69027</v>
      </c>
      <c r="B8869" s="39" t="n">
        <v>48</v>
      </c>
      <c r="C8869" s="7" t="n">
        <v>65534</v>
      </c>
      <c r="D8869" s="7" t="n">
        <v>0</v>
      </c>
      <c r="E8869" s="7" t="s">
        <v>186</v>
      </c>
      <c r="F8869" s="7" t="n">
        <v>0</v>
      </c>
      <c r="G8869" s="7" t="n">
        <v>1</v>
      </c>
      <c r="H8869" s="7" t="n">
        <v>1.40129846432482e-45</v>
      </c>
    </row>
    <row r="8870" spans="1:21">
      <c r="A8870" t="s">
        <v>4</v>
      </c>
      <c r="B8870" s="4" t="s">
        <v>5</v>
      </c>
      <c r="C8870" s="4" t="s">
        <v>10</v>
      </c>
      <c r="D8870" s="4" t="s">
        <v>9</v>
      </c>
    </row>
    <row r="8871" spans="1:21">
      <c r="A8871" t="n">
        <v>69055</v>
      </c>
      <c r="B8871" s="41" t="n">
        <v>43</v>
      </c>
      <c r="C8871" s="7" t="n">
        <v>65534</v>
      </c>
      <c r="D8871" s="7" t="n">
        <v>64</v>
      </c>
    </row>
    <row r="8872" spans="1:21">
      <c r="A8872" t="s">
        <v>4</v>
      </c>
      <c r="B8872" s="4" t="s">
        <v>5</v>
      </c>
      <c r="C8872" s="4" t="s">
        <v>20</v>
      </c>
    </row>
    <row r="8873" spans="1:21">
      <c r="A8873" t="n">
        <v>69062</v>
      </c>
      <c r="B8873" s="17" t="n">
        <v>3</v>
      </c>
      <c r="C8873" s="11" t="n">
        <f t="normal" ca="1">A8897</f>
        <v>0</v>
      </c>
    </row>
    <row r="8874" spans="1:21">
      <c r="A8874" t="s">
        <v>4</v>
      </c>
      <c r="B8874" s="4" t="s">
        <v>5</v>
      </c>
      <c r="C8874" s="4" t="s">
        <v>10</v>
      </c>
      <c r="D8874" s="4" t="s">
        <v>22</v>
      </c>
      <c r="E8874" s="4" t="s">
        <v>22</v>
      </c>
      <c r="F8874" s="4" t="s">
        <v>22</v>
      </c>
      <c r="G8874" s="4" t="s">
        <v>22</v>
      </c>
    </row>
    <row r="8875" spans="1:21">
      <c r="A8875" t="n">
        <v>69067</v>
      </c>
      <c r="B8875" s="24" t="n">
        <v>46</v>
      </c>
      <c r="C8875" s="7" t="n">
        <v>65534</v>
      </c>
      <c r="D8875" s="7" t="n">
        <v>34.060001373291</v>
      </c>
      <c r="E8875" s="7" t="n">
        <v>2.01999998092651</v>
      </c>
      <c r="F8875" s="7" t="n">
        <v>-40.0999984741211</v>
      </c>
      <c r="G8875" s="7" t="n">
        <v>82.4000015258789</v>
      </c>
    </row>
    <row r="8876" spans="1:21">
      <c r="A8876" t="s">
        <v>4</v>
      </c>
      <c r="B8876" s="4" t="s">
        <v>5</v>
      </c>
      <c r="C8876" s="4" t="s">
        <v>13</v>
      </c>
      <c r="D8876" s="4" t="s">
        <v>10</v>
      </c>
      <c r="E8876" s="4" t="s">
        <v>13</v>
      </c>
      <c r="F8876" s="4" t="s">
        <v>13</v>
      </c>
      <c r="G8876" s="4" t="s">
        <v>20</v>
      </c>
    </row>
    <row r="8877" spans="1:21">
      <c r="A8877" t="n">
        <v>69086</v>
      </c>
      <c r="B8877" s="10" t="n">
        <v>5</v>
      </c>
      <c r="C8877" s="7" t="n">
        <v>30</v>
      </c>
      <c r="D8877" s="7" t="n">
        <v>9445</v>
      </c>
      <c r="E8877" s="7" t="n">
        <v>8</v>
      </c>
      <c r="F8877" s="7" t="n">
        <v>1</v>
      </c>
      <c r="G8877" s="11" t="n">
        <f t="normal" ca="1">A8889</f>
        <v>0</v>
      </c>
    </row>
    <row r="8878" spans="1:21">
      <c r="A8878" t="s">
        <v>4</v>
      </c>
      <c r="B8878" s="4" t="s">
        <v>5</v>
      </c>
      <c r="C8878" s="4" t="s">
        <v>13</v>
      </c>
      <c r="D8878" s="4" t="s">
        <v>10</v>
      </c>
      <c r="E8878" s="4" t="s">
        <v>13</v>
      </c>
      <c r="F8878" s="4" t="s">
        <v>6</v>
      </c>
      <c r="G8878" s="4" t="s">
        <v>6</v>
      </c>
      <c r="H8878" s="4" t="s">
        <v>6</v>
      </c>
      <c r="I8878" s="4" t="s">
        <v>6</v>
      </c>
      <c r="J8878" s="4" t="s">
        <v>6</v>
      </c>
      <c r="K8878" s="4" t="s">
        <v>6</v>
      </c>
      <c r="L8878" s="4" t="s">
        <v>6</v>
      </c>
      <c r="M8878" s="4" t="s">
        <v>6</v>
      </c>
      <c r="N8878" s="4" t="s">
        <v>6</v>
      </c>
      <c r="O8878" s="4" t="s">
        <v>6</v>
      </c>
      <c r="P8878" s="4" t="s">
        <v>6</v>
      </c>
      <c r="Q8878" s="4" t="s">
        <v>6</v>
      </c>
      <c r="R8878" s="4" t="s">
        <v>6</v>
      </c>
      <c r="S8878" s="4" t="s">
        <v>6</v>
      </c>
      <c r="T8878" s="4" t="s">
        <v>6</v>
      </c>
      <c r="U8878" s="4" t="s">
        <v>6</v>
      </c>
    </row>
    <row r="8879" spans="1:21">
      <c r="A8879" t="n">
        <v>69096</v>
      </c>
      <c r="B8879" s="38" t="n">
        <v>36</v>
      </c>
      <c r="C8879" s="7" t="n">
        <v>8</v>
      </c>
      <c r="D8879" s="7" t="n">
        <v>65534</v>
      </c>
      <c r="E8879" s="7" t="n">
        <v>0</v>
      </c>
      <c r="F8879" s="7" t="s">
        <v>182</v>
      </c>
      <c r="G8879" s="7" t="s">
        <v>12</v>
      </c>
      <c r="H8879" s="7" t="s">
        <v>12</v>
      </c>
      <c r="I8879" s="7" t="s">
        <v>12</v>
      </c>
      <c r="J8879" s="7" t="s">
        <v>12</v>
      </c>
      <c r="K8879" s="7" t="s">
        <v>12</v>
      </c>
      <c r="L8879" s="7" t="s">
        <v>12</v>
      </c>
      <c r="M8879" s="7" t="s">
        <v>12</v>
      </c>
      <c r="N8879" s="7" t="s">
        <v>12</v>
      </c>
      <c r="O8879" s="7" t="s">
        <v>12</v>
      </c>
      <c r="P8879" s="7" t="s">
        <v>12</v>
      </c>
      <c r="Q8879" s="7" t="s">
        <v>12</v>
      </c>
      <c r="R8879" s="7" t="s">
        <v>12</v>
      </c>
      <c r="S8879" s="7" t="s">
        <v>12</v>
      </c>
      <c r="T8879" s="7" t="s">
        <v>12</v>
      </c>
      <c r="U8879" s="7" t="s">
        <v>12</v>
      </c>
    </row>
    <row r="8880" spans="1:21">
      <c r="A8880" t="s">
        <v>4</v>
      </c>
      <c r="B8880" s="4" t="s">
        <v>5</v>
      </c>
      <c r="C8880" s="4" t="s">
        <v>13</v>
      </c>
      <c r="D8880" s="4" t="s">
        <v>10</v>
      </c>
      <c r="E8880" s="4" t="s">
        <v>13</v>
      </c>
      <c r="F8880" s="4" t="s">
        <v>6</v>
      </c>
      <c r="G8880" s="4" t="s">
        <v>6</v>
      </c>
      <c r="H8880" s="4" t="s">
        <v>6</v>
      </c>
      <c r="I8880" s="4" t="s">
        <v>6</v>
      </c>
      <c r="J8880" s="4" t="s">
        <v>6</v>
      </c>
      <c r="K8880" s="4" t="s">
        <v>6</v>
      </c>
      <c r="L8880" s="4" t="s">
        <v>6</v>
      </c>
      <c r="M8880" s="4" t="s">
        <v>6</v>
      </c>
      <c r="N8880" s="4" t="s">
        <v>6</v>
      </c>
      <c r="O8880" s="4" t="s">
        <v>6</v>
      </c>
      <c r="P8880" s="4" t="s">
        <v>6</v>
      </c>
      <c r="Q8880" s="4" t="s">
        <v>6</v>
      </c>
      <c r="R8880" s="4" t="s">
        <v>6</v>
      </c>
      <c r="S8880" s="4" t="s">
        <v>6</v>
      </c>
      <c r="T8880" s="4" t="s">
        <v>6</v>
      </c>
      <c r="U8880" s="4" t="s">
        <v>6</v>
      </c>
    </row>
    <row r="8881" spans="1:21">
      <c r="A8881" t="n">
        <v>69126</v>
      </c>
      <c r="B8881" s="38" t="n">
        <v>36</v>
      </c>
      <c r="C8881" s="7" t="n">
        <v>8</v>
      </c>
      <c r="D8881" s="7" t="n">
        <v>65534</v>
      </c>
      <c r="E8881" s="7" t="n">
        <v>0</v>
      </c>
      <c r="F8881" s="7" t="s">
        <v>186</v>
      </c>
      <c r="G8881" s="7" t="s">
        <v>12</v>
      </c>
      <c r="H8881" s="7" t="s">
        <v>12</v>
      </c>
      <c r="I8881" s="7" t="s">
        <v>12</v>
      </c>
      <c r="J8881" s="7" t="s">
        <v>12</v>
      </c>
      <c r="K8881" s="7" t="s">
        <v>12</v>
      </c>
      <c r="L8881" s="7" t="s">
        <v>12</v>
      </c>
      <c r="M8881" s="7" t="s">
        <v>12</v>
      </c>
      <c r="N8881" s="7" t="s">
        <v>12</v>
      </c>
      <c r="O8881" s="7" t="s">
        <v>12</v>
      </c>
      <c r="P8881" s="7" t="s">
        <v>12</v>
      </c>
      <c r="Q8881" s="7" t="s">
        <v>12</v>
      </c>
      <c r="R8881" s="7" t="s">
        <v>12</v>
      </c>
      <c r="S8881" s="7" t="s">
        <v>12</v>
      </c>
      <c r="T8881" s="7" t="s">
        <v>12</v>
      </c>
      <c r="U8881" s="7" t="s">
        <v>12</v>
      </c>
    </row>
    <row r="8882" spans="1:21">
      <c r="A8882" t="s">
        <v>4</v>
      </c>
      <c r="B8882" s="4" t="s">
        <v>5</v>
      </c>
      <c r="C8882" s="4" t="s">
        <v>10</v>
      </c>
      <c r="D8882" s="4" t="s">
        <v>13</v>
      </c>
      <c r="E8882" s="4" t="s">
        <v>6</v>
      </c>
      <c r="F8882" s="4" t="s">
        <v>22</v>
      </c>
      <c r="G8882" s="4" t="s">
        <v>22</v>
      </c>
      <c r="H8882" s="4" t="s">
        <v>22</v>
      </c>
    </row>
    <row r="8883" spans="1:21">
      <c r="A8883" t="n">
        <v>69158</v>
      </c>
      <c r="B8883" s="39" t="n">
        <v>48</v>
      </c>
      <c r="C8883" s="7" t="n">
        <v>65534</v>
      </c>
      <c r="D8883" s="7" t="n">
        <v>0</v>
      </c>
      <c r="E8883" s="7" t="s">
        <v>186</v>
      </c>
      <c r="F8883" s="7" t="n">
        <v>0</v>
      </c>
      <c r="G8883" s="7" t="n">
        <v>1</v>
      </c>
      <c r="H8883" s="7" t="n">
        <v>1.40129846432482e-45</v>
      </c>
    </row>
    <row r="8884" spans="1:21">
      <c r="A8884" t="s">
        <v>4</v>
      </c>
      <c r="B8884" s="4" t="s">
        <v>5</v>
      </c>
      <c r="C8884" s="4" t="s">
        <v>10</v>
      </c>
      <c r="D8884" s="4" t="s">
        <v>9</v>
      </c>
    </row>
    <row r="8885" spans="1:21">
      <c r="A8885" t="n">
        <v>69186</v>
      </c>
      <c r="B8885" s="41" t="n">
        <v>43</v>
      </c>
      <c r="C8885" s="7" t="n">
        <v>65534</v>
      </c>
      <c r="D8885" s="7" t="n">
        <v>64</v>
      </c>
    </row>
    <row r="8886" spans="1:21">
      <c r="A8886" t="s">
        <v>4</v>
      </c>
      <c r="B8886" s="4" t="s">
        <v>5</v>
      </c>
      <c r="C8886" s="4" t="s">
        <v>20</v>
      </c>
    </row>
    <row r="8887" spans="1:21">
      <c r="A8887" t="n">
        <v>69193</v>
      </c>
      <c r="B8887" s="17" t="n">
        <v>3</v>
      </c>
      <c r="C8887" s="11" t="n">
        <f t="normal" ca="1">A8895</f>
        <v>0</v>
      </c>
    </row>
    <row r="8888" spans="1:21">
      <c r="A8888" t="s">
        <v>4</v>
      </c>
      <c r="B8888" s="4" t="s">
        <v>5</v>
      </c>
      <c r="C8888" s="4" t="s">
        <v>13</v>
      </c>
      <c r="D8888" s="4" t="s">
        <v>10</v>
      </c>
      <c r="E8888" s="4" t="s">
        <v>13</v>
      </c>
      <c r="F8888" s="4" t="s">
        <v>6</v>
      </c>
      <c r="G8888" s="4" t="s">
        <v>6</v>
      </c>
      <c r="H8888" s="4" t="s">
        <v>6</v>
      </c>
      <c r="I8888" s="4" t="s">
        <v>6</v>
      </c>
      <c r="J8888" s="4" t="s">
        <v>6</v>
      </c>
      <c r="K8888" s="4" t="s">
        <v>6</v>
      </c>
      <c r="L8888" s="4" t="s">
        <v>6</v>
      </c>
      <c r="M8888" s="4" t="s">
        <v>6</v>
      </c>
      <c r="N8888" s="4" t="s">
        <v>6</v>
      </c>
      <c r="O8888" s="4" t="s">
        <v>6</v>
      </c>
      <c r="P8888" s="4" t="s">
        <v>6</v>
      </c>
      <c r="Q8888" s="4" t="s">
        <v>6</v>
      </c>
      <c r="R8888" s="4" t="s">
        <v>6</v>
      </c>
      <c r="S8888" s="4" t="s">
        <v>6</v>
      </c>
      <c r="T8888" s="4" t="s">
        <v>6</v>
      </c>
      <c r="U8888" s="4" t="s">
        <v>6</v>
      </c>
    </row>
    <row r="8889" spans="1:21">
      <c r="A8889" t="n">
        <v>69198</v>
      </c>
      <c r="B8889" s="38" t="n">
        <v>36</v>
      </c>
      <c r="C8889" s="7" t="n">
        <v>8</v>
      </c>
      <c r="D8889" s="7" t="n">
        <v>65534</v>
      </c>
      <c r="E8889" s="7" t="n">
        <v>0</v>
      </c>
      <c r="F8889" s="7" t="s">
        <v>182</v>
      </c>
      <c r="G8889" s="7" t="s">
        <v>12</v>
      </c>
      <c r="H8889" s="7" t="s">
        <v>12</v>
      </c>
      <c r="I8889" s="7" t="s">
        <v>12</v>
      </c>
      <c r="J8889" s="7" t="s">
        <v>12</v>
      </c>
      <c r="K8889" s="7" t="s">
        <v>12</v>
      </c>
      <c r="L8889" s="7" t="s">
        <v>12</v>
      </c>
      <c r="M8889" s="7" t="s">
        <v>12</v>
      </c>
      <c r="N8889" s="7" t="s">
        <v>12</v>
      </c>
      <c r="O8889" s="7" t="s">
        <v>12</v>
      </c>
      <c r="P8889" s="7" t="s">
        <v>12</v>
      </c>
      <c r="Q8889" s="7" t="s">
        <v>12</v>
      </c>
      <c r="R8889" s="7" t="s">
        <v>12</v>
      </c>
      <c r="S8889" s="7" t="s">
        <v>12</v>
      </c>
      <c r="T8889" s="7" t="s">
        <v>12</v>
      </c>
      <c r="U8889" s="7" t="s">
        <v>12</v>
      </c>
    </row>
    <row r="8890" spans="1:21">
      <c r="A8890" t="s">
        <v>4</v>
      </c>
      <c r="B8890" s="4" t="s">
        <v>5</v>
      </c>
      <c r="C8890" s="4" t="s">
        <v>10</v>
      </c>
      <c r="D8890" s="4" t="s">
        <v>13</v>
      </c>
      <c r="E8890" s="4" t="s">
        <v>6</v>
      </c>
      <c r="F8890" s="4" t="s">
        <v>22</v>
      </c>
      <c r="G8890" s="4" t="s">
        <v>22</v>
      </c>
      <c r="H8890" s="4" t="s">
        <v>22</v>
      </c>
    </row>
    <row r="8891" spans="1:21">
      <c r="A8891" t="n">
        <v>69228</v>
      </c>
      <c r="B8891" s="39" t="n">
        <v>48</v>
      </c>
      <c r="C8891" s="7" t="n">
        <v>65534</v>
      </c>
      <c r="D8891" s="7" t="n">
        <v>0</v>
      </c>
      <c r="E8891" s="7" t="s">
        <v>182</v>
      </c>
      <c r="F8891" s="7" t="n">
        <v>0</v>
      </c>
      <c r="G8891" s="7" t="n">
        <v>1</v>
      </c>
      <c r="H8891" s="7" t="n">
        <v>1.40129846432482e-45</v>
      </c>
    </row>
    <row r="8892" spans="1:21">
      <c r="A8892" t="s">
        <v>4</v>
      </c>
      <c r="B8892" s="4" t="s">
        <v>5</v>
      </c>
      <c r="C8892" s="4" t="s">
        <v>10</v>
      </c>
      <c r="D8892" s="4" t="s">
        <v>9</v>
      </c>
    </row>
    <row r="8893" spans="1:21">
      <c r="A8893" t="n">
        <v>69254</v>
      </c>
      <c r="B8893" s="41" t="n">
        <v>43</v>
      </c>
      <c r="C8893" s="7" t="n">
        <v>65534</v>
      </c>
      <c r="D8893" s="7" t="n">
        <v>64</v>
      </c>
    </row>
    <row r="8894" spans="1:21">
      <c r="A8894" t="s">
        <v>4</v>
      </c>
      <c r="B8894" s="4" t="s">
        <v>5</v>
      </c>
      <c r="C8894" s="4" t="s">
        <v>20</v>
      </c>
    </row>
    <row r="8895" spans="1:21">
      <c r="A8895" t="n">
        <v>69261</v>
      </c>
      <c r="B8895" s="17" t="n">
        <v>3</v>
      </c>
      <c r="C8895" s="11" t="n">
        <f t="normal" ca="1">A8897</f>
        <v>0</v>
      </c>
    </row>
    <row r="8896" spans="1:21">
      <c r="A8896" t="s">
        <v>4</v>
      </c>
      <c r="B8896" s="4" t="s">
        <v>5</v>
      </c>
    </row>
    <row r="8897" spans="1:21">
      <c r="A8897" t="n">
        <v>69266</v>
      </c>
      <c r="B8897" s="5" t="n">
        <v>1</v>
      </c>
    </row>
    <row r="8898" spans="1:21" s="3" customFormat="1" customHeight="0">
      <c r="A8898" s="3" t="s">
        <v>2</v>
      </c>
      <c r="B8898" s="3" t="s">
        <v>555</v>
      </c>
    </row>
    <row r="8899" spans="1:21">
      <c r="A8899" t="s">
        <v>4</v>
      </c>
      <c r="B8899" s="4" t="s">
        <v>5</v>
      </c>
      <c r="C8899" s="4" t="s">
        <v>13</v>
      </c>
      <c r="D8899" s="4" t="s">
        <v>10</v>
      </c>
      <c r="E8899" s="4" t="s">
        <v>13</v>
      </c>
      <c r="F8899" s="4" t="s">
        <v>20</v>
      </c>
    </row>
    <row r="8900" spans="1:21">
      <c r="A8900" t="n">
        <v>69268</v>
      </c>
      <c r="B8900" s="10" t="n">
        <v>5</v>
      </c>
      <c r="C8900" s="7" t="n">
        <v>30</v>
      </c>
      <c r="D8900" s="7" t="n">
        <v>9724</v>
      </c>
      <c r="E8900" s="7" t="n">
        <v>1</v>
      </c>
      <c r="F8900" s="11" t="n">
        <f t="normal" ca="1">A8924</f>
        <v>0</v>
      </c>
    </row>
    <row r="8901" spans="1:21">
      <c r="A8901" t="s">
        <v>4</v>
      </c>
      <c r="B8901" s="4" t="s">
        <v>5</v>
      </c>
      <c r="C8901" s="4" t="s">
        <v>13</v>
      </c>
      <c r="D8901" s="4" t="s">
        <v>10</v>
      </c>
      <c r="E8901" s="4" t="s">
        <v>13</v>
      </c>
      <c r="F8901" s="4" t="s">
        <v>13</v>
      </c>
      <c r="G8901" s="4" t="s">
        <v>20</v>
      </c>
    </row>
    <row r="8902" spans="1:21">
      <c r="A8902" t="n">
        <v>69277</v>
      </c>
      <c r="B8902" s="10" t="n">
        <v>5</v>
      </c>
      <c r="C8902" s="7" t="n">
        <v>30</v>
      </c>
      <c r="D8902" s="7" t="n">
        <v>9445</v>
      </c>
      <c r="E8902" s="7" t="n">
        <v>8</v>
      </c>
      <c r="F8902" s="7" t="n">
        <v>1</v>
      </c>
      <c r="G8902" s="11" t="n">
        <f t="normal" ca="1">A8908</f>
        <v>0</v>
      </c>
    </row>
    <row r="8903" spans="1:21">
      <c r="A8903" t="s">
        <v>4</v>
      </c>
      <c r="B8903" s="4" t="s">
        <v>5</v>
      </c>
      <c r="C8903" s="4" t="s">
        <v>13</v>
      </c>
      <c r="D8903" s="4" t="s">
        <v>6</v>
      </c>
    </row>
    <row r="8904" spans="1:21">
      <c r="A8904" t="n">
        <v>69287</v>
      </c>
      <c r="B8904" s="8" t="n">
        <v>2</v>
      </c>
      <c r="C8904" s="7" t="n">
        <v>11</v>
      </c>
      <c r="D8904" s="7" t="s">
        <v>556</v>
      </c>
    </row>
    <row r="8905" spans="1:21">
      <c r="A8905" t="s">
        <v>4</v>
      </c>
      <c r="B8905" s="4" t="s">
        <v>5</v>
      </c>
      <c r="C8905" s="4" t="s">
        <v>20</v>
      </c>
    </row>
    <row r="8906" spans="1:21">
      <c r="A8906" t="n">
        <v>69311</v>
      </c>
      <c r="B8906" s="17" t="n">
        <v>3</v>
      </c>
      <c r="C8906" s="11" t="n">
        <f t="normal" ca="1">A8922</f>
        <v>0</v>
      </c>
    </row>
    <row r="8907" spans="1:21">
      <c r="A8907" t="s">
        <v>4</v>
      </c>
      <c r="B8907" s="4" t="s">
        <v>5</v>
      </c>
      <c r="C8907" s="4" t="s">
        <v>10</v>
      </c>
      <c r="D8907" s="4" t="s">
        <v>13</v>
      </c>
      <c r="E8907" s="4" t="s">
        <v>13</v>
      </c>
      <c r="F8907" s="4" t="s">
        <v>6</v>
      </c>
    </row>
    <row r="8908" spans="1:21">
      <c r="A8908" t="n">
        <v>69316</v>
      </c>
      <c r="B8908" s="22" t="n">
        <v>20</v>
      </c>
      <c r="C8908" s="7" t="n">
        <v>65534</v>
      </c>
      <c r="D8908" s="7" t="n">
        <v>3</v>
      </c>
      <c r="E8908" s="7" t="n">
        <v>10</v>
      </c>
      <c r="F8908" s="7" t="s">
        <v>201</v>
      </c>
    </row>
    <row r="8909" spans="1:21">
      <c r="A8909" t="s">
        <v>4</v>
      </c>
      <c r="B8909" s="4" t="s">
        <v>5</v>
      </c>
      <c r="C8909" s="4" t="s">
        <v>10</v>
      </c>
    </row>
    <row r="8910" spans="1:21">
      <c r="A8910" t="n">
        <v>69337</v>
      </c>
      <c r="B8910" s="35" t="n">
        <v>16</v>
      </c>
      <c r="C8910" s="7" t="n">
        <v>0</v>
      </c>
    </row>
    <row r="8911" spans="1:21">
      <c r="A8911" t="s">
        <v>4</v>
      </c>
      <c r="B8911" s="4" t="s">
        <v>5</v>
      </c>
      <c r="C8911" s="4" t="s">
        <v>13</v>
      </c>
      <c r="D8911" s="4" t="s">
        <v>10</v>
      </c>
    </row>
    <row r="8912" spans="1:21">
      <c r="A8912" t="n">
        <v>69340</v>
      </c>
      <c r="B8912" s="27" t="n">
        <v>22</v>
      </c>
      <c r="C8912" s="7" t="n">
        <v>10</v>
      </c>
      <c r="D8912" s="7" t="n">
        <v>0</v>
      </c>
    </row>
    <row r="8913" spans="1:7">
      <c r="A8913" t="s">
        <v>4</v>
      </c>
      <c r="B8913" s="4" t="s">
        <v>5</v>
      </c>
      <c r="C8913" s="4" t="s">
        <v>13</v>
      </c>
      <c r="D8913" s="4" t="s">
        <v>10</v>
      </c>
      <c r="E8913" s="4" t="s">
        <v>6</v>
      </c>
    </row>
    <row r="8914" spans="1:7">
      <c r="A8914" t="n">
        <v>69344</v>
      </c>
      <c r="B8914" s="40" t="n">
        <v>51</v>
      </c>
      <c r="C8914" s="7" t="n">
        <v>4</v>
      </c>
      <c r="D8914" s="7" t="n">
        <v>65534</v>
      </c>
      <c r="E8914" s="7" t="s">
        <v>158</v>
      </c>
    </row>
    <row r="8915" spans="1:7">
      <c r="A8915" t="s">
        <v>4</v>
      </c>
      <c r="B8915" s="4" t="s">
        <v>5</v>
      </c>
      <c r="C8915" s="4" t="s">
        <v>10</v>
      </c>
    </row>
    <row r="8916" spans="1:7">
      <c r="A8916" t="n">
        <v>69357</v>
      </c>
      <c r="B8916" s="35" t="n">
        <v>16</v>
      </c>
      <c r="C8916" s="7" t="n">
        <v>0</v>
      </c>
    </row>
    <row r="8917" spans="1:7">
      <c r="A8917" t="s">
        <v>4</v>
      </c>
      <c r="B8917" s="4" t="s">
        <v>5</v>
      </c>
      <c r="C8917" s="4" t="s">
        <v>10</v>
      </c>
      <c r="D8917" s="4" t="s">
        <v>72</v>
      </c>
      <c r="E8917" s="4" t="s">
        <v>13</v>
      </c>
      <c r="F8917" s="4" t="s">
        <v>13</v>
      </c>
      <c r="G8917" s="4" t="s">
        <v>72</v>
      </c>
      <c r="H8917" s="4" t="s">
        <v>13</v>
      </c>
      <c r="I8917" s="4" t="s">
        <v>13</v>
      </c>
      <c r="J8917" s="4" t="s">
        <v>72</v>
      </c>
      <c r="K8917" s="4" t="s">
        <v>13</v>
      </c>
      <c r="L8917" s="4" t="s">
        <v>13</v>
      </c>
    </row>
    <row r="8918" spans="1:7">
      <c r="A8918" t="n">
        <v>69360</v>
      </c>
      <c r="B8918" s="52" t="n">
        <v>26</v>
      </c>
      <c r="C8918" s="7" t="n">
        <v>65534</v>
      </c>
      <c r="D8918" s="7" t="s">
        <v>557</v>
      </c>
      <c r="E8918" s="7" t="n">
        <v>2</v>
      </c>
      <c r="F8918" s="7" t="n">
        <v>3</v>
      </c>
      <c r="G8918" s="7" t="s">
        <v>558</v>
      </c>
      <c r="H8918" s="7" t="n">
        <v>2</v>
      </c>
      <c r="I8918" s="7" t="n">
        <v>3</v>
      </c>
      <c r="J8918" s="7" t="s">
        <v>559</v>
      </c>
      <c r="K8918" s="7" t="n">
        <v>2</v>
      </c>
      <c r="L8918" s="7" t="n">
        <v>0</v>
      </c>
    </row>
    <row r="8919" spans="1:7">
      <c r="A8919" t="s">
        <v>4</v>
      </c>
      <c r="B8919" s="4" t="s">
        <v>5</v>
      </c>
    </row>
    <row r="8920" spans="1:7">
      <c r="A8920" t="n">
        <v>69694</v>
      </c>
      <c r="B8920" s="53" t="n">
        <v>28</v>
      </c>
    </row>
    <row r="8921" spans="1:7">
      <c r="A8921" t="s">
        <v>4</v>
      </c>
      <c r="B8921" s="4" t="s">
        <v>5</v>
      </c>
      <c r="C8921" s="4" t="s">
        <v>20</v>
      </c>
    </row>
    <row r="8922" spans="1:7">
      <c r="A8922" t="n">
        <v>69695</v>
      </c>
      <c r="B8922" s="17" t="n">
        <v>3</v>
      </c>
      <c r="C8922" s="11" t="n">
        <f t="normal" ca="1">A8968</f>
        <v>0</v>
      </c>
    </row>
    <row r="8923" spans="1:7">
      <c r="A8923" t="s">
        <v>4</v>
      </c>
      <c r="B8923" s="4" t="s">
        <v>5</v>
      </c>
      <c r="C8923" s="4" t="s">
        <v>13</v>
      </c>
      <c r="D8923" s="4" t="s">
        <v>10</v>
      </c>
      <c r="E8923" s="4" t="s">
        <v>13</v>
      </c>
      <c r="F8923" s="4" t="s">
        <v>20</v>
      </c>
    </row>
    <row r="8924" spans="1:7">
      <c r="A8924" t="n">
        <v>69700</v>
      </c>
      <c r="B8924" s="10" t="n">
        <v>5</v>
      </c>
      <c r="C8924" s="7" t="n">
        <v>30</v>
      </c>
      <c r="D8924" s="7" t="n">
        <v>8958</v>
      </c>
      <c r="E8924" s="7" t="n">
        <v>1</v>
      </c>
      <c r="F8924" s="11" t="n">
        <f t="normal" ca="1">A8952</f>
        <v>0</v>
      </c>
    </row>
    <row r="8925" spans="1:7">
      <c r="A8925" t="s">
        <v>4</v>
      </c>
      <c r="B8925" s="4" t="s">
        <v>5</v>
      </c>
      <c r="C8925" s="4" t="s">
        <v>13</v>
      </c>
      <c r="D8925" s="4" t="s">
        <v>10</v>
      </c>
      <c r="E8925" s="4" t="s">
        <v>13</v>
      </c>
      <c r="F8925" s="4" t="s">
        <v>13</v>
      </c>
      <c r="G8925" s="4" t="s">
        <v>20</v>
      </c>
    </row>
    <row r="8926" spans="1:7">
      <c r="A8926" t="n">
        <v>69709</v>
      </c>
      <c r="B8926" s="10" t="n">
        <v>5</v>
      </c>
      <c r="C8926" s="7" t="n">
        <v>30</v>
      </c>
      <c r="D8926" s="7" t="n">
        <v>8657</v>
      </c>
      <c r="E8926" s="7" t="n">
        <v>8</v>
      </c>
      <c r="F8926" s="7" t="n">
        <v>1</v>
      </c>
      <c r="G8926" s="11" t="n">
        <f t="normal" ca="1">A8932</f>
        <v>0</v>
      </c>
    </row>
    <row r="8927" spans="1:7">
      <c r="A8927" t="s">
        <v>4</v>
      </c>
      <c r="B8927" s="4" t="s">
        <v>5</v>
      </c>
      <c r="C8927" s="4" t="s">
        <v>13</v>
      </c>
      <c r="D8927" s="4" t="s">
        <v>6</v>
      </c>
    </row>
    <row r="8928" spans="1:7">
      <c r="A8928" t="n">
        <v>69719</v>
      </c>
      <c r="B8928" s="8" t="n">
        <v>2</v>
      </c>
      <c r="C8928" s="7" t="n">
        <v>11</v>
      </c>
      <c r="D8928" s="7" t="s">
        <v>560</v>
      </c>
    </row>
    <row r="8929" spans="1:12">
      <c r="A8929" t="s">
        <v>4</v>
      </c>
      <c r="B8929" s="4" t="s">
        <v>5</v>
      </c>
      <c r="C8929" s="4" t="s">
        <v>20</v>
      </c>
    </row>
    <row r="8930" spans="1:12">
      <c r="A8930" t="n">
        <v>69743</v>
      </c>
      <c r="B8930" s="17" t="n">
        <v>3</v>
      </c>
      <c r="C8930" s="11" t="n">
        <f t="normal" ca="1">A8950</f>
        <v>0</v>
      </c>
    </row>
    <row r="8931" spans="1:12">
      <c r="A8931" t="s">
        <v>4</v>
      </c>
      <c r="B8931" s="4" t="s">
        <v>5</v>
      </c>
      <c r="C8931" s="4" t="s">
        <v>10</v>
      </c>
      <c r="D8931" s="4" t="s">
        <v>13</v>
      </c>
      <c r="E8931" s="4" t="s">
        <v>13</v>
      </c>
      <c r="F8931" s="4" t="s">
        <v>6</v>
      </c>
    </row>
    <row r="8932" spans="1:12">
      <c r="A8932" t="n">
        <v>69748</v>
      </c>
      <c r="B8932" s="22" t="n">
        <v>20</v>
      </c>
      <c r="C8932" s="7" t="n">
        <v>65534</v>
      </c>
      <c r="D8932" s="7" t="n">
        <v>3</v>
      </c>
      <c r="E8932" s="7" t="n">
        <v>10</v>
      </c>
      <c r="F8932" s="7" t="s">
        <v>201</v>
      </c>
    </row>
    <row r="8933" spans="1:12">
      <c r="A8933" t="s">
        <v>4</v>
      </c>
      <c r="B8933" s="4" t="s">
        <v>5</v>
      </c>
      <c r="C8933" s="4" t="s">
        <v>10</v>
      </c>
    </row>
    <row r="8934" spans="1:12">
      <c r="A8934" t="n">
        <v>69769</v>
      </c>
      <c r="B8934" s="35" t="n">
        <v>16</v>
      </c>
      <c r="C8934" s="7" t="n">
        <v>0</v>
      </c>
    </row>
    <row r="8935" spans="1:12">
      <c r="A8935" t="s">
        <v>4</v>
      </c>
      <c r="B8935" s="4" t="s">
        <v>5</v>
      </c>
      <c r="C8935" s="4" t="s">
        <v>13</v>
      </c>
      <c r="D8935" s="4" t="s">
        <v>10</v>
      </c>
    </row>
    <row r="8936" spans="1:12">
      <c r="A8936" t="n">
        <v>69772</v>
      </c>
      <c r="B8936" s="27" t="n">
        <v>22</v>
      </c>
      <c r="C8936" s="7" t="n">
        <v>10</v>
      </c>
      <c r="D8936" s="7" t="n">
        <v>0</v>
      </c>
    </row>
    <row r="8937" spans="1:12">
      <c r="A8937" t="s">
        <v>4</v>
      </c>
      <c r="B8937" s="4" t="s">
        <v>5</v>
      </c>
      <c r="C8937" s="4" t="s">
        <v>13</v>
      </c>
      <c r="D8937" s="4" t="s">
        <v>10</v>
      </c>
      <c r="E8937" s="4" t="s">
        <v>6</v>
      </c>
    </row>
    <row r="8938" spans="1:12">
      <c r="A8938" t="n">
        <v>69776</v>
      </c>
      <c r="B8938" s="40" t="n">
        <v>51</v>
      </c>
      <c r="C8938" s="7" t="n">
        <v>4</v>
      </c>
      <c r="D8938" s="7" t="n">
        <v>65534</v>
      </c>
      <c r="E8938" s="7" t="s">
        <v>158</v>
      </c>
    </row>
    <row r="8939" spans="1:12">
      <c r="A8939" t="s">
        <v>4</v>
      </c>
      <c r="B8939" s="4" t="s">
        <v>5</v>
      </c>
      <c r="C8939" s="4" t="s">
        <v>10</v>
      </c>
    </row>
    <row r="8940" spans="1:12">
      <c r="A8940" t="n">
        <v>69789</v>
      </c>
      <c r="B8940" s="35" t="n">
        <v>16</v>
      </c>
      <c r="C8940" s="7" t="n">
        <v>0</v>
      </c>
    </row>
    <row r="8941" spans="1:12">
      <c r="A8941" t="s">
        <v>4</v>
      </c>
      <c r="B8941" s="4" t="s">
        <v>5</v>
      </c>
      <c r="C8941" s="4" t="s">
        <v>10</v>
      </c>
      <c r="D8941" s="4" t="s">
        <v>72</v>
      </c>
      <c r="E8941" s="4" t="s">
        <v>13</v>
      </c>
      <c r="F8941" s="4" t="s">
        <v>13</v>
      </c>
      <c r="G8941" s="4" t="s">
        <v>72</v>
      </c>
      <c r="H8941" s="4" t="s">
        <v>13</v>
      </c>
      <c r="I8941" s="4" t="s">
        <v>13</v>
      </c>
      <c r="J8941" s="4" t="s">
        <v>72</v>
      </c>
      <c r="K8941" s="4" t="s">
        <v>13</v>
      </c>
      <c r="L8941" s="4" t="s">
        <v>13</v>
      </c>
      <c r="M8941" s="4" t="s">
        <v>72</v>
      </c>
      <c r="N8941" s="4" t="s">
        <v>13</v>
      </c>
      <c r="O8941" s="4" t="s">
        <v>13</v>
      </c>
    </row>
    <row r="8942" spans="1:12">
      <c r="A8942" t="n">
        <v>69792</v>
      </c>
      <c r="B8942" s="52" t="n">
        <v>26</v>
      </c>
      <c r="C8942" s="7" t="n">
        <v>65534</v>
      </c>
      <c r="D8942" s="7" t="s">
        <v>561</v>
      </c>
      <c r="E8942" s="7" t="n">
        <v>2</v>
      </c>
      <c r="F8942" s="7" t="n">
        <v>3</v>
      </c>
      <c r="G8942" s="7" t="s">
        <v>562</v>
      </c>
      <c r="H8942" s="7" t="n">
        <v>2</v>
      </c>
      <c r="I8942" s="7" t="n">
        <v>3</v>
      </c>
      <c r="J8942" s="7" t="s">
        <v>563</v>
      </c>
      <c r="K8942" s="7" t="n">
        <v>2</v>
      </c>
      <c r="L8942" s="7" t="n">
        <v>3</v>
      </c>
      <c r="M8942" s="7" t="s">
        <v>564</v>
      </c>
      <c r="N8942" s="7" t="n">
        <v>2</v>
      </c>
      <c r="O8942" s="7" t="n">
        <v>0</v>
      </c>
    </row>
    <row r="8943" spans="1:12">
      <c r="A8943" t="s">
        <v>4</v>
      </c>
      <c r="B8943" s="4" t="s">
        <v>5</v>
      </c>
    </row>
    <row r="8944" spans="1:12">
      <c r="A8944" t="n">
        <v>70118</v>
      </c>
      <c r="B8944" s="53" t="n">
        <v>28</v>
      </c>
    </row>
    <row r="8945" spans="1:15">
      <c r="A8945" t="s">
        <v>4</v>
      </c>
      <c r="B8945" s="4" t="s">
        <v>5</v>
      </c>
      <c r="C8945" s="4" t="s">
        <v>10</v>
      </c>
      <c r="D8945" s="4" t="s">
        <v>13</v>
      </c>
      <c r="E8945" s="4" t="s">
        <v>22</v>
      </c>
      <c r="F8945" s="4" t="s">
        <v>10</v>
      </c>
    </row>
    <row r="8946" spans="1:15">
      <c r="A8946" t="n">
        <v>70119</v>
      </c>
      <c r="B8946" s="58" t="n">
        <v>59</v>
      </c>
      <c r="C8946" s="7" t="n">
        <v>61456</v>
      </c>
      <c r="D8946" s="7" t="n">
        <v>6</v>
      </c>
      <c r="E8946" s="7" t="n">
        <v>0</v>
      </c>
      <c r="F8946" s="7" t="n">
        <v>0</v>
      </c>
    </row>
    <row r="8947" spans="1:15">
      <c r="A8947" t="s">
        <v>4</v>
      </c>
      <c r="B8947" s="4" t="s">
        <v>5</v>
      </c>
      <c r="C8947" s="4" t="s">
        <v>10</v>
      </c>
    </row>
    <row r="8948" spans="1:15">
      <c r="A8948" t="n">
        <v>70129</v>
      </c>
      <c r="B8948" s="35" t="n">
        <v>16</v>
      </c>
      <c r="C8948" s="7" t="n">
        <v>1300</v>
      </c>
    </row>
    <row r="8949" spans="1:15">
      <c r="A8949" t="s">
        <v>4</v>
      </c>
      <c r="B8949" s="4" t="s">
        <v>5</v>
      </c>
      <c r="C8949" s="4" t="s">
        <v>20</v>
      </c>
    </row>
    <row r="8950" spans="1:15">
      <c r="A8950" t="n">
        <v>70132</v>
      </c>
      <c r="B8950" s="17" t="n">
        <v>3</v>
      </c>
      <c r="C8950" s="11" t="n">
        <f t="normal" ca="1">A8968</f>
        <v>0</v>
      </c>
    </row>
    <row r="8951" spans="1:15">
      <c r="A8951" t="s">
        <v>4</v>
      </c>
      <c r="B8951" s="4" t="s">
        <v>5</v>
      </c>
      <c r="C8951" s="4" t="s">
        <v>13</v>
      </c>
      <c r="D8951" s="4" t="s">
        <v>10</v>
      </c>
      <c r="E8951" s="4" t="s">
        <v>13</v>
      </c>
      <c r="F8951" s="4" t="s">
        <v>20</v>
      </c>
    </row>
    <row r="8952" spans="1:15">
      <c r="A8952" t="n">
        <v>70137</v>
      </c>
      <c r="B8952" s="10" t="n">
        <v>5</v>
      </c>
      <c r="C8952" s="7" t="n">
        <v>30</v>
      </c>
      <c r="D8952" s="7" t="n">
        <v>8434</v>
      </c>
      <c r="E8952" s="7" t="n">
        <v>1</v>
      </c>
      <c r="F8952" s="11" t="n">
        <f t="normal" ca="1">A8968</f>
        <v>0</v>
      </c>
    </row>
    <row r="8953" spans="1:15">
      <c r="A8953" t="s">
        <v>4</v>
      </c>
      <c r="B8953" s="4" t="s">
        <v>5</v>
      </c>
      <c r="C8953" s="4" t="s">
        <v>10</v>
      </c>
      <c r="D8953" s="4" t="s">
        <v>13</v>
      </c>
      <c r="E8953" s="4" t="s">
        <v>13</v>
      </c>
      <c r="F8953" s="4" t="s">
        <v>6</v>
      </c>
    </row>
    <row r="8954" spans="1:15">
      <c r="A8954" t="n">
        <v>70146</v>
      </c>
      <c r="B8954" s="22" t="n">
        <v>20</v>
      </c>
      <c r="C8954" s="7" t="n">
        <v>65534</v>
      </c>
      <c r="D8954" s="7" t="n">
        <v>3</v>
      </c>
      <c r="E8954" s="7" t="n">
        <v>10</v>
      </c>
      <c r="F8954" s="7" t="s">
        <v>201</v>
      </c>
    </row>
    <row r="8955" spans="1:15">
      <c r="A8955" t="s">
        <v>4</v>
      </c>
      <c r="B8955" s="4" t="s">
        <v>5</v>
      </c>
      <c r="C8955" s="4" t="s">
        <v>10</v>
      </c>
    </row>
    <row r="8956" spans="1:15">
      <c r="A8956" t="n">
        <v>70167</v>
      </c>
      <c r="B8956" s="35" t="n">
        <v>16</v>
      </c>
      <c r="C8956" s="7" t="n">
        <v>0</v>
      </c>
    </row>
    <row r="8957" spans="1:15">
      <c r="A8957" t="s">
        <v>4</v>
      </c>
      <c r="B8957" s="4" t="s">
        <v>5</v>
      </c>
      <c r="C8957" s="4" t="s">
        <v>13</v>
      </c>
      <c r="D8957" s="4" t="s">
        <v>10</v>
      </c>
    </row>
    <row r="8958" spans="1:15">
      <c r="A8958" t="n">
        <v>70170</v>
      </c>
      <c r="B8958" s="27" t="n">
        <v>22</v>
      </c>
      <c r="C8958" s="7" t="n">
        <v>10</v>
      </c>
      <c r="D8958" s="7" t="n">
        <v>0</v>
      </c>
    </row>
    <row r="8959" spans="1:15">
      <c r="A8959" t="s">
        <v>4</v>
      </c>
      <c r="B8959" s="4" t="s">
        <v>5</v>
      </c>
      <c r="C8959" s="4" t="s">
        <v>13</v>
      </c>
      <c r="D8959" s="4" t="s">
        <v>10</v>
      </c>
      <c r="E8959" s="4" t="s">
        <v>6</v>
      </c>
    </row>
    <row r="8960" spans="1:15">
      <c r="A8960" t="n">
        <v>70174</v>
      </c>
      <c r="B8960" s="40" t="n">
        <v>51</v>
      </c>
      <c r="C8960" s="7" t="n">
        <v>4</v>
      </c>
      <c r="D8960" s="7" t="n">
        <v>65534</v>
      </c>
      <c r="E8960" s="7" t="s">
        <v>158</v>
      </c>
    </row>
    <row r="8961" spans="1:6">
      <c r="A8961" t="s">
        <v>4</v>
      </c>
      <c r="B8961" s="4" t="s">
        <v>5</v>
      </c>
      <c r="C8961" s="4" t="s">
        <v>10</v>
      </c>
    </row>
    <row r="8962" spans="1:6">
      <c r="A8962" t="n">
        <v>70187</v>
      </c>
      <c r="B8962" s="35" t="n">
        <v>16</v>
      </c>
      <c r="C8962" s="7" t="n">
        <v>0</v>
      </c>
    </row>
    <row r="8963" spans="1:6">
      <c r="A8963" t="s">
        <v>4</v>
      </c>
      <c r="B8963" s="4" t="s">
        <v>5</v>
      </c>
      <c r="C8963" s="4" t="s">
        <v>10</v>
      </c>
      <c r="D8963" s="4" t="s">
        <v>72</v>
      </c>
      <c r="E8963" s="4" t="s">
        <v>13</v>
      </c>
      <c r="F8963" s="4" t="s">
        <v>13</v>
      </c>
      <c r="G8963" s="4" t="s">
        <v>72</v>
      </c>
      <c r="H8963" s="4" t="s">
        <v>13</v>
      </c>
      <c r="I8963" s="4" t="s">
        <v>13</v>
      </c>
    </row>
    <row r="8964" spans="1:6">
      <c r="A8964" t="n">
        <v>70190</v>
      </c>
      <c r="B8964" s="52" t="n">
        <v>26</v>
      </c>
      <c r="C8964" s="7" t="n">
        <v>65534</v>
      </c>
      <c r="D8964" s="7" t="s">
        <v>565</v>
      </c>
      <c r="E8964" s="7" t="n">
        <v>2</v>
      </c>
      <c r="F8964" s="7" t="n">
        <v>3</v>
      </c>
      <c r="G8964" s="7" t="s">
        <v>566</v>
      </c>
      <c r="H8964" s="7" t="n">
        <v>2</v>
      </c>
      <c r="I8964" s="7" t="n">
        <v>0</v>
      </c>
    </row>
    <row r="8965" spans="1:6">
      <c r="A8965" t="s">
        <v>4</v>
      </c>
      <c r="B8965" s="4" t="s">
        <v>5</v>
      </c>
    </row>
    <row r="8966" spans="1:6">
      <c r="A8966" t="n">
        <v>70229</v>
      </c>
      <c r="B8966" s="53" t="n">
        <v>28</v>
      </c>
    </row>
    <row r="8967" spans="1:6">
      <c r="A8967" t="s">
        <v>4</v>
      </c>
      <c r="B8967" s="4" t="s">
        <v>5</v>
      </c>
      <c r="C8967" s="4" t="s">
        <v>13</v>
      </c>
    </row>
    <row r="8968" spans="1:6">
      <c r="A8968" t="n">
        <v>70230</v>
      </c>
      <c r="B8968" s="34" t="n">
        <v>23</v>
      </c>
      <c r="C8968" s="7" t="n">
        <v>10</v>
      </c>
    </row>
    <row r="8969" spans="1:6">
      <c r="A8969" t="s">
        <v>4</v>
      </c>
      <c r="B8969" s="4" t="s">
        <v>5</v>
      </c>
      <c r="C8969" s="4" t="s">
        <v>13</v>
      </c>
      <c r="D8969" s="4" t="s">
        <v>6</v>
      </c>
    </row>
    <row r="8970" spans="1:6">
      <c r="A8970" t="n">
        <v>70232</v>
      </c>
      <c r="B8970" s="8" t="n">
        <v>2</v>
      </c>
      <c r="C8970" s="7" t="n">
        <v>10</v>
      </c>
      <c r="D8970" s="7" t="s">
        <v>154</v>
      </c>
    </row>
    <row r="8971" spans="1:6">
      <c r="A8971" t="s">
        <v>4</v>
      </c>
      <c r="B8971" s="4" t="s">
        <v>5</v>
      </c>
      <c r="C8971" s="4" t="s">
        <v>13</v>
      </c>
    </row>
    <row r="8972" spans="1:6">
      <c r="A8972" t="n">
        <v>70255</v>
      </c>
      <c r="B8972" s="49" t="n">
        <v>74</v>
      </c>
      <c r="C8972" s="7" t="n">
        <v>46</v>
      </c>
    </row>
    <row r="8973" spans="1:6">
      <c r="A8973" t="s">
        <v>4</v>
      </c>
      <c r="B8973" s="4" t="s">
        <v>5</v>
      </c>
      <c r="C8973" s="4" t="s">
        <v>13</v>
      </c>
    </row>
    <row r="8974" spans="1:6">
      <c r="A8974" t="n">
        <v>70257</v>
      </c>
      <c r="B8974" s="49" t="n">
        <v>74</v>
      </c>
      <c r="C8974" s="7" t="n">
        <v>54</v>
      </c>
    </row>
    <row r="8975" spans="1:6">
      <c r="A8975" t="s">
        <v>4</v>
      </c>
      <c r="B8975" s="4" t="s">
        <v>5</v>
      </c>
    </row>
    <row r="8976" spans="1:6">
      <c r="A8976" t="n">
        <v>70259</v>
      </c>
      <c r="B8976" s="5" t="n">
        <v>1</v>
      </c>
    </row>
    <row r="8977" spans="1:9" s="3" customFormat="1" customHeight="0">
      <c r="A8977" s="3" t="s">
        <v>2</v>
      </c>
      <c r="B8977" s="3" t="s">
        <v>567</v>
      </c>
    </row>
    <row r="8978" spans="1:9">
      <c r="A8978" t="s">
        <v>4</v>
      </c>
      <c r="B8978" s="4" t="s">
        <v>5</v>
      </c>
      <c r="C8978" s="4" t="s">
        <v>13</v>
      </c>
      <c r="D8978" s="4" t="s">
        <v>10</v>
      </c>
      <c r="E8978" s="4" t="s">
        <v>13</v>
      </c>
      <c r="F8978" s="4" t="s">
        <v>13</v>
      </c>
      <c r="G8978" s="4" t="s">
        <v>13</v>
      </c>
      <c r="H8978" s="4" t="s">
        <v>10</v>
      </c>
      <c r="I8978" s="4" t="s">
        <v>20</v>
      </c>
      <c r="J8978" s="4" t="s">
        <v>10</v>
      </c>
      <c r="K8978" s="4" t="s">
        <v>20</v>
      </c>
      <c r="L8978" s="4" t="s">
        <v>20</v>
      </c>
    </row>
    <row r="8979" spans="1:9">
      <c r="A8979" t="n">
        <v>70260</v>
      </c>
      <c r="B8979" s="47" t="n">
        <v>6</v>
      </c>
      <c r="C8979" s="7" t="n">
        <v>33</v>
      </c>
      <c r="D8979" s="7" t="n">
        <v>65534</v>
      </c>
      <c r="E8979" s="7" t="n">
        <v>9</v>
      </c>
      <c r="F8979" s="7" t="n">
        <v>1</v>
      </c>
      <c r="G8979" s="7" t="n">
        <v>2</v>
      </c>
      <c r="H8979" s="7" t="n">
        <v>3</v>
      </c>
      <c r="I8979" s="11" t="n">
        <f t="normal" ca="1">A8981</f>
        <v>0</v>
      </c>
      <c r="J8979" s="7" t="n">
        <v>8</v>
      </c>
      <c r="K8979" s="11" t="n">
        <f t="normal" ca="1">A8985</f>
        <v>0</v>
      </c>
      <c r="L8979" s="11" t="n">
        <f t="normal" ca="1">A8995</f>
        <v>0</v>
      </c>
    </row>
    <row r="8980" spans="1:9">
      <c r="A8980" t="s">
        <v>4</v>
      </c>
      <c r="B8980" s="4" t="s">
        <v>5</v>
      </c>
      <c r="C8980" s="4" t="s">
        <v>10</v>
      </c>
      <c r="D8980" s="4" t="s">
        <v>22</v>
      </c>
      <c r="E8980" s="4" t="s">
        <v>22</v>
      </c>
      <c r="F8980" s="4" t="s">
        <v>22</v>
      </c>
      <c r="G8980" s="4" t="s">
        <v>22</v>
      </c>
    </row>
    <row r="8981" spans="1:9">
      <c r="A8981" t="n">
        <v>70283</v>
      </c>
      <c r="B8981" s="24" t="n">
        <v>46</v>
      </c>
      <c r="C8981" s="7" t="n">
        <v>65534</v>
      </c>
      <c r="D8981" s="7" t="n">
        <v>37.3300018310547</v>
      </c>
      <c r="E8981" s="7" t="n">
        <v>2.01999998092651</v>
      </c>
      <c r="F8981" s="7" t="n">
        <v>-42.8899993896484</v>
      </c>
      <c r="G8981" s="7" t="n">
        <v>176.399993896484</v>
      </c>
    </row>
    <row r="8982" spans="1:9">
      <c r="A8982" t="s">
        <v>4</v>
      </c>
      <c r="B8982" s="4" t="s">
        <v>5</v>
      </c>
      <c r="C8982" s="4" t="s">
        <v>20</v>
      </c>
    </row>
    <row r="8983" spans="1:9">
      <c r="A8983" t="n">
        <v>70302</v>
      </c>
      <c r="B8983" s="17" t="n">
        <v>3</v>
      </c>
      <c r="C8983" s="11" t="n">
        <f t="normal" ca="1">A8995</f>
        <v>0</v>
      </c>
    </row>
    <row r="8984" spans="1:9">
      <c r="A8984" t="s">
        <v>4</v>
      </c>
      <c r="B8984" s="4" t="s">
        <v>5</v>
      </c>
      <c r="C8984" s="4" t="s">
        <v>10</v>
      </c>
      <c r="D8984" s="4" t="s">
        <v>22</v>
      </c>
      <c r="E8984" s="4" t="s">
        <v>22</v>
      </c>
      <c r="F8984" s="4" t="s">
        <v>22</v>
      </c>
      <c r="G8984" s="4" t="s">
        <v>22</v>
      </c>
    </row>
    <row r="8985" spans="1:9">
      <c r="A8985" t="n">
        <v>70307</v>
      </c>
      <c r="B8985" s="24" t="n">
        <v>46</v>
      </c>
      <c r="C8985" s="7" t="n">
        <v>65534</v>
      </c>
      <c r="D8985" s="7" t="n">
        <v>35.3800010681152</v>
      </c>
      <c r="E8985" s="7" t="n">
        <v>2.01999998092651</v>
      </c>
      <c r="F8985" s="7" t="n">
        <v>-40.1800003051758</v>
      </c>
      <c r="G8985" s="7" t="n">
        <v>266.399993896484</v>
      </c>
    </row>
    <row r="8986" spans="1:9">
      <c r="A8986" t="s">
        <v>4</v>
      </c>
      <c r="B8986" s="4" t="s">
        <v>5</v>
      </c>
      <c r="C8986" s="4" t="s">
        <v>13</v>
      </c>
      <c r="D8986" s="4" t="s">
        <v>10</v>
      </c>
      <c r="E8986" s="4" t="s">
        <v>13</v>
      </c>
      <c r="F8986" s="4" t="s">
        <v>6</v>
      </c>
      <c r="G8986" s="4" t="s">
        <v>6</v>
      </c>
      <c r="H8986" s="4" t="s">
        <v>6</v>
      </c>
      <c r="I8986" s="4" t="s">
        <v>6</v>
      </c>
      <c r="J8986" s="4" t="s">
        <v>6</v>
      </c>
      <c r="K8986" s="4" t="s">
        <v>6</v>
      </c>
      <c r="L8986" s="4" t="s">
        <v>6</v>
      </c>
      <c r="M8986" s="4" t="s">
        <v>6</v>
      </c>
      <c r="N8986" s="4" t="s">
        <v>6</v>
      </c>
      <c r="O8986" s="4" t="s">
        <v>6</v>
      </c>
      <c r="P8986" s="4" t="s">
        <v>6</v>
      </c>
      <c r="Q8986" s="4" t="s">
        <v>6</v>
      </c>
      <c r="R8986" s="4" t="s">
        <v>6</v>
      </c>
      <c r="S8986" s="4" t="s">
        <v>6</v>
      </c>
      <c r="T8986" s="4" t="s">
        <v>6</v>
      </c>
      <c r="U8986" s="4" t="s">
        <v>6</v>
      </c>
    </row>
    <row r="8987" spans="1:9">
      <c r="A8987" t="n">
        <v>70326</v>
      </c>
      <c r="B8987" s="38" t="n">
        <v>36</v>
      </c>
      <c r="C8987" s="7" t="n">
        <v>8</v>
      </c>
      <c r="D8987" s="7" t="n">
        <v>65534</v>
      </c>
      <c r="E8987" s="7" t="n">
        <v>0</v>
      </c>
      <c r="F8987" s="7" t="s">
        <v>180</v>
      </c>
      <c r="G8987" s="7" t="s">
        <v>12</v>
      </c>
      <c r="H8987" s="7" t="s">
        <v>12</v>
      </c>
      <c r="I8987" s="7" t="s">
        <v>12</v>
      </c>
      <c r="J8987" s="7" t="s">
        <v>12</v>
      </c>
      <c r="K8987" s="7" t="s">
        <v>12</v>
      </c>
      <c r="L8987" s="7" t="s">
        <v>12</v>
      </c>
      <c r="M8987" s="7" t="s">
        <v>12</v>
      </c>
      <c r="N8987" s="7" t="s">
        <v>12</v>
      </c>
      <c r="O8987" s="7" t="s">
        <v>12</v>
      </c>
      <c r="P8987" s="7" t="s">
        <v>12</v>
      </c>
      <c r="Q8987" s="7" t="s">
        <v>12</v>
      </c>
      <c r="R8987" s="7" t="s">
        <v>12</v>
      </c>
      <c r="S8987" s="7" t="s">
        <v>12</v>
      </c>
      <c r="T8987" s="7" t="s">
        <v>12</v>
      </c>
      <c r="U8987" s="7" t="s">
        <v>12</v>
      </c>
    </row>
    <row r="8988" spans="1:9">
      <c r="A8988" t="s">
        <v>4</v>
      </c>
      <c r="B8988" s="4" t="s">
        <v>5</v>
      </c>
      <c r="C8988" s="4" t="s">
        <v>10</v>
      </c>
      <c r="D8988" s="4" t="s">
        <v>13</v>
      </c>
      <c r="E8988" s="4" t="s">
        <v>6</v>
      </c>
      <c r="F8988" s="4" t="s">
        <v>22</v>
      </c>
      <c r="G8988" s="4" t="s">
        <v>22</v>
      </c>
      <c r="H8988" s="4" t="s">
        <v>22</v>
      </c>
    </row>
    <row r="8989" spans="1:9">
      <c r="A8989" t="n">
        <v>70360</v>
      </c>
      <c r="B8989" s="39" t="n">
        <v>48</v>
      </c>
      <c r="C8989" s="7" t="n">
        <v>65534</v>
      </c>
      <c r="D8989" s="7" t="n">
        <v>0</v>
      </c>
      <c r="E8989" s="7" t="s">
        <v>180</v>
      </c>
      <c r="F8989" s="7" t="n">
        <v>0</v>
      </c>
      <c r="G8989" s="7" t="n">
        <v>1</v>
      </c>
      <c r="H8989" s="7" t="n">
        <v>1.40129846432482e-45</v>
      </c>
    </row>
    <row r="8990" spans="1:9">
      <c r="A8990" t="s">
        <v>4</v>
      </c>
      <c r="B8990" s="4" t="s">
        <v>5</v>
      </c>
      <c r="C8990" s="4" t="s">
        <v>10</v>
      </c>
      <c r="D8990" s="4" t="s">
        <v>9</v>
      </c>
    </row>
    <row r="8991" spans="1:9">
      <c r="A8991" t="n">
        <v>70390</v>
      </c>
      <c r="B8991" s="41" t="n">
        <v>43</v>
      </c>
      <c r="C8991" s="7" t="n">
        <v>65534</v>
      </c>
      <c r="D8991" s="7" t="n">
        <v>64</v>
      </c>
    </row>
    <row r="8992" spans="1:9">
      <c r="A8992" t="s">
        <v>4</v>
      </c>
      <c r="B8992" s="4" t="s">
        <v>5</v>
      </c>
      <c r="C8992" s="4" t="s">
        <v>20</v>
      </c>
    </row>
    <row r="8993" spans="1:21">
      <c r="A8993" t="n">
        <v>70397</v>
      </c>
      <c r="B8993" s="17" t="n">
        <v>3</v>
      </c>
      <c r="C8993" s="11" t="n">
        <f t="normal" ca="1">A8995</f>
        <v>0</v>
      </c>
    </row>
    <row r="8994" spans="1:21">
      <c r="A8994" t="s">
        <v>4</v>
      </c>
      <c r="B8994" s="4" t="s">
        <v>5</v>
      </c>
    </row>
    <row r="8995" spans="1:21">
      <c r="A8995" t="n">
        <v>70402</v>
      </c>
      <c r="B8995" s="5" t="n">
        <v>1</v>
      </c>
    </row>
    <row r="8996" spans="1:21" s="3" customFormat="1" customHeight="0">
      <c r="A8996" s="3" t="s">
        <v>2</v>
      </c>
      <c r="B8996" s="3" t="s">
        <v>568</v>
      </c>
    </row>
    <row r="8997" spans="1:21">
      <c r="A8997" t="s">
        <v>4</v>
      </c>
      <c r="B8997" s="4" t="s">
        <v>5</v>
      </c>
      <c r="C8997" s="4" t="s">
        <v>13</v>
      </c>
      <c r="D8997" s="4" t="s">
        <v>10</v>
      </c>
      <c r="E8997" s="4" t="s">
        <v>13</v>
      </c>
      <c r="F8997" s="4" t="s">
        <v>20</v>
      </c>
    </row>
    <row r="8998" spans="1:21">
      <c r="A8998" t="n">
        <v>70404</v>
      </c>
      <c r="B8998" s="10" t="n">
        <v>5</v>
      </c>
      <c r="C8998" s="7" t="n">
        <v>30</v>
      </c>
      <c r="D8998" s="7" t="n">
        <v>9724</v>
      </c>
      <c r="E8998" s="7" t="n">
        <v>1</v>
      </c>
      <c r="F8998" s="11" t="n">
        <f t="normal" ca="1">A9022</f>
        <v>0</v>
      </c>
    </row>
    <row r="8999" spans="1:21">
      <c r="A8999" t="s">
        <v>4</v>
      </c>
      <c r="B8999" s="4" t="s">
        <v>5</v>
      </c>
      <c r="C8999" s="4" t="s">
        <v>13</v>
      </c>
      <c r="D8999" s="4" t="s">
        <v>10</v>
      </c>
      <c r="E8999" s="4" t="s">
        <v>13</v>
      </c>
      <c r="F8999" s="4" t="s">
        <v>13</v>
      </c>
      <c r="G8999" s="4" t="s">
        <v>20</v>
      </c>
    </row>
    <row r="9000" spans="1:21">
      <c r="A9000" t="n">
        <v>70413</v>
      </c>
      <c r="B9000" s="10" t="n">
        <v>5</v>
      </c>
      <c r="C9000" s="7" t="n">
        <v>30</v>
      </c>
      <c r="D9000" s="7" t="n">
        <v>9445</v>
      </c>
      <c r="E9000" s="7" t="n">
        <v>8</v>
      </c>
      <c r="F9000" s="7" t="n">
        <v>1</v>
      </c>
      <c r="G9000" s="11" t="n">
        <f t="normal" ca="1">A9006</f>
        <v>0</v>
      </c>
    </row>
    <row r="9001" spans="1:21">
      <c r="A9001" t="s">
        <v>4</v>
      </c>
      <c r="B9001" s="4" t="s">
        <v>5</v>
      </c>
      <c r="C9001" s="4" t="s">
        <v>13</v>
      </c>
      <c r="D9001" s="4" t="s">
        <v>6</v>
      </c>
    </row>
    <row r="9002" spans="1:21">
      <c r="A9002" t="n">
        <v>70423</v>
      </c>
      <c r="B9002" s="8" t="n">
        <v>2</v>
      </c>
      <c r="C9002" s="7" t="n">
        <v>11</v>
      </c>
      <c r="D9002" s="7" t="s">
        <v>556</v>
      </c>
    </row>
    <row r="9003" spans="1:21">
      <c r="A9003" t="s">
        <v>4</v>
      </c>
      <c r="B9003" s="4" t="s">
        <v>5</v>
      </c>
      <c r="C9003" s="4" t="s">
        <v>20</v>
      </c>
    </row>
    <row r="9004" spans="1:21">
      <c r="A9004" t="n">
        <v>70447</v>
      </c>
      <c r="B9004" s="17" t="n">
        <v>3</v>
      </c>
      <c r="C9004" s="11" t="n">
        <f t="normal" ca="1">A9020</f>
        <v>0</v>
      </c>
    </row>
    <row r="9005" spans="1:21">
      <c r="A9005" t="s">
        <v>4</v>
      </c>
      <c r="B9005" s="4" t="s">
        <v>5</v>
      </c>
      <c r="C9005" s="4" t="s">
        <v>10</v>
      </c>
      <c r="D9005" s="4" t="s">
        <v>13</v>
      </c>
      <c r="E9005" s="4" t="s">
        <v>13</v>
      </c>
      <c r="F9005" s="4" t="s">
        <v>6</v>
      </c>
    </row>
    <row r="9006" spans="1:21">
      <c r="A9006" t="n">
        <v>70452</v>
      </c>
      <c r="B9006" s="22" t="n">
        <v>20</v>
      </c>
      <c r="C9006" s="7" t="n">
        <v>65534</v>
      </c>
      <c r="D9006" s="7" t="n">
        <v>3</v>
      </c>
      <c r="E9006" s="7" t="n">
        <v>10</v>
      </c>
      <c r="F9006" s="7" t="s">
        <v>201</v>
      </c>
    </row>
    <row r="9007" spans="1:21">
      <c r="A9007" t="s">
        <v>4</v>
      </c>
      <c r="B9007" s="4" t="s">
        <v>5</v>
      </c>
      <c r="C9007" s="4" t="s">
        <v>10</v>
      </c>
    </row>
    <row r="9008" spans="1:21">
      <c r="A9008" t="n">
        <v>70473</v>
      </c>
      <c r="B9008" s="35" t="n">
        <v>16</v>
      </c>
      <c r="C9008" s="7" t="n">
        <v>0</v>
      </c>
    </row>
    <row r="9009" spans="1:7">
      <c r="A9009" t="s">
        <v>4</v>
      </c>
      <c r="B9009" s="4" t="s">
        <v>5</v>
      </c>
      <c r="C9009" s="4" t="s">
        <v>13</v>
      </c>
      <c r="D9009" s="4" t="s">
        <v>10</v>
      </c>
    </row>
    <row r="9010" spans="1:7">
      <c r="A9010" t="n">
        <v>70476</v>
      </c>
      <c r="B9010" s="27" t="n">
        <v>22</v>
      </c>
      <c r="C9010" s="7" t="n">
        <v>10</v>
      </c>
      <c r="D9010" s="7" t="n">
        <v>0</v>
      </c>
    </row>
    <row r="9011" spans="1:7">
      <c r="A9011" t="s">
        <v>4</v>
      </c>
      <c r="B9011" s="4" t="s">
        <v>5</v>
      </c>
      <c r="C9011" s="4" t="s">
        <v>13</v>
      </c>
      <c r="D9011" s="4" t="s">
        <v>10</v>
      </c>
      <c r="E9011" s="4" t="s">
        <v>6</v>
      </c>
    </row>
    <row r="9012" spans="1:7">
      <c r="A9012" t="n">
        <v>70480</v>
      </c>
      <c r="B9012" s="40" t="n">
        <v>51</v>
      </c>
      <c r="C9012" s="7" t="n">
        <v>4</v>
      </c>
      <c r="D9012" s="7" t="n">
        <v>65534</v>
      </c>
      <c r="E9012" s="7" t="s">
        <v>158</v>
      </c>
    </row>
    <row r="9013" spans="1:7">
      <c r="A9013" t="s">
        <v>4</v>
      </c>
      <c r="B9013" s="4" t="s">
        <v>5</v>
      </c>
      <c r="C9013" s="4" t="s">
        <v>10</v>
      </c>
    </row>
    <row r="9014" spans="1:7">
      <c r="A9014" t="n">
        <v>70493</v>
      </c>
      <c r="B9014" s="35" t="n">
        <v>16</v>
      </c>
      <c r="C9014" s="7" t="n">
        <v>0</v>
      </c>
    </row>
    <row r="9015" spans="1:7">
      <c r="A9015" t="s">
        <v>4</v>
      </c>
      <c r="B9015" s="4" t="s">
        <v>5</v>
      </c>
      <c r="C9015" s="4" t="s">
        <v>10</v>
      </c>
      <c r="D9015" s="4" t="s">
        <v>72</v>
      </c>
      <c r="E9015" s="4" t="s">
        <v>13</v>
      </c>
      <c r="F9015" s="4" t="s">
        <v>13</v>
      </c>
      <c r="G9015" s="4" t="s">
        <v>72</v>
      </c>
      <c r="H9015" s="4" t="s">
        <v>13</v>
      </c>
      <c r="I9015" s="4" t="s">
        <v>13</v>
      </c>
    </row>
    <row r="9016" spans="1:7">
      <c r="A9016" t="n">
        <v>70496</v>
      </c>
      <c r="B9016" s="52" t="n">
        <v>26</v>
      </c>
      <c r="C9016" s="7" t="n">
        <v>65534</v>
      </c>
      <c r="D9016" s="7" t="s">
        <v>569</v>
      </c>
      <c r="E9016" s="7" t="n">
        <v>2</v>
      </c>
      <c r="F9016" s="7" t="n">
        <v>3</v>
      </c>
      <c r="G9016" s="7" t="s">
        <v>570</v>
      </c>
      <c r="H9016" s="7" t="n">
        <v>2</v>
      </c>
      <c r="I9016" s="7" t="n">
        <v>0</v>
      </c>
    </row>
    <row r="9017" spans="1:7">
      <c r="A9017" t="s">
        <v>4</v>
      </c>
      <c r="B9017" s="4" t="s">
        <v>5</v>
      </c>
    </row>
    <row r="9018" spans="1:7">
      <c r="A9018" t="n">
        <v>70659</v>
      </c>
      <c r="B9018" s="53" t="n">
        <v>28</v>
      </c>
    </row>
    <row r="9019" spans="1:7">
      <c r="A9019" t="s">
        <v>4</v>
      </c>
      <c r="B9019" s="4" t="s">
        <v>5</v>
      </c>
      <c r="C9019" s="4" t="s">
        <v>20</v>
      </c>
    </row>
    <row r="9020" spans="1:7">
      <c r="A9020" t="n">
        <v>70660</v>
      </c>
      <c r="B9020" s="17" t="n">
        <v>3</v>
      </c>
      <c r="C9020" s="11" t="n">
        <f t="normal" ca="1">A9076</f>
        <v>0</v>
      </c>
    </row>
    <row r="9021" spans="1:7">
      <c r="A9021" t="s">
        <v>4</v>
      </c>
      <c r="B9021" s="4" t="s">
        <v>5</v>
      </c>
      <c r="C9021" s="4" t="s">
        <v>13</v>
      </c>
      <c r="D9021" s="4" t="s">
        <v>10</v>
      </c>
      <c r="E9021" s="4" t="s">
        <v>13</v>
      </c>
      <c r="F9021" s="4" t="s">
        <v>20</v>
      </c>
    </row>
    <row r="9022" spans="1:7">
      <c r="A9022" t="n">
        <v>70665</v>
      </c>
      <c r="B9022" s="10" t="n">
        <v>5</v>
      </c>
      <c r="C9022" s="7" t="n">
        <v>30</v>
      </c>
      <c r="D9022" s="7" t="n">
        <v>8958</v>
      </c>
      <c r="E9022" s="7" t="n">
        <v>1</v>
      </c>
      <c r="F9022" s="11" t="n">
        <f t="normal" ca="1">A9046</f>
        <v>0</v>
      </c>
    </row>
    <row r="9023" spans="1:7">
      <c r="A9023" t="s">
        <v>4</v>
      </c>
      <c r="B9023" s="4" t="s">
        <v>5</v>
      </c>
      <c r="C9023" s="4" t="s">
        <v>13</v>
      </c>
      <c r="D9023" s="4" t="s">
        <v>10</v>
      </c>
      <c r="E9023" s="4" t="s">
        <v>13</v>
      </c>
      <c r="F9023" s="4" t="s">
        <v>13</v>
      </c>
      <c r="G9023" s="4" t="s">
        <v>20</v>
      </c>
    </row>
    <row r="9024" spans="1:7">
      <c r="A9024" t="n">
        <v>70674</v>
      </c>
      <c r="B9024" s="10" t="n">
        <v>5</v>
      </c>
      <c r="C9024" s="7" t="n">
        <v>30</v>
      </c>
      <c r="D9024" s="7" t="n">
        <v>8657</v>
      </c>
      <c r="E9024" s="7" t="n">
        <v>8</v>
      </c>
      <c r="F9024" s="7" t="n">
        <v>1</v>
      </c>
      <c r="G9024" s="11" t="n">
        <f t="normal" ca="1">A9030</f>
        <v>0</v>
      </c>
    </row>
    <row r="9025" spans="1:9">
      <c r="A9025" t="s">
        <v>4</v>
      </c>
      <c r="B9025" s="4" t="s">
        <v>5</v>
      </c>
      <c r="C9025" s="4" t="s">
        <v>13</v>
      </c>
      <c r="D9025" s="4" t="s">
        <v>6</v>
      </c>
    </row>
    <row r="9026" spans="1:9">
      <c r="A9026" t="n">
        <v>70684</v>
      </c>
      <c r="B9026" s="8" t="n">
        <v>2</v>
      </c>
      <c r="C9026" s="7" t="n">
        <v>11</v>
      </c>
      <c r="D9026" s="7" t="s">
        <v>560</v>
      </c>
    </row>
    <row r="9027" spans="1:9">
      <c r="A9027" t="s">
        <v>4</v>
      </c>
      <c r="B9027" s="4" t="s">
        <v>5</v>
      </c>
      <c r="C9027" s="4" t="s">
        <v>20</v>
      </c>
    </row>
    <row r="9028" spans="1:9">
      <c r="A9028" t="n">
        <v>70708</v>
      </c>
      <c r="B9028" s="17" t="n">
        <v>3</v>
      </c>
      <c r="C9028" s="11" t="n">
        <f t="normal" ca="1">A9044</f>
        <v>0</v>
      </c>
    </row>
    <row r="9029" spans="1:9">
      <c r="A9029" t="s">
        <v>4</v>
      </c>
      <c r="B9029" s="4" t="s">
        <v>5</v>
      </c>
      <c r="C9029" s="4" t="s">
        <v>10</v>
      </c>
      <c r="D9029" s="4" t="s">
        <v>13</v>
      </c>
      <c r="E9029" s="4" t="s">
        <v>13</v>
      </c>
      <c r="F9029" s="4" t="s">
        <v>6</v>
      </c>
    </row>
    <row r="9030" spans="1:9">
      <c r="A9030" t="n">
        <v>70713</v>
      </c>
      <c r="B9030" s="22" t="n">
        <v>20</v>
      </c>
      <c r="C9030" s="7" t="n">
        <v>65534</v>
      </c>
      <c r="D9030" s="7" t="n">
        <v>3</v>
      </c>
      <c r="E9030" s="7" t="n">
        <v>10</v>
      </c>
      <c r="F9030" s="7" t="s">
        <v>201</v>
      </c>
    </row>
    <row r="9031" spans="1:9">
      <c r="A9031" t="s">
        <v>4</v>
      </c>
      <c r="B9031" s="4" t="s">
        <v>5</v>
      </c>
      <c r="C9031" s="4" t="s">
        <v>10</v>
      </c>
    </row>
    <row r="9032" spans="1:9">
      <c r="A9032" t="n">
        <v>70734</v>
      </c>
      <c r="B9032" s="35" t="n">
        <v>16</v>
      </c>
      <c r="C9032" s="7" t="n">
        <v>0</v>
      </c>
    </row>
    <row r="9033" spans="1:9">
      <c r="A9033" t="s">
        <v>4</v>
      </c>
      <c r="B9033" s="4" t="s">
        <v>5</v>
      </c>
      <c r="C9033" s="4" t="s">
        <v>13</v>
      </c>
      <c r="D9033" s="4" t="s">
        <v>10</v>
      </c>
    </row>
    <row r="9034" spans="1:9">
      <c r="A9034" t="n">
        <v>70737</v>
      </c>
      <c r="B9034" s="27" t="n">
        <v>22</v>
      </c>
      <c r="C9034" s="7" t="n">
        <v>10</v>
      </c>
      <c r="D9034" s="7" t="n">
        <v>0</v>
      </c>
    </row>
    <row r="9035" spans="1:9">
      <c r="A9035" t="s">
        <v>4</v>
      </c>
      <c r="B9035" s="4" t="s">
        <v>5</v>
      </c>
      <c r="C9035" s="4" t="s">
        <v>13</v>
      </c>
      <c r="D9035" s="4" t="s">
        <v>10</v>
      </c>
      <c r="E9035" s="4" t="s">
        <v>6</v>
      </c>
    </row>
    <row r="9036" spans="1:9">
      <c r="A9036" t="n">
        <v>70741</v>
      </c>
      <c r="B9036" s="40" t="n">
        <v>51</v>
      </c>
      <c r="C9036" s="7" t="n">
        <v>4</v>
      </c>
      <c r="D9036" s="7" t="n">
        <v>65534</v>
      </c>
      <c r="E9036" s="7" t="s">
        <v>158</v>
      </c>
    </row>
    <row r="9037" spans="1:9">
      <c r="A9037" t="s">
        <v>4</v>
      </c>
      <c r="B9037" s="4" t="s">
        <v>5</v>
      </c>
      <c r="C9037" s="4" t="s">
        <v>10</v>
      </c>
    </row>
    <row r="9038" spans="1:9">
      <c r="A9038" t="n">
        <v>70754</v>
      </c>
      <c r="B9038" s="35" t="n">
        <v>16</v>
      </c>
      <c r="C9038" s="7" t="n">
        <v>0</v>
      </c>
    </row>
    <row r="9039" spans="1:9">
      <c r="A9039" t="s">
        <v>4</v>
      </c>
      <c r="B9039" s="4" t="s">
        <v>5</v>
      </c>
      <c r="C9039" s="4" t="s">
        <v>10</v>
      </c>
      <c r="D9039" s="4" t="s">
        <v>72</v>
      </c>
      <c r="E9039" s="4" t="s">
        <v>13</v>
      </c>
      <c r="F9039" s="4" t="s">
        <v>13</v>
      </c>
      <c r="G9039" s="4" t="s">
        <v>72</v>
      </c>
      <c r="H9039" s="4" t="s">
        <v>13</v>
      </c>
      <c r="I9039" s="4" t="s">
        <v>13</v>
      </c>
    </row>
    <row r="9040" spans="1:9">
      <c r="A9040" t="n">
        <v>70757</v>
      </c>
      <c r="B9040" s="52" t="n">
        <v>26</v>
      </c>
      <c r="C9040" s="7" t="n">
        <v>65534</v>
      </c>
      <c r="D9040" s="7" t="s">
        <v>571</v>
      </c>
      <c r="E9040" s="7" t="n">
        <v>2</v>
      </c>
      <c r="F9040" s="7" t="n">
        <v>3</v>
      </c>
      <c r="G9040" s="7" t="s">
        <v>572</v>
      </c>
      <c r="H9040" s="7" t="n">
        <v>2</v>
      </c>
      <c r="I9040" s="7" t="n">
        <v>0</v>
      </c>
    </row>
    <row r="9041" spans="1:9">
      <c r="A9041" t="s">
        <v>4</v>
      </c>
      <c r="B9041" s="4" t="s">
        <v>5</v>
      </c>
    </row>
    <row r="9042" spans="1:9">
      <c r="A9042" t="n">
        <v>70934</v>
      </c>
      <c r="B9042" s="53" t="n">
        <v>28</v>
      </c>
    </row>
    <row r="9043" spans="1:9">
      <c r="A9043" t="s">
        <v>4</v>
      </c>
      <c r="B9043" s="4" t="s">
        <v>5</v>
      </c>
      <c r="C9043" s="4" t="s">
        <v>20</v>
      </c>
    </row>
    <row r="9044" spans="1:9">
      <c r="A9044" t="n">
        <v>70935</v>
      </c>
      <c r="B9044" s="17" t="n">
        <v>3</v>
      </c>
      <c r="C9044" s="11" t="n">
        <f t="normal" ca="1">A9076</f>
        <v>0</v>
      </c>
    </row>
    <row r="9045" spans="1:9">
      <c r="A9045" t="s">
        <v>4</v>
      </c>
      <c r="B9045" s="4" t="s">
        <v>5</v>
      </c>
      <c r="C9045" s="4" t="s">
        <v>13</v>
      </c>
      <c r="D9045" s="4" t="s">
        <v>10</v>
      </c>
      <c r="E9045" s="4" t="s">
        <v>13</v>
      </c>
      <c r="F9045" s="4" t="s">
        <v>20</v>
      </c>
    </row>
    <row r="9046" spans="1:9">
      <c r="A9046" t="n">
        <v>70940</v>
      </c>
      <c r="B9046" s="10" t="n">
        <v>5</v>
      </c>
      <c r="C9046" s="7" t="n">
        <v>30</v>
      </c>
      <c r="D9046" s="7" t="n">
        <v>8944</v>
      </c>
      <c r="E9046" s="7" t="n">
        <v>1</v>
      </c>
      <c r="F9046" s="11" t="n">
        <f t="normal" ca="1">A9076</f>
        <v>0</v>
      </c>
    </row>
    <row r="9047" spans="1:9">
      <c r="A9047" t="s">
        <v>4</v>
      </c>
      <c r="B9047" s="4" t="s">
        <v>5</v>
      </c>
      <c r="C9047" s="4" t="s">
        <v>10</v>
      </c>
      <c r="D9047" s="4" t="s">
        <v>13</v>
      </c>
      <c r="E9047" s="4" t="s">
        <v>13</v>
      </c>
      <c r="F9047" s="4" t="s">
        <v>6</v>
      </c>
    </row>
    <row r="9048" spans="1:9">
      <c r="A9048" t="n">
        <v>70949</v>
      </c>
      <c r="B9048" s="22" t="n">
        <v>20</v>
      </c>
      <c r="C9048" s="7" t="n">
        <v>65534</v>
      </c>
      <c r="D9048" s="7" t="n">
        <v>3</v>
      </c>
      <c r="E9048" s="7" t="n">
        <v>10</v>
      </c>
      <c r="F9048" s="7" t="s">
        <v>201</v>
      </c>
    </row>
    <row r="9049" spans="1:9">
      <c r="A9049" t="s">
        <v>4</v>
      </c>
      <c r="B9049" s="4" t="s">
        <v>5</v>
      </c>
      <c r="C9049" s="4" t="s">
        <v>10</v>
      </c>
    </row>
    <row r="9050" spans="1:9">
      <c r="A9050" t="n">
        <v>70970</v>
      </c>
      <c r="B9050" s="35" t="n">
        <v>16</v>
      </c>
      <c r="C9050" s="7" t="n">
        <v>0</v>
      </c>
    </row>
    <row r="9051" spans="1:9">
      <c r="A9051" t="s">
        <v>4</v>
      </c>
      <c r="B9051" s="4" t="s">
        <v>5</v>
      </c>
      <c r="C9051" s="4" t="s">
        <v>13</v>
      </c>
      <c r="D9051" s="4" t="s">
        <v>10</v>
      </c>
    </row>
    <row r="9052" spans="1:9">
      <c r="A9052" t="n">
        <v>70973</v>
      </c>
      <c r="B9052" s="27" t="n">
        <v>22</v>
      </c>
      <c r="C9052" s="7" t="n">
        <v>10</v>
      </c>
      <c r="D9052" s="7" t="n">
        <v>0</v>
      </c>
    </row>
    <row r="9053" spans="1:9">
      <c r="A9053" t="s">
        <v>4</v>
      </c>
      <c r="B9053" s="4" t="s">
        <v>5</v>
      </c>
      <c r="C9053" s="4" t="s">
        <v>13</v>
      </c>
      <c r="D9053" s="4" t="s">
        <v>10</v>
      </c>
      <c r="E9053" s="4" t="s">
        <v>13</v>
      </c>
      <c r="F9053" s="4" t="s">
        <v>13</v>
      </c>
      <c r="G9053" s="4" t="s">
        <v>20</v>
      </c>
    </row>
    <row r="9054" spans="1:9">
      <c r="A9054" t="n">
        <v>70977</v>
      </c>
      <c r="B9054" s="10" t="n">
        <v>5</v>
      </c>
      <c r="C9054" s="7" t="n">
        <v>30</v>
      </c>
      <c r="D9054" s="7" t="n">
        <v>7</v>
      </c>
      <c r="E9054" s="7" t="n">
        <v>8</v>
      </c>
      <c r="F9054" s="7" t="n">
        <v>1</v>
      </c>
      <c r="G9054" s="11" t="n">
        <f t="normal" ca="1">A9068</f>
        <v>0</v>
      </c>
    </row>
    <row r="9055" spans="1:9">
      <c r="A9055" t="s">
        <v>4</v>
      </c>
      <c r="B9055" s="4" t="s">
        <v>5</v>
      </c>
      <c r="C9055" s="4" t="s">
        <v>13</v>
      </c>
      <c r="D9055" s="4" t="s">
        <v>10</v>
      </c>
      <c r="E9055" s="4" t="s">
        <v>6</v>
      </c>
    </row>
    <row r="9056" spans="1:9">
      <c r="A9056" t="n">
        <v>70987</v>
      </c>
      <c r="B9056" s="40" t="n">
        <v>51</v>
      </c>
      <c r="C9056" s="7" t="n">
        <v>4</v>
      </c>
      <c r="D9056" s="7" t="n">
        <v>65534</v>
      </c>
      <c r="E9056" s="7" t="s">
        <v>158</v>
      </c>
    </row>
    <row r="9057" spans="1:7">
      <c r="A9057" t="s">
        <v>4</v>
      </c>
      <c r="B9057" s="4" t="s">
        <v>5</v>
      </c>
      <c r="C9057" s="4" t="s">
        <v>10</v>
      </c>
    </row>
    <row r="9058" spans="1:7">
      <c r="A9058" t="n">
        <v>71000</v>
      </c>
      <c r="B9058" s="35" t="n">
        <v>16</v>
      </c>
      <c r="C9058" s="7" t="n">
        <v>0</v>
      </c>
    </row>
    <row r="9059" spans="1:7">
      <c r="A9059" t="s">
        <v>4</v>
      </c>
      <c r="B9059" s="4" t="s">
        <v>5</v>
      </c>
      <c r="C9059" s="4" t="s">
        <v>10</v>
      </c>
      <c r="D9059" s="4" t="s">
        <v>72</v>
      </c>
      <c r="E9059" s="4" t="s">
        <v>13</v>
      </c>
      <c r="F9059" s="4" t="s">
        <v>13</v>
      </c>
      <c r="G9059" s="4" t="s">
        <v>72</v>
      </c>
      <c r="H9059" s="4" t="s">
        <v>13</v>
      </c>
      <c r="I9059" s="4" t="s">
        <v>13</v>
      </c>
      <c r="J9059" s="4" t="s">
        <v>72</v>
      </c>
      <c r="K9059" s="4" t="s">
        <v>13</v>
      </c>
      <c r="L9059" s="4" t="s">
        <v>13</v>
      </c>
      <c r="M9059" s="4" t="s">
        <v>72</v>
      </c>
      <c r="N9059" s="4" t="s">
        <v>13</v>
      </c>
      <c r="O9059" s="4" t="s">
        <v>13</v>
      </c>
    </row>
    <row r="9060" spans="1:7">
      <c r="A9060" t="n">
        <v>71003</v>
      </c>
      <c r="B9060" s="52" t="n">
        <v>26</v>
      </c>
      <c r="C9060" s="7" t="n">
        <v>65534</v>
      </c>
      <c r="D9060" s="7" t="s">
        <v>573</v>
      </c>
      <c r="E9060" s="7" t="n">
        <v>2</v>
      </c>
      <c r="F9060" s="7" t="n">
        <v>3</v>
      </c>
      <c r="G9060" s="7" t="s">
        <v>574</v>
      </c>
      <c r="H9060" s="7" t="n">
        <v>2</v>
      </c>
      <c r="I9060" s="7" t="n">
        <v>3</v>
      </c>
      <c r="J9060" s="7" t="s">
        <v>575</v>
      </c>
      <c r="K9060" s="7" t="n">
        <v>2</v>
      </c>
      <c r="L9060" s="7" t="n">
        <v>3</v>
      </c>
      <c r="M9060" s="7" t="s">
        <v>576</v>
      </c>
      <c r="N9060" s="7" t="n">
        <v>2</v>
      </c>
      <c r="O9060" s="7" t="n">
        <v>0</v>
      </c>
    </row>
    <row r="9061" spans="1:7">
      <c r="A9061" t="s">
        <v>4</v>
      </c>
      <c r="B9061" s="4" t="s">
        <v>5</v>
      </c>
    </row>
    <row r="9062" spans="1:7">
      <c r="A9062" t="n">
        <v>71252</v>
      </c>
      <c r="B9062" s="53" t="n">
        <v>28</v>
      </c>
    </row>
    <row r="9063" spans="1:7">
      <c r="A9063" t="s">
        <v>4</v>
      </c>
      <c r="B9063" s="4" t="s">
        <v>5</v>
      </c>
      <c r="C9063" s="4" t="s">
        <v>10</v>
      </c>
    </row>
    <row r="9064" spans="1:7">
      <c r="A9064" t="n">
        <v>71253</v>
      </c>
      <c r="B9064" s="12" t="n">
        <v>12</v>
      </c>
      <c r="C9064" s="7" t="n">
        <v>7</v>
      </c>
    </row>
    <row r="9065" spans="1:7">
      <c r="A9065" t="s">
        <v>4</v>
      </c>
      <c r="B9065" s="4" t="s">
        <v>5</v>
      </c>
      <c r="C9065" s="4" t="s">
        <v>20</v>
      </c>
    </row>
    <row r="9066" spans="1:7">
      <c r="A9066" t="n">
        <v>71256</v>
      </c>
      <c r="B9066" s="17" t="n">
        <v>3</v>
      </c>
      <c r="C9066" s="11" t="n">
        <f t="normal" ca="1">A9076</f>
        <v>0</v>
      </c>
    </row>
    <row r="9067" spans="1:7">
      <c r="A9067" t="s">
        <v>4</v>
      </c>
      <c r="B9067" s="4" t="s">
        <v>5</v>
      </c>
      <c r="C9067" s="4" t="s">
        <v>13</v>
      </c>
      <c r="D9067" s="4" t="s">
        <v>10</v>
      </c>
      <c r="E9067" s="4" t="s">
        <v>6</v>
      </c>
    </row>
    <row r="9068" spans="1:7">
      <c r="A9068" t="n">
        <v>71261</v>
      </c>
      <c r="B9068" s="40" t="n">
        <v>51</v>
      </c>
      <c r="C9068" s="7" t="n">
        <v>4</v>
      </c>
      <c r="D9068" s="7" t="n">
        <v>65534</v>
      </c>
      <c r="E9068" s="7" t="s">
        <v>158</v>
      </c>
    </row>
    <row r="9069" spans="1:7">
      <c r="A9069" t="s">
        <v>4</v>
      </c>
      <c r="B9069" s="4" t="s">
        <v>5</v>
      </c>
      <c r="C9069" s="4" t="s">
        <v>10</v>
      </c>
    </row>
    <row r="9070" spans="1:7">
      <c r="A9070" t="n">
        <v>71274</v>
      </c>
      <c r="B9070" s="35" t="n">
        <v>16</v>
      </c>
      <c r="C9070" s="7" t="n">
        <v>0</v>
      </c>
    </row>
    <row r="9071" spans="1:7">
      <c r="A9071" t="s">
        <v>4</v>
      </c>
      <c r="B9071" s="4" t="s">
        <v>5</v>
      </c>
      <c r="C9071" s="4" t="s">
        <v>10</v>
      </c>
      <c r="D9071" s="4" t="s">
        <v>72</v>
      </c>
      <c r="E9071" s="4" t="s">
        <v>13</v>
      </c>
      <c r="F9071" s="4" t="s">
        <v>13</v>
      </c>
      <c r="G9071" s="4" t="s">
        <v>72</v>
      </c>
      <c r="H9071" s="4" t="s">
        <v>13</v>
      </c>
      <c r="I9071" s="4" t="s">
        <v>13</v>
      </c>
      <c r="J9071" s="4" t="s">
        <v>72</v>
      </c>
      <c r="K9071" s="4" t="s">
        <v>13</v>
      </c>
      <c r="L9071" s="4" t="s">
        <v>13</v>
      </c>
    </row>
    <row r="9072" spans="1:7">
      <c r="A9072" t="n">
        <v>71277</v>
      </c>
      <c r="B9072" s="52" t="n">
        <v>26</v>
      </c>
      <c r="C9072" s="7" t="n">
        <v>65534</v>
      </c>
      <c r="D9072" s="7" t="s">
        <v>577</v>
      </c>
      <c r="E9072" s="7" t="n">
        <v>2</v>
      </c>
      <c r="F9072" s="7" t="n">
        <v>3</v>
      </c>
      <c r="G9072" s="7" t="s">
        <v>578</v>
      </c>
      <c r="H9072" s="7" t="n">
        <v>2</v>
      </c>
      <c r="I9072" s="7" t="n">
        <v>3</v>
      </c>
      <c r="J9072" s="7" t="s">
        <v>579</v>
      </c>
      <c r="K9072" s="7" t="n">
        <v>2</v>
      </c>
      <c r="L9072" s="7" t="n">
        <v>0</v>
      </c>
    </row>
    <row r="9073" spans="1:15">
      <c r="A9073" t="s">
        <v>4</v>
      </c>
      <c r="B9073" s="4" t="s">
        <v>5</v>
      </c>
    </row>
    <row r="9074" spans="1:15">
      <c r="A9074" t="n">
        <v>71538</v>
      </c>
      <c r="B9074" s="53" t="n">
        <v>28</v>
      </c>
    </row>
    <row r="9075" spans="1:15">
      <c r="A9075" t="s">
        <v>4</v>
      </c>
      <c r="B9075" s="4" t="s">
        <v>5</v>
      </c>
      <c r="C9075" s="4" t="s">
        <v>13</v>
      </c>
    </row>
    <row r="9076" spans="1:15">
      <c r="A9076" t="n">
        <v>71539</v>
      </c>
      <c r="B9076" s="34" t="n">
        <v>23</v>
      </c>
      <c r="C9076" s="7" t="n">
        <v>10</v>
      </c>
    </row>
    <row r="9077" spans="1:15">
      <c r="A9077" t="s">
        <v>4</v>
      </c>
      <c r="B9077" s="4" t="s">
        <v>5</v>
      </c>
      <c r="C9077" s="4" t="s">
        <v>13</v>
      </c>
      <c r="D9077" s="4" t="s">
        <v>6</v>
      </c>
    </row>
    <row r="9078" spans="1:15">
      <c r="A9078" t="n">
        <v>71541</v>
      </c>
      <c r="B9078" s="8" t="n">
        <v>2</v>
      </c>
      <c r="C9078" s="7" t="n">
        <v>10</v>
      </c>
      <c r="D9078" s="7" t="s">
        <v>154</v>
      </c>
    </row>
    <row r="9079" spans="1:15">
      <c r="A9079" t="s">
        <v>4</v>
      </c>
      <c r="B9079" s="4" t="s">
        <v>5</v>
      </c>
      <c r="C9079" s="4" t="s">
        <v>13</v>
      </c>
    </row>
    <row r="9080" spans="1:15">
      <c r="A9080" t="n">
        <v>71564</v>
      </c>
      <c r="B9080" s="49" t="n">
        <v>74</v>
      </c>
      <c r="C9080" s="7" t="n">
        <v>46</v>
      </c>
    </row>
    <row r="9081" spans="1:15">
      <c r="A9081" t="s">
        <v>4</v>
      </c>
      <c r="B9081" s="4" t="s">
        <v>5</v>
      </c>
      <c r="C9081" s="4" t="s">
        <v>13</v>
      </c>
    </row>
    <row r="9082" spans="1:15">
      <c r="A9082" t="n">
        <v>71566</v>
      </c>
      <c r="B9082" s="49" t="n">
        <v>74</v>
      </c>
      <c r="C9082" s="7" t="n">
        <v>54</v>
      </c>
    </row>
    <row r="9083" spans="1:15">
      <c r="A9083" t="s">
        <v>4</v>
      </c>
      <c r="B9083" s="4" t="s">
        <v>5</v>
      </c>
    </row>
    <row r="9084" spans="1:15">
      <c r="A9084" t="n">
        <v>71568</v>
      </c>
      <c r="B9084" s="5" t="n">
        <v>1</v>
      </c>
    </row>
    <row r="9085" spans="1:15" s="3" customFormat="1" customHeight="0">
      <c r="A9085" s="3" t="s">
        <v>2</v>
      </c>
      <c r="B9085" s="3" t="s">
        <v>580</v>
      </c>
    </row>
    <row r="9086" spans="1:15">
      <c r="A9086" t="s">
        <v>4</v>
      </c>
      <c r="B9086" s="4" t="s">
        <v>5</v>
      </c>
      <c r="C9086" s="4" t="s">
        <v>10</v>
      </c>
      <c r="D9086" s="4" t="s">
        <v>13</v>
      </c>
      <c r="E9086" s="4" t="s">
        <v>13</v>
      </c>
      <c r="F9086" s="4" t="s">
        <v>6</v>
      </c>
    </row>
    <row r="9087" spans="1:15">
      <c r="A9087" t="n">
        <v>71572</v>
      </c>
      <c r="B9087" s="22" t="n">
        <v>20</v>
      </c>
      <c r="C9087" s="7" t="n">
        <v>5709</v>
      </c>
      <c r="D9087" s="7" t="n">
        <v>3</v>
      </c>
      <c r="E9087" s="7" t="n">
        <v>10</v>
      </c>
      <c r="F9087" s="7" t="s">
        <v>201</v>
      </c>
    </row>
    <row r="9088" spans="1:15">
      <c r="A9088" t="s">
        <v>4</v>
      </c>
      <c r="B9088" s="4" t="s">
        <v>5</v>
      </c>
      <c r="C9088" s="4" t="s">
        <v>10</v>
      </c>
    </row>
    <row r="9089" spans="1:6">
      <c r="A9089" t="n">
        <v>71593</v>
      </c>
      <c r="B9089" s="35" t="n">
        <v>16</v>
      </c>
      <c r="C9089" s="7" t="n">
        <v>0</v>
      </c>
    </row>
    <row r="9090" spans="1:6">
      <c r="A9090" t="s">
        <v>4</v>
      </c>
      <c r="B9090" s="4" t="s">
        <v>5</v>
      </c>
      <c r="C9090" s="4" t="s">
        <v>10</v>
      </c>
      <c r="D9090" s="4" t="s">
        <v>9</v>
      </c>
    </row>
    <row r="9091" spans="1:6">
      <c r="A9091" t="n">
        <v>71596</v>
      </c>
      <c r="B9091" s="41" t="n">
        <v>43</v>
      </c>
      <c r="C9091" s="7" t="n">
        <v>5709</v>
      </c>
      <c r="D9091" s="7" t="n">
        <v>1088</v>
      </c>
    </row>
    <row r="9092" spans="1:6">
      <c r="A9092" t="s">
        <v>4</v>
      </c>
      <c r="B9092" s="4" t="s">
        <v>5</v>
      </c>
      <c r="C9092" s="4" t="s">
        <v>10</v>
      </c>
      <c r="D9092" s="4" t="s">
        <v>13</v>
      </c>
      <c r="E9092" s="4" t="s">
        <v>13</v>
      </c>
      <c r="F9092" s="4" t="s">
        <v>6</v>
      </c>
    </row>
    <row r="9093" spans="1:6">
      <c r="A9093" t="n">
        <v>71603</v>
      </c>
      <c r="B9093" s="22" t="n">
        <v>20</v>
      </c>
      <c r="C9093" s="7" t="n">
        <v>5708</v>
      </c>
      <c r="D9093" s="7" t="n">
        <v>3</v>
      </c>
      <c r="E9093" s="7" t="n">
        <v>10</v>
      </c>
      <c r="F9093" s="7" t="s">
        <v>201</v>
      </c>
    </row>
    <row r="9094" spans="1:6">
      <c r="A9094" t="s">
        <v>4</v>
      </c>
      <c r="B9094" s="4" t="s">
        <v>5</v>
      </c>
      <c r="C9094" s="4" t="s">
        <v>10</v>
      </c>
    </row>
    <row r="9095" spans="1:6">
      <c r="A9095" t="n">
        <v>71624</v>
      </c>
      <c r="B9095" s="35" t="n">
        <v>16</v>
      </c>
      <c r="C9095" s="7" t="n">
        <v>0</v>
      </c>
    </row>
    <row r="9096" spans="1:6">
      <c r="A9096" t="s">
        <v>4</v>
      </c>
      <c r="B9096" s="4" t="s">
        <v>5</v>
      </c>
      <c r="C9096" s="4" t="s">
        <v>10</v>
      </c>
      <c r="D9096" s="4" t="s">
        <v>9</v>
      </c>
    </row>
    <row r="9097" spans="1:6">
      <c r="A9097" t="n">
        <v>71627</v>
      </c>
      <c r="B9097" s="41" t="n">
        <v>43</v>
      </c>
      <c r="C9097" s="7" t="n">
        <v>5708</v>
      </c>
      <c r="D9097" s="7" t="n">
        <v>1088</v>
      </c>
    </row>
    <row r="9098" spans="1:6">
      <c r="A9098" t="s">
        <v>4</v>
      </c>
      <c r="B9098" s="4" t="s">
        <v>5</v>
      </c>
      <c r="C9098" s="4" t="s">
        <v>13</v>
      </c>
      <c r="D9098" s="4" t="s">
        <v>10</v>
      </c>
    </row>
    <row r="9099" spans="1:6">
      <c r="A9099" t="n">
        <v>71634</v>
      </c>
      <c r="B9099" s="27" t="n">
        <v>22</v>
      </c>
      <c r="C9099" s="7" t="n">
        <v>11</v>
      </c>
      <c r="D9099" s="7" t="n">
        <v>0</v>
      </c>
    </row>
    <row r="9100" spans="1:6">
      <c r="A9100" t="s">
        <v>4</v>
      </c>
      <c r="B9100" s="4" t="s">
        <v>5</v>
      </c>
      <c r="C9100" s="4" t="s">
        <v>13</v>
      </c>
      <c r="D9100" s="4" t="s">
        <v>10</v>
      </c>
      <c r="E9100" s="4" t="s">
        <v>6</v>
      </c>
    </row>
    <row r="9101" spans="1:6">
      <c r="A9101" t="n">
        <v>71638</v>
      </c>
      <c r="B9101" s="40" t="n">
        <v>51</v>
      </c>
      <c r="C9101" s="7" t="n">
        <v>4</v>
      </c>
      <c r="D9101" s="7" t="n">
        <v>5709</v>
      </c>
      <c r="E9101" s="7" t="s">
        <v>158</v>
      </c>
    </row>
    <row r="9102" spans="1:6">
      <c r="A9102" t="s">
        <v>4</v>
      </c>
      <c r="B9102" s="4" t="s">
        <v>5</v>
      </c>
      <c r="C9102" s="4" t="s">
        <v>10</v>
      </c>
    </row>
    <row r="9103" spans="1:6">
      <c r="A9103" t="n">
        <v>71651</v>
      </c>
      <c r="B9103" s="35" t="n">
        <v>16</v>
      </c>
      <c r="C9103" s="7" t="n">
        <v>0</v>
      </c>
    </row>
    <row r="9104" spans="1:6">
      <c r="A9104" t="s">
        <v>4</v>
      </c>
      <c r="B9104" s="4" t="s">
        <v>5</v>
      </c>
      <c r="C9104" s="4" t="s">
        <v>10</v>
      </c>
      <c r="D9104" s="4" t="s">
        <v>72</v>
      </c>
      <c r="E9104" s="4" t="s">
        <v>13</v>
      </c>
      <c r="F9104" s="4" t="s">
        <v>13</v>
      </c>
      <c r="G9104" s="4" t="s">
        <v>72</v>
      </c>
      <c r="H9104" s="4" t="s">
        <v>13</v>
      </c>
      <c r="I9104" s="4" t="s">
        <v>13</v>
      </c>
    </row>
    <row r="9105" spans="1:9">
      <c r="A9105" t="n">
        <v>71654</v>
      </c>
      <c r="B9105" s="52" t="n">
        <v>26</v>
      </c>
      <c r="C9105" s="7" t="n">
        <v>5709</v>
      </c>
      <c r="D9105" s="7" t="s">
        <v>581</v>
      </c>
      <c r="E9105" s="7" t="n">
        <v>2</v>
      </c>
      <c r="F9105" s="7" t="n">
        <v>3</v>
      </c>
      <c r="G9105" s="7" t="s">
        <v>582</v>
      </c>
      <c r="H9105" s="7" t="n">
        <v>2</v>
      </c>
      <c r="I9105" s="7" t="n">
        <v>0</v>
      </c>
    </row>
    <row r="9106" spans="1:9">
      <c r="A9106" t="s">
        <v>4</v>
      </c>
      <c r="B9106" s="4" t="s">
        <v>5</v>
      </c>
    </row>
    <row r="9107" spans="1:9">
      <c r="A9107" t="n">
        <v>71868</v>
      </c>
      <c r="B9107" s="53" t="n">
        <v>28</v>
      </c>
    </row>
    <row r="9108" spans="1:9">
      <c r="A9108" t="s">
        <v>4</v>
      </c>
      <c r="B9108" s="4" t="s">
        <v>5</v>
      </c>
      <c r="C9108" s="4" t="s">
        <v>13</v>
      </c>
      <c r="D9108" s="4" t="s">
        <v>10</v>
      </c>
      <c r="E9108" s="4" t="s">
        <v>6</v>
      </c>
    </row>
    <row r="9109" spans="1:9">
      <c r="A9109" t="n">
        <v>71869</v>
      </c>
      <c r="B9109" s="40" t="n">
        <v>51</v>
      </c>
      <c r="C9109" s="7" t="n">
        <v>4</v>
      </c>
      <c r="D9109" s="7" t="n">
        <v>5708</v>
      </c>
      <c r="E9109" s="7" t="s">
        <v>158</v>
      </c>
    </row>
    <row r="9110" spans="1:9">
      <c r="A9110" t="s">
        <v>4</v>
      </c>
      <c r="B9110" s="4" t="s">
        <v>5</v>
      </c>
      <c r="C9110" s="4" t="s">
        <v>10</v>
      </c>
    </row>
    <row r="9111" spans="1:9">
      <c r="A9111" t="n">
        <v>71882</v>
      </c>
      <c r="B9111" s="35" t="n">
        <v>16</v>
      </c>
      <c r="C9111" s="7" t="n">
        <v>0</v>
      </c>
    </row>
    <row r="9112" spans="1:9">
      <c r="A9112" t="s">
        <v>4</v>
      </c>
      <c r="B9112" s="4" t="s">
        <v>5</v>
      </c>
      <c r="C9112" s="4" t="s">
        <v>10</v>
      </c>
      <c r="D9112" s="4" t="s">
        <v>72</v>
      </c>
      <c r="E9112" s="4" t="s">
        <v>13</v>
      </c>
      <c r="F9112" s="4" t="s">
        <v>13</v>
      </c>
      <c r="G9112" s="4" t="s">
        <v>72</v>
      </c>
      <c r="H9112" s="4" t="s">
        <v>13</v>
      </c>
      <c r="I9112" s="4" t="s">
        <v>13</v>
      </c>
    </row>
    <row r="9113" spans="1:9">
      <c r="A9113" t="n">
        <v>71885</v>
      </c>
      <c r="B9113" s="52" t="n">
        <v>26</v>
      </c>
      <c r="C9113" s="7" t="n">
        <v>5708</v>
      </c>
      <c r="D9113" s="7" t="s">
        <v>583</v>
      </c>
      <c r="E9113" s="7" t="n">
        <v>2</v>
      </c>
      <c r="F9113" s="7" t="n">
        <v>3</v>
      </c>
      <c r="G9113" s="7" t="s">
        <v>584</v>
      </c>
      <c r="H9113" s="7" t="n">
        <v>2</v>
      </c>
      <c r="I9113" s="7" t="n">
        <v>0</v>
      </c>
    </row>
    <row r="9114" spans="1:9">
      <c r="A9114" t="s">
        <v>4</v>
      </c>
      <c r="B9114" s="4" t="s">
        <v>5</v>
      </c>
    </row>
    <row r="9115" spans="1:9">
      <c r="A9115" t="n">
        <v>72079</v>
      </c>
      <c r="B9115" s="53" t="n">
        <v>28</v>
      </c>
    </row>
    <row r="9116" spans="1:9">
      <c r="A9116" t="s">
        <v>4</v>
      </c>
      <c r="B9116" s="4" t="s">
        <v>5</v>
      </c>
      <c r="C9116" s="4" t="s">
        <v>10</v>
      </c>
      <c r="D9116" s="4" t="s">
        <v>22</v>
      </c>
      <c r="E9116" s="4" t="s">
        <v>22</v>
      </c>
      <c r="F9116" s="4" t="s">
        <v>22</v>
      </c>
      <c r="G9116" s="4" t="s">
        <v>10</v>
      </c>
      <c r="H9116" s="4" t="s">
        <v>10</v>
      </c>
    </row>
    <row r="9117" spans="1:9">
      <c r="A9117" t="n">
        <v>72080</v>
      </c>
      <c r="B9117" s="56" t="n">
        <v>60</v>
      </c>
      <c r="C9117" s="7" t="n">
        <v>5708</v>
      </c>
      <c r="D9117" s="7" t="n">
        <v>0</v>
      </c>
      <c r="E9117" s="7" t="n">
        <v>-15</v>
      </c>
      <c r="F9117" s="7" t="n">
        <v>0</v>
      </c>
      <c r="G9117" s="7" t="n">
        <v>300</v>
      </c>
      <c r="H9117" s="7" t="n">
        <v>0</v>
      </c>
    </row>
    <row r="9118" spans="1:9">
      <c r="A9118" t="s">
        <v>4</v>
      </c>
      <c r="B9118" s="4" t="s">
        <v>5</v>
      </c>
      <c r="C9118" s="4" t="s">
        <v>10</v>
      </c>
      <c r="D9118" s="4" t="s">
        <v>13</v>
      </c>
      <c r="E9118" s="4" t="s">
        <v>6</v>
      </c>
      <c r="F9118" s="4" t="s">
        <v>22</v>
      </c>
      <c r="G9118" s="4" t="s">
        <v>22</v>
      </c>
      <c r="H9118" s="4" t="s">
        <v>22</v>
      </c>
    </row>
    <row r="9119" spans="1:9">
      <c r="A9119" t="n">
        <v>72099</v>
      </c>
      <c r="B9119" s="39" t="n">
        <v>48</v>
      </c>
      <c r="C9119" s="7" t="n">
        <v>5708</v>
      </c>
      <c r="D9119" s="7" t="n">
        <v>0</v>
      </c>
      <c r="E9119" s="7" t="s">
        <v>182</v>
      </c>
      <c r="F9119" s="7" t="n">
        <v>0.200000002980232</v>
      </c>
      <c r="G9119" s="7" t="n">
        <v>1.29999995231628</v>
      </c>
      <c r="H9119" s="7" t="n">
        <v>0</v>
      </c>
    </row>
    <row r="9120" spans="1:9">
      <c r="A9120" t="s">
        <v>4</v>
      </c>
      <c r="B9120" s="4" t="s">
        <v>5</v>
      </c>
      <c r="C9120" s="4" t="s">
        <v>10</v>
      </c>
    </row>
    <row r="9121" spans="1:9">
      <c r="A9121" t="n">
        <v>72125</v>
      </c>
      <c r="B9121" s="35" t="n">
        <v>16</v>
      </c>
      <c r="C9121" s="7" t="n">
        <v>800</v>
      </c>
    </row>
    <row r="9122" spans="1:9">
      <c r="A9122" t="s">
        <v>4</v>
      </c>
      <c r="B9122" s="4" t="s">
        <v>5</v>
      </c>
      <c r="C9122" s="4" t="s">
        <v>13</v>
      </c>
      <c r="D9122" s="4" t="s">
        <v>10</v>
      </c>
      <c r="E9122" s="4" t="s">
        <v>6</v>
      </c>
    </row>
    <row r="9123" spans="1:9">
      <c r="A9123" t="n">
        <v>72128</v>
      </c>
      <c r="B9123" s="40" t="n">
        <v>51</v>
      </c>
      <c r="C9123" s="7" t="n">
        <v>4</v>
      </c>
      <c r="D9123" s="7" t="n">
        <v>5708</v>
      </c>
      <c r="E9123" s="7" t="s">
        <v>158</v>
      </c>
    </row>
    <row r="9124" spans="1:9">
      <c r="A9124" t="s">
        <v>4</v>
      </c>
      <c r="B9124" s="4" t="s">
        <v>5</v>
      </c>
      <c r="C9124" s="4" t="s">
        <v>10</v>
      </c>
    </row>
    <row r="9125" spans="1:9">
      <c r="A9125" t="n">
        <v>72141</v>
      </c>
      <c r="B9125" s="35" t="n">
        <v>16</v>
      </c>
      <c r="C9125" s="7" t="n">
        <v>0</v>
      </c>
    </row>
    <row r="9126" spans="1:9">
      <c r="A9126" t="s">
        <v>4</v>
      </c>
      <c r="B9126" s="4" t="s">
        <v>5</v>
      </c>
      <c r="C9126" s="4" t="s">
        <v>10</v>
      </c>
      <c r="D9126" s="4" t="s">
        <v>72</v>
      </c>
      <c r="E9126" s="4" t="s">
        <v>13</v>
      </c>
      <c r="F9126" s="4" t="s">
        <v>13</v>
      </c>
    </row>
    <row r="9127" spans="1:9">
      <c r="A9127" t="n">
        <v>72144</v>
      </c>
      <c r="B9127" s="52" t="n">
        <v>26</v>
      </c>
      <c r="C9127" s="7" t="n">
        <v>5708</v>
      </c>
      <c r="D9127" s="7" t="s">
        <v>585</v>
      </c>
      <c r="E9127" s="7" t="n">
        <v>2</v>
      </c>
      <c r="F9127" s="7" t="n">
        <v>0</v>
      </c>
    </row>
    <row r="9128" spans="1:9">
      <c r="A9128" t="s">
        <v>4</v>
      </c>
      <c r="B9128" s="4" t="s">
        <v>5</v>
      </c>
    </row>
    <row r="9129" spans="1:9">
      <c r="A9129" t="n">
        <v>72177</v>
      </c>
      <c r="B9129" s="53" t="n">
        <v>28</v>
      </c>
    </row>
    <row r="9130" spans="1:9">
      <c r="A9130" t="s">
        <v>4</v>
      </c>
      <c r="B9130" s="4" t="s">
        <v>5</v>
      </c>
      <c r="C9130" s="4" t="s">
        <v>13</v>
      </c>
      <c r="D9130" s="4" t="s">
        <v>10</v>
      </c>
      <c r="E9130" s="4" t="s">
        <v>6</v>
      </c>
    </row>
    <row r="9131" spans="1:9">
      <c r="A9131" t="n">
        <v>72178</v>
      </c>
      <c r="B9131" s="40" t="n">
        <v>51</v>
      </c>
      <c r="C9131" s="7" t="n">
        <v>4</v>
      </c>
      <c r="D9131" s="7" t="n">
        <v>5709</v>
      </c>
      <c r="E9131" s="7" t="s">
        <v>158</v>
      </c>
    </row>
    <row r="9132" spans="1:9">
      <c r="A9132" t="s">
        <v>4</v>
      </c>
      <c r="B9132" s="4" t="s">
        <v>5</v>
      </c>
      <c r="C9132" s="4" t="s">
        <v>10</v>
      </c>
    </row>
    <row r="9133" spans="1:9">
      <c r="A9133" t="n">
        <v>72191</v>
      </c>
      <c r="B9133" s="35" t="n">
        <v>16</v>
      </c>
      <c r="C9133" s="7" t="n">
        <v>0</v>
      </c>
    </row>
    <row r="9134" spans="1:9">
      <c r="A9134" t="s">
        <v>4</v>
      </c>
      <c r="B9134" s="4" t="s">
        <v>5</v>
      </c>
      <c r="C9134" s="4" t="s">
        <v>10</v>
      </c>
      <c r="D9134" s="4" t="s">
        <v>72</v>
      </c>
      <c r="E9134" s="4" t="s">
        <v>13</v>
      </c>
      <c r="F9134" s="4" t="s">
        <v>13</v>
      </c>
    </row>
    <row r="9135" spans="1:9">
      <c r="A9135" t="n">
        <v>72194</v>
      </c>
      <c r="B9135" s="52" t="n">
        <v>26</v>
      </c>
      <c r="C9135" s="7" t="n">
        <v>5709</v>
      </c>
      <c r="D9135" s="7" t="s">
        <v>586</v>
      </c>
      <c r="E9135" s="7" t="n">
        <v>2</v>
      </c>
      <c r="F9135" s="7" t="n">
        <v>0</v>
      </c>
    </row>
    <row r="9136" spans="1:9">
      <c r="A9136" t="s">
        <v>4</v>
      </c>
      <c r="B9136" s="4" t="s">
        <v>5</v>
      </c>
    </row>
    <row r="9137" spans="1:6">
      <c r="A9137" t="n">
        <v>72230</v>
      </c>
      <c r="B9137" s="53" t="n">
        <v>28</v>
      </c>
    </row>
    <row r="9138" spans="1:6">
      <c r="A9138" t="s">
        <v>4</v>
      </c>
      <c r="B9138" s="4" t="s">
        <v>5</v>
      </c>
      <c r="C9138" s="4" t="s">
        <v>10</v>
      </c>
      <c r="D9138" s="4" t="s">
        <v>22</v>
      </c>
      <c r="E9138" s="4" t="s">
        <v>22</v>
      </c>
      <c r="F9138" s="4" t="s">
        <v>22</v>
      </c>
      <c r="G9138" s="4" t="s">
        <v>10</v>
      </c>
      <c r="H9138" s="4" t="s">
        <v>10</v>
      </c>
    </row>
    <row r="9139" spans="1:6">
      <c r="A9139" t="n">
        <v>72231</v>
      </c>
      <c r="B9139" s="56" t="n">
        <v>60</v>
      </c>
      <c r="C9139" s="7" t="n">
        <v>5708</v>
      </c>
      <c r="D9139" s="7" t="n">
        <v>0</v>
      </c>
      <c r="E9139" s="7" t="n">
        <v>0</v>
      </c>
      <c r="F9139" s="7" t="n">
        <v>0</v>
      </c>
      <c r="G9139" s="7" t="n">
        <v>300</v>
      </c>
      <c r="H9139" s="7" t="n">
        <v>0</v>
      </c>
    </row>
    <row r="9140" spans="1:6">
      <c r="A9140" t="s">
        <v>4</v>
      </c>
      <c r="B9140" s="4" t="s">
        <v>5</v>
      </c>
      <c r="C9140" s="4" t="s">
        <v>10</v>
      </c>
    </row>
    <row r="9141" spans="1:6">
      <c r="A9141" t="n">
        <v>72250</v>
      </c>
      <c r="B9141" s="35" t="n">
        <v>16</v>
      </c>
      <c r="C9141" s="7" t="n">
        <v>300</v>
      </c>
    </row>
    <row r="9142" spans="1:6">
      <c r="A9142" t="s">
        <v>4</v>
      </c>
      <c r="B9142" s="4" t="s">
        <v>5</v>
      </c>
      <c r="C9142" s="4" t="s">
        <v>13</v>
      </c>
      <c r="D9142" s="4" t="s">
        <v>10</v>
      </c>
      <c r="E9142" s="4" t="s">
        <v>6</v>
      </c>
    </row>
    <row r="9143" spans="1:6">
      <c r="A9143" t="n">
        <v>72253</v>
      </c>
      <c r="B9143" s="40" t="n">
        <v>51</v>
      </c>
      <c r="C9143" s="7" t="n">
        <v>4</v>
      </c>
      <c r="D9143" s="7" t="n">
        <v>5708</v>
      </c>
      <c r="E9143" s="7" t="s">
        <v>158</v>
      </c>
    </row>
    <row r="9144" spans="1:6">
      <c r="A9144" t="s">
        <v>4</v>
      </c>
      <c r="B9144" s="4" t="s">
        <v>5</v>
      </c>
      <c r="C9144" s="4" t="s">
        <v>10</v>
      </c>
    </row>
    <row r="9145" spans="1:6">
      <c r="A9145" t="n">
        <v>72266</v>
      </c>
      <c r="B9145" s="35" t="n">
        <v>16</v>
      </c>
      <c r="C9145" s="7" t="n">
        <v>0</v>
      </c>
    </row>
    <row r="9146" spans="1:6">
      <c r="A9146" t="s">
        <v>4</v>
      </c>
      <c r="B9146" s="4" t="s">
        <v>5</v>
      </c>
      <c r="C9146" s="4" t="s">
        <v>10</v>
      </c>
      <c r="D9146" s="4" t="s">
        <v>72</v>
      </c>
      <c r="E9146" s="4" t="s">
        <v>13</v>
      </c>
      <c r="F9146" s="4" t="s">
        <v>13</v>
      </c>
    </row>
    <row r="9147" spans="1:6">
      <c r="A9147" t="n">
        <v>72269</v>
      </c>
      <c r="B9147" s="52" t="n">
        <v>26</v>
      </c>
      <c r="C9147" s="7" t="n">
        <v>5708</v>
      </c>
      <c r="D9147" s="7" t="s">
        <v>587</v>
      </c>
      <c r="E9147" s="7" t="n">
        <v>2</v>
      </c>
      <c r="F9147" s="7" t="n">
        <v>0</v>
      </c>
    </row>
    <row r="9148" spans="1:6">
      <c r="A9148" t="s">
        <v>4</v>
      </c>
      <c r="B9148" s="4" t="s">
        <v>5</v>
      </c>
    </row>
    <row r="9149" spans="1:6">
      <c r="A9149" t="n">
        <v>72295</v>
      </c>
      <c r="B9149" s="53" t="n">
        <v>28</v>
      </c>
    </row>
    <row r="9150" spans="1:6">
      <c r="A9150" t="s">
        <v>4</v>
      </c>
      <c r="B9150" s="4" t="s">
        <v>5</v>
      </c>
      <c r="C9150" s="4" t="s">
        <v>10</v>
      </c>
      <c r="D9150" s="4" t="s">
        <v>13</v>
      </c>
      <c r="E9150" s="4" t="s">
        <v>22</v>
      </c>
      <c r="F9150" s="4" t="s">
        <v>10</v>
      </c>
    </row>
    <row r="9151" spans="1:6">
      <c r="A9151" t="n">
        <v>72296</v>
      </c>
      <c r="B9151" s="58" t="n">
        <v>59</v>
      </c>
      <c r="C9151" s="7" t="n">
        <v>5709</v>
      </c>
      <c r="D9151" s="7" t="n">
        <v>6</v>
      </c>
      <c r="E9151" s="7" t="n">
        <v>0</v>
      </c>
      <c r="F9151" s="7" t="n">
        <v>0</v>
      </c>
    </row>
    <row r="9152" spans="1:6">
      <c r="A9152" t="s">
        <v>4</v>
      </c>
      <c r="B9152" s="4" t="s">
        <v>5</v>
      </c>
      <c r="C9152" s="4" t="s">
        <v>10</v>
      </c>
    </row>
    <row r="9153" spans="1:8">
      <c r="A9153" t="n">
        <v>72306</v>
      </c>
      <c r="B9153" s="35" t="n">
        <v>16</v>
      </c>
      <c r="C9153" s="7" t="n">
        <v>1300</v>
      </c>
    </row>
    <row r="9154" spans="1:8">
      <c r="A9154" t="s">
        <v>4</v>
      </c>
      <c r="B9154" s="4" t="s">
        <v>5</v>
      </c>
      <c r="C9154" s="4" t="s">
        <v>10</v>
      </c>
      <c r="D9154" s="4" t="s">
        <v>13</v>
      </c>
      <c r="E9154" s="4" t="s">
        <v>22</v>
      </c>
      <c r="F9154" s="4" t="s">
        <v>10</v>
      </c>
    </row>
    <row r="9155" spans="1:8">
      <c r="A9155" t="n">
        <v>72309</v>
      </c>
      <c r="B9155" s="58" t="n">
        <v>59</v>
      </c>
      <c r="C9155" s="7" t="n">
        <v>5709</v>
      </c>
      <c r="D9155" s="7" t="n">
        <v>15</v>
      </c>
      <c r="E9155" s="7" t="n">
        <v>0.150000005960464</v>
      </c>
      <c r="F9155" s="7" t="n">
        <v>0</v>
      </c>
    </row>
    <row r="9156" spans="1:8">
      <c r="A9156" t="s">
        <v>4</v>
      </c>
      <c r="B9156" s="4" t="s">
        <v>5</v>
      </c>
      <c r="C9156" s="4" t="s">
        <v>13</v>
      </c>
      <c r="D9156" s="4" t="s">
        <v>10</v>
      </c>
      <c r="E9156" s="4" t="s">
        <v>6</v>
      </c>
    </row>
    <row r="9157" spans="1:8">
      <c r="A9157" t="n">
        <v>72319</v>
      </c>
      <c r="B9157" s="40" t="n">
        <v>51</v>
      </c>
      <c r="C9157" s="7" t="n">
        <v>4</v>
      </c>
      <c r="D9157" s="7" t="n">
        <v>5709</v>
      </c>
      <c r="E9157" s="7" t="s">
        <v>158</v>
      </c>
    </row>
    <row r="9158" spans="1:8">
      <c r="A9158" t="s">
        <v>4</v>
      </c>
      <c r="B9158" s="4" t="s">
        <v>5</v>
      </c>
      <c r="C9158" s="4" t="s">
        <v>10</v>
      </c>
    </row>
    <row r="9159" spans="1:8">
      <c r="A9159" t="n">
        <v>72332</v>
      </c>
      <c r="B9159" s="35" t="n">
        <v>16</v>
      </c>
      <c r="C9159" s="7" t="n">
        <v>0</v>
      </c>
    </row>
    <row r="9160" spans="1:8">
      <c r="A9160" t="s">
        <v>4</v>
      </c>
      <c r="B9160" s="4" t="s">
        <v>5</v>
      </c>
      <c r="C9160" s="4" t="s">
        <v>10</v>
      </c>
      <c r="D9160" s="4" t="s">
        <v>72</v>
      </c>
      <c r="E9160" s="4" t="s">
        <v>13</v>
      </c>
      <c r="F9160" s="4" t="s">
        <v>13</v>
      </c>
    </row>
    <row r="9161" spans="1:8">
      <c r="A9161" t="n">
        <v>72335</v>
      </c>
      <c r="B9161" s="52" t="n">
        <v>26</v>
      </c>
      <c r="C9161" s="7" t="n">
        <v>5709</v>
      </c>
      <c r="D9161" s="7" t="s">
        <v>588</v>
      </c>
      <c r="E9161" s="7" t="n">
        <v>2</v>
      </c>
      <c r="F9161" s="7" t="n">
        <v>0</v>
      </c>
    </row>
    <row r="9162" spans="1:8">
      <c r="A9162" t="s">
        <v>4</v>
      </c>
      <c r="B9162" s="4" t="s">
        <v>5</v>
      </c>
    </row>
    <row r="9163" spans="1:8">
      <c r="A9163" t="n">
        <v>72369</v>
      </c>
      <c r="B9163" s="53" t="n">
        <v>28</v>
      </c>
    </row>
    <row r="9164" spans="1:8">
      <c r="A9164" t="s">
        <v>4</v>
      </c>
      <c r="B9164" s="4" t="s">
        <v>5</v>
      </c>
      <c r="C9164" s="4" t="s">
        <v>10</v>
      </c>
      <c r="D9164" s="4" t="s">
        <v>13</v>
      </c>
      <c r="E9164" s="4" t="s">
        <v>22</v>
      </c>
      <c r="F9164" s="4" t="s">
        <v>10</v>
      </c>
    </row>
    <row r="9165" spans="1:8">
      <c r="A9165" t="n">
        <v>72370</v>
      </c>
      <c r="B9165" s="58" t="n">
        <v>59</v>
      </c>
      <c r="C9165" s="7" t="n">
        <v>5709</v>
      </c>
      <c r="D9165" s="7" t="n">
        <v>255</v>
      </c>
      <c r="E9165" s="7" t="n">
        <v>0</v>
      </c>
      <c r="F9165" s="7" t="n">
        <v>0</v>
      </c>
    </row>
    <row r="9166" spans="1:8">
      <c r="A9166" t="s">
        <v>4</v>
      </c>
      <c r="B9166" s="4" t="s">
        <v>5</v>
      </c>
      <c r="C9166" s="4" t="s">
        <v>10</v>
      </c>
    </row>
    <row r="9167" spans="1:8">
      <c r="A9167" t="n">
        <v>72380</v>
      </c>
      <c r="B9167" s="12" t="n">
        <v>12</v>
      </c>
      <c r="C9167" s="7" t="n">
        <v>9445</v>
      </c>
    </row>
    <row r="9168" spans="1:8">
      <c r="A9168" t="s">
        <v>4</v>
      </c>
      <c r="B9168" s="4" t="s">
        <v>5</v>
      </c>
    </row>
    <row r="9169" spans="1:6">
      <c r="A9169" t="n">
        <v>72383</v>
      </c>
      <c r="B9169" s="5" t="n">
        <v>1</v>
      </c>
    </row>
    <row r="9170" spans="1:6" s="3" customFormat="1" customHeight="0">
      <c r="A9170" s="3" t="s">
        <v>2</v>
      </c>
      <c r="B9170" s="3" t="s">
        <v>589</v>
      </c>
    </row>
    <row r="9171" spans="1:6">
      <c r="A9171" t="s">
        <v>4</v>
      </c>
      <c r="B9171" s="4" t="s">
        <v>5</v>
      </c>
      <c r="C9171" s="4" t="s">
        <v>10</v>
      </c>
      <c r="D9171" s="4" t="s">
        <v>13</v>
      </c>
      <c r="E9171" s="4" t="s">
        <v>13</v>
      </c>
      <c r="F9171" s="4" t="s">
        <v>6</v>
      </c>
    </row>
    <row r="9172" spans="1:6">
      <c r="A9172" t="n">
        <v>72384</v>
      </c>
      <c r="B9172" s="22" t="n">
        <v>20</v>
      </c>
      <c r="C9172" s="7" t="n">
        <v>5709</v>
      </c>
      <c r="D9172" s="7" t="n">
        <v>3</v>
      </c>
      <c r="E9172" s="7" t="n">
        <v>10</v>
      </c>
      <c r="F9172" s="7" t="s">
        <v>201</v>
      </c>
    </row>
    <row r="9173" spans="1:6">
      <c r="A9173" t="s">
        <v>4</v>
      </c>
      <c r="B9173" s="4" t="s">
        <v>5</v>
      </c>
      <c r="C9173" s="4" t="s">
        <v>10</v>
      </c>
    </row>
    <row r="9174" spans="1:6">
      <c r="A9174" t="n">
        <v>72405</v>
      </c>
      <c r="B9174" s="35" t="n">
        <v>16</v>
      </c>
      <c r="C9174" s="7" t="n">
        <v>0</v>
      </c>
    </row>
    <row r="9175" spans="1:6">
      <c r="A9175" t="s">
        <v>4</v>
      </c>
      <c r="B9175" s="4" t="s">
        <v>5</v>
      </c>
      <c r="C9175" s="4" t="s">
        <v>10</v>
      </c>
      <c r="D9175" s="4" t="s">
        <v>9</v>
      </c>
    </row>
    <row r="9176" spans="1:6">
      <c r="A9176" t="n">
        <v>72408</v>
      </c>
      <c r="B9176" s="41" t="n">
        <v>43</v>
      </c>
      <c r="C9176" s="7" t="n">
        <v>5709</v>
      </c>
      <c r="D9176" s="7" t="n">
        <v>1088</v>
      </c>
    </row>
    <row r="9177" spans="1:6">
      <c r="A9177" t="s">
        <v>4</v>
      </c>
      <c r="B9177" s="4" t="s">
        <v>5</v>
      </c>
      <c r="C9177" s="4" t="s">
        <v>10</v>
      </c>
      <c r="D9177" s="4" t="s">
        <v>13</v>
      </c>
      <c r="E9177" s="4" t="s">
        <v>13</v>
      </c>
      <c r="F9177" s="4" t="s">
        <v>6</v>
      </c>
    </row>
    <row r="9178" spans="1:6">
      <c r="A9178" t="n">
        <v>72415</v>
      </c>
      <c r="B9178" s="22" t="n">
        <v>20</v>
      </c>
      <c r="C9178" s="7" t="n">
        <v>5708</v>
      </c>
      <c r="D9178" s="7" t="n">
        <v>3</v>
      </c>
      <c r="E9178" s="7" t="n">
        <v>10</v>
      </c>
      <c r="F9178" s="7" t="s">
        <v>201</v>
      </c>
    </row>
    <row r="9179" spans="1:6">
      <c r="A9179" t="s">
        <v>4</v>
      </c>
      <c r="B9179" s="4" t="s">
        <v>5</v>
      </c>
      <c r="C9179" s="4" t="s">
        <v>10</v>
      </c>
    </row>
    <row r="9180" spans="1:6">
      <c r="A9180" t="n">
        <v>72436</v>
      </c>
      <c r="B9180" s="35" t="n">
        <v>16</v>
      </c>
      <c r="C9180" s="7" t="n">
        <v>0</v>
      </c>
    </row>
    <row r="9181" spans="1:6">
      <c r="A9181" t="s">
        <v>4</v>
      </c>
      <c r="B9181" s="4" t="s">
        <v>5</v>
      </c>
      <c r="C9181" s="4" t="s">
        <v>10</v>
      </c>
      <c r="D9181" s="4" t="s">
        <v>9</v>
      </c>
    </row>
    <row r="9182" spans="1:6">
      <c r="A9182" t="n">
        <v>72439</v>
      </c>
      <c r="B9182" s="41" t="n">
        <v>43</v>
      </c>
      <c r="C9182" s="7" t="n">
        <v>5708</v>
      </c>
      <c r="D9182" s="7" t="n">
        <v>1088</v>
      </c>
    </row>
    <row r="9183" spans="1:6">
      <c r="A9183" t="s">
        <v>4</v>
      </c>
      <c r="B9183" s="4" t="s">
        <v>5</v>
      </c>
      <c r="C9183" s="4" t="s">
        <v>13</v>
      </c>
      <c r="D9183" s="4" t="s">
        <v>10</v>
      </c>
    </row>
    <row r="9184" spans="1:6">
      <c r="A9184" t="n">
        <v>72446</v>
      </c>
      <c r="B9184" s="27" t="n">
        <v>22</v>
      </c>
      <c r="C9184" s="7" t="n">
        <v>11</v>
      </c>
      <c r="D9184" s="7" t="n">
        <v>0</v>
      </c>
    </row>
    <row r="9185" spans="1:6">
      <c r="A9185" t="s">
        <v>4</v>
      </c>
      <c r="B9185" s="4" t="s">
        <v>5</v>
      </c>
      <c r="C9185" s="4" t="s">
        <v>13</v>
      </c>
      <c r="D9185" s="4" t="s">
        <v>10</v>
      </c>
      <c r="E9185" s="4" t="s">
        <v>6</v>
      </c>
    </row>
    <row r="9186" spans="1:6">
      <c r="A9186" t="n">
        <v>72450</v>
      </c>
      <c r="B9186" s="40" t="n">
        <v>51</v>
      </c>
      <c r="C9186" s="7" t="n">
        <v>4</v>
      </c>
      <c r="D9186" s="7" t="n">
        <v>5708</v>
      </c>
      <c r="E9186" s="7" t="s">
        <v>158</v>
      </c>
    </row>
    <row r="9187" spans="1:6">
      <c r="A9187" t="s">
        <v>4</v>
      </c>
      <c r="B9187" s="4" t="s">
        <v>5</v>
      </c>
      <c r="C9187" s="4" t="s">
        <v>10</v>
      </c>
    </row>
    <row r="9188" spans="1:6">
      <c r="A9188" t="n">
        <v>72463</v>
      </c>
      <c r="B9188" s="35" t="n">
        <v>16</v>
      </c>
      <c r="C9188" s="7" t="n">
        <v>0</v>
      </c>
    </row>
    <row r="9189" spans="1:6">
      <c r="A9189" t="s">
        <v>4</v>
      </c>
      <c r="B9189" s="4" t="s">
        <v>5</v>
      </c>
      <c r="C9189" s="4" t="s">
        <v>10</v>
      </c>
      <c r="D9189" s="4" t="s">
        <v>72</v>
      </c>
      <c r="E9189" s="4" t="s">
        <v>13</v>
      </c>
      <c r="F9189" s="4" t="s">
        <v>13</v>
      </c>
    </row>
    <row r="9190" spans="1:6">
      <c r="A9190" t="n">
        <v>72466</v>
      </c>
      <c r="B9190" s="52" t="n">
        <v>26</v>
      </c>
      <c r="C9190" s="7" t="n">
        <v>5708</v>
      </c>
      <c r="D9190" s="7" t="s">
        <v>590</v>
      </c>
      <c r="E9190" s="7" t="n">
        <v>2</v>
      </c>
      <c r="F9190" s="7" t="n">
        <v>0</v>
      </c>
    </row>
    <row r="9191" spans="1:6">
      <c r="A9191" t="s">
        <v>4</v>
      </c>
      <c r="B9191" s="4" t="s">
        <v>5</v>
      </c>
    </row>
    <row r="9192" spans="1:6">
      <c r="A9192" t="n">
        <v>72533</v>
      </c>
      <c r="B9192" s="53" t="n">
        <v>28</v>
      </c>
    </row>
    <row r="9193" spans="1:6">
      <c r="A9193" t="s">
        <v>4</v>
      </c>
      <c r="B9193" s="4" t="s">
        <v>5</v>
      </c>
      <c r="C9193" s="4" t="s">
        <v>13</v>
      </c>
      <c r="D9193" s="4" t="s">
        <v>10</v>
      </c>
      <c r="E9193" s="4" t="s">
        <v>6</v>
      </c>
    </row>
    <row r="9194" spans="1:6">
      <c r="A9194" t="n">
        <v>72534</v>
      </c>
      <c r="B9194" s="40" t="n">
        <v>51</v>
      </c>
      <c r="C9194" s="7" t="n">
        <v>4</v>
      </c>
      <c r="D9194" s="7" t="n">
        <v>5709</v>
      </c>
      <c r="E9194" s="7" t="s">
        <v>158</v>
      </c>
    </row>
    <row r="9195" spans="1:6">
      <c r="A9195" t="s">
        <v>4</v>
      </c>
      <c r="B9195" s="4" t="s">
        <v>5</v>
      </c>
      <c r="C9195" s="4" t="s">
        <v>10</v>
      </c>
    </row>
    <row r="9196" spans="1:6">
      <c r="A9196" t="n">
        <v>72547</v>
      </c>
      <c r="B9196" s="35" t="n">
        <v>16</v>
      </c>
      <c r="C9196" s="7" t="n">
        <v>0</v>
      </c>
    </row>
    <row r="9197" spans="1:6">
      <c r="A9197" t="s">
        <v>4</v>
      </c>
      <c r="B9197" s="4" t="s">
        <v>5</v>
      </c>
      <c r="C9197" s="4" t="s">
        <v>10</v>
      </c>
      <c r="D9197" s="4" t="s">
        <v>72</v>
      </c>
      <c r="E9197" s="4" t="s">
        <v>13</v>
      </c>
      <c r="F9197" s="4" t="s">
        <v>13</v>
      </c>
      <c r="G9197" s="4" t="s">
        <v>72</v>
      </c>
      <c r="H9197" s="4" t="s">
        <v>13</v>
      </c>
      <c r="I9197" s="4" t="s">
        <v>13</v>
      </c>
    </row>
    <row r="9198" spans="1:6">
      <c r="A9198" t="n">
        <v>72550</v>
      </c>
      <c r="B9198" s="52" t="n">
        <v>26</v>
      </c>
      <c r="C9198" s="7" t="n">
        <v>5709</v>
      </c>
      <c r="D9198" s="7" t="s">
        <v>591</v>
      </c>
      <c r="E9198" s="7" t="n">
        <v>2</v>
      </c>
      <c r="F9198" s="7" t="n">
        <v>3</v>
      </c>
      <c r="G9198" s="7" t="s">
        <v>592</v>
      </c>
      <c r="H9198" s="7" t="n">
        <v>2</v>
      </c>
      <c r="I9198" s="7" t="n">
        <v>0</v>
      </c>
    </row>
    <row r="9199" spans="1:6">
      <c r="A9199" t="s">
        <v>4</v>
      </c>
      <c r="B9199" s="4" t="s">
        <v>5</v>
      </c>
    </row>
    <row r="9200" spans="1:6">
      <c r="A9200" t="n">
        <v>72722</v>
      </c>
      <c r="B9200" s="53" t="n">
        <v>28</v>
      </c>
    </row>
    <row r="9201" spans="1:9">
      <c r="A9201" t="s">
        <v>4</v>
      </c>
      <c r="B9201" s="4" t="s">
        <v>5</v>
      </c>
      <c r="C9201" s="4" t="s">
        <v>13</v>
      </c>
      <c r="D9201" s="4" t="s">
        <v>22</v>
      </c>
      <c r="E9201" s="4" t="s">
        <v>22</v>
      </c>
      <c r="F9201" s="4" t="s">
        <v>22</v>
      </c>
    </row>
    <row r="9202" spans="1:9">
      <c r="A9202" t="n">
        <v>72723</v>
      </c>
      <c r="B9202" s="25" t="n">
        <v>45</v>
      </c>
      <c r="C9202" s="7" t="n">
        <v>9</v>
      </c>
      <c r="D9202" s="7" t="n">
        <v>0.0199999995529652</v>
      </c>
      <c r="E9202" s="7" t="n">
        <v>0.0199999995529652</v>
      </c>
      <c r="F9202" s="7" t="n">
        <v>0.400000005960464</v>
      </c>
    </row>
    <row r="9203" spans="1:9">
      <c r="A9203" t="s">
        <v>4</v>
      </c>
      <c r="B9203" s="4" t="s">
        <v>5</v>
      </c>
      <c r="C9203" s="4" t="s">
        <v>10</v>
      </c>
      <c r="D9203" s="4" t="s">
        <v>13</v>
      </c>
      <c r="E9203" s="4" t="s">
        <v>22</v>
      </c>
      <c r="F9203" s="4" t="s">
        <v>10</v>
      </c>
    </row>
    <row r="9204" spans="1:9">
      <c r="A9204" t="n">
        <v>72737</v>
      </c>
      <c r="B9204" s="58" t="n">
        <v>59</v>
      </c>
      <c r="C9204" s="7" t="n">
        <v>5708</v>
      </c>
      <c r="D9204" s="7" t="n">
        <v>16</v>
      </c>
      <c r="E9204" s="7" t="n">
        <v>0.150000005960464</v>
      </c>
      <c r="F9204" s="7" t="n">
        <v>0</v>
      </c>
    </row>
    <row r="9205" spans="1:9">
      <c r="A9205" t="s">
        <v>4</v>
      </c>
      <c r="B9205" s="4" t="s">
        <v>5</v>
      </c>
      <c r="C9205" s="4" t="s">
        <v>10</v>
      </c>
    </row>
    <row r="9206" spans="1:9">
      <c r="A9206" t="n">
        <v>72747</v>
      </c>
      <c r="B9206" s="35" t="n">
        <v>16</v>
      </c>
      <c r="C9206" s="7" t="n">
        <v>1300</v>
      </c>
    </row>
    <row r="9207" spans="1:9">
      <c r="A9207" t="s">
        <v>4</v>
      </c>
      <c r="B9207" s="4" t="s">
        <v>5</v>
      </c>
      <c r="C9207" s="4" t="s">
        <v>13</v>
      </c>
      <c r="D9207" s="4" t="s">
        <v>10</v>
      </c>
      <c r="E9207" s="4" t="s">
        <v>6</v>
      </c>
    </row>
    <row r="9208" spans="1:9">
      <c r="A9208" t="n">
        <v>72750</v>
      </c>
      <c r="B9208" s="40" t="n">
        <v>51</v>
      </c>
      <c r="C9208" s="7" t="n">
        <v>4</v>
      </c>
      <c r="D9208" s="7" t="n">
        <v>5708</v>
      </c>
      <c r="E9208" s="7" t="s">
        <v>158</v>
      </c>
    </row>
    <row r="9209" spans="1:9">
      <c r="A9209" t="s">
        <v>4</v>
      </c>
      <c r="B9209" s="4" t="s">
        <v>5</v>
      </c>
      <c r="C9209" s="4" t="s">
        <v>10</v>
      </c>
    </row>
    <row r="9210" spans="1:9">
      <c r="A9210" t="n">
        <v>72763</v>
      </c>
      <c r="B9210" s="35" t="n">
        <v>16</v>
      </c>
      <c r="C9210" s="7" t="n">
        <v>0</v>
      </c>
    </row>
    <row r="9211" spans="1:9">
      <c r="A9211" t="s">
        <v>4</v>
      </c>
      <c r="B9211" s="4" t="s">
        <v>5</v>
      </c>
      <c r="C9211" s="4" t="s">
        <v>10</v>
      </c>
      <c r="D9211" s="4" t="s">
        <v>72</v>
      </c>
      <c r="E9211" s="4" t="s">
        <v>13</v>
      </c>
      <c r="F9211" s="4" t="s">
        <v>13</v>
      </c>
    </row>
    <row r="9212" spans="1:9">
      <c r="A9212" t="n">
        <v>72766</v>
      </c>
      <c r="B9212" s="52" t="n">
        <v>26</v>
      </c>
      <c r="C9212" s="7" t="n">
        <v>5708</v>
      </c>
      <c r="D9212" s="7" t="s">
        <v>593</v>
      </c>
      <c r="E9212" s="7" t="n">
        <v>2</v>
      </c>
      <c r="F9212" s="7" t="n">
        <v>0</v>
      </c>
    </row>
    <row r="9213" spans="1:9">
      <c r="A9213" t="s">
        <v>4</v>
      </c>
      <c r="B9213" s="4" t="s">
        <v>5</v>
      </c>
    </row>
    <row r="9214" spans="1:9">
      <c r="A9214" t="n">
        <v>72792</v>
      </c>
      <c r="B9214" s="53" t="n">
        <v>28</v>
      </c>
    </row>
    <row r="9215" spans="1:9">
      <c r="A9215" t="s">
        <v>4</v>
      </c>
      <c r="B9215" s="4" t="s">
        <v>5</v>
      </c>
      <c r="C9215" s="4" t="s">
        <v>13</v>
      </c>
      <c r="D9215" s="4" t="s">
        <v>22</v>
      </c>
      <c r="E9215" s="4" t="s">
        <v>22</v>
      </c>
      <c r="F9215" s="4" t="s">
        <v>22</v>
      </c>
    </row>
    <row r="9216" spans="1:9">
      <c r="A9216" t="n">
        <v>72793</v>
      </c>
      <c r="B9216" s="25" t="n">
        <v>45</v>
      </c>
      <c r="C9216" s="7" t="n">
        <v>9</v>
      </c>
      <c r="D9216" s="7" t="n">
        <v>0.0599999986588955</v>
      </c>
      <c r="E9216" s="7" t="n">
        <v>0.0599999986588955</v>
      </c>
      <c r="F9216" s="7" t="n">
        <v>0.300000011920929</v>
      </c>
    </row>
    <row r="9217" spans="1:6">
      <c r="A9217" t="s">
        <v>4</v>
      </c>
      <c r="B9217" s="4" t="s">
        <v>5</v>
      </c>
      <c r="C9217" s="4" t="s">
        <v>13</v>
      </c>
      <c r="D9217" s="4" t="s">
        <v>10</v>
      </c>
      <c r="E9217" s="4" t="s">
        <v>6</v>
      </c>
    </row>
    <row r="9218" spans="1:6">
      <c r="A9218" t="n">
        <v>72807</v>
      </c>
      <c r="B9218" s="40" t="n">
        <v>51</v>
      </c>
      <c r="C9218" s="7" t="n">
        <v>4</v>
      </c>
      <c r="D9218" s="7" t="n">
        <v>5708</v>
      </c>
      <c r="E9218" s="7" t="s">
        <v>158</v>
      </c>
    </row>
    <row r="9219" spans="1:6">
      <c r="A9219" t="s">
        <v>4</v>
      </c>
      <c r="B9219" s="4" t="s">
        <v>5</v>
      </c>
      <c r="C9219" s="4" t="s">
        <v>10</v>
      </c>
    </row>
    <row r="9220" spans="1:6">
      <c r="A9220" t="n">
        <v>72820</v>
      </c>
      <c r="B9220" s="35" t="n">
        <v>16</v>
      </c>
      <c r="C9220" s="7" t="n">
        <v>0</v>
      </c>
    </row>
    <row r="9221" spans="1:6">
      <c r="A9221" t="s">
        <v>4</v>
      </c>
      <c r="B9221" s="4" t="s">
        <v>5</v>
      </c>
      <c r="C9221" s="4" t="s">
        <v>10</v>
      </c>
      <c r="D9221" s="4" t="s">
        <v>72</v>
      </c>
      <c r="E9221" s="4" t="s">
        <v>13</v>
      </c>
      <c r="F9221" s="4" t="s">
        <v>13</v>
      </c>
    </row>
    <row r="9222" spans="1:6">
      <c r="A9222" t="n">
        <v>72823</v>
      </c>
      <c r="B9222" s="52" t="n">
        <v>26</v>
      </c>
      <c r="C9222" s="7" t="n">
        <v>5708</v>
      </c>
      <c r="D9222" s="7" t="s">
        <v>594</v>
      </c>
      <c r="E9222" s="7" t="n">
        <v>2</v>
      </c>
      <c r="F9222" s="7" t="n">
        <v>0</v>
      </c>
    </row>
    <row r="9223" spans="1:6">
      <c r="A9223" t="s">
        <v>4</v>
      </c>
      <c r="B9223" s="4" t="s">
        <v>5</v>
      </c>
    </row>
    <row r="9224" spans="1:6">
      <c r="A9224" t="n">
        <v>72862</v>
      </c>
      <c r="B9224" s="53" t="n">
        <v>28</v>
      </c>
    </row>
    <row r="9225" spans="1:6">
      <c r="A9225" t="s">
        <v>4</v>
      </c>
      <c r="B9225" s="4" t="s">
        <v>5</v>
      </c>
      <c r="C9225" s="4" t="s">
        <v>10</v>
      </c>
      <c r="D9225" s="4" t="s">
        <v>13</v>
      </c>
      <c r="E9225" s="4" t="s">
        <v>22</v>
      </c>
      <c r="F9225" s="4" t="s">
        <v>10</v>
      </c>
    </row>
    <row r="9226" spans="1:6">
      <c r="A9226" t="n">
        <v>72863</v>
      </c>
      <c r="B9226" s="58" t="n">
        <v>59</v>
      </c>
      <c r="C9226" s="7" t="n">
        <v>5709</v>
      </c>
      <c r="D9226" s="7" t="n">
        <v>5</v>
      </c>
      <c r="E9226" s="7" t="n">
        <v>0.150000005960464</v>
      </c>
      <c r="F9226" s="7" t="n">
        <v>0</v>
      </c>
    </row>
    <row r="9227" spans="1:6">
      <c r="A9227" t="s">
        <v>4</v>
      </c>
      <c r="B9227" s="4" t="s">
        <v>5</v>
      </c>
      <c r="C9227" s="4" t="s">
        <v>10</v>
      </c>
    </row>
    <row r="9228" spans="1:6">
      <c r="A9228" t="n">
        <v>72873</v>
      </c>
      <c r="B9228" s="35" t="n">
        <v>16</v>
      </c>
      <c r="C9228" s="7" t="n">
        <v>1300</v>
      </c>
    </row>
    <row r="9229" spans="1:6">
      <c r="A9229" t="s">
        <v>4</v>
      </c>
      <c r="B9229" s="4" t="s">
        <v>5</v>
      </c>
      <c r="C9229" s="4" t="s">
        <v>10</v>
      </c>
      <c r="D9229" s="4" t="s">
        <v>13</v>
      </c>
      <c r="E9229" s="4" t="s">
        <v>22</v>
      </c>
      <c r="F9229" s="4" t="s">
        <v>10</v>
      </c>
    </row>
    <row r="9230" spans="1:6">
      <c r="A9230" t="n">
        <v>72876</v>
      </c>
      <c r="B9230" s="58" t="n">
        <v>59</v>
      </c>
      <c r="C9230" s="7" t="n">
        <v>5709</v>
      </c>
      <c r="D9230" s="7" t="n">
        <v>255</v>
      </c>
      <c r="E9230" s="7" t="n">
        <v>0</v>
      </c>
      <c r="F9230" s="7" t="n">
        <v>0</v>
      </c>
    </row>
    <row r="9231" spans="1:6">
      <c r="A9231" t="s">
        <v>4</v>
      </c>
      <c r="B9231" s="4" t="s">
        <v>5</v>
      </c>
      <c r="C9231" s="4" t="s">
        <v>13</v>
      </c>
      <c r="D9231" s="4" t="s">
        <v>10</v>
      </c>
      <c r="E9231" s="4" t="s">
        <v>6</v>
      </c>
    </row>
    <row r="9232" spans="1:6">
      <c r="A9232" t="n">
        <v>72886</v>
      </c>
      <c r="B9232" s="40" t="n">
        <v>51</v>
      </c>
      <c r="C9232" s="7" t="n">
        <v>4</v>
      </c>
      <c r="D9232" s="7" t="n">
        <v>5709</v>
      </c>
      <c r="E9232" s="7" t="s">
        <v>595</v>
      </c>
    </row>
    <row r="9233" spans="1:6">
      <c r="A9233" t="s">
        <v>4</v>
      </c>
      <c r="B9233" s="4" t="s">
        <v>5</v>
      </c>
      <c r="C9233" s="4" t="s">
        <v>10</v>
      </c>
    </row>
    <row r="9234" spans="1:6">
      <c r="A9234" t="n">
        <v>72900</v>
      </c>
      <c r="B9234" s="35" t="n">
        <v>16</v>
      </c>
      <c r="C9234" s="7" t="n">
        <v>0</v>
      </c>
    </row>
    <row r="9235" spans="1:6">
      <c r="A9235" t="s">
        <v>4</v>
      </c>
      <c r="B9235" s="4" t="s">
        <v>5</v>
      </c>
      <c r="C9235" s="4" t="s">
        <v>10</v>
      </c>
      <c r="D9235" s="4" t="s">
        <v>72</v>
      </c>
      <c r="E9235" s="4" t="s">
        <v>13</v>
      </c>
      <c r="F9235" s="4" t="s">
        <v>13</v>
      </c>
    </row>
    <row r="9236" spans="1:6">
      <c r="A9236" t="n">
        <v>72903</v>
      </c>
      <c r="B9236" s="52" t="n">
        <v>26</v>
      </c>
      <c r="C9236" s="7" t="n">
        <v>5709</v>
      </c>
      <c r="D9236" s="7" t="s">
        <v>596</v>
      </c>
      <c r="E9236" s="7" t="n">
        <v>2</v>
      </c>
      <c r="F9236" s="7" t="n">
        <v>0</v>
      </c>
    </row>
    <row r="9237" spans="1:6">
      <c r="A9237" t="s">
        <v>4</v>
      </c>
      <c r="B9237" s="4" t="s">
        <v>5</v>
      </c>
    </row>
    <row r="9238" spans="1:6">
      <c r="A9238" t="n">
        <v>72929</v>
      </c>
      <c r="B9238" s="53" t="n">
        <v>28</v>
      </c>
    </row>
    <row r="9239" spans="1:6">
      <c r="A9239" t="s">
        <v>4</v>
      </c>
      <c r="B9239" s="4" t="s">
        <v>5</v>
      </c>
      <c r="C9239" s="4" t="s">
        <v>10</v>
      </c>
    </row>
    <row r="9240" spans="1:6">
      <c r="A9240" t="n">
        <v>72930</v>
      </c>
      <c r="B9240" s="12" t="n">
        <v>12</v>
      </c>
      <c r="C9240" s="7" t="n">
        <v>8657</v>
      </c>
    </row>
    <row r="9241" spans="1:6">
      <c r="A9241" t="s">
        <v>4</v>
      </c>
      <c r="B9241" s="4" t="s">
        <v>5</v>
      </c>
    </row>
    <row r="9242" spans="1:6">
      <c r="A9242" t="n">
        <v>72933</v>
      </c>
      <c r="B9242" s="5" t="n">
        <v>1</v>
      </c>
    </row>
    <row r="9243" spans="1:6" s="3" customFormat="1" customHeight="0">
      <c r="A9243" s="3" t="s">
        <v>2</v>
      </c>
      <c r="B9243" s="3" t="s">
        <v>597</v>
      </c>
    </row>
    <row r="9244" spans="1:6">
      <c r="A9244" t="s">
        <v>4</v>
      </c>
      <c r="B9244" s="4" t="s">
        <v>5</v>
      </c>
      <c r="C9244" s="4" t="s">
        <v>13</v>
      </c>
      <c r="D9244" s="4" t="s">
        <v>10</v>
      </c>
      <c r="E9244" s="4" t="s">
        <v>13</v>
      </c>
      <c r="F9244" s="4" t="s">
        <v>13</v>
      </c>
      <c r="G9244" s="4" t="s">
        <v>13</v>
      </c>
      <c r="H9244" s="4" t="s">
        <v>10</v>
      </c>
      <c r="I9244" s="4" t="s">
        <v>20</v>
      </c>
      <c r="J9244" s="4" t="s">
        <v>10</v>
      </c>
      <c r="K9244" s="4" t="s">
        <v>20</v>
      </c>
      <c r="L9244" s="4" t="s">
        <v>10</v>
      </c>
      <c r="M9244" s="4" t="s">
        <v>20</v>
      </c>
      <c r="N9244" s="4" t="s">
        <v>20</v>
      </c>
    </row>
    <row r="9245" spans="1:6">
      <c r="A9245" t="n">
        <v>72936</v>
      </c>
      <c r="B9245" s="47" t="n">
        <v>6</v>
      </c>
      <c r="C9245" s="7" t="n">
        <v>33</v>
      </c>
      <c r="D9245" s="7" t="n">
        <v>65534</v>
      </c>
      <c r="E9245" s="7" t="n">
        <v>9</v>
      </c>
      <c r="F9245" s="7" t="n">
        <v>1</v>
      </c>
      <c r="G9245" s="7" t="n">
        <v>3</v>
      </c>
      <c r="H9245" s="7" t="n">
        <v>2</v>
      </c>
      <c r="I9245" s="11" t="n">
        <f t="normal" ca="1">A9247</f>
        <v>0</v>
      </c>
      <c r="J9245" s="7" t="n">
        <v>3</v>
      </c>
      <c r="K9245" s="11" t="n">
        <f t="normal" ca="1">A9257</f>
        <v>0</v>
      </c>
      <c r="L9245" s="7" t="n">
        <v>11</v>
      </c>
      <c r="M9245" s="11" t="n">
        <f t="normal" ca="1">A9265</f>
        <v>0</v>
      </c>
      <c r="N9245" s="11" t="n">
        <f t="normal" ca="1">A9275</f>
        <v>0</v>
      </c>
    </row>
    <row r="9246" spans="1:6">
      <c r="A9246" t="s">
        <v>4</v>
      </c>
      <c r="B9246" s="4" t="s">
        <v>5</v>
      </c>
      <c r="C9246" s="4" t="s">
        <v>10</v>
      </c>
      <c r="D9246" s="4" t="s">
        <v>22</v>
      </c>
      <c r="E9246" s="4" t="s">
        <v>22</v>
      </c>
      <c r="F9246" s="4" t="s">
        <v>22</v>
      </c>
      <c r="G9246" s="4" t="s">
        <v>22</v>
      </c>
    </row>
    <row r="9247" spans="1:6">
      <c r="A9247" t="n">
        <v>72965</v>
      </c>
      <c r="B9247" s="24" t="n">
        <v>46</v>
      </c>
      <c r="C9247" s="7" t="n">
        <v>65534</v>
      </c>
      <c r="D9247" s="7" t="n">
        <v>-23.7399997711182</v>
      </c>
      <c r="E9247" s="7" t="n">
        <v>0</v>
      </c>
      <c r="F9247" s="7" t="n">
        <v>-21.0799999237061</v>
      </c>
      <c r="G9247" s="7" t="n">
        <v>253.800003051758</v>
      </c>
    </row>
    <row r="9248" spans="1:6">
      <c r="A9248" t="s">
        <v>4</v>
      </c>
      <c r="B9248" s="4" t="s">
        <v>5</v>
      </c>
      <c r="C9248" s="4" t="s">
        <v>13</v>
      </c>
      <c r="D9248" s="4" t="s">
        <v>10</v>
      </c>
      <c r="E9248" s="4" t="s">
        <v>13</v>
      </c>
      <c r="F9248" s="4" t="s">
        <v>6</v>
      </c>
      <c r="G9248" s="4" t="s">
        <v>6</v>
      </c>
      <c r="H9248" s="4" t="s">
        <v>6</v>
      </c>
      <c r="I9248" s="4" t="s">
        <v>6</v>
      </c>
      <c r="J9248" s="4" t="s">
        <v>6</v>
      </c>
      <c r="K9248" s="4" t="s">
        <v>6</v>
      </c>
      <c r="L9248" s="4" t="s">
        <v>6</v>
      </c>
      <c r="M9248" s="4" t="s">
        <v>6</v>
      </c>
      <c r="N9248" s="4" t="s">
        <v>6</v>
      </c>
      <c r="O9248" s="4" t="s">
        <v>6</v>
      </c>
      <c r="P9248" s="4" t="s">
        <v>6</v>
      </c>
      <c r="Q9248" s="4" t="s">
        <v>6</v>
      </c>
      <c r="R9248" s="4" t="s">
        <v>6</v>
      </c>
      <c r="S9248" s="4" t="s">
        <v>6</v>
      </c>
      <c r="T9248" s="4" t="s">
        <v>6</v>
      </c>
      <c r="U9248" s="4" t="s">
        <v>6</v>
      </c>
    </row>
    <row r="9249" spans="1:21">
      <c r="A9249" t="n">
        <v>72984</v>
      </c>
      <c r="B9249" s="38" t="n">
        <v>36</v>
      </c>
      <c r="C9249" s="7" t="n">
        <v>8</v>
      </c>
      <c r="D9249" s="7" t="n">
        <v>65534</v>
      </c>
      <c r="E9249" s="7" t="n">
        <v>0</v>
      </c>
      <c r="F9249" s="7" t="s">
        <v>191</v>
      </c>
      <c r="G9249" s="7" t="s">
        <v>12</v>
      </c>
      <c r="H9249" s="7" t="s">
        <v>12</v>
      </c>
      <c r="I9249" s="7" t="s">
        <v>12</v>
      </c>
      <c r="J9249" s="7" t="s">
        <v>12</v>
      </c>
      <c r="K9249" s="7" t="s">
        <v>12</v>
      </c>
      <c r="L9249" s="7" t="s">
        <v>12</v>
      </c>
      <c r="M9249" s="7" t="s">
        <v>12</v>
      </c>
      <c r="N9249" s="7" t="s">
        <v>12</v>
      </c>
      <c r="O9249" s="7" t="s">
        <v>12</v>
      </c>
      <c r="P9249" s="7" t="s">
        <v>12</v>
      </c>
      <c r="Q9249" s="7" t="s">
        <v>12</v>
      </c>
      <c r="R9249" s="7" t="s">
        <v>12</v>
      </c>
      <c r="S9249" s="7" t="s">
        <v>12</v>
      </c>
      <c r="T9249" s="7" t="s">
        <v>12</v>
      </c>
      <c r="U9249" s="7" t="s">
        <v>12</v>
      </c>
    </row>
    <row r="9250" spans="1:21">
      <c r="A9250" t="s">
        <v>4</v>
      </c>
      <c r="B9250" s="4" t="s">
        <v>5</v>
      </c>
      <c r="C9250" s="4" t="s">
        <v>10</v>
      </c>
      <c r="D9250" s="4" t="s">
        <v>13</v>
      </c>
      <c r="E9250" s="4" t="s">
        <v>6</v>
      </c>
      <c r="F9250" s="4" t="s">
        <v>22</v>
      </c>
      <c r="G9250" s="4" t="s">
        <v>22</v>
      </c>
      <c r="H9250" s="4" t="s">
        <v>22</v>
      </c>
    </row>
    <row r="9251" spans="1:21">
      <c r="A9251" t="n">
        <v>73017</v>
      </c>
      <c r="B9251" s="39" t="n">
        <v>48</v>
      </c>
      <c r="C9251" s="7" t="n">
        <v>65534</v>
      </c>
      <c r="D9251" s="7" t="n">
        <v>0</v>
      </c>
      <c r="E9251" s="7" t="s">
        <v>191</v>
      </c>
      <c r="F9251" s="7" t="n">
        <v>0</v>
      </c>
      <c r="G9251" s="7" t="n">
        <v>1</v>
      </c>
      <c r="H9251" s="7" t="n">
        <v>1.40129846432482e-45</v>
      </c>
    </row>
    <row r="9252" spans="1:21">
      <c r="A9252" t="s">
        <v>4</v>
      </c>
      <c r="B9252" s="4" t="s">
        <v>5</v>
      </c>
      <c r="C9252" s="4" t="s">
        <v>10</v>
      </c>
      <c r="D9252" s="4" t="s">
        <v>9</v>
      </c>
    </row>
    <row r="9253" spans="1:21">
      <c r="A9253" t="n">
        <v>73046</v>
      </c>
      <c r="B9253" s="41" t="n">
        <v>43</v>
      </c>
      <c r="C9253" s="7" t="n">
        <v>65534</v>
      </c>
      <c r="D9253" s="7" t="n">
        <v>64</v>
      </c>
    </row>
    <row r="9254" spans="1:21">
      <c r="A9254" t="s">
        <v>4</v>
      </c>
      <c r="B9254" s="4" t="s">
        <v>5</v>
      </c>
      <c r="C9254" s="4" t="s">
        <v>20</v>
      </c>
    </row>
    <row r="9255" spans="1:21">
      <c r="A9255" t="n">
        <v>73053</v>
      </c>
      <c r="B9255" s="17" t="n">
        <v>3</v>
      </c>
      <c r="C9255" s="11" t="n">
        <f t="normal" ca="1">A9275</f>
        <v>0</v>
      </c>
    </row>
    <row r="9256" spans="1:21">
      <c r="A9256" t="s">
        <v>4</v>
      </c>
      <c r="B9256" s="4" t="s">
        <v>5</v>
      </c>
      <c r="C9256" s="4" t="s">
        <v>10</v>
      </c>
      <c r="D9256" s="4" t="s">
        <v>22</v>
      </c>
      <c r="E9256" s="4" t="s">
        <v>22</v>
      </c>
      <c r="F9256" s="4" t="s">
        <v>22</v>
      </c>
      <c r="G9256" s="4" t="s">
        <v>22</v>
      </c>
    </row>
    <row r="9257" spans="1:21">
      <c r="A9257" t="n">
        <v>73058</v>
      </c>
      <c r="B9257" s="24" t="n">
        <v>46</v>
      </c>
      <c r="C9257" s="7" t="n">
        <v>65534</v>
      </c>
      <c r="D9257" s="7" t="n">
        <v>-20.7199993133545</v>
      </c>
      <c r="E9257" s="7" t="n">
        <v>0</v>
      </c>
      <c r="F9257" s="7" t="n">
        <v>2.17000007629395</v>
      </c>
      <c r="G9257" s="7" t="n">
        <v>319.899993896484</v>
      </c>
    </row>
    <row r="9258" spans="1:21">
      <c r="A9258" t="s">
        <v>4</v>
      </c>
      <c r="B9258" s="4" t="s">
        <v>5</v>
      </c>
      <c r="C9258" s="4" t="s">
        <v>10</v>
      </c>
    </row>
    <row r="9259" spans="1:21">
      <c r="A9259" t="n">
        <v>73077</v>
      </c>
      <c r="B9259" s="35" t="n">
        <v>16</v>
      </c>
      <c r="C9259" s="7" t="n">
        <v>0</v>
      </c>
    </row>
    <row r="9260" spans="1:21">
      <c r="A9260" t="s">
        <v>4</v>
      </c>
      <c r="B9260" s="4" t="s">
        <v>5</v>
      </c>
      <c r="C9260" s="4" t="s">
        <v>10</v>
      </c>
      <c r="D9260" s="4" t="s">
        <v>22</v>
      </c>
      <c r="E9260" s="4" t="s">
        <v>22</v>
      </c>
      <c r="F9260" s="4" t="s">
        <v>22</v>
      </c>
      <c r="G9260" s="4" t="s">
        <v>10</v>
      </c>
      <c r="H9260" s="4" t="s">
        <v>10</v>
      </c>
    </row>
    <row r="9261" spans="1:21">
      <c r="A9261" t="n">
        <v>73080</v>
      </c>
      <c r="B9261" s="56" t="n">
        <v>60</v>
      </c>
      <c r="C9261" s="7" t="n">
        <v>65534</v>
      </c>
      <c r="D9261" s="7" t="n">
        <v>0</v>
      </c>
      <c r="E9261" s="7" t="n">
        <v>20</v>
      </c>
      <c r="F9261" s="7" t="n">
        <v>0</v>
      </c>
      <c r="G9261" s="7" t="n">
        <v>0</v>
      </c>
      <c r="H9261" s="7" t="n">
        <v>0</v>
      </c>
    </row>
    <row r="9262" spans="1:21">
      <c r="A9262" t="s">
        <v>4</v>
      </c>
      <c r="B9262" s="4" t="s">
        <v>5</v>
      </c>
      <c r="C9262" s="4" t="s">
        <v>20</v>
      </c>
    </row>
    <row r="9263" spans="1:21">
      <c r="A9263" t="n">
        <v>73099</v>
      </c>
      <c r="B9263" s="17" t="n">
        <v>3</v>
      </c>
      <c r="C9263" s="11" t="n">
        <f t="normal" ca="1">A9275</f>
        <v>0</v>
      </c>
    </row>
    <row r="9264" spans="1:21">
      <c r="A9264" t="s">
        <v>4</v>
      </c>
      <c r="B9264" s="4" t="s">
        <v>5</v>
      </c>
      <c r="C9264" s="4" t="s">
        <v>10</v>
      </c>
      <c r="D9264" s="4" t="s">
        <v>22</v>
      </c>
      <c r="E9264" s="4" t="s">
        <v>22</v>
      </c>
      <c r="F9264" s="4" t="s">
        <v>22</v>
      </c>
      <c r="G9264" s="4" t="s">
        <v>22</v>
      </c>
    </row>
    <row r="9265" spans="1:21">
      <c r="A9265" t="n">
        <v>73104</v>
      </c>
      <c r="B9265" s="24" t="n">
        <v>46</v>
      </c>
      <c r="C9265" s="7" t="n">
        <v>65534</v>
      </c>
      <c r="D9265" s="7" t="n">
        <v>3.47000002861023</v>
      </c>
      <c r="E9265" s="7" t="n">
        <v>0</v>
      </c>
      <c r="F9265" s="7" t="n">
        <v>-12.9399995803833</v>
      </c>
      <c r="G9265" s="7" t="n">
        <v>15.3999996185303</v>
      </c>
    </row>
    <row r="9266" spans="1:21">
      <c r="A9266" t="s">
        <v>4</v>
      </c>
      <c r="B9266" s="4" t="s">
        <v>5</v>
      </c>
      <c r="C9266" s="4" t="s">
        <v>13</v>
      </c>
      <c r="D9266" s="4" t="s">
        <v>10</v>
      </c>
      <c r="E9266" s="4" t="s">
        <v>13</v>
      </c>
      <c r="F9266" s="4" t="s">
        <v>6</v>
      </c>
      <c r="G9266" s="4" t="s">
        <v>6</v>
      </c>
      <c r="H9266" s="4" t="s">
        <v>6</v>
      </c>
      <c r="I9266" s="4" t="s">
        <v>6</v>
      </c>
      <c r="J9266" s="4" t="s">
        <v>6</v>
      </c>
      <c r="K9266" s="4" t="s">
        <v>6</v>
      </c>
      <c r="L9266" s="4" t="s">
        <v>6</v>
      </c>
      <c r="M9266" s="4" t="s">
        <v>6</v>
      </c>
      <c r="N9266" s="4" t="s">
        <v>6</v>
      </c>
      <c r="O9266" s="4" t="s">
        <v>6</v>
      </c>
      <c r="P9266" s="4" t="s">
        <v>6</v>
      </c>
      <c r="Q9266" s="4" t="s">
        <v>6</v>
      </c>
      <c r="R9266" s="4" t="s">
        <v>6</v>
      </c>
      <c r="S9266" s="4" t="s">
        <v>6</v>
      </c>
      <c r="T9266" s="4" t="s">
        <v>6</v>
      </c>
      <c r="U9266" s="4" t="s">
        <v>6</v>
      </c>
    </row>
    <row r="9267" spans="1:21">
      <c r="A9267" t="n">
        <v>73123</v>
      </c>
      <c r="B9267" s="38" t="n">
        <v>36</v>
      </c>
      <c r="C9267" s="7" t="n">
        <v>8</v>
      </c>
      <c r="D9267" s="7" t="n">
        <v>65534</v>
      </c>
      <c r="E9267" s="7" t="n">
        <v>0</v>
      </c>
      <c r="F9267" s="7" t="s">
        <v>191</v>
      </c>
      <c r="G9267" s="7" t="s">
        <v>12</v>
      </c>
      <c r="H9267" s="7" t="s">
        <v>12</v>
      </c>
      <c r="I9267" s="7" t="s">
        <v>12</v>
      </c>
      <c r="J9267" s="7" t="s">
        <v>12</v>
      </c>
      <c r="K9267" s="7" t="s">
        <v>12</v>
      </c>
      <c r="L9267" s="7" t="s">
        <v>12</v>
      </c>
      <c r="M9267" s="7" t="s">
        <v>12</v>
      </c>
      <c r="N9267" s="7" t="s">
        <v>12</v>
      </c>
      <c r="O9267" s="7" t="s">
        <v>12</v>
      </c>
      <c r="P9267" s="7" t="s">
        <v>12</v>
      </c>
      <c r="Q9267" s="7" t="s">
        <v>12</v>
      </c>
      <c r="R9267" s="7" t="s">
        <v>12</v>
      </c>
      <c r="S9267" s="7" t="s">
        <v>12</v>
      </c>
      <c r="T9267" s="7" t="s">
        <v>12</v>
      </c>
      <c r="U9267" s="7" t="s">
        <v>12</v>
      </c>
    </row>
    <row r="9268" spans="1:21">
      <c r="A9268" t="s">
        <v>4</v>
      </c>
      <c r="B9268" s="4" t="s">
        <v>5</v>
      </c>
      <c r="C9268" s="4" t="s">
        <v>10</v>
      </c>
      <c r="D9268" s="4" t="s">
        <v>13</v>
      </c>
      <c r="E9268" s="4" t="s">
        <v>6</v>
      </c>
      <c r="F9268" s="4" t="s">
        <v>22</v>
      </c>
      <c r="G9268" s="4" t="s">
        <v>22</v>
      </c>
      <c r="H9268" s="4" t="s">
        <v>22</v>
      </c>
    </row>
    <row r="9269" spans="1:21">
      <c r="A9269" t="n">
        <v>73156</v>
      </c>
      <c r="B9269" s="39" t="n">
        <v>48</v>
      </c>
      <c r="C9269" s="7" t="n">
        <v>65534</v>
      </c>
      <c r="D9269" s="7" t="n">
        <v>0</v>
      </c>
      <c r="E9269" s="7" t="s">
        <v>191</v>
      </c>
      <c r="F9269" s="7" t="n">
        <v>0</v>
      </c>
      <c r="G9269" s="7" t="n">
        <v>1</v>
      </c>
      <c r="H9269" s="7" t="n">
        <v>1.40129846432482e-45</v>
      </c>
    </row>
    <row r="9270" spans="1:21">
      <c r="A9270" t="s">
        <v>4</v>
      </c>
      <c r="B9270" s="4" t="s">
        <v>5</v>
      </c>
      <c r="C9270" s="4" t="s">
        <v>10</v>
      </c>
      <c r="D9270" s="4" t="s">
        <v>9</v>
      </c>
    </row>
    <row r="9271" spans="1:21">
      <c r="A9271" t="n">
        <v>73185</v>
      </c>
      <c r="B9271" s="41" t="n">
        <v>43</v>
      </c>
      <c r="C9271" s="7" t="n">
        <v>65534</v>
      </c>
      <c r="D9271" s="7" t="n">
        <v>64</v>
      </c>
    </row>
    <row r="9272" spans="1:21">
      <c r="A9272" t="s">
        <v>4</v>
      </c>
      <c r="B9272" s="4" t="s">
        <v>5</v>
      </c>
      <c r="C9272" s="4" t="s">
        <v>20</v>
      </c>
    </row>
    <row r="9273" spans="1:21">
      <c r="A9273" t="n">
        <v>73192</v>
      </c>
      <c r="B9273" s="17" t="n">
        <v>3</v>
      </c>
      <c r="C9273" s="11" t="n">
        <f t="normal" ca="1">A9275</f>
        <v>0</v>
      </c>
    </row>
    <row r="9274" spans="1:21">
      <c r="A9274" t="s">
        <v>4</v>
      </c>
      <c r="B9274" s="4" t="s">
        <v>5</v>
      </c>
    </row>
    <row r="9275" spans="1:21">
      <c r="A9275" t="n">
        <v>73197</v>
      </c>
      <c r="B9275" s="5" t="n">
        <v>1</v>
      </c>
    </row>
    <row r="9276" spans="1:21" s="3" customFormat="1" customHeight="0">
      <c r="A9276" s="3" t="s">
        <v>2</v>
      </c>
      <c r="B9276" s="3" t="s">
        <v>598</v>
      </c>
    </row>
    <row r="9277" spans="1:21">
      <c r="A9277" t="s">
        <v>4</v>
      </c>
      <c r="B9277" s="4" t="s">
        <v>5</v>
      </c>
      <c r="C9277" s="4" t="s">
        <v>13</v>
      </c>
      <c r="D9277" s="4" t="s">
        <v>10</v>
      </c>
      <c r="E9277" s="4" t="s">
        <v>13</v>
      </c>
      <c r="F9277" s="4" t="s">
        <v>20</v>
      </c>
    </row>
    <row r="9278" spans="1:21">
      <c r="A9278" t="n">
        <v>73200</v>
      </c>
      <c r="B9278" s="10" t="n">
        <v>5</v>
      </c>
      <c r="C9278" s="7" t="n">
        <v>30</v>
      </c>
      <c r="D9278" s="7" t="n">
        <v>9724</v>
      </c>
      <c r="E9278" s="7" t="n">
        <v>1</v>
      </c>
      <c r="F9278" s="11" t="n">
        <f t="normal" ca="1">A9302</f>
        <v>0</v>
      </c>
    </row>
    <row r="9279" spans="1:21">
      <c r="A9279" t="s">
        <v>4</v>
      </c>
      <c r="B9279" s="4" t="s">
        <v>5</v>
      </c>
      <c r="C9279" s="4" t="s">
        <v>13</v>
      </c>
      <c r="D9279" s="4" t="s">
        <v>10</v>
      </c>
      <c r="E9279" s="4" t="s">
        <v>13</v>
      </c>
      <c r="F9279" s="4" t="s">
        <v>13</v>
      </c>
      <c r="G9279" s="4" t="s">
        <v>20</v>
      </c>
    </row>
    <row r="9280" spans="1:21">
      <c r="A9280" t="n">
        <v>73209</v>
      </c>
      <c r="B9280" s="10" t="n">
        <v>5</v>
      </c>
      <c r="C9280" s="7" t="n">
        <v>30</v>
      </c>
      <c r="D9280" s="7" t="n">
        <v>8</v>
      </c>
      <c r="E9280" s="7" t="n">
        <v>8</v>
      </c>
      <c r="F9280" s="7" t="n">
        <v>1</v>
      </c>
      <c r="G9280" s="11" t="n">
        <f t="normal" ca="1">A9286</f>
        <v>0</v>
      </c>
    </row>
    <row r="9281" spans="1:21">
      <c r="A9281" t="s">
        <v>4</v>
      </c>
      <c r="B9281" s="4" t="s">
        <v>5</v>
      </c>
      <c r="C9281" s="4" t="s">
        <v>13</v>
      </c>
      <c r="D9281" s="4" t="s">
        <v>6</v>
      </c>
    </row>
    <row r="9282" spans="1:21">
      <c r="A9282" t="n">
        <v>73219</v>
      </c>
      <c r="B9282" s="8" t="n">
        <v>2</v>
      </c>
      <c r="C9282" s="7" t="n">
        <v>11</v>
      </c>
      <c r="D9282" s="7" t="s">
        <v>474</v>
      </c>
    </row>
    <row r="9283" spans="1:21">
      <c r="A9283" t="s">
        <v>4</v>
      </c>
      <c r="B9283" s="4" t="s">
        <v>5</v>
      </c>
      <c r="C9283" s="4" t="s">
        <v>20</v>
      </c>
    </row>
    <row r="9284" spans="1:21">
      <c r="A9284" t="n">
        <v>73248</v>
      </c>
      <c r="B9284" s="17" t="n">
        <v>3</v>
      </c>
      <c r="C9284" s="11" t="n">
        <f t="normal" ca="1">A9300</f>
        <v>0</v>
      </c>
    </row>
    <row r="9285" spans="1:21">
      <c r="A9285" t="s">
        <v>4</v>
      </c>
      <c r="B9285" s="4" t="s">
        <v>5</v>
      </c>
      <c r="C9285" s="4" t="s">
        <v>10</v>
      </c>
      <c r="D9285" s="4" t="s">
        <v>13</v>
      </c>
      <c r="E9285" s="4" t="s">
        <v>13</v>
      </c>
      <c r="F9285" s="4" t="s">
        <v>6</v>
      </c>
    </row>
    <row r="9286" spans="1:21">
      <c r="A9286" t="n">
        <v>73253</v>
      </c>
      <c r="B9286" s="22" t="n">
        <v>20</v>
      </c>
      <c r="C9286" s="7" t="n">
        <v>65534</v>
      </c>
      <c r="D9286" s="7" t="n">
        <v>3</v>
      </c>
      <c r="E9286" s="7" t="n">
        <v>10</v>
      </c>
      <c r="F9286" s="7" t="s">
        <v>201</v>
      </c>
    </row>
    <row r="9287" spans="1:21">
      <c r="A9287" t="s">
        <v>4</v>
      </c>
      <c r="B9287" s="4" t="s">
        <v>5</v>
      </c>
      <c r="C9287" s="4" t="s">
        <v>10</v>
      </c>
    </row>
    <row r="9288" spans="1:21">
      <c r="A9288" t="n">
        <v>73274</v>
      </c>
      <c r="B9288" s="35" t="n">
        <v>16</v>
      </c>
      <c r="C9288" s="7" t="n">
        <v>0</v>
      </c>
    </row>
    <row r="9289" spans="1:21">
      <c r="A9289" t="s">
        <v>4</v>
      </c>
      <c r="B9289" s="4" t="s">
        <v>5</v>
      </c>
      <c r="C9289" s="4" t="s">
        <v>13</v>
      </c>
      <c r="D9289" s="4" t="s">
        <v>10</v>
      </c>
    </row>
    <row r="9290" spans="1:21">
      <c r="A9290" t="n">
        <v>73277</v>
      </c>
      <c r="B9290" s="27" t="n">
        <v>22</v>
      </c>
      <c r="C9290" s="7" t="n">
        <v>10</v>
      </c>
      <c r="D9290" s="7" t="n">
        <v>0</v>
      </c>
    </row>
    <row r="9291" spans="1:21">
      <c r="A9291" t="s">
        <v>4</v>
      </c>
      <c r="B9291" s="4" t="s">
        <v>5</v>
      </c>
      <c r="C9291" s="4" t="s">
        <v>13</v>
      </c>
      <c r="D9291" s="4" t="s">
        <v>10</v>
      </c>
      <c r="E9291" s="4" t="s">
        <v>6</v>
      </c>
    </row>
    <row r="9292" spans="1:21">
      <c r="A9292" t="n">
        <v>73281</v>
      </c>
      <c r="B9292" s="40" t="n">
        <v>51</v>
      </c>
      <c r="C9292" s="7" t="n">
        <v>4</v>
      </c>
      <c r="D9292" s="7" t="n">
        <v>65534</v>
      </c>
      <c r="E9292" s="7" t="s">
        <v>158</v>
      </c>
    </row>
    <row r="9293" spans="1:21">
      <c r="A9293" t="s">
        <v>4</v>
      </c>
      <c r="B9293" s="4" t="s">
        <v>5</v>
      </c>
      <c r="C9293" s="4" t="s">
        <v>10</v>
      </c>
    </row>
    <row r="9294" spans="1:21">
      <c r="A9294" t="n">
        <v>73294</v>
      </c>
      <c r="B9294" s="35" t="n">
        <v>16</v>
      </c>
      <c r="C9294" s="7" t="n">
        <v>0</v>
      </c>
    </row>
    <row r="9295" spans="1:21">
      <c r="A9295" t="s">
        <v>4</v>
      </c>
      <c r="B9295" s="4" t="s">
        <v>5</v>
      </c>
      <c r="C9295" s="4" t="s">
        <v>10</v>
      </c>
      <c r="D9295" s="4" t="s">
        <v>72</v>
      </c>
      <c r="E9295" s="4" t="s">
        <v>13</v>
      </c>
      <c r="F9295" s="4" t="s">
        <v>13</v>
      </c>
      <c r="G9295" s="4" t="s">
        <v>72</v>
      </c>
      <c r="H9295" s="4" t="s">
        <v>13</v>
      </c>
      <c r="I9295" s="4" t="s">
        <v>13</v>
      </c>
    </row>
    <row r="9296" spans="1:21">
      <c r="A9296" t="n">
        <v>73297</v>
      </c>
      <c r="B9296" s="52" t="n">
        <v>26</v>
      </c>
      <c r="C9296" s="7" t="n">
        <v>65534</v>
      </c>
      <c r="D9296" s="7" t="s">
        <v>599</v>
      </c>
      <c r="E9296" s="7" t="n">
        <v>2</v>
      </c>
      <c r="F9296" s="7" t="n">
        <v>3</v>
      </c>
      <c r="G9296" s="7" t="s">
        <v>600</v>
      </c>
      <c r="H9296" s="7" t="n">
        <v>2</v>
      </c>
      <c r="I9296" s="7" t="n">
        <v>0</v>
      </c>
    </row>
    <row r="9297" spans="1:9">
      <c r="A9297" t="s">
        <v>4</v>
      </c>
      <c r="B9297" s="4" t="s">
        <v>5</v>
      </c>
    </row>
    <row r="9298" spans="1:9">
      <c r="A9298" t="n">
        <v>73515</v>
      </c>
      <c r="B9298" s="53" t="n">
        <v>28</v>
      </c>
    </row>
    <row r="9299" spans="1:9">
      <c r="A9299" t="s">
        <v>4</v>
      </c>
      <c r="B9299" s="4" t="s">
        <v>5</v>
      </c>
      <c r="C9299" s="4" t="s">
        <v>20</v>
      </c>
    </row>
    <row r="9300" spans="1:9">
      <c r="A9300" t="n">
        <v>73516</v>
      </c>
      <c r="B9300" s="17" t="n">
        <v>3</v>
      </c>
      <c r="C9300" s="11" t="n">
        <f t="normal" ca="1">A9400</f>
        <v>0</v>
      </c>
    </row>
    <row r="9301" spans="1:9">
      <c r="A9301" t="s">
        <v>4</v>
      </c>
      <c r="B9301" s="4" t="s">
        <v>5</v>
      </c>
      <c r="C9301" s="4" t="s">
        <v>13</v>
      </c>
      <c r="D9301" s="4" t="s">
        <v>10</v>
      </c>
      <c r="E9301" s="4" t="s">
        <v>13</v>
      </c>
      <c r="F9301" s="4" t="s">
        <v>20</v>
      </c>
    </row>
    <row r="9302" spans="1:9">
      <c r="A9302" t="n">
        <v>73521</v>
      </c>
      <c r="B9302" s="10" t="n">
        <v>5</v>
      </c>
      <c r="C9302" s="7" t="n">
        <v>30</v>
      </c>
      <c r="D9302" s="7" t="n">
        <v>8944</v>
      </c>
      <c r="E9302" s="7" t="n">
        <v>1</v>
      </c>
      <c r="F9302" s="11" t="n">
        <f t="normal" ca="1">A9354</f>
        <v>0</v>
      </c>
    </row>
    <row r="9303" spans="1:9">
      <c r="A9303" t="s">
        <v>4</v>
      </c>
      <c r="B9303" s="4" t="s">
        <v>5</v>
      </c>
      <c r="C9303" s="4" t="s">
        <v>10</v>
      </c>
      <c r="D9303" s="4" t="s">
        <v>13</v>
      </c>
      <c r="E9303" s="4" t="s">
        <v>13</v>
      </c>
      <c r="F9303" s="4" t="s">
        <v>6</v>
      </c>
    </row>
    <row r="9304" spans="1:9">
      <c r="A9304" t="n">
        <v>73530</v>
      </c>
      <c r="B9304" s="22" t="n">
        <v>20</v>
      </c>
      <c r="C9304" s="7" t="n">
        <v>65534</v>
      </c>
      <c r="D9304" s="7" t="n">
        <v>3</v>
      </c>
      <c r="E9304" s="7" t="n">
        <v>10</v>
      </c>
      <c r="F9304" s="7" t="s">
        <v>201</v>
      </c>
    </row>
    <row r="9305" spans="1:9">
      <c r="A9305" t="s">
        <v>4</v>
      </c>
      <c r="B9305" s="4" t="s">
        <v>5</v>
      </c>
      <c r="C9305" s="4" t="s">
        <v>10</v>
      </c>
    </row>
    <row r="9306" spans="1:9">
      <c r="A9306" t="n">
        <v>73551</v>
      </c>
      <c r="B9306" s="35" t="n">
        <v>16</v>
      </c>
      <c r="C9306" s="7" t="n">
        <v>0</v>
      </c>
    </row>
    <row r="9307" spans="1:9">
      <c r="A9307" t="s">
        <v>4</v>
      </c>
      <c r="B9307" s="4" t="s">
        <v>5</v>
      </c>
      <c r="C9307" s="4" t="s">
        <v>13</v>
      </c>
      <c r="D9307" s="4" t="s">
        <v>10</v>
      </c>
    </row>
    <row r="9308" spans="1:9">
      <c r="A9308" t="n">
        <v>73554</v>
      </c>
      <c r="B9308" s="27" t="n">
        <v>22</v>
      </c>
      <c r="C9308" s="7" t="n">
        <v>10</v>
      </c>
      <c r="D9308" s="7" t="n">
        <v>0</v>
      </c>
    </row>
    <row r="9309" spans="1:9">
      <c r="A9309" t="s">
        <v>4</v>
      </c>
      <c r="B9309" s="4" t="s">
        <v>5</v>
      </c>
      <c r="C9309" s="4" t="s">
        <v>13</v>
      </c>
      <c r="D9309" s="4" t="s">
        <v>10</v>
      </c>
      <c r="E9309" s="4" t="s">
        <v>13</v>
      </c>
      <c r="F9309" s="4" t="s">
        <v>13</v>
      </c>
      <c r="G9309" s="4" t="s">
        <v>20</v>
      </c>
    </row>
    <row r="9310" spans="1:9">
      <c r="A9310" t="n">
        <v>73558</v>
      </c>
      <c r="B9310" s="10" t="n">
        <v>5</v>
      </c>
      <c r="C9310" s="7" t="n">
        <v>30</v>
      </c>
      <c r="D9310" s="7" t="n">
        <v>8658</v>
      </c>
      <c r="E9310" s="7" t="n">
        <v>8</v>
      </c>
      <c r="F9310" s="7" t="n">
        <v>1</v>
      </c>
      <c r="G9310" s="11" t="n">
        <f t="normal" ca="1">A9344</f>
        <v>0</v>
      </c>
    </row>
    <row r="9311" spans="1:9">
      <c r="A9311" t="s">
        <v>4</v>
      </c>
      <c r="B9311" s="4" t="s">
        <v>5</v>
      </c>
      <c r="C9311" s="4" t="s">
        <v>13</v>
      </c>
      <c r="D9311" s="4" t="s">
        <v>10</v>
      </c>
      <c r="E9311" s="4" t="s">
        <v>6</v>
      </c>
    </row>
    <row r="9312" spans="1:9">
      <c r="A9312" t="n">
        <v>73568</v>
      </c>
      <c r="B9312" s="40" t="n">
        <v>51</v>
      </c>
      <c r="C9312" s="7" t="n">
        <v>4</v>
      </c>
      <c r="D9312" s="7" t="n">
        <v>65534</v>
      </c>
      <c r="E9312" s="7" t="s">
        <v>158</v>
      </c>
    </row>
    <row r="9313" spans="1:7">
      <c r="A9313" t="s">
        <v>4</v>
      </c>
      <c r="B9313" s="4" t="s">
        <v>5</v>
      </c>
      <c r="C9313" s="4" t="s">
        <v>10</v>
      </c>
    </row>
    <row r="9314" spans="1:7">
      <c r="A9314" t="n">
        <v>73581</v>
      </c>
      <c r="B9314" s="35" t="n">
        <v>16</v>
      </c>
      <c r="C9314" s="7" t="n">
        <v>0</v>
      </c>
    </row>
    <row r="9315" spans="1:7">
      <c r="A9315" t="s">
        <v>4</v>
      </c>
      <c r="B9315" s="4" t="s">
        <v>5</v>
      </c>
      <c r="C9315" s="4" t="s">
        <v>10</v>
      </c>
      <c r="D9315" s="4" t="s">
        <v>72</v>
      </c>
      <c r="E9315" s="4" t="s">
        <v>13</v>
      </c>
      <c r="F9315" s="4" t="s">
        <v>13</v>
      </c>
      <c r="G9315" s="4" t="s">
        <v>72</v>
      </c>
      <c r="H9315" s="4" t="s">
        <v>13</v>
      </c>
      <c r="I9315" s="4" t="s">
        <v>13</v>
      </c>
      <c r="J9315" s="4" t="s">
        <v>72</v>
      </c>
      <c r="K9315" s="4" t="s">
        <v>13</v>
      </c>
      <c r="L9315" s="4" t="s">
        <v>13</v>
      </c>
      <c r="M9315" s="4" t="s">
        <v>72</v>
      </c>
      <c r="N9315" s="4" t="s">
        <v>13</v>
      </c>
      <c r="O9315" s="4" t="s">
        <v>13</v>
      </c>
    </row>
    <row r="9316" spans="1:7">
      <c r="A9316" t="n">
        <v>73584</v>
      </c>
      <c r="B9316" s="52" t="n">
        <v>26</v>
      </c>
      <c r="C9316" s="7" t="n">
        <v>65534</v>
      </c>
      <c r="D9316" s="7" t="s">
        <v>601</v>
      </c>
      <c r="E9316" s="7" t="n">
        <v>2</v>
      </c>
      <c r="F9316" s="7" t="n">
        <v>3</v>
      </c>
      <c r="G9316" s="7" t="s">
        <v>602</v>
      </c>
      <c r="H9316" s="7" t="n">
        <v>2</v>
      </c>
      <c r="I9316" s="7" t="n">
        <v>3</v>
      </c>
      <c r="J9316" s="7" t="s">
        <v>603</v>
      </c>
      <c r="K9316" s="7" t="n">
        <v>2</v>
      </c>
      <c r="L9316" s="7" t="n">
        <v>3</v>
      </c>
      <c r="M9316" s="7" t="s">
        <v>604</v>
      </c>
      <c r="N9316" s="7" t="n">
        <v>2</v>
      </c>
      <c r="O9316" s="7" t="n">
        <v>0</v>
      </c>
    </row>
    <row r="9317" spans="1:7">
      <c r="A9317" t="s">
        <v>4</v>
      </c>
      <c r="B9317" s="4" t="s">
        <v>5</v>
      </c>
    </row>
    <row r="9318" spans="1:7">
      <c r="A9318" t="n">
        <v>73955</v>
      </c>
      <c r="B9318" s="53" t="n">
        <v>28</v>
      </c>
    </row>
    <row r="9319" spans="1:7">
      <c r="A9319" t="s">
        <v>4</v>
      </c>
      <c r="B9319" s="4" t="s">
        <v>5</v>
      </c>
      <c r="C9319" s="4" t="s">
        <v>13</v>
      </c>
      <c r="D9319" s="4" t="s">
        <v>10</v>
      </c>
      <c r="E9319" s="4" t="s">
        <v>6</v>
      </c>
    </row>
    <row r="9320" spans="1:7">
      <c r="A9320" t="n">
        <v>73956</v>
      </c>
      <c r="B9320" s="40" t="n">
        <v>51</v>
      </c>
      <c r="C9320" s="7" t="n">
        <v>4</v>
      </c>
      <c r="D9320" s="7" t="n">
        <v>16</v>
      </c>
      <c r="E9320" s="7" t="s">
        <v>605</v>
      </c>
    </row>
    <row r="9321" spans="1:7">
      <c r="A9321" t="s">
        <v>4</v>
      </c>
      <c r="B9321" s="4" t="s">
        <v>5</v>
      </c>
      <c r="C9321" s="4" t="s">
        <v>10</v>
      </c>
    </row>
    <row r="9322" spans="1:7">
      <c r="A9322" t="n">
        <v>73969</v>
      </c>
      <c r="B9322" s="35" t="n">
        <v>16</v>
      </c>
      <c r="C9322" s="7" t="n">
        <v>0</v>
      </c>
    </row>
    <row r="9323" spans="1:7">
      <c r="A9323" t="s">
        <v>4</v>
      </c>
      <c r="B9323" s="4" t="s">
        <v>5</v>
      </c>
      <c r="C9323" s="4" t="s">
        <v>10</v>
      </c>
      <c r="D9323" s="4" t="s">
        <v>72</v>
      </c>
      <c r="E9323" s="4" t="s">
        <v>13</v>
      </c>
      <c r="F9323" s="4" t="s">
        <v>13</v>
      </c>
    </row>
    <row r="9324" spans="1:7">
      <c r="A9324" t="n">
        <v>73972</v>
      </c>
      <c r="B9324" s="52" t="n">
        <v>26</v>
      </c>
      <c r="C9324" s="7" t="n">
        <v>16</v>
      </c>
      <c r="D9324" s="7" t="s">
        <v>606</v>
      </c>
      <c r="E9324" s="7" t="n">
        <v>2</v>
      </c>
      <c r="F9324" s="7" t="n">
        <v>0</v>
      </c>
    </row>
    <row r="9325" spans="1:7">
      <c r="A9325" t="s">
        <v>4</v>
      </c>
      <c r="B9325" s="4" t="s">
        <v>5</v>
      </c>
    </row>
    <row r="9326" spans="1:7">
      <c r="A9326" t="n">
        <v>74049</v>
      </c>
      <c r="B9326" s="53" t="n">
        <v>28</v>
      </c>
    </row>
    <row r="9327" spans="1:7">
      <c r="A9327" t="s">
        <v>4</v>
      </c>
      <c r="B9327" s="4" t="s">
        <v>5</v>
      </c>
      <c r="C9327" s="4" t="s">
        <v>10</v>
      </c>
      <c r="D9327" s="4" t="s">
        <v>13</v>
      </c>
      <c r="E9327" s="4" t="s">
        <v>22</v>
      </c>
      <c r="F9327" s="4" t="s">
        <v>10</v>
      </c>
    </row>
    <row r="9328" spans="1:7">
      <c r="A9328" t="n">
        <v>74050</v>
      </c>
      <c r="B9328" s="58" t="n">
        <v>59</v>
      </c>
      <c r="C9328" s="7" t="n">
        <v>65534</v>
      </c>
      <c r="D9328" s="7" t="n">
        <v>6</v>
      </c>
      <c r="E9328" s="7" t="n">
        <v>0</v>
      </c>
      <c r="F9328" s="7" t="n">
        <v>0</v>
      </c>
    </row>
    <row r="9329" spans="1:15">
      <c r="A9329" t="s">
        <v>4</v>
      </c>
      <c r="B9329" s="4" t="s">
        <v>5</v>
      </c>
      <c r="C9329" s="4" t="s">
        <v>10</v>
      </c>
    </row>
    <row r="9330" spans="1:15">
      <c r="A9330" t="n">
        <v>74060</v>
      </c>
      <c r="B9330" s="35" t="n">
        <v>16</v>
      </c>
      <c r="C9330" s="7" t="n">
        <v>1300</v>
      </c>
    </row>
    <row r="9331" spans="1:15">
      <c r="A9331" t="s">
        <v>4</v>
      </c>
      <c r="B9331" s="4" t="s">
        <v>5</v>
      </c>
      <c r="C9331" s="4" t="s">
        <v>13</v>
      </c>
      <c r="D9331" s="4" t="s">
        <v>10</v>
      </c>
      <c r="E9331" s="4" t="s">
        <v>6</v>
      </c>
    </row>
    <row r="9332" spans="1:15">
      <c r="A9332" t="n">
        <v>74063</v>
      </c>
      <c r="B9332" s="40" t="n">
        <v>51</v>
      </c>
      <c r="C9332" s="7" t="n">
        <v>4</v>
      </c>
      <c r="D9332" s="7" t="n">
        <v>65534</v>
      </c>
      <c r="E9332" s="7" t="s">
        <v>158</v>
      </c>
    </row>
    <row r="9333" spans="1:15">
      <c r="A9333" t="s">
        <v>4</v>
      </c>
      <c r="B9333" s="4" t="s">
        <v>5</v>
      </c>
      <c r="C9333" s="4" t="s">
        <v>10</v>
      </c>
    </row>
    <row r="9334" spans="1:15">
      <c r="A9334" t="n">
        <v>74076</v>
      </c>
      <c r="B9334" s="35" t="n">
        <v>16</v>
      </c>
      <c r="C9334" s="7" t="n">
        <v>0</v>
      </c>
    </row>
    <row r="9335" spans="1:15">
      <c r="A9335" t="s">
        <v>4</v>
      </c>
      <c r="B9335" s="4" t="s">
        <v>5</v>
      </c>
      <c r="C9335" s="4" t="s">
        <v>10</v>
      </c>
      <c r="D9335" s="4" t="s">
        <v>72</v>
      </c>
      <c r="E9335" s="4" t="s">
        <v>13</v>
      </c>
      <c r="F9335" s="4" t="s">
        <v>13</v>
      </c>
      <c r="G9335" s="4" t="s">
        <v>72</v>
      </c>
      <c r="H9335" s="4" t="s">
        <v>13</v>
      </c>
      <c r="I9335" s="4" t="s">
        <v>13</v>
      </c>
    </row>
    <row r="9336" spans="1:15">
      <c r="A9336" t="n">
        <v>74079</v>
      </c>
      <c r="B9336" s="52" t="n">
        <v>26</v>
      </c>
      <c r="C9336" s="7" t="n">
        <v>65534</v>
      </c>
      <c r="D9336" s="7" t="s">
        <v>607</v>
      </c>
      <c r="E9336" s="7" t="n">
        <v>2</v>
      </c>
      <c r="F9336" s="7" t="n">
        <v>3</v>
      </c>
      <c r="G9336" s="7" t="s">
        <v>608</v>
      </c>
      <c r="H9336" s="7" t="n">
        <v>2</v>
      </c>
      <c r="I9336" s="7" t="n">
        <v>0</v>
      </c>
    </row>
    <row r="9337" spans="1:15">
      <c r="A9337" t="s">
        <v>4</v>
      </c>
      <c r="B9337" s="4" t="s">
        <v>5</v>
      </c>
    </row>
    <row r="9338" spans="1:15">
      <c r="A9338" t="n">
        <v>74232</v>
      </c>
      <c r="B9338" s="53" t="n">
        <v>28</v>
      </c>
    </row>
    <row r="9339" spans="1:15">
      <c r="A9339" t="s">
        <v>4</v>
      </c>
      <c r="B9339" s="4" t="s">
        <v>5</v>
      </c>
      <c r="C9339" s="4" t="s">
        <v>10</v>
      </c>
    </row>
    <row r="9340" spans="1:15">
      <c r="A9340" t="n">
        <v>74233</v>
      </c>
      <c r="B9340" s="12" t="n">
        <v>12</v>
      </c>
      <c r="C9340" s="7" t="n">
        <v>8658</v>
      </c>
    </row>
    <row r="9341" spans="1:15">
      <c r="A9341" t="s">
        <v>4</v>
      </c>
      <c r="B9341" s="4" t="s">
        <v>5</v>
      </c>
      <c r="C9341" s="4" t="s">
        <v>20</v>
      </c>
    </row>
    <row r="9342" spans="1:15">
      <c r="A9342" t="n">
        <v>74236</v>
      </c>
      <c r="B9342" s="17" t="n">
        <v>3</v>
      </c>
      <c r="C9342" s="11" t="n">
        <f t="normal" ca="1">A9352</f>
        <v>0</v>
      </c>
    </row>
    <row r="9343" spans="1:15">
      <c r="A9343" t="s">
        <v>4</v>
      </c>
      <c r="B9343" s="4" t="s">
        <v>5</v>
      </c>
      <c r="C9343" s="4" t="s">
        <v>13</v>
      </c>
      <c r="D9343" s="4" t="s">
        <v>10</v>
      </c>
      <c r="E9343" s="4" t="s">
        <v>6</v>
      </c>
    </row>
    <row r="9344" spans="1:15">
      <c r="A9344" t="n">
        <v>74241</v>
      </c>
      <c r="B9344" s="40" t="n">
        <v>51</v>
      </c>
      <c r="C9344" s="7" t="n">
        <v>4</v>
      </c>
      <c r="D9344" s="7" t="n">
        <v>65534</v>
      </c>
      <c r="E9344" s="7" t="s">
        <v>158</v>
      </c>
    </row>
    <row r="9345" spans="1:9">
      <c r="A9345" t="s">
        <v>4</v>
      </c>
      <c r="B9345" s="4" t="s">
        <v>5</v>
      </c>
      <c r="C9345" s="4" t="s">
        <v>10</v>
      </c>
    </row>
    <row r="9346" spans="1:9">
      <c r="A9346" t="n">
        <v>74254</v>
      </c>
      <c r="B9346" s="35" t="n">
        <v>16</v>
      </c>
      <c r="C9346" s="7" t="n">
        <v>0</v>
      </c>
    </row>
    <row r="9347" spans="1:9">
      <c r="A9347" t="s">
        <v>4</v>
      </c>
      <c r="B9347" s="4" t="s">
        <v>5</v>
      </c>
      <c r="C9347" s="4" t="s">
        <v>10</v>
      </c>
      <c r="D9347" s="4" t="s">
        <v>72</v>
      </c>
      <c r="E9347" s="4" t="s">
        <v>13</v>
      </c>
      <c r="F9347" s="4" t="s">
        <v>13</v>
      </c>
      <c r="G9347" s="4" t="s">
        <v>72</v>
      </c>
      <c r="H9347" s="4" t="s">
        <v>13</v>
      </c>
      <c r="I9347" s="4" t="s">
        <v>13</v>
      </c>
      <c r="J9347" s="4" t="s">
        <v>72</v>
      </c>
      <c r="K9347" s="4" t="s">
        <v>13</v>
      </c>
      <c r="L9347" s="4" t="s">
        <v>13</v>
      </c>
    </row>
    <row r="9348" spans="1:9">
      <c r="A9348" t="n">
        <v>74257</v>
      </c>
      <c r="B9348" s="52" t="n">
        <v>26</v>
      </c>
      <c r="C9348" s="7" t="n">
        <v>65534</v>
      </c>
      <c r="D9348" s="7" t="s">
        <v>609</v>
      </c>
      <c r="E9348" s="7" t="n">
        <v>2</v>
      </c>
      <c r="F9348" s="7" t="n">
        <v>3</v>
      </c>
      <c r="G9348" s="7" t="s">
        <v>610</v>
      </c>
      <c r="H9348" s="7" t="n">
        <v>2</v>
      </c>
      <c r="I9348" s="7" t="n">
        <v>3</v>
      </c>
      <c r="J9348" s="7" t="s">
        <v>611</v>
      </c>
      <c r="K9348" s="7" t="n">
        <v>2</v>
      </c>
      <c r="L9348" s="7" t="n">
        <v>0</v>
      </c>
    </row>
    <row r="9349" spans="1:9">
      <c r="A9349" t="s">
        <v>4</v>
      </c>
      <c r="B9349" s="4" t="s">
        <v>5</v>
      </c>
    </row>
    <row r="9350" spans="1:9">
      <c r="A9350" t="n">
        <v>74415</v>
      </c>
      <c r="B9350" s="53" t="n">
        <v>28</v>
      </c>
    </row>
    <row r="9351" spans="1:9">
      <c r="A9351" t="s">
        <v>4</v>
      </c>
      <c r="B9351" s="4" t="s">
        <v>5</v>
      </c>
      <c r="C9351" s="4" t="s">
        <v>20</v>
      </c>
    </row>
    <row r="9352" spans="1:9">
      <c r="A9352" t="n">
        <v>74416</v>
      </c>
      <c r="B9352" s="17" t="n">
        <v>3</v>
      </c>
      <c r="C9352" s="11" t="n">
        <f t="normal" ca="1">A9400</f>
        <v>0</v>
      </c>
    </row>
    <row r="9353" spans="1:9">
      <c r="A9353" t="s">
        <v>4</v>
      </c>
      <c r="B9353" s="4" t="s">
        <v>5</v>
      </c>
      <c r="C9353" s="4" t="s">
        <v>13</v>
      </c>
      <c r="D9353" s="4" t="s">
        <v>10</v>
      </c>
      <c r="E9353" s="4" t="s">
        <v>13</v>
      </c>
      <c r="F9353" s="4" t="s">
        <v>20</v>
      </c>
    </row>
    <row r="9354" spans="1:9">
      <c r="A9354" t="n">
        <v>74421</v>
      </c>
      <c r="B9354" s="10" t="n">
        <v>5</v>
      </c>
      <c r="C9354" s="7" t="n">
        <v>30</v>
      </c>
      <c r="D9354" s="7" t="n">
        <v>8434</v>
      </c>
      <c r="E9354" s="7" t="n">
        <v>1</v>
      </c>
      <c r="F9354" s="11" t="n">
        <f t="normal" ca="1">A9400</f>
        <v>0</v>
      </c>
    </row>
    <row r="9355" spans="1:9">
      <c r="A9355" t="s">
        <v>4</v>
      </c>
      <c r="B9355" s="4" t="s">
        <v>5</v>
      </c>
      <c r="C9355" s="4" t="s">
        <v>10</v>
      </c>
      <c r="D9355" s="4" t="s">
        <v>13</v>
      </c>
      <c r="E9355" s="4" t="s">
        <v>13</v>
      </c>
      <c r="F9355" s="4" t="s">
        <v>6</v>
      </c>
    </row>
    <row r="9356" spans="1:9">
      <c r="A9356" t="n">
        <v>74430</v>
      </c>
      <c r="B9356" s="22" t="n">
        <v>20</v>
      </c>
      <c r="C9356" s="7" t="n">
        <v>65534</v>
      </c>
      <c r="D9356" s="7" t="n">
        <v>3</v>
      </c>
      <c r="E9356" s="7" t="n">
        <v>10</v>
      </c>
      <c r="F9356" s="7" t="s">
        <v>201</v>
      </c>
    </row>
    <row r="9357" spans="1:9">
      <c r="A9357" t="s">
        <v>4</v>
      </c>
      <c r="B9357" s="4" t="s">
        <v>5</v>
      </c>
      <c r="C9357" s="4" t="s">
        <v>10</v>
      </c>
    </row>
    <row r="9358" spans="1:9">
      <c r="A9358" t="n">
        <v>74451</v>
      </c>
      <c r="B9358" s="35" t="n">
        <v>16</v>
      </c>
      <c r="C9358" s="7" t="n">
        <v>0</v>
      </c>
    </row>
    <row r="9359" spans="1:9">
      <c r="A9359" t="s">
        <v>4</v>
      </c>
      <c r="B9359" s="4" t="s">
        <v>5</v>
      </c>
      <c r="C9359" s="4" t="s">
        <v>13</v>
      </c>
      <c r="D9359" s="4" t="s">
        <v>10</v>
      </c>
    </row>
    <row r="9360" spans="1:9">
      <c r="A9360" t="n">
        <v>74454</v>
      </c>
      <c r="B9360" s="27" t="n">
        <v>22</v>
      </c>
      <c r="C9360" s="7" t="n">
        <v>10</v>
      </c>
      <c r="D9360" s="7" t="n">
        <v>0</v>
      </c>
    </row>
    <row r="9361" spans="1:12">
      <c r="A9361" t="s">
        <v>4</v>
      </c>
      <c r="B9361" s="4" t="s">
        <v>5</v>
      </c>
      <c r="C9361" s="4" t="s">
        <v>13</v>
      </c>
      <c r="D9361" s="4" t="s">
        <v>10</v>
      </c>
      <c r="E9361" s="4" t="s">
        <v>13</v>
      </c>
      <c r="F9361" s="4" t="s">
        <v>13</v>
      </c>
      <c r="G9361" s="4" t="s">
        <v>20</v>
      </c>
    </row>
    <row r="9362" spans="1:12">
      <c r="A9362" t="n">
        <v>74458</v>
      </c>
      <c r="B9362" s="10" t="n">
        <v>5</v>
      </c>
      <c r="C9362" s="7" t="n">
        <v>30</v>
      </c>
      <c r="D9362" s="7" t="n">
        <v>8</v>
      </c>
      <c r="E9362" s="7" t="n">
        <v>8</v>
      </c>
      <c r="F9362" s="7" t="n">
        <v>1</v>
      </c>
      <c r="G9362" s="11" t="n">
        <f t="normal" ca="1">A9392</f>
        <v>0</v>
      </c>
    </row>
    <row r="9363" spans="1:12">
      <c r="A9363" t="s">
        <v>4</v>
      </c>
      <c r="B9363" s="4" t="s">
        <v>5</v>
      </c>
      <c r="C9363" s="4" t="s">
        <v>13</v>
      </c>
      <c r="D9363" s="4" t="s">
        <v>10</v>
      </c>
      <c r="E9363" s="4" t="s">
        <v>6</v>
      </c>
    </row>
    <row r="9364" spans="1:12">
      <c r="A9364" t="n">
        <v>74468</v>
      </c>
      <c r="B9364" s="40" t="n">
        <v>51</v>
      </c>
      <c r="C9364" s="7" t="n">
        <v>4</v>
      </c>
      <c r="D9364" s="7" t="n">
        <v>65534</v>
      </c>
      <c r="E9364" s="7" t="s">
        <v>158</v>
      </c>
    </row>
    <row r="9365" spans="1:12">
      <c r="A9365" t="s">
        <v>4</v>
      </c>
      <c r="B9365" s="4" t="s">
        <v>5</v>
      </c>
      <c r="C9365" s="4" t="s">
        <v>10</v>
      </c>
    </row>
    <row r="9366" spans="1:12">
      <c r="A9366" t="n">
        <v>74481</v>
      </c>
      <c r="B9366" s="35" t="n">
        <v>16</v>
      </c>
      <c r="C9366" s="7" t="n">
        <v>0</v>
      </c>
    </row>
    <row r="9367" spans="1:12">
      <c r="A9367" t="s">
        <v>4</v>
      </c>
      <c r="B9367" s="4" t="s">
        <v>5</v>
      </c>
      <c r="C9367" s="4" t="s">
        <v>10</v>
      </c>
      <c r="D9367" s="4" t="s">
        <v>72</v>
      </c>
      <c r="E9367" s="4" t="s">
        <v>13</v>
      </c>
      <c r="F9367" s="4" t="s">
        <v>13</v>
      </c>
      <c r="G9367" s="4" t="s">
        <v>72</v>
      </c>
      <c r="H9367" s="4" t="s">
        <v>13</v>
      </c>
      <c r="I9367" s="4" t="s">
        <v>13</v>
      </c>
      <c r="J9367" s="4" t="s">
        <v>72</v>
      </c>
      <c r="K9367" s="4" t="s">
        <v>13</v>
      </c>
      <c r="L9367" s="4" t="s">
        <v>13</v>
      </c>
    </row>
    <row r="9368" spans="1:12">
      <c r="A9368" t="n">
        <v>74484</v>
      </c>
      <c r="B9368" s="52" t="n">
        <v>26</v>
      </c>
      <c r="C9368" s="7" t="n">
        <v>65534</v>
      </c>
      <c r="D9368" s="7" t="s">
        <v>612</v>
      </c>
      <c r="E9368" s="7" t="n">
        <v>2</v>
      </c>
      <c r="F9368" s="7" t="n">
        <v>3</v>
      </c>
      <c r="G9368" s="7" t="s">
        <v>613</v>
      </c>
      <c r="H9368" s="7" t="n">
        <v>2</v>
      </c>
      <c r="I9368" s="7" t="n">
        <v>3</v>
      </c>
      <c r="J9368" s="7" t="s">
        <v>614</v>
      </c>
      <c r="K9368" s="7" t="n">
        <v>2</v>
      </c>
      <c r="L9368" s="7" t="n">
        <v>0</v>
      </c>
    </row>
    <row r="9369" spans="1:12">
      <c r="A9369" t="s">
        <v>4</v>
      </c>
      <c r="B9369" s="4" t="s">
        <v>5</v>
      </c>
    </row>
    <row r="9370" spans="1:12">
      <c r="A9370" t="n">
        <v>74784</v>
      </c>
      <c r="B9370" s="53" t="n">
        <v>28</v>
      </c>
    </row>
    <row r="9371" spans="1:12">
      <c r="A9371" t="s">
        <v>4</v>
      </c>
      <c r="B9371" s="4" t="s">
        <v>5</v>
      </c>
      <c r="C9371" s="4" t="s">
        <v>13</v>
      </c>
      <c r="D9371" s="4" t="s">
        <v>10</v>
      </c>
      <c r="E9371" s="4" t="s">
        <v>6</v>
      </c>
    </row>
    <row r="9372" spans="1:12">
      <c r="A9372" t="n">
        <v>74785</v>
      </c>
      <c r="B9372" s="40" t="n">
        <v>51</v>
      </c>
      <c r="C9372" s="7" t="n">
        <v>4</v>
      </c>
      <c r="D9372" s="7" t="n">
        <v>16</v>
      </c>
      <c r="E9372" s="7" t="s">
        <v>506</v>
      </c>
    </row>
    <row r="9373" spans="1:12">
      <c r="A9373" t="s">
        <v>4</v>
      </c>
      <c r="B9373" s="4" t="s">
        <v>5</v>
      </c>
      <c r="C9373" s="4" t="s">
        <v>10</v>
      </c>
    </row>
    <row r="9374" spans="1:12">
      <c r="A9374" t="n">
        <v>74799</v>
      </c>
      <c r="B9374" s="35" t="n">
        <v>16</v>
      </c>
      <c r="C9374" s="7" t="n">
        <v>0</v>
      </c>
    </row>
    <row r="9375" spans="1:12">
      <c r="A9375" t="s">
        <v>4</v>
      </c>
      <c r="B9375" s="4" t="s">
        <v>5</v>
      </c>
      <c r="C9375" s="4" t="s">
        <v>10</v>
      </c>
      <c r="D9375" s="4" t="s">
        <v>72</v>
      </c>
      <c r="E9375" s="4" t="s">
        <v>13</v>
      </c>
      <c r="F9375" s="4" t="s">
        <v>13</v>
      </c>
    </row>
    <row r="9376" spans="1:12">
      <c r="A9376" t="n">
        <v>74802</v>
      </c>
      <c r="B9376" s="52" t="n">
        <v>26</v>
      </c>
      <c r="C9376" s="7" t="n">
        <v>16</v>
      </c>
      <c r="D9376" s="7" t="s">
        <v>615</v>
      </c>
      <c r="E9376" s="7" t="n">
        <v>2</v>
      </c>
      <c r="F9376" s="7" t="n">
        <v>0</v>
      </c>
    </row>
    <row r="9377" spans="1:12">
      <c r="A9377" t="s">
        <v>4</v>
      </c>
      <c r="B9377" s="4" t="s">
        <v>5</v>
      </c>
    </row>
    <row r="9378" spans="1:12">
      <c r="A9378" t="n">
        <v>74866</v>
      </c>
      <c r="B9378" s="53" t="n">
        <v>28</v>
      </c>
    </row>
    <row r="9379" spans="1:12">
      <c r="A9379" t="s">
        <v>4</v>
      </c>
      <c r="B9379" s="4" t="s">
        <v>5</v>
      </c>
      <c r="C9379" s="4" t="s">
        <v>13</v>
      </c>
      <c r="D9379" s="4" t="s">
        <v>10</v>
      </c>
      <c r="E9379" s="4" t="s">
        <v>6</v>
      </c>
    </row>
    <row r="9380" spans="1:12">
      <c r="A9380" t="n">
        <v>74867</v>
      </c>
      <c r="B9380" s="40" t="n">
        <v>51</v>
      </c>
      <c r="C9380" s="7" t="n">
        <v>4</v>
      </c>
      <c r="D9380" s="7" t="n">
        <v>65534</v>
      </c>
      <c r="E9380" s="7" t="s">
        <v>158</v>
      </c>
    </row>
    <row r="9381" spans="1:12">
      <c r="A9381" t="s">
        <v>4</v>
      </c>
      <c r="B9381" s="4" t="s">
        <v>5</v>
      </c>
      <c r="C9381" s="4" t="s">
        <v>10</v>
      </c>
    </row>
    <row r="9382" spans="1:12">
      <c r="A9382" t="n">
        <v>74880</v>
      </c>
      <c r="B9382" s="35" t="n">
        <v>16</v>
      </c>
      <c r="C9382" s="7" t="n">
        <v>0</v>
      </c>
    </row>
    <row r="9383" spans="1:12">
      <c r="A9383" t="s">
        <v>4</v>
      </c>
      <c r="B9383" s="4" t="s">
        <v>5</v>
      </c>
      <c r="C9383" s="4" t="s">
        <v>10</v>
      </c>
      <c r="D9383" s="4" t="s">
        <v>72</v>
      </c>
      <c r="E9383" s="4" t="s">
        <v>13</v>
      </c>
      <c r="F9383" s="4" t="s">
        <v>13</v>
      </c>
    </row>
    <row r="9384" spans="1:12">
      <c r="A9384" t="n">
        <v>74883</v>
      </c>
      <c r="B9384" s="52" t="n">
        <v>26</v>
      </c>
      <c r="C9384" s="7" t="n">
        <v>65534</v>
      </c>
      <c r="D9384" s="7" t="s">
        <v>616</v>
      </c>
      <c r="E9384" s="7" t="n">
        <v>2</v>
      </c>
      <c r="F9384" s="7" t="n">
        <v>0</v>
      </c>
    </row>
    <row r="9385" spans="1:12">
      <c r="A9385" t="s">
        <v>4</v>
      </c>
      <c r="B9385" s="4" t="s">
        <v>5</v>
      </c>
    </row>
    <row r="9386" spans="1:12">
      <c r="A9386" t="n">
        <v>74899</v>
      </c>
      <c r="B9386" s="53" t="n">
        <v>28</v>
      </c>
    </row>
    <row r="9387" spans="1:12">
      <c r="A9387" t="s">
        <v>4</v>
      </c>
      <c r="B9387" s="4" t="s">
        <v>5</v>
      </c>
      <c r="C9387" s="4" t="s">
        <v>10</v>
      </c>
    </row>
    <row r="9388" spans="1:12">
      <c r="A9388" t="n">
        <v>74900</v>
      </c>
      <c r="B9388" s="12" t="n">
        <v>12</v>
      </c>
      <c r="C9388" s="7" t="n">
        <v>8</v>
      </c>
    </row>
    <row r="9389" spans="1:12">
      <c r="A9389" t="s">
        <v>4</v>
      </c>
      <c r="B9389" s="4" t="s">
        <v>5</v>
      </c>
      <c r="C9389" s="4" t="s">
        <v>20</v>
      </c>
    </row>
    <row r="9390" spans="1:12">
      <c r="A9390" t="n">
        <v>74903</v>
      </c>
      <c r="B9390" s="17" t="n">
        <v>3</v>
      </c>
      <c r="C9390" s="11" t="n">
        <f t="normal" ca="1">A9400</f>
        <v>0</v>
      </c>
    </row>
    <row r="9391" spans="1:12">
      <c r="A9391" t="s">
        <v>4</v>
      </c>
      <c r="B9391" s="4" t="s">
        <v>5</v>
      </c>
      <c r="C9391" s="4" t="s">
        <v>13</v>
      </c>
      <c r="D9391" s="4" t="s">
        <v>10</v>
      </c>
      <c r="E9391" s="4" t="s">
        <v>6</v>
      </c>
    </row>
    <row r="9392" spans="1:12">
      <c r="A9392" t="n">
        <v>74908</v>
      </c>
      <c r="B9392" s="40" t="n">
        <v>51</v>
      </c>
      <c r="C9392" s="7" t="n">
        <v>4</v>
      </c>
      <c r="D9392" s="7" t="n">
        <v>65534</v>
      </c>
      <c r="E9392" s="7" t="s">
        <v>158</v>
      </c>
    </row>
    <row r="9393" spans="1:6">
      <c r="A9393" t="s">
        <v>4</v>
      </c>
      <c r="B9393" s="4" t="s">
        <v>5</v>
      </c>
      <c r="C9393" s="4" t="s">
        <v>10</v>
      </c>
    </row>
    <row r="9394" spans="1:6">
      <c r="A9394" t="n">
        <v>74921</v>
      </c>
      <c r="B9394" s="35" t="n">
        <v>16</v>
      </c>
      <c r="C9394" s="7" t="n">
        <v>0</v>
      </c>
    </row>
    <row r="9395" spans="1:6">
      <c r="A9395" t="s">
        <v>4</v>
      </c>
      <c r="B9395" s="4" t="s">
        <v>5</v>
      </c>
      <c r="C9395" s="4" t="s">
        <v>10</v>
      </c>
      <c r="D9395" s="4" t="s">
        <v>72</v>
      </c>
      <c r="E9395" s="4" t="s">
        <v>13</v>
      </c>
      <c r="F9395" s="4" t="s">
        <v>13</v>
      </c>
      <c r="G9395" s="4" t="s">
        <v>72</v>
      </c>
      <c r="H9395" s="4" t="s">
        <v>13</v>
      </c>
      <c r="I9395" s="4" t="s">
        <v>13</v>
      </c>
    </row>
    <row r="9396" spans="1:6">
      <c r="A9396" t="n">
        <v>74924</v>
      </c>
      <c r="B9396" s="52" t="n">
        <v>26</v>
      </c>
      <c r="C9396" s="7" t="n">
        <v>65534</v>
      </c>
      <c r="D9396" s="7" t="s">
        <v>617</v>
      </c>
      <c r="E9396" s="7" t="n">
        <v>2</v>
      </c>
      <c r="F9396" s="7" t="n">
        <v>3</v>
      </c>
      <c r="G9396" s="7" t="s">
        <v>618</v>
      </c>
      <c r="H9396" s="7" t="n">
        <v>2</v>
      </c>
      <c r="I9396" s="7" t="n">
        <v>0</v>
      </c>
    </row>
    <row r="9397" spans="1:6">
      <c r="A9397" t="s">
        <v>4</v>
      </c>
      <c r="B9397" s="4" t="s">
        <v>5</v>
      </c>
    </row>
    <row r="9398" spans="1:6">
      <c r="A9398" t="n">
        <v>75064</v>
      </c>
      <c r="B9398" s="53" t="n">
        <v>28</v>
      </c>
    </row>
    <row r="9399" spans="1:6">
      <c r="A9399" t="s">
        <v>4</v>
      </c>
      <c r="B9399" s="4" t="s">
        <v>5</v>
      </c>
      <c r="C9399" s="4" t="s">
        <v>13</v>
      </c>
    </row>
    <row r="9400" spans="1:6">
      <c r="A9400" t="n">
        <v>75065</v>
      </c>
      <c r="B9400" s="34" t="n">
        <v>23</v>
      </c>
      <c r="C9400" s="7" t="n">
        <v>10</v>
      </c>
    </row>
    <row r="9401" spans="1:6">
      <c r="A9401" t="s">
        <v>4</v>
      </c>
      <c r="B9401" s="4" t="s">
        <v>5</v>
      </c>
      <c r="C9401" s="4" t="s">
        <v>13</v>
      </c>
      <c r="D9401" s="4" t="s">
        <v>6</v>
      </c>
    </row>
    <row r="9402" spans="1:6">
      <c r="A9402" t="n">
        <v>75067</v>
      </c>
      <c r="B9402" s="8" t="n">
        <v>2</v>
      </c>
      <c r="C9402" s="7" t="n">
        <v>10</v>
      </c>
      <c r="D9402" s="7" t="s">
        <v>154</v>
      </c>
    </row>
    <row r="9403" spans="1:6">
      <c r="A9403" t="s">
        <v>4</v>
      </c>
      <c r="B9403" s="4" t="s">
        <v>5</v>
      </c>
      <c r="C9403" s="4" t="s">
        <v>13</v>
      </c>
    </row>
    <row r="9404" spans="1:6">
      <c r="A9404" t="n">
        <v>75090</v>
      </c>
      <c r="B9404" s="49" t="n">
        <v>74</v>
      </c>
      <c r="C9404" s="7" t="n">
        <v>46</v>
      </c>
    </row>
    <row r="9405" spans="1:6">
      <c r="A9405" t="s">
        <v>4</v>
      </c>
      <c r="B9405" s="4" t="s">
        <v>5</v>
      </c>
      <c r="C9405" s="4" t="s">
        <v>13</v>
      </c>
    </row>
    <row r="9406" spans="1:6">
      <c r="A9406" t="n">
        <v>75092</v>
      </c>
      <c r="B9406" s="49" t="n">
        <v>74</v>
      </c>
      <c r="C9406" s="7" t="n">
        <v>54</v>
      </c>
    </row>
    <row r="9407" spans="1:6">
      <c r="A9407" t="s">
        <v>4</v>
      </c>
      <c r="B9407" s="4" t="s">
        <v>5</v>
      </c>
    </row>
    <row r="9408" spans="1:6">
      <c r="A9408" t="n">
        <v>75094</v>
      </c>
      <c r="B9408" s="5" t="n">
        <v>1</v>
      </c>
    </row>
    <row r="9409" spans="1:9" s="3" customFormat="1" customHeight="0">
      <c r="A9409" s="3" t="s">
        <v>2</v>
      </c>
      <c r="B9409" s="3" t="s">
        <v>619</v>
      </c>
    </row>
    <row r="9410" spans="1:9">
      <c r="A9410" t="s">
        <v>4</v>
      </c>
      <c r="B9410" s="4" t="s">
        <v>5</v>
      </c>
      <c r="C9410" s="4" t="s">
        <v>10</v>
      </c>
      <c r="D9410" s="4" t="s">
        <v>13</v>
      </c>
      <c r="E9410" s="4" t="s">
        <v>13</v>
      </c>
      <c r="F9410" s="4" t="s">
        <v>6</v>
      </c>
    </row>
    <row r="9411" spans="1:9">
      <c r="A9411" t="n">
        <v>75096</v>
      </c>
      <c r="B9411" s="22" t="n">
        <v>20</v>
      </c>
      <c r="C9411" s="7" t="n">
        <v>5712</v>
      </c>
      <c r="D9411" s="7" t="n">
        <v>3</v>
      </c>
      <c r="E9411" s="7" t="n">
        <v>10</v>
      </c>
      <c r="F9411" s="7" t="s">
        <v>201</v>
      </c>
    </row>
    <row r="9412" spans="1:9">
      <c r="A9412" t="s">
        <v>4</v>
      </c>
      <c r="B9412" s="4" t="s">
        <v>5</v>
      </c>
      <c r="C9412" s="4" t="s">
        <v>10</v>
      </c>
    </row>
    <row r="9413" spans="1:9">
      <c r="A9413" t="n">
        <v>75117</v>
      </c>
      <c r="B9413" s="35" t="n">
        <v>16</v>
      </c>
      <c r="C9413" s="7" t="n">
        <v>0</v>
      </c>
    </row>
    <row r="9414" spans="1:9">
      <c r="A9414" t="s">
        <v>4</v>
      </c>
      <c r="B9414" s="4" t="s">
        <v>5</v>
      </c>
      <c r="C9414" s="4" t="s">
        <v>10</v>
      </c>
      <c r="D9414" s="4" t="s">
        <v>9</v>
      </c>
    </row>
    <row r="9415" spans="1:9">
      <c r="A9415" t="n">
        <v>75120</v>
      </c>
      <c r="B9415" s="41" t="n">
        <v>43</v>
      </c>
      <c r="C9415" s="7" t="n">
        <v>5712</v>
      </c>
      <c r="D9415" s="7" t="n">
        <v>1088</v>
      </c>
    </row>
    <row r="9416" spans="1:9">
      <c r="A9416" t="s">
        <v>4</v>
      </c>
      <c r="B9416" s="4" t="s">
        <v>5</v>
      </c>
      <c r="C9416" s="4" t="s">
        <v>10</v>
      </c>
      <c r="D9416" s="4" t="s">
        <v>13</v>
      </c>
      <c r="E9416" s="4" t="s">
        <v>13</v>
      </c>
      <c r="F9416" s="4" t="s">
        <v>6</v>
      </c>
    </row>
    <row r="9417" spans="1:9">
      <c r="A9417" t="n">
        <v>75127</v>
      </c>
      <c r="B9417" s="22" t="n">
        <v>20</v>
      </c>
      <c r="C9417" s="7" t="n">
        <v>5703</v>
      </c>
      <c r="D9417" s="7" t="n">
        <v>3</v>
      </c>
      <c r="E9417" s="7" t="n">
        <v>10</v>
      </c>
      <c r="F9417" s="7" t="s">
        <v>201</v>
      </c>
    </row>
    <row r="9418" spans="1:9">
      <c r="A9418" t="s">
        <v>4</v>
      </c>
      <c r="B9418" s="4" t="s">
        <v>5</v>
      </c>
      <c r="C9418" s="4" t="s">
        <v>10</v>
      </c>
    </row>
    <row r="9419" spans="1:9">
      <c r="A9419" t="n">
        <v>75148</v>
      </c>
      <c r="B9419" s="35" t="n">
        <v>16</v>
      </c>
      <c r="C9419" s="7" t="n">
        <v>0</v>
      </c>
    </row>
    <row r="9420" spans="1:9">
      <c r="A9420" t="s">
        <v>4</v>
      </c>
      <c r="B9420" s="4" t="s">
        <v>5</v>
      </c>
      <c r="C9420" s="4" t="s">
        <v>10</v>
      </c>
      <c r="D9420" s="4" t="s">
        <v>9</v>
      </c>
    </row>
    <row r="9421" spans="1:9">
      <c r="A9421" t="n">
        <v>75151</v>
      </c>
      <c r="B9421" s="41" t="n">
        <v>43</v>
      </c>
      <c r="C9421" s="7" t="n">
        <v>5703</v>
      </c>
      <c r="D9421" s="7" t="n">
        <v>1088</v>
      </c>
    </row>
    <row r="9422" spans="1:9">
      <c r="A9422" t="s">
        <v>4</v>
      </c>
      <c r="B9422" s="4" t="s">
        <v>5</v>
      </c>
      <c r="C9422" s="4" t="s">
        <v>13</v>
      </c>
      <c r="D9422" s="4" t="s">
        <v>10</v>
      </c>
    </row>
    <row r="9423" spans="1:9">
      <c r="A9423" t="n">
        <v>75158</v>
      </c>
      <c r="B9423" s="27" t="n">
        <v>22</v>
      </c>
      <c r="C9423" s="7" t="n">
        <v>11</v>
      </c>
      <c r="D9423" s="7" t="n">
        <v>0</v>
      </c>
    </row>
    <row r="9424" spans="1:9">
      <c r="A9424" t="s">
        <v>4</v>
      </c>
      <c r="B9424" s="4" t="s">
        <v>5</v>
      </c>
      <c r="C9424" s="4" t="s">
        <v>13</v>
      </c>
      <c r="D9424" s="4" t="s">
        <v>10</v>
      </c>
      <c r="E9424" s="4" t="s">
        <v>6</v>
      </c>
    </row>
    <row r="9425" spans="1:6">
      <c r="A9425" t="n">
        <v>75162</v>
      </c>
      <c r="B9425" s="40" t="n">
        <v>51</v>
      </c>
      <c r="C9425" s="7" t="n">
        <v>4</v>
      </c>
      <c r="D9425" s="7" t="n">
        <v>5703</v>
      </c>
      <c r="E9425" s="7" t="s">
        <v>158</v>
      </c>
    </row>
    <row r="9426" spans="1:6">
      <c r="A9426" t="s">
        <v>4</v>
      </c>
      <c r="B9426" s="4" t="s">
        <v>5</v>
      </c>
      <c r="C9426" s="4" t="s">
        <v>10</v>
      </c>
    </row>
    <row r="9427" spans="1:6">
      <c r="A9427" t="n">
        <v>75175</v>
      </c>
      <c r="B9427" s="35" t="n">
        <v>16</v>
      </c>
      <c r="C9427" s="7" t="n">
        <v>0</v>
      </c>
    </row>
    <row r="9428" spans="1:6">
      <c r="A9428" t="s">
        <v>4</v>
      </c>
      <c r="B9428" s="4" t="s">
        <v>5</v>
      </c>
      <c r="C9428" s="4" t="s">
        <v>10</v>
      </c>
      <c r="D9428" s="4" t="s">
        <v>72</v>
      </c>
      <c r="E9428" s="4" t="s">
        <v>13</v>
      </c>
      <c r="F9428" s="4" t="s">
        <v>13</v>
      </c>
      <c r="G9428" s="4" t="s">
        <v>72</v>
      </c>
      <c r="H9428" s="4" t="s">
        <v>13</v>
      </c>
      <c r="I9428" s="4" t="s">
        <v>13</v>
      </c>
    </row>
    <row r="9429" spans="1:6">
      <c r="A9429" t="n">
        <v>75178</v>
      </c>
      <c r="B9429" s="52" t="n">
        <v>26</v>
      </c>
      <c r="C9429" s="7" t="n">
        <v>5703</v>
      </c>
      <c r="D9429" s="7" t="s">
        <v>620</v>
      </c>
      <c r="E9429" s="7" t="n">
        <v>2</v>
      </c>
      <c r="F9429" s="7" t="n">
        <v>3</v>
      </c>
      <c r="G9429" s="7" t="s">
        <v>621</v>
      </c>
      <c r="H9429" s="7" t="n">
        <v>2</v>
      </c>
      <c r="I9429" s="7" t="n">
        <v>0</v>
      </c>
    </row>
    <row r="9430" spans="1:6">
      <c r="A9430" t="s">
        <v>4</v>
      </c>
      <c r="B9430" s="4" t="s">
        <v>5</v>
      </c>
    </row>
    <row r="9431" spans="1:6">
      <c r="A9431" t="n">
        <v>75352</v>
      </c>
      <c r="B9431" s="53" t="n">
        <v>28</v>
      </c>
    </row>
    <row r="9432" spans="1:6">
      <c r="A9432" t="s">
        <v>4</v>
      </c>
      <c r="B9432" s="4" t="s">
        <v>5</v>
      </c>
      <c r="C9432" s="4" t="s">
        <v>13</v>
      </c>
      <c r="D9432" s="4" t="s">
        <v>10</v>
      </c>
      <c r="E9432" s="4" t="s">
        <v>6</v>
      </c>
    </row>
    <row r="9433" spans="1:6">
      <c r="A9433" t="n">
        <v>75353</v>
      </c>
      <c r="B9433" s="40" t="n">
        <v>51</v>
      </c>
      <c r="C9433" s="7" t="n">
        <v>4</v>
      </c>
      <c r="D9433" s="7" t="n">
        <v>5712</v>
      </c>
      <c r="E9433" s="7" t="s">
        <v>158</v>
      </c>
    </row>
    <row r="9434" spans="1:6">
      <c r="A9434" t="s">
        <v>4</v>
      </c>
      <c r="B9434" s="4" t="s">
        <v>5</v>
      </c>
      <c r="C9434" s="4" t="s">
        <v>10</v>
      </c>
    </row>
    <row r="9435" spans="1:6">
      <c r="A9435" t="n">
        <v>75366</v>
      </c>
      <c r="B9435" s="35" t="n">
        <v>16</v>
      </c>
      <c r="C9435" s="7" t="n">
        <v>0</v>
      </c>
    </row>
    <row r="9436" spans="1:6">
      <c r="A9436" t="s">
        <v>4</v>
      </c>
      <c r="B9436" s="4" t="s">
        <v>5</v>
      </c>
      <c r="C9436" s="4" t="s">
        <v>10</v>
      </c>
      <c r="D9436" s="4" t="s">
        <v>72</v>
      </c>
      <c r="E9436" s="4" t="s">
        <v>13</v>
      </c>
      <c r="F9436" s="4" t="s">
        <v>13</v>
      </c>
      <c r="G9436" s="4" t="s">
        <v>72</v>
      </c>
      <c r="H9436" s="4" t="s">
        <v>13</v>
      </c>
      <c r="I9436" s="4" t="s">
        <v>13</v>
      </c>
    </row>
    <row r="9437" spans="1:6">
      <c r="A9437" t="n">
        <v>75369</v>
      </c>
      <c r="B9437" s="52" t="n">
        <v>26</v>
      </c>
      <c r="C9437" s="7" t="n">
        <v>5712</v>
      </c>
      <c r="D9437" s="7" t="s">
        <v>622</v>
      </c>
      <c r="E9437" s="7" t="n">
        <v>2</v>
      </c>
      <c r="F9437" s="7" t="n">
        <v>3</v>
      </c>
      <c r="G9437" s="7" t="s">
        <v>623</v>
      </c>
      <c r="H9437" s="7" t="n">
        <v>2</v>
      </c>
      <c r="I9437" s="7" t="n">
        <v>0</v>
      </c>
    </row>
    <row r="9438" spans="1:6">
      <c r="A9438" t="s">
        <v>4</v>
      </c>
      <c r="B9438" s="4" t="s">
        <v>5</v>
      </c>
    </row>
    <row r="9439" spans="1:6">
      <c r="A9439" t="n">
        <v>75510</v>
      </c>
      <c r="B9439" s="53" t="n">
        <v>28</v>
      </c>
    </row>
    <row r="9440" spans="1:6">
      <c r="A9440" t="s">
        <v>4</v>
      </c>
      <c r="B9440" s="4" t="s">
        <v>5</v>
      </c>
      <c r="C9440" s="4" t="s">
        <v>10</v>
      </c>
    </row>
    <row r="9441" spans="1:9">
      <c r="A9441" t="n">
        <v>75511</v>
      </c>
      <c r="B9441" s="12" t="n">
        <v>12</v>
      </c>
      <c r="C9441" s="7" t="n">
        <v>8</v>
      </c>
    </row>
    <row r="9442" spans="1:9">
      <c r="A9442" t="s">
        <v>4</v>
      </c>
      <c r="B9442" s="4" t="s">
        <v>5</v>
      </c>
      <c r="C9442" s="4" t="s">
        <v>10</v>
      </c>
    </row>
    <row r="9443" spans="1:9">
      <c r="A9443" t="n">
        <v>75514</v>
      </c>
      <c r="B9443" s="12" t="n">
        <v>12</v>
      </c>
      <c r="C9443" s="7" t="n">
        <v>3</v>
      </c>
    </row>
    <row r="9444" spans="1:9">
      <c r="A9444" t="s">
        <v>4</v>
      </c>
      <c r="B9444" s="4" t="s">
        <v>5</v>
      </c>
    </row>
    <row r="9445" spans="1:9">
      <c r="A9445" t="n">
        <v>75517</v>
      </c>
      <c r="B9445" s="5" t="n">
        <v>1</v>
      </c>
    </row>
    <row r="9446" spans="1:9" s="3" customFormat="1" customHeight="0">
      <c r="A9446" s="3" t="s">
        <v>2</v>
      </c>
      <c r="B9446" s="3" t="s">
        <v>624</v>
      </c>
    </row>
    <row r="9447" spans="1:9">
      <c r="A9447" t="s">
        <v>4</v>
      </c>
      <c r="B9447" s="4" t="s">
        <v>5</v>
      </c>
      <c r="C9447" s="4" t="s">
        <v>13</v>
      </c>
      <c r="D9447" s="4" t="s">
        <v>10</v>
      </c>
      <c r="E9447" s="4" t="s">
        <v>13</v>
      </c>
      <c r="F9447" s="4" t="s">
        <v>13</v>
      </c>
      <c r="G9447" s="4" t="s">
        <v>13</v>
      </c>
      <c r="H9447" s="4" t="s">
        <v>10</v>
      </c>
      <c r="I9447" s="4" t="s">
        <v>20</v>
      </c>
      <c r="J9447" s="4" t="s">
        <v>10</v>
      </c>
      <c r="K9447" s="4" t="s">
        <v>20</v>
      </c>
      <c r="L9447" s="4" t="s">
        <v>10</v>
      </c>
      <c r="M9447" s="4" t="s">
        <v>20</v>
      </c>
      <c r="N9447" s="4" t="s">
        <v>20</v>
      </c>
    </row>
    <row r="9448" spans="1:9">
      <c r="A9448" t="n">
        <v>75520</v>
      </c>
      <c r="B9448" s="47" t="n">
        <v>6</v>
      </c>
      <c r="C9448" s="7" t="n">
        <v>33</v>
      </c>
      <c r="D9448" s="7" t="n">
        <v>65534</v>
      </c>
      <c r="E9448" s="7" t="n">
        <v>9</v>
      </c>
      <c r="F9448" s="7" t="n">
        <v>1</v>
      </c>
      <c r="G9448" s="7" t="n">
        <v>3</v>
      </c>
      <c r="H9448" s="7" t="n">
        <v>10</v>
      </c>
      <c r="I9448" s="11" t="n">
        <f t="normal" ca="1">A9450</f>
        <v>0</v>
      </c>
      <c r="J9448" s="7" t="n">
        <v>12</v>
      </c>
      <c r="K9448" s="11" t="n">
        <f t="normal" ca="1">A9460</f>
        <v>0</v>
      </c>
      <c r="L9448" s="7" t="n">
        <v>222</v>
      </c>
      <c r="M9448" s="11" t="n">
        <f t="normal" ca="1">A9470</f>
        <v>0</v>
      </c>
      <c r="N9448" s="11" t="n">
        <f t="normal" ca="1">A9498</f>
        <v>0</v>
      </c>
    </row>
    <row r="9449" spans="1:9">
      <c r="A9449" t="s">
        <v>4</v>
      </c>
      <c r="B9449" s="4" t="s">
        <v>5</v>
      </c>
      <c r="C9449" s="4" t="s">
        <v>10</v>
      </c>
      <c r="D9449" s="4" t="s">
        <v>22</v>
      </c>
      <c r="E9449" s="4" t="s">
        <v>22</v>
      </c>
      <c r="F9449" s="4" t="s">
        <v>22</v>
      </c>
      <c r="G9449" s="4" t="s">
        <v>22</v>
      </c>
    </row>
    <row r="9450" spans="1:9">
      <c r="A9450" t="n">
        <v>75549</v>
      </c>
      <c r="B9450" s="24" t="n">
        <v>46</v>
      </c>
      <c r="C9450" s="7" t="n">
        <v>65534</v>
      </c>
      <c r="D9450" s="7" t="n">
        <v>5.19000005722046</v>
      </c>
      <c r="E9450" s="7" t="n">
        <v>0</v>
      </c>
      <c r="F9450" s="7" t="n">
        <v>-10.2799997329712</v>
      </c>
      <c r="G9450" s="7" t="n">
        <v>211.899993896484</v>
      </c>
    </row>
    <row r="9451" spans="1:9">
      <c r="A9451" t="s">
        <v>4</v>
      </c>
      <c r="B9451" s="4" t="s">
        <v>5</v>
      </c>
      <c r="C9451" s="4" t="s">
        <v>13</v>
      </c>
      <c r="D9451" s="4" t="s">
        <v>10</v>
      </c>
      <c r="E9451" s="4" t="s">
        <v>13</v>
      </c>
      <c r="F9451" s="4" t="s">
        <v>6</v>
      </c>
      <c r="G9451" s="4" t="s">
        <v>6</v>
      </c>
      <c r="H9451" s="4" t="s">
        <v>6</v>
      </c>
      <c r="I9451" s="4" t="s">
        <v>6</v>
      </c>
      <c r="J9451" s="4" t="s">
        <v>6</v>
      </c>
      <c r="K9451" s="4" t="s">
        <v>6</v>
      </c>
      <c r="L9451" s="4" t="s">
        <v>6</v>
      </c>
      <c r="M9451" s="4" t="s">
        <v>6</v>
      </c>
      <c r="N9451" s="4" t="s">
        <v>6</v>
      </c>
      <c r="O9451" s="4" t="s">
        <v>6</v>
      </c>
      <c r="P9451" s="4" t="s">
        <v>6</v>
      </c>
      <c r="Q9451" s="4" t="s">
        <v>6</v>
      </c>
      <c r="R9451" s="4" t="s">
        <v>6</v>
      </c>
      <c r="S9451" s="4" t="s">
        <v>6</v>
      </c>
      <c r="T9451" s="4" t="s">
        <v>6</v>
      </c>
      <c r="U9451" s="4" t="s">
        <v>6</v>
      </c>
    </row>
    <row r="9452" spans="1:9">
      <c r="A9452" t="n">
        <v>75568</v>
      </c>
      <c r="B9452" s="38" t="n">
        <v>36</v>
      </c>
      <c r="C9452" s="7" t="n">
        <v>8</v>
      </c>
      <c r="D9452" s="7" t="n">
        <v>65534</v>
      </c>
      <c r="E9452" s="7" t="n">
        <v>0</v>
      </c>
      <c r="F9452" s="7" t="s">
        <v>191</v>
      </c>
      <c r="G9452" s="7" t="s">
        <v>12</v>
      </c>
      <c r="H9452" s="7" t="s">
        <v>12</v>
      </c>
      <c r="I9452" s="7" t="s">
        <v>12</v>
      </c>
      <c r="J9452" s="7" t="s">
        <v>12</v>
      </c>
      <c r="K9452" s="7" t="s">
        <v>12</v>
      </c>
      <c r="L9452" s="7" t="s">
        <v>12</v>
      </c>
      <c r="M9452" s="7" t="s">
        <v>12</v>
      </c>
      <c r="N9452" s="7" t="s">
        <v>12</v>
      </c>
      <c r="O9452" s="7" t="s">
        <v>12</v>
      </c>
      <c r="P9452" s="7" t="s">
        <v>12</v>
      </c>
      <c r="Q9452" s="7" t="s">
        <v>12</v>
      </c>
      <c r="R9452" s="7" t="s">
        <v>12</v>
      </c>
      <c r="S9452" s="7" t="s">
        <v>12</v>
      </c>
      <c r="T9452" s="7" t="s">
        <v>12</v>
      </c>
      <c r="U9452" s="7" t="s">
        <v>12</v>
      </c>
    </row>
    <row r="9453" spans="1:9">
      <c r="A9453" t="s">
        <v>4</v>
      </c>
      <c r="B9453" s="4" t="s">
        <v>5</v>
      </c>
      <c r="C9453" s="4" t="s">
        <v>10</v>
      </c>
      <c r="D9453" s="4" t="s">
        <v>13</v>
      </c>
      <c r="E9453" s="4" t="s">
        <v>6</v>
      </c>
      <c r="F9453" s="4" t="s">
        <v>22</v>
      </c>
      <c r="G9453" s="4" t="s">
        <v>22</v>
      </c>
      <c r="H9453" s="4" t="s">
        <v>22</v>
      </c>
    </row>
    <row r="9454" spans="1:9">
      <c r="A9454" t="n">
        <v>75601</v>
      </c>
      <c r="B9454" s="39" t="n">
        <v>48</v>
      </c>
      <c r="C9454" s="7" t="n">
        <v>65534</v>
      </c>
      <c r="D9454" s="7" t="n">
        <v>0</v>
      </c>
      <c r="E9454" s="7" t="s">
        <v>191</v>
      </c>
      <c r="F9454" s="7" t="n">
        <v>0</v>
      </c>
      <c r="G9454" s="7" t="n">
        <v>1</v>
      </c>
      <c r="H9454" s="7" t="n">
        <v>1.40129846432482e-45</v>
      </c>
    </row>
    <row r="9455" spans="1:9">
      <c r="A9455" t="s">
        <v>4</v>
      </c>
      <c r="B9455" s="4" t="s">
        <v>5</v>
      </c>
      <c r="C9455" s="4" t="s">
        <v>10</v>
      </c>
      <c r="D9455" s="4" t="s">
        <v>9</v>
      </c>
    </row>
    <row r="9456" spans="1:9">
      <c r="A9456" t="n">
        <v>75630</v>
      </c>
      <c r="B9456" s="41" t="n">
        <v>43</v>
      </c>
      <c r="C9456" s="7" t="n">
        <v>65534</v>
      </c>
      <c r="D9456" s="7" t="n">
        <v>64</v>
      </c>
    </row>
    <row r="9457" spans="1:21">
      <c r="A9457" t="s">
        <v>4</v>
      </c>
      <c r="B9457" s="4" t="s">
        <v>5</v>
      </c>
      <c r="C9457" s="4" t="s">
        <v>20</v>
      </c>
    </row>
    <row r="9458" spans="1:21">
      <c r="A9458" t="n">
        <v>75637</v>
      </c>
      <c r="B9458" s="17" t="n">
        <v>3</v>
      </c>
      <c r="C9458" s="11" t="n">
        <f t="normal" ca="1">A9498</f>
        <v>0</v>
      </c>
    </row>
    <row r="9459" spans="1:21">
      <c r="A9459" t="s">
        <v>4</v>
      </c>
      <c r="B9459" s="4" t="s">
        <v>5</v>
      </c>
      <c r="C9459" s="4" t="s">
        <v>10</v>
      </c>
      <c r="D9459" s="4" t="s">
        <v>22</v>
      </c>
      <c r="E9459" s="4" t="s">
        <v>22</v>
      </c>
      <c r="F9459" s="4" t="s">
        <v>22</v>
      </c>
      <c r="G9459" s="4" t="s">
        <v>22</v>
      </c>
    </row>
    <row r="9460" spans="1:21">
      <c r="A9460" t="n">
        <v>75642</v>
      </c>
      <c r="B9460" s="24" t="n">
        <v>46</v>
      </c>
      <c r="C9460" s="7" t="n">
        <v>65534</v>
      </c>
      <c r="D9460" s="7" t="n">
        <v>22.4099998474121</v>
      </c>
      <c r="E9460" s="7" t="n">
        <v>0.0500000007450581</v>
      </c>
      <c r="F9460" s="7" t="n">
        <v>12.6599998474121</v>
      </c>
      <c r="G9460" s="7" t="n">
        <v>354.700012207031</v>
      </c>
    </row>
    <row r="9461" spans="1:21">
      <c r="A9461" t="s">
        <v>4</v>
      </c>
      <c r="B9461" s="4" t="s">
        <v>5</v>
      </c>
      <c r="C9461" s="4" t="s">
        <v>13</v>
      </c>
      <c r="D9461" s="4" t="s">
        <v>10</v>
      </c>
      <c r="E9461" s="4" t="s">
        <v>13</v>
      </c>
      <c r="F9461" s="4" t="s">
        <v>6</v>
      </c>
      <c r="G9461" s="4" t="s">
        <v>6</v>
      </c>
      <c r="H9461" s="4" t="s">
        <v>6</v>
      </c>
      <c r="I9461" s="4" t="s">
        <v>6</v>
      </c>
      <c r="J9461" s="4" t="s">
        <v>6</v>
      </c>
      <c r="K9461" s="4" t="s">
        <v>6</v>
      </c>
      <c r="L9461" s="4" t="s">
        <v>6</v>
      </c>
      <c r="M9461" s="4" t="s">
        <v>6</v>
      </c>
      <c r="N9461" s="4" t="s">
        <v>6</v>
      </c>
      <c r="O9461" s="4" t="s">
        <v>6</v>
      </c>
      <c r="P9461" s="4" t="s">
        <v>6</v>
      </c>
      <c r="Q9461" s="4" t="s">
        <v>6</v>
      </c>
      <c r="R9461" s="4" t="s">
        <v>6</v>
      </c>
      <c r="S9461" s="4" t="s">
        <v>6</v>
      </c>
      <c r="T9461" s="4" t="s">
        <v>6</v>
      </c>
      <c r="U9461" s="4" t="s">
        <v>6</v>
      </c>
    </row>
    <row r="9462" spans="1:21">
      <c r="A9462" t="n">
        <v>75661</v>
      </c>
      <c r="B9462" s="38" t="n">
        <v>36</v>
      </c>
      <c r="C9462" s="7" t="n">
        <v>8</v>
      </c>
      <c r="D9462" s="7" t="n">
        <v>65534</v>
      </c>
      <c r="E9462" s="7" t="n">
        <v>0</v>
      </c>
      <c r="F9462" s="7" t="s">
        <v>191</v>
      </c>
      <c r="G9462" s="7" t="s">
        <v>12</v>
      </c>
      <c r="H9462" s="7" t="s">
        <v>12</v>
      </c>
      <c r="I9462" s="7" t="s">
        <v>12</v>
      </c>
      <c r="J9462" s="7" t="s">
        <v>12</v>
      </c>
      <c r="K9462" s="7" t="s">
        <v>12</v>
      </c>
      <c r="L9462" s="7" t="s">
        <v>12</v>
      </c>
      <c r="M9462" s="7" t="s">
        <v>12</v>
      </c>
      <c r="N9462" s="7" t="s">
        <v>12</v>
      </c>
      <c r="O9462" s="7" t="s">
        <v>12</v>
      </c>
      <c r="P9462" s="7" t="s">
        <v>12</v>
      </c>
      <c r="Q9462" s="7" t="s">
        <v>12</v>
      </c>
      <c r="R9462" s="7" t="s">
        <v>12</v>
      </c>
      <c r="S9462" s="7" t="s">
        <v>12</v>
      </c>
      <c r="T9462" s="7" t="s">
        <v>12</v>
      </c>
      <c r="U9462" s="7" t="s">
        <v>12</v>
      </c>
    </row>
    <row r="9463" spans="1:21">
      <c r="A9463" t="s">
        <v>4</v>
      </c>
      <c r="B9463" s="4" t="s">
        <v>5</v>
      </c>
      <c r="C9463" s="4" t="s">
        <v>10</v>
      </c>
      <c r="D9463" s="4" t="s">
        <v>13</v>
      </c>
      <c r="E9463" s="4" t="s">
        <v>6</v>
      </c>
      <c r="F9463" s="4" t="s">
        <v>22</v>
      </c>
      <c r="G9463" s="4" t="s">
        <v>22</v>
      </c>
      <c r="H9463" s="4" t="s">
        <v>22</v>
      </c>
    </row>
    <row r="9464" spans="1:21">
      <c r="A9464" t="n">
        <v>75694</v>
      </c>
      <c r="B9464" s="39" t="n">
        <v>48</v>
      </c>
      <c r="C9464" s="7" t="n">
        <v>65534</v>
      </c>
      <c r="D9464" s="7" t="n">
        <v>0</v>
      </c>
      <c r="E9464" s="7" t="s">
        <v>191</v>
      </c>
      <c r="F9464" s="7" t="n">
        <v>0</v>
      </c>
      <c r="G9464" s="7" t="n">
        <v>1</v>
      </c>
      <c r="H9464" s="7" t="n">
        <v>1.40129846432482e-45</v>
      </c>
    </row>
    <row r="9465" spans="1:21">
      <c r="A9465" t="s">
        <v>4</v>
      </c>
      <c r="B9465" s="4" t="s">
        <v>5</v>
      </c>
      <c r="C9465" s="4" t="s">
        <v>10</v>
      </c>
      <c r="D9465" s="4" t="s">
        <v>9</v>
      </c>
    </row>
    <row r="9466" spans="1:21">
      <c r="A9466" t="n">
        <v>75723</v>
      </c>
      <c r="B9466" s="41" t="n">
        <v>43</v>
      </c>
      <c r="C9466" s="7" t="n">
        <v>65534</v>
      </c>
      <c r="D9466" s="7" t="n">
        <v>64</v>
      </c>
    </row>
    <row r="9467" spans="1:21">
      <c r="A9467" t="s">
        <v>4</v>
      </c>
      <c r="B9467" s="4" t="s">
        <v>5</v>
      </c>
      <c r="C9467" s="4" t="s">
        <v>20</v>
      </c>
    </row>
    <row r="9468" spans="1:21">
      <c r="A9468" t="n">
        <v>75730</v>
      </c>
      <c r="B9468" s="17" t="n">
        <v>3</v>
      </c>
      <c r="C9468" s="11" t="n">
        <f t="normal" ca="1">A9498</f>
        <v>0</v>
      </c>
    </row>
    <row r="9469" spans="1:21">
      <c r="A9469" t="s">
        <v>4</v>
      </c>
      <c r="B9469" s="4" t="s">
        <v>5</v>
      </c>
      <c r="C9469" s="4" t="s">
        <v>13</v>
      </c>
      <c r="D9469" s="4" t="s">
        <v>10</v>
      </c>
      <c r="E9469" s="4" t="s">
        <v>13</v>
      </c>
      <c r="F9469" s="4" t="s">
        <v>10</v>
      </c>
      <c r="G9469" s="4" t="s">
        <v>13</v>
      </c>
      <c r="H9469" s="4" t="s">
        <v>10</v>
      </c>
      <c r="I9469" s="4" t="s">
        <v>13</v>
      </c>
      <c r="J9469" s="4" t="s">
        <v>13</v>
      </c>
      <c r="K9469" s="4" t="s">
        <v>13</v>
      </c>
      <c r="L9469" s="4" t="s">
        <v>13</v>
      </c>
      <c r="M9469" s="4" t="s">
        <v>20</v>
      </c>
    </row>
    <row r="9470" spans="1:21">
      <c r="A9470" t="n">
        <v>75735</v>
      </c>
      <c r="B9470" s="10" t="n">
        <v>5</v>
      </c>
      <c r="C9470" s="7" t="n">
        <v>30</v>
      </c>
      <c r="D9470" s="7" t="n">
        <v>9478</v>
      </c>
      <c r="E9470" s="7" t="n">
        <v>30</v>
      </c>
      <c r="F9470" s="7" t="n">
        <v>9715</v>
      </c>
      <c r="G9470" s="7" t="n">
        <v>30</v>
      </c>
      <c r="H9470" s="7" t="n">
        <v>9478</v>
      </c>
      <c r="I9470" s="7" t="n">
        <v>8</v>
      </c>
      <c r="J9470" s="7" t="n">
        <v>9</v>
      </c>
      <c r="K9470" s="7" t="n">
        <v>11</v>
      </c>
      <c r="L9470" s="7" t="n">
        <v>1</v>
      </c>
      <c r="M9470" s="11" t="n">
        <f t="normal" ca="1">A9482</f>
        <v>0</v>
      </c>
    </row>
    <row r="9471" spans="1:21">
      <c r="A9471" t="s">
        <v>4</v>
      </c>
      <c r="B9471" s="4" t="s">
        <v>5</v>
      </c>
      <c r="C9471" s="4" t="s">
        <v>10</v>
      </c>
      <c r="D9471" s="4" t="s">
        <v>22</v>
      </c>
      <c r="E9471" s="4" t="s">
        <v>22</v>
      </c>
      <c r="F9471" s="4" t="s">
        <v>22</v>
      </c>
      <c r="G9471" s="4" t="s">
        <v>22</v>
      </c>
    </row>
    <row r="9472" spans="1:21">
      <c r="A9472" t="n">
        <v>75753</v>
      </c>
      <c r="B9472" s="24" t="n">
        <v>46</v>
      </c>
      <c r="C9472" s="7" t="n">
        <v>65534</v>
      </c>
      <c r="D9472" s="7" t="n">
        <v>-11.539999961853</v>
      </c>
      <c r="E9472" s="7" t="n">
        <v>0</v>
      </c>
      <c r="F9472" s="7" t="n">
        <v>1.11000001430511</v>
      </c>
      <c r="G9472" s="7" t="n">
        <v>180.600006103516</v>
      </c>
    </row>
    <row r="9473" spans="1:21">
      <c r="A9473" t="s">
        <v>4</v>
      </c>
      <c r="B9473" s="4" t="s">
        <v>5</v>
      </c>
      <c r="C9473" s="4" t="s">
        <v>13</v>
      </c>
      <c r="D9473" s="4" t="s">
        <v>10</v>
      </c>
      <c r="E9473" s="4" t="s">
        <v>13</v>
      </c>
      <c r="F9473" s="4" t="s">
        <v>6</v>
      </c>
      <c r="G9473" s="4" t="s">
        <v>6</v>
      </c>
      <c r="H9473" s="4" t="s">
        <v>6</v>
      </c>
      <c r="I9473" s="4" t="s">
        <v>6</v>
      </c>
      <c r="J9473" s="4" t="s">
        <v>6</v>
      </c>
      <c r="K9473" s="4" t="s">
        <v>6</v>
      </c>
      <c r="L9473" s="4" t="s">
        <v>6</v>
      </c>
      <c r="M9473" s="4" t="s">
        <v>6</v>
      </c>
      <c r="N9473" s="4" t="s">
        <v>6</v>
      </c>
      <c r="O9473" s="4" t="s">
        <v>6</v>
      </c>
      <c r="P9473" s="4" t="s">
        <v>6</v>
      </c>
      <c r="Q9473" s="4" t="s">
        <v>6</v>
      </c>
      <c r="R9473" s="4" t="s">
        <v>6</v>
      </c>
      <c r="S9473" s="4" t="s">
        <v>6</v>
      </c>
      <c r="T9473" s="4" t="s">
        <v>6</v>
      </c>
      <c r="U9473" s="4" t="s">
        <v>6</v>
      </c>
    </row>
    <row r="9474" spans="1:21">
      <c r="A9474" t="n">
        <v>75772</v>
      </c>
      <c r="B9474" s="38" t="n">
        <v>36</v>
      </c>
      <c r="C9474" s="7" t="n">
        <v>8</v>
      </c>
      <c r="D9474" s="7" t="n">
        <v>65534</v>
      </c>
      <c r="E9474" s="7" t="n">
        <v>0</v>
      </c>
      <c r="F9474" s="7" t="s">
        <v>191</v>
      </c>
      <c r="G9474" s="7" t="s">
        <v>12</v>
      </c>
      <c r="H9474" s="7" t="s">
        <v>12</v>
      </c>
      <c r="I9474" s="7" t="s">
        <v>12</v>
      </c>
      <c r="J9474" s="7" t="s">
        <v>12</v>
      </c>
      <c r="K9474" s="7" t="s">
        <v>12</v>
      </c>
      <c r="L9474" s="7" t="s">
        <v>12</v>
      </c>
      <c r="M9474" s="7" t="s">
        <v>12</v>
      </c>
      <c r="N9474" s="7" t="s">
        <v>12</v>
      </c>
      <c r="O9474" s="7" t="s">
        <v>12</v>
      </c>
      <c r="P9474" s="7" t="s">
        <v>12</v>
      </c>
      <c r="Q9474" s="7" t="s">
        <v>12</v>
      </c>
      <c r="R9474" s="7" t="s">
        <v>12</v>
      </c>
      <c r="S9474" s="7" t="s">
        <v>12</v>
      </c>
      <c r="T9474" s="7" t="s">
        <v>12</v>
      </c>
      <c r="U9474" s="7" t="s">
        <v>12</v>
      </c>
    </row>
    <row r="9475" spans="1:21">
      <c r="A9475" t="s">
        <v>4</v>
      </c>
      <c r="B9475" s="4" t="s">
        <v>5</v>
      </c>
      <c r="C9475" s="4" t="s">
        <v>10</v>
      </c>
      <c r="D9475" s="4" t="s">
        <v>13</v>
      </c>
      <c r="E9475" s="4" t="s">
        <v>6</v>
      </c>
      <c r="F9475" s="4" t="s">
        <v>22</v>
      </c>
      <c r="G9475" s="4" t="s">
        <v>22</v>
      </c>
      <c r="H9475" s="4" t="s">
        <v>22</v>
      </c>
    </row>
    <row r="9476" spans="1:21">
      <c r="A9476" t="n">
        <v>75805</v>
      </c>
      <c r="B9476" s="39" t="n">
        <v>48</v>
      </c>
      <c r="C9476" s="7" t="n">
        <v>65534</v>
      </c>
      <c r="D9476" s="7" t="n">
        <v>0</v>
      </c>
      <c r="E9476" s="7" t="s">
        <v>191</v>
      </c>
      <c r="F9476" s="7" t="n">
        <v>0</v>
      </c>
      <c r="G9476" s="7" t="n">
        <v>1</v>
      </c>
      <c r="H9476" s="7" t="n">
        <v>1.40129846432482e-45</v>
      </c>
    </row>
    <row r="9477" spans="1:21">
      <c r="A9477" t="s">
        <v>4</v>
      </c>
      <c r="B9477" s="4" t="s">
        <v>5</v>
      </c>
      <c r="C9477" s="4" t="s">
        <v>10</v>
      </c>
      <c r="D9477" s="4" t="s">
        <v>9</v>
      </c>
    </row>
    <row r="9478" spans="1:21">
      <c r="A9478" t="n">
        <v>75834</v>
      </c>
      <c r="B9478" s="41" t="n">
        <v>43</v>
      </c>
      <c r="C9478" s="7" t="n">
        <v>65534</v>
      </c>
      <c r="D9478" s="7" t="n">
        <v>64</v>
      </c>
    </row>
    <row r="9479" spans="1:21">
      <c r="A9479" t="s">
        <v>4</v>
      </c>
      <c r="B9479" s="4" t="s">
        <v>5</v>
      </c>
      <c r="C9479" s="4" t="s">
        <v>20</v>
      </c>
    </row>
    <row r="9480" spans="1:21">
      <c r="A9480" t="n">
        <v>75841</v>
      </c>
      <c r="B9480" s="17" t="n">
        <v>3</v>
      </c>
      <c r="C9480" s="11" t="n">
        <f t="normal" ca="1">A9496</f>
        <v>0</v>
      </c>
    </row>
    <row r="9481" spans="1:21">
      <c r="A9481" t="s">
        <v>4</v>
      </c>
      <c r="B9481" s="4" t="s">
        <v>5</v>
      </c>
      <c r="C9481" s="4" t="s">
        <v>13</v>
      </c>
      <c r="D9481" s="4" t="s">
        <v>10</v>
      </c>
      <c r="E9481" s="4" t="s">
        <v>13</v>
      </c>
      <c r="F9481" s="4" t="s">
        <v>20</v>
      </c>
    </row>
    <row r="9482" spans="1:21">
      <c r="A9482" t="n">
        <v>75846</v>
      </c>
      <c r="B9482" s="10" t="n">
        <v>5</v>
      </c>
      <c r="C9482" s="7" t="n">
        <v>30</v>
      </c>
      <c r="D9482" s="7" t="n">
        <v>9476</v>
      </c>
      <c r="E9482" s="7" t="n">
        <v>1</v>
      </c>
      <c r="F9482" s="11" t="n">
        <f t="normal" ca="1">A9494</f>
        <v>0</v>
      </c>
    </row>
    <row r="9483" spans="1:21">
      <c r="A9483" t="s">
        <v>4</v>
      </c>
      <c r="B9483" s="4" t="s">
        <v>5</v>
      </c>
      <c r="C9483" s="4" t="s">
        <v>10</v>
      </c>
      <c r="D9483" s="4" t="s">
        <v>22</v>
      </c>
      <c r="E9483" s="4" t="s">
        <v>22</v>
      </c>
      <c r="F9483" s="4" t="s">
        <v>22</v>
      </c>
      <c r="G9483" s="4" t="s">
        <v>22</v>
      </c>
    </row>
    <row r="9484" spans="1:21">
      <c r="A9484" t="n">
        <v>75855</v>
      </c>
      <c r="B9484" s="24" t="n">
        <v>46</v>
      </c>
      <c r="C9484" s="7" t="n">
        <v>65534</v>
      </c>
      <c r="D9484" s="7" t="n">
        <v>7.17999982833862</v>
      </c>
      <c r="E9484" s="7" t="n">
        <v>0</v>
      </c>
      <c r="F9484" s="7" t="n">
        <v>-2.3199999332428</v>
      </c>
      <c r="G9484" s="7" t="n">
        <v>166</v>
      </c>
    </row>
    <row r="9485" spans="1:21">
      <c r="A9485" t="s">
        <v>4</v>
      </c>
      <c r="B9485" s="4" t="s">
        <v>5</v>
      </c>
      <c r="C9485" s="4" t="s">
        <v>13</v>
      </c>
      <c r="D9485" s="4" t="s">
        <v>10</v>
      </c>
      <c r="E9485" s="4" t="s">
        <v>13</v>
      </c>
      <c r="F9485" s="4" t="s">
        <v>6</v>
      </c>
      <c r="G9485" s="4" t="s">
        <v>6</v>
      </c>
      <c r="H9485" s="4" t="s">
        <v>6</v>
      </c>
      <c r="I9485" s="4" t="s">
        <v>6</v>
      </c>
      <c r="J9485" s="4" t="s">
        <v>6</v>
      </c>
      <c r="K9485" s="4" t="s">
        <v>6</v>
      </c>
      <c r="L9485" s="4" t="s">
        <v>6</v>
      </c>
      <c r="M9485" s="4" t="s">
        <v>6</v>
      </c>
      <c r="N9485" s="4" t="s">
        <v>6</v>
      </c>
      <c r="O9485" s="4" t="s">
        <v>6</v>
      </c>
      <c r="P9485" s="4" t="s">
        <v>6</v>
      </c>
      <c r="Q9485" s="4" t="s">
        <v>6</v>
      </c>
      <c r="R9485" s="4" t="s">
        <v>6</v>
      </c>
      <c r="S9485" s="4" t="s">
        <v>6</v>
      </c>
      <c r="T9485" s="4" t="s">
        <v>6</v>
      </c>
      <c r="U9485" s="4" t="s">
        <v>6</v>
      </c>
    </row>
    <row r="9486" spans="1:21">
      <c r="A9486" t="n">
        <v>75874</v>
      </c>
      <c r="B9486" s="38" t="n">
        <v>36</v>
      </c>
      <c r="C9486" s="7" t="n">
        <v>8</v>
      </c>
      <c r="D9486" s="7" t="n">
        <v>65534</v>
      </c>
      <c r="E9486" s="7" t="n">
        <v>0</v>
      </c>
      <c r="F9486" s="7" t="s">
        <v>191</v>
      </c>
      <c r="G9486" s="7" t="s">
        <v>12</v>
      </c>
      <c r="H9486" s="7" t="s">
        <v>12</v>
      </c>
      <c r="I9486" s="7" t="s">
        <v>12</v>
      </c>
      <c r="J9486" s="7" t="s">
        <v>12</v>
      </c>
      <c r="K9486" s="7" t="s">
        <v>12</v>
      </c>
      <c r="L9486" s="7" t="s">
        <v>12</v>
      </c>
      <c r="M9486" s="7" t="s">
        <v>12</v>
      </c>
      <c r="N9486" s="7" t="s">
        <v>12</v>
      </c>
      <c r="O9486" s="7" t="s">
        <v>12</v>
      </c>
      <c r="P9486" s="7" t="s">
        <v>12</v>
      </c>
      <c r="Q9486" s="7" t="s">
        <v>12</v>
      </c>
      <c r="R9486" s="7" t="s">
        <v>12</v>
      </c>
      <c r="S9486" s="7" t="s">
        <v>12</v>
      </c>
      <c r="T9486" s="7" t="s">
        <v>12</v>
      </c>
      <c r="U9486" s="7" t="s">
        <v>12</v>
      </c>
    </row>
    <row r="9487" spans="1:21">
      <c r="A9487" t="s">
        <v>4</v>
      </c>
      <c r="B9487" s="4" t="s">
        <v>5</v>
      </c>
      <c r="C9487" s="4" t="s">
        <v>10</v>
      </c>
      <c r="D9487" s="4" t="s">
        <v>13</v>
      </c>
      <c r="E9487" s="4" t="s">
        <v>6</v>
      </c>
      <c r="F9487" s="4" t="s">
        <v>22</v>
      </c>
      <c r="G9487" s="4" t="s">
        <v>22</v>
      </c>
      <c r="H9487" s="4" t="s">
        <v>22</v>
      </c>
    </row>
    <row r="9488" spans="1:21">
      <c r="A9488" t="n">
        <v>75907</v>
      </c>
      <c r="B9488" s="39" t="n">
        <v>48</v>
      </c>
      <c r="C9488" s="7" t="n">
        <v>65534</v>
      </c>
      <c r="D9488" s="7" t="n">
        <v>0</v>
      </c>
      <c r="E9488" s="7" t="s">
        <v>191</v>
      </c>
      <c r="F9488" s="7" t="n">
        <v>0</v>
      </c>
      <c r="G9488" s="7" t="n">
        <v>1</v>
      </c>
      <c r="H9488" s="7" t="n">
        <v>1.40129846432482e-45</v>
      </c>
    </row>
    <row r="9489" spans="1:21">
      <c r="A9489" t="s">
        <v>4</v>
      </c>
      <c r="B9489" s="4" t="s">
        <v>5</v>
      </c>
      <c r="C9489" s="4" t="s">
        <v>10</v>
      </c>
      <c r="D9489" s="4" t="s">
        <v>9</v>
      </c>
    </row>
    <row r="9490" spans="1:21">
      <c r="A9490" t="n">
        <v>75936</v>
      </c>
      <c r="B9490" s="41" t="n">
        <v>43</v>
      </c>
      <c r="C9490" s="7" t="n">
        <v>65534</v>
      </c>
      <c r="D9490" s="7" t="n">
        <v>64</v>
      </c>
    </row>
    <row r="9491" spans="1:21">
      <c r="A9491" t="s">
        <v>4</v>
      </c>
      <c r="B9491" s="4" t="s">
        <v>5</v>
      </c>
      <c r="C9491" s="4" t="s">
        <v>20</v>
      </c>
    </row>
    <row r="9492" spans="1:21">
      <c r="A9492" t="n">
        <v>75943</v>
      </c>
      <c r="B9492" s="17" t="n">
        <v>3</v>
      </c>
      <c r="C9492" s="11" t="n">
        <f t="normal" ca="1">A9496</f>
        <v>0</v>
      </c>
    </row>
    <row r="9493" spans="1:21">
      <c r="A9493" t="s">
        <v>4</v>
      </c>
      <c r="B9493" s="4" t="s">
        <v>5</v>
      </c>
      <c r="C9493" s="4" t="s">
        <v>10</v>
      </c>
      <c r="D9493" s="4" t="s">
        <v>9</v>
      </c>
    </row>
    <row r="9494" spans="1:21">
      <c r="A9494" t="n">
        <v>75948</v>
      </c>
      <c r="B9494" s="41" t="n">
        <v>43</v>
      </c>
      <c r="C9494" s="7" t="n">
        <v>65534</v>
      </c>
      <c r="D9494" s="7" t="n">
        <v>1</v>
      </c>
    </row>
    <row r="9495" spans="1:21">
      <c r="A9495" t="s">
        <v>4</v>
      </c>
      <c r="B9495" s="4" t="s">
        <v>5</v>
      </c>
      <c r="C9495" s="4" t="s">
        <v>20</v>
      </c>
    </row>
    <row r="9496" spans="1:21">
      <c r="A9496" t="n">
        <v>75955</v>
      </c>
      <c r="B9496" s="17" t="n">
        <v>3</v>
      </c>
      <c r="C9496" s="11" t="n">
        <f t="normal" ca="1">A9498</f>
        <v>0</v>
      </c>
    </row>
    <row r="9497" spans="1:21">
      <c r="A9497" t="s">
        <v>4</v>
      </c>
      <c r="B9497" s="4" t="s">
        <v>5</v>
      </c>
      <c r="C9497" s="4" t="s">
        <v>13</v>
      </c>
      <c r="D9497" s="4" t="s">
        <v>10</v>
      </c>
      <c r="E9497" s="4" t="s">
        <v>6</v>
      </c>
      <c r="F9497" s="4" t="s">
        <v>6</v>
      </c>
      <c r="G9497" s="4" t="s">
        <v>6</v>
      </c>
      <c r="H9497" s="4" t="s">
        <v>6</v>
      </c>
    </row>
    <row r="9498" spans="1:21">
      <c r="A9498" t="n">
        <v>75960</v>
      </c>
      <c r="B9498" s="40" t="n">
        <v>51</v>
      </c>
      <c r="C9498" s="7" t="n">
        <v>3</v>
      </c>
      <c r="D9498" s="7" t="n">
        <v>65534</v>
      </c>
      <c r="E9498" s="7" t="s">
        <v>625</v>
      </c>
      <c r="F9498" s="7" t="s">
        <v>626</v>
      </c>
      <c r="G9498" s="7" t="s">
        <v>88</v>
      </c>
      <c r="H9498" s="7" t="s">
        <v>89</v>
      </c>
    </row>
    <row r="9499" spans="1:21">
      <c r="A9499" t="s">
        <v>4</v>
      </c>
      <c r="B9499" s="4" t="s">
        <v>5</v>
      </c>
      <c r="C9499" s="4" t="s">
        <v>10</v>
      </c>
      <c r="D9499" s="4" t="s">
        <v>9</v>
      </c>
    </row>
    <row r="9500" spans="1:21">
      <c r="A9500" t="n">
        <v>75989</v>
      </c>
      <c r="B9500" s="41" t="n">
        <v>43</v>
      </c>
      <c r="C9500" s="7" t="n">
        <v>65534</v>
      </c>
      <c r="D9500" s="7" t="n">
        <v>16384</v>
      </c>
    </row>
    <row r="9501" spans="1:21">
      <c r="A9501" t="s">
        <v>4</v>
      </c>
      <c r="B9501" s="4" t="s">
        <v>5</v>
      </c>
    </row>
    <row r="9502" spans="1:21">
      <c r="A9502" t="n">
        <v>75996</v>
      </c>
      <c r="B9502" s="5" t="n">
        <v>1</v>
      </c>
    </row>
    <row r="9503" spans="1:21" s="3" customFormat="1" customHeight="0">
      <c r="A9503" s="3" t="s">
        <v>2</v>
      </c>
      <c r="B9503" s="3" t="s">
        <v>627</v>
      </c>
    </row>
    <row r="9504" spans="1:21">
      <c r="A9504" t="s">
        <v>4</v>
      </c>
      <c r="B9504" s="4" t="s">
        <v>5</v>
      </c>
      <c r="C9504" s="4" t="s">
        <v>10</v>
      </c>
      <c r="D9504" s="4" t="s">
        <v>13</v>
      </c>
      <c r="E9504" s="4" t="s">
        <v>13</v>
      </c>
      <c r="F9504" s="4" t="s">
        <v>6</v>
      </c>
    </row>
    <row r="9505" spans="1:8">
      <c r="A9505" t="n">
        <v>76000</v>
      </c>
      <c r="B9505" s="22" t="n">
        <v>20</v>
      </c>
      <c r="C9505" s="7" t="n">
        <v>5715</v>
      </c>
      <c r="D9505" s="7" t="n">
        <v>3</v>
      </c>
      <c r="E9505" s="7" t="n">
        <v>10</v>
      </c>
      <c r="F9505" s="7" t="s">
        <v>201</v>
      </c>
    </row>
    <row r="9506" spans="1:8">
      <c r="A9506" t="s">
        <v>4</v>
      </c>
      <c r="B9506" s="4" t="s">
        <v>5</v>
      </c>
      <c r="C9506" s="4" t="s">
        <v>10</v>
      </c>
    </row>
    <row r="9507" spans="1:8">
      <c r="A9507" t="n">
        <v>76021</v>
      </c>
      <c r="B9507" s="35" t="n">
        <v>16</v>
      </c>
      <c r="C9507" s="7" t="n">
        <v>0</v>
      </c>
    </row>
    <row r="9508" spans="1:8">
      <c r="A9508" t="s">
        <v>4</v>
      </c>
      <c r="B9508" s="4" t="s">
        <v>5</v>
      </c>
      <c r="C9508" s="4" t="s">
        <v>10</v>
      </c>
      <c r="D9508" s="4" t="s">
        <v>9</v>
      </c>
    </row>
    <row r="9509" spans="1:8">
      <c r="A9509" t="n">
        <v>76024</v>
      </c>
      <c r="B9509" s="41" t="n">
        <v>43</v>
      </c>
      <c r="C9509" s="7" t="n">
        <v>5715</v>
      </c>
      <c r="D9509" s="7" t="n">
        <v>1088</v>
      </c>
    </row>
    <row r="9510" spans="1:8">
      <c r="A9510" t="s">
        <v>4</v>
      </c>
      <c r="B9510" s="4" t="s">
        <v>5</v>
      </c>
      <c r="C9510" s="4" t="s">
        <v>10</v>
      </c>
      <c r="D9510" s="4" t="s">
        <v>13</v>
      </c>
      <c r="E9510" s="4" t="s">
        <v>13</v>
      </c>
      <c r="F9510" s="4" t="s">
        <v>6</v>
      </c>
    </row>
    <row r="9511" spans="1:8">
      <c r="A9511" t="n">
        <v>76031</v>
      </c>
      <c r="B9511" s="22" t="n">
        <v>20</v>
      </c>
      <c r="C9511" s="7" t="n">
        <v>5714</v>
      </c>
      <c r="D9511" s="7" t="n">
        <v>3</v>
      </c>
      <c r="E9511" s="7" t="n">
        <v>10</v>
      </c>
      <c r="F9511" s="7" t="s">
        <v>201</v>
      </c>
    </row>
    <row r="9512" spans="1:8">
      <c r="A9512" t="s">
        <v>4</v>
      </c>
      <c r="B9512" s="4" t="s">
        <v>5</v>
      </c>
      <c r="C9512" s="4" t="s">
        <v>10</v>
      </c>
    </row>
    <row r="9513" spans="1:8">
      <c r="A9513" t="n">
        <v>76052</v>
      </c>
      <c r="B9513" s="35" t="n">
        <v>16</v>
      </c>
      <c r="C9513" s="7" t="n">
        <v>0</v>
      </c>
    </row>
    <row r="9514" spans="1:8">
      <c r="A9514" t="s">
        <v>4</v>
      </c>
      <c r="B9514" s="4" t="s">
        <v>5</v>
      </c>
      <c r="C9514" s="4" t="s">
        <v>10</v>
      </c>
      <c r="D9514" s="4" t="s">
        <v>9</v>
      </c>
    </row>
    <row r="9515" spans="1:8">
      <c r="A9515" t="n">
        <v>76055</v>
      </c>
      <c r="B9515" s="41" t="n">
        <v>43</v>
      </c>
      <c r="C9515" s="7" t="n">
        <v>5714</v>
      </c>
      <c r="D9515" s="7" t="n">
        <v>1088</v>
      </c>
    </row>
    <row r="9516" spans="1:8">
      <c r="A9516" t="s">
        <v>4</v>
      </c>
      <c r="B9516" s="4" t="s">
        <v>5</v>
      </c>
      <c r="C9516" s="4" t="s">
        <v>13</v>
      </c>
      <c r="D9516" s="4" t="s">
        <v>10</v>
      </c>
    </row>
    <row r="9517" spans="1:8">
      <c r="A9517" t="n">
        <v>76062</v>
      </c>
      <c r="B9517" s="27" t="n">
        <v>22</v>
      </c>
      <c r="C9517" s="7" t="n">
        <v>11</v>
      </c>
      <c r="D9517" s="7" t="n">
        <v>0</v>
      </c>
    </row>
    <row r="9518" spans="1:8">
      <c r="A9518" t="s">
        <v>4</v>
      </c>
      <c r="B9518" s="4" t="s">
        <v>5</v>
      </c>
      <c r="C9518" s="4" t="s">
        <v>10</v>
      </c>
      <c r="D9518" s="4" t="s">
        <v>10</v>
      </c>
      <c r="E9518" s="4" t="s">
        <v>10</v>
      </c>
    </row>
    <row r="9519" spans="1:8">
      <c r="A9519" t="n">
        <v>76066</v>
      </c>
      <c r="B9519" s="57" t="n">
        <v>61</v>
      </c>
      <c r="C9519" s="7" t="n">
        <v>5715</v>
      </c>
      <c r="D9519" s="7" t="n">
        <v>5714</v>
      </c>
      <c r="E9519" s="7" t="n">
        <v>1000</v>
      </c>
    </row>
    <row r="9520" spans="1:8">
      <c r="A9520" t="s">
        <v>4</v>
      </c>
      <c r="B9520" s="4" t="s">
        <v>5</v>
      </c>
      <c r="C9520" s="4" t="s">
        <v>13</v>
      </c>
      <c r="D9520" s="4" t="s">
        <v>10</v>
      </c>
      <c r="E9520" s="4" t="s">
        <v>6</v>
      </c>
    </row>
    <row r="9521" spans="1:6">
      <c r="A9521" t="n">
        <v>76073</v>
      </c>
      <c r="B9521" s="40" t="n">
        <v>51</v>
      </c>
      <c r="C9521" s="7" t="n">
        <v>4</v>
      </c>
      <c r="D9521" s="7" t="n">
        <v>5715</v>
      </c>
      <c r="E9521" s="7" t="s">
        <v>158</v>
      </c>
    </row>
    <row r="9522" spans="1:6">
      <c r="A9522" t="s">
        <v>4</v>
      </c>
      <c r="B9522" s="4" t="s">
        <v>5</v>
      </c>
      <c r="C9522" s="4" t="s">
        <v>10</v>
      </c>
    </row>
    <row r="9523" spans="1:6">
      <c r="A9523" t="n">
        <v>76086</v>
      </c>
      <c r="B9523" s="35" t="n">
        <v>16</v>
      </c>
      <c r="C9523" s="7" t="n">
        <v>0</v>
      </c>
    </row>
    <row r="9524" spans="1:6">
      <c r="A9524" t="s">
        <v>4</v>
      </c>
      <c r="B9524" s="4" t="s">
        <v>5</v>
      </c>
      <c r="C9524" s="4" t="s">
        <v>10</v>
      </c>
      <c r="D9524" s="4" t="s">
        <v>72</v>
      </c>
      <c r="E9524" s="4" t="s">
        <v>13</v>
      </c>
      <c r="F9524" s="4" t="s">
        <v>13</v>
      </c>
      <c r="G9524" s="4" t="s">
        <v>72</v>
      </c>
      <c r="H9524" s="4" t="s">
        <v>13</v>
      </c>
      <c r="I9524" s="4" t="s">
        <v>13</v>
      </c>
    </row>
    <row r="9525" spans="1:6">
      <c r="A9525" t="n">
        <v>76089</v>
      </c>
      <c r="B9525" s="52" t="n">
        <v>26</v>
      </c>
      <c r="C9525" s="7" t="n">
        <v>5715</v>
      </c>
      <c r="D9525" s="7" t="s">
        <v>628</v>
      </c>
      <c r="E9525" s="7" t="n">
        <v>2</v>
      </c>
      <c r="F9525" s="7" t="n">
        <v>3</v>
      </c>
      <c r="G9525" s="7" t="s">
        <v>629</v>
      </c>
      <c r="H9525" s="7" t="n">
        <v>2</v>
      </c>
      <c r="I9525" s="7" t="n">
        <v>0</v>
      </c>
    </row>
    <row r="9526" spans="1:6">
      <c r="A9526" t="s">
        <v>4</v>
      </c>
      <c r="B9526" s="4" t="s">
        <v>5</v>
      </c>
    </row>
    <row r="9527" spans="1:6">
      <c r="A9527" t="n">
        <v>76204</v>
      </c>
      <c r="B9527" s="53" t="n">
        <v>28</v>
      </c>
    </row>
    <row r="9528" spans="1:6">
      <c r="A9528" t="s">
        <v>4</v>
      </c>
      <c r="B9528" s="4" t="s">
        <v>5</v>
      </c>
      <c r="C9528" s="4" t="s">
        <v>13</v>
      </c>
      <c r="D9528" s="4" t="s">
        <v>10</v>
      </c>
      <c r="E9528" s="4" t="s">
        <v>6</v>
      </c>
    </row>
    <row r="9529" spans="1:6">
      <c r="A9529" t="n">
        <v>76205</v>
      </c>
      <c r="B9529" s="40" t="n">
        <v>51</v>
      </c>
      <c r="C9529" s="7" t="n">
        <v>4</v>
      </c>
      <c r="D9529" s="7" t="n">
        <v>5714</v>
      </c>
      <c r="E9529" s="7" t="s">
        <v>12</v>
      </c>
    </row>
    <row r="9530" spans="1:6">
      <c r="A9530" t="s">
        <v>4</v>
      </c>
      <c r="B9530" s="4" t="s">
        <v>5</v>
      </c>
      <c r="C9530" s="4" t="s">
        <v>10</v>
      </c>
    </row>
    <row r="9531" spans="1:6">
      <c r="A9531" t="n">
        <v>76210</v>
      </c>
      <c r="B9531" s="35" t="n">
        <v>16</v>
      </c>
      <c r="C9531" s="7" t="n">
        <v>0</v>
      </c>
    </row>
    <row r="9532" spans="1:6">
      <c r="A9532" t="s">
        <v>4</v>
      </c>
      <c r="B9532" s="4" t="s">
        <v>5</v>
      </c>
      <c r="C9532" s="4" t="s">
        <v>10</v>
      </c>
      <c r="D9532" s="4" t="s">
        <v>72</v>
      </c>
      <c r="E9532" s="4" t="s">
        <v>13</v>
      </c>
      <c r="F9532" s="4" t="s">
        <v>13</v>
      </c>
      <c r="G9532" s="4" t="s">
        <v>72</v>
      </c>
      <c r="H9532" s="4" t="s">
        <v>13</v>
      </c>
      <c r="I9532" s="4" t="s">
        <v>13</v>
      </c>
    </row>
    <row r="9533" spans="1:6">
      <c r="A9533" t="n">
        <v>76213</v>
      </c>
      <c r="B9533" s="52" t="n">
        <v>26</v>
      </c>
      <c r="C9533" s="7" t="n">
        <v>5714</v>
      </c>
      <c r="D9533" s="7" t="s">
        <v>630</v>
      </c>
      <c r="E9533" s="7" t="n">
        <v>2</v>
      </c>
      <c r="F9533" s="7" t="n">
        <v>3</v>
      </c>
      <c r="G9533" s="7" t="s">
        <v>631</v>
      </c>
      <c r="H9533" s="7" t="n">
        <v>2</v>
      </c>
      <c r="I9533" s="7" t="n">
        <v>0</v>
      </c>
    </row>
    <row r="9534" spans="1:6">
      <c r="A9534" t="s">
        <v>4</v>
      </c>
      <c r="B9534" s="4" t="s">
        <v>5</v>
      </c>
    </row>
    <row r="9535" spans="1:6">
      <c r="A9535" t="n">
        <v>76419</v>
      </c>
      <c r="B9535" s="53" t="n">
        <v>28</v>
      </c>
    </row>
    <row r="9536" spans="1:6">
      <c r="A9536" t="s">
        <v>4</v>
      </c>
      <c r="B9536" s="4" t="s">
        <v>5</v>
      </c>
      <c r="C9536" s="4" t="s">
        <v>13</v>
      </c>
      <c r="D9536" s="4" t="s">
        <v>10</v>
      </c>
      <c r="E9536" s="4" t="s">
        <v>6</v>
      </c>
    </row>
    <row r="9537" spans="1:9">
      <c r="A9537" t="n">
        <v>76420</v>
      </c>
      <c r="B9537" s="40" t="n">
        <v>51</v>
      </c>
      <c r="C9537" s="7" t="n">
        <v>4</v>
      </c>
      <c r="D9537" s="7" t="n">
        <v>5715</v>
      </c>
      <c r="E9537" s="7" t="s">
        <v>158</v>
      </c>
    </row>
    <row r="9538" spans="1:9">
      <c r="A9538" t="s">
        <v>4</v>
      </c>
      <c r="B9538" s="4" t="s">
        <v>5</v>
      </c>
      <c r="C9538" s="4" t="s">
        <v>10</v>
      </c>
    </row>
    <row r="9539" spans="1:9">
      <c r="A9539" t="n">
        <v>76433</v>
      </c>
      <c r="B9539" s="35" t="n">
        <v>16</v>
      </c>
      <c r="C9539" s="7" t="n">
        <v>0</v>
      </c>
    </row>
    <row r="9540" spans="1:9">
      <c r="A9540" t="s">
        <v>4</v>
      </c>
      <c r="B9540" s="4" t="s">
        <v>5</v>
      </c>
      <c r="C9540" s="4" t="s">
        <v>10</v>
      </c>
      <c r="D9540" s="4" t="s">
        <v>72</v>
      </c>
      <c r="E9540" s="4" t="s">
        <v>13</v>
      </c>
      <c r="F9540" s="4" t="s">
        <v>13</v>
      </c>
    </row>
    <row r="9541" spans="1:9">
      <c r="A9541" t="n">
        <v>76436</v>
      </c>
      <c r="B9541" s="52" t="n">
        <v>26</v>
      </c>
      <c r="C9541" s="7" t="n">
        <v>5715</v>
      </c>
      <c r="D9541" s="7" t="s">
        <v>632</v>
      </c>
      <c r="E9541" s="7" t="n">
        <v>2</v>
      </c>
      <c r="F9541" s="7" t="n">
        <v>0</v>
      </c>
    </row>
    <row r="9542" spans="1:9">
      <c r="A9542" t="s">
        <v>4</v>
      </c>
      <c r="B9542" s="4" t="s">
        <v>5</v>
      </c>
    </row>
    <row r="9543" spans="1:9">
      <c r="A9543" t="n">
        <v>76484</v>
      </c>
      <c r="B9543" s="53" t="n">
        <v>28</v>
      </c>
    </row>
    <row r="9544" spans="1:9">
      <c r="A9544" t="s">
        <v>4</v>
      </c>
      <c r="B9544" s="4" t="s">
        <v>5</v>
      </c>
      <c r="C9544" s="4" t="s">
        <v>10</v>
      </c>
      <c r="D9544" s="4" t="s">
        <v>10</v>
      </c>
      <c r="E9544" s="4" t="s">
        <v>10</v>
      </c>
    </row>
    <row r="9545" spans="1:9">
      <c r="A9545" t="n">
        <v>76485</v>
      </c>
      <c r="B9545" s="57" t="n">
        <v>61</v>
      </c>
      <c r="C9545" s="7" t="n">
        <v>5715</v>
      </c>
      <c r="D9545" s="7" t="n">
        <v>65533</v>
      </c>
      <c r="E9545" s="7" t="n">
        <v>1000</v>
      </c>
    </row>
    <row r="9546" spans="1:9">
      <c r="A9546" t="s">
        <v>4</v>
      </c>
      <c r="B9546" s="4" t="s">
        <v>5</v>
      </c>
      <c r="C9546" s="4" t="s">
        <v>10</v>
      </c>
    </row>
    <row r="9547" spans="1:9">
      <c r="A9547" t="n">
        <v>76492</v>
      </c>
      <c r="B9547" s="35" t="n">
        <v>16</v>
      </c>
      <c r="C9547" s="7" t="n">
        <v>200</v>
      </c>
    </row>
    <row r="9548" spans="1:9">
      <c r="A9548" t="s">
        <v>4</v>
      </c>
      <c r="B9548" s="4" t="s">
        <v>5</v>
      </c>
      <c r="C9548" s="4" t="s">
        <v>13</v>
      </c>
      <c r="D9548" s="4" t="s">
        <v>22</v>
      </c>
      <c r="E9548" s="4" t="s">
        <v>22</v>
      </c>
      <c r="F9548" s="4" t="s">
        <v>22</v>
      </c>
    </row>
    <row r="9549" spans="1:9">
      <c r="A9549" t="n">
        <v>76495</v>
      </c>
      <c r="B9549" s="25" t="n">
        <v>45</v>
      </c>
      <c r="C9549" s="7" t="n">
        <v>9</v>
      </c>
      <c r="D9549" s="7" t="n">
        <v>0.0199999995529652</v>
      </c>
      <c r="E9549" s="7" t="n">
        <v>0.0199999995529652</v>
      </c>
      <c r="F9549" s="7" t="n">
        <v>0.5</v>
      </c>
    </row>
    <row r="9550" spans="1:9">
      <c r="A9550" t="s">
        <v>4</v>
      </c>
      <c r="B9550" s="4" t="s">
        <v>5</v>
      </c>
      <c r="C9550" s="4" t="s">
        <v>13</v>
      </c>
      <c r="D9550" s="4" t="s">
        <v>10</v>
      </c>
      <c r="E9550" s="4" t="s">
        <v>6</v>
      </c>
    </row>
    <row r="9551" spans="1:9">
      <c r="A9551" t="n">
        <v>76509</v>
      </c>
      <c r="B9551" s="40" t="n">
        <v>51</v>
      </c>
      <c r="C9551" s="7" t="n">
        <v>4</v>
      </c>
      <c r="D9551" s="7" t="n">
        <v>5715</v>
      </c>
      <c r="E9551" s="7" t="s">
        <v>158</v>
      </c>
    </row>
    <row r="9552" spans="1:9">
      <c r="A9552" t="s">
        <v>4</v>
      </c>
      <c r="B9552" s="4" t="s">
        <v>5</v>
      </c>
      <c r="C9552" s="4" t="s">
        <v>10</v>
      </c>
    </row>
    <row r="9553" spans="1:6">
      <c r="A9553" t="n">
        <v>76522</v>
      </c>
      <c r="B9553" s="35" t="n">
        <v>16</v>
      </c>
      <c r="C9553" s="7" t="n">
        <v>0</v>
      </c>
    </row>
    <row r="9554" spans="1:6">
      <c r="A9554" t="s">
        <v>4</v>
      </c>
      <c r="B9554" s="4" t="s">
        <v>5</v>
      </c>
      <c r="C9554" s="4" t="s">
        <v>10</v>
      </c>
      <c r="D9554" s="4" t="s">
        <v>72</v>
      </c>
      <c r="E9554" s="4" t="s">
        <v>13</v>
      </c>
      <c r="F9554" s="4" t="s">
        <v>13</v>
      </c>
    </row>
    <row r="9555" spans="1:6">
      <c r="A9555" t="n">
        <v>76525</v>
      </c>
      <c r="B9555" s="52" t="n">
        <v>26</v>
      </c>
      <c r="C9555" s="7" t="n">
        <v>5715</v>
      </c>
      <c r="D9555" s="7" t="s">
        <v>633</v>
      </c>
      <c r="E9555" s="7" t="n">
        <v>2</v>
      </c>
      <c r="F9555" s="7" t="n">
        <v>0</v>
      </c>
    </row>
    <row r="9556" spans="1:6">
      <c r="A9556" t="s">
        <v>4</v>
      </c>
      <c r="B9556" s="4" t="s">
        <v>5</v>
      </c>
    </row>
    <row r="9557" spans="1:6">
      <c r="A9557" t="n">
        <v>76541</v>
      </c>
      <c r="B9557" s="53" t="n">
        <v>28</v>
      </c>
    </row>
    <row r="9558" spans="1:6">
      <c r="A9558" t="s">
        <v>4</v>
      </c>
      <c r="B9558" s="4" t="s">
        <v>5</v>
      </c>
      <c r="C9558" s="4" t="s">
        <v>10</v>
      </c>
    </row>
    <row r="9559" spans="1:6">
      <c r="A9559" t="n">
        <v>76542</v>
      </c>
      <c r="B9559" s="35" t="n">
        <v>16</v>
      </c>
      <c r="C9559" s="7" t="n">
        <v>300</v>
      </c>
    </row>
    <row r="9560" spans="1:6">
      <c r="A9560" t="s">
        <v>4</v>
      </c>
      <c r="B9560" s="4" t="s">
        <v>5</v>
      </c>
      <c r="C9560" s="4" t="s">
        <v>13</v>
      </c>
      <c r="D9560" s="4" t="s">
        <v>10</v>
      </c>
      <c r="E9560" s="4" t="s">
        <v>6</v>
      </c>
    </row>
    <row r="9561" spans="1:6">
      <c r="A9561" t="n">
        <v>76545</v>
      </c>
      <c r="B9561" s="40" t="n">
        <v>51</v>
      </c>
      <c r="C9561" s="7" t="n">
        <v>4</v>
      </c>
      <c r="D9561" s="7" t="n">
        <v>5715</v>
      </c>
      <c r="E9561" s="7" t="s">
        <v>158</v>
      </c>
    </row>
    <row r="9562" spans="1:6">
      <c r="A9562" t="s">
        <v>4</v>
      </c>
      <c r="B9562" s="4" t="s">
        <v>5</v>
      </c>
      <c r="C9562" s="4" t="s">
        <v>10</v>
      </c>
    </row>
    <row r="9563" spans="1:6">
      <c r="A9563" t="n">
        <v>76558</v>
      </c>
      <c r="B9563" s="35" t="n">
        <v>16</v>
      </c>
      <c r="C9563" s="7" t="n">
        <v>0</v>
      </c>
    </row>
    <row r="9564" spans="1:6">
      <c r="A9564" t="s">
        <v>4</v>
      </c>
      <c r="B9564" s="4" t="s">
        <v>5</v>
      </c>
      <c r="C9564" s="4" t="s">
        <v>10</v>
      </c>
      <c r="D9564" s="4" t="s">
        <v>72</v>
      </c>
      <c r="E9564" s="4" t="s">
        <v>13</v>
      </c>
      <c r="F9564" s="4" t="s">
        <v>13</v>
      </c>
    </row>
    <row r="9565" spans="1:6">
      <c r="A9565" t="n">
        <v>76561</v>
      </c>
      <c r="B9565" s="52" t="n">
        <v>26</v>
      </c>
      <c r="C9565" s="7" t="n">
        <v>5715</v>
      </c>
      <c r="D9565" s="7" t="s">
        <v>634</v>
      </c>
      <c r="E9565" s="7" t="n">
        <v>2</v>
      </c>
      <c r="F9565" s="7" t="n">
        <v>0</v>
      </c>
    </row>
    <row r="9566" spans="1:6">
      <c r="A9566" t="s">
        <v>4</v>
      </c>
      <c r="B9566" s="4" t="s">
        <v>5</v>
      </c>
    </row>
    <row r="9567" spans="1:6">
      <c r="A9567" t="n">
        <v>76593</v>
      </c>
      <c r="B9567" s="53" t="n">
        <v>28</v>
      </c>
    </row>
    <row r="9568" spans="1:6">
      <c r="A9568" t="s">
        <v>4</v>
      </c>
      <c r="B9568" s="4" t="s">
        <v>5</v>
      </c>
      <c r="C9568" s="4" t="s">
        <v>10</v>
      </c>
      <c r="D9568" s="4" t="s">
        <v>13</v>
      </c>
      <c r="E9568" s="4" t="s">
        <v>22</v>
      </c>
      <c r="F9568" s="4" t="s">
        <v>10</v>
      </c>
    </row>
    <row r="9569" spans="1:6">
      <c r="A9569" t="n">
        <v>76594</v>
      </c>
      <c r="B9569" s="58" t="n">
        <v>59</v>
      </c>
      <c r="C9569" s="7" t="n">
        <v>61456</v>
      </c>
      <c r="D9569" s="7" t="n">
        <v>6</v>
      </c>
      <c r="E9569" s="7" t="n">
        <v>0</v>
      </c>
      <c r="F9569" s="7" t="n">
        <v>0</v>
      </c>
    </row>
    <row r="9570" spans="1:6">
      <c r="A9570" t="s">
        <v>4</v>
      </c>
      <c r="B9570" s="4" t="s">
        <v>5</v>
      </c>
      <c r="C9570" s="4" t="s">
        <v>10</v>
      </c>
    </row>
    <row r="9571" spans="1:6">
      <c r="A9571" t="n">
        <v>76604</v>
      </c>
      <c r="B9571" s="35" t="n">
        <v>16</v>
      </c>
      <c r="C9571" s="7" t="n">
        <v>1300</v>
      </c>
    </row>
    <row r="9572" spans="1:6">
      <c r="A9572" t="s">
        <v>4</v>
      </c>
      <c r="B9572" s="4" t="s">
        <v>5</v>
      </c>
      <c r="C9572" s="4" t="s">
        <v>13</v>
      </c>
      <c r="D9572" s="4" t="s">
        <v>10</v>
      </c>
      <c r="E9572" s="4" t="s">
        <v>6</v>
      </c>
    </row>
    <row r="9573" spans="1:6">
      <c r="A9573" t="n">
        <v>76607</v>
      </c>
      <c r="B9573" s="40" t="n">
        <v>51</v>
      </c>
      <c r="C9573" s="7" t="n">
        <v>4</v>
      </c>
      <c r="D9573" s="7" t="n">
        <v>0</v>
      </c>
      <c r="E9573" s="7" t="s">
        <v>271</v>
      </c>
    </row>
    <row r="9574" spans="1:6">
      <c r="A9574" t="s">
        <v>4</v>
      </c>
      <c r="B9574" s="4" t="s">
        <v>5</v>
      </c>
      <c r="C9574" s="4" t="s">
        <v>10</v>
      </c>
    </row>
    <row r="9575" spans="1:6">
      <c r="A9575" t="n">
        <v>76621</v>
      </c>
      <c r="B9575" s="35" t="n">
        <v>16</v>
      </c>
      <c r="C9575" s="7" t="n">
        <v>0</v>
      </c>
    </row>
    <row r="9576" spans="1:6">
      <c r="A9576" t="s">
        <v>4</v>
      </c>
      <c r="B9576" s="4" t="s">
        <v>5</v>
      </c>
      <c r="C9576" s="4" t="s">
        <v>10</v>
      </c>
      <c r="D9576" s="4" t="s">
        <v>72</v>
      </c>
      <c r="E9576" s="4" t="s">
        <v>13</v>
      </c>
      <c r="F9576" s="4" t="s">
        <v>13</v>
      </c>
    </row>
    <row r="9577" spans="1:6">
      <c r="A9577" t="n">
        <v>76624</v>
      </c>
      <c r="B9577" s="52" t="n">
        <v>26</v>
      </c>
      <c r="C9577" s="7" t="n">
        <v>0</v>
      </c>
      <c r="D9577" s="7" t="s">
        <v>635</v>
      </c>
      <c r="E9577" s="7" t="n">
        <v>2</v>
      </c>
      <c r="F9577" s="7" t="n">
        <v>0</v>
      </c>
    </row>
    <row r="9578" spans="1:6">
      <c r="A9578" t="s">
        <v>4</v>
      </c>
      <c r="B9578" s="4" t="s">
        <v>5</v>
      </c>
    </row>
    <row r="9579" spans="1:6">
      <c r="A9579" t="n">
        <v>76671</v>
      </c>
      <c r="B9579" s="53" t="n">
        <v>28</v>
      </c>
    </row>
    <row r="9580" spans="1:6">
      <c r="A9580" t="s">
        <v>4</v>
      </c>
      <c r="B9580" s="4" t="s">
        <v>5</v>
      </c>
      <c r="C9580" s="4" t="s">
        <v>13</v>
      </c>
      <c r="D9580" s="36" t="s">
        <v>81</v>
      </c>
      <c r="E9580" s="4" t="s">
        <v>5</v>
      </c>
      <c r="F9580" s="4" t="s">
        <v>13</v>
      </c>
      <c r="G9580" s="4" t="s">
        <v>10</v>
      </c>
      <c r="H9580" s="36" t="s">
        <v>82</v>
      </c>
      <c r="I9580" s="4" t="s">
        <v>13</v>
      </c>
      <c r="J9580" s="4" t="s">
        <v>20</v>
      </c>
    </row>
    <row r="9581" spans="1:6">
      <c r="A9581" t="n">
        <v>76672</v>
      </c>
      <c r="B9581" s="10" t="n">
        <v>5</v>
      </c>
      <c r="C9581" s="7" t="n">
        <v>28</v>
      </c>
      <c r="D9581" s="36" t="s">
        <v>3</v>
      </c>
      <c r="E9581" s="37" t="n">
        <v>64</v>
      </c>
      <c r="F9581" s="7" t="n">
        <v>5</v>
      </c>
      <c r="G9581" s="7" t="n">
        <v>4</v>
      </c>
      <c r="H9581" s="36" t="s">
        <v>3</v>
      </c>
      <c r="I9581" s="7" t="n">
        <v>1</v>
      </c>
      <c r="J9581" s="11" t="n">
        <f t="normal" ca="1">A9591</f>
        <v>0</v>
      </c>
    </row>
    <row r="9582" spans="1:6">
      <c r="A9582" t="s">
        <v>4</v>
      </c>
      <c r="B9582" s="4" t="s">
        <v>5</v>
      </c>
      <c r="C9582" s="4" t="s">
        <v>13</v>
      </c>
      <c r="D9582" s="4" t="s">
        <v>10</v>
      </c>
      <c r="E9582" s="4" t="s">
        <v>6</v>
      </c>
    </row>
    <row r="9583" spans="1:6">
      <c r="A9583" t="n">
        <v>76683</v>
      </c>
      <c r="B9583" s="40" t="n">
        <v>51</v>
      </c>
      <c r="C9583" s="7" t="n">
        <v>4</v>
      </c>
      <c r="D9583" s="7" t="n">
        <v>4</v>
      </c>
      <c r="E9583" s="7" t="s">
        <v>636</v>
      </c>
    </row>
    <row r="9584" spans="1:6">
      <c r="A9584" t="s">
        <v>4</v>
      </c>
      <c r="B9584" s="4" t="s">
        <v>5</v>
      </c>
      <c r="C9584" s="4" t="s">
        <v>10</v>
      </c>
    </row>
    <row r="9585" spans="1:10">
      <c r="A9585" t="n">
        <v>76696</v>
      </c>
      <c r="B9585" s="35" t="n">
        <v>16</v>
      </c>
      <c r="C9585" s="7" t="n">
        <v>0</v>
      </c>
    </row>
    <row r="9586" spans="1:10">
      <c r="A9586" t="s">
        <v>4</v>
      </c>
      <c r="B9586" s="4" t="s">
        <v>5</v>
      </c>
      <c r="C9586" s="4" t="s">
        <v>10</v>
      </c>
      <c r="D9586" s="4" t="s">
        <v>72</v>
      </c>
      <c r="E9586" s="4" t="s">
        <v>13</v>
      </c>
      <c r="F9586" s="4" t="s">
        <v>13</v>
      </c>
      <c r="G9586" s="4" t="s">
        <v>72</v>
      </c>
      <c r="H9586" s="4" t="s">
        <v>13</v>
      </c>
      <c r="I9586" s="4" t="s">
        <v>13</v>
      </c>
    </row>
    <row r="9587" spans="1:10">
      <c r="A9587" t="n">
        <v>76699</v>
      </c>
      <c r="B9587" s="52" t="n">
        <v>26</v>
      </c>
      <c r="C9587" s="7" t="n">
        <v>4</v>
      </c>
      <c r="D9587" s="7" t="s">
        <v>637</v>
      </c>
      <c r="E9587" s="7" t="n">
        <v>2</v>
      </c>
      <c r="F9587" s="7" t="n">
        <v>3</v>
      </c>
      <c r="G9587" s="7" t="s">
        <v>638</v>
      </c>
      <c r="H9587" s="7" t="n">
        <v>2</v>
      </c>
      <c r="I9587" s="7" t="n">
        <v>0</v>
      </c>
    </row>
    <row r="9588" spans="1:10">
      <c r="A9588" t="s">
        <v>4</v>
      </c>
      <c r="B9588" s="4" t="s">
        <v>5</v>
      </c>
    </row>
    <row r="9589" spans="1:10">
      <c r="A9589" t="n">
        <v>76858</v>
      </c>
      <c r="B9589" s="53" t="n">
        <v>28</v>
      </c>
    </row>
    <row r="9590" spans="1:10">
      <c r="A9590" t="s">
        <v>4</v>
      </c>
      <c r="B9590" s="4" t="s">
        <v>5</v>
      </c>
      <c r="C9590" s="4" t="s">
        <v>10</v>
      </c>
    </row>
    <row r="9591" spans="1:10">
      <c r="A9591" t="n">
        <v>76859</v>
      </c>
      <c r="B9591" s="12" t="n">
        <v>12</v>
      </c>
      <c r="C9591" s="7" t="n">
        <v>9</v>
      </c>
    </row>
    <row r="9592" spans="1:10">
      <c r="A9592" t="s">
        <v>4</v>
      </c>
      <c r="B9592" s="4" t="s">
        <v>5</v>
      </c>
      <c r="C9592" s="4" t="s">
        <v>10</v>
      </c>
    </row>
    <row r="9593" spans="1:10">
      <c r="A9593" t="n">
        <v>76862</v>
      </c>
      <c r="B9593" s="12" t="n">
        <v>12</v>
      </c>
      <c r="C9593" s="7" t="n">
        <v>10</v>
      </c>
    </row>
    <row r="9594" spans="1:10">
      <c r="A9594" t="s">
        <v>4</v>
      </c>
      <c r="B9594" s="4" t="s">
        <v>5</v>
      </c>
    </row>
    <row r="9595" spans="1:10">
      <c r="A9595" t="n">
        <v>76865</v>
      </c>
      <c r="B9595" s="5" t="n">
        <v>1</v>
      </c>
    </row>
    <row r="9596" spans="1:10" s="3" customFormat="1" customHeight="0">
      <c r="A9596" s="3" t="s">
        <v>2</v>
      </c>
      <c r="B9596" s="3" t="s">
        <v>639</v>
      </c>
    </row>
    <row r="9597" spans="1:10">
      <c r="A9597" t="s">
        <v>4</v>
      </c>
      <c r="B9597" s="4" t="s">
        <v>5</v>
      </c>
      <c r="C9597" s="4" t="s">
        <v>10</v>
      </c>
      <c r="D9597" s="4" t="s">
        <v>13</v>
      </c>
      <c r="E9597" s="4" t="s">
        <v>13</v>
      </c>
      <c r="F9597" s="4" t="s">
        <v>6</v>
      </c>
    </row>
    <row r="9598" spans="1:10">
      <c r="A9598" t="n">
        <v>76868</v>
      </c>
      <c r="B9598" s="22" t="n">
        <v>20</v>
      </c>
      <c r="C9598" s="7" t="n">
        <v>5715</v>
      </c>
      <c r="D9598" s="7" t="n">
        <v>3</v>
      </c>
      <c r="E9598" s="7" t="n">
        <v>10</v>
      </c>
      <c r="F9598" s="7" t="s">
        <v>201</v>
      </c>
    </row>
    <row r="9599" spans="1:10">
      <c r="A9599" t="s">
        <v>4</v>
      </c>
      <c r="B9599" s="4" t="s">
        <v>5</v>
      </c>
      <c r="C9599" s="4" t="s">
        <v>10</v>
      </c>
    </row>
    <row r="9600" spans="1:10">
      <c r="A9600" t="n">
        <v>76889</v>
      </c>
      <c r="B9600" s="35" t="n">
        <v>16</v>
      </c>
      <c r="C9600" s="7" t="n">
        <v>0</v>
      </c>
    </row>
    <row r="9601" spans="1:9">
      <c r="A9601" t="s">
        <v>4</v>
      </c>
      <c r="B9601" s="4" t="s">
        <v>5</v>
      </c>
      <c r="C9601" s="4" t="s">
        <v>10</v>
      </c>
      <c r="D9601" s="4" t="s">
        <v>9</v>
      </c>
    </row>
    <row r="9602" spans="1:9">
      <c r="A9602" t="n">
        <v>76892</v>
      </c>
      <c r="B9602" s="41" t="n">
        <v>43</v>
      </c>
      <c r="C9602" s="7" t="n">
        <v>5715</v>
      </c>
      <c r="D9602" s="7" t="n">
        <v>64</v>
      </c>
    </row>
    <row r="9603" spans="1:9">
      <c r="A9603" t="s">
        <v>4</v>
      </c>
      <c r="B9603" s="4" t="s">
        <v>5</v>
      </c>
      <c r="C9603" s="4" t="s">
        <v>10</v>
      </c>
      <c r="D9603" s="4" t="s">
        <v>13</v>
      </c>
      <c r="E9603" s="4" t="s">
        <v>13</v>
      </c>
      <c r="F9603" s="4" t="s">
        <v>6</v>
      </c>
    </row>
    <row r="9604" spans="1:9">
      <c r="A9604" t="n">
        <v>76899</v>
      </c>
      <c r="B9604" s="22" t="n">
        <v>20</v>
      </c>
      <c r="C9604" s="7" t="n">
        <v>5714</v>
      </c>
      <c r="D9604" s="7" t="n">
        <v>3</v>
      </c>
      <c r="E9604" s="7" t="n">
        <v>10</v>
      </c>
      <c r="F9604" s="7" t="s">
        <v>201</v>
      </c>
    </row>
    <row r="9605" spans="1:9">
      <c r="A9605" t="s">
        <v>4</v>
      </c>
      <c r="B9605" s="4" t="s">
        <v>5</v>
      </c>
      <c r="C9605" s="4" t="s">
        <v>10</v>
      </c>
    </row>
    <row r="9606" spans="1:9">
      <c r="A9606" t="n">
        <v>76920</v>
      </c>
      <c r="B9606" s="35" t="n">
        <v>16</v>
      </c>
      <c r="C9606" s="7" t="n">
        <v>0</v>
      </c>
    </row>
    <row r="9607" spans="1:9">
      <c r="A9607" t="s">
        <v>4</v>
      </c>
      <c r="B9607" s="4" t="s">
        <v>5</v>
      </c>
      <c r="C9607" s="4" t="s">
        <v>10</v>
      </c>
      <c r="D9607" s="4" t="s">
        <v>9</v>
      </c>
    </row>
    <row r="9608" spans="1:9">
      <c r="A9608" t="n">
        <v>76923</v>
      </c>
      <c r="B9608" s="41" t="n">
        <v>43</v>
      </c>
      <c r="C9608" s="7" t="n">
        <v>5714</v>
      </c>
      <c r="D9608" s="7" t="n">
        <v>64</v>
      </c>
    </row>
    <row r="9609" spans="1:9">
      <c r="A9609" t="s">
        <v>4</v>
      </c>
      <c r="B9609" s="4" t="s">
        <v>5</v>
      </c>
      <c r="C9609" s="4" t="s">
        <v>13</v>
      </c>
      <c r="D9609" s="4" t="s">
        <v>10</v>
      </c>
    </row>
    <row r="9610" spans="1:9">
      <c r="A9610" t="n">
        <v>76930</v>
      </c>
      <c r="B9610" s="27" t="n">
        <v>22</v>
      </c>
      <c r="C9610" s="7" t="n">
        <v>11</v>
      </c>
      <c r="D9610" s="7" t="n">
        <v>0</v>
      </c>
    </row>
    <row r="9611" spans="1:9">
      <c r="A9611" t="s">
        <v>4</v>
      </c>
      <c r="B9611" s="4" t="s">
        <v>5</v>
      </c>
      <c r="C9611" s="4" t="s">
        <v>10</v>
      </c>
      <c r="D9611" s="4" t="s">
        <v>13</v>
      </c>
      <c r="E9611" s="4" t="s">
        <v>22</v>
      </c>
      <c r="F9611" s="4" t="s">
        <v>10</v>
      </c>
    </row>
    <row r="9612" spans="1:9">
      <c r="A9612" t="n">
        <v>76934</v>
      </c>
      <c r="B9612" s="58" t="n">
        <v>59</v>
      </c>
      <c r="C9612" s="7" t="n">
        <v>61440</v>
      </c>
      <c r="D9612" s="7" t="n">
        <v>13</v>
      </c>
      <c r="E9612" s="7" t="n">
        <v>0.150000005960464</v>
      </c>
      <c r="F9612" s="7" t="n">
        <v>0</v>
      </c>
    </row>
    <row r="9613" spans="1:9">
      <c r="A9613" t="s">
        <v>4</v>
      </c>
      <c r="B9613" s="4" t="s">
        <v>5</v>
      </c>
      <c r="C9613" s="4" t="s">
        <v>10</v>
      </c>
    </row>
    <row r="9614" spans="1:9">
      <c r="A9614" t="n">
        <v>76944</v>
      </c>
      <c r="B9614" s="35" t="n">
        <v>16</v>
      </c>
      <c r="C9614" s="7" t="n">
        <v>1000</v>
      </c>
    </row>
    <row r="9615" spans="1:9">
      <c r="A9615" t="s">
        <v>4</v>
      </c>
      <c r="B9615" s="4" t="s">
        <v>5</v>
      </c>
      <c r="C9615" s="4" t="s">
        <v>13</v>
      </c>
      <c r="D9615" s="36" t="s">
        <v>81</v>
      </c>
      <c r="E9615" s="4" t="s">
        <v>5</v>
      </c>
      <c r="F9615" s="4" t="s">
        <v>13</v>
      </c>
      <c r="G9615" s="4" t="s">
        <v>10</v>
      </c>
      <c r="H9615" s="36" t="s">
        <v>82</v>
      </c>
      <c r="I9615" s="4" t="s">
        <v>13</v>
      </c>
      <c r="J9615" s="4" t="s">
        <v>20</v>
      </c>
    </row>
    <row r="9616" spans="1:9">
      <c r="A9616" t="n">
        <v>76947</v>
      </c>
      <c r="B9616" s="10" t="n">
        <v>5</v>
      </c>
      <c r="C9616" s="7" t="n">
        <v>28</v>
      </c>
      <c r="D9616" s="36" t="s">
        <v>3</v>
      </c>
      <c r="E9616" s="37" t="n">
        <v>64</v>
      </c>
      <c r="F9616" s="7" t="n">
        <v>5</v>
      </c>
      <c r="G9616" s="7" t="n">
        <v>4</v>
      </c>
      <c r="H9616" s="36" t="s">
        <v>3</v>
      </c>
      <c r="I9616" s="7" t="n">
        <v>1</v>
      </c>
      <c r="J9616" s="11" t="n">
        <f t="normal" ca="1">A9636</f>
        <v>0</v>
      </c>
    </row>
    <row r="9617" spans="1:10">
      <c r="A9617" t="s">
        <v>4</v>
      </c>
      <c r="B9617" s="4" t="s">
        <v>5</v>
      </c>
      <c r="C9617" s="4" t="s">
        <v>13</v>
      </c>
      <c r="D9617" s="4" t="s">
        <v>10</v>
      </c>
      <c r="E9617" s="4" t="s">
        <v>6</v>
      </c>
    </row>
    <row r="9618" spans="1:10">
      <c r="A9618" t="n">
        <v>76958</v>
      </c>
      <c r="B9618" s="40" t="n">
        <v>51</v>
      </c>
      <c r="C9618" s="7" t="n">
        <v>4</v>
      </c>
      <c r="D9618" s="7" t="n">
        <v>0</v>
      </c>
      <c r="E9618" s="7" t="s">
        <v>410</v>
      </c>
    </row>
    <row r="9619" spans="1:10">
      <c r="A9619" t="s">
        <v>4</v>
      </c>
      <c r="B9619" s="4" t="s">
        <v>5</v>
      </c>
      <c r="C9619" s="4" t="s">
        <v>10</v>
      </c>
    </row>
    <row r="9620" spans="1:10">
      <c r="A9620" t="n">
        <v>76972</v>
      </c>
      <c r="B9620" s="35" t="n">
        <v>16</v>
      </c>
      <c r="C9620" s="7" t="n">
        <v>0</v>
      </c>
    </row>
    <row r="9621" spans="1:10">
      <c r="A9621" t="s">
        <v>4</v>
      </c>
      <c r="B9621" s="4" t="s">
        <v>5</v>
      </c>
      <c r="C9621" s="4" t="s">
        <v>10</v>
      </c>
      <c r="D9621" s="4" t="s">
        <v>72</v>
      </c>
      <c r="E9621" s="4" t="s">
        <v>13</v>
      </c>
      <c r="F9621" s="4" t="s">
        <v>13</v>
      </c>
    </row>
    <row r="9622" spans="1:10">
      <c r="A9622" t="n">
        <v>76975</v>
      </c>
      <c r="B9622" s="52" t="n">
        <v>26</v>
      </c>
      <c r="C9622" s="7" t="n">
        <v>0</v>
      </c>
      <c r="D9622" s="7" t="s">
        <v>640</v>
      </c>
      <c r="E9622" s="7" t="n">
        <v>2</v>
      </c>
      <c r="F9622" s="7" t="n">
        <v>0</v>
      </c>
    </row>
    <row r="9623" spans="1:10">
      <c r="A9623" t="s">
        <v>4</v>
      </c>
      <c r="B9623" s="4" t="s">
        <v>5</v>
      </c>
    </row>
    <row r="9624" spans="1:10">
      <c r="A9624" t="n">
        <v>77002</v>
      </c>
      <c r="B9624" s="53" t="n">
        <v>28</v>
      </c>
    </row>
    <row r="9625" spans="1:10">
      <c r="A9625" t="s">
        <v>4</v>
      </c>
      <c r="B9625" s="4" t="s">
        <v>5</v>
      </c>
      <c r="C9625" s="4" t="s">
        <v>13</v>
      </c>
      <c r="D9625" s="4" t="s">
        <v>10</v>
      </c>
      <c r="E9625" s="4" t="s">
        <v>6</v>
      </c>
    </row>
    <row r="9626" spans="1:10">
      <c r="A9626" t="n">
        <v>77003</v>
      </c>
      <c r="B9626" s="40" t="n">
        <v>51</v>
      </c>
      <c r="C9626" s="7" t="n">
        <v>4</v>
      </c>
      <c r="D9626" s="7" t="n">
        <v>4</v>
      </c>
      <c r="E9626" s="7" t="s">
        <v>435</v>
      </c>
    </row>
    <row r="9627" spans="1:10">
      <c r="A9627" t="s">
        <v>4</v>
      </c>
      <c r="B9627" s="4" t="s">
        <v>5</v>
      </c>
      <c r="C9627" s="4" t="s">
        <v>10</v>
      </c>
    </row>
    <row r="9628" spans="1:10">
      <c r="A9628" t="n">
        <v>77016</v>
      </c>
      <c r="B9628" s="35" t="n">
        <v>16</v>
      </c>
      <c r="C9628" s="7" t="n">
        <v>0</v>
      </c>
    </row>
    <row r="9629" spans="1:10">
      <c r="A9629" t="s">
        <v>4</v>
      </c>
      <c r="B9629" s="4" t="s">
        <v>5</v>
      </c>
      <c r="C9629" s="4" t="s">
        <v>10</v>
      </c>
      <c r="D9629" s="4" t="s">
        <v>72</v>
      </c>
      <c r="E9629" s="4" t="s">
        <v>13</v>
      </c>
      <c r="F9629" s="4" t="s">
        <v>13</v>
      </c>
    </row>
    <row r="9630" spans="1:10">
      <c r="A9630" t="n">
        <v>77019</v>
      </c>
      <c r="B9630" s="52" t="n">
        <v>26</v>
      </c>
      <c r="C9630" s="7" t="n">
        <v>4</v>
      </c>
      <c r="D9630" s="7" t="s">
        <v>641</v>
      </c>
      <c r="E9630" s="7" t="n">
        <v>2</v>
      </c>
      <c r="F9630" s="7" t="n">
        <v>0</v>
      </c>
    </row>
    <row r="9631" spans="1:10">
      <c r="A9631" t="s">
        <v>4</v>
      </c>
      <c r="B9631" s="4" t="s">
        <v>5</v>
      </c>
    </row>
    <row r="9632" spans="1:10">
      <c r="A9632" t="n">
        <v>77066</v>
      </c>
      <c r="B9632" s="53" t="n">
        <v>28</v>
      </c>
    </row>
    <row r="9633" spans="1:6">
      <c r="A9633" t="s">
        <v>4</v>
      </c>
      <c r="B9633" s="4" t="s">
        <v>5</v>
      </c>
      <c r="C9633" s="4" t="s">
        <v>20</v>
      </c>
    </row>
    <row r="9634" spans="1:6">
      <c r="A9634" t="n">
        <v>77067</v>
      </c>
      <c r="B9634" s="17" t="n">
        <v>3</v>
      </c>
      <c r="C9634" s="11" t="n">
        <f t="normal" ca="1">A9644</f>
        <v>0</v>
      </c>
    </row>
    <row r="9635" spans="1:6">
      <c r="A9635" t="s">
        <v>4</v>
      </c>
      <c r="B9635" s="4" t="s">
        <v>5</v>
      </c>
      <c r="C9635" s="4" t="s">
        <v>13</v>
      </c>
      <c r="D9635" s="4" t="s">
        <v>10</v>
      </c>
      <c r="E9635" s="4" t="s">
        <v>6</v>
      </c>
    </row>
    <row r="9636" spans="1:6">
      <c r="A9636" t="n">
        <v>77072</v>
      </c>
      <c r="B9636" s="40" t="n">
        <v>51</v>
      </c>
      <c r="C9636" s="7" t="n">
        <v>4</v>
      </c>
      <c r="D9636" s="7" t="n">
        <v>0</v>
      </c>
      <c r="E9636" s="7" t="s">
        <v>410</v>
      </c>
    </row>
    <row r="9637" spans="1:6">
      <c r="A9637" t="s">
        <v>4</v>
      </c>
      <c r="B9637" s="4" t="s">
        <v>5</v>
      </c>
      <c r="C9637" s="4" t="s">
        <v>10</v>
      </c>
    </row>
    <row r="9638" spans="1:6">
      <c r="A9638" t="n">
        <v>77086</v>
      </c>
      <c r="B9638" s="35" t="n">
        <v>16</v>
      </c>
      <c r="C9638" s="7" t="n">
        <v>0</v>
      </c>
    </row>
    <row r="9639" spans="1:6">
      <c r="A9639" t="s">
        <v>4</v>
      </c>
      <c r="B9639" s="4" t="s">
        <v>5</v>
      </c>
      <c r="C9639" s="4" t="s">
        <v>10</v>
      </c>
      <c r="D9639" s="4" t="s">
        <v>72</v>
      </c>
      <c r="E9639" s="4" t="s">
        <v>13</v>
      </c>
      <c r="F9639" s="4" t="s">
        <v>13</v>
      </c>
      <c r="G9639" s="4" t="s">
        <v>72</v>
      </c>
      <c r="H9639" s="4" t="s">
        <v>13</v>
      </c>
      <c r="I9639" s="4" t="s">
        <v>13</v>
      </c>
    </row>
    <row r="9640" spans="1:6">
      <c r="A9640" t="n">
        <v>77089</v>
      </c>
      <c r="B9640" s="52" t="n">
        <v>26</v>
      </c>
      <c r="C9640" s="7" t="n">
        <v>0</v>
      </c>
      <c r="D9640" s="7" t="s">
        <v>640</v>
      </c>
      <c r="E9640" s="7" t="n">
        <v>2</v>
      </c>
      <c r="F9640" s="7" t="n">
        <v>3</v>
      </c>
      <c r="G9640" s="7" t="s">
        <v>642</v>
      </c>
      <c r="H9640" s="7" t="n">
        <v>2</v>
      </c>
      <c r="I9640" s="7" t="n">
        <v>0</v>
      </c>
    </row>
    <row r="9641" spans="1:6">
      <c r="A9641" t="s">
        <v>4</v>
      </c>
      <c r="B9641" s="4" t="s">
        <v>5</v>
      </c>
    </row>
    <row r="9642" spans="1:6">
      <c r="A9642" t="n">
        <v>77170</v>
      </c>
      <c r="B9642" s="53" t="n">
        <v>28</v>
      </c>
    </row>
    <row r="9643" spans="1:6">
      <c r="A9643" t="s">
        <v>4</v>
      </c>
      <c r="B9643" s="4" t="s">
        <v>5</v>
      </c>
      <c r="C9643" s="4" t="s">
        <v>13</v>
      </c>
      <c r="D9643" s="4" t="s">
        <v>10</v>
      </c>
      <c r="E9643" s="4" t="s">
        <v>13</v>
      </c>
      <c r="F9643" s="4" t="s">
        <v>20</v>
      </c>
    </row>
    <row r="9644" spans="1:6">
      <c r="A9644" t="n">
        <v>77171</v>
      </c>
      <c r="B9644" s="10" t="n">
        <v>5</v>
      </c>
      <c r="C9644" s="7" t="n">
        <v>30</v>
      </c>
      <c r="D9644" s="7" t="n">
        <v>9476</v>
      </c>
      <c r="E9644" s="7" t="n">
        <v>1</v>
      </c>
      <c r="F9644" s="11" t="n">
        <f t="normal" ca="1">A9738</f>
        <v>0</v>
      </c>
    </row>
    <row r="9645" spans="1:6">
      <c r="A9645" t="s">
        <v>4</v>
      </c>
      <c r="B9645" s="4" t="s">
        <v>5</v>
      </c>
      <c r="C9645" s="4" t="s">
        <v>13</v>
      </c>
      <c r="D9645" s="4" t="s">
        <v>10</v>
      </c>
      <c r="E9645" s="4" t="s">
        <v>6</v>
      </c>
    </row>
    <row r="9646" spans="1:6">
      <c r="A9646" t="n">
        <v>77180</v>
      </c>
      <c r="B9646" s="40" t="n">
        <v>51</v>
      </c>
      <c r="C9646" s="7" t="n">
        <v>4</v>
      </c>
      <c r="D9646" s="7" t="n">
        <v>5715</v>
      </c>
      <c r="E9646" s="7" t="s">
        <v>158</v>
      </c>
    </row>
    <row r="9647" spans="1:6">
      <c r="A9647" t="s">
        <v>4</v>
      </c>
      <c r="B9647" s="4" t="s">
        <v>5</v>
      </c>
      <c r="C9647" s="4" t="s">
        <v>10</v>
      </c>
    </row>
    <row r="9648" spans="1:6">
      <c r="A9648" t="n">
        <v>77193</v>
      </c>
      <c r="B9648" s="35" t="n">
        <v>16</v>
      </c>
      <c r="C9648" s="7" t="n">
        <v>0</v>
      </c>
    </row>
    <row r="9649" spans="1:9">
      <c r="A9649" t="s">
        <v>4</v>
      </c>
      <c r="B9649" s="4" t="s">
        <v>5</v>
      </c>
      <c r="C9649" s="4" t="s">
        <v>10</v>
      </c>
      <c r="D9649" s="4" t="s">
        <v>72</v>
      </c>
      <c r="E9649" s="4" t="s">
        <v>13</v>
      </c>
      <c r="F9649" s="4" t="s">
        <v>13</v>
      </c>
      <c r="G9649" s="4" t="s">
        <v>72</v>
      </c>
      <c r="H9649" s="4" t="s">
        <v>13</v>
      </c>
      <c r="I9649" s="4" t="s">
        <v>13</v>
      </c>
      <c r="J9649" s="4" t="s">
        <v>72</v>
      </c>
      <c r="K9649" s="4" t="s">
        <v>13</v>
      </c>
      <c r="L9649" s="4" t="s">
        <v>13</v>
      </c>
    </row>
    <row r="9650" spans="1:9">
      <c r="A9650" t="n">
        <v>77196</v>
      </c>
      <c r="B9650" s="52" t="n">
        <v>26</v>
      </c>
      <c r="C9650" s="7" t="n">
        <v>5715</v>
      </c>
      <c r="D9650" s="7" t="s">
        <v>643</v>
      </c>
      <c r="E9650" s="7" t="n">
        <v>2</v>
      </c>
      <c r="F9650" s="7" t="n">
        <v>3</v>
      </c>
      <c r="G9650" s="7" t="s">
        <v>644</v>
      </c>
      <c r="H9650" s="7" t="n">
        <v>2</v>
      </c>
      <c r="I9650" s="7" t="n">
        <v>3</v>
      </c>
      <c r="J9650" s="7" t="s">
        <v>645</v>
      </c>
      <c r="K9650" s="7" t="n">
        <v>2</v>
      </c>
      <c r="L9650" s="7" t="n">
        <v>0</v>
      </c>
    </row>
    <row r="9651" spans="1:9">
      <c r="A9651" t="s">
        <v>4</v>
      </c>
      <c r="B9651" s="4" t="s">
        <v>5</v>
      </c>
    </row>
    <row r="9652" spans="1:9">
      <c r="A9652" t="n">
        <v>77366</v>
      </c>
      <c r="B9652" s="53" t="n">
        <v>28</v>
      </c>
    </row>
    <row r="9653" spans="1:9">
      <c r="A9653" t="s">
        <v>4</v>
      </c>
      <c r="B9653" s="4" t="s">
        <v>5</v>
      </c>
      <c r="C9653" s="4" t="s">
        <v>13</v>
      </c>
      <c r="D9653" s="4" t="s">
        <v>10</v>
      </c>
      <c r="E9653" s="4" t="s">
        <v>6</v>
      </c>
    </row>
    <row r="9654" spans="1:9">
      <c r="A9654" t="n">
        <v>77367</v>
      </c>
      <c r="B9654" s="40" t="n">
        <v>51</v>
      </c>
      <c r="C9654" s="7" t="n">
        <v>4</v>
      </c>
      <c r="D9654" s="7" t="n">
        <v>5714</v>
      </c>
      <c r="E9654" s="7" t="s">
        <v>12</v>
      </c>
    </row>
    <row r="9655" spans="1:9">
      <c r="A9655" t="s">
        <v>4</v>
      </c>
      <c r="B9655" s="4" t="s">
        <v>5</v>
      </c>
      <c r="C9655" s="4" t="s">
        <v>10</v>
      </c>
    </row>
    <row r="9656" spans="1:9">
      <c r="A9656" t="n">
        <v>77372</v>
      </c>
      <c r="B9656" s="35" t="n">
        <v>16</v>
      </c>
      <c r="C9656" s="7" t="n">
        <v>0</v>
      </c>
    </row>
    <row r="9657" spans="1:9">
      <c r="A9657" t="s">
        <v>4</v>
      </c>
      <c r="B9657" s="4" t="s">
        <v>5</v>
      </c>
      <c r="C9657" s="4" t="s">
        <v>10</v>
      </c>
      <c r="D9657" s="4" t="s">
        <v>72</v>
      </c>
      <c r="E9657" s="4" t="s">
        <v>13</v>
      </c>
      <c r="F9657" s="4" t="s">
        <v>13</v>
      </c>
      <c r="G9657" s="4" t="s">
        <v>72</v>
      </c>
      <c r="H9657" s="4" t="s">
        <v>13</v>
      </c>
      <c r="I9657" s="4" t="s">
        <v>13</v>
      </c>
    </row>
    <row r="9658" spans="1:9">
      <c r="A9658" t="n">
        <v>77375</v>
      </c>
      <c r="B9658" s="52" t="n">
        <v>26</v>
      </c>
      <c r="C9658" s="7" t="n">
        <v>5714</v>
      </c>
      <c r="D9658" s="7" t="s">
        <v>646</v>
      </c>
      <c r="E9658" s="7" t="n">
        <v>2</v>
      </c>
      <c r="F9658" s="7" t="n">
        <v>3</v>
      </c>
      <c r="G9658" s="7" t="s">
        <v>647</v>
      </c>
      <c r="H9658" s="7" t="n">
        <v>2</v>
      </c>
      <c r="I9658" s="7" t="n">
        <v>0</v>
      </c>
    </row>
    <row r="9659" spans="1:9">
      <c r="A9659" t="s">
        <v>4</v>
      </c>
      <c r="B9659" s="4" t="s">
        <v>5</v>
      </c>
    </row>
    <row r="9660" spans="1:9">
      <c r="A9660" t="n">
        <v>77541</v>
      </c>
      <c r="B9660" s="53" t="n">
        <v>28</v>
      </c>
    </row>
    <row r="9661" spans="1:9">
      <c r="A9661" t="s">
        <v>4</v>
      </c>
      <c r="B9661" s="4" t="s">
        <v>5</v>
      </c>
      <c r="C9661" s="4" t="s">
        <v>10</v>
      </c>
      <c r="D9661" s="4" t="s">
        <v>13</v>
      </c>
      <c r="E9661" s="4" t="s">
        <v>22</v>
      </c>
      <c r="F9661" s="4" t="s">
        <v>10</v>
      </c>
    </row>
    <row r="9662" spans="1:9">
      <c r="A9662" t="n">
        <v>77542</v>
      </c>
      <c r="B9662" s="58" t="n">
        <v>59</v>
      </c>
      <c r="C9662" s="7" t="n">
        <v>5715</v>
      </c>
      <c r="D9662" s="7" t="n">
        <v>13</v>
      </c>
      <c r="E9662" s="7" t="n">
        <v>0.150000005960464</v>
      </c>
      <c r="F9662" s="7" t="n">
        <v>0</v>
      </c>
    </row>
    <row r="9663" spans="1:9">
      <c r="A9663" t="s">
        <v>4</v>
      </c>
      <c r="B9663" s="4" t="s">
        <v>5</v>
      </c>
      <c r="C9663" s="4" t="s">
        <v>10</v>
      </c>
    </row>
    <row r="9664" spans="1:9">
      <c r="A9664" t="n">
        <v>77552</v>
      </c>
      <c r="B9664" s="35" t="n">
        <v>16</v>
      </c>
      <c r="C9664" s="7" t="n">
        <v>1000</v>
      </c>
    </row>
    <row r="9665" spans="1:12">
      <c r="A9665" t="s">
        <v>4</v>
      </c>
      <c r="B9665" s="4" t="s">
        <v>5</v>
      </c>
      <c r="C9665" s="4" t="s">
        <v>10</v>
      </c>
      <c r="D9665" s="4" t="s">
        <v>10</v>
      </c>
      <c r="E9665" s="4" t="s">
        <v>10</v>
      </c>
    </row>
    <row r="9666" spans="1:12">
      <c r="A9666" t="n">
        <v>77555</v>
      </c>
      <c r="B9666" s="57" t="n">
        <v>61</v>
      </c>
      <c r="C9666" s="7" t="n">
        <v>5715</v>
      </c>
      <c r="D9666" s="7" t="n">
        <v>5714</v>
      </c>
      <c r="E9666" s="7" t="n">
        <v>1000</v>
      </c>
    </row>
    <row r="9667" spans="1:12">
      <c r="A9667" t="s">
        <v>4</v>
      </c>
      <c r="B9667" s="4" t="s">
        <v>5</v>
      </c>
      <c r="C9667" s="4" t="s">
        <v>13</v>
      </c>
      <c r="D9667" s="4" t="s">
        <v>10</v>
      </c>
      <c r="E9667" s="4" t="s">
        <v>6</v>
      </c>
    </row>
    <row r="9668" spans="1:12">
      <c r="A9668" t="n">
        <v>77562</v>
      </c>
      <c r="B9668" s="40" t="n">
        <v>51</v>
      </c>
      <c r="C9668" s="7" t="n">
        <v>4</v>
      </c>
      <c r="D9668" s="7" t="n">
        <v>5715</v>
      </c>
      <c r="E9668" s="7" t="s">
        <v>158</v>
      </c>
    </row>
    <row r="9669" spans="1:12">
      <c r="A9669" t="s">
        <v>4</v>
      </c>
      <c r="B9669" s="4" t="s">
        <v>5</v>
      </c>
      <c r="C9669" s="4" t="s">
        <v>10</v>
      </c>
    </row>
    <row r="9670" spans="1:12">
      <c r="A9670" t="n">
        <v>77575</v>
      </c>
      <c r="B9670" s="35" t="n">
        <v>16</v>
      </c>
      <c r="C9670" s="7" t="n">
        <v>0</v>
      </c>
    </row>
    <row r="9671" spans="1:12">
      <c r="A9671" t="s">
        <v>4</v>
      </c>
      <c r="B9671" s="4" t="s">
        <v>5</v>
      </c>
      <c r="C9671" s="4" t="s">
        <v>10</v>
      </c>
      <c r="D9671" s="4" t="s">
        <v>72</v>
      </c>
      <c r="E9671" s="4" t="s">
        <v>13</v>
      </c>
      <c r="F9671" s="4" t="s">
        <v>13</v>
      </c>
    </row>
    <row r="9672" spans="1:12">
      <c r="A9672" t="n">
        <v>77578</v>
      </c>
      <c r="B9672" s="52" t="n">
        <v>26</v>
      </c>
      <c r="C9672" s="7" t="n">
        <v>5715</v>
      </c>
      <c r="D9672" s="7" t="s">
        <v>648</v>
      </c>
      <c r="E9672" s="7" t="n">
        <v>2</v>
      </c>
      <c r="F9672" s="7" t="n">
        <v>0</v>
      </c>
    </row>
    <row r="9673" spans="1:12">
      <c r="A9673" t="s">
        <v>4</v>
      </c>
      <c r="B9673" s="4" t="s">
        <v>5</v>
      </c>
    </row>
    <row r="9674" spans="1:12">
      <c r="A9674" t="n">
        <v>77656</v>
      </c>
      <c r="B9674" s="53" t="n">
        <v>28</v>
      </c>
    </row>
    <row r="9675" spans="1:12">
      <c r="A9675" t="s">
        <v>4</v>
      </c>
      <c r="B9675" s="4" t="s">
        <v>5</v>
      </c>
      <c r="C9675" s="4" t="s">
        <v>10</v>
      </c>
      <c r="D9675" s="4" t="s">
        <v>10</v>
      </c>
      <c r="E9675" s="4" t="s">
        <v>10</v>
      </c>
    </row>
    <row r="9676" spans="1:12">
      <c r="A9676" t="n">
        <v>77657</v>
      </c>
      <c r="B9676" s="57" t="n">
        <v>61</v>
      </c>
      <c r="C9676" s="7" t="n">
        <v>5714</v>
      </c>
      <c r="D9676" s="7" t="n">
        <v>5715</v>
      </c>
      <c r="E9676" s="7" t="n">
        <v>1000</v>
      </c>
    </row>
    <row r="9677" spans="1:12">
      <c r="A9677" t="s">
        <v>4</v>
      </c>
      <c r="B9677" s="4" t="s">
        <v>5</v>
      </c>
      <c r="C9677" s="4" t="s">
        <v>13</v>
      </c>
      <c r="D9677" s="4" t="s">
        <v>10</v>
      </c>
      <c r="E9677" s="4" t="s">
        <v>6</v>
      </c>
    </row>
    <row r="9678" spans="1:12">
      <c r="A9678" t="n">
        <v>77664</v>
      </c>
      <c r="B9678" s="40" t="n">
        <v>51</v>
      </c>
      <c r="C9678" s="7" t="n">
        <v>4</v>
      </c>
      <c r="D9678" s="7" t="n">
        <v>5714</v>
      </c>
      <c r="E9678" s="7" t="s">
        <v>12</v>
      </c>
    </row>
    <row r="9679" spans="1:12">
      <c r="A9679" t="s">
        <v>4</v>
      </c>
      <c r="B9679" s="4" t="s">
        <v>5</v>
      </c>
      <c r="C9679" s="4" t="s">
        <v>10</v>
      </c>
    </row>
    <row r="9680" spans="1:12">
      <c r="A9680" t="n">
        <v>77669</v>
      </c>
      <c r="B9680" s="35" t="n">
        <v>16</v>
      </c>
      <c r="C9680" s="7" t="n">
        <v>0</v>
      </c>
    </row>
    <row r="9681" spans="1:6">
      <c r="A9681" t="s">
        <v>4</v>
      </c>
      <c r="B9681" s="4" t="s">
        <v>5</v>
      </c>
      <c r="C9681" s="4" t="s">
        <v>10</v>
      </c>
      <c r="D9681" s="4" t="s">
        <v>72</v>
      </c>
      <c r="E9681" s="4" t="s">
        <v>13</v>
      </c>
      <c r="F9681" s="4" t="s">
        <v>13</v>
      </c>
    </row>
    <row r="9682" spans="1:6">
      <c r="A9682" t="n">
        <v>77672</v>
      </c>
      <c r="B9682" s="52" t="n">
        <v>26</v>
      </c>
      <c r="C9682" s="7" t="n">
        <v>5714</v>
      </c>
      <c r="D9682" s="7" t="s">
        <v>649</v>
      </c>
      <c r="E9682" s="7" t="n">
        <v>2</v>
      </c>
      <c r="F9682" s="7" t="n">
        <v>0</v>
      </c>
    </row>
    <row r="9683" spans="1:6">
      <c r="A9683" t="s">
        <v>4</v>
      </c>
      <c r="B9683" s="4" t="s">
        <v>5</v>
      </c>
    </row>
    <row r="9684" spans="1:6">
      <c r="A9684" t="n">
        <v>77739</v>
      </c>
      <c r="B9684" s="53" t="n">
        <v>28</v>
      </c>
    </row>
    <row r="9685" spans="1:6">
      <c r="A9685" t="s">
        <v>4</v>
      </c>
      <c r="B9685" s="4" t="s">
        <v>5</v>
      </c>
      <c r="C9685" s="4" t="s">
        <v>13</v>
      </c>
      <c r="D9685" s="4" t="s">
        <v>10</v>
      </c>
      <c r="E9685" s="4" t="s">
        <v>6</v>
      </c>
    </row>
    <row r="9686" spans="1:6">
      <c r="A9686" t="n">
        <v>77740</v>
      </c>
      <c r="B9686" s="40" t="n">
        <v>51</v>
      </c>
      <c r="C9686" s="7" t="n">
        <v>4</v>
      </c>
      <c r="D9686" s="7" t="n">
        <v>5715</v>
      </c>
      <c r="E9686" s="7" t="s">
        <v>158</v>
      </c>
    </row>
    <row r="9687" spans="1:6">
      <c r="A9687" t="s">
        <v>4</v>
      </c>
      <c r="B9687" s="4" t="s">
        <v>5</v>
      </c>
      <c r="C9687" s="4" t="s">
        <v>10</v>
      </c>
    </row>
    <row r="9688" spans="1:6">
      <c r="A9688" t="n">
        <v>77753</v>
      </c>
      <c r="B9688" s="35" t="n">
        <v>16</v>
      </c>
      <c r="C9688" s="7" t="n">
        <v>0</v>
      </c>
    </row>
    <row r="9689" spans="1:6">
      <c r="A9689" t="s">
        <v>4</v>
      </c>
      <c r="B9689" s="4" t="s">
        <v>5</v>
      </c>
      <c r="C9689" s="4" t="s">
        <v>10</v>
      </c>
      <c r="D9689" s="4" t="s">
        <v>72</v>
      </c>
      <c r="E9689" s="4" t="s">
        <v>13</v>
      </c>
      <c r="F9689" s="4" t="s">
        <v>13</v>
      </c>
    </row>
    <row r="9690" spans="1:6">
      <c r="A9690" t="n">
        <v>77756</v>
      </c>
      <c r="B9690" s="52" t="n">
        <v>26</v>
      </c>
      <c r="C9690" s="7" t="n">
        <v>5715</v>
      </c>
      <c r="D9690" s="7" t="s">
        <v>650</v>
      </c>
      <c r="E9690" s="7" t="n">
        <v>2</v>
      </c>
      <c r="F9690" s="7" t="n">
        <v>0</v>
      </c>
    </row>
    <row r="9691" spans="1:6">
      <c r="A9691" t="s">
        <v>4</v>
      </c>
      <c r="B9691" s="4" t="s">
        <v>5</v>
      </c>
    </row>
    <row r="9692" spans="1:6">
      <c r="A9692" t="n">
        <v>77770</v>
      </c>
      <c r="B9692" s="53" t="n">
        <v>28</v>
      </c>
    </row>
    <row r="9693" spans="1:6">
      <c r="A9693" t="s">
        <v>4</v>
      </c>
      <c r="B9693" s="4" t="s">
        <v>5</v>
      </c>
      <c r="C9693" s="4" t="s">
        <v>13</v>
      </c>
      <c r="D9693" s="4" t="s">
        <v>10</v>
      </c>
      <c r="E9693" s="4" t="s">
        <v>6</v>
      </c>
    </row>
    <row r="9694" spans="1:6">
      <c r="A9694" t="n">
        <v>77771</v>
      </c>
      <c r="B9694" s="40" t="n">
        <v>51</v>
      </c>
      <c r="C9694" s="7" t="n">
        <v>4</v>
      </c>
      <c r="D9694" s="7" t="n">
        <v>5714</v>
      </c>
      <c r="E9694" s="7" t="s">
        <v>12</v>
      </c>
    </row>
    <row r="9695" spans="1:6">
      <c r="A9695" t="s">
        <v>4</v>
      </c>
      <c r="B9695" s="4" t="s">
        <v>5</v>
      </c>
      <c r="C9695" s="4" t="s">
        <v>10</v>
      </c>
    </row>
    <row r="9696" spans="1:6">
      <c r="A9696" t="n">
        <v>77776</v>
      </c>
      <c r="B9696" s="35" t="n">
        <v>16</v>
      </c>
      <c r="C9696" s="7" t="n">
        <v>0</v>
      </c>
    </row>
    <row r="9697" spans="1:6">
      <c r="A9697" t="s">
        <v>4</v>
      </c>
      <c r="B9697" s="4" t="s">
        <v>5</v>
      </c>
      <c r="C9697" s="4" t="s">
        <v>10</v>
      </c>
      <c r="D9697" s="4" t="s">
        <v>72</v>
      </c>
      <c r="E9697" s="4" t="s">
        <v>13</v>
      </c>
      <c r="F9697" s="4" t="s">
        <v>13</v>
      </c>
    </row>
    <row r="9698" spans="1:6">
      <c r="A9698" t="n">
        <v>77779</v>
      </c>
      <c r="B9698" s="52" t="n">
        <v>26</v>
      </c>
      <c r="C9698" s="7" t="n">
        <v>5714</v>
      </c>
      <c r="D9698" s="7" t="s">
        <v>651</v>
      </c>
      <c r="E9698" s="7" t="n">
        <v>2</v>
      </c>
      <c r="F9698" s="7" t="n">
        <v>0</v>
      </c>
    </row>
    <row r="9699" spans="1:6">
      <c r="A9699" t="s">
        <v>4</v>
      </c>
      <c r="B9699" s="4" t="s">
        <v>5</v>
      </c>
    </row>
    <row r="9700" spans="1:6">
      <c r="A9700" t="n">
        <v>77807</v>
      </c>
      <c r="B9700" s="53" t="n">
        <v>28</v>
      </c>
    </row>
    <row r="9701" spans="1:6">
      <c r="A9701" t="s">
        <v>4</v>
      </c>
      <c r="B9701" s="4" t="s">
        <v>5</v>
      </c>
      <c r="C9701" s="4" t="s">
        <v>10</v>
      </c>
      <c r="D9701" s="4" t="s">
        <v>13</v>
      </c>
      <c r="E9701" s="4" t="s">
        <v>22</v>
      </c>
      <c r="F9701" s="4" t="s">
        <v>10</v>
      </c>
    </row>
    <row r="9702" spans="1:6">
      <c r="A9702" t="n">
        <v>77808</v>
      </c>
      <c r="B9702" s="58" t="n">
        <v>59</v>
      </c>
      <c r="C9702" s="7" t="n">
        <v>5715</v>
      </c>
      <c r="D9702" s="7" t="n">
        <v>14</v>
      </c>
      <c r="E9702" s="7" t="n">
        <v>0.150000005960464</v>
      </c>
      <c r="F9702" s="7" t="n">
        <v>0</v>
      </c>
    </row>
    <row r="9703" spans="1:6">
      <c r="A9703" t="s">
        <v>4</v>
      </c>
      <c r="B9703" s="4" t="s">
        <v>5</v>
      </c>
      <c r="C9703" s="4" t="s">
        <v>13</v>
      </c>
      <c r="D9703" s="4" t="s">
        <v>22</v>
      </c>
      <c r="E9703" s="4" t="s">
        <v>22</v>
      </c>
      <c r="F9703" s="4" t="s">
        <v>22</v>
      </c>
    </row>
    <row r="9704" spans="1:6">
      <c r="A9704" t="n">
        <v>77818</v>
      </c>
      <c r="B9704" s="25" t="n">
        <v>45</v>
      </c>
      <c r="C9704" s="7" t="n">
        <v>9</v>
      </c>
      <c r="D9704" s="7" t="n">
        <v>0.0199999995529652</v>
      </c>
      <c r="E9704" s="7" t="n">
        <v>0.0199999995529652</v>
      </c>
      <c r="F9704" s="7" t="n">
        <v>0.400000005960464</v>
      </c>
    </row>
    <row r="9705" spans="1:6">
      <c r="A9705" t="s">
        <v>4</v>
      </c>
      <c r="B9705" s="4" t="s">
        <v>5</v>
      </c>
      <c r="C9705" s="4" t="s">
        <v>13</v>
      </c>
      <c r="D9705" s="4" t="s">
        <v>10</v>
      </c>
      <c r="E9705" s="4" t="s">
        <v>6</v>
      </c>
    </row>
    <row r="9706" spans="1:6">
      <c r="A9706" t="n">
        <v>77832</v>
      </c>
      <c r="B9706" s="40" t="n">
        <v>51</v>
      </c>
      <c r="C9706" s="7" t="n">
        <v>4</v>
      </c>
      <c r="D9706" s="7" t="n">
        <v>5715</v>
      </c>
      <c r="E9706" s="7" t="s">
        <v>158</v>
      </c>
    </row>
    <row r="9707" spans="1:6">
      <c r="A9707" t="s">
        <v>4</v>
      </c>
      <c r="B9707" s="4" t="s">
        <v>5</v>
      </c>
      <c r="C9707" s="4" t="s">
        <v>10</v>
      </c>
    </row>
    <row r="9708" spans="1:6">
      <c r="A9708" t="n">
        <v>77845</v>
      </c>
      <c r="B9708" s="35" t="n">
        <v>16</v>
      </c>
      <c r="C9708" s="7" t="n">
        <v>0</v>
      </c>
    </row>
    <row r="9709" spans="1:6">
      <c r="A9709" t="s">
        <v>4</v>
      </c>
      <c r="B9709" s="4" t="s">
        <v>5</v>
      </c>
      <c r="C9709" s="4" t="s">
        <v>10</v>
      </c>
      <c r="D9709" s="4" t="s">
        <v>72</v>
      </c>
      <c r="E9709" s="4" t="s">
        <v>13</v>
      </c>
      <c r="F9709" s="4" t="s">
        <v>13</v>
      </c>
    </row>
    <row r="9710" spans="1:6">
      <c r="A9710" t="n">
        <v>77848</v>
      </c>
      <c r="B9710" s="52" t="n">
        <v>26</v>
      </c>
      <c r="C9710" s="7" t="n">
        <v>5715</v>
      </c>
      <c r="D9710" s="7" t="s">
        <v>652</v>
      </c>
      <c r="E9710" s="7" t="n">
        <v>2</v>
      </c>
      <c r="F9710" s="7" t="n">
        <v>0</v>
      </c>
    </row>
    <row r="9711" spans="1:6">
      <c r="A9711" t="s">
        <v>4</v>
      </c>
      <c r="B9711" s="4" t="s">
        <v>5</v>
      </c>
    </row>
    <row r="9712" spans="1:6">
      <c r="A9712" t="n">
        <v>77883</v>
      </c>
      <c r="B9712" s="53" t="n">
        <v>28</v>
      </c>
    </row>
    <row r="9713" spans="1:6">
      <c r="A9713" t="s">
        <v>4</v>
      </c>
      <c r="B9713" s="4" t="s">
        <v>5</v>
      </c>
      <c r="C9713" s="4" t="s">
        <v>10</v>
      </c>
      <c r="D9713" s="4" t="s">
        <v>13</v>
      </c>
      <c r="E9713" s="4" t="s">
        <v>22</v>
      </c>
      <c r="F9713" s="4" t="s">
        <v>10</v>
      </c>
    </row>
    <row r="9714" spans="1:6">
      <c r="A9714" t="n">
        <v>77884</v>
      </c>
      <c r="B9714" s="58" t="n">
        <v>59</v>
      </c>
      <c r="C9714" s="7" t="n">
        <v>61440</v>
      </c>
      <c r="D9714" s="7" t="n">
        <v>6</v>
      </c>
      <c r="E9714" s="7" t="n">
        <v>0</v>
      </c>
      <c r="F9714" s="7" t="n">
        <v>0</v>
      </c>
    </row>
    <row r="9715" spans="1:6">
      <c r="A9715" t="s">
        <v>4</v>
      </c>
      <c r="B9715" s="4" t="s">
        <v>5</v>
      </c>
      <c r="C9715" s="4" t="s">
        <v>10</v>
      </c>
    </row>
    <row r="9716" spans="1:6">
      <c r="A9716" t="n">
        <v>77894</v>
      </c>
      <c r="B9716" s="35" t="n">
        <v>16</v>
      </c>
      <c r="C9716" s="7" t="n">
        <v>1300</v>
      </c>
    </row>
    <row r="9717" spans="1:6">
      <c r="A9717" t="s">
        <v>4</v>
      </c>
      <c r="B9717" s="4" t="s">
        <v>5</v>
      </c>
      <c r="C9717" s="4" t="s">
        <v>13</v>
      </c>
      <c r="D9717" s="4" t="s">
        <v>10</v>
      </c>
      <c r="E9717" s="4" t="s">
        <v>6</v>
      </c>
    </row>
    <row r="9718" spans="1:6">
      <c r="A9718" t="n">
        <v>77897</v>
      </c>
      <c r="B9718" s="40" t="n">
        <v>51</v>
      </c>
      <c r="C9718" s="7" t="n">
        <v>4</v>
      </c>
      <c r="D9718" s="7" t="n">
        <v>0</v>
      </c>
      <c r="E9718" s="7" t="s">
        <v>271</v>
      </c>
    </row>
    <row r="9719" spans="1:6">
      <c r="A9719" t="s">
        <v>4</v>
      </c>
      <c r="B9719" s="4" t="s">
        <v>5</v>
      </c>
      <c r="C9719" s="4" t="s">
        <v>10</v>
      </c>
    </row>
    <row r="9720" spans="1:6">
      <c r="A9720" t="n">
        <v>77911</v>
      </c>
      <c r="B9720" s="35" t="n">
        <v>16</v>
      </c>
      <c r="C9720" s="7" t="n">
        <v>0</v>
      </c>
    </row>
    <row r="9721" spans="1:6">
      <c r="A9721" t="s">
        <v>4</v>
      </c>
      <c r="B9721" s="4" t="s">
        <v>5</v>
      </c>
      <c r="C9721" s="4" t="s">
        <v>10</v>
      </c>
      <c r="D9721" s="4" t="s">
        <v>72</v>
      </c>
      <c r="E9721" s="4" t="s">
        <v>13</v>
      </c>
      <c r="F9721" s="4" t="s">
        <v>13</v>
      </c>
    </row>
    <row r="9722" spans="1:6">
      <c r="A9722" t="n">
        <v>77914</v>
      </c>
      <c r="B9722" s="52" t="n">
        <v>26</v>
      </c>
      <c r="C9722" s="7" t="n">
        <v>0</v>
      </c>
      <c r="D9722" s="7" t="s">
        <v>653</v>
      </c>
      <c r="E9722" s="7" t="n">
        <v>2</v>
      </c>
      <c r="F9722" s="7" t="n">
        <v>0</v>
      </c>
    </row>
    <row r="9723" spans="1:6">
      <c r="A9723" t="s">
        <v>4</v>
      </c>
      <c r="B9723" s="4" t="s">
        <v>5</v>
      </c>
    </row>
    <row r="9724" spans="1:6">
      <c r="A9724" t="n">
        <v>77982</v>
      </c>
      <c r="B9724" s="53" t="n">
        <v>28</v>
      </c>
    </row>
    <row r="9725" spans="1:6">
      <c r="A9725" t="s">
        <v>4</v>
      </c>
      <c r="B9725" s="4" t="s">
        <v>5</v>
      </c>
      <c r="C9725" s="4" t="s">
        <v>13</v>
      </c>
      <c r="D9725" s="36" t="s">
        <v>81</v>
      </c>
      <c r="E9725" s="4" t="s">
        <v>5</v>
      </c>
      <c r="F9725" s="4" t="s">
        <v>13</v>
      </c>
      <c r="G9725" s="4" t="s">
        <v>10</v>
      </c>
      <c r="H9725" s="36" t="s">
        <v>82</v>
      </c>
      <c r="I9725" s="4" t="s">
        <v>13</v>
      </c>
      <c r="J9725" s="4" t="s">
        <v>20</v>
      </c>
    </row>
    <row r="9726" spans="1:6">
      <c r="A9726" t="n">
        <v>77983</v>
      </c>
      <c r="B9726" s="10" t="n">
        <v>5</v>
      </c>
      <c r="C9726" s="7" t="n">
        <v>28</v>
      </c>
      <c r="D9726" s="36" t="s">
        <v>3</v>
      </c>
      <c r="E9726" s="37" t="n">
        <v>64</v>
      </c>
      <c r="F9726" s="7" t="n">
        <v>5</v>
      </c>
      <c r="G9726" s="7" t="n">
        <v>4</v>
      </c>
      <c r="H9726" s="36" t="s">
        <v>3</v>
      </c>
      <c r="I9726" s="7" t="n">
        <v>1</v>
      </c>
      <c r="J9726" s="11" t="n">
        <f t="normal" ca="1">A9736</f>
        <v>0</v>
      </c>
    </row>
    <row r="9727" spans="1:6">
      <c r="A9727" t="s">
        <v>4</v>
      </c>
      <c r="B9727" s="4" t="s">
        <v>5</v>
      </c>
      <c r="C9727" s="4" t="s">
        <v>13</v>
      </c>
      <c r="D9727" s="4" t="s">
        <v>10</v>
      </c>
      <c r="E9727" s="4" t="s">
        <v>6</v>
      </c>
    </row>
    <row r="9728" spans="1:6">
      <c r="A9728" t="n">
        <v>77994</v>
      </c>
      <c r="B9728" s="40" t="n">
        <v>51</v>
      </c>
      <c r="C9728" s="7" t="n">
        <v>4</v>
      </c>
      <c r="D9728" s="7" t="n">
        <v>4</v>
      </c>
      <c r="E9728" s="7" t="s">
        <v>521</v>
      </c>
    </row>
    <row r="9729" spans="1:10">
      <c r="A9729" t="s">
        <v>4</v>
      </c>
      <c r="B9729" s="4" t="s">
        <v>5</v>
      </c>
      <c r="C9729" s="4" t="s">
        <v>10</v>
      </c>
    </row>
    <row r="9730" spans="1:10">
      <c r="A9730" t="n">
        <v>78008</v>
      </c>
      <c r="B9730" s="35" t="n">
        <v>16</v>
      </c>
      <c r="C9730" s="7" t="n">
        <v>0</v>
      </c>
    </row>
    <row r="9731" spans="1:10">
      <c r="A9731" t="s">
        <v>4</v>
      </c>
      <c r="B9731" s="4" t="s">
        <v>5</v>
      </c>
      <c r="C9731" s="4" t="s">
        <v>10</v>
      </c>
      <c r="D9731" s="4" t="s">
        <v>72</v>
      </c>
      <c r="E9731" s="4" t="s">
        <v>13</v>
      </c>
      <c r="F9731" s="4" t="s">
        <v>13</v>
      </c>
    </row>
    <row r="9732" spans="1:10">
      <c r="A9732" t="n">
        <v>78011</v>
      </c>
      <c r="B9732" s="52" t="n">
        <v>26</v>
      </c>
      <c r="C9732" s="7" t="n">
        <v>4</v>
      </c>
      <c r="D9732" s="7" t="s">
        <v>654</v>
      </c>
      <c r="E9732" s="7" t="n">
        <v>2</v>
      </c>
      <c r="F9732" s="7" t="n">
        <v>0</v>
      </c>
    </row>
    <row r="9733" spans="1:10">
      <c r="A9733" t="s">
        <v>4</v>
      </c>
      <c r="B9733" s="4" t="s">
        <v>5</v>
      </c>
    </row>
    <row r="9734" spans="1:10">
      <c r="A9734" t="n">
        <v>78110</v>
      </c>
      <c r="B9734" s="53" t="n">
        <v>28</v>
      </c>
    </row>
    <row r="9735" spans="1:10">
      <c r="A9735" t="s">
        <v>4</v>
      </c>
      <c r="B9735" s="4" t="s">
        <v>5</v>
      </c>
      <c r="C9735" s="4" t="s">
        <v>20</v>
      </c>
    </row>
    <row r="9736" spans="1:10">
      <c r="A9736" t="n">
        <v>78111</v>
      </c>
      <c r="B9736" s="17" t="n">
        <v>3</v>
      </c>
      <c r="C9736" s="11" t="n">
        <f t="normal" ca="1">A9816</f>
        <v>0</v>
      </c>
    </row>
    <row r="9737" spans="1:10">
      <c r="A9737" t="s">
        <v>4</v>
      </c>
      <c r="B9737" s="4" t="s">
        <v>5</v>
      </c>
      <c r="C9737" s="4" t="s">
        <v>13</v>
      </c>
      <c r="D9737" s="4" t="s">
        <v>10</v>
      </c>
      <c r="E9737" s="4" t="s">
        <v>6</v>
      </c>
    </row>
    <row r="9738" spans="1:10">
      <c r="A9738" t="n">
        <v>78116</v>
      </c>
      <c r="B9738" s="40" t="n">
        <v>51</v>
      </c>
      <c r="C9738" s="7" t="n">
        <v>4</v>
      </c>
      <c r="D9738" s="7" t="n">
        <v>5714</v>
      </c>
      <c r="E9738" s="7" t="s">
        <v>12</v>
      </c>
    </row>
    <row r="9739" spans="1:10">
      <c r="A9739" t="s">
        <v>4</v>
      </c>
      <c r="B9739" s="4" t="s">
        <v>5</v>
      </c>
      <c r="C9739" s="4" t="s">
        <v>10</v>
      </c>
    </row>
    <row r="9740" spans="1:10">
      <c r="A9740" t="n">
        <v>78121</v>
      </c>
      <c r="B9740" s="35" t="n">
        <v>16</v>
      </c>
      <c r="C9740" s="7" t="n">
        <v>0</v>
      </c>
    </row>
    <row r="9741" spans="1:10">
      <c r="A9741" t="s">
        <v>4</v>
      </c>
      <c r="B9741" s="4" t="s">
        <v>5</v>
      </c>
      <c r="C9741" s="4" t="s">
        <v>10</v>
      </c>
      <c r="D9741" s="4" t="s">
        <v>72</v>
      </c>
      <c r="E9741" s="4" t="s">
        <v>13</v>
      </c>
      <c r="F9741" s="4" t="s">
        <v>13</v>
      </c>
    </row>
    <row r="9742" spans="1:10">
      <c r="A9742" t="n">
        <v>78124</v>
      </c>
      <c r="B9742" s="52" t="n">
        <v>26</v>
      </c>
      <c r="C9742" s="7" t="n">
        <v>5714</v>
      </c>
      <c r="D9742" s="7" t="s">
        <v>655</v>
      </c>
      <c r="E9742" s="7" t="n">
        <v>2</v>
      </c>
      <c r="F9742" s="7" t="n">
        <v>0</v>
      </c>
    </row>
    <row r="9743" spans="1:10">
      <c r="A9743" t="s">
        <v>4</v>
      </c>
      <c r="B9743" s="4" t="s">
        <v>5</v>
      </c>
    </row>
    <row r="9744" spans="1:10">
      <c r="A9744" t="n">
        <v>78157</v>
      </c>
      <c r="B9744" s="53" t="n">
        <v>28</v>
      </c>
    </row>
    <row r="9745" spans="1:6">
      <c r="A9745" t="s">
        <v>4</v>
      </c>
      <c r="B9745" s="4" t="s">
        <v>5</v>
      </c>
      <c r="C9745" s="4" t="s">
        <v>13</v>
      </c>
      <c r="D9745" s="4" t="s">
        <v>10</v>
      </c>
      <c r="E9745" s="4" t="s">
        <v>6</v>
      </c>
    </row>
    <row r="9746" spans="1:6">
      <c r="A9746" t="n">
        <v>78158</v>
      </c>
      <c r="B9746" s="40" t="n">
        <v>51</v>
      </c>
      <c r="C9746" s="7" t="n">
        <v>4</v>
      </c>
      <c r="D9746" s="7" t="n">
        <v>5715</v>
      </c>
      <c r="E9746" s="7" t="s">
        <v>158</v>
      </c>
    </row>
    <row r="9747" spans="1:6">
      <c r="A9747" t="s">
        <v>4</v>
      </c>
      <c r="B9747" s="4" t="s">
        <v>5</v>
      </c>
      <c r="C9747" s="4" t="s">
        <v>10</v>
      </c>
    </row>
    <row r="9748" spans="1:6">
      <c r="A9748" t="n">
        <v>78171</v>
      </c>
      <c r="B9748" s="35" t="n">
        <v>16</v>
      </c>
      <c r="C9748" s="7" t="n">
        <v>0</v>
      </c>
    </row>
    <row r="9749" spans="1:6">
      <c r="A9749" t="s">
        <v>4</v>
      </c>
      <c r="B9749" s="4" t="s">
        <v>5</v>
      </c>
      <c r="C9749" s="4" t="s">
        <v>10</v>
      </c>
      <c r="D9749" s="4" t="s">
        <v>72</v>
      </c>
      <c r="E9749" s="4" t="s">
        <v>13</v>
      </c>
      <c r="F9749" s="4" t="s">
        <v>13</v>
      </c>
      <c r="G9749" s="4" t="s">
        <v>72</v>
      </c>
      <c r="H9749" s="4" t="s">
        <v>13</v>
      </c>
      <c r="I9749" s="4" t="s">
        <v>13</v>
      </c>
    </row>
    <row r="9750" spans="1:6">
      <c r="A9750" t="n">
        <v>78174</v>
      </c>
      <c r="B9750" s="52" t="n">
        <v>26</v>
      </c>
      <c r="C9750" s="7" t="n">
        <v>5715</v>
      </c>
      <c r="D9750" s="7" t="s">
        <v>656</v>
      </c>
      <c r="E9750" s="7" t="n">
        <v>2</v>
      </c>
      <c r="F9750" s="7" t="n">
        <v>3</v>
      </c>
      <c r="G9750" s="7" t="s">
        <v>657</v>
      </c>
      <c r="H9750" s="7" t="n">
        <v>2</v>
      </c>
      <c r="I9750" s="7" t="n">
        <v>0</v>
      </c>
    </row>
    <row r="9751" spans="1:6">
      <c r="A9751" t="s">
        <v>4</v>
      </c>
      <c r="B9751" s="4" t="s">
        <v>5</v>
      </c>
    </row>
    <row r="9752" spans="1:6">
      <c r="A9752" t="n">
        <v>78393</v>
      </c>
      <c r="B9752" s="53" t="n">
        <v>28</v>
      </c>
    </row>
    <row r="9753" spans="1:6">
      <c r="A9753" t="s">
        <v>4</v>
      </c>
      <c r="B9753" s="4" t="s">
        <v>5</v>
      </c>
      <c r="C9753" s="4" t="s">
        <v>10</v>
      </c>
      <c r="D9753" s="4" t="s">
        <v>10</v>
      </c>
      <c r="E9753" s="4" t="s">
        <v>10</v>
      </c>
    </row>
    <row r="9754" spans="1:6">
      <c r="A9754" t="n">
        <v>78394</v>
      </c>
      <c r="B9754" s="57" t="n">
        <v>61</v>
      </c>
      <c r="C9754" s="7" t="n">
        <v>5714</v>
      </c>
      <c r="D9754" s="7" t="n">
        <v>5715</v>
      </c>
      <c r="E9754" s="7" t="n">
        <v>1000</v>
      </c>
    </row>
    <row r="9755" spans="1:6">
      <c r="A9755" t="s">
        <v>4</v>
      </c>
      <c r="B9755" s="4" t="s">
        <v>5</v>
      </c>
      <c r="C9755" s="4" t="s">
        <v>13</v>
      </c>
      <c r="D9755" s="4" t="s">
        <v>10</v>
      </c>
      <c r="E9755" s="4" t="s">
        <v>6</v>
      </c>
    </row>
    <row r="9756" spans="1:6">
      <c r="A9756" t="n">
        <v>78401</v>
      </c>
      <c r="B9756" s="40" t="n">
        <v>51</v>
      </c>
      <c r="C9756" s="7" t="n">
        <v>4</v>
      </c>
      <c r="D9756" s="7" t="n">
        <v>5714</v>
      </c>
      <c r="E9756" s="7" t="s">
        <v>12</v>
      </c>
    </row>
    <row r="9757" spans="1:6">
      <c r="A9757" t="s">
        <v>4</v>
      </c>
      <c r="B9757" s="4" t="s">
        <v>5</v>
      </c>
      <c r="C9757" s="4" t="s">
        <v>10</v>
      </c>
    </row>
    <row r="9758" spans="1:6">
      <c r="A9758" t="n">
        <v>78406</v>
      </c>
      <c r="B9758" s="35" t="n">
        <v>16</v>
      </c>
      <c r="C9758" s="7" t="n">
        <v>0</v>
      </c>
    </row>
    <row r="9759" spans="1:6">
      <c r="A9759" t="s">
        <v>4</v>
      </c>
      <c r="B9759" s="4" t="s">
        <v>5</v>
      </c>
      <c r="C9759" s="4" t="s">
        <v>10</v>
      </c>
      <c r="D9759" s="4" t="s">
        <v>72</v>
      </c>
      <c r="E9759" s="4" t="s">
        <v>13</v>
      </c>
      <c r="F9759" s="4" t="s">
        <v>13</v>
      </c>
      <c r="G9759" s="4" t="s">
        <v>72</v>
      </c>
      <c r="H9759" s="4" t="s">
        <v>13</v>
      </c>
      <c r="I9759" s="4" t="s">
        <v>13</v>
      </c>
    </row>
    <row r="9760" spans="1:6">
      <c r="A9760" t="n">
        <v>78409</v>
      </c>
      <c r="B9760" s="52" t="n">
        <v>26</v>
      </c>
      <c r="C9760" s="7" t="n">
        <v>5714</v>
      </c>
      <c r="D9760" s="7" t="s">
        <v>658</v>
      </c>
      <c r="E9760" s="7" t="n">
        <v>2</v>
      </c>
      <c r="F9760" s="7" t="n">
        <v>3</v>
      </c>
      <c r="G9760" s="7" t="s">
        <v>659</v>
      </c>
      <c r="H9760" s="7" t="n">
        <v>2</v>
      </c>
      <c r="I9760" s="7" t="n">
        <v>0</v>
      </c>
    </row>
    <row r="9761" spans="1:9">
      <c r="A9761" t="s">
        <v>4</v>
      </c>
      <c r="B9761" s="4" t="s">
        <v>5</v>
      </c>
    </row>
    <row r="9762" spans="1:9">
      <c r="A9762" t="n">
        <v>78570</v>
      </c>
      <c r="B9762" s="53" t="n">
        <v>28</v>
      </c>
    </row>
    <row r="9763" spans="1:9">
      <c r="A9763" t="s">
        <v>4</v>
      </c>
      <c r="B9763" s="4" t="s">
        <v>5</v>
      </c>
      <c r="C9763" s="4" t="s">
        <v>10</v>
      </c>
      <c r="D9763" s="4" t="s">
        <v>10</v>
      </c>
      <c r="E9763" s="4" t="s">
        <v>10</v>
      </c>
    </row>
    <row r="9764" spans="1:9">
      <c r="A9764" t="n">
        <v>78571</v>
      </c>
      <c r="B9764" s="57" t="n">
        <v>61</v>
      </c>
      <c r="C9764" s="7" t="n">
        <v>5715</v>
      </c>
      <c r="D9764" s="7" t="n">
        <v>5714</v>
      </c>
      <c r="E9764" s="7" t="n">
        <v>1000</v>
      </c>
    </row>
    <row r="9765" spans="1:9">
      <c r="A9765" t="s">
        <v>4</v>
      </c>
      <c r="B9765" s="4" t="s">
        <v>5</v>
      </c>
      <c r="C9765" s="4" t="s">
        <v>13</v>
      </c>
      <c r="D9765" s="4" t="s">
        <v>10</v>
      </c>
      <c r="E9765" s="4" t="s">
        <v>6</v>
      </c>
    </row>
    <row r="9766" spans="1:9">
      <c r="A9766" t="n">
        <v>78578</v>
      </c>
      <c r="B9766" s="40" t="n">
        <v>51</v>
      </c>
      <c r="C9766" s="7" t="n">
        <v>4</v>
      </c>
      <c r="D9766" s="7" t="n">
        <v>5715</v>
      </c>
      <c r="E9766" s="7" t="s">
        <v>158</v>
      </c>
    </row>
    <row r="9767" spans="1:9">
      <c r="A9767" t="s">
        <v>4</v>
      </c>
      <c r="B9767" s="4" t="s">
        <v>5</v>
      </c>
      <c r="C9767" s="4" t="s">
        <v>10</v>
      </c>
    </row>
    <row r="9768" spans="1:9">
      <c r="A9768" t="n">
        <v>78591</v>
      </c>
      <c r="B9768" s="35" t="n">
        <v>16</v>
      </c>
      <c r="C9768" s="7" t="n">
        <v>0</v>
      </c>
    </row>
    <row r="9769" spans="1:9">
      <c r="A9769" t="s">
        <v>4</v>
      </c>
      <c r="B9769" s="4" t="s">
        <v>5</v>
      </c>
      <c r="C9769" s="4" t="s">
        <v>10</v>
      </c>
      <c r="D9769" s="4" t="s">
        <v>72</v>
      </c>
      <c r="E9769" s="4" t="s">
        <v>13</v>
      </c>
      <c r="F9769" s="4" t="s">
        <v>13</v>
      </c>
    </row>
    <row r="9770" spans="1:9">
      <c r="A9770" t="n">
        <v>78594</v>
      </c>
      <c r="B9770" s="52" t="n">
        <v>26</v>
      </c>
      <c r="C9770" s="7" t="n">
        <v>5715</v>
      </c>
      <c r="D9770" s="7" t="s">
        <v>660</v>
      </c>
      <c r="E9770" s="7" t="n">
        <v>2</v>
      </c>
      <c r="F9770" s="7" t="n">
        <v>0</v>
      </c>
    </row>
    <row r="9771" spans="1:9">
      <c r="A9771" t="s">
        <v>4</v>
      </c>
      <c r="B9771" s="4" t="s">
        <v>5</v>
      </c>
    </row>
    <row r="9772" spans="1:9">
      <c r="A9772" t="n">
        <v>78670</v>
      </c>
      <c r="B9772" s="53" t="n">
        <v>28</v>
      </c>
    </row>
    <row r="9773" spans="1:9">
      <c r="A9773" t="s">
        <v>4</v>
      </c>
      <c r="B9773" s="4" t="s">
        <v>5</v>
      </c>
      <c r="C9773" s="4" t="s">
        <v>13</v>
      </c>
      <c r="D9773" s="4" t="s">
        <v>10</v>
      </c>
      <c r="E9773" s="4" t="s">
        <v>6</v>
      </c>
    </row>
    <row r="9774" spans="1:9">
      <c r="A9774" t="n">
        <v>78671</v>
      </c>
      <c r="B9774" s="40" t="n">
        <v>51</v>
      </c>
      <c r="C9774" s="7" t="n">
        <v>4</v>
      </c>
      <c r="D9774" s="7" t="n">
        <v>5714</v>
      </c>
      <c r="E9774" s="7" t="s">
        <v>12</v>
      </c>
    </row>
    <row r="9775" spans="1:9">
      <c r="A9775" t="s">
        <v>4</v>
      </c>
      <c r="B9775" s="4" t="s">
        <v>5</v>
      </c>
      <c r="C9775" s="4" t="s">
        <v>10</v>
      </c>
    </row>
    <row r="9776" spans="1:9">
      <c r="A9776" t="n">
        <v>78676</v>
      </c>
      <c r="B9776" s="35" t="n">
        <v>16</v>
      </c>
      <c r="C9776" s="7" t="n">
        <v>0</v>
      </c>
    </row>
    <row r="9777" spans="1:6">
      <c r="A9777" t="s">
        <v>4</v>
      </c>
      <c r="B9777" s="4" t="s">
        <v>5</v>
      </c>
      <c r="C9777" s="4" t="s">
        <v>10</v>
      </c>
      <c r="D9777" s="4" t="s">
        <v>72</v>
      </c>
      <c r="E9777" s="4" t="s">
        <v>13</v>
      </c>
      <c r="F9777" s="4" t="s">
        <v>13</v>
      </c>
      <c r="G9777" s="4" t="s">
        <v>72</v>
      </c>
      <c r="H9777" s="4" t="s">
        <v>13</v>
      </c>
      <c r="I9777" s="4" t="s">
        <v>13</v>
      </c>
    </row>
    <row r="9778" spans="1:6">
      <c r="A9778" t="n">
        <v>78679</v>
      </c>
      <c r="B9778" s="52" t="n">
        <v>26</v>
      </c>
      <c r="C9778" s="7" t="n">
        <v>5714</v>
      </c>
      <c r="D9778" s="7" t="s">
        <v>661</v>
      </c>
      <c r="E9778" s="7" t="n">
        <v>2</v>
      </c>
      <c r="F9778" s="7" t="n">
        <v>3</v>
      </c>
      <c r="G9778" s="7" t="s">
        <v>651</v>
      </c>
      <c r="H9778" s="7" t="n">
        <v>2</v>
      </c>
      <c r="I9778" s="7" t="n">
        <v>0</v>
      </c>
    </row>
    <row r="9779" spans="1:6">
      <c r="A9779" t="s">
        <v>4</v>
      </c>
      <c r="B9779" s="4" t="s">
        <v>5</v>
      </c>
    </row>
    <row r="9780" spans="1:6">
      <c r="A9780" t="n">
        <v>78729</v>
      </c>
      <c r="B9780" s="53" t="n">
        <v>28</v>
      </c>
    </row>
    <row r="9781" spans="1:6">
      <c r="A9781" t="s">
        <v>4</v>
      </c>
      <c r="B9781" s="4" t="s">
        <v>5</v>
      </c>
      <c r="C9781" s="4" t="s">
        <v>10</v>
      </c>
      <c r="D9781" s="4" t="s">
        <v>13</v>
      </c>
      <c r="E9781" s="4" t="s">
        <v>22</v>
      </c>
      <c r="F9781" s="4" t="s">
        <v>10</v>
      </c>
    </row>
    <row r="9782" spans="1:6">
      <c r="A9782" t="n">
        <v>78730</v>
      </c>
      <c r="B9782" s="58" t="n">
        <v>59</v>
      </c>
      <c r="C9782" s="7" t="n">
        <v>5715</v>
      </c>
      <c r="D9782" s="7" t="n">
        <v>14</v>
      </c>
      <c r="E9782" s="7" t="n">
        <v>0.150000005960464</v>
      </c>
      <c r="F9782" s="7" t="n">
        <v>0</v>
      </c>
    </row>
    <row r="9783" spans="1:6">
      <c r="A9783" t="s">
        <v>4</v>
      </c>
      <c r="B9783" s="4" t="s">
        <v>5</v>
      </c>
      <c r="C9783" s="4" t="s">
        <v>13</v>
      </c>
      <c r="D9783" s="4" t="s">
        <v>22</v>
      </c>
      <c r="E9783" s="4" t="s">
        <v>22</v>
      </c>
      <c r="F9783" s="4" t="s">
        <v>22</v>
      </c>
    </row>
    <row r="9784" spans="1:6">
      <c r="A9784" t="n">
        <v>78740</v>
      </c>
      <c r="B9784" s="25" t="n">
        <v>45</v>
      </c>
      <c r="C9784" s="7" t="n">
        <v>9</v>
      </c>
      <c r="D9784" s="7" t="n">
        <v>0.0199999995529652</v>
      </c>
      <c r="E9784" s="7" t="n">
        <v>0.0199999995529652</v>
      </c>
      <c r="F9784" s="7" t="n">
        <v>0.400000005960464</v>
      </c>
    </row>
    <row r="9785" spans="1:6">
      <c r="A9785" t="s">
        <v>4</v>
      </c>
      <c r="B9785" s="4" t="s">
        <v>5</v>
      </c>
      <c r="C9785" s="4" t="s">
        <v>13</v>
      </c>
      <c r="D9785" s="4" t="s">
        <v>10</v>
      </c>
      <c r="E9785" s="4" t="s">
        <v>6</v>
      </c>
    </row>
    <row r="9786" spans="1:6">
      <c r="A9786" t="n">
        <v>78754</v>
      </c>
      <c r="B9786" s="40" t="n">
        <v>51</v>
      </c>
      <c r="C9786" s="7" t="n">
        <v>4</v>
      </c>
      <c r="D9786" s="7" t="n">
        <v>5715</v>
      </c>
      <c r="E9786" s="7" t="s">
        <v>158</v>
      </c>
    </row>
    <row r="9787" spans="1:6">
      <c r="A9787" t="s">
        <v>4</v>
      </c>
      <c r="B9787" s="4" t="s">
        <v>5</v>
      </c>
      <c r="C9787" s="4" t="s">
        <v>10</v>
      </c>
    </row>
    <row r="9788" spans="1:6">
      <c r="A9788" t="n">
        <v>78767</v>
      </c>
      <c r="B9788" s="35" t="n">
        <v>16</v>
      </c>
      <c r="C9788" s="7" t="n">
        <v>0</v>
      </c>
    </row>
    <row r="9789" spans="1:6">
      <c r="A9789" t="s">
        <v>4</v>
      </c>
      <c r="B9789" s="4" t="s">
        <v>5</v>
      </c>
      <c r="C9789" s="4" t="s">
        <v>10</v>
      </c>
      <c r="D9789" s="4" t="s">
        <v>72</v>
      </c>
      <c r="E9789" s="4" t="s">
        <v>13</v>
      </c>
      <c r="F9789" s="4" t="s">
        <v>13</v>
      </c>
    </row>
    <row r="9790" spans="1:6">
      <c r="A9790" t="n">
        <v>78770</v>
      </c>
      <c r="B9790" s="52" t="n">
        <v>26</v>
      </c>
      <c r="C9790" s="7" t="n">
        <v>5715</v>
      </c>
      <c r="D9790" s="7" t="s">
        <v>652</v>
      </c>
      <c r="E9790" s="7" t="n">
        <v>2</v>
      </c>
      <c r="F9790" s="7" t="n">
        <v>0</v>
      </c>
    </row>
    <row r="9791" spans="1:6">
      <c r="A9791" t="s">
        <v>4</v>
      </c>
      <c r="B9791" s="4" t="s">
        <v>5</v>
      </c>
    </row>
    <row r="9792" spans="1:6">
      <c r="A9792" t="n">
        <v>78805</v>
      </c>
      <c r="B9792" s="53" t="n">
        <v>28</v>
      </c>
    </row>
    <row r="9793" spans="1:9">
      <c r="A9793" t="s">
        <v>4</v>
      </c>
      <c r="B9793" s="4" t="s">
        <v>5</v>
      </c>
      <c r="C9793" s="4" t="s">
        <v>10</v>
      </c>
      <c r="D9793" s="4" t="s">
        <v>13</v>
      </c>
      <c r="E9793" s="4" t="s">
        <v>22</v>
      </c>
      <c r="F9793" s="4" t="s">
        <v>10</v>
      </c>
    </row>
    <row r="9794" spans="1:9">
      <c r="A9794" t="n">
        <v>78806</v>
      </c>
      <c r="B9794" s="58" t="n">
        <v>59</v>
      </c>
      <c r="C9794" s="7" t="n">
        <v>61440</v>
      </c>
      <c r="D9794" s="7" t="n">
        <v>6</v>
      </c>
      <c r="E9794" s="7" t="n">
        <v>0</v>
      </c>
      <c r="F9794" s="7" t="n">
        <v>0</v>
      </c>
    </row>
    <row r="9795" spans="1:9">
      <c r="A9795" t="s">
        <v>4</v>
      </c>
      <c r="B9795" s="4" t="s">
        <v>5</v>
      </c>
      <c r="C9795" s="4" t="s">
        <v>10</v>
      </c>
    </row>
    <row r="9796" spans="1:9">
      <c r="A9796" t="n">
        <v>78816</v>
      </c>
      <c r="B9796" s="35" t="n">
        <v>16</v>
      </c>
      <c r="C9796" s="7" t="n">
        <v>1300</v>
      </c>
    </row>
    <row r="9797" spans="1:9">
      <c r="A9797" t="s">
        <v>4</v>
      </c>
      <c r="B9797" s="4" t="s">
        <v>5</v>
      </c>
      <c r="C9797" s="4" t="s">
        <v>13</v>
      </c>
      <c r="D9797" s="4" t="s">
        <v>10</v>
      </c>
      <c r="E9797" s="4" t="s">
        <v>6</v>
      </c>
    </row>
    <row r="9798" spans="1:9">
      <c r="A9798" t="n">
        <v>78819</v>
      </c>
      <c r="B9798" s="40" t="n">
        <v>51</v>
      </c>
      <c r="C9798" s="7" t="n">
        <v>4</v>
      </c>
      <c r="D9798" s="7" t="n">
        <v>0</v>
      </c>
      <c r="E9798" s="7" t="s">
        <v>271</v>
      </c>
    </row>
    <row r="9799" spans="1:9">
      <c r="A9799" t="s">
        <v>4</v>
      </c>
      <c r="B9799" s="4" t="s">
        <v>5</v>
      </c>
      <c r="C9799" s="4" t="s">
        <v>10</v>
      </c>
    </row>
    <row r="9800" spans="1:9">
      <c r="A9800" t="n">
        <v>78833</v>
      </c>
      <c r="B9800" s="35" t="n">
        <v>16</v>
      </c>
      <c r="C9800" s="7" t="n">
        <v>0</v>
      </c>
    </row>
    <row r="9801" spans="1:9">
      <c r="A9801" t="s">
        <v>4</v>
      </c>
      <c r="B9801" s="4" t="s">
        <v>5</v>
      </c>
      <c r="C9801" s="4" t="s">
        <v>10</v>
      </c>
      <c r="D9801" s="4" t="s">
        <v>72</v>
      </c>
      <c r="E9801" s="4" t="s">
        <v>13</v>
      </c>
      <c r="F9801" s="4" t="s">
        <v>13</v>
      </c>
    </row>
    <row r="9802" spans="1:9">
      <c r="A9802" t="n">
        <v>78836</v>
      </c>
      <c r="B9802" s="52" t="n">
        <v>26</v>
      </c>
      <c r="C9802" s="7" t="n">
        <v>0</v>
      </c>
      <c r="D9802" s="7" t="s">
        <v>662</v>
      </c>
      <c r="E9802" s="7" t="n">
        <v>2</v>
      </c>
      <c r="F9802" s="7" t="n">
        <v>0</v>
      </c>
    </row>
    <row r="9803" spans="1:9">
      <c r="A9803" t="s">
        <v>4</v>
      </c>
      <c r="B9803" s="4" t="s">
        <v>5</v>
      </c>
    </row>
    <row r="9804" spans="1:9">
      <c r="A9804" t="n">
        <v>78940</v>
      </c>
      <c r="B9804" s="53" t="n">
        <v>28</v>
      </c>
    </row>
    <row r="9805" spans="1:9">
      <c r="A9805" t="s">
        <v>4</v>
      </c>
      <c r="B9805" s="4" t="s">
        <v>5</v>
      </c>
      <c r="C9805" s="4" t="s">
        <v>13</v>
      </c>
      <c r="D9805" s="36" t="s">
        <v>81</v>
      </c>
      <c r="E9805" s="4" t="s">
        <v>5</v>
      </c>
      <c r="F9805" s="4" t="s">
        <v>13</v>
      </c>
      <c r="G9805" s="4" t="s">
        <v>10</v>
      </c>
      <c r="H9805" s="36" t="s">
        <v>82</v>
      </c>
      <c r="I9805" s="4" t="s">
        <v>13</v>
      </c>
      <c r="J9805" s="4" t="s">
        <v>20</v>
      </c>
    </row>
    <row r="9806" spans="1:9">
      <c r="A9806" t="n">
        <v>78941</v>
      </c>
      <c r="B9806" s="10" t="n">
        <v>5</v>
      </c>
      <c r="C9806" s="7" t="n">
        <v>28</v>
      </c>
      <c r="D9806" s="36" t="s">
        <v>3</v>
      </c>
      <c r="E9806" s="37" t="n">
        <v>64</v>
      </c>
      <c r="F9806" s="7" t="n">
        <v>5</v>
      </c>
      <c r="G9806" s="7" t="n">
        <v>4</v>
      </c>
      <c r="H9806" s="36" t="s">
        <v>3</v>
      </c>
      <c r="I9806" s="7" t="n">
        <v>1</v>
      </c>
      <c r="J9806" s="11" t="n">
        <f t="normal" ca="1">A9816</f>
        <v>0</v>
      </c>
    </row>
    <row r="9807" spans="1:9">
      <c r="A9807" t="s">
        <v>4</v>
      </c>
      <c r="B9807" s="4" t="s">
        <v>5</v>
      </c>
      <c r="C9807" s="4" t="s">
        <v>13</v>
      </c>
      <c r="D9807" s="4" t="s">
        <v>10</v>
      </c>
      <c r="E9807" s="4" t="s">
        <v>6</v>
      </c>
    </row>
    <row r="9808" spans="1:9">
      <c r="A9808" t="n">
        <v>78952</v>
      </c>
      <c r="B9808" s="40" t="n">
        <v>51</v>
      </c>
      <c r="C9808" s="7" t="n">
        <v>4</v>
      </c>
      <c r="D9808" s="7" t="n">
        <v>4</v>
      </c>
      <c r="E9808" s="7" t="s">
        <v>521</v>
      </c>
    </row>
    <row r="9809" spans="1:10">
      <c r="A9809" t="s">
        <v>4</v>
      </c>
      <c r="B9809" s="4" t="s">
        <v>5</v>
      </c>
      <c r="C9809" s="4" t="s">
        <v>10</v>
      </c>
    </row>
    <row r="9810" spans="1:10">
      <c r="A9810" t="n">
        <v>78966</v>
      </c>
      <c r="B9810" s="35" t="n">
        <v>16</v>
      </c>
      <c r="C9810" s="7" t="n">
        <v>0</v>
      </c>
    </row>
    <row r="9811" spans="1:10">
      <c r="A9811" t="s">
        <v>4</v>
      </c>
      <c r="B9811" s="4" t="s">
        <v>5</v>
      </c>
      <c r="C9811" s="4" t="s">
        <v>10</v>
      </c>
      <c r="D9811" s="4" t="s">
        <v>72</v>
      </c>
      <c r="E9811" s="4" t="s">
        <v>13</v>
      </c>
      <c r="F9811" s="4" t="s">
        <v>13</v>
      </c>
      <c r="G9811" s="4" t="s">
        <v>72</v>
      </c>
      <c r="H9811" s="4" t="s">
        <v>13</v>
      </c>
      <c r="I9811" s="4" t="s">
        <v>13</v>
      </c>
    </row>
    <row r="9812" spans="1:10">
      <c r="A9812" t="n">
        <v>78969</v>
      </c>
      <c r="B9812" s="52" t="n">
        <v>26</v>
      </c>
      <c r="C9812" s="7" t="n">
        <v>4</v>
      </c>
      <c r="D9812" s="7" t="s">
        <v>663</v>
      </c>
      <c r="E9812" s="7" t="n">
        <v>2</v>
      </c>
      <c r="F9812" s="7" t="n">
        <v>3</v>
      </c>
      <c r="G9812" s="7" t="s">
        <v>664</v>
      </c>
      <c r="H9812" s="7" t="n">
        <v>2</v>
      </c>
      <c r="I9812" s="7" t="n">
        <v>0</v>
      </c>
    </row>
    <row r="9813" spans="1:10">
      <c r="A9813" t="s">
        <v>4</v>
      </c>
      <c r="B9813" s="4" t="s">
        <v>5</v>
      </c>
    </row>
    <row r="9814" spans="1:10">
      <c r="A9814" t="n">
        <v>79194</v>
      </c>
      <c r="B9814" s="53" t="n">
        <v>28</v>
      </c>
    </row>
    <row r="9815" spans="1:10">
      <c r="A9815" t="s">
        <v>4</v>
      </c>
      <c r="B9815" s="4" t="s">
        <v>5</v>
      </c>
      <c r="C9815" s="4" t="s">
        <v>10</v>
      </c>
    </row>
    <row r="9816" spans="1:10">
      <c r="A9816" t="n">
        <v>79195</v>
      </c>
      <c r="B9816" s="12" t="n">
        <v>12</v>
      </c>
      <c r="C9816" s="7" t="n">
        <v>9553</v>
      </c>
    </row>
    <row r="9817" spans="1:10">
      <c r="A9817" t="s">
        <v>4</v>
      </c>
      <c r="B9817" s="4" t="s">
        <v>5</v>
      </c>
    </row>
    <row r="9818" spans="1:10">
      <c r="A9818" t="n">
        <v>79198</v>
      </c>
      <c r="B9818" s="5" t="n">
        <v>1</v>
      </c>
    </row>
    <row r="9819" spans="1:10" s="3" customFormat="1" customHeight="0">
      <c r="A9819" s="3" t="s">
        <v>2</v>
      </c>
      <c r="B9819" s="3" t="s">
        <v>665</v>
      </c>
    </row>
    <row r="9820" spans="1:10">
      <c r="A9820" t="s">
        <v>4</v>
      </c>
      <c r="B9820" s="4" t="s">
        <v>5</v>
      </c>
      <c r="C9820" s="4" t="s">
        <v>13</v>
      </c>
      <c r="D9820" s="4" t="s">
        <v>10</v>
      </c>
      <c r="E9820" s="4" t="s">
        <v>13</v>
      </c>
      <c r="F9820" s="4" t="s">
        <v>20</v>
      </c>
    </row>
    <row r="9821" spans="1:10">
      <c r="A9821" t="n">
        <v>79200</v>
      </c>
      <c r="B9821" s="10" t="n">
        <v>5</v>
      </c>
      <c r="C9821" s="7" t="n">
        <v>30</v>
      </c>
      <c r="D9821" s="7" t="n">
        <v>10225</v>
      </c>
      <c r="E9821" s="7" t="n">
        <v>1</v>
      </c>
      <c r="F9821" s="11" t="n">
        <f t="normal" ca="1">A9973</f>
        <v>0</v>
      </c>
    </row>
    <row r="9822" spans="1:10">
      <c r="A9822" t="s">
        <v>4</v>
      </c>
      <c r="B9822" s="4" t="s">
        <v>5</v>
      </c>
      <c r="C9822" s="4" t="s">
        <v>10</v>
      </c>
      <c r="D9822" s="4" t="s">
        <v>13</v>
      </c>
      <c r="E9822" s="4" t="s">
        <v>13</v>
      </c>
      <c r="F9822" s="4" t="s">
        <v>6</v>
      </c>
    </row>
    <row r="9823" spans="1:10">
      <c r="A9823" t="n">
        <v>79209</v>
      </c>
      <c r="B9823" s="22" t="n">
        <v>20</v>
      </c>
      <c r="C9823" s="7" t="n">
        <v>65534</v>
      </c>
      <c r="D9823" s="7" t="n">
        <v>3</v>
      </c>
      <c r="E9823" s="7" t="n">
        <v>10</v>
      </c>
      <c r="F9823" s="7" t="s">
        <v>201</v>
      </c>
    </row>
    <row r="9824" spans="1:10">
      <c r="A9824" t="s">
        <v>4</v>
      </c>
      <c r="B9824" s="4" t="s">
        <v>5</v>
      </c>
      <c r="C9824" s="4" t="s">
        <v>10</v>
      </c>
    </row>
    <row r="9825" spans="1:9">
      <c r="A9825" t="n">
        <v>79230</v>
      </c>
      <c r="B9825" s="35" t="n">
        <v>16</v>
      </c>
      <c r="C9825" s="7" t="n">
        <v>0</v>
      </c>
    </row>
    <row r="9826" spans="1:9">
      <c r="A9826" t="s">
        <v>4</v>
      </c>
      <c r="B9826" s="4" t="s">
        <v>5</v>
      </c>
      <c r="C9826" s="4" t="s">
        <v>13</v>
      </c>
      <c r="D9826" s="4" t="s">
        <v>10</v>
      </c>
    </row>
    <row r="9827" spans="1:9">
      <c r="A9827" t="n">
        <v>79233</v>
      </c>
      <c r="B9827" s="27" t="n">
        <v>22</v>
      </c>
      <c r="C9827" s="7" t="n">
        <v>10</v>
      </c>
      <c r="D9827" s="7" t="n">
        <v>0</v>
      </c>
    </row>
    <row r="9828" spans="1:9">
      <c r="A9828" t="s">
        <v>4</v>
      </c>
      <c r="B9828" s="4" t="s">
        <v>5</v>
      </c>
      <c r="C9828" s="4" t="s">
        <v>13</v>
      </c>
      <c r="D9828" s="4" t="s">
        <v>10</v>
      </c>
      <c r="E9828" s="4" t="s">
        <v>13</v>
      </c>
      <c r="F9828" s="4" t="s">
        <v>13</v>
      </c>
      <c r="G9828" s="4" t="s">
        <v>20</v>
      </c>
    </row>
    <row r="9829" spans="1:9">
      <c r="A9829" t="n">
        <v>79237</v>
      </c>
      <c r="B9829" s="10" t="n">
        <v>5</v>
      </c>
      <c r="C9829" s="7" t="n">
        <v>30</v>
      </c>
      <c r="D9829" s="7" t="n">
        <v>10098</v>
      </c>
      <c r="E9829" s="7" t="n">
        <v>8</v>
      </c>
      <c r="F9829" s="7" t="n">
        <v>1</v>
      </c>
      <c r="G9829" s="11" t="n">
        <f t="normal" ca="1">A9945</f>
        <v>0</v>
      </c>
    </row>
    <row r="9830" spans="1:9">
      <c r="A9830" t="s">
        <v>4</v>
      </c>
      <c r="B9830" s="4" t="s">
        <v>5</v>
      </c>
      <c r="C9830" s="4" t="s">
        <v>13</v>
      </c>
      <c r="D9830" s="4" t="s">
        <v>10</v>
      </c>
      <c r="E9830" s="4" t="s">
        <v>6</v>
      </c>
    </row>
    <row r="9831" spans="1:9">
      <c r="A9831" t="n">
        <v>79247</v>
      </c>
      <c r="B9831" s="40" t="n">
        <v>51</v>
      </c>
      <c r="C9831" s="7" t="n">
        <v>4</v>
      </c>
      <c r="D9831" s="7" t="n">
        <v>65534</v>
      </c>
      <c r="E9831" s="7" t="s">
        <v>12</v>
      </c>
    </row>
    <row r="9832" spans="1:9">
      <c r="A9832" t="s">
        <v>4</v>
      </c>
      <c r="B9832" s="4" t="s">
        <v>5</v>
      </c>
      <c r="C9832" s="4" t="s">
        <v>10</v>
      </c>
    </row>
    <row r="9833" spans="1:9">
      <c r="A9833" t="n">
        <v>79252</v>
      </c>
      <c r="B9833" s="35" t="n">
        <v>16</v>
      </c>
      <c r="C9833" s="7" t="n">
        <v>0</v>
      </c>
    </row>
    <row r="9834" spans="1:9">
      <c r="A9834" t="s">
        <v>4</v>
      </c>
      <c r="B9834" s="4" t="s">
        <v>5</v>
      </c>
      <c r="C9834" s="4" t="s">
        <v>10</v>
      </c>
      <c r="D9834" s="4" t="s">
        <v>72</v>
      </c>
      <c r="E9834" s="4" t="s">
        <v>13</v>
      </c>
      <c r="F9834" s="4" t="s">
        <v>13</v>
      </c>
    </row>
    <row r="9835" spans="1:9">
      <c r="A9835" t="n">
        <v>79255</v>
      </c>
      <c r="B9835" s="52" t="n">
        <v>26</v>
      </c>
      <c r="C9835" s="7" t="n">
        <v>65534</v>
      </c>
      <c r="D9835" s="7" t="s">
        <v>666</v>
      </c>
      <c r="E9835" s="7" t="n">
        <v>2</v>
      </c>
      <c r="F9835" s="7" t="n">
        <v>0</v>
      </c>
    </row>
    <row r="9836" spans="1:9">
      <c r="A9836" t="s">
        <v>4</v>
      </c>
      <c r="B9836" s="4" t="s">
        <v>5</v>
      </c>
    </row>
    <row r="9837" spans="1:9">
      <c r="A9837" t="n">
        <v>79269</v>
      </c>
      <c r="B9837" s="53" t="n">
        <v>28</v>
      </c>
    </row>
    <row r="9838" spans="1:9">
      <c r="A9838" t="s">
        <v>4</v>
      </c>
      <c r="B9838" s="4" t="s">
        <v>5</v>
      </c>
      <c r="C9838" s="4" t="s">
        <v>13</v>
      </c>
      <c r="D9838" s="4" t="s">
        <v>10</v>
      </c>
      <c r="E9838" s="4" t="s">
        <v>6</v>
      </c>
    </row>
    <row r="9839" spans="1:9">
      <c r="A9839" t="n">
        <v>79270</v>
      </c>
      <c r="B9839" s="40" t="n">
        <v>51</v>
      </c>
      <c r="C9839" s="7" t="n">
        <v>4</v>
      </c>
      <c r="D9839" s="7" t="n">
        <v>0</v>
      </c>
      <c r="E9839" s="7" t="s">
        <v>410</v>
      </c>
    </row>
    <row r="9840" spans="1:9">
      <c r="A9840" t="s">
        <v>4</v>
      </c>
      <c r="B9840" s="4" t="s">
        <v>5</v>
      </c>
      <c r="C9840" s="4" t="s">
        <v>10</v>
      </c>
    </row>
    <row r="9841" spans="1:7">
      <c r="A9841" t="n">
        <v>79284</v>
      </c>
      <c r="B9841" s="35" t="n">
        <v>16</v>
      </c>
      <c r="C9841" s="7" t="n">
        <v>0</v>
      </c>
    </row>
    <row r="9842" spans="1:7">
      <c r="A9842" t="s">
        <v>4</v>
      </c>
      <c r="B9842" s="4" t="s">
        <v>5</v>
      </c>
      <c r="C9842" s="4" t="s">
        <v>10</v>
      </c>
      <c r="D9842" s="4" t="s">
        <v>72</v>
      </c>
      <c r="E9842" s="4" t="s">
        <v>13</v>
      </c>
      <c r="F9842" s="4" t="s">
        <v>13</v>
      </c>
    </row>
    <row r="9843" spans="1:7">
      <c r="A9843" t="n">
        <v>79287</v>
      </c>
      <c r="B9843" s="52" t="n">
        <v>26</v>
      </c>
      <c r="C9843" s="7" t="n">
        <v>0</v>
      </c>
      <c r="D9843" s="7" t="s">
        <v>667</v>
      </c>
      <c r="E9843" s="7" t="n">
        <v>2</v>
      </c>
      <c r="F9843" s="7" t="n">
        <v>0</v>
      </c>
    </row>
    <row r="9844" spans="1:7">
      <c r="A9844" t="s">
        <v>4</v>
      </c>
      <c r="B9844" s="4" t="s">
        <v>5</v>
      </c>
    </row>
    <row r="9845" spans="1:7">
      <c r="A9845" t="n">
        <v>79319</v>
      </c>
      <c r="B9845" s="53" t="n">
        <v>28</v>
      </c>
    </row>
    <row r="9846" spans="1:7">
      <c r="A9846" t="s">
        <v>4</v>
      </c>
      <c r="B9846" s="4" t="s">
        <v>5</v>
      </c>
      <c r="C9846" s="4" t="s">
        <v>10</v>
      </c>
      <c r="D9846" s="4" t="s">
        <v>10</v>
      </c>
      <c r="E9846" s="4" t="s">
        <v>22</v>
      </c>
      <c r="F9846" s="4" t="s">
        <v>13</v>
      </c>
    </row>
    <row r="9847" spans="1:7">
      <c r="A9847" t="n">
        <v>79320</v>
      </c>
      <c r="B9847" s="61" t="n">
        <v>53</v>
      </c>
      <c r="C9847" s="7" t="n">
        <v>65534</v>
      </c>
      <c r="D9847" s="7" t="n">
        <v>61456</v>
      </c>
      <c r="E9847" s="7" t="n">
        <v>10</v>
      </c>
      <c r="F9847" s="7" t="n">
        <v>0</v>
      </c>
    </row>
    <row r="9848" spans="1:7">
      <c r="A9848" t="s">
        <v>4</v>
      </c>
      <c r="B9848" s="4" t="s">
        <v>5</v>
      </c>
      <c r="C9848" s="4" t="s">
        <v>10</v>
      </c>
    </row>
    <row r="9849" spans="1:7">
      <c r="A9849" t="n">
        <v>79330</v>
      </c>
      <c r="B9849" s="60" t="n">
        <v>54</v>
      </c>
      <c r="C9849" s="7" t="n">
        <v>65534</v>
      </c>
    </row>
    <row r="9850" spans="1:7">
      <c r="A9850" t="s">
        <v>4</v>
      </c>
      <c r="B9850" s="4" t="s">
        <v>5</v>
      </c>
      <c r="C9850" s="4" t="s">
        <v>13</v>
      </c>
      <c r="D9850" s="4" t="s">
        <v>10</v>
      </c>
      <c r="E9850" s="4" t="s">
        <v>6</v>
      </c>
    </row>
    <row r="9851" spans="1:7">
      <c r="A9851" t="n">
        <v>79333</v>
      </c>
      <c r="B9851" s="40" t="n">
        <v>51</v>
      </c>
      <c r="C9851" s="7" t="n">
        <v>4</v>
      </c>
      <c r="D9851" s="7" t="n">
        <v>65534</v>
      </c>
      <c r="E9851" s="7" t="s">
        <v>12</v>
      </c>
    </row>
    <row r="9852" spans="1:7">
      <c r="A9852" t="s">
        <v>4</v>
      </c>
      <c r="B9852" s="4" t="s">
        <v>5</v>
      </c>
      <c r="C9852" s="4" t="s">
        <v>10</v>
      </c>
    </row>
    <row r="9853" spans="1:7">
      <c r="A9853" t="n">
        <v>79338</v>
      </c>
      <c r="B9853" s="35" t="n">
        <v>16</v>
      </c>
      <c r="C9853" s="7" t="n">
        <v>0</v>
      </c>
    </row>
    <row r="9854" spans="1:7">
      <c r="A9854" t="s">
        <v>4</v>
      </c>
      <c r="B9854" s="4" t="s">
        <v>5</v>
      </c>
      <c r="C9854" s="4" t="s">
        <v>10</v>
      </c>
      <c r="D9854" s="4" t="s">
        <v>72</v>
      </c>
      <c r="E9854" s="4" t="s">
        <v>13</v>
      </c>
      <c r="F9854" s="4" t="s">
        <v>13</v>
      </c>
      <c r="G9854" s="4" t="s">
        <v>72</v>
      </c>
      <c r="H9854" s="4" t="s">
        <v>13</v>
      </c>
      <c r="I9854" s="4" t="s">
        <v>13</v>
      </c>
    </row>
    <row r="9855" spans="1:7">
      <c r="A9855" t="n">
        <v>79341</v>
      </c>
      <c r="B9855" s="52" t="n">
        <v>26</v>
      </c>
      <c r="C9855" s="7" t="n">
        <v>65534</v>
      </c>
      <c r="D9855" s="7" t="s">
        <v>668</v>
      </c>
      <c r="E9855" s="7" t="n">
        <v>2</v>
      </c>
      <c r="F9855" s="7" t="n">
        <v>3</v>
      </c>
      <c r="G9855" s="7" t="s">
        <v>669</v>
      </c>
      <c r="H9855" s="7" t="n">
        <v>2</v>
      </c>
      <c r="I9855" s="7" t="n">
        <v>0</v>
      </c>
    </row>
    <row r="9856" spans="1:7">
      <c r="A9856" t="s">
        <v>4</v>
      </c>
      <c r="B9856" s="4" t="s">
        <v>5</v>
      </c>
    </row>
    <row r="9857" spans="1:9">
      <c r="A9857" t="n">
        <v>79468</v>
      </c>
      <c r="B9857" s="53" t="n">
        <v>28</v>
      </c>
    </row>
    <row r="9858" spans="1:9">
      <c r="A9858" t="s">
        <v>4</v>
      </c>
      <c r="B9858" s="4" t="s">
        <v>5</v>
      </c>
      <c r="C9858" s="4" t="s">
        <v>13</v>
      </c>
      <c r="D9858" s="36" t="s">
        <v>81</v>
      </c>
      <c r="E9858" s="4" t="s">
        <v>5</v>
      </c>
      <c r="F9858" s="4" t="s">
        <v>13</v>
      </c>
      <c r="G9858" s="4" t="s">
        <v>10</v>
      </c>
      <c r="H9858" s="36" t="s">
        <v>82</v>
      </c>
      <c r="I9858" s="4" t="s">
        <v>13</v>
      </c>
      <c r="J9858" s="4" t="s">
        <v>20</v>
      </c>
    </row>
    <row r="9859" spans="1:9">
      <c r="A9859" t="n">
        <v>79469</v>
      </c>
      <c r="B9859" s="10" t="n">
        <v>5</v>
      </c>
      <c r="C9859" s="7" t="n">
        <v>28</v>
      </c>
      <c r="D9859" s="36" t="s">
        <v>3</v>
      </c>
      <c r="E9859" s="37" t="n">
        <v>64</v>
      </c>
      <c r="F9859" s="7" t="n">
        <v>5</v>
      </c>
      <c r="G9859" s="7" t="n">
        <v>4</v>
      </c>
      <c r="H9859" s="36" t="s">
        <v>3</v>
      </c>
      <c r="I9859" s="7" t="n">
        <v>1</v>
      </c>
      <c r="J9859" s="11" t="n">
        <f t="normal" ca="1">A9871</f>
        <v>0</v>
      </c>
    </row>
    <row r="9860" spans="1:9">
      <c r="A9860" t="s">
        <v>4</v>
      </c>
      <c r="B9860" s="4" t="s">
        <v>5</v>
      </c>
      <c r="C9860" s="4" t="s">
        <v>13</v>
      </c>
      <c r="D9860" s="4" t="s">
        <v>10</v>
      </c>
      <c r="E9860" s="4" t="s">
        <v>6</v>
      </c>
    </row>
    <row r="9861" spans="1:9">
      <c r="A9861" t="n">
        <v>79480</v>
      </c>
      <c r="B9861" s="40" t="n">
        <v>51</v>
      </c>
      <c r="C9861" s="7" t="n">
        <v>4</v>
      </c>
      <c r="D9861" s="7" t="n">
        <v>4</v>
      </c>
      <c r="E9861" s="7" t="s">
        <v>521</v>
      </c>
    </row>
    <row r="9862" spans="1:9">
      <c r="A9862" t="s">
        <v>4</v>
      </c>
      <c r="B9862" s="4" t="s">
        <v>5</v>
      </c>
      <c r="C9862" s="4" t="s">
        <v>10</v>
      </c>
    </row>
    <row r="9863" spans="1:9">
      <c r="A9863" t="n">
        <v>79494</v>
      </c>
      <c r="B9863" s="35" t="n">
        <v>16</v>
      </c>
      <c r="C9863" s="7" t="n">
        <v>0</v>
      </c>
    </row>
    <row r="9864" spans="1:9">
      <c r="A9864" t="s">
        <v>4</v>
      </c>
      <c r="B9864" s="4" t="s">
        <v>5</v>
      </c>
      <c r="C9864" s="4" t="s">
        <v>10</v>
      </c>
      <c r="D9864" s="4" t="s">
        <v>72</v>
      </c>
      <c r="E9864" s="4" t="s">
        <v>13</v>
      </c>
      <c r="F9864" s="4" t="s">
        <v>13</v>
      </c>
    </row>
    <row r="9865" spans="1:9">
      <c r="A9865" t="n">
        <v>79497</v>
      </c>
      <c r="B9865" s="52" t="n">
        <v>26</v>
      </c>
      <c r="C9865" s="7" t="n">
        <v>4</v>
      </c>
      <c r="D9865" s="7" t="s">
        <v>670</v>
      </c>
      <c r="E9865" s="7" t="n">
        <v>2</v>
      </c>
      <c r="F9865" s="7" t="n">
        <v>0</v>
      </c>
    </row>
    <row r="9866" spans="1:9">
      <c r="A9866" t="s">
        <v>4</v>
      </c>
      <c r="B9866" s="4" t="s">
        <v>5</v>
      </c>
    </row>
    <row r="9867" spans="1:9">
      <c r="A9867" t="n">
        <v>79525</v>
      </c>
      <c r="B9867" s="53" t="n">
        <v>28</v>
      </c>
    </row>
    <row r="9868" spans="1:9">
      <c r="A9868" t="s">
        <v>4</v>
      </c>
      <c r="B9868" s="4" t="s">
        <v>5</v>
      </c>
      <c r="C9868" s="4" t="s">
        <v>20</v>
      </c>
    </row>
    <row r="9869" spans="1:9">
      <c r="A9869" t="n">
        <v>79526</v>
      </c>
      <c r="B9869" s="17" t="n">
        <v>3</v>
      </c>
      <c r="C9869" s="11" t="n">
        <f t="normal" ca="1">A9879</f>
        <v>0</v>
      </c>
    </row>
    <row r="9870" spans="1:9">
      <c r="A9870" t="s">
        <v>4</v>
      </c>
      <c r="B9870" s="4" t="s">
        <v>5</v>
      </c>
      <c r="C9870" s="4" t="s">
        <v>13</v>
      </c>
      <c r="D9870" s="4" t="s">
        <v>10</v>
      </c>
      <c r="E9870" s="4" t="s">
        <v>6</v>
      </c>
    </row>
    <row r="9871" spans="1:9">
      <c r="A9871" t="n">
        <v>79531</v>
      </c>
      <c r="B9871" s="40" t="n">
        <v>51</v>
      </c>
      <c r="C9871" s="7" t="n">
        <v>4</v>
      </c>
      <c r="D9871" s="7" t="n">
        <v>0</v>
      </c>
      <c r="E9871" s="7" t="s">
        <v>271</v>
      </c>
    </row>
    <row r="9872" spans="1:9">
      <c r="A9872" t="s">
        <v>4</v>
      </c>
      <c r="B9872" s="4" t="s">
        <v>5</v>
      </c>
      <c r="C9872" s="4" t="s">
        <v>10</v>
      </c>
    </row>
    <row r="9873" spans="1:10">
      <c r="A9873" t="n">
        <v>79545</v>
      </c>
      <c r="B9873" s="35" t="n">
        <v>16</v>
      </c>
      <c r="C9873" s="7" t="n">
        <v>0</v>
      </c>
    </row>
    <row r="9874" spans="1:10">
      <c r="A9874" t="s">
        <v>4</v>
      </c>
      <c r="B9874" s="4" t="s">
        <v>5</v>
      </c>
      <c r="C9874" s="4" t="s">
        <v>10</v>
      </c>
      <c r="D9874" s="4" t="s">
        <v>72</v>
      </c>
      <c r="E9874" s="4" t="s">
        <v>13</v>
      </c>
      <c r="F9874" s="4" t="s">
        <v>13</v>
      </c>
    </row>
    <row r="9875" spans="1:10">
      <c r="A9875" t="n">
        <v>79548</v>
      </c>
      <c r="B9875" s="52" t="n">
        <v>26</v>
      </c>
      <c r="C9875" s="7" t="n">
        <v>0</v>
      </c>
      <c r="D9875" s="7" t="s">
        <v>671</v>
      </c>
      <c r="E9875" s="7" t="n">
        <v>2</v>
      </c>
      <c r="F9875" s="7" t="n">
        <v>0</v>
      </c>
    </row>
    <row r="9876" spans="1:10">
      <c r="A9876" t="s">
        <v>4</v>
      </c>
      <c r="B9876" s="4" t="s">
        <v>5</v>
      </c>
    </row>
    <row r="9877" spans="1:10">
      <c r="A9877" t="n">
        <v>79603</v>
      </c>
      <c r="B9877" s="53" t="n">
        <v>28</v>
      </c>
    </row>
    <row r="9878" spans="1:10">
      <c r="A9878" t="s">
        <v>4</v>
      </c>
      <c r="B9878" s="4" t="s">
        <v>5</v>
      </c>
      <c r="C9878" s="4" t="s">
        <v>13</v>
      </c>
      <c r="D9878" s="4" t="s">
        <v>10</v>
      </c>
      <c r="E9878" s="4" t="s">
        <v>6</v>
      </c>
    </row>
    <row r="9879" spans="1:10">
      <c r="A9879" t="n">
        <v>79604</v>
      </c>
      <c r="B9879" s="40" t="n">
        <v>51</v>
      </c>
      <c r="C9879" s="7" t="n">
        <v>4</v>
      </c>
      <c r="D9879" s="7" t="n">
        <v>65534</v>
      </c>
      <c r="E9879" s="7" t="s">
        <v>12</v>
      </c>
    </row>
    <row r="9880" spans="1:10">
      <c r="A9880" t="s">
        <v>4</v>
      </c>
      <c r="B9880" s="4" t="s">
        <v>5</v>
      </c>
      <c r="C9880" s="4" t="s">
        <v>10</v>
      </c>
    </row>
    <row r="9881" spans="1:10">
      <c r="A9881" t="n">
        <v>79609</v>
      </c>
      <c r="B9881" s="35" t="n">
        <v>16</v>
      </c>
      <c r="C9881" s="7" t="n">
        <v>0</v>
      </c>
    </row>
    <row r="9882" spans="1:10">
      <c r="A9882" t="s">
        <v>4</v>
      </c>
      <c r="B9882" s="4" t="s">
        <v>5</v>
      </c>
      <c r="C9882" s="4" t="s">
        <v>10</v>
      </c>
      <c r="D9882" s="4" t="s">
        <v>72</v>
      </c>
      <c r="E9882" s="4" t="s">
        <v>13</v>
      </c>
      <c r="F9882" s="4" t="s">
        <v>13</v>
      </c>
      <c r="G9882" s="4" t="s">
        <v>72</v>
      </c>
      <c r="H9882" s="4" t="s">
        <v>13</v>
      </c>
      <c r="I9882" s="4" t="s">
        <v>13</v>
      </c>
      <c r="J9882" s="4" t="s">
        <v>72</v>
      </c>
      <c r="K9882" s="4" t="s">
        <v>13</v>
      </c>
      <c r="L9882" s="4" t="s">
        <v>13</v>
      </c>
    </row>
    <row r="9883" spans="1:10">
      <c r="A9883" t="n">
        <v>79612</v>
      </c>
      <c r="B9883" s="52" t="n">
        <v>26</v>
      </c>
      <c r="C9883" s="7" t="n">
        <v>65534</v>
      </c>
      <c r="D9883" s="7" t="s">
        <v>672</v>
      </c>
      <c r="E9883" s="7" t="n">
        <v>2</v>
      </c>
      <c r="F9883" s="7" t="n">
        <v>3</v>
      </c>
      <c r="G9883" s="7" t="s">
        <v>673</v>
      </c>
      <c r="H9883" s="7" t="n">
        <v>2</v>
      </c>
      <c r="I9883" s="7" t="n">
        <v>3</v>
      </c>
      <c r="J9883" s="7" t="s">
        <v>674</v>
      </c>
      <c r="K9883" s="7" t="n">
        <v>2</v>
      </c>
      <c r="L9883" s="7" t="n">
        <v>0</v>
      </c>
    </row>
    <row r="9884" spans="1:10">
      <c r="A9884" t="s">
        <v>4</v>
      </c>
      <c r="B9884" s="4" t="s">
        <v>5</v>
      </c>
    </row>
    <row r="9885" spans="1:10">
      <c r="A9885" t="n">
        <v>79780</v>
      </c>
      <c r="B9885" s="53" t="n">
        <v>28</v>
      </c>
    </row>
    <row r="9886" spans="1:10">
      <c r="A9886" t="s">
        <v>4</v>
      </c>
      <c r="B9886" s="4" t="s">
        <v>5</v>
      </c>
      <c r="C9886" s="4" t="s">
        <v>10</v>
      </c>
      <c r="D9886" s="4" t="s">
        <v>13</v>
      </c>
      <c r="E9886" s="4" t="s">
        <v>22</v>
      </c>
      <c r="F9886" s="4" t="s">
        <v>10</v>
      </c>
    </row>
    <row r="9887" spans="1:10">
      <c r="A9887" t="n">
        <v>79781</v>
      </c>
      <c r="B9887" s="58" t="n">
        <v>59</v>
      </c>
      <c r="C9887" s="7" t="n">
        <v>61456</v>
      </c>
      <c r="D9887" s="7" t="n">
        <v>6</v>
      </c>
      <c r="E9887" s="7" t="n">
        <v>0</v>
      </c>
      <c r="F9887" s="7" t="n">
        <v>0</v>
      </c>
    </row>
    <row r="9888" spans="1:10">
      <c r="A9888" t="s">
        <v>4</v>
      </c>
      <c r="B9888" s="4" t="s">
        <v>5</v>
      </c>
      <c r="C9888" s="4" t="s">
        <v>10</v>
      </c>
    </row>
    <row r="9889" spans="1:12">
      <c r="A9889" t="n">
        <v>79791</v>
      </c>
      <c r="B9889" s="35" t="n">
        <v>16</v>
      </c>
      <c r="C9889" s="7" t="n">
        <v>1300</v>
      </c>
    </row>
    <row r="9890" spans="1:12">
      <c r="A9890" t="s">
        <v>4</v>
      </c>
      <c r="B9890" s="4" t="s">
        <v>5</v>
      </c>
      <c r="C9890" s="4" t="s">
        <v>13</v>
      </c>
      <c r="D9890" s="4" t="s">
        <v>10</v>
      </c>
      <c r="E9890" s="4" t="s">
        <v>6</v>
      </c>
    </row>
    <row r="9891" spans="1:12">
      <c r="A9891" t="n">
        <v>79794</v>
      </c>
      <c r="B9891" s="40" t="n">
        <v>51</v>
      </c>
      <c r="C9891" s="7" t="n">
        <v>4</v>
      </c>
      <c r="D9891" s="7" t="n">
        <v>0</v>
      </c>
      <c r="E9891" s="7" t="s">
        <v>271</v>
      </c>
    </row>
    <row r="9892" spans="1:12">
      <c r="A9892" t="s">
        <v>4</v>
      </c>
      <c r="B9892" s="4" t="s">
        <v>5</v>
      </c>
      <c r="C9892" s="4" t="s">
        <v>10</v>
      </c>
    </row>
    <row r="9893" spans="1:12">
      <c r="A9893" t="n">
        <v>79808</v>
      </c>
      <c r="B9893" s="35" t="n">
        <v>16</v>
      </c>
      <c r="C9893" s="7" t="n">
        <v>0</v>
      </c>
    </row>
    <row r="9894" spans="1:12">
      <c r="A9894" t="s">
        <v>4</v>
      </c>
      <c r="B9894" s="4" t="s">
        <v>5</v>
      </c>
      <c r="C9894" s="4" t="s">
        <v>10</v>
      </c>
      <c r="D9894" s="4" t="s">
        <v>72</v>
      </c>
      <c r="E9894" s="4" t="s">
        <v>13</v>
      </c>
      <c r="F9894" s="4" t="s">
        <v>13</v>
      </c>
    </row>
    <row r="9895" spans="1:12">
      <c r="A9895" t="n">
        <v>79811</v>
      </c>
      <c r="B9895" s="52" t="n">
        <v>26</v>
      </c>
      <c r="C9895" s="7" t="n">
        <v>0</v>
      </c>
      <c r="D9895" s="7" t="s">
        <v>675</v>
      </c>
      <c r="E9895" s="7" t="n">
        <v>2</v>
      </c>
      <c r="F9895" s="7" t="n">
        <v>0</v>
      </c>
    </row>
    <row r="9896" spans="1:12">
      <c r="A9896" t="s">
        <v>4</v>
      </c>
      <c r="B9896" s="4" t="s">
        <v>5</v>
      </c>
    </row>
    <row r="9897" spans="1:12">
      <c r="A9897" t="n">
        <v>79853</v>
      </c>
      <c r="B9897" s="53" t="n">
        <v>28</v>
      </c>
    </row>
    <row r="9898" spans="1:12">
      <c r="A9898" t="s">
        <v>4</v>
      </c>
      <c r="B9898" s="4" t="s">
        <v>5</v>
      </c>
      <c r="C9898" s="4" t="s">
        <v>13</v>
      </c>
      <c r="D9898" s="36" t="s">
        <v>81</v>
      </c>
      <c r="E9898" s="4" t="s">
        <v>5</v>
      </c>
      <c r="F9898" s="4" t="s">
        <v>13</v>
      </c>
      <c r="G9898" s="4" t="s">
        <v>10</v>
      </c>
      <c r="H9898" s="36" t="s">
        <v>82</v>
      </c>
      <c r="I9898" s="4" t="s">
        <v>13</v>
      </c>
      <c r="J9898" s="4" t="s">
        <v>20</v>
      </c>
    </row>
    <row r="9899" spans="1:12">
      <c r="A9899" t="n">
        <v>79854</v>
      </c>
      <c r="B9899" s="10" t="n">
        <v>5</v>
      </c>
      <c r="C9899" s="7" t="n">
        <v>28</v>
      </c>
      <c r="D9899" s="36" t="s">
        <v>3</v>
      </c>
      <c r="E9899" s="37" t="n">
        <v>64</v>
      </c>
      <c r="F9899" s="7" t="n">
        <v>5</v>
      </c>
      <c r="G9899" s="7" t="n">
        <v>4</v>
      </c>
      <c r="H9899" s="36" t="s">
        <v>3</v>
      </c>
      <c r="I9899" s="7" t="n">
        <v>1</v>
      </c>
      <c r="J9899" s="11" t="n">
        <f t="normal" ca="1">A9939</f>
        <v>0</v>
      </c>
    </row>
    <row r="9900" spans="1:12">
      <c r="A9900" t="s">
        <v>4</v>
      </c>
      <c r="B9900" s="4" t="s">
        <v>5</v>
      </c>
      <c r="C9900" s="4" t="s">
        <v>13</v>
      </c>
      <c r="D9900" s="4" t="s">
        <v>10</v>
      </c>
      <c r="E9900" s="4" t="s">
        <v>6</v>
      </c>
    </row>
    <row r="9901" spans="1:12">
      <c r="A9901" t="n">
        <v>79865</v>
      </c>
      <c r="B9901" s="40" t="n">
        <v>51</v>
      </c>
      <c r="C9901" s="7" t="n">
        <v>4</v>
      </c>
      <c r="D9901" s="7" t="n">
        <v>4</v>
      </c>
      <c r="E9901" s="7" t="s">
        <v>353</v>
      </c>
    </row>
    <row r="9902" spans="1:12">
      <c r="A9902" t="s">
        <v>4</v>
      </c>
      <c r="B9902" s="4" t="s">
        <v>5</v>
      </c>
      <c r="C9902" s="4" t="s">
        <v>10</v>
      </c>
    </row>
    <row r="9903" spans="1:12">
      <c r="A9903" t="n">
        <v>79879</v>
      </c>
      <c r="B9903" s="35" t="n">
        <v>16</v>
      </c>
      <c r="C9903" s="7" t="n">
        <v>0</v>
      </c>
    </row>
    <row r="9904" spans="1:12">
      <c r="A9904" t="s">
        <v>4</v>
      </c>
      <c r="B9904" s="4" t="s">
        <v>5</v>
      </c>
      <c r="C9904" s="4" t="s">
        <v>10</v>
      </c>
      <c r="D9904" s="4" t="s">
        <v>72</v>
      </c>
      <c r="E9904" s="4" t="s">
        <v>13</v>
      </c>
      <c r="F9904" s="4" t="s">
        <v>13</v>
      </c>
      <c r="G9904" s="4" t="s">
        <v>72</v>
      </c>
      <c r="H9904" s="4" t="s">
        <v>13</v>
      </c>
      <c r="I9904" s="4" t="s">
        <v>13</v>
      </c>
    </row>
    <row r="9905" spans="1:10">
      <c r="A9905" t="n">
        <v>79882</v>
      </c>
      <c r="B9905" s="52" t="n">
        <v>26</v>
      </c>
      <c r="C9905" s="7" t="n">
        <v>4</v>
      </c>
      <c r="D9905" s="7" t="s">
        <v>676</v>
      </c>
      <c r="E9905" s="7" t="n">
        <v>2</v>
      </c>
      <c r="F9905" s="7" t="n">
        <v>3</v>
      </c>
      <c r="G9905" s="7" t="s">
        <v>677</v>
      </c>
      <c r="H9905" s="7" t="n">
        <v>2</v>
      </c>
      <c r="I9905" s="7" t="n">
        <v>0</v>
      </c>
    </row>
    <row r="9906" spans="1:10">
      <c r="A9906" t="s">
        <v>4</v>
      </c>
      <c r="B9906" s="4" t="s">
        <v>5</v>
      </c>
    </row>
    <row r="9907" spans="1:10">
      <c r="A9907" t="n">
        <v>79998</v>
      </c>
      <c r="B9907" s="53" t="n">
        <v>28</v>
      </c>
    </row>
    <row r="9908" spans="1:10">
      <c r="A9908" t="s">
        <v>4</v>
      </c>
      <c r="B9908" s="4" t="s">
        <v>5</v>
      </c>
      <c r="C9908" s="4" t="s">
        <v>10</v>
      </c>
      <c r="D9908" s="4" t="s">
        <v>13</v>
      </c>
      <c r="E9908" s="4" t="s">
        <v>22</v>
      </c>
      <c r="F9908" s="4" t="s">
        <v>10</v>
      </c>
    </row>
    <row r="9909" spans="1:10">
      <c r="A9909" t="n">
        <v>79999</v>
      </c>
      <c r="B9909" s="58" t="n">
        <v>59</v>
      </c>
      <c r="C9909" s="7" t="n">
        <v>65534</v>
      </c>
      <c r="D9909" s="7" t="n">
        <v>15</v>
      </c>
      <c r="E9909" s="7" t="n">
        <v>0.150000005960464</v>
      </c>
      <c r="F9909" s="7" t="n">
        <v>0</v>
      </c>
    </row>
    <row r="9910" spans="1:10">
      <c r="A9910" t="s">
        <v>4</v>
      </c>
      <c r="B9910" s="4" t="s">
        <v>5</v>
      </c>
      <c r="C9910" s="4" t="s">
        <v>10</v>
      </c>
    </row>
    <row r="9911" spans="1:10">
      <c r="A9911" t="n">
        <v>80009</v>
      </c>
      <c r="B9911" s="35" t="n">
        <v>16</v>
      </c>
      <c r="C9911" s="7" t="n">
        <v>1300</v>
      </c>
    </row>
    <row r="9912" spans="1:10">
      <c r="A9912" t="s">
        <v>4</v>
      </c>
      <c r="B9912" s="4" t="s">
        <v>5</v>
      </c>
      <c r="C9912" s="4" t="s">
        <v>10</v>
      </c>
      <c r="D9912" s="4" t="s">
        <v>22</v>
      </c>
      <c r="E9912" s="4" t="s">
        <v>22</v>
      </c>
      <c r="F9912" s="4" t="s">
        <v>22</v>
      </c>
      <c r="G9912" s="4" t="s">
        <v>10</v>
      </c>
      <c r="H9912" s="4" t="s">
        <v>10</v>
      </c>
    </row>
    <row r="9913" spans="1:10">
      <c r="A9913" t="n">
        <v>80012</v>
      </c>
      <c r="B9913" s="56" t="n">
        <v>60</v>
      </c>
      <c r="C9913" s="7" t="n">
        <v>65534</v>
      </c>
      <c r="D9913" s="7" t="n">
        <v>20</v>
      </c>
      <c r="E9913" s="7" t="n">
        <v>0</v>
      </c>
      <c r="F9913" s="7" t="n">
        <v>0</v>
      </c>
      <c r="G9913" s="7" t="n">
        <v>300</v>
      </c>
      <c r="H9913" s="7" t="n">
        <v>0</v>
      </c>
    </row>
    <row r="9914" spans="1:10">
      <c r="A9914" t="s">
        <v>4</v>
      </c>
      <c r="B9914" s="4" t="s">
        <v>5</v>
      </c>
      <c r="C9914" s="4" t="s">
        <v>10</v>
      </c>
    </row>
    <row r="9915" spans="1:10">
      <c r="A9915" t="n">
        <v>80031</v>
      </c>
      <c r="B9915" s="35" t="n">
        <v>16</v>
      </c>
      <c r="C9915" s="7" t="n">
        <v>500</v>
      </c>
    </row>
    <row r="9916" spans="1:10">
      <c r="A9916" t="s">
        <v>4</v>
      </c>
      <c r="B9916" s="4" t="s">
        <v>5</v>
      </c>
      <c r="C9916" s="4" t="s">
        <v>10</v>
      </c>
      <c r="D9916" s="4" t="s">
        <v>13</v>
      </c>
      <c r="E9916" s="4" t="s">
        <v>22</v>
      </c>
      <c r="F9916" s="4" t="s">
        <v>10</v>
      </c>
    </row>
    <row r="9917" spans="1:10">
      <c r="A9917" t="n">
        <v>80034</v>
      </c>
      <c r="B9917" s="58" t="n">
        <v>59</v>
      </c>
      <c r="C9917" s="7" t="n">
        <v>65534</v>
      </c>
      <c r="D9917" s="7" t="n">
        <v>255</v>
      </c>
      <c r="E9917" s="7" t="n">
        <v>0</v>
      </c>
      <c r="F9917" s="7" t="n">
        <v>0</v>
      </c>
    </row>
    <row r="9918" spans="1:10">
      <c r="A9918" t="s">
        <v>4</v>
      </c>
      <c r="B9918" s="4" t="s">
        <v>5</v>
      </c>
      <c r="C9918" s="4" t="s">
        <v>13</v>
      </c>
      <c r="D9918" s="4" t="s">
        <v>10</v>
      </c>
      <c r="E9918" s="4" t="s">
        <v>6</v>
      </c>
    </row>
    <row r="9919" spans="1:10">
      <c r="A9919" t="n">
        <v>80044</v>
      </c>
      <c r="B9919" s="40" t="n">
        <v>51</v>
      </c>
      <c r="C9919" s="7" t="n">
        <v>4</v>
      </c>
      <c r="D9919" s="7" t="n">
        <v>65534</v>
      </c>
      <c r="E9919" s="7" t="s">
        <v>12</v>
      </c>
    </row>
    <row r="9920" spans="1:10">
      <c r="A9920" t="s">
        <v>4</v>
      </c>
      <c r="B9920" s="4" t="s">
        <v>5</v>
      </c>
      <c r="C9920" s="4" t="s">
        <v>10</v>
      </c>
    </row>
    <row r="9921" spans="1:9">
      <c r="A9921" t="n">
        <v>80049</v>
      </c>
      <c r="B9921" s="35" t="n">
        <v>16</v>
      </c>
      <c r="C9921" s="7" t="n">
        <v>0</v>
      </c>
    </row>
    <row r="9922" spans="1:9">
      <c r="A9922" t="s">
        <v>4</v>
      </c>
      <c r="B9922" s="4" t="s">
        <v>5</v>
      </c>
      <c r="C9922" s="4" t="s">
        <v>10</v>
      </c>
      <c r="D9922" s="4" t="s">
        <v>72</v>
      </c>
      <c r="E9922" s="4" t="s">
        <v>13</v>
      </c>
      <c r="F9922" s="4" t="s">
        <v>13</v>
      </c>
    </row>
    <row r="9923" spans="1:9">
      <c r="A9923" t="n">
        <v>80052</v>
      </c>
      <c r="B9923" s="52" t="n">
        <v>26</v>
      </c>
      <c r="C9923" s="7" t="n">
        <v>65534</v>
      </c>
      <c r="D9923" s="7" t="s">
        <v>678</v>
      </c>
      <c r="E9923" s="7" t="n">
        <v>2</v>
      </c>
      <c r="F9923" s="7" t="n">
        <v>0</v>
      </c>
    </row>
    <row r="9924" spans="1:9">
      <c r="A9924" t="s">
        <v>4</v>
      </c>
      <c r="B9924" s="4" t="s">
        <v>5</v>
      </c>
    </row>
    <row r="9925" spans="1:9">
      <c r="A9925" t="n">
        <v>80102</v>
      </c>
      <c r="B9925" s="53" t="n">
        <v>28</v>
      </c>
    </row>
    <row r="9926" spans="1:9">
      <c r="A9926" t="s">
        <v>4</v>
      </c>
      <c r="B9926" s="4" t="s">
        <v>5</v>
      </c>
      <c r="C9926" s="4" t="s">
        <v>13</v>
      </c>
      <c r="D9926" s="4" t="s">
        <v>10</v>
      </c>
      <c r="E9926" s="4" t="s">
        <v>6</v>
      </c>
    </row>
    <row r="9927" spans="1:9">
      <c r="A9927" t="n">
        <v>80103</v>
      </c>
      <c r="B9927" s="40" t="n">
        <v>51</v>
      </c>
      <c r="C9927" s="7" t="n">
        <v>4</v>
      </c>
      <c r="D9927" s="7" t="n">
        <v>0</v>
      </c>
      <c r="E9927" s="7" t="s">
        <v>223</v>
      </c>
    </row>
    <row r="9928" spans="1:9">
      <c r="A9928" t="s">
        <v>4</v>
      </c>
      <c r="B9928" s="4" t="s">
        <v>5</v>
      </c>
      <c r="C9928" s="4" t="s">
        <v>10</v>
      </c>
    </row>
    <row r="9929" spans="1:9">
      <c r="A9929" t="n">
        <v>80116</v>
      </c>
      <c r="B9929" s="35" t="n">
        <v>16</v>
      </c>
      <c r="C9929" s="7" t="n">
        <v>0</v>
      </c>
    </row>
    <row r="9930" spans="1:9">
      <c r="A9930" t="s">
        <v>4</v>
      </c>
      <c r="B9930" s="4" t="s">
        <v>5</v>
      </c>
      <c r="C9930" s="4" t="s">
        <v>10</v>
      </c>
      <c r="D9930" s="4" t="s">
        <v>72</v>
      </c>
      <c r="E9930" s="4" t="s">
        <v>13</v>
      </c>
      <c r="F9930" s="4" t="s">
        <v>13</v>
      </c>
    </row>
    <row r="9931" spans="1:9">
      <c r="A9931" t="n">
        <v>80119</v>
      </c>
      <c r="B9931" s="52" t="n">
        <v>26</v>
      </c>
      <c r="C9931" s="7" t="n">
        <v>0</v>
      </c>
      <c r="D9931" s="7" t="s">
        <v>679</v>
      </c>
      <c r="E9931" s="7" t="n">
        <v>2</v>
      </c>
      <c r="F9931" s="7" t="n">
        <v>0</v>
      </c>
    </row>
    <row r="9932" spans="1:9">
      <c r="A9932" t="s">
        <v>4</v>
      </c>
      <c r="B9932" s="4" t="s">
        <v>5</v>
      </c>
    </row>
    <row r="9933" spans="1:9">
      <c r="A9933" t="n">
        <v>80137</v>
      </c>
      <c r="B9933" s="53" t="n">
        <v>28</v>
      </c>
    </row>
    <row r="9934" spans="1:9">
      <c r="A9934" t="s">
        <v>4</v>
      </c>
      <c r="B9934" s="4" t="s">
        <v>5</v>
      </c>
      <c r="C9934" s="4" t="s">
        <v>10</v>
      </c>
      <c r="D9934" s="4" t="s">
        <v>22</v>
      </c>
      <c r="E9934" s="4" t="s">
        <v>22</v>
      </c>
      <c r="F9934" s="4" t="s">
        <v>22</v>
      </c>
      <c r="G9934" s="4" t="s">
        <v>10</v>
      </c>
      <c r="H9934" s="4" t="s">
        <v>10</v>
      </c>
    </row>
    <row r="9935" spans="1:9">
      <c r="A9935" t="n">
        <v>80138</v>
      </c>
      <c r="B9935" s="56" t="n">
        <v>60</v>
      </c>
      <c r="C9935" s="7" t="n">
        <v>65534</v>
      </c>
      <c r="D9935" s="7" t="n">
        <v>0</v>
      </c>
      <c r="E9935" s="7" t="n">
        <v>0</v>
      </c>
      <c r="F9935" s="7" t="n">
        <v>0</v>
      </c>
      <c r="G9935" s="7" t="n">
        <v>300</v>
      </c>
      <c r="H9935" s="7" t="n">
        <v>0</v>
      </c>
    </row>
    <row r="9936" spans="1:9">
      <c r="A9936" t="s">
        <v>4</v>
      </c>
      <c r="B9936" s="4" t="s">
        <v>5</v>
      </c>
      <c r="C9936" s="4" t="s">
        <v>13</v>
      </c>
      <c r="D9936" s="4" t="s">
        <v>10</v>
      </c>
      <c r="E9936" s="4" t="s">
        <v>6</v>
      </c>
      <c r="F9936" s="4" t="s">
        <v>6</v>
      </c>
      <c r="G9936" s="4" t="s">
        <v>6</v>
      </c>
      <c r="H9936" s="4" t="s">
        <v>6</v>
      </c>
    </row>
    <row r="9937" spans="1:8">
      <c r="A9937" t="n">
        <v>80157</v>
      </c>
      <c r="B9937" s="40" t="n">
        <v>51</v>
      </c>
      <c r="C9937" s="7" t="n">
        <v>3</v>
      </c>
      <c r="D9937" s="7" t="n">
        <v>65534</v>
      </c>
      <c r="E9937" s="7" t="s">
        <v>625</v>
      </c>
      <c r="F9937" s="7" t="s">
        <v>626</v>
      </c>
      <c r="G9937" s="7" t="s">
        <v>625</v>
      </c>
      <c r="H9937" s="7" t="s">
        <v>89</v>
      </c>
    </row>
    <row r="9938" spans="1:8">
      <c r="A9938" t="s">
        <v>4</v>
      </c>
      <c r="B9938" s="4" t="s">
        <v>5</v>
      </c>
      <c r="C9938" s="4" t="s">
        <v>10</v>
      </c>
      <c r="D9938" s="4" t="s">
        <v>13</v>
      </c>
      <c r="E9938" s="4" t="s">
        <v>6</v>
      </c>
      <c r="F9938" s="4" t="s">
        <v>22</v>
      </c>
      <c r="G9938" s="4" t="s">
        <v>22</v>
      </c>
      <c r="H9938" s="4" t="s">
        <v>22</v>
      </c>
    </row>
    <row r="9939" spans="1:8">
      <c r="A9939" t="n">
        <v>80193</v>
      </c>
      <c r="B9939" s="39" t="n">
        <v>48</v>
      </c>
      <c r="C9939" s="7" t="n">
        <v>65534</v>
      </c>
      <c r="D9939" s="7" t="n">
        <v>0</v>
      </c>
      <c r="E9939" s="7" t="s">
        <v>191</v>
      </c>
      <c r="F9939" s="7" t="n">
        <v>-1</v>
      </c>
      <c r="G9939" s="7" t="n">
        <v>1</v>
      </c>
      <c r="H9939" s="7" t="n">
        <v>0</v>
      </c>
    </row>
    <row r="9940" spans="1:8">
      <c r="A9940" t="s">
        <v>4</v>
      </c>
      <c r="B9940" s="4" t="s">
        <v>5</v>
      </c>
      <c r="C9940" s="4" t="s">
        <v>10</v>
      </c>
    </row>
    <row r="9941" spans="1:8">
      <c r="A9941" t="n">
        <v>80222</v>
      </c>
      <c r="B9941" s="12" t="n">
        <v>12</v>
      </c>
      <c r="C9941" s="7" t="n">
        <v>10098</v>
      </c>
    </row>
    <row r="9942" spans="1:8">
      <c r="A9942" t="s">
        <v>4</v>
      </c>
      <c r="B9942" s="4" t="s">
        <v>5</v>
      </c>
      <c r="C9942" s="4" t="s">
        <v>20</v>
      </c>
    </row>
    <row r="9943" spans="1:8">
      <c r="A9943" t="n">
        <v>80225</v>
      </c>
      <c r="B9943" s="17" t="n">
        <v>3</v>
      </c>
      <c r="C9943" s="11" t="n">
        <f t="normal" ca="1">A9971</f>
        <v>0</v>
      </c>
    </row>
    <row r="9944" spans="1:8">
      <c r="A9944" t="s">
        <v>4</v>
      </c>
      <c r="B9944" s="4" t="s">
        <v>5</v>
      </c>
      <c r="C9944" s="4" t="s">
        <v>13</v>
      </c>
      <c r="D9944" s="4" t="s">
        <v>10</v>
      </c>
      <c r="E9944" s="4" t="s">
        <v>6</v>
      </c>
    </row>
    <row r="9945" spans="1:8">
      <c r="A9945" t="n">
        <v>80230</v>
      </c>
      <c r="B9945" s="40" t="n">
        <v>51</v>
      </c>
      <c r="C9945" s="7" t="n">
        <v>4</v>
      </c>
      <c r="D9945" s="7" t="n">
        <v>65534</v>
      </c>
      <c r="E9945" s="7" t="s">
        <v>12</v>
      </c>
    </row>
    <row r="9946" spans="1:8">
      <c r="A9946" t="s">
        <v>4</v>
      </c>
      <c r="B9946" s="4" t="s">
        <v>5</v>
      </c>
      <c r="C9946" s="4" t="s">
        <v>10</v>
      </c>
    </row>
    <row r="9947" spans="1:8">
      <c r="A9947" t="n">
        <v>80235</v>
      </c>
      <c r="B9947" s="35" t="n">
        <v>16</v>
      </c>
      <c r="C9947" s="7" t="n">
        <v>0</v>
      </c>
    </row>
    <row r="9948" spans="1:8">
      <c r="A9948" t="s">
        <v>4</v>
      </c>
      <c r="B9948" s="4" t="s">
        <v>5</v>
      </c>
      <c r="C9948" s="4" t="s">
        <v>10</v>
      </c>
      <c r="D9948" s="4" t="s">
        <v>72</v>
      </c>
      <c r="E9948" s="4" t="s">
        <v>13</v>
      </c>
      <c r="F9948" s="4" t="s">
        <v>13</v>
      </c>
      <c r="G9948" s="4" t="s">
        <v>72</v>
      </c>
      <c r="H9948" s="4" t="s">
        <v>13</v>
      </c>
      <c r="I9948" s="4" t="s">
        <v>13</v>
      </c>
      <c r="J9948" s="4" t="s">
        <v>72</v>
      </c>
      <c r="K9948" s="4" t="s">
        <v>13</v>
      </c>
      <c r="L9948" s="4" t="s">
        <v>13</v>
      </c>
    </row>
    <row r="9949" spans="1:8">
      <c r="A9949" t="n">
        <v>80238</v>
      </c>
      <c r="B9949" s="52" t="n">
        <v>26</v>
      </c>
      <c r="C9949" s="7" t="n">
        <v>65534</v>
      </c>
      <c r="D9949" s="7" t="s">
        <v>680</v>
      </c>
      <c r="E9949" s="7" t="n">
        <v>2</v>
      </c>
      <c r="F9949" s="7" t="n">
        <v>3</v>
      </c>
      <c r="G9949" s="7" t="s">
        <v>681</v>
      </c>
      <c r="H9949" s="7" t="n">
        <v>2</v>
      </c>
      <c r="I9949" s="7" t="n">
        <v>3</v>
      </c>
      <c r="J9949" s="7" t="s">
        <v>682</v>
      </c>
      <c r="K9949" s="7" t="n">
        <v>2</v>
      </c>
      <c r="L9949" s="7" t="n">
        <v>0</v>
      </c>
    </row>
    <row r="9950" spans="1:8">
      <c r="A9950" t="s">
        <v>4</v>
      </c>
      <c r="B9950" s="4" t="s">
        <v>5</v>
      </c>
    </row>
    <row r="9951" spans="1:8">
      <c r="A9951" t="n">
        <v>80417</v>
      </c>
      <c r="B9951" s="53" t="n">
        <v>28</v>
      </c>
    </row>
    <row r="9952" spans="1:8">
      <c r="A9952" t="s">
        <v>4</v>
      </c>
      <c r="B9952" s="4" t="s">
        <v>5</v>
      </c>
      <c r="C9952" s="4" t="s">
        <v>13</v>
      </c>
      <c r="D9952" s="36" t="s">
        <v>81</v>
      </c>
      <c r="E9952" s="4" t="s">
        <v>5</v>
      </c>
      <c r="F9952" s="4" t="s">
        <v>13</v>
      </c>
      <c r="G9952" s="4" t="s">
        <v>10</v>
      </c>
      <c r="H9952" s="36" t="s">
        <v>82</v>
      </c>
      <c r="I9952" s="4" t="s">
        <v>13</v>
      </c>
      <c r="J9952" s="4" t="s">
        <v>20</v>
      </c>
    </row>
    <row r="9953" spans="1:12">
      <c r="A9953" t="n">
        <v>80418</v>
      </c>
      <c r="B9953" s="10" t="n">
        <v>5</v>
      </c>
      <c r="C9953" s="7" t="n">
        <v>28</v>
      </c>
      <c r="D9953" s="36" t="s">
        <v>3</v>
      </c>
      <c r="E9953" s="37" t="n">
        <v>64</v>
      </c>
      <c r="F9953" s="7" t="n">
        <v>5</v>
      </c>
      <c r="G9953" s="7" t="n">
        <v>4</v>
      </c>
      <c r="H9953" s="36" t="s">
        <v>3</v>
      </c>
      <c r="I9953" s="7" t="n">
        <v>1</v>
      </c>
      <c r="J9953" s="11" t="n">
        <f t="normal" ca="1">A9971</f>
        <v>0</v>
      </c>
    </row>
    <row r="9954" spans="1:12">
      <c r="A9954" t="s">
        <v>4</v>
      </c>
      <c r="B9954" s="4" t="s">
        <v>5</v>
      </c>
      <c r="C9954" s="4" t="s">
        <v>13</v>
      </c>
      <c r="D9954" s="4" t="s">
        <v>10</v>
      </c>
      <c r="E9954" s="4" t="s">
        <v>6</v>
      </c>
    </row>
    <row r="9955" spans="1:12">
      <c r="A9955" t="n">
        <v>80429</v>
      </c>
      <c r="B9955" s="40" t="n">
        <v>51</v>
      </c>
      <c r="C9955" s="7" t="n">
        <v>4</v>
      </c>
      <c r="D9955" s="7" t="n">
        <v>4</v>
      </c>
      <c r="E9955" s="7" t="s">
        <v>683</v>
      </c>
    </row>
    <row r="9956" spans="1:12">
      <c r="A9956" t="s">
        <v>4</v>
      </c>
      <c r="B9956" s="4" t="s">
        <v>5</v>
      </c>
      <c r="C9956" s="4" t="s">
        <v>10</v>
      </c>
    </row>
    <row r="9957" spans="1:12">
      <c r="A9957" t="n">
        <v>80442</v>
      </c>
      <c r="B9957" s="35" t="n">
        <v>16</v>
      </c>
      <c r="C9957" s="7" t="n">
        <v>0</v>
      </c>
    </row>
    <row r="9958" spans="1:12">
      <c r="A9958" t="s">
        <v>4</v>
      </c>
      <c r="B9958" s="4" t="s">
        <v>5</v>
      </c>
      <c r="C9958" s="4" t="s">
        <v>10</v>
      </c>
      <c r="D9958" s="4" t="s">
        <v>72</v>
      </c>
      <c r="E9958" s="4" t="s">
        <v>13</v>
      </c>
      <c r="F9958" s="4" t="s">
        <v>13</v>
      </c>
    </row>
    <row r="9959" spans="1:12">
      <c r="A9959" t="n">
        <v>80445</v>
      </c>
      <c r="B9959" s="52" t="n">
        <v>26</v>
      </c>
      <c r="C9959" s="7" t="n">
        <v>4</v>
      </c>
      <c r="D9959" s="7" t="s">
        <v>684</v>
      </c>
      <c r="E9959" s="7" t="n">
        <v>2</v>
      </c>
      <c r="F9959" s="7" t="n">
        <v>0</v>
      </c>
    </row>
    <row r="9960" spans="1:12">
      <c r="A9960" t="s">
        <v>4</v>
      </c>
      <c r="B9960" s="4" t="s">
        <v>5</v>
      </c>
    </row>
    <row r="9961" spans="1:12">
      <c r="A9961" t="n">
        <v>80486</v>
      </c>
      <c r="B9961" s="53" t="n">
        <v>28</v>
      </c>
    </row>
    <row r="9962" spans="1:12">
      <c r="A9962" t="s">
        <v>4</v>
      </c>
      <c r="B9962" s="4" t="s">
        <v>5</v>
      </c>
      <c r="C9962" s="4" t="s">
        <v>13</v>
      </c>
      <c r="D9962" s="4" t="s">
        <v>10</v>
      </c>
      <c r="E9962" s="4" t="s">
        <v>6</v>
      </c>
    </row>
    <row r="9963" spans="1:12">
      <c r="A9963" t="n">
        <v>80487</v>
      </c>
      <c r="B9963" s="40" t="n">
        <v>51</v>
      </c>
      <c r="C9963" s="7" t="n">
        <v>4</v>
      </c>
      <c r="D9963" s="7" t="n">
        <v>65534</v>
      </c>
      <c r="E9963" s="7" t="s">
        <v>12</v>
      </c>
    </row>
    <row r="9964" spans="1:12">
      <c r="A9964" t="s">
        <v>4</v>
      </c>
      <c r="B9964" s="4" t="s">
        <v>5</v>
      </c>
      <c r="C9964" s="4" t="s">
        <v>10</v>
      </c>
    </row>
    <row r="9965" spans="1:12">
      <c r="A9965" t="n">
        <v>80492</v>
      </c>
      <c r="B9965" s="35" t="n">
        <v>16</v>
      </c>
      <c r="C9965" s="7" t="n">
        <v>0</v>
      </c>
    </row>
    <row r="9966" spans="1:12">
      <c r="A9966" t="s">
        <v>4</v>
      </c>
      <c r="B9966" s="4" t="s">
        <v>5</v>
      </c>
      <c r="C9966" s="4" t="s">
        <v>10</v>
      </c>
      <c r="D9966" s="4" t="s">
        <v>72</v>
      </c>
      <c r="E9966" s="4" t="s">
        <v>13</v>
      </c>
      <c r="F9966" s="4" t="s">
        <v>13</v>
      </c>
    </row>
    <row r="9967" spans="1:12">
      <c r="A9967" t="n">
        <v>80495</v>
      </c>
      <c r="B9967" s="52" t="n">
        <v>26</v>
      </c>
      <c r="C9967" s="7" t="n">
        <v>65534</v>
      </c>
      <c r="D9967" s="7" t="s">
        <v>685</v>
      </c>
      <c r="E9967" s="7" t="n">
        <v>2</v>
      </c>
      <c r="F9967" s="7" t="n">
        <v>0</v>
      </c>
    </row>
    <row r="9968" spans="1:12">
      <c r="A9968" t="s">
        <v>4</v>
      </c>
      <c r="B9968" s="4" t="s">
        <v>5</v>
      </c>
    </row>
    <row r="9969" spans="1:10">
      <c r="A9969" t="n">
        <v>80521</v>
      </c>
      <c r="B9969" s="53" t="n">
        <v>28</v>
      </c>
    </row>
    <row r="9970" spans="1:10">
      <c r="A9970" t="s">
        <v>4</v>
      </c>
      <c r="B9970" s="4" t="s">
        <v>5</v>
      </c>
      <c r="C9970" s="4" t="s">
        <v>20</v>
      </c>
    </row>
    <row r="9971" spans="1:10">
      <c r="A9971" t="n">
        <v>80522</v>
      </c>
      <c r="B9971" s="17" t="n">
        <v>3</v>
      </c>
      <c r="C9971" s="11" t="n">
        <f t="normal" ca="1">A10149</f>
        <v>0</v>
      </c>
    </row>
    <row r="9972" spans="1:10">
      <c r="A9972" t="s">
        <v>4</v>
      </c>
      <c r="B9972" s="4" t="s">
        <v>5</v>
      </c>
      <c r="C9972" s="4" t="s">
        <v>13</v>
      </c>
      <c r="D9972" s="4" t="s">
        <v>10</v>
      </c>
      <c r="E9972" s="4" t="s">
        <v>13</v>
      </c>
      <c r="F9972" s="4" t="s">
        <v>20</v>
      </c>
    </row>
    <row r="9973" spans="1:10">
      <c r="A9973" t="n">
        <v>80527</v>
      </c>
      <c r="B9973" s="10" t="n">
        <v>5</v>
      </c>
      <c r="C9973" s="7" t="n">
        <v>30</v>
      </c>
      <c r="D9973" s="7" t="n">
        <v>9721</v>
      </c>
      <c r="E9973" s="7" t="n">
        <v>1</v>
      </c>
      <c r="F9973" s="11" t="n">
        <f t="normal" ca="1">A10025</f>
        <v>0</v>
      </c>
    </row>
    <row r="9974" spans="1:10">
      <c r="A9974" t="s">
        <v>4</v>
      </c>
      <c r="B9974" s="4" t="s">
        <v>5</v>
      </c>
      <c r="C9974" s="4" t="s">
        <v>13</v>
      </c>
      <c r="D9974" s="4" t="s">
        <v>10</v>
      </c>
      <c r="E9974" s="4" t="s">
        <v>13</v>
      </c>
      <c r="F9974" s="4" t="s">
        <v>13</v>
      </c>
      <c r="G9974" s="4" t="s">
        <v>20</v>
      </c>
    </row>
    <row r="9975" spans="1:10">
      <c r="A9975" t="n">
        <v>80536</v>
      </c>
      <c r="B9975" s="10" t="n">
        <v>5</v>
      </c>
      <c r="C9975" s="7" t="n">
        <v>30</v>
      </c>
      <c r="D9975" s="7" t="n">
        <v>9</v>
      </c>
      <c r="E9975" s="7" t="n">
        <v>8</v>
      </c>
      <c r="F9975" s="7" t="n">
        <v>1</v>
      </c>
      <c r="G9975" s="11" t="n">
        <f t="normal" ca="1">A9981</f>
        <v>0</v>
      </c>
    </row>
    <row r="9976" spans="1:10">
      <c r="A9976" t="s">
        <v>4</v>
      </c>
      <c r="B9976" s="4" t="s">
        <v>5</v>
      </c>
      <c r="C9976" s="4" t="s">
        <v>13</v>
      </c>
      <c r="D9976" s="4" t="s">
        <v>6</v>
      </c>
    </row>
    <row r="9977" spans="1:10">
      <c r="A9977" t="n">
        <v>80546</v>
      </c>
      <c r="B9977" s="8" t="n">
        <v>2</v>
      </c>
      <c r="C9977" s="7" t="n">
        <v>11</v>
      </c>
      <c r="D9977" s="7" t="s">
        <v>341</v>
      </c>
    </row>
    <row r="9978" spans="1:10">
      <c r="A9978" t="s">
        <v>4</v>
      </c>
      <c r="B9978" s="4" t="s">
        <v>5</v>
      </c>
      <c r="C9978" s="4" t="s">
        <v>20</v>
      </c>
    </row>
    <row r="9979" spans="1:10">
      <c r="A9979" t="n">
        <v>80569</v>
      </c>
      <c r="B9979" s="17" t="n">
        <v>3</v>
      </c>
      <c r="C9979" s="11" t="n">
        <f t="normal" ca="1">A10023</f>
        <v>0</v>
      </c>
    </row>
    <row r="9980" spans="1:10">
      <c r="A9980" t="s">
        <v>4</v>
      </c>
      <c r="B9980" s="4" t="s">
        <v>5</v>
      </c>
      <c r="C9980" s="4" t="s">
        <v>10</v>
      </c>
      <c r="D9980" s="4" t="s">
        <v>13</v>
      </c>
      <c r="E9980" s="4" t="s">
        <v>13</v>
      </c>
      <c r="F9980" s="4" t="s">
        <v>6</v>
      </c>
    </row>
    <row r="9981" spans="1:10">
      <c r="A9981" t="n">
        <v>80574</v>
      </c>
      <c r="B9981" s="22" t="n">
        <v>20</v>
      </c>
      <c r="C9981" s="7" t="n">
        <v>65534</v>
      </c>
      <c r="D9981" s="7" t="n">
        <v>3</v>
      </c>
      <c r="E9981" s="7" t="n">
        <v>10</v>
      </c>
      <c r="F9981" s="7" t="s">
        <v>201</v>
      </c>
    </row>
    <row r="9982" spans="1:10">
      <c r="A9982" t="s">
        <v>4</v>
      </c>
      <c r="B9982" s="4" t="s">
        <v>5</v>
      </c>
      <c r="C9982" s="4" t="s">
        <v>10</v>
      </c>
    </row>
    <row r="9983" spans="1:10">
      <c r="A9983" t="n">
        <v>80595</v>
      </c>
      <c r="B9983" s="35" t="n">
        <v>16</v>
      </c>
      <c r="C9983" s="7" t="n">
        <v>0</v>
      </c>
    </row>
    <row r="9984" spans="1:10">
      <c r="A9984" t="s">
        <v>4</v>
      </c>
      <c r="B9984" s="4" t="s">
        <v>5</v>
      </c>
      <c r="C9984" s="4" t="s">
        <v>13</v>
      </c>
      <c r="D9984" s="4" t="s">
        <v>9</v>
      </c>
    </row>
    <row r="9985" spans="1:7">
      <c r="A9985" t="n">
        <v>80598</v>
      </c>
      <c r="B9985" s="49" t="n">
        <v>74</v>
      </c>
      <c r="C9985" s="7" t="n">
        <v>48</v>
      </c>
      <c r="D9985" s="7" t="n">
        <v>1088</v>
      </c>
    </row>
    <row r="9986" spans="1:7">
      <c r="A9986" t="s">
        <v>4</v>
      </c>
      <c r="B9986" s="4" t="s">
        <v>5</v>
      </c>
      <c r="C9986" s="4" t="s">
        <v>13</v>
      </c>
      <c r="D9986" s="4" t="s">
        <v>10</v>
      </c>
    </row>
    <row r="9987" spans="1:7">
      <c r="A9987" t="n">
        <v>80604</v>
      </c>
      <c r="B9987" s="27" t="n">
        <v>22</v>
      </c>
      <c r="C9987" s="7" t="n">
        <v>10</v>
      </c>
      <c r="D9987" s="7" t="n">
        <v>0</v>
      </c>
    </row>
    <row r="9988" spans="1:7">
      <c r="A9988" t="s">
        <v>4</v>
      </c>
      <c r="B9988" s="4" t="s">
        <v>5</v>
      </c>
      <c r="C9988" s="4" t="s">
        <v>13</v>
      </c>
      <c r="D9988" s="4" t="s">
        <v>10</v>
      </c>
      <c r="E9988" s="4" t="s">
        <v>6</v>
      </c>
    </row>
    <row r="9989" spans="1:7">
      <c r="A9989" t="n">
        <v>80608</v>
      </c>
      <c r="B9989" s="40" t="n">
        <v>51</v>
      </c>
      <c r="C9989" s="7" t="n">
        <v>4</v>
      </c>
      <c r="D9989" s="7" t="n">
        <v>65534</v>
      </c>
      <c r="E9989" s="7" t="s">
        <v>12</v>
      </c>
    </row>
    <row r="9990" spans="1:7">
      <c r="A9990" t="s">
        <v>4</v>
      </c>
      <c r="B9990" s="4" t="s">
        <v>5</v>
      </c>
      <c r="C9990" s="4" t="s">
        <v>10</v>
      </c>
    </row>
    <row r="9991" spans="1:7">
      <c r="A9991" t="n">
        <v>80613</v>
      </c>
      <c r="B9991" s="35" t="n">
        <v>16</v>
      </c>
      <c r="C9991" s="7" t="n">
        <v>0</v>
      </c>
    </row>
    <row r="9992" spans="1:7">
      <c r="A9992" t="s">
        <v>4</v>
      </c>
      <c r="B9992" s="4" t="s">
        <v>5</v>
      </c>
      <c r="C9992" s="4" t="s">
        <v>10</v>
      </c>
      <c r="D9992" s="4" t="s">
        <v>72</v>
      </c>
      <c r="E9992" s="4" t="s">
        <v>13</v>
      </c>
      <c r="F9992" s="4" t="s">
        <v>13</v>
      </c>
    </row>
    <row r="9993" spans="1:7">
      <c r="A9993" t="n">
        <v>80616</v>
      </c>
      <c r="B9993" s="52" t="n">
        <v>26</v>
      </c>
      <c r="C9993" s="7" t="n">
        <v>65534</v>
      </c>
      <c r="D9993" s="7" t="s">
        <v>686</v>
      </c>
      <c r="E9993" s="7" t="n">
        <v>2</v>
      </c>
      <c r="F9993" s="7" t="n">
        <v>0</v>
      </c>
    </row>
    <row r="9994" spans="1:7">
      <c r="A9994" t="s">
        <v>4</v>
      </c>
      <c r="B9994" s="4" t="s">
        <v>5</v>
      </c>
    </row>
    <row r="9995" spans="1:7">
      <c r="A9995" t="n">
        <v>80697</v>
      </c>
      <c r="B9995" s="53" t="n">
        <v>28</v>
      </c>
    </row>
    <row r="9996" spans="1:7">
      <c r="A9996" t="s">
        <v>4</v>
      </c>
      <c r="B9996" s="4" t="s">
        <v>5</v>
      </c>
      <c r="C9996" s="4" t="s">
        <v>13</v>
      </c>
      <c r="D9996" s="4" t="s">
        <v>10</v>
      </c>
      <c r="E9996" s="4" t="s">
        <v>6</v>
      </c>
    </row>
    <row r="9997" spans="1:7">
      <c r="A9997" t="n">
        <v>80698</v>
      </c>
      <c r="B9997" s="40" t="n">
        <v>51</v>
      </c>
      <c r="C9997" s="7" t="n">
        <v>4</v>
      </c>
      <c r="D9997" s="7" t="n">
        <v>5702</v>
      </c>
      <c r="E9997" s="7" t="s">
        <v>158</v>
      </c>
    </row>
    <row r="9998" spans="1:7">
      <c r="A9998" t="s">
        <v>4</v>
      </c>
      <c r="B9998" s="4" t="s">
        <v>5</v>
      </c>
      <c r="C9998" s="4" t="s">
        <v>10</v>
      </c>
    </row>
    <row r="9999" spans="1:7">
      <c r="A9999" t="n">
        <v>80711</v>
      </c>
      <c r="B9999" s="35" t="n">
        <v>16</v>
      </c>
      <c r="C9999" s="7" t="n">
        <v>0</v>
      </c>
    </row>
    <row r="10000" spans="1:7">
      <c r="A10000" t="s">
        <v>4</v>
      </c>
      <c r="B10000" s="4" t="s">
        <v>5</v>
      </c>
      <c r="C10000" s="4" t="s">
        <v>10</v>
      </c>
      <c r="D10000" s="4" t="s">
        <v>72</v>
      </c>
      <c r="E10000" s="4" t="s">
        <v>13</v>
      </c>
      <c r="F10000" s="4" t="s">
        <v>13</v>
      </c>
    </row>
    <row r="10001" spans="1:6">
      <c r="A10001" t="n">
        <v>80714</v>
      </c>
      <c r="B10001" s="52" t="n">
        <v>26</v>
      </c>
      <c r="C10001" s="7" t="n">
        <v>5702</v>
      </c>
      <c r="D10001" s="7" t="s">
        <v>687</v>
      </c>
      <c r="E10001" s="7" t="n">
        <v>2</v>
      </c>
      <c r="F10001" s="7" t="n">
        <v>0</v>
      </c>
    </row>
    <row r="10002" spans="1:6">
      <c r="A10002" t="s">
        <v>4</v>
      </c>
      <c r="B10002" s="4" t="s">
        <v>5</v>
      </c>
    </row>
    <row r="10003" spans="1:6">
      <c r="A10003" t="n">
        <v>80761</v>
      </c>
      <c r="B10003" s="53" t="n">
        <v>28</v>
      </c>
    </row>
    <row r="10004" spans="1:6">
      <c r="A10004" t="s">
        <v>4</v>
      </c>
      <c r="B10004" s="4" t="s">
        <v>5</v>
      </c>
      <c r="C10004" s="4" t="s">
        <v>13</v>
      </c>
      <c r="D10004" s="4" t="s">
        <v>10</v>
      </c>
      <c r="E10004" s="4" t="s">
        <v>6</v>
      </c>
    </row>
    <row r="10005" spans="1:6">
      <c r="A10005" t="n">
        <v>80762</v>
      </c>
      <c r="B10005" s="40" t="n">
        <v>51</v>
      </c>
      <c r="C10005" s="7" t="n">
        <v>4</v>
      </c>
      <c r="D10005" s="7" t="n">
        <v>0</v>
      </c>
      <c r="E10005" s="7" t="s">
        <v>271</v>
      </c>
    </row>
    <row r="10006" spans="1:6">
      <c r="A10006" t="s">
        <v>4</v>
      </c>
      <c r="B10006" s="4" t="s">
        <v>5</v>
      </c>
      <c r="C10006" s="4" t="s">
        <v>10</v>
      </c>
    </row>
    <row r="10007" spans="1:6">
      <c r="A10007" t="n">
        <v>80776</v>
      </c>
      <c r="B10007" s="35" t="n">
        <v>16</v>
      </c>
      <c r="C10007" s="7" t="n">
        <v>0</v>
      </c>
    </row>
    <row r="10008" spans="1:6">
      <c r="A10008" t="s">
        <v>4</v>
      </c>
      <c r="B10008" s="4" t="s">
        <v>5</v>
      </c>
      <c r="C10008" s="4" t="s">
        <v>10</v>
      </c>
      <c r="D10008" s="4" t="s">
        <v>72</v>
      </c>
      <c r="E10008" s="4" t="s">
        <v>13</v>
      </c>
      <c r="F10008" s="4" t="s">
        <v>13</v>
      </c>
    </row>
    <row r="10009" spans="1:6">
      <c r="A10009" t="n">
        <v>80779</v>
      </c>
      <c r="B10009" s="52" t="n">
        <v>26</v>
      </c>
      <c r="C10009" s="7" t="n">
        <v>0</v>
      </c>
      <c r="D10009" s="7" t="s">
        <v>688</v>
      </c>
      <c r="E10009" s="7" t="n">
        <v>2</v>
      </c>
      <c r="F10009" s="7" t="n">
        <v>0</v>
      </c>
    </row>
    <row r="10010" spans="1:6">
      <c r="A10010" t="s">
        <v>4</v>
      </c>
      <c r="B10010" s="4" t="s">
        <v>5</v>
      </c>
    </row>
    <row r="10011" spans="1:6">
      <c r="A10011" t="n">
        <v>80815</v>
      </c>
      <c r="B10011" s="53" t="n">
        <v>28</v>
      </c>
    </row>
    <row r="10012" spans="1:6">
      <c r="A10012" t="s">
        <v>4</v>
      </c>
      <c r="B10012" s="4" t="s">
        <v>5</v>
      </c>
      <c r="C10012" s="4" t="s">
        <v>13</v>
      </c>
      <c r="D10012" s="36" t="s">
        <v>81</v>
      </c>
      <c r="E10012" s="4" t="s">
        <v>5</v>
      </c>
      <c r="F10012" s="4" t="s">
        <v>13</v>
      </c>
      <c r="G10012" s="4" t="s">
        <v>10</v>
      </c>
      <c r="H10012" s="36" t="s">
        <v>82</v>
      </c>
      <c r="I10012" s="4" t="s">
        <v>13</v>
      </c>
      <c r="J10012" s="4" t="s">
        <v>20</v>
      </c>
    </row>
    <row r="10013" spans="1:6">
      <c r="A10013" t="n">
        <v>80816</v>
      </c>
      <c r="B10013" s="10" t="n">
        <v>5</v>
      </c>
      <c r="C10013" s="7" t="n">
        <v>28</v>
      </c>
      <c r="D10013" s="36" t="s">
        <v>3</v>
      </c>
      <c r="E10013" s="37" t="n">
        <v>64</v>
      </c>
      <c r="F10013" s="7" t="n">
        <v>5</v>
      </c>
      <c r="G10013" s="7" t="n">
        <v>4</v>
      </c>
      <c r="H10013" s="36" t="s">
        <v>3</v>
      </c>
      <c r="I10013" s="7" t="n">
        <v>1</v>
      </c>
      <c r="J10013" s="11" t="n">
        <f t="normal" ca="1">A10023</f>
        <v>0</v>
      </c>
    </row>
    <row r="10014" spans="1:6">
      <c r="A10014" t="s">
        <v>4</v>
      </c>
      <c r="B10014" s="4" t="s">
        <v>5</v>
      </c>
      <c r="C10014" s="4" t="s">
        <v>13</v>
      </c>
      <c r="D10014" s="4" t="s">
        <v>10</v>
      </c>
      <c r="E10014" s="4" t="s">
        <v>6</v>
      </c>
    </row>
    <row r="10015" spans="1:6">
      <c r="A10015" t="n">
        <v>80827</v>
      </c>
      <c r="B10015" s="40" t="n">
        <v>51</v>
      </c>
      <c r="C10015" s="7" t="n">
        <v>4</v>
      </c>
      <c r="D10015" s="7" t="n">
        <v>4</v>
      </c>
      <c r="E10015" s="7" t="s">
        <v>521</v>
      </c>
    </row>
    <row r="10016" spans="1:6">
      <c r="A10016" t="s">
        <v>4</v>
      </c>
      <c r="B10016" s="4" t="s">
        <v>5</v>
      </c>
      <c r="C10016" s="4" t="s">
        <v>10</v>
      </c>
    </row>
    <row r="10017" spans="1:10">
      <c r="A10017" t="n">
        <v>80841</v>
      </c>
      <c r="B10017" s="35" t="n">
        <v>16</v>
      </c>
      <c r="C10017" s="7" t="n">
        <v>0</v>
      </c>
    </row>
    <row r="10018" spans="1:10">
      <c r="A10018" t="s">
        <v>4</v>
      </c>
      <c r="B10018" s="4" t="s">
        <v>5</v>
      </c>
      <c r="C10018" s="4" t="s">
        <v>10</v>
      </c>
      <c r="D10018" s="4" t="s">
        <v>72</v>
      </c>
      <c r="E10018" s="4" t="s">
        <v>13</v>
      </c>
      <c r="F10018" s="4" t="s">
        <v>13</v>
      </c>
    </row>
    <row r="10019" spans="1:10">
      <c r="A10019" t="n">
        <v>80844</v>
      </c>
      <c r="B10019" s="52" t="n">
        <v>26</v>
      </c>
      <c r="C10019" s="7" t="n">
        <v>4</v>
      </c>
      <c r="D10019" s="7" t="s">
        <v>689</v>
      </c>
      <c r="E10019" s="7" t="n">
        <v>2</v>
      </c>
      <c r="F10019" s="7" t="n">
        <v>0</v>
      </c>
    </row>
    <row r="10020" spans="1:10">
      <c r="A10020" t="s">
        <v>4</v>
      </c>
      <c r="B10020" s="4" t="s">
        <v>5</v>
      </c>
    </row>
    <row r="10021" spans="1:10">
      <c r="A10021" t="n">
        <v>80976</v>
      </c>
      <c r="B10021" s="53" t="n">
        <v>28</v>
      </c>
    </row>
    <row r="10022" spans="1:10">
      <c r="A10022" t="s">
        <v>4</v>
      </c>
      <c r="B10022" s="4" t="s">
        <v>5</v>
      </c>
      <c r="C10022" s="4" t="s">
        <v>20</v>
      </c>
    </row>
    <row r="10023" spans="1:10">
      <c r="A10023" t="n">
        <v>80977</v>
      </c>
      <c r="B10023" s="17" t="n">
        <v>3</v>
      </c>
      <c r="C10023" s="11" t="n">
        <f t="normal" ca="1">A10149</f>
        <v>0</v>
      </c>
    </row>
    <row r="10024" spans="1:10">
      <c r="A10024" t="s">
        <v>4</v>
      </c>
      <c r="B10024" s="4" t="s">
        <v>5</v>
      </c>
      <c r="C10024" s="4" t="s">
        <v>13</v>
      </c>
      <c r="D10024" s="4" t="s">
        <v>10</v>
      </c>
      <c r="E10024" s="4" t="s">
        <v>13</v>
      </c>
      <c r="F10024" s="4" t="s">
        <v>20</v>
      </c>
    </row>
    <row r="10025" spans="1:10">
      <c r="A10025" t="n">
        <v>80982</v>
      </c>
      <c r="B10025" s="10" t="n">
        <v>5</v>
      </c>
      <c r="C10025" s="7" t="n">
        <v>30</v>
      </c>
      <c r="D10025" s="7" t="n">
        <v>9712</v>
      </c>
      <c r="E10025" s="7" t="n">
        <v>1</v>
      </c>
      <c r="F10025" s="11" t="n">
        <f t="normal" ca="1">A10149</f>
        <v>0</v>
      </c>
    </row>
    <row r="10026" spans="1:10">
      <c r="A10026" t="s">
        <v>4</v>
      </c>
      <c r="B10026" s="4" t="s">
        <v>5</v>
      </c>
      <c r="C10026" s="4" t="s">
        <v>13</v>
      </c>
      <c r="D10026" s="4" t="s">
        <v>10</v>
      </c>
      <c r="E10026" s="4" t="s">
        <v>13</v>
      </c>
      <c r="F10026" s="4" t="s">
        <v>13</v>
      </c>
      <c r="G10026" s="4" t="s">
        <v>10</v>
      </c>
      <c r="H10026" s="4" t="s">
        <v>13</v>
      </c>
      <c r="I10026" s="4" t="s">
        <v>13</v>
      </c>
      <c r="J10026" s="4" t="s">
        <v>10</v>
      </c>
      <c r="K10026" s="4" t="s">
        <v>13</v>
      </c>
      <c r="L10026" s="4" t="s">
        <v>13</v>
      </c>
      <c r="M10026" s="4" t="s">
        <v>13</v>
      </c>
      <c r="N10026" s="4" t="s">
        <v>20</v>
      </c>
    </row>
    <row r="10027" spans="1:10">
      <c r="A10027" t="n">
        <v>80991</v>
      </c>
      <c r="B10027" s="10" t="n">
        <v>5</v>
      </c>
      <c r="C10027" s="7" t="n">
        <v>30</v>
      </c>
      <c r="D10027" s="7" t="n">
        <v>9553</v>
      </c>
      <c r="E10027" s="7" t="n">
        <v>8</v>
      </c>
      <c r="F10027" s="7" t="n">
        <v>30</v>
      </c>
      <c r="G10027" s="7" t="n">
        <v>9715</v>
      </c>
      <c r="H10027" s="7" t="n">
        <v>9</v>
      </c>
      <c r="I10027" s="7" t="n">
        <v>30</v>
      </c>
      <c r="J10027" s="7" t="n">
        <v>9478</v>
      </c>
      <c r="K10027" s="7" t="n">
        <v>8</v>
      </c>
      <c r="L10027" s="7" t="n">
        <v>9</v>
      </c>
      <c r="M10027" s="7" t="n">
        <v>1</v>
      </c>
      <c r="N10027" s="11" t="n">
        <f t="normal" ca="1">A10033</f>
        <v>0</v>
      </c>
    </row>
    <row r="10028" spans="1:10">
      <c r="A10028" t="s">
        <v>4</v>
      </c>
      <c r="B10028" s="4" t="s">
        <v>5</v>
      </c>
      <c r="C10028" s="4" t="s">
        <v>13</v>
      </c>
      <c r="D10028" s="4" t="s">
        <v>6</v>
      </c>
    </row>
    <row r="10029" spans="1:10">
      <c r="A10029" t="n">
        <v>81010</v>
      </c>
      <c r="B10029" s="8" t="n">
        <v>2</v>
      </c>
      <c r="C10029" s="7" t="n">
        <v>11</v>
      </c>
      <c r="D10029" s="7" t="s">
        <v>690</v>
      </c>
    </row>
    <row r="10030" spans="1:10">
      <c r="A10030" t="s">
        <v>4</v>
      </c>
      <c r="B10030" s="4" t="s">
        <v>5</v>
      </c>
      <c r="C10030" s="4" t="s">
        <v>20</v>
      </c>
    </row>
    <row r="10031" spans="1:10">
      <c r="A10031" t="n">
        <v>81031</v>
      </c>
      <c r="B10031" s="17" t="n">
        <v>3</v>
      </c>
      <c r="C10031" s="11" t="n">
        <f t="normal" ca="1">A10149</f>
        <v>0</v>
      </c>
    </row>
    <row r="10032" spans="1:10">
      <c r="A10032" t="s">
        <v>4</v>
      </c>
      <c r="B10032" s="4" t="s">
        <v>5</v>
      </c>
      <c r="C10032" s="4" t="s">
        <v>13</v>
      </c>
      <c r="D10032" s="4" t="s">
        <v>10</v>
      </c>
      <c r="E10032" s="4" t="s">
        <v>13</v>
      </c>
      <c r="F10032" s="4" t="s">
        <v>20</v>
      </c>
    </row>
    <row r="10033" spans="1:14">
      <c r="A10033" t="n">
        <v>81036</v>
      </c>
      <c r="B10033" s="10" t="n">
        <v>5</v>
      </c>
      <c r="C10033" s="7" t="n">
        <v>30</v>
      </c>
      <c r="D10033" s="7" t="n">
        <v>9715</v>
      </c>
      <c r="E10033" s="7" t="n">
        <v>1</v>
      </c>
      <c r="F10033" s="11" t="n">
        <f t="normal" ca="1">A10063</f>
        <v>0</v>
      </c>
    </row>
    <row r="10034" spans="1:14">
      <c r="A10034" t="s">
        <v>4</v>
      </c>
      <c r="B10034" s="4" t="s">
        <v>5</v>
      </c>
      <c r="C10034" s="4" t="s">
        <v>13</v>
      </c>
      <c r="D10034" s="4" t="s">
        <v>10</v>
      </c>
      <c r="E10034" s="4" t="s">
        <v>13</v>
      </c>
      <c r="F10034" s="4" t="s">
        <v>13</v>
      </c>
      <c r="G10034" s="4" t="s">
        <v>20</v>
      </c>
    </row>
    <row r="10035" spans="1:14">
      <c r="A10035" t="n">
        <v>81045</v>
      </c>
      <c r="B10035" s="10" t="n">
        <v>5</v>
      </c>
      <c r="C10035" s="7" t="n">
        <v>30</v>
      </c>
      <c r="D10035" s="7" t="n">
        <v>9</v>
      </c>
      <c r="E10035" s="7" t="n">
        <v>8</v>
      </c>
      <c r="F10035" s="7" t="n">
        <v>1</v>
      </c>
      <c r="G10035" s="11" t="n">
        <f t="normal" ca="1">A10041</f>
        <v>0</v>
      </c>
    </row>
    <row r="10036" spans="1:14">
      <c r="A10036" t="s">
        <v>4</v>
      </c>
      <c r="B10036" s="4" t="s">
        <v>5</v>
      </c>
      <c r="C10036" s="4" t="s">
        <v>13</v>
      </c>
      <c r="D10036" s="4" t="s">
        <v>6</v>
      </c>
    </row>
    <row r="10037" spans="1:14">
      <c r="A10037" t="n">
        <v>81055</v>
      </c>
      <c r="B10037" s="8" t="n">
        <v>2</v>
      </c>
      <c r="C10037" s="7" t="n">
        <v>11</v>
      </c>
      <c r="D10037" s="7" t="s">
        <v>691</v>
      </c>
    </row>
    <row r="10038" spans="1:14">
      <c r="A10038" t="s">
        <v>4</v>
      </c>
      <c r="B10038" s="4" t="s">
        <v>5</v>
      </c>
      <c r="C10038" s="4" t="s">
        <v>20</v>
      </c>
    </row>
    <row r="10039" spans="1:14">
      <c r="A10039" t="n">
        <v>81078</v>
      </c>
      <c r="B10039" s="17" t="n">
        <v>3</v>
      </c>
      <c r="C10039" s="11" t="n">
        <f t="normal" ca="1">A10061</f>
        <v>0</v>
      </c>
    </row>
    <row r="10040" spans="1:14">
      <c r="A10040" t="s">
        <v>4</v>
      </c>
      <c r="B10040" s="4" t="s">
        <v>5</v>
      </c>
      <c r="C10040" s="4" t="s">
        <v>10</v>
      </c>
      <c r="D10040" s="4" t="s">
        <v>13</v>
      </c>
      <c r="E10040" s="4" t="s">
        <v>13</v>
      </c>
      <c r="F10040" s="4" t="s">
        <v>6</v>
      </c>
    </row>
    <row r="10041" spans="1:14">
      <c r="A10041" t="n">
        <v>81083</v>
      </c>
      <c r="B10041" s="22" t="n">
        <v>20</v>
      </c>
      <c r="C10041" s="7" t="n">
        <v>65534</v>
      </c>
      <c r="D10041" s="7" t="n">
        <v>3</v>
      </c>
      <c r="E10041" s="7" t="n">
        <v>10</v>
      </c>
      <c r="F10041" s="7" t="s">
        <v>201</v>
      </c>
    </row>
    <row r="10042" spans="1:14">
      <c r="A10042" t="s">
        <v>4</v>
      </c>
      <c r="B10042" s="4" t="s">
        <v>5</v>
      </c>
      <c r="C10042" s="4" t="s">
        <v>10</v>
      </c>
    </row>
    <row r="10043" spans="1:14">
      <c r="A10043" t="n">
        <v>81104</v>
      </c>
      <c r="B10043" s="35" t="n">
        <v>16</v>
      </c>
      <c r="C10043" s="7" t="n">
        <v>0</v>
      </c>
    </row>
    <row r="10044" spans="1:14">
      <c r="A10044" t="s">
        <v>4</v>
      </c>
      <c r="B10044" s="4" t="s">
        <v>5</v>
      </c>
      <c r="C10044" s="4" t="s">
        <v>13</v>
      </c>
      <c r="D10044" s="4" t="s">
        <v>9</v>
      </c>
    </row>
    <row r="10045" spans="1:14">
      <c r="A10045" t="n">
        <v>81107</v>
      </c>
      <c r="B10045" s="49" t="n">
        <v>74</v>
      </c>
      <c r="C10045" s="7" t="n">
        <v>48</v>
      </c>
      <c r="D10045" s="7" t="n">
        <v>64</v>
      </c>
    </row>
    <row r="10046" spans="1:14">
      <c r="A10046" t="s">
        <v>4</v>
      </c>
      <c r="B10046" s="4" t="s">
        <v>5</v>
      </c>
      <c r="C10046" s="4" t="s">
        <v>13</v>
      </c>
      <c r="D10046" s="4" t="s">
        <v>10</v>
      </c>
    </row>
    <row r="10047" spans="1:14">
      <c r="A10047" t="n">
        <v>81113</v>
      </c>
      <c r="B10047" s="27" t="n">
        <v>22</v>
      </c>
      <c r="C10047" s="7" t="n">
        <v>10</v>
      </c>
      <c r="D10047" s="7" t="n">
        <v>0</v>
      </c>
    </row>
    <row r="10048" spans="1:14">
      <c r="A10048" t="s">
        <v>4</v>
      </c>
      <c r="B10048" s="4" t="s">
        <v>5</v>
      </c>
      <c r="C10048" s="4" t="s">
        <v>13</v>
      </c>
      <c r="D10048" s="4" t="s">
        <v>10</v>
      </c>
      <c r="E10048" s="4" t="s">
        <v>6</v>
      </c>
    </row>
    <row r="10049" spans="1:7">
      <c r="A10049" t="n">
        <v>81117</v>
      </c>
      <c r="B10049" s="40" t="n">
        <v>51</v>
      </c>
      <c r="C10049" s="7" t="n">
        <v>4</v>
      </c>
      <c r="D10049" s="7" t="n">
        <v>65534</v>
      </c>
      <c r="E10049" s="7" t="s">
        <v>12</v>
      </c>
    </row>
    <row r="10050" spans="1:7">
      <c r="A10050" t="s">
        <v>4</v>
      </c>
      <c r="B10050" s="4" t="s">
        <v>5</v>
      </c>
      <c r="C10050" s="4" t="s">
        <v>10</v>
      </c>
    </row>
    <row r="10051" spans="1:7">
      <c r="A10051" t="n">
        <v>81122</v>
      </c>
      <c r="B10051" s="35" t="n">
        <v>16</v>
      </c>
      <c r="C10051" s="7" t="n">
        <v>0</v>
      </c>
    </row>
    <row r="10052" spans="1:7">
      <c r="A10052" t="s">
        <v>4</v>
      </c>
      <c r="B10052" s="4" t="s">
        <v>5</v>
      </c>
      <c r="C10052" s="4" t="s">
        <v>10</v>
      </c>
      <c r="D10052" s="4" t="s">
        <v>72</v>
      </c>
      <c r="E10052" s="4" t="s">
        <v>13</v>
      </c>
      <c r="F10052" s="4" t="s">
        <v>13</v>
      </c>
      <c r="G10052" s="4" t="s">
        <v>72</v>
      </c>
      <c r="H10052" s="4" t="s">
        <v>13</v>
      </c>
      <c r="I10052" s="4" t="s">
        <v>13</v>
      </c>
    </row>
    <row r="10053" spans="1:7">
      <c r="A10053" t="n">
        <v>81125</v>
      </c>
      <c r="B10053" s="52" t="n">
        <v>26</v>
      </c>
      <c r="C10053" s="7" t="n">
        <v>65534</v>
      </c>
      <c r="D10053" s="7" t="s">
        <v>692</v>
      </c>
      <c r="E10053" s="7" t="n">
        <v>2</v>
      </c>
      <c r="F10053" s="7" t="n">
        <v>3</v>
      </c>
      <c r="G10053" s="7" t="s">
        <v>693</v>
      </c>
      <c r="H10053" s="7" t="n">
        <v>2</v>
      </c>
      <c r="I10053" s="7" t="n">
        <v>0</v>
      </c>
    </row>
    <row r="10054" spans="1:7">
      <c r="A10054" t="s">
        <v>4</v>
      </c>
      <c r="B10054" s="4" t="s">
        <v>5</v>
      </c>
    </row>
    <row r="10055" spans="1:7">
      <c r="A10055" t="n">
        <v>81329</v>
      </c>
      <c r="B10055" s="53" t="n">
        <v>28</v>
      </c>
    </row>
    <row r="10056" spans="1:7">
      <c r="A10056" t="s">
        <v>4</v>
      </c>
      <c r="B10056" s="4" t="s">
        <v>5</v>
      </c>
      <c r="C10056" s="4" t="s">
        <v>10</v>
      </c>
      <c r="D10056" s="4" t="s">
        <v>13</v>
      </c>
      <c r="E10056" s="4" t="s">
        <v>22</v>
      </c>
      <c r="F10056" s="4" t="s">
        <v>10</v>
      </c>
    </row>
    <row r="10057" spans="1:7">
      <c r="A10057" t="n">
        <v>81330</v>
      </c>
      <c r="B10057" s="58" t="n">
        <v>59</v>
      </c>
      <c r="C10057" s="7" t="n">
        <v>61456</v>
      </c>
      <c r="D10057" s="7" t="n">
        <v>6</v>
      </c>
      <c r="E10057" s="7" t="n">
        <v>0</v>
      </c>
      <c r="F10057" s="7" t="n">
        <v>0</v>
      </c>
    </row>
    <row r="10058" spans="1:7">
      <c r="A10058" t="s">
        <v>4</v>
      </c>
      <c r="B10058" s="4" t="s">
        <v>5</v>
      </c>
      <c r="C10058" s="4" t="s">
        <v>10</v>
      </c>
    </row>
    <row r="10059" spans="1:7">
      <c r="A10059" t="n">
        <v>81340</v>
      </c>
      <c r="B10059" s="35" t="n">
        <v>16</v>
      </c>
      <c r="C10059" s="7" t="n">
        <v>1300</v>
      </c>
    </row>
    <row r="10060" spans="1:7">
      <c r="A10060" t="s">
        <v>4</v>
      </c>
      <c r="B10060" s="4" t="s">
        <v>5</v>
      </c>
      <c r="C10060" s="4" t="s">
        <v>20</v>
      </c>
    </row>
    <row r="10061" spans="1:7">
      <c r="A10061" t="n">
        <v>81343</v>
      </c>
      <c r="B10061" s="17" t="n">
        <v>3</v>
      </c>
      <c r="C10061" s="11" t="n">
        <f t="normal" ca="1">A10149</f>
        <v>0</v>
      </c>
    </row>
    <row r="10062" spans="1:7">
      <c r="A10062" t="s">
        <v>4</v>
      </c>
      <c r="B10062" s="4" t="s">
        <v>5</v>
      </c>
      <c r="C10062" s="4" t="s">
        <v>13</v>
      </c>
      <c r="D10062" s="4" t="s">
        <v>10</v>
      </c>
      <c r="E10062" s="4" t="s">
        <v>13</v>
      </c>
      <c r="F10062" s="4" t="s">
        <v>13</v>
      </c>
      <c r="G10062" s="4" t="s">
        <v>20</v>
      </c>
    </row>
    <row r="10063" spans="1:7">
      <c r="A10063" t="n">
        <v>81348</v>
      </c>
      <c r="B10063" s="10" t="n">
        <v>5</v>
      </c>
      <c r="C10063" s="7" t="n">
        <v>30</v>
      </c>
      <c r="D10063" s="7" t="n">
        <v>9</v>
      </c>
      <c r="E10063" s="7" t="n">
        <v>8</v>
      </c>
      <c r="F10063" s="7" t="n">
        <v>1</v>
      </c>
      <c r="G10063" s="11" t="n">
        <f t="normal" ca="1">A10117</f>
        <v>0</v>
      </c>
    </row>
    <row r="10064" spans="1:7">
      <c r="A10064" t="s">
        <v>4</v>
      </c>
      <c r="B10064" s="4" t="s">
        <v>5</v>
      </c>
      <c r="C10064" s="4" t="s">
        <v>10</v>
      </c>
      <c r="D10064" s="4" t="s">
        <v>13</v>
      </c>
      <c r="E10064" s="4" t="s">
        <v>13</v>
      </c>
      <c r="F10064" s="4" t="s">
        <v>6</v>
      </c>
    </row>
    <row r="10065" spans="1:9">
      <c r="A10065" t="n">
        <v>81358</v>
      </c>
      <c r="B10065" s="22" t="n">
        <v>20</v>
      </c>
      <c r="C10065" s="7" t="n">
        <v>65534</v>
      </c>
      <c r="D10065" s="7" t="n">
        <v>3</v>
      </c>
      <c r="E10065" s="7" t="n">
        <v>10</v>
      </c>
      <c r="F10065" s="7" t="s">
        <v>201</v>
      </c>
    </row>
    <row r="10066" spans="1:9">
      <c r="A10066" t="s">
        <v>4</v>
      </c>
      <c r="B10066" s="4" t="s">
        <v>5</v>
      </c>
      <c r="C10066" s="4" t="s">
        <v>10</v>
      </c>
    </row>
    <row r="10067" spans="1:9">
      <c r="A10067" t="n">
        <v>81379</v>
      </c>
      <c r="B10067" s="35" t="n">
        <v>16</v>
      </c>
      <c r="C10067" s="7" t="n">
        <v>0</v>
      </c>
    </row>
    <row r="10068" spans="1:9">
      <c r="A10068" t="s">
        <v>4</v>
      </c>
      <c r="B10068" s="4" t="s">
        <v>5</v>
      </c>
      <c r="C10068" s="4" t="s">
        <v>13</v>
      </c>
      <c r="D10068" s="4" t="s">
        <v>10</v>
      </c>
    </row>
    <row r="10069" spans="1:9">
      <c r="A10069" t="n">
        <v>81382</v>
      </c>
      <c r="B10069" s="27" t="n">
        <v>22</v>
      </c>
      <c r="C10069" s="7" t="n">
        <v>10</v>
      </c>
      <c r="D10069" s="7" t="n">
        <v>0</v>
      </c>
    </row>
    <row r="10070" spans="1:9">
      <c r="A10070" t="s">
        <v>4</v>
      </c>
      <c r="B10070" s="4" t="s">
        <v>5</v>
      </c>
      <c r="C10070" s="4" t="s">
        <v>13</v>
      </c>
      <c r="D10070" s="4" t="s">
        <v>10</v>
      </c>
      <c r="E10070" s="4" t="s">
        <v>6</v>
      </c>
    </row>
    <row r="10071" spans="1:9">
      <c r="A10071" t="n">
        <v>81386</v>
      </c>
      <c r="B10071" s="40" t="n">
        <v>51</v>
      </c>
      <c r="C10071" s="7" t="n">
        <v>4</v>
      </c>
      <c r="D10071" s="7" t="n">
        <v>65534</v>
      </c>
      <c r="E10071" s="7" t="s">
        <v>12</v>
      </c>
    </row>
    <row r="10072" spans="1:9">
      <c r="A10072" t="s">
        <v>4</v>
      </c>
      <c r="B10072" s="4" t="s">
        <v>5</v>
      </c>
      <c r="C10072" s="4" t="s">
        <v>10</v>
      </c>
    </row>
    <row r="10073" spans="1:9">
      <c r="A10073" t="n">
        <v>81391</v>
      </c>
      <c r="B10073" s="35" t="n">
        <v>16</v>
      </c>
      <c r="C10073" s="7" t="n">
        <v>0</v>
      </c>
    </row>
    <row r="10074" spans="1:9">
      <c r="A10074" t="s">
        <v>4</v>
      </c>
      <c r="B10074" s="4" t="s">
        <v>5</v>
      </c>
      <c r="C10074" s="4" t="s">
        <v>10</v>
      </c>
      <c r="D10074" s="4" t="s">
        <v>72</v>
      </c>
      <c r="E10074" s="4" t="s">
        <v>13</v>
      </c>
      <c r="F10074" s="4" t="s">
        <v>13</v>
      </c>
      <c r="G10074" s="4" t="s">
        <v>72</v>
      </c>
      <c r="H10074" s="4" t="s">
        <v>13</v>
      </c>
      <c r="I10074" s="4" t="s">
        <v>13</v>
      </c>
      <c r="J10074" s="4" t="s">
        <v>72</v>
      </c>
      <c r="K10074" s="4" t="s">
        <v>13</v>
      </c>
      <c r="L10074" s="4" t="s">
        <v>13</v>
      </c>
    </row>
    <row r="10075" spans="1:9">
      <c r="A10075" t="n">
        <v>81394</v>
      </c>
      <c r="B10075" s="52" t="n">
        <v>26</v>
      </c>
      <c r="C10075" s="7" t="n">
        <v>65534</v>
      </c>
      <c r="D10075" s="7" t="s">
        <v>694</v>
      </c>
      <c r="E10075" s="7" t="n">
        <v>2</v>
      </c>
      <c r="F10075" s="7" t="n">
        <v>3</v>
      </c>
      <c r="G10075" s="7" t="s">
        <v>695</v>
      </c>
      <c r="H10075" s="7" t="n">
        <v>2</v>
      </c>
      <c r="I10075" s="7" t="n">
        <v>3</v>
      </c>
      <c r="J10075" s="7" t="s">
        <v>696</v>
      </c>
      <c r="K10075" s="7" t="n">
        <v>2</v>
      </c>
      <c r="L10075" s="7" t="n">
        <v>0</v>
      </c>
    </row>
    <row r="10076" spans="1:9">
      <c r="A10076" t="s">
        <v>4</v>
      </c>
      <c r="B10076" s="4" t="s">
        <v>5</v>
      </c>
    </row>
    <row r="10077" spans="1:9">
      <c r="A10077" t="n">
        <v>81651</v>
      </c>
      <c r="B10077" s="53" t="n">
        <v>28</v>
      </c>
    </row>
    <row r="10078" spans="1:9">
      <c r="A10078" t="s">
        <v>4</v>
      </c>
      <c r="B10078" s="4" t="s">
        <v>5</v>
      </c>
      <c r="C10078" s="4" t="s">
        <v>13</v>
      </c>
      <c r="D10078" s="36" t="s">
        <v>81</v>
      </c>
      <c r="E10078" s="4" t="s">
        <v>5</v>
      </c>
      <c r="F10078" s="4" t="s">
        <v>13</v>
      </c>
      <c r="G10078" s="4" t="s">
        <v>10</v>
      </c>
      <c r="H10078" s="36" t="s">
        <v>82</v>
      </c>
      <c r="I10078" s="4" t="s">
        <v>13</v>
      </c>
      <c r="J10078" s="4" t="s">
        <v>10</v>
      </c>
      <c r="K10078" s="4" t="s">
        <v>13</v>
      </c>
      <c r="L10078" s="4" t="s">
        <v>13</v>
      </c>
      <c r="M10078" s="4" t="s">
        <v>13</v>
      </c>
      <c r="N10078" s="4" t="s">
        <v>20</v>
      </c>
    </row>
    <row r="10079" spans="1:9">
      <c r="A10079" t="n">
        <v>81652</v>
      </c>
      <c r="B10079" s="10" t="n">
        <v>5</v>
      </c>
      <c r="C10079" s="7" t="n">
        <v>28</v>
      </c>
      <c r="D10079" s="36" t="s">
        <v>3</v>
      </c>
      <c r="E10079" s="37" t="n">
        <v>64</v>
      </c>
      <c r="F10079" s="7" t="n">
        <v>5</v>
      </c>
      <c r="G10079" s="7" t="n">
        <v>4</v>
      </c>
      <c r="H10079" s="36" t="s">
        <v>3</v>
      </c>
      <c r="I10079" s="7" t="n">
        <v>30</v>
      </c>
      <c r="J10079" s="7" t="n">
        <v>9459</v>
      </c>
      <c r="K10079" s="7" t="n">
        <v>8</v>
      </c>
      <c r="L10079" s="7" t="n">
        <v>9</v>
      </c>
      <c r="M10079" s="7" t="n">
        <v>1</v>
      </c>
      <c r="N10079" s="11" t="n">
        <f t="normal" ca="1">A10107</f>
        <v>0</v>
      </c>
    </row>
    <row r="10080" spans="1:9">
      <c r="A10080" t="s">
        <v>4</v>
      </c>
      <c r="B10080" s="4" t="s">
        <v>5</v>
      </c>
      <c r="C10080" s="4" t="s">
        <v>13</v>
      </c>
      <c r="D10080" s="4" t="s">
        <v>10</v>
      </c>
      <c r="E10080" s="4" t="s">
        <v>6</v>
      </c>
    </row>
    <row r="10081" spans="1:14">
      <c r="A10081" t="n">
        <v>81668</v>
      </c>
      <c r="B10081" s="40" t="n">
        <v>51</v>
      </c>
      <c r="C10081" s="7" t="n">
        <v>4</v>
      </c>
      <c r="D10081" s="7" t="n">
        <v>0</v>
      </c>
      <c r="E10081" s="7" t="s">
        <v>266</v>
      </c>
    </row>
    <row r="10082" spans="1:14">
      <c r="A10082" t="s">
        <v>4</v>
      </c>
      <c r="B10082" s="4" t="s">
        <v>5</v>
      </c>
      <c r="C10082" s="4" t="s">
        <v>10</v>
      </c>
    </row>
    <row r="10083" spans="1:14">
      <c r="A10083" t="n">
        <v>81682</v>
      </c>
      <c r="B10083" s="35" t="n">
        <v>16</v>
      </c>
      <c r="C10083" s="7" t="n">
        <v>0</v>
      </c>
    </row>
    <row r="10084" spans="1:14">
      <c r="A10084" t="s">
        <v>4</v>
      </c>
      <c r="B10084" s="4" t="s">
        <v>5</v>
      </c>
      <c r="C10084" s="4" t="s">
        <v>10</v>
      </c>
      <c r="D10084" s="4" t="s">
        <v>72</v>
      </c>
      <c r="E10084" s="4" t="s">
        <v>13</v>
      </c>
      <c r="F10084" s="4" t="s">
        <v>13</v>
      </c>
    </row>
    <row r="10085" spans="1:14">
      <c r="A10085" t="n">
        <v>81685</v>
      </c>
      <c r="B10085" s="52" t="n">
        <v>26</v>
      </c>
      <c r="C10085" s="7" t="n">
        <v>0</v>
      </c>
      <c r="D10085" s="7" t="s">
        <v>697</v>
      </c>
      <c r="E10085" s="7" t="n">
        <v>2</v>
      </c>
      <c r="F10085" s="7" t="n">
        <v>0</v>
      </c>
    </row>
    <row r="10086" spans="1:14">
      <c r="A10086" t="s">
        <v>4</v>
      </c>
      <c r="B10086" s="4" t="s">
        <v>5</v>
      </c>
    </row>
    <row r="10087" spans="1:14">
      <c r="A10087" t="n">
        <v>81739</v>
      </c>
      <c r="B10087" s="53" t="n">
        <v>28</v>
      </c>
    </row>
    <row r="10088" spans="1:14">
      <c r="A10088" t="s">
        <v>4</v>
      </c>
      <c r="B10088" s="4" t="s">
        <v>5</v>
      </c>
      <c r="C10088" s="4" t="s">
        <v>13</v>
      </c>
      <c r="D10088" s="4" t="s">
        <v>10</v>
      </c>
      <c r="E10088" s="4" t="s">
        <v>6</v>
      </c>
    </row>
    <row r="10089" spans="1:14">
      <c r="A10089" t="n">
        <v>81740</v>
      </c>
      <c r="B10089" s="40" t="n">
        <v>51</v>
      </c>
      <c r="C10089" s="7" t="n">
        <v>4</v>
      </c>
      <c r="D10089" s="7" t="n">
        <v>4</v>
      </c>
      <c r="E10089" s="7" t="s">
        <v>521</v>
      </c>
    </row>
    <row r="10090" spans="1:14">
      <c r="A10090" t="s">
        <v>4</v>
      </c>
      <c r="B10090" s="4" t="s">
        <v>5</v>
      </c>
      <c r="C10090" s="4" t="s">
        <v>10</v>
      </c>
    </row>
    <row r="10091" spans="1:14">
      <c r="A10091" t="n">
        <v>81754</v>
      </c>
      <c r="B10091" s="35" t="n">
        <v>16</v>
      </c>
      <c r="C10091" s="7" t="n">
        <v>0</v>
      </c>
    </row>
    <row r="10092" spans="1:14">
      <c r="A10092" t="s">
        <v>4</v>
      </c>
      <c r="B10092" s="4" t="s">
        <v>5</v>
      </c>
      <c r="C10092" s="4" t="s">
        <v>10</v>
      </c>
      <c r="D10092" s="4" t="s">
        <v>72</v>
      </c>
      <c r="E10092" s="4" t="s">
        <v>13</v>
      </c>
      <c r="F10092" s="4" t="s">
        <v>13</v>
      </c>
    </row>
    <row r="10093" spans="1:14">
      <c r="A10093" t="n">
        <v>81757</v>
      </c>
      <c r="B10093" s="52" t="n">
        <v>26</v>
      </c>
      <c r="C10093" s="7" t="n">
        <v>4</v>
      </c>
      <c r="D10093" s="7" t="s">
        <v>698</v>
      </c>
      <c r="E10093" s="7" t="n">
        <v>2</v>
      </c>
      <c r="F10093" s="7" t="n">
        <v>0</v>
      </c>
    </row>
    <row r="10094" spans="1:14">
      <c r="A10094" t="s">
        <v>4</v>
      </c>
      <c r="B10094" s="4" t="s">
        <v>5</v>
      </c>
    </row>
    <row r="10095" spans="1:14">
      <c r="A10095" t="n">
        <v>81861</v>
      </c>
      <c r="B10095" s="53" t="n">
        <v>28</v>
      </c>
    </row>
    <row r="10096" spans="1:14">
      <c r="A10096" t="s">
        <v>4</v>
      </c>
      <c r="B10096" s="4" t="s">
        <v>5</v>
      </c>
      <c r="C10096" s="4" t="s">
        <v>13</v>
      </c>
      <c r="D10096" s="4" t="s">
        <v>10</v>
      </c>
      <c r="E10096" s="4" t="s">
        <v>6</v>
      </c>
    </row>
    <row r="10097" spans="1:6">
      <c r="A10097" t="n">
        <v>81862</v>
      </c>
      <c r="B10097" s="40" t="n">
        <v>51</v>
      </c>
      <c r="C10097" s="7" t="n">
        <v>4</v>
      </c>
      <c r="D10097" s="7" t="n">
        <v>65534</v>
      </c>
      <c r="E10097" s="7" t="s">
        <v>699</v>
      </c>
    </row>
    <row r="10098" spans="1:6">
      <c r="A10098" t="s">
        <v>4</v>
      </c>
      <c r="B10098" s="4" t="s">
        <v>5</v>
      </c>
      <c r="C10098" s="4" t="s">
        <v>10</v>
      </c>
    </row>
    <row r="10099" spans="1:6">
      <c r="A10099" t="n">
        <v>81876</v>
      </c>
      <c r="B10099" s="35" t="n">
        <v>16</v>
      </c>
      <c r="C10099" s="7" t="n">
        <v>0</v>
      </c>
    </row>
    <row r="10100" spans="1:6">
      <c r="A10100" t="s">
        <v>4</v>
      </c>
      <c r="B10100" s="4" t="s">
        <v>5</v>
      </c>
      <c r="C10100" s="4" t="s">
        <v>10</v>
      </c>
      <c r="D10100" s="4" t="s">
        <v>72</v>
      </c>
      <c r="E10100" s="4" t="s">
        <v>13</v>
      </c>
      <c r="F10100" s="4" t="s">
        <v>13</v>
      </c>
    </row>
    <row r="10101" spans="1:6">
      <c r="A10101" t="n">
        <v>81879</v>
      </c>
      <c r="B10101" s="52" t="n">
        <v>26</v>
      </c>
      <c r="C10101" s="7" t="n">
        <v>65534</v>
      </c>
      <c r="D10101" s="7" t="s">
        <v>700</v>
      </c>
      <c r="E10101" s="7" t="n">
        <v>2</v>
      </c>
      <c r="F10101" s="7" t="n">
        <v>0</v>
      </c>
    </row>
    <row r="10102" spans="1:6">
      <c r="A10102" t="s">
        <v>4</v>
      </c>
      <c r="B10102" s="4" t="s">
        <v>5</v>
      </c>
    </row>
    <row r="10103" spans="1:6">
      <c r="A10103" t="n">
        <v>81930</v>
      </c>
      <c r="B10103" s="53" t="n">
        <v>28</v>
      </c>
    </row>
    <row r="10104" spans="1:6">
      <c r="A10104" t="s">
        <v>4</v>
      </c>
      <c r="B10104" s="4" t="s">
        <v>5</v>
      </c>
      <c r="C10104" s="4" t="s">
        <v>10</v>
      </c>
    </row>
    <row r="10105" spans="1:6">
      <c r="A10105" t="n">
        <v>81931</v>
      </c>
      <c r="B10105" s="12" t="n">
        <v>12</v>
      </c>
      <c r="C10105" s="7" t="n">
        <v>9459</v>
      </c>
    </row>
    <row r="10106" spans="1:6">
      <c r="A10106" t="s">
        <v>4</v>
      </c>
      <c r="B10106" s="4" t="s">
        <v>5</v>
      </c>
      <c r="C10106" s="4" t="s">
        <v>10</v>
      </c>
      <c r="D10106" s="4" t="s">
        <v>13</v>
      </c>
      <c r="E10106" s="4" t="s">
        <v>22</v>
      </c>
      <c r="F10106" s="4" t="s">
        <v>10</v>
      </c>
    </row>
    <row r="10107" spans="1:6">
      <c r="A10107" t="n">
        <v>81934</v>
      </c>
      <c r="B10107" s="58" t="n">
        <v>59</v>
      </c>
      <c r="C10107" s="7" t="n">
        <v>61456</v>
      </c>
      <c r="D10107" s="7" t="n">
        <v>6</v>
      </c>
      <c r="E10107" s="7" t="n">
        <v>0</v>
      </c>
      <c r="F10107" s="7" t="n">
        <v>0</v>
      </c>
    </row>
    <row r="10108" spans="1:6">
      <c r="A10108" t="s">
        <v>4</v>
      </c>
      <c r="B10108" s="4" t="s">
        <v>5</v>
      </c>
      <c r="C10108" s="4" t="s">
        <v>10</v>
      </c>
    </row>
    <row r="10109" spans="1:6">
      <c r="A10109" t="n">
        <v>81944</v>
      </c>
      <c r="B10109" s="35" t="n">
        <v>16</v>
      </c>
      <c r="C10109" s="7" t="n">
        <v>1300</v>
      </c>
    </row>
    <row r="10110" spans="1:6">
      <c r="A10110" t="s">
        <v>4</v>
      </c>
      <c r="B10110" s="4" t="s">
        <v>5</v>
      </c>
      <c r="C10110" s="4" t="s">
        <v>13</v>
      </c>
      <c r="D10110" s="4" t="s">
        <v>10</v>
      </c>
      <c r="E10110" s="4" t="s">
        <v>6</v>
      </c>
      <c r="F10110" s="4" t="s">
        <v>6</v>
      </c>
      <c r="G10110" s="4" t="s">
        <v>6</v>
      </c>
      <c r="H10110" s="4" t="s">
        <v>6</v>
      </c>
    </row>
    <row r="10111" spans="1:6">
      <c r="A10111" t="n">
        <v>81947</v>
      </c>
      <c r="B10111" s="40" t="n">
        <v>51</v>
      </c>
      <c r="C10111" s="7" t="n">
        <v>3</v>
      </c>
      <c r="D10111" s="7" t="n">
        <v>65534</v>
      </c>
      <c r="E10111" s="7" t="s">
        <v>625</v>
      </c>
      <c r="F10111" s="7" t="s">
        <v>626</v>
      </c>
      <c r="G10111" s="7" t="s">
        <v>88</v>
      </c>
      <c r="H10111" s="7" t="s">
        <v>89</v>
      </c>
    </row>
    <row r="10112" spans="1:6">
      <c r="A10112" t="s">
        <v>4</v>
      </c>
      <c r="B10112" s="4" t="s">
        <v>5</v>
      </c>
      <c r="C10112" s="4" t="s">
        <v>10</v>
      </c>
    </row>
    <row r="10113" spans="1:8">
      <c r="A10113" t="n">
        <v>81976</v>
      </c>
      <c r="B10113" s="12" t="n">
        <v>12</v>
      </c>
      <c r="C10113" s="7" t="n">
        <v>9</v>
      </c>
    </row>
    <row r="10114" spans="1:8">
      <c r="A10114" t="s">
        <v>4</v>
      </c>
      <c r="B10114" s="4" t="s">
        <v>5</v>
      </c>
      <c r="C10114" s="4" t="s">
        <v>20</v>
      </c>
    </row>
    <row r="10115" spans="1:8">
      <c r="A10115" t="n">
        <v>81979</v>
      </c>
      <c r="B10115" s="17" t="n">
        <v>3</v>
      </c>
      <c r="C10115" s="11" t="n">
        <f t="normal" ca="1">A10149</f>
        <v>0</v>
      </c>
    </row>
    <row r="10116" spans="1:8">
      <c r="A10116" t="s">
        <v>4</v>
      </c>
      <c r="B10116" s="4" t="s">
        <v>5</v>
      </c>
      <c r="C10116" s="4" t="s">
        <v>10</v>
      </c>
      <c r="D10116" s="4" t="s">
        <v>13</v>
      </c>
      <c r="E10116" s="4" t="s">
        <v>13</v>
      </c>
      <c r="F10116" s="4" t="s">
        <v>6</v>
      </c>
    </row>
    <row r="10117" spans="1:8">
      <c r="A10117" t="n">
        <v>81984</v>
      </c>
      <c r="B10117" s="22" t="n">
        <v>20</v>
      </c>
      <c r="C10117" s="7" t="n">
        <v>65534</v>
      </c>
      <c r="D10117" s="7" t="n">
        <v>3</v>
      </c>
      <c r="E10117" s="7" t="n">
        <v>10</v>
      </c>
      <c r="F10117" s="7" t="s">
        <v>201</v>
      </c>
    </row>
    <row r="10118" spans="1:8">
      <c r="A10118" t="s">
        <v>4</v>
      </c>
      <c r="B10118" s="4" t="s">
        <v>5</v>
      </c>
      <c r="C10118" s="4" t="s">
        <v>10</v>
      </c>
    </row>
    <row r="10119" spans="1:8">
      <c r="A10119" t="n">
        <v>82005</v>
      </c>
      <c r="B10119" s="35" t="n">
        <v>16</v>
      </c>
      <c r="C10119" s="7" t="n">
        <v>0</v>
      </c>
    </row>
    <row r="10120" spans="1:8">
      <c r="A10120" t="s">
        <v>4</v>
      </c>
      <c r="B10120" s="4" t="s">
        <v>5</v>
      </c>
      <c r="C10120" s="4" t="s">
        <v>13</v>
      </c>
      <c r="D10120" s="4" t="s">
        <v>9</v>
      </c>
    </row>
    <row r="10121" spans="1:8">
      <c r="A10121" t="n">
        <v>82008</v>
      </c>
      <c r="B10121" s="49" t="n">
        <v>74</v>
      </c>
      <c r="C10121" s="7" t="n">
        <v>48</v>
      </c>
      <c r="D10121" s="7" t="n">
        <v>1088</v>
      </c>
    </row>
    <row r="10122" spans="1:8">
      <c r="A10122" t="s">
        <v>4</v>
      </c>
      <c r="B10122" s="4" t="s">
        <v>5</v>
      </c>
      <c r="C10122" s="4" t="s">
        <v>13</v>
      </c>
      <c r="D10122" s="4" t="s">
        <v>10</v>
      </c>
    </row>
    <row r="10123" spans="1:8">
      <c r="A10123" t="n">
        <v>82014</v>
      </c>
      <c r="B10123" s="27" t="n">
        <v>22</v>
      </c>
      <c r="C10123" s="7" t="n">
        <v>10</v>
      </c>
      <c r="D10123" s="7" t="n">
        <v>0</v>
      </c>
    </row>
    <row r="10124" spans="1:8">
      <c r="A10124" t="s">
        <v>4</v>
      </c>
      <c r="B10124" s="4" t="s">
        <v>5</v>
      </c>
      <c r="C10124" s="4" t="s">
        <v>13</v>
      </c>
      <c r="D10124" s="4" t="s">
        <v>10</v>
      </c>
      <c r="E10124" s="4" t="s">
        <v>6</v>
      </c>
    </row>
    <row r="10125" spans="1:8">
      <c r="A10125" t="n">
        <v>82018</v>
      </c>
      <c r="B10125" s="40" t="n">
        <v>51</v>
      </c>
      <c r="C10125" s="7" t="n">
        <v>4</v>
      </c>
      <c r="D10125" s="7" t="n">
        <v>65534</v>
      </c>
      <c r="E10125" s="7" t="s">
        <v>12</v>
      </c>
    </row>
    <row r="10126" spans="1:8">
      <c r="A10126" t="s">
        <v>4</v>
      </c>
      <c r="B10126" s="4" t="s">
        <v>5</v>
      </c>
      <c r="C10126" s="4" t="s">
        <v>10</v>
      </c>
    </row>
    <row r="10127" spans="1:8">
      <c r="A10127" t="n">
        <v>82023</v>
      </c>
      <c r="B10127" s="35" t="n">
        <v>16</v>
      </c>
      <c r="C10127" s="7" t="n">
        <v>0</v>
      </c>
    </row>
    <row r="10128" spans="1:8">
      <c r="A10128" t="s">
        <v>4</v>
      </c>
      <c r="B10128" s="4" t="s">
        <v>5</v>
      </c>
      <c r="C10128" s="4" t="s">
        <v>10</v>
      </c>
      <c r="D10128" s="4" t="s">
        <v>72</v>
      </c>
      <c r="E10128" s="4" t="s">
        <v>13</v>
      </c>
      <c r="F10128" s="4" t="s">
        <v>13</v>
      </c>
      <c r="G10128" s="4" t="s">
        <v>72</v>
      </c>
      <c r="H10128" s="4" t="s">
        <v>13</v>
      </c>
      <c r="I10128" s="4" t="s">
        <v>13</v>
      </c>
      <c r="J10128" s="4" t="s">
        <v>72</v>
      </c>
      <c r="K10128" s="4" t="s">
        <v>13</v>
      </c>
      <c r="L10128" s="4" t="s">
        <v>13</v>
      </c>
    </row>
    <row r="10129" spans="1:12">
      <c r="A10129" t="n">
        <v>82026</v>
      </c>
      <c r="B10129" s="52" t="n">
        <v>26</v>
      </c>
      <c r="C10129" s="7" t="n">
        <v>65534</v>
      </c>
      <c r="D10129" s="7" t="s">
        <v>701</v>
      </c>
      <c r="E10129" s="7" t="n">
        <v>2</v>
      </c>
      <c r="F10129" s="7" t="n">
        <v>3</v>
      </c>
      <c r="G10129" s="7" t="s">
        <v>702</v>
      </c>
      <c r="H10129" s="7" t="n">
        <v>2</v>
      </c>
      <c r="I10129" s="7" t="n">
        <v>3</v>
      </c>
      <c r="J10129" s="7" t="s">
        <v>703</v>
      </c>
      <c r="K10129" s="7" t="n">
        <v>2</v>
      </c>
      <c r="L10129" s="7" t="n">
        <v>0</v>
      </c>
    </row>
    <row r="10130" spans="1:12">
      <c r="A10130" t="s">
        <v>4</v>
      </c>
      <c r="B10130" s="4" t="s">
        <v>5</v>
      </c>
    </row>
    <row r="10131" spans="1:12">
      <c r="A10131" t="n">
        <v>82275</v>
      </c>
      <c r="B10131" s="53" t="n">
        <v>28</v>
      </c>
    </row>
    <row r="10132" spans="1:12">
      <c r="A10132" t="s">
        <v>4</v>
      </c>
      <c r="B10132" s="4" t="s">
        <v>5</v>
      </c>
      <c r="C10132" s="4" t="s">
        <v>10</v>
      </c>
      <c r="D10132" s="4" t="s">
        <v>10</v>
      </c>
      <c r="E10132" s="4" t="s">
        <v>10</v>
      </c>
    </row>
    <row r="10133" spans="1:12">
      <c r="A10133" t="n">
        <v>82276</v>
      </c>
      <c r="B10133" s="57" t="n">
        <v>61</v>
      </c>
      <c r="C10133" s="7" t="n">
        <v>5715</v>
      </c>
      <c r="D10133" s="7" t="n">
        <v>5714</v>
      </c>
      <c r="E10133" s="7" t="n">
        <v>1000</v>
      </c>
    </row>
    <row r="10134" spans="1:12">
      <c r="A10134" t="s">
        <v>4</v>
      </c>
      <c r="B10134" s="4" t="s">
        <v>5</v>
      </c>
      <c r="C10134" s="4" t="s">
        <v>13</v>
      </c>
      <c r="D10134" s="4" t="s">
        <v>10</v>
      </c>
      <c r="E10134" s="4" t="s">
        <v>6</v>
      </c>
    </row>
    <row r="10135" spans="1:12">
      <c r="A10135" t="n">
        <v>82283</v>
      </c>
      <c r="B10135" s="40" t="n">
        <v>51</v>
      </c>
      <c r="C10135" s="7" t="n">
        <v>4</v>
      </c>
      <c r="D10135" s="7" t="n">
        <v>5715</v>
      </c>
      <c r="E10135" s="7" t="s">
        <v>158</v>
      </c>
    </row>
    <row r="10136" spans="1:12">
      <c r="A10136" t="s">
        <v>4</v>
      </c>
      <c r="B10136" s="4" t="s">
        <v>5</v>
      </c>
      <c r="C10136" s="4" t="s">
        <v>10</v>
      </c>
    </row>
    <row r="10137" spans="1:12">
      <c r="A10137" t="n">
        <v>82296</v>
      </c>
      <c r="B10137" s="35" t="n">
        <v>16</v>
      </c>
      <c r="C10137" s="7" t="n">
        <v>0</v>
      </c>
    </row>
    <row r="10138" spans="1:12">
      <c r="A10138" t="s">
        <v>4</v>
      </c>
      <c r="B10138" s="4" t="s">
        <v>5</v>
      </c>
      <c r="C10138" s="4" t="s">
        <v>10</v>
      </c>
      <c r="D10138" s="4" t="s">
        <v>72</v>
      </c>
      <c r="E10138" s="4" t="s">
        <v>13</v>
      </c>
      <c r="F10138" s="4" t="s">
        <v>13</v>
      </c>
    </row>
    <row r="10139" spans="1:12">
      <c r="A10139" t="n">
        <v>82299</v>
      </c>
      <c r="B10139" s="52" t="n">
        <v>26</v>
      </c>
      <c r="C10139" s="7" t="n">
        <v>5715</v>
      </c>
      <c r="D10139" s="7" t="s">
        <v>704</v>
      </c>
      <c r="E10139" s="7" t="n">
        <v>2</v>
      </c>
      <c r="F10139" s="7" t="n">
        <v>0</v>
      </c>
    </row>
    <row r="10140" spans="1:12">
      <c r="A10140" t="s">
        <v>4</v>
      </c>
      <c r="B10140" s="4" t="s">
        <v>5</v>
      </c>
    </row>
    <row r="10141" spans="1:12">
      <c r="A10141" t="n">
        <v>82341</v>
      </c>
      <c r="B10141" s="53" t="n">
        <v>28</v>
      </c>
    </row>
    <row r="10142" spans="1:12">
      <c r="A10142" t="s">
        <v>4</v>
      </c>
      <c r="B10142" s="4" t="s">
        <v>5</v>
      </c>
      <c r="C10142" s="4" t="s">
        <v>10</v>
      </c>
      <c r="D10142" s="4" t="s">
        <v>13</v>
      </c>
      <c r="E10142" s="4" t="s">
        <v>22</v>
      </c>
      <c r="F10142" s="4" t="s">
        <v>10</v>
      </c>
    </row>
    <row r="10143" spans="1:12">
      <c r="A10143" t="n">
        <v>82342</v>
      </c>
      <c r="B10143" s="58" t="n">
        <v>59</v>
      </c>
      <c r="C10143" s="7" t="n">
        <v>61456</v>
      </c>
      <c r="D10143" s="7" t="n">
        <v>6</v>
      </c>
      <c r="E10143" s="7" t="n">
        <v>0</v>
      </c>
      <c r="F10143" s="7" t="n">
        <v>0</v>
      </c>
    </row>
    <row r="10144" spans="1:12">
      <c r="A10144" t="s">
        <v>4</v>
      </c>
      <c r="B10144" s="4" t="s">
        <v>5</v>
      </c>
      <c r="C10144" s="4" t="s">
        <v>10</v>
      </c>
    </row>
    <row r="10145" spans="1:12">
      <c r="A10145" t="n">
        <v>82352</v>
      </c>
      <c r="B10145" s="35" t="n">
        <v>16</v>
      </c>
      <c r="C10145" s="7" t="n">
        <v>1300</v>
      </c>
    </row>
    <row r="10146" spans="1:12">
      <c r="A10146" t="s">
        <v>4</v>
      </c>
      <c r="B10146" s="4" t="s">
        <v>5</v>
      </c>
      <c r="C10146" s="4" t="s">
        <v>10</v>
      </c>
      <c r="D10146" s="4" t="s">
        <v>10</v>
      </c>
      <c r="E10146" s="4" t="s">
        <v>10</v>
      </c>
    </row>
    <row r="10147" spans="1:12">
      <c r="A10147" t="n">
        <v>82355</v>
      </c>
      <c r="B10147" s="57" t="n">
        <v>61</v>
      </c>
      <c r="C10147" s="7" t="n">
        <v>5715</v>
      </c>
      <c r="D10147" s="7" t="n">
        <v>65533</v>
      </c>
      <c r="E10147" s="7" t="n">
        <v>1000</v>
      </c>
    </row>
    <row r="10148" spans="1:12">
      <c r="A10148" t="s">
        <v>4</v>
      </c>
      <c r="B10148" s="4" t="s">
        <v>5</v>
      </c>
      <c r="C10148" s="4" t="s">
        <v>13</v>
      </c>
    </row>
    <row r="10149" spans="1:12">
      <c r="A10149" t="n">
        <v>82362</v>
      </c>
      <c r="B10149" s="34" t="n">
        <v>23</v>
      </c>
      <c r="C10149" s="7" t="n">
        <v>10</v>
      </c>
    </row>
    <row r="10150" spans="1:12">
      <c r="A10150" t="s">
        <v>4</v>
      </c>
      <c r="B10150" s="4" t="s">
        <v>5</v>
      </c>
      <c r="C10150" s="4" t="s">
        <v>13</v>
      </c>
      <c r="D10150" s="4" t="s">
        <v>6</v>
      </c>
    </row>
    <row r="10151" spans="1:12">
      <c r="A10151" t="n">
        <v>82364</v>
      </c>
      <c r="B10151" s="8" t="n">
        <v>2</v>
      </c>
      <c r="C10151" s="7" t="n">
        <v>10</v>
      </c>
      <c r="D10151" s="7" t="s">
        <v>154</v>
      </c>
    </row>
    <row r="10152" spans="1:12">
      <c r="A10152" t="s">
        <v>4</v>
      </c>
      <c r="B10152" s="4" t="s">
        <v>5</v>
      </c>
      <c r="C10152" s="4" t="s">
        <v>13</v>
      </c>
    </row>
    <row r="10153" spans="1:12">
      <c r="A10153" t="n">
        <v>82387</v>
      </c>
      <c r="B10153" s="49" t="n">
        <v>74</v>
      </c>
      <c r="C10153" s="7" t="n">
        <v>46</v>
      </c>
    </row>
    <row r="10154" spans="1:12">
      <c r="A10154" t="s">
        <v>4</v>
      </c>
      <c r="B10154" s="4" t="s">
        <v>5</v>
      </c>
      <c r="C10154" s="4" t="s">
        <v>13</v>
      </c>
    </row>
    <row r="10155" spans="1:12">
      <c r="A10155" t="n">
        <v>82389</v>
      </c>
      <c r="B10155" s="49" t="n">
        <v>74</v>
      </c>
      <c r="C10155" s="7" t="n">
        <v>54</v>
      </c>
    </row>
    <row r="10156" spans="1:12">
      <c r="A10156" t="s">
        <v>4</v>
      </c>
      <c r="B10156" s="4" t="s">
        <v>5</v>
      </c>
    </row>
    <row r="10157" spans="1:12">
      <c r="A10157" t="n">
        <v>82391</v>
      </c>
      <c r="B10157" s="5" t="n">
        <v>1</v>
      </c>
    </row>
    <row r="10158" spans="1:12" s="3" customFormat="1" customHeight="0">
      <c r="A10158" s="3" t="s">
        <v>2</v>
      </c>
      <c r="B10158" s="3" t="s">
        <v>705</v>
      </c>
    </row>
    <row r="10159" spans="1:12">
      <c r="A10159" t="s">
        <v>4</v>
      </c>
      <c r="B10159" s="4" t="s">
        <v>5</v>
      </c>
      <c r="C10159" s="4" t="s">
        <v>10</v>
      </c>
      <c r="D10159" s="4" t="s">
        <v>13</v>
      </c>
      <c r="E10159" s="4" t="s">
        <v>13</v>
      </c>
      <c r="F10159" s="4" t="s">
        <v>6</v>
      </c>
    </row>
    <row r="10160" spans="1:12">
      <c r="A10160" t="n">
        <v>82392</v>
      </c>
      <c r="B10160" s="22" t="n">
        <v>20</v>
      </c>
      <c r="C10160" s="7" t="n">
        <v>5714</v>
      </c>
      <c r="D10160" s="7" t="n">
        <v>3</v>
      </c>
      <c r="E10160" s="7" t="n">
        <v>10</v>
      </c>
      <c r="F10160" s="7" t="s">
        <v>201</v>
      </c>
    </row>
    <row r="10161" spans="1:6">
      <c r="A10161" t="s">
        <v>4</v>
      </c>
      <c r="B10161" s="4" t="s">
        <v>5</v>
      </c>
      <c r="C10161" s="4" t="s">
        <v>10</v>
      </c>
    </row>
    <row r="10162" spans="1:6">
      <c r="A10162" t="n">
        <v>82413</v>
      </c>
      <c r="B10162" s="35" t="n">
        <v>16</v>
      </c>
      <c r="C10162" s="7" t="n">
        <v>0</v>
      </c>
    </row>
    <row r="10163" spans="1:6">
      <c r="A10163" t="s">
        <v>4</v>
      </c>
      <c r="B10163" s="4" t="s">
        <v>5</v>
      </c>
      <c r="C10163" s="4" t="s">
        <v>10</v>
      </c>
      <c r="D10163" s="4" t="s">
        <v>9</v>
      </c>
    </row>
    <row r="10164" spans="1:6">
      <c r="A10164" t="n">
        <v>82416</v>
      </c>
      <c r="B10164" s="41" t="n">
        <v>43</v>
      </c>
      <c r="C10164" s="7" t="n">
        <v>5714</v>
      </c>
      <c r="D10164" s="7" t="n">
        <v>1088</v>
      </c>
    </row>
    <row r="10165" spans="1:6">
      <c r="A10165" t="s">
        <v>4</v>
      </c>
      <c r="B10165" s="4" t="s">
        <v>5</v>
      </c>
      <c r="C10165" s="4" t="s">
        <v>10</v>
      </c>
      <c r="D10165" s="4" t="s">
        <v>13</v>
      </c>
      <c r="E10165" s="4" t="s">
        <v>13</v>
      </c>
      <c r="F10165" s="4" t="s">
        <v>6</v>
      </c>
    </row>
    <row r="10166" spans="1:6">
      <c r="A10166" t="n">
        <v>82423</v>
      </c>
      <c r="B10166" s="22" t="n">
        <v>20</v>
      </c>
      <c r="C10166" s="7" t="n">
        <v>5702</v>
      </c>
      <c r="D10166" s="7" t="n">
        <v>3</v>
      </c>
      <c r="E10166" s="7" t="n">
        <v>10</v>
      </c>
      <c r="F10166" s="7" t="s">
        <v>201</v>
      </c>
    </row>
    <row r="10167" spans="1:6">
      <c r="A10167" t="s">
        <v>4</v>
      </c>
      <c r="B10167" s="4" t="s">
        <v>5</v>
      </c>
      <c r="C10167" s="4" t="s">
        <v>10</v>
      </c>
    </row>
    <row r="10168" spans="1:6">
      <c r="A10168" t="n">
        <v>82444</v>
      </c>
      <c r="B10168" s="35" t="n">
        <v>16</v>
      </c>
      <c r="C10168" s="7" t="n">
        <v>0</v>
      </c>
    </row>
    <row r="10169" spans="1:6">
      <c r="A10169" t="s">
        <v>4</v>
      </c>
      <c r="B10169" s="4" t="s">
        <v>5</v>
      </c>
      <c r="C10169" s="4" t="s">
        <v>10</v>
      </c>
      <c r="D10169" s="4" t="s">
        <v>9</v>
      </c>
    </row>
    <row r="10170" spans="1:6">
      <c r="A10170" t="n">
        <v>82447</v>
      </c>
      <c r="B10170" s="41" t="n">
        <v>43</v>
      </c>
      <c r="C10170" s="7" t="n">
        <v>5702</v>
      </c>
      <c r="D10170" s="7" t="n">
        <v>1088</v>
      </c>
    </row>
    <row r="10171" spans="1:6">
      <c r="A10171" t="s">
        <v>4</v>
      </c>
      <c r="B10171" s="4" t="s">
        <v>5</v>
      </c>
      <c r="C10171" s="4" t="s">
        <v>13</v>
      </c>
      <c r="D10171" s="4" t="s">
        <v>10</v>
      </c>
    </row>
    <row r="10172" spans="1:6">
      <c r="A10172" t="n">
        <v>82454</v>
      </c>
      <c r="B10172" s="27" t="n">
        <v>22</v>
      </c>
      <c r="C10172" s="7" t="n">
        <v>11</v>
      </c>
      <c r="D10172" s="7" t="n">
        <v>0</v>
      </c>
    </row>
    <row r="10173" spans="1:6">
      <c r="A10173" t="s">
        <v>4</v>
      </c>
      <c r="B10173" s="4" t="s">
        <v>5</v>
      </c>
      <c r="C10173" s="4" t="s">
        <v>13</v>
      </c>
      <c r="D10173" s="4" t="s">
        <v>10</v>
      </c>
      <c r="E10173" s="4" t="s">
        <v>6</v>
      </c>
    </row>
    <row r="10174" spans="1:6">
      <c r="A10174" t="n">
        <v>82458</v>
      </c>
      <c r="B10174" s="40" t="n">
        <v>51</v>
      </c>
      <c r="C10174" s="7" t="n">
        <v>4</v>
      </c>
      <c r="D10174" s="7" t="n">
        <v>5714</v>
      </c>
      <c r="E10174" s="7" t="s">
        <v>12</v>
      </c>
    </row>
    <row r="10175" spans="1:6">
      <c r="A10175" t="s">
        <v>4</v>
      </c>
      <c r="B10175" s="4" t="s">
        <v>5</v>
      </c>
      <c r="C10175" s="4" t="s">
        <v>10</v>
      </c>
    </row>
    <row r="10176" spans="1:6">
      <c r="A10176" t="n">
        <v>82463</v>
      </c>
      <c r="B10176" s="35" t="n">
        <v>16</v>
      </c>
      <c r="C10176" s="7" t="n">
        <v>0</v>
      </c>
    </row>
    <row r="10177" spans="1:6">
      <c r="A10177" t="s">
        <v>4</v>
      </c>
      <c r="B10177" s="4" t="s">
        <v>5</v>
      </c>
      <c r="C10177" s="4" t="s">
        <v>10</v>
      </c>
      <c r="D10177" s="4" t="s">
        <v>72</v>
      </c>
      <c r="E10177" s="4" t="s">
        <v>13</v>
      </c>
      <c r="F10177" s="4" t="s">
        <v>13</v>
      </c>
    </row>
    <row r="10178" spans="1:6">
      <c r="A10178" t="n">
        <v>82466</v>
      </c>
      <c r="B10178" s="52" t="n">
        <v>26</v>
      </c>
      <c r="C10178" s="7" t="n">
        <v>5714</v>
      </c>
      <c r="D10178" s="7" t="s">
        <v>706</v>
      </c>
      <c r="E10178" s="7" t="n">
        <v>2</v>
      </c>
      <c r="F10178" s="7" t="n">
        <v>0</v>
      </c>
    </row>
    <row r="10179" spans="1:6">
      <c r="A10179" t="s">
        <v>4</v>
      </c>
      <c r="B10179" s="4" t="s">
        <v>5</v>
      </c>
    </row>
    <row r="10180" spans="1:6">
      <c r="A10180" t="n">
        <v>82544</v>
      </c>
      <c r="B10180" s="53" t="n">
        <v>28</v>
      </c>
    </row>
    <row r="10181" spans="1:6">
      <c r="A10181" t="s">
        <v>4</v>
      </c>
      <c r="B10181" s="4" t="s">
        <v>5</v>
      </c>
      <c r="C10181" s="4" t="s">
        <v>10</v>
      </c>
      <c r="D10181" s="4" t="s">
        <v>13</v>
      </c>
      <c r="E10181" s="4" t="s">
        <v>22</v>
      </c>
      <c r="F10181" s="4" t="s">
        <v>10</v>
      </c>
    </row>
    <row r="10182" spans="1:6">
      <c r="A10182" t="n">
        <v>82545</v>
      </c>
      <c r="B10182" s="58" t="n">
        <v>59</v>
      </c>
      <c r="C10182" s="7" t="n">
        <v>5702</v>
      </c>
      <c r="D10182" s="7" t="n">
        <v>15</v>
      </c>
      <c r="E10182" s="7" t="n">
        <v>0.150000005960464</v>
      </c>
      <c r="F10182" s="7" t="n">
        <v>0</v>
      </c>
    </row>
    <row r="10183" spans="1:6">
      <c r="A10183" t="s">
        <v>4</v>
      </c>
      <c r="B10183" s="4" t="s">
        <v>5</v>
      </c>
      <c r="C10183" s="4" t="s">
        <v>13</v>
      </c>
      <c r="D10183" s="4" t="s">
        <v>10</v>
      </c>
      <c r="E10183" s="4" t="s">
        <v>6</v>
      </c>
    </row>
    <row r="10184" spans="1:6">
      <c r="A10184" t="n">
        <v>82555</v>
      </c>
      <c r="B10184" s="40" t="n">
        <v>51</v>
      </c>
      <c r="C10184" s="7" t="n">
        <v>4</v>
      </c>
      <c r="D10184" s="7" t="n">
        <v>5702</v>
      </c>
      <c r="E10184" s="7" t="s">
        <v>158</v>
      </c>
    </row>
    <row r="10185" spans="1:6">
      <c r="A10185" t="s">
        <v>4</v>
      </c>
      <c r="B10185" s="4" t="s">
        <v>5</v>
      </c>
      <c r="C10185" s="4" t="s">
        <v>10</v>
      </c>
    </row>
    <row r="10186" spans="1:6">
      <c r="A10186" t="n">
        <v>82568</v>
      </c>
      <c r="B10186" s="35" t="n">
        <v>16</v>
      </c>
      <c r="C10186" s="7" t="n">
        <v>0</v>
      </c>
    </row>
    <row r="10187" spans="1:6">
      <c r="A10187" t="s">
        <v>4</v>
      </c>
      <c r="B10187" s="4" t="s">
        <v>5</v>
      </c>
      <c r="C10187" s="4" t="s">
        <v>10</v>
      </c>
      <c r="D10187" s="4" t="s">
        <v>72</v>
      </c>
      <c r="E10187" s="4" t="s">
        <v>13</v>
      </c>
      <c r="F10187" s="4" t="s">
        <v>13</v>
      </c>
    </row>
    <row r="10188" spans="1:6">
      <c r="A10188" t="n">
        <v>82571</v>
      </c>
      <c r="B10188" s="52" t="n">
        <v>26</v>
      </c>
      <c r="C10188" s="7" t="n">
        <v>5702</v>
      </c>
      <c r="D10188" s="7" t="s">
        <v>707</v>
      </c>
      <c r="E10188" s="7" t="n">
        <v>2</v>
      </c>
      <c r="F10188" s="7" t="n">
        <v>0</v>
      </c>
    </row>
    <row r="10189" spans="1:6">
      <c r="A10189" t="s">
        <v>4</v>
      </c>
      <c r="B10189" s="4" t="s">
        <v>5</v>
      </c>
    </row>
    <row r="10190" spans="1:6">
      <c r="A10190" t="n">
        <v>82595</v>
      </c>
      <c r="B10190" s="53" t="n">
        <v>28</v>
      </c>
    </row>
    <row r="10191" spans="1:6">
      <c r="A10191" t="s">
        <v>4</v>
      </c>
      <c r="B10191" s="4" t="s">
        <v>5</v>
      </c>
      <c r="C10191" s="4" t="s">
        <v>13</v>
      </c>
      <c r="D10191" s="4" t="s">
        <v>10</v>
      </c>
      <c r="E10191" s="4" t="s">
        <v>6</v>
      </c>
    </row>
    <row r="10192" spans="1:6">
      <c r="A10192" t="n">
        <v>82596</v>
      </c>
      <c r="B10192" s="40" t="n">
        <v>51</v>
      </c>
      <c r="C10192" s="7" t="n">
        <v>4</v>
      </c>
      <c r="D10192" s="7" t="n">
        <v>5714</v>
      </c>
      <c r="E10192" s="7" t="s">
        <v>12</v>
      </c>
    </row>
    <row r="10193" spans="1:6">
      <c r="A10193" t="s">
        <v>4</v>
      </c>
      <c r="B10193" s="4" t="s">
        <v>5</v>
      </c>
      <c r="C10193" s="4" t="s">
        <v>10</v>
      </c>
    </row>
    <row r="10194" spans="1:6">
      <c r="A10194" t="n">
        <v>82601</v>
      </c>
      <c r="B10194" s="35" t="n">
        <v>16</v>
      </c>
      <c r="C10194" s="7" t="n">
        <v>0</v>
      </c>
    </row>
    <row r="10195" spans="1:6">
      <c r="A10195" t="s">
        <v>4</v>
      </c>
      <c r="B10195" s="4" t="s">
        <v>5</v>
      </c>
      <c r="C10195" s="4" t="s">
        <v>10</v>
      </c>
      <c r="D10195" s="4" t="s">
        <v>72</v>
      </c>
      <c r="E10195" s="4" t="s">
        <v>13</v>
      </c>
      <c r="F10195" s="4" t="s">
        <v>13</v>
      </c>
    </row>
    <row r="10196" spans="1:6">
      <c r="A10196" t="n">
        <v>82604</v>
      </c>
      <c r="B10196" s="52" t="n">
        <v>26</v>
      </c>
      <c r="C10196" s="7" t="n">
        <v>5714</v>
      </c>
      <c r="D10196" s="7" t="s">
        <v>708</v>
      </c>
      <c r="E10196" s="7" t="n">
        <v>2</v>
      </c>
      <c r="F10196" s="7" t="n">
        <v>0</v>
      </c>
    </row>
    <row r="10197" spans="1:6">
      <c r="A10197" t="s">
        <v>4</v>
      </c>
      <c r="B10197" s="4" t="s">
        <v>5</v>
      </c>
    </row>
    <row r="10198" spans="1:6">
      <c r="A10198" t="n">
        <v>82703</v>
      </c>
      <c r="B10198" s="53" t="n">
        <v>28</v>
      </c>
    </row>
    <row r="10199" spans="1:6">
      <c r="A10199" t="s">
        <v>4</v>
      </c>
      <c r="B10199" s="4" t="s">
        <v>5</v>
      </c>
      <c r="C10199" s="4" t="s">
        <v>13</v>
      </c>
      <c r="D10199" s="4" t="s">
        <v>10</v>
      </c>
      <c r="E10199" s="4" t="s">
        <v>6</v>
      </c>
    </row>
    <row r="10200" spans="1:6">
      <c r="A10200" t="n">
        <v>82704</v>
      </c>
      <c r="B10200" s="40" t="n">
        <v>51</v>
      </c>
      <c r="C10200" s="7" t="n">
        <v>4</v>
      </c>
      <c r="D10200" s="7" t="n">
        <v>5702</v>
      </c>
      <c r="E10200" s="7" t="s">
        <v>158</v>
      </c>
    </row>
    <row r="10201" spans="1:6">
      <c r="A10201" t="s">
        <v>4</v>
      </c>
      <c r="B10201" s="4" t="s">
        <v>5</v>
      </c>
      <c r="C10201" s="4" t="s">
        <v>10</v>
      </c>
    </row>
    <row r="10202" spans="1:6">
      <c r="A10202" t="n">
        <v>82717</v>
      </c>
      <c r="B10202" s="35" t="n">
        <v>16</v>
      </c>
      <c r="C10202" s="7" t="n">
        <v>0</v>
      </c>
    </row>
    <row r="10203" spans="1:6">
      <c r="A10203" t="s">
        <v>4</v>
      </c>
      <c r="B10203" s="4" t="s">
        <v>5</v>
      </c>
      <c r="C10203" s="4" t="s">
        <v>10</v>
      </c>
      <c r="D10203" s="4" t="s">
        <v>72</v>
      </c>
      <c r="E10203" s="4" t="s">
        <v>13</v>
      </c>
      <c r="F10203" s="4" t="s">
        <v>13</v>
      </c>
    </row>
    <row r="10204" spans="1:6">
      <c r="A10204" t="n">
        <v>82720</v>
      </c>
      <c r="B10204" s="52" t="n">
        <v>26</v>
      </c>
      <c r="C10204" s="7" t="n">
        <v>5702</v>
      </c>
      <c r="D10204" s="7" t="s">
        <v>709</v>
      </c>
      <c r="E10204" s="7" t="n">
        <v>2</v>
      </c>
      <c r="F10204" s="7" t="n">
        <v>0</v>
      </c>
    </row>
    <row r="10205" spans="1:6">
      <c r="A10205" t="s">
        <v>4</v>
      </c>
      <c r="B10205" s="4" t="s">
        <v>5</v>
      </c>
    </row>
    <row r="10206" spans="1:6">
      <c r="A10206" t="n">
        <v>82752</v>
      </c>
      <c r="B10206" s="53" t="n">
        <v>28</v>
      </c>
    </row>
    <row r="10207" spans="1:6">
      <c r="A10207" t="s">
        <v>4</v>
      </c>
      <c r="B10207" s="4" t="s">
        <v>5</v>
      </c>
      <c r="C10207" s="4" t="s">
        <v>13</v>
      </c>
      <c r="D10207" s="36" t="s">
        <v>81</v>
      </c>
      <c r="E10207" s="4" t="s">
        <v>5</v>
      </c>
      <c r="F10207" s="4" t="s">
        <v>13</v>
      </c>
      <c r="G10207" s="4" t="s">
        <v>10</v>
      </c>
      <c r="H10207" s="36" t="s">
        <v>82</v>
      </c>
      <c r="I10207" s="4" t="s">
        <v>13</v>
      </c>
      <c r="J10207" s="4" t="s">
        <v>20</v>
      </c>
    </row>
    <row r="10208" spans="1:6">
      <c r="A10208" t="n">
        <v>82753</v>
      </c>
      <c r="B10208" s="10" t="n">
        <v>5</v>
      </c>
      <c r="C10208" s="7" t="n">
        <v>28</v>
      </c>
      <c r="D10208" s="36" t="s">
        <v>3</v>
      </c>
      <c r="E10208" s="37" t="n">
        <v>64</v>
      </c>
      <c r="F10208" s="7" t="n">
        <v>5</v>
      </c>
      <c r="G10208" s="7" t="n">
        <v>4</v>
      </c>
      <c r="H10208" s="36" t="s">
        <v>3</v>
      </c>
      <c r="I10208" s="7" t="n">
        <v>1</v>
      </c>
      <c r="J10208" s="11" t="n">
        <f t="normal" ca="1">A10228</f>
        <v>0</v>
      </c>
    </row>
    <row r="10209" spans="1:10">
      <c r="A10209" t="s">
        <v>4</v>
      </c>
      <c r="B10209" s="4" t="s">
        <v>5</v>
      </c>
      <c r="C10209" s="4" t="s">
        <v>13</v>
      </c>
      <c r="D10209" s="4" t="s">
        <v>10</v>
      </c>
      <c r="E10209" s="4" t="s">
        <v>6</v>
      </c>
    </row>
    <row r="10210" spans="1:10">
      <c r="A10210" t="n">
        <v>82764</v>
      </c>
      <c r="B10210" s="40" t="n">
        <v>51</v>
      </c>
      <c r="C10210" s="7" t="n">
        <v>4</v>
      </c>
      <c r="D10210" s="7" t="n">
        <v>4</v>
      </c>
      <c r="E10210" s="7" t="s">
        <v>710</v>
      </c>
    </row>
    <row r="10211" spans="1:10">
      <c r="A10211" t="s">
        <v>4</v>
      </c>
      <c r="B10211" s="4" t="s">
        <v>5</v>
      </c>
      <c r="C10211" s="4" t="s">
        <v>10</v>
      </c>
    </row>
    <row r="10212" spans="1:10">
      <c r="A10212" t="n">
        <v>82778</v>
      </c>
      <c r="B10212" s="35" t="n">
        <v>16</v>
      </c>
      <c r="C10212" s="7" t="n">
        <v>0</v>
      </c>
    </row>
    <row r="10213" spans="1:10">
      <c r="A10213" t="s">
        <v>4</v>
      </c>
      <c r="B10213" s="4" t="s">
        <v>5</v>
      </c>
      <c r="C10213" s="4" t="s">
        <v>10</v>
      </c>
      <c r="D10213" s="4" t="s">
        <v>72</v>
      </c>
      <c r="E10213" s="4" t="s">
        <v>13</v>
      </c>
      <c r="F10213" s="4" t="s">
        <v>13</v>
      </c>
    </row>
    <row r="10214" spans="1:10">
      <c r="A10214" t="n">
        <v>82781</v>
      </c>
      <c r="B10214" s="52" t="n">
        <v>26</v>
      </c>
      <c r="C10214" s="7" t="n">
        <v>4</v>
      </c>
      <c r="D10214" s="7" t="s">
        <v>711</v>
      </c>
      <c r="E10214" s="7" t="n">
        <v>2</v>
      </c>
      <c r="F10214" s="7" t="n">
        <v>0</v>
      </c>
    </row>
    <row r="10215" spans="1:10">
      <c r="A10215" t="s">
        <v>4</v>
      </c>
      <c r="B10215" s="4" t="s">
        <v>5</v>
      </c>
    </row>
    <row r="10216" spans="1:10">
      <c r="A10216" t="n">
        <v>82864</v>
      </c>
      <c r="B10216" s="53" t="n">
        <v>28</v>
      </c>
    </row>
    <row r="10217" spans="1:10">
      <c r="A10217" t="s">
        <v>4</v>
      </c>
      <c r="B10217" s="4" t="s">
        <v>5</v>
      </c>
      <c r="C10217" s="4" t="s">
        <v>10</v>
      </c>
      <c r="D10217" s="4" t="s">
        <v>10</v>
      </c>
      <c r="E10217" s="4" t="s">
        <v>10</v>
      </c>
    </row>
    <row r="10218" spans="1:10">
      <c r="A10218" t="n">
        <v>82865</v>
      </c>
      <c r="B10218" s="57" t="n">
        <v>61</v>
      </c>
      <c r="C10218" s="7" t="n">
        <v>5714</v>
      </c>
      <c r="D10218" s="7" t="n">
        <v>61456</v>
      </c>
      <c r="E10218" s="7" t="n">
        <v>1000</v>
      </c>
    </row>
    <row r="10219" spans="1:10">
      <c r="A10219" t="s">
        <v>4</v>
      </c>
      <c r="B10219" s="4" t="s">
        <v>5</v>
      </c>
      <c r="C10219" s="4" t="s">
        <v>13</v>
      </c>
      <c r="D10219" s="4" t="s">
        <v>10</v>
      </c>
      <c r="E10219" s="4" t="s">
        <v>6</v>
      </c>
    </row>
    <row r="10220" spans="1:10">
      <c r="A10220" t="n">
        <v>82872</v>
      </c>
      <c r="B10220" s="40" t="n">
        <v>51</v>
      </c>
      <c r="C10220" s="7" t="n">
        <v>4</v>
      </c>
      <c r="D10220" s="7" t="n">
        <v>5714</v>
      </c>
      <c r="E10220" s="7" t="s">
        <v>12</v>
      </c>
    </row>
    <row r="10221" spans="1:10">
      <c r="A10221" t="s">
        <v>4</v>
      </c>
      <c r="B10221" s="4" t="s">
        <v>5</v>
      </c>
      <c r="C10221" s="4" t="s">
        <v>10</v>
      </c>
    </row>
    <row r="10222" spans="1:10">
      <c r="A10222" t="n">
        <v>82877</v>
      </c>
      <c r="B10222" s="35" t="n">
        <v>16</v>
      </c>
      <c r="C10222" s="7" t="n">
        <v>0</v>
      </c>
    </row>
    <row r="10223" spans="1:10">
      <c r="A10223" t="s">
        <v>4</v>
      </c>
      <c r="B10223" s="4" t="s">
        <v>5</v>
      </c>
      <c r="C10223" s="4" t="s">
        <v>10</v>
      </c>
      <c r="D10223" s="4" t="s">
        <v>72</v>
      </c>
      <c r="E10223" s="4" t="s">
        <v>13</v>
      </c>
      <c r="F10223" s="4" t="s">
        <v>13</v>
      </c>
    </row>
    <row r="10224" spans="1:10">
      <c r="A10224" t="n">
        <v>82880</v>
      </c>
      <c r="B10224" s="52" t="n">
        <v>26</v>
      </c>
      <c r="C10224" s="7" t="n">
        <v>5714</v>
      </c>
      <c r="D10224" s="7" t="s">
        <v>712</v>
      </c>
      <c r="E10224" s="7" t="n">
        <v>2</v>
      </c>
      <c r="F10224" s="7" t="n">
        <v>0</v>
      </c>
    </row>
    <row r="10225" spans="1:6">
      <c r="A10225" t="s">
        <v>4</v>
      </c>
      <c r="B10225" s="4" t="s">
        <v>5</v>
      </c>
    </row>
    <row r="10226" spans="1:6">
      <c r="A10226" t="n">
        <v>82928</v>
      </c>
      <c r="B10226" s="53" t="n">
        <v>28</v>
      </c>
    </row>
    <row r="10227" spans="1:6">
      <c r="A10227" t="s">
        <v>4</v>
      </c>
      <c r="B10227" s="4" t="s">
        <v>5</v>
      </c>
      <c r="C10227" s="4" t="s">
        <v>13</v>
      </c>
      <c r="D10227" s="4" t="s">
        <v>10</v>
      </c>
      <c r="E10227" s="4" t="s">
        <v>6</v>
      </c>
    </row>
    <row r="10228" spans="1:6">
      <c r="A10228" t="n">
        <v>82929</v>
      </c>
      <c r="B10228" s="40" t="n">
        <v>51</v>
      </c>
      <c r="C10228" s="7" t="n">
        <v>4</v>
      </c>
      <c r="D10228" s="7" t="n">
        <v>0</v>
      </c>
      <c r="E10228" s="7" t="s">
        <v>713</v>
      </c>
    </row>
    <row r="10229" spans="1:6">
      <c r="A10229" t="s">
        <v>4</v>
      </c>
      <c r="B10229" s="4" t="s">
        <v>5</v>
      </c>
      <c r="C10229" s="4" t="s">
        <v>10</v>
      </c>
    </row>
    <row r="10230" spans="1:6">
      <c r="A10230" t="n">
        <v>82943</v>
      </c>
      <c r="B10230" s="35" t="n">
        <v>16</v>
      </c>
      <c r="C10230" s="7" t="n">
        <v>0</v>
      </c>
    </row>
    <row r="10231" spans="1:6">
      <c r="A10231" t="s">
        <v>4</v>
      </c>
      <c r="B10231" s="4" t="s">
        <v>5</v>
      </c>
      <c r="C10231" s="4" t="s">
        <v>10</v>
      </c>
      <c r="D10231" s="4" t="s">
        <v>72</v>
      </c>
      <c r="E10231" s="4" t="s">
        <v>13</v>
      </c>
      <c r="F10231" s="4" t="s">
        <v>13</v>
      </c>
    </row>
    <row r="10232" spans="1:6">
      <c r="A10232" t="n">
        <v>82946</v>
      </c>
      <c r="B10232" s="52" t="n">
        <v>26</v>
      </c>
      <c r="C10232" s="7" t="n">
        <v>0</v>
      </c>
      <c r="D10232" s="7" t="s">
        <v>714</v>
      </c>
      <c r="E10232" s="7" t="n">
        <v>2</v>
      </c>
      <c r="F10232" s="7" t="n">
        <v>0</v>
      </c>
    </row>
    <row r="10233" spans="1:6">
      <c r="A10233" t="s">
        <v>4</v>
      </c>
      <c r="B10233" s="4" t="s">
        <v>5</v>
      </c>
    </row>
    <row r="10234" spans="1:6">
      <c r="A10234" t="n">
        <v>83037</v>
      </c>
      <c r="B10234" s="53" t="n">
        <v>28</v>
      </c>
    </row>
    <row r="10235" spans="1:6">
      <c r="A10235" t="s">
        <v>4</v>
      </c>
      <c r="B10235" s="4" t="s">
        <v>5</v>
      </c>
      <c r="C10235" s="4" t="s">
        <v>10</v>
      </c>
      <c r="D10235" s="4" t="s">
        <v>13</v>
      </c>
      <c r="E10235" s="4" t="s">
        <v>22</v>
      </c>
      <c r="F10235" s="4" t="s">
        <v>10</v>
      </c>
    </row>
    <row r="10236" spans="1:6">
      <c r="A10236" t="n">
        <v>83038</v>
      </c>
      <c r="B10236" s="58" t="n">
        <v>59</v>
      </c>
      <c r="C10236" s="7" t="n">
        <v>5702</v>
      </c>
      <c r="D10236" s="7" t="n">
        <v>255</v>
      </c>
      <c r="E10236" s="7" t="n">
        <v>0</v>
      </c>
      <c r="F10236" s="7" t="n">
        <v>0</v>
      </c>
    </row>
    <row r="10237" spans="1:6">
      <c r="A10237" t="s">
        <v>4</v>
      </c>
      <c r="B10237" s="4" t="s">
        <v>5</v>
      </c>
      <c r="C10237" s="4" t="s">
        <v>10</v>
      </c>
      <c r="D10237" s="4" t="s">
        <v>10</v>
      </c>
      <c r="E10237" s="4" t="s">
        <v>10</v>
      </c>
    </row>
    <row r="10238" spans="1:6">
      <c r="A10238" t="n">
        <v>83048</v>
      </c>
      <c r="B10238" s="57" t="n">
        <v>61</v>
      </c>
      <c r="C10238" s="7" t="n">
        <v>5714</v>
      </c>
      <c r="D10238" s="7" t="n">
        <v>65533</v>
      </c>
      <c r="E10238" s="7" t="n">
        <v>1000</v>
      </c>
    </row>
    <row r="10239" spans="1:6">
      <c r="A10239" t="s">
        <v>4</v>
      </c>
      <c r="B10239" s="4" t="s">
        <v>5</v>
      </c>
      <c r="C10239" s="4" t="s">
        <v>10</v>
      </c>
    </row>
    <row r="10240" spans="1:6">
      <c r="A10240" t="n">
        <v>83055</v>
      </c>
      <c r="B10240" s="12" t="n">
        <v>12</v>
      </c>
      <c r="C10240" s="7" t="n">
        <v>9</v>
      </c>
    </row>
    <row r="10241" spans="1:6">
      <c r="A10241" t="s">
        <v>4</v>
      </c>
      <c r="B10241" s="4" t="s">
        <v>5</v>
      </c>
      <c r="C10241" s="4" t="s">
        <v>10</v>
      </c>
    </row>
    <row r="10242" spans="1:6">
      <c r="A10242" t="n">
        <v>83058</v>
      </c>
      <c r="B10242" s="12" t="n">
        <v>12</v>
      </c>
      <c r="C10242" s="7" t="n">
        <v>2</v>
      </c>
    </row>
    <row r="10243" spans="1:6">
      <c r="A10243" t="s">
        <v>4</v>
      </c>
      <c r="B10243" s="4" t="s">
        <v>5</v>
      </c>
    </row>
    <row r="10244" spans="1:6">
      <c r="A10244" t="n">
        <v>83061</v>
      </c>
      <c r="B10244" s="5" t="n">
        <v>1</v>
      </c>
    </row>
    <row r="10245" spans="1:6" s="3" customFormat="1" customHeight="0">
      <c r="A10245" s="3" t="s">
        <v>2</v>
      </c>
      <c r="B10245" s="3" t="s">
        <v>715</v>
      </c>
    </row>
    <row r="10246" spans="1:6">
      <c r="A10246" t="s">
        <v>4</v>
      </c>
      <c r="B10246" s="4" t="s">
        <v>5</v>
      </c>
      <c r="C10246" s="4" t="s">
        <v>13</v>
      </c>
      <c r="D10246" s="4" t="s">
        <v>10</v>
      </c>
      <c r="E10246" s="4" t="s">
        <v>13</v>
      </c>
      <c r="F10246" s="4" t="s">
        <v>13</v>
      </c>
      <c r="G10246" s="4" t="s">
        <v>13</v>
      </c>
      <c r="H10246" s="4" t="s">
        <v>10</v>
      </c>
      <c r="I10246" s="4" t="s">
        <v>20</v>
      </c>
      <c r="J10246" s="4" t="s">
        <v>10</v>
      </c>
      <c r="K10246" s="4" t="s">
        <v>20</v>
      </c>
      <c r="L10246" s="4" t="s">
        <v>20</v>
      </c>
    </row>
    <row r="10247" spans="1:6">
      <c r="A10247" t="n">
        <v>83064</v>
      </c>
      <c r="B10247" s="47" t="n">
        <v>6</v>
      </c>
      <c r="C10247" s="7" t="n">
        <v>33</v>
      </c>
      <c r="D10247" s="7" t="n">
        <v>65534</v>
      </c>
      <c r="E10247" s="7" t="n">
        <v>9</v>
      </c>
      <c r="F10247" s="7" t="n">
        <v>1</v>
      </c>
      <c r="G10247" s="7" t="n">
        <v>2</v>
      </c>
      <c r="H10247" s="7" t="n">
        <v>12</v>
      </c>
      <c r="I10247" s="11" t="n">
        <f t="normal" ca="1">A10249</f>
        <v>0</v>
      </c>
      <c r="J10247" s="7" t="n">
        <v>222</v>
      </c>
      <c r="K10247" s="11" t="n">
        <f t="normal" ca="1">A10253</f>
        <v>0</v>
      </c>
      <c r="L10247" s="11" t="n">
        <f t="normal" ca="1">A10263</f>
        <v>0</v>
      </c>
    </row>
    <row r="10248" spans="1:6">
      <c r="A10248" t="s">
        <v>4</v>
      </c>
      <c r="B10248" s="4" t="s">
        <v>5</v>
      </c>
      <c r="C10248" s="4" t="s">
        <v>10</v>
      </c>
      <c r="D10248" s="4" t="s">
        <v>22</v>
      </c>
      <c r="E10248" s="4" t="s">
        <v>22</v>
      </c>
      <c r="F10248" s="4" t="s">
        <v>22</v>
      </c>
      <c r="G10248" s="4" t="s">
        <v>22</v>
      </c>
    </row>
    <row r="10249" spans="1:6">
      <c r="A10249" t="n">
        <v>83087</v>
      </c>
      <c r="B10249" s="24" t="n">
        <v>46</v>
      </c>
      <c r="C10249" s="7" t="n">
        <v>65534</v>
      </c>
      <c r="D10249" s="7" t="n">
        <v>23.2600002288818</v>
      </c>
      <c r="E10249" s="7" t="n">
        <v>0</v>
      </c>
      <c r="F10249" s="7" t="n">
        <v>13</v>
      </c>
      <c r="G10249" s="7" t="n">
        <v>337.799987792969</v>
      </c>
    </row>
    <row r="10250" spans="1:6">
      <c r="A10250" t="s">
        <v>4</v>
      </c>
      <c r="B10250" s="4" t="s">
        <v>5</v>
      </c>
      <c r="C10250" s="4" t="s">
        <v>20</v>
      </c>
    </row>
    <row r="10251" spans="1:6">
      <c r="A10251" t="n">
        <v>83106</v>
      </c>
      <c r="B10251" s="17" t="n">
        <v>3</v>
      </c>
      <c r="C10251" s="11" t="n">
        <f t="normal" ca="1">A10263</f>
        <v>0</v>
      </c>
    </row>
    <row r="10252" spans="1:6">
      <c r="A10252" t="s">
        <v>4</v>
      </c>
      <c r="B10252" s="4" t="s">
        <v>5</v>
      </c>
      <c r="C10252" s="4" t="s">
        <v>13</v>
      </c>
      <c r="D10252" s="4" t="s">
        <v>10</v>
      </c>
      <c r="E10252" s="4" t="s">
        <v>13</v>
      </c>
      <c r="F10252" s="4" t="s">
        <v>10</v>
      </c>
      <c r="G10252" s="4" t="s">
        <v>13</v>
      </c>
      <c r="H10252" s="4" t="s">
        <v>10</v>
      </c>
      <c r="I10252" s="4" t="s">
        <v>13</v>
      </c>
      <c r="J10252" s="4" t="s">
        <v>13</v>
      </c>
      <c r="K10252" s="4" t="s">
        <v>13</v>
      </c>
      <c r="L10252" s="4" t="s">
        <v>13</v>
      </c>
      <c r="M10252" s="4" t="s">
        <v>20</v>
      </c>
    </row>
    <row r="10253" spans="1:6">
      <c r="A10253" t="n">
        <v>83111</v>
      </c>
      <c r="B10253" s="10" t="n">
        <v>5</v>
      </c>
      <c r="C10253" s="7" t="n">
        <v>30</v>
      </c>
      <c r="D10253" s="7" t="n">
        <v>9478</v>
      </c>
      <c r="E10253" s="7" t="n">
        <v>30</v>
      </c>
      <c r="F10253" s="7" t="n">
        <v>9715</v>
      </c>
      <c r="G10253" s="7" t="n">
        <v>30</v>
      </c>
      <c r="H10253" s="7" t="n">
        <v>9478</v>
      </c>
      <c r="I10253" s="7" t="n">
        <v>8</v>
      </c>
      <c r="J10253" s="7" t="n">
        <v>9</v>
      </c>
      <c r="K10253" s="7" t="n">
        <v>11</v>
      </c>
      <c r="L10253" s="7" t="n">
        <v>1</v>
      </c>
      <c r="M10253" s="11" t="n">
        <f t="normal" ca="1">A10259</f>
        <v>0</v>
      </c>
    </row>
    <row r="10254" spans="1:6">
      <c r="A10254" t="s">
        <v>4</v>
      </c>
      <c r="B10254" s="4" t="s">
        <v>5</v>
      </c>
      <c r="C10254" s="4" t="s">
        <v>10</v>
      </c>
      <c r="D10254" s="4" t="s">
        <v>22</v>
      </c>
      <c r="E10254" s="4" t="s">
        <v>22</v>
      </c>
      <c r="F10254" s="4" t="s">
        <v>22</v>
      </c>
      <c r="G10254" s="4" t="s">
        <v>22</v>
      </c>
    </row>
    <row r="10255" spans="1:6">
      <c r="A10255" t="n">
        <v>83129</v>
      </c>
      <c r="B10255" s="24" t="n">
        <v>46</v>
      </c>
      <c r="C10255" s="7" t="n">
        <v>65534</v>
      </c>
      <c r="D10255" s="7" t="n">
        <v>-10.4499998092651</v>
      </c>
      <c r="E10255" s="7" t="n">
        <v>0</v>
      </c>
      <c r="F10255" s="7" t="n">
        <v>1.12000000476837</v>
      </c>
      <c r="G10255" s="7" t="n">
        <v>172</v>
      </c>
    </row>
    <row r="10256" spans="1:6">
      <c r="A10256" t="s">
        <v>4</v>
      </c>
      <c r="B10256" s="4" t="s">
        <v>5</v>
      </c>
      <c r="C10256" s="4" t="s">
        <v>20</v>
      </c>
    </row>
    <row r="10257" spans="1:13">
      <c r="A10257" t="n">
        <v>83148</v>
      </c>
      <c r="B10257" s="17" t="n">
        <v>3</v>
      </c>
      <c r="C10257" s="11" t="n">
        <f t="normal" ca="1">A10261</f>
        <v>0</v>
      </c>
    </row>
    <row r="10258" spans="1:13">
      <c r="A10258" t="s">
        <v>4</v>
      </c>
      <c r="B10258" s="4" t="s">
        <v>5</v>
      </c>
      <c r="C10258" s="4" t="s">
        <v>10</v>
      </c>
      <c r="D10258" s="4" t="s">
        <v>9</v>
      </c>
    </row>
    <row r="10259" spans="1:13">
      <c r="A10259" t="n">
        <v>83153</v>
      </c>
      <c r="B10259" s="41" t="n">
        <v>43</v>
      </c>
      <c r="C10259" s="7" t="n">
        <v>65534</v>
      </c>
      <c r="D10259" s="7" t="n">
        <v>1</v>
      </c>
    </row>
    <row r="10260" spans="1:13">
      <c r="A10260" t="s">
        <v>4</v>
      </c>
      <c r="B10260" s="4" t="s">
        <v>5</v>
      </c>
      <c r="C10260" s="4" t="s">
        <v>20</v>
      </c>
    </row>
    <row r="10261" spans="1:13">
      <c r="A10261" t="n">
        <v>83160</v>
      </c>
      <c r="B10261" s="17" t="n">
        <v>3</v>
      </c>
      <c r="C10261" s="11" t="n">
        <f t="normal" ca="1">A10263</f>
        <v>0</v>
      </c>
    </row>
    <row r="10262" spans="1:13">
      <c r="A10262" t="s">
        <v>4</v>
      </c>
      <c r="B10262" s="4" t="s">
        <v>5</v>
      </c>
    </row>
    <row r="10263" spans="1:13">
      <c r="A10263" t="n">
        <v>83165</v>
      </c>
      <c r="B10263" s="5" t="n">
        <v>1</v>
      </c>
    </row>
    <row r="10264" spans="1:13" s="3" customFormat="1" customHeight="0">
      <c r="A10264" s="3" t="s">
        <v>2</v>
      </c>
      <c r="B10264" s="3" t="s">
        <v>716</v>
      </c>
    </row>
    <row r="10265" spans="1:13">
      <c r="A10265" t="s">
        <v>4</v>
      </c>
      <c r="B10265" s="4" t="s">
        <v>5</v>
      </c>
      <c r="C10265" s="4" t="s">
        <v>13</v>
      </c>
      <c r="D10265" s="4" t="s">
        <v>10</v>
      </c>
      <c r="E10265" s="4" t="s">
        <v>13</v>
      </c>
      <c r="F10265" s="4" t="s">
        <v>20</v>
      </c>
    </row>
    <row r="10266" spans="1:13">
      <c r="A10266" t="n">
        <v>83168</v>
      </c>
      <c r="B10266" s="10" t="n">
        <v>5</v>
      </c>
      <c r="C10266" s="7" t="n">
        <v>30</v>
      </c>
      <c r="D10266" s="7" t="n">
        <v>10225</v>
      </c>
      <c r="E10266" s="7" t="n">
        <v>1</v>
      </c>
      <c r="F10266" s="11" t="n">
        <f t="normal" ca="1">A10298</f>
        <v>0</v>
      </c>
    </row>
    <row r="10267" spans="1:13">
      <c r="A10267" t="s">
        <v>4</v>
      </c>
      <c r="B10267" s="4" t="s">
        <v>5</v>
      </c>
      <c r="C10267" s="4" t="s">
        <v>10</v>
      </c>
      <c r="D10267" s="4" t="s">
        <v>13</v>
      </c>
      <c r="E10267" s="4" t="s">
        <v>13</v>
      </c>
      <c r="F10267" s="4" t="s">
        <v>6</v>
      </c>
    </row>
    <row r="10268" spans="1:13">
      <c r="A10268" t="n">
        <v>83177</v>
      </c>
      <c r="B10268" s="22" t="n">
        <v>20</v>
      </c>
      <c r="C10268" s="7" t="n">
        <v>65534</v>
      </c>
      <c r="D10268" s="7" t="n">
        <v>3</v>
      </c>
      <c r="E10268" s="7" t="n">
        <v>10</v>
      </c>
      <c r="F10268" s="7" t="s">
        <v>201</v>
      </c>
    </row>
    <row r="10269" spans="1:13">
      <c r="A10269" t="s">
        <v>4</v>
      </c>
      <c r="B10269" s="4" t="s">
        <v>5</v>
      </c>
      <c r="C10269" s="4" t="s">
        <v>10</v>
      </c>
    </row>
    <row r="10270" spans="1:13">
      <c r="A10270" t="n">
        <v>83198</v>
      </c>
      <c r="B10270" s="35" t="n">
        <v>16</v>
      </c>
      <c r="C10270" s="7" t="n">
        <v>0</v>
      </c>
    </row>
    <row r="10271" spans="1:13">
      <c r="A10271" t="s">
        <v>4</v>
      </c>
      <c r="B10271" s="4" t="s">
        <v>5</v>
      </c>
      <c r="C10271" s="4" t="s">
        <v>13</v>
      </c>
      <c r="D10271" s="4" t="s">
        <v>10</v>
      </c>
    </row>
    <row r="10272" spans="1:13">
      <c r="A10272" t="n">
        <v>83201</v>
      </c>
      <c r="B10272" s="27" t="n">
        <v>22</v>
      </c>
      <c r="C10272" s="7" t="n">
        <v>10</v>
      </c>
      <c r="D10272" s="7" t="n">
        <v>0</v>
      </c>
    </row>
    <row r="10273" spans="1:6">
      <c r="A10273" t="s">
        <v>4</v>
      </c>
      <c r="B10273" s="4" t="s">
        <v>5</v>
      </c>
      <c r="C10273" s="4" t="s">
        <v>13</v>
      </c>
      <c r="D10273" s="4" t="s">
        <v>10</v>
      </c>
      <c r="E10273" s="4" t="s">
        <v>13</v>
      </c>
      <c r="F10273" s="4" t="s">
        <v>13</v>
      </c>
      <c r="G10273" s="4" t="s">
        <v>20</v>
      </c>
    </row>
    <row r="10274" spans="1:6">
      <c r="A10274" t="n">
        <v>83205</v>
      </c>
      <c r="B10274" s="10" t="n">
        <v>5</v>
      </c>
      <c r="C10274" s="7" t="n">
        <v>30</v>
      </c>
      <c r="D10274" s="7" t="n">
        <v>10</v>
      </c>
      <c r="E10274" s="7" t="n">
        <v>8</v>
      </c>
      <c r="F10274" s="7" t="n">
        <v>1</v>
      </c>
      <c r="G10274" s="11" t="n">
        <f t="normal" ca="1">A10288</f>
        <v>0</v>
      </c>
    </row>
    <row r="10275" spans="1:6">
      <c r="A10275" t="s">
        <v>4</v>
      </c>
      <c r="B10275" s="4" t="s">
        <v>5</v>
      </c>
      <c r="C10275" s="4" t="s">
        <v>13</v>
      </c>
      <c r="D10275" s="4" t="s">
        <v>10</v>
      </c>
      <c r="E10275" s="4" t="s">
        <v>6</v>
      </c>
    </row>
    <row r="10276" spans="1:6">
      <c r="A10276" t="n">
        <v>83215</v>
      </c>
      <c r="B10276" s="40" t="n">
        <v>51</v>
      </c>
      <c r="C10276" s="7" t="n">
        <v>4</v>
      </c>
      <c r="D10276" s="7" t="n">
        <v>65534</v>
      </c>
      <c r="E10276" s="7" t="s">
        <v>158</v>
      </c>
    </row>
    <row r="10277" spans="1:6">
      <c r="A10277" t="s">
        <v>4</v>
      </c>
      <c r="B10277" s="4" t="s">
        <v>5</v>
      </c>
      <c r="C10277" s="4" t="s">
        <v>10</v>
      </c>
    </row>
    <row r="10278" spans="1:6">
      <c r="A10278" t="n">
        <v>83228</v>
      </c>
      <c r="B10278" s="35" t="n">
        <v>16</v>
      </c>
      <c r="C10278" s="7" t="n">
        <v>0</v>
      </c>
    </row>
    <row r="10279" spans="1:6">
      <c r="A10279" t="s">
        <v>4</v>
      </c>
      <c r="B10279" s="4" t="s">
        <v>5</v>
      </c>
      <c r="C10279" s="4" t="s">
        <v>10</v>
      </c>
      <c r="D10279" s="4" t="s">
        <v>72</v>
      </c>
      <c r="E10279" s="4" t="s">
        <v>13</v>
      </c>
      <c r="F10279" s="4" t="s">
        <v>13</v>
      </c>
      <c r="G10279" s="4" t="s">
        <v>72</v>
      </c>
      <c r="H10279" s="4" t="s">
        <v>13</v>
      </c>
      <c r="I10279" s="4" t="s">
        <v>13</v>
      </c>
      <c r="J10279" s="4" t="s">
        <v>72</v>
      </c>
      <c r="K10279" s="4" t="s">
        <v>13</v>
      </c>
      <c r="L10279" s="4" t="s">
        <v>13</v>
      </c>
      <c r="M10279" s="4" t="s">
        <v>72</v>
      </c>
      <c r="N10279" s="4" t="s">
        <v>13</v>
      </c>
      <c r="O10279" s="4" t="s">
        <v>13</v>
      </c>
    </row>
    <row r="10280" spans="1:6">
      <c r="A10280" t="n">
        <v>83231</v>
      </c>
      <c r="B10280" s="52" t="n">
        <v>26</v>
      </c>
      <c r="C10280" s="7" t="n">
        <v>65534</v>
      </c>
      <c r="D10280" s="7" t="s">
        <v>717</v>
      </c>
      <c r="E10280" s="7" t="n">
        <v>2</v>
      </c>
      <c r="F10280" s="7" t="n">
        <v>3</v>
      </c>
      <c r="G10280" s="7" t="s">
        <v>718</v>
      </c>
      <c r="H10280" s="7" t="n">
        <v>2</v>
      </c>
      <c r="I10280" s="7" t="n">
        <v>3</v>
      </c>
      <c r="J10280" s="7" t="s">
        <v>719</v>
      </c>
      <c r="K10280" s="7" t="n">
        <v>2</v>
      </c>
      <c r="L10280" s="7" t="n">
        <v>3</v>
      </c>
      <c r="M10280" s="7" t="s">
        <v>720</v>
      </c>
      <c r="N10280" s="7" t="n">
        <v>2</v>
      </c>
      <c r="O10280" s="7" t="n">
        <v>0</v>
      </c>
    </row>
    <row r="10281" spans="1:6">
      <c r="A10281" t="s">
        <v>4</v>
      </c>
      <c r="B10281" s="4" t="s">
        <v>5</v>
      </c>
    </row>
    <row r="10282" spans="1:6">
      <c r="A10282" t="n">
        <v>83454</v>
      </c>
      <c r="B10282" s="53" t="n">
        <v>28</v>
      </c>
    </row>
    <row r="10283" spans="1:6">
      <c r="A10283" t="s">
        <v>4</v>
      </c>
      <c r="B10283" s="4" t="s">
        <v>5</v>
      </c>
      <c r="C10283" s="4" t="s">
        <v>10</v>
      </c>
    </row>
    <row r="10284" spans="1:6">
      <c r="A10284" t="n">
        <v>83455</v>
      </c>
      <c r="B10284" s="12" t="n">
        <v>12</v>
      </c>
      <c r="C10284" s="7" t="n">
        <v>10</v>
      </c>
    </row>
    <row r="10285" spans="1:6">
      <c r="A10285" t="s">
        <v>4</v>
      </c>
      <c r="B10285" s="4" t="s">
        <v>5</v>
      </c>
      <c r="C10285" s="4" t="s">
        <v>20</v>
      </c>
    </row>
    <row r="10286" spans="1:6">
      <c r="A10286" t="n">
        <v>83458</v>
      </c>
      <c r="B10286" s="17" t="n">
        <v>3</v>
      </c>
      <c r="C10286" s="11" t="n">
        <f t="normal" ca="1">A10296</f>
        <v>0</v>
      </c>
    </row>
    <row r="10287" spans="1:6">
      <c r="A10287" t="s">
        <v>4</v>
      </c>
      <c r="B10287" s="4" t="s">
        <v>5</v>
      </c>
      <c r="C10287" s="4" t="s">
        <v>13</v>
      </c>
      <c r="D10287" s="4" t="s">
        <v>10</v>
      </c>
      <c r="E10287" s="4" t="s">
        <v>6</v>
      </c>
    </row>
    <row r="10288" spans="1:6">
      <c r="A10288" t="n">
        <v>83463</v>
      </c>
      <c r="B10288" s="40" t="n">
        <v>51</v>
      </c>
      <c r="C10288" s="7" t="n">
        <v>4</v>
      </c>
      <c r="D10288" s="7" t="n">
        <v>65534</v>
      </c>
      <c r="E10288" s="7" t="s">
        <v>158</v>
      </c>
    </row>
    <row r="10289" spans="1:15">
      <c r="A10289" t="s">
        <v>4</v>
      </c>
      <c r="B10289" s="4" t="s">
        <v>5</v>
      </c>
      <c r="C10289" s="4" t="s">
        <v>10</v>
      </c>
    </row>
    <row r="10290" spans="1:15">
      <c r="A10290" t="n">
        <v>83476</v>
      </c>
      <c r="B10290" s="35" t="n">
        <v>16</v>
      </c>
      <c r="C10290" s="7" t="n">
        <v>0</v>
      </c>
    </row>
    <row r="10291" spans="1:15">
      <c r="A10291" t="s">
        <v>4</v>
      </c>
      <c r="B10291" s="4" t="s">
        <v>5</v>
      </c>
      <c r="C10291" s="4" t="s">
        <v>10</v>
      </c>
      <c r="D10291" s="4" t="s">
        <v>72</v>
      </c>
      <c r="E10291" s="4" t="s">
        <v>13</v>
      </c>
      <c r="F10291" s="4" t="s">
        <v>13</v>
      </c>
      <c r="G10291" s="4" t="s">
        <v>72</v>
      </c>
      <c r="H10291" s="4" t="s">
        <v>13</v>
      </c>
      <c r="I10291" s="4" t="s">
        <v>13</v>
      </c>
    </row>
    <row r="10292" spans="1:15">
      <c r="A10292" t="n">
        <v>83479</v>
      </c>
      <c r="B10292" s="52" t="n">
        <v>26</v>
      </c>
      <c r="C10292" s="7" t="n">
        <v>65534</v>
      </c>
      <c r="D10292" s="7" t="s">
        <v>721</v>
      </c>
      <c r="E10292" s="7" t="n">
        <v>2</v>
      </c>
      <c r="F10292" s="7" t="n">
        <v>3</v>
      </c>
      <c r="G10292" s="7" t="s">
        <v>722</v>
      </c>
      <c r="H10292" s="7" t="n">
        <v>2</v>
      </c>
      <c r="I10292" s="7" t="n">
        <v>0</v>
      </c>
    </row>
    <row r="10293" spans="1:15">
      <c r="A10293" t="s">
        <v>4</v>
      </c>
      <c r="B10293" s="4" t="s">
        <v>5</v>
      </c>
    </row>
    <row r="10294" spans="1:15">
      <c r="A10294" t="n">
        <v>83632</v>
      </c>
      <c r="B10294" s="53" t="n">
        <v>28</v>
      </c>
    </row>
    <row r="10295" spans="1:15">
      <c r="A10295" t="s">
        <v>4</v>
      </c>
      <c r="B10295" s="4" t="s">
        <v>5</v>
      </c>
      <c r="C10295" s="4" t="s">
        <v>20</v>
      </c>
    </row>
    <row r="10296" spans="1:15">
      <c r="A10296" t="n">
        <v>83633</v>
      </c>
      <c r="B10296" s="17" t="n">
        <v>3</v>
      </c>
      <c r="C10296" s="11" t="n">
        <f t="normal" ca="1">A10364</f>
        <v>0</v>
      </c>
    </row>
    <row r="10297" spans="1:15">
      <c r="A10297" t="s">
        <v>4</v>
      </c>
      <c r="B10297" s="4" t="s">
        <v>5</v>
      </c>
      <c r="C10297" s="4" t="s">
        <v>13</v>
      </c>
      <c r="D10297" s="4" t="s">
        <v>10</v>
      </c>
      <c r="E10297" s="4" t="s">
        <v>13</v>
      </c>
      <c r="F10297" s="4" t="s">
        <v>20</v>
      </c>
    </row>
    <row r="10298" spans="1:15">
      <c r="A10298" t="n">
        <v>83638</v>
      </c>
      <c r="B10298" s="10" t="n">
        <v>5</v>
      </c>
      <c r="C10298" s="7" t="n">
        <v>30</v>
      </c>
      <c r="D10298" s="7" t="n">
        <v>9712</v>
      </c>
      <c r="E10298" s="7" t="n">
        <v>1</v>
      </c>
      <c r="F10298" s="11" t="n">
        <f t="normal" ca="1">A10364</f>
        <v>0</v>
      </c>
    </row>
    <row r="10299" spans="1:15">
      <c r="A10299" t="s">
        <v>4</v>
      </c>
      <c r="B10299" s="4" t="s">
        <v>5</v>
      </c>
      <c r="C10299" s="4" t="s">
        <v>13</v>
      </c>
      <c r="D10299" s="4" t="s">
        <v>10</v>
      </c>
      <c r="E10299" s="4" t="s">
        <v>13</v>
      </c>
      <c r="F10299" s="4" t="s">
        <v>13</v>
      </c>
      <c r="G10299" s="4" t="s">
        <v>10</v>
      </c>
      <c r="H10299" s="4" t="s">
        <v>13</v>
      </c>
      <c r="I10299" s="4" t="s">
        <v>13</v>
      </c>
      <c r="J10299" s="4" t="s">
        <v>10</v>
      </c>
      <c r="K10299" s="4" t="s">
        <v>13</v>
      </c>
      <c r="L10299" s="4" t="s">
        <v>13</v>
      </c>
      <c r="M10299" s="4" t="s">
        <v>13</v>
      </c>
      <c r="N10299" s="4" t="s">
        <v>20</v>
      </c>
    </row>
    <row r="10300" spans="1:15">
      <c r="A10300" t="n">
        <v>83647</v>
      </c>
      <c r="B10300" s="10" t="n">
        <v>5</v>
      </c>
      <c r="C10300" s="7" t="n">
        <v>30</v>
      </c>
      <c r="D10300" s="7" t="n">
        <v>9553</v>
      </c>
      <c r="E10300" s="7" t="n">
        <v>8</v>
      </c>
      <c r="F10300" s="7" t="n">
        <v>30</v>
      </c>
      <c r="G10300" s="7" t="n">
        <v>9715</v>
      </c>
      <c r="H10300" s="7" t="n">
        <v>9</v>
      </c>
      <c r="I10300" s="7" t="n">
        <v>30</v>
      </c>
      <c r="J10300" s="7" t="n">
        <v>9478</v>
      </c>
      <c r="K10300" s="7" t="n">
        <v>8</v>
      </c>
      <c r="L10300" s="7" t="n">
        <v>9</v>
      </c>
      <c r="M10300" s="7" t="n">
        <v>1</v>
      </c>
      <c r="N10300" s="11" t="n">
        <f t="normal" ca="1">A10306</f>
        <v>0</v>
      </c>
    </row>
    <row r="10301" spans="1:15">
      <c r="A10301" t="s">
        <v>4</v>
      </c>
      <c r="B10301" s="4" t="s">
        <v>5</v>
      </c>
      <c r="C10301" s="4" t="s">
        <v>13</v>
      </c>
      <c r="D10301" s="4" t="s">
        <v>6</v>
      </c>
    </row>
    <row r="10302" spans="1:15">
      <c r="A10302" t="n">
        <v>83666</v>
      </c>
      <c r="B10302" s="8" t="n">
        <v>2</v>
      </c>
      <c r="C10302" s="7" t="n">
        <v>11</v>
      </c>
      <c r="D10302" s="7" t="s">
        <v>690</v>
      </c>
    </row>
    <row r="10303" spans="1:15">
      <c r="A10303" t="s">
        <v>4</v>
      </c>
      <c r="B10303" s="4" t="s">
        <v>5</v>
      </c>
      <c r="C10303" s="4" t="s">
        <v>20</v>
      </c>
    </row>
    <row r="10304" spans="1:15">
      <c r="A10304" t="n">
        <v>83687</v>
      </c>
      <c r="B10304" s="17" t="n">
        <v>3</v>
      </c>
      <c r="C10304" s="11" t="n">
        <f t="normal" ca="1">A10364</f>
        <v>0</v>
      </c>
    </row>
    <row r="10305" spans="1:14">
      <c r="A10305" t="s">
        <v>4</v>
      </c>
      <c r="B10305" s="4" t="s">
        <v>5</v>
      </c>
      <c r="C10305" s="4" t="s">
        <v>13</v>
      </c>
      <c r="D10305" s="4" t="s">
        <v>10</v>
      </c>
      <c r="E10305" s="4" t="s">
        <v>13</v>
      </c>
      <c r="F10305" s="4" t="s">
        <v>20</v>
      </c>
    </row>
    <row r="10306" spans="1:14">
      <c r="A10306" t="n">
        <v>83692</v>
      </c>
      <c r="B10306" s="10" t="n">
        <v>5</v>
      </c>
      <c r="C10306" s="7" t="n">
        <v>30</v>
      </c>
      <c r="D10306" s="7" t="n">
        <v>9715</v>
      </c>
      <c r="E10306" s="7" t="n">
        <v>1</v>
      </c>
      <c r="F10306" s="11" t="n">
        <f t="normal" ca="1">A10330</f>
        <v>0</v>
      </c>
    </row>
    <row r="10307" spans="1:14">
      <c r="A10307" t="s">
        <v>4</v>
      </c>
      <c r="B10307" s="4" t="s">
        <v>5</v>
      </c>
      <c r="C10307" s="4" t="s">
        <v>13</v>
      </c>
      <c r="D10307" s="4" t="s">
        <v>10</v>
      </c>
      <c r="E10307" s="4" t="s">
        <v>13</v>
      </c>
      <c r="F10307" s="4" t="s">
        <v>13</v>
      </c>
      <c r="G10307" s="4" t="s">
        <v>20</v>
      </c>
    </row>
    <row r="10308" spans="1:14">
      <c r="A10308" t="n">
        <v>83701</v>
      </c>
      <c r="B10308" s="10" t="n">
        <v>5</v>
      </c>
      <c r="C10308" s="7" t="n">
        <v>30</v>
      </c>
      <c r="D10308" s="7" t="n">
        <v>9</v>
      </c>
      <c r="E10308" s="7" t="n">
        <v>8</v>
      </c>
      <c r="F10308" s="7" t="n">
        <v>1</v>
      </c>
      <c r="G10308" s="11" t="n">
        <f t="normal" ca="1">A10314</f>
        <v>0</v>
      </c>
    </row>
    <row r="10309" spans="1:14">
      <c r="A10309" t="s">
        <v>4</v>
      </c>
      <c r="B10309" s="4" t="s">
        <v>5</v>
      </c>
      <c r="C10309" s="4" t="s">
        <v>13</v>
      </c>
      <c r="D10309" s="4" t="s">
        <v>6</v>
      </c>
    </row>
    <row r="10310" spans="1:14">
      <c r="A10310" t="n">
        <v>83711</v>
      </c>
      <c r="B10310" s="8" t="n">
        <v>2</v>
      </c>
      <c r="C10310" s="7" t="n">
        <v>11</v>
      </c>
      <c r="D10310" s="7" t="s">
        <v>691</v>
      </c>
    </row>
    <row r="10311" spans="1:14">
      <c r="A10311" t="s">
        <v>4</v>
      </c>
      <c r="B10311" s="4" t="s">
        <v>5</v>
      </c>
      <c r="C10311" s="4" t="s">
        <v>20</v>
      </c>
    </row>
    <row r="10312" spans="1:14">
      <c r="A10312" t="n">
        <v>83734</v>
      </c>
      <c r="B10312" s="17" t="n">
        <v>3</v>
      </c>
      <c r="C10312" s="11" t="n">
        <f t="normal" ca="1">A10328</f>
        <v>0</v>
      </c>
    </row>
    <row r="10313" spans="1:14">
      <c r="A10313" t="s">
        <v>4</v>
      </c>
      <c r="B10313" s="4" t="s">
        <v>5</v>
      </c>
      <c r="C10313" s="4" t="s">
        <v>10</v>
      </c>
      <c r="D10313" s="4" t="s">
        <v>13</v>
      </c>
      <c r="E10313" s="4" t="s">
        <v>13</v>
      </c>
      <c r="F10313" s="4" t="s">
        <v>6</v>
      </c>
    </row>
    <row r="10314" spans="1:14">
      <c r="A10314" t="n">
        <v>83739</v>
      </c>
      <c r="B10314" s="22" t="n">
        <v>20</v>
      </c>
      <c r="C10314" s="7" t="n">
        <v>65534</v>
      </c>
      <c r="D10314" s="7" t="n">
        <v>3</v>
      </c>
      <c r="E10314" s="7" t="n">
        <v>10</v>
      </c>
      <c r="F10314" s="7" t="s">
        <v>201</v>
      </c>
    </row>
    <row r="10315" spans="1:14">
      <c r="A10315" t="s">
        <v>4</v>
      </c>
      <c r="B10315" s="4" t="s">
        <v>5</v>
      </c>
      <c r="C10315" s="4" t="s">
        <v>10</v>
      </c>
    </row>
    <row r="10316" spans="1:14">
      <c r="A10316" t="n">
        <v>83760</v>
      </c>
      <c r="B10316" s="35" t="n">
        <v>16</v>
      </c>
      <c r="C10316" s="7" t="n">
        <v>0</v>
      </c>
    </row>
    <row r="10317" spans="1:14">
      <c r="A10317" t="s">
        <v>4</v>
      </c>
      <c r="B10317" s="4" t="s">
        <v>5</v>
      </c>
      <c r="C10317" s="4" t="s">
        <v>13</v>
      </c>
      <c r="D10317" s="4" t="s">
        <v>10</v>
      </c>
    </row>
    <row r="10318" spans="1:14">
      <c r="A10318" t="n">
        <v>83763</v>
      </c>
      <c r="B10318" s="27" t="n">
        <v>22</v>
      </c>
      <c r="C10318" s="7" t="n">
        <v>10</v>
      </c>
      <c r="D10318" s="7" t="n">
        <v>0</v>
      </c>
    </row>
    <row r="10319" spans="1:14">
      <c r="A10319" t="s">
        <v>4</v>
      </c>
      <c r="B10319" s="4" t="s">
        <v>5</v>
      </c>
      <c r="C10319" s="4" t="s">
        <v>13</v>
      </c>
      <c r="D10319" s="4" t="s">
        <v>10</v>
      </c>
      <c r="E10319" s="4" t="s">
        <v>6</v>
      </c>
    </row>
    <row r="10320" spans="1:14">
      <c r="A10320" t="n">
        <v>83767</v>
      </c>
      <c r="B10320" s="40" t="n">
        <v>51</v>
      </c>
      <c r="C10320" s="7" t="n">
        <v>4</v>
      </c>
      <c r="D10320" s="7" t="n">
        <v>65534</v>
      </c>
      <c r="E10320" s="7" t="s">
        <v>158</v>
      </c>
    </row>
    <row r="10321" spans="1:7">
      <c r="A10321" t="s">
        <v>4</v>
      </c>
      <c r="B10321" s="4" t="s">
        <v>5</v>
      </c>
      <c r="C10321" s="4" t="s">
        <v>10</v>
      </c>
    </row>
    <row r="10322" spans="1:7">
      <c r="A10322" t="n">
        <v>83780</v>
      </c>
      <c r="B10322" s="35" t="n">
        <v>16</v>
      </c>
      <c r="C10322" s="7" t="n">
        <v>0</v>
      </c>
    </row>
    <row r="10323" spans="1:7">
      <c r="A10323" t="s">
        <v>4</v>
      </c>
      <c r="B10323" s="4" t="s">
        <v>5</v>
      </c>
      <c r="C10323" s="4" t="s">
        <v>10</v>
      </c>
      <c r="D10323" s="4" t="s">
        <v>72</v>
      </c>
      <c r="E10323" s="4" t="s">
        <v>13</v>
      </c>
      <c r="F10323" s="4" t="s">
        <v>13</v>
      </c>
      <c r="G10323" s="4" t="s">
        <v>72</v>
      </c>
      <c r="H10323" s="4" t="s">
        <v>13</v>
      </c>
      <c r="I10323" s="4" t="s">
        <v>13</v>
      </c>
      <c r="J10323" s="4" t="s">
        <v>72</v>
      </c>
      <c r="K10323" s="4" t="s">
        <v>13</v>
      </c>
      <c r="L10323" s="4" t="s">
        <v>13</v>
      </c>
    </row>
    <row r="10324" spans="1:7">
      <c r="A10324" t="n">
        <v>83783</v>
      </c>
      <c r="B10324" s="52" t="n">
        <v>26</v>
      </c>
      <c r="C10324" s="7" t="n">
        <v>65534</v>
      </c>
      <c r="D10324" s="7" t="s">
        <v>723</v>
      </c>
      <c r="E10324" s="7" t="n">
        <v>2</v>
      </c>
      <c r="F10324" s="7" t="n">
        <v>3</v>
      </c>
      <c r="G10324" s="7" t="s">
        <v>724</v>
      </c>
      <c r="H10324" s="7" t="n">
        <v>2</v>
      </c>
      <c r="I10324" s="7" t="n">
        <v>3</v>
      </c>
      <c r="J10324" s="7" t="s">
        <v>725</v>
      </c>
      <c r="K10324" s="7" t="n">
        <v>2</v>
      </c>
      <c r="L10324" s="7" t="n">
        <v>0</v>
      </c>
    </row>
    <row r="10325" spans="1:7">
      <c r="A10325" t="s">
        <v>4</v>
      </c>
      <c r="B10325" s="4" t="s">
        <v>5</v>
      </c>
    </row>
    <row r="10326" spans="1:7">
      <c r="A10326" t="n">
        <v>84043</v>
      </c>
      <c r="B10326" s="53" t="n">
        <v>28</v>
      </c>
    </row>
    <row r="10327" spans="1:7">
      <c r="A10327" t="s">
        <v>4</v>
      </c>
      <c r="B10327" s="4" t="s">
        <v>5</v>
      </c>
      <c r="C10327" s="4" t="s">
        <v>20</v>
      </c>
    </row>
    <row r="10328" spans="1:7">
      <c r="A10328" t="n">
        <v>84044</v>
      </c>
      <c r="B10328" s="17" t="n">
        <v>3</v>
      </c>
      <c r="C10328" s="11" t="n">
        <f t="normal" ca="1">A10364</f>
        <v>0</v>
      </c>
    </row>
    <row r="10329" spans="1:7">
      <c r="A10329" t="s">
        <v>4</v>
      </c>
      <c r="B10329" s="4" t="s">
        <v>5</v>
      </c>
      <c r="C10329" s="4" t="s">
        <v>10</v>
      </c>
      <c r="D10329" s="4" t="s">
        <v>13</v>
      </c>
      <c r="E10329" s="4" t="s">
        <v>13</v>
      </c>
      <c r="F10329" s="4" t="s">
        <v>6</v>
      </c>
    </row>
    <row r="10330" spans="1:7">
      <c r="A10330" t="n">
        <v>84049</v>
      </c>
      <c r="B10330" s="22" t="n">
        <v>20</v>
      </c>
      <c r="C10330" s="7" t="n">
        <v>65534</v>
      </c>
      <c r="D10330" s="7" t="n">
        <v>3</v>
      </c>
      <c r="E10330" s="7" t="n">
        <v>10</v>
      </c>
      <c r="F10330" s="7" t="s">
        <v>201</v>
      </c>
    </row>
    <row r="10331" spans="1:7">
      <c r="A10331" t="s">
        <v>4</v>
      </c>
      <c r="B10331" s="4" t="s">
        <v>5</v>
      </c>
      <c r="C10331" s="4" t="s">
        <v>10</v>
      </c>
    </row>
    <row r="10332" spans="1:7">
      <c r="A10332" t="n">
        <v>84070</v>
      </c>
      <c r="B10332" s="35" t="n">
        <v>16</v>
      </c>
      <c r="C10332" s="7" t="n">
        <v>0</v>
      </c>
    </row>
    <row r="10333" spans="1:7">
      <c r="A10333" t="s">
        <v>4</v>
      </c>
      <c r="B10333" s="4" t="s">
        <v>5</v>
      </c>
      <c r="C10333" s="4" t="s">
        <v>13</v>
      </c>
      <c r="D10333" s="4" t="s">
        <v>9</v>
      </c>
    </row>
    <row r="10334" spans="1:7">
      <c r="A10334" t="n">
        <v>84073</v>
      </c>
      <c r="B10334" s="49" t="n">
        <v>74</v>
      </c>
      <c r="C10334" s="7" t="n">
        <v>48</v>
      </c>
      <c r="D10334" s="7" t="n">
        <v>1088</v>
      </c>
    </row>
    <row r="10335" spans="1:7">
      <c r="A10335" t="s">
        <v>4</v>
      </c>
      <c r="B10335" s="4" t="s">
        <v>5</v>
      </c>
      <c r="C10335" s="4" t="s">
        <v>13</v>
      </c>
      <c r="D10335" s="4" t="s">
        <v>10</v>
      </c>
    </row>
    <row r="10336" spans="1:7">
      <c r="A10336" t="n">
        <v>84079</v>
      </c>
      <c r="B10336" s="27" t="n">
        <v>22</v>
      </c>
      <c r="C10336" s="7" t="n">
        <v>10</v>
      </c>
      <c r="D10336" s="7" t="n">
        <v>0</v>
      </c>
    </row>
    <row r="10337" spans="1:12">
      <c r="A10337" t="s">
        <v>4</v>
      </c>
      <c r="B10337" s="4" t="s">
        <v>5</v>
      </c>
      <c r="C10337" s="4" t="s">
        <v>13</v>
      </c>
      <c r="D10337" s="4" t="s">
        <v>10</v>
      </c>
      <c r="E10337" s="4" t="s">
        <v>6</v>
      </c>
    </row>
    <row r="10338" spans="1:12">
      <c r="A10338" t="n">
        <v>84083</v>
      </c>
      <c r="B10338" s="40" t="n">
        <v>51</v>
      </c>
      <c r="C10338" s="7" t="n">
        <v>4</v>
      </c>
      <c r="D10338" s="7" t="n">
        <v>65534</v>
      </c>
      <c r="E10338" s="7" t="s">
        <v>158</v>
      </c>
    </row>
    <row r="10339" spans="1:12">
      <c r="A10339" t="s">
        <v>4</v>
      </c>
      <c r="B10339" s="4" t="s">
        <v>5</v>
      </c>
      <c r="C10339" s="4" t="s">
        <v>10</v>
      </c>
    </row>
    <row r="10340" spans="1:12">
      <c r="A10340" t="n">
        <v>84096</v>
      </c>
      <c r="B10340" s="35" t="n">
        <v>16</v>
      </c>
      <c r="C10340" s="7" t="n">
        <v>0</v>
      </c>
    </row>
    <row r="10341" spans="1:12">
      <c r="A10341" t="s">
        <v>4</v>
      </c>
      <c r="B10341" s="4" t="s">
        <v>5</v>
      </c>
      <c r="C10341" s="4" t="s">
        <v>10</v>
      </c>
      <c r="D10341" s="4" t="s">
        <v>72</v>
      </c>
      <c r="E10341" s="4" t="s">
        <v>13</v>
      </c>
      <c r="F10341" s="4" t="s">
        <v>13</v>
      </c>
      <c r="G10341" s="4" t="s">
        <v>72</v>
      </c>
      <c r="H10341" s="4" t="s">
        <v>13</v>
      </c>
      <c r="I10341" s="4" t="s">
        <v>13</v>
      </c>
    </row>
    <row r="10342" spans="1:12">
      <c r="A10342" t="n">
        <v>84099</v>
      </c>
      <c r="B10342" s="52" t="n">
        <v>26</v>
      </c>
      <c r="C10342" s="7" t="n">
        <v>65534</v>
      </c>
      <c r="D10342" s="7" t="s">
        <v>726</v>
      </c>
      <c r="E10342" s="7" t="n">
        <v>2</v>
      </c>
      <c r="F10342" s="7" t="n">
        <v>3</v>
      </c>
      <c r="G10342" s="7" t="s">
        <v>727</v>
      </c>
      <c r="H10342" s="7" t="n">
        <v>2</v>
      </c>
      <c r="I10342" s="7" t="n">
        <v>0</v>
      </c>
    </row>
    <row r="10343" spans="1:12">
      <c r="A10343" t="s">
        <v>4</v>
      </c>
      <c r="B10343" s="4" t="s">
        <v>5</v>
      </c>
    </row>
    <row r="10344" spans="1:12">
      <c r="A10344" t="n">
        <v>84218</v>
      </c>
      <c r="B10344" s="53" t="n">
        <v>28</v>
      </c>
    </row>
    <row r="10345" spans="1:12">
      <c r="A10345" t="s">
        <v>4</v>
      </c>
      <c r="B10345" s="4" t="s">
        <v>5</v>
      </c>
      <c r="C10345" s="4" t="s">
        <v>13</v>
      </c>
      <c r="D10345" s="4" t="s">
        <v>10</v>
      </c>
      <c r="E10345" s="4" t="s">
        <v>6</v>
      </c>
    </row>
    <row r="10346" spans="1:12">
      <c r="A10346" t="n">
        <v>84219</v>
      </c>
      <c r="B10346" s="40" t="n">
        <v>51</v>
      </c>
      <c r="C10346" s="7" t="n">
        <v>4</v>
      </c>
      <c r="D10346" s="7" t="n">
        <v>5714</v>
      </c>
      <c r="E10346" s="7" t="s">
        <v>12</v>
      </c>
    </row>
    <row r="10347" spans="1:12">
      <c r="A10347" t="s">
        <v>4</v>
      </c>
      <c r="B10347" s="4" t="s">
        <v>5</v>
      </c>
      <c r="C10347" s="4" t="s">
        <v>10</v>
      </c>
    </row>
    <row r="10348" spans="1:12">
      <c r="A10348" t="n">
        <v>84224</v>
      </c>
      <c r="B10348" s="35" t="n">
        <v>16</v>
      </c>
      <c r="C10348" s="7" t="n">
        <v>0</v>
      </c>
    </row>
    <row r="10349" spans="1:12">
      <c r="A10349" t="s">
        <v>4</v>
      </c>
      <c r="B10349" s="4" t="s">
        <v>5</v>
      </c>
      <c r="C10349" s="4" t="s">
        <v>10</v>
      </c>
      <c r="D10349" s="4" t="s">
        <v>72</v>
      </c>
      <c r="E10349" s="4" t="s">
        <v>13</v>
      </c>
      <c r="F10349" s="4" t="s">
        <v>13</v>
      </c>
    </row>
    <row r="10350" spans="1:12">
      <c r="A10350" t="n">
        <v>84227</v>
      </c>
      <c r="B10350" s="52" t="n">
        <v>26</v>
      </c>
      <c r="C10350" s="7" t="n">
        <v>5714</v>
      </c>
      <c r="D10350" s="7" t="s">
        <v>728</v>
      </c>
      <c r="E10350" s="7" t="n">
        <v>2</v>
      </c>
      <c r="F10350" s="7" t="n">
        <v>0</v>
      </c>
    </row>
    <row r="10351" spans="1:12">
      <c r="A10351" t="s">
        <v>4</v>
      </c>
      <c r="B10351" s="4" t="s">
        <v>5</v>
      </c>
    </row>
    <row r="10352" spans="1:12">
      <c r="A10352" t="n">
        <v>84344</v>
      </c>
      <c r="B10352" s="53" t="n">
        <v>28</v>
      </c>
    </row>
    <row r="10353" spans="1:9">
      <c r="A10353" t="s">
        <v>4</v>
      </c>
      <c r="B10353" s="4" t="s">
        <v>5</v>
      </c>
      <c r="C10353" s="4" t="s">
        <v>13</v>
      </c>
      <c r="D10353" s="36" t="s">
        <v>81</v>
      </c>
      <c r="E10353" s="4" t="s">
        <v>5</v>
      </c>
      <c r="F10353" s="4" t="s">
        <v>13</v>
      </c>
      <c r="G10353" s="4" t="s">
        <v>10</v>
      </c>
      <c r="H10353" s="36" t="s">
        <v>82</v>
      </c>
      <c r="I10353" s="4" t="s">
        <v>13</v>
      </c>
      <c r="J10353" s="4" t="s">
        <v>20</v>
      </c>
    </row>
    <row r="10354" spans="1:9">
      <c r="A10354" t="n">
        <v>84345</v>
      </c>
      <c r="B10354" s="10" t="n">
        <v>5</v>
      </c>
      <c r="C10354" s="7" t="n">
        <v>28</v>
      </c>
      <c r="D10354" s="36" t="s">
        <v>3</v>
      </c>
      <c r="E10354" s="37" t="n">
        <v>64</v>
      </c>
      <c r="F10354" s="7" t="n">
        <v>5</v>
      </c>
      <c r="G10354" s="7" t="n">
        <v>4</v>
      </c>
      <c r="H10354" s="36" t="s">
        <v>3</v>
      </c>
      <c r="I10354" s="7" t="n">
        <v>1</v>
      </c>
      <c r="J10354" s="11" t="n">
        <f t="normal" ca="1">A10364</f>
        <v>0</v>
      </c>
    </row>
    <row r="10355" spans="1:9">
      <c r="A10355" t="s">
        <v>4</v>
      </c>
      <c r="B10355" s="4" t="s">
        <v>5</v>
      </c>
      <c r="C10355" s="4" t="s">
        <v>13</v>
      </c>
      <c r="D10355" s="4" t="s">
        <v>10</v>
      </c>
      <c r="E10355" s="4" t="s">
        <v>6</v>
      </c>
    </row>
    <row r="10356" spans="1:9">
      <c r="A10356" t="n">
        <v>84356</v>
      </c>
      <c r="B10356" s="40" t="n">
        <v>51</v>
      </c>
      <c r="C10356" s="7" t="n">
        <v>4</v>
      </c>
      <c r="D10356" s="7" t="n">
        <v>4</v>
      </c>
      <c r="E10356" s="7" t="s">
        <v>729</v>
      </c>
    </row>
    <row r="10357" spans="1:9">
      <c r="A10357" t="s">
        <v>4</v>
      </c>
      <c r="B10357" s="4" t="s">
        <v>5</v>
      </c>
      <c r="C10357" s="4" t="s">
        <v>10</v>
      </c>
    </row>
    <row r="10358" spans="1:9">
      <c r="A10358" t="n">
        <v>84371</v>
      </c>
      <c r="B10358" s="35" t="n">
        <v>16</v>
      </c>
      <c r="C10358" s="7" t="n">
        <v>0</v>
      </c>
    </row>
    <row r="10359" spans="1:9">
      <c r="A10359" t="s">
        <v>4</v>
      </c>
      <c r="B10359" s="4" t="s">
        <v>5</v>
      </c>
      <c r="C10359" s="4" t="s">
        <v>10</v>
      </c>
      <c r="D10359" s="4" t="s">
        <v>72</v>
      </c>
      <c r="E10359" s="4" t="s">
        <v>13</v>
      </c>
      <c r="F10359" s="4" t="s">
        <v>13</v>
      </c>
    </row>
    <row r="10360" spans="1:9">
      <c r="A10360" t="n">
        <v>84374</v>
      </c>
      <c r="B10360" s="52" t="n">
        <v>26</v>
      </c>
      <c r="C10360" s="7" t="n">
        <v>4</v>
      </c>
      <c r="D10360" s="7" t="s">
        <v>730</v>
      </c>
      <c r="E10360" s="7" t="n">
        <v>2</v>
      </c>
      <c r="F10360" s="7" t="n">
        <v>0</v>
      </c>
    </row>
    <row r="10361" spans="1:9">
      <c r="A10361" t="s">
        <v>4</v>
      </c>
      <c r="B10361" s="4" t="s">
        <v>5</v>
      </c>
    </row>
    <row r="10362" spans="1:9">
      <c r="A10362" t="n">
        <v>84471</v>
      </c>
      <c r="B10362" s="53" t="n">
        <v>28</v>
      </c>
    </row>
    <row r="10363" spans="1:9">
      <c r="A10363" t="s">
        <v>4</v>
      </c>
      <c r="B10363" s="4" t="s">
        <v>5</v>
      </c>
      <c r="C10363" s="4" t="s">
        <v>13</v>
      </c>
    </row>
    <row r="10364" spans="1:9">
      <c r="A10364" t="n">
        <v>84472</v>
      </c>
      <c r="B10364" s="34" t="n">
        <v>23</v>
      </c>
      <c r="C10364" s="7" t="n">
        <v>10</v>
      </c>
    </row>
    <row r="10365" spans="1:9">
      <c r="A10365" t="s">
        <v>4</v>
      </c>
      <c r="B10365" s="4" t="s">
        <v>5</v>
      </c>
      <c r="C10365" s="4" t="s">
        <v>13</v>
      </c>
      <c r="D10365" s="4" t="s">
        <v>6</v>
      </c>
    </row>
    <row r="10366" spans="1:9">
      <c r="A10366" t="n">
        <v>84474</v>
      </c>
      <c r="B10366" s="8" t="n">
        <v>2</v>
      </c>
      <c r="C10366" s="7" t="n">
        <v>10</v>
      </c>
      <c r="D10366" s="7" t="s">
        <v>154</v>
      </c>
    </row>
    <row r="10367" spans="1:9">
      <c r="A10367" t="s">
        <v>4</v>
      </c>
      <c r="B10367" s="4" t="s">
        <v>5</v>
      </c>
      <c r="C10367" s="4" t="s">
        <v>13</v>
      </c>
    </row>
    <row r="10368" spans="1:9">
      <c r="A10368" t="n">
        <v>84497</v>
      </c>
      <c r="B10368" s="49" t="n">
        <v>74</v>
      </c>
      <c r="C10368" s="7" t="n">
        <v>46</v>
      </c>
    </row>
    <row r="10369" spans="1:10">
      <c r="A10369" t="s">
        <v>4</v>
      </c>
      <c r="B10369" s="4" t="s">
        <v>5</v>
      </c>
      <c r="C10369" s="4" t="s">
        <v>13</v>
      </c>
    </row>
    <row r="10370" spans="1:10">
      <c r="A10370" t="n">
        <v>84499</v>
      </c>
      <c r="B10370" s="49" t="n">
        <v>74</v>
      </c>
      <c r="C10370" s="7" t="n">
        <v>54</v>
      </c>
    </row>
    <row r="10371" spans="1:10">
      <c r="A10371" t="s">
        <v>4</v>
      </c>
      <c r="B10371" s="4" t="s">
        <v>5</v>
      </c>
    </row>
    <row r="10372" spans="1:10">
      <c r="A10372" t="n">
        <v>84501</v>
      </c>
      <c r="B10372" s="5" t="n">
        <v>1</v>
      </c>
    </row>
    <row r="10373" spans="1:10" s="3" customFormat="1" customHeight="0">
      <c r="A10373" s="3" t="s">
        <v>2</v>
      </c>
      <c r="B10373" s="3" t="s">
        <v>731</v>
      </c>
    </row>
    <row r="10374" spans="1:10">
      <c r="A10374" t="s">
        <v>4</v>
      </c>
      <c r="B10374" s="4" t="s">
        <v>5</v>
      </c>
      <c r="C10374" s="4" t="s">
        <v>13</v>
      </c>
      <c r="D10374" s="4" t="s">
        <v>10</v>
      </c>
      <c r="E10374" s="4" t="s">
        <v>13</v>
      </c>
      <c r="F10374" s="4" t="s">
        <v>13</v>
      </c>
      <c r="G10374" s="4" t="s">
        <v>13</v>
      </c>
      <c r="H10374" s="4" t="s">
        <v>10</v>
      </c>
      <c r="I10374" s="4" t="s">
        <v>20</v>
      </c>
      <c r="J10374" s="4" t="s">
        <v>10</v>
      </c>
      <c r="K10374" s="4" t="s">
        <v>20</v>
      </c>
      <c r="L10374" s="4" t="s">
        <v>20</v>
      </c>
    </row>
    <row r="10375" spans="1:10">
      <c r="A10375" t="n">
        <v>84504</v>
      </c>
      <c r="B10375" s="47" t="n">
        <v>6</v>
      </c>
      <c r="C10375" s="7" t="n">
        <v>33</v>
      </c>
      <c r="D10375" s="7" t="n">
        <v>65534</v>
      </c>
      <c r="E10375" s="7" t="n">
        <v>9</v>
      </c>
      <c r="F10375" s="7" t="n">
        <v>1</v>
      </c>
      <c r="G10375" s="7" t="n">
        <v>2</v>
      </c>
      <c r="H10375" s="7" t="n">
        <v>5</v>
      </c>
      <c r="I10375" s="11" t="n">
        <f t="normal" ca="1">A10377</f>
        <v>0</v>
      </c>
      <c r="J10375" s="7" t="n">
        <v>7</v>
      </c>
      <c r="K10375" s="11" t="n">
        <f t="normal" ca="1">A10381</f>
        <v>0</v>
      </c>
      <c r="L10375" s="11" t="n">
        <f t="normal" ca="1">A10385</f>
        <v>0</v>
      </c>
    </row>
    <row r="10376" spans="1:10">
      <c r="A10376" t="s">
        <v>4</v>
      </c>
      <c r="B10376" s="4" t="s">
        <v>5</v>
      </c>
      <c r="C10376" s="4" t="s">
        <v>10</v>
      </c>
      <c r="D10376" s="4" t="s">
        <v>22</v>
      </c>
      <c r="E10376" s="4" t="s">
        <v>22</v>
      </c>
      <c r="F10376" s="4" t="s">
        <v>22</v>
      </c>
      <c r="G10376" s="4" t="s">
        <v>22</v>
      </c>
    </row>
    <row r="10377" spans="1:10">
      <c r="A10377" t="n">
        <v>84527</v>
      </c>
      <c r="B10377" s="24" t="n">
        <v>46</v>
      </c>
      <c r="C10377" s="7" t="n">
        <v>65534</v>
      </c>
      <c r="D10377" s="7" t="n">
        <v>-0.259999990463257</v>
      </c>
      <c r="E10377" s="7" t="n">
        <v>2</v>
      </c>
      <c r="F10377" s="7" t="n">
        <v>-37.6599998474121</v>
      </c>
      <c r="G10377" s="7" t="n">
        <v>124.5</v>
      </c>
    </row>
    <row r="10378" spans="1:10">
      <c r="A10378" t="s">
        <v>4</v>
      </c>
      <c r="B10378" s="4" t="s">
        <v>5</v>
      </c>
      <c r="C10378" s="4" t="s">
        <v>20</v>
      </c>
    </row>
    <row r="10379" spans="1:10">
      <c r="A10379" t="n">
        <v>84546</v>
      </c>
      <c r="B10379" s="17" t="n">
        <v>3</v>
      </c>
      <c r="C10379" s="11" t="n">
        <f t="normal" ca="1">A10385</f>
        <v>0</v>
      </c>
    </row>
    <row r="10380" spans="1:10">
      <c r="A10380" t="s">
        <v>4</v>
      </c>
      <c r="B10380" s="4" t="s">
        <v>5</v>
      </c>
      <c r="C10380" s="4" t="s">
        <v>10</v>
      </c>
      <c r="D10380" s="4" t="s">
        <v>22</v>
      </c>
      <c r="E10380" s="4" t="s">
        <v>22</v>
      </c>
      <c r="F10380" s="4" t="s">
        <v>22</v>
      </c>
      <c r="G10380" s="4" t="s">
        <v>22</v>
      </c>
    </row>
    <row r="10381" spans="1:10">
      <c r="A10381" t="n">
        <v>84551</v>
      </c>
      <c r="B10381" s="24" t="n">
        <v>46</v>
      </c>
      <c r="C10381" s="7" t="n">
        <v>65534</v>
      </c>
      <c r="D10381" s="7" t="n">
        <v>-0.259999990463257</v>
      </c>
      <c r="E10381" s="7" t="n">
        <v>2</v>
      </c>
      <c r="F10381" s="7" t="n">
        <v>-37.6599998474121</v>
      </c>
      <c r="G10381" s="7" t="n">
        <v>124.5</v>
      </c>
    </row>
    <row r="10382" spans="1:10">
      <c r="A10382" t="s">
        <v>4</v>
      </c>
      <c r="B10382" s="4" t="s">
        <v>5</v>
      </c>
      <c r="C10382" s="4" t="s">
        <v>20</v>
      </c>
    </row>
    <row r="10383" spans="1:10">
      <c r="A10383" t="n">
        <v>84570</v>
      </c>
      <c r="B10383" s="17" t="n">
        <v>3</v>
      </c>
      <c r="C10383" s="11" t="n">
        <f t="normal" ca="1">A10385</f>
        <v>0</v>
      </c>
    </row>
    <row r="10384" spans="1:10">
      <c r="A10384" t="s">
        <v>4</v>
      </c>
      <c r="B10384" s="4" t="s">
        <v>5</v>
      </c>
      <c r="C10384" s="4" t="s">
        <v>10</v>
      </c>
      <c r="D10384" s="4" t="s">
        <v>9</v>
      </c>
    </row>
    <row r="10385" spans="1:12">
      <c r="A10385" t="n">
        <v>84575</v>
      </c>
      <c r="B10385" s="41" t="n">
        <v>43</v>
      </c>
      <c r="C10385" s="7" t="n">
        <v>65534</v>
      </c>
      <c r="D10385" s="7" t="n">
        <v>524288</v>
      </c>
    </row>
    <row r="10386" spans="1:12">
      <c r="A10386" t="s">
        <v>4</v>
      </c>
      <c r="B10386" s="4" t="s">
        <v>5</v>
      </c>
      <c r="C10386" s="4" t="s">
        <v>13</v>
      </c>
      <c r="D10386" s="4" t="s">
        <v>10</v>
      </c>
      <c r="E10386" s="4" t="s">
        <v>13</v>
      </c>
      <c r="F10386" s="4" t="s">
        <v>6</v>
      </c>
      <c r="G10386" s="4" t="s">
        <v>6</v>
      </c>
      <c r="H10386" s="4" t="s">
        <v>6</v>
      </c>
      <c r="I10386" s="4" t="s">
        <v>6</v>
      </c>
      <c r="J10386" s="4" t="s">
        <v>6</v>
      </c>
      <c r="K10386" s="4" t="s">
        <v>6</v>
      </c>
      <c r="L10386" s="4" t="s">
        <v>6</v>
      </c>
      <c r="M10386" s="4" t="s">
        <v>6</v>
      </c>
      <c r="N10386" s="4" t="s">
        <v>6</v>
      </c>
      <c r="O10386" s="4" t="s">
        <v>6</v>
      </c>
      <c r="P10386" s="4" t="s">
        <v>6</v>
      </c>
      <c r="Q10386" s="4" t="s">
        <v>6</v>
      </c>
      <c r="R10386" s="4" t="s">
        <v>6</v>
      </c>
      <c r="S10386" s="4" t="s">
        <v>6</v>
      </c>
      <c r="T10386" s="4" t="s">
        <v>6</v>
      </c>
      <c r="U10386" s="4" t="s">
        <v>6</v>
      </c>
    </row>
    <row r="10387" spans="1:12">
      <c r="A10387" t="n">
        <v>84582</v>
      </c>
      <c r="B10387" s="38" t="n">
        <v>36</v>
      </c>
      <c r="C10387" s="7" t="n">
        <v>8</v>
      </c>
      <c r="D10387" s="7" t="n">
        <v>65534</v>
      </c>
      <c r="E10387" s="7" t="n">
        <v>0</v>
      </c>
      <c r="F10387" s="7" t="s">
        <v>323</v>
      </c>
      <c r="G10387" s="7" t="s">
        <v>324</v>
      </c>
      <c r="H10387" s="7" t="s">
        <v>325</v>
      </c>
      <c r="I10387" s="7" t="s">
        <v>12</v>
      </c>
      <c r="J10387" s="7" t="s">
        <v>12</v>
      </c>
      <c r="K10387" s="7" t="s">
        <v>12</v>
      </c>
      <c r="L10387" s="7" t="s">
        <v>12</v>
      </c>
      <c r="M10387" s="7" t="s">
        <v>12</v>
      </c>
      <c r="N10387" s="7" t="s">
        <v>12</v>
      </c>
      <c r="O10387" s="7" t="s">
        <v>12</v>
      </c>
      <c r="P10387" s="7" t="s">
        <v>12</v>
      </c>
      <c r="Q10387" s="7" t="s">
        <v>12</v>
      </c>
      <c r="R10387" s="7" t="s">
        <v>12</v>
      </c>
      <c r="S10387" s="7" t="s">
        <v>12</v>
      </c>
      <c r="T10387" s="7" t="s">
        <v>12</v>
      </c>
      <c r="U10387" s="7" t="s">
        <v>12</v>
      </c>
    </row>
    <row r="10388" spans="1:12">
      <c r="A10388" t="s">
        <v>4</v>
      </c>
      <c r="B10388" s="4" t="s">
        <v>5</v>
      </c>
      <c r="C10388" s="4" t="s">
        <v>10</v>
      </c>
      <c r="D10388" s="4" t="s">
        <v>13</v>
      </c>
      <c r="E10388" s="4" t="s">
        <v>13</v>
      </c>
      <c r="F10388" s="4" t="s">
        <v>6</v>
      </c>
    </row>
    <row r="10389" spans="1:12">
      <c r="A10389" t="n">
        <v>84630</v>
      </c>
      <c r="B10389" s="64" t="n">
        <v>47</v>
      </c>
      <c r="C10389" s="7" t="n">
        <v>65534</v>
      </c>
      <c r="D10389" s="7" t="n">
        <v>0</v>
      </c>
      <c r="E10389" s="7" t="n">
        <v>0</v>
      </c>
      <c r="F10389" s="7" t="s">
        <v>326</v>
      </c>
    </row>
    <row r="10390" spans="1:12">
      <c r="A10390" t="s">
        <v>4</v>
      </c>
      <c r="B10390" s="4" t="s">
        <v>5</v>
      </c>
      <c r="C10390" s="4" t="s">
        <v>10</v>
      </c>
      <c r="D10390" s="4" t="s">
        <v>13</v>
      </c>
      <c r="E10390" s="4" t="s">
        <v>13</v>
      </c>
      <c r="F10390" s="4" t="s">
        <v>6</v>
      </c>
    </row>
    <row r="10391" spans="1:12">
      <c r="A10391" t="n">
        <v>84651</v>
      </c>
      <c r="B10391" s="64" t="n">
        <v>47</v>
      </c>
      <c r="C10391" s="7" t="n">
        <v>65534</v>
      </c>
      <c r="D10391" s="7" t="n">
        <v>0</v>
      </c>
      <c r="E10391" s="7" t="n">
        <v>0</v>
      </c>
      <c r="F10391" s="7" t="s">
        <v>325</v>
      </c>
    </row>
    <row r="10392" spans="1:12">
      <c r="A10392" t="s">
        <v>4</v>
      </c>
      <c r="B10392" s="4" t="s">
        <v>5</v>
      </c>
      <c r="C10392" s="4" t="s">
        <v>13</v>
      </c>
      <c r="D10392" s="4" t="s">
        <v>10</v>
      </c>
      <c r="E10392" s="4" t="s">
        <v>22</v>
      </c>
      <c r="F10392" s="4" t="s">
        <v>22</v>
      </c>
      <c r="G10392" s="4" t="s">
        <v>22</v>
      </c>
      <c r="H10392" s="4" t="s">
        <v>22</v>
      </c>
      <c r="I10392" s="4" t="s">
        <v>22</v>
      </c>
      <c r="J10392" s="4" t="s">
        <v>13</v>
      </c>
      <c r="K10392" s="4" t="s">
        <v>10</v>
      </c>
    </row>
    <row r="10393" spans="1:12">
      <c r="A10393" t="n">
        <v>84666</v>
      </c>
      <c r="B10393" s="62" t="n">
        <v>57</v>
      </c>
      <c r="C10393" s="7" t="n">
        <v>1</v>
      </c>
      <c r="D10393" s="7" t="n">
        <v>65534</v>
      </c>
      <c r="E10393" s="7" t="n">
        <v>-9999</v>
      </c>
      <c r="F10393" s="7" t="n">
        <v>-9999</v>
      </c>
      <c r="G10393" s="7" t="n">
        <v>-9999</v>
      </c>
      <c r="H10393" s="7" t="n">
        <v>0</v>
      </c>
      <c r="I10393" s="7" t="n">
        <v>0</v>
      </c>
      <c r="J10393" s="7" t="n">
        <v>0</v>
      </c>
      <c r="K10393" s="7" t="n">
        <v>0</v>
      </c>
    </row>
    <row r="10394" spans="1:12">
      <c r="A10394" t="s">
        <v>4</v>
      </c>
      <c r="B10394" s="4" t="s">
        <v>5</v>
      </c>
      <c r="C10394" s="4" t="s">
        <v>13</v>
      </c>
      <c r="D10394" s="4" t="s">
        <v>9</v>
      </c>
      <c r="E10394" s="4" t="s">
        <v>13</v>
      </c>
      <c r="F10394" s="4" t="s">
        <v>20</v>
      </c>
    </row>
    <row r="10395" spans="1:12">
      <c r="A10395" t="n">
        <v>84693</v>
      </c>
      <c r="B10395" s="10" t="n">
        <v>5</v>
      </c>
      <c r="C10395" s="7" t="n">
        <v>0</v>
      </c>
      <c r="D10395" s="7" t="n">
        <v>1</v>
      </c>
      <c r="E10395" s="7" t="n">
        <v>1</v>
      </c>
      <c r="F10395" s="11" t="n">
        <f t="normal" ca="1">A10409</f>
        <v>0</v>
      </c>
    </row>
    <row r="10396" spans="1:12">
      <c r="A10396" t="s">
        <v>4</v>
      </c>
      <c r="B10396" s="4" t="s">
        <v>5</v>
      </c>
      <c r="C10396" s="4" t="s">
        <v>13</v>
      </c>
      <c r="D10396" s="4" t="s">
        <v>10</v>
      </c>
      <c r="E10396" s="4" t="s">
        <v>22</v>
      </c>
      <c r="F10396" s="4" t="s">
        <v>22</v>
      </c>
      <c r="G10396" s="4" t="s">
        <v>22</v>
      </c>
      <c r="H10396" s="4" t="s">
        <v>22</v>
      </c>
      <c r="I10396" s="4" t="s">
        <v>22</v>
      </c>
      <c r="J10396" s="4" t="s">
        <v>13</v>
      </c>
      <c r="K10396" s="4" t="s">
        <v>10</v>
      </c>
    </row>
    <row r="10397" spans="1:12">
      <c r="A10397" t="n">
        <v>84704</v>
      </c>
      <c r="B10397" s="62" t="n">
        <v>57</v>
      </c>
      <c r="C10397" s="7" t="n">
        <v>0</v>
      </c>
      <c r="D10397" s="7" t="n">
        <v>65534</v>
      </c>
      <c r="E10397" s="7" t="n">
        <v>-9999</v>
      </c>
      <c r="F10397" s="7" t="n">
        <v>-9999</v>
      </c>
      <c r="G10397" s="7" t="n">
        <v>-9999</v>
      </c>
      <c r="H10397" s="7" t="n">
        <v>2.5</v>
      </c>
      <c r="I10397" s="7" t="n">
        <v>1.5</v>
      </c>
      <c r="J10397" s="7" t="n">
        <v>1</v>
      </c>
      <c r="K10397" s="7" t="n">
        <v>0</v>
      </c>
    </row>
    <row r="10398" spans="1:12">
      <c r="A10398" t="s">
        <v>4</v>
      </c>
      <c r="B10398" s="4" t="s">
        <v>5</v>
      </c>
      <c r="C10398" s="4" t="s">
        <v>10</v>
      </c>
      <c r="D10398" s="4" t="s">
        <v>13</v>
      </c>
    </row>
    <row r="10399" spans="1:12">
      <c r="A10399" t="n">
        <v>84731</v>
      </c>
      <c r="B10399" s="63" t="n">
        <v>56</v>
      </c>
      <c r="C10399" s="7" t="n">
        <v>65534</v>
      </c>
      <c r="D10399" s="7" t="n">
        <v>0</v>
      </c>
    </row>
    <row r="10400" spans="1:12">
      <c r="A10400" t="s">
        <v>4</v>
      </c>
      <c r="B10400" s="4" t="s">
        <v>5</v>
      </c>
      <c r="C10400" s="4" t="s">
        <v>10</v>
      </c>
    </row>
    <row r="10401" spans="1:21">
      <c r="A10401" t="n">
        <v>84735</v>
      </c>
      <c r="B10401" s="35" t="n">
        <v>16</v>
      </c>
      <c r="C10401" s="7" t="n">
        <v>500</v>
      </c>
    </row>
    <row r="10402" spans="1:21">
      <c r="A10402" t="s">
        <v>4</v>
      </c>
      <c r="B10402" s="4" t="s">
        <v>5</v>
      </c>
      <c r="C10402" s="4" t="s">
        <v>10</v>
      </c>
      <c r="D10402" s="4" t="s">
        <v>13</v>
      </c>
      <c r="E10402" s="4" t="s">
        <v>13</v>
      </c>
      <c r="F10402" s="4" t="s">
        <v>6</v>
      </c>
    </row>
    <row r="10403" spans="1:21">
      <c r="A10403" t="n">
        <v>84738</v>
      </c>
      <c r="B10403" s="64" t="n">
        <v>47</v>
      </c>
      <c r="C10403" s="7" t="n">
        <v>65534</v>
      </c>
      <c r="D10403" s="7" t="n">
        <v>0</v>
      </c>
      <c r="E10403" s="7" t="n">
        <v>0</v>
      </c>
      <c r="F10403" s="7" t="s">
        <v>323</v>
      </c>
    </row>
    <row r="10404" spans="1:21">
      <c r="A10404" t="s">
        <v>4</v>
      </c>
      <c r="B10404" s="4" t="s">
        <v>5</v>
      </c>
      <c r="C10404" s="4" t="s">
        <v>10</v>
      </c>
    </row>
    <row r="10405" spans="1:21">
      <c r="A10405" t="n">
        <v>84753</v>
      </c>
      <c r="B10405" s="35" t="n">
        <v>16</v>
      </c>
      <c r="C10405" s="7" t="n">
        <v>4500</v>
      </c>
    </row>
    <row r="10406" spans="1:21">
      <c r="A10406" t="s">
        <v>4</v>
      </c>
      <c r="B10406" s="4" t="s">
        <v>5</v>
      </c>
      <c r="C10406" s="4" t="s">
        <v>20</v>
      </c>
    </row>
    <row r="10407" spans="1:21">
      <c r="A10407" t="n">
        <v>84756</v>
      </c>
      <c r="B10407" s="17" t="n">
        <v>3</v>
      </c>
      <c r="C10407" s="11" t="n">
        <f t="normal" ca="1">A10395</f>
        <v>0</v>
      </c>
    </row>
    <row r="10408" spans="1:21">
      <c r="A10408" t="s">
        <v>4</v>
      </c>
      <c r="B10408" s="4" t="s">
        <v>5</v>
      </c>
    </row>
    <row r="10409" spans="1:21">
      <c r="A10409" t="n">
        <v>84761</v>
      </c>
      <c r="B10409" s="5" t="n">
        <v>1</v>
      </c>
    </row>
    <row r="10410" spans="1:21" s="3" customFormat="1" customHeight="0">
      <c r="A10410" s="3" t="s">
        <v>2</v>
      </c>
      <c r="B10410" s="3" t="s">
        <v>732</v>
      </c>
    </row>
    <row r="10411" spans="1:21">
      <c r="A10411" t="s">
        <v>4</v>
      </c>
      <c r="B10411" s="4" t="s">
        <v>5</v>
      </c>
      <c r="C10411" s="4" t="s">
        <v>13</v>
      </c>
      <c r="D10411" s="4" t="s">
        <v>10</v>
      </c>
      <c r="E10411" s="4" t="s">
        <v>13</v>
      </c>
      <c r="F10411" s="4" t="s">
        <v>20</v>
      </c>
    </row>
    <row r="10412" spans="1:21">
      <c r="A10412" t="n">
        <v>84764</v>
      </c>
      <c r="B10412" s="10" t="n">
        <v>5</v>
      </c>
      <c r="C10412" s="7" t="n">
        <v>30</v>
      </c>
      <c r="D10412" s="7" t="n">
        <v>8954</v>
      </c>
      <c r="E10412" s="7" t="n">
        <v>1</v>
      </c>
      <c r="F10412" s="11" t="n">
        <f t="normal" ca="1">A10444</f>
        <v>0</v>
      </c>
    </row>
    <row r="10413" spans="1:21">
      <c r="A10413" t="s">
        <v>4</v>
      </c>
      <c r="B10413" s="4" t="s">
        <v>5</v>
      </c>
      <c r="C10413" s="4" t="s">
        <v>10</v>
      </c>
      <c r="D10413" s="4" t="s">
        <v>13</v>
      </c>
      <c r="E10413" s="4" t="s">
        <v>13</v>
      </c>
      <c r="F10413" s="4" t="s">
        <v>6</v>
      </c>
    </row>
    <row r="10414" spans="1:21">
      <c r="A10414" t="n">
        <v>84773</v>
      </c>
      <c r="B10414" s="22" t="n">
        <v>20</v>
      </c>
      <c r="C10414" s="7" t="n">
        <v>65534</v>
      </c>
      <c r="D10414" s="7" t="n">
        <v>3</v>
      </c>
      <c r="E10414" s="7" t="n">
        <v>10</v>
      </c>
      <c r="F10414" s="7" t="s">
        <v>201</v>
      </c>
    </row>
    <row r="10415" spans="1:21">
      <c r="A10415" t="s">
        <v>4</v>
      </c>
      <c r="B10415" s="4" t="s">
        <v>5</v>
      </c>
      <c r="C10415" s="4" t="s">
        <v>10</v>
      </c>
    </row>
    <row r="10416" spans="1:21">
      <c r="A10416" t="n">
        <v>84794</v>
      </c>
      <c r="B10416" s="35" t="n">
        <v>16</v>
      </c>
      <c r="C10416" s="7" t="n">
        <v>0</v>
      </c>
    </row>
    <row r="10417" spans="1:6">
      <c r="A10417" t="s">
        <v>4</v>
      </c>
      <c r="B10417" s="4" t="s">
        <v>5</v>
      </c>
      <c r="C10417" s="4" t="s">
        <v>13</v>
      </c>
      <c r="D10417" s="4" t="s">
        <v>10</v>
      </c>
    </row>
    <row r="10418" spans="1:6">
      <c r="A10418" t="n">
        <v>84797</v>
      </c>
      <c r="B10418" s="27" t="n">
        <v>22</v>
      </c>
      <c r="C1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C10419" s="4" t="s">
        <v>13</v>
      </c>
      <c r="D10419" s="4" t="s">
        <v>10</v>
      </c>
      <c r="E10419" s="4" t="s">
        <v>13</v>
      </c>
      <c r="F10419" s="4" t="s">
        <v>13</v>
      </c>
      <c r="G10419" s="4" t="s">
        <v>20</v>
      </c>
    </row>
    <row r="10420" spans="1:6">
      <c r="A10420" t="n">
        <v>84801</v>
      </c>
      <c r="B10420" s="10" t="n">
        <v>5</v>
      </c>
      <c r="C10420" s="7" t="n">
        <v>30</v>
      </c>
      <c r="D10420" s="7" t="n">
        <v>11</v>
      </c>
      <c r="E10420" s="7" t="n">
        <v>8</v>
      </c>
      <c r="F10420" s="7" t="n">
        <v>1</v>
      </c>
      <c r="G10420" s="11" t="n">
        <f t="normal" ca="1">A10434</f>
        <v>0</v>
      </c>
    </row>
    <row r="10421" spans="1:6">
      <c r="A10421" t="s">
        <v>4</v>
      </c>
      <c r="B10421" s="4" t="s">
        <v>5</v>
      </c>
      <c r="C10421" s="4" t="s">
        <v>13</v>
      </c>
      <c r="D10421" s="4" t="s">
        <v>10</v>
      </c>
      <c r="E10421" s="4" t="s">
        <v>6</v>
      </c>
    </row>
    <row r="10422" spans="1:6">
      <c r="A10422" t="n">
        <v>84811</v>
      </c>
      <c r="B10422" s="40" t="n">
        <v>51</v>
      </c>
      <c r="C10422" s="7" t="n">
        <v>4</v>
      </c>
      <c r="D10422" s="7" t="n">
        <v>65534</v>
      </c>
      <c r="E10422" s="7" t="s">
        <v>158</v>
      </c>
    </row>
    <row r="10423" spans="1:6">
      <c r="A10423" t="s">
        <v>4</v>
      </c>
      <c r="B10423" s="4" t="s">
        <v>5</v>
      </c>
      <c r="C10423" s="4" t="s">
        <v>10</v>
      </c>
    </row>
    <row r="10424" spans="1:6">
      <c r="A10424" t="n">
        <v>84824</v>
      </c>
      <c r="B10424" s="35" t="n">
        <v>16</v>
      </c>
      <c r="C10424" s="7" t="n">
        <v>0</v>
      </c>
    </row>
    <row r="10425" spans="1:6">
      <c r="A10425" t="s">
        <v>4</v>
      </c>
      <c r="B10425" s="4" t="s">
        <v>5</v>
      </c>
      <c r="C10425" s="4" t="s">
        <v>10</v>
      </c>
      <c r="D10425" s="4" t="s">
        <v>72</v>
      </c>
      <c r="E10425" s="4" t="s">
        <v>13</v>
      </c>
      <c r="F10425" s="4" t="s">
        <v>13</v>
      </c>
      <c r="G10425" s="4" t="s">
        <v>72</v>
      </c>
      <c r="H10425" s="4" t="s">
        <v>13</v>
      </c>
      <c r="I10425" s="4" t="s">
        <v>13</v>
      </c>
      <c r="J10425" s="4" t="s">
        <v>72</v>
      </c>
      <c r="K10425" s="4" t="s">
        <v>13</v>
      </c>
      <c r="L10425" s="4" t="s">
        <v>13</v>
      </c>
      <c r="M10425" s="4" t="s">
        <v>72</v>
      </c>
      <c r="N10425" s="4" t="s">
        <v>13</v>
      </c>
      <c r="O10425" s="4" t="s">
        <v>13</v>
      </c>
    </row>
    <row r="10426" spans="1:6">
      <c r="A10426" t="n">
        <v>84827</v>
      </c>
      <c r="B10426" s="52" t="n">
        <v>26</v>
      </c>
      <c r="C10426" s="7" t="n">
        <v>65534</v>
      </c>
      <c r="D10426" s="7" t="s">
        <v>733</v>
      </c>
      <c r="E10426" s="7" t="n">
        <v>2</v>
      </c>
      <c r="F10426" s="7" t="n">
        <v>3</v>
      </c>
      <c r="G10426" s="7" t="s">
        <v>734</v>
      </c>
      <c r="H10426" s="7" t="n">
        <v>2</v>
      </c>
      <c r="I10426" s="7" t="n">
        <v>3</v>
      </c>
      <c r="J10426" s="7" t="s">
        <v>735</v>
      </c>
      <c r="K10426" s="7" t="n">
        <v>2</v>
      </c>
      <c r="L10426" s="7" t="n">
        <v>3</v>
      </c>
      <c r="M10426" s="7" t="s">
        <v>736</v>
      </c>
      <c r="N10426" s="7" t="n">
        <v>2</v>
      </c>
      <c r="O10426" s="7" t="n">
        <v>0</v>
      </c>
    </row>
    <row r="10427" spans="1:6">
      <c r="A10427" t="s">
        <v>4</v>
      </c>
      <c r="B10427" s="4" t="s">
        <v>5</v>
      </c>
    </row>
    <row r="10428" spans="1:6">
      <c r="A10428" t="n">
        <v>85203</v>
      </c>
      <c r="B10428" s="53" t="n">
        <v>28</v>
      </c>
    </row>
    <row r="10429" spans="1:6">
      <c r="A10429" t="s">
        <v>4</v>
      </c>
      <c r="B10429" s="4" t="s">
        <v>5</v>
      </c>
      <c r="C10429" s="4" t="s">
        <v>10</v>
      </c>
    </row>
    <row r="10430" spans="1:6">
      <c r="A10430" t="n">
        <v>85204</v>
      </c>
      <c r="B10430" s="12" t="n">
        <v>12</v>
      </c>
      <c r="C10430" s="7" t="n">
        <v>11</v>
      </c>
    </row>
    <row r="10431" spans="1:6">
      <c r="A10431" t="s">
        <v>4</v>
      </c>
      <c r="B10431" s="4" t="s">
        <v>5</v>
      </c>
      <c r="C10431" s="4" t="s">
        <v>20</v>
      </c>
    </row>
    <row r="10432" spans="1:6">
      <c r="A10432" t="n">
        <v>85207</v>
      </c>
      <c r="B10432" s="17" t="n">
        <v>3</v>
      </c>
      <c r="C10432" s="11" t="n">
        <f t="normal" ca="1">A10442</f>
        <v>0</v>
      </c>
    </row>
    <row r="10433" spans="1:15">
      <c r="A10433" t="s">
        <v>4</v>
      </c>
      <c r="B10433" s="4" t="s">
        <v>5</v>
      </c>
      <c r="C10433" s="4" t="s">
        <v>13</v>
      </c>
      <c r="D10433" s="4" t="s">
        <v>10</v>
      </c>
      <c r="E10433" s="4" t="s">
        <v>6</v>
      </c>
    </row>
    <row r="10434" spans="1:15">
      <c r="A10434" t="n">
        <v>85212</v>
      </c>
      <c r="B10434" s="40" t="n">
        <v>51</v>
      </c>
      <c r="C10434" s="7" t="n">
        <v>4</v>
      </c>
      <c r="D10434" s="7" t="n">
        <v>65534</v>
      </c>
      <c r="E10434" s="7" t="s">
        <v>158</v>
      </c>
    </row>
    <row r="10435" spans="1:15">
      <c r="A10435" t="s">
        <v>4</v>
      </c>
      <c r="B10435" s="4" t="s">
        <v>5</v>
      </c>
      <c r="C10435" s="4" t="s">
        <v>10</v>
      </c>
    </row>
    <row r="10436" spans="1:15">
      <c r="A10436" t="n">
        <v>85225</v>
      </c>
      <c r="B10436" s="35" t="n">
        <v>16</v>
      </c>
      <c r="C10436" s="7" t="n">
        <v>0</v>
      </c>
    </row>
    <row r="10437" spans="1:15">
      <c r="A10437" t="s">
        <v>4</v>
      </c>
      <c r="B10437" s="4" t="s">
        <v>5</v>
      </c>
      <c r="C10437" s="4" t="s">
        <v>10</v>
      </c>
      <c r="D10437" s="4" t="s">
        <v>72</v>
      </c>
      <c r="E10437" s="4" t="s">
        <v>13</v>
      </c>
      <c r="F10437" s="4" t="s">
        <v>13</v>
      </c>
      <c r="G10437" s="4" t="s">
        <v>72</v>
      </c>
      <c r="H10437" s="4" t="s">
        <v>13</v>
      </c>
      <c r="I10437" s="4" t="s">
        <v>13</v>
      </c>
    </row>
    <row r="10438" spans="1:15">
      <c r="A10438" t="n">
        <v>85228</v>
      </c>
      <c r="B10438" s="52" t="n">
        <v>26</v>
      </c>
      <c r="C10438" s="7" t="n">
        <v>65534</v>
      </c>
      <c r="D10438" s="7" t="s">
        <v>737</v>
      </c>
      <c r="E10438" s="7" t="n">
        <v>2</v>
      </c>
      <c r="F10438" s="7" t="n">
        <v>3</v>
      </c>
      <c r="G10438" s="7" t="s">
        <v>738</v>
      </c>
      <c r="H10438" s="7" t="n">
        <v>2</v>
      </c>
      <c r="I10438" s="7" t="n">
        <v>0</v>
      </c>
    </row>
    <row r="10439" spans="1:15">
      <c r="A10439" t="s">
        <v>4</v>
      </c>
      <c r="B10439" s="4" t="s">
        <v>5</v>
      </c>
    </row>
    <row r="10440" spans="1:15">
      <c r="A10440" t="n">
        <v>85386</v>
      </c>
      <c r="B10440" s="53" t="n">
        <v>28</v>
      </c>
    </row>
    <row r="10441" spans="1:15">
      <c r="A10441" t="s">
        <v>4</v>
      </c>
      <c r="B10441" s="4" t="s">
        <v>5</v>
      </c>
      <c r="C10441" s="4" t="s">
        <v>20</v>
      </c>
    </row>
    <row r="10442" spans="1:15">
      <c r="A10442" t="n">
        <v>85387</v>
      </c>
      <c r="B10442" s="17" t="n">
        <v>3</v>
      </c>
      <c r="C10442" s="11" t="n">
        <f t="normal" ca="1">A10474</f>
        <v>0</v>
      </c>
    </row>
    <row r="10443" spans="1:15">
      <c r="A10443" t="s">
        <v>4</v>
      </c>
      <c r="B10443" s="4" t="s">
        <v>5</v>
      </c>
      <c r="C10443" s="4" t="s">
        <v>13</v>
      </c>
      <c r="D10443" s="4" t="s">
        <v>10</v>
      </c>
      <c r="E10443" s="4" t="s">
        <v>13</v>
      </c>
      <c r="F10443" s="4" t="s">
        <v>20</v>
      </c>
    </row>
    <row r="10444" spans="1:15">
      <c r="A10444" t="n">
        <v>85392</v>
      </c>
      <c r="B10444" s="10" t="n">
        <v>5</v>
      </c>
      <c r="C10444" s="7" t="n">
        <v>30</v>
      </c>
      <c r="D10444" s="7" t="n">
        <v>8950</v>
      </c>
      <c r="E10444" s="7" t="n">
        <v>1</v>
      </c>
      <c r="F10444" s="11" t="n">
        <f t="normal" ca="1">A10474</f>
        <v>0</v>
      </c>
    </row>
    <row r="10445" spans="1:15">
      <c r="A10445" t="s">
        <v>4</v>
      </c>
      <c r="B10445" s="4" t="s">
        <v>5</v>
      </c>
      <c r="C10445" s="4" t="s">
        <v>10</v>
      </c>
      <c r="D10445" s="4" t="s">
        <v>13</v>
      </c>
      <c r="E10445" s="4" t="s">
        <v>13</v>
      </c>
      <c r="F10445" s="4" t="s">
        <v>6</v>
      </c>
    </row>
    <row r="10446" spans="1:15">
      <c r="A10446" t="n">
        <v>85401</v>
      </c>
      <c r="B10446" s="22" t="n">
        <v>20</v>
      </c>
      <c r="C10446" s="7" t="n">
        <v>65534</v>
      </c>
      <c r="D10446" s="7" t="n">
        <v>3</v>
      </c>
      <c r="E10446" s="7" t="n">
        <v>10</v>
      </c>
      <c r="F10446" s="7" t="s">
        <v>201</v>
      </c>
    </row>
    <row r="10447" spans="1:15">
      <c r="A10447" t="s">
        <v>4</v>
      </c>
      <c r="B10447" s="4" t="s">
        <v>5</v>
      </c>
      <c r="C10447" s="4" t="s">
        <v>10</v>
      </c>
    </row>
    <row r="10448" spans="1:15">
      <c r="A10448" t="n">
        <v>85422</v>
      </c>
      <c r="B10448" s="35" t="n">
        <v>16</v>
      </c>
      <c r="C10448" s="7" t="n">
        <v>0</v>
      </c>
    </row>
    <row r="10449" spans="1:9">
      <c r="A10449" t="s">
        <v>4</v>
      </c>
      <c r="B10449" s="4" t="s">
        <v>5</v>
      </c>
      <c r="C10449" s="4" t="s">
        <v>13</v>
      </c>
      <c r="D10449" s="4" t="s">
        <v>10</v>
      </c>
    </row>
    <row r="10450" spans="1:9">
      <c r="A10450" t="n">
        <v>85425</v>
      </c>
      <c r="B10450" s="27" t="n">
        <v>22</v>
      </c>
      <c r="C10450" s="7" t="n">
        <v>10</v>
      </c>
      <c r="D10450" s="7" t="n">
        <v>0</v>
      </c>
    </row>
    <row r="10451" spans="1:9">
      <c r="A10451" t="s">
        <v>4</v>
      </c>
      <c r="B10451" s="4" t="s">
        <v>5</v>
      </c>
      <c r="C10451" s="4" t="s">
        <v>13</v>
      </c>
      <c r="D10451" s="4" t="s">
        <v>10</v>
      </c>
      <c r="E10451" s="4" t="s">
        <v>13</v>
      </c>
      <c r="F10451" s="4" t="s">
        <v>13</v>
      </c>
      <c r="G10451" s="4" t="s">
        <v>20</v>
      </c>
    </row>
    <row r="10452" spans="1:9">
      <c r="A10452" t="n">
        <v>85429</v>
      </c>
      <c r="B10452" s="10" t="n">
        <v>5</v>
      </c>
      <c r="C10452" s="7" t="n">
        <v>30</v>
      </c>
      <c r="D10452" s="7" t="n">
        <v>11</v>
      </c>
      <c r="E10452" s="7" t="n">
        <v>8</v>
      </c>
      <c r="F10452" s="7" t="n">
        <v>1</v>
      </c>
      <c r="G10452" s="11" t="n">
        <f t="normal" ca="1">A10466</f>
        <v>0</v>
      </c>
    </row>
    <row r="10453" spans="1:9">
      <c r="A10453" t="s">
        <v>4</v>
      </c>
      <c r="B10453" s="4" t="s">
        <v>5</v>
      </c>
      <c r="C10453" s="4" t="s">
        <v>13</v>
      </c>
      <c r="D10453" s="4" t="s">
        <v>10</v>
      </c>
      <c r="E10453" s="4" t="s">
        <v>6</v>
      </c>
    </row>
    <row r="10454" spans="1:9">
      <c r="A10454" t="n">
        <v>85439</v>
      </c>
      <c r="B10454" s="40" t="n">
        <v>51</v>
      </c>
      <c r="C10454" s="7" t="n">
        <v>4</v>
      </c>
      <c r="D10454" s="7" t="n">
        <v>65534</v>
      </c>
      <c r="E10454" s="7" t="s">
        <v>158</v>
      </c>
    </row>
    <row r="10455" spans="1:9">
      <c r="A10455" t="s">
        <v>4</v>
      </c>
      <c r="B10455" s="4" t="s">
        <v>5</v>
      </c>
      <c r="C10455" s="4" t="s">
        <v>10</v>
      </c>
    </row>
    <row r="10456" spans="1:9">
      <c r="A10456" t="n">
        <v>85452</v>
      </c>
      <c r="B10456" s="35" t="n">
        <v>16</v>
      </c>
      <c r="C10456" s="7" t="n">
        <v>0</v>
      </c>
    </row>
    <row r="10457" spans="1:9">
      <c r="A10457" t="s">
        <v>4</v>
      </c>
      <c r="B10457" s="4" t="s">
        <v>5</v>
      </c>
      <c r="C10457" s="4" t="s">
        <v>10</v>
      </c>
      <c r="D10457" s="4" t="s">
        <v>72</v>
      </c>
      <c r="E10457" s="4" t="s">
        <v>13</v>
      </c>
      <c r="F10457" s="4" t="s">
        <v>13</v>
      </c>
      <c r="G10457" s="4" t="s">
        <v>72</v>
      </c>
      <c r="H10457" s="4" t="s">
        <v>13</v>
      </c>
      <c r="I10457" s="4" t="s">
        <v>13</v>
      </c>
      <c r="J10457" s="4" t="s">
        <v>72</v>
      </c>
      <c r="K10457" s="4" t="s">
        <v>13</v>
      </c>
      <c r="L10457" s="4" t="s">
        <v>13</v>
      </c>
    </row>
    <row r="10458" spans="1:9">
      <c r="A10458" t="n">
        <v>85455</v>
      </c>
      <c r="B10458" s="52" t="n">
        <v>26</v>
      </c>
      <c r="C10458" s="7" t="n">
        <v>65534</v>
      </c>
      <c r="D10458" s="7" t="s">
        <v>739</v>
      </c>
      <c r="E10458" s="7" t="n">
        <v>2</v>
      </c>
      <c r="F10458" s="7" t="n">
        <v>3</v>
      </c>
      <c r="G10458" s="7" t="s">
        <v>740</v>
      </c>
      <c r="H10458" s="7" t="n">
        <v>2</v>
      </c>
      <c r="I10458" s="7" t="n">
        <v>3</v>
      </c>
      <c r="J10458" s="7" t="s">
        <v>741</v>
      </c>
      <c r="K10458" s="7" t="n">
        <v>2</v>
      </c>
      <c r="L10458" s="7" t="n">
        <v>0</v>
      </c>
    </row>
    <row r="10459" spans="1:9">
      <c r="A10459" t="s">
        <v>4</v>
      </c>
      <c r="B10459" s="4" t="s">
        <v>5</v>
      </c>
    </row>
    <row r="10460" spans="1:9">
      <c r="A10460" t="n">
        <v>85678</v>
      </c>
      <c r="B10460" s="53" t="n">
        <v>28</v>
      </c>
    </row>
    <row r="10461" spans="1:9">
      <c r="A10461" t="s">
        <v>4</v>
      </c>
      <c r="B10461" s="4" t="s">
        <v>5</v>
      </c>
      <c r="C10461" s="4" t="s">
        <v>10</v>
      </c>
    </row>
    <row r="10462" spans="1:9">
      <c r="A10462" t="n">
        <v>85679</v>
      </c>
      <c r="B10462" s="12" t="n">
        <v>12</v>
      </c>
      <c r="C10462" s="7" t="n">
        <v>11</v>
      </c>
    </row>
    <row r="10463" spans="1:9">
      <c r="A10463" t="s">
        <v>4</v>
      </c>
      <c r="B10463" s="4" t="s">
        <v>5</v>
      </c>
      <c r="C10463" s="4" t="s">
        <v>20</v>
      </c>
    </row>
    <row r="10464" spans="1:9">
      <c r="A10464" t="n">
        <v>85682</v>
      </c>
      <c r="B10464" s="17" t="n">
        <v>3</v>
      </c>
      <c r="C10464" s="11" t="n">
        <f t="normal" ca="1">A10474</f>
        <v>0</v>
      </c>
    </row>
    <row r="10465" spans="1:12">
      <c r="A10465" t="s">
        <v>4</v>
      </c>
      <c r="B10465" s="4" t="s">
        <v>5</v>
      </c>
      <c r="C10465" s="4" t="s">
        <v>13</v>
      </c>
      <c r="D10465" s="4" t="s">
        <v>10</v>
      </c>
      <c r="E10465" s="4" t="s">
        <v>6</v>
      </c>
    </row>
    <row r="10466" spans="1:12">
      <c r="A10466" t="n">
        <v>85687</v>
      </c>
      <c r="B10466" s="40" t="n">
        <v>51</v>
      </c>
      <c r="C10466" s="7" t="n">
        <v>4</v>
      </c>
      <c r="D10466" s="7" t="n">
        <v>65534</v>
      </c>
      <c r="E10466" s="7" t="s">
        <v>158</v>
      </c>
    </row>
    <row r="10467" spans="1:12">
      <c r="A10467" t="s">
        <v>4</v>
      </c>
      <c r="B10467" s="4" t="s">
        <v>5</v>
      </c>
      <c r="C10467" s="4" t="s">
        <v>10</v>
      </c>
    </row>
    <row r="10468" spans="1:12">
      <c r="A10468" t="n">
        <v>85700</v>
      </c>
      <c r="B10468" s="35" t="n">
        <v>16</v>
      </c>
      <c r="C10468" s="7" t="n">
        <v>0</v>
      </c>
    </row>
    <row r="10469" spans="1:12">
      <c r="A10469" t="s">
        <v>4</v>
      </c>
      <c r="B10469" s="4" t="s">
        <v>5</v>
      </c>
      <c r="C10469" s="4" t="s">
        <v>10</v>
      </c>
      <c r="D10469" s="4" t="s">
        <v>72</v>
      </c>
      <c r="E10469" s="4" t="s">
        <v>13</v>
      </c>
      <c r="F10469" s="4" t="s">
        <v>13</v>
      </c>
      <c r="G10469" s="4" t="s">
        <v>72</v>
      </c>
      <c r="H10469" s="4" t="s">
        <v>13</v>
      </c>
      <c r="I10469" s="4" t="s">
        <v>13</v>
      </c>
    </row>
    <row r="10470" spans="1:12">
      <c r="A10470" t="n">
        <v>85703</v>
      </c>
      <c r="B10470" s="52" t="n">
        <v>26</v>
      </c>
      <c r="C10470" s="7" t="n">
        <v>65534</v>
      </c>
      <c r="D10470" s="7" t="s">
        <v>742</v>
      </c>
      <c r="E10470" s="7" t="n">
        <v>2</v>
      </c>
      <c r="F10470" s="7" t="n">
        <v>3</v>
      </c>
      <c r="G10470" s="7" t="s">
        <v>743</v>
      </c>
      <c r="H10470" s="7" t="n">
        <v>2</v>
      </c>
      <c r="I10470" s="7" t="n">
        <v>0</v>
      </c>
    </row>
    <row r="10471" spans="1:12">
      <c r="A10471" t="s">
        <v>4</v>
      </c>
      <c r="B10471" s="4" t="s">
        <v>5</v>
      </c>
    </row>
    <row r="10472" spans="1:12">
      <c r="A10472" t="n">
        <v>85783</v>
      </c>
      <c r="B10472" s="53" t="n">
        <v>28</v>
      </c>
    </row>
    <row r="10473" spans="1:12">
      <c r="A10473" t="s">
        <v>4</v>
      </c>
      <c r="B10473" s="4" t="s">
        <v>5</v>
      </c>
      <c r="C10473" s="4" t="s">
        <v>13</v>
      </c>
    </row>
    <row r="10474" spans="1:12">
      <c r="A10474" t="n">
        <v>85784</v>
      </c>
      <c r="B10474" s="34" t="n">
        <v>23</v>
      </c>
      <c r="C10474" s="7" t="n">
        <v>10</v>
      </c>
    </row>
    <row r="10475" spans="1:12">
      <c r="A10475" t="s">
        <v>4</v>
      </c>
      <c r="B10475" s="4" t="s">
        <v>5</v>
      </c>
      <c r="C10475" s="4" t="s">
        <v>13</v>
      </c>
      <c r="D10475" s="4" t="s">
        <v>6</v>
      </c>
    </row>
    <row r="10476" spans="1:12">
      <c r="A10476" t="n">
        <v>85786</v>
      </c>
      <c r="B10476" s="8" t="n">
        <v>2</v>
      </c>
      <c r="C10476" s="7" t="n">
        <v>10</v>
      </c>
      <c r="D10476" s="7" t="s">
        <v>154</v>
      </c>
    </row>
    <row r="10477" spans="1:12">
      <c r="A10477" t="s">
        <v>4</v>
      </c>
      <c r="B10477" s="4" t="s">
        <v>5</v>
      </c>
      <c r="C10477" s="4" t="s">
        <v>13</v>
      </c>
    </row>
    <row r="10478" spans="1:12">
      <c r="A10478" t="n">
        <v>85809</v>
      </c>
      <c r="B10478" s="49" t="n">
        <v>74</v>
      </c>
      <c r="C10478" s="7" t="n">
        <v>46</v>
      </c>
    </row>
    <row r="10479" spans="1:12">
      <c r="A10479" t="s">
        <v>4</v>
      </c>
      <c r="B10479" s="4" t="s">
        <v>5</v>
      </c>
      <c r="C10479" s="4" t="s">
        <v>13</v>
      </c>
    </row>
    <row r="10480" spans="1:12">
      <c r="A10480" t="n">
        <v>85811</v>
      </c>
      <c r="B10480" s="49" t="n">
        <v>74</v>
      </c>
      <c r="C10480" s="7" t="n">
        <v>54</v>
      </c>
    </row>
    <row r="10481" spans="1:9">
      <c r="A10481" t="s">
        <v>4</v>
      </c>
      <c r="B10481" s="4" t="s">
        <v>5</v>
      </c>
    </row>
    <row r="10482" spans="1:9">
      <c r="A10482" t="n">
        <v>85813</v>
      </c>
      <c r="B10482" s="5" t="n">
        <v>1</v>
      </c>
    </row>
    <row r="10483" spans="1:9" s="3" customFormat="1" customHeight="0">
      <c r="A10483" s="3" t="s">
        <v>2</v>
      </c>
      <c r="B10483" s="3" t="s">
        <v>744</v>
      </c>
    </row>
    <row r="10484" spans="1:9">
      <c r="A10484" t="s">
        <v>4</v>
      </c>
      <c r="B10484" s="4" t="s">
        <v>5</v>
      </c>
      <c r="C10484" s="4" t="s">
        <v>13</v>
      </c>
      <c r="D10484" s="4" t="s">
        <v>10</v>
      </c>
      <c r="E10484" s="4" t="s">
        <v>13</v>
      </c>
      <c r="F10484" s="4" t="s">
        <v>13</v>
      </c>
      <c r="G10484" s="4" t="s">
        <v>13</v>
      </c>
      <c r="H10484" s="4" t="s">
        <v>10</v>
      </c>
      <c r="I10484" s="4" t="s">
        <v>20</v>
      </c>
      <c r="J10484" s="4" t="s">
        <v>10</v>
      </c>
      <c r="K10484" s="4" t="s">
        <v>20</v>
      </c>
      <c r="L10484" s="4" t="s">
        <v>10</v>
      </c>
      <c r="M10484" s="4" t="s">
        <v>20</v>
      </c>
      <c r="N10484" s="4" t="s">
        <v>10</v>
      </c>
      <c r="O10484" s="4" t="s">
        <v>20</v>
      </c>
      <c r="P10484" s="4" t="s">
        <v>10</v>
      </c>
      <c r="Q10484" s="4" t="s">
        <v>20</v>
      </c>
      <c r="R10484" s="4" t="s">
        <v>20</v>
      </c>
    </row>
    <row r="10485" spans="1:9">
      <c r="A10485" t="n">
        <v>85816</v>
      </c>
      <c r="B10485" s="47" t="n">
        <v>6</v>
      </c>
      <c r="C10485" s="7" t="n">
        <v>33</v>
      </c>
      <c r="D10485" s="7" t="n">
        <v>65534</v>
      </c>
      <c r="E10485" s="7" t="n">
        <v>9</v>
      </c>
      <c r="F10485" s="7" t="n">
        <v>1</v>
      </c>
      <c r="G10485" s="7" t="n">
        <v>5</v>
      </c>
      <c r="H10485" s="7" t="n">
        <v>2</v>
      </c>
      <c r="I10485" s="11" t="n">
        <f t="normal" ca="1">A10487</f>
        <v>0</v>
      </c>
      <c r="J10485" s="7" t="n">
        <v>3</v>
      </c>
      <c r="K10485" s="11" t="n">
        <f t="normal" ca="1">A10497</f>
        <v>0</v>
      </c>
      <c r="L10485" s="7" t="n">
        <v>5</v>
      </c>
      <c r="M10485" s="11" t="n">
        <f t="normal" ca="1">A10511</f>
        <v>0</v>
      </c>
      <c r="N10485" s="7" t="n">
        <v>8</v>
      </c>
      <c r="O10485" s="11" t="n">
        <f t="normal" ca="1">A10515</f>
        <v>0</v>
      </c>
      <c r="P10485" s="7" t="n">
        <v>10</v>
      </c>
      <c r="Q10485" s="11" t="n">
        <f t="normal" ca="1">A10525</f>
        <v>0</v>
      </c>
      <c r="R10485" s="11" t="n">
        <f t="normal" ca="1">A10535</f>
        <v>0</v>
      </c>
    </row>
    <row r="10486" spans="1:9">
      <c r="A10486" t="s">
        <v>4</v>
      </c>
      <c r="B10486" s="4" t="s">
        <v>5</v>
      </c>
      <c r="C10486" s="4" t="s">
        <v>10</v>
      </c>
      <c r="D10486" s="4" t="s">
        <v>22</v>
      </c>
      <c r="E10486" s="4" t="s">
        <v>22</v>
      </c>
      <c r="F10486" s="4" t="s">
        <v>22</v>
      </c>
      <c r="G10486" s="4" t="s">
        <v>22</v>
      </c>
    </row>
    <row r="10487" spans="1:9">
      <c r="A10487" t="n">
        <v>85857</v>
      </c>
      <c r="B10487" s="24" t="n">
        <v>46</v>
      </c>
      <c r="C10487" s="7" t="n">
        <v>65534</v>
      </c>
      <c r="D10487" s="7" t="n">
        <v>-30.1800003051758</v>
      </c>
      <c r="E10487" s="7" t="n">
        <v>0</v>
      </c>
      <c r="F10487" s="7" t="n">
        <v>-18.6000003814697</v>
      </c>
      <c r="G10487" s="7" t="n">
        <v>204.600006103516</v>
      </c>
    </row>
    <row r="10488" spans="1:9">
      <c r="A10488" t="s">
        <v>4</v>
      </c>
      <c r="B10488" s="4" t="s">
        <v>5</v>
      </c>
      <c r="C10488" s="4" t="s">
        <v>13</v>
      </c>
      <c r="D10488" s="4" t="s">
        <v>10</v>
      </c>
      <c r="E10488" s="4" t="s">
        <v>13</v>
      </c>
      <c r="F10488" s="4" t="s">
        <v>6</v>
      </c>
      <c r="G10488" s="4" t="s">
        <v>6</v>
      </c>
      <c r="H10488" s="4" t="s">
        <v>6</v>
      </c>
      <c r="I10488" s="4" t="s">
        <v>6</v>
      </c>
      <c r="J10488" s="4" t="s">
        <v>6</v>
      </c>
      <c r="K10488" s="4" t="s">
        <v>6</v>
      </c>
      <c r="L10488" s="4" t="s">
        <v>6</v>
      </c>
      <c r="M10488" s="4" t="s">
        <v>6</v>
      </c>
      <c r="N10488" s="4" t="s">
        <v>6</v>
      </c>
      <c r="O10488" s="4" t="s">
        <v>6</v>
      </c>
      <c r="P10488" s="4" t="s">
        <v>6</v>
      </c>
      <c r="Q10488" s="4" t="s">
        <v>6</v>
      </c>
      <c r="R10488" s="4" t="s">
        <v>6</v>
      </c>
      <c r="S10488" s="4" t="s">
        <v>6</v>
      </c>
      <c r="T10488" s="4" t="s">
        <v>6</v>
      </c>
      <c r="U10488" s="4" t="s">
        <v>6</v>
      </c>
    </row>
    <row r="10489" spans="1:9">
      <c r="A10489" t="n">
        <v>85876</v>
      </c>
      <c r="B10489" s="38" t="n">
        <v>36</v>
      </c>
      <c r="C10489" s="7" t="n">
        <v>8</v>
      </c>
      <c r="D10489" s="7" t="n">
        <v>65534</v>
      </c>
      <c r="E10489" s="7" t="n">
        <v>0</v>
      </c>
      <c r="F10489" s="7" t="s">
        <v>198</v>
      </c>
      <c r="G10489" s="7" t="s">
        <v>12</v>
      </c>
      <c r="H10489" s="7" t="s">
        <v>12</v>
      </c>
      <c r="I10489" s="7" t="s">
        <v>12</v>
      </c>
      <c r="J10489" s="7" t="s">
        <v>12</v>
      </c>
      <c r="K10489" s="7" t="s">
        <v>12</v>
      </c>
      <c r="L10489" s="7" t="s">
        <v>12</v>
      </c>
      <c r="M10489" s="7" t="s">
        <v>12</v>
      </c>
      <c r="N10489" s="7" t="s">
        <v>12</v>
      </c>
      <c r="O10489" s="7" t="s">
        <v>12</v>
      </c>
      <c r="P10489" s="7" t="s">
        <v>12</v>
      </c>
      <c r="Q10489" s="7" t="s">
        <v>12</v>
      </c>
      <c r="R10489" s="7" t="s">
        <v>12</v>
      </c>
      <c r="S10489" s="7" t="s">
        <v>12</v>
      </c>
      <c r="T10489" s="7" t="s">
        <v>12</v>
      </c>
      <c r="U10489" s="7" t="s">
        <v>12</v>
      </c>
    </row>
    <row r="10490" spans="1:9">
      <c r="A10490" t="s">
        <v>4</v>
      </c>
      <c r="B10490" s="4" t="s">
        <v>5</v>
      </c>
      <c r="C10490" s="4" t="s">
        <v>10</v>
      </c>
      <c r="D10490" s="4" t="s">
        <v>13</v>
      </c>
      <c r="E10490" s="4" t="s">
        <v>6</v>
      </c>
      <c r="F10490" s="4" t="s">
        <v>22</v>
      </c>
      <c r="G10490" s="4" t="s">
        <v>22</v>
      </c>
      <c r="H10490" s="4" t="s">
        <v>22</v>
      </c>
    </row>
    <row r="10491" spans="1:9">
      <c r="A10491" t="n">
        <v>85912</v>
      </c>
      <c r="B10491" s="39" t="n">
        <v>48</v>
      </c>
      <c r="C10491" s="7" t="n">
        <v>65534</v>
      </c>
      <c r="D10491" s="7" t="n">
        <v>0</v>
      </c>
      <c r="E10491" s="7" t="s">
        <v>198</v>
      </c>
      <c r="F10491" s="7" t="n">
        <v>0</v>
      </c>
      <c r="G10491" s="7" t="n">
        <v>1</v>
      </c>
      <c r="H10491" s="7" t="n">
        <v>0</v>
      </c>
    </row>
    <row r="10492" spans="1:9">
      <c r="A10492" t="s">
        <v>4</v>
      </c>
      <c r="B10492" s="4" t="s">
        <v>5</v>
      </c>
      <c r="C10492" s="4" t="s">
        <v>10</v>
      </c>
      <c r="D10492" s="4" t="s">
        <v>9</v>
      </c>
    </row>
    <row r="10493" spans="1:9">
      <c r="A10493" t="n">
        <v>85944</v>
      </c>
      <c r="B10493" s="41" t="n">
        <v>43</v>
      </c>
      <c r="C10493" s="7" t="n">
        <v>65534</v>
      </c>
      <c r="D10493" s="7" t="n">
        <v>64</v>
      </c>
    </row>
    <row r="10494" spans="1:9">
      <c r="A10494" t="s">
        <v>4</v>
      </c>
      <c r="B10494" s="4" t="s">
        <v>5</v>
      </c>
      <c r="C10494" s="4" t="s">
        <v>20</v>
      </c>
    </row>
    <row r="10495" spans="1:9">
      <c r="A10495" t="n">
        <v>85951</v>
      </c>
      <c r="B10495" s="17" t="n">
        <v>3</v>
      </c>
      <c r="C10495" s="11" t="n">
        <f t="normal" ca="1">A10535</f>
        <v>0</v>
      </c>
    </row>
    <row r="10496" spans="1:9">
      <c r="A10496" t="s">
        <v>4</v>
      </c>
      <c r="B10496" s="4" t="s">
        <v>5</v>
      </c>
      <c r="C10496" s="4" t="s">
        <v>10</v>
      </c>
      <c r="D10496" s="4" t="s">
        <v>22</v>
      </c>
      <c r="E10496" s="4" t="s">
        <v>22</v>
      </c>
      <c r="F10496" s="4" t="s">
        <v>22</v>
      </c>
      <c r="G10496" s="4" t="s">
        <v>22</v>
      </c>
    </row>
    <row r="10497" spans="1:21">
      <c r="A10497" t="n">
        <v>85956</v>
      </c>
      <c r="B10497" s="24" t="n">
        <v>46</v>
      </c>
      <c r="C10497" s="7" t="n">
        <v>65534</v>
      </c>
      <c r="D10497" s="7" t="n">
        <v>30.5699996948242</v>
      </c>
      <c r="E10497" s="7" t="n">
        <v>1.95000004768372</v>
      </c>
      <c r="F10497" s="7" t="n">
        <v>-32.8699989318848</v>
      </c>
      <c r="G10497" s="7" t="n">
        <v>102.699996948242</v>
      </c>
    </row>
    <row r="10498" spans="1:21">
      <c r="A10498" t="s">
        <v>4</v>
      </c>
      <c r="B10498" s="4" t="s">
        <v>5</v>
      </c>
      <c r="C10498" s="4" t="s">
        <v>10</v>
      </c>
    </row>
    <row r="10499" spans="1:21">
      <c r="A10499" t="n">
        <v>85975</v>
      </c>
      <c r="B10499" s="35" t="n">
        <v>16</v>
      </c>
      <c r="C10499" s="7" t="n">
        <v>0</v>
      </c>
    </row>
    <row r="10500" spans="1:21">
      <c r="A10500" t="s">
        <v>4</v>
      </c>
      <c r="B10500" s="4" t="s">
        <v>5</v>
      </c>
      <c r="C10500" s="4" t="s">
        <v>10</v>
      </c>
      <c r="D10500" s="4" t="s">
        <v>22</v>
      </c>
      <c r="E10500" s="4" t="s">
        <v>22</v>
      </c>
      <c r="F10500" s="4" t="s">
        <v>22</v>
      </c>
      <c r="G10500" s="4" t="s">
        <v>10</v>
      </c>
      <c r="H10500" s="4" t="s">
        <v>10</v>
      </c>
    </row>
    <row r="10501" spans="1:21">
      <c r="A10501" t="n">
        <v>85978</v>
      </c>
      <c r="B10501" s="56" t="n">
        <v>60</v>
      </c>
      <c r="C10501" s="7" t="n">
        <v>65534</v>
      </c>
      <c r="D10501" s="7" t="n">
        <v>0</v>
      </c>
      <c r="E10501" s="7" t="n">
        <v>20</v>
      </c>
      <c r="F10501" s="7" t="n">
        <v>0</v>
      </c>
      <c r="G10501" s="7" t="n">
        <v>0</v>
      </c>
      <c r="H10501" s="7" t="n">
        <v>0</v>
      </c>
    </row>
    <row r="10502" spans="1:21">
      <c r="A10502" t="s">
        <v>4</v>
      </c>
      <c r="B10502" s="4" t="s">
        <v>5</v>
      </c>
      <c r="C10502" s="4" t="s">
        <v>13</v>
      </c>
      <c r="D10502" s="4" t="s">
        <v>10</v>
      </c>
      <c r="E10502" s="4" t="s">
        <v>13</v>
      </c>
      <c r="F10502" s="4" t="s">
        <v>6</v>
      </c>
      <c r="G10502" s="4" t="s">
        <v>6</v>
      </c>
      <c r="H10502" s="4" t="s">
        <v>6</v>
      </c>
      <c r="I10502" s="4" t="s">
        <v>6</v>
      </c>
      <c r="J10502" s="4" t="s">
        <v>6</v>
      </c>
      <c r="K10502" s="4" t="s">
        <v>6</v>
      </c>
      <c r="L10502" s="4" t="s">
        <v>6</v>
      </c>
      <c r="M10502" s="4" t="s">
        <v>6</v>
      </c>
      <c r="N10502" s="4" t="s">
        <v>6</v>
      </c>
      <c r="O10502" s="4" t="s">
        <v>6</v>
      </c>
      <c r="P10502" s="4" t="s">
        <v>6</v>
      </c>
      <c r="Q10502" s="4" t="s">
        <v>6</v>
      </c>
      <c r="R10502" s="4" t="s">
        <v>6</v>
      </c>
      <c r="S10502" s="4" t="s">
        <v>6</v>
      </c>
      <c r="T10502" s="4" t="s">
        <v>6</v>
      </c>
      <c r="U10502" s="4" t="s">
        <v>6</v>
      </c>
    </row>
    <row r="10503" spans="1:21">
      <c r="A10503" t="n">
        <v>85997</v>
      </c>
      <c r="B10503" s="38" t="n">
        <v>36</v>
      </c>
      <c r="C10503" s="7" t="n">
        <v>8</v>
      </c>
      <c r="D10503" s="7" t="n">
        <v>65534</v>
      </c>
      <c r="E10503" s="7" t="n">
        <v>0</v>
      </c>
      <c r="F10503" s="7" t="s">
        <v>191</v>
      </c>
      <c r="G10503" s="7" t="s">
        <v>12</v>
      </c>
      <c r="H10503" s="7" t="s">
        <v>12</v>
      </c>
      <c r="I10503" s="7" t="s">
        <v>12</v>
      </c>
      <c r="J10503" s="7" t="s">
        <v>12</v>
      </c>
      <c r="K10503" s="7" t="s">
        <v>12</v>
      </c>
      <c r="L10503" s="7" t="s">
        <v>12</v>
      </c>
      <c r="M10503" s="7" t="s">
        <v>12</v>
      </c>
      <c r="N10503" s="7" t="s">
        <v>12</v>
      </c>
      <c r="O10503" s="7" t="s">
        <v>12</v>
      </c>
      <c r="P10503" s="7" t="s">
        <v>12</v>
      </c>
      <c r="Q10503" s="7" t="s">
        <v>12</v>
      </c>
      <c r="R10503" s="7" t="s">
        <v>12</v>
      </c>
      <c r="S10503" s="7" t="s">
        <v>12</v>
      </c>
      <c r="T10503" s="7" t="s">
        <v>12</v>
      </c>
      <c r="U10503" s="7" t="s">
        <v>12</v>
      </c>
    </row>
    <row r="10504" spans="1:21">
      <c r="A10504" t="s">
        <v>4</v>
      </c>
      <c r="B10504" s="4" t="s">
        <v>5</v>
      </c>
      <c r="C10504" s="4" t="s">
        <v>10</v>
      </c>
      <c r="D10504" s="4" t="s">
        <v>13</v>
      </c>
      <c r="E10504" s="4" t="s">
        <v>6</v>
      </c>
      <c r="F10504" s="4" t="s">
        <v>22</v>
      </c>
      <c r="G10504" s="4" t="s">
        <v>22</v>
      </c>
      <c r="H10504" s="4" t="s">
        <v>22</v>
      </c>
    </row>
    <row r="10505" spans="1:21">
      <c r="A10505" t="n">
        <v>86030</v>
      </c>
      <c r="B10505" s="39" t="n">
        <v>48</v>
      </c>
      <c r="C10505" s="7" t="n">
        <v>65534</v>
      </c>
      <c r="D10505" s="7" t="n">
        <v>0</v>
      </c>
      <c r="E10505" s="7" t="s">
        <v>191</v>
      </c>
      <c r="F10505" s="7" t="n">
        <v>0</v>
      </c>
      <c r="G10505" s="7" t="n">
        <v>1</v>
      </c>
      <c r="H10505" s="7" t="n">
        <v>1.40129846432482e-45</v>
      </c>
    </row>
    <row r="10506" spans="1:21">
      <c r="A10506" t="s">
        <v>4</v>
      </c>
      <c r="B10506" s="4" t="s">
        <v>5</v>
      </c>
      <c r="C10506" s="4" t="s">
        <v>10</v>
      </c>
      <c r="D10506" s="4" t="s">
        <v>9</v>
      </c>
    </row>
    <row r="10507" spans="1:21">
      <c r="A10507" t="n">
        <v>86059</v>
      </c>
      <c r="B10507" s="41" t="n">
        <v>43</v>
      </c>
      <c r="C10507" s="7" t="n">
        <v>65534</v>
      </c>
      <c r="D10507" s="7" t="n">
        <v>64</v>
      </c>
    </row>
    <row r="10508" spans="1:21">
      <c r="A10508" t="s">
        <v>4</v>
      </c>
      <c r="B10508" s="4" t="s">
        <v>5</v>
      </c>
      <c r="C10508" s="4" t="s">
        <v>20</v>
      </c>
    </row>
    <row r="10509" spans="1:21">
      <c r="A10509" t="n">
        <v>86066</v>
      </c>
      <c r="B10509" s="17" t="n">
        <v>3</v>
      </c>
      <c r="C10509" s="11" t="n">
        <f t="normal" ca="1">A10535</f>
        <v>0</v>
      </c>
    </row>
    <row r="10510" spans="1:21">
      <c r="A10510" t="s">
        <v>4</v>
      </c>
      <c r="B10510" s="4" t="s">
        <v>5</v>
      </c>
      <c r="C10510" s="4" t="s">
        <v>10</v>
      </c>
      <c r="D10510" s="4" t="s">
        <v>22</v>
      </c>
      <c r="E10510" s="4" t="s">
        <v>22</v>
      </c>
      <c r="F10510" s="4" t="s">
        <v>22</v>
      </c>
      <c r="G10510" s="4" t="s">
        <v>22</v>
      </c>
    </row>
    <row r="10511" spans="1:21">
      <c r="A10511" t="n">
        <v>86071</v>
      </c>
      <c r="B10511" s="24" t="n">
        <v>46</v>
      </c>
      <c r="C10511" s="7" t="n">
        <v>65534</v>
      </c>
      <c r="D10511" s="7" t="n">
        <v>29.2999992370605</v>
      </c>
      <c r="E10511" s="7" t="n">
        <v>0</v>
      </c>
      <c r="F10511" s="7" t="n">
        <v>8.23999977111816</v>
      </c>
      <c r="G10511" s="7" t="n">
        <v>111.400001525879</v>
      </c>
    </row>
    <row r="10512" spans="1:21">
      <c r="A10512" t="s">
        <v>4</v>
      </c>
      <c r="B10512" s="4" t="s">
        <v>5</v>
      </c>
      <c r="C10512" s="4" t="s">
        <v>20</v>
      </c>
    </row>
    <row r="10513" spans="1:21">
      <c r="A10513" t="n">
        <v>86090</v>
      </c>
      <c r="B10513" s="17" t="n">
        <v>3</v>
      </c>
      <c r="C10513" s="11" t="n">
        <f t="normal" ca="1">A10535</f>
        <v>0</v>
      </c>
    </row>
    <row r="10514" spans="1:21">
      <c r="A10514" t="s">
        <v>4</v>
      </c>
      <c r="B10514" s="4" t="s">
        <v>5</v>
      </c>
      <c r="C10514" s="4" t="s">
        <v>10</v>
      </c>
      <c r="D10514" s="4" t="s">
        <v>22</v>
      </c>
      <c r="E10514" s="4" t="s">
        <v>22</v>
      </c>
      <c r="F10514" s="4" t="s">
        <v>22</v>
      </c>
      <c r="G10514" s="4" t="s">
        <v>22</v>
      </c>
    </row>
    <row r="10515" spans="1:21">
      <c r="A10515" t="n">
        <v>86095</v>
      </c>
      <c r="B10515" s="24" t="n">
        <v>46</v>
      </c>
      <c r="C10515" s="7" t="n">
        <v>65534</v>
      </c>
      <c r="D10515" s="7" t="n">
        <v>-55.5400009155273</v>
      </c>
      <c r="E10515" s="7" t="n">
        <v>4</v>
      </c>
      <c r="F10515" s="7" t="n">
        <v>-12.1999998092651</v>
      </c>
      <c r="G10515" s="7" t="n">
        <v>290.700012207031</v>
      </c>
    </row>
    <row r="10516" spans="1:21">
      <c r="A10516" t="s">
        <v>4</v>
      </c>
      <c r="B10516" s="4" t="s">
        <v>5</v>
      </c>
      <c r="C10516" s="4" t="s">
        <v>13</v>
      </c>
      <c r="D10516" s="4" t="s">
        <v>10</v>
      </c>
      <c r="E10516" s="4" t="s">
        <v>13</v>
      </c>
      <c r="F10516" s="4" t="s">
        <v>6</v>
      </c>
      <c r="G10516" s="4" t="s">
        <v>6</v>
      </c>
      <c r="H10516" s="4" t="s">
        <v>6</v>
      </c>
      <c r="I10516" s="4" t="s">
        <v>6</v>
      </c>
      <c r="J10516" s="4" t="s">
        <v>6</v>
      </c>
      <c r="K10516" s="4" t="s">
        <v>6</v>
      </c>
      <c r="L10516" s="4" t="s">
        <v>6</v>
      </c>
      <c r="M10516" s="4" t="s">
        <v>6</v>
      </c>
      <c r="N10516" s="4" t="s">
        <v>6</v>
      </c>
      <c r="O10516" s="4" t="s">
        <v>6</v>
      </c>
      <c r="P10516" s="4" t="s">
        <v>6</v>
      </c>
      <c r="Q10516" s="4" t="s">
        <v>6</v>
      </c>
      <c r="R10516" s="4" t="s">
        <v>6</v>
      </c>
      <c r="S10516" s="4" t="s">
        <v>6</v>
      </c>
      <c r="T10516" s="4" t="s">
        <v>6</v>
      </c>
      <c r="U10516" s="4" t="s">
        <v>6</v>
      </c>
    </row>
    <row r="10517" spans="1:21">
      <c r="A10517" t="n">
        <v>86114</v>
      </c>
      <c r="B10517" s="38" t="n">
        <v>36</v>
      </c>
      <c r="C10517" s="7" t="n">
        <v>8</v>
      </c>
      <c r="D10517" s="7" t="n">
        <v>65534</v>
      </c>
      <c r="E10517" s="7" t="n">
        <v>0</v>
      </c>
      <c r="F10517" s="7" t="s">
        <v>191</v>
      </c>
      <c r="G10517" s="7" t="s">
        <v>12</v>
      </c>
      <c r="H10517" s="7" t="s">
        <v>12</v>
      </c>
      <c r="I10517" s="7" t="s">
        <v>12</v>
      </c>
      <c r="J10517" s="7" t="s">
        <v>12</v>
      </c>
      <c r="K10517" s="7" t="s">
        <v>12</v>
      </c>
      <c r="L10517" s="7" t="s">
        <v>12</v>
      </c>
      <c r="M10517" s="7" t="s">
        <v>12</v>
      </c>
      <c r="N10517" s="7" t="s">
        <v>12</v>
      </c>
      <c r="O10517" s="7" t="s">
        <v>12</v>
      </c>
      <c r="P10517" s="7" t="s">
        <v>12</v>
      </c>
      <c r="Q10517" s="7" t="s">
        <v>12</v>
      </c>
      <c r="R10517" s="7" t="s">
        <v>12</v>
      </c>
      <c r="S10517" s="7" t="s">
        <v>12</v>
      </c>
      <c r="T10517" s="7" t="s">
        <v>12</v>
      </c>
      <c r="U10517" s="7" t="s">
        <v>12</v>
      </c>
    </row>
    <row r="10518" spans="1:21">
      <c r="A10518" t="s">
        <v>4</v>
      </c>
      <c r="B10518" s="4" t="s">
        <v>5</v>
      </c>
      <c r="C10518" s="4" t="s">
        <v>10</v>
      </c>
      <c r="D10518" s="4" t="s">
        <v>13</v>
      </c>
      <c r="E10518" s="4" t="s">
        <v>6</v>
      </c>
      <c r="F10518" s="4" t="s">
        <v>22</v>
      </c>
      <c r="G10518" s="4" t="s">
        <v>22</v>
      </c>
      <c r="H10518" s="4" t="s">
        <v>22</v>
      </c>
    </row>
    <row r="10519" spans="1:21">
      <c r="A10519" t="n">
        <v>86147</v>
      </c>
      <c r="B10519" s="39" t="n">
        <v>48</v>
      </c>
      <c r="C10519" s="7" t="n">
        <v>65534</v>
      </c>
      <c r="D10519" s="7" t="n">
        <v>0</v>
      </c>
      <c r="E10519" s="7" t="s">
        <v>191</v>
      </c>
      <c r="F10519" s="7" t="n">
        <v>0</v>
      </c>
      <c r="G10519" s="7" t="n">
        <v>1</v>
      </c>
      <c r="H10519" s="7" t="n">
        <v>1.40129846432482e-45</v>
      </c>
    </row>
    <row r="10520" spans="1:21">
      <c r="A10520" t="s">
        <v>4</v>
      </c>
      <c r="B10520" s="4" t="s">
        <v>5</v>
      </c>
      <c r="C10520" s="4" t="s">
        <v>10</v>
      </c>
      <c r="D10520" s="4" t="s">
        <v>9</v>
      </c>
    </row>
    <row r="10521" spans="1:21">
      <c r="A10521" t="n">
        <v>86176</v>
      </c>
      <c r="B10521" s="41" t="n">
        <v>43</v>
      </c>
      <c r="C10521" s="7" t="n">
        <v>65534</v>
      </c>
      <c r="D10521" s="7" t="n">
        <v>64</v>
      </c>
    </row>
    <row r="10522" spans="1:21">
      <c r="A10522" t="s">
        <v>4</v>
      </c>
      <c r="B10522" s="4" t="s">
        <v>5</v>
      </c>
      <c r="C10522" s="4" t="s">
        <v>20</v>
      </c>
    </row>
    <row r="10523" spans="1:21">
      <c r="A10523" t="n">
        <v>86183</v>
      </c>
      <c r="B10523" s="17" t="n">
        <v>3</v>
      </c>
      <c r="C10523" s="11" t="n">
        <f t="normal" ca="1">A10535</f>
        <v>0</v>
      </c>
    </row>
    <row r="10524" spans="1:21">
      <c r="A10524" t="s">
        <v>4</v>
      </c>
      <c r="B10524" s="4" t="s">
        <v>5</v>
      </c>
      <c r="C10524" s="4" t="s">
        <v>10</v>
      </c>
      <c r="D10524" s="4" t="s">
        <v>22</v>
      </c>
      <c r="E10524" s="4" t="s">
        <v>22</v>
      </c>
      <c r="F10524" s="4" t="s">
        <v>22</v>
      </c>
      <c r="G10524" s="4" t="s">
        <v>22</v>
      </c>
    </row>
    <row r="10525" spans="1:21">
      <c r="A10525" t="n">
        <v>86188</v>
      </c>
      <c r="B10525" s="24" t="n">
        <v>46</v>
      </c>
      <c r="C10525" s="7" t="n">
        <v>65534</v>
      </c>
      <c r="D10525" s="7" t="n">
        <v>-54</v>
      </c>
      <c r="E10525" s="7" t="n">
        <v>4</v>
      </c>
      <c r="F10525" s="7" t="n">
        <v>-11.9700002670288</v>
      </c>
      <c r="G10525" s="7" t="n">
        <v>273.200012207031</v>
      </c>
    </row>
    <row r="10526" spans="1:21">
      <c r="A10526" t="s">
        <v>4</v>
      </c>
      <c r="B10526" s="4" t="s">
        <v>5</v>
      </c>
      <c r="C10526" s="4" t="s">
        <v>13</v>
      </c>
      <c r="D10526" s="4" t="s">
        <v>10</v>
      </c>
      <c r="E10526" s="4" t="s">
        <v>13</v>
      </c>
      <c r="F10526" s="4" t="s">
        <v>6</v>
      </c>
      <c r="G10526" s="4" t="s">
        <v>6</v>
      </c>
      <c r="H10526" s="4" t="s">
        <v>6</v>
      </c>
      <c r="I10526" s="4" t="s">
        <v>6</v>
      </c>
      <c r="J10526" s="4" t="s">
        <v>6</v>
      </c>
      <c r="K10526" s="4" t="s">
        <v>6</v>
      </c>
      <c r="L10526" s="4" t="s">
        <v>6</v>
      </c>
      <c r="M10526" s="4" t="s">
        <v>6</v>
      </c>
      <c r="N10526" s="4" t="s">
        <v>6</v>
      </c>
      <c r="O10526" s="4" t="s">
        <v>6</v>
      </c>
      <c r="P10526" s="4" t="s">
        <v>6</v>
      </c>
      <c r="Q10526" s="4" t="s">
        <v>6</v>
      </c>
      <c r="R10526" s="4" t="s">
        <v>6</v>
      </c>
      <c r="S10526" s="4" t="s">
        <v>6</v>
      </c>
      <c r="T10526" s="4" t="s">
        <v>6</v>
      </c>
      <c r="U10526" s="4" t="s">
        <v>6</v>
      </c>
    </row>
    <row r="10527" spans="1:21">
      <c r="A10527" t="n">
        <v>86207</v>
      </c>
      <c r="B10527" s="38" t="n">
        <v>36</v>
      </c>
      <c r="C10527" s="7" t="n">
        <v>8</v>
      </c>
      <c r="D10527" s="7" t="n">
        <v>65534</v>
      </c>
      <c r="E10527" s="7" t="n">
        <v>0</v>
      </c>
      <c r="F10527" s="7" t="s">
        <v>198</v>
      </c>
      <c r="G10527" s="7" t="s">
        <v>12</v>
      </c>
      <c r="H10527" s="7" t="s">
        <v>12</v>
      </c>
      <c r="I10527" s="7" t="s">
        <v>12</v>
      </c>
      <c r="J10527" s="7" t="s">
        <v>12</v>
      </c>
      <c r="K10527" s="7" t="s">
        <v>12</v>
      </c>
      <c r="L10527" s="7" t="s">
        <v>12</v>
      </c>
      <c r="M10527" s="7" t="s">
        <v>12</v>
      </c>
      <c r="N10527" s="7" t="s">
        <v>12</v>
      </c>
      <c r="O10527" s="7" t="s">
        <v>12</v>
      </c>
      <c r="P10527" s="7" t="s">
        <v>12</v>
      </c>
      <c r="Q10527" s="7" t="s">
        <v>12</v>
      </c>
      <c r="R10527" s="7" t="s">
        <v>12</v>
      </c>
      <c r="S10527" s="7" t="s">
        <v>12</v>
      </c>
      <c r="T10527" s="7" t="s">
        <v>12</v>
      </c>
      <c r="U10527" s="7" t="s">
        <v>12</v>
      </c>
    </row>
    <row r="10528" spans="1:21">
      <c r="A10528" t="s">
        <v>4</v>
      </c>
      <c r="B10528" s="4" t="s">
        <v>5</v>
      </c>
      <c r="C10528" s="4" t="s">
        <v>10</v>
      </c>
      <c r="D10528" s="4" t="s">
        <v>13</v>
      </c>
      <c r="E10528" s="4" t="s">
        <v>6</v>
      </c>
      <c r="F10528" s="4" t="s">
        <v>22</v>
      </c>
      <c r="G10528" s="4" t="s">
        <v>22</v>
      </c>
      <c r="H10528" s="4" t="s">
        <v>22</v>
      </c>
    </row>
    <row r="10529" spans="1:21">
      <c r="A10529" t="n">
        <v>86243</v>
      </c>
      <c r="B10529" s="39" t="n">
        <v>48</v>
      </c>
      <c r="C10529" s="7" t="n">
        <v>65534</v>
      </c>
      <c r="D10529" s="7" t="n">
        <v>0</v>
      </c>
      <c r="E10529" s="7" t="s">
        <v>198</v>
      </c>
      <c r="F10529" s="7" t="n">
        <v>0</v>
      </c>
      <c r="G10529" s="7" t="n">
        <v>1</v>
      </c>
      <c r="H10529" s="7" t="n">
        <v>0</v>
      </c>
    </row>
    <row r="10530" spans="1:21">
      <c r="A10530" t="s">
        <v>4</v>
      </c>
      <c r="B10530" s="4" t="s">
        <v>5</v>
      </c>
      <c r="C10530" s="4" t="s">
        <v>10</v>
      </c>
      <c r="D10530" s="4" t="s">
        <v>9</v>
      </c>
    </row>
    <row r="10531" spans="1:21">
      <c r="A10531" t="n">
        <v>86275</v>
      </c>
      <c r="B10531" s="41" t="n">
        <v>43</v>
      </c>
      <c r="C10531" s="7" t="n">
        <v>65534</v>
      </c>
      <c r="D10531" s="7" t="n">
        <v>64</v>
      </c>
    </row>
    <row r="10532" spans="1:21">
      <c r="A10532" t="s">
        <v>4</v>
      </c>
      <c r="B10532" s="4" t="s">
        <v>5</v>
      </c>
      <c r="C10532" s="4" t="s">
        <v>20</v>
      </c>
    </row>
    <row r="10533" spans="1:21">
      <c r="A10533" t="n">
        <v>86282</v>
      </c>
      <c r="B10533" s="17" t="n">
        <v>3</v>
      </c>
      <c r="C10533" s="11" t="n">
        <f t="normal" ca="1">A10535</f>
        <v>0</v>
      </c>
    </row>
    <row r="10534" spans="1:21">
      <c r="A10534" t="s">
        <v>4</v>
      </c>
      <c r="B10534" s="4" t="s">
        <v>5</v>
      </c>
    </row>
    <row r="10535" spans="1:21">
      <c r="A10535" t="n">
        <v>86287</v>
      </c>
      <c r="B10535" s="5" t="n">
        <v>1</v>
      </c>
    </row>
    <row r="10536" spans="1:21" s="3" customFormat="1" customHeight="0">
      <c r="A10536" s="3" t="s">
        <v>2</v>
      </c>
      <c r="B10536" s="3" t="s">
        <v>745</v>
      </c>
    </row>
    <row r="10537" spans="1:21">
      <c r="A10537" t="s">
        <v>4</v>
      </c>
      <c r="B10537" s="4" t="s">
        <v>5</v>
      </c>
      <c r="C10537" s="4" t="s">
        <v>13</v>
      </c>
      <c r="D10537" s="4" t="s">
        <v>10</v>
      </c>
      <c r="E10537" s="4" t="s">
        <v>13</v>
      </c>
      <c r="F10537" s="4" t="s">
        <v>20</v>
      </c>
    </row>
    <row r="10538" spans="1:21">
      <c r="A10538" t="n">
        <v>86288</v>
      </c>
      <c r="B10538" s="10" t="n">
        <v>5</v>
      </c>
      <c r="C10538" s="7" t="n">
        <v>30</v>
      </c>
      <c r="D10538" s="7" t="n">
        <v>9721</v>
      </c>
      <c r="E10538" s="7" t="n">
        <v>1</v>
      </c>
      <c r="F10538" s="11" t="n">
        <f t="normal" ca="1">A10590</f>
        <v>0</v>
      </c>
    </row>
    <row r="10539" spans="1:21">
      <c r="A10539" t="s">
        <v>4</v>
      </c>
      <c r="B10539" s="4" t="s">
        <v>5</v>
      </c>
      <c r="C10539" s="4" t="s">
        <v>13</v>
      </c>
      <c r="D10539" s="4" t="s">
        <v>10</v>
      </c>
      <c r="E10539" s="4" t="s">
        <v>13</v>
      </c>
      <c r="F10539" s="4" t="s">
        <v>13</v>
      </c>
      <c r="G10539" s="4" t="s">
        <v>20</v>
      </c>
    </row>
    <row r="10540" spans="1:21">
      <c r="A10540" t="n">
        <v>86297</v>
      </c>
      <c r="B10540" s="10" t="n">
        <v>5</v>
      </c>
      <c r="C10540" s="7" t="n">
        <v>30</v>
      </c>
      <c r="D10540" s="7" t="n">
        <v>12</v>
      </c>
      <c r="E10540" s="7" t="n">
        <v>8</v>
      </c>
      <c r="F10540" s="7" t="n">
        <v>1</v>
      </c>
      <c r="G10540" s="11" t="n">
        <f t="normal" ca="1">A10570</f>
        <v>0</v>
      </c>
    </row>
    <row r="10541" spans="1:21">
      <c r="A10541" t="s">
        <v>4</v>
      </c>
      <c r="B10541" s="4" t="s">
        <v>5</v>
      </c>
      <c r="C10541" s="4" t="s">
        <v>10</v>
      </c>
      <c r="D10541" s="4" t="s">
        <v>13</v>
      </c>
      <c r="E10541" s="4" t="s">
        <v>13</v>
      </c>
      <c r="F10541" s="4" t="s">
        <v>6</v>
      </c>
    </row>
    <row r="10542" spans="1:21">
      <c r="A10542" t="n">
        <v>86307</v>
      </c>
      <c r="B10542" s="22" t="n">
        <v>20</v>
      </c>
      <c r="C10542" s="7" t="n">
        <v>65534</v>
      </c>
      <c r="D10542" s="7" t="n">
        <v>3</v>
      </c>
      <c r="E10542" s="7" t="n">
        <v>10</v>
      </c>
      <c r="F10542" s="7" t="s">
        <v>201</v>
      </c>
    </row>
    <row r="10543" spans="1:21">
      <c r="A10543" t="s">
        <v>4</v>
      </c>
      <c r="B10543" s="4" t="s">
        <v>5</v>
      </c>
      <c r="C10543" s="4" t="s">
        <v>10</v>
      </c>
    </row>
    <row r="10544" spans="1:21">
      <c r="A10544" t="n">
        <v>86328</v>
      </c>
      <c r="B10544" s="35" t="n">
        <v>16</v>
      </c>
      <c r="C10544" s="7" t="n">
        <v>0</v>
      </c>
    </row>
    <row r="10545" spans="1:8">
      <c r="A10545" t="s">
        <v>4</v>
      </c>
      <c r="B10545" s="4" t="s">
        <v>5</v>
      </c>
      <c r="C10545" s="4" t="s">
        <v>13</v>
      </c>
      <c r="D10545" s="4" t="s">
        <v>9</v>
      </c>
    </row>
    <row r="10546" spans="1:8">
      <c r="A10546" t="n">
        <v>86331</v>
      </c>
      <c r="B10546" s="49" t="n">
        <v>74</v>
      </c>
      <c r="C10546" s="7" t="n">
        <v>48</v>
      </c>
      <c r="D10546" s="7" t="n">
        <v>1088</v>
      </c>
    </row>
    <row r="10547" spans="1:8">
      <c r="A10547" t="s">
        <v>4</v>
      </c>
      <c r="B10547" s="4" t="s">
        <v>5</v>
      </c>
      <c r="C10547" s="4" t="s">
        <v>13</v>
      </c>
      <c r="D10547" s="4" t="s">
        <v>10</v>
      </c>
    </row>
    <row r="10548" spans="1:8">
      <c r="A10548" t="n">
        <v>86337</v>
      </c>
      <c r="B10548" s="27" t="n">
        <v>22</v>
      </c>
      <c r="C10548" s="7" t="n">
        <v>10</v>
      </c>
      <c r="D10548" s="7" t="n">
        <v>0</v>
      </c>
    </row>
    <row r="10549" spans="1:8">
      <c r="A10549" t="s">
        <v>4</v>
      </c>
      <c r="B10549" s="4" t="s">
        <v>5</v>
      </c>
      <c r="C10549" s="4" t="s">
        <v>13</v>
      </c>
      <c r="D10549" s="4" t="s">
        <v>10</v>
      </c>
      <c r="E10549" s="4" t="s">
        <v>6</v>
      </c>
    </row>
    <row r="10550" spans="1:8">
      <c r="A10550" t="n">
        <v>86341</v>
      </c>
      <c r="B10550" s="40" t="n">
        <v>51</v>
      </c>
      <c r="C10550" s="7" t="n">
        <v>4</v>
      </c>
      <c r="D10550" s="7" t="n">
        <v>65534</v>
      </c>
      <c r="E10550" s="7" t="s">
        <v>158</v>
      </c>
    </row>
    <row r="10551" spans="1:8">
      <c r="A10551" t="s">
        <v>4</v>
      </c>
      <c r="B10551" s="4" t="s">
        <v>5</v>
      </c>
      <c r="C10551" s="4" t="s">
        <v>10</v>
      </c>
    </row>
    <row r="10552" spans="1:8">
      <c r="A10552" t="n">
        <v>86354</v>
      </c>
      <c r="B10552" s="35" t="n">
        <v>16</v>
      </c>
      <c r="C10552" s="7" t="n">
        <v>0</v>
      </c>
    </row>
    <row r="10553" spans="1:8">
      <c r="A10553" t="s">
        <v>4</v>
      </c>
      <c r="B10553" s="4" t="s">
        <v>5</v>
      </c>
      <c r="C10553" s="4" t="s">
        <v>10</v>
      </c>
      <c r="D10553" s="4" t="s">
        <v>72</v>
      </c>
      <c r="E10553" s="4" t="s">
        <v>13</v>
      </c>
      <c r="F10553" s="4" t="s">
        <v>13</v>
      </c>
      <c r="G10553" s="4" t="s">
        <v>72</v>
      </c>
      <c r="H10553" s="4" t="s">
        <v>13</v>
      </c>
      <c r="I10553" s="4" t="s">
        <v>13</v>
      </c>
    </row>
    <row r="10554" spans="1:8">
      <c r="A10554" t="n">
        <v>86357</v>
      </c>
      <c r="B10554" s="52" t="n">
        <v>26</v>
      </c>
      <c r="C10554" s="7" t="n">
        <v>65534</v>
      </c>
      <c r="D10554" s="7" t="s">
        <v>746</v>
      </c>
      <c r="E10554" s="7" t="n">
        <v>2</v>
      </c>
      <c r="F10554" s="7" t="n">
        <v>3</v>
      </c>
      <c r="G10554" s="7" t="s">
        <v>747</v>
      </c>
      <c r="H10554" s="7" t="n">
        <v>2</v>
      </c>
      <c r="I10554" s="7" t="n">
        <v>0</v>
      </c>
    </row>
    <row r="10555" spans="1:8">
      <c r="A10555" t="s">
        <v>4</v>
      </c>
      <c r="B10555" s="4" t="s">
        <v>5</v>
      </c>
    </row>
    <row r="10556" spans="1:8">
      <c r="A10556" t="n">
        <v>86541</v>
      </c>
      <c r="B10556" s="53" t="n">
        <v>28</v>
      </c>
    </row>
    <row r="10557" spans="1:8">
      <c r="A10557" t="s">
        <v>4</v>
      </c>
      <c r="B10557" s="4" t="s">
        <v>5</v>
      </c>
      <c r="C10557" s="4" t="s">
        <v>13</v>
      </c>
      <c r="D10557" s="4" t="s">
        <v>10</v>
      </c>
      <c r="E10557" s="4" t="s">
        <v>6</v>
      </c>
    </row>
    <row r="10558" spans="1:8">
      <c r="A10558" t="n">
        <v>86542</v>
      </c>
      <c r="B10558" s="40" t="n">
        <v>51</v>
      </c>
      <c r="C10558" s="7" t="n">
        <v>4</v>
      </c>
      <c r="D10558" s="7" t="n">
        <v>5703</v>
      </c>
      <c r="E10558" s="7" t="s">
        <v>158</v>
      </c>
    </row>
    <row r="10559" spans="1:8">
      <c r="A10559" t="s">
        <v>4</v>
      </c>
      <c r="B10559" s="4" t="s">
        <v>5</v>
      </c>
      <c r="C10559" s="4" t="s">
        <v>10</v>
      </c>
    </row>
    <row r="10560" spans="1:8">
      <c r="A10560" t="n">
        <v>86555</v>
      </c>
      <c r="B10560" s="35" t="n">
        <v>16</v>
      </c>
      <c r="C10560" s="7" t="n">
        <v>0</v>
      </c>
    </row>
    <row r="10561" spans="1:9">
      <c r="A10561" t="s">
        <v>4</v>
      </c>
      <c r="B10561" s="4" t="s">
        <v>5</v>
      </c>
      <c r="C10561" s="4" t="s">
        <v>10</v>
      </c>
      <c r="D10561" s="4" t="s">
        <v>72</v>
      </c>
      <c r="E10561" s="4" t="s">
        <v>13</v>
      </c>
      <c r="F10561" s="4" t="s">
        <v>13</v>
      </c>
    </row>
    <row r="10562" spans="1:9">
      <c r="A10562" t="n">
        <v>86558</v>
      </c>
      <c r="B10562" s="52" t="n">
        <v>26</v>
      </c>
      <c r="C10562" s="7" t="n">
        <v>5703</v>
      </c>
      <c r="D10562" s="7" t="s">
        <v>748</v>
      </c>
      <c r="E10562" s="7" t="n">
        <v>2</v>
      </c>
      <c r="F10562" s="7" t="n">
        <v>0</v>
      </c>
    </row>
    <row r="10563" spans="1:9">
      <c r="A10563" t="s">
        <v>4</v>
      </c>
      <c r="B10563" s="4" t="s">
        <v>5</v>
      </c>
    </row>
    <row r="10564" spans="1:9">
      <c r="A10564" t="n">
        <v>86586</v>
      </c>
      <c r="B10564" s="53" t="n">
        <v>28</v>
      </c>
    </row>
    <row r="10565" spans="1:9">
      <c r="A10565" t="s">
        <v>4</v>
      </c>
      <c r="B10565" s="4" t="s">
        <v>5</v>
      </c>
      <c r="C10565" s="4" t="s">
        <v>10</v>
      </c>
    </row>
    <row r="10566" spans="1:9">
      <c r="A10566" t="n">
        <v>86587</v>
      </c>
      <c r="B10566" s="12" t="n">
        <v>12</v>
      </c>
      <c r="C10566" s="7" t="n">
        <v>12</v>
      </c>
    </row>
    <row r="10567" spans="1:9">
      <c r="A10567" t="s">
        <v>4</v>
      </c>
      <c r="B10567" s="4" t="s">
        <v>5</v>
      </c>
      <c r="C10567" s="4" t="s">
        <v>20</v>
      </c>
    </row>
    <row r="10568" spans="1:9">
      <c r="A10568" t="n">
        <v>86590</v>
      </c>
      <c r="B10568" s="17" t="n">
        <v>3</v>
      </c>
      <c r="C10568" s="11" t="n">
        <f t="normal" ca="1">A10588</f>
        <v>0</v>
      </c>
    </row>
    <row r="10569" spans="1:9">
      <c r="A10569" t="s">
        <v>4</v>
      </c>
      <c r="B10569" s="4" t="s">
        <v>5</v>
      </c>
      <c r="C10569" s="4" t="s">
        <v>10</v>
      </c>
      <c r="D10569" s="4" t="s">
        <v>13</v>
      </c>
      <c r="E10569" s="4" t="s">
        <v>13</v>
      </c>
      <c r="F10569" s="4" t="s">
        <v>6</v>
      </c>
    </row>
    <row r="10570" spans="1:9">
      <c r="A10570" t="n">
        <v>86595</v>
      </c>
      <c r="B10570" s="22" t="n">
        <v>20</v>
      </c>
      <c r="C10570" s="7" t="n">
        <v>65534</v>
      </c>
      <c r="D10570" s="7" t="n">
        <v>3</v>
      </c>
      <c r="E10570" s="7" t="n">
        <v>10</v>
      </c>
      <c r="F10570" s="7" t="s">
        <v>201</v>
      </c>
    </row>
    <row r="10571" spans="1:9">
      <c r="A10571" t="s">
        <v>4</v>
      </c>
      <c r="B10571" s="4" t="s">
        <v>5</v>
      </c>
      <c r="C10571" s="4" t="s">
        <v>10</v>
      </c>
    </row>
    <row r="10572" spans="1:9">
      <c r="A10572" t="n">
        <v>86616</v>
      </c>
      <c r="B10572" s="35" t="n">
        <v>16</v>
      </c>
      <c r="C10572" s="7" t="n">
        <v>0</v>
      </c>
    </row>
    <row r="10573" spans="1:9">
      <c r="A10573" t="s">
        <v>4</v>
      </c>
      <c r="B10573" s="4" t="s">
        <v>5</v>
      </c>
      <c r="C10573" s="4" t="s">
        <v>13</v>
      </c>
      <c r="D10573" s="4" t="s">
        <v>10</v>
      </c>
    </row>
    <row r="10574" spans="1:9">
      <c r="A10574" t="n">
        <v>86619</v>
      </c>
      <c r="B10574" s="27" t="n">
        <v>22</v>
      </c>
      <c r="C10574" s="7" t="n">
        <v>10</v>
      </c>
      <c r="D10574" s="7" t="n">
        <v>0</v>
      </c>
    </row>
    <row r="10575" spans="1:9">
      <c r="A10575" t="s">
        <v>4</v>
      </c>
      <c r="B10575" s="4" t="s">
        <v>5</v>
      </c>
      <c r="C10575" s="4" t="s">
        <v>10</v>
      </c>
      <c r="D10575" s="4" t="s">
        <v>13</v>
      </c>
      <c r="E10575" s="4" t="s">
        <v>6</v>
      </c>
      <c r="F10575" s="4" t="s">
        <v>22</v>
      </c>
      <c r="G10575" s="4" t="s">
        <v>22</v>
      </c>
      <c r="H10575" s="4" t="s">
        <v>22</v>
      </c>
    </row>
    <row r="10576" spans="1:9">
      <c r="A10576" t="n">
        <v>86623</v>
      </c>
      <c r="B10576" s="39" t="n">
        <v>48</v>
      </c>
      <c r="C10576" s="7" t="n">
        <v>65534</v>
      </c>
      <c r="D10576" s="7" t="n">
        <v>0</v>
      </c>
      <c r="E10576" s="7" t="s">
        <v>408</v>
      </c>
      <c r="F10576" s="7" t="n">
        <v>0.5</v>
      </c>
      <c r="G10576" s="7" t="n">
        <v>1</v>
      </c>
      <c r="H10576" s="7" t="n">
        <v>0</v>
      </c>
    </row>
    <row r="10577" spans="1:8">
      <c r="A10577" t="s">
        <v>4</v>
      </c>
      <c r="B10577" s="4" t="s">
        <v>5</v>
      </c>
      <c r="C10577" s="4" t="s">
        <v>13</v>
      </c>
      <c r="D10577" s="4" t="s">
        <v>10</v>
      </c>
      <c r="E10577" s="4" t="s">
        <v>6</v>
      </c>
    </row>
    <row r="10578" spans="1:8">
      <c r="A10578" t="n">
        <v>86647</v>
      </c>
      <c r="B10578" s="40" t="n">
        <v>51</v>
      </c>
      <c r="C10578" s="7" t="n">
        <v>4</v>
      </c>
      <c r="D10578" s="7" t="n">
        <v>65534</v>
      </c>
      <c r="E10578" s="7" t="s">
        <v>158</v>
      </c>
    </row>
    <row r="10579" spans="1:8">
      <c r="A10579" t="s">
        <v>4</v>
      </c>
      <c r="B10579" s="4" t="s">
        <v>5</v>
      </c>
      <c r="C10579" s="4" t="s">
        <v>10</v>
      </c>
    </row>
    <row r="10580" spans="1:8">
      <c r="A10580" t="n">
        <v>86660</v>
      </c>
      <c r="B10580" s="35" t="n">
        <v>16</v>
      </c>
      <c r="C10580" s="7" t="n">
        <v>0</v>
      </c>
    </row>
    <row r="10581" spans="1:8">
      <c r="A10581" t="s">
        <v>4</v>
      </c>
      <c r="B10581" s="4" t="s">
        <v>5</v>
      </c>
      <c r="C10581" s="4" t="s">
        <v>10</v>
      </c>
      <c r="D10581" s="4" t="s">
        <v>72</v>
      </c>
      <c r="E10581" s="4" t="s">
        <v>13</v>
      </c>
      <c r="F10581" s="4" t="s">
        <v>13</v>
      </c>
      <c r="G10581" s="4" t="s">
        <v>72</v>
      </c>
      <c r="H10581" s="4" t="s">
        <v>13</v>
      </c>
      <c r="I10581" s="4" t="s">
        <v>13</v>
      </c>
    </row>
    <row r="10582" spans="1:8">
      <c r="A10582" t="n">
        <v>86663</v>
      </c>
      <c r="B10582" s="52" t="n">
        <v>26</v>
      </c>
      <c r="C10582" s="7" t="n">
        <v>65534</v>
      </c>
      <c r="D10582" s="7" t="s">
        <v>749</v>
      </c>
      <c r="E10582" s="7" t="n">
        <v>2</v>
      </c>
      <c r="F10582" s="7" t="n">
        <v>3</v>
      </c>
      <c r="G10582" s="7" t="s">
        <v>750</v>
      </c>
      <c r="H10582" s="7" t="n">
        <v>2</v>
      </c>
      <c r="I10582" s="7" t="n">
        <v>0</v>
      </c>
    </row>
    <row r="10583" spans="1:8">
      <c r="A10583" t="s">
        <v>4</v>
      </c>
      <c r="B10583" s="4" t="s">
        <v>5</v>
      </c>
    </row>
    <row r="10584" spans="1:8">
      <c r="A10584" t="n">
        <v>86782</v>
      </c>
      <c r="B10584" s="53" t="n">
        <v>28</v>
      </c>
    </row>
    <row r="10585" spans="1:8">
      <c r="A10585" t="s">
        <v>4</v>
      </c>
      <c r="B10585" s="4" t="s">
        <v>5</v>
      </c>
      <c r="C10585" s="4" t="s">
        <v>10</v>
      </c>
      <c r="D10585" s="4" t="s">
        <v>13</v>
      </c>
      <c r="E10585" s="4" t="s">
        <v>6</v>
      </c>
      <c r="F10585" s="4" t="s">
        <v>22</v>
      </c>
      <c r="G10585" s="4" t="s">
        <v>22</v>
      </c>
      <c r="H10585" s="4" t="s">
        <v>22</v>
      </c>
    </row>
    <row r="10586" spans="1:8">
      <c r="A10586" t="n">
        <v>86783</v>
      </c>
      <c r="B10586" s="39" t="n">
        <v>48</v>
      </c>
      <c r="C10586" s="7" t="n">
        <v>65534</v>
      </c>
      <c r="D10586" s="7" t="n">
        <v>0</v>
      </c>
      <c r="E10586" s="7" t="s">
        <v>198</v>
      </c>
      <c r="F10586" s="7" t="n">
        <v>-1</v>
      </c>
      <c r="G10586" s="7" t="n">
        <v>1</v>
      </c>
      <c r="H10586" s="7" t="n">
        <v>0</v>
      </c>
    </row>
    <row r="10587" spans="1:8">
      <c r="A10587" t="s">
        <v>4</v>
      </c>
      <c r="B10587" s="4" t="s">
        <v>5</v>
      </c>
      <c r="C10587" s="4" t="s">
        <v>20</v>
      </c>
    </row>
    <row r="10588" spans="1:8">
      <c r="A10588" t="n">
        <v>86815</v>
      </c>
      <c r="B10588" s="17" t="n">
        <v>3</v>
      </c>
      <c r="C10588" s="11" t="n">
        <f t="normal" ca="1">A10746</f>
        <v>0</v>
      </c>
    </row>
    <row r="10589" spans="1:8">
      <c r="A10589" t="s">
        <v>4</v>
      </c>
      <c r="B10589" s="4" t="s">
        <v>5</v>
      </c>
      <c r="C10589" s="4" t="s">
        <v>13</v>
      </c>
      <c r="D10589" s="4" t="s">
        <v>10</v>
      </c>
      <c r="E10589" s="4" t="s">
        <v>13</v>
      </c>
      <c r="F10589" s="4" t="s">
        <v>20</v>
      </c>
    </row>
    <row r="10590" spans="1:8">
      <c r="A10590" t="n">
        <v>86820</v>
      </c>
      <c r="B10590" s="10" t="n">
        <v>5</v>
      </c>
      <c r="C10590" s="7" t="n">
        <v>30</v>
      </c>
      <c r="D10590" s="7" t="n">
        <v>8958</v>
      </c>
      <c r="E10590" s="7" t="n">
        <v>1</v>
      </c>
      <c r="F10590" s="11" t="n">
        <f t="normal" ca="1">A10622</f>
        <v>0</v>
      </c>
    </row>
    <row r="10591" spans="1:8">
      <c r="A10591" t="s">
        <v>4</v>
      </c>
      <c r="B10591" s="4" t="s">
        <v>5</v>
      </c>
      <c r="C10591" s="4" t="s">
        <v>10</v>
      </c>
      <c r="D10591" s="4" t="s">
        <v>13</v>
      </c>
      <c r="E10591" s="4" t="s">
        <v>13</v>
      </c>
      <c r="F10591" s="4" t="s">
        <v>6</v>
      </c>
    </row>
    <row r="10592" spans="1:8">
      <c r="A10592" t="n">
        <v>86829</v>
      </c>
      <c r="B10592" s="22" t="n">
        <v>20</v>
      </c>
      <c r="C10592" s="7" t="n">
        <v>65534</v>
      </c>
      <c r="D10592" s="7" t="n">
        <v>3</v>
      </c>
      <c r="E10592" s="7" t="n">
        <v>10</v>
      </c>
      <c r="F10592" s="7" t="s">
        <v>201</v>
      </c>
    </row>
    <row r="10593" spans="1:9">
      <c r="A10593" t="s">
        <v>4</v>
      </c>
      <c r="B10593" s="4" t="s">
        <v>5</v>
      </c>
      <c r="C10593" s="4" t="s">
        <v>10</v>
      </c>
    </row>
    <row r="10594" spans="1:9">
      <c r="A10594" t="n">
        <v>86850</v>
      </c>
      <c r="B10594" s="35" t="n">
        <v>16</v>
      </c>
      <c r="C10594" s="7" t="n">
        <v>0</v>
      </c>
    </row>
    <row r="10595" spans="1:9">
      <c r="A10595" t="s">
        <v>4</v>
      </c>
      <c r="B10595" s="4" t="s">
        <v>5</v>
      </c>
      <c r="C10595" s="4" t="s">
        <v>13</v>
      </c>
      <c r="D10595" s="4" t="s">
        <v>10</v>
      </c>
    </row>
    <row r="10596" spans="1:9">
      <c r="A10596" t="n">
        <v>86853</v>
      </c>
      <c r="B10596" s="27" t="n">
        <v>22</v>
      </c>
      <c r="C10596" s="7" t="n">
        <v>10</v>
      </c>
      <c r="D10596" s="7" t="n">
        <v>0</v>
      </c>
    </row>
    <row r="10597" spans="1:9">
      <c r="A10597" t="s">
        <v>4</v>
      </c>
      <c r="B10597" s="4" t="s">
        <v>5</v>
      </c>
      <c r="C10597" s="4" t="s">
        <v>13</v>
      </c>
      <c r="D10597" s="4" t="s">
        <v>10</v>
      </c>
      <c r="E10597" s="4" t="s">
        <v>13</v>
      </c>
      <c r="F10597" s="4" t="s">
        <v>13</v>
      </c>
      <c r="G10597" s="4" t="s">
        <v>20</v>
      </c>
    </row>
    <row r="10598" spans="1:9">
      <c r="A10598" t="n">
        <v>86857</v>
      </c>
      <c r="B10598" s="10" t="n">
        <v>5</v>
      </c>
      <c r="C10598" s="7" t="n">
        <v>30</v>
      </c>
      <c r="D10598" s="7" t="n">
        <v>12</v>
      </c>
      <c r="E10598" s="7" t="n">
        <v>8</v>
      </c>
      <c r="F10598" s="7" t="n">
        <v>1</v>
      </c>
      <c r="G10598" s="11" t="n">
        <f t="normal" ca="1">A10612</f>
        <v>0</v>
      </c>
    </row>
    <row r="10599" spans="1:9">
      <c r="A10599" t="s">
        <v>4</v>
      </c>
      <c r="B10599" s="4" t="s">
        <v>5</v>
      </c>
      <c r="C10599" s="4" t="s">
        <v>13</v>
      </c>
      <c r="D10599" s="4" t="s">
        <v>10</v>
      </c>
      <c r="E10599" s="4" t="s">
        <v>6</v>
      </c>
    </row>
    <row r="10600" spans="1:9">
      <c r="A10600" t="n">
        <v>86867</v>
      </c>
      <c r="B10600" s="40" t="n">
        <v>51</v>
      </c>
      <c r="C10600" s="7" t="n">
        <v>4</v>
      </c>
      <c r="D10600" s="7" t="n">
        <v>65534</v>
      </c>
      <c r="E10600" s="7" t="s">
        <v>158</v>
      </c>
    </row>
    <row r="10601" spans="1:9">
      <c r="A10601" t="s">
        <v>4</v>
      </c>
      <c r="B10601" s="4" t="s">
        <v>5</v>
      </c>
      <c r="C10601" s="4" t="s">
        <v>10</v>
      </c>
    </row>
    <row r="10602" spans="1:9">
      <c r="A10602" t="n">
        <v>86880</v>
      </c>
      <c r="B10602" s="35" t="n">
        <v>16</v>
      </c>
      <c r="C10602" s="7" t="n">
        <v>0</v>
      </c>
    </row>
    <row r="10603" spans="1:9">
      <c r="A10603" t="s">
        <v>4</v>
      </c>
      <c r="B10603" s="4" t="s">
        <v>5</v>
      </c>
      <c r="C10603" s="4" t="s">
        <v>10</v>
      </c>
      <c r="D10603" s="4" t="s">
        <v>72</v>
      </c>
      <c r="E10603" s="4" t="s">
        <v>13</v>
      </c>
      <c r="F10603" s="4" t="s">
        <v>13</v>
      </c>
      <c r="G10603" s="4" t="s">
        <v>72</v>
      </c>
      <c r="H10603" s="4" t="s">
        <v>13</v>
      </c>
      <c r="I10603" s="4" t="s">
        <v>13</v>
      </c>
      <c r="J10603" s="4" t="s">
        <v>72</v>
      </c>
      <c r="K10603" s="4" t="s">
        <v>13</v>
      </c>
      <c r="L10603" s="4" t="s">
        <v>13</v>
      </c>
    </row>
    <row r="10604" spans="1:9">
      <c r="A10604" t="n">
        <v>86883</v>
      </c>
      <c r="B10604" s="52" t="n">
        <v>26</v>
      </c>
      <c r="C10604" s="7" t="n">
        <v>65534</v>
      </c>
      <c r="D10604" s="7" t="s">
        <v>751</v>
      </c>
      <c r="E10604" s="7" t="n">
        <v>2</v>
      </c>
      <c r="F10604" s="7" t="n">
        <v>3</v>
      </c>
      <c r="G10604" s="7" t="s">
        <v>752</v>
      </c>
      <c r="H10604" s="7" t="n">
        <v>2</v>
      </c>
      <c r="I10604" s="7" t="n">
        <v>3</v>
      </c>
      <c r="J10604" s="7" t="s">
        <v>753</v>
      </c>
      <c r="K10604" s="7" t="n">
        <v>2</v>
      </c>
      <c r="L10604" s="7" t="n">
        <v>0</v>
      </c>
    </row>
    <row r="10605" spans="1:9">
      <c r="A10605" t="s">
        <v>4</v>
      </c>
      <c r="B10605" s="4" t="s">
        <v>5</v>
      </c>
    </row>
    <row r="10606" spans="1:9">
      <c r="A10606" t="n">
        <v>87105</v>
      </c>
      <c r="B10606" s="53" t="n">
        <v>28</v>
      </c>
    </row>
    <row r="10607" spans="1:9">
      <c r="A10607" t="s">
        <v>4</v>
      </c>
      <c r="B10607" s="4" t="s">
        <v>5</v>
      </c>
      <c r="C10607" s="4" t="s">
        <v>10</v>
      </c>
    </row>
    <row r="10608" spans="1:9">
      <c r="A10608" t="n">
        <v>87106</v>
      </c>
      <c r="B10608" s="12" t="n">
        <v>12</v>
      </c>
      <c r="C10608" s="7" t="n">
        <v>12</v>
      </c>
    </row>
    <row r="10609" spans="1:12">
      <c r="A10609" t="s">
        <v>4</v>
      </c>
      <c r="B10609" s="4" t="s">
        <v>5</v>
      </c>
      <c r="C10609" s="4" t="s">
        <v>20</v>
      </c>
    </row>
    <row r="10610" spans="1:12">
      <c r="A10610" t="n">
        <v>87109</v>
      </c>
      <c r="B10610" s="17" t="n">
        <v>3</v>
      </c>
      <c r="C10610" s="11" t="n">
        <f t="normal" ca="1">A10620</f>
        <v>0</v>
      </c>
    </row>
    <row r="10611" spans="1:12">
      <c r="A10611" t="s">
        <v>4</v>
      </c>
      <c r="B10611" s="4" t="s">
        <v>5</v>
      </c>
      <c r="C10611" s="4" t="s">
        <v>13</v>
      </c>
      <c r="D10611" s="4" t="s">
        <v>10</v>
      </c>
      <c r="E10611" s="4" t="s">
        <v>6</v>
      </c>
    </row>
    <row r="10612" spans="1:12">
      <c r="A10612" t="n">
        <v>87114</v>
      </c>
      <c r="B10612" s="40" t="n">
        <v>51</v>
      </c>
      <c r="C10612" s="7" t="n">
        <v>4</v>
      </c>
      <c r="D10612" s="7" t="n">
        <v>65534</v>
      </c>
      <c r="E10612" s="7" t="s">
        <v>158</v>
      </c>
    </row>
    <row r="10613" spans="1:12">
      <c r="A10613" t="s">
        <v>4</v>
      </c>
      <c r="B10613" s="4" t="s">
        <v>5</v>
      </c>
      <c r="C10613" s="4" t="s">
        <v>10</v>
      </c>
    </row>
    <row r="10614" spans="1:12">
      <c r="A10614" t="n">
        <v>87127</v>
      </c>
      <c r="B10614" s="35" t="n">
        <v>16</v>
      </c>
      <c r="C10614" s="7" t="n">
        <v>0</v>
      </c>
    </row>
    <row r="10615" spans="1:12">
      <c r="A10615" t="s">
        <v>4</v>
      </c>
      <c r="B10615" s="4" t="s">
        <v>5</v>
      </c>
      <c r="C10615" s="4" t="s">
        <v>10</v>
      </c>
      <c r="D10615" s="4" t="s">
        <v>72</v>
      </c>
      <c r="E10615" s="4" t="s">
        <v>13</v>
      </c>
      <c r="F10615" s="4" t="s">
        <v>13</v>
      </c>
      <c r="G10615" s="4" t="s">
        <v>72</v>
      </c>
      <c r="H10615" s="4" t="s">
        <v>13</v>
      </c>
      <c r="I10615" s="4" t="s">
        <v>13</v>
      </c>
    </row>
    <row r="10616" spans="1:12">
      <c r="A10616" t="n">
        <v>87130</v>
      </c>
      <c r="B10616" s="52" t="n">
        <v>26</v>
      </c>
      <c r="C10616" s="7" t="n">
        <v>65534</v>
      </c>
      <c r="D10616" s="7" t="s">
        <v>754</v>
      </c>
      <c r="E10616" s="7" t="n">
        <v>2</v>
      </c>
      <c r="F10616" s="7" t="n">
        <v>3</v>
      </c>
      <c r="G10616" s="7" t="s">
        <v>755</v>
      </c>
      <c r="H10616" s="7" t="n">
        <v>2</v>
      </c>
      <c r="I10616" s="7" t="n">
        <v>0</v>
      </c>
    </row>
    <row r="10617" spans="1:12">
      <c r="A10617" t="s">
        <v>4</v>
      </c>
      <c r="B10617" s="4" t="s">
        <v>5</v>
      </c>
    </row>
    <row r="10618" spans="1:12">
      <c r="A10618" t="n">
        <v>87332</v>
      </c>
      <c r="B10618" s="53" t="n">
        <v>28</v>
      </c>
    </row>
    <row r="10619" spans="1:12">
      <c r="A10619" t="s">
        <v>4</v>
      </c>
      <c r="B10619" s="4" t="s">
        <v>5</v>
      </c>
      <c r="C10619" s="4" t="s">
        <v>20</v>
      </c>
    </row>
    <row r="10620" spans="1:12">
      <c r="A10620" t="n">
        <v>87333</v>
      </c>
      <c r="B10620" s="17" t="n">
        <v>3</v>
      </c>
      <c r="C10620" s="11" t="n">
        <f t="normal" ca="1">A10746</f>
        <v>0</v>
      </c>
    </row>
    <row r="10621" spans="1:12">
      <c r="A10621" t="s">
        <v>4</v>
      </c>
      <c r="B10621" s="4" t="s">
        <v>5</v>
      </c>
      <c r="C10621" s="4" t="s">
        <v>13</v>
      </c>
      <c r="D10621" s="4" t="s">
        <v>10</v>
      </c>
      <c r="E10621" s="4" t="s">
        <v>13</v>
      </c>
      <c r="F10621" s="4" t="s">
        <v>20</v>
      </c>
    </row>
    <row r="10622" spans="1:12">
      <c r="A10622" t="n">
        <v>87338</v>
      </c>
      <c r="B10622" s="10" t="n">
        <v>5</v>
      </c>
      <c r="C10622" s="7" t="n">
        <v>30</v>
      </c>
      <c r="D10622" s="7" t="n">
        <v>8954</v>
      </c>
      <c r="E10622" s="7" t="n">
        <v>1</v>
      </c>
      <c r="F10622" s="11" t="n">
        <f t="normal" ca="1">A10654</f>
        <v>0</v>
      </c>
    </row>
    <row r="10623" spans="1:12">
      <c r="A10623" t="s">
        <v>4</v>
      </c>
      <c r="B10623" s="4" t="s">
        <v>5</v>
      </c>
      <c r="C10623" s="4" t="s">
        <v>10</v>
      </c>
      <c r="D10623" s="4" t="s">
        <v>13</v>
      </c>
      <c r="E10623" s="4" t="s">
        <v>13</v>
      </c>
      <c r="F10623" s="4" t="s">
        <v>6</v>
      </c>
    </row>
    <row r="10624" spans="1:12">
      <c r="A10624" t="n">
        <v>87347</v>
      </c>
      <c r="B10624" s="22" t="n">
        <v>20</v>
      </c>
      <c r="C10624" s="7" t="n">
        <v>65534</v>
      </c>
      <c r="D10624" s="7" t="n">
        <v>3</v>
      </c>
      <c r="E10624" s="7" t="n">
        <v>10</v>
      </c>
      <c r="F10624" s="7" t="s">
        <v>201</v>
      </c>
    </row>
    <row r="10625" spans="1:9">
      <c r="A10625" t="s">
        <v>4</v>
      </c>
      <c r="B10625" s="4" t="s">
        <v>5</v>
      </c>
      <c r="C10625" s="4" t="s">
        <v>10</v>
      </c>
    </row>
    <row r="10626" spans="1:9">
      <c r="A10626" t="n">
        <v>87368</v>
      </c>
      <c r="B10626" s="35" t="n">
        <v>16</v>
      </c>
      <c r="C10626" s="7" t="n">
        <v>0</v>
      </c>
    </row>
    <row r="10627" spans="1:9">
      <c r="A10627" t="s">
        <v>4</v>
      </c>
      <c r="B10627" s="4" t="s">
        <v>5</v>
      </c>
      <c r="C10627" s="4" t="s">
        <v>13</v>
      </c>
      <c r="D10627" s="4" t="s">
        <v>10</v>
      </c>
    </row>
    <row r="10628" spans="1:9">
      <c r="A10628" t="n">
        <v>87371</v>
      </c>
      <c r="B10628" s="27" t="n">
        <v>22</v>
      </c>
      <c r="C10628" s="7" t="n">
        <v>10</v>
      </c>
      <c r="D10628" s="7" t="n">
        <v>0</v>
      </c>
    </row>
    <row r="10629" spans="1:9">
      <c r="A10629" t="s">
        <v>4</v>
      </c>
      <c r="B10629" s="4" t="s">
        <v>5</v>
      </c>
      <c r="C10629" s="4" t="s">
        <v>13</v>
      </c>
      <c r="D10629" s="4" t="s">
        <v>10</v>
      </c>
      <c r="E10629" s="4" t="s">
        <v>13</v>
      </c>
      <c r="F10629" s="4" t="s">
        <v>13</v>
      </c>
      <c r="G10629" s="4" t="s">
        <v>20</v>
      </c>
    </row>
    <row r="10630" spans="1:9">
      <c r="A10630" t="n">
        <v>87375</v>
      </c>
      <c r="B10630" s="10" t="n">
        <v>5</v>
      </c>
      <c r="C10630" s="7" t="n">
        <v>30</v>
      </c>
      <c r="D10630" s="7" t="n">
        <v>12</v>
      </c>
      <c r="E10630" s="7" t="n">
        <v>8</v>
      </c>
      <c r="F10630" s="7" t="n">
        <v>1</v>
      </c>
      <c r="G10630" s="11" t="n">
        <f t="normal" ca="1">A10644</f>
        <v>0</v>
      </c>
    </row>
    <row r="10631" spans="1:9">
      <c r="A10631" t="s">
        <v>4</v>
      </c>
      <c r="B10631" s="4" t="s">
        <v>5</v>
      </c>
      <c r="C10631" s="4" t="s">
        <v>13</v>
      </c>
      <c r="D10631" s="4" t="s">
        <v>10</v>
      </c>
      <c r="E10631" s="4" t="s">
        <v>6</v>
      </c>
    </row>
    <row r="10632" spans="1:9">
      <c r="A10632" t="n">
        <v>87385</v>
      </c>
      <c r="B10632" s="40" t="n">
        <v>51</v>
      </c>
      <c r="C10632" s="7" t="n">
        <v>4</v>
      </c>
      <c r="D10632" s="7" t="n">
        <v>65534</v>
      </c>
      <c r="E10632" s="7" t="s">
        <v>158</v>
      </c>
    </row>
    <row r="10633" spans="1:9">
      <c r="A10633" t="s">
        <v>4</v>
      </c>
      <c r="B10633" s="4" t="s">
        <v>5</v>
      </c>
      <c r="C10633" s="4" t="s">
        <v>10</v>
      </c>
    </row>
    <row r="10634" spans="1:9">
      <c r="A10634" t="n">
        <v>87398</v>
      </c>
      <c r="B10634" s="35" t="n">
        <v>16</v>
      </c>
      <c r="C10634" s="7" t="n">
        <v>0</v>
      </c>
    </row>
    <row r="10635" spans="1:9">
      <c r="A10635" t="s">
        <v>4</v>
      </c>
      <c r="B10635" s="4" t="s">
        <v>5</v>
      </c>
      <c r="C10635" s="4" t="s">
        <v>10</v>
      </c>
      <c r="D10635" s="4" t="s">
        <v>72</v>
      </c>
      <c r="E10635" s="4" t="s">
        <v>13</v>
      </c>
      <c r="F10635" s="4" t="s">
        <v>13</v>
      </c>
      <c r="G10635" s="4" t="s">
        <v>72</v>
      </c>
      <c r="H10635" s="4" t="s">
        <v>13</v>
      </c>
      <c r="I10635" s="4" t="s">
        <v>13</v>
      </c>
    </row>
    <row r="10636" spans="1:9">
      <c r="A10636" t="n">
        <v>87401</v>
      </c>
      <c r="B10636" s="52" t="n">
        <v>26</v>
      </c>
      <c r="C10636" s="7" t="n">
        <v>65534</v>
      </c>
      <c r="D10636" s="7" t="s">
        <v>756</v>
      </c>
      <c r="E10636" s="7" t="n">
        <v>2</v>
      </c>
      <c r="F10636" s="7" t="n">
        <v>3</v>
      </c>
      <c r="G10636" s="7" t="s">
        <v>757</v>
      </c>
      <c r="H10636" s="7" t="n">
        <v>2</v>
      </c>
      <c r="I10636" s="7" t="n">
        <v>0</v>
      </c>
    </row>
    <row r="10637" spans="1:9">
      <c r="A10637" t="s">
        <v>4</v>
      </c>
      <c r="B10637" s="4" t="s">
        <v>5</v>
      </c>
    </row>
    <row r="10638" spans="1:9">
      <c r="A10638" t="n">
        <v>87578</v>
      </c>
      <c r="B10638" s="53" t="n">
        <v>28</v>
      </c>
    </row>
    <row r="10639" spans="1:9">
      <c r="A10639" t="s">
        <v>4</v>
      </c>
      <c r="B10639" s="4" t="s">
        <v>5</v>
      </c>
      <c r="C10639" s="4" t="s">
        <v>10</v>
      </c>
    </row>
    <row r="10640" spans="1:9">
      <c r="A10640" t="n">
        <v>87579</v>
      </c>
      <c r="B10640" s="12" t="n">
        <v>12</v>
      </c>
      <c r="C10640" s="7" t="n">
        <v>12</v>
      </c>
    </row>
    <row r="10641" spans="1:9">
      <c r="A10641" t="s">
        <v>4</v>
      </c>
      <c r="B10641" s="4" t="s">
        <v>5</v>
      </c>
      <c r="C10641" s="4" t="s">
        <v>20</v>
      </c>
    </row>
    <row r="10642" spans="1:9">
      <c r="A10642" t="n">
        <v>87582</v>
      </c>
      <c r="B10642" s="17" t="n">
        <v>3</v>
      </c>
      <c r="C10642" s="11" t="n">
        <f t="normal" ca="1">A10652</f>
        <v>0</v>
      </c>
    </row>
    <row r="10643" spans="1:9">
      <c r="A10643" t="s">
        <v>4</v>
      </c>
      <c r="B10643" s="4" t="s">
        <v>5</v>
      </c>
      <c r="C10643" s="4" t="s">
        <v>13</v>
      </c>
      <c r="D10643" s="4" t="s">
        <v>10</v>
      </c>
      <c r="E10643" s="4" t="s">
        <v>6</v>
      </c>
    </row>
    <row r="10644" spans="1:9">
      <c r="A10644" t="n">
        <v>87587</v>
      </c>
      <c r="B10644" s="40" t="n">
        <v>51</v>
      </c>
      <c r="C10644" s="7" t="n">
        <v>4</v>
      </c>
      <c r="D10644" s="7" t="n">
        <v>65534</v>
      </c>
      <c r="E10644" s="7" t="s">
        <v>158</v>
      </c>
    </row>
    <row r="10645" spans="1:9">
      <c r="A10645" t="s">
        <v>4</v>
      </c>
      <c r="B10645" s="4" t="s">
        <v>5</v>
      </c>
      <c r="C10645" s="4" t="s">
        <v>10</v>
      </c>
    </row>
    <row r="10646" spans="1:9">
      <c r="A10646" t="n">
        <v>87600</v>
      </c>
      <c r="B10646" s="35" t="n">
        <v>16</v>
      </c>
      <c r="C10646" s="7" t="n">
        <v>0</v>
      </c>
    </row>
    <row r="10647" spans="1:9">
      <c r="A10647" t="s">
        <v>4</v>
      </c>
      <c r="B10647" s="4" t="s">
        <v>5</v>
      </c>
      <c r="C10647" s="4" t="s">
        <v>10</v>
      </c>
      <c r="D10647" s="4" t="s">
        <v>72</v>
      </c>
      <c r="E10647" s="4" t="s">
        <v>13</v>
      </c>
      <c r="F10647" s="4" t="s">
        <v>13</v>
      </c>
      <c r="G10647" s="4" t="s">
        <v>72</v>
      </c>
      <c r="H10647" s="4" t="s">
        <v>13</v>
      </c>
      <c r="I10647" s="4" t="s">
        <v>13</v>
      </c>
    </row>
    <row r="10648" spans="1:9">
      <c r="A10648" t="n">
        <v>87603</v>
      </c>
      <c r="B10648" s="52" t="n">
        <v>26</v>
      </c>
      <c r="C10648" s="7" t="n">
        <v>65534</v>
      </c>
      <c r="D10648" s="7" t="s">
        <v>758</v>
      </c>
      <c r="E10648" s="7" t="n">
        <v>2</v>
      </c>
      <c r="F10648" s="7" t="n">
        <v>3</v>
      </c>
      <c r="G10648" s="7" t="s">
        <v>759</v>
      </c>
      <c r="H10648" s="7" t="n">
        <v>2</v>
      </c>
      <c r="I10648" s="7" t="n">
        <v>0</v>
      </c>
    </row>
    <row r="10649" spans="1:9">
      <c r="A10649" t="s">
        <v>4</v>
      </c>
      <c r="B10649" s="4" t="s">
        <v>5</v>
      </c>
    </row>
    <row r="10650" spans="1:9">
      <c r="A10650" t="n">
        <v>87754</v>
      </c>
      <c r="B10650" s="53" t="n">
        <v>28</v>
      </c>
    </row>
    <row r="10651" spans="1:9">
      <c r="A10651" t="s">
        <v>4</v>
      </c>
      <c r="B10651" s="4" t="s">
        <v>5</v>
      </c>
      <c r="C10651" s="4" t="s">
        <v>20</v>
      </c>
    </row>
    <row r="10652" spans="1:9">
      <c r="A10652" t="n">
        <v>87755</v>
      </c>
      <c r="B10652" s="17" t="n">
        <v>3</v>
      </c>
      <c r="C10652" s="11" t="n">
        <f t="normal" ca="1">A10746</f>
        <v>0</v>
      </c>
    </row>
    <row r="10653" spans="1:9">
      <c r="A10653" t="s">
        <v>4</v>
      </c>
      <c r="B10653" s="4" t="s">
        <v>5</v>
      </c>
      <c r="C10653" s="4" t="s">
        <v>13</v>
      </c>
      <c r="D10653" s="4" t="s">
        <v>10</v>
      </c>
      <c r="E10653" s="4" t="s">
        <v>13</v>
      </c>
      <c r="F10653" s="4" t="s">
        <v>20</v>
      </c>
    </row>
    <row r="10654" spans="1:9">
      <c r="A10654" t="n">
        <v>87760</v>
      </c>
      <c r="B10654" s="10" t="n">
        <v>5</v>
      </c>
      <c r="C10654" s="7" t="n">
        <v>30</v>
      </c>
      <c r="D10654" s="7" t="n">
        <v>8950</v>
      </c>
      <c r="E10654" s="7" t="n">
        <v>1</v>
      </c>
      <c r="F10654" s="11" t="n">
        <f t="normal" ca="1">A10686</f>
        <v>0</v>
      </c>
    </row>
    <row r="10655" spans="1:9">
      <c r="A10655" t="s">
        <v>4</v>
      </c>
      <c r="B10655" s="4" t="s">
        <v>5</v>
      </c>
      <c r="C10655" s="4" t="s">
        <v>10</v>
      </c>
      <c r="D10655" s="4" t="s">
        <v>13</v>
      </c>
      <c r="E10655" s="4" t="s">
        <v>13</v>
      </c>
      <c r="F10655" s="4" t="s">
        <v>6</v>
      </c>
    </row>
    <row r="10656" spans="1:9">
      <c r="A10656" t="n">
        <v>87769</v>
      </c>
      <c r="B10656" s="22" t="n">
        <v>20</v>
      </c>
      <c r="C10656" s="7" t="n">
        <v>65534</v>
      </c>
      <c r="D10656" s="7" t="n">
        <v>3</v>
      </c>
      <c r="E10656" s="7" t="n">
        <v>10</v>
      </c>
      <c r="F10656" s="7" t="s">
        <v>201</v>
      </c>
    </row>
    <row r="10657" spans="1:9">
      <c r="A10657" t="s">
        <v>4</v>
      </c>
      <c r="B10657" s="4" t="s">
        <v>5</v>
      </c>
      <c r="C10657" s="4" t="s">
        <v>10</v>
      </c>
    </row>
    <row r="10658" spans="1:9">
      <c r="A10658" t="n">
        <v>87790</v>
      </c>
      <c r="B10658" s="35" t="n">
        <v>16</v>
      </c>
      <c r="C10658" s="7" t="n">
        <v>0</v>
      </c>
    </row>
    <row r="10659" spans="1:9">
      <c r="A10659" t="s">
        <v>4</v>
      </c>
      <c r="B10659" s="4" t="s">
        <v>5</v>
      </c>
      <c r="C10659" s="4" t="s">
        <v>13</v>
      </c>
      <c r="D10659" s="4" t="s">
        <v>10</v>
      </c>
    </row>
    <row r="10660" spans="1:9">
      <c r="A10660" t="n">
        <v>87793</v>
      </c>
      <c r="B10660" s="27" t="n">
        <v>22</v>
      </c>
      <c r="C10660" s="7" t="n">
        <v>10</v>
      </c>
      <c r="D10660" s="7" t="n">
        <v>0</v>
      </c>
    </row>
    <row r="10661" spans="1:9">
      <c r="A10661" t="s">
        <v>4</v>
      </c>
      <c r="B10661" s="4" t="s">
        <v>5</v>
      </c>
      <c r="C10661" s="4" t="s">
        <v>13</v>
      </c>
      <c r="D10661" s="4" t="s">
        <v>10</v>
      </c>
      <c r="E10661" s="4" t="s">
        <v>13</v>
      </c>
      <c r="F10661" s="4" t="s">
        <v>13</v>
      </c>
      <c r="G10661" s="4" t="s">
        <v>20</v>
      </c>
    </row>
    <row r="10662" spans="1:9">
      <c r="A10662" t="n">
        <v>87797</v>
      </c>
      <c r="B10662" s="10" t="n">
        <v>5</v>
      </c>
      <c r="C10662" s="7" t="n">
        <v>30</v>
      </c>
      <c r="D10662" s="7" t="n">
        <v>12</v>
      </c>
      <c r="E10662" s="7" t="n">
        <v>8</v>
      </c>
      <c r="F10662" s="7" t="n">
        <v>1</v>
      </c>
      <c r="G10662" s="11" t="n">
        <f t="normal" ca="1">A10676</f>
        <v>0</v>
      </c>
    </row>
    <row r="10663" spans="1:9">
      <c r="A10663" t="s">
        <v>4</v>
      </c>
      <c r="B10663" s="4" t="s">
        <v>5</v>
      </c>
      <c r="C10663" s="4" t="s">
        <v>13</v>
      </c>
      <c r="D10663" s="4" t="s">
        <v>10</v>
      </c>
      <c r="E10663" s="4" t="s">
        <v>6</v>
      </c>
    </row>
    <row r="10664" spans="1:9">
      <c r="A10664" t="n">
        <v>87807</v>
      </c>
      <c r="B10664" s="40" t="n">
        <v>51</v>
      </c>
      <c r="C10664" s="7" t="n">
        <v>4</v>
      </c>
      <c r="D10664" s="7" t="n">
        <v>65534</v>
      </c>
      <c r="E10664" s="7" t="s">
        <v>158</v>
      </c>
    </row>
    <row r="10665" spans="1:9">
      <c r="A10665" t="s">
        <v>4</v>
      </c>
      <c r="B10665" s="4" t="s">
        <v>5</v>
      </c>
      <c r="C10665" s="4" t="s">
        <v>10</v>
      </c>
    </row>
    <row r="10666" spans="1:9">
      <c r="A10666" t="n">
        <v>87820</v>
      </c>
      <c r="B10666" s="35" t="n">
        <v>16</v>
      </c>
      <c r="C10666" s="7" t="n">
        <v>0</v>
      </c>
    </row>
    <row r="10667" spans="1:9">
      <c r="A10667" t="s">
        <v>4</v>
      </c>
      <c r="B10667" s="4" t="s">
        <v>5</v>
      </c>
      <c r="C10667" s="4" t="s">
        <v>10</v>
      </c>
      <c r="D10667" s="4" t="s">
        <v>72</v>
      </c>
      <c r="E10667" s="4" t="s">
        <v>13</v>
      </c>
      <c r="F10667" s="4" t="s">
        <v>13</v>
      </c>
      <c r="G10667" s="4" t="s">
        <v>72</v>
      </c>
      <c r="H10667" s="4" t="s">
        <v>13</v>
      </c>
      <c r="I10667" s="4" t="s">
        <v>13</v>
      </c>
      <c r="J10667" s="4" t="s">
        <v>72</v>
      </c>
      <c r="K10667" s="4" t="s">
        <v>13</v>
      </c>
      <c r="L10667" s="4" t="s">
        <v>13</v>
      </c>
      <c r="M10667" s="4" t="s">
        <v>72</v>
      </c>
      <c r="N10667" s="4" t="s">
        <v>13</v>
      </c>
      <c r="O10667" s="4" t="s">
        <v>13</v>
      </c>
    </row>
    <row r="10668" spans="1:9">
      <c r="A10668" t="n">
        <v>87823</v>
      </c>
      <c r="B10668" s="52" t="n">
        <v>26</v>
      </c>
      <c r="C10668" s="7" t="n">
        <v>65534</v>
      </c>
      <c r="D10668" s="7" t="s">
        <v>760</v>
      </c>
      <c r="E10668" s="7" t="n">
        <v>2</v>
      </c>
      <c r="F10668" s="7" t="n">
        <v>3</v>
      </c>
      <c r="G10668" s="7" t="s">
        <v>761</v>
      </c>
      <c r="H10668" s="7" t="n">
        <v>2</v>
      </c>
      <c r="I10668" s="7" t="n">
        <v>3</v>
      </c>
      <c r="J10668" s="7" t="s">
        <v>762</v>
      </c>
      <c r="K10668" s="7" t="n">
        <v>2</v>
      </c>
      <c r="L10668" s="7" t="n">
        <v>3</v>
      </c>
      <c r="M10668" s="7" t="s">
        <v>763</v>
      </c>
      <c r="N10668" s="7" t="n">
        <v>2</v>
      </c>
      <c r="O10668" s="7" t="n">
        <v>0</v>
      </c>
    </row>
    <row r="10669" spans="1:9">
      <c r="A10669" t="s">
        <v>4</v>
      </c>
      <c r="B10669" s="4" t="s">
        <v>5</v>
      </c>
    </row>
    <row r="10670" spans="1:9">
      <c r="A10670" t="n">
        <v>88143</v>
      </c>
      <c r="B10670" s="53" t="n">
        <v>28</v>
      </c>
    </row>
    <row r="10671" spans="1:9">
      <c r="A10671" t="s">
        <v>4</v>
      </c>
      <c r="B10671" s="4" t="s">
        <v>5</v>
      </c>
      <c r="C10671" s="4" t="s">
        <v>10</v>
      </c>
    </row>
    <row r="10672" spans="1:9">
      <c r="A10672" t="n">
        <v>88144</v>
      </c>
      <c r="B10672" s="12" t="n">
        <v>12</v>
      </c>
      <c r="C10672" s="7" t="n">
        <v>12</v>
      </c>
    </row>
    <row r="10673" spans="1:15">
      <c r="A10673" t="s">
        <v>4</v>
      </c>
      <c r="B10673" s="4" t="s">
        <v>5</v>
      </c>
      <c r="C10673" s="4" t="s">
        <v>20</v>
      </c>
    </row>
    <row r="10674" spans="1:15">
      <c r="A10674" t="n">
        <v>88147</v>
      </c>
      <c r="B10674" s="17" t="n">
        <v>3</v>
      </c>
      <c r="C10674" s="11" t="n">
        <f t="normal" ca="1">A10684</f>
        <v>0</v>
      </c>
    </row>
    <row r="10675" spans="1:15">
      <c r="A10675" t="s">
        <v>4</v>
      </c>
      <c r="B10675" s="4" t="s">
        <v>5</v>
      </c>
      <c r="C10675" s="4" t="s">
        <v>13</v>
      </c>
      <c r="D10675" s="4" t="s">
        <v>10</v>
      </c>
      <c r="E10675" s="4" t="s">
        <v>6</v>
      </c>
    </row>
    <row r="10676" spans="1:15">
      <c r="A10676" t="n">
        <v>88152</v>
      </c>
      <c r="B10676" s="40" t="n">
        <v>51</v>
      </c>
      <c r="C10676" s="7" t="n">
        <v>4</v>
      </c>
      <c r="D10676" s="7" t="n">
        <v>65534</v>
      </c>
      <c r="E10676" s="7" t="s">
        <v>158</v>
      </c>
    </row>
    <row r="10677" spans="1:15">
      <c r="A10677" t="s">
        <v>4</v>
      </c>
      <c r="B10677" s="4" t="s">
        <v>5</v>
      </c>
      <c r="C10677" s="4" t="s">
        <v>10</v>
      </c>
    </row>
    <row r="10678" spans="1:15">
      <c r="A10678" t="n">
        <v>88165</v>
      </c>
      <c r="B10678" s="35" t="n">
        <v>16</v>
      </c>
      <c r="C10678" s="7" t="n">
        <v>0</v>
      </c>
    </row>
    <row r="10679" spans="1:15">
      <c r="A10679" t="s">
        <v>4</v>
      </c>
      <c r="B10679" s="4" t="s">
        <v>5</v>
      </c>
      <c r="C10679" s="4" t="s">
        <v>10</v>
      </c>
      <c r="D10679" s="4" t="s">
        <v>72</v>
      </c>
      <c r="E10679" s="4" t="s">
        <v>13</v>
      </c>
      <c r="F10679" s="4" t="s">
        <v>13</v>
      </c>
      <c r="G10679" s="4" t="s">
        <v>72</v>
      </c>
      <c r="H10679" s="4" t="s">
        <v>13</v>
      </c>
      <c r="I10679" s="4" t="s">
        <v>13</v>
      </c>
    </row>
    <row r="10680" spans="1:15">
      <c r="A10680" t="n">
        <v>88168</v>
      </c>
      <c r="B10680" s="52" t="n">
        <v>26</v>
      </c>
      <c r="C10680" s="7" t="n">
        <v>65534</v>
      </c>
      <c r="D10680" s="7" t="s">
        <v>764</v>
      </c>
      <c r="E10680" s="7" t="n">
        <v>2</v>
      </c>
      <c r="F10680" s="7" t="n">
        <v>3</v>
      </c>
      <c r="G10680" s="7" t="s">
        <v>765</v>
      </c>
      <c r="H10680" s="7" t="n">
        <v>2</v>
      </c>
      <c r="I10680" s="7" t="n">
        <v>0</v>
      </c>
    </row>
    <row r="10681" spans="1:15">
      <c r="A10681" t="s">
        <v>4</v>
      </c>
      <c r="B10681" s="4" t="s">
        <v>5</v>
      </c>
    </row>
    <row r="10682" spans="1:15">
      <c r="A10682" t="n">
        <v>88388</v>
      </c>
      <c r="B10682" s="53" t="n">
        <v>28</v>
      </c>
    </row>
    <row r="10683" spans="1:15">
      <c r="A10683" t="s">
        <v>4</v>
      </c>
      <c r="B10683" s="4" t="s">
        <v>5</v>
      </c>
      <c r="C10683" s="4" t="s">
        <v>20</v>
      </c>
    </row>
    <row r="10684" spans="1:15">
      <c r="A10684" t="n">
        <v>88389</v>
      </c>
      <c r="B10684" s="17" t="n">
        <v>3</v>
      </c>
      <c r="C10684" s="11" t="n">
        <f t="normal" ca="1">A10746</f>
        <v>0</v>
      </c>
    </row>
    <row r="10685" spans="1:15">
      <c r="A10685" t="s">
        <v>4</v>
      </c>
      <c r="B10685" s="4" t="s">
        <v>5</v>
      </c>
      <c r="C10685" s="4" t="s">
        <v>13</v>
      </c>
      <c r="D10685" s="4" t="s">
        <v>10</v>
      </c>
      <c r="E10685" s="4" t="s">
        <v>13</v>
      </c>
      <c r="F10685" s="4" t="s">
        <v>20</v>
      </c>
    </row>
    <row r="10686" spans="1:15">
      <c r="A10686" t="n">
        <v>88394</v>
      </c>
      <c r="B10686" s="10" t="n">
        <v>5</v>
      </c>
      <c r="C10686" s="7" t="n">
        <v>30</v>
      </c>
      <c r="D10686" s="7" t="n">
        <v>8944</v>
      </c>
      <c r="E10686" s="7" t="n">
        <v>1</v>
      </c>
      <c r="F10686" s="11" t="n">
        <f t="normal" ca="1">A10718</f>
        <v>0</v>
      </c>
    </row>
    <row r="10687" spans="1:15">
      <c r="A10687" t="s">
        <v>4</v>
      </c>
      <c r="B10687" s="4" t="s">
        <v>5</v>
      </c>
      <c r="C10687" s="4" t="s">
        <v>10</v>
      </c>
      <c r="D10687" s="4" t="s">
        <v>13</v>
      </c>
      <c r="E10687" s="4" t="s">
        <v>13</v>
      </c>
      <c r="F10687" s="4" t="s">
        <v>6</v>
      </c>
    </row>
    <row r="10688" spans="1:15">
      <c r="A10688" t="n">
        <v>88403</v>
      </c>
      <c r="B10688" s="22" t="n">
        <v>20</v>
      </c>
      <c r="C10688" s="7" t="n">
        <v>65534</v>
      </c>
      <c r="D10688" s="7" t="n">
        <v>3</v>
      </c>
      <c r="E10688" s="7" t="n">
        <v>10</v>
      </c>
      <c r="F10688" s="7" t="s">
        <v>201</v>
      </c>
    </row>
    <row r="10689" spans="1:9">
      <c r="A10689" t="s">
        <v>4</v>
      </c>
      <c r="B10689" s="4" t="s">
        <v>5</v>
      </c>
      <c r="C10689" s="4" t="s">
        <v>10</v>
      </c>
    </row>
    <row r="10690" spans="1:9">
      <c r="A10690" t="n">
        <v>88424</v>
      </c>
      <c r="B10690" s="35" t="n">
        <v>16</v>
      </c>
      <c r="C10690" s="7" t="n">
        <v>0</v>
      </c>
    </row>
    <row r="10691" spans="1:9">
      <c r="A10691" t="s">
        <v>4</v>
      </c>
      <c r="B10691" s="4" t="s">
        <v>5</v>
      </c>
      <c r="C10691" s="4" t="s">
        <v>13</v>
      </c>
      <c r="D10691" s="4" t="s">
        <v>10</v>
      </c>
    </row>
    <row r="10692" spans="1:9">
      <c r="A10692" t="n">
        <v>88427</v>
      </c>
      <c r="B10692" s="27" t="n">
        <v>22</v>
      </c>
      <c r="C10692" s="7" t="n">
        <v>10</v>
      </c>
      <c r="D10692" s="7" t="n">
        <v>0</v>
      </c>
    </row>
    <row r="10693" spans="1:9">
      <c r="A10693" t="s">
        <v>4</v>
      </c>
      <c r="B10693" s="4" t="s">
        <v>5</v>
      </c>
      <c r="C10693" s="4" t="s">
        <v>13</v>
      </c>
      <c r="D10693" s="4" t="s">
        <v>10</v>
      </c>
      <c r="E10693" s="4" t="s">
        <v>13</v>
      </c>
      <c r="F10693" s="4" t="s">
        <v>13</v>
      </c>
      <c r="G10693" s="4" t="s">
        <v>20</v>
      </c>
    </row>
    <row r="10694" spans="1:9">
      <c r="A10694" t="n">
        <v>88431</v>
      </c>
      <c r="B10694" s="10" t="n">
        <v>5</v>
      </c>
      <c r="C10694" s="7" t="n">
        <v>30</v>
      </c>
      <c r="D10694" s="7" t="n">
        <v>12</v>
      </c>
      <c r="E10694" s="7" t="n">
        <v>8</v>
      </c>
      <c r="F10694" s="7" t="n">
        <v>1</v>
      </c>
      <c r="G10694" s="11" t="n">
        <f t="normal" ca="1">A10708</f>
        <v>0</v>
      </c>
    </row>
    <row r="10695" spans="1:9">
      <c r="A10695" t="s">
        <v>4</v>
      </c>
      <c r="B10695" s="4" t="s">
        <v>5</v>
      </c>
      <c r="C10695" s="4" t="s">
        <v>13</v>
      </c>
      <c r="D10695" s="4" t="s">
        <v>10</v>
      </c>
      <c r="E10695" s="4" t="s">
        <v>6</v>
      </c>
    </row>
    <row r="10696" spans="1:9">
      <c r="A10696" t="n">
        <v>88441</v>
      </c>
      <c r="B10696" s="40" t="n">
        <v>51</v>
      </c>
      <c r="C10696" s="7" t="n">
        <v>4</v>
      </c>
      <c r="D10696" s="7" t="n">
        <v>65534</v>
      </c>
      <c r="E10696" s="7" t="s">
        <v>158</v>
      </c>
    </row>
    <row r="10697" spans="1:9">
      <c r="A10697" t="s">
        <v>4</v>
      </c>
      <c r="B10697" s="4" t="s">
        <v>5</v>
      </c>
      <c r="C10697" s="4" t="s">
        <v>10</v>
      </c>
    </row>
    <row r="10698" spans="1:9">
      <c r="A10698" t="n">
        <v>88454</v>
      </c>
      <c r="B10698" s="35" t="n">
        <v>16</v>
      </c>
      <c r="C10698" s="7" t="n">
        <v>0</v>
      </c>
    </row>
    <row r="10699" spans="1:9">
      <c r="A10699" t="s">
        <v>4</v>
      </c>
      <c r="B10699" s="4" t="s">
        <v>5</v>
      </c>
      <c r="C10699" s="4" t="s">
        <v>10</v>
      </c>
      <c r="D10699" s="4" t="s">
        <v>72</v>
      </c>
      <c r="E10699" s="4" t="s">
        <v>13</v>
      </c>
      <c r="F10699" s="4" t="s">
        <v>13</v>
      </c>
      <c r="G10699" s="4" t="s">
        <v>72</v>
      </c>
      <c r="H10699" s="4" t="s">
        <v>13</v>
      </c>
      <c r="I10699" s="4" t="s">
        <v>13</v>
      </c>
      <c r="J10699" s="4" t="s">
        <v>72</v>
      </c>
      <c r="K10699" s="4" t="s">
        <v>13</v>
      </c>
      <c r="L10699" s="4" t="s">
        <v>13</v>
      </c>
      <c r="M10699" s="4" t="s">
        <v>72</v>
      </c>
      <c r="N10699" s="4" t="s">
        <v>13</v>
      </c>
      <c r="O10699" s="4" t="s">
        <v>13</v>
      </c>
    </row>
    <row r="10700" spans="1:9">
      <c r="A10700" t="n">
        <v>88457</v>
      </c>
      <c r="B10700" s="52" t="n">
        <v>26</v>
      </c>
      <c r="C10700" s="7" t="n">
        <v>65534</v>
      </c>
      <c r="D10700" s="7" t="s">
        <v>766</v>
      </c>
      <c r="E10700" s="7" t="n">
        <v>2</v>
      </c>
      <c r="F10700" s="7" t="n">
        <v>3</v>
      </c>
      <c r="G10700" s="7" t="s">
        <v>767</v>
      </c>
      <c r="H10700" s="7" t="n">
        <v>2</v>
      </c>
      <c r="I10700" s="7" t="n">
        <v>3</v>
      </c>
      <c r="J10700" s="7" t="s">
        <v>768</v>
      </c>
      <c r="K10700" s="7" t="n">
        <v>2</v>
      </c>
      <c r="L10700" s="7" t="n">
        <v>3</v>
      </c>
      <c r="M10700" s="7" t="s">
        <v>769</v>
      </c>
      <c r="N10700" s="7" t="n">
        <v>2</v>
      </c>
      <c r="O10700" s="7" t="n">
        <v>0</v>
      </c>
    </row>
    <row r="10701" spans="1:9">
      <c r="A10701" t="s">
        <v>4</v>
      </c>
      <c r="B10701" s="4" t="s">
        <v>5</v>
      </c>
    </row>
    <row r="10702" spans="1:9">
      <c r="A10702" t="n">
        <v>88817</v>
      </c>
      <c r="B10702" s="53" t="n">
        <v>28</v>
      </c>
    </row>
    <row r="10703" spans="1:9">
      <c r="A10703" t="s">
        <v>4</v>
      </c>
      <c r="B10703" s="4" t="s">
        <v>5</v>
      </c>
      <c r="C10703" s="4" t="s">
        <v>10</v>
      </c>
    </row>
    <row r="10704" spans="1:9">
      <c r="A10704" t="n">
        <v>88818</v>
      </c>
      <c r="B10704" s="12" t="n">
        <v>12</v>
      </c>
      <c r="C10704" s="7" t="n">
        <v>12</v>
      </c>
    </row>
    <row r="10705" spans="1:15">
      <c r="A10705" t="s">
        <v>4</v>
      </c>
      <c r="B10705" s="4" t="s">
        <v>5</v>
      </c>
      <c r="C10705" s="4" t="s">
        <v>20</v>
      </c>
    </row>
    <row r="10706" spans="1:15">
      <c r="A10706" t="n">
        <v>88821</v>
      </c>
      <c r="B10706" s="17" t="n">
        <v>3</v>
      </c>
      <c r="C10706" s="11" t="n">
        <f t="normal" ca="1">A10716</f>
        <v>0</v>
      </c>
    </row>
    <row r="10707" spans="1:15">
      <c r="A10707" t="s">
        <v>4</v>
      </c>
      <c r="B10707" s="4" t="s">
        <v>5</v>
      </c>
      <c r="C10707" s="4" t="s">
        <v>13</v>
      </c>
      <c r="D10707" s="4" t="s">
        <v>10</v>
      </c>
      <c r="E10707" s="4" t="s">
        <v>6</v>
      </c>
    </row>
    <row r="10708" spans="1:15">
      <c r="A10708" t="n">
        <v>88826</v>
      </c>
      <c r="B10708" s="40" t="n">
        <v>51</v>
      </c>
      <c r="C10708" s="7" t="n">
        <v>4</v>
      </c>
      <c r="D10708" s="7" t="n">
        <v>65534</v>
      </c>
      <c r="E10708" s="7" t="s">
        <v>158</v>
      </c>
    </row>
    <row r="10709" spans="1:15">
      <c r="A10709" t="s">
        <v>4</v>
      </c>
      <c r="B10709" s="4" t="s">
        <v>5</v>
      </c>
      <c r="C10709" s="4" t="s">
        <v>10</v>
      </c>
    </row>
    <row r="10710" spans="1:15">
      <c r="A10710" t="n">
        <v>88839</v>
      </c>
      <c r="B10710" s="35" t="n">
        <v>16</v>
      </c>
      <c r="C10710" s="7" t="n">
        <v>0</v>
      </c>
    </row>
    <row r="10711" spans="1:15">
      <c r="A10711" t="s">
        <v>4</v>
      </c>
      <c r="B10711" s="4" t="s">
        <v>5</v>
      </c>
      <c r="C10711" s="4" t="s">
        <v>10</v>
      </c>
      <c r="D10711" s="4" t="s">
        <v>72</v>
      </c>
      <c r="E10711" s="4" t="s">
        <v>13</v>
      </c>
      <c r="F10711" s="4" t="s">
        <v>13</v>
      </c>
      <c r="G10711" s="4" t="s">
        <v>72</v>
      </c>
      <c r="H10711" s="4" t="s">
        <v>13</v>
      </c>
      <c r="I10711" s="4" t="s">
        <v>13</v>
      </c>
    </row>
    <row r="10712" spans="1:15">
      <c r="A10712" t="n">
        <v>88842</v>
      </c>
      <c r="B10712" s="52" t="n">
        <v>26</v>
      </c>
      <c r="C10712" s="7" t="n">
        <v>65534</v>
      </c>
      <c r="D10712" s="7" t="s">
        <v>770</v>
      </c>
      <c r="E10712" s="7" t="n">
        <v>2</v>
      </c>
      <c r="F10712" s="7" t="n">
        <v>3</v>
      </c>
      <c r="G10712" s="7" t="s">
        <v>769</v>
      </c>
      <c r="H10712" s="7" t="n">
        <v>2</v>
      </c>
      <c r="I10712" s="7" t="n">
        <v>0</v>
      </c>
    </row>
    <row r="10713" spans="1:15">
      <c r="A10713" t="s">
        <v>4</v>
      </c>
      <c r="B10713" s="4" t="s">
        <v>5</v>
      </c>
    </row>
    <row r="10714" spans="1:15">
      <c r="A10714" t="n">
        <v>89043</v>
      </c>
      <c r="B10714" s="53" t="n">
        <v>28</v>
      </c>
    </row>
    <row r="10715" spans="1:15">
      <c r="A10715" t="s">
        <v>4</v>
      </c>
      <c r="B10715" s="4" t="s">
        <v>5</v>
      </c>
      <c r="C10715" s="4" t="s">
        <v>20</v>
      </c>
    </row>
    <row r="10716" spans="1:15">
      <c r="A10716" t="n">
        <v>89044</v>
      </c>
      <c r="B10716" s="17" t="n">
        <v>3</v>
      </c>
      <c r="C10716" s="11" t="n">
        <f t="normal" ca="1">A10746</f>
        <v>0</v>
      </c>
    </row>
    <row r="10717" spans="1:15">
      <c r="A10717" t="s">
        <v>4</v>
      </c>
      <c r="B10717" s="4" t="s">
        <v>5</v>
      </c>
      <c r="C10717" s="4" t="s">
        <v>13</v>
      </c>
      <c r="D10717" s="4" t="s">
        <v>10</v>
      </c>
      <c r="E10717" s="4" t="s">
        <v>13</v>
      </c>
      <c r="F10717" s="4" t="s">
        <v>20</v>
      </c>
    </row>
    <row r="10718" spans="1:15">
      <c r="A10718" t="n">
        <v>89049</v>
      </c>
      <c r="B10718" s="10" t="n">
        <v>5</v>
      </c>
      <c r="C10718" s="7" t="n">
        <v>30</v>
      </c>
      <c r="D10718" s="7" t="n">
        <v>8434</v>
      </c>
      <c r="E10718" s="7" t="n">
        <v>1</v>
      </c>
      <c r="F10718" s="11" t="n">
        <f t="normal" ca="1">A10746</f>
        <v>0</v>
      </c>
    </row>
    <row r="10719" spans="1:15">
      <c r="A10719" t="s">
        <v>4</v>
      </c>
      <c r="B10719" s="4" t="s">
        <v>5</v>
      </c>
      <c r="C10719" s="4" t="s">
        <v>13</v>
      </c>
      <c r="D10719" s="4" t="s">
        <v>10</v>
      </c>
      <c r="E10719" s="4" t="s">
        <v>13</v>
      </c>
      <c r="F10719" s="4" t="s">
        <v>13</v>
      </c>
      <c r="G10719" s="4" t="s">
        <v>20</v>
      </c>
    </row>
    <row r="10720" spans="1:15">
      <c r="A10720" t="n">
        <v>89058</v>
      </c>
      <c r="B10720" s="10" t="n">
        <v>5</v>
      </c>
      <c r="C10720" s="7" t="n">
        <v>30</v>
      </c>
      <c r="D10720" s="7" t="n">
        <v>12</v>
      </c>
      <c r="E10720" s="7" t="n">
        <v>8</v>
      </c>
      <c r="F10720" s="7" t="n">
        <v>1</v>
      </c>
      <c r="G10720" s="11" t="n">
        <f t="normal" ca="1">A10744</f>
        <v>0</v>
      </c>
    </row>
    <row r="10721" spans="1:9">
      <c r="A10721" t="s">
        <v>4</v>
      </c>
      <c r="B10721" s="4" t="s">
        <v>5</v>
      </c>
      <c r="C10721" s="4" t="s">
        <v>10</v>
      </c>
      <c r="D10721" s="4" t="s">
        <v>13</v>
      </c>
      <c r="E10721" s="4" t="s">
        <v>13</v>
      </c>
      <c r="F10721" s="4" t="s">
        <v>6</v>
      </c>
    </row>
    <row r="10722" spans="1:9">
      <c r="A10722" t="n">
        <v>89068</v>
      </c>
      <c r="B10722" s="22" t="n">
        <v>20</v>
      </c>
      <c r="C10722" s="7" t="n">
        <v>65534</v>
      </c>
      <c r="D10722" s="7" t="n">
        <v>3</v>
      </c>
      <c r="E10722" s="7" t="n">
        <v>10</v>
      </c>
      <c r="F10722" s="7" t="s">
        <v>201</v>
      </c>
    </row>
    <row r="10723" spans="1:9">
      <c r="A10723" t="s">
        <v>4</v>
      </c>
      <c r="B10723" s="4" t="s">
        <v>5</v>
      </c>
      <c r="C10723" s="4" t="s">
        <v>10</v>
      </c>
    </row>
    <row r="10724" spans="1:9">
      <c r="A10724" t="n">
        <v>89089</v>
      </c>
      <c r="B10724" s="35" t="n">
        <v>16</v>
      </c>
      <c r="C10724" s="7" t="n">
        <v>0</v>
      </c>
    </row>
    <row r="10725" spans="1:9">
      <c r="A10725" t="s">
        <v>4</v>
      </c>
      <c r="B10725" s="4" t="s">
        <v>5</v>
      </c>
      <c r="C10725" s="4" t="s">
        <v>13</v>
      </c>
      <c r="D10725" s="4" t="s">
        <v>10</v>
      </c>
    </row>
    <row r="10726" spans="1:9">
      <c r="A10726" t="n">
        <v>89092</v>
      </c>
      <c r="B10726" s="27" t="n">
        <v>22</v>
      </c>
      <c r="C10726" s="7" t="n">
        <v>10</v>
      </c>
      <c r="D10726" s="7" t="n">
        <v>0</v>
      </c>
    </row>
    <row r="10727" spans="1:9">
      <c r="A10727" t="s">
        <v>4</v>
      </c>
      <c r="B10727" s="4" t="s">
        <v>5</v>
      </c>
      <c r="C10727" s="4" t="s">
        <v>10</v>
      </c>
      <c r="D10727" s="4" t="s">
        <v>13</v>
      </c>
      <c r="E10727" s="4" t="s">
        <v>6</v>
      </c>
      <c r="F10727" s="4" t="s">
        <v>22</v>
      </c>
      <c r="G10727" s="4" t="s">
        <v>22</v>
      </c>
      <c r="H10727" s="4" t="s">
        <v>22</v>
      </c>
    </row>
    <row r="10728" spans="1:9">
      <c r="A10728" t="n">
        <v>89096</v>
      </c>
      <c r="B10728" s="39" t="n">
        <v>48</v>
      </c>
      <c r="C10728" s="7" t="n">
        <v>65534</v>
      </c>
      <c r="D10728" s="7" t="n">
        <v>0</v>
      </c>
      <c r="E10728" s="7" t="s">
        <v>408</v>
      </c>
      <c r="F10728" s="7" t="n">
        <v>0.5</v>
      </c>
      <c r="G10728" s="7" t="n">
        <v>1</v>
      </c>
      <c r="H10728" s="7" t="n">
        <v>0</v>
      </c>
    </row>
    <row r="10729" spans="1:9">
      <c r="A10729" t="s">
        <v>4</v>
      </c>
      <c r="B10729" s="4" t="s">
        <v>5</v>
      </c>
      <c r="C10729" s="4" t="s">
        <v>13</v>
      </c>
      <c r="D10729" s="4" t="s">
        <v>10</v>
      </c>
      <c r="E10729" s="4" t="s">
        <v>6</v>
      </c>
    </row>
    <row r="10730" spans="1:9">
      <c r="A10730" t="n">
        <v>89120</v>
      </c>
      <c r="B10730" s="40" t="n">
        <v>51</v>
      </c>
      <c r="C10730" s="7" t="n">
        <v>4</v>
      </c>
      <c r="D10730" s="7" t="n">
        <v>5722</v>
      </c>
      <c r="E10730" s="7" t="s">
        <v>158</v>
      </c>
    </row>
    <row r="10731" spans="1:9">
      <c r="A10731" t="s">
        <v>4</v>
      </c>
      <c r="B10731" s="4" t="s">
        <v>5</v>
      </c>
      <c r="C10731" s="4" t="s">
        <v>10</v>
      </c>
    </row>
    <row r="10732" spans="1:9">
      <c r="A10732" t="n">
        <v>89133</v>
      </c>
      <c r="B10732" s="35" t="n">
        <v>16</v>
      </c>
      <c r="C10732" s="7" t="n">
        <v>0</v>
      </c>
    </row>
    <row r="10733" spans="1:9">
      <c r="A10733" t="s">
        <v>4</v>
      </c>
      <c r="B10733" s="4" t="s">
        <v>5</v>
      </c>
      <c r="C10733" s="4" t="s">
        <v>10</v>
      </c>
      <c r="D10733" s="4" t="s">
        <v>72</v>
      </c>
      <c r="E10733" s="4" t="s">
        <v>13</v>
      </c>
      <c r="F10733" s="4" t="s">
        <v>13</v>
      </c>
      <c r="G10733" s="4" t="s">
        <v>72</v>
      </c>
      <c r="H10733" s="4" t="s">
        <v>13</v>
      </c>
      <c r="I10733" s="4" t="s">
        <v>13</v>
      </c>
    </row>
    <row r="10734" spans="1:9">
      <c r="A10734" t="n">
        <v>89136</v>
      </c>
      <c r="B10734" s="52" t="n">
        <v>26</v>
      </c>
      <c r="C10734" s="7" t="n">
        <v>5722</v>
      </c>
      <c r="D10734" s="7" t="s">
        <v>771</v>
      </c>
      <c r="E10734" s="7" t="n">
        <v>2</v>
      </c>
      <c r="F10734" s="7" t="n">
        <v>3</v>
      </c>
      <c r="G10734" s="7" t="s">
        <v>772</v>
      </c>
      <c r="H10734" s="7" t="n">
        <v>2</v>
      </c>
      <c r="I10734" s="7" t="n">
        <v>0</v>
      </c>
    </row>
    <row r="10735" spans="1:9">
      <c r="A10735" t="s">
        <v>4</v>
      </c>
      <c r="B10735" s="4" t="s">
        <v>5</v>
      </c>
    </row>
    <row r="10736" spans="1:9">
      <c r="A10736" t="n">
        <v>89294</v>
      </c>
      <c r="B10736" s="53" t="n">
        <v>28</v>
      </c>
    </row>
    <row r="10737" spans="1:9">
      <c r="A10737" t="s">
        <v>4</v>
      </c>
      <c r="B10737" s="4" t="s">
        <v>5</v>
      </c>
      <c r="C10737" s="4" t="s">
        <v>10</v>
      </c>
    </row>
    <row r="10738" spans="1:9">
      <c r="A10738" t="n">
        <v>89295</v>
      </c>
      <c r="B10738" s="12" t="n">
        <v>12</v>
      </c>
      <c r="C10738" s="7" t="n">
        <v>12</v>
      </c>
    </row>
    <row r="10739" spans="1:9">
      <c r="A10739" t="s">
        <v>4</v>
      </c>
      <c r="B10739" s="4" t="s">
        <v>5</v>
      </c>
      <c r="C10739" s="4" t="s">
        <v>10</v>
      </c>
      <c r="D10739" s="4" t="s">
        <v>13</v>
      </c>
      <c r="E10739" s="4" t="s">
        <v>6</v>
      </c>
      <c r="F10739" s="4" t="s">
        <v>22</v>
      </c>
      <c r="G10739" s="4" t="s">
        <v>22</v>
      </c>
      <c r="H10739" s="4" t="s">
        <v>22</v>
      </c>
    </row>
    <row r="10740" spans="1:9">
      <c r="A10740" t="n">
        <v>89298</v>
      </c>
      <c r="B10740" s="39" t="n">
        <v>48</v>
      </c>
      <c r="C10740" s="7" t="n">
        <v>65534</v>
      </c>
      <c r="D10740" s="7" t="n">
        <v>0</v>
      </c>
      <c r="E10740" s="7" t="s">
        <v>198</v>
      </c>
      <c r="F10740" s="7" t="n">
        <v>-1</v>
      </c>
      <c r="G10740" s="7" t="n">
        <v>1</v>
      </c>
      <c r="H10740" s="7" t="n">
        <v>0</v>
      </c>
    </row>
    <row r="10741" spans="1:9">
      <c r="A10741" t="s">
        <v>4</v>
      </c>
      <c r="B10741" s="4" t="s">
        <v>5</v>
      </c>
      <c r="C10741" s="4" t="s">
        <v>20</v>
      </c>
    </row>
    <row r="10742" spans="1:9">
      <c r="A10742" t="n">
        <v>89330</v>
      </c>
      <c r="B10742" s="17" t="n">
        <v>3</v>
      </c>
      <c r="C10742" s="11" t="n">
        <f t="normal" ca="1">A10746</f>
        <v>0</v>
      </c>
    </row>
    <row r="10743" spans="1:9">
      <c r="A10743" t="s">
        <v>4</v>
      </c>
      <c r="B10743" s="4" t="s">
        <v>5</v>
      </c>
      <c r="C10743" s="4" t="s">
        <v>13</v>
      </c>
      <c r="D10743" s="4" t="s">
        <v>6</v>
      </c>
    </row>
    <row r="10744" spans="1:9">
      <c r="A10744" t="n">
        <v>89335</v>
      </c>
      <c r="B10744" s="8" t="n">
        <v>2</v>
      </c>
      <c r="C10744" s="7" t="n">
        <v>11</v>
      </c>
      <c r="D10744" s="7" t="s">
        <v>509</v>
      </c>
    </row>
    <row r="10745" spans="1:9">
      <c r="A10745" t="s">
        <v>4</v>
      </c>
      <c r="B10745" s="4" t="s">
        <v>5</v>
      </c>
      <c r="C10745" s="4" t="s">
        <v>13</v>
      </c>
    </row>
    <row r="10746" spans="1:9">
      <c r="A10746" t="n">
        <v>89358</v>
      </c>
      <c r="B10746" s="34" t="n">
        <v>23</v>
      </c>
      <c r="C10746" s="7" t="n">
        <v>10</v>
      </c>
    </row>
    <row r="10747" spans="1:9">
      <c r="A10747" t="s">
        <v>4</v>
      </c>
      <c r="B10747" s="4" t="s">
        <v>5</v>
      </c>
      <c r="C10747" s="4" t="s">
        <v>13</v>
      </c>
      <c r="D10747" s="4" t="s">
        <v>6</v>
      </c>
    </row>
    <row r="10748" spans="1:9">
      <c r="A10748" t="n">
        <v>89360</v>
      </c>
      <c r="B10748" s="8" t="n">
        <v>2</v>
      </c>
      <c r="C10748" s="7" t="n">
        <v>10</v>
      </c>
      <c r="D10748" s="7" t="s">
        <v>154</v>
      </c>
    </row>
    <row r="10749" spans="1:9">
      <c r="A10749" t="s">
        <v>4</v>
      </c>
      <c r="B10749" s="4" t="s">
        <v>5</v>
      </c>
      <c r="C10749" s="4" t="s">
        <v>13</v>
      </c>
    </row>
    <row r="10750" spans="1:9">
      <c r="A10750" t="n">
        <v>89383</v>
      </c>
      <c r="B10750" s="49" t="n">
        <v>74</v>
      </c>
      <c r="C10750" s="7" t="n">
        <v>46</v>
      </c>
    </row>
    <row r="10751" spans="1:9">
      <c r="A10751" t="s">
        <v>4</v>
      </c>
      <c r="B10751" s="4" t="s">
        <v>5</v>
      </c>
      <c r="C10751" s="4" t="s">
        <v>13</v>
      </c>
    </row>
    <row r="10752" spans="1:9">
      <c r="A10752" t="n">
        <v>89385</v>
      </c>
      <c r="B10752" s="49" t="n">
        <v>74</v>
      </c>
      <c r="C10752" s="7" t="n">
        <v>54</v>
      </c>
    </row>
    <row r="10753" spans="1:8">
      <c r="A10753" t="s">
        <v>4</v>
      </c>
      <c r="B10753" s="4" t="s">
        <v>5</v>
      </c>
    </row>
    <row r="10754" spans="1:8">
      <c r="A10754" t="n">
        <v>89387</v>
      </c>
      <c r="B10754" s="5" t="n">
        <v>1</v>
      </c>
    </row>
    <row r="10755" spans="1:8" s="3" customFormat="1" customHeight="0">
      <c r="A10755" s="3" t="s">
        <v>2</v>
      </c>
      <c r="B10755" s="3" t="s">
        <v>773</v>
      </c>
    </row>
    <row r="10756" spans="1:8">
      <c r="A10756" t="s">
        <v>4</v>
      </c>
      <c r="B10756" s="4" t="s">
        <v>5</v>
      </c>
      <c r="C10756" s="4" t="s">
        <v>10</v>
      </c>
      <c r="D10756" s="4" t="s">
        <v>13</v>
      </c>
      <c r="E10756" s="4" t="s">
        <v>13</v>
      </c>
      <c r="F10756" s="4" t="s">
        <v>6</v>
      </c>
    </row>
    <row r="10757" spans="1:8">
      <c r="A10757" t="n">
        <v>89388</v>
      </c>
      <c r="B10757" s="22" t="n">
        <v>20</v>
      </c>
      <c r="C10757" s="7" t="n">
        <v>5722</v>
      </c>
      <c r="D10757" s="7" t="n">
        <v>3</v>
      </c>
      <c r="E10757" s="7" t="n">
        <v>10</v>
      </c>
      <c r="F10757" s="7" t="s">
        <v>201</v>
      </c>
    </row>
    <row r="10758" spans="1:8">
      <c r="A10758" t="s">
        <v>4</v>
      </c>
      <c r="B10758" s="4" t="s">
        <v>5</v>
      </c>
      <c r="C10758" s="4" t="s">
        <v>10</v>
      </c>
    </row>
    <row r="10759" spans="1:8">
      <c r="A10759" t="n">
        <v>89409</v>
      </c>
      <c r="B10759" s="35" t="n">
        <v>16</v>
      </c>
      <c r="C10759" s="7" t="n">
        <v>0</v>
      </c>
    </row>
    <row r="10760" spans="1:8">
      <c r="A10760" t="s">
        <v>4</v>
      </c>
      <c r="B10760" s="4" t="s">
        <v>5</v>
      </c>
      <c r="C10760" s="4" t="s">
        <v>10</v>
      </c>
      <c r="D10760" s="4" t="s">
        <v>9</v>
      </c>
    </row>
    <row r="10761" spans="1:8">
      <c r="A10761" t="n">
        <v>89412</v>
      </c>
      <c r="B10761" s="41" t="n">
        <v>43</v>
      </c>
      <c r="C10761" s="7" t="n">
        <v>5722</v>
      </c>
      <c r="D10761" s="7" t="n">
        <v>1088</v>
      </c>
    </row>
    <row r="10762" spans="1:8">
      <c r="A10762" t="s">
        <v>4</v>
      </c>
      <c r="B10762" s="4" t="s">
        <v>5</v>
      </c>
      <c r="C10762" s="4" t="s">
        <v>10</v>
      </c>
      <c r="D10762" s="4" t="s">
        <v>13</v>
      </c>
      <c r="E10762" s="4" t="s">
        <v>13</v>
      </c>
      <c r="F10762" s="4" t="s">
        <v>6</v>
      </c>
    </row>
    <row r="10763" spans="1:8">
      <c r="A10763" t="n">
        <v>89419</v>
      </c>
      <c r="B10763" s="22" t="n">
        <v>20</v>
      </c>
      <c r="C10763" s="7" t="n">
        <v>5704</v>
      </c>
      <c r="D10763" s="7" t="n">
        <v>3</v>
      </c>
      <c r="E10763" s="7" t="n">
        <v>10</v>
      </c>
      <c r="F10763" s="7" t="s">
        <v>201</v>
      </c>
    </row>
    <row r="10764" spans="1:8">
      <c r="A10764" t="s">
        <v>4</v>
      </c>
      <c r="B10764" s="4" t="s">
        <v>5</v>
      </c>
      <c r="C10764" s="4" t="s">
        <v>10</v>
      </c>
    </row>
    <row r="10765" spans="1:8">
      <c r="A10765" t="n">
        <v>89440</v>
      </c>
      <c r="B10765" s="35" t="n">
        <v>16</v>
      </c>
      <c r="C10765" s="7" t="n">
        <v>0</v>
      </c>
    </row>
    <row r="10766" spans="1:8">
      <c r="A10766" t="s">
        <v>4</v>
      </c>
      <c r="B10766" s="4" t="s">
        <v>5</v>
      </c>
      <c r="C10766" s="4" t="s">
        <v>10</v>
      </c>
      <c r="D10766" s="4" t="s">
        <v>9</v>
      </c>
    </row>
    <row r="10767" spans="1:8">
      <c r="A10767" t="n">
        <v>89443</v>
      </c>
      <c r="B10767" s="41" t="n">
        <v>43</v>
      </c>
      <c r="C10767" s="7" t="n">
        <v>5704</v>
      </c>
      <c r="D10767" s="7" t="n">
        <v>1088</v>
      </c>
    </row>
    <row r="10768" spans="1:8">
      <c r="A10768" t="s">
        <v>4</v>
      </c>
      <c r="B10768" s="4" t="s">
        <v>5</v>
      </c>
      <c r="C10768" s="4" t="s">
        <v>13</v>
      </c>
      <c r="D10768" s="4" t="s">
        <v>10</v>
      </c>
    </row>
    <row r="10769" spans="1:6">
      <c r="A10769" t="n">
        <v>89450</v>
      </c>
      <c r="B10769" s="27" t="n">
        <v>22</v>
      </c>
      <c r="C10769" s="7" t="n">
        <v>11</v>
      </c>
      <c r="D10769" s="7" t="n">
        <v>0</v>
      </c>
    </row>
    <row r="10770" spans="1:6">
      <c r="A10770" t="s">
        <v>4</v>
      </c>
      <c r="B10770" s="4" t="s">
        <v>5</v>
      </c>
      <c r="C10770" s="4" t="s">
        <v>13</v>
      </c>
      <c r="D10770" s="4" t="s">
        <v>10</v>
      </c>
      <c r="E10770" s="4" t="s">
        <v>6</v>
      </c>
    </row>
    <row r="10771" spans="1:6">
      <c r="A10771" t="n">
        <v>89454</v>
      </c>
      <c r="B10771" s="40" t="n">
        <v>51</v>
      </c>
      <c r="C10771" s="7" t="n">
        <v>4</v>
      </c>
      <c r="D10771" s="7" t="n">
        <v>5704</v>
      </c>
      <c r="E10771" s="7" t="s">
        <v>353</v>
      </c>
    </row>
    <row r="10772" spans="1:6">
      <c r="A10772" t="s">
        <v>4</v>
      </c>
      <c r="B10772" s="4" t="s">
        <v>5</v>
      </c>
      <c r="C10772" s="4" t="s">
        <v>10</v>
      </c>
    </row>
    <row r="10773" spans="1:6">
      <c r="A10773" t="n">
        <v>89468</v>
      </c>
      <c r="B10773" s="35" t="n">
        <v>16</v>
      </c>
      <c r="C10773" s="7" t="n">
        <v>0</v>
      </c>
    </row>
    <row r="10774" spans="1:6">
      <c r="A10774" t="s">
        <v>4</v>
      </c>
      <c r="B10774" s="4" t="s">
        <v>5</v>
      </c>
      <c r="C10774" s="4" t="s">
        <v>10</v>
      </c>
      <c r="D10774" s="4" t="s">
        <v>72</v>
      </c>
      <c r="E10774" s="4" t="s">
        <v>13</v>
      </c>
      <c r="F10774" s="4" t="s">
        <v>13</v>
      </c>
    </row>
    <row r="10775" spans="1:6">
      <c r="A10775" t="n">
        <v>89471</v>
      </c>
      <c r="B10775" s="52" t="n">
        <v>26</v>
      </c>
      <c r="C10775" s="7" t="n">
        <v>5704</v>
      </c>
      <c r="D10775" s="7" t="s">
        <v>774</v>
      </c>
      <c r="E10775" s="7" t="n">
        <v>2</v>
      </c>
      <c r="F10775" s="7" t="n">
        <v>0</v>
      </c>
    </row>
    <row r="10776" spans="1:6">
      <c r="A10776" t="s">
        <v>4</v>
      </c>
      <c r="B10776" s="4" t="s">
        <v>5</v>
      </c>
    </row>
    <row r="10777" spans="1:6">
      <c r="A10777" t="n">
        <v>89585</v>
      </c>
      <c r="B10777" s="53" t="n">
        <v>28</v>
      </c>
    </row>
    <row r="10778" spans="1:6">
      <c r="A10778" t="s">
        <v>4</v>
      </c>
      <c r="B10778" s="4" t="s">
        <v>5</v>
      </c>
      <c r="C10778" s="4" t="s">
        <v>13</v>
      </c>
      <c r="D10778" s="4" t="s">
        <v>10</v>
      </c>
      <c r="E10778" s="4" t="s">
        <v>6</v>
      </c>
    </row>
    <row r="10779" spans="1:6">
      <c r="A10779" t="n">
        <v>89586</v>
      </c>
      <c r="B10779" s="40" t="n">
        <v>51</v>
      </c>
      <c r="C10779" s="7" t="n">
        <v>4</v>
      </c>
      <c r="D10779" s="7" t="n">
        <v>5722</v>
      </c>
      <c r="E10779" s="7" t="s">
        <v>158</v>
      </c>
    </row>
    <row r="10780" spans="1:6">
      <c r="A10780" t="s">
        <v>4</v>
      </c>
      <c r="B10780" s="4" t="s">
        <v>5</v>
      </c>
      <c r="C10780" s="4" t="s">
        <v>10</v>
      </c>
    </row>
    <row r="10781" spans="1:6">
      <c r="A10781" t="n">
        <v>89599</v>
      </c>
      <c r="B10781" s="35" t="n">
        <v>16</v>
      </c>
      <c r="C10781" s="7" t="n">
        <v>0</v>
      </c>
    </row>
    <row r="10782" spans="1:6">
      <c r="A10782" t="s">
        <v>4</v>
      </c>
      <c r="B10782" s="4" t="s">
        <v>5</v>
      </c>
      <c r="C10782" s="4" t="s">
        <v>10</v>
      </c>
      <c r="D10782" s="4" t="s">
        <v>72</v>
      </c>
      <c r="E10782" s="4" t="s">
        <v>13</v>
      </c>
      <c r="F10782" s="4" t="s">
        <v>13</v>
      </c>
      <c r="G10782" s="4" t="s">
        <v>72</v>
      </c>
      <c r="H10782" s="4" t="s">
        <v>13</v>
      </c>
      <c r="I10782" s="4" t="s">
        <v>13</v>
      </c>
    </row>
    <row r="10783" spans="1:6">
      <c r="A10783" t="n">
        <v>89602</v>
      </c>
      <c r="B10783" s="52" t="n">
        <v>26</v>
      </c>
      <c r="C10783" s="7" t="n">
        <v>5722</v>
      </c>
      <c r="D10783" s="7" t="s">
        <v>775</v>
      </c>
      <c r="E10783" s="7" t="n">
        <v>2</v>
      </c>
      <c r="F10783" s="7" t="n">
        <v>3</v>
      </c>
      <c r="G10783" s="7" t="s">
        <v>776</v>
      </c>
      <c r="H10783" s="7" t="n">
        <v>2</v>
      </c>
      <c r="I10783" s="7" t="n">
        <v>0</v>
      </c>
    </row>
    <row r="10784" spans="1:6">
      <c r="A10784" t="s">
        <v>4</v>
      </c>
      <c r="B10784" s="4" t="s">
        <v>5</v>
      </c>
    </row>
    <row r="10785" spans="1:9">
      <c r="A10785" t="n">
        <v>89717</v>
      </c>
      <c r="B10785" s="53" t="n">
        <v>28</v>
      </c>
    </row>
    <row r="10786" spans="1:9">
      <c r="A10786" t="s">
        <v>4</v>
      </c>
      <c r="B10786" s="4" t="s">
        <v>5</v>
      </c>
    </row>
    <row r="10787" spans="1:9">
      <c r="A10787" t="n">
        <v>89718</v>
      </c>
      <c r="B10787" s="5" t="n">
        <v>1</v>
      </c>
    </row>
    <row r="10788" spans="1:9" s="3" customFormat="1" customHeight="0">
      <c r="A10788" s="3" t="s">
        <v>2</v>
      </c>
      <c r="B10788" s="3" t="s">
        <v>777</v>
      </c>
    </row>
    <row r="10789" spans="1:9">
      <c r="A10789" t="s">
        <v>4</v>
      </c>
      <c r="B10789" s="4" t="s">
        <v>5</v>
      </c>
      <c r="C10789" s="4" t="s">
        <v>13</v>
      </c>
      <c r="D10789" s="4" t="s">
        <v>10</v>
      </c>
      <c r="E10789" s="4" t="s">
        <v>13</v>
      </c>
      <c r="F10789" s="4" t="s">
        <v>13</v>
      </c>
      <c r="G10789" s="4" t="s">
        <v>13</v>
      </c>
      <c r="H10789" s="4" t="s">
        <v>10</v>
      </c>
      <c r="I10789" s="4" t="s">
        <v>20</v>
      </c>
      <c r="J10789" s="4" t="s">
        <v>20</v>
      </c>
    </row>
    <row r="10790" spans="1:9">
      <c r="A10790" t="n">
        <v>89720</v>
      </c>
      <c r="B10790" s="47" t="n">
        <v>6</v>
      </c>
      <c r="C10790" s="7" t="n">
        <v>33</v>
      </c>
      <c r="D10790" s="7" t="n">
        <v>65534</v>
      </c>
      <c r="E10790" s="7" t="n">
        <v>9</v>
      </c>
      <c r="F10790" s="7" t="n">
        <v>1</v>
      </c>
      <c r="G10790" s="7" t="n">
        <v>1</v>
      </c>
      <c r="H10790" s="7" t="n">
        <v>1</v>
      </c>
      <c r="I10790" s="11" t="n">
        <f t="normal" ca="1">A10792</f>
        <v>0</v>
      </c>
      <c r="J10790" s="11" t="n">
        <f t="normal" ca="1">A10802</f>
        <v>0</v>
      </c>
    </row>
    <row r="10791" spans="1:9">
      <c r="A10791" t="s">
        <v>4</v>
      </c>
      <c r="B10791" s="4" t="s">
        <v>5</v>
      </c>
      <c r="C10791" s="4" t="s">
        <v>10</v>
      </c>
      <c r="D10791" s="4" t="s">
        <v>22</v>
      </c>
      <c r="E10791" s="4" t="s">
        <v>22</v>
      </c>
      <c r="F10791" s="4" t="s">
        <v>22</v>
      </c>
      <c r="G10791" s="4" t="s">
        <v>22</v>
      </c>
    </row>
    <row r="10792" spans="1:9">
      <c r="A10792" t="n">
        <v>89737</v>
      </c>
      <c r="B10792" s="24" t="n">
        <v>46</v>
      </c>
      <c r="C10792" s="7" t="n">
        <v>65534</v>
      </c>
      <c r="D10792" s="7" t="n">
        <v>-14.6000003814697</v>
      </c>
      <c r="E10792" s="7" t="n">
        <v>0.910000026226044</v>
      </c>
      <c r="F10792" s="7" t="n">
        <v>-10.9499998092651</v>
      </c>
      <c r="G10792" s="7" t="n">
        <v>339.899993896484</v>
      </c>
    </row>
    <row r="10793" spans="1:9">
      <c r="A10793" t="s">
        <v>4</v>
      </c>
      <c r="B10793" s="4" t="s">
        <v>5</v>
      </c>
      <c r="C10793" s="4" t="s">
        <v>10</v>
      </c>
    </row>
    <row r="10794" spans="1:9">
      <c r="A10794" t="n">
        <v>89756</v>
      </c>
      <c r="B10794" s="35" t="n">
        <v>16</v>
      </c>
      <c r="C10794" s="7" t="n">
        <v>0</v>
      </c>
    </row>
    <row r="10795" spans="1:9">
      <c r="A10795" t="s">
        <v>4</v>
      </c>
      <c r="B10795" s="4" t="s">
        <v>5</v>
      </c>
      <c r="C10795" s="4" t="s">
        <v>10</v>
      </c>
      <c r="D10795" s="4" t="s">
        <v>10</v>
      </c>
      <c r="E10795" s="4" t="s">
        <v>10</v>
      </c>
    </row>
    <row r="10796" spans="1:9">
      <c r="A10796" t="n">
        <v>89759</v>
      </c>
      <c r="B10796" s="57" t="n">
        <v>61</v>
      </c>
      <c r="C10796" s="7" t="n">
        <v>7032</v>
      </c>
      <c r="D10796" s="7" t="n">
        <v>17</v>
      </c>
      <c r="E10796" s="7" t="n">
        <v>0</v>
      </c>
    </row>
    <row r="10797" spans="1:9">
      <c r="A10797" t="s">
        <v>4</v>
      </c>
      <c r="B10797" s="4" t="s">
        <v>5</v>
      </c>
      <c r="C10797" s="4" t="s">
        <v>10</v>
      </c>
      <c r="D10797" s="4" t="s">
        <v>10</v>
      </c>
      <c r="E10797" s="4" t="s">
        <v>10</v>
      </c>
    </row>
    <row r="10798" spans="1:9">
      <c r="A10798" t="n">
        <v>89766</v>
      </c>
      <c r="B10798" s="57" t="n">
        <v>61</v>
      </c>
      <c r="C10798" s="7" t="n">
        <v>17</v>
      </c>
      <c r="D10798" s="7" t="n">
        <v>7032</v>
      </c>
      <c r="E10798" s="7" t="n">
        <v>0</v>
      </c>
    </row>
    <row r="10799" spans="1:9">
      <c r="A10799" t="s">
        <v>4</v>
      </c>
      <c r="B10799" s="4" t="s">
        <v>5</v>
      </c>
      <c r="C10799" s="4" t="s">
        <v>20</v>
      </c>
    </row>
    <row r="10800" spans="1:9">
      <c r="A10800" t="n">
        <v>89773</v>
      </c>
      <c r="B10800" s="17" t="n">
        <v>3</v>
      </c>
      <c r="C10800" s="11" t="n">
        <f t="normal" ca="1">A10802</f>
        <v>0</v>
      </c>
    </row>
    <row r="10801" spans="1:10">
      <c r="A10801" t="s">
        <v>4</v>
      </c>
      <c r="B10801" s="4" t="s">
        <v>5</v>
      </c>
    </row>
    <row r="10802" spans="1:10">
      <c r="A10802" t="n">
        <v>89778</v>
      </c>
      <c r="B10802" s="5" t="n">
        <v>1</v>
      </c>
    </row>
    <row r="10803" spans="1:10" s="3" customFormat="1" customHeight="0">
      <c r="A10803" s="3" t="s">
        <v>2</v>
      </c>
      <c r="B10803" s="3" t="s">
        <v>778</v>
      </c>
    </row>
    <row r="10804" spans="1:10">
      <c r="A10804" t="s">
        <v>4</v>
      </c>
      <c r="B10804" s="4" t="s">
        <v>5</v>
      </c>
      <c r="C10804" s="4" t="s">
        <v>10</v>
      </c>
      <c r="D10804" s="4" t="s">
        <v>13</v>
      </c>
      <c r="E10804" s="4" t="s">
        <v>13</v>
      </c>
      <c r="F10804" s="4" t="s">
        <v>6</v>
      </c>
    </row>
    <row r="10805" spans="1:10">
      <c r="A10805" t="n">
        <v>89780</v>
      </c>
      <c r="B10805" s="22" t="n">
        <v>20</v>
      </c>
      <c r="C10805" s="7" t="n">
        <v>7032</v>
      </c>
      <c r="D10805" s="7" t="n">
        <v>3</v>
      </c>
      <c r="E10805" s="7" t="n">
        <v>10</v>
      </c>
      <c r="F10805" s="7" t="s">
        <v>201</v>
      </c>
    </row>
    <row r="10806" spans="1:10">
      <c r="A10806" t="s">
        <v>4</v>
      </c>
      <c r="B10806" s="4" t="s">
        <v>5</v>
      </c>
      <c r="C10806" s="4" t="s">
        <v>10</v>
      </c>
    </row>
    <row r="10807" spans="1:10">
      <c r="A10807" t="n">
        <v>89801</v>
      </c>
      <c r="B10807" s="35" t="n">
        <v>16</v>
      </c>
      <c r="C10807" s="7" t="n">
        <v>0</v>
      </c>
    </row>
    <row r="10808" spans="1:10">
      <c r="A10808" t="s">
        <v>4</v>
      </c>
      <c r="B10808" s="4" t="s">
        <v>5</v>
      </c>
      <c r="C10808" s="4" t="s">
        <v>10</v>
      </c>
      <c r="D10808" s="4" t="s">
        <v>9</v>
      </c>
    </row>
    <row r="10809" spans="1:10">
      <c r="A10809" t="n">
        <v>89804</v>
      </c>
      <c r="B10809" s="41" t="n">
        <v>43</v>
      </c>
      <c r="C10809" s="7" t="n">
        <v>7032</v>
      </c>
      <c r="D10809" s="7" t="n">
        <v>1088</v>
      </c>
    </row>
    <row r="10810" spans="1:10">
      <c r="A10810" t="s">
        <v>4</v>
      </c>
      <c r="B10810" s="4" t="s">
        <v>5</v>
      </c>
      <c r="C10810" s="4" t="s">
        <v>10</v>
      </c>
      <c r="D10810" s="4" t="s">
        <v>13</v>
      </c>
      <c r="E10810" s="4" t="s">
        <v>13</v>
      </c>
      <c r="F10810" s="4" t="s">
        <v>6</v>
      </c>
    </row>
    <row r="10811" spans="1:10">
      <c r="A10811" t="n">
        <v>89811</v>
      </c>
      <c r="B10811" s="22" t="n">
        <v>20</v>
      </c>
      <c r="C10811" s="7" t="n">
        <v>17</v>
      </c>
      <c r="D10811" s="7" t="n">
        <v>3</v>
      </c>
      <c r="E10811" s="7" t="n">
        <v>10</v>
      </c>
      <c r="F10811" s="7" t="s">
        <v>201</v>
      </c>
    </row>
    <row r="10812" spans="1:10">
      <c r="A10812" t="s">
        <v>4</v>
      </c>
      <c r="B10812" s="4" t="s">
        <v>5</v>
      </c>
      <c r="C10812" s="4" t="s">
        <v>10</v>
      </c>
    </row>
    <row r="10813" spans="1:10">
      <c r="A10813" t="n">
        <v>89832</v>
      </c>
      <c r="B10813" s="35" t="n">
        <v>16</v>
      </c>
      <c r="C10813" s="7" t="n">
        <v>0</v>
      </c>
    </row>
    <row r="10814" spans="1:10">
      <c r="A10814" t="s">
        <v>4</v>
      </c>
      <c r="B10814" s="4" t="s">
        <v>5</v>
      </c>
      <c r="C10814" s="4" t="s">
        <v>10</v>
      </c>
      <c r="D10814" s="4" t="s">
        <v>9</v>
      </c>
    </row>
    <row r="10815" spans="1:10">
      <c r="A10815" t="n">
        <v>89835</v>
      </c>
      <c r="B10815" s="41" t="n">
        <v>43</v>
      </c>
      <c r="C10815" s="7" t="n">
        <v>17</v>
      </c>
      <c r="D10815" s="7" t="n">
        <v>1088</v>
      </c>
    </row>
    <row r="10816" spans="1:10">
      <c r="A10816" t="s">
        <v>4</v>
      </c>
      <c r="B10816" s="4" t="s">
        <v>5</v>
      </c>
      <c r="C10816" s="4" t="s">
        <v>13</v>
      </c>
      <c r="D10816" s="4" t="s">
        <v>10</v>
      </c>
    </row>
    <row r="10817" spans="1:6">
      <c r="A10817" t="n">
        <v>89842</v>
      </c>
      <c r="B10817" s="27" t="n">
        <v>22</v>
      </c>
      <c r="C10817" s="7" t="n">
        <v>11</v>
      </c>
      <c r="D10817" s="7" t="n">
        <v>0</v>
      </c>
    </row>
    <row r="10818" spans="1:6">
      <c r="A10818" t="s">
        <v>4</v>
      </c>
      <c r="B10818" s="4" t="s">
        <v>5</v>
      </c>
      <c r="C10818" s="4" t="s">
        <v>13</v>
      </c>
      <c r="D10818" s="4" t="s">
        <v>10</v>
      </c>
      <c r="E10818" s="4" t="s">
        <v>6</v>
      </c>
    </row>
    <row r="10819" spans="1:6">
      <c r="A10819" t="n">
        <v>89846</v>
      </c>
      <c r="B10819" s="40" t="n">
        <v>51</v>
      </c>
      <c r="C10819" s="7" t="n">
        <v>4</v>
      </c>
      <c r="D10819" s="7" t="n">
        <v>17</v>
      </c>
      <c r="E10819" s="7" t="s">
        <v>158</v>
      </c>
    </row>
    <row r="10820" spans="1:6">
      <c r="A10820" t="s">
        <v>4</v>
      </c>
      <c r="B10820" s="4" t="s">
        <v>5</v>
      </c>
      <c r="C10820" s="4" t="s">
        <v>10</v>
      </c>
    </row>
    <row r="10821" spans="1:6">
      <c r="A10821" t="n">
        <v>89859</v>
      </c>
      <c r="B10821" s="35" t="n">
        <v>16</v>
      </c>
      <c r="C10821" s="7" t="n">
        <v>0</v>
      </c>
    </row>
    <row r="10822" spans="1:6">
      <c r="A10822" t="s">
        <v>4</v>
      </c>
      <c r="B10822" s="4" t="s">
        <v>5</v>
      </c>
      <c r="C10822" s="4" t="s">
        <v>10</v>
      </c>
      <c r="D10822" s="4" t="s">
        <v>72</v>
      </c>
      <c r="E10822" s="4" t="s">
        <v>13</v>
      </c>
      <c r="F10822" s="4" t="s">
        <v>13</v>
      </c>
      <c r="G10822" s="4" t="s">
        <v>72</v>
      </c>
      <c r="H10822" s="4" t="s">
        <v>13</v>
      </c>
      <c r="I10822" s="4" t="s">
        <v>13</v>
      </c>
    </row>
    <row r="10823" spans="1:6">
      <c r="A10823" t="n">
        <v>89862</v>
      </c>
      <c r="B10823" s="52" t="n">
        <v>26</v>
      </c>
      <c r="C10823" s="7" t="n">
        <v>17</v>
      </c>
      <c r="D10823" s="7" t="s">
        <v>779</v>
      </c>
      <c r="E10823" s="7" t="n">
        <v>2</v>
      </c>
      <c r="F10823" s="7" t="n">
        <v>3</v>
      </c>
      <c r="G10823" s="7" t="s">
        <v>780</v>
      </c>
      <c r="H10823" s="7" t="n">
        <v>2</v>
      </c>
      <c r="I10823" s="7" t="n">
        <v>0</v>
      </c>
    </row>
    <row r="10824" spans="1:6">
      <c r="A10824" t="s">
        <v>4</v>
      </c>
      <c r="B10824" s="4" t="s">
        <v>5</v>
      </c>
    </row>
    <row r="10825" spans="1:6">
      <c r="A10825" t="n">
        <v>90065</v>
      </c>
      <c r="B10825" s="53" t="n">
        <v>28</v>
      </c>
    </row>
    <row r="10826" spans="1:6">
      <c r="A10826" t="s">
        <v>4</v>
      </c>
      <c r="B10826" s="4" t="s">
        <v>5</v>
      </c>
      <c r="C10826" s="4" t="s">
        <v>13</v>
      </c>
      <c r="D10826" s="4" t="s">
        <v>10</v>
      </c>
      <c r="E10826" s="4" t="s">
        <v>6</v>
      </c>
    </row>
    <row r="10827" spans="1:6">
      <c r="A10827" t="n">
        <v>90066</v>
      </c>
      <c r="B10827" s="40" t="n">
        <v>51</v>
      </c>
      <c r="C10827" s="7" t="n">
        <v>4</v>
      </c>
      <c r="D10827" s="7" t="n">
        <v>7032</v>
      </c>
      <c r="E10827" s="7" t="s">
        <v>781</v>
      </c>
    </row>
    <row r="10828" spans="1:6">
      <c r="A10828" t="s">
        <v>4</v>
      </c>
      <c r="B10828" s="4" t="s">
        <v>5</v>
      </c>
      <c r="C10828" s="4" t="s">
        <v>10</v>
      </c>
    </row>
    <row r="10829" spans="1:6">
      <c r="A10829" t="n">
        <v>90079</v>
      </c>
      <c r="B10829" s="35" t="n">
        <v>16</v>
      </c>
      <c r="C10829" s="7" t="n">
        <v>0</v>
      </c>
    </row>
    <row r="10830" spans="1:6">
      <c r="A10830" t="s">
        <v>4</v>
      </c>
      <c r="B10830" s="4" t="s">
        <v>5</v>
      </c>
      <c r="C10830" s="4" t="s">
        <v>10</v>
      </c>
      <c r="D10830" s="4" t="s">
        <v>72</v>
      </c>
      <c r="E10830" s="4" t="s">
        <v>13</v>
      </c>
      <c r="F10830" s="4" t="s">
        <v>13</v>
      </c>
    </row>
    <row r="10831" spans="1:6">
      <c r="A10831" t="n">
        <v>90082</v>
      </c>
      <c r="B10831" s="52" t="n">
        <v>26</v>
      </c>
      <c r="C10831" s="7" t="n">
        <v>7032</v>
      </c>
      <c r="D10831" s="7" t="s">
        <v>782</v>
      </c>
      <c r="E10831" s="7" t="n">
        <v>2</v>
      </c>
      <c r="F10831" s="7" t="n">
        <v>0</v>
      </c>
    </row>
    <row r="10832" spans="1:6">
      <c r="A10832" t="s">
        <v>4</v>
      </c>
      <c r="B10832" s="4" t="s">
        <v>5</v>
      </c>
    </row>
    <row r="10833" spans="1:9">
      <c r="A10833" t="n">
        <v>90143</v>
      </c>
      <c r="B10833" s="53" t="n">
        <v>28</v>
      </c>
    </row>
    <row r="10834" spans="1:9">
      <c r="A10834" t="s">
        <v>4</v>
      </c>
      <c r="B10834" s="4" t="s">
        <v>5</v>
      </c>
      <c r="C10834" s="4" t="s">
        <v>13</v>
      </c>
      <c r="D10834" s="4" t="s">
        <v>10</v>
      </c>
      <c r="E10834" s="4" t="s">
        <v>6</v>
      </c>
    </row>
    <row r="10835" spans="1:9">
      <c r="A10835" t="n">
        <v>90144</v>
      </c>
      <c r="B10835" s="40" t="n">
        <v>51</v>
      </c>
      <c r="C10835" s="7" t="n">
        <v>4</v>
      </c>
      <c r="D10835" s="7" t="n">
        <v>0</v>
      </c>
      <c r="E10835" s="7" t="s">
        <v>297</v>
      </c>
    </row>
    <row r="10836" spans="1:9">
      <c r="A10836" t="s">
        <v>4</v>
      </c>
      <c r="B10836" s="4" t="s">
        <v>5</v>
      </c>
      <c r="C10836" s="4" t="s">
        <v>10</v>
      </c>
    </row>
    <row r="10837" spans="1:9">
      <c r="A10837" t="n">
        <v>90159</v>
      </c>
      <c r="B10837" s="35" t="n">
        <v>16</v>
      </c>
      <c r="C10837" s="7" t="n">
        <v>0</v>
      </c>
    </row>
    <row r="10838" spans="1:9">
      <c r="A10838" t="s">
        <v>4</v>
      </c>
      <c r="B10838" s="4" t="s">
        <v>5</v>
      </c>
      <c r="C10838" s="4" t="s">
        <v>10</v>
      </c>
      <c r="D10838" s="4" t="s">
        <v>72</v>
      </c>
      <c r="E10838" s="4" t="s">
        <v>13</v>
      </c>
      <c r="F10838" s="4" t="s">
        <v>13</v>
      </c>
    </row>
    <row r="10839" spans="1:9">
      <c r="A10839" t="n">
        <v>90162</v>
      </c>
      <c r="B10839" s="52" t="n">
        <v>26</v>
      </c>
      <c r="C10839" s="7" t="n">
        <v>0</v>
      </c>
      <c r="D10839" s="7" t="s">
        <v>783</v>
      </c>
      <c r="E10839" s="7" t="n">
        <v>2</v>
      </c>
      <c r="F10839" s="7" t="n">
        <v>0</v>
      </c>
    </row>
    <row r="10840" spans="1:9">
      <c r="A10840" t="s">
        <v>4</v>
      </c>
      <c r="B10840" s="4" t="s">
        <v>5</v>
      </c>
    </row>
    <row r="10841" spans="1:9">
      <c r="A10841" t="n">
        <v>90253</v>
      </c>
      <c r="B10841" s="53" t="n">
        <v>28</v>
      </c>
    </row>
    <row r="10842" spans="1:9">
      <c r="A10842" t="s">
        <v>4</v>
      </c>
      <c r="B10842" s="4" t="s">
        <v>5</v>
      </c>
      <c r="C10842" s="4" t="s">
        <v>10</v>
      </c>
    </row>
    <row r="10843" spans="1:9">
      <c r="A10843" t="n">
        <v>90254</v>
      </c>
      <c r="B10843" s="12" t="n">
        <v>12</v>
      </c>
      <c r="C10843" s="7" t="n">
        <v>7242</v>
      </c>
    </row>
    <row r="10844" spans="1:9">
      <c r="A10844" t="s">
        <v>4</v>
      </c>
      <c r="B10844" s="4" t="s">
        <v>5</v>
      </c>
      <c r="C10844" s="4" t="s">
        <v>10</v>
      </c>
    </row>
    <row r="10845" spans="1:9">
      <c r="A10845" t="n">
        <v>90257</v>
      </c>
      <c r="B10845" s="12" t="n">
        <v>12</v>
      </c>
      <c r="C10845" s="7" t="n">
        <v>7244</v>
      </c>
    </row>
    <row r="10846" spans="1:9">
      <c r="A10846" t="s">
        <v>4</v>
      </c>
      <c r="B10846" s="4" t="s">
        <v>5</v>
      </c>
    </row>
    <row r="10847" spans="1:9">
      <c r="A10847" t="n">
        <v>90260</v>
      </c>
      <c r="B10847" s="5" t="n">
        <v>1</v>
      </c>
    </row>
    <row r="10848" spans="1:9" s="3" customFormat="1" customHeight="0">
      <c r="A10848" s="3" t="s">
        <v>2</v>
      </c>
      <c r="B10848" s="3" t="s">
        <v>784</v>
      </c>
    </row>
    <row r="10849" spans="1:6">
      <c r="A10849" t="s">
        <v>4</v>
      </c>
      <c r="B10849" s="4" t="s">
        <v>5</v>
      </c>
      <c r="C10849" s="4" t="s">
        <v>13</v>
      </c>
      <c r="D10849" s="4" t="s">
        <v>13</v>
      </c>
      <c r="E10849" s="4" t="s">
        <v>13</v>
      </c>
      <c r="F10849" s="4" t="s">
        <v>13</v>
      </c>
    </row>
    <row r="10850" spans="1:6">
      <c r="A10850" t="n">
        <v>90264</v>
      </c>
      <c r="B10850" s="13" t="n">
        <v>14</v>
      </c>
      <c r="C10850" s="7" t="n">
        <v>2</v>
      </c>
      <c r="D10850" s="7" t="n">
        <v>0</v>
      </c>
      <c r="E10850" s="7" t="n">
        <v>0</v>
      </c>
      <c r="F10850" s="7" t="n">
        <v>0</v>
      </c>
    </row>
    <row r="10851" spans="1:6">
      <c r="A10851" t="s">
        <v>4</v>
      </c>
      <c r="B10851" s="4" t="s">
        <v>5</v>
      </c>
      <c r="C10851" s="4" t="s">
        <v>13</v>
      </c>
      <c r="D10851" s="36" t="s">
        <v>81</v>
      </c>
      <c r="E10851" s="4" t="s">
        <v>5</v>
      </c>
      <c r="F10851" s="4" t="s">
        <v>13</v>
      </c>
      <c r="G10851" s="4" t="s">
        <v>10</v>
      </c>
      <c r="H10851" s="36" t="s">
        <v>82</v>
      </c>
      <c r="I10851" s="4" t="s">
        <v>13</v>
      </c>
      <c r="J10851" s="4" t="s">
        <v>9</v>
      </c>
      <c r="K10851" s="4" t="s">
        <v>13</v>
      </c>
      <c r="L10851" s="4" t="s">
        <v>13</v>
      </c>
      <c r="M10851" s="36" t="s">
        <v>81</v>
      </c>
      <c r="N10851" s="4" t="s">
        <v>5</v>
      </c>
      <c r="O10851" s="4" t="s">
        <v>13</v>
      </c>
      <c r="P10851" s="4" t="s">
        <v>10</v>
      </c>
      <c r="Q10851" s="36" t="s">
        <v>82</v>
      </c>
      <c r="R10851" s="4" t="s">
        <v>13</v>
      </c>
      <c r="S10851" s="4" t="s">
        <v>9</v>
      </c>
      <c r="T10851" s="4" t="s">
        <v>13</v>
      </c>
      <c r="U10851" s="4" t="s">
        <v>13</v>
      </c>
      <c r="V10851" s="4" t="s">
        <v>13</v>
      </c>
      <c r="W10851" s="4" t="s">
        <v>20</v>
      </c>
    </row>
    <row r="10852" spans="1:6">
      <c r="A10852" t="n">
        <v>90269</v>
      </c>
      <c r="B10852" s="10" t="n">
        <v>5</v>
      </c>
      <c r="C10852" s="7" t="n">
        <v>28</v>
      </c>
      <c r="D10852" s="36" t="s">
        <v>3</v>
      </c>
      <c r="E10852" s="9" t="n">
        <v>162</v>
      </c>
      <c r="F10852" s="7" t="n">
        <v>3</v>
      </c>
      <c r="G10852" s="7" t="n">
        <v>8</v>
      </c>
      <c r="H10852" s="36" t="s">
        <v>3</v>
      </c>
      <c r="I10852" s="7" t="n">
        <v>0</v>
      </c>
      <c r="J10852" s="7" t="n">
        <v>1</v>
      </c>
      <c r="K10852" s="7" t="n">
        <v>2</v>
      </c>
      <c r="L10852" s="7" t="n">
        <v>28</v>
      </c>
      <c r="M10852" s="36" t="s">
        <v>3</v>
      </c>
      <c r="N10852" s="9" t="n">
        <v>162</v>
      </c>
      <c r="O10852" s="7" t="n">
        <v>3</v>
      </c>
      <c r="P10852" s="7" t="n">
        <v>8</v>
      </c>
      <c r="Q10852" s="36" t="s">
        <v>3</v>
      </c>
      <c r="R10852" s="7" t="n">
        <v>0</v>
      </c>
      <c r="S10852" s="7" t="n">
        <v>2</v>
      </c>
      <c r="T10852" s="7" t="n">
        <v>2</v>
      </c>
      <c r="U10852" s="7" t="n">
        <v>11</v>
      </c>
      <c r="V10852" s="7" t="n">
        <v>1</v>
      </c>
      <c r="W10852" s="11" t="n">
        <f t="normal" ca="1">A10856</f>
        <v>0</v>
      </c>
    </row>
    <row r="10853" spans="1:6">
      <c r="A10853" t="s">
        <v>4</v>
      </c>
      <c r="B10853" s="4" t="s">
        <v>5</v>
      </c>
      <c r="C10853" s="4" t="s">
        <v>13</v>
      </c>
      <c r="D10853" s="4" t="s">
        <v>10</v>
      </c>
      <c r="E10853" s="4" t="s">
        <v>22</v>
      </c>
    </row>
    <row r="10854" spans="1:6">
      <c r="A10854" t="n">
        <v>90298</v>
      </c>
      <c r="B10854" s="28" t="n">
        <v>58</v>
      </c>
      <c r="C10854" s="7" t="n">
        <v>0</v>
      </c>
      <c r="D10854" s="7" t="n">
        <v>0</v>
      </c>
      <c r="E10854" s="7" t="n">
        <v>1</v>
      </c>
    </row>
    <row r="10855" spans="1:6">
      <c r="A10855" t="s">
        <v>4</v>
      </c>
      <c r="B10855" s="4" t="s">
        <v>5</v>
      </c>
      <c r="C10855" s="4" t="s">
        <v>13</v>
      </c>
      <c r="D10855" s="36" t="s">
        <v>81</v>
      </c>
      <c r="E10855" s="4" t="s">
        <v>5</v>
      </c>
      <c r="F10855" s="4" t="s">
        <v>13</v>
      </c>
      <c r="G10855" s="4" t="s">
        <v>10</v>
      </c>
      <c r="H10855" s="36" t="s">
        <v>82</v>
      </c>
      <c r="I10855" s="4" t="s">
        <v>13</v>
      </c>
      <c r="J10855" s="4" t="s">
        <v>9</v>
      </c>
      <c r="K10855" s="4" t="s">
        <v>13</v>
      </c>
      <c r="L10855" s="4" t="s">
        <v>13</v>
      </c>
      <c r="M10855" s="36" t="s">
        <v>81</v>
      </c>
      <c r="N10855" s="4" t="s">
        <v>5</v>
      </c>
      <c r="O10855" s="4" t="s">
        <v>13</v>
      </c>
      <c r="P10855" s="4" t="s">
        <v>10</v>
      </c>
      <c r="Q10855" s="36" t="s">
        <v>82</v>
      </c>
      <c r="R10855" s="4" t="s">
        <v>13</v>
      </c>
      <c r="S10855" s="4" t="s">
        <v>9</v>
      </c>
      <c r="T10855" s="4" t="s">
        <v>13</v>
      </c>
      <c r="U10855" s="4" t="s">
        <v>13</v>
      </c>
      <c r="V10855" s="4" t="s">
        <v>13</v>
      </c>
      <c r="W10855" s="4" t="s">
        <v>20</v>
      </c>
    </row>
    <row r="10856" spans="1:6">
      <c r="A10856" t="n">
        <v>90306</v>
      </c>
      <c r="B10856" s="10" t="n">
        <v>5</v>
      </c>
      <c r="C10856" s="7" t="n">
        <v>28</v>
      </c>
      <c r="D10856" s="36" t="s">
        <v>3</v>
      </c>
      <c r="E10856" s="9" t="n">
        <v>162</v>
      </c>
      <c r="F10856" s="7" t="n">
        <v>3</v>
      </c>
      <c r="G10856" s="7" t="n">
        <v>8</v>
      </c>
      <c r="H10856" s="36" t="s">
        <v>3</v>
      </c>
      <c r="I10856" s="7" t="n">
        <v>0</v>
      </c>
      <c r="J10856" s="7" t="n">
        <v>1</v>
      </c>
      <c r="K10856" s="7" t="n">
        <v>3</v>
      </c>
      <c r="L10856" s="7" t="n">
        <v>28</v>
      </c>
      <c r="M10856" s="36" t="s">
        <v>3</v>
      </c>
      <c r="N10856" s="9" t="n">
        <v>162</v>
      </c>
      <c r="O10856" s="7" t="n">
        <v>3</v>
      </c>
      <c r="P10856" s="7" t="n">
        <v>8</v>
      </c>
      <c r="Q10856" s="36" t="s">
        <v>3</v>
      </c>
      <c r="R10856" s="7" t="n">
        <v>0</v>
      </c>
      <c r="S10856" s="7" t="n">
        <v>2</v>
      </c>
      <c r="T10856" s="7" t="n">
        <v>3</v>
      </c>
      <c r="U10856" s="7" t="n">
        <v>9</v>
      </c>
      <c r="V10856" s="7" t="n">
        <v>1</v>
      </c>
      <c r="W10856" s="11" t="n">
        <f t="normal" ca="1">A10866</f>
        <v>0</v>
      </c>
    </row>
    <row r="10857" spans="1:6">
      <c r="A10857" t="s">
        <v>4</v>
      </c>
      <c r="B10857" s="4" t="s">
        <v>5</v>
      </c>
      <c r="C10857" s="4" t="s">
        <v>13</v>
      </c>
      <c r="D10857" s="36" t="s">
        <v>81</v>
      </c>
      <c r="E10857" s="4" t="s">
        <v>5</v>
      </c>
      <c r="F10857" s="4" t="s">
        <v>10</v>
      </c>
      <c r="G10857" s="4" t="s">
        <v>13</v>
      </c>
      <c r="H10857" s="4" t="s">
        <v>13</v>
      </c>
      <c r="I10857" s="4" t="s">
        <v>6</v>
      </c>
      <c r="J10857" s="36" t="s">
        <v>82</v>
      </c>
      <c r="K10857" s="4" t="s">
        <v>13</v>
      </c>
      <c r="L10857" s="4" t="s">
        <v>13</v>
      </c>
      <c r="M10857" s="36" t="s">
        <v>81</v>
      </c>
      <c r="N10857" s="4" t="s">
        <v>5</v>
      </c>
      <c r="O10857" s="4" t="s">
        <v>13</v>
      </c>
      <c r="P10857" s="36" t="s">
        <v>82</v>
      </c>
      <c r="Q10857" s="4" t="s">
        <v>13</v>
      </c>
      <c r="R10857" s="4" t="s">
        <v>9</v>
      </c>
      <c r="S10857" s="4" t="s">
        <v>13</v>
      </c>
      <c r="T10857" s="4" t="s">
        <v>13</v>
      </c>
      <c r="U10857" s="4" t="s">
        <v>13</v>
      </c>
      <c r="V10857" s="36" t="s">
        <v>81</v>
      </c>
      <c r="W10857" s="4" t="s">
        <v>5</v>
      </c>
      <c r="X10857" s="4" t="s">
        <v>13</v>
      </c>
      <c r="Y10857" s="36" t="s">
        <v>82</v>
      </c>
      <c r="Z10857" s="4" t="s">
        <v>13</v>
      </c>
      <c r="AA10857" s="4" t="s">
        <v>9</v>
      </c>
      <c r="AB10857" s="4" t="s">
        <v>13</v>
      </c>
      <c r="AC10857" s="4" t="s">
        <v>13</v>
      </c>
      <c r="AD10857" s="4" t="s">
        <v>13</v>
      </c>
      <c r="AE10857" s="4" t="s">
        <v>20</v>
      </c>
    </row>
    <row r="10858" spans="1:6">
      <c r="A10858" t="n">
        <v>90335</v>
      </c>
      <c r="B10858" s="10" t="n">
        <v>5</v>
      </c>
      <c r="C10858" s="7" t="n">
        <v>28</v>
      </c>
      <c r="D10858" s="36" t="s">
        <v>3</v>
      </c>
      <c r="E10858" s="64" t="n">
        <v>47</v>
      </c>
      <c r="F10858" s="7" t="n">
        <v>61456</v>
      </c>
      <c r="G10858" s="7" t="n">
        <v>2</v>
      </c>
      <c r="H10858" s="7" t="n">
        <v>0</v>
      </c>
      <c r="I10858" s="7" t="s">
        <v>785</v>
      </c>
      <c r="J10858" s="36" t="s">
        <v>3</v>
      </c>
      <c r="K10858" s="7" t="n">
        <v>8</v>
      </c>
      <c r="L10858" s="7" t="n">
        <v>28</v>
      </c>
      <c r="M10858" s="36" t="s">
        <v>3</v>
      </c>
      <c r="N10858" s="49" t="n">
        <v>74</v>
      </c>
      <c r="O10858" s="7" t="n">
        <v>65</v>
      </c>
      <c r="P10858" s="36" t="s">
        <v>3</v>
      </c>
      <c r="Q10858" s="7" t="n">
        <v>0</v>
      </c>
      <c r="R10858" s="7" t="n">
        <v>1</v>
      </c>
      <c r="S10858" s="7" t="n">
        <v>3</v>
      </c>
      <c r="T10858" s="7" t="n">
        <v>9</v>
      </c>
      <c r="U10858" s="7" t="n">
        <v>28</v>
      </c>
      <c r="V10858" s="36" t="s">
        <v>3</v>
      </c>
      <c r="W10858" s="49" t="n">
        <v>74</v>
      </c>
      <c r="X10858" s="7" t="n">
        <v>65</v>
      </c>
      <c r="Y10858" s="36" t="s">
        <v>3</v>
      </c>
      <c r="Z10858" s="7" t="n">
        <v>0</v>
      </c>
      <c r="AA10858" s="7" t="n">
        <v>2</v>
      </c>
      <c r="AB10858" s="7" t="n">
        <v>3</v>
      </c>
      <c r="AC10858" s="7" t="n">
        <v>9</v>
      </c>
      <c r="AD10858" s="7" t="n">
        <v>1</v>
      </c>
      <c r="AE10858" s="11" t="n">
        <f t="normal" ca="1">A10862</f>
        <v>0</v>
      </c>
    </row>
    <row r="10859" spans="1:6">
      <c r="A10859" t="s">
        <v>4</v>
      </c>
      <c r="B10859" s="4" t="s">
        <v>5</v>
      </c>
      <c r="C10859" s="4" t="s">
        <v>10</v>
      </c>
      <c r="D10859" s="4" t="s">
        <v>13</v>
      </c>
      <c r="E10859" s="4" t="s">
        <v>13</v>
      </c>
      <c r="F10859" s="4" t="s">
        <v>6</v>
      </c>
    </row>
    <row r="10860" spans="1:6">
      <c r="A10860" t="n">
        <v>90383</v>
      </c>
      <c r="B10860" s="64" t="n">
        <v>47</v>
      </c>
      <c r="C10860" s="7" t="n">
        <v>61456</v>
      </c>
      <c r="D10860" s="7" t="n">
        <v>0</v>
      </c>
      <c r="E10860" s="7" t="n">
        <v>0</v>
      </c>
      <c r="F10860" s="7" t="s">
        <v>408</v>
      </c>
    </row>
    <row r="10861" spans="1:6">
      <c r="A10861" t="s">
        <v>4</v>
      </c>
      <c r="B10861" s="4" t="s">
        <v>5</v>
      </c>
      <c r="C10861" s="4" t="s">
        <v>13</v>
      </c>
      <c r="D10861" s="4" t="s">
        <v>10</v>
      </c>
      <c r="E10861" s="4" t="s">
        <v>22</v>
      </c>
    </row>
    <row r="10862" spans="1:6">
      <c r="A10862" t="n">
        <v>90396</v>
      </c>
      <c r="B10862" s="28" t="n">
        <v>58</v>
      </c>
      <c r="C10862" s="7" t="n">
        <v>0</v>
      </c>
      <c r="D10862" s="7" t="n">
        <v>300</v>
      </c>
      <c r="E10862" s="7" t="n">
        <v>1</v>
      </c>
    </row>
    <row r="10863" spans="1:6">
      <c r="A10863" t="s">
        <v>4</v>
      </c>
      <c r="B10863" s="4" t="s">
        <v>5</v>
      </c>
      <c r="C10863" s="4" t="s">
        <v>13</v>
      </c>
      <c r="D10863" s="4" t="s">
        <v>10</v>
      </c>
    </row>
    <row r="10864" spans="1:6">
      <c r="A10864" t="n">
        <v>90404</v>
      </c>
      <c r="B10864" s="28" t="n">
        <v>58</v>
      </c>
      <c r="C10864" s="7" t="n">
        <v>255</v>
      </c>
      <c r="D10864" s="7" t="n">
        <v>0</v>
      </c>
    </row>
    <row r="10865" spans="1:31">
      <c r="A10865" t="s">
        <v>4</v>
      </c>
      <c r="B10865" s="4" t="s">
        <v>5</v>
      </c>
      <c r="C10865" s="4" t="s">
        <v>13</v>
      </c>
      <c r="D10865" s="4" t="s">
        <v>13</v>
      </c>
      <c r="E10865" s="4" t="s">
        <v>13</v>
      </c>
      <c r="F10865" s="4" t="s">
        <v>13</v>
      </c>
    </row>
    <row r="10866" spans="1:31">
      <c r="A10866" t="n">
        <v>90408</v>
      </c>
      <c r="B10866" s="13" t="n">
        <v>14</v>
      </c>
      <c r="C10866" s="7" t="n">
        <v>0</v>
      </c>
      <c r="D10866" s="7" t="n">
        <v>0</v>
      </c>
      <c r="E10866" s="7" t="n">
        <v>0</v>
      </c>
      <c r="F10866" s="7" t="n">
        <v>64</v>
      </c>
    </row>
    <row r="10867" spans="1:31">
      <c r="A10867" t="s">
        <v>4</v>
      </c>
      <c r="B10867" s="4" t="s">
        <v>5</v>
      </c>
      <c r="C10867" s="4" t="s">
        <v>13</v>
      </c>
      <c r="D10867" s="4" t="s">
        <v>10</v>
      </c>
    </row>
    <row r="10868" spans="1:31">
      <c r="A10868" t="n">
        <v>90413</v>
      </c>
      <c r="B10868" s="27" t="n">
        <v>22</v>
      </c>
      <c r="C10868" s="7" t="n">
        <v>0</v>
      </c>
      <c r="D10868" s="7" t="n">
        <v>8</v>
      </c>
    </row>
    <row r="10869" spans="1:31">
      <c r="A10869" t="s">
        <v>4</v>
      </c>
      <c r="B10869" s="4" t="s">
        <v>5</v>
      </c>
      <c r="C10869" s="4" t="s">
        <v>13</v>
      </c>
      <c r="D10869" s="4" t="s">
        <v>10</v>
      </c>
    </row>
    <row r="10870" spans="1:31">
      <c r="A10870" t="n">
        <v>90417</v>
      </c>
      <c r="B10870" s="28" t="n">
        <v>58</v>
      </c>
      <c r="C10870" s="7" t="n">
        <v>5</v>
      </c>
      <c r="D10870" s="7" t="n">
        <v>300</v>
      </c>
    </row>
    <row r="10871" spans="1:31">
      <c r="A10871" t="s">
        <v>4</v>
      </c>
      <c r="B10871" s="4" t="s">
        <v>5</v>
      </c>
      <c r="C10871" s="4" t="s">
        <v>22</v>
      </c>
      <c r="D10871" s="4" t="s">
        <v>10</v>
      </c>
    </row>
    <row r="10872" spans="1:31">
      <c r="A10872" t="n">
        <v>90421</v>
      </c>
      <c r="B10872" s="51" t="n">
        <v>103</v>
      </c>
      <c r="C10872" s="7" t="n">
        <v>0</v>
      </c>
      <c r="D10872" s="7" t="n">
        <v>300</v>
      </c>
    </row>
    <row r="10873" spans="1:31">
      <c r="A10873" t="s">
        <v>4</v>
      </c>
      <c r="B10873" s="4" t="s">
        <v>5</v>
      </c>
      <c r="C10873" s="4" t="s">
        <v>13</v>
      </c>
    </row>
    <row r="10874" spans="1:31">
      <c r="A10874" t="n">
        <v>90428</v>
      </c>
      <c r="B10874" s="37" t="n">
        <v>64</v>
      </c>
      <c r="C10874" s="7" t="n">
        <v>7</v>
      </c>
    </row>
    <row r="10875" spans="1:31">
      <c r="A10875" t="s">
        <v>4</v>
      </c>
      <c r="B10875" s="4" t="s">
        <v>5</v>
      </c>
      <c r="C10875" s="4" t="s">
        <v>13</v>
      </c>
      <c r="D10875" s="4" t="s">
        <v>10</v>
      </c>
    </row>
    <row r="10876" spans="1:31">
      <c r="A10876" t="n">
        <v>90430</v>
      </c>
      <c r="B10876" s="67" t="n">
        <v>72</v>
      </c>
      <c r="C10876" s="7" t="n">
        <v>5</v>
      </c>
      <c r="D10876" s="7" t="n">
        <v>0</v>
      </c>
    </row>
    <row r="10877" spans="1:31">
      <c r="A10877" t="s">
        <v>4</v>
      </c>
      <c r="B10877" s="4" t="s">
        <v>5</v>
      </c>
      <c r="C10877" s="4" t="s">
        <v>13</v>
      </c>
      <c r="D10877" s="36" t="s">
        <v>81</v>
      </c>
      <c r="E10877" s="4" t="s">
        <v>5</v>
      </c>
      <c r="F10877" s="4" t="s">
        <v>13</v>
      </c>
      <c r="G10877" s="4" t="s">
        <v>10</v>
      </c>
      <c r="H10877" s="36" t="s">
        <v>82</v>
      </c>
      <c r="I10877" s="4" t="s">
        <v>13</v>
      </c>
      <c r="J10877" s="4" t="s">
        <v>9</v>
      </c>
      <c r="K10877" s="4" t="s">
        <v>13</v>
      </c>
      <c r="L10877" s="4" t="s">
        <v>13</v>
      </c>
      <c r="M10877" s="4" t="s">
        <v>20</v>
      </c>
    </row>
    <row r="10878" spans="1:31">
      <c r="A10878" t="n">
        <v>90434</v>
      </c>
      <c r="B10878" s="10" t="n">
        <v>5</v>
      </c>
      <c r="C10878" s="7" t="n">
        <v>28</v>
      </c>
      <c r="D10878" s="36" t="s">
        <v>3</v>
      </c>
      <c r="E10878" s="9" t="n">
        <v>162</v>
      </c>
      <c r="F10878" s="7" t="n">
        <v>4</v>
      </c>
      <c r="G10878" s="7" t="n">
        <v>8</v>
      </c>
      <c r="H10878" s="36" t="s">
        <v>3</v>
      </c>
      <c r="I10878" s="7" t="n">
        <v>0</v>
      </c>
      <c r="J10878" s="7" t="n">
        <v>1</v>
      </c>
      <c r="K10878" s="7" t="n">
        <v>2</v>
      </c>
      <c r="L10878" s="7" t="n">
        <v>1</v>
      </c>
      <c r="M10878" s="11" t="n">
        <f t="normal" ca="1">A10884</f>
        <v>0</v>
      </c>
    </row>
    <row r="10879" spans="1:31">
      <c r="A10879" t="s">
        <v>4</v>
      </c>
      <c r="B10879" s="4" t="s">
        <v>5</v>
      </c>
      <c r="C10879" s="4" t="s">
        <v>13</v>
      </c>
      <c r="D10879" s="4" t="s">
        <v>6</v>
      </c>
    </row>
    <row r="10880" spans="1:31">
      <c r="A10880" t="n">
        <v>90451</v>
      </c>
      <c r="B10880" s="8" t="n">
        <v>2</v>
      </c>
      <c r="C10880" s="7" t="n">
        <v>10</v>
      </c>
      <c r="D10880" s="7" t="s">
        <v>786</v>
      </c>
    </row>
    <row r="10881" spans="1:13">
      <c r="A10881" t="s">
        <v>4</v>
      </c>
      <c r="B10881" s="4" t="s">
        <v>5</v>
      </c>
      <c r="C10881" s="4" t="s">
        <v>10</v>
      </c>
    </row>
    <row r="10882" spans="1:13">
      <c r="A10882" t="n">
        <v>90468</v>
      </c>
      <c r="B10882" s="35" t="n">
        <v>16</v>
      </c>
      <c r="C10882" s="7" t="n">
        <v>0</v>
      </c>
    </row>
    <row r="10883" spans="1:13">
      <c r="A10883" t="s">
        <v>4</v>
      </c>
      <c r="B10883" s="4" t="s">
        <v>5</v>
      </c>
      <c r="C10883" s="4" t="s">
        <v>10</v>
      </c>
      <c r="D10883" s="4" t="s">
        <v>9</v>
      </c>
    </row>
    <row r="10884" spans="1:13">
      <c r="A10884" t="n">
        <v>90471</v>
      </c>
      <c r="B10884" s="41" t="n">
        <v>43</v>
      </c>
      <c r="C10884" s="7" t="n">
        <v>61456</v>
      </c>
      <c r="D10884" s="7" t="n">
        <v>1</v>
      </c>
    </row>
    <row r="10885" spans="1:13">
      <c r="A10885" t="s">
        <v>4</v>
      </c>
      <c r="B10885" s="4" t="s">
        <v>5</v>
      </c>
      <c r="C10885" s="4" t="s">
        <v>13</v>
      </c>
      <c r="D10885" s="4" t="s">
        <v>13</v>
      </c>
      <c r="E10885" s="4" t="s">
        <v>13</v>
      </c>
      <c r="F10885" s="4" t="s">
        <v>13</v>
      </c>
    </row>
    <row r="10886" spans="1:13">
      <c r="A10886" t="n">
        <v>90478</v>
      </c>
      <c r="B10886" s="13" t="n">
        <v>14</v>
      </c>
      <c r="C10886" s="7" t="n">
        <v>0</v>
      </c>
      <c r="D10886" s="7" t="n">
        <v>0</v>
      </c>
      <c r="E10886" s="7" t="n">
        <v>32</v>
      </c>
      <c r="F10886" s="7" t="n">
        <v>0</v>
      </c>
    </row>
    <row r="10887" spans="1:13">
      <c r="A10887" t="s">
        <v>4</v>
      </c>
      <c r="B10887" s="4" t="s">
        <v>5</v>
      </c>
      <c r="C10887" s="4" t="s">
        <v>10</v>
      </c>
      <c r="D10887" s="4" t="s">
        <v>6</v>
      </c>
      <c r="E10887" s="4" t="s">
        <v>6</v>
      </c>
      <c r="F10887" s="4" t="s">
        <v>6</v>
      </c>
      <c r="G10887" s="4" t="s">
        <v>13</v>
      </c>
      <c r="H10887" s="4" t="s">
        <v>9</v>
      </c>
      <c r="I10887" s="4" t="s">
        <v>22</v>
      </c>
      <c r="J10887" s="4" t="s">
        <v>22</v>
      </c>
      <c r="K10887" s="4" t="s">
        <v>22</v>
      </c>
      <c r="L10887" s="4" t="s">
        <v>22</v>
      </c>
      <c r="M10887" s="4" t="s">
        <v>22</v>
      </c>
      <c r="N10887" s="4" t="s">
        <v>22</v>
      </c>
      <c r="O10887" s="4" t="s">
        <v>22</v>
      </c>
      <c r="P10887" s="4" t="s">
        <v>6</v>
      </c>
      <c r="Q10887" s="4" t="s">
        <v>6</v>
      </c>
      <c r="R10887" s="4" t="s">
        <v>9</v>
      </c>
      <c r="S10887" s="4" t="s">
        <v>13</v>
      </c>
      <c r="T10887" s="4" t="s">
        <v>9</v>
      </c>
      <c r="U10887" s="4" t="s">
        <v>9</v>
      </c>
      <c r="V10887" s="4" t="s">
        <v>10</v>
      </c>
    </row>
    <row r="10888" spans="1:13">
      <c r="A10888" t="n">
        <v>90483</v>
      </c>
      <c r="B10888" s="68" t="n">
        <v>19</v>
      </c>
      <c r="C10888" s="7" t="n">
        <v>5700</v>
      </c>
      <c r="D10888" s="7" t="s">
        <v>787</v>
      </c>
      <c r="E10888" s="7" t="s">
        <v>788</v>
      </c>
      <c r="F10888" s="7" t="s">
        <v>12</v>
      </c>
      <c r="G10888" s="7" t="n">
        <v>0</v>
      </c>
      <c r="H10888" s="7" t="n">
        <v>1</v>
      </c>
      <c r="I10888" s="7" t="n">
        <v>0</v>
      </c>
      <c r="J10888" s="7" t="n">
        <v>0</v>
      </c>
      <c r="K10888" s="7" t="n">
        <v>0</v>
      </c>
      <c r="L10888" s="7" t="n">
        <v>0</v>
      </c>
      <c r="M10888" s="7" t="n">
        <v>1</v>
      </c>
      <c r="N10888" s="7" t="n">
        <v>1.60000002384186</v>
      </c>
      <c r="O10888" s="7" t="n">
        <v>0.0900000035762787</v>
      </c>
      <c r="P10888" s="7" t="s">
        <v>12</v>
      </c>
      <c r="Q10888" s="7" t="s">
        <v>12</v>
      </c>
      <c r="R10888" s="7" t="n">
        <v>-1</v>
      </c>
      <c r="S10888" s="7" t="n">
        <v>0</v>
      </c>
      <c r="T10888" s="7" t="n">
        <v>0</v>
      </c>
      <c r="U10888" s="7" t="n">
        <v>0</v>
      </c>
      <c r="V10888" s="7" t="n">
        <v>0</v>
      </c>
    </row>
    <row r="10889" spans="1:13">
      <c r="A10889" t="s">
        <v>4</v>
      </c>
      <c r="B10889" s="4" t="s">
        <v>5</v>
      </c>
      <c r="C10889" s="4" t="s">
        <v>10</v>
      </c>
      <c r="D10889" s="4" t="s">
        <v>6</v>
      </c>
      <c r="E10889" s="4" t="s">
        <v>6</v>
      </c>
      <c r="F10889" s="4" t="s">
        <v>6</v>
      </c>
      <c r="G10889" s="4" t="s">
        <v>13</v>
      </c>
      <c r="H10889" s="4" t="s">
        <v>9</v>
      </c>
      <c r="I10889" s="4" t="s">
        <v>22</v>
      </c>
      <c r="J10889" s="4" t="s">
        <v>22</v>
      </c>
      <c r="K10889" s="4" t="s">
        <v>22</v>
      </c>
      <c r="L10889" s="4" t="s">
        <v>22</v>
      </c>
      <c r="M10889" s="4" t="s">
        <v>22</v>
      </c>
      <c r="N10889" s="4" t="s">
        <v>22</v>
      </c>
      <c r="O10889" s="4" t="s">
        <v>22</v>
      </c>
      <c r="P10889" s="4" t="s">
        <v>6</v>
      </c>
      <c r="Q10889" s="4" t="s">
        <v>6</v>
      </c>
      <c r="R10889" s="4" t="s">
        <v>9</v>
      </c>
      <c r="S10889" s="4" t="s">
        <v>13</v>
      </c>
      <c r="T10889" s="4" t="s">
        <v>9</v>
      </c>
      <c r="U10889" s="4" t="s">
        <v>9</v>
      </c>
      <c r="V10889" s="4" t="s">
        <v>10</v>
      </c>
    </row>
    <row r="10890" spans="1:13">
      <c r="A10890" t="n">
        <v>90550</v>
      </c>
      <c r="B10890" s="68" t="n">
        <v>19</v>
      </c>
      <c r="C10890" s="7" t="n">
        <v>5702</v>
      </c>
      <c r="D10890" s="7" t="s">
        <v>789</v>
      </c>
      <c r="E10890" s="7" t="s">
        <v>790</v>
      </c>
      <c r="F10890" s="7" t="s">
        <v>12</v>
      </c>
      <c r="G10890" s="7" t="n">
        <v>0</v>
      </c>
      <c r="H10890" s="7" t="n">
        <v>1</v>
      </c>
      <c r="I10890" s="7" t="n">
        <v>0</v>
      </c>
      <c r="J10890" s="7" t="n">
        <v>0</v>
      </c>
      <c r="K10890" s="7" t="n">
        <v>0</v>
      </c>
      <c r="L10890" s="7" t="n">
        <v>0</v>
      </c>
      <c r="M10890" s="7" t="n">
        <v>1</v>
      </c>
      <c r="N10890" s="7" t="n">
        <v>1.60000002384186</v>
      </c>
      <c r="O10890" s="7" t="n">
        <v>0.0900000035762787</v>
      </c>
      <c r="P10890" s="7" t="s">
        <v>12</v>
      </c>
      <c r="Q10890" s="7" t="s">
        <v>12</v>
      </c>
      <c r="R10890" s="7" t="n">
        <v>-1</v>
      </c>
      <c r="S10890" s="7" t="n">
        <v>0</v>
      </c>
      <c r="T10890" s="7" t="n">
        <v>0</v>
      </c>
      <c r="U10890" s="7" t="n">
        <v>0</v>
      </c>
      <c r="V10890" s="7" t="n">
        <v>0</v>
      </c>
    </row>
    <row r="10891" spans="1:13">
      <c r="A10891" t="s">
        <v>4</v>
      </c>
      <c r="B10891" s="4" t="s">
        <v>5</v>
      </c>
      <c r="C10891" s="4" t="s">
        <v>10</v>
      </c>
      <c r="D10891" s="4" t="s">
        <v>6</v>
      </c>
      <c r="E10891" s="4" t="s">
        <v>6</v>
      </c>
      <c r="F10891" s="4" t="s">
        <v>6</v>
      </c>
      <c r="G10891" s="4" t="s">
        <v>13</v>
      </c>
      <c r="H10891" s="4" t="s">
        <v>9</v>
      </c>
      <c r="I10891" s="4" t="s">
        <v>22</v>
      </c>
      <c r="J10891" s="4" t="s">
        <v>22</v>
      </c>
      <c r="K10891" s="4" t="s">
        <v>22</v>
      </c>
      <c r="L10891" s="4" t="s">
        <v>22</v>
      </c>
      <c r="M10891" s="4" t="s">
        <v>22</v>
      </c>
      <c r="N10891" s="4" t="s">
        <v>22</v>
      </c>
      <c r="O10891" s="4" t="s">
        <v>22</v>
      </c>
      <c r="P10891" s="4" t="s">
        <v>6</v>
      </c>
      <c r="Q10891" s="4" t="s">
        <v>6</v>
      </c>
      <c r="R10891" s="4" t="s">
        <v>9</v>
      </c>
      <c r="S10891" s="4" t="s">
        <v>13</v>
      </c>
      <c r="T10891" s="4" t="s">
        <v>9</v>
      </c>
      <c r="U10891" s="4" t="s">
        <v>9</v>
      </c>
      <c r="V10891" s="4" t="s">
        <v>10</v>
      </c>
    </row>
    <row r="10892" spans="1:13">
      <c r="A10892" t="n">
        <v>90639</v>
      </c>
      <c r="B10892" s="68" t="n">
        <v>19</v>
      </c>
      <c r="C10892" s="7" t="n">
        <v>5721</v>
      </c>
      <c r="D10892" s="7" t="s">
        <v>791</v>
      </c>
      <c r="E10892" s="7" t="s">
        <v>792</v>
      </c>
      <c r="F10892" s="7" t="s">
        <v>12</v>
      </c>
      <c r="G10892" s="7" t="n">
        <v>0</v>
      </c>
      <c r="H10892" s="7" t="n">
        <v>1</v>
      </c>
      <c r="I10892" s="7" t="n">
        <v>0</v>
      </c>
      <c r="J10892" s="7" t="n">
        <v>0</v>
      </c>
      <c r="K10892" s="7" t="n">
        <v>0</v>
      </c>
      <c r="L10892" s="7" t="n">
        <v>0</v>
      </c>
      <c r="M10892" s="7" t="n">
        <v>1</v>
      </c>
      <c r="N10892" s="7" t="n">
        <v>1.60000002384186</v>
      </c>
      <c r="O10892" s="7" t="n">
        <v>0.0900000035762787</v>
      </c>
      <c r="P10892" s="7" t="s">
        <v>12</v>
      </c>
      <c r="Q10892" s="7" t="s">
        <v>12</v>
      </c>
      <c r="R10892" s="7" t="n">
        <v>-1</v>
      </c>
      <c r="S10892" s="7" t="n">
        <v>0</v>
      </c>
      <c r="T10892" s="7" t="n">
        <v>0</v>
      </c>
      <c r="U10892" s="7" t="n">
        <v>0</v>
      </c>
      <c r="V10892" s="7" t="n">
        <v>0</v>
      </c>
    </row>
    <row r="10893" spans="1:13">
      <c r="A10893" t="s">
        <v>4</v>
      </c>
      <c r="B10893" s="4" t="s">
        <v>5</v>
      </c>
      <c r="C10893" s="4" t="s">
        <v>10</v>
      </c>
      <c r="D10893" s="4" t="s">
        <v>6</v>
      </c>
      <c r="E10893" s="4" t="s">
        <v>6</v>
      </c>
      <c r="F10893" s="4" t="s">
        <v>6</v>
      </c>
      <c r="G10893" s="4" t="s">
        <v>13</v>
      </c>
      <c r="H10893" s="4" t="s">
        <v>9</v>
      </c>
      <c r="I10893" s="4" t="s">
        <v>22</v>
      </c>
      <c r="J10893" s="4" t="s">
        <v>22</v>
      </c>
      <c r="K10893" s="4" t="s">
        <v>22</v>
      </c>
      <c r="L10893" s="4" t="s">
        <v>22</v>
      </c>
      <c r="M10893" s="4" t="s">
        <v>22</v>
      </c>
      <c r="N10893" s="4" t="s">
        <v>22</v>
      </c>
      <c r="O10893" s="4" t="s">
        <v>22</v>
      </c>
      <c r="P10893" s="4" t="s">
        <v>6</v>
      </c>
      <c r="Q10893" s="4" t="s">
        <v>6</v>
      </c>
      <c r="R10893" s="4" t="s">
        <v>9</v>
      </c>
      <c r="S10893" s="4" t="s">
        <v>13</v>
      </c>
      <c r="T10893" s="4" t="s">
        <v>9</v>
      </c>
      <c r="U10893" s="4" t="s">
        <v>9</v>
      </c>
      <c r="V10893" s="4" t="s">
        <v>10</v>
      </c>
    </row>
    <row r="10894" spans="1:13">
      <c r="A10894" t="n">
        <v>90714</v>
      </c>
      <c r="B10894" s="68" t="n">
        <v>19</v>
      </c>
      <c r="C10894" s="7" t="n">
        <v>5712</v>
      </c>
      <c r="D10894" s="7" t="s">
        <v>793</v>
      </c>
      <c r="E10894" s="7" t="s">
        <v>794</v>
      </c>
      <c r="F10894" s="7" t="s">
        <v>12</v>
      </c>
      <c r="G10894" s="7" t="n">
        <v>0</v>
      </c>
      <c r="H10894" s="7" t="n">
        <v>1</v>
      </c>
      <c r="I10894" s="7" t="n">
        <v>0</v>
      </c>
      <c r="J10894" s="7" t="n">
        <v>0</v>
      </c>
      <c r="K10894" s="7" t="n">
        <v>0</v>
      </c>
      <c r="L10894" s="7" t="n">
        <v>0</v>
      </c>
      <c r="M10894" s="7" t="n">
        <v>1</v>
      </c>
      <c r="N10894" s="7" t="n">
        <v>1.60000002384186</v>
      </c>
      <c r="O10894" s="7" t="n">
        <v>0.0900000035762787</v>
      </c>
      <c r="P10894" s="7" t="s">
        <v>12</v>
      </c>
      <c r="Q10894" s="7" t="s">
        <v>12</v>
      </c>
      <c r="R10894" s="7" t="n">
        <v>-1</v>
      </c>
      <c r="S10894" s="7" t="n">
        <v>0</v>
      </c>
      <c r="T10894" s="7" t="n">
        <v>0</v>
      </c>
      <c r="U10894" s="7" t="n">
        <v>0</v>
      </c>
      <c r="V10894" s="7" t="n">
        <v>0</v>
      </c>
    </row>
    <row r="10895" spans="1:13">
      <c r="A10895" t="s">
        <v>4</v>
      </c>
      <c r="B10895" s="4" t="s">
        <v>5</v>
      </c>
      <c r="C10895" s="4" t="s">
        <v>10</v>
      </c>
      <c r="D10895" s="4" t="s">
        <v>13</v>
      </c>
      <c r="E10895" s="4" t="s">
        <v>13</v>
      </c>
      <c r="F10895" s="4" t="s">
        <v>6</v>
      </c>
    </row>
    <row r="10896" spans="1:13">
      <c r="A10896" t="n">
        <v>90788</v>
      </c>
      <c r="B10896" s="22" t="n">
        <v>20</v>
      </c>
      <c r="C10896" s="7" t="n">
        <v>5700</v>
      </c>
      <c r="D10896" s="7" t="n">
        <v>3</v>
      </c>
      <c r="E10896" s="7" t="n">
        <v>10</v>
      </c>
      <c r="F10896" s="7" t="s">
        <v>80</v>
      </c>
    </row>
    <row r="10897" spans="1:22">
      <c r="A10897" t="s">
        <v>4</v>
      </c>
      <c r="B10897" s="4" t="s">
        <v>5</v>
      </c>
      <c r="C10897" s="4" t="s">
        <v>10</v>
      </c>
    </row>
    <row r="10898" spans="1:22">
      <c r="A10898" t="n">
        <v>90806</v>
      </c>
      <c r="B10898" s="35" t="n">
        <v>16</v>
      </c>
      <c r="C10898" s="7" t="n">
        <v>0</v>
      </c>
    </row>
    <row r="10899" spans="1:22">
      <c r="A10899" t="s">
        <v>4</v>
      </c>
      <c r="B10899" s="4" t="s">
        <v>5</v>
      </c>
      <c r="C10899" s="4" t="s">
        <v>10</v>
      </c>
      <c r="D10899" s="4" t="s">
        <v>13</v>
      </c>
      <c r="E10899" s="4" t="s">
        <v>13</v>
      </c>
      <c r="F10899" s="4" t="s">
        <v>6</v>
      </c>
    </row>
    <row r="10900" spans="1:22">
      <c r="A10900" t="n">
        <v>90809</v>
      </c>
      <c r="B10900" s="22" t="n">
        <v>20</v>
      </c>
      <c r="C10900" s="7" t="n">
        <v>5702</v>
      </c>
      <c r="D10900" s="7" t="n">
        <v>3</v>
      </c>
      <c r="E10900" s="7" t="n">
        <v>10</v>
      </c>
      <c r="F10900" s="7" t="s">
        <v>80</v>
      </c>
    </row>
    <row r="10901" spans="1:22">
      <c r="A10901" t="s">
        <v>4</v>
      </c>
      <c r="B10901" s="4" t="s">
        <v>5</v>
      </c>
      <c r="C10901" s="4" t="s">
        <v>10</v>
      </c>
    </row>
    <row r="10902" spans="1:22">
      <c r="A10902" t="n">
        <v>90827</v>
      </c>
      <c r="B10902" s="35" t="n">
        <v>16</v>
      </c>
      <c r="C10902" s="7" t="n">
        <v>0</v>
      </c>
    </row>
    <row r="10903" spans="1:22">
      <c r="A10903" t="s">
        <v>4</v>
      </c>
      <c r="B10903" s="4" t="s">
        <v>5</v>
      </c>
      <c r="C10903" s="4" t="s">
        <v>10</v>
      </c>
      <c r="D10903" s="4" t="s">
        <v>13</v>
      </c>
      <c r="E10903" s="4" t="s">
        <v>13</v>
      </c>
      <c r="F10903" s="4" t="s">
        <v>6</v>
      </c>
    </row>
    <row r="10904" spans="1:22">
      <c r="A10904" t="n">
        <v>90830</v>
      </c>
      <c r="B10904" s="22" t="n">
        <v>20</v>
      </c>
      <c r="C10904" s="7" t="n">
        <v>5721</v>
      </c>
      <c r="D10904" s="7" t="n">
        <v>3</v>
      </c>
      <c r="E10904" s="7" t="n">
        <v>10</v>
      </c>
      <c r="F10904" s="7" t="s">
        <v>80</v>
      </c>
    </row>
    <row r="10905" spans="1:22">
      <c r="A10905" t="s">
        <v>4</v>
      </c>
      <c r="B10905" s="4" t="s">
        <v>5</v>
      </c>
      <c r="C10905" s="4" t="s">
        <v>10</v>
      </c>
    </row>
    <row r="10906" spans="1:22">
      <c r="A10906" t="n">
        <v>90848</v>
      </c>
      <c r="B10906" s="35" t="n">
        <v>16</v>
      </c>
      <c r="C10906" s="7" t="n">
        <v>0</v>
      </c>
    </row>
    <row r="10907" spans="1:22">
      <c r="A10907" t="s">
        <v>4</v>
      </c>
      <c r="B10907" s="4" t="s">
        <v>5</v>
      </c>
      <c r="C10907" s="4" t="s">
        <v>10</v>
      </c>
      <c r="D10907" s="4" t="s">
        <v>13</v>
      </c>
      <c r="E10907" s="4" t="s">
        <v>13</v>
      </c>
      <c r="F10907" s="4" t="s">
        <v>6</v>
      </c>
    </row>
    <row r="10908" spans="1:22">
      <c r="A10908" t="n">
        <v>90851</v>
      </c>
      <c r="B10908" s="22" t="n">
        <v>20</v>
      </c>
      <c r="C10908" s="7" t="n">
        <v>5712</v>
      </c>
      <c r="D10908" s="7" t="n">
        <v>3</v>
      </c>
      <c r="E10908" s="7" t="n">
        <v>10</v>
      </c>
      <c r="F10908" s="7" t="s">
        <v>80</v>
      </c>
    </row>
    <row r="10909" spans="1:22">
      <c r="A10909" t="s">
        <v>4</v>
      </c>
      <c r="B10909" s="4" t="s">
        <v>5</v>
      </c>
      <c r="C10909" s="4" t="s">
        <v>10</v>
      </c>
    </row>
    <row r="10910" spans="1:22">
      <c r="A10910" t="n">
        <v>90869</v>
      </c>
      <c r="B10910" s="35" t="n">
        <v>16</v>
      </c>
      <c r="C10910" s="7" t="n">
        <v>0</v>
      </c>
    </row>
    <row r="10911" spans="1:22">
      <c r="A10911" t="s">
        <v>4</v>
      </c>
      <c r="B10911" s="4" t="s">
        <v>5</v>
      </c>
      <c r="C10911" s="4" t="s">
        <v>10</v>
      </c>
      <c r="D10911" s="4" t="s">
        <v>22</v>
      </c>
      <c r="E10911" s="4" t="s">
        <v>22</v>
      </c>
      <c r="F10911" s="4" t="s">
        <v>22</v>
      </c>
      <c r="G10911" s="4" t="s">
        <v>22</v>
      </c>
    </row>
    <row r="10912" spans="1:22">
      <c r="A10912" t="n">
        <v>90872</v>
      </c>
      <c r="B10912" s="24" t="n">
        <v>46</v>
      </c>
      <c r="C10912" s="7" t="n">
        <v>5700</v>
      </c>
      <c r="D10912" s="7" t="n">
        <v>-17.8999996185303</v>
      </c>
      <c r="E10912" s="7" t="n">
        <v>0</v>
      </c>
      <c r="F10912" s="7" t="n">
        <v>1.67999994754791</v>
      </c>
      <c r="G10912" s="7" t="n">
        <v>87.0999984741211</v>
      </c>
    </row>
    <row r="10913" spans="1:7">
      <c r="A10913" t="s">
        <v>4</v>
      </c>
      <c r="B10913" s="4" t="s">
        <v>5</v>
      </c>
      <c r="C10913" s="4" t="s">
        <v>10</v>
      </c>
      <c r="D10913" s="4" t="s">
        <v>22</v>
      </c>
      <c r="E10913" s="4" t="s">
        <v>22</v>
      </c>
      <c r="F10913" s="4" t="s">
        <v>22</v>
      </c>
      <c r="G10913" s="4" t="s">
        <v>22</v>
      </c>
    </row>
    <row r="10914" spans="1:7">
      <c r="A10914" t="n">
        <v>90891</v>
      </c>
      <c r="B10914" s="24" t="n">
        <v>46</v>
      </c>
      <c r="C10914" s="7" t="n">
        <v>5702</v>
      </c>
      <c r="D10914" s="7" t="n">
        <v>-2.76999998092651</v>
      </c>
      <c r="E10914" s="7" t="n">
        <v>0.419999986886978</v>
      </c>
      <c r="F10914" s="7" t="n">
        <v>19.3700008392334</v>
      </c>
      <c r="G10914" s="7" t="n">
        <v>193.100006103516</v>
      </c>
    </row>
    <row r="10915" spans="1:7">
      <c r="A10915" t="s">
        <v>4</v>
      </c>
      <c r="B10915" s="4" t="s">
        <v>5</v>
      </c>
      <c r="C10915" s="4" t="s">
        <v>10</v>
      </c>
      <c r="D10915" s="4" t="s">
        <v>22</v>
      </c>
      <c r="E10915" s="4" t="s">
        <v>22</v>
      </c>
      <c r="F10915" s="4" t="s">
        <v>22</v>
      </c>
      <c r="G10915" s="4" t="s">
        <v>22</v>
      </c>
    </row>
    <row r="10916" spans="1:7">
      <c r="A10916" t="n">
        <v>90910</v>
      </c>
      <c r="B10916" s="24" t="n">
        <v>46</v>
      </c>
      <c r="C10916" s="7" t="n">
        <v>5721</v>
      </c>
      <c r="D10916" s="7" t="n">
        <v>-18.3999996185303</v>
      </c>
      <c r="E10916" s="7" t="n">
        <v>0</v>
      </c>
      <c r="F10916" s="7" t="n">
        <v>-16.5499992370605</v>
      </c>
      <c r="G10916" s="7" t="n">
        <v>59.4000015258789</v>
      </c>
    </row>
    <row r="10917" spans="1:7">
      <c r="A10917" t="s">
        <v>4</v>
      </c>
      <c r="B10917" s="4" t="s">
        <v>5</v>
      </c>
      <c r="C10917" s="4" t="s">
        <v>10</v>
      </c>
      <c r="D10917" s="4" t="s">
        <v>22</v>
      </c>
      <c r="E10917" s="4" t="s">
        <v>22</v>
      </c>
      <c r="F10917" s="4" t="s">
        <v>22</v>
      </c>
      <c r="G10917" s="4" t="s">
        <v>22</v>
      </c>
    </row>
    <row r="10918" spans="1:7">
      <c r="A10918" t="n">
        <v>90929</v>
      </c>
      <c r="B10918" s="24" t="n">
        <v>46</v>
      </c>
      <c r="C10918" s="7" t="n">
        <v>5712</v>
      </c>
      <c r="D10918" s="7" t="n">
        <v>2.20000004768372</v>
      </c>
      <c r="E10918" s="7" t="n">
        <v>0</v>
      </c>
      <c r="F10918" s="7" t="n">
        <v>-5.51000022888184</v>
      </c>
      <c r="G10918" s="7" t="n">
        <v>84.3000030517578</v>
      </c>
    </row>
    <row r="10919" spans="1:7">
      <c r="A10919" t="s">
        <v>4</v>
      </c>
      <c r="B10919" s="4" t="s">
        <v>5</v>
      </c>
      <c r="C10919" s="4" t="s">
        <v>10</v>
      </c>
      <c r="D10919" s="4" t="s">
        <v>13</v>
      </c>
    </row>
    <row r="10920" spans="1:7">
      <c r="A10920" t="n">
        <v>90948</v>
      </c>
      <c r="B10920" s="69" t="n">
        <v>96</v>
      </c>
      <c r="C10920" s="7" t="n">
        <v>5700</v>
      </c>
      <c r="D10920" s="7" t="n">
        <v>1</v>
      </c>
    </row>
    <row r="10921" spans="1:7">
      <c r="A10921" t="s">
        <v>4</v>
      </c>
      <c r="B10921" s="4" t="s">
        <v>5</v>
      </c>
      <c r="C10921" s="4" t="s">
        <v>10</v>
      </c>
      <c r="D10921" s="4" t="s">
        <v>13</v>
      </c>
      <c r="E10921" s="4" t="s">
        <v>22</v>
      </c>
      <c r="F10921" s="4" t="s">
        <v>22</v>
      </c>
      <c r="G10921" s="4" t="s">
        <v>22</v>
      </c>
    </row>
    <row r="10922" spans="1:7">
      <c r="A10922" t="n">
        <v>90952</v>
      </c>
      <c r="B10922" s="69" t="n">
        <v>96</v>
      </c>
      <c r="C10922" s="7" t="n">
        <v>5700</v>
      </c>
      <c r="D10922" s="7" t="n">
        <v>2</v>
      </c>
      <c r="E10922" s="7" t="n">
        <v>-6.65999984741211</v>
      </c>
      <c r="F10922" s="7" t="n">
        <v>0</v>
      </c>
      <c r="G10922" s="7" t="n">
        <v>2.65000009536743</v>
      </c>
    </row>
    <row r="10923" spans="1:7">
      <c r="A10923" t="s">
        <v>4</v>
      </c>
      <c r="B10923" s="4" t="s">
        <v>5</v>
      </c>
      <c r="C10923" s="4" t="s">
        <v>10</v>
      </c>
      <c r="D10923" s="4" t="s">
        <v>13</v>
      </c>
      <c r="E10923" s="4" t="s">
        <v>22</v>
      </c>
      <c r="F10923" s="4" t="s">
        <v>22</v>
      </c>
      <c r="G10923" s="4" t="s">
        <v>22</v>
      </c>
    </row>
    <row r="10924" spans="1:7">
      <c r="A10924" t="n">
        <v>90968</v>
      </c>
      <c r="B10924" s="69" t="n">
        <v>96</v>
      </c>
      <c r="C10924" s="7" t="n">
        <v>5700</v>
      </c>
      <c r="D10924" s="7" t="n">
        <v>2</v>
      </c>
      <c r="E10924" s="7" t="n">
        <v>-3.0699999332428</v>
      </c>
      <c r="F10924" s="7" t="n">
        <v>0.419999986886978</v>
      </c>
      <c r="G10924" s="7" t="n">
        <v>18.0100002288818</v>
      </c>
    </row>
    <row r="10925" spans="1:7">
      <c r="A10925" t="s">
        <v>4</v>
      </c>
      <c r="B10925" s="4" t="s">
        <v>5</v>
      </c>
      <c r="C10925" s="4" t="s">
        <v>10</v>
      </c>
      <c r="D10925" s="4" t="s">
        <v>13</v>
      </c>
      <c r="E10925" s="4" t="s">
        <v>9</v>
      </c>
      <c r="F10925" s="4" t="s">
        <v>13</v>
      </c>
      <c r="G10925" s="4" t="s">
        <v>10</v>
      </c>
    </row>
    <row r="10926" spans="1:7">
      <c r="A10926" t="n">
        <v>90984</v>
      </c>
      <c r="B10926" s="69" t="n">
        <v>96</v>
      </c>
      <c r="C10926" s="7" t="n">
        <v>5700</v>
      </c>
      <c r="D10926" s="7" t="n">
        <v>0</v>
      </c>
      <c r="E10926" s="7" t="n">
        <v>1079194419</v>
      </c>
      <c r="F10926" s="7" t="n">
        <v>2</v>
      </c>
      <c r="G10926" s="7" t="n">
        <v>0</v>
      </c>
    </row>
    <row r="10927" spans="1:7">
      <c r="A10927" t="s">
        <v>4</v>
      </c>
      <c r="B10927" s="4" t="s">
        <v>5</v>
      </c>
      <c r="C10927" s="4" t="s">
        <v>10</v>
      </c>
      <c r="D10927" s="4" t="s">
        <v>13</v>
      </c>
    </row>
    <row r="10928" spans="1:7">
      <c r="A10928" t="n">
        <v>90995</v>
      </c>
      <c r="B10928" s="69" t="n">
        <v>96</v>
      </c>
      <c r="C10928" s="7" t="n">
        <v>5712</v>
      </c>
      <c r="D10928" s="7" t="n">
        <v>1</v>
      </c>
    </row>
    <row r="10929" spans="1:7">
      <c r="A10929" t="s">
        <v>4</v>
      </c>
      <c r="B10929" s="4" t="s">
        <v>5</v>
      </c>
      <c r="C10929" s="4" t="s">
        <v>10</v>
      </c>
      <c r="D10929" s="4" t="s">
        <v>13</v>
      </c>
      <c r="E10929" s="4" t="s">
        <v>22</v>
      </c>
      <c r="F10929" s="4" t="s">
        <v>22</v>
      </c>
      <c r="G10929" s="4" t="s">
        <v>22</v>
      </c>
    </row>
    <row r="10930" spans="1:7">
      <c r="A10930" t="n">
        <v>90999</v>
      </c>
      <c r="B10930" s="69" t="n">
        <v>96</v>
      </c>
      <c r="C10930" s="7" t="n">
        <v>5712</v>
      </c>
      <c r="D10930" s="7" t="n">
        <v>2</v>
      </c>
      <c r="E10930" s="7" t="n">
        <v>12.6700000762939</v>
      </c>
      <c r="F10930" s="7" t="n">
        <v>0</v>
      </c>
      <c r="G10930" s="7" t="n">
        <v>-3.50999999046326</v>
      </c>
    </row>
    <row r="10931" spans="1:7">
      <c r="A10931" t="s">
        <v>4</v>
      </c>
      <c r="B10931" s="4" t="s">
        <v>5</v>
      </c>
      <c r="C10931" s="4" t="s">
        <v>10</v>
      </c>
      <c r="D10931" s="4" t="s">
        <v>13</v>
      </c>
      <c r="E10931" s="4" t="s">
        <v>22</v>
      </c>
      <c r="F10931" s="4" t="s">
        <v>22</v>
      </c>
      <c r="G10931" s="4" t="s">
        <v>22</v>
      </c>
    </row>
    <row r="10932" spans="1:7">
      <c r="A10932" t="n">
        <v>91015</v>
      </c>
      <c r="B10932" s="69" t="n">
        <v>96</v>
      </c>
      <c r="C10932" s="7" t="n">
        <v>5712</v>
      </c>
      <c r="D10932" s="7" t="n">
        <v>2</v>
      </c>
      <c r="E10932" s="7" t="n">
        <v>23.6499996185303</v>
      </c>
      <c r="F10932" s="7" t="n">
        <v>0.5</v>
      </c>
      <c r="G10932" s="7" t="n">
        <v>-2.00999999046326</v>
      </c>
    </row>
    <row r="10933" spans="1:7">
      <c r="A10933" t="s">
        <v>4</v>
      </c>
      <c r="B10933" s="4" t="s">
        <v>5</v>
      </c>
      <c r="C10933" s="4" t="s">
        <v>10</v>
      </c>
      <c r="D10933" s="4" t="s">
        <v>13</v>
      </c>
      <c r="E10933" s="4" t="s">
        <v>9</v>
      </c>
      <c r="F10933" s="4" t="s">
        <v>13</v>
      </c>
      <c r="G10933" s="4" t="s">
        <v>10</v>
      </c>
    </row>
    <row r="10934" spans="1:7">
      <c r="A10934" t="n">
        <v>91031</v>
      </c>
      <c r="B10934" s="69" t="n">
        <v>96</v>
      </c>
      <c r="C10934" s="7" t="n">
        <v>5712</v>
      </c>
      <c r="D10934" s="7" t="n">
        <v>0</v>
      </c>
      <c r="E10934" s="7" t="n">
        <v>1067030938</v>
      </c>
      <c r="F10934" s="7" t="n">
        <v>1</v>
      </c>
      <c r="G10934" s="7" t="n">
        <v>0</v>
      </c>
    </row>
    <row r="10935" spans="1:7">
      <c r="A10935" t="s">
        <v>4</v>
      </c>
      <c r="B10935" s="4" t="s">
        <v>5</v>
      </c>
      <c r="C10935" s="4" t="s">
        <v>13</v>
      </c>
      <c r="D10935" s="4" t="s">
        <v>13</v>
      </c>
      <c r="E10935" s="4" t="s">
        <v>22</v>
      </c>
      <c r="F10935" s="4" t="s">
        <v>22</v>
      </c>
      <c r="G10935" s="4" t="s">
        <v>22</v>
      </c>
      <c r="H10935" s="4" t="s">
        <v>10</v>
      </c>
    </row>
    <row r="10936" spans="1:7">
      <c r="A10936" t="n">
        <v>91042</v>
      </c>
      <c r="B10936" s="25" t="n">
        <v>45</v>
      </c>
      <c r="C10936" s="7" t="n">
        <v>2</v>
      </c>
      <c r="D10936" s="7" t="n">
        <v>3</v>
      </c>
      <c r="E10936" s="7" t="n">
        <v>30.5499992370605</v>
      </c>
      <c r="F10936" s="7" t="n">
        <v>0</v>
      </c>
      <c r="G10936" s="7" t="n">
        <v>14.8999996185303</v>
      </c>
      <c r="H10936" s="7" t="n">
        <v>0</v>
      </c>
    </row>
    <row r="10937" spans="1:7">
      <c r="A10937" t="s">
        <v>4</v>
      </c>
      <c r="B10937" s="4" t="s">
        <v>5</v>
      </c>
      <c r="C10937" s="4" t="s">
        <v>13</v>
      </c>
      <c r="D10937" s="4" t="s">
        <v>13</v>
      </c>
      <c r="E10937" s="4" t="s">
        <v>22</v>
      </c>
      <c r="F10937" s="4" t="s">
        <v>22</v>
      </c>
      <c r="G10937" s="4" t="s">
        <v>22</v>
      </c>
      <c r="H10937" s="4" t="s">
        <v>10</v>
      </c>
      <c r="I10937" s="4" t="s">
        <v>13</v>
      </c>
    </row>
    <row r="10938" spans="1:7">
      <c r="A10938" t="n">
        <v>91059</v>
      </c>
      <c r="B10938" s="25" t="n">
        <v>45</v>
      </c>
      <c r="C10938" s="7" t="n">
        <v>4</v>
      </c>
      <c r="D10938" s="7" t="n">
        <v>3</v>
      </c>
      <c r="E10938" s="7" t="n">
        <v>0</v>
      </c>
      <c r="F10938" s="7" t="n">
        <v>0</v>
      </c>
      <c r="G10938" s="7" t="n">
        <v>0</v>
      </c>
      <c r="H10938" s="7" t="n">
        <v>0</v>
      </c>
      <c r="I10938" s="7" t="n">
        <v>0</v>
      </c>
    </row>
    <row r="10939" spans="1:7">
      <c r="A10939" t="s">
        <v>4</v>
      </c>
      <c r="B10939" s="4" t="s">
        <v>5</v>
      </c>
      <c r="C10939" s="4" t="s">
        <v>13</v>
      </c>
      <c r="D10939" s="4" t="s">
        <v>13</v>
      </c>
      <c r="E10939" s="4" t="s">
        <v>22</v>
      </c>
      <c r="F10939" s="4" t="s">
        <v>10</v>
      </c>
    </row>
    <row r="10940" spans="1:7">
      <c r="A10940" t="n">
        <v>91077</v>
      </c>
      <c r="B10940" s="25" t="n">
        <v>45</v>
      </c>
      <c r="C10940" s="7" t="n">
        <v>5</v>
      </c>
      <c r="D10940" s="7" t="n">
        <v>3</v>
      </c>
      <c r="E10940" s="7" t="n">
        <v>27</v>
      </c>
      <c r="F10940" s="7" t="n">
        <v>0</v>
      </c>
    </row>
    <row r="10941" spans="1:7">
      <c r="A10941" t="s">
        <v>4</v>
      </c>
      <c r="B10941" s="4" t="s">
        <v>5</v>
      </c>
      <c r="C10941" s="4" t="s">
        <v>13</v>
      </c>
      <c r="D10941" s="4" t="s">
        <v>13</v>
      </c>
      <c r="E10941" s="4" t="s">
        <v>22</v>
      </c>
      <c r="F10941" s="4" t="s">
        <v>10</v>
      </c>
    </row>
    <row r="10942" spans="1:7">
      <c r="A10942" t="n">
        <v>91086</v>
      </c>
      <c r="B10942" s="25" t="n">
        <v>45</v>
      </c>
      <c r="C10942" s="7" t="n">
        <v>11</v>
      </c>
      <c r="D10942" s="7" t="n">
        <v>3</v>
      </c>
      <c r="E10942" s="7" t="n">
        <v>40.2999992370605</v>
      </c>
      <c r="F10942" s="7" t="n">
        <v>0</v>
      </c>
    </row>
    <row r="10943" spans="1:7">
      <c r="A10943" t="s">
        <v>4</v>
      </c>
      <c r="B10943" s="4" t="s">
        <v>5</v>
      </c>
      <c r="C10943" s="4" t="s">
        <v>13</v>
      </c>
      <c r="D10943" s="4" t="s">
        <v>10</v>
      </c>
      <c r="E10943" s="4" t="s">
        <v>22</v>
      </c>
      <c r="F10943" s="4" t="s">
        <v>10</v>
      </c>
      <c r="G10943" s="4" t="s">
        <v>9</v>
      </c>
      <c r="H10943" s="4" t="s">
        <v>9</v>
      </c>
      <c r="I10943" s="4" t="s">
        <v>10</v>
      </c>
      <c r="J10943" s="4" t="s">
        <v>10</v>
      </c>
      <c r="K10943" s="4" t="s">
        <v>9</v>
      </c>
      <c r="L10943" s="4" t="s">
        <v>9</v>
      </c>
      <c r="M10943" s="4" t="s">
        <v>9</v>
      </c>
      <c r="N10943" s="4" t="s">
        <v>9</v>
      </c>
      <c r="O10943" s="4" t="s">
        <v>6</v>
      </c>
    </row>
    <row r="10944" spans="1:7">
      <c r="A10944" t="n">
        <v>91095</v>
      </c>
      <c r="B10944" s="14" t="n">
        <v>50</v>
      </c>
      <c r="C10944" s="7" t="n">
        <v>0</v>
      </c>
      <c r="D10944" s="7" t="n">
        <v>8040</v>
      </c>
      <c r="E10944" s="7" t="n">
        <v>0.699999988079071</v>
      </c>
      <c r="F10944" s="7" t="n">
        <v>1000</v>
      </c>
      <c r="G10944" s="7" t="n">
        <v>0</v>
      </c>
      <c r="H10944" s="7" t="n">
        <v>-1069547520</v>
      </c>
      <c r="I10944" s="7" t="n">
        <v>1</v>
      </c>
      <c r="J10944" s="7" t="n">
        <v>65533</v>
      </c>
      <c r="K10944" s="7" t="n">
        <v>0</v>
      </c>
      <c r="L10944" s="7" t="n">
        <v>0</v>
      </c>
      <c r="M10944" s="7" t="n">
        <v>0</v>
      </c>
      <c r="N10944" s="7" t="n">
        <v>0</v>
      </c>
      <c r="O10944" s="7" t="s">
        <v>23</v>
      </c>
    </row>
    <row r="10945" spans="1:15">
      <c r="A10945" t="s">
        <v>4</v>
      </c>
      <c r="B10945" s="4" t="s">
        <v>5</v>
      </c>
      <c r="C10945" s="4" t="s">
        <v>13</v>
      </c>
      <c r="D10945" s="4" t="s">
        <v>10</v>
      </c>
      <c r="E10945" s="4" t="s">
        <v>9</v>
      </c>
      <c r="F10945" s="4" t="s">
        <v>10</v>
      </c>
      <c r="G10945" s="4" t="s">
        <v>9</v>
      </c>
      <c r="H10945" s="4" t="s">
        <v>13</v>
      </c>
    </row>
    <row r="10946" spans="1:15">
      <c r="A10946" t="n">
        <v>91139</v>
      </c>
      <c r="B10946" s="16" t="n">
        <v>49</v>
      </c>
      <c r="C10946" s="7" t="n">
        <v>0</v>
      </c>
      <c r="D10946" s="7" t="n">
        <v>121</v>
      </c>
      <c r="E10946" s="7" t="n">
        <v>1065353216</v>
      </c>
      <c r="F10946" s="7" t="n">
        <v>0</v>
      </c>
      <c r="G10946" s="7" t="n">
        <v>0</v>
      </c>
      <c r="H10946" s="7" t="n">
        <v>0</v>
      </c>
    </row>
    <row r="10947" spans="1:15">
      <c r="A10947" t="s">
        <v>4</v>
      </c>
      <c r="B10947" s="4" t="s">
        <v>5</v>
      </c>
      <c r="C10947" s="4" t="s">
        <v>13</v>
      </c>
      <c r="D10947" s="4" t="s">
        <v>10</v>
      </c>
    </row>
    <row r="10948" spans="1:15">
      <c r="A10948" t="n">
        <v>91154</v>
      </c>
      <c r="B10948" s="16" t="n">
        <v>49</v>
      </c>
      <c r="C10948" s="7" t="n">
        <v>6</v>
      </c>
      <c r="D10948" s="7" t="n">
        <v>121</v>
      </c>
    </row>
    <row r="10949" spans="1:15">
      <c r="A10949" t="s">
        <v>4</v>
      </c>
      <c r="B10949" s="4" t="s">
        <v>5</v>
      </c>
      <c r="C10949" s="4" t="s">
        <v>13</v>
      </c>
      <c r="D10949" s="4" t="s">
        <v>13</v>
      </c>
      <c r="E10949" s="4" t="s">
        <v>22</v>
      </c>
      <c r="F10949" s="4" t="s">
        <v>22</v>
      </c>
      <c r="G10949" s="4" t="s">
        <v>22</v>
      </c>
      <c r="H10949" s="4" t="s">
        <v>10</v>
      </c>
    </row>
    <row r="10950" spans="1:15">
      <c r="A10950" t="n">
        <v>91158</v>
      </c>
      <c r="B10950" s="25" t="n">
        <v>45</v>
      </c>
      <c r="C10950" s="7" t="n">
        <v>2</v>
      </c>
      <c r="D10950" s="7" t="n">
        <v>3</v>
      </c>
      <c r="E10950" s="7" t="n">
        <v>30.5499992370605</v>
      </c>
      <c r="F10950" s="7" t="n">
        <v>3</v>
      </c>
      <c r="G10950" s="7" t="n">
        <v>14.8900003433228</v>
      </c>
      <c r="H10950" s="7" t="n">
        <v>5000</v>
      </c>
    </row>
    <row r="10951" spans="1:15">
      <c r="A10951" t="s">
        <v>4</v>
      </c>
      <c r="B10951" s="4" t="s">
        <v>5</v>
      </c>
      <c r="C10951" s="4" t="s">
        <v>13</v>
      </c>
      <c r="D10951" s="4" t="s">
        <v>10</v>
      </c>
      <c r="E10951" s="4" t="s">
        <v>22</v>
      </c>
    </row>
    <row r="10952" spans="1:15">
      <c r="A10952" t="n">
        <v>91175</v>
      </c>
      <c r="B10952" s="28" t="n">
        <v>58</v>
      </c>
      <c r="C10952" s="7" t="n">
        <v>100</v>
      </c>
      <c r="D10952" s="7" t="n">
        <v>2000</v>
      </c>
      <c r="E10952" s="7" t="n">
        <v>1</v>
      </c>
    </row>
    <row r="10953" spans="1:15">
      <c r="A10953" t="s">
        <v>4</v>
      </c>
      <c r="B10953" s="4" t="s">
        <v>5</v>
      </c>
      <c r="C10953" s="4" t="s">
        <v>13</v>
      </c>
      <c r="D10953" s="4" t="s">
        <v>10</v>
      </c>
    </row>
    <row r="10954" spans="1:15">
      <c r="A10954" t="n">
        <v>91183</v>
      </c>
      <c r="B10954" s="28" t="n">
        <v>58</v>
      </c>
      <c r="C10954" s="7" t="n">
        <v>255</v>
      </c>
      <c r="D10954" s="7" t="n">
        <v>0</v>
      </c>
    </row>
    <row r="10955" spans="1:15">
      <c r="A10955" t="s">
        <v>4</v>
      </c>
      <c r="B10955" s="4" t="s">
        <v>5</v>
      </c>
      <c r="C10955" s="4" t="s">
        <v>13</v>
      </c>
      <c r="D10955" s="4" t="s">
        <v>10</v>
      </c>
    </row>
    <row r="10956" spans="1:15">
      <c r="A10956" t="n">
        <v>91187</v>
      </c>
      <c r="B10956" s="25" t="n">
        <v>45</v>
      </c>
      <c r="C10956" s="7" t="n">
        <v>7</v>
      </c>
      <c r="D10956" s="7" t="n">
        <v>255</v>
      </c>
    </row>
    <row r="10957" spans="1:15">
      <c r="A10957" t="s">
        <v>4</v>
      </c>
      <c r="B10957" s="4" t="s">
        <v>5</v>
      </c>
      <c r="C10957" s="4" t="s">
        <v>13</v>
      </c>
      <c r="D10957" s="4" t="s">
        <v>10</v>
      </c>
      <c r="E10957" s="4" t="s">
        <v>22</v>
      </c>
    </row>
    <row r="10958" spans="1:15">
      <c r="A10958" t="n">
        <v>91191</v>
      </c>
      <c r="B10958" s="28" t="n">
        <v>58</v>
      </c>
      <c r="C10958" s="7" t="n">
        <v>101</v>
      </c>
      <c r="D10958" s="7" t="n">
        <v>1000</v>
      </c>
      <c r="E10958" s="7" t="n">
        <v>1</v>
      </c>
    </row>
    <row r="10959" spans="1:15">
      <c r="A10959" t="s">
        <v>4</v>
      </c>
      <c r="B10959" s="4" t="s">
        <v>5</v>
      </c>
      <c r="C10959" s="4" t="s">
        <v>13</v>
      </c>
      <c r="D10959" s="4" t="s">
        <v>10</v>
      </c>
    </row>
    <row r="10960" spans="1:15">
      <c r="A10960" t="n">
        <v>91199</v>
      </c>
      <c r="B10960" s="28" t="n">
        <v>58</v>
      </c>
      <c r="C10960" s="7" t="n">
        <v>254</v>
      </c>
      <c r="D10960" s="7" t="n">
        <v>0</v>
      </c>
    </row>
    <row r="10961" spans="1:8">
      <c r="A10961" t="s">
        <v>4</v>
      </c>
      <c r="B10961" s="4" t="s">
        <v>5</v>
      </c>
      <c r="C10961" s="4" t="s">
        <v>13</v>
      </c>
      <c r="D10961" s="4" t="s">
        <v>13</v>
      </c>
      <c r="E10961" s="4" t="s">
        <v>22</v>
      </c>
      <c r="F10961" s="4" t="s">
        <v>22</v>
      </c>
      <c r="G10961" s="4" t="s">
        <v>22</v>
      </c>
      <c r="H10961" s="4" t="s">
        <v>10</v>
      </c>
    </row>
    <row r="10962" spans="1:8">
      <c r="A10962" t="n">
        <v>91203</v>
      </c>
      <c r="B10962" s="25" t="n">
        <v>45</v>
      </c>
      <c r="C10962" s="7" t="n">
        <v>2</v>
      </c>
      <c r="D10962" s="7" t="n">
        <v>3</v>
      </c>
      <c r="E10962" s="7" t="n">
        <v>-2.5</v>
      </c>
      <c r="F10962" s="7" t="n">
        <v>0.300000011920929</v>
      </c>
      <c r="G10962" s="7" t="n">
        <v>-9</v>
      </c>
      <c r="H10962" s="7" t="n">
        <v>0</v>
      </c>
    </row>
    <row r="10963" spans="1:8">
      <c r="A10963" t="s">
        <v>4</v>
      </c>
      <c r="B10963" s="4" t="s">
        <v>5</v>
      </c>
      <c r="C10963" s="4" t="s">
        <v>13</v>
      </c>
      <c r="D10963" s="4" t="s">
        <v>13</v>
      </c>
      <c r="E10963" s="4" t="s">
        <v>22</v>
      </c>
      <c r="F10963" s="4" t="s">
        <v>22</v>
      </c>
      <c r="G10963" s="4" t="s">
        <v>22</v>
      </c>
      <c r="H10963" s="4" t="s">
        <v>10</v>
      </c>
      <c r="I10963" s="4" t="s">
        <v>13</v>
      </c>
    </row>
    <row r="10964" spans="1:8">
      <c r="A10964" t="n">
        <v>91220</v>
      </c>
      <c r="B10964" s="25" t="n">
        <v>45</v>
      </c>
      <c r="C10964" s="7" t="n">
        <v>4</v>
      </c>
      <c r="D10964" s="7" t="n">
        <v>3</v>
      </c>
      <c r="E10964" s="7" t="n">
        <v>15</v>
      </c>
      <c r="F10964" s="7" t="n">
        <v>335</v>
      </c>
      <c r="G10964" s="7" t="n">
        <v>0</v>
      </c>
      <c r="H10964" s="7" t="n">
        <v>0</v>
      </c>
      <c r="I10964" s="7" t="n">
        <v>0</v>
      </c>
    </row>
    <row r="10965" spans="1:8">
      <c r="A10965" t="s">
        <v>4</v>
      </c>
      <c r="B10965" s="4" t="s">
        <v>5</v>
      </c>
      <c r="C10965" s="4" t="s">
        <v>13</v>
      </c>
      <c r="D10965" s="4" t="s">
        <v>13</v>
      </c>
      <c r="E10965" s="4" t="s">
        <v>22</v>
      </c>
      <c r="F10965" s="4" t="s">
        <v>10</v>
      </c>
    </row>
    <row r="10966" spans="1:8">
      <c r="A10966" t="n">
        <v>91238</v>
      </c>
      <c r="B10966" s="25" t="n">
        <v>45</v>
      </c>
      <c r="C10966" s="7" t="n">
        <v>5</v>
      </c>
      <c r="D10966" s="7" t="n">
        <v>3</v>
      </c>
      <c r="E10966" s="7" t="n">
        <v>45</v>
      </c>
      <c r="F10966" s="7" t="n">
        <v>0</v>
      </c>
    </row>
    <row r="10967" spans="1:8">
      <c r="A10967" t="s">
        <v>4</v>
      </c>
      <c r="B10967" s="4" t="s">
        <v>5</v>
      </c>
      <c r="C10967" s="4" t="s">
        <v>13</v>
      </c>
      <c r="D10967" s="4" t="s">
        <v>13</v>
      </c>
      <c r="E10967" s="4" t="s">
        <v>22</v>
      </c>
      <c r="F10967" s="4" t="s">
        <v>10</v>
      </c>
    </row>
    <row r="10968" spans="1:8">
      <c r="A10968" t="n">
        <v>91247</v>
      </c>
      <c r="B10968" s="25" t="n">
        <v>45</v>
      </c>
      <c r="C10968" s="7" t="n">
        <v>11</v>
      </c>
      <c r="D10968" s="7" t="n">
        <v>3</v>
      </c>
      <c r="E10968" s="7" t="n">
        <v>46</v>
      </c>
      <c r="F10968" s="7" t="n">
        <v>0</v>
      </c>
    </row>
    <row r="10969" spans="1:8">
      <c r="A10969" t="s">
        <v>4</v>
      </c>
      <c r="B10969" s="4" t="s">
        <v>5</v>
      </c>
      <c r="C10969" s="4" t="s">
        <v>13</v>
      </c>
      <c r="D10969" s="4" t="s">
        <v>13</v>
      </c>
      <c r="E10969" s="4" t="s">
        <v>22</v>
      </c>
      <c r="F10969" s="4" t="s">
        <v>22</v>
      </c>
      <c r="G10969" s="4" t="s">
        <v>22</v>
      </c>
      <c r="H10969" s="4" t="s">
        <v>10</v>
      </c>
    </row>
    <row r="10970" spans="1:8">
      <c r="A10970" t="n">
        <v>91256</v>
      </c>
      <c r="B10970" s="25" t="n">
        <v>45</v>
      </c>
      <c r="C10970" s="7" t="n">
        <v>2</v>
      </c>
      <c r="D10970" s="7" t="n">
        <v>3</v>
      </c>
      <c r="E10970" s="7" t="n">
        <v>-19</v>
      </c>
      <c r="F10970" s="7" t="n">
        <v>0.300000011920929</v>
      </c>
      <c r="G10970" s="7" t="n">
        <v>-9</v>
      </c>
      <c r="H10970" s="7" t="n">
        <v>7000</v>
      </c>
    </row>
    <row r="10971" spans="1:8">
      <c r="A10971" t="s">
        <v>4</v>
      </c>
      <c r="B10971" s="4" t="s">
        <v>5</v>
      </c>
      <c r="C10971" s="4" t="s">
        <v>13</v>
      </c>
      <c r="D10971" s="4" t="s">
        <v>13</v>
      </c>
      <c r="E10971" s="4" t="s">
        <v>22</v>
      </c>
      <c r="F10971" s="4" t="s">
        <v>22</v>
      </c>
      <c r="G10971" s="4" t="s">
        <v>22</v>
      </c>
      <c r="H10971" s="4" t="s">
        <v>10</v>
      </c>
      <c r="I10971" s="4" t="s">
        <v>13</v>
      </c>
    </row>
    <row r="10972" spans="1:8">
      <c r="A10972" t="n">
        <v>91273</v>
      </c>
      <c r="B10972" s="25" t="n">
        <v>45</v>
      </c>
      <c r="C10972" s="7" t="n">
        <v>4</v>
      </c>
      <c r="D10972" s="7" t="n">
        <v>3</v>
      </c>
      <c r="E10972" s="7" t="n">
        <v>15</v>
      </c>
      <c r="F10972" s="7" t="n">
        <v>375</v>
      </c>
      <c r="G10972" s="7" t="n">
        <v>0</v>
      </c>
      <c r="H10972" s="7" t="n">
        <v>7000</v>
      </c>
      <c r="I10972" s="7" t="n">
        <v>0</v>
      </c>
    </row>
    <row r="10973" spans="1:8">
      <c r="A10973" t="s">
        <v>4</v>
      </c>
      <c r="B10973" s="4" t="s">
        <v>5</v>
      </c>
      <c r="C10973" s="4" t="s">
        <v>13</v>
      </c>
      <c r="D10973" s="4" t="s">
        <v>13</v>
      </c>
      <c r="E10973" s="4" t="s">
        <v>22</v>
      </c>
      <c r="F10973" s="4" t="s">
        <v>10</v>
      </c>
    </row>
    <row r="10974" spans="1:8">
      <c r="A10974" t="n">
        <v>91291</v>
      </c>
      <c r="B10974" s="25" t="n">
        <v>45</v>
      </c>
      <c r="C10974" s="7" t="n">
        <v>5</v>
      </c>
      <c r="D10974" s="7" t="n">
        <v>3</v>
      </c>
      <c r="E10974" s="7" t="n">
        <v>50</v>
      </c>
      <c r="F10974" s="7" t="n">
        <v>7000</v>
      </c>
    </row>
    <row r="10975" spans="1:8">
      <c r="A10975" t="s">
        <v>4</v>
      </c>
      <c r="B10975" s="4" t="s">
        <v>5</v>
      </c>
      <c r="C10975" s="4" t="s">
        <v>10</v>
      </c>
    </row>
    <row r="10976" spans="1:8">
      <c r="A10976" t="n">
        <v>91300</v>
      </c>
      <c r="B10976" s="35" t="n">
        <v>16</v>
      </c>
      <c r="C10976" s="7" t="n">
        <v>2000</v>
      </c>
    </row>
    <row r="10977" spans="1:9">
      <c r="A10977" t="s">
        <v>4</v>
      </c>
      <c r="B10977" s="4" t="s">
        <v>5</v>
      </c>
      <c r="C10977" s="4" t="s">
        <v>10</v>
      </c>
      <c r="D10977" s="4" t="s">
        <v>10</v>
      </c>
      <c r="E10977" s="4" t="s">
        <v>6</v>
      </c>
      <c r="F10977" s="4" t="s">
        <v>13</v>
      </c>
      <c r="G10977" s="4" t="s">
        <v>10</v>
      </c>
    </row>
    <row r="10978" spans="1:9">
      <c r="A10978" t="n">
        <v>91303</v>
      </c>
      <c r="B10978" s="70" t="n">
        <v>80</v>
      </c>
      <c r="C10978" s="7" t="n">
        <v>340</v>
      </c>
      <c r="D10978" s="7" t="n">
        <v>82</v>
      </c>
      <c r="E10978" s="7" t="s">
        <v>795</v>
      </c>
      <c r="F10978" s="7" t="n">
        <v>0</v>
      </c>
      <c r="G10978" s="7" t="n">
        <v>0</v>
      </c>
    </row>
    <row r="10979" spans="1:9">
      <c r="A10979" t="s">
        <v>4</v>
      </c>
      <c r="B10979" s="4" t="s">
        <v>5</v>
      </c>
      <c r="C10979" s="4" t="s">
        <v>13</v>
      </c>
      <c r="D10979" s="4" t="s">
        <v>10</v>
      </c>
    </row>
    <row r="10980" spans="1:9">
      <c r="A10980" t="n">
        <v>91324</v>
      </c>
      <c r="B10980" s="25" t="n">
        <v>45</v>
      </c>
      <c r="C10980" s="7" t="n">
        <v>7</v>
      </c>
      <c r="D10980" s="7" t="n">
        <v>255</v>
      </c>
    </row>
    <row r="10981" spans="1:9">
      <c r="A10981" t="s">
        <v>4</v>
      </c>
      <c r="B10981" s="4" t="s">
        <v>5</v>
      </c>
      <c r="C10981" s="4" t="s">
        <v>13</v>
      </c>
      <c r="D10981" s="4" t="s">
        <v>10</v>
      </c>
      <c r="E10981" s="4" t="s">
        <v>22</v>
      </c>
    </row>
    <row r="10982" spans="1:9">
      <c r="A10982" t="n">
        <v>91328</v>
      </c>
      <c r="B10982" s="28" t="n">
        <v>58</v>
      </c>
      <c r="C10982" s="7" t="n">
        <v>101</v>
      </c>
      <c r="D10982" s="7" t="n">
        <v>1000</v>
      </c>
      <c r="E10982" s="7" t="n">
        <v>1</v>
      </c>
    </row>
    <row r="10983" spans="1:9">
      <c r="A10983" t="s">
        <v>4</v>
      </c>
      <c r="B10983" s="4" t="s">
        <v>5</v>
      </c>
      <c r="C10983" s="4" t="s">
        <v>13</v>
      </c>
      <c r="D10983" s="4" t="s">
        <v>10</v>
      </c>
    </row>
    <row r="10984" spans="1:9">
      <c r="A10984" t="n">
        <v>91336</v>
      </c>
      <c r="B10984" s="28" t="n">
        <v>58</v>
      </c>
      <c r="C10984" s="7" t="n">
        <v>254</v>
      </c>
      <c r="D10984" s="7" t="n">
        <v>0</v>
      </c>
    </row>
    <row r="10985" spans="1:9">
      <c r="A10985" t="s">
        <v>4</v>
      </c>
      <c r="B10985" s="4" t="s">
        <v>5</v>
      </c>
      <c r="C10985" s="4" t="s">
        <v>13</v>
      </c>
      <c r="D10985" s="4" t="s">
        <v>13</v>
      </c>
      <c r="E10985" s="4" t="s">
        <v>22</v>
      </c>
      <c r="F10985" s="4" t="s">
        <v>22</v>
      </c>
      <c r="G10985" s="4" t="s">
        <v>22</v>
      </c>
      <c r="H10985" s="4" t="s">
        <v>10</v>
      </c>
    </row>
    <row r="10986" spans="1:9">
      <c r="A10986" t="n">
        <v>91340</v>
      </c>
      <c r="B10986" s="25" t="n">
        <v>45</v>
      </c>
      <c r="C10986" s="7" t="n">
        <v>2</v>
      </c>
      <c r="D10986" s="7" t="n">
        <v>3</v>
      </c>
      <c r="E10986" s="7" t="n">
        <v>-10.5500001907349</v>
      </c>
      <c r="F10986" s="7" t="n">
        <v>1.39999997615814</v>
      </c>
      <c r="G10986" s="7" t="n">
        <v>-9.39999961853027</v>
      </c>
      <c r="H10986" s="7" t="n">
        <v>0</v>
      </c>
    </row>
    <row r="10987" spans="1:9">
      <c r="A10987" t="s">
        <v>4</v>
      </c>
      <c r="B10987" s="4" t="s">
        <v>5</v>
      </c>
      <c r="C10987" s="4" t="s">
        <v>13</v>
      </c>
      <c r="D10987" s="4" t="s">
        <v>13</v>
      </c>
      <c r="E10987" s="4" t="s">
        <v>22</v>
      </c>
      <c r="F10987" s="4" t="s">
        <v>22</v>
      </c>
      <c r="G10987" s="4" t="s">
        <v>22</v>
      </c>
      <c r="H10987" s="4" t="s">
        <v>10</v>
      </c>
      <c r="I10987" s="4" t="s">
        <v>13</v>
      </c>
    </row>
    <row r="10988" spans="1:9">
      <c r="A10988" t="n">
        <v>91357</v>
      </c>
      <c r="B10988" s="25" t="n">
        <v>45</v>
      </c>
      <c r="C10988" s="7" t="n">
        <v>4</v>
      </c>
      <c r="D10988" s="7" t="n">
        <v>3</v>
      </c>
      <c r="E10988" s="7" t="n">
        <v>15.5</v>
      </c>
      <c r="F10988" s="7" t="n">
        <v>210</v>
      </c>
      <c r="G10988" s="7" t="n">
        <v>0</v>
      </c>
      <c r="H10988" s="7" t="n">
        <v>0</v>
      </c>
      <c r="I10988" s="7" t="n">
        <v>0</v>
      </c>
    </row>
    <row r="10989" spans="1:9">
      <c r="A10989" t="s">
        <v>4</v>
      </c>
      <c r="B10989" s="4" t="s">
        <v>5</v>
      </c>
      <c r="C10989" s="4" t="s">
        <v>13</v>
      </c>
      <c r="D10989" s="4" t="s">
        <v>13</v>
      </c>
      <c r="E10989" s="4" t="s">
        <v>22</v>
      </c>
      <c r="F10989" s="4" t="s">
        <v>10</v>
      </c>
    </row>
    <row r="10990" spans="1:9">
      <c r="A10990" t="n">
        <v>91375</v>
      </c>
      <c r="B10990" s="25" t="n">
        <v>45</v>
      </c>
      <c r="C10990" s="7" t="n">
        <v>5</v>
      </c>
      <c r="D10990" s="7" t="n">
        <v>3</v>
      </c>
      <c r="E10990" s="7" t="n">
        <v>14.5</v>
      </c>
      <c r="F10990" s="7" t="n">
        <v>0</v>
      </c>
    </row>
    <row r="10991" spans="1:9">
      <c r="A10991" t="s">
        <v>4</v>
      </c>
      <c r="B10991" s="4" t="s">
        <v>5</v>
      </c>
      <c r="C10991" s="4" t="s">
        <v>13</v>
      </c>
      <c r="D10991" s="4" t="s">
        <v>13</v>
      </c>
      <c r="E10991" s="4" t="s">
        <v>22</v>
      </c>
      <c r="F10991" s="4" t="s">
        <v>10</v>
      </c>
    </row>
    <row r="10992" spans="1:9">
      <c r="A10992" t="n">
        <v>91384</v>
      </c>
      <c r="B10992" s="25" t="n">
        <v>45</v>
      </c>
      <c r="C10992" s="7" t="n">
        <v>11</v>
      </c>
      <c r="D10992" s="7" t="n">
        <v>3</v>
      </c>
      <c r="E10992" s="7" t="n">
        <v>40.2999992370605</v>
      </c>
      <c r="F10992" s="7" t="n">
        <v>0</v>
      </c>
    </row>
    <row r="10993" spans="1:9">
      <c r="A10993" t="s">
        <v>4</v>
      </c>
      <c r="B10993" s="4" t="s">
        <v>5</v>
      </c>
      <c r="C10993" s="4" t="s">
        <v>13</v>
      </c>
      <c r="D10993" s="4" t="s">
        <v>13</v>
      </c>
      <c r="E10993" s="4" t="s">
        <v>22</v>
      </c>
      <c r="F10993" s="4" t="s">
        <v>22</v>
      </c>
      <c r="G10993" s="4" t="s">
        <v>22</v>
      </c>
      <c r="H10993" s="4" t="s">
        <v>10</v>
      </c>
    </row>
    <row r="10994" spans="1:9">
      <c r="A10994" t="n">
        <v>91393</v>
      </c>
      <c r="B10994" s="25" t="n">
        <v>45</v>
      </c>
      <c r="C10994" s="7" t="n">
        <v>2</v>
      </c>
      <c r="D10994" s="7" t="n">
        <v>3</v>
      </c>
      <c r="E10994" s="7" t="n">
        <v>-10.5500001907349</v>
      </c>
      <c r="F10994" s="7" t="n">
        <v>1.29999995231628</v>
      </c>
      <c r="G10994" s="7" t="n">
        <v>-9.39999961853027</v>
      </c>
      <c r="H10994" s="7" t="n">
        <v>6000</v>
      </c>
    </row>
    <row r="10995" spans="1:9">
      <c r="A10995" t="s">
        <v>4</v>
      </c>
      <c r="B10995" s="4" t="s">
        <v>5</v>
      </c>
      <c r="C10995" s="4" t="s">
        <v>13</v>
      </c>
      <c r="D10995" s="4" t="s">
        <v>13</v>
      </c>
      <c r="E10995" s="4" t="s">
        <v>22</v>
      </c>
      <c r="F10995" s="4" t="s">
        <v>22</v>
      </c>
      <c r="G10995" s="4" t="s">
        <v>22</v>
      </c>
      <c r="H10995" s="4" t="s">
        <v>10</v>
      </c>
      <c r="I10995" s="4" t="s">
        <v>13</v>
      </c>
    </row>
    <row r="10996" spans="1:9">
      <c r="A10996" t="n">
        <v>91410</v>
      </c>
      <c r="B10996" s="25" t="n">
        <v>45</v>
      </c>
      <c r="C10996" s="7" t="n">
        <v>4</v>
      </c>
      <c r="D10996" s="7" t="n">
        <v>3</v>
      </c>
      <c r="E10996" s="7" t="n">
        <v>6.5</v>
      </c>
      <c r="F10996" s="7" t="n">
        <v>210</v>
      </c>
      <c r="G10996" s="7" t="n">
        <v>0</v>
      </c>
      <c r="H10996" s="7" t="n">
        <v>6000</v>
      </c>
      <c r="I10996" s="7" t="n">
        <v>0</v>
      </c>
    </row>
    <row r="10997" spans="1:9">
      <c r="A10997" t="s">
        <v>4</v>
      </c>
      <c r="B10997" s="4" t="s">
        <v>5</v>
      </c>
      <c r="C10997" s="4" t="s">
        <v>13</v>
      </c>
      <c r="D10997" s="4" t="s">
        <v>13</v>
      </c>
      <c r="E10997" s="4" t="s">
        <v>22</v>
      </c>
      <c r="F10997" s="4" t="s">
        <v>10</v>
      </c>
    </row>
    <row r="10998" spans="1:9">
      <c r="A10998" t="n">
        <v>91428</v>
      </c>
      <c r="B10998" s="25" t="n">
        <v>45</v>
      </c>
      <c r="C10998" s="7" t="n">
        <v>5</v>
      </c>
      <c r="D10998" s="7" t="n">
        <v>3</v>
      </c>
      <c r="E10998" s="7" t="n">
        <v>4.5</v>
      </c>
      <c r="F10998" s="7" t="n">
        <v>6000</v>
      </c>
    </row>
    <row r="10999" spans="1:9">
      <c r="A10999" t="s">
        <v>4</v>
      </c>
      <c r="B10999" s="4" t="s">
        <v>5</v>
      </c>
      <c r="C10999" s="4" t="s">
        <v>13</v>
      </c>
      <c r="D10999" s="4" t="s">
        <v>10</v>
      </c>
    </row>
    <row r="11000" spans="1:9">
      <c r="A11000" t="n">
        <v>91437</v>
      </c>
      <c r="B11000" s="25" t="n">
        <v>45</v>
      </c>
      <c r="C11000" s="7" t="n">
        <v>7</v>
      </c>
      <c r="D11000" s="7" t="n">
        <v>255</v>
      </c>
    </row>
    <row r="11001" spans="1:9">
      <c r="A11001" t="s">
        <v>4</v>
      </c>
      <c r="B11001" s="4" t="s">
        <v>5</v>
      </c>
      <c r="C11001" s="4" t="s">
        <v>10</v>
      </c>
    </row>
    <row r="11002" spans="1:9">
      <c r="A11002" t="n">
        <v>91441</v>
      </c>
      <c r="B11002" s="35" t="n">
        <v>16</v>
      </c>
      <c r="C11002" s="7" t="n">
        <v>1000</v>
      </c>
    </row>
    <row r="11003" spans="1:9">
      <c r="A11003" t="s">
        <v>4</v>
      </c>
      <c r="B11003" s="4" t="s">
        <v>5</v>
      </c>
      <c r="C11003" s="4" t="s">
        <v>13</v>
      </c>
      <c r="D11003" s="4" t="s">
        <v>10</v>
      </c>
      <c r="E11003" s="4" t="s">
        <v>22</v>
      </c>
    </row>
    <row r="11004" spans="1:9">
      <c r="A11004" t="n">
        <v>91444</v>
      </c>
      <c r="B11004" s="28" t="n">
        <v>58</v>
      </c>
      <c r="C11004" s="7" t="n">
        <v>101</v>
      </c>
      <c r="D11004" s="7" t="n">
        <v>1000</v>
      </c>
      <c r="E11004" s="7" t="n">
        <v>1</v>
      </c>
    </row>
    <row r="11005" spans="1:9">
      <c r="A11005" t="s">
        <v>4</v>
      </c>
      <c r="B11005" s="4" t="s">
        <v>5</v>
      </c>
      <c r="C11005" s="4" t="s">
        <v>13</v>
      </c>
      <c r="D11005" s="4" t="s">
        <v>10</v>
      </c>
    </row>
    <row r="11006" spans="1:9">
      <c r="A11006" t="n">
        <v>91452</v>
      </c>
      <c r="B11006" s="28" t="n">
        <v>58</v>
      </c>
      <c r="C11006" s="7" t="n">
        <v>254</v>
      </c>
      <c r="D11006" s="7" t="n">
        <v>0</v>
      </c>
    </row>
    <row r="11007" spans="1:9">
      <c r="A11007" t="s">
        <v>4</v>
      </c>
      <c r="B11007" s="4" t="s">
        <v>5</v>
      </c>
      <c r="C11007" s="4" t="s">
        <v>13</v>
      </c>
      <c r="D11007" s="4" t="s">
        <v>13</v>
      </c>
      <c r="E11007" s="4" t="s">
        <v>22</v>
      </c>
      <c r="F11007" s="4" t="s">
        <v>22</v>
      </c>
      <c r="G11007" s="4" t="s">
        <v>22</v>
      </c>
      <c r="H11007" s="4" t="s">
        <v>10</v>
      </c>
    </row>
    <row r="11008" spans="1:9">
      <c r="A11008" t="n">
        <v>91456</v>
      </c>
      <c r="B11008" s="25" t="n">
        <v>45</v>
      </c>
      <c r="C11008" s="7" t="n">
        <v>2</v>
      </c>
      <c r="D11008" s="7" t="n">
        <v>3</v>
      </c>
      <c r="E11008" s="7" t="n">
        <v>-56.0999984741211</v>
      </c>
      <c r="F11008" s="7" t="n">
        <v>12</v>
      </c>
      <c r="G11008" s="7" t="n">
        <v>-26.5</v>
      </c>
      <c r="H11008" s="7" t="n">
        <v>0</v>
      </c>
    </row>
    <row r="11009" spans="1:9">
      <c r="A11009" t="s">
        <v>4</v>
      </c>
      <c r="B11009" s="4" t="s">
        <v>5</v>
      </c>
      <c r="C11009" s="4" t="s">
        <v>13</v>
      </c>
      <c r="D11009" s="4" t="s">
        <v>13</v>
      </c>
      <c r="E11009" s="4" t="s">
        <v>22</v>
      </c>
      <c r="F11009" s="4" t="s">
        <v>22</v>
      </c>
      <c r="G11009" s="4" t="s">
        <v>22</v>
      </c>
      <c r="H11009" s="4" t="s">
        <v>10</v>
      </c>
      <c r="I11009" s="4" t="s">
        <v>13</v>
      </c>
    </row>
    <row r="11010" spans="1:9">
      <c r="A11010" t="n">
        <v>91473</v>
      </c>
      <c r="B11010" s="25" t="n">
        <v>45</v>
      </c>
      <c r="C11010" s="7" t="n">
        <v>4</v>
      </c>
      <c r="D11010" s="7" t="n">
        <v>3</v>
      </c>
      <c r="E11010" s="7" t="n">
        <v>355</v>
      </c>
      <c r="F11010" s="7" t="n">
        <v>15</v>
      </c>
      <c r="G11010" s="7" t="n">
        <v>0</v>
      </c>
      <c r="H11010" s="7" t="n">
        <v>0</v>
      </c>
      <c r="I11010" s="7" t="n">
        <v>0</v>
      </c>
    </row>
    <row r="11011" spans="1:9">
      <c r="A11011" t="s">
        <v>4</v>
      </c>
      <c r="B11011" s="4" t="s">
        <v>5</v>
      </c>
      <c r="C11011" s="4" t="s">
        <v>13</v>
      </c>
      <c r="D11011" s="4" t="s">
        <v>13</v>
      </c>
      <c r="E11011" s="4" t="s">
        <v>22</v>
      </c>
      <c r="F11011" s="4" t="s">
        <v>10</v>
      </c>
    </row>
    <row r="11012" spans="1:9">
      <c r="A11012" t="n">
        <v>91491</v>
      </c>
      <c r="B11012" s="25" t="n">
        <v>45</v>
      </c>
      <c r="C11012" s="7" t="n">
        <v>5</v>
      </c>
      <c r="D11012" s="7" t="n">
        <v>3</v>
      </c>
      <c r="E11012" s="7" t="n">
        <v>32</v>
      </c>
      <c r="F11012" s="7" t="n">
        <v>0</v>
      </c>
    </row>
    <row r="11013" spans="1:9">
      <c r="A11013" t="s">
        <v>4</v>
      </c>
      <c r="B11013" s="4" t="s">
        <v>5</v>
      </c>
      <c r="C11013" s="4" t="s">
        <v>13</v>
      </c>
      <c r="D11013" s="4" t="s">
        <v>13</v>
      </c>
      <c r="E11013" s="4" t="s">
        <v>22</v>
      </c>
      <c r="F11013" s="4" t="s">
        <v>10</v>
      </c>
    </row>
    <row r="11014" spans="1:9">
      <c r="A11014" t="n">
        <v>91500</v>
      </c>
      <c r="B11014" s="25" t="n">
        <v>45</v>
      </c>
      <c r="C11014" s="7" t="n">
        <v>11</v>
      </c>
      <c r="D11014" s="7" t="n">
        <v>3</v>
      </c>
      <c r="E11014" s="7" t="n">
        <v>40.2999992370605</v>
      </c>
      <c r="F11014" s="7" t="n">
        <v>0</v>
      </c>
    </row>
    <row r="11015" spans="1:9">
      <c r="A11015" t="s">
        <v>4</v>
      </c>
      <c r="B11015" s="4" t="s">
        <v>5</v>
      </c>
      <c r="C11015" s="4" t="s">
        <v>13</v>
      </c>
      <c r="D11015" s="4" t="s">
        <v>13</v>
      </c>
      <c r="E11015" s="4" t="s">
        <v>22</v>
      </c>
      <c r="F11015" s="4" t="s">
        <v>10</v>
      </c>
    </row>
    <row r="11016" spans="1:9">
      <c r="A11016" t="n">
        <v>91509</v>
      </c>
      <c r="B11016" s="25" t="n">
        <v>45</v>
      </c>
      <c r="C11016" s="7" t="n">
        <v>5</v>
      </c>
      <c r="D11016" s="7" t="n">
        <v>3</v>
      </c>
      <c r="E11016" s="7" t="n">
        <v>24</v>
      </c>
      <c r="F11016" s="7" t="n">
        <v>5000</v>
      </c>
    </row>
    <row r="11017" spans="1:9">
      <c r="A11017" t="s">
        <v>4</v>
      </c>
      <c r="B11017" s="4" t="s">
        <v>5</v>
      </c>
      <c r="C11017" s="4" t="s">
        <v>10</v>
      </c>
    </row>
    <row r="11018" spans="1:9">
      <c r="A11018" t="n">
        <v>91518</v>
      </c>
      <c r="B11018" s="35" t="n">
        <v>16</v>
      </c>
      <c r="C11018" s="7" t="n">
        <v>3000</v>
      </c>
    </row>
    <row r="11019" spans="1:9">
      <c r="A11019" t="s">
        <v>4</v>
      </c>
      <c r="B11019" s="4" t="s">
        <v>5</v>
      </c>
      <c r="C11019" s="4" t="s">
        <v>13</v>
      </c>
      <c r="D11019" s="4" t="s">
        <v>10</v>
      </c>
      <c r="E11019" s="4" t="s">
        <v>22</v>
      </c>
    </row>
    <row r="11020" spans="1:9">
      <c r="A11020" t="n">
        <v>91521</v>
      </c>
      <c r="B11020" s="28" t="n">
        <v>58</v>
      </c>
      <c r="C11020" s="7" t="n">
        <v>0</v>
      </c>
      <c r="D11020" s="7" t="n">
        <v>2000</v>
      </c>
      <c r="E11020" s="7" t="n">
        <v>1</v>
      </c>
    </row>
    <row r="11021" spans="1:9">
      <c r="A11021" t="s">
        <v>4</v>
      </c>
      <c r="B11021" s="4" t="s">
        <v>5</v>
      </c>
      <c r="C11021" s="4" t="s">
        <v>13</v>
      </c>
      <c r="D11021" s="4" t="s">
        <v>10</v>
      </c>
    </row>
    <row r="11022" spans="1:9">
      <c r="A11022" t="n">
        <v>91529</v>
      </c>
      <c r="B11022" s="28" t="n">
        <v>58</v>
      </c>
      <c r="C11022" s="7" t="n">
        <v>255</v>
      </c>
      <c r="D11022" s="7" t="n">
        <v>0</v>
      </c>
    </row>
    <row r="11023" spans="1:9">
      <c r="A11023" t="s">
        <v>4</v>
      </c>
      <c r="B11023" s="4" t="s">
        <v>5</v>
      </c>
      <c r="C11023" s="4" t="s">
        <v>13</v>
      </c>
      <c r="D11023" s="4" t="s">
        <v>10</v>
      </c>
    </row>
    <row r="11024" spans="1:9">
      <c r="A11024" t="n">
        <v>91533</v>
      </c>
      <c r="B11024" s="25" t="n">
        <v>45</v>
      </c>
      <c r="C11024" s="7" t="n">
        <v>7</v>
      </c>
      <c r="D11024" s="7" t="n">
        <v>255</v>
      </c>
    </row>
    <row r="11025" spans="1:9">
      <c r="A11025" t="s">
        <v>4</v>
      </c>
      <c r="B11025" s="4" t="s">
        <v>5</v>
      </c>
      <c r="C11025" s="4" t="s">
        <v>9</v>
      </c>
    </row>
    <row r="11026" spans="1:9">
      <c r="A11026" t="n">
        <v>91537</v>
      </c>
      <c r="B11026" s="50" t="n">
        <v>15</v>
      </c>
      <c r="C11026" s="7" t="n">
        <v>2097152</v>
      </c>
    </row>
    <row r="11027" spans="1:9">
      <c r="A11027" t="s">
        <v>4</v>
      </c>
      <c r="B11027" s="4" t="s">
        <v>5</v>
      </c>
      <c r="C11027" s="4" t="s">
        <v>13</v>
      </c>
      <c r="D11027" s="4" t="s">
        <v>10</v>
      </c>
    </row>
    <row r="11028" spans="1:9">
      <c r="A11028" t="n">
        <v>91542</v>
      </c>
      <c r="B11028" s="9" t="n">
        <v>162</v>
      </c>
      <c r="C11028" s="7" t="n">
        <v>1</v>
      </c>
      <c r="D11028" s="7" t="n">
        <v>0</v>
      </c>
    </row>
    <row r="11029" spans="1:9">
      <c r="A11029" t="s">
        <v>4</v>
      </c>
      <c r="B11029" s="4" t="s">
        <v>5</v>
      </c>
    </row>
    <row r="11030" spans="1:9">
      <c r="A11030" t="n">
        <v>91546</v>
      </c>
      <c r="B11030" s="5" t="n">
        <v>1</v>
      </c>
    </row>
    <row r="11031" spans="1:9" s="3" customFormat="1" customHeight="0">
      <c r="A11031" s="3" t="s">
        <v>2</v>
      </c>
      <c r="B11031" s="3" t="s">
        <v>796</v>
      </c>
    </row>
    <row r="11032" spans="1:9">
      <c r="A11032" t="s">
        <v>4</v>
      </c>
      <c r="B11032" s="4" t="s">
        <v>5</v>
      </c>
      <c r="C11032" s="4" t="s">
        <v>13</v>
      </c>
      <c r="D11032" s="4" t="s">
        <v>13</v>
      </c>
      <c r="E11032" s="4" t="s">
        <v>13</v>
      </c>
      <c r="F11032" s="4" t="s">
        <v>13</v>
      </c>
    </row>
    <row r="11033" spans="1:9">
      <c r="A11033" t="n">
        <v>91548</v>
      </c>
      <c r="B11033" s="13" t="n">
        <v>14</v>
      </c>
      <c r="C11033" s="7" t="n">
        <v>2</v>
      </c>
      <c r="D11033" s="7" t="n">
        <v>0</v>
      </c>
      <c r="E11033" s="7" t="n">
        <v>0</v>
      </c>
      <c r="F11033" s="7" t="n">
        <v>0</v>
      </c>
    </row>
    <row r="11034" spans="1:9">
      <c r="A11034" t="s">
        <v>4</v>
      </c>
      <c r="B11034" s="4" t="s">
        <v>5</v>
      </c>
      <c r="C11034" s="4" t="s">
        <v>13</v>
      </c>
      <c r="D11034" s="36" t="s">
        <v>81</v>
      </c>
      <c r="E11034" s="4" t="s">
        <v>5</v>
      </c>
      <c r="F11034" s="4" t="s">
        <v>13</v>
      </c>
      <c r="G11034" s="4" t="s">
        <v>10</v>
      </c>
      <c r="H11034" s="36" t="s">
        <v>82</v>
      </c>
      <c r="I11034" s="4" t="s">
        <v>13</v>
      </c>
      <c r="J11034" s="4" t="s">
        <v>9</v>
      </c>
      <c r="K11034" s="4" t="s">
        <v>13</v>
      </c>
      <c r="L11034" s="4" t="s">
        <v>13</v>
      </c>
      <c r="M11034" s="36" t="s">
        <v>81</v>
      </c>
      <c r="N11034" s="4" t="s">
        <v>5</v>
      </c>
      <c r="O11034" s="4" t="s">
        <v>13</v>
      </c>
      <c r="P11034" s="4" t="s">
        <v>10</v>
      </c>
      <c r="Q11034" s="36" t="s">
        <v>82</v>
      </c>
      <c r="R11034" s="4" t="s">
        <v>13</v>
      </c>
      <c r="S11034" s="4" t="s">
        <v>9</v>
      </c>
      <c r="T11034" s="4" t="s">
        <v>13</v>
      </c>
      <c r="U11034" s="4" t="s">
        <v>13</v>
      </c>
      <c r="V11034" s="4" t="s">
        <v>13</v>
      </c>
      <c r="W11034" s="4" t="s">
        <v>20</v>
      </c>
    </row>
    <row r="11035" spans="1:9">
      <c r="A11035" t="n">
        <v>91553</v>
      </c>
      <c r="B11035" s="10" t="n">
        <v>5</v>
      </c>
      <c r="C11035" s="7" t="n">
        <v>28</v>
      </c>
      <c r="D11035" s="36" t="s">
        <v>3</v>
      </c>
      <c r="E11035" s="9" t="n">
        <v>162</v>
      </c>
      <c r="F11035" s="7" t="n">
        <v>3</v>
      </c>
      <c r="G11035" s="7" t="n">
        <v>12</v>
      </c>
      <c r="H11035" s="36" t="s">
        <v>3</v>
      </c>
      <c r="I11035" s="7" t="n">
        <v>0</v>
      </c>
      <c r="J11035" s="7" t="n">
        <v>1</v>
      </c>
      <c r="K11035" s="7" t="n">
        <v>2</v>
      </c>
      <c r="L11035" s="7" t="n">
        <v>28</v>
      </c>
      <c r="M11035" s="36" t="s">
        <v>3</v>
      </c>
      <c r="N11035" s="9" t="n">
        <v>162</v>
      </c>
      <c r="O11035" s="7" t="n">
        <v>3</v>
      </c>
      <c r="P11035" s="7" t="n">
        <v>12</v>
      </c>
      <c r="Q11035" s="36" t="s">
        <v>3</v>
      </c>
      <c r="R11035" s="7" t="n">
        <v>0</v>
      </c>
      <c r="S11035" s="7" t="n">
        <v>2</v>
      </c>
      <c r="T11035" s="7" t="n">
        <v>2</v>
      </c>
      <c r="U11035" s="7" t="n">
        <v>11</v>
      </c>
      <c r="V11035" s="7" t="n">
        <v>1</v>
      </c>
      <c r="W11035" s="11" t="n">
        <f t="normal" ca="1">A11039</f>
        <v>0</v>
      </c>
    </row>
    <row r="11036" spans="1:9">
      <c r="A11036" t="s">
        <v>4</v>
      </c>
      <c r="B11036" s="4" t="s">
        <v>5</v>
      </c>
      <c r="C11036" s="4" t="s">
        <v>13</v>
      </c>
      <c r="D11036" s="4" t="s">
        <v>10</v>
      </c>
      <c r="E11036" s="4" t="s">
        <v>22</v>
      </c>
    </row>
    <row r="11037" spans="1:9">
      <c r="A11037" t="n">
        <v>91582</v>
      </c>
      <c r="B11037" s="28" t="n">
        <v>58</v>
      </c>
      <c r="C11037" s="7" t="n">
        <v>0</v>
      </c>
      <c r="D11037" s="7" t="n">
        <v>0</v>
      </c>
      <c r="E11037" s="7" t="n">
        <v>1</v>
      </c>
    </row>
    <row r="11038" spans="1:9">
      <c r="A11038" t="s">
        <v>4</v>
      </c>
      <c r="B11038" s="4" t="s">
        <v>5</v>
      </c>
      <c r="C11038" s="4" t="s">
        <v>13</v>
      </c>
      <c r="D11038" s="36" t="s">
        <v>81</v>
      </c>
      <c r="E11038" s="4" t="s">
        <v>5</v>
      </c>
      <c r="F11038" s="4" t="s">
        <v>13</v>
      </c>
      <c r="G11038" s="4" t="s">
        <v>10</v>
      </c>
      <c r="H11038" s="36" t="s">
        <v>82</v>
      </c>
      <c r="I11038" s="4" t="s">
        <v>13</v>
      </c>
      <c r="J11038" s="4" t="s">
        <v>9</v>
      </c>
      <c r="K11038" s="4" t="s">
        <v>13</v>
      </c>
      <c r="L11038" s="4" t="s">
        <v>13</v>
      </c>
      <c r="M11038" s="36" t="s">
        <v>81</v>
      </c>
      <c r="N11038" s="4" t="s">
        <v>5</v>
      </c>
      <c r="O11038" s="4" t="s">
        <v>13</v>
      </c>
      <c r="P11038" s="4" t="s">
        <v>10</v>
      </c>
      <c r="Q11038" s="36" t="s">
        <v>82</v>
      </c>
      <c r="R11038" s="4" t="s">
        <v>13</v>
      </c>
      <c r="S11038" s="4" t="s">
        <v>9</v>
      </c>
      <c r="T11038" s="4" t="s">
        <v>13</v>
      </c>
      <c r="U11038" s="4" t="s">
        <v>13</v>
      </c>
      <c r="V11038" s="4" t="s">
        <v>13</v>
      </c>
      <c r="W11038" s="4" t="s">
        <v>20</v>
      </c>
    </row>
    <row r="11039" spans="1:9">
      <c r="A11039" t="n">
        <v>91590</v>
      </c>
      <c r="B11039" s="10" t="n">
        <v>5</v>
      </c>
      <c r="C11039" s="7" t="n">
        <v>28</v>
      </c>
      <c r="D11039" s="36" t="s">
        <v>3</v>
      </c>
      <c r="E11039" s="9" t="n">
        <v>162</v>
      </c>
      <c r="F11039" s="7" t="n">
        <v>3</v>
      </c>
      <c r="G11039" s="7" t="n">
        <v>12</v>
      </c>
      <c r="H11039" s="36" t="s">
        <v>3</v>
      </c>
      <c r="I11039" s="7" t="n">
        <v>0</v>
      </c>
      <c r="J11039" s="7" t="n">
        <v>1</v>
      </c>
      <c r="K11039" s="7" t="n">
        <v>3</v>
      </c>
      <c r="L11039" s="7" t="n">
        <v>28</v>
      </c>
      <c r="M11039" s="36" t="s">
        <v>3</v>
      </c>
      <c r="N11039" s="9" t="n">
        <v>162</v>
      </c>
      <c r="O11039" s="7" t="n">
        <v>3</v>
      </c>
      <c r="P11039" s="7" t="n">
        <v>12</v>
      </c>
      <c r="Q11039" s="36" t="s">
        <v>3</v>
      </c>
      <c r="R11039" s="7" t="n">
        <v>0</v>
      </c>
      <c r="S11039" s="7" t="n">
        <v>2</v>
      </c>
      <c r="T11039" s="7" t="n">
        <v>3</v>
      </c>
      <c r="U11039" s="7" t="n">
        <v>9</v>
      </c>
      <c r="V11039" s="7" t="n">
        <v>1</v>
      </c>
      <c r="W11039" s="11" t="n">
        <f t="normal" ca="1">A11049</f>
        <v>0</v>
      </c>
    </row>
    <row r="11040" spans="1:9">
      <c r="A11040" t="s">
        <v>4</v>
      </c>
      <c r="B11040" s="4" t="s">
        <v>5</v>
      </c>
      <c r="C11040" s="4" t="s">
        <v>13</v>
      </c>
      <c r="D11040" s="36" t="s">
        <v>81</v>
      </c>
      <c r="E11040" s="4" t="s">
        <v>5</v>
      </c>
      <c r="F11040" s="4" t="s">
        <v>10</v>
      </c>
      <c r="G11040" s="4" t="s">
        <v>13</v>
      </c>
      <c r="H11040" s="4" t="s">
        <v>13</v>
      </c>
      <c r="I11040" s="4" t="s">
        <v>6</v>
      </c>
      <c r="J11040" s="36" t="s">
        <v>82</v>
      </c>
      <c r="K11040" s="4" t="s">
        <v>13</v>
      </c>
      <c r="L11040" s="4" t="s">
        <v>13</v>
      </c>
      <c r="M11040" s="36" t="s">
        <v>81</v>
      </c>
      <c r="N11040" s="4" t="s">
        <v>5</v>
      </c>
      <c r="O11040" s="4" t="s">
        <v>13</v>
      </c>
      <c r="P11040" s="36" t="s">
        <v>82</v>
      </c>
      <c r="Q11040" s="4" t="s">
        <v>13</v>
      </c>
      <c r="R11040" s="4" t="s">
        <v>9</v>
      </c>
      <c r="S11040" s="4" t="s">
        <v>13</v>
      </c>
      <c r="T11040" s="4" t="s">
        <v>13</v>
      </c>
      <c r="U11040" s="4" t="s">
        <v>13</v>
      </c>
      <c r="V11040" s="36" t="s">
        <v>81</v>
      </c>
      <c r="W11040" s="4" t="s">
        <v>5</v>
      </c>
      <c r="X11040" s="4" t="s">
        <v>13</v>
      </c>
      <c r="Y11040" s="36" t="s">
        <v>82</v>
      </c>
      <c r="Z11040" s="4" t="s">
        <v>13</v>
      </c>
      <c r="AA11040" s="4" t="s">
        <v>9</v>
      </c>
      <c r="AB11040" s="4" t="s">
        <v>13</v>
      </c>
      <c r="AC11040" s="4" t="s">
        <v>13</v>
      </c>
      <c r="AD11040" s="4" t="s">
        <v>13</v>
      </c>
      <c r="AE11040" s="4" t="s">
        <v>20</v>
      </c>
    </row>
    <row r="11041" spans="1:31">
      <c r="A11041" t="n">
        <v>91619</v>
      </c>
      <c r="B11041" s="10" t="n">
        <v>5</v>
      </c>
      <c r="C11041" s="7" t="n">
        <v>28</v>
      </c>
      <c r="D11041" s="36" t="s">
        <v>3</v>
      </c>
      <c r="E11041" s="64" t="n">
        <v>47</v>
      </c>
      <c r="F11041" s="7" t="n">
        <v>61456</v>
      </c>
      <c r="G11041" s="7" t="n">
        <v>2</v>
      </c>
      <c r="H11041" s="7" t="n">
        <v>0</v>
      </c>
      <c r="I11041" s="7" t="s">
        <v>785</v>
      </c>
      <c r="J11041" s="36" t="s">
        <v>3</v>
      </c>
      <c r="K11041" s="7" t="n">
        <v>8</v>
      </c>
      <c r="L11041" s="7" t="n">
        <v>28</v>
      </c>
      <c r="M11041" s="36" t="s">
        <v>3</v>
      </c>
      <c r="N11041" s="49" t="n">
        <v>74</v>
      </c>
      <c r="O11041" s="7" t="n">
        <v>65</v>
      </c>
      <c r="P11041" s="36" t="s">
        <v>3</v>
      </c>
      <c r="Q11041" s="7" t="n">
        <v>0</v>
      </c>
      <c r="R11041" s="7" t="n">
        <v>1</v>
      </c>
      <c r="S11041" s="7" t="n">
        <v>3</v>
      </c>
      <c r="T11041" s="7" t="n">
        <v>9</v>
      </c>
      <c r="U11041" s="7" t="n">
        <v>28</v>
      </c>
      <c r="V11041" s="36" t="s">
        <v>3</v>
      </c>
      <c r="W11041" s="49" t="n">
        <v>74</v>
      </c>
      <c r="X11041" s="7" t="n">
        <v>65</v>
      </c>
      <c r="Y11041" s="36" t="s">
        <v>3</v>
      </c>
      <c r="Z11041" s="7" t="n">
        <v>0</v>
      </c>
      <c r="AA11041" s="7" t="n">
        <v>2</v>
      </c>
      <c r="AB11041" s="7" t="n">
        <v>3</v>
      </c>
      <c r="AC11041" s="7" t="n">
        <v>9</v>
      </c>
      <c r="AD11041" s="7" t="n">
        <v>1</v>
      </c>
      <c r="AE11041" s="11" t="n">
        <f t="normal" ca="1">A11045</f>
        <v>0</v>
      </c>
    </row>
    <row r="11042" spans="1:31">
      <c r="A11042" t="s">
        <v>4</v>
      </c>
      <c r="B11042" s="4" t="s">
        <v>5</v>
      </c>
      <c r="C11042" s="4" t="s">
        <v>10</v>
      </c>
      <c r="D11042" s="4" t="s">
        <v>13</v>
      </c>
      <c r="E11042" s="4" t="s">
        <v>13</v>
      </c>
      <c r="F11042" s="4" t="s">
        <v>6</v>
      </c>
    </row>
    <row r="11043" spans="1:31">
      <c r="A11043" t="n">
        <v>91667</v>
      </c>
      <c r="B11043" s="64" t="n">
        <v>47</v>
      </c>
      <c r="C11043" s="7" t="n">
        <v>61456</v>
      </c>
      <c r="D11043" s="7" t="n">
        <v>0</v>
      </c>
      <c r="E11043" s="7" t="n">
        <v>0</v>
      </c>
      <c r="F11043" s="7" t="s">
        <v>408</v>
      </c>
    </row>
    <row r="11044" spans="1:31">
      <c r="A11044" t="s">
        <v>4</v>
      </c>
      <c r="B11044" s="4" t="s">
        <v>5</v>
      </c>
      <c r="C11044" s="4" t="s">
        <v>13</v>
      </c>
      <c r="D11044" s="4" t="s">
        <v>10</v>
      </c>
      <c r="E11044" s="4" t="s">
        <v>22</v>
      </c>
    </row>
    <row r="11045" spans="1:31">
      <c r="A11045" t="n">
        <v>91680</v>
      </c>
      <c r="B11045" s="28" t="n">
        <v>58</v>
      </c>
      <c r="C11045" s="7" t="n">
        <v>0</v>
      </c>
      <c r="D11045" s="7" t="n">
        <v>300</v>
      </c>
      <c r="E11045" s="7" t="n">
        <v>1</v>
      </c>
    </row>
    <row r="11046" spans="1:31">
      <c r="A11046" t="s">
        <v>4</v>
      </c>
      <c r="B11046" s="4" t="s">
        <v>5</v>
      </c>
      <c r="C11046" s="4" t="s">
        <v>13</v>
      </c>
      <c r="D11046" s="4" t="s">
        <v>10</v>
      </c>
    </row>
    <row r="11047" spans="1:31">
      <c r="A11047" t="n">
        <v>91688</v>
      </c>
      <c r="B11047" s="28" t="n">
        <v>58</v>
      </c>
      <c r="C11047" s="7" t="n">
        <v>255</v>
      </c>
      <c r="D11047" s="7" t="n">
        <v>0</v>
      </c>
    </row>
    <row r="11048" spans="1:31">
      <c r="A11048" t="s">
        <v>4</v>
      </c>
      <c r="B11048" s="4" t="s">
        <v>5</v>
      </c>
      <c r="C11048" s="4" t="s">
        <v>13</v>
      </c>
      <c r="D11048" s="4" t="s">
        <v>13</v>
      </c>
      <c r="E11048" s="4" t="s">
        <v>13</v>
      </c>
      <c r="F11048" s="4" t="s">
        <v>13</v>
      </c>
    </row>
    <row r="11049" spans="1:31">
      <c r="A11049" t="n">
        <v>91692</v>
      </c>
      <c r="B11049" s="13" t="n">
        <v>14</v>
      </c>
      <c r="C11049" s="7" t="n">
        <v>0</v>
      </c>
      <c r="D11049" s="7" t="n">
        <v>0</v>
      </c>
      <c r="E11049" s="7" t="n">
        <v>0</v>
      </c>
      <c r="F11049" s="7" t="n">
        <v>64</v>
      </c>
    </row>
    <row r="11050" spans="1:31">
      <c r="A11050" t="s">
        <v>4</v>
      </c>
      <c r="B11050" s="4" t="s">
        <v>5</v>
      </c>
      <c r="C11050" s="4" t="s">
        <v>13</v>
      </c>
      <c r="D11050" s="4" t="s">
        <v>10</v>
      </c>
    </row>
    <row r="11051" spans="1:31">
      <c r="A11051" t="n">
        <v>91697</v>
      </c>
      <c r="B11051" s="27" t="n">
        <v>22</v>
      </c>
      <c r="C11051" s="7" t="n">
        <v>0</v>
      </c>
      <c r="D11051" s="7" t="n">
        <v>12</v>
      </c>
    </row>
    <row r="11052" spans="1:31">
      <c r="A11052" t="s">
        <v>4</v>
      </c>
      <c r="B11052" s="4" t="s">
        <v>5</v>
      </c>
      <c r="C11052" s="4" t="s">
        <v>13</v>
      </c>
      <c r="D11052" s="4" t="s">
        <v>10</v>
      </c>
    </row>
    <row r="11053" spans="1:31">
      <c r="A11053" t="n">
        <v>91701</v>
      </c>
      <c r="B11053" s="28" t="n">
        <v>58</v>
      </c>
      <c r="C11053" s="7" t="n">
        <v>5</v>
      </c>
      <c r="D11053" s="7" t="n">
        <v>300</v>
      </c>
    </row>
    <row r="11054" spans="1:31">
      <c r="A11054" t="s">
        <v>4</v>
      </c>
      <c r="B11054" s="4" t="s">
        <v>5</v>
      </c>
      <c r="C11054" s="4" t="s">
        <v>22</v>
      </c>
      <c r="D11054" s="4" t="s">
        <v>10</v>
      </c>
    </row>
    <row r="11055" spans="1:31">
      <c r="A11055" t="n">
        <v>91705</v>
      </c>
      <c r="B11055" s="51" t="n">
        <v>103</v>
      </c>
      <c r="C11055" s="7" t="n">
        <v>0</v>
      </c>
      <c r="D11055" s="7" t="n">
        <v>300</v>
      </c>
    </row>
    <row r="11056" spans="1:31">
      <c r="A11056" t="s">
        <v>4</v>
      </c>
      <c r="B11056" s="4" t="s">
        <v>5</v>
      </c>
      <c r="C11056" s="4" t="s">
        <v>13</v>
      </c>
    </row>
    <row r="11057" spans="1:31">
      <c r="A11057" t="n">
        <v>91712</v>
      </c>
      <c r="B11057" s="37" t="n">
        <v>64</v>
      </c>
      <c r="C11057" s="7" t="n">
        <v>7</v>
      </c>
    </row>
    <row r="11058" spans="1:31">
      <c r="A11058" t="s">
        <v>4</v>
      </c>
      <c r="B11058" s="4" t="s">
        <v>5</v>
      </c>
      <c r="C11058" s="4" t="s">
        <v>13</v>
      </c>
      <c r="D11058" s="4" t="s">
        <v>10</v>
      </c>
    </row>
    <row r="11059" spans="1:31">
      <c r="A11059" t="n">
        <v>91714</v>
      </c>
      <c r="B11059" s="67" t="n">
        <v>72</v>
      </c>
      <c r="C11059" s="7" t="n">
        <v>5</v>
      </c>
      <c r="D11059" s="7" t="n">
        <v>0</v>
      </c>
    </row>
    <row r="11060" spans="1:31">
      <c r="A11060" t="s">
        <v>4</v>
      </c>
      <c r="B11060" s="4" t="s">
        <v>5</v>
      </c>
      <c r="C11060" s="4" t="s">
        <v>13</v>
      </c>
      <c r="D11060" s="36" t="s">
        <v>81</v>
      </c>
      <c r="E11060" s="4" t="s">
        <v>5</v>
      </c>
      <c r="F11060" s="4" t="s">
        <v>13</v>
      </c>
      <c r="G11060" s="4" t="s">
        <v>10</v>
      </c>
      <c r="H11060" s="36" t="s">
        <v>82</v>
      </c>
      <c r="I11060" s="4" t="s">
        <v>13</v>
      </c>
      <c r="J11060" s="4" t="s">
        <v>9</v>
      </c>
      <c r="K11060" s="4" t="s">
        <v>13</v>
      </c>
      <c r="L11060" s="4" t="s">
        <v>13</v>
      </c>
      <c r="M11060" s="4" t="s">
        <v>20</v>
      </c>
    </row>
    <row r="11061" spans="1:31">
      <c r="A11061" t="n">
        <v>91718</v>
      </c>
      <c r="B11061" s="10" t="n">
        <v>5</v>
      </c>
      <c r="C11061" s="7" t="n">
        <v>28</v>
      </c>
      <c r="D11061" s="36" t="s">
        <v>3</v>
      </c>
      <c r="E11061" s="9" t="n">
        <v>162</v>
      </c>
      <c r="F11061" s="7" t="n">
        <v>4</v>
      </c>
      <c r="G11061" s="7" t="n">
        <v>12</v>
      </c>
      <c r="H11061" s="36" t="s">
        <v>3</v>
      </c>
      <c r="I11061" s="7" t="n">
        <v>0</v>
      </c>
      <c r="J11061" s="7" t="n">
        <v>1</v>
      </c>
      <c r="K11061" s="7" t="n">
        <v>2</v>
      </c>
      <c r="L11061" s="7" t="n">
        <v>1</v>
      </c>
      <c r="M11061" s="11" t="n">
        <f t="normal" ca="1">A11067</f>
        <v>0</v>
      </c>
    </row>
    <row r="11062" spans="1:31">
      <c r="A11062" t="s">
        <v>4</v>
      </c>
      <c r="B11062" s="4" t="s">
        <v>5</v>
      </c>
      <c r="C11062" s="4" t="s">
        <v>13</v>
      </c>
      <c r="D11062" s="4" t="s">
        <v>6</v>
      </c>
    </row>
    <row r="11063" spans="1:31">
      <c r="A11063" t="n">
        <v>91735</v>
      </c>
      <c r="B11063" s="8" t="n">
        <v>2</v>
      </c>
      <c r="C11063" s="7" t="n">
        <v>10</v>
      </c>
      <c r="D11063" s="7" t="s">
        <v>786</v>
      </c>
    </row>
    <row r="11064" spans="1:31">
      <c r="A11064" t="s">
        <v>4</v>
      </c>
      <c r="B11064" s="4" t="s">
        <v>5</v>
      </c>
      <c r="C11064" s="4" t="s">
        <v>10</v>
      </c>
    </row>
    <row r="11065" spans="1:31">
      <c r="A11065" t="n">
        <v>91752</v>
      </c>
      <c r="B11065" s="35" t="n">
        <v>16</v>
      </c>
      <c r="C11065" s="7" t="n">
        <v>0</v>
      </c>
    </row>
    <row r="11066" spans="1:31">
      <c r="A11066" t="s">
        <v>4</v>
      </c>
      <c r="B11066" s="4" t="s">
        <v>5</v>
      </c>
      <c r="C11066" s="4" t="s">
        <v>13</v>
      </c>
      <c r="D11066" s="4" t="s">
        <v>10</v>
      </c>
      <c r="E11066" s="4" t="s">
        <v>13</v>
      </c>
      <c r="F11066" s="4" t="s">
        <v>20</v>
      </c>
    </row>
    <row r="11067" spans="1:31">
      <c r="A11067" t="n">
        <v>91755</v>
      </c>
      <c r="B11067" s="10" t="n">
        <v>5</v>
      </c>
      <c r="C11067" s="7" t="n">
        <v>30</v>
      </c>
      <c r="D11067" s="7" t="n">
        <v>6471</v>
      </c>
      <c r="E11067" s="7" t="n">
        <v>1</v>
      </c>
      <c r="F11067" s="11" t="n">
        <f t="normal" ca="1">A11073</f>
        <v>0</v>
      </c>
    </row>
    <row r="11068" spans="1:31">
      <c r="A11068" t="s">
        <v>4</v>
      </c>
      <c r="B11068" s="4" t="s">
        <v>5</v>
      </c>
      <c r="C11068" s="4" t="s">
        <v>10</v>
      </c>
      <c r="D11068" s="4" t="s">
        <v>6</v>
      </c>
      <c r="E11068" s="4" t="s">
        <v>6</v>
      </c>
      <c r="F11068" s="4" t="s">
        <v>6</v>
      </c>
      <c r="G11068" s="4" t="s">
        <v>13</v>
      </c>
      <c r="H11068" s="4" t="s">
        <v>9</v>
      </c>
      <c r="I11068" s="4" t="s">
        <v>22</v>
      </c>
      <c r="J11068" s="4" t="s">
        <v>22</v>
      </c>
      <c r="K11068" s="4" t="s">
        <v>22</v>
      </c>
      <c r="L11068" s="4" t="s">
        <v>22</v>
      </c>
      <c r="M11068" s="4" t="s">
        <v>22</v>
      </c>
      <c r="N11068" s="4" t="s">
        <v>22</v>
      </c>
      <c r="O11068" s="4" t="s">
        <v>22</v>
      </c>
      <c r="P11068" s="4" t="s">
        <v>6</v>
      </c>
      <c r="Q11068" s="4" t="s">
        <v>6</v>
      </c>
      <c r="R11068" s="4" t="s">
        <v>9</v>
      </c>
      <c r="S11068" s="4" t="s">
        <v>13</v>
      </c>
      <c r="T11068" s="4" t="s">
        <v>9</v>
      </c>
      <c r="U11068" s="4" t="s">
        <v>9</v>
      </c>
      <c r="V11068" s="4" t="s">
        <v>10</v>
      </c>
    </row>
    <row r="11069" spans="1:31">
      <c r="A11069" t="n">
        <v>91764</v>
      </c>
      <c r="B11069" s="68" t="n">
        <v>19</v>
      </c>
      <c r="C11069" s="7" t="n">
        <v>7032</v>
      </c>
      <c r="D11069" s="7" t="s">
        <v>797</v>
      </c>
      <c r="E11069" s="7" t="s">
        <v>798</v>
      </c>
      <c r="F11069" s="7" t="s">
        <v>12</v>
      </c>
      <c r="G11069" s="7" t="n">
        <v>0</v>
      </c>
      <c r="H11069" s="7" t="n">
        <v>1</v>
      </c>
      <c r="I11069" s="7" t="n">
        <v>-15</v>
      </c>
      <c r="J11069" s="7" t="n">
        <v>0.899999976158142</v>
      </c>
      <c r="K11069" s="7" t="n">
        <v>-9.5</v>
      </c>
      <c r="L11069" s="7" t="n">
        <v>270</v>
      </c>
      <c r="M11069" s="7" t="n">
        <v>1</v>
      </c>
      <c r="N11069" s="7" t="n">
        <v>1.60000002384186</v>
      </c>
      <c r="O11069" s="7" t="n">
        <v>0.0900000035762787</v>
      </c>
      <c r="P11069" s="7" t="s">
        <v>12</v>
      </c>
      <c r="Q11069" s="7" t="s">
        <v>12</v>
      </c>
      <c r="R11069" s="7" t="n">
        <v>-1</v>
      </c>
      <c r="S11069" s="7" t="n">
        <v>0</v>
      </c>
      <c r="T11069" s="7" t="n">
        <v>0</v>
      </c>
      <c r="U11069" s="7" t="n">
        <v>0</v>
      </c>
      <c r="V11069" s="7" t="n">
        <v>0</v>
      </c>
    </row>
    <row r="11070" spans="1:31">
      <c r="A11070" t="s">
        <v>4</v>
      </c>
      <c r="B11070" s="4" t="s">
        <v>5</v>
      </c>
      <c r="C11070" s="4" t="s">
        <v>10</v>
      </c>
      <c r="D11070" s="4" t="s">
        <v>6</v>
      </c>
      <c r="E11070" s="4" t="s">
        <v>6</v>
      </c>
      <c r="F11070" s="4" t="s">
        <v>6</v>
      </c>
      <c r="G11070" s="4" t="s">
        <v>13</v>
      </c>
      <c r="H11070" s="4" t="s">
        <v>9</v>
      </c>
      <c r="I11070" s="4" t="s">
        <v>22</v>
      </c>
      <c r="J11070" s="4" t="s">
        <v>22</v>
      </c>
      <c r="K11070" s="4" t="s">
        <v>22</v>
      </c>
      <c r="L11070" s="4" t="s">
        <v>22</v>
      </c>
      <c r="M11070" s="4" t="s">
        <v>22</v>
      </c>
      <c r="N11070" s="4" t="s">
        <v>22</v>
      </c>
      <c r="O11070" s="4" t="s">
        <v>22</v>
      </c>
      <c r="P11070" s="4" t="s">
        <v>6</v>
      </c>
      <c r="Q11070" s="4" t="s">
        <v>6</v>
      </c>
      <c r="R11070" s="4" t="s">
        <v>9</v>
      </c>
      <c r="S11070" s="4" t="s">
        <v>13</v>
      </c>
      <c r="T11070" s="4" t="s">
        <v>9</v>
      </c>
      <c r="U11070" s="4" t="s">
        <v>9</v>
      </c>
      <c r="V11070" s="4" t="s">
        <v>10</v>
      </c>
    </row>
    <row r="11071" spans="1:31">
      <c r="A11071" t="n">
        <v>91834</v>
      </c>
      <c r="B11071" s="68" t="n">
        <v>19</v>
      </c>
      <c r="C11071" s="7" t="n">
        <v>17</v>
      </c>
      <c r="D11071" s="7" t="s">
        <v>799</v>
      </c>
      <c r="E11071" s="7" t="s">
        <v>800</v>
      </c>
      <c r="F11071" s="7" t="s">
        <v>12</v>
      </c>
      <c r="G11071" s="7" t="n">
        <v>0</v>
      </c>
      <c r="H11071" s="7" t="n">
        <v>1</v>
      </c>
      <c r="I11071" s="7" t="n">
        <v>-15</v>
      </c>
      <c r="J11071" s="7" t="n">
        <v>0.899999976158142</v>
      </c>
      <c r="K11071" s="7" t="n">
        <v>-9.5</v>
      </c>
      <c r="L11071" s="7" t="n">
        <v>270</v>
      </c>
      <c r="M11071" s="7" t="n">
        <v>1</v>
      </c>
      <c r="N11071" s="7" t="n">
        <v>1.60000002384186</v>
      </c>
      <c r="O11071" s="7" t="n">
        <v>0.0900000035762787</v>
      </c>
      <c r="P11071" s="7" t="s">
        <v>12</v>
      </c>
      <c r="Q11071" s="7" t="s">
        <v>12</v>
      </c>
      <c r="R11071" s="7" t="n">
        <v>-1</v>
      </c>
      <c r="S11071" s="7" t="n">
        <v>0</v>
      </c>
      <c r="T11071" s="7" t="n">
        <v>0</v>
      </c>
      <c r="U11071" s="7" t="n">
        <v>0</v>
      </c>
      <c r="V11071" s="7" t="n">
        <v>0</v>
      </c>
    </row>
    <row r="11072" spans="1:31">
      <c r="A11072" t="s">
        <v>4</v>
      </c>
      <c r="B11072" s="4" t="s">
        <v>5</v>
      </c>
      <c r="C11072" s="4" t="s">
        <v>13</v>
      </c>
      <c r="D11072" s="4" t="s">
        <v>10</v>
      </c>
      <c r="E11072" s="4" t="s">
        <v>10</v>
      </c>
      <c r="F11072" s="4" t="s">
        <v>10</v>
      </c>
      <c r="G11072" s="4" t="s">
        <v>10</v>
      </c>
      <c r="H11072" s="4" t="s">
        <v>10</v>
      </c>
      <c r="I11072" s="4" t="s">
        <v>10</v>
      </c>
      <c r="J11072" s="4" t="s">
        <v>10</v>
      </c>
      <c r="K11072" s="4" t="s">
        <v>10</v>
      </c>
      <c r="L11072" s="4" t="s">
        <v>10</v>
      </c>
      <c r="M11072" s="4" t="s">
        <v>10</v>
      </c>
      <c r="N11072" s="4" t="s">
        <v>9</v>
      </c>
      <c r="O11072" s="4" t="s">
        <v>9</v>
      </c>
      <c r="P11072" s="4" t="s">
        <v>9</v>
      </c>
      <c r="Q11072" s="4" t="s">
        <v>9</v>
      </c>
      <c r="R11072" s="4" t="s">
        <v>13</v>
      </c>
      <c r="S11072" s="4" t="s">
        <v>6</v>
      </c>
    </row>
    <row r="11073" spans="1:22">
      <c r="A11073" t="n">
        <v>91903</v>
      </c>
      <c r="B11073" s="71" t="n">
        <v>75</v>
      </c>
      <c r="C11073" s="7" t="n">
        <v>0</v>
      </c>
      <c r="D11073" s="7" t="n">
        <v>0</v>
      </c>
      <c r="E11073" s="7" t="n">
        <v>0</v>
      </c>
      <c r="F11073" s="7" t="n">
        <v>1024</v>
      </c>
      <c r="G11073" s="7" t="n">
        <v>720</v>
      </c>
      <c r="H11073" s="7" t="n">
        <v>0</v>
      </c>
      <c r="I11073" s="7" t="n">
        <v>0</v>
      </c>
      <c r="J11073" s="7" t="n">
        <v>0</v>
      </c>
      <c r="K11073" s="7" t="n">
        <v>0</v>
      </c>
      <c r="L11073" s="7" t="n">
        <v>1024</v>
      </c>
      <c r="M11073" s="7" t="n">
        <v>720</v>
      </c>
      <c r="N11073" s="7" t="n">
        <v>1065353216</v>
      </c>
      <c r="O11073" s="7" t="n">
        <v>1065353216</v>
      </c>
      <c r="P11073" s="7" t="n">
        <v>1065353216</v>
      </c>
      <c r="Q11073" s="7" t="n">
        <v>0</v>
      </c>
      <c r="R11073" s="7" t="n">
        <v>1</v>
      </c>
      <c r="S11073" s="7" t="s">
        <v>801</v>
      </c>
    </row>
    <row r="11074" spans="1:22">
      <c r="A11074" t="s">
        <v>4</v>
      </c>
      <c r="B11074" s="4" t="s">
        <v>5</v>
      </c>
      <c r="C11074" s="4" t="s">
        <v>13</v>
      </c>
      <c r="D11074" s="4" t="s">
        <v>13</v>
      </c>
      <c r="E11074" s="4" t="s">
        <v>13</v>
      </c>
      <c r="F11074" s="4" t="s">
        <v>22</v>
      </c>
      <c r="G11074" s="4" t="s">
        <v>22</v>
      </c>
      <c r="H11074" s="4" t="s">
        <v>22</v>
      </c>
      <c r="I11074" s="4" t="s">
        <v>22</v>
      </c>
      <c r="J11074" s="4" t="s">
        <v>22</v>
      </c>
    </row>
    <row r="11075" spans="1:22">
      <c r="A11075" t="n">
        <v>91952</v>
      </c>
      <c r="B11075" s="72" t="n">
        <v>76</v>
      </c>
      <c r="C11075" s="7" t="n">
        <v>0</v>
      </c>
      <c r="D11075" s="7" t="n">
        <v>9</v>
      </c>
      <c r="E11075" s="7" t="n">
        <v>2</v>
      </c>
      <c r="F11075" s="7" t="n">
        <v>0</v>
      </c>
      <c r="G11075" s="7" t="n">
        <v>0</v>
      </c>
      <c r="H11075" s="7" t="n">
        <v>0</v>
      </c>
      <c r="I11075" s="7" t="n">
        <v>0</v>
      </c>
      <c r="J11075" s="7" t="n">
        <v>0</v>
      </c>
    </row>
    <row r="11076" spans="1:22">
      <c r="A11076" t="s">
        <v>4</v>
      </c>
      <c r="B11076" s="4" t="s">
        <v>5</v>
      </c>
      <c r="C11076" s="4" t="s">
        <v>13</v>
      </c>
      <c r="D11076" s="4" t="s">
        <v>10</v>
      </c>
      <c r="E11076" s="4" t="s">
        <v>10</v>
      </c>
      <c r="F11076" s="4" t="s">
        <v>10</v>
      </c>
      <c r="G11076" s="4" t="s">
        <v>10</v>
      </c>
      <c r="H11076" s="4" t="s">
        <v>10</v>
      </c>
      <c r="I11076" s="4" t="s">
        <v>10</v>
      </c>
      <c r="J11076" s="4" t="s">
        <v>10</v>
      </c>
      <c r="K11076" s="4" t="s">
        <v>10</v>
      </c>
      <c r="L11076" s="4" t="s">
        <v>10</v>
      </c>
      <c r="M11076" s="4" t="s">
        <v>10</v>
      </c>
      <c r="N11076" s="4" t="s">
        <v>9</v>
      </c>
      <c r="O11076" s="4" t="s">
        <v>9</v>
      </c>
      <c r="P11076" s="4" t="s">
        <v>9</v>
      </c>
      <c r="Q11076" s="4" t="s">
        <v>9</v>
      </c>
      <c r="R11076" s="4" t="s">
        <v>13</v>
      </c>
      <c r="S11076" s="4" t="s">
        <v>6</v>
      </c>
    </row>
    <row r="11077" spans="1:22">
      <c r="A11077" t="n">
        <v>91976</v>
      </c>
      <c r="B11077" s="71" t="n">
        <v>75</v>
      </c>
      <c r="C11077" s="7" t="n">
        <v>1</v>
      </c>
      <c r="D11077" s="7" t="n">
        <v>0</v>
      </c>
      <c r="E11077" s="7" t="n">
        <v>0</v>
      </c>
      <c r="F11077" s="7" t="n">
        <v>1024</v>
      </c>
      <c r="G11077" s="7" t="n">
        <v>720</v>
      </c>
      <c r="H11077" s="7" t="n">
        <v>0</v>
      </c>
      <c r="I11077" s="7" t="n">
        <v>0</v>
      </c>
      <c r="J11077" s="7" t="n">
        <v>0</v>
      </c>
      <c r="K11077" s="7" t="n">
        <v>0</v>
      </c>
      <c r="L11077" s="7" t="n">
        <v>1024</v>
      </c>
      <c r="M11077" s="7" t="n">
        <v>720</v>
      </c>
      <c r="N11077" s="7" t="n">
        <v>1065353216</v>
      </c>
      <c r="O11077" s="7" t="n">
        <v>1065353216</v>
      </c>
      <c r="P11077" s="7" t="n">
        <v>1065353216</v>
      </c>
      <c r="Q11077" s="7" t="n">
        <v>0</v>
      </c>
      <c r="R11077" s="7" t="n">
        <v>1</v>
      </c>
      <c r="S11077" s="7" t="s">
        <v>802</v>
      </c>
    </row>
    <row r="11078" spans="1:22">
      <c r="A11078" t="s">
        <v>4</v>
      </c>
      <c r="B11078" s="4" t="s">
        <v>5</v>
      </c>
      <c r="C11078" s="4" t="s">
        <v>13</v>
      </c>
      <c r="D11078" s="4" t="s">
        <v>13</v>
      </c>
      <c r="E11078" s="4" t="s">
        <v>13</v>
      </c>
      <c r="F11078" s="4" t="s">
        <v>22</v>
      </c>
      <c r="G11078" s="4" t="s">
        <v>22</v>
      </c>
      <c r="H11078" s="4" t="s">
        <v>22</v>
      </c>
      <c r="I11078" s="4" t="s">
        <v>22</v>
      </c>
      <c r="J11078" s="4" t="s">
        <v>22</v>
      </c>
    </row>
    <row r="11079" spans="1:22">
      <c r="A11079" t="n">
        <v>92025</v>
      </c>
      <c r="B11079" s="72" t="n">
        <v>76</v>
      </c>
      <c r="C11079" s="7" t="n">
        <v>1</v>
      </c>
      <c r="D11079" s="7" t="n">
        <v>9</v>
      </c>
      <c r="E11079" s="7" t="n">
        <v>2</v>
      </c>
      <c r="F11079" s="7" t="n">
        <v>0</v>
      </c>
      <c r="G11079" s="7" t="n">
        <v>0</v>
      </c>
      <c r="H11079" s="7" t="n">
        <v>0</v>
      </c>
      <c r="I11079" s="7" t="n">
        <v>0</v>
      </c>
      <c r="J11079" s="7" t="n">
        <v>0</v>
      </c>
    </row>
    <row r="11080" spans="1:22">
      <c r="A11080" t="s">
        <v>4</v>
      </c>
      <c r="B11080" s="4" t="s">
        <v>5</v>
      </c>
      <c r="C11080" s="4" t="s">
        <v>10</v>
      </c>
      <c r="D11080" s="4" t="s">
        <v>13</v>
      </c>
      <c r="E11080" s="4" t="s">
        <v>13</v>
      </c>
      <c r="F11080" s="4" t="s">
        <v>6</v>
      </c>
    </row>
    <row r="11081" spans="1:22">
      <c r="A11081" t="n">
        <v>92049</v>
      </c>
      <c r="B11081" s="22" t="n">
        <v>20</v>
      </c>
      <c r="C11081" s="7" t="n">
        <v>0</v>
      </c>
      <c r="D11081" s="7" t="n">
        <v>3</v>
      </c>
      <c r="E11081" s="7" t="n">
        <v>10</v>
      </c>
      <c r="F11081" s="7" t="s">
        <v>80</v>
      </c>
    </row>
    <row r="11082" spans="1:22">
      <c r="A11082" t="s">
        <v>4</v>
      </c>
      <c r="B11082" s="4" t="s">
        <v>5</v>
      </c>
      <c r="C11082" s="4" t="s">
        <v>10</v>
      </c>
    </row>
    <row r="11083" spans="1:22">
      <c r="A11083" t="n">
        <v>92067</v>
      </c>
      <c r="B11083" s="35" t="n">
        <v>16</v>
      </c>
      <c r="C11083" s="7" t="n">
        <v>0</v>
      </c>
    </row>
    <row r="11084" spans="1:22">
      <c r="A11084" t="s">
        <v>4</v>
      </c>
      <c r="B11084" s="4" t="s">
        <v>5</v>
      </c>
      <c r="C11084" s="4" t="s">
        <v>10</v>
      </c>
      <c r="D11084" s="4" t="s">
        <v>13</v>
      </c>
      <c r="E11084" s="4" t="s">
        <v>13</v>
      </c>
      <c r="F11084" s="4" t="s">
        <v>6</v>
      </c>
    </row>
    <row r="11085" spans="1:22">
      <c r="A11085" t="n">
        <v>92070</v>
      </c>
      <c r="B11085" s="22" t="n">
        <v>20</v>
      </c>
      <c r="C11085" s="7" t="n">
        <v>7032</v>
      </c>
      <c r="D11085" s="7" t="n">
        <v>3</v>
      </c>
      <c r="E11085" s="7" t="n">
        <v>10</v>
      </c>
      <c r="F11085" s="7" t="s">
        <v>80</v>
      </c>
    </row>
    <row r="11086" spans="1:22">
      <c r="A11086" t="s">
        <v>4</v>
      </c>
      <c r="B11086" s="4" t="s">
        <v>5</v>
      </c>
      <c r="C11086" s="4" t="s">
        <v>10</v>
      </c>
    </row>
    <row r="11087" spans="1:22">
      <c r="A11087" t="n">
        <v>92088</v>
      </c>
      <c r="B11087" s="35" t="n">
        <v>16</v>
      </c>
      <c r="C11087" s="7" t="n">
        <v>0</v>
      </c>
    </row>
    <row r="11088" spans="1:22">
      <c r="A11088" t="s">
        <v>4</v>
      </c>
      <c r="B11088" s="4" t="s">
        <v>5</v>
      </c>
      <c r="C11088" s="4" t="s">
        <v>10</v>
      </c>
      <c r="D11088" s="4" t="s">
        <v>13</v>
      </c>
      <c r="E11088" s="4" t="s">
        <v>13</v>
      </c>
      <c r="F11088" s="4" t="s">
        <v>6</v>
      </c>
    </row>
    <row r="11089" spans="1:19">
      <c r="A11089" t="n">
        <v>92091</v>
      </c>
      <c r="B11089" s="22" t="n">
        <v>20</v>
      </c>
      <c r="C11089" s="7" t="n">
        <v>17</v>
      </c>
      <c r="D11089" s="7" t="n">
        <v>3</v>
      </c>
      <c r="E11089" s="7" t="n">
        <v>10</v>
      </c>
      <c r="F11089" s="7" t="s">
        <v>80</v>
      </c>
    </row>
    <row r="11090" spans="1:19">
      <c r="A11090" t="s">
        <v>4</v>
      </c>
      <c r="B11090" s="4" t="s">
        <v>5</v>
      </c>
      <c r="C11090" s="4" t="s">
        <v>10</v>
      </c>
    </row>
    <row r="11091" spans="1:19">
      <c r="A11091" t="n">
        <v>92109</v>
      </c>
      <c r="B11091" s="35" t="n">
        <v>16</v>
      </c>
      <c r="C11091" s="7" t="n">
        <v>0</v>
      </c>
    </row>
    <row r="11092" spans="1:19">
      <c r="A11092" t="s">
        <v>4</v>
      </c>
      <c r="B11092" s="4" t="s">
        <v>5</v>
      </c>
      <c r="C11092" s="4" t="s">
        <v>10</v>
      </c>
      <c r="D11092" s="4" t="s">
        <v>22</v>
      </c>
      <c r="E11092" s="4" t="s">
        <v>22</v>
      </c>
      <c r="F11092" s="4" t="s">
        <v>22</v>
      </c>
      <c r="G11092" s="4" t="s">
        <v>22</v>
      </c>
    </row>
    <row r="11093" spans="1:19">
      <c r="A11093" t="n">
        <v>92112</v>
      </c>
      <c r="B11093" s="24" t="n">
        <v>46</v>
      </c>
      <c r="C11093" s="7" t="n">
        <v>0</v>
      </c>
      <c r="D11093" s="7" t="n">
        <v>-16.2800006866455</v>
      </c>
      <c r="E11093" s="7" t="n">
        <v>0.860000014305115</v>
      </c>
      <c r="F11093" s="7" t="n">
        <v>-10.4799995422363</v>
      </c>
      <c r="G11093" s="7" t="n">
        <v>92.4000015258789</v>
      </c>
    </row>
    <row r="11094" spans="1:19">
      <c r="A11094" t="s">
        <v>4</v>
      </c>
      <c r="B11094" s="4" t="s">
        <v>5</v>
      </c>
      <c r="C11094" s="4" t="s">
        <v>10</v>
      </c>
      <c r="D11094" s="4" t="s">
        <v>22</v>
      </c>
      <c r="E11094" s="4" t="s">
        <v>22</v>
      </c>
      <c r="F11094" s="4" t="s">
        <v>22</v>
      </c>
      <c r="G11094" s="4" t="s">
        <v>22</v>
      </c>
    </row>
    <row r="11095" spans="1:19">
      <c r="A11095" t="n">
        <v>92131</v>
      </c>
      <c r="B11095" s="24" t="n">
        <v>46</v>
      </c>
      <c r="C11095" s="7" t="n">
        <v>7032</v>
      </c>
      <c r="D11095" s="7" t="n">
        <v>-14.6000003814697</v>
      </c>
      <c r="E11095" s="7" t="n">
        <v>0.910000026226044</v>
      </c>
      <c r="F11095" s="7" t="n">
        <v>-10.9499998092651</v>
      </c>
      <c r="G11095" s="7" t="n">
        <v>339.899993896484</v>
      </c>
    </row>
    <row r="11096" spans="1:19">
      <c r="A11096" t="s">
        <v>4</v>
      </c>
      <c r="B11096" s="4" t="s">
        <v>5</v>
      </c>
      <c r="C11096" s="4" t="s">
        <v>10</v>
      </c>
      <c r="D11096" s="4" t="s">
        <v>22</v>
      </c>
      <c r="E11096" s="4" t="s">
        <v>22</v>
      </c>
      <c r="F11096" s="4" t="s">
        <v>22</v>
      </c>
      <c r="G11096" s="4" t="s">
        <v>22</v>
      </c>
    </row>
    <row r="11097" spans="1:19">
      <c r="A11097" t="n">
        <v>92150</v>
      </c>
      <c r="B11097" s="24" t="n">
        <v>46</v>
      </c>
      <c r="C11097" s="7" t="n">
        <v>17</v>
      </c>
      <c r="D11097" s="7" t="n">
        <v>-15.0200004577637</v>
      </c>
      <c r="E11097" s="7" t="n">
        <v>0.899999976158142</v>
      </c>
      <c r="F11097" s="7" t="n">
        <v>-9.75</v>
      </c>
      <c r="G11097" s="7" t="n">
        <v>171.399993896484</v>
      </c>
    </row>
    <row r="11098" spans="1:19">
      <c r="A11098" t="s">
        <v>4</v>
      </c>
      <c r="B11098" s="4" t="s">
        <v>5</v>
      </c>
      <c r="C11098" s="4" t="s">
        <v>10</v>
      </c>
      <c r="D11098" s="4" t="s">
        <v>13</v>
      </c>
      <c r="E11098" s="4" t="s">
        <v>6</v>
      </c>
      <c r="F11098" s="4" t="s">
        <v>22</v>
      </c>
      <c r="G11098" s="4" t="s">
        <v>22</v>
      </c>
      <c r="H11098" s="4" t="s">
        <v>22</v>
      </c>
    </row>
    <row r="11099" spans="1:19">
      <c r="A11099" t="n">
        <v>92169</v>
      </c>
      <c r="B11099" s="39" t="n">
        <v>48</v>
      </c>
      <c r="C11099" s="7" t="n">
        <v>0</v>
      </c>
      <c r="D11099" s="7" t="n">
        <v>0</v>
      </c>
      <c r="E11099" s="7" t="s">
        <v>803</v>
      </c>
      <c r="F11099" s="7" t="n">
        <v>0</v>
      </c>
      <c r="G11099" s="7" t="n">
        <v>1</v>
      </c>
      <c r="H11099" s="7" t="n">
        <v>0</v>
      </c>
    </row>
    <row r="11100" spans="1:19">
      <c r="A11100" t="s">
        <v>4</v>
      </c>
      <c r="B11100" s="4" t="s">
        <v>5</v>
      </c>
      <c r="C11100" s="4" t="s">
        <v>13</v>
      </c>
    </row>
    <row r="11101" spans="1:19">
      <c r="A11101" t="n">
        <v>92194</v>
      </c>
      <c r="B11101" s="42" t="n">
        <v>116</v>
      </c>
      <c r="C11101" s="7" t="n">
        <v>0</v>
      </c>
    </row>
    <row r="11102" spans="1:19">
      <c r="A11102" t="s">
        <v>4</v>
      </c>
      <c r="B11102" s="4" t="s">
        <v>5</v>
      </c>
      <c r="C11102" s="4" t="s">
        <v>13</v>
      </c>
      <c r="D11102" s="4" t="s">
        <v>10</v>
      </c>
    </row>
    <row r="11103" spans="1:19">
      <c r="A11103" t="n">
        <v>92196</v>
      </c>
      <c r="B11103" s="42" t="n">
        <v>116</v>
      </c>
      <c r="C11103" s="7" t="n">
        <v>2</v>
      </c>
      <c r="D11103" s="7" t="n">
        <v>1</v>
      </c>
    </row>
    <row r="11104" spans="1:19">
      <c r="A11104" t="s">
        <v>4</v>
      </c>
      <c r="B11104" s="4" t="s">
        <v>5</v>
      </c>
      <c r="C11104" s="4" t="s">
        <v>13</v>
      </c>
      <c r="D11104" s="4" t="s">
        <v>9</v>
      </c>
    </row>
    <row r="11105" spans="1:8">
      <c r="A11105" t="n">
        <v>92200</v>
      </c>
      <c r="B11105" s="42" t="n">
        <v>116</v>
      </c>
      <c r="C11105" s="7" t="n">
        <v>5</v>
      </c>
      <c r="D11105" s="7" t="n">
        <v>1112014848</v>
      </c>
    </row>
    <row r="11106" spans="1:8">
      <c r="A11106" t="s">
        <v>4</v>
      </c>
      <c r="B11106" s="4" t="s">
        <v>5</v>
      </c>
      <c r="C11106" s="4" t="s">
        <v>13</v>
      </c>
      <c r="D11106" s="4" t="s">
        <v>10</v>
      </c>
    </row>
    <row r="11107" spans="1:8">
      <c r="A11107" t="n">
        <v>92206</v>
      </c>
      <c r="B11107" s="42" t="n">
        <v>116</v>
      </c>
      <c r="C11107" s="7" t="n">
        <v>6</v>
      </c>
      <c r="D11107" s="7" t="n">
        <v>1</v>
      </c>
    </row>
    <row r="11108" spans="1:8">
      <c r="A11108" t="s">
        <v>4</v>
      </c>
      <c r="B11108" s="4" t="s">
        <v>5</v>
      </c>
      <c r="C11108" s="4" t="s">
        <v>13</v>
      </c>
      <c r="D11108" s="4" t="s">
        <v>13</v>
      </c>
      <c r="E11108" s="4" t="s">
        <v>22</v>
      </c>
      <c r="F11108" s="4" t="s">
        <v>22</v>
      </c>
      <c r="G11108" s="4" t="s">
        <v>22</v>
      </c>
      <c r="H11108" s="4" t="s">
        <v>10</v>
      </c>
    </row>
    <row r="11109" spans="1:8">
      <c r="A11109" t="n">
        <v>92210</v>
      </c>
      <c r="B11109" s="25" t="n">
        <v>45</v>
      </c>
      <c r="C11109" s="7" t="n">
        <v>2</v>
      </c>
      <c r="D11109" s="7" t="n">
        <v>3</v>
      </c>
      <c r="E11109" s="7" t="n">
        <v>-15.2200002670288</v>
      </c>
      <c r="F11109" s="7" t="n">
        <v>1.91999995708466</v>
      </c>
      <c r="G11109" s="7" t="n">
        <v>-10.5799999237061</v>
      </c>
      <c r="H11109" s="7" t="n">
        <v>0</v>
      </c>
    </row>
    <row r="11110" spans="1:8">
      <c r="A11110" t="s">
        <v>4</v>
      </c>
      <c r="B11110" s="4" t="s">
        <v>5</v>
      </c>
      <c r="C11110" s="4" t="s">
        <v>13</v>
      </c>
      <c r="D11110" s="4" t="s">
        <v>13</v>
      </c>
      <c r="E11110" s="4" t="s">
        <v>22</v>
      </c>
      <c r="F11110" s="4" t="s">
        <v>22</v>
      </c>
      <c r="G11110" s="4" t="s">
        <v>22</v>
      </c>
      <c r="H11110" s="4" t="s">
        <v>10</v>
      </c>
      <c r="I11110" s="4" t="s">
        <v>13</v>
      </c>
    </row>
    <row r="11111" spans="1:8">
      <c r="A11111" t="n">
        <v>92227</v>
      </c>
      <c r="B11111" s="25" t="n">
        <v>45</v>
      </c>
      <c r="C11111" s="7" t="n">
        <v>4</v>
      </c>
      <c r="D11111" s="7" t="n">
        <v>3</v>
      </c>
      <c r="E11111" s="7" t="n">
        <v>13.289999961853</v>
      </c>
      <c r="F11111" s="7" t="n">
        <v>304.529998779297</v>
      </c>
      <c r="G11111" s="7" t="n">
        <v>0</v>
      </c>
      <c r="H11111" s="7" t="n">
        <v>0</v>
      </c>
      <c r="I11111" s="7" t="n">
        <v>0</v>
      </c>
    </row>
    <row r="11112" spans="1:8">
      <c r="A11112" t="s">
        <v>4</v>
      </c>
      <c r="B11112" s="4" t="s">
        <v>5</v>
      </c>
      <c r="C11112" s="4" t="s">
        <v>13</v>
      </c>
      <c r="D11112" s="4" t="s">
        <v>13</v>
      </c>
      <c r="E11112" s="4" t="s">
        <v>22</v>
      </c>
      <c r="F11112" s="4" t="s">
        <v>10</v>
      </c>
    </row>
    <row r="11113" spans="1:8">
      <c r="A11113" t="n">
        <v>92245</v>
      </c>
      <c r="B11113" s="25" t="n">
        <v>45</v>
      </c>
      <c r="C11113" s="7" t="n">
        <v>5</v>
      </c>
      <c r="D11113" s="7" t="n">
        <v>3</v>
      </c>
      <c r="E11113" s="7" t="n">
        <v>3.20000004768372</v>
      </c>
      <c r="F11113" s="7" t="n">
        <v>0</v>
      </c>
    </row>
    <row r="11114" spans="1:8">
      <c r="A11114" t="s">
        <v>4</v>
      </c>
      <c r="B11114" s="4" t="s">
        <v>5</v>
      </c>
      <c r="C11114" s="4" t="s">
        <v>13</v>
      </c>
      <c r="D11114" s="4" t="s">
        <v>13</v>
      </c>
      <c r="E11114" s="4" t="s">
        <v>22</v>
      </c>
      <c r="F11114" s="4" t="s">
        <v>10</v>
      </c>
    </row>
    <row r="11115" spans="1:8">
      <c r="A11115" t="n">
        <v>92254</v>
      </c>
      <c r="B11115" s="25" t="n">
        <v>45</v>
      </c>
      <c r="C11115" s="7" t="n">
        <v>11</v>
      </c>
      <c r="D11115" s="7" t="n">
        <v>3</v>
      </c>
      <c r="E11115" s="7" t="n">
        <v>37.4000015258789</v>
      </c>
      <c r="F11115" s="7" t="n">
        <v>0</v>
      </c>
    </row>
    <row r="11116" spans="1:8">
      <c r="A11116" t="s">
        <v>4</v>
      </c>
      <c r="B11116" s="4" t="s">
        <v>5</v>
      </c>
      <c r="C11116" s="4" t="s">
        <v>13</v>
      </c>
      <c r="D11116" s="4" t="s">
        <v>13</v>
      </c>
      <c r="E11116" s="4" t="s">
        <v>22</v>
      </c>
      <c r="F11116" s="4" t="s">
        <v>22</v>
      </c>
      <c r="G11116" s="4" t="s">
        <v>22</v>
      </c>
      <c r="H11116" s="4" t="s">
        <v>10</v>
      </c>
    </row>
    <row r="11117" spans="1:8">
      <c r="A11117" t="n">
        <v>92263</v>
      </c>
      <c r="B11117" s="25" t="n">
        <v>45</v>
      </c>
      <c r="C11117" s="7" t="n">
        <v>2</v>
      </c>
      <c r="D11117" s="7" t="n">
        <v>3</v>
      </c>
      <c r="E11117" s="7" t="n">
        <v>-14.8400001525879</v>
      </c>
      <c r="F11117" s="7" t="n">
        <v>1.95000004768372</v>
      </c>
      <c r="G11117" s="7" t="n">
        <v>-10.4799995422363</v>
      </c>
      <c r="H11117" s="7" t="n">
        <v>0</v>
      </c>
    </row>
    <row r="11118" spans="1:8">
      <c r="A11118" t="s">
        <v>4</v>
      </c>
      <c r="B11118" s="4" t="s">
        <v>5</v>
      </c>
      <c r="C11118" s="4" t="s">
        <v>13</v>
      </c>
      <c r="D11118" s="4" t="s">
        <v>13</v>
      </c>
      <c r="E11118" s="4" t="s">
        <v>22</v>
      </c>
      <c r="F11118" s="4" t="s">
        <v>22</v>
      </c>
      <c r="G11118" s="4" t="s">
        <v>22</v>
      </c>
      <c r="H11118" s="4" t="s">
        <v>10</v>
      </c>
      <c r="I11118" s="4" t="s">
        <v>13</v>
      </c>
    </row>
    <row r="11119" spans="1:8">
      <c r="A11119" t="n">
        <v>92280</v>
      </c>
      <c r="B11119" s="25" t="n">
        <v>45</v>
      </c>
      <c r="C11119" s="7" t="n">
        <v>4</v>
      </c>
      <c r="D11119" s="7" t="n">
        <v>3</v>
      </c>
      <c r="E11119" s="7" t="n">
        <v>8</v>
      </c>
      <c r="F11119" s="7" t="n">
        <v>294.649993896484</v>
      </c>
      <c r="G11119" s="7" t="n">
        <v>0</v>
      </c>
      <c r="H11119" s="7" t="n">
        <v>0</v>
      </c>
      <c r="I11119" s="7" t="n">
        <v>0</v>
      </c>
    </row>
    <row r="11120" spans="1:8">
      <c r="A11120" t="s">
        <v>4</v>
      </c>
      <c r="B11120" s="4" t="s">
        <v>5</v>
      </c>
      <c r="C11120" s="4" t="s">
        <v>13</v>
      </c>
      <c r="D11120" s="4" t="s">
        <v>13</v>
      </c>
      <c r="E11120" s="4" t="s">
        <v>22</v>
      </c>
      <c r="F11120" s="4" t="s">
        <v>10</v>
      </c>
    </row>
    <row r="11121" spans="1:9">
      <c r="A11121" t="n">
        <v>92298</v>
      </c>
      <c r="B11121" s="25" t="n">
        <v>45</v>
      </c>
      <c r="C11121" s="7" t="n">
        <v>5</v>
      </c>
      <c r="D11121" s="7" t="n">
        <v>3</v>
      </c>
      <c r="E11121" s="7" t="n">
        <v>3.5</v>
      </c>
      <c r="F11121" s="7" t="n">
        <v>0</v>
      </c>
    </row>
    <row r="11122" spans="1:9">
      <c r="A11122" t="s">
        <v>4</v>
      </c>
      <c r="B11122" s="4" t="s">
        <v>5</v>
      </c>
      <c r="C11122" s="4" t="s">
        <v>13</v>
      </c>
      <c r="D11122" s="4" t="s">
        <v>13</v>
      </c>
      <c r="E11122" s="4" t="s">
        <v>22</v>
      </c>
      <c r="F11122" s="4" t="s">
        <v>10</v>
      </c>
    </row>
    <row r="11123" spans="1:9">
      <c r="A11123" t="n">
        <v>92307</v>
      </c>
      <c r="B11123" s="25" t="n">
        <v>45</v>
      </c>
      <c r="C11123" s="7" t="n">
        <v>5</v>
      </c>
      <c r="D11123" s="7" t="n">
        <v>3</v>
      </c>
      <c r="E11123" s="7" t="n">
        <v>3.20000004768372</v>
      </c>
      <c r="F11123" s="7" t="n">
        <v>1500</v>
      </c>
    </row>
    <row r="11124" spans="1:9">
      <c r="A11124" t="s">
        <v>4</v>
      </c>
      <c r="B11124" s="4" t="s">
        <v>5</v>
      </c>
      <c r="C11124" s="4" t="s">
        <v>13</v>
      </c>
      <c r="D11124" s="4" t="s">
        <v>13</v>
      </c>
      <c r="E11124" s="4" t="s">
        <v>22</v>
      </c>
      <c r="F11124" s="4" t="s">
        <v>10</v>
      </c>
    </row>
    <row r="11125" spans="1:9">
      <c r="A11125" t="n">
        <v>92316</v>
      </c>
      <c r="B11125" s="25" t="n">
        <v>45</v>
      </c>
      <c r="C11125" s="7" t="n">
        <v>11</v>
      </c>
      <c r="D11125" s="7" t="n">
        <v>3</v>
      </c>
      <c r="E11125" s="7" t="n">
        <v>37.4000015258789</v>
      </c>
      <c r="F11125" s="7" t="n">
        <v>0</v>
      </c>
    </row>
    <row r="11126" spans="1:9">
      <c r="A11126" t="s">
        <v>4</v>
      </c>
      <c r="B11126" s="4" t="s">
        <v>5</v>
      </c>
      <c r="C11126" s="4" t="s">
        <v>13</v>
      </c>
      <c r="D11126" s="4" t="s">
        <v>10</v>
      </c>
      <c r="E11126" s="4" t="s">
        <v>10</v>
      </c>
      <c r="F11126" s="4" t="s">
        <v>9</v>
      </c>
      <c r="G11126" s="4" t="s">
        <v>9</v>
      </c>
      <c r="H11126" s="4" t="s">
        <v>9</v>
      </c>
    </row>
    <row r="11127" spans="1:9">
      <c r="A11127" t="n">
        <v>92325</v>
      </c>
      <c r="B11127" s="73" t="n">
        <v>97</v>
      </c>
      <c r="C11127" s="7" t="n">
        <v>6</v>
      </c>
      <c r="D11127" s="7" t="n">
        <v>0</v>
      </c>
      <c r="E11127" s="7" t="n">
        <v>0</v>
      </c>
      <c r="F11127" s="7" t="n">
        <v>-1119040307</v>
      </c>
      <c r="G11127" s="7" t="n">
        <v>1028416497</v>
      </c>
      <c r="H11127" s="7" t="n">
        <v>0</v>
      </c>
    </row>
    <row r="11128" spans="1:9">
      <c r="A11128" t="s">
        <v>4</v>
      </c>
      <c r="B11128" s="4" t="s">
        <v>5</v>
      </c>
      <c r="C11128" s="4" t="s">
        <v>10</v>
      </c>
      <c r="D11128" s="4" t="s">
        <v>10</v>
      </c>
      <c r="E11128" s="4" t="s">
        <v>22</v>
      </c>
      <c r="F11128" s="4" t="s">
        <v>13</v>
      </c>
    </row>
    <row r="11129" spans="1:9">
      <c r="A11129" t="n">
        <v>92343</v>
      </c>
      <c r="B11129" s="61" t="n">
        <v>53</v>
      </c>
      <c r="C11129" s="7" t="n">
        <v>17</v>
      </c>
      <c r="D11129" s="7" t="n">
        <v>0</v>
      </c>
      <c r="E11129" s="7" t="n">
        <v>0</v>
      </c>
      <c r="F11129" s="7" t="n">
        <v>0</v>
      </c>
    </row>
    <row r="11130" spans="1:9">
      <c r="A11130" t="s">
        <v>4</v>
      </c>
      <c r="B11130" s="4" t="s">
        <v>5</v>
      </c>
      <c r="C11130" s="4" t="s">
        <v>13</v>
      </c>
      <c r="D11130" s="4" t="s">
        <v>10</v>
      </c>
      <c r="E11130" s="4" t="s">
        <v>22</v>
      </c>
    </row>
    <row r="11131" spans="1:9">
      <c r="A11131" t="n">
        <v>92353</v>
      </c>
      <c r="B11131" s="28" t="n">
        <v>58</v>
      </c>
      <c r="C11131" s="7" t="n">
        <v>100</v>
      </c>
      <c r="D11131" s="7" t="n">
        <v>1000</v>
      </c>
      <c r="E11131" s="7" t="n">
        <v>1</v>
      </c>
    </row>
    <row r="11132" spans="1:9">
      <c r="A11132" t="s">
        <v>4</v>
      </c>
      <c r="B11132" s="4" t="s">
        <v>5</v>
      </c>
      <c r="C11132" s="4" t="s">
        <v>13</v>
      </c>
      <c r="D11132" s="4" t="s">
        <v>10</v>
      </c>
    </row>
    <row r="11133" spans="1:9">
      <c r="A11133" t="n">
        <v>92361</v>
      </c>
      <c r="B11133" s="28" t="n">
        <v>58</v>
      </c>
      <c r="C11133" s="7" t="n">
        <v>255</v>
      </c>
      <c r="D11133" s="7" t="n">
        <v>0</v>
      </c>
    </row>
    <row r="11134" spans="1:9">
      <c r="A11134" t="s">
        <v>4</v>
      </c>
      <c r="B11134" s="4" t="s">
        <v>5</v>
      </c>
      <c r="C11134" s="4" t="s">
        <v>13</v>
      </c>
      <c r="D11134" s="4" t="s">
        <v>10</v>
      </c>
    </row>
    <row r="11135" spans="1:9">
      <c r="A11135" t="n">
        <v>92365</v>
      </c>
      <c r="B11135" s="25" t="n">
        <v>45</v>
      </c>
      <c r="C11135" s="7" t="n">
        <v>7</v>
      </c>
      <c r="D11135" s="7" t="n">
        <v>255</v>
      </c>
    </row>
    <row r="11136" spans="1:9">
      <c r="A11136" t="s">
        <v>4</v>
      </c>
      <c r="B11136" s="4" t="s">
        <v>5</v>
      </c>
      <c r="C11136" s="4" t="s">
        <v>13</v>
      </c>
      <c r="D11136" s="4" t="s">
        <v>22</v>
      </c>
      <c r="E11136" s="4" t="s">
        <v>10</v>
      </c>
      <c r="F11136" s="4" t="s">
        <v>13</v>
      </c>
    </row>
    <row r="11137" spans="1:8">
      <c r="A11137" t="n">
        <v>92369</v>
      </c>
      <c r="B11137" s="16" t="n">
        <v>49</v>
      </c>
      <c r="C11137" s="7" t="n">
        <v>3</v>
      </c>
      <c r="D11137" s="7" t="n">
        <v>0.699999988079071</v>
      </c>
      <c r="E11137" s="7" t="n">
        <v>500</v>
      </c>
      <c r="F11137" s="7" t="n">
        <v>0</v>
      </c>
    </row>
    <row r="11138" spans="1:8">
      <c r="A11138" t="s">
        <v>4</v>
      </c>
      <c r="B11138" s="4" t="s">
        <v>5</v>
      </c>
      <c r="C11138" s="4" t="s">
        <v>13</v>
      </c>
      <c r="D11138" s="4" t="s">
        <v>10</v>
      </c>
      <c r="E11138" s="4" t="s">
        <v>6</v>
      </c>
    </row>
    <row r="11139" spans="1:8">
      <c r="A11139" t="n">
        <v>92378</v>
      </c>
      <c r="B11139" s="40" t="n">
        <v>51</v>
      </c>
      <c r="C11139" s="7" t="n">
        <v>4</v>
      </c>
      <c r="D11139" s="7" t="n">
        <v>0</v>
      </c>
      <c r="E11139" s="7" t="s">
        <v>254</v>
      </c>
    </row>
    <row r="11140" spans="1:8">
      <c r="A11140" t="s">
        <v>4</v>
      </c>
      <c r="B11140" s="4" t="s">
        <v>5</v>
      </c>
      <c r="C11140" s="4" t="s">
        <v>10</v>
      </c>
    </row>
    <row r="11141" spans="1:8">
      <c r="A11141" t="n">
        <v>92391</v>
      </c>
      <c r="B11141" s="35" t="n">
        <v>16</v>
      </c>
      <c r="C11141" s="7" t="n">
        <v>0</v>
      </c>
    </row>
    <row r="11142" spans="1:8">
      <c r="A11142" t="s">
        <v>4</v>
      </c>
      <c r="B11142" s="4" t="s">
        <v>5</v>
      </c>
      <c r="C11142" s="4" t="s">
        <v>10</v>
      </c>
      <c r="D11142" s="4" t="s">
        <v>13</v>
      </c>
      <c r="E11142" s="4" t="s">
        <v>9</v>
      </c>
      <c r="F11142" s="4" t="s">
        <v>72</v>
      </c>
      <c r="G11142" s="4" t="s">
        <v>13</v>
      </c>
      <c r="H11142" s="4" t="s">
        <v>13</v>
      </c>
    </row>
    <row r="11143" spans="1:8">
      <c r="A11143" t="n">
        <v>92394</v>
      </c>
      <c r="B11143" s="52" t="n">
        <v>26</v>
      </c>
      <c r="C11143" s="7" t="n">
        <v>0</v>
      </c>
      <c r="D11143" s="7" t="n">
        <v>17</v>
      </c>
      <c r="E11143" s="7" t="n">
        <v>60020</v>
      </c>
      <c r="F11143" s="7" t="s">
        <v>804</v>
      </c>
      <c r="G11143" s="7" t="n">
        <v>2</v>
      </c>
      <c r="H11143" s="7" t="n">
        <v>0</v>
      </c>
    </row>
    <row r="11144" spans="1:8">
      <c r="A11144" t="s">
        <v>4</v>
      </c>
      <c r="B11144" s="4" t="s">
        <v>5</v>
      </c>
    </row>
    <row r="11145" spans="1:8">
      <c r="A11145" t="n">
        <v>92484</v>
      </c>
      <c r="B11145" s="53" t="n">
        <v>28</v>
      </c>
    </row>
    <row r="11146" spans="1:8">
      <c r="A11146" t="s">
        <v>4</v>
      </c>
      <c r="B11146" s="4" t="s">
        <v>5</v>
      </c>
      <c r="C11146" s="4" t="s">
        <v>13</v>
      </c>
      <c r="D11146" s="4" t="s">
        <v>10</v>
      </c>
      <c r="E11146" s="4" t="s">
        <v>6</v>
      </c>
    </row>
    <row r="11147" spans="1:8">
      <c r="A11147" t="n">
        <v>92485</v>
      </c>
      <c r="B11147" s="40" t="n">
        <v>51</v>
      </c>
      <c r="C11147" s="7" t="n">
        <v>4</v>
      </c>
      <c r="D11147" s="7" t="n">
        <v>17</v>
      </c>
      <c r="E11147" s="7" t="s">
        <v>254</v>
      </c>
    </row>
    <row r="11148" spans="1:8">
      <c r="A11148" t="s">
        <v>4</v>
      </c>
      <c r="B11148" s="4" t="s">
        <v>5</v>
      </c>
      <c r="C11148" s="4" t="s">
        <v>10</v>
      </c>
    </row>
    <row r="11149" spans="1:8">
      <c r="A11149" t="n">
        <v>92498</v>
      </c>
      <c r="B11149" s="35" t="n">
        <v>16</v>
      </c>
      <c r="C11149" s="7" t="n">
        <v>0</v>
      </c>
    </row>
    <row r="11150" spans="1:8">
      <c r="A11150" t="s">
        <v>4</v>
      </c>
      <c r="B11150" s="4" t="s">
        <v>5</v>
      </c>
      <c r="C11150" s="4" t="s">
        <v>10</v>
      </c>
      <c r="D11150" s="4" t="s">
        <v>13</v>
      </c>
      <c r="E11150" s="4" t="s">
        <v>9</v>
      </c>
      <c r="F11150" s="4" t="s">
        <v>72</v>
      </c>
      <c r="G11150" s="4" t="s">
        <v>13</v>
      </c>
      <c r="H11150" s="4" t="s">
        <v>13</v>
      </c>
    </row>
    <row r="11151" spans="1:8">
      <c r="A11151" t="n">
        <v>92501</v>
      </c>
      <c r="B11151" s="52" t="n">
        <v>26</v>
      </c>
      <c r="C11151" s="7" t="n">
        <v>17</v>
      </c>
      <c r="D11151" s="7" t="n">
        <v>17</v>
      </c>
      <c r="E11151" s="7" t="n">
        <v>16319</v>
      </c>
      <c r="F11151" s="7" t="s">
        <v>805</v>
      </c>
      <c r="G11151" s="7" t="n">
        <v>2</v>
      </c>
      <c r="H11151" s="7" t="n">
        <v>0</v>
      </c>
    </row>
    <row r="11152" spans="1:8">
      <c r="A11152" t="s">
        <v>4</v>
      </c>
      <c r="B11152" s="4" t="s">
        <v>5</v>
      </c>
    </row>
    <row r="11153" spans="1:8">
      <c r="A11153" t="n">
        <v>92598</v>
      </c>
      <c r="B11153" s="53" t="n">
        <v>28</v>
      </c>
    </row>
    <row r="11154" spans="1:8">
      <c r="A11154" t="s">
        <v>4</v>
      </c>
      <c r="B11154" s="4" t="s">
        <v>5</v>
      </c>
      <c r="C11154" s="4" t="s">
        <v>13</v>
      </c>
      <c r="D11154" s="4" t="s">
        <v>10</v>
      </c>
      <c r="E11154" s="4" t="s">
        <v>6</v>
      </c>
    </row>
    <row r="11155" spans="1:8">
      <c r="A11155" t="n">
        <v>92599</v>
      </c>
      <c r="B11155" s="40" t="n">
        <v>51</v>
      </c>
      <c r="C11155" s="7" t="n">
        <v>4</v>
      </c>
      <c r="D11155" s="7" t="n">
        <v>7032</v>
      </c>
      <c r="E11155" s="7" t="s">
        <v>713</v>
      </c>
    </row>
    <row r="11156" spans="1:8">
      <c r="A11156" t="s">
        <v>4</v>
      </c>
      <c r="B11156" s="4" t="s">
        <v>5</v>
      </c>
      <c r="C11156" s="4" t="s">
        <v>10</v>
      </c>
    </row>
    <row r="11157" spans="1:8">
      <c r="A11157" t="n">
        <v>92613</v>
      </c>
      <c r="B11157" s="35" t="n">
        <v>16</v>
      </c>
      <c r="C11157" s="7" t="n">
        <v>0</v>
      </c>
    </row>
    <row r="11158" spans="1:8">
      <c r="A11158" t="s">
        <v>4</v>
      </c>
      <c r="B11158" s="4" t="s">
        <v>5</v>
      </c>
      <c r="C11158" s="4" t="s">
        <v>10</v>
      </c>
      <c r="D11158" s="4" t="s">
        <v>13</v>
      </c>
      <c r="E11158" s="4" t="s">
        <v>9</v>
      </c>
      <c r="F11158" s="4" t="s">
        <v>72</v>
      </c>
      <c r="G11158" s="4" t="s">
        <v>13</v>
      </c>
      <c r="H11158" s="4" t="s">
        <v>13</v>
      </c>
      <c r="I11158" s="4" t="s">
        <v>13</v>
      </c>
      <c r="J11158" s="4" t="s">
        <v>9</v>
      </c>
      <c r="K11158" s="4" t="s">
        <v>72</v>
      </c>
      <c r="L11158" s="4" t="s">
        <v>13</v>
      </c>
      <c r="M11158" s="4" t="s">
        <v>13</v>
      </c>
    </row>
    <row r="11159" spans="1:8">
      <c r="A11159" t="n">
        <v>92616</v>
      </c>
      <c r="B11159" s="52" t="n">
        <v>26</v>
      </c>
      <c r="C11159" s="7" t="n">
        <v>7032</v>
      </c>
      <c r="D11159" s="7" t="n">
        <v>17</v>
      </c>
      <c r="E11159" s="7" t="n">
        <v>18376</v>
      </c>
      <c r="F11159" s="7" t="s">
        <v>806</v>
      </c>
      <c r="G11159" s="7" t="n">
        <v>2</v>
      </c>
      <c r="H11159" s="7" t="n">
        <v>3</v>
      </c>
      <c r="I11159" s="7" t="n">
        <v>17</v>
      </c>
      <c r="J11159" s="7" t="n">
        <v>18377</v>
      </c>
      <c r="K11159" s="7" t="s">
        <v>807</v>
      </c>
      <c r="L11159" s="7" t="n">
        <v>2</v>
      </c>
      <c r="M11159" s="7" t="n">
        <v>0</v>
      </c>
    </row>
    <row r="11160" spans="1:8">
      <c r="A11160" t="s">
        <v>4</v>
      </c>
      <c r="B11160" s="4" t="s">
        <v>5</v>
      </c>
    </row>
    <row r="11161" spans="1:8">
      <c r="A11161" t="n">
        <v>92784</v>
      </c>
      <c r="B11161" s="53" t="n">
        <v>28</v>
      </c>
    </row>
    <row r="11162" spans="1:8">
      <c r="A11162" t="s">
        <v>4</v>
      </c>
      <c r="B11162" s="4" t="s">
        <v>5</v>
      </c>
      <c r="C11162" s="4" t="s">
        <v>10</v>
      </c>
      <c r="D11162" s="4" t="s">
        <v>10</v>
      </c>
      <c r="E11162" s="4" t="s">
        <v>10</v>
      </c>
    </row>
    <row r="11163" spans="1:8">
      <c r="A11163" t="n">
        <v>92785</v>
      </c>
      <c r="B11163" s="57" t="n">
        <v>61</v>
      </c>
      <c r="C11163" s="7" t="n">
        <v>17</v>
      </c>
      <c r="D11163" s="7" t="n">
        <v>7032</v>
      </c>
      <c r="E11163" s="7" t="n">
        <v>1000</v>
      </c>
    </row>
    <row r="11164" spans="1:8">
      <c r="A11164" t="s">
        <v>4</v>
      </c>
      <c r="B11164" s="4" t="s">
        <v>5</v>
      </c>
      <c r="C11164" s="4" t="s">
        <v>10</v>
      </c>
    </row>
    <row r="11165" spans="1:8">
      <c r="A11165" t="n">
        <v>92792</v>
      </c>
      <c r="B11165" s="35" t="n">
        <v>16</v>
      </c>
      <c r="C11165" s="7" t="n">
        <v>300</v>
      </c>
    </row>
    <row r="11166" spans="1:8">
      <c r="A11166" t="s">
        <v>4</v>
      </c>
      <c r="B11166" s="4" t="s">
        <v>5</v>
      </c>
      <c r="C11166" s="4" t="s">
        <v>13</v>
      </c>
      <c r="D11166" s="4" t="s">
        <v>10</v>
      </c>
      <c r="E11166" s="4" t="s">
        <v>6</v>
      </c>
    </row>
    <row r="11167" spans="1:8">
      <c r="A11167" t="n">
        <v>92795</v>
      </c>
      <c r="B11167" s="40" t="n">
        <v>51</v>
      </c>
      <c r="C11167" s="7" t="n">
        <v>4</v>
      </c>
      <c r="D11167" s="7" t="n">
        <v>17</v>
      </c>
      <c r="E11167" s="7" t="s">
        <v>713</v>
      </c>
    </row>
    <row r="11168" spans="1:8">
      <c r="A11168" t="s">
        <v>4</v>
      </c>
      <c r="B11168" s="4" t="s">
        <v>5</v>
      </c>
      <c r="C11168" s="4" t="s">
        <v>10</v>
      </c>
    </row>
    <row r="11169" spans="1:13">
      <c r="A11169" t="n">
        <v>92809</v>
      </c>
      <c r="B11169" s="35" t="n">
        <v>16</v>
      </c>
      <c r="C11169" s="7" t="n">
        <v>0</v>
      </c>
    </row>
    <row r="11170" spans="1:13">
      <c r="A11170" t="s">
        <v>4</v>
      </c>
      <c r="B11170" s="4" t="s">
        <v>5</v>
      </c>
      <c r="C11170" s="4" t="s">
        <v>10</v>
      </c>
      <c r="D11170" s="4" t="s">
        <v>13</v>
      </c>
      <c r="E11170" s="4" t="s">
        <v>9</v>
      </c>
      <c r="F11170" s="4" t="s">
        <v>72</v>
      </c>
      <c r="G11170" s="4" t="s">
        <v>13</v>
      </c>
      <c r="H11170" s="4" t="s">
        <v>13</v>
      </c>
      <c r="I11170" s="4" t="s">
        <v>13</v>
      </c>
      <c r="J11170" s="4" t="s">
        <v>9</v>
      </c>
      <c r="K11170" s="4" t="s">
        <v>72</v>
      </c>
      <c r="L11170" s="4" t="s">
        <v>13</v>
      </c>
      <c r="M11170" s="4" t="s">
        <v>13</v>
      </c>
    </row>
    <row r="11171" spans="1:13">
      <c r="A11171" t="n">
        <v>92812</v>
      </c>
      <c r="B11171" s="52" t="n">
        <v>26</v>
      </c>
      <c r="C11171" s="7" t="n">
        <v>17</v>
      </c>
      <c r="D11171" s="7" t="n">
        <v>17</v>
      </c>
      <c r="E11171" s="7" t="n">
        <v>16320</v>
      </c>
      <c r="F11171" s="7" t="s">
        <v>808</v>
      </c>
      <c r="G11171" s="7" t="n">
        <v>2</v>
      </c>
      <c r="H11171" s="7" t="n">
        <v>3</v>
      </c>
      <c r="I11171" s="7" t="n">
        <v>17</v>
      </c>
      <c r="J11171" s="7" t="n">
        <v>16321</v>
      </c>
      <c r="K11171" s="7" t="s">
        <v>809</v>
      </c>
      <c r="L11171" s="7" t="n">
        <v>2</v>
      </c>
      <c r="M11171" s="7" t="n">
        <v>0</v>
      </c>
    </row>
    <row r="11172" spans="1:13">
      <c r="A11172" t="s">
        <v>4</v>
      </c>
      <c r="B11172" s="4" t="s">
        <v>5</v>
      </c>
    </row>
    <row r="11173" spans="1:13">
      <c r="A11173" t="n">
        <v>92975</v>
      </c>
      <c r="B11173" s="53" t="n">
        <v>28</v>
      </c>
    </row>
    <row r="11174" spans="1:13">
      <c r="A11174" t="s">
        <v>4</v>
      </c>
      <c r="B11174" s="4" t="s">
        <v>5</v>
      </c>
      <c r="C11174" s="4" t="s">
        <v>13</v>
      </c>
      <c r="D11174" s="4" t="s">
        <v>10</v>
      </c>
      <c r="E11174" s="4" t="s">
        <v>6</v>
      </c>
    </row>
    <row r="11175" spans="1:13">
      <c r="A11175" t="n">
        <v>92976</v>
      </c>
      <c r="B11175" s="40" t="n">
        <v>51</v>
      </c>
      <c r="C11175" s="7" t="n">
        <v>4</v>
      </c>
      <c r="D11175" s="7" t="n">
        <v>0</v>
      </c>
      <c r="E11175" s="7" t="s">
        <v>410</v>
      </c>
    </row>
    <row r="11176" spans="1:13">
      <c r="A11176" t="s">
        <v>4</v>
      </c>
      <c r="B11176" s="4" t="s">
        <v>5</v>
      </c>
      <c r="C11176" s="4" t="s">
        <v>10</v>
      </c>
    </row>
    <row r="11177" spans="1:13">
      <c r="A11177" t="n">
        <v>92990</v>
      </c>
      <c r="B11177" s="35" t="n">
        <v>16</v>
      </c>
      <c r="C11177" s="7" t="n">
        <v>0</v>
      </c>
    </row>
    <row r="11178" spans="1:13">
      <c r="A11178" t="s">
        <v>4</v>
      </c>
      <c r="B11178" s="4" t="s">
        <v>5</v>
      </c>
      <c r="C11178" s="4" t="s">
        <v>10</v>
      </c>
      <c r="D11178" s="4" t="s">
        <v>13</v>
      </c>
      <c r="E11178" s="4" t="s">
        <v>9</v>
      </c>
      <c r="F11178" s="4" t="s">
        <v>72</v>
      </c>
      <c r="G11178" s="4" t="s">
        <v>13</v>
      </c>
      <c r="H11178" s="4" t="s">
        <v>13</v>
      </c>
    </row>
    <row r="11179" spans="1:13">
      <c r="A11179" t="n">
        <v>92993</v>
      </c>
      <c r="B11179" s="52" t="n">
        <v>26</v>
      </c>
      <c r="C11179" s="7" t="n">
        <v>0</v>
      </c>
      <c r="D11179" s="7" t="n">
        <v>17</v>
      </c>
      <c r="E11179" s="7" t="n">
        <v>60021</v>
      </c>
      <c r="F11179" s="7" t="s">
        <v>810</v>
      </c>
      <c r="G11179" s="7" t="n">
        <v>2</v>
      </c>
      <c r="H11179" s="7" t="n">
        <v>0</v>
      </c>
    </row>
    <row r="11180" spans="1:13">
      <c r="A11180" t="s">
        <v>4</v>
      </c>
      <c r="B11180" s="4" t="s">
        <v>5</v>
      </c>
    </row>
    <row r="11181" spans="1:13">
      <c r="A11181" t="n">
        <v>93027</v>
      </c>
      <c r="B11181" s="53" t="n">
        <v>28</v>
      </c>
    </row>
    <row r="11182" spans="1:13">
      <c r="A11182" t="s">
        <v>4</v>
      </c>
      <c r="B11182" s="4" t="s">
        <v>5</v>
      </c>
      <c r="C11182" s="4" t="s">
        <v>10</v>
      </c>
      <c r="D11182" s="4" t="s">
        <v>10</v>
      </c>
      <c r="E11182" s="4" t="s">
        <v>10</v>
      </c>
    </row>
    <row r="11183" spans="1:13">
      <c r="A11183" t="n">
        <v>93028</v>
      </c>
      <c r="B11183" s="57" t="n">
        <v>61</v>
      </c>
      <c r="C11183" s="7" t="n">
        <v>0</v>
      </c>
      <c r="D11183" s="7" t="n">
        <v>7032</v>
      </c>
      <c r="E11183" s="7" t="n">
        <v>5000</v>
      </c>
    </row>
    <row r="11184" spans="1:13">
      <c r="A11184" t="s">
        <v>4</v>
      </c>
      <c r="B11184" s="4" t="s">
        <v>5</v>
      </c>
      <c r="C11184" s="4" t="s">
        <v>10</v>
      </c>
    </row>
    <row r="11185" spans="1:13">
      <c r="A11185" t="n">
        <v>93035</v>
      </c>
      <c r="B11185" s="35" t="n">
        <v>16</v>
      </c>
      <c r="C11185" s="7" t="n">
        <v>500</v>
      </c>
    </row>
    <row r="11186" spans="1:13">
      <c r="A11186" t="s">
        <v>4</v>
      </c>
      <c r="B11186" s="4" t="s">
        <v>5</v>
      </c>
      <c r="C11186" s="4" t="s">
        <v>13</v>
      </c>
      <c r="D11186" s="4" t="s">
        <v>10</v>
      </c>
      <c r="E11186" s="4" t="s">
        <v>6</v>
      </c>
    </row>
    <row r="11187" spans="1:13">
      <c r="A11187" t="n">
        <v>93038</v>
      </c>
      <c r="B11187" s="40" t="n">
        <v>51</v>
      </c>
      <c r="C11187" s="7" t="n">
        <v>4</v>
      </c>
      <c r="D11187" s="7" t="n">
        <v>0</v>
      </c>
      <c r="E11187" s="7" t="s">
        <v>811</v>
      </c>
    </row>
    <row r="11188" spans="1:13">
      <c r="A11188" t="s">
        <v>4</v>
      </c>
      <c r="B11188" s="4" t="s">
        <v>5</v>
      </c>
      <c r="C11188" s="4" t="s">
        <v>10</v>
      </c>
    </row>
    <row r="11189" spans="1:13">
      <c r="A11189" t="n">
        <v>93052</v>
      </c>
      <c r="B11189" s="35" t="n">
        <v>16</v>
      </c>
      <c r="C11189" s="7" t="n">
        <v>0</v>
      </c>
    </row>
    <row r="11190" spans="1:13">
      <c r="A11190" t="s">
        <v>4</v>
      </c>
      <c r="B11190" s="4" t="s">
        <v>5</v>
      </c>
      <c r="C11190" s="4" t="s">
        <v>10</v>
      </c>
      <c r="D11190" s="4" t="s">
        <v>13</v>
      </c>
      <c r="E11190" s="4" t="s">
        <v>9</v>
      </c>
      <c r="F11190" s="4" t="s">
        <v>72</v>
      </c>
      <c r="G11190" s="4" t="s">
        <v>13</v>
      </c>
      <c r="H11190" s="4" t="s">
        <v>13</v>
      </c>
    </row>
    <row r="11191" spans="1:13">
      <c r="A11191" t="n">
        <v>93055</v>
      </c>
      <c r="B11191" s="52" t="n">
        <v>26</v>
      </c>
      <c r="C11191" s="7" t="n">
        <v>0</v>
      </c>
      <c r="D11191" s="7" t="n">
        <v>17</v>
      </c>
      <c r="E11191" s="7" t="n">
        <v>60022</v>
      </c>
      <c r="F11191" s="7" t="s">
        <v>812</v>
      </c>
      <c r="G11191" s="7" t="n">
        <v>2</v>
      </c>
      <c r="H11191" s="7" t="n">
        <v>0</v>
      </c>
    </row>
    <row r="11192" spans="1:13">
      <c r="A11192" t="s">
        <v>4</v>
      </c>
      <c r="B11192" s="4" t="s">
        <v>5</v>
      </c>
    </row>
    <row r="11193" spans="1:13">
      <c r="A11193" t="n">
        <v>93105</v>
      </c>
      <c r="B11193" s="53" t="n">
        <v>28</v>
      </c>
    </row>
    <row r="11194" spans="1:13">
      <c r="A11194" t="s">
        <v>4</v>
      </c>
      <c r="B11194" s="4" t="s">
        <v>5</v>
      </c>
      <c r="C11194" s="4" t="s">
        <v>13</v>
      </c>
      <c r="D11194" s="4" t="s">
        <v>10</v>
      </c>
      <c r="E11194" s="4" t="s">
        <v>6</v>
      </c>
      <c r="F11194" s="4" t="s">
        <v>6</v>
      </c>
      <c r="G11194" s="4" t="s">
        <v>6</v>
      </c>
      <c r="H11194" s="4" t="s">
        <v>6</v>
      </c>
    </row>
    <row r="11195" spans="1:13">
      <c r="A11195" t="n">
        <v>93106</v>
      </c>
      <c r="B11195" s="40" t="n">
        <v>51</v>
      </c>
      <c r="C11195" s="7" t="n">
        <v>3</v>
      </c>
      <c r="D11195" s="7" t="n">
        <v>7032</v>
      </c>
      <c r="E11195" s="7" t="s">
        <v>813</v>
      </c>
      <c r="F11195" s="7" t="s">
        <v>814</v>
      </c>
      <c r="G11195" s="7" t="s">
        <v>88</v>
      </c>
      <c r="H11195" s="7" t="s">
        <v>89</v>
      </c>
    </row>
    <row r="11196" spans="1:13">
      <c r="A11196" t="s">
        <v>4</v>
      </c>
      <c r="B11196" s="4" t="s">
        <v>5</v>
      </c>
      <c r="C11196" s="4" t="s">
        <v>10</v>
      </c>
      <c r="D11196" s="4" t="s">
        <v>13</v>
      </c>
      <c r="E11196" s="4" t="s">
        <v>22</v>
      </c>
      <c r="F11196" s="4" t="s">
        <v>10</v>
      </c>
    </row>
    <row r="11197" spans="1:13">
      <c r="A11197" t="n">
        <v>93119</v>
      </c>
      <c r="B11197" s="58" t="n">
        <v>59</v>
      </c>
      <c r="C11197" s="7" t="n">
        <v>7032</v>
      </c>
      <c r="D11197" s="7" t="n">
        <v>14</v>
      </c>
      <c r="E11197" s="7" t="n">
        <v>0.150000005960464</v>
      </c>
      <c r="F11197" s="7" t="n">
        <v>0</v>
      </c>
    </row>
    <row r="11198" spans="1:13">
      <c r="A11198" t="s">
        <v>4</v>
      </c>
      <c r="B11198" s="4" t="s">
        <v>5</v>
      </c>
      <c r="C11198" s="4" t="s">
        <v>10</v>
      </c>
      <c r="D11198" s="4" t="s">
        <v>10</v>
      </c>
      <c r="E11198" s="4" t="s">
        <v>10</v>
      </c>
    </row>
    <row r="11199" spans="1:13">
      <c r="A11199" t="n">
        <v>93129</v>
      </c>
      <c r="B11199" s="57" t="n">
        <v>61</v>
      </c>
      <c r="C11199" s="7" t="n">
        <v>7032</v>
      </c>
      <c r="D11199" s="7" t="n">
        <v>0</v>
      </c>
      <c r="E11199" s="7" t="n">
        <v>1000</v>
      </c>
    </row>
    <row r="11200" spans="1:13">
      <c r="A11200" t="s">
        <v>4</v>
      </c>
      <c r="B11200" s="4" t="s">
        <v>5</v>
      </c>
      <c r="C11200" s="4" t="s">
        <v>10</v>
      </c>
    </row>
    <row r="11201" spans="1:8">
      <c r="A11201" t="n">
        <v>93136</v>
      </c>
      <c r="B11201" s="35" t="n">
        <v>16</v>
      </c>
      <c r="C11201" s="7" t="n">
        <v>1000</v>
      </c>
    </row>
    <row r="11202" spans="1:8">
      <c r="A11202" t="s">
        <v>4</v>
      </c>
      <c r="B11202" s="4" t="s">
        <v>5</v>
      </c>
      <c r="C11202" s="4" t="s">
        <v>13</v>
      </c>
      <c r="D11202" s="4" t="s">
        <v>10</v>
      </c>
      <c r="E11202" s="4" t="s">
        <v>6</v>
      </c>
    </row>
    <row r="11203" spans="1:8">
      <c r="A11203" t="n">
        <v>93139</v>
      </c>
      <c r="B11203" s="40" t="n">
        <v>51</v>
      </c>
      <c r="C11203" s="7" t="n">
        <v>4</v>
      </c>
      <c r="D11203" s="7" t="n">
        <v>7032</v>
      </c>
      <c r="E11203" s="7" t="s">
        <v>815</v>
      </c>
    </row>
    <row r="11204" spans="1:8">
      <c r="A11204" t="s">
        <v>4</v>
      </c>
      <c r="B11204" s="4" t="s">
        <v>5</v>
      </c>
      <c r="C11204" s="4" t="s">
        <v>10</v>
      </c>
    </row>
    <row r="11205" spans="1:8">
      <c r="A11205" t="n">
        <v>93153</v>
      </c>
      <c r="B11205" s="35" t="n">
        <v>16</v>
      </c>
      <c r="C11205" s="7" t="n">
        <v>0</v>
      </c>
    </row>
    <row r="11206" spans="1:8">
      <c r="A11206" t="s">
        <v>4</v>
      </c>
      <c r="B11206" s="4" t="s">
        <v>5</v>
      </c>
      <c r="C11206" s="4" t="s">
        <v>10</v>
      </c>
      <c r="D11206" s="4" t="s">
        <v>13</v>
      </c>
      <c r="E11206" s="4" t="s">
        <v>9</v>
      </c>
      <c r="F11206" s="4" t="s">
        <v>72</v>
      </c>
      <c r="G11206" s="4" t="s">
        <v>13</v>
      </c>
      <c r="H11206" s="4" t="s">
        <v>13</v>
      </c>
      <c r="I11206" s="4" t="s">
        <v>13</v>
      </c>
      <c r="J11206" s="4" t="s">
        <v>9</v>
      </c>
      <c r="K11206" s="4" t="s">
        <v>72</v>
      </c>
      <c r="L11206" s="4" t="s">
        <v>13</v>
      </c>
      <c r="M11206" s="4" t="s">
        <v>13</v>
      </c>
    </row>
    <row r="11207" spans="1:8">
      <c r="A11207" t="n">
        <v>93156</v>
      </c>
      <c r="B11207" s="52" t="n">
        <v>26</v>
      </c>
      <c r="C11207" s="7" t="n">
        <v>7032</v>
      </c>
      <c r="D11207" s="7" t="n">
        <v>17</v>
      </c>
      <c r="E11207" s="7" t="n">
        <v>18378</v>
      </c>
      <c r="F11207" s="7" t="s">
        <v>816</v>
      </c>
      <c r="G11207" s="7" t="n">
        <v>2</v>
      </c>
      <c r="H11207" s="7" t="n">
        <v>3</v>
      </c>
      <c r="I11207" s="7" t="n">
        <v>17</v>
      </c>
      <c r="J11207" s="7" t="n">
        <v>18379</v>
      </c>
      <c r="K11207" s="7" t="s">
        <v>817</v>
      </c>
      <c r="L11207" s="7" t="n">
        <v>2</v>
      </c>
      <c r="M11207" s="7" t="n">
        <v>0</v>
      </c>
    </row>
    <row r="11208" spans="1:8">
      <c r="A11208" t="s">
        <v>4</v>
      </c>
      <c r="B11208" s="4" t="s">
        <v>5</v>
      </c>
    </row>
    <row r="11209" spans="1:8">
      <c r="A11209" t="n">
        <v>93299</v>
      </c>
      <c r="B11209" s="53" t="n">
        <v>28</v>
      </c>
    </row>
    <row r="11210" spans="1:8">
      <c r="A11210" t="s">
        <v>4</v>
      </c>
      <c r="B11210" s="4" t="s">
        <v>5</v>
      </c>
      <c r="C11210" s="4" t="s">
        <v>10</v>
      </c>
      <c r="D11210" s="4" t="s">
        <v>10</v>
      </c>
      <c r="E11210" s="4" t="s">
        <v>10</v>
      </c>
    </row>
    <row r="11211" spans="1:8">
      <c r="A11211" t="n">
        <v>93300</v>
      </c>
      <c r="B11211" s="57" t="n">
        <v>61</v>
      </c>
      <c r="C11211" s="7" t="n">
        <v>17</v>
      </c>
      <c r="D11211" s="7" t="n">
        <v>65533</v>
      </c>
      <c r="E11211" s="7" t="n">
        <v>1000</v>
      </c>
    </row>
    <row r="11212" spans="1:8">
      <c r="A11212" t="s">
        <v>4</v>
      </c>
      <c r="B11212" s="4" t="s">
        <v>5</v>
      </c>
      <c r="C11212" s="4" t="s">
        <v>10</v>
      </c>
    </row>
    <row r="11213" spans="1:8">
      <c r="A11213" t="n">
        <v>93307</v>
      </c>
      <c r="B11213" s="35" t="n">
        <v>16</v>
      </c>
      <c r="C11213" s="7" t="n">
        <v>300</v>
      </c>
    </row>
    <row r="11214" spans="1:8">
      <c r="A11214" t="s">
        <v>4</v>
      </c>
      <c r="B11214" s="4" t="s">
        <v>5</v>
      </c>
      <c r="C11214" s="4" t="s">
        <v>13</v>
      </c>
      <c r="D11214" s="4" t="s">
        <v>10</v>
      </c>
      <c r="E11214" s="4" t="s">
        <v>6</v>
      </c>
    </row>
    <row r="11215" spans="1:8">
      <c r="A11215" t="n">
        <v>93310</v>
      </c>
      <c r="B11215" s="40" t="n">
        <v>51</v>
      </c>
      <c r="C11215" s="7" t="n">
        <v>4</v>
      </c>
      <c r="D11215" s="7" t="n">
        <v>17</v>
      </c>
      <c r="E11215" s="7" t="s">
        <v>410</v>
      </c>
    </row>
    <row r="11216" spans="1:8">
      <c r="A11216" t="s">
        <v>4</v>
      </c>
      <c r="B11216" s="4" t="s">
        <v>5</v>
      </c>
      <c r="C11216" s="4" t="s">
        <v>10</v>
      </c>
    </row>
    <row r="11217" spans="1:13">
      <c r="A11217" t="n">
        <v>93324</v>
      </c>
      <c r="B11217" s="35" t="n">
        <v>16</v>
      </c>
      <c r="C11217" s="7" t="n">
        <v>0</v>
      </c>
    </row>
    <row r="11218" spans="1:13">
      <c r="A11218" t="s">
        <v>4</v>
      </c>
      <c r="B11218" s="4" t="s">
        <v>5</v>
      </c>
      <c r="C11218" s="4" t="s">
        <v>10</v>
      </c>
      <c r="D11218" s="4" t="s">
        <v>13</v>
      </c>
      <c r="E11218" s="4" t="s">
        <v>9</v>
      </c>
      <c r="F11218" s="4" t="s">
        <v>72</v>
      </c>
      <c r="G11218" s="4" t="s">
        <v>13</v>
      </c>
      <c r="H11218" s="4" t="s">
        <v>13</v>
      </c>
    </row>
    <row r="11219" spans="1:13">
      <c r="A11219" t="n">
        <v>93327</v>
      </c>
      <c r="B11219" s="52" t="n">
        <v>26</v>
      </c>
      <c r="C11219" s="7" t="n">
        <v>17</v>
      </c>
      <c r="D11219" s="7" t="n">
        <v>17</v>
      </c>
      <c r="E11219" s="7" t="n">
        <v>16322</v>
      </c>
      <c r="F11219" s="7" t="s">
        <v>818</v>
      </c>
      <c r="G11219" s="7" t="n">
        <v>2</v>
      </c>
      <c r="H11219" s="7" t="n">
        <v>0</v>
      </c>
    </row>
    <row r="11220" spans="1:13">
      <c r="A11220" t="s">
        <v>4</v>
      </c>
      <c r="B11220" s="4" t="s">
        <v>5</v>
      </c>
    </row>
    <row r="11221" spans="1:13">
      <c r="A11221" t="n">
        <v>93370</v>
      </c>
      <c r="B11221" s="53" t="n">
        <v>28</v>
      </c>
    </row>
    <row r="11222" spans="1:13">
      <c r="A11222" t="s">
        <v>4</v>
      </c>
      <c r="B11222" s="4" t="s">
        <v>5</v>
      </c>
      <c r="C11222" s="4" t="s">
        <v>10</v>
      </c>
      <c r="D11222" s="4" t="s">
        <v>10</v>
      </c>
      <c r="E11222" s="4" t="s">
        <v>10</v>
      </c>
    </row>
    <row r="11223" spans="1:13">
      <c r="A11223" t="n">
        <v>93371</v>
      </c>
      <c r="B11223" s="57" t="n">
        <v>61</v>
      </c>
      <c r="C11223" s="7" t="n">
        <v>0</v>
      </c>
      <c r="D11223" s="7" t="n">
        <v>65533</v>
      </c>
      <c r="E11223" s="7" t="n">
        <v>1000</v>
      </c>
    </row>
    <row r="11224" spans="1:13">
      <c r="A11224" t="s">
        <v>4</v>
      </c>
      <c r="B11224" s="4" t="s">
        <v>5</v>
      </c>
      <c r="C11224" s="4" t="s">
        <v>10</v>
      </c>
    </row>
    <row r="11225" spans="1:13">
      <c r="A11225" t="n">
        <v>93378</v>
      </c>
      <c r="B11225" s="35" t="n">
        <v>16</v>
      </c>
      <c r="C11225" s="7" t="n">
        <v>300</v>
      </c>
    </row>
    <row r="11226" spans="1:13">
      <c r="A11226" t="s">
        <v>4</v>
      </c>
      <c r="B11226" s="4" t="s">
        <v>5</v>
      </c>
      <c r="C11226" s="4" t="s">
        <v>13</v>
      </c>
      <c r="D11226" s="4" t="s">
        <v>10</v>
      </c>
      <c r="E11226" s="4" t="s">
        <v>6</v>
      </c>
    </row>
    <row r="11227" spans="1:13">
      <c r="A11227" t="n">
        <v>93381</v>
      </c>
      <c r="B11227" s="40" t="n">
        <v>51</v>
      </c>
      <c r="C11227" s="7" t="n">
        <v>4</v>
      </c>
      <c r="D11227" s="7" t="n">
        <v>0</v>
      </c>
      <c r="E11227" s="7" t="s">
        <v>713</v>
      </c>
    </row>
    <row r="11228" spans="1:13">
      <c r="A11228" t="s">
        <v>4</v>
      </c>
      <c r="B11228" s="4" t="s">
        <v>5</v>
      </c>
      <c r="C11228" s="4" t="s">
        <v>10</v>
      </c>
    </row>
    <row r="11229" spans="1:13">
      <c r="A11229" t="n">
        <v>93395</v>
      </c>
      <c r="B11229" s="35" t="n">
        <v>16</v>
      </c>
      <c r="C11229" s="7" t="n">
        <v>0</v>
      </c>
    </row>
    <row r="11230" spans="1:13">
      <c r="A11230" t="s">
        <v>4</v>
      </c>
      <c r="B11230" s="4" t="s">
        <v>5</v>
      </c>
      <c r="C11230" s="4" t="s">
        <v>10</v>
      </c>
      <c r="D11230" s="4" t="s">
        <v>13</v>
      </c>
      <c r="E11230" s="4" t="s">
        <v>9</v>
      </c>
      <c r="F11230" s="4" t="s">
        <v>72</v>
      </c>
      <c r="G11230" s="4" t="s">
        <v>13</v>
      </c>
      <c r="H11230" s="4" t="s">
        <v>13</v>
      </c>
    </row>
    <row r="11231" spans="1:13">
      <c r="A11231" t="n">
        <v>93398</v>
      </c>
      <c r="B11231" s="52" t="n">
        <v>26</v>
      </c>
      <c r="C11231" s="7" t="n">
        <v>0</v>
      </c>
      <c r="D11231" s="7" t="n">
        <v>17</v>
      </c>
      <c r="E11231" s="7" t="n">
        <v>60023</v>
      </c>
      <c r="F11231" s="7" t="s">
        <v>819</v>
      </c>
      <c r="G11231" s="7" t="n">
        <v>2</v>
      </c>
      <c r="H11231" s="7" t="n">
        <v>0</v>
      </c>
    </row>
    <row r="11232" spans="1:13">
      <c r="A11232" t="s">
        <v>4</v>
      </c>
      <c r="B11232" s="4" t="s">
        <v>5</v>
      </c>
    </row>
    <row r="11233" spans="1:8">
      <c r="A11233" t="n">
        <v>93429</v>
      </c>
      <c r="B11233" s="53" t="n">
        <v>28</v>
      </c>
    </row>
    <row r="11234" spans="1:8">
      <c r="A11234" t="s">
        <v>4</v>
      </c>
      <c r="B11234" s="4" t="s">
        <v>5</v>
      </c>
      <c r="C11234" s="4" t="s">
        <v>10</v>
      </c>
      <c r="D11234" s="4" t="s">
        <v>10</v>
      </c>
      <c r="E11234" s="4" t="s">
        <v>10</v>
      </c>
    </row>
    <row r="11235" spans="1:8">
      <c r="A11235" t="n">
        <v>93430</v>
      </c>
      <c r="B11235" s="57" t="n">
        <v>61</v>
      </c>
      <c r="C11235" s="7" t="n">
        <v>7032</v>
      </c>
      <c r="D11235" s="7" t="n">
        <v>17</v>
      </c>
      <c r="E11235" s="7" t="n">
        <v>1000</v>
      </c>
    </row>
    <row r="11236" spans="1:8">
      <c r="A11236" t="s">
        <v>4</v>
      </c>
      <c r="B11236" s="4" t="s">
        <v>5</v>
      </c>
      <c r="C11236" s="4" t="s">
        <v>10</v>
      </c>
    </row>
    <row r="11237" spans="1:8">
      <c r="A11237" t="n">
        <v>93437</v>
      </c>
      <c r="B11237" s="35" t="n">
        <v>16</v>
      </c>
      <c r="C11237" s="7" t="n">
        <v>300</v>
      </c>
    </row>
    <row r="11238" spans="1:8">
      <c r="A11238" t="s">
        <v>4</v>
      </c>
      <c r="B11238" s="4" t="s">
        <v>5</v>
      </c>
      <c r="C11238" s="4" t="s">
        <v>13</v>
      </c>
      <c r="D11238" s="4" t="s">
        <v>10</v>
      </c>
      <c r="E11238" s="4" t="s">
        <v>6</v>
      </c>
    </row>
    <row r="11239" spans="1:8">
      <c r="A11239" t="n">
        <v>93440</v>
      </c>
      <c r="B11239" s="40" t="n">
        <v>51</v>
      </c>
      <c r="C11239" s="7" t="n">
        <v>4</v>
      </c>
      <c r="D11239" s="7" t="n">
        <v>7032</v>
      </c>
      <c r="E11239" s="7" t="s">
        <v>521</v>
      </c>
    </row>
    <row r="11240" spans="1:8">
      <c r="A11240" t="s">
        <v>4</v>
      </c>
      <c r="B11240" s="4" t="s">
        <v>5</v>
      </c>
      <c r="C11240" s="4" t="s">
        <v>10</v>
      </c>
    </row>
    <row r="11241" spans="1:8">
      <c r="A11241" t="n">
        <v>93454</v>
      </c>
      <c r="B11241" s="35" t="n">
        <v>16</v>
      </c>
      <c r="C11241" s="7" t="n">
        <v>0</v>
      </c>
    </row>
    <row r="11242" spans="1:8">
      <c r="A11242" t="s">
        <v>4</v>
      </c>
      <c r="B11242" s="4" t="s">
        <v>5</v>
      </c>
      <c r="C11242" s="4" t="s">
        <v>10</v>
      </c>
      <c r="D11242" s="4" t="s">
        <v>13</v>
      </c>
      <c r="E11242" s="4" t="s">
        <v>9</v>
      </c>
      <c r="F11242" s="4" t="s">
        <v>72</v>
      </c>
      <c r="G11242" s="4" t="s">
        <v>13</v>
      </c>
      <c r="H11242" s="4" t="s">
        <v>13</v>
      </c>
      <c r="I11242" s="4" t="s">
        <v>13</v>
      </c>
      <c r="J11242" s="4" t="s">
        <v>9</v>
      </c>
      <c r="K11242" s="4" t="s">
        <v>72</v>
      </c>
      <c r="L11242" s="4" t="s">
        <v>13</v>
      </c>
      <c r="M11242" s="4" t="s">
        <v>13</v>
      </c>
    </row>
    <row r="11243" spans="1:8">
      <c r="A11243" t="n">
        <v>93457</v>
      </c>
      <c r="B11243" s="52" t="n">
        <v>26</v>
      </c>
      <c r="C11243" s="7" t="n">
        <v>7032</v>
      </c>
      <c r="D11243" s="7" t="n">
        <v>17</v>
      </c>
      <c r="E11243" s="7" t="n">
        <v>18380</v>
      </c>
      <c r="F11243" s="7" t="s">
        <v>820</v>
      </c>
      <c r="G11243" s="7" t="n">
        <v>2</v>
      </c>
      <c r="H11243" s="7" t="n">
        <v>3</v>
      </c>
      <c r="I11243" s="7" t="n">
        <v>17</v>
      </c>
      <c r="J11243" s="7" t="n">
        <v>18381</v>
      </c>
      <c r="K11243" s="7" t="s">
        <v>821</v>
      </c>
      <c r="L11243" s="7" t="n">
        <v>2</v>
      </c>
      <c r="M11243" s="7" t="n">
        <v>0</v>
      </c>
    </row>
    <row r="11244" spans="1:8">
      <c r="A11244" t="s">
        <v>4</v>
      </c>
      <c r="B11244" s="4" t="s">
        <v>5</v>
      </c>
    </row>
    <row r="11245" spans="1:8">
      <c r="A11245" t="n">
        <v>93609</v>
      </c>
      <c r="B11245" s="53" t="n">
        <v>28</v>
      </c>
    </row>
    <row r="11246" spans="1:8">
      <c r="A11246" t="s">
        <v>4</v>
      </c>
      <c r="B11246" s="4" t="s">
        <v>5</v>
      </c>
      <c r="C11246" s="4" t="s">
        <v>10</v>
      </c>
      <c r="D11246" s="4" t="s">
        <v>10</v>
      </c>
      <c r="E11246" s="4" t="s">
        <v>10</v>
      </c>
    </row>
    <row r="11247" spans="1:8">
      <c r="A11247" t="n">
        <v>93610</v>
      </c>
      <c r="B11247" s="57" t="n">
        <v>61</v>
      </c>
      <c r="C11247" s="7" t="n">
        <v>17</v>
      </c>
      <c r="D11247" s="7" t="n">
        <v>7032</v>
      </c>
      <c r="E11247" s="7" t="n">
        <v>1000</v>
      </c>
    </row>
    <row r="11248" spans="1:8">
      <c r="A11248" t="s">
        <v>4</v>
      </c>
      <c r="B11248" s="4" t="s">
        <v>5</v>
      </c>
      <c r="C11248" s="4" t="s">
        <v>10</v>
      </c>
    </row>
    <row r="11249" spans="1:13">
      <c r="A11249" t="n">
        <v>93617</v>
      </c>
      <c r="B11249" s="35" t="n">
        <v>16</v>
      </c>
      <c r="C11249" s="7" t="n">
        <v>300</v>
      </c>
    </row>
    <row r="11250" spans="1:13">
      <c r="A11250" t="s">
        <v>4</v>
      </c>
      <c r="B11250" s="4" t="s">
        <v>5</v>
      </c>
      <c r="C11250" s="4" t="s">
        <v>13</v>
      </c>
      <c r="D11250" s="4" t="s">
        <v>10</v>
      </c>
      <c r="E11250" s="4" t="s">
        <v>6</v>
      </c>
    </row>
    <row r="11251" spans="1:13">
      <c r="A11251" t="n">
        <v>93620</v>
      </c>
      <c r="B11251" s="40" t="n">
        <v>51</v>
      </c>
      <c r="C11251" s="7" t="n">
        <v>4</v>
      </c>
      <c r="D11251" s="7" t="n">
        <v>17</v>
      </c>
      <c r="E11251" s="7" t="s">
        <v>410</v>
      </c>
    </row>
    <row r="11252" spans="1:13">
      <c r="A11252" t="s">
        <v>4</v>
      </c>
      <c r="B11252" s="4" t="s">
        <v>5</v>
      </c>
      <c r="C11252" s="4" t="s">
        <v>10</v>
      </c>
    </row>
    <row r="11253" spans="1:13">
      <c r="A11253" t="n">
        <v>93634</v>
      </c>
      <c r="B11253" s="35" t="n">
        <v>16</v>
      </c>
      <c r="C11253" s="7" t="n">
        <v>0</v>
      </c>
    </row>
    <row r="11254" spans="1:13">
      <c r="A11254" t="s">
        <v>4</v>
      </c>
      <c r="B11254" s="4" t="s">
        <v>5</v>
      </c>
      <c r="C11254" s="4" t="s">
        <v>10</v>
      </c>
      <c r="D11254" s="4" t="s">
        <v>13</v>
      </c>
      <c r="E11254" s="4" t="s">
        <v>9</v>
      </c>
      <c r="F11254" s="4" t="s">
        <v>72</v>
      </c>
      <c r="G11254" s="4" t="s">
        <v>13</v>
      </c>
      <c r="H11254" s="4" t="s">
        <v>13</v>
      </c>
    </row>
    <row r="11255" spans="1:13">
      <c r="A11255" t="n">
        <v>93637</v>
      </c>
      <c r="B11255" s="52" t="n">
        <v>26</v>
      </c>
      <c r="C11255" s="7" t="n">
        <v>17</v>
      </c>
      <c r="D11255" s="7" t="n">
        <v>17</v>
      </c>
      <c r="E11255" s="7" t="n">
        <v>16323</v>
      </c>
      <c r="F11255" s="7" t="s">
        <v>822</v>
      </c>
      <c r="G11255" s="7" t="n">
        <v>2</v>
      </c>
      <c r="H11255" s="7" t="n">
        <v>0</v>
      </c>
    </row>
    <row r="11256" spans="1:13">
      <c r="A11256" t="s">
        <v>4</v>
      </c>
      <c r="B11256" s="4" t="s">
        <v>5</v>
      </c>
    </row>
    <row r="11257" spans="1:13">
      <c r="A11257" t="n">
        <v>93669</v>
      </c>
      <c r="B11257" s="53" t="n">
        <v>28</v>
      </c>
    </row>
    <row r="11258" spans="1:13">
      <c r="A11258" t="s">
        <v>4</v>
      </c>
      <c r="B11258" s="4" t="s">
        <v>5</v>
      </c>
      <c r="C11258" s="4" t="s">
        <v>10</v>
      </c>
      <c r="D11258" s="4" t="s">
        <v>10</v>
      </c>
      <c r="E11258" s="4" t="s">
        <v>10</v>
      </c>
    </row>
    <row r="11259" spans="1:13">
      <c r="A11259" t="n">
        <v>93670</v>
      </c>
      <c r="B11259" s="57" t="n">
        <v>61</v>
      </c>
      <c r="C11259" s="7" t="n">
        <v>7032</v>
      </c>
      <c r="D11259" s="7" t="n">
        <v>65533</v>
      </c>
      <c r="E11259" s="7" t="n">
        <v>1000</v>
      </c>
    </row>
    <row r="11260" spans="1:13">
      <c r="A11260" t="s">
        <v>4</v>
      </c>
      <c r="B11260" s="4" t="s">
        <v>5</v>
      </c>
      <c r="C11260" s="4" t="s">
        <v>10</v>
      </c>
    </row>
    <row r="11261" spans="1:13">
      <c r="A11261" t="n">
        <v>93677</v>
      </c>
      <c r="B11261" s="35" t="n">
        <v>16</v>
      </c>
      <c r="C11261" s="7" t="n">
        <v>300</v>
      </c>
    </row>
    <row r="11262" spans="1:13">
      <c r="A11262" t="s">
        <v>4</v>
      </c>
      <c r="B11262" s="4" t="s">
        <v>5</v>
      </c>
      <c r="C11262" s="4" t="s">
        <v>13</v>
      </c>
      <c r="D11262" s="4" t="s">
        <v>10</v>
      </c>
      <c r="E11262" s="4" t="s">
        <v>6</v>
      </c>
    </row>
    <row r="11263" spans="1:13">
      <c r="A11263" t="n">
        <v>93680</v>
      </c>
      <c r="B11263" s="40" t="n">
        <v>51</v>
      </c>
      <c r="C11263" s="7" t="n">
        <v>4</v>
      </c>
      <c r="D11263" s="7" t="n">
        <v>7032</v>
      </c>
      <c r="E11263" s="7" t="s">
        <v>410</v>
      </c>
    </row>
    <row r="11264" spans="1:13">
      <c r="A11264" t="s">
        <v>4</v>
      </c>
      <c r="B11264" s="4" t="s">
        <v>5</v>
      </c>
      <c r="C11264" s="4" t="s">
        <v>10</v>
      </c>
    </row>
    <row r="11265" spans="1:8">
      <c r="A11265" t="n">
        <v>93694</v>
      </c>
      <c r="B11265" s="35" t="n">
        <v>16</v>
      </c>
      <c r="C11265" s="7" t="n">
        <v>0</v>
      </c>
    </row>
    <row r="11266" spans="1:8">
      <c r="A11266" t="s">
        <v>4</v>
      </c>
      <c r="B11266" s="4" t="s">
        <v>5</v>
      </c>
      <c r="C11266" s="4" t="s">
        <v>10</v>
      </c>
      <c r="D11266" s="4" t="s">
        <v>13</v>
      </c>
      <c r="E11266" s="4" t="s">
        <v>9</v>
      </c>
      <c r="F11266" s="4" t="s">
        <v>72</v>
      </c>
      <c r="G11266" s="4" t="s">
        <v>13</v>
      </c>
      <c r="H11266" s="4" t="s">
        <v>13</v>
      </c>
      <c r="I11266" s="4" t="s">
        <v>13</v>
      </c>
      <c r="J11266" s="4" t="s">
        <v>9</v>
      </c>
      <c r="K11266" s="4" t="s">
        <v>72</v>
      </c>
      <c r="L11266" s="4" t="s">
        <v>13</v>
      </c>
      <c r="M11266" s="4" t="s">
        <v>13</v>
      </c>
    </row>
    <row r="11267" spans="1:8">
      <c r="A11267" t="n">
        <v>93697</v>
      </c>
      <c r="B11267" s="52" t="n">
        <v>26</v>
      </c>
      <c r="C11267" s="7" t="n">
        <v>7032</v>
      </c>
      <c r="D11267" s="7" t="n">
        <v>17</v>
      </c>
      <c r="E11267" s="7" t="n">
        <v>18382</v>
      </c>
      <c r="F11267" s="7" t="s">
        <v>823</v>
      </c>
      <c r="G11267" s="7" t="n">
        <v>2</v>
      </c>
      <c r="H11267" s="7" t="n">
        <v>3</v>
      </c>
      <c r="I11267" s="7" t="n">
        <v>17</v>
      </c>
      <c r="J11267" s="7" t="n">
        <v>18383</v>
      </c>
      <c r="K11267" s="7" t="s">
        <v>824</v>
      </c>
      <c r="L11267" s="7" t="n">
        <v>2</v>
      </c>
      <c r="M11267" s="7" t="n">
        <v>0</v>
      </c>
    </row>
    <row r="11268" spans="1:8">
      <c r="A11268" t="s">
        <v>4</v>
      </c>
      <c r="B11268" s="4" t="s">
        <v>5</v>
      </c>
    </row>
    <row r="11269" spans="1:8">
      <c r="A11269" t="n">
        <v>93834</v>
      </c>
      <c r="B11269" s="53" t="n">
        <v>28</v>
      </c>
    </row>
    <row r="11270" spans="1:8">
      <c r="A11270" t="s">
        <v>4</v>
      </c>
      <c r="B11270" s="4" t="s">
        <v>5</v>
      </c>
      <c r="C11270" s="4" t="s">
        <v>13</v>
      </c>
      <c r="D11270" s="4" t="s">
        <v>10</v>
      </c>
      <c r="E11270" s="4" t="s">
        <v>6</v>
      </c>
    </row>
    <row r="11271" spans="1:8">
      <c r="A11271" t="n">
        <v>93835</v>
      </c>
      <c r="B11271" s="40" t="n">
        <v>51</v>
      </c>
      <c r="C11271" s="7" t="n">
        <v>4</v>
      </c>
      <c r="D11271" s="7" t="n">
        <v>17</v>
      </c>
      <c r="E11271" s="7" t="s">
        <v>825</v>
      </c>
    </row>
    <row r="11272" spans="1:8">
      <c r="A11272" t="s">
        <v>4</v>
      </c>
      <c r="B11272" s="4" t="s">
        <v>5</v>
      </c>
      <c r="C11272" s="4" t="s">
        <v>10</v>
      </c>
    </row>
    <row r="11273" spans="1:8">
      <c r="A11273" t="n">
        <v>93850</v>
      </c>
      <c r="B11273" s="35" t="n">
        <v>16</v>
      </c>
      <c r="C11273" s="7" t="n">
        <v>0</v>
      </c>
    </row>
    <row r="11274" spans="1:8">
      <c r="A11274" t="s">
        <v>4</v>
      </c>
      <c r="B11274" s="4" t="s">
        <v>5</v>
      </c>
      <c r="C11274" s="4" t="s">
        <v>10</v>
      </c>
      <c r="D11274" s="4" t="s">
        <v>13</v>
      </c>
      <c r="E11274" s="4" t="s">
        <v>9</v>
      </c>
      <c r="F11274" s="4" t="s">
        <v>72</v>
      </c>
      <c r="G11274" s="4" t="s">
        <v>13</v>
      </c>
      <c r="H11274" s="4" t="s">
        <v>13</v>
      </c>
    </row>
    <row r="11275" spans="1:8">
      <c r="A11275" t="n">
        <v>93853</v>
      </c>
      <c r="B11275" s="52" t="n">
        <v>26</v>
      </c>
      <c r="C11275" s="7" t="n">
        <v>17</v>
      </c>
      <c r="D11275" s="7" t="n">
        <v>17</v>
      </c>
      <c r="E11275" s="7" t="n">
        <v>16953</v>
      </c>
      <c r="F11275" s="7" t="s">
        <v>826</v>
      </c>
      <c r="G11275" s="7" t="n">
        <v>2</v>
      </c>
      <c r="H11275" s="7" t="n">
        <v>0</v>
      </c>
    </row>
    <row r="11276" spans="1:8">
      <c r="A11276" t="s">
        <v>4</v>
      </c>
      <c r="B11276" s="4" t="s">
        <v>5</v>
      </c>
    </row>
    <row r="11277" spans="1:8">
      <c r="A11277" t="n">
        <v>93868</v>
      </c>
      <c r="B11277" s="53" t="n">
        <v>28</v>
      </c>
    </row>
    <row r="11278" spans="1:8">
      <c r="A11278" t="s">
        <v>4</v>
      </c>
      <c r="B11278" s="4" t="s">
        <v>5</v>
      </c>
      <c r="C11278" s="4" t="s">
        <v>10</v>
      </c>
      <c r="D11278" s="4" t="s">
        <v>13</v>
      </c>
      <c r="E11278" s="4" t="s">
        <v>22</v>
      </c>
      <c r="F11278" s="4" t="s">
        <v>10</v>
      </c>
    </row>
    <row r="11279" spans="1:8">
      <c r="A11279" t="n">
        <v>93869</v>
      </c>
      <c r="B11279" s="58" t="n">
        <v>59</v>
      </c>
      <c r="C11279" s="7" t="n">
        <v>0</v>
      </c>
      <c r="D11279" s="7" t="n">
        <v>9</v>
      </c>
      <c r="E11279" s="7" t="n">
        <v>0.150000005960464</v>
      </c>
      <c r="F11279" s="7" t="n">
        <v>0</v>
      </c>
    </row>
    <row r="11280" spans="1:8">
      <c r="A11280" t="s">
        <v>4</v>
      </c>
      <c r="B11280" s="4" t="s">
        <v>5</v>
      </c>
      <c r="C11280" s="4" t="s">
        <v>10</v>
      </c>
    </row>
    <row r="11281" spans="1:13">
      <c r="A11281" t="n">
        <v>93879</v>
      </c>
      <c r="B11281" s="35" t="n">
        <v>16</v>
      </c>
      <c r="C11281" s="7" t="n">
        <v>1800</v>
      </c>
    </row>
    <row r="11282" spans="1:13">
      <c r="A11282" t="s">
        <v>4</v>
      </c>
      <c r="B11282" s="4" t="s">
        <v>5</v>
      </c>
      <c r="C11282" s="4" t="s">
        <v>13</v>
      </c>
      <c r="D11282" s="4" t="s">
        <v>10</v>
      </c>
      <c r="E11282" s="4" t="s">
        <v>22</v>
      </c>
    </row>
    <row r="11283" spans="1:13">
      <c r="A11283" t="n">
        <v>93882</v>
      </c>
      <c r="B11283" s="28" t="n">
        <v>58</v>
      </c>
      <c r="C11283" s="7" t="n">
        <v>101</v>
      </c>
      <c r="D11283" s="7" t="n">
        <v>500</v>
      </c>
      <c r="E11283" s="7" t="n">
        <v>1</v>
      </c>
    </row>
    <row r="11284" spans="1:13">
      <c r="A11284" t="s">
        <v>4</v>
      </c>
      <c r="B11284" s="4" t="s">
        <v>5</v>
      </c>
      <c r="C11284" s="4" t="s">
        <v>13</v>
      </c>
      <c r="D11284" s="4" t="s">
        <v>10</v>
      </c>
    </row>
    <row r="11285" spans="1:13">
      <c r="A11285" t="n">
        <v>93890</v>
      </c>
      <c r="B11285" s="28" t="n">
        <v>58</v>
      </c>
      <c r="C11285" s="7" t="n">
        <v>254</v>
      </c>
      <c r="D11285" s="7" t="n">
        <v>0</v>
      </c>
    </row>
    <row r="11286" spans="1:13">
      <c r="A11286" t="s">
        <v>4</v>
      </c>
      <c r="B11286" s="4" t="s">
        <v>5</v>
      </c>
      <c r="C11286" s="4" t="s">
        <v>13</v>
      </c>
      <c r="D11286" s="4" t="s">
        <v>13</v>
      </c>
      <c r="E11286" s="4" t="s">
        <v>22</v>
      </c>
      <c r="F11286" s="4" t="s">
        <v>22</v>
      </c>
      <c r="G11286" s="4" t="s">
        <v>22</v>
      </c>
      <c r="H11286" s="4" t="s">
        <v>10</v>
      </c>
    </row>
    <row r="11287" spans="1:13">
      <c r="A11287" t="n">
        <v>93894</v>
      </c>
      <c r="B11287" s="25" t="n">
        <v>45</v>
      </c>
      <c r="C11287" s="7" t="n">
        <v>2</v>
      </c>
      <c r="D11287" s="7" t="n">
        <v>3</v>
      </c>
      <c r="E11287" s="7" t="n">
        <v>-15.7399997711182</v>
      </c>
      <c r="F11287" s="7" t="n">
        <v>2.04999995231628</v>
      </c>
      <c r="G11287" s="7" t="n">
        <v>-10.710000038147</v>
      </c>
      <c r="H11287" s="7" t="n">
        <v>0</v>
      </c>
    </row>
    <row r="11288" spans="1:13">
      <c r="A11288" t="s">
        <v>4</v>
      </c>
      <c r="B11288" s="4" t="s">
        <v>5</v>
      </c>
      <c r="C11288" s="4" t="s">
        <v>13</v>
      </c>
      <c r="D11288" s="4" t="s">
        <v>13</v>
      </c>
      <c r="E11288" s="4" t="s">
        <v>22</v>
      </c>
      <c r="F11288" s="4" t="s">
        <v>22</v>
      </c>
      <c r="G11288" s="4" t="s">
        <v>22</v>
      </c>
      <c r="H11288" s="4" t="s">
        <v>10</v>
      </c>
      <c r="I11288" s="4" t="s">
        <v>13</v>
      </c>
    </row>
    <row r="11289" spans="1:13">
      <c r="A11289" t="n">
        <v>93911</v>
      </c>
      <c r="B11289" s="25" t="n">
        <v>45</v>
      </c>
      <c r="C11289" s="7" t="n">
        <v>4</v>
      </c>
      <c r="D11289" s="7" t="n">
        <v>3</v>
      </c>
      <c r="E11289" s="7" t="n">
        <v>27.1499996185303</v>
      </c>
      <c r="F11289" s="7" t="n">
        <v>326.200012207031</v>
      </c>
      <c r="G11289" s="7" t="n">
        <v>0</v>
      </c>
      <c r="H11289" s="7" t="n">
        <v>0</v>
      </c>
      <c r="I11289" s="7" t="n">
        <v>0</v>
      </c>
    </row>
    <row r="11290" spans="1:13">
      <c r="A11290" t="s">
        <v>4</v>
      </c>
      <c r="B11290" s="4" t="s">
        <v>5</v>
      </c>
      <c r="C11290" s="4" t="s">
        <v>13</v>
      </c>
      <c r="D11290" s="4" t="s">
        <v>13</v>
      </c>
      <c r="E11290" s="4" t="s">
        <v>22</v>
      </c>
      <c r="F11290" s="4" t="s">
        <v>10</v>
      </c>
    </row>
    <row r="11291" spans="1:13">
      <c r="A11291" t="n">
        <v>93929</v>
      </c>
      <c r="B11291" s="25" t="n">
        <v>45</v>
      </c>
      <c r="C11291" s="7" t="n">
        <v>5</v>
      </c>
      <c r="D11291" s="7" t="n">
        <v>3</v>
      </c>
      <c r="E11291" s="7" t="n">
        <v>1.60000002384186</v>
      </c>
      <c r="F11291" s="7" t="n">
        <v>0</v>
      </c>
    </row>
    <row r="11292" spans="1:13">
      <c r="A11292" t="s">
        <v>4</v>
      </c>
      <c r="B11292" s="4" t="s">
        <v>5</v>
      </c>
      <c r="C11292" s="4" t="s">
        <v>13</v>
      </c>
      <c r="D11292" s="4" t="s">
        <v>13</v>
      </c>
      <c r="E11292" s="4" t="s">
        <v>22</v>
      </c>
      <c r="F11292" s="4" t="s">
        <v>10</v>
      </c>
    </row>
    <row r="11293" spans="1:13">
      <c r="A11293" t="n">
        <v>93938</v>
      </c>
      <c r="B11293" s="25" t="n">
        <v>45</v>
      </c>
      <c r="C11293" s="7" t="n">
        <v>11</v>
      </c>
      <c r="D11293" s="7" t="n">
        <v>3</v>
      </c>
      <c r="E11293" s="7" t="n">
        <v>37.4000015258789</v>
      </c>
      <c r="F11293" s="7" t="n">
        <v>0</v>
      </c>
    </row>
    <row r="11294" spans="1:13">
      <c r="A11294" t="s">
        <v>4</v>
      </c>
      <c r="B11294" s="4" t="s">
        <v>5</v>
      </c>
      <c r="C11294" s="4" t="s">
        <v>10</v>
      </c>
      <c r="D11294" s="4" t="s">
        <v>13</v>
      </c>
      <c r="E11294" s="4" t="s">
        <v>6</v>
      </c>
      <c r="F11294" s="4" t="s">
        <v>22</v>
      </c>
      <c r="G11294" s="4" t="s">
        <v>22</v>
      </c>
      <c r="H11294" s="4" t="s">
        <v>22</v>
      </c>
    </row>
    <row r="11295" spans="1:13">
      <c r="A11295" t="n">
        <v>93947</v>
      </c>
      <c r="B11295" s="39" t="n">
        <v>48</v>
      </c>
      <c r="C11295" s="7" t="n">
        <v>0</v>
      </c>
      <c r="D11295" s="7" t="n">
        <v>0</v>
      </c>
      <c r="E11295" s="7" t="s">
        <v>803</v>
      </c>
      <c r="F11295" s="7" t="n">
        <v>0</v>
      </c>
      <c r="G11295" s="7" t="n">
        <v>1</v>
      </c>
      <c r="H11295" s="7" t="n">
        <v>0</v>
      </c>
    </row>
    <row r="11296" spans="1:13">
      <c r="A11296" t="s">
        <v>4</v>
      </c>
      <c r="B11296" s="4" t="s">
        <v>5</v>
      </c>
      <c r="C11296" s="4" t="s">
        <v>13</v>
      </c>
      <c r="D11296" s="4" t="s">
        <v>10</v>
      </c>
      <c r="E11296" s="4" t="s">
        <v>6</v>
      </c>
      <c r="F11296" s="4" t="s">
        <v>6</v>
      </c>
      <c r="G11296" s="4" t="s">
        <v>6</v>
      </c>
      <c r="H11296" s="4" t="s">
        <v>6</v>
      </c>
    </row>
    <row r="11297" spans="1:9">
      <c r="A11297" t="n">
        <v>93972</v>
      </c>
      <c r="B11297" s="40" t="n">
        <v>51</v>
      </c>
      <c r="C11297" s="7" t="n">
        <v>3</v>
      </c>
      <c r="D11297" s="7" t="n">
        <v>7032</v>
      </c>
      <c r="E11297" s="7" t="s">
        <v>827</v>
      </c>
      <c r="F11297" s="7" t="s">
        <v>828</v>
      </c>
      <c r="G11297" s="7" t="s">
        <v>88</v>
      </c>
      <c r="H11297" s="7" t="s">
        <v>89</v>
      </c>
    </row>
    <row r="11298" spans="1:9">
      <c r="A11298" t="s">
        <v>4</v>
      </c>
      <c r="B11298" s="4" t="s">
        <v>5</v>
      </c>
      <c r="C11298" s="4" t="s">
        <v>10</v>
      </c>
      <c r="D11298" s="4" t="s">
        <v>10</v>
      </c>
      <c r="E11298" s="4" t="s">
        <v>10</v>
      </c>
    </row>
    <row r="11299" spans="1:9">
      <c r="A11299" t="n">
        <v>94001</v>
      </c>
      <c r="B11299" s="57" t="n">
        <v>61</v>
      </c>
      <c r="C11299" s="7" t="n">
        <v>0</v>
      </c>
      <c r="D11299" s="7" t="n">
        <v>7032</v>
      </c>
      <c r="E11299" s="7" t="n">
        <v>1000</v>
      </c>
    </row>
    <row r="11300" spans="1:9">
      <c r="A11300" t="s">
        <v>4</v>
      </c>
      <c r="B11300" s="4" t="s">
        <v>5</v>
      </c>
      <c r="C11300" s="4" t="s">
        <v>13</v>
      </c>
      <c r="D11300" s="4" t="s">
        <v>10</v>
      </c>
    </row>
    <row r="11301" spans="1:9">
      <c r="A11301" t="n">
        <v>94008</v>
      </c>
      <c r="B11301" s="28" t="n">
        <v>58</v>
      </c>
      <c r="C11301" s="7" t="n">
        <v>255</v>
      </c>
      <c r="D11301" s="7" t="n">
        <v>0</v>
      </c>
    </row>
    <row r="11302" spans="1:9">
      <c r="A11302" t="s">
        <v>4</v>
      </c>
      <c r="B11302" s="4" t="s">
        <v>5</v>
      </c>
      <c r="C11302" s="4" t="s">
        <v>13</v>
      </c>
      <c r="D11302" s="4" t="s">
        <v>10</v>
      </c>
      <c r="E11302" s="4" t="s">
        <v>6</v>
      </c>
    </row>
    <row r="11303" spans="1:9">
      <c r="A11303" t="n">
        <v>94012</v>
      </c>
      <c r="B11303" s="40" t="n">
        <v>51</v>
      </c>
      <c r="C11303" s="7" t="n">
        <v>4</v>
      </c>
      <c r="D11303" s="7" t="n">
        <v>0</v>
      </c>
      <c r="E11303" s="7" t="s">
        <v>829</v>
      </c>
    </row>
    <row r="11304" spans="1:9">
      <c r="A11304" t="s">
        <v>4</v>
      </c>
      <c r="B11304" s="4" t="s">
        <v>5</v>
      </c>
      <c r="C11304" s="4" t="s">
        <v>10</v>
      </c>
    </row>
    <row r="11305" spans="1:9">
      <c r="A11305" t="n">
        <v>94027</v>
      </c>
      <c r="B11305" s="35" t="n">
        <v>16</v>
      </c>
      <c r="C11305" s="7" t="n">
        <v>0</v>
      </c>
    </row>
    <row r="11306" spans="1:9">
      <c r="A11306" t="s">
        <v>4</v>
      </c>
      <c r="B11306" s="4" t="s">
        <v>5</v>
      </c>
      <c r="C11306" s="4" t="s">
        <v>10</v>
      </c>
      <c r="D11306" s="4" t="s">
        <v>13</v>
      </c>
      <c r="E11306" s="4" t="s">
        <v>9</v>
      </c>
      <c r="F11306" s="4" t="s">
        <v>72</v>
      </c>
      <c r="G11306" s="4" t="s">
        <v>13</v>
      </c>
      <c r="H11306" s="4" t="s">
        <v>13</v>
      </c>
    </row>
    <row r="11307" spans="1:9">
      <c r="A11307" t="n">
        <v>94030</v>
      </c>
      <c r="B11307" s="52" t="n">
        <v>26</v>
      </c>
      <c r="C11307" s="7" t="n">
        <v>0</v>
      </c>
      <c r="D11307" s="7" t="n">
        <v>17</v>
      </c>
      <c r="E11307" s="7" t="n">
        <v>60024</v>
      </c>
      <c r="F11307" s="7" t="s">
        <v>830</v>
      </c>
      <c r="G11307" s="7" t="n">
        <v>2</v>
      </c>
      <c r="H11307" s="7" t="n">
        <v>0</v>
      </c>
    </row>
    <row r="11308" spans="1:9">
      <c r="A11308" t="s">
        <v>4</v>
      </c>
      <c r="B11308" s="4" t="s">
        <v>5</v>
      </c>
    </row>
    <row r="11309" spans="1:9">
      <c r="A11309" t="n">
        <v>94146</v>
      </c>
      <c r="B11309" s="53" t="n">
        <v>28</v>
      </c>
    </row>
    <row r="11310" spans="1:9">
      <c r="A11310" t="s">
        <v>4</v>
      </c>
      <c r="B11310" s="4" t="s">
        <v>5</v>
      </c>
      <c r="C11310" s="4" t="s">
        <v>13</v>
      </c>
      <c r="D11310" s="4" t="s">
        <v>22</v>
      </c>
      <c r="E11310" s="4" t="s">
        <v>10</v>
      </c>
      <c r="F11310" s="4" t="s">
        <v>13</v>
      </c>
    </row>
    <row r="11311" spans="1:9">
      <c r="A11311" t="n">
        <v>94147</v>
      </c>
      <c r="B11311" s="16" t="n">
        <v>49</v>
      </c>
      <c r="C11311" s="7" t="n">
        <v>3</v>
      </c>
      <c r="D11311" s="7" t="n">
        <v>0.400000005960464</v>
      </c>
      <c r="E11311" s="7" t="n">
        <v>500</v>
      </c>
      <c r="F11311" s="7" t="n">
        <v>0</v>
      </c>
    </row>
    <row r="11312" spans="1:9">
      <c r="A11312" t="s">
        <v>4</v>
      </c>
      <c r="B11312" s="4" t="s">
        <v>5</v>
      </c>
      <c r="C11312" s="4" t="s">
        <v>13</v>
      </c>
      <c r="D11312" s="4" t="s">
        <v>13</v>
      </c>
      <c r="E11312" s="4" t="s">
        <v>13</v>
      </c>
      <c r="F11312" s="4" t="s">
        <v>22</v>
      </c>
      <c r="G11312" s="4" t="s">
        <v>22</v>
      </c>
      <c r="H11312" s="4" t="s">
        <v>22</v>
      </c>
      <c r="I11312" s="4" t="s">
        <v>22</v>
      </c>
      <c r="J11312" s="4" t="s">
        <v>22</v>
      </c>
    </row>
    <row r="11313" spans="1:10">
      <c r="A11313" t="n">
        <v>94156</v>
      </c>
      <c r="B11313" s="72" t="n">
        <v>76</v>
      </c>
      <c r="C11313" s="7" t="n">
        <v>0</v>
      </c>
      <c r="D11313" s="7" t="n">
        <v>3</v>
      </c>
      <c r="E11313" s="7" t="n">
        <v>0</v>
      </c>
      <c r="F11313" s="7" t="n">
        <v>1</v>
      </c>
      <c r="G11313" s="7" t="n">
        <v>1</v>
      </c>
      <c r="H11313" s="7" t="n">
        <v>1</v>
      </c>
      <c r="I11313" s="7" t="n">
        <v>1</v>
      </c>
      <c r="J11313" s="7" t="n">
        <v>1000</v>
      </c>
    </row>
    <row r="11314" spans="1:10">
      <c r="A11314" t="s">
        <v>4</v>
      </c>
      <c r="B11314" s="4" t="s">
        <v>5</v>
      </c>
      <c r="C11314" s="4" t="s">
        <v>13</v>
      </c>
      <c r="D11314" s="4" t="s">
        <v>13</v>
      </c>
    </row>
    <row r="11315" spans="1:10">
      <c r="A11315" t="n">
        <v>94180</v>
      </c>
      <c r="B11315" s="74" t="n">
        <v>77</v>
      </c>
      <c r="C11315" s="7" t="n">
        <v>0</v>
      </c>
      <c r="D11315" s="7" t="n">
        <v>3</v>
      </c>
    </row>
    <row r="11316" spans="1:10">
      <c r="A11316" t="s">
        <v>4</v>
      </c>
      <c r="B11316" s="4" t="s">
        <v>5</v>
      </c>
      <c r="C11316" s="4" t="s">
        <v>10</v>
      </c>
    </row>
    <row r="11317" spans="1:10">
      <c r="A11317" t="n">
        <v>94183</v>
      </c>
      <c r="B11317" s="35" t="n">
        <v>16</v>
      </c>
      <c r="C11317" s="7" t="n">
        <v>2000</v>
      </c>
    </row>
    <row r="11318" spans="1:10">
      <c r="A11318" t="s">
        <v>4</v>
      </c>
      <c r="B11318" s="4" t="s">
        <v>5</v>
      </c>
      <c r="C11318" s="4" t="s">
        <v>13</v>
      </c>
      <c r="D11318" s="4" t="s">
        <v>13</v>
      </c>
      <c r="E11318" s="4" t="s">
        <v>13</v>
      </c>
      <c r="F11318" s="4" t="s">
        <v>22</v>
      </c>
      <c r="G11318" s="4" t="s">
        <v>22</v>
      </c>
      <c r="H11318" s="4" t="s">
        <v>22</v>
      </c>
      <c r="I11318" s="4" t="s">
        <v>22</v>
      </c>
      <c r="J11318" s="4" t="s">
        <v>22</v>
      </c>
    </row>
    <row r="11319" spans="1:10">
      <c r="A11319" t="n">
        <v>94186</v>
      </c>
      <c r="B11319" s="72" t="n">
        <v>76</v>
      </c>
      <c r="C11319" s="7" t="n">
        <v>1</v>
      </c>
      <c r="D11319" s="7" t="n">
        <v>3</v>
      </c>
      <c r="E11319" s="7" t="n">
        <v>0</v>
      </c>
      <c r="F11319" s="7" t="n">
        <v>1</v>
      </c>
      <c r="G11319" s="7" t="n">
        <v>1</v>
      </c>
      <c r="H11319" s="7" t="n">
        <v>1</v>
      </c>
      <c r="I11319" s="7" t="n">
        <v>1</v>
      </c>
      <c r="J11319" s="7" t="n">
        <v>1000</v>
      </c>
    </row>
    <row r="11320" spans="1:10">
      <c r="A11320" t="s">
        <v>4</v>
      </c>
      <c r="B11320" s="4" t="s">
        <v>5</v>
      </c>
      <c r="C11320" s="4" t="s">
        <v>13</v>
      </c>
      <c r="D11320" s="4" t="s">
        <v>13</v>
      </c>
    </row>
    <row r="11321" spans="1:10">
      <c r="A11321" t="n">
        <v>94210</v>
      </c>
      <c r="B11321" s="74" t="n">
        <v>77</v>
      </c>
      <c r="C11321" s="7" t="n">
        <v>1</v>
      </c>
      <c r="D11321" s="7" t="n">
        <v>3</v>
      </c>
    </row>
    <row r="11322" spans="1:10">
      <c r="A11322" t="s">
        <v>4</v>
      </c>
      <c r="B11322" s="4" t="s">
        <v>5</v>
      </c>
      <c r="C11322" s="4" t="s">
        <v>10</v>
      </c>
    </row>
    <row r="11323" spans="1:10">
      <c r="A11323" t="n">
        <v>94213</v>
      </c>
      <c r="B11323" s="35" t="n">
        <v>16</v>
      </c>
      <c r="C11323" s="7" t="n">
        <v>2000</v>
      </c>
    </row>
    <row r="11324" spans="1:10">
      <c r="A11324" t="s">
        <v>4</v>
      </c>
      <c r="B11324" s="4" t="s">
        <v>5</v>
      </c>
      <c r="C11324" s="4" t="s">
        <v>13</v>
      </c>
      <c r="D11324" s="4" t="s">
        <v>22</v>
      </c>
      <c r="E11324" s="4" t="s">
        <v>10</v>
      </c>
      <c r="F11324" s="4" t="s">
        <v>13</v>
      </c>
    </row>
    <row r="11325" spans="1:10">
      <c r="A11325" t="n">
        <v>94216</v>
      </c>
      <c r="B11325" s="16" t="n">
        <v>49</v>
      </c>
      <c r="C11325" s="7" t="n">
        <v>3</v>
      </c>
      <c r="D11325" s="7" t="n">
        <v>0.699999988079071</v>
      </c>
      <c r="E11325" s="7" t="n">
        <v>1000</v>
      </c>
      <c r="F11325" s="7" t="n">
        <v>0</v>
      </c>
    </row>
    <row r="11326" spans="1:10">
      <c r="A11326" t="s">
        <v>4</v>
      </c>
      <c r="B11326" s="4" t="s">
        <v>5</v>
      </c>
      <c r="C11326" s="4" t="s">
        <v>13</v>
      </c>
      <c r="D11326" s="4" t="s">
        <v>13</v>
      </c>
      <c r="E11326" s="4" t="s">
        <v>13</v>
      </c>
      <c r="F11326" s="4" t="s">
        <v>22</v>
      </c>
      <c r="G11326" s="4" t="s">
        <v>22</v>
      </c>
      <c r="H11326" s="4" t="s">
        <v>22</v>
      </c>
      <c r="I11326" s="4" t="s">
        <v>22</v>
      </c>
      <c r="J11326" s="4" t="s">
        <v>22</v>
      </c>
    </row>
    <row r="11327" spans="1:10">
      <c r="A11327" t="n">
        <v>94225</v>
      </c>
      <c r="B11327" s="72" t="n">
        <v>76</v>
      </c>
      <c r="C11327" s="7" t="n">
        <v>0</v>
      </c>
      <c r="D11327" s="7" t="n">
        <v>3</v>
      </c>
      <c r="E11327" s="7" t="n">
        <v>0</v>
      </c>
      <c r="F11327" s="7" t="n">
        <v>1</v>
      </c>
      <c r="G11327" s="7" t="n">
        <v>1</v>
      </c>
      <c r="H11327" s="7" t="n">
        <v>1</v>
      </c>
      <c r="I11327" s="7" t="n">
        <v>0</v>
      </c>
      <c r="J11327" s="7" t="n">
        <v>0</v>
      </c>
    </row>
    <row r="11328" spans="1:10">
      <c r="A11328" t="s">
        <v>4</v>
      </c>
      <c r="B11328" s="4" t="s">
        <v>5</v>
      </c>
      <c r="C11328" s="4" t="s">
        <v>13</v>
      </c>
      <c r="D11328" s="4" t="s">
        <v>13</v>
      </c>
      <c r="E11328" s="4" t="s">
        <v>13</v>
      </c>
      <c r="F11328" s="4" t="s">
        <v>22</v>
      </c>
      <c r="G11328" s="4" t="s">
        <v>22</v>
      </c>
      <c r="H11328" s="4" t="s">
        <v>22</v>
      </c>
      <c r="I11328" s="4" t="s">
        <v>22</v>
      </c>
      <c r="J11328" s="4" t="s">
        <v>22</v>
      </c>
    </row>
    <row r="11329" spans="1:10">
      <c r="A11329" t="n">
        <v>94249</v>
      </c>
      <c r="B11329" s="72" t="n">
        <v>76</v>
      </c>
      <c r="C11329" s="7" t="n">
        <v>1</v>
      </c>
      <c r="D11329" s="7" t="n">
        <v>3</v>
      </c>
      <c r="E11329" s="7" t="n">
        <v>0</v>
      </c>
      <c r="F11329" s="7" t="n">
        <v>1</v>
      </c>
      <c r="G11329" s="7" t="n">
        <v>1</v>
      </c>
      <c r="H11329" s="7" t="n">
        <v>1</v>
      </c>
      <c r="I11329" s="7" t="n">
        <v>0</v>
      </c>
      <c r="J11329" s="7" t="n">
        <v>1000</v>
      </c>
    </row>
    <row r="11330" spans="1:10">
      <c r="A11330" t="s">
        <v>4</v>
      </c>
      <c r="B11330" s="4" t="s">
        <v>5</v>
      </c>
      <c r="C11330" s="4" t="s">
        <v>13</v>
      </c>
      <c r="D11330" s="4" t="s">
        <v>13</v>
      </c>
    </row>
    <row r="11331" spans="1:10">
      <c r="A11331" t="n">
        <v>94273</v>
      </c>
      <c r="B11331" s="74" t="n">
        <v>77</v>
      </c>
      <c r="C11331" s="7" t="n">
        <v>1</v>
      </c>
      <c r="D11331" s="7" t="n">
        <v>3</v>
      </c>
    </row>
    <row r="11332" spans="1:10">
      <c r="A11332" t="s">
        <v>4</v>
      </c>
      <c r="B11332" s="4" t="s">
        <v>5</v>
      </c>
      <c r="C11332" s="4" t="s">
        <v>13</v>
      </c>
      <c r="D11332" s="4" t="s">
        <v>10</v>
      </c>
      <c r="E11332" s="4" t="s">
        <v>6</v>
      </c>
    </row>
    <row r="11333" spans="1:10">
      <c r="A11333" t="n">
        <v>94276</v>
      </c>
      <c r="B11333" s="40" t="n">
        <v>51</v>
      </c>
      <c r="C11333" s="7" t="n">
        <v>4</v>
      </c>
      <c r="D11333" s="7" t="n">
        <v>0</v>
      </c>
      <c r="E11333" s="7" t="s">
        <v>831</v>
      </c>
    </row>
    <row r="11334" spans="1:10">
      <c r="A11334" t="s">
        <v>4</v>
      </c>
      <c r="B11334" s="4" t="s">
        <v>5</v>
      </c>
      <c r="C11334" s="4" t="s">
        <v>10</v>
      </c>
    </row>
    <row r="11335" spans="1:10">
      <c r="A11335" t="n">
        <v>94291</v>
      </c>
      <c r="B11335" s="35" t="n">
        <v>16</v>
      </c>
      <c r="C11335" s="7" t="n">
        <v>0</v>
      </c>
    </row>
    <row r="11336" spans="1:10">
      <c r="A11336" t="s">
        <v>4</v>
      </c>
      <c r="B11336" s="4" t="s">
        <v>5</v>
      </c>
      <c r="C11336" s="4" t="s">
        <v>10</v>
      </c>
      <c r="D11336" s="4" t="s">
        <v>13</v>
      </c>
      <c r="E11336" s="4" t="s">
        <v>9</v>
      </c>
      <c r="F11336" s="4" t="s">
        <v>72</v>
      </c>
      <c r="G11336" s="4" t="s">
        <v>13</v>
      </c>
      <c r="H11336" s="4" t="s">
        <v>13</v>
      </c>
    </row>
    <row r="11337" spans="1:10">
      <c r="A11337" t="n">
        <v>94294</v>
      </c>
      <c r="B11337" s="52" t="n">
        <v>26</v>
      </c>
      <c r="C11337" s="7" t="n">
        <v>0</v>
      </c>
      <c r="D11337" s="7" t="n">
        <v>17</v>
      </c>
      <c r="E11337" s="7" t="n">
        <v>60025</v>
      </c>
      <c r="F11337" s="7" t="s">
        <v>832</v>
      </c>
      <c r="G11337" s="7" t="n">
        <v>2</v>
      </c>
      <c r="H11337" s="7" t="n">
        <v>0</v>
      </c>
    </row>
    <row r="11338" spans="1:10">
      <c r="A11338" t="s">
        <v>4</v>
      </c>
      <c r="B11338" s="4" t="s">
        <v>5</v>
      </c>
    </row>
    <row r="11339" spans="1:10">
      <c r="A11339" t="n">
        <v>94355</v>
      </c>
      <c r="B11339" s="53" t="n">
        <v>28</v>
      </c>
    </row>
    <row r="11340" spans="1:10">
      <c r="A11340" t="s">
        <v>4</v>
      </c>
      <c r="B11340" s="4" t="s">
        <v>5</v>
      </c>
      <c r="C11340" s="4" t="s">
        <v>10</v>
      </c>
      <c r="D11340" s="4" t="s">
        <v>10</v>
      </c>
      <c r="E11340" s="4" t="s">
        <v>10</v>
      </c>
    </row>
    <row r="11341" spans="1:10">
      <c r="A11341" t="n">
        <v>94356</v>
      </c>
      <c r="B11341" s="57" t="n">
        <v>61</v>
      </c>
      <c r="C11341" s="7" t="n">
        <v>7032</v>
      </c>
      <c r="D11341" s="7" t="n">
        <v>0</v>
      </c>
      <c r="E11341" s="7" t="n">
        <v>1000</v>
      </c>
    </row>
    <row r="11342" spans="1:10">
      <c r="A11342" t="s">
        <v>4</v>
      </c>
      <c r="B11342" s="4" t="s">
        <v>5</v>
      </c>
      <c r="C11342" s="4" t="s">
        <v>10</v>
      </c>
      <c r="D11342" s="4" t="s">
        <v>13</v>
      </c>
      <c r="E11342" s="4" t="s">
        <v>22</v>
      </c>
      <c r="F11342" s="4" t="s">
        <v>10</v>
      </c>
    </row>
    <row r="11343" spans="1:10">
      <c r="A11343" t="n">
        <v>94363</v>
      </c>
      <c r="B11343" s="58" t="n">
        <v>59</v>
      </c>
      <c r="C11343" s="7" t="n">
        <v>7032</v>
      </c>
      <c r="D11343" s="7" t="n">
        <v>14</v>
      </c>
      <c r="E11343" s="7" t="n">
        <v>0.150000005960464</v>
      </c>
      <c r="F11343" s="7" t="n">
        <v>0</v>
      </c>
    </row>
    <row r="11344" spans="1:10">
      <c r="A11344" t="s">
        <v>4</v>
      </c>
      <c r="B11344" s="4" t="s">
        <v>5</v>
      </c>
      <c r="C11344" s="4" t="s">
        <v>10</v>
      </c>
    </row>
    <row r="11345" spans="1:10">
      <c r="A11345" t="n">
        <v>94373</v>
      </c>
      <c r="B11345" s="35" t="n">
        <v>16</v>
      </c>
      <c r="C11345" s="7" t="n">
        <v>1000</v>
      </c>
    </row>
    <row r="11346" spans="1:10">
      <c r="A11346" t="s">
        <v>4</v>
      </c>
      <c r="B11346" s="4" t="s">
        <v>5</v>
      </c>
      <c r="C11346" s="4" t="s">
        <v>13</v>
      </c>
      <c r="D11346" s="4" t="s">
        <v>10</v>
      </c>
      <c r="E11346" s="4" t="s">
        <v>6</v>
      </c>
    </row>
    <row r="11347" spans="1:10">
      <c r="A11347" t="n">
        <v>94376</v>
      </c>
      <c r="B11347" s="40" t="n">
        <v>51</v>
      </c>
      <c r="C11347" s="7" t="n">
        <v>4</v>
      </c>
      <c r="D11347" s="7" t="n">
        <v>7032</v>
      </c>
      <c r="E11347" s="7" t="s">
        <v>833</v>
      </c>
    </row>
    <row r="11348" spans="1:10">
      <c r="A11348" t="s">
        <v>4</v>
      </c>
      <c r="B11348" s="4" t="s">
        <v>5</v>
      </c>
      <c r="C11348" s="4" t="s">
        <v>10</v>
      </c>
    </row>
    <row r="11349" spans="1:10">
      <c r="A11349" t="n">
        <v>94390</v>
      </c>
      <c r="B11349" s="35" t="n">
        <v>16</v>
      </c>
      <c r="C11349" s="7" t="n">
        <v>0</v>
      </c>
    </row>
    <row r="11350" spans="1:10">
      <c r="A11350" t="s">
        <v>4</v>
      </c>
      <c r="B11350" s="4" t="s">
        <v>5</v>
      </c>
      <c r="C11350" s="4" t="s">
        <v>10</v>
      </c>
      <c r="D11350" s="4" t="s">
        <v>13</v>
      </c>
      <c r="E11350" s="4" t="s">
        <v>9</v>
      </c>
      <c r="F11350" s="4" t="s">
        <v>72</v>
      </c>
      <c r="G11350" s="4" t="s">
        <v>13</v>
      </c>
      <c r="H11350" s="4" t="s">
        <v>13</v>
      </c>
      <c r="I11350" s="4" t="s">
        <v>13</v>
      </c>
      <c r="J11350" s="4" t="s">
        <v>9</v>
      </c>
      <c r="K11350" s="4" t="s">
        <v>72</v>
      </c>
      <c r="L11350" s="4" t="s">
        <v>13</v>
      </c>
      <c r="M11350" s="4" t="s">
        <v>13</v>
      </c>
    </row>
    <row r="11351" spans="1:10">
      <c r="A11351" t="n">
        <v>94393</v>
      </c>
      <c r="B11351" s="52" t="n">
        <v>26</v>
      </c>
      <c r="C11351" s="7" t="n">
        <v>7032</v>
      </c>
      <c r="D11351" s="7" t="n">
        <v>17</v>
      </c>
      <c r="E11351" s="7" t="n">
        <v>18384</v>
      </c>
      <c r="F11351" s="7" t="s">
        <v>834</v>
      </c>
      <c r="G11351" s="7" t="n">
        <v>2</v>
      </c>
      <c r="H11351" s="7" t="n">
        <v>3</v>
      </c>
      <c r="I11351" s="7" t="n">
        <v>17</v>
      </c>
      <c r="J11351" s="7" t="n">
        <v>18385</v>
      </c>
      <c r="K11351" s="7" t="s">
        <v>835</v>
      </c>
      <c r="L11351" s="7" t="n">
        <v>2</v>
      </c>
      <c r="M11351" s="7" t="n">
        <v>0</v>
      </c>
    </row>
    <row r="11352" spans="1:10">
      <c r="A11352" t="s">
        <v>4</v>
      </c>
      <c r="B11352" s="4" t="s">
        <v>5</v>
      </c>
    </row>
    <row r="11353" spans="1:10">
      <c r="A11353" t="n">
        <v>94633</v>
      </c>
      <c r="B11353" s="53" t="n">
        <v>28</v>
      </c>
    </row>
    <row r="11354" spans="1:10">
      <c r="A11354" t="s">
        <v>4</v>
      </c>
      <c r="B11354" s="4" t="s">
        <v>5</v>
      </c>
      <c r="C11354" s="4" t="s">
        <v>10</v>
      </c>
    </row>
    <row r="11355" spans="1:10">
      <c r="A11355" t="n">
        <v>94634</v>
      </c>
      <c r="B11355" s="35" t="n">
        <v>16</v>
      </c>
      <c r="C11355" s="7" t="n">
        <v>500</v>
      </c>
    </row>
    <row r="11356" spans="1:10">
      <c r="A11356" t="s">
        <v>4</v>
      </c>
      <c r="B11356" s="4" t="s">
        <v>5</v>
      </c>
      <c r="C11356" s="4" t="s">
        <v>13</v>
      </c>
      <c r="D11356" s="4" t="s">
        <v>22</v>
      </c>
      <c r="E11356" s="4" t="s">
        <v>22</v>
      </c>
      <c r="F11356" s="4" t="s">
        <v>22</v>
      </c>
    </row>
    <row r="11357" spans="1:10">
      <c r="A11357" t="n">
        <v>94637</v>
      </c>
      <c r="B11357" s="25" t="n">
        <v>45</v>
      </c>
      <c r="C11357" s="7" t="n">
        <v>9</v>
      </c>
      <c r="D11357" s="7" t="n">
        <v>0.0399999991059303</v>
      </c>
      <c r="E11357" s="7" t="n">
        <v>0.0399999991059303</v>
      </c>
      <c r="F11357" s="7" t="n">
        <v>0.150000005960464</v>
      </c>
    </row>
    <row r="11358" spans="1:10">
      <c r="A11358" t="s">
        <v>4</v>
      </c>
      <c r="B11358" s="4" t="s">
        <v>5</v>
      </c>
      <c r="C11358" s="4" t="s">
        <v>13</v>
      </c>
      <c r="D11358" s="4" t="s">
        <v>10</v>
      </c>
      <c r="E11358" s="4" t="s">
        <v>6</v>
      </c>
    </row>
    <row r="11359" spans="1:10">
      <c r="A11359" t="n">
        <v>94651</v>
      </c>
      <c r="B11359" s="40" t="n">
        <v>51</v>
      </c>
      <c r="C11359" s="7" t="n">
        <v>4</v>
      </c>
      <c r="D11359" s="7" t="n">
        <v>0</v>
      </c>
      <c r="E11359" s="7" t="s">
        <v>836</v>
      </c>
    </row>
    <row r="11360" spans="1:10">
      <c r="A11360" t="s">
        <v>4</v>
      </c>
      <c r="B11360" s="4" t="s">
        <v>5</v>
      </c>
      <c r="C11360" s="4" t="s">
        <v>10</v>
      </c>
    </row>
    <row r="11361" spans="1:13">
      <c r="A11361" t="n">
        <v>94665</v>
      </c>
      <c r="B11361" s="35" t="n">
        <v>16</v>
      </c>
      <c r="C11361" s="7" t="n">
        <v>0</v>
      </c>
    </row>
    <row r="11362" spans="1:13">
      <c r="A11362" t="s">
        <v>4</v>
      </c>
      <c r="B11362" s="4" t="s">
        <v>5</v>
      </c>
      <c r="C11362" s="4" t="s">
        <v>10</v>
      </c>
      <c r="D11362" s="4" t="s">
        <v>13</v>
      </c>
      <c r="E11362" s="4" t="s">
        <v>9</v>
      </c>
      <c r="F11362" s="4" t="s">
        <v>72</v>
      </c>
      <c r="G11362" s="4" t="s">
        <v>13</v>
      </c>
      <c r="H11362" s="4" t="s">
        <v>13</v>
      </c>
    </row>
    <row r="11363" spans="1:13">
      <c r="A11363" t="n">
        <v>94668</v>
      </c>
      <c r="B11363" s="52" t="n">
        <v>26</v>
      </c>
      <c r="C11363" s="7" t="n">
        <v>0</v>
      </c>
      <c r="D11363" s="7" t="n">
        <v>17</v>
      </c>
      <c r="E11363" s="7" t="n">
        <v>60026</v>
      </c>
      <c r="F11363" s="7" t="s">
        <v>837</v>
      </c>
      <c r="G11363" s="7" t="n">
        <v>2</v>
      </c>
      <c r="H11363" s="7" t="n">
        <v>0</v>
      </c>
    </row>
    <row r="11364" spans="1:13">
      <c r="A11364" t="s">
        <v>4</v>
      </c>
      <c r="B11364" s="4" t="s">
        <v>5</v>
      </c>
    </row>
    <row r="11365" spans="1:13">
      <c r="A11365" t="n">
        <v>94721</v>
      </c>
      <c r="B11365" s="53" t="n">
        <v>28</v>
      </c>
    </row>
    <row r="11366" spans="1:13">
      <c r="A11366" t="s">
        <v>4</v>
      </c>
      <c r="B11366" s="4" t="s">
        <v>5</v>
      </c>
      <c r="C11366" s="4" t="s">
        <v>13</v>
      </c>
      <c r="D11366" s="4" t="s">
        <v>10</v>
      </c>
      <c r="E11366" s="4" t="s">
        <v>6</v>
      </c>
    </row>
    <row r="11367" spans="1:13">
      <c r="A11367" t="n">
        <v>94722</v>
      </c>
      <c r="B11367" s="40" t="n">
        <v>51</v>
      </c>
      <c r="C11367" s="7" t="n">
        <v>4</v>
      </c>
      <c r="D11367" s="7" t="n">
        <v>7032</v>
      </c>
      <c r="E11367" s="7" t="s">
        <v>838</v>
      </c>
    </row>
    <row r="11368" spans="1:13">
      <c r="A11368" t="s">
        <v>4</v>
      </c>
      <c r="B11368" s="4" t="s">
        <v>5</v>
      </c>
      <c r="C11368" s="4" t="s">
        <v>10</v>
      </c>
    </row>
    <row r="11369" spans="1:13">
      <c r="A11369" t="n">
        <v>94735</v>
      </c>
      <c r="B11369" s="35" t="n">
        <v>16</v>
      </c>
      <c r="C11369" s="7" t="n">
        <v>0</v>
      </c>
    </row>
    <row r="11370" spans="1:13">
      <c r="A11370" t="s">
        <v>4</v>
      </c>
      <c r="B11370" s="4" t="s">
        <v>5</v>
      </c>
      <c r="C11370" s="4" t="s">
        <v>10</v>
      </c>
      <c r="D11370" s="4" t="s">
        <v>13</v>
      </c>
      <c r="E11370" s="4" t="s">
        <v>9</v>
      </c>
      <c r="F11370" s="4" t="s">
        <v>72</v>
      </c>
      <c r="G11370" s="4" t="s">
        <v>13</v>
      </c>
      <c r="H11370" s="4" t="s">
        <v>13</v>
      </c>
      <c r="I11370" s="4" t="s">
        <v>13</v>
      </c>
      <c r="J11370" s="4" t="s">
        <v>9</v>
      </c>
      <c r="K11370" s="4" t="s">
        <v>72</v>
      </c>
      <c r="L11370" s="4" t="s">
        <v>13</v>
      </c>
      <c r="M11370" s="4" t="s">
        <v>13</v>
      </c>
      <c r="N11370" s="4" t="s">
        <v>13</v>
      </c>
      <c r="O11370" s="4" t="s">
        <v>9</v>
      </c>
      <c r="P11370" s="4" t="s">
        <v>72</v>
      </c>
      <c r="Q11370" s="4" t="s">
        <v>13</v>
      </c>
      <c r="R11370" s="4" t="s">
        <v>13</v>
      </c>
    </row>
    <row r="11371" spans="1:13">
      <c r="A11371" t="n">
        <v>94738</v>
      </c>
      <c r="B11371" s="52" t="n">
        <v>26</v>
      </c>
      <c r="C11371" s="7" t="n">
        <v>7032</v>
      </c>
      <c r="D11371" s="7" t="n">
        <v>17</v>
      </c>
      <c r="E11371" s="7" t="n">
        <v>18386</v>
      </c>
      <c r="F11371" s="7" t="s">
        <v>839</v>
      </c>
      <c r="G11371" s="7" t="n">
        <v>2</v>
      </c>
      <c r="H11371" s="7" t="n">
        <v>3</v>
      </c>
      <c r="I11371" s="7" t="n">
        <v>17</v>
      </c>
      <c r="J11371" s="7" t="n">
        <v>18387</v>
      </c>
      <c r="K11371" s="7" t="s">
        <v>840</v>
      </c>
      <c r="L11371" s="7" t="n">
        <v>2</v>
      </c>
      <c r="M11371" s="7" t="n">
        <v>3</v>
      </c>
      <c r="N11371" s="7" t="n">
        <v>17</v>
      </c>
      <c r="O11371" s="7" t="n">
        <v>18388</v>
      </c>
      <c r="P11371" s="7" t="s">
        <v>841</v>
      </c>
      <c r="Q11371" s="7" t="n">
        <v>2</v>
      </c>
      <c r="R11371" s="7" t="n">
        <v>0</v>
      </c>
    </row>
    <row r="11372" spans="1:13">
      <c r="A11372" t="s">
        <v>4</v>
      </c>
      <c r="B11372" s="4" t="s">
        <v>5</v>
      </c>
    </row>
    <row r="11373" spans="1:13">
      <c r="A11373" t="n">
        <v>95101</v>
      </c>
      <c r="B11373" s="53" t="n">
        <v>28</v>
      </c>
    </row>
    <row r="11374" spans="1:13">
      <c r="A11374" t="s">
        <v>4</v>
      </c>
      <c r="B11374" s="4" t="s">
        <v>5</v>
      </c>
      <c r="C11374" s="4" t="s">
        <v>13</v>
      </c>
      <c r="D11374" s="4" t="s">
        <v>10</v>
      </c>
      <c r="E11374" s="4" t="s">
        <v>6</v>
      </c>
    </row>
    <row r="11375" spans="1:13">
      <c r="A11375" t="n">
        <v>95102</v>
      </c>
      <c r="B11375" s="40" t="n">
        <v>51</v>
      </c>
      <c r="C11375" s="7" t="n">
        <v>4</v>
      </c>
      <c r="D11375" s="7" t="n">
        <v>0</v>
      </c>
      <c r="E11375" s="7" t="s">
        <v>699</v>
      </c>
    </row>
    <row r="11376" spans="1:13">
      <c r="A11376" t="s">
        <v>4</v>
      </c>
      <c r="B11376" s="4" t="s">
        <v>5</v>
      </c>
      <c r="C11376" s="4" t="s">
        <v>10</v>
      </c>
    </row>
    <row r="11377" spans="1:18">
      <c r="A11377" t="n">
        <v>95116</v>
      </c>
      <c r="B11377" s="35" t="n">
        <v>16</v>
      </c>
      <c r="C11377" s="7" t="n">
        <v>0</v>
      </c>
    </row>
    <row r="11378" spans="1:18">
      <c r="A11378" t="s">
        <v>4</v>
      </c>
      <c r="B11378" s="4" t="s">
        <v>5</v>
      </c>
      <c r="C11378" s="4" t="s">
        <v>10</v>
      </c>
      <c r="D11378" s="4" t="s">
        <v>13</v>
      </c>
      <c r="E11378" s="4" t="s">
        <v>9</v>
      </c>
      <c r="F11378" s="4" t="s">
        <v>72</v>
      </c>
      <c r="G11378" s="4" t="s">
        <v>13</v>
      </c>
      <c r="H11378" s="4" t="s">
        <v>13</v>
      </c>
    </row>
    <row r="11379" spans="1:18">
      <c r="A11379" t="n">
        <v>95119</v>
      </c>
      <c r="B11379" s="52" t="n">
        <v>26</v>
      </c>
      <c r="C11379" s="7" t="n">
        <v>0</v>
      </c>
      <c r="D11379" s="7" t="n">
        <v>17</v>
      </c>
      <c r="E11379" s="7" t="n">
        <v>60027</v>
      </c>
      <c r="F11379" s="7" t="s">
        <v>842</v>
      </c>
      <c r="G11379" s="7" t="n">
        <v>2</v>
      </c>
      <c r="H11379" s="7" t="n">
        <v>0</v>
      </c>
    </row>
    <row r="11380" spans="1:18">
      <c r="A11380" t="s">
        <v>4</v>
      </c>
      <c r="B11380" s="4" t="s">
        <v>5</v>
      </c>
    </row>
    <row r="11381" spans="1:18">
      <c r="A11381" t="n">
        <v>95154</v>
      </c>
      <c r="B11381" s="53" t="n">
        <v>28</v>
      </c>
    </row>
    <row r="11382" spans="1:18">
      <c r="A11382" t="s">
        <v>4</v>
      </c>
      <c r="B11382" s="4" t="s">
        <v>5</v>
      </c>
      <c r="C11382" s="4" t="s">
        <v>13</v>
      </c>
      <c r="D11382" s="4" t="s">
        <v>10</v>
      </c>
      <c r="E11382" s="4" t="s">
        <v>22</v>
      </c>
    </row>
    <row r="11383" spans="1:18">
      <c r="A11383" t="n">
        <v>95155</v>
      </c>
      <c r="B11383" s="28" t="n">
        <v>58</v>
      </c>
      <c r="C11383" s="7" t="n">
        <v>101</v>
      </c>
      <c r="D11383" s="7" t="n">
        <v>500</v>
      </c>
      <c r="E11383" s="7" t="n">
        <v>1</v>
      </c>
    </row>
    <row r="11384" spans="1:18">
      <c r="A11384" t="s">
        <v>4</v>
      </c>
      <c r="B11384" s="4" t="s">
        <v>5</v>
      </c>
      <c r="C11384" s="4" t="s">
        <v>13</v>
      </c>
      <c r="D11384" s="4" t="s">
        <v>10</v>
      </c>
    </row>
    <row r="11385" spans="1:18">
      <c r="A11385" t="n">
        <v>95163</v>
      </c>
      <c r="B11385" s="28" t="n">
        <v>58</v>
      </c>
      <c r="C11385" s="7" t="n">
        <v>254</v>
      </c>
      <c r="D11385" s="7" t="n">
        <v>0</v>
      </c>
    </row>
    <row r="11386" spans="1:18">
      <c r="A11386" t="s">
        <v>4</v>
      </c>
      <c r="B11386" s="4" t="s">
        <v>5</v>
      </c>
      <c r="C11386" s="4" t="s">
        <v>13</v>
      </c>
      <c r="D11386" s="4" t="s">
        <v>13</v>
      </c>
      <c r="E11386" s="4" t="s">
        <v>22</v>
      </c>
      <c r="F11386" s="4" t="s">
        <v>22</v>
      </c>
      <c r="G11386" s="4" t="s">
        <v>22</v>
      </c>
      <c r="H11386" s="4" t="s">
        <v>10</v>
      </c>
    </row>
    <row r="11387" spans="1:18">
      <c r="A11387" t="n">
        <v>95167</v>
      </c>
      <c r="B11387" s="25" t="n">
        <v>45</v>
      </c>
      <c r="C11387" s="7" t="n">
        <v>2</v>
      </c>
      <c r="D11387" s="7" t="n">
        <v>3</v>
      </c>
      <c r="E11387" s="7" t="n">
        <v>-15.4499998092651</v>
      </c>
      <c r="F11387" s="7" t="n">
        <v>2.1800000667572</v>
      </c>
      <c r="G11387" s="7" t="n">
        <v>-9.93000030517578</v>
      </c>
      <c r="H11387" s="7" t="n">
        <v>0</v>
      </c>
    </row>
    <row r="11388" spans="1:18">
      <c r="A11388" t="s">
        <v>4</v>
      </c>
      <c r="B11388" s="4" t="s">
        <v>5</v>
      </c>
      <c r="C11388" s="4" t="s">
        <v>13</v>
      </c>
      <c r="D11388" s="4" t="s">
        <v>13</v>
      </c>
      <c r="E11388" s="4" t="s">
        <v>22</v>
      </c>
      <c r="F11388" s="4" t="s">
        <v>22</v>
      </c>
      <c r="G11388" s="4" t="s">
        <v>22</v>
      </c>
      <c r="H11388" s="4" t="s">
        <v>10</v>
      </c>
      <c r="I11388" s="4" t="s">
        <v>13</v>
      </c>
    </row>
    <row r="11389" spans="1:18">
      <c r="A11389" t="n">
        <v>95184</v>
      </c>
      <c r="B11389" s="25" t="n">
        <v>45</v>
      </c>
      <c r="C11389" s="7" t="n">
        <v>4</v>
      </c>
      <c r="D11389" s="7" t="n">
        <v>3</v>
      </c>
      <c r="E11389" s="7" t="n">
        <v>359.429992675781</v>
      </c>
      <c r="F11389" s="7" t="n">
        <v>106.220001220703</v>
      </c>
      <c r="G11389" s="7" t="n">
        <v>0</v>
      </c>
      <c r="H11389" s="7" t="n">
        <v>0</v>
      </c>
      <c r="I11389" s="7" t="n">
        <v>0</v>
      </c>
    </row>
    <row r="11390" spans="1:18">
      <c r="A11390" t="s">
        <v>4</v>
      </c>
      <c r="B11390" s="4" t="s">
        <v>5</v>
      </c>
      <c r="C11390" s="4" t="s">
        <v>13</v>
      </c>
      <c r="D11390" s="4" t="s">
        <v>13</v>
      </c>
      <c r="E11390" s="4" t="s">
        <v>22</v>
      </c>
      <c r="F11390" s="4" t="s">
        <v>10</v>
      </c>
    </row>
    <row r="11391" spans="1:18">
      <c r="A11391" t="n">
        <v>95202</v>
      </c>
      <c r="B11391" s="25" t="n">
        <v>45</v>
      </c>
      <c r="C11391" s="7" t="n">
        <v>5</v>
      </c>
      <c r="D11391" s="7" t="n">
        <v>3</v>
      </c>
      <c r="E11391" s="7" t="n">
        <v>1.70000004768372</v>
      </c>
      <c r="F11391" s="7" t="n">
        <v>0</v>
      </c>
    </row>
    <row r="11392" spans="1:18">
      <c r="A11392" t="s">
        <v>4</v>
      </c>
      <c r="B11392" s="4" t="s">
        <v>5</v>
      </c>
      <c r="C11392" s="4" t="s">
        <v>13</v>
      </c>
      <c r="D11392" s="4" t="s">
        <v>13</v>
      </c>
      <c r="E11392" s="4" t="s">
        <v>22</v>
      </c>
      <c r="F11392" s="4" t="s">
        <v>10</v>
      </c>
    </row>
    <row r="11393" spans="1:9">
      <c r="A11393" t="n">
        <v>95211</v>
      </c>
      <c r="B11393" s="25" t="n">
        <v>45</v>
      </c>
      <c r="C11393" s="7" t="n">
        <v>11</v>
      </c>
      <c r="D11393" s="7" t="n">
        <v>3</v>
      </c>
      <c r="E11393" s="7" t="n">
        <v>37.4000015258789</v>
      </c>
      <c r="F11393" s="7" t="n">
        <v>0</v>
      </c>
    </row>
    <row r="11394" spans="1:9">
      <c r="A11394" t="s">
        <v>4</v>
      </c>
      <c r="B11394" s="4" t="s">
        <v>5</v>
      </c>
      <c r="C11394" s="4" t="s">
        <v>13</v>
      </c>
      <c r="D11394" s="4" t="s">
        <v>10</v>
      </c>
      <c r="E11394" s="4" t="s">
        <v>6</v>
      </c>
      <c r="F11394" s="4" t="s">
        <v>6</v>
      </c>
      <c r="G11394" s="4" t="s">
        <v>6</v>
      </c>
      <c r="H11394" s="4" t="s">
        <v>6</v>
      </c>
    </row>
    <row r="11395" spans="1:9">
      <c r="A11395" t="n">
        <v>95220</v>
      </c>
      <c r="B11395" s="40" t="n">
        <v>51</v>
      </c>
      <c r="C11395" s="7" t="n">
        <v>3</v>
      </c>
      <c r="D11395" s="7" t="n">
        <v>0</v>
      </c>
      <c r="E11395" s="7" t="s">
        <v>843</v>
      </c>
      <c r="F11395" s="7" t="s">
        <v>844</v>
      </c>
      <c r="G11395" s="7" t="s">
        <v>88</v>
      </c>
      <c r="H11395" s="7" t="s">
        <v>89</v>
      </c>
    </row>
    <row r="11396" spans="1:9">
      <c r="A11396" t="s">
        <v>4</v>
      </c>
      <c r="B11396" s="4" t="s">
        <v>5</v>
      </c>
      <c r="C11396" s="4" t="s">
        <v>10</v>
      </c>
      <c r="D11396" s="4" t="s">
        <v>10</v>
      </c>
      <c r="E11396" s="4" t="s">
        <v>22</v>
      </c>
      <c r="F11396" s="4" t="s">
        <v>13</v>
      </c>
    </row>
    <row r="11397" spans="1:9">
      <c r="A11397" t="n">
        <v>95233</v>
      </c>
      <c r="B11397" s="61" t="n">
        <v>53</v>
      </c>
      <c r="C11397" s="7" t="n">
        <v>17</v>
      </c>
      <c r="D11397" s="7" t="n">
        <v>7032</v>
      </c>
      <c r="E11397" s="7" t="n">
        <v>0</v>
      </c>
      <c r="F11397" s="7" t="n">
        <v>0</v>
      </c>
    </row>
    <row r="11398" spans="1:9">
      <c r="A11398" t="s">
        <v>4</v>
      </c>
      <c r="B11398" s="4" t="s">
        <v>5</v>
      </c>
      <c r="C11398" s="4" t="s">
        <v>13</v>
      </c>
      <c r="D11398" s="4" t="s">
        <v>10</v>
      </c>
    </row>
    <row r="11399" spans="1:9">
      <c r="A11399" t="n">
        <v>95243</v>
      </c>
      <c r="B11399" s="28" t="n">
        <v>58</v>
      </c>
      <c r="C11399" s="7" t="n">
        <v>255</v>
      </c>
      <c r="D11399" s="7" t="n">
        <v>0</v>
      </c>
    </row>
    <row r="11400" spans="1:9">
      <c r="A11400" t="s">
        <v>4</v>
      </c>
      <c r="B11400" s="4" t="s">
        <v>5</v>
      </c>
      <c r="C11400" s="4" t="s">
        <v>10</v>
      </c>
      <c r="D11400" s="4" t="s">
        <v>10</v>
      </c>
      <c r="E11400" s="4" t="s">
        <v>10</v>
      </c>
    </row>
    <row r="11401" spans="1:9">
      <c r="A11401" t="n">
        <v>95247</v>
      </c>
      <c r="B11401" s="57" t="n">
        <v>61</v>
      </c>
      <c r="C11401" s="7" t="n">
        <v>17</v>
      </c>
      <c r="D11401" s="7" t="n">
        <v>0</v>
      </c>
      <c r="E11401" s="7" t="n">
        <v>1000</v>
      </c>
    </row>
    <row r="11402" spans="1:9">
      <c r="A11402" t="s">
        <v>4</v>
      </c>
      <c r="B11402" s="4" t="s">
        <v>5</v>
      </c>
      <c r="C11402" s="4" t="s">
        <v>10</v>
      </c>
    </row>
    <row r="11403" spans="1:9">
      <c r="A11403" t="n">
        <v>95254</v>
      </c>
      <c r="B11403" s="35" t="n">
        <v>16</v>
      </c>
      <c r="C11403" s="7" t="n">
        <v>300</v>
      </c>
    </row>
    <row r="11404" spans="1:9">
      <c r="A11404" t="s">
        <v>4</v>
      </c>
      <c r="B11404" s="4" t="s">
        <v>5</v>
      </c>
      <c r="C11404" s="4" t="s">
        <v>13</v>
      </c>
      <c r="D11404" s="4" t="s">
        <v>10</v>
      </c>
      <c r="E11404" s="4" t="s">
        <v>6</v>
      </c>
    </row>
    <row r="11405" spans="1:9">
      <c r="A11405" t="n">
        <v>95257</v>
      </c>
      <c r="B11405" s="40" t="n">
        <v>51</v>
      </c>
      <c r="C11405" s="7" t="n">
        <v>4</v>
      </c>
      <c r="D11405" s="7" t="n">
        <v>17</v>
      </c>
      <c r="E11405" s="7" t="s">
        <v>410</v>
      </c>
    </row>
    <row r="11406" spans="1:9">
      <c r="A11406" t="s">
        <v>4</v>
      </c>
      <c r="B11406" s="4" t="s">
        <v>5</v>
      </c>
      <c r="C11406" s="4" t="s">
        <v>10</v>
      </c>
    </row>
    <row r="11407" spans="1:9">
      <c r="A11407" t="n">
        <v>95271</v>
      </c>
      <c r="B11407" s="35" t="n">
        <v>16</v>
      </c>
      <c r="C11407" s="7" t="n">
        <v>0</v>
      </c>
    </row>
    <row r="11408" spans="1:9">
      <c r="A11408" t="s">
        <v>4</v>
      </c>
      <c r="B11408" s="4" t="s">
        <v>5</v>
      </c>
      <c r="C11408" s="4" t="s">
        <v>10</v>
      </c>
      <c r="D11408" s="4" t="s">
        <v>13</v>
      </c>
      <c r="E11408" s="4" t="s">
        <v>9</v>
      </c>
      <c r="F11408" s="4" t="s">
        <v>72</v>
      </c>
      <c r="G11408" s="4" t="s">
        <v>13</v>
      </c>
      <c r="H11408" s="4" t="s">
        <v>13</v>
      </c>
    </row>
    <row r="11409" spans="1:8">
      <c r="A11409" t="n">
        <v>95274</v>
      </c>
      <c r="B11409" s="52" t="n">
        <v>26</v>
      </c>
      <c r="C11409" s="7" t="n">
        <v>17</v>
      </c>
      <c r="D11409" s="7" t="n">
        <v>17</v>
      </c>
      <c r="E11409" s="7" t="n">
        <v>16324</v>
      </c>
      <c r="F11409" s="7" t="s">
        <v>845</v>
      </c>
      <c r="G11409" s="7" t="n">
        <v>2</v>
      </c>
      <c r="H11409" s="7" t="n">
        <v>0</v>
      </c>
    </row>
    <row r="11410" spans="1:8">
      <c r="A11410" t="s">
        <v>4</v>
      </c>
      <c r="B11410" s="4" t="s">
        <v>5</v>
      </c>
    </row>
    <row r="11411" spans="1:8">
      <c r="A11411" t="n">
        <v>95290</v>
      </c>
      <c r="B11411" s="53" t="n">
        <v>28</v>
      </c>
    </row>
    <row r="11412" spans="1:8">
      <c r="A11412" t="s">
        <v>4</v>
      </c>
      <c r="B11412" s="4" t="s">
        <v>5</v>
      </c>
      <c r="C11412" s="4" t="s">
        <v>10</v>
      </c>
      <c r="D11412" s="4" t="s">
        <v>10</v>
      </c>
      <c r="E11412" s="4" t="s">
        <v>10</v>
      </c>
    </row>
    <row r="11413" spans="1:8">
      <c r="A11413" t="n">
        <v>95291</v>
      </c>
      <c r="B11413" s="57" t="n">
        <v>61</v>
      </c>
      <c r="C11413" s="7" t="n">
        <v>17</v>
      </c>
      <c r="D11413" s="7" t="n">
        <v>7032</v>
      </c>
      <c r="E11413" s="7" t="n">
        <v>1000</v>
      </c>
    </row>
    <row r="11414" spans="1:8">
      <c r="A11414" t="s">
        <v>4</v>
      </c>
      <c r="B11414" s="4" t="s">
        <v>5</v>
      </c>
      <c r="C11414" s="4" t="s">
        <v>10</v>
      </c>
    </row>
    <row r="11415" spans="1:8">
      <c r="A11415" t="n">
        <v>95298</v>
      </c>
      <c r="B11415" s="35" t="n">
        <v>16</v>
      </c>
      <c r="C11415" s="7" t="n">
        <v>300</v>
      </c>
    </row>
    <row r="11416" spans="1:8">
      <c r="A11416" t="s">
        <v>4</v>
      </c>
      <c r="B11416" s="4" t="s">
        <v>5</v>
      </c>
      <c r="C11416" s="4" t="s">
        <v>13</v>
      </c>
      <c r="D11416" s="4" t="s">
        <v>10</v>
      </c>
      <c r="E11416" s="4" t="s">
        <v>6</v>
      </c>
    </row>
    <row r="11417" spans="1:8">
      <c r="A11417" t="n">
        <v>95301</v>
      </c>
      <c r="B11417" s="40" t="n">
        <v>51</v>
      </c>
      <c r="C11417" s="7" t="n">
        <v>4</v>
      </c>
      <c r="D11417" s="7" t="n">
        <v>17</v>
      </c>
      <c r="E11417" s="7" t="s">
        <v>223</v>
      </c>
    </row>
    <row r="11418" spans="1:8">
      <c r="A11418" t="s">
        <v>4</v>
      </c>
      <c r="B11418" s="4" t="s">
        <v>5</v>
      </c>
      <c r="C11418" s="4" t="s">
        <v>10</v>
      </c>
    </row>
    <row r="11419" spans="1:8">
      <c r="A11419" t="n">
        <v>95314</v>
      </c>
      <c r="B11419" s="35" t="n">
        <v>16</v>
      </c>
      <c r="C11419" s="7" t="n">
        <v>0</v>
      </c>
    </row>
    <row r="11420" spans="1:8">
      <c r="A11420" t="s">
        <v>4</v>
      </c>
      <c r="B11420" s="4" t="s">
        <v>5</v>
      </c>
      <c r="C11420" s="4" t="s">
        <v>10</v>
      </c>
      <c r="D11420" s="4" t="s">
        <v>13</v>
      </c>
      <c r="E11420" s="4" t="s">
        <v>9</v>
      </c>
      <c r="F11420" s="4" t="s">
        <v>72</v>
      </c>
      <c r="G11420" s="4" t="s">
        <v>13</v>
      </c>
      <c r="H11420" s="4" t="s">
        <v>13</v>
      </c>
      <c r="I11420" s="4" t="s">
        <v>13</v>
      </c>
      <c r="J11420" s="4" t="s">
        <v>9</v>
      </c>
      <c r="K11420" s="4" t="s">
        <v>72</v>
      </c>
      <c r="L11420" s="4" t="s">
        <v>13</v>
      </c>
      <c r="M11420" s="4" t="s">
        <v>13</v>
      </c>
    </row>
    <row r="11421" spans="1:8">
      <c r="A11421" t="n">
        <v>95317</v>
      </c>
      <c r="B11421" s="52" t="n">
        <v>26</v>
      </c>
      <c r="C11421" s="7" t="n">
        <v>17</v>
      </c>
      <c r="D11421" s="7" t="n">
        <v>17</v>
      </c>
      <c r="E11421" s="7" t="n">
        <v>16325</v>
      </c>
      <c r="F11421" s="7" t="s">
        <v>846</v>
      </c>
      <c r="G11421" s="7" t="n">
        <v>2</v>
      </c>
      <c r="H11421" s="7" t="n">
        <v>3</v>
      </c>
      <c r="I11421" s="7" t="n">
        <v>17</v>
      </c>
      <c r="J11421" s="7" t="n">
        <v>16326</v>
      </c>
      <c r="K11421" s="7" t="s">
        <v>847</v>
      </c>
      <c r="L11421" s="7" t="n">
        <v>2</v>
      </c>
      <c r="M11421" s="7" t="n">
        <v>0</v>
      </c>
    </row>
    <row r="11422" spans="1:8">
      <c r="A11422" t="s">
        <v>4</v>
      </c>
      <c r="B11422" s="4" t="s">
        <v>5</v>
      </c>
    </row>
    <row r="11423" spans="1:8">
      <c r="A11423" t="n">
        <v>95576</v>
      </c>
      <c r="B11423" s="53" t="n">
        <v>28</v>
      </c>
    </row>
    <row r="11424" spans="1:8">
      <c r="A11424" t="s">
        <v>4</v>
      </c>
      <c r="B11424" s="4" t="s">
        <v>5</v>
      </c>
      <c r="C11424" s="4" t="s">
        <v>10</v>
      </c>
      <c r="D11424" s="4" t="s">
        <v>13</v>
      </c>
      <c r="E11424" s="4" t="s">
        <v>22</v>
      </c>
      <c r="F11424" s="4" t="s">
        <v>10</v>
      </c>
    </row>
    <row r="11425" spans="1:13">
      <c r="A11425" t="n">
        <v>95577</v>
      </c>
      <c r="B11425" s="58" t="n">
        <v>59</v>
      </c>
      <c r="C11425" s="7" t="n">
        <v>0</v>
      </c>
      <c r="D11425" s="7" t="n">
        <v>13</v>
      </c>
      <c r="E11425" s="7" t="n">
        <v>0.150000005960464</v>
      </c>
      <c r="F11425" s="7" t="n">
        <v>0</v>
      </c>
    </row>
    <row r="11426" spans="1:13">
      <c r="A11426" t="s">
        <v>4</v>
      </c>
      <c r="B11426" s="4" t="s">
        <v>5</v>
      </c>
      <c r="C11426" s="4" t="s">
        <v>10</v>
      </c>
      <c r="D11426" s="4" t="s">
        <v>13</v>
      </c>
      <c r="E11426" s="4" t="s">
        <v>22</v>
      </c>
      <c r="F11426" s="4" t="s">
        <v>10</v>
      </c>
    </row>
    <row r="11427" spans="1:13">
      <c r="A11427" t="n">
        <v>95587</v>
      </c>
      <c r="B11427" s="58" t="n">
        <v>59</v>
      </c>
      <c r="C11427" s="7" t="n">
        <v>7032</v>
      </c>
      <c r="D11427" s="7" t="n">
        <v>13</v>
      </c>
      <c r="E11427" s="7" t="n">
        <v>0.150000005960464</v>
      </c>
      <c r="F11427" s="7" t="n">
        <v>0</v>
      </c>
    </row>
    <row r="11428" spans="1:13">
      <c r="A11428" t="s">
        <v>4</v>
      </c>
      <c r="B11428" s="4" t="s">
        <v>5</v>
      </c>
      <c r="C11428" s="4" t="s">
        <v>13</v>
      </c>
      <c r="D11428" s="4" t="s">
        <v>10</v>
      </c>
      <c r="E11428" s="4" t="s">
        <v>6</v>
      </c>
      <c r="F11428" s="4" t="s">
        <v>6</v>
      </c>
      <c r="G11428" s="4" t="s">
        <v>6</v>
      </c>
      <c r="H11428" s="4" t="s">
        <v>6</v>
      </c>
    </row>
    <row r="11429" spans="1:13">
      <c r="A11429" t="n">
        <v>95597</v>
      </c>
      <c r="B11429" s="40" t="n">
        <v>51</v>
      </c>
      <c r="C11429" s="7" t="n">
        <v>3</v>
      </c>
      <c r="D11429" s="7" t="n">
        <v>0</v>
      </c>
      <c r="E11429" s="7" t="s">
        <v>813</v>
      </c>
      <c r="F11429" s="7" t="s">
        <v>89</v>
      </c>
      <c r="G11429" s="7" t="s">
        <v>88</v>
      </c>
      <c r="H11429" s="7" t="s">
        <v>89</v>
      </c>
    </row>
    <row r="11430" spans="1:13">
      <c r="A11430" t="s">
        <v>4</v>
      </c>
      <c r="B11430" s="4" t="s">
        <v>5</v>
      </c>
      <c r="C11430" s="4" t="s">
        <v>10</v>
      </c>
    </row>
    <row r="11431" spans="1:13">
      <c r="A11431" t="n">
        <v>95610</v>
      </c>
      <c r="B11431" s="35" t="n">
        <v>16</v>
      </c>
      <c r="C11431" s="7" t="n">
        <v>1000</v>
      </c>
    </row>
    <row r="11432" spans="1:13">
      <c r="A11432" t="s">
        <v>4</v>
      </c>
      <c r="B11432" s="4" t="s">
        <v>5</v>
      </c>
      <c r="C11432" s="4" t="s">
        <v>10</v>
      </c>
      <c r="D11432" s="4" t="s">
        <v>10</v>
      </c>
      <c r="E11432" s="4" t="s">
        <v>10</v>
      </c>
    </row>
    <row r="11433" spans="1:13">
      <c r="A11433" t="n">
        <v>95613</v>
      </c>
      <c r="B11433" s="57" t="n">
        <v>61</v>
      </c>
      <c r="C11433" s="7" t="n">
        <v>0</v>
      </c>
      <c r="D11433" s="7" t="n">
        <v>17</v>
      </c>
      <c r="E11433" s="7" t="n">
        <v>1000</v>
      </c>
    </row>
    <row r="11434" spans="1:13">
      <c r="A11434" t="s">
        <v>4</v>
      </c>
      <c r="B11434" s="4" t="s">
        <v>5</v>
      </c>
      <c r="C11434" s="4" t="s">
        <v>10</v>
      </c>
      <c r="D11434" s="4" t="s">
        <v>10</v>
      </c>
      <c r="E11434" s="4" t="s">
        <v>10</v>
      </c>
    </row>
    <row r="11435" spans="1:13">
      <c r="A11435" t="n">
        <v>95620</v>
      </c>
      <c r="B11435" s="57" t="n">
        <v>61</v>
      </c>
      <c r="C11435" s="7" t="n">
        <v>7032</v>
      </c>
      <c r="D11435" s="7" t="n">
        <v>17</v>
      </c>
      <c r="E11435" s="7" t="n">
        <v>1000</v>
      </c>
    </row>
    <row r="11436" spans="1:13">
      <c r="A11436" t="s">
        <v>4</v>
      </c>
      <c r="B11436" s="4" t="s">
        <v>5</v>
      </c>
      <c r="C11436" s="4" t="s">
        <v>13</v>
      </c>
      <c r="D11436" s="4" t="s">
        <v>10</v>
      </c>
      <c r="E11436" s="4" t="s">
        <v>6</v>
      </c>
    </row>
    <row r="11437" spans="1:13">
      <c r="A11437" t="n">
        <v>95627</v>
      </c>
      <c r="B11437" s="40" t="n">
        <v>51</v>
      </c>
      <c r="C11437" s="7" t="n">
        <v>4</v>
      </c>
      <c r="D11437" s="7" t="n">
        <v>7032</v>
      </c>
      <c r="E11437" s="7" t="s">
        <v>848</v>
      </c>
    </row>
    <row r="11438" spans="1:13">
      <c r="A11438" t="s">
        <v>4</v>
      </c>
      <c r="B11438" s="4" t="s">
        <v>5</v>
      </c>
      <c r="C11438" s="4" t="s">
        <v>10</v>
      </c>
    </row>
    <row r="11439" spans="1:13">
      <c r="A11439" t="n">
        <v>95641</v>
      </c>
      <c r="B11439" s="35" t="n">
        <v>16</v>
      </c>
      <c r="C11439" s="7" t="n">
        <v>0</v>
      </c>
    </row>
    <row r="11440" spans="1:13">
      <c r="A11440" t="s">
        <v>4</v>
      </c>
      <c r="B11440" s="4" t="s">
        <v>5</v>
      </c>
      <c r="C11440" s="4" t="s">
        <v>10</v>
      </c>
      <c r="D11440" s="4" t="s">
        <v>13</v>
      </c>
      <c r="E11440" s="4" t="s">
        <v>9</v>
      </c>
      <c r="F11440" s="4" t="s">
        <v>72</v>
      </c>
      <c r="G11440" s="4" t="s">
        <v>13</v>
      </c>
      <c r="H11440" s="4" t="s">
        <v>13</v>
      </c>
      <c r="I11440" s="4" t="s">
        <v>13</v>
      </c>
      <c r="J11440" s="4" t="s">
        <v>9</v>
      </c>
      <c r="K11440" s="4" t="s">
        <v>72</v>
      </c>
      <c r="L11440" s="4" t="s">
        <v>13</v>
      </c>
      <c r="M11440" s="4" t="s">
        <v>13</v>
      </c>
    </row>
    <row r="11441" spans="1:13">
      <c r="A11441" t="n">
        <v>95644</v>
      </c>
      <c r="B11441" s="52" t="n">
        <v>26</v>
      </c>
      <c r="C11441" s="7" t="n">
        <v>7032</v>
      </c>
      <c r="D11441" s="7" t="n">
        <v>17</v>
      </c>
      <c r="E11441" s="7" t="n">
        <v>18389</v>
      </c>
      <c r="F11441" s="7" t="s">
        <v>849</v>
      </c>
      <c r="G11441" s="7" t="n">
        <v>2</v>
      </c>
      <c r="H11441" s="7" t="n">
        <v>3</v>
      </c>
      <c r="I11441" s="7" t="n">
        <v>17</v>
      </c>
      <c r="J11441" s="7" t="n">
        <v>18390</v>
      </c>
      <c r="K11441" s="7" t="s">
        <v>850</v>
      </c>
      <c r="L11441" s="7" t="n">
        <v>2</v>
      </c>
      <c r="M11441" s="7" t="n">
        <v>0</v>
      </c>
    </row>
    <row r="11442" spans="1:13">
      <c r="A11442" t="s">
        <v>4</v>
      </c>
      <c r="B11442" s="4" t="s">
        <v>5</v>
      </c>
    </row>
    <row r="11443" spans="1:13">
      <c r="A11443" t="n">
        <v>95714</v>
      </c>
      <c r="B11443" s="53" t="n">
        <v>28</v>
      </c>
    </row>
    <row r="11444" spans="1:13">
      <c r="A11444" t="s">
        <v>4</v>
      </c>
      <c r="B11444" s="4" t="s">
        <v>5</v>
      </c>
      <c r="C11444" s="4" t="s">
        <v>13</v>
      </c>
      <c r="D11444" s="4" t="s">
        <v>10</v>
      </c>
      <c r="E11444" s="4" t="s">
        <v>6</v>
      </c>
    </row>
    <row r="11445" spans="1:13">
      <c r="A11445" t="n">
        <v>95715</v>
      </c>
      <c r="B11445" s="40" t="n">
        <v>51</v>
      </c>
      <c r="C11445" s="7" t="n">
        <v>4</v>
      </c>
      <c r="D11445" s="7" t="n">
        <v>17</v>
      </c>
      <c r="E11445" s="7" t="s">
        <v>410</v>
      </c>
    </row>
    <row r="11446" spans="1:13">
      <c r="A11446" t="s">
        <v>4</v>
      </c>
      <c r="B11446" s="4" t="s">
        <v>5</v>
      </c>
      <c r="C11446" s="4" t="s">
        <v>10</v>
      </c>
    </row>
    <row r="11447" spans="1:13">
      <c r="A11447" t="n">
        <v>95729</v>
      </c>
      <c r="B11447" s="35" t="n">
        <v>16</v>
      </c>
      <c r="C11447" s="7" t="n">
        <v>0</v>
      </c>
    </row>
    <row r="11448" spans="1:13">
      <c r="A11448" t="s">
        <v>4</v>
      </c>
      <c r="B11448" s="4" t="s">
        <v>5</v>
      </c>
      <c r="C11448" s="4" t="s">
        <v>10</v>
      </c>
      <c r="D11448" s="4" t="s">
        <v>13</v>
      </c>
      <c r="E11448" s="4" t="s">
        <v>9</v>
      </c>
      <c r="F11448" s="4" t="s">
        <v>72</v>
      </c>
      <c r="G11448" s="4" t="s">
        <v>13</v>
      </c>
      <c r="H11448" s="4" t="s">
        <v>13</v>
      </c>
    </row>
    <row r="11449" spans="1:13">
      <c r="A11449" t="n">
        <v>95732</v>
      </c>
      <c r="B11449" s="52" t="n">
        <v>26</v>
      </c>
      <c r="C11449" s="7" t="n">
        <v>17</v>
      </c>
      <c r="D11449" s="7" t="n">
        <v>17</v>
      </c>
      <c r="E11449" s="7" t="n">
        <v>16327</v>
      </c>
      <c r="F11449" s="7" t="s">
        <v>851</v>
      </c>
      <c r="G11449" s="7" t="n">
        <v>2</v>
      </c>
      <c r="H11449" s="7" t="n">
        <v>0</v>
      </c>
    </row>
    <row r="11450" spans="1:13">
      <c r="A11450" t="s">
        <v>4</v>
      </c>
      <c r="B11450" s="4" t="s">
        <v>5</v>
      </c>
    </row>
    <row r="11451" spans="1:13">
      <c r="A11451" t="n">
        <v>95765</v>
      </c>
      <c r="B11451" s="53" t="n">
        <v>28</v>
      </c>
    </row>
    <row r="11452" spans="1:13">
      <c r="A11452" t="s">
        <v>4</v>
      </c>
      <c r="B11452" s="4" t="s">
        <v>5</v>
      </c>
      <c r="C11452" s="4" t="s">
        <v>13</v>
      </c>
      <c r="D11452" s="4" t="s">
        <v>10</v>
      </c>
      <c r="E11452" s="4" t="s">
        <v>22</v>
      </c>
    </row>
    <row r="11453" spans="1:13">
      <c r="A11453" t="n">
        <v>95766</v>
      </c>
      <c r="B11453" s="28" t="n">
        <v>58</v>
      </c>
      <c r="C11453" s="7" t="n">
        <v>101</v>
      </c>
      <c r="D11453" s="7" t="n">
        <v>500</v>
      </c>
      <c r="E11453" s="7" t="n">
        <v>1</v>
      </c>
    </row>
    <row r="11454" spans="1:13">
      <c r="A11454" t="s">
        <v>4</v>
      </c>
      <c r="B11454" s="4" t="s">
        <v>5</v>
      </c>
      <c r="C11454" s="4" t="s">
        <v>13</v>
      </c>
      <c r="D11454" s="4" t="s">
        <v>10</v>
      </c>
    </row>
    <row r="11455" spans="1:13">
      <c r="A11455" t="n">
        <v>95774</v>
      </c>
      <c r="B11455" s="28" t="n">
        <v>58</v>
      </c>
      <c r="C11455" s="7" t="n">
        <v>254</v>
      </c>
      <c r="D11455" s="7" t="n">
        <v>0</v>
      </c>
    </row>
    <row r="11456" spans="1:13">
      <c r="A11456" t="s">
        <v>4</v>
      </c>
      <c r="B11456" s="4" t="s">
        <v>5</v>
      </c>
      <c r="C11456" s="4" t="s">
        <v>13</v>
      </c>
      <c r="D11456" s="4" t="s">
        <v>13</v>
      </c>
      <c r="E11456" s="4" t="s">
        <v>22</v>
      </c>
      <c r="F11456" s="4" t="s">
        <v>22</v>
      </c>
      <c r="G11456" s="4" t="s">
        <v>22</v>
      </c>
      <c r="H11456" s="4" t="s">
        <v>10</v>
      </c>
    </row>
    <row r="11457" spans="1:13">
      <c r="A11457" t="n">
        <v>95778</v>
      </c>
      <c r="B11457" s="25" t="n">
        <v>45</v>
      </c>
      <c r="C11457" s="7" t="n">
        <v>2</v>
      </c>
      <c r="D11457" s="7" t="n">
        <v>3</v>
      </c>
      <c r="E11457" s="7" t="n">
        <v>-15.7799997329712</v>
      </c>
      <c r="F11457" s="7" t="n">
        <v>2.22000002861023</v>
      </c>
      <c r="G11457" s="7" t="n">
        <v>-10.25</v>
      </c>
      <c r="H11457" s="7" t="n">
        <v>0</v>
      </c>
    </row>
    <row r="11458" spans="1:13">
      <c r="A11458" t="s">
        <v>4</v>
      </c>
      <c r="B11458" s="4" t="s">
        <v>5</v>
      </c>
      <c r="C11458" s="4" t="s">
        <v>13</v>
      </c>
      <c r="D11458" s="4" t="s">
        <v>13</v>
      </c>
      <c r="E11458" s="4" t="s">
        <v>22</v>
      </c>
      <c r="F11458" s="4" t="s">
        <v>22</v>
      </c>
      <c r="G11458" s="4" t="s">
        <v>22</v>
      </c>
      <c r="H11458" s="4" t="s">
        <v>10</v>
      </c>
      <c r="I11458" s="4" t="s">
        <v>13</v>
      </c>
    </row>
    <row r="11459" spans="1:13">
      <c r="A11459" t="n">
        <v>95795</v>
      </c>
      <c r="B11459" s="25" t="n">
        <v>45</v>
      </c>
      <c r="C11459" s="7" t="n">
        <v>4</v>
      </c>
      <c r="D11459" s="7" t="n">
        <v>3</v>
      </c>
      <c r="E11459" s="7" t="n">
        <v>12.9099998474121</v>
      </c>
      <c r="F11459" s="7" t="n">
        <v>303.350006103516</v>
      </c>
      <c r="G11459" s="7" t="n">
        <v>0</v>
      </c>
      <c r="H11459" s="7" t="n">
        <v>0</v>
      </c>
      <c r="I11459" s="7" t="n">
        <v>0</v>
      </c>
    </row>
    <row r="11460" spans="1:13">
      <c r="A11460" t="s">
        <v>4</v>
      </c>
      <c r="B11460" s="4" t="s">
        <v>5</v>
      </c>
      <c r="C11460" s="4" t="s">
        <v>13</v>
      </c>
      <c r="D11460" s="4" t="s">
        <v>13</v>
      </c>
      <c r="E11460" s="4" t="s">
        <v>22</v>
      </c>
      <c r="F11460" s="4" t="s">
        <v>10</v>
      </c>
    </row>
    <row r="11461" spans="1:13">
      <c r="A11461" t="n">
        <v>95813</v>
      </c>
      <c r="B11461" s="25" t="n">
        <v>45</v>
      </c>
      <c r="C11461" s="7" t="n">
        <v>5</v>
      </c>
      <c r="D11461" s="7" t="n">
        <v>3</v>
      </c>
      <c r="E11461" s="7" t="n">
        <v>1.79999995231628</v>
      </c>
      <c r="F11461" s="7" t="n">
        <v>0</v>
      </c>
    </row>
    <row r="11462" spans="1:13">
      <c r="A11462" t="s">
        <v>4</v>
      </c>
      <c r="B11462" s="4" t="s">
        <v>5</v>
      </c>
      <c r="C11462" s="4" t="s">
        <v>13</v>
      </c>
      <c r="D11462" s="4" t="s">
        <v>13</v>
      </c>
      <c r="E11462" s="4" t="s">
        <v>22</v>
      </c>
      <c r="F11462" s="4" t="s">
        <v>10</v>
      </c>
    </row>
    <row r="11463" spans="1:13">
      <c r="A11463" t="n">
        <v>95822</v>
      </c>
      <c r="B11463" s="25" t="n">
        <v>45</v>
      </c>
      <c r="C11463" s="7" t="n">
        <v>11</v>
      </c>
      <c r="D11463" s="7" t="n">
        <v>3</v>
      </c>
      <c r="E11463" s="7" t="n">
        <v>37.4000015258789</v>
      </c>
      <c r="F11463" s="7" t="n">
        <v>0</v>
      </c>
    </row>
    <row r="11464" spans="1:13">
      <c r="A11464" t="s">
        <v>4</v>
      </c>
      <c r="B11464" s="4" t="s">
        <v>5</v>
      </c>
      <c r="C11464" s="4" t="s">
        <v>13</v>
      </c>
      <c r="D11464" s="4" t="s">
        <v>13</v>
      </c>
      <c r="E11464" s="4" t="s">
        <v>22</v>
      </c>
      <c r="F11464" s="4" t="s">
        <v>22</v>
      </c>
      <c r="G11464" s="4" t="s">
        <v>22</v>
      </c>
      <c r="H11464" s="4" t="s">
        <v>10</v>
      </c>
    </row>
    <row r="11465" spans="1:13">
      <c r="A11465" t="n">
        <v>95831</v>
      </c>
      <c r="B11465" s="25" t="n">
        <v>45</v>
      </c>
      <c r="C11465" s="7" t="n">
        <v>2</v>
      </c>
      <c r="D11465" s="7" t="n">
        <v>3</v>
      </c>
      <c r="E11465" s="7" t="n">
        <v>-14.8400001525879</v>
      </c>
      <c r="F11465" s="7" t="n">
        <v>1.95000004768372</v>
      </c>
      <c r="G11465" s="7" t="n">
        <v>-10.4799995422363</v>
      </c>
      <c r="H11465" s="7" t="n">
        <v>0</v>
      </c>
    </row>
    <row r="11466" spans="1:13">
      <c r="A11466" t="s">
        <v>4</v>
      </c>
      <c r="B11466" s="4" t="s">
        <v>5</v>
      </c>
      <c r="C11466" s="4" t="s">
        <v>13</v>
      </c>
      <c r="D11466" s="4" t="s">
        <v>13</v>
      </c>
      <c r="E11466" s="4" t="s">
        <v>22</v>
      </c>
      <c r="F11466" s="4" t="s">
        <v>22</v>
      </c>
      <c r="G11466" s="4" t="s">
        <v>22</v>
      </c>
      <c r="H11466" s="4" t="s">
        <v>10</v>
      </c>
      <c r="I11466" s="4" t="s">
        <v>13</v>
      </c>
    </row>
    <row r="11467" spans="1:13">
      <c r="A11467" t="n">
        <v>95848</v>
      </c>
      <c r="B11467" s="25" t="n">
        <v>45</v>
      </c>
      <c r="C11467" s="7" t="n">
        <v>4</v>
      </c>
      <c r="D11467" s="7" t="n">
        <v>3</v>
      </c>
      <c r="E11467" s="7" t="n">
        <v>8</v>
      </c>
      <c r="F11467" s="7" t="n">
        <v>294.649993896484</v>
      </c>
      <c r="G11467" s="7" t="n">
        <v>0</v>
      </c>
      <c r="H11467" s="7" t="n">
        <v>0</v>
      </c>
      <c r="I11467" s="7" t="n">
        <v>0</v>
      </c>
    </row>
    <row r="11468" spans="1:13">
      <c r="A11468" t="s">
        <v>4</v>
      </c>
      <c r="B11468" s="4" t="s">
        <v>5</v>
      </c>
      <c r="C11468" s="4" t="s">
        <v>13</v>
      </c>
      <c r="D11468" s="4" t="s">
        <v>13</v>
      </c>
      <c r="E11468" s="4" t="s">
        <v>22</v>
      </c>
      <c r="F11468" s="4" t="s">
        <v>10</v>
      </c>
    </row>
    <row r="11469" spans="1:13">
      <c r="A11469" t="n">
        <v>95866</v>
      </c>
      <c r="B11469" s="25" t="n">
        <v>45</v>
      </c>
      <c r="C11469" s="7" t="n">
        <v>5</v>
      </c>
      <c r="D11469" s="7" t="n">
        <v>3</v>
      </c>
      <c r="E11469" s="7" t="n">
        <v>3.20000004768372</v>
      </c>
      <c r="F11469" s="7" t="n">
        <v>0</v>
      </c>
    </row>
    <row r="11470" spans="1:13">
      <c r="A11470" t="s">
        <v>4</v>
      </c>
      <c r="B11470" s="4" t="s">
        <v>5</v>
      </c>
      <c r="C11470" s="4" t="s">
        <v>13</v>
      </c>
      <c r="D11470" s="4" t="s">
        <v>13</v>
      </c>
      <c r="E11470" s="4" t="s">
        <v>22</v>
      </c>
      <c r="F11470" s="4" t="s">
        <v>10</v>
      </c>
    </row>
    <row r="11471" spans="1:13">
      <c r="A11471" t="n">
        <v>95875</v>
      </c>
      <c r="B11471" s="25" t="n">
        <v>45</v>
      </c>
      <c r="C11471" s="7" t="n">
        <v>11</v>
      </c>
      <c r="D11471" s="7" t="n">
        <v>3</v>
      </c>
      <c r="E11471" s="7" t="n">
        <v>37.4000015258789</v>
      </c>
      <c r="F11471" s="7" t="n">
        <v>0</v>
      </c>
    </row>
    <row r="11472" spans="1:13">
      <c r="A11472" t="s">
        <v>4</v>
      </c>
      <c r="B11472" s="4" t="s">
        <v>5</v>
      </c>
      <c r="C11472" s="4" t="s">
        <v>13</v>
      </c>
      <c r="D11472" s="4" t="s">
        <v>10</v>
      </c>
    </row>
    <row r="11473" spans="1:9">
      <c r="A11473" t="n">
        <v>95884</v>
      </c>
      <c r="B11473" s="28" t="n">
        <v>58</v>
      </c>
      <c r="C11473" s="7" t="n">
        <v>255</v>
      </c>
      <c r="D11473" s="7" t="n">
        <v>0</v>
      </c>
    </row>
    <row r="11474" spans="1:9">
      <c r="A11474" t="s">
        <v>4</v>
      </c>
      <c r="B11474" s="4" t="s">
        <v>5</v>
      </c>
      <c r="C11474" s="4" t="s">
        <v>10</v>
      </c>
      <c r="D11474" s="4" t="s">
        <v>10</v>
      </c>
      <c r="E11474" s="4" t="s">
        <v>10</v>
      </c>
    </row>
    <row r="11475" spans="1:9">
      <c r="A11475" t="n">
        <v>95888</v>
      </c>
      <c r="B11475" s="57" t="n">
        <v>61</v>
      </c>
      <c r="C11475" s="7" t="n">
        <v>0</v>
      </c>
      <c r="D11475" s="7" t="n">
        <v>65533</v>
      </c>
      <c r="E11475" s="7" t="n">
        <v>1000</v>
      </c>
    </row>
    <row r="11476" spans="1:9">
      <c r="A11476" t="s">
        <v>4</v>
      </c>
      <c r="B11476" s="4" t="s">
        <v>5</v>
      </c>
      <c r="C11476" s="4" t="s">
        <v>10</v>
      </c>
    </row>
    <row r="11477" spans="1:9">
      <c r="A11477" t="n">
        <v>95895</v>
      </c>
      <c r="B11477" s="35" t="n">
        <v>16</v>
      </c>
      <c r="C11477" s="7" t="n">
        <v>500</v>
      </c>
    </row>
    <row r="11478" spans="1:9">
      <c r="A11478" t="s">
        <v>4</v>
      </c>
      <c r="B11478" s="4" t="s">
        <v>5</v>
      </c>
      <c r="C11478" s="4" t="s">
        <v>13</v>
      </c>
      <c r="D11478" s="4" t="s">
        <v>10</v>
      </c>
      <c r="E11478" s="4" t="s">
        <v>6</v>
      </c>
    </row>
    <row r="11479" spans="1:9">
      <c r="A11479" t="n">
        <v>95898</v>
      </c>
      <c r="B11479" s="40" t="n">
        <v>51</v>
      </c>
      <c r="C11479" s="7" t="n">
        <v>4</v>
      </c>
      <c r="D11479" s="7" t="n">
        <v>0</v>
      </c>
      <c r="E11479" s="7" t="s">
        <v>276</v>
      </c>
    </row>
    <row r="11480" spans="1:9">
      <c r="A11480" t="s">
        <v>4</v>
      </c>
      <c r="B11480" s="4" t="s">
        <v>5</v>
      </c>
      <c r="C11480" s="4" t="s">
        <v>10</v>
      </c>
    </row>
    <row r="11481" spans="1:9">
      <c r="A11481" t="n">
        <v>95913</v>
      </c>
      <c r="B11481" s="35" t="n">
        <v>16</v>
      </c>
      <c r="C11481" s="7" t="n">
        <v>0</v>
      </c>
    </row>
    <row r="11482" spans="1:9">
      <c r="A11482" t="s">
        <v>4</v>
      </c>
      <c r="B11482" s="4" t="s">
        <v>5</v>
      </c>
      <c r="C11482" s="4" t="s">
        <v>10</v>
      </c>
      <c r="D11482" s="4" t="s">
        <v>13</v>
      </c>
      <c r="E11482" s="4" t="s">
        <v>9</v>
      </c>
      <c r="F11482" s="4" t="s">
        <v>72</v>
      </c>
      <c r="G11482" s="4" t="s">
        <v>13</v>
      </c>
      <c r="H11482" s="4" t="s">
        <v>13</v>
      </c>
      <c r="I11482" s="4" t="s">
        <v>13</v>
      </c>
      <c r="J11482" s="4" t="s">
        <v>9</v>
      </c>
      <c r="K11482" s="4" t="s">
        <v>72</v>
      </c>
      <c r="L11482" s="4" t="s">
        <v>13</v>
      </c>
      <c r="M11482" s="4" t="s">
        <v>13</v>
      </c>
      <c r="N11482" s="4" t="s">
        <v>13</v>
      </c>
      <c r="O11482" s="4" t="s">
        <v>9</v>
      </c>
      <c r="P11482" s="4" t="s">
        <v>72</v>
      </c>
      <c r="Q11482" s="4" t="s">
        <v>13</v>
      </c>
      <c r="R11482" s="4" t="s">
        <v>13</v>
      </c>
    </row>
    <row r="11483" spans="1:9">
      <c r="A11483" t="n">
        <v>95916</v>
      </c>
      <c r="B11483" s="52" t="n">
        <v>26</v>
      </c>
      <c r="C11483" s="7" t="n">
        <v>0</v>
      </c>
      <c r="D11483" s="7" t="n">
        <v>17</v>
      </c>
      <c r="E11483" s="7" t="n">
        <v>60028</v>
      </c>
      <c r="F11483" s="7" t="s">
        <v>852</v>
      </c>
      <c r="G11483" s="7" t="n">
        <v>2</v>
      </c>
      <c r="H11483" s="7" t="n">
        <v>3</v>
      </c>
      <c r="I11483" s="7" t="n">
        <v>17</v>
      </c>
      <c r="J11483" s="7" t="n">
        <v>60029</v>
      </c>
      <c r="K11483" s="7" t="s">
        <v>853</v>
      </c>
      <c r="L11483" s="7" t="n">
        <v>2</v>
      </c>
      <c r="M11483" s="7" t="n">
        <v>3</v>
      </c>
      <c r="N11483" s="7" t="n">
        <v>17</v>
      </c>
      <c r="O11483" s="7" t="n">
        <v>60030</v>
      </c>
      <c r="P11483" s="7" t="s">
        <v>854</v>
      </c>
      <c r="Q11483" s="7" t="n">
        <v>2</v>
      </c>
      <c r="R11483" s="7" t="n">
        <v>0</v>
      </c>
    </row>
    <row r="11484" spans="1:9">
      <c r="A11484" t="s">
        <v>4</v>
      </c>
      <c r="B11484" s="4" t="s">
        <v>5</v>
      </c>
    </row>
    <row r="11485" spans="1:9">
      <c r="A11485" t="n">
        <v>96165</v>
      </c>
      <c r="B11485" s="53" t="n">
        <v>28</v>
      </c>
    </row>
    <row r="11486" spans="1:9">
      <c r="A11486" t="s">
        <v>4</v>
      </c>
      <c r="B11486" s="4" t="s">
        <v>5</v>
      </c>
      <c r="C11486" s="4" t="s">
        <v>13</v>
      </c>
      <c r="D11486" s="4" t="s">
        <v>10</v>
      </c>
      <c r="E11486" s="4" t="s">
        <v>22</v>
      </c>
    </row>
    <row r="11487" spans="1:9">
      <c r="A11487" t="n">
        <v>96166</v>
      </c>
      <c r="B11487" s="28" t="n">
        <v>58</v>
      </c>
      <c r="C11487" s="7" t="n">
        <v>0</v>
      </c>
      <c r="D11487" s="7" t="n">
        <v>1000</v>
      </c>
      <c r="E11487" s="7" t="n">
        <v>1</v>
      </c>
    </row>
    <row r="11488" spans="1:9">
      <c r="A11488" t="s">
        <v>4</v>
      </c>
      <c r="B11488" s="4" t="s">
        <v>5</v>
      </c>
      <c r="C11488" s="4" t="s">
        <v>13</v>
      </c>
      <c r="D11488" s="4" t="s">
        <v>10</v>
      </c>
    </row>
    <row r="11489" spans="1:18">
      <c r="A11489" t="n">
        <v>96174</v>
      </c>
      <c r="B11489" s="28" t="n">
        <v>58</v>
      </c>
      <c r="C11489" s="7" t="n">
        <v>255</v>
      </c>
      <c r="D11489" s="7" t="n">
        <v>0</v>
      </c>
    </row>
    <row r="11490" spans="1:18">
      <c r="A11490" t="s">
        <v>4</v>
      </c>
      <c r="B11490" s="4" t="s">
        <v>5</v>
      </c>
      <c r="C11490" s="4" t="s">
        <v>13</v>
      </c>
      <c r="D11490" s="4" t="s">
        <v>22</v>
      </c>
      <c r="E11490" s="4" t="s">
        <v>10</v>
      </c>
      <c r="F11490" s="4" t="s">
        <v>13</v>
      </c>
    </row>
    <row r="11491" spans="1:18">
      <c r="A11491" t="n">
        <v>96178</v>
      </c>
      <c r="B11491" s="16" t="n">
        <v>49</v>
      </c>
      <c r="C11491" s="7" t="n">
        <v>3</v>
      </c>
      <c r="D11491" s="7" t="n">
        <v>1</v>
      </c>
      <c r="E11491" s="7" t="n">
        <v>500</v>
      </c>
      <c r="F11491" s="7" t="n">
        <v>0</v>
      </c>
    </row>
    <row r="11492" spans="1:18">
      <c r="A11492" t="s">
        <v>4</v>
      </c>
      <c r="B11492" s="4" t="s">
        <v>5</v>
      </c>
      <c r="C11492" s="4" t="s">
        <v>13</v>
      </c>
    </row>
    <row r="11493" spans="1:18">
      <c r="A11493" t="n">
        <v>96187</v>
      </c>
      <c r="B11493" s="75" t="n">
        <v>78</v>
      </c>
      <c r="C11493" s="7" t="n">
        <v>255</v>
      </c>
    </row>
    <row r="11494" spans="1:18">
      <c r="A11494" t="s">
        <v>4</v>
      </c>
      <c r="B11494" s="4" t="s">
        <v>5</v>
      </c>
      <c r="C11494" s="4" t="s">
        <v>13</v>
      </c>
      <c r="D11494" s="4" t="s">
        <v>10</v>
      </c>
      <c r="E11494" s="4" t="s">
        <v>10</v>
      </c>
      <c r="F11494" s="4" t="s">
        <v>9</v>
      </c>
      <c r="G11494" s="4" t="s">
        <v>9</v>
      </c>
      <c r="H11494" s="4" t="s">
        <v>9</v>
      </c>
    </row>
    <row r="11495" spans="1:18">
      <c r="A11495" t="n">
        <v>96189</v>
      </c>
      <c r="B11495" s="73" t="n">
        <v>97</v>
      </c>
      <c r="C11495" s="7" t="n">
        <v>7</v>
      </c>
      <c r="D11495" s="7" t="n">
        <v>0</v>
      </c>
      <c r="E11495" s="7" t="n">
        <v>0</v>
      </c>
      <c r="F11495" s="7" t="n">
        <v>0</v>
      </c>
      <c r="G11495" s="7" t="n">
        <v>0</v>
      </c>
      <c r="H11495" s="7" t="n">
        <v>0</v>
      </c>
    </row>
    <row r="11496" spans="1:18">
      <c r="A11496" t="s">
        <v>4</v>
      </c>
      <c r="B11496" s="4" t="s">
        <v>5</v>
      </c>
      <c r="C11496" s="4" t="s">
        <v>10</v>
      </c>
    </row>
    <row r="11497" spans="1:18">
      <c r="A11497" t="n">
        <v>96207</v>
      </c>
      <c r="B11497" s="12" t="n">
        <v>12</v>
      </c>
      <c r="C11497" s="7" t="n">
        <v>8198</v>
      </c>
    </row>
    <row r="11498" spans="1:18">
      <c r="A11498" t="s">
        <v>4</v>
      </c>
      <c r="B11498" s="4" t="s">
        <v>5</v>
      </c>
      <c r="C11498" s="4" t="s">
        <v>10</v>
      </c>
      <c r="D11498" s="4" t="s">
        <v>13</v>
      </c>
      <c r="E11498" s="4" t="s">
        <v>10</v>
      </c>
    </row>
    <row r="11499" spans="1:18">
      <c r="A11499" t="n">
        <v>96210</v>
      </c>
      <c r="B11499" s="76" t="n">
        <v>104</v>
      </c>
      <c r="C11499" s="7" t="n">
        <v>101</v>
      </c>
      <c r="D11499" s="7" t="n">
        <v>1</v>
      </c>
      <c r="E11499" s="7" t="n">
        <v>3</v>
      </c>
    </row>
    <row r="11500" spans="1:18">
      <c r="A11500" t="s">
        <v>4</v>
      </c>
      <c r="B11500" s="4" t="s">
        <v>5</v>
      </c>
    </row>
    <row r="11501" spans="1:18">
      <c r="A11501" t="n">
        <v>96216</v>
      </c>
      <c r="B11501" s="5" t="n">
        <v>1</v>
      </c>
    </row>
    <row r="11502" spans="1:18">
      <c r="A11502" t="s">
        <v>4</v>
      </c>
      <c r="B11502" s="4" t="s">
        <v>5</v>
      </c>
      <c r="C11502" s="4" t="s">
        <v>13</v>
      </c>
      <c r="D11502" s="4" t="s">
        <v>10</v>
      </c>
      <c r="E11502" s="4" t="s">
        <v>13</v>
      </c>
      <c r="F11502" s="4" t="s">
        <v>10</v>
      </c>
      <c r="G11502" s="4" t="s">
        <v>13</v>
      </c>
      <c r="H11502" s="4" t="s">
        <v>13</v>
      </c>
      <c r="I11502" s="4" t="s">
        <v>10</v>
      </c>
      <c r="J11502" s="4" t="s">
        <v>13</v>
      </c>
      <c r="K11502" s="4" t="s">
        <v>13</v>
      </c>
      <c r="L11502" s="4" t="s">
        <v>10</v>
      </c>
      <c r="M11502" s="4" t="s">
        <v>13</v>
      </c>
      <c r="N11502" s="4" t="s">
        <v>13</v>
      </c>
      <c r="O11502" s="4" t="s">
        <v>10</v>
      </c>
      <c r="P11502" s="4" t="s">
        <v>13</v>
      </c>
      <c r="Q11502" s="4" t="s">
        <v>13</v>
      </c>
      <c r="R11502" s="4" t="s">
        <v>10</v>
      </c>
      <c r="S11502" s="4" t="s">
        <v>13</v>
      </c>
      <c r="T11502" s="4" t="s">
        <v>13</v>
      </c>
      <c r="U11502" s="4" t="s">
        <v>10</v>
      </c>
      <c r="V11502" s="4" t="s">
        <v>13</v>
      </c>
      <c r="W11502" s="4" t="s">
        <v>13</v>
      </c>
      <c r="X11502" s="4" t="s">
        <v>20</v>
      </c>
    </row>
    <row r="11503" spans="1:18">
      <c r="A11503" t="n">
        <v>96217</v>
      </c>
      <c r="B11503" s="10" t="n">
        <v>5</v>
      </c>
      <c r="C11503" s="7" t="n">
        <v>30</v>
      </c>
      <c r="D11503" s="7" t="n">
        <v>8196</v>
      </c>
      <c r="E11503" s="7" t="n">
        <v>30</v>
      </c>
      <c r="F11503" s="7" t="n">
        <v>8197</v>
      </c>
      <c r="G11503" s="7" t="n">
        <v>9</v>
      </c>
      <c r="H11503" s="7" t="n">
        <v>30</v>
      </c>
      <c r="I11503" s="7" t="n">
        <v>8198</v>
      </c>
      <c r="J11503" s="7" t="n">
        <v>9</v>
      </c>
      <c r="K11503" s="7" t="n">
        <v>30</v>
      </c>
      <c r="L11503" s="7" t="n">
        <v>8199</v>
      </c>
      <c r="M11503" s="7" t="n">
        <v>9</v>
      </c>
      <c r="N11503" s="7" t="n">
        <v>30</v>
      </c>
      <c r="O11503" s="7" t="n">
        <v>8200</v>
      </c>
      <c r="P11503" s="7" t="n">
        <v>9</v>
      </c>
      <c r="Q11503" s="7" t="n">
        <v>30</v>
      </c>
      <c r="R11503" s="7" t="n">
        <v>10880</v>
      </c>
      <c r="S11503" s="7" t="n">
        <v>9</v>
      </c>
      <c r="T11503" s="7" t="n">
        <v>30</v>
      </c>
      <c r="U11503" s="7" t="n">
        <v>10903</v>
      </c>
      <c r="V11503" s="7" t="n">
        <v>9</v>
      </c>
      <c r="W11503" s="7" t="n">
        <v>1</v>
      </c>
      <c r="X11503" s="11" t="n">
        <f t="normal" ca="1">A11511</f>
        <v>0</v>
      </c>
    </row>
    <row r="11504" spans="1:18">
      <c r="A11504" t="s">
        <v>4</v>
      </c>
      <c r="B11504" s="4" t="s">
        <v>5</v>
      </c>
      <c r="C11504" s="4" t="s">
        <v>10</v>
      </c>
    </row>
    <row r="11505" spans="1:24">
      <c r="A11505" t="n">
        <v>96250</v>
      </c>
      <c r="B11505" s="12" t="n">
        <v>12</v>
      </c>
      <c r="C11505" s="7" t="n">
        <v>8207</v>
      </c>
    </row>
    <row r="11506" spans="1:24">
      <c r="A11506" t="s">
        <v>4</v>
      </c>
      <c r="B11506" s="4" t="s">
        <v>5</v>
      </c>
      <c r="C11506" s="4" t="s">
        <v>10</v>
      </c>
      <c r="D11506" s="4" t="s">
        <v>13</v>
      </c>
      <c r="E11506" s="4" t="s">
        <v>10</v>
      </c>
    </row>
    <row r="11507" spans="1:24">
      <c r="A11507" t="n">
        <v>96253</v>
      </c>
      <c r="B11507" s="76" t="n">
        <v>104</v>
      </c>
      <c r="C11507" s="7" t="n">
        <v>101</v>
      </c>
      <c r="D11507" s="7" t="n">
        <v>1</v>
      </c>
      <c r="E11507" s="7" t="n">
        <v>6</v>
      </c>
    </row>
    <row r="11508" spans="1:24">
      <c r="A11508" t="s">
        <v>4</v>
      </c>
      <c r="B11508" s="4" t="s">
        <v>5</v>
      </c>
    </row>
    <row r="11509" spans="1:24">
      <c r="A11509" t="n">
        <v>96259</v>
      </c>
      <c r="B11509" s="5" t="n">
        <v>1</v>
      </c>
    </row>
    <row r="11510" spans="1:24">
      <c r="A11510" t="s">
        <v>4</v>
      </c>
      <c r="B11510" s="4" t="s">
        <v>5</v>
      </c>
      <c r="C11510" s="4" t="s">
        <v>13</v>
      </c>
      <c r="D11510" s="4" t="s">
        <v>10</v>
      </c>
      <c r="E11510" s="4" t="s">
        <v>10</v>
      </c>
    </row>
    <row r="11511" spans="1:24">
      <c r="A11511" t="n">
        <v>96260</v>
      </c>
      <c r="B11511" s="77" t="n">
        <v>135</v>
      </c>
      <c r="C11511" s="7" t="n">
        <v>0</v>
      </c>
      <c r="D11511" s="7" t="n">
        <v>17</v>
      </c>
      <c r="E11511" s="7" t="n">
        <v>16</v>
      </c>
    </row>
    <row r="11512" spans="1:24">
      <c r="A11512" t="s">
        <v>4</v>
      </c>
      <c r="B11512" s="4" t="s">
        <v>5</v>
      </c>
      <c r="C11512" s="4" t="s">
        <v>10</v>
      </c>
      <c r="D11512" s="4" t="s">
        <v>22</v>
      </c>
      <c r="E11512" s="4" t="s">
        <v>22</v>
      </c>
      <c r="F11512" s="4" t="s">
        <v>22</v>
      </c>
      <c r="G11512" s="4" t="s">
        <v>22</v>
      </c>
    </row>
    <row r="11513" spans="1:24">
      <c r="A11513" t="n">
        <v>96266</v>
      </c>
      <c r="B11513" s="24" t="n">
        <v>46</v>
      </c>
      <c r="C11513" s="7" t="n">
        <v>61456</v>
      </c>
      <c r="D11513" s="7" t="n">
        <v>-16.4400005340576</v>
      </c>
      <c r="E11513" s="7" t="n">
        <v>0.759999990463257</v>
      </c>
      <c r="F11513" s="7" t="n">
        <v>-9.81999969482422</v>
      </c>
      <c r="G11513" s="7" t="n">
        <v>271</v>
      </c>
    </row>
    <row r="11514" spans="1:24">
      <c r="A11514" t="s">
        <v>4</v>
      </c>
      <c r="B11514" s="4" t="s">
        <v>5</v>
      </c>
      <c r="C11514" s="4" t="s">
        <v>13</v>
      </c>
      <c r="D11514" s="4" t="s">
        <v>13</v>
      </c>
      <c r="E11514" s="4" t="s">
        <v>22</v>
      </c>
      <c r="F11514" s="4" t="s">
        <v>22</v>
      </c>
      <c r="G11514" s="4" t="s">
        <v>22</v>
      </c>
      <c r="H11514" s="4" t="s">
        <v>10</v>
      </c>
      <c r="I11514" s="4" t="s">
        <v>13</v>
      </c>
    </row>
    <row r="11515" spans="1:24">
      <c r="A11515" t="n">
        <v>96285</v>
      </c>
      <c r="B11515" s="25" t="n">
        <v>45</v>
      </c>
      <c r="C11515" s="7" t="n">
        <v>4</v>
      </c>
      <c r="D11515" s="7" t="n">
        <v>3</v>
      </c>
      <c r="E11515" s="7" t="n">
        <v>5</v>
      </c>
      <c r="F11515" s="7" t="n">
        <v>316.239990234375</v>
      </c>
      <c r="G11515" s="7" t="n">
        <v>0</v>
      </c>
      <c r="H11515" s="7" t="n">
        <v>0</v>
      </c>
      <c r="I11515" s="7" t="n">
        <v>0</v>
      </c>
    </row>
    <row r="11516" spans="1:24">
      <c r="A11516" t="s">
        <v>4</v>
      </c>
      <c r="B11516" s="4" t="s">
        <v>5</v>
      </c>
      <c r="C11516" s="4" t="s">
        <v>13</v>
      </c>
      <c r="D11516" s="4" t="s">
        <v>6</v>
      </c>
    </row>
    <row r="11517" spans="1:24">
      <c r="A11517" t="n">
        <v>96303</v>
      </c>
      <c r="B11517" s="8" t="n">
        <v>2</v>
      </c>
      <c r="C11517" s="7" t="n">
        <v>10</v>
      </c>
      <c r="D11517" s="7" t="s">
        <v>855</v>
      </c>
    </row>
    <row r="11518" spans="1:24">
      <c r="A11518" t="s">
        <v>4</v>
      </c>
      <c r="B11518" s="4" t="s">
        <v>5</v>
      </c>
      <c r="C11518" s="4" t="s">
        <v>10</v>
      </c>
    </row>
    <row r="11519" spans="1:24">
      <c r="A11519" t="n">
        <v>96318</v>
      </c>
      <c r="B11519" s="35" t="n">
        <v>16</v>
      </c>
      <c r="C11519" s="7" t="n">
        <v>0</v>
      </c>
    </row>
    <row r="11520" spans="1:24">
      <c r="A11520" t="s">
        <v>4</v>
      </c>
      <c r="B11520" s="4" t="s">
        <v>5</v>
      </c>
      <c r="C11520" s="4" t="s">
        <v>13</v>
      </c>
      <c r="D11520" s="4" t="s">
        <v>10</v>
      </c>
    </row>
    <row r="11521" spans="1:9">
      <c r="A11521" t="n">
        <v>96321</v>
      </c>
      <c r="B11521" s="28" t="n">
        <v>58</v>
      </c>
      <c r="C11521" s="7" t="n">
        <v>105</v>
      </c>
      <c r="D11521" s="7" t="n">
        <v>300</v>
      </c>
    </row>
    <row r="11522" spans="1:9">
      <c r="A11522" t="s">
        <v>4</v>
      </c>
      <c r="B11522" s="4" t="s">
        <v>5</v>
      </c>
      <c r="C11522" s="4" t="s">
        <v>22</v>
      </c>
      <c r="D11522" s="4" t="s">
        <v>10</v>
      </c>
    </row>
    <row r="11523" spans="1:9">
      <c r="A11523" t="n">
        <v>96325</v>
      </c>
      <c r="B11523" s="51" t="n">
        <v>103</v>
      </c>
      <c r="C11523" s="7" t="n">
        <v>1</v>
      </c>
      <c r="D11523" s="7" t="n">
        <v>300</v>
      </c>
    </row>
    <row r="11524" spans="1:9">
      <c r="A11524" t="s">
        <v>4</v>
      </c>
      <c r="B11524" s="4" t="s">
        <v>5</v>
      </c>
      <c r="C11524" s="4" t="s">
        <v>13</v>
      </c>
      <c r="D11524" s="4" t="s">
        <v>10</v>
      </c>
    </row>
    <row r="11525" spans="1:9">
      <c r="A11525" t="n">
        <v>96332</v>
      </c>
      <c r="B11525" s="67" t="n">
        <v>72</v>
      </c>
      <c r="C11525" s="7" t="n">
        <v>4</v>
      </c>
      <c r="D11525" s="7" t="n">
        <v>0</v>
      </c>
    </row>
    <row r="11526" spans="1:9">
      <c r="A11526" t="s">
        <v>4</v>
      </c>
      <c r="B11526" s="4" t="s">
        <v>5</v>
      </c>
      <c r="C11526" s="4" t="s">
        <v>9</v>
      </c>
    </row>
    <row r="11527" spans="1:9">
      <c r="A11527" t="n">
        <v>96336</v>
      </c>
      <c r="B11527" s="50" t="n">
        <v>15</v>
      </c>
      <c r="C11527" s="7" t="n">
        <v>1073741824</v>
      </c>
    </row>
    <row r="11528" spans="1:9">
      <c r="A11528" t="s">
        <v>4</v>
      </c>
      <c r="B11528" s="4" t="s">
        <v>5</v>
      </c>
      <c r="C11528" s="4" t="s">
        <v>13</v>
      </c>
    </row>
    <row r="11529" spans="1:9">
      <c r="A11529" t="n">
        <v>96341</v>
      </c>
      <c r="B11529" s="37" t="n">
        <v>64</v>
      </c>
      <c r="C11529" s="7" t="n">
        <v>3</v>
      </c>
    </row>
    <row r="11530" spans="1:9">
      <c r="A11530" t="s">
        <v>4</v>
      </c>
      <c r="B11530" s="4" t="s">
        <v>5</v>
      </c>
      <c r="C11530" s="4" t="s">
        <v>13</v>
      </c>
    </row>
    <row r="11531" spans="1:9">
      <c r="A11531" t="n">
        <v>96343</v>
      </c>
      <c r="B11531" s="49" t="n">
        <v>74</v>
      </c>
      <c r="C11531" s="7" t="n">
        <v>67</v>
      </c>
    </row>
    <row r="11532" spans="1:9">
      <c r="A11532" t="s">
        <v>4</v>
      </c>
      <c r="B11532" s="4" t="s">
        <v>5</v>
      </c>
      <c r="C11532" s="4" t="s">
        <v>13</v>
      </c>
      <c r="D11532" s="4" t="s">
        <v>13</v>
      </c>
      <c r="E11532" s="4" t="s">
        <v>10</v>
      </c>
    </row>
    <row r="11533" spans="1:9">
      <c r="A11533" t="n">
        <v>96345</v>
      </c>
      <c r="B11533" s="25" t="n">
        <v>45</v>
      </c>
      <c r="C11533" s="7" t="n">
        <v>8</v>
      </c>
      <c r="D11533" s="7" t="n">
        <v>1</v>
      </c>
      <c r="E11533" s="7" t="n">
        <v>0</v>
      </c>
    </row>
    <row r="11534" spans="1:9">
      <c r="A11534" t="s">
        <v>4</v>
      </c>
      <c r="B11534" s="4" t="s">
        <v>5</v>
      </c>
      <c r="C11534" s="4" t="s">
        <v>10</v>
      </c>
    </row>
    <row r="11535" spans="1:9">
      <c r="A11535" t="n">
        <v>96350</v>
      </c>
      <c r="B11535" s="15" t="n">
        <v>13</v>
      </c>
      <c r="C11535" s="7" t="n">
        <v>6409</v>
      </c>
    </row>
    <row r="11536" spans="1:9">
      <c r="A11536" t="s">
        <v>4</v>
      </c>
      <c r="B11536" s="4" t="s">
        <v>5</v>
      </c>
      <c r="C11536" s="4" t="s">
        <v>10</v>
      </c>
    </row>
    <row r="11537" spans="1:5">
      <c r="A11537" t="n">
        <v>96353</v>
      </c>
      <c r="B11537" s="15" t="n">
        <v>13</v>
      </c>
      <c r="C11537" s="7" t="n">
        <v>6408</v>
      </c>
    </row>
    <row r="11538" spans="1:5">
      <c r="A11538" t="s">
        <v>4</v>
      </c>
      <c r="B11538" s="4" t="s">
        <v>5</v>
      </c>
      <c r="C11538" s="4" t="s">
        <v>10</v>
      </c>
    </row>
    <row r="11539" spans="1:5">
      <c r="A11539" t="n">
        <v>96356</v>
      </c>
      <c r="B11539" s="12" t="n">
        <v>12</v>
      </c>
      <c r="C11539" s="7" t="n">
        <v>6464</v>
      </c>
    </row>
    <row r="11540" spans="1:5">
      <c r="A11540" t="s">
        <v>4</v>
      </c>
      <c r="B11540" s="4" t="s">
        <v>5</v>
      </c>
      <c r="C11540" s="4" t="s">
        <v>10</v>
      </c>
    </row>
    <row r="11541" spans="1:5">
      <c r="A11541" t="n">
        <v>96359</v>
      </c>
      <c r="B11541" s="15" t="n">
        <v>13</v>
      </c>
      <c r="C11541" s="7" t="n">
        <v>6465</v>
      </c>
    </row>
    <row r="11542" spans="1:5">
      <c r="A11542" t="s">
        <v>4</v>
      </c>
      <c r="B11542" s="4" t="s">
        <v>5</v>
      </c>
      <c r="C11542" s="4" t="s">
        <v>10</v>
      </c>
    </row>
    <row r="11543" spans="1:5">
      <c r="A11543" t="n">
        <v>96362</v>
      </c>
      <c r="B11543" s="15" t="n">
        <v>13</v>
      </c>
      <c r="C11543" s="7" t="n">
        <v>6466</v>
      </c>
    </row>
    <row r="11544" spans="1:5">
      <c r="A11544" t="s">
        <v>4</v>
      </c>
      <c r="B11544" s="4" t="s">
        <v>5</v>
      </c>
      <c r="C11544" s="4" t="s">
        <v>10</v>
      </c>
    </row>
    <row r="11545" spans="1:5">
      <c r="A11545" t="n">
        <v>96365</v>
      </c>
      <c r="B11545" s="15" t="n">
        <v>13</v>
      </c>
      <c r="C11545" s="7" t="n">
        <v>6467</v>
      </c>
    </row>
    <row r="11546" spans="1:5">
      <c r="A11546" t="s">
        <v>4</v>
      </c>
      <c r="B11546" s="4" t="s">
        <v>5</v>
      </c>
      <c r="C11546" s="4" t="s">
        <v>10</v>
      </c>
    </row>
    <row r="11547" spans="1:5">
      <c r="A11547" t="n">
        <v>96368</v>
      </c>
      <c r="B11547" s="15" t="n">
        <v>13</v>
      </c>
      <c r="C11547" s="7" t="n">
        <v>6468</v>
      </c>
    </row>
    <row r="11548" spans="1:5">
      <c r="A11548" t="s">
        <v>4</v>
      </c>
      <c r="B11548" s="4" t="s">
        <v>5</v>
      </c>
      <c r="C11548" s="4" t="s">
        <v>10</v>
      </c>
    </row>
    <row r="11549" spans="1:5">
      <c r="A11549" t="n">
        <v>96371</v>
      </c>
      <c r="B11549" s="15" t="n">
        <v>13</v>
      </c>
      <c r="C11549" s="7" t="n">
        <v>6469</v>
      </c>
    </row>
    <row r="11550" spans="1:5">
      <c r="A11550" t="s">
        <v>4</v>
      </c>
      <c r="B11550" s="4" t="s">
        <v>5</v>
      </c>
      <c r="C11550" s="4" t="s">
        <v>10</v>
      </c>
    </row>
    <row r="11551" spans="1:5">
      <c r="A11551" t="n">
        <v>96374</v>
      </c>
      <c r="B11551" s="15" t="n">
        <v>13</v>
      </c>
      <c r="C11551" s="7" t="n">
        <v>6470</v>
      </c>
    </row>
    <row r="11552" spans="1:5">
      <c r="A11552" t="s">
        <v>4</v>
      </c>
      <c r="B11552" s="4" t="s">
        <v>5</v>
      </c>
      <c r="C11552" s="4" t="s">
        <v>10</v>
      </c>
    </row>
    <row r="11553" spans="1:3">
      <c r="A11553" t="n">
        <v>96377</v>
      </c>
      <c r="B11553" s="15" t="n">
        <v>13</v>
      </c>
      <c r="C11553" s="7" t="n">
        <v>6471</v>
      </c>
    </row>
    <row r="11554" spans="1:3">
      <c r="A11554" t="s">
        <v>4</v>
      </c>
      <c r="B11554" s="4" t="s">
        <v>5</v>
      </c>
      <c r="C11554" s="4" t="s">
        <v>13</v>
      </c>
    </row>
    <row r="11555" spans="1:3">
      <c r="A11555" t="n">
        <v>96380</v>
      </c>
      <c r="B11555" s="49" t="n">
        <v>74</v>
      </c>
      <c r="C11555" s="7" t="n">
        <v>18</v>
      </c>
    </row>
    <row r="11556" spans="1:3">
      <c r="A11556" t="s">
        <v>4</v>
      </c>
      <c r="B11556" s="4" t="s">
        <v>5</v>
      </c>
      <c r="C11556" s="4" t="s">
        <v>13</v>
      </c>
    </row>
    <row r="11557" spans="1:3">
      <c r="A11557" t="n">
        <v>96382</v>
      </c>
      <c r="B11557" s="49" t="n">
        <v>74</v>
      </c>
      <c r="C11557" s="7" t="n">
        <v>45</v>
      </c>
    </row>
    <row r="11558" spans="1:3">
      <c r="A11558" t="s">
        <v>4</v>
      </c>
      <c r="B11558" s="4" t="s">
        <v>5</v>
      </c>
      <c r="C11558" s="4" t="s">
        <v>10</v>
      </c>
    </row>
    <row r="11559" spans="1:3">
      <c r="A11559" t="n">
        <v>96384</v>
      </c>
      <c r="B11559" s="35" t="n">
        <v>16</v>
      </c>
      <c r="C11559" s="7" t="n">
        <v>0</v>
      </c>
    </row>
    <row r="11560" spans="1:3">
      <c r="A11560" t="s">
        <v>4</v>
      </c>
      <c r="B11560" s="4" t="s">
        <v>5</v>
      </c>
      <c r="C11560" s="4" t="s">
        <v>13</v>
      </c>
      <c r="D11560" s="4" t="s">
        <v>13</v>
      </c>
      <c r="E11560" s="4" t="s">
        <v>13</v>
      </c>
      <c r="F11560" s="4" t="s">
        <v>13</v>
      </c>
    </row>
    <row r="11561" spans="1:3">
      <c r="A11561" t="n">
        <v>96387</v>
      </c>
      <c r="B11561" s="13" t="n">
        <v>14</v>
      </c>
      <c r="C11561" s="7" t="n">
        <v>0</v>
      </c>
      <c r="D11561" s="7" t="n">
        <v>8</v>
      </c>
      <c r="E11561" s="7" t="n">
        <v>0</v>
      </c>
      <c r="F11561" s="7" t="n">
        <v>0</v>
      </c>
    </row>
    <row r="11562" spans="1:3">
      <c r="A11562" t="s">
        <v>4</v>
      </c>
      <c r="B11562" s="4" t="s">
        <v>5</v>
      </c>
      <c r="C11562" s="4" t="s">
        <v>13</v>
      </c>
      <c r="D11562" s="4" t="s">
        <v>6</v>
      </c>
    </row>
    <row r="11563" spans="1:3">
      <c r="A11563" t="n">
        <v>96392</v>
      </c>
      <c r="B11563" s="8" t="n">
        <v>2</v>
      </c>
      <c r="C11563" s="7" t="n">
        <v>11</v>
      </c>
      <c r="D11563" s="7" t="s">
        <v>24</v>
      </c>
    </row>
    <row r="11564" spans="1:3">
      <c r="A11564" t="s">
        <v>4</v>
      </c>
      <c r="B11564" s="4" t="s">
        <v>5</v>
      </c>
      <c r="C11564" s="4" t="s">
        <v>10</v>
      </c>
    </row>
    <row r="11565" spans="1:3">
      <c r="A11565" t="n">
        <v>96406</v>
      </c>
      <c r="B11565" s="35" t="n">
        <v>16</v>
      </c>
      <c r="C11565" s="7" t="n">
        <v>0</v>
      </c>
    </row>
    <row r="11566" spans="1:3">
      <c r="A11566" t="s">
        <v>4</v>
      </c>
      <c r="B11566" s="4" t="s">
        <v>5</v>
      </c>
      <c r="C11566" s="4" t="s">
        <v>13</v>
      </c>
      <c r="D11566" s="4" t="s">
        <v>6</v>
      </c>
    </row>
    <row r="11567" spans="1:3">
      <c r="A11567" t="n">
        <v>96409</v>
      </c>
      <c r="B11567" s="8" t="n">
        <v>2</v>
      </c>
      <c r="C11567" s="7" t="n">
        <v>11</v>
      </c>
      <c r="D11567" s="7" t="s">
        <v>145</v>
      </c>
    </row>
    <row r="11568" spans="1:3">
      <c r="A11568" t="s">
        <v>4</v>
      </c>
      <c r="B11568" s="4" t="s">
        <v>5</v>
      </c>
      <c r="C11568" s="4" t="s">
        <v>10</v>
      </c>
    </row>
    <row r="11569" spans="1:6">
      <c r="A11569" t="n">
        <v>96418</v>
      </c>
      <c r="B11569" s="35" t="n">
        <v>16</v>
      </c>
      <c r="C11569" s="7" t="n">
        <v>0</v>
      </c>
    </row>
    <row r="11570" spans="1:6">
      <c r="A11570" t="s">
        <v>4</v>
      </c>
      <c r="B11570" s="4" t="s">
        <v>5</v>
      </c>
      <c r="C11570" s="4" t="s">
        <v>9</v>
      </c>
    </row>
    <row r="11571" spans="1:6">
      <c r="A11571" t="n">
        <v>96421</v>
      </c>
      <c r="B11571" s="50" t="n">
        <v>15</v>
      </c>
      <c r="C11571" s="7" t="n">
        <v>2048</v>
      </c>
    </row>
    <row r="11572" spans="1:6">
      <c r="A11572" t="s">
        <v>4</v>
      </c>
      <c r="B11572" s="4" t="s">
        <v>5</v>
      </c>
      <c r="C11572" s="4" t="s">
        <v>13</v>
      </c>
      <c r="D11572" s="4" t="s">
        <v>6</v>
      </c>
    </row>
    <row r="11573" spans="1:6">
      <c r="A11573" t="n">
        <v>96426</v>
      </c>
      <c r="B11573" s="8" t="n">
        <v>2</v>
      </c>
      <c r="C11573" s="7" t="n">
        <v>10</v>
      </c>
      <c r="D11573" s="7" t="s">
        <v>146</v>
      </c>
    </row>
    <row r="11574" spans="1:6">
      <c r="A11574" t="s">
        <v>4</v>
      </c>
      <c r="B11574" s="4" t="s">
        <v>5</v>
      </c>
      <c r="C11574" s="4" t="s">
        <v>10</v>
      </c>
    </row>
    <row r="11575" spans="1:6">
      <c r="A11575" t="n">
        <v>96444</v>
      </c>
      <c r="B11575" s="35" t="n">
        <v>16</v>
      </c>
      <c r="C11575" s="7" t="n">
        <v>0</v>
      </c>
    </row>
    <row r="11576" spans="1:6">
      <c r="A11576" t="s">
        <v>4</v>
      </c>
      <c r="B11576" s="4" t="s">
        <v>5</v>
      </c>
      <c r="C11576" s="4" t="s">
        <v>13</v>
      </c>
      <c r="D11576" s="4" t="s">
        <v>6</v>
      </c>
    </row>
    <row r="11577" spans="1:6">
      <c r="A11577" t="n">
        <v>96447</v>
      </c>
      <c r="B11577" s="8" t="n">
        <v>2</v>
      </c>
      <c r="C11577" s="7" t="n">
        <v>10</v>
      </c>
      <c r="D11577" s="7" t="s">
        <v>147</v>
      </c>
    </row>
    <row r="11578" spans="1:6">
      <c r="A11578" t="s">
        <v>4</v>
      </c>
      <c r="B11578" s="4" t="s">
        <v>5</v>
      </c>
      <c r="C11578" s="4" t="s">
        <v>10</v>
      </c>
    </row>
    <row r="11579" spans="1:6">
      <c r="A11579" t="n">
        <v>96466</v>
      </c>
      <c r="B11579" s="35" t="n">
        <v>16</v>
      </c>
      <c r="C11579" s="7" t="n">
        <v>0</v>
      </c>
    </row>
    <row r="11580" spans="1:6">
      <c r="A11580" t="s">
        <v>4</v>
      </c>
      <c r="B11580" s="4" t="s">
        <v>5</v>
      </c>
      <c r="C11580" s="4" t="s">
        <v>13</v>
      </c>
      <c r="D11580" s="4" t="s">
        <v>6</v>
      </c>
    </row>
    <row r="11581" spans="1:6">
      <c r="A11581" t="n">
        <v>96469</v>
      </c>
      <c r="B11581" s="26" t="n">
        <v>4</v>
      </c>
      <c r="C11581" s="7" t="n">
        <v>11</v>
      </c>
      <c r="D11581" s="7" t="s">
        <v>856</v>
      </c>
    </row>
    <row r="11582" spans="1:6">
      <c r="A11582" t="s">
        <v>4</v>
      </c>
      <c r="B11582" s="4" t="s">
        <v>5</v>
      </c>
    </row>
    <row r="11583" spans="1:6">
      <c r="A11583" t="n">
        <v>96491</v>
      </c>
      <c r="B11583" s="5" t="n">
        <v>1</v>
      </c>
    </row>
    <row r="11584" spans="1:6" s="3" customFormat="1" customHeight="0">
      <c r="A11584" s="3" t="s">
        <v>2</v>
      </c>
      <c r="B11584" s="3" t="s">
        <v>857</v>
      </c>
    </row>
    <row r="11585" spans="1:4">
      <c r="A11585" t="s">
        <v>4</v>
      </c>
      <c r="B11585" s="4" t="s">
        <v>5</v>
      </c>
      <c r="C11585" s="4" t="s">
        <v>13</v>
      </c>
      <c r="D11585" s="4" t="s">
        <v>13</v>
      </c>
      <c r="E11585" s="4" t="s">
        <v>13</v>
      </c>
      <c r="F11585" s="4" t="s">
        <v>13</v>
      </c>
    </row>
    <row r="11586" spans="1:4">
      <c r="A11586" t="n">
        <v>96492</v>
      </c>
      <c r="B11586" s="13" t="n">
        <v>14</v>
      </c>
      <c r="C11586" s="7" t="n">
        <v>2</v>
      </c>
      <c r="D11586" s="7" t="n">
        <v>0</v>
      </c>
      <c r="E11586" s="7" t="n">
        <v>0</v>
      </c>
      <c r="F11586" s="7" t="n">
        <v>0</v>
      </c>
    </row>
    <row r="11587" spans="1:4">
      <c r="A11587" t="s">
        <v>4</v>
      </c>
      <c r="B11587" s="4" t="s">
        <v>5</v>
      </c>
      <c r="C11587" s="4" t="s">
        <v>13</v>
      </c>
      <c r="D11587" s="36" t="s">
        <v>81</v>
      </c>
      <c r="E11587" s="4" t="s">
        <v>5</v>
      </c>
      <c r="F11587" s="4" t="s">
        <v>13</v>
      </c>
      <c r="G11587" s="4" t="s">
        <v>10</v>
      </c>
      <c r="H11587" s="36" t="s">
        <v>82</v>
      </c>
      <c r="I11587" s="4" t="s">
        <v>13</v>
      </c>
      <c r="J11587" s="4" t="s">
        <v>9</v>
      </c>
      <c r="K11587" s="4" t="s">
        <v>13</v>
      </c>
      <c r="L11587" s="4" t="s">
        <v>13</v>
      </c>
      <c r="M11587" s="36" t="s">
        <v>81</v>
      </c>
      <c r="N11587" s="4" t="s">
        <v>5</v>
      </c>
      <c r="O11587" s="4" t="s">
        <v>13</v>
      </c>
      <c r="P11587" s="4" t="s">
        <v>10</v>
      </c>
      <c r="Q11587" s="36" t="s">
        <v>82</v>
      </c>
      <c r="R11587" s="4" t="s">
        <v>13</v>
      </c>
      <c r="S11587" s="4" t="s">
        <v>9</v>
      </c>
      <c r="T11587" s="4" t="s">
        <v>13</v>
      </c>
      <c r="U11587" s="4" t="s">
        <v>13</v>
      </c>
      <c r="V11587" s="4" t="s">
        <v>13</v>
      </c>
      <c r="W11587" s="4" t="s">
        <v>20</v>
      </c>
    </row>
    <row r="11588" spans="1:4">
      <c r="A11588" t="n">
        <v>96497</v>
      </c>
      <c r="B11588" s="10" t="n">
        <v>5</v>
      </c>
      <c r="C11588" s="7" t="n">
        <v>28</v>
      </c>
      <c r="D11588" s="36" t="s">
        <v>3</v>
      </c>
      <c r="E11588" s="9" t="n">
        <v>162</v>
      </c>
      <c r="F11588" s="7" t="n">
        <v>3</v>
      </c>
      <c r="G11588" s="7" t="n">
        <v>19</v>
      </c>
      <c r="H11588" s="36" t="s">
        <v>3</v>
      </c>
      <c r="I11588" s="7" t="n">
        <v>0</v>
      </c>
      <c r="J11588" s="7" t="n">
        <v>1</v>
      </c>
      <c r="K11588" s="7" t="n">
        <v>2</v>
      </c>
      <c r="L11588" s="7" t="n">
        <v>28</v>
      </c>
      <c r="M11588" s="36" t="s">
        <v>3</v>
      </c>
      <c r="N11588" s="9" t="n">
        <v>162</v>
      </c>
      <c r="O11588" s="7" t="n">
        <v>3</v>
      </c>
      <c r="P11588" s="7" t="n">
        <v>19</v>
      </c>
      <c r="Q11588" s="36" t="s">
        <v>3</v>
      </c>
      <c r="R11588" s="7" t="n">
        <v>0</v>
      </c>
      <c r="S11588" s="7" t="n">
        <v>2</v>
      </c>
      <c r="T11588" s="7" t="n">
        <v>2</v>
      </c>
      <c r="U11588" s="7" t="n">
        <v>11</v>
      </c>
      <c r="V11588" s="7" t="n">
        <v>1</v>
      </c>
      <c r="W11588" s="11" t="n">
        <f t="normal" ca="1">A11592</f>
        <v>0</v>
      </c>
    </row>
    <row r="11589" spans="1:4">
      <c r="A11589" t="s">
        <v>4</v>
      </c>
      <c r="B11589" s="4" t="s">
        <v>5</v>
      </c>
      <c r="C11589" s="4" t="s">
        <v>13</v>
      </c>
      <c r="D11589" s="4" t="s">
        <v>10</v>
      </c>
      <c r="E11589" s="4" t="s">
        <v>22</v>
      </c>
    </row>
    <row r="11590" spans="1:4">
      <c r="A11590" t="n">
        <v>96526</v>
      </c>
      <c r="B11590" s="28" t="n">
        <v>58</v>
      </c>
      <c r="C11590" s="7" t="n">
        <v>0</v>
      </c>
      <c r="D11590" s="7" t="n">
        <v>0</v>
      </c>
      <c r="E11590" s="7" t="n">
        <v>1</v>
      </c>
    </row>
    <row r="11591" spans="1:4">
      <c r="A11591" t="s">
        <v>4</v>
      </c>
      <c r="B11591" s="4" t="s">
        <v>5</v>
      </c>
      <c r="C11591" s="4" t="s">
        <v>13</v>
      </c>
      <c r="D11591" s="36" t="s">
        <v>81</v>
      </c>
      <c r="E11591" s="4" t="s">
        <v>5</v>
      </c>
      <c r="F11591" s="4" t="s">
        <v>13</v>
      </c>
      <c r="G11591" s="4" t="s">
        <v>10</v>
      </c>
      <c r="H11591" s="36" t="s">
        <v>82</v>
      </c>
      <c r="I11591" s="4" t="s">
        <v>13</v>
      </c>
      <c r="J11591" s="4" t="s">
        <v>9</v>
      </c>
      <c r="K11591" s="4" t="s">
        <v>13</v>
      </c>
      <c r="L11591" s="4" t="s">
        <v>13</v>
      </c>
      <c r="M11591" s="36" t="s">
        <v>81</v>
      </c>
      <c r="N11591" s="4" t="s">
        <v>5</v>
      </c>
      <c r="O11591" s="4" t="s">
        <v>13</v>
      </c>
      <c r="P11591" s="4" t="s">
        <v>10</v>
      </c>
      <c r="Q11591" s="36" t="s">
        <v>82</v>
      </c>
      <c r="R11591" s="4" t="s">
        <v>13</v>
      </c>
      <c r="S11591" s="4" t="s">
        <v>9</v>
      </c>
      <c r="T11591" s="4" t="s">
        <v>13</v>
      </c>
      <c r="U11591" s="4" t="s">
        <v>13</v>
      </c>
      <c r="V11591" s="4" t="s">
        <v>13</v>
      </c>
      <c r="W11591" s="4" t="s">
        <v>20</v>
      </c>
    </row>
    <row r="11592" spans="1:4">
      <c r="A11592" t="n">
        <v>96534</v>
      </c>
      <c r="B11592" s="10" t="n">
        <v>5</v>
      </c>
      <c r="C11592" s="7" t="n">
        <v>28</v>
      </c>
      <c r="D11592" s="36" t="s">
        <v>3</v>
      </c>
      <c r="E11592" s="9" t="n">
        <v>162</v>
      </c>
      <c r="F11592" s="7" t="n">
        <v>3</v>
      </c>
      <c r="G11592" s="7" t="n">
        <v>19</v>
      </c>
      <c r="H11592" s="36" t="s">
        <v>3</v>
      </c>
      <c r="I11592" s="7" t="n">
        <v>0</v>
      </c>
      <c r="J11592" s="7" t="n">
        <v>1</v>
      </c>
      <c r="K11592" s="7" t="n">
        <v>3</v>
      </c>
      <c r="L11592" s="7" t="n">
        <v>28</v>
      </c>
      <c r="M11592" s="36" t="s">
        <v>3</v>
      </c>
      <c r="N11592" s="9" t="n">
        <v>162</v>
      </c>
      <c r="O11592" s="7" t="n">
        <v>3</v>
      </c>
      <c r="P11592" s="7" t="n">
        <v>19</v>
      </c>
      <c r="Q11592" s="36" t="s">
        <v>3</v>
      </c>
      <c r="R11592" s="7" t="n">
        <v>0</v>
      </c>
      <c r="S11592" s="7" t="n">
        <v>2</v>
      </c>
      <c r="T11592" s="7" t="n">
        <v>3</v>
      </c>
      <c r="U11592" s="7" t="n">
        <v>9</v>
      </c>
      <c r="V11592" s="7" t="n">
        <v>1</v>
      </c>
      <c r="W11592" s="11" t="n">
        <f t="normal" ca="1">A11602</f>
        <v>0</v>
      </c>
    </row>
    <row r="11593" spans="1:4">
      <c r="A11593" t="s">
        <v>4</v>
      </c>
      <c r="B11593" s="4" t="s">
        <v>5</v>
      </c>
      <c r="C11593" s="4" t="s">
        <v>13</v>
      </c>
      <c r="D11593" s="36" t="s">
        <v>81</v>
      </c>
      <c r="E11593" s="4" t="s">
        <v>5</v>
      </c>
      <c r="F11593" s="4" t="s">
        <v>10</v>
      </c>
      <c r="G11593" s="4" t="s">
        <v>13</v>
      </c>
      <c r="H11593" s="4" t="s">
        <v>13</v>
      </c>
      <c r="I11593" s="4" t="s">
        <v>6</v>
      </c>
      <c r="J11593" s="36" t="s">
        <v>82</v>
      </c>
      <c r="K11593" s="4" t="s">
        <v>13</v>
      </c>
      <c r="L11593" s="4" t="s">
        <v>13</v>
      </c>
      <c r="M11593" s="36" t="s">
        <v>81</v>
      </c>
      <c r="N11593" s="4" t="s">
        <v>5</v>
      </c>
      <c r="O11593" s="4" t="s">
        <v>13</v>
      </c>
      <c r="P11593" s="36" t="s">
        <v>82</v>
      </c>
      <c r="Q11593" s="4" t="s">
        <v>13</v>
      </c>
      <c r="R11593" s="4" t="s">
        <v>9</v>
      </c>
      <c r="S11593" s="4" t="s">
        <v>13</v>
      </c>
      <c r="T11593" s="4" t="s">
        <v>13</v>
      </c>
      <c r="U11593" s="4" t="s">
        <v>13</v>
      </c>
      <c r="V11593" s="36" t="s">
        <v>81</v>
      </c>
      <c r="W11593" s="4" t="s">
        <v>5</v>
      </c>
      <c r="X11593" s="4" t="s">
        <v>13</v>
      </c>
      <c r="Y11593" s="36" t="s">
        <v>82</v>
      </c>
      <c r="Z11593" s="4" t="s">
        <v>13</v>
      </c>
      <c r="AA11593" s="4" t="s">
        <v>9</v>
      </c>
      <c r="AB11593" s="4" t="s">
        <v>13</v>
      </c>
      <c r="AC11593" s="4" t="s">
        <v>13</v>
      </c>
      <c r="AD11593" s="4" t="s">
        <v>13</v>
      </c>
      <c r="AE11593" s="4" t="s">
        <v>20</v>
      </c>
    </row>
    <row r="11594" spans="1:4">
      <c r="A11594" t="n">
        <v>96563</v>
      </c>
      <c r="B11594" s="10" t="n">
        <v>5</v>
      </c>
      <c r="C11594" s="7" t="n">
        <v>28</v>
      </c>
      <c r="D11594" s="36" t="s">
        <v>3</v>
      </c>
      <c r="E11594" s="64" t="n">
        <v>47</v>
      </c>
      <c r="F11594" s="7" t="n">
        <v>61456</v>
      </c>
      <c r="G11594" s="7" t="n">
        <v>2</v>
      </c>
      <c r="H11594" s="7" t="n">
        <v>0</v>
      </c>
      <c r="I11594" s="7" t="s">
        <v>785</v>
      </c>
      <c r="J11594" s="36" t="s">
        <v>3</v>
      </c>
      <c r="K11594" s="7" t="n">
        <v>8</v>
      </c>
      <c r="L11594" s="7" t="n">
        <v>28</v>
      </c>
      <c r="M11594" s="36" t="s">
        <v>3</v>
      </c>
      <c r="N11594" s="49" t="n">
        <v>74</v>
      </c>
      <c r="O11594" s="7" t="n">
        <v>65</v>
      </c>
      <c r="P11594" s="36" t="s">
        <v>3</v>
      </c>
      <c r="Q11594" s="7" t="n">
        <v>0</v>
      </c>
      <c r="R11594" s="7" t="n">
        <v>1</v>
      </c>
      <c r="S11594" s="7" t="n">
        <v>3</v>
      </c>
      <c r="T11594" s="7" t="n">
        <v>9</v>
      </c>
      <c r="U11594" s="7" t="n">
        <v>28</v>
      </c>
      <c r="V11594" s="36" t="s">
        <v>3</v>
      </c>
      <c r="W11594" s="49" t="n">
        <v>74</v>
      </c>
      <c r="X11594" s="7" t="n">
        <v>65</v>
      </c>
      <c r="Y11594" s="36" t="s">
        <v>3</v>
      </c>
      <c r="Z11594" s="7" t="n">
        <v>0</v>
      </c>
      <c r="AA11594" s="7" t="n">
        <v>2</v>
      </c>
      <c r="AB11594" s="7" t="n">
        <v>3</v>
      </c>
      <c r="AC11594" s="7" t="n">
        <v>9</v>
      </c>
      <c r="AD11594" s="7" t="n">
        <v>1</v>
      </c>
      <c r="AE11594" s="11" t="n">
        <f t="normal" ca="1">A11598</f>
        <v>0</v>
      </c>
    </row>
    <row r="11595" spans="1:4">
      <c r="A11595" t="s">
        <v>4</v>
      </c>
      <c r="B11595" s="4" t="s">
        <v>5</v>
      </c>
      <c r="C11595" s="4" t="s">
        <v>10</v>
      </c>
      <c r="D11595" s="4" t="s">
        <v>13</v>
      </c>
      <c r="E11595" s="4" t="s">
        <v>13</v>
      </c>
      <c r="F11595" s="4" t="s">
        <v>6</v>
      </c>
    </row>
    <row r="11596" spans="1:4">
      <c r="A11596" t="n">
        <v>96611</v>
      </c>
      <c r="B11596" s="64" t="n">
        <v>47</v>
      </c>
      <c r="C11596" s="7" t="n">
        <v>61456</v>
      </c>
      <c r="D11596" s="7" t="n">
        <v>0</v>
      </c>
      <c r="E11596" s="7" t="n">
        <v>0</v>
      </c>
      <c r="F11596" s="7" t="s">
        <v>408</v>
      </c>
    </row>
    <row r="11597" spans="1:4">
      <c r="A11597" t="s">
        <v>4</v>
      </c>
      <c r="B11597" s="4" t="s">
        <v>5</v>
      </c>
      <c r="C11597" s="4" t="s">
        <v>13</v>
      </c>
      <c r="D11597" s="4" t="s">
        <v>10</v>
      </c>
      <c r="E11597" s="4" t="s">
        <v>22</v>
      </c>
    </row>
    <row r="11598" spans="1:4">
      <c r="A11598" t="n">
        <v>96624</v>
      </c>
      <c r="B11598" s="28" t="n">
        <v>58</v>
      </c>
      <c r="C11598" s="7" t="n">
        <v>0</v>
      </c>
      <c r="D11598" s="7" t="n">
        <v>300</v>
      </c>
      <c r="E11598" s="7" t="n">
        <v>1</v>
      </c>
    </row>
    <row r="11599" spans="1:4">
      <c r="A11599" t="s">
        <v>4</v>
      </c>
      <c r="B11599" s="4" t="s">
        <v>5</v>
      </c>
      <c r="C11599" s="4" t="s">
        <v>13</v>
      </c>
      <c r="D11599" s="4" t="s">
        <v>10</v>
      </c>
    </row>
    <row r="11600" spans="1:4">
      <c r="A11600" t="n">
        <v>96632</v>
      </c>
      <c r="B11600" s="28" t="n">
        <v>58</v>
      </c>
      <c r="C11600" s="7" t="n">
        <v>255</v>
      </c>
      <c r="D11600" s="7" t="n">
        <v>0</v>
      </c>
    </row>
    <row r="11601" spans="1:31">
      <c r="A11601" t="s">
        <v>4</v>
      </c>
      <c r="B11601" s="4" t="s">
        <v>5</v>
      </c>
      <c r="C11601" s="4" t="s">
        <v>13</v>
      </c>
      <c r="D11601" s="4" t="s">
        <v>13</v>
      </c>
      <c r="E11601" s="4" t="s">
        <v>13</v>
      </c>
      <c r="F11601" s="4" t="s">
        <v>13</v>
      </c>
    </row>
    <row r="11602" spans="1:31">
      <c r="A11602" t="n">
        <v>96636</v>
      </c>
      <c r="B11602" s="13" t="n">
        <v>14</v>
      </c>
      <c r="C11602" s="7" t="n">
        <v>0</v>
      </c>
      <c r="D11602" s="7" t="n">
        <v>0</v>
      </c>
      <c r="E11602" s="7" t="n">
        <v>0</v>
      </c>
      <c r="F11602" s="7" t="n">
        <v>64</v>
      </c>
    </row>
    <row r="11603" spans="1:31">
      <c r="A11603" t="s">
        <v>4</v>
      </c>
      <c r="B11603" s="4" t="s">
        <v>5</v>
      </c>
      <c r="C11603" s="4" t="s">
        <v>13</v>
      </c>
      <c r="D11603" s="4" t="s">
        <v>10</v>
      </c>
    </row>
    <row r="11604" spans="1:31">
      <c r="A11604" t="n">
        <v>96641</v>
      </c>
      <c r="B11604" s="27" t="n">
        <v>22</v>
      </c>
      <c r="C11604" s="7" t="n">
        <v>0</v>
      </c>
      <c r="D11604" s="7" t="n">
        <v>19</v>
      </c>
    </row>
    <row r="11605" spans="1:31">
      <c r="A11605" t="s">
        <v>4</v>
      </c>
      <c r="B11605" s="4" t="s">
        <v>5</v>
      </c>
      <c r="C11605" s="4" t="s">
        <v>13</v>
      </c>
      <c r="D11605" s="4" t="s">
        <v>10</v>
      </c>
    </row>
    <row r="11606" spans="1:31">
      <c r="A11606" t="n">
        <v>96645</v>
      </c>
      <c r="B11606" s="28" t="n">
        <v>58</v>
      </c>
      <c r="C11606" s="7" t="n">
        <v>5</v>
      </c>
      <c r="D11606" s="7" t="n">
        <v>300</v>
      </c>
    </row>
    <row r="11607" spans="1:31">
      <c r="A11607" t="s">
        <v>4</v>
      </c>
      <c r="B11607" s="4" t="s">
        <v>5</v>
      </c>
      <c r="C11607" s="4" t="s">
        <v>22</v>
      </c>
      <c r="D11607" s="4" t="s">
        <v>10</v>
      </c>
    </row>
    <row r="11608" spans="1:31">
      <c r="A11608" t="n">
        <v>96649</v>
      </c>
      <c r="B11608" s="51" t="n">
        <v>103</v>
      </c>
      <c r="C11608" s="7" t="n">
        <v>0</v>
      </c>
      <c r="D11608" s="7" t="n">
        <v>300</v>
      </c>
    </row>
    <row r="11609" spans="1:31">
      <c r="A11609" t="s">
        <v>4</v>
      </c>
      <c r="B11609" s="4" t="s">
        <v>5</v>
      </c>
      <c r="C11609" s="4" t="s">
        <v>13</v>
      </c>
    </row>
    <row r="11610" spans="1:31">
      <c r="A11610" t="n">
        <v>96656</v>
      </c>
      <c r="B11610" s="37" t="n">
        <v>64</v>
      </c>
      <c r="C11610" s="7" t="n">
        <v>7</v>
      </c>
    </row>
    <row r="11611" spans="1:31">
      <c r="A11611" t="s">
        <v>4</v>
      </c>
      <c r="B11611" s="4" t="s">
        <v>5</v>
      </c>
      <c r="C11611" s="4" t="s">
        <v>13</v>
      </c>
      <c r="D11611" s="4" t="s">
        <v>10</v>
      </c>
    </row>
    <row r="11612" spans="1:31">
      <c r="A11612" t="n">
        <v>96658</v>
      </c>
      <c r="B11612" s="67" t="n">
        <v>72</v>
      </c>
      <c r="C11612" s="7" t="n">
        <v>5</v>
      </c>
      <c r="D11612" s="7" t="n">
        <v>0</v>
      </c>
    </row>
    <row r="11613" spans="1:31">
      <c r="A11613" t="s">
        <v>4</v>
      </c>
      <c r="B11613" s="4" t="s">
        <v>5</v>
      </c>
      <c r="C11613" s="4" t="s">
        <v>13</v>
      </c>
      <c r="D11613" s="36" t="s">
        <v>81</v>
      </c>
      <c r="E11613" s="4" t="s">
        <v>5</v>
      </c>
      <c r="F11613" s="4" t="s">
        <v>13</v>
      </c>
      <c r="G11613" s="4" t="s">
        <v>10</v>
      </c>
      <c r="H11613" s="36" t="s">
        <v>82</v>
      </c>
      <c r="I11613" s="4" t="s">
        <v>13</v>
      </c>
      <c r="J11613" s="4" t="s">
        <v>9</v>
      </c>
      <c r="K11613" s="4" t="s">
        <v>13</v>
      </c>
      <c r="L11613" s="4" t="s">
        <v>13</v>
      </c>
      <c r="M11613" s="4" t="s">
        <v>20</v>
      </c>
    </row>
    <row r="11614" spans="1:31">
      <c r="A11614" t="n">
        <v>96662</v>
      </c>
      <c r="B11614" s="10" t="n">
        <v>5</v>
      </c>
      <c r="C11614" s="7" t="n">
        <v>28</v>
      </c>
      <c r="D11614" s="36" t="s">
        <v>3</v>
      </c>
      <c r="E11614" s="9" t="n">
        <v>162</v>
      </c>
      <c r="F11614" s="7" t="n">
        <v>4</v>
      </c>
      <c r="G11614" s="7" t="n">
        <v>19</v>
      </c>
      <c r="H11614" s="36" t="s">
        <v>3</v>
      </c>
      <c r="I11614" s="7" t="n">
        <v>0</v>
      </c>
      <c r="J11614" s="7" t="n">
        <v>1</v>
      </c>
      <c r="K11614" s="7" t="n">
        <v>2</v>
      </c>
      <c r="L11614" s="7" t="n">
        <v>1</v>
      </c>
      <c r="M11614" s="11" t="n">
        <f t="normal" ca="1">A11620</f>
        <v>0</v>
      </c>
    </row>
    <row r="11615" spans="1:31">
      <c r="A11615" t="s">
        <v>4</v>
      </c>
      <c r="B11615" s="4" t="s">
        <v>5</v>
      </c>
      <c r="C11615" s="4" t="s">
        <v>13</v>
      </c>
      <c r="D11615" s="4" t="s">
        <v>6</v>
      </c>
    </row>
    <row r="11616" spans="1:31">
      <c r="A11616" t="n">
        <v>96679</v>
      </c>
      <c r="B11616" s="8" t="n">
        <v>2</v>
      </c>
      <c r="C11616" s="7" t="n">
        <v>10</v>
      </c>
      <c r="D11616" s="7" t="s">
        <v>786</v>
      </c>
    </row>
    <row r="11617" spans="1:13">
      <c r="A11617" t="s">
        <v>4</v>
      </c>
      <c r="B11617" s="4" t="s">
        <v>5</v>
      </c>
      <c r="C11617" s="4" t="s">
        <v>10</v>
      </c>
    </row>
    <row r="11618" spans="1:13">
      <c r="A11618" t="n">
        <v>96696</v>
      </c>
      <c r="B11618" s="35" t="n">
        <v>16</v>
      </c>
      <c r="C11618" s="7" t="n">
        <v>0</v>
      </c>
    </row>
    <row r="11619" spans="1:13">
      <c r="A11619" t="s">
        <v>4</v>
      </c>
      <c r="B11619" s="4" t="s">
        <v>5</v>
      </c>
      <c r="C11619" s="4" t="s">
        <v>13</v>
      </c>
    </row>
    <row r="11620" spans="1:13">
      <c r="A11620" t="n">
        <v>96699</v>
      </c>
      <c r="B11620" s="37" t="n">
        <v>64</v>
      </c>
      <c r="C11620" s="7" t="n">
        <v>2</v>
      </c>
    </row>
    <row r="11621" spans="1:13">
      <c r="A11621" t="s">
        <v>4</v>
      </c>
      <c r="B11621" s="4" t="s">
        <v>5</v>
      </c>
      <c r="C11621" s="4" t="s">
        <v>13</v>
      </c>
      <c r="D11621" s="4" t="s">
        <v>10</v>
      </c>
    </row>
    <row r="11622" spans="1:13">
      <c r="A11622" t="n">
        <v>96701</v>
      </c>
      <c r="B11622" s="37" t="n">
        <v>64</v>
      </c>
      <c r="C11622" s="7" t="n">
        <v>0</v>
      </c>
      <c r="D11622" s="7" t="n">
        <v>0</v>
      </c>
    </row>
    <row r="11623" spans="1:13">
      <c r="A11623" t="s">
        <v>4</v>
      </c>
      <c r="B11623" s="4" t="s">
        <v>5</v>
      </c>
      <c r="C11623" s="4" t="s">
        <v>13</v>
      </c>
      <c r="D11623" s="4" t="s">
        <v>10</v>
      </c>
    </row>
    <row r="11624" spans="1:13">
      <c r="A11624" t="n">
        <v>96705</v>
      </c>
      <c r="B11624" s="37" t="n">
        <v>64</v>
      </c>
      <c r="C11624" s="7" t="n">
        <v>0</v>
      </c>
      <c r="D11624" s="7" t="n">
        <v>17</v>
      </c>
    </row>
    <row r="11625" spans="1:13">
      <c r="A11625" t="s">
        <v>4</v>
      </c>
      <c r="B11625" s="4" t="s">
        <v>5</v>
      </c>
      <c r="C11625" s="4" t="s">
        <v>13</v>
      </c>
      <c r="D11625" s="4" t="s">
        <v>10</v>
      </c>
    </row>
    <row r="11626" spans="1:13">
      <c r="A11626" t="n">
        <v>96709</v>
      </c>
      <c r="B11626" s="37" t="n">
        <v>64</v>
      </c>
      <c r="C11626" s="7" t="n">
        <v>0</v>
      </c>
      <c r="D11626" s="7" t="n">
        <v>16</v>
      </c>
    </row>
    <row r="11627" spans="1:13">
      <c r="A11627" t="s">
        <v>4</v>
      </c>
      <c r="B11627" s="4" t="s">
        <v>5</v>
      </c>
      <c r="C11627" s="4" t="s">
        <v>13</v>
      </c>
      <c r="D11627" s="4" t="s">
        <v>10</v>
      </c>
    </row>
    <row r="11628" spans="1:13">
      <c r="A11628" t="n">
        <v>96713</v>
      </c>
      <c r="B11628" s="37" t="n">
        <v>64</v>
      </c>
      <c r="C11628" s="7" t="n">
        <v>4</v>
      </c>
      <c r="D11628" s="7" t="n">
        <v>0</v>
      </c>
    </row>
    <row r="11629" spans="1:13">
      <c r="A11629" t="s">
        <v>4</v>
      </c>
      <c r="B11629" s="4" t="s">
        <v>5</v>
      </c>
      <c r="C11629" s="4" t="s">
        <v>10</v>
      </c>
      <c r="D11629" s="4" t="s">
        <v>6</v>
      </c>
      <c r="E11629" s="4" t="s">
        <v>6</v>
      </c>
      <c r="F11629" s="4" t="s">
        <v>6</v>
      </c>
      <c r="G11629" s="4" t="s">
        <v>13</v>
      </c>
      <c r="H11629" s="4" t="s">
        <v>9</v>
      </c>
      <c r="I11629" s="4" t="s">
        <v>22</v>
      </c>
      <c r="J11629" s="4" t="s">
        <v>22</v>
      </c>
      <c r="K11629" s="4" t="s">
        <v>22</v>
      </c>
      <c r="L11629" s="4" t="s">
        <v>22</v>
      </c>
      <c r="M11629" s="4" t="s">
        <v>22</v>
      </c>
      <c r="N11629" s="4" t="s">
        <v>22</v>
      </c>
      <c r="O11629" s="4" t="s">
        <v>22</v>
      </c>
      <c r="P11629" s="4" t="s">
        <v>6</v>
      </c>
      <c r="Q11629" s="4" t="s">
        <v>6</v>
      </c>
      <c r="R11629" s="4" t="s">
        <v>9</v>
      </c>
      <c r="S11629" s="4" t="s">
        <v>13</v>
      </c>
      <c r="T11629" s="4" t="s">
        <v>9</v>
      </c>
      <c r="U11629" s="4" t="s">
        <v>9</v>
      </c>
      <c r="V11629" s="4" t="s">
        <v>10</v>
      </c>
    </row>
    <row r="11630" spans="1:13">
      <c r="A11630" t="n">
        <v>96717</v>
      </c>
      <c r="B11630" s="68" t="n">
        <v>19</v>
      </c>
      <c r="C11630" s="7" t="n">
        <v>7032</v>
      </c>
      <c r="D11630" s="7" t="s">
        <v>797</v>
      </c>
      <c r="E11630" s="7" t="s">
        <v>798</v>
      </c>
      <c r="F11630" s="7" t="s">
        <v>12</v>
      </c>
      <c r="G11630" s="7" t="n">
        <v>0</v>
      </c>
      <c r="H11630" s="7" t="n">
        <v>1</v>
      </c>
      <c r="I11630" s="7" t="n">
        <v>0</v>
      </c>
      <c r="J11630" s="7" t="n">
        <v>0</v>
      </c>
      <c r="K11630" s="7" t="n">
        <v>0</v>
      </c>
      <c r="L11630" s="7" t="n">
        <v>0</v>
      </c>
      <c r="M11630" s="7" t="n">
        <v>1</v>
      </c>
      <c r="N11630" s="7" t="n">
        <v>1.60000002384186</v>
      </c>
      <c r="O11630" s="7" t="n">
        <v>0.0900000035762787</v>
      </c>
      <c r="P11630" s="7" t="s">
        <v>12</v>
      </c>
      <c r="Q11630" s="7" t="s">
        <v>12</v>
      </c>
      <c r="R11630" s="7" t="n">
        <v>-1</v>
      </c>
      <c r="S11630" s="7" t="n">
        <v>0</v>
      </c>
      <c r="T11630" s="7" t="n">
        <v>0</v>
      </c>
      <c r="U11630" s="7" t="n">
        <v>0</v>
      </c>
      <c r="V11630" s="7" t="n">
        <v>0</v>
      </c>
    </row>
    <row r="11631" spans="1:13">
      <c r="A11631" t="s">
        <v>4</v>
      </c>
      <c r="B11631" s="4" t="s">
        <v>5</v>
      </c>
      <c r="C11631" s="4" t="s">
        <v>10</v>
      </c>
      <c r="D11631" s="4" t="s">
        <v>6</v>
      </c>
      <c r="E11631" s="4" t="s">
        <v>6</v>
      </c>
      <c r="F11631" s="4" t="s">
        <v>6</v>
      </c>
      <c r="G11631" s="4" t="s">
        <v>13</v>
      </c>
      <c r="H11631" s="4" t="s">
        <v>9</v>
      </c>
      <c r="I11631" s="4" t="s">
        <v>22</v>
      </c>
      <c r="J11631" s="4" t="s">
        <v>22</v>
      </c>
      <c r="K11631" s="4" t="s">
        <v>22</v>
      </c>
      <c r="L11631" s="4" t="s">
        <v>22</v>
      </c>
      <c r="M11631" s="4" t="s">
        <v>22</v>
      </c>
      <c r="N11631" s="4" t="s">
        <v>22</v>
      </c>
      <c r="O11631" s="4" t="s">
        <v>22</v>
      </c>
      <c r="P11631" s="4" t="s">
        <v>6</v>
      </c>
      <c r="Q11631" s="4" t="s">
        <v>6</v>
      </c>
      <c r="R11631" s="4" t="s">
        <v>9</v>
      </c>
      <c r="S11631" s="4" t="s">
        <v>13</v>
      </c>
      <c r="T11631" s="4" t="s">
        <v>9</v>
      </c>
      <c r="U11631" s="4" t="s">
        <v>9</v>
      </c>
      <c r="V11631" s="4" t="s">
        <v>10</v>
      </c>
    </row>
    <row r="11632" spans="1:13">
      <c r="A11632" t="n">
        <v>96787</v>
      </c>
      <c r="B11632" s="68" t="n">
        <v>19</v>
      </c>
      <c r="C11632" s="7" t="n">
        <v>18</v>
      </c>
      <c r="D11632" s="7" t="s">
        <v>858</v>
      </c>
      <c r="E11632" s="7" t="s">
        <v>859</v>
      </c>
      <c r="F11632" s="7" t="s">
        <v>12</v>
      </c>
      <c r="G11632" s="7" t="n">
        <v>0</v>
      </c>
      <c r="H11632" s="7" t="n">
        <v>1</v>
      </c>
      <c r="I11632" s="7" t="n">
        <v>0</v>
      </c>
      <c r="J11632" s="7" t="n">
        <v>0</v>
      </c>
      <c r="K11632" s="7" t="n">
        <v>0</v>
      </c>
      <c r="L11632" s="7" t="n">
        <v>0</v>
      </c>
      <c r="M11632" s="7" t="n">
        <v>1</v>
      </c>
      <c r="N11632" s="7" t="n">
        <v>1.60000002384186</v>
      </c>
      <c r="O11632" s="7" t="n">
        <v>0.0900000035762787</v>
      </c>
      <c r="P11632" s="7" t="s">
        <v>12</v>
      </c>
      <c r="Q11632" s="7" t="s">
        <v>12</v>
      </c>
      <c r="R11632" s="7" t="n">
        <v>-1</v>
      </c>
      <c r="S11632" s="7" t="n">
        <v>0</v>
      </c>
      <c r="T11632" s="7" t="n">
        <v>0</v>
      </c>
      <c r="U11632" s="7" t="n">
        <v>0</v>
      </c>
      <c r="V11632" s="7" t="n">
        <v>0</v>
      </c>
    </row>
    <row r="11633" spans="1:22">
      <c r="A11633" t="s">
        <v>4</v>
      </c>
      <c r="B11633" s="4" t="s">
        <v>5</v>
      </c>
      <c r="C11633" s="4" t="s">
        <v>10</v>
      </c>
      <c r="D11633" s="4" t="s">
        <v>6</v>
      </c>
      <c r="E11633" s="4" t="s">
        <v>6</v>
      </c>
      <c r="F11633" s="4" t="s">
        <v>6</v>
      </c>
      <c r="G11633" s="4" t="s">
        <v>13</v>
      </c>
      <c r="H11633" s="4" t="s">
        <v>9</v>
      </c>
      <c r="I11633" s="4" t="s">
        <v>22</v>
      </c>
      <c r="J11633" s="4" t="s">
        <v>22</v>
      </c>
      <c r="K11633" s="4" t="s">
        <v>22</v>
      </c>
      <c r="L11633" s="4" t="s">
        <v>22</v>
      </c>
      <c r="M11633" s="4" t="s">
        <v>22</v>
      </c>
      <c r="N11633" s="4" t="s">
        <v>22</v>
      </c>
      <c r="O11633" s="4" t="s">
        <v>22</v>
      </c>
      <c r="P11633" s="4" t="s">
        <v>6</v>
      </c>
      <c r="Q11633" s="4" t="s">
        <v>6</v>
      </c>
      <c r="R11633" s="4" t="s">
        <v>9</v>
      </c>
      <c r="S11633" s="4" t="s">
        <v>13</v>
      </c>
      <c r="T11633" s="4" t="s">
        <v>9</v>
      </c>
      <c r="U11633" s="4" t="s">
        <v>9</v>
      </c>
      <c r="V11633" s="4" t="s">
        <v>10</v>
      </c>
    </row>
    <row r="11634" spans="1:22">
      <c r="A11634" t="n">
        <v>96865</v>
      </c>
      <c r="B11634" s="68" t="n">
        <v>19</v>
      </c>
      <c r="C11634" s="7" t="n">
        <v>5703</v>
      </c>
      <c r="D11634" s="7" t="s">
        <v>860</v>
      </c>
      <c r="E11634" s="7" t="s">
        <v>861</v>
      </c>
      <c r="F11634" s="7" t="s">
        <v>12</v>
      </c>
      <c r="G11634" s="7" t="n">
        <v>0</v>
      </c>
      <c r="H11634" s="7" t="n">
        <v>1</v>
      </c>
      <c r="I11634" s="7" t="n">
        <v>0</v>
      </c>
      <c r="J11634" s="7" t="n">
        <v>0</v>
      </c>
      <c r="K11634" s="7" t="n">
        <v>0</v>
      </c>
      <c r="L11634" s="7" t="n">
        <v>0</v>
      </c>
      <c r="M11634" s="7" t="n">
        <v>1</v>
      </c>
      <c r="N11634" s="7" t="n">
        <v>1.60000002384186</v>
      </c>
      <c r="O11634" s="7" t="n">
        <v>0.0900000035762787</v>
      </c>
      <c r="P11634" s="7" t="s">
        <v>12</v>
      </c>
      <c r="Q11634" s="7" t="s">
        <v>12</v>
      </c>
      <c r="R11634" s="7" t="n">
        <v>-1</v>
      </c>
      <c r="S11634" s="7" t="n">
        <v>0</v>
      </c>
      <c r="T11634" s="7" t="n">
        <v>0</v>
      </c>
      <c r="U11634" s="7" t="n">
        <v>0</v>
      </c>
      <c r="V11634" s="7" t="n">
        <v>0</v>
      </c>
    </row>
    <row r="11635" spans="1:22">
      <c r="A11635" t="s">
        <v>4</v>
      </c>
      <c r="B11635" s="4" t="s">
        <v>5</v>
      </c>
      <c r="C11635" s="4" t="s">
        <v>10</v>
      </c>
      <c r="D11635" s="4" t="s">
        <v>6</v>
      </c>
      <c r="E11635" s="4" t="s">
        <v>6</v>
      </c>
      <c r="F11635" s="4" t="s">
        <v>6</v>
      </c>
      <c r="G11635" s="4" t="s">
        <v>13</v>
      </c>
      <c r="H11635" s="4" t="s">
        <v>9</v>
      </c>
      <c r="I11635" s="4" t="s">
        <v>22</v>
      </c>
      <c r="J11635" s="4" t="s">
        <v>22</v>
      </c>
      <c r="K11635" s="4" t="s">
        <v>22</v>
      </c>
      <c r="L11635" s="4" t="s">
        <v>22</v>
      </c>
      <c r="M11635" s="4" t="s">
        <v>22</v>
      </c>
      <c r="N11635" s="4" t="s">
        <v>22</v>
      </c>
      <c r="O11635" s="4" t="s">
        <v>22</v>
      </c>
      <c r="P11635" s="4" t="s">
        <v>6</v>
      </c>
      <c r="Q11635" s="4" t="s">
        <v>6</v>
      </c>
      <c r="R11635" s="4" t="s">
        <v>9</v>
      </c>
      <c r="S11635" s="4" t="s">
        <v>13</v>
      </c>
      <c r="T11635" s="4" t="s">
        <v>9</v>
      </c>
      <c r="U11635" s="4" t="s">
        <v>9</v>
      </c>
      <c r="V11635" s="4" t="s">
        <v>10</v>
      </c>
    </row>
    <row r="11636" spans="1:22">
      <c r="A11636" t="n">
        <v>96944</v>
      </c>
      <c r="B11636" s="68" t="n">
        <v>19</v>
      </c>
      <c r="C11636" s="7" t="n">
        <v>5704</v>
      </c>
      <c r="D11636" s="7" t="s">
        <v>862</v>
      </c>
      <c r="E11636" s="7" t="s">
        <v>863</v>
      </c>
      <c r="F11636" s="7" t="s">
        <v>12</v>
      </c>
      <c r="G11636" s="7" t="n">
        <v>0</v>
      </c>
      <c r="H11636" s="7" t="n">
        <v>1</v>
      </c>
      <c r="I11636" s="7" t="n">
        <v>0</v>
      </c>
      <c r="J11636" s="7" t="n">
        <v>0</v>
      </c>
      <c r="K11636" s="7" t="n">
        <v>0</v>
      </c>
      <c r="L11636" s="7" t="n">
        <v>0</v>
      </c>
      <c r="M11636" s="7" t="n">
        <v>1</v>
      </c>
      <c r="N11636" s="7" t="n">
        <v>1.60000002384186</v>
      </c>
      <c r="O11636" s="7" t="n">
        <v>0.0900000035762787</v>
      </c>
      <c r="P11636" s="7" t="s">
        <v>12</v>
      </c>
      <c r="Q11636" s="7" t="s">
        <v>12</v>
      </c>
      <c r="R11636" s="7" t="n">
        <v>-1</v>
      </c>
      <c r="S11636" s="7" t="n">
        <v>0</v>
      </c>
      <c r="T11636" s="7" t="n">
        <v>0</v>
      </c>
      <c r="U11636" s="7" t="n">
        <v>0</v>
      </c>
      <c r="V11636" s="7" t="n">
        <v>0</v>
      </c>
    </row>
    <row r="11637" spans="1:22">
      <c r="A11637" t="s">
        <v>4</v>
      </c>
      <c r="B11637" s="4" t="s">
        <v>5</v>
      </c>
      <c r="C11637" s="4" t="s">
        <v>10</v>
      </c>
      <c r="D11637" s="4" t="s">
        <v>13</v>
      </c>
      <c r="E11637" s="4" t="s">
        <v>13</v>
      </c>
      <c r="F11637" s="4" t="s">
        <v>6</v>
      </c>
    </row>
    <row r="11638" spans="1:22">
      <c r="A11638" t="n">
        <v>97022</v>
      </c>
      <c r="B11638" s="22" t="n">
        <v>20</v>
      </c>
      <c r="C11638" s="7" t="n">
        <v>0</v>
      </c>
      <c r="D11638" s="7" t="n">
        <v>3</v>
      </c>
      <c r="E11638" s="7" t="n">
        <v>10</v>
      </c>
      <c r="F11638" s="7" t="s">
        <v>80</v>
      </c>
    </row>
    <row r="11639" spans="1:22">
      <c r="A11639" t="s">
        <v>4</v>
      </c>
      <c r="B11639" s="4" t="s">
        <v>5</v>
      </c>
      <c r="C11639" s="4" t="s">
        <v>10</v>
      </c>
    </row>
    <row r="11640" spans="1:22">
      <c r="A11640" t="n">
        <v>97040</v>
      </c>
      <c r="B11640" s="35" t="n">
        <v>16</v>
      </c>
      <c r="C11640" s="7" t="n">
        <v>0</v>
      </c>
    </row>
    <row r="11641" spans="1:22">
      <c r="A11641" t="s">
        <v>4</v>
      </c>
      <c r="B11641" s="4" t="s">
        <v>5</v>
      </c>
      <c r="C11641" s="4" t="s">
        <v>10</v>
      </c>
      <c r="D11641" s="4" t="s">
        <v>13</v>
      </c>
      <c r="E11641" s="4" t="s">
        <v>13</v>
      </c>
      <c r="F11641" s="4" t="s">
        <v>6</v>
      </c>
    </row>
    <row r="11642" spans="1:22">
      <c r="A11642" t="n">
        <v>97043</v>
      </c>
      <c r="B11642" s="22" t="n">
        <v>20</v>
      </c>
      <c r="C11642" s="7" t="n">
        <v>16</v>
      </c>
      <c r="D11642" s="7" t="n">
        <v>3</v>
      </c>
      <c r="E11642" s="7" t="n">
        <v>10</v>
      </c>
      <c r="F11642" s="7" t="s">
        <v>80</v>
      </c>
    </row>
    <row r="11643" spans="1:22">
      <c r="A11643" t="s">
        <v>4</v>
      </c>
      <c r="B11643" s="4" t="s">
        <v>5</v>
      </c>
      <c r="C11643" s="4" t="s">
        <v>10</v>
      </c>
    </row>
    <row r="11644" spans="1:22">
      <c r="A11644" t="n">
        <v>97061</v>
      </c>
      <c r="B11644" s="35" t="n">
        <v>16</v>
      </c>
      <c r="C11644" s="7" t="n">
        <v>0</v>
      </c>
    </row>
    <row r="11645" spans="1:22">
      <c r="A11645" t="s">
        <v>4</v>
      </c>
      <c r="B11645" s="4" t="s">
        <v>5</v>
      </c>
      <c r="C11645" s="4" t="s">
        <v>10</v>
      </c>
      <c r="D11645" s="4" t="s">
        <v>13</v>
      </c>
      <c r="E11645" s="4" t="s">
        <v>13</v>
      </c>
      <c r="F11645" s="4" t="s">
        <v>6</v>
      </c>
    </row>
    <row r="11646" spans="1:22">
      <c r="A11646" t="n">
        <v>97064</v>
      </c>
      <c r="B11646" s="22" t="n">
        <v>20</v>
      </c>
      <c r="C11646" s="7" t="n">
        <v>17</v>
      </c>
      <c r="D11646" s="7" t="n">
        <v>3</v>
      </c>
      <c r="E11646" s="7" t="n">
        <v>10</v>
      </c>
      <c r="F11646" s="7" t="s">
        <v>80</v>
      </c>
    </row>
    <row r="11647" spans="1:22">
      <c r="A11647" t="s">
        <v>4</v>
      </c>
      <c r="B11647" s="4" t="s">
        <v>5</v>
      </c>
      <c r="C11647" s="4" t="s">
        <v>10</v>
      </c>
    </row>
    <row r="11648" spans="1:22">
      <c r="A11648" t="n">
        <v>97082</v>
      </c>
      <c r="B11648" s="35" t="n">
        <v>16</v>
      </c>
      <c r="C11648" s="7" t="n">
        <v>0</v>
      </c>
    </row>
    <row r="11649" spans="1:22">
      <c r="A11649" t="s">
        <v>4</v>
      </c>
      <c r="B11649" s="4" t="s">
        <v>5</v>
      </c>
      <c r="C11649" s="4" t="s">
        <v>10</v>
      </c>
      <c r="D11649" s="4" t="s">
        <v>13</v>
      </c>
      <c r="E11649" s="4" t="s">
        <v>13</v>
      </c>
      <c r="F11649" s="4" t="s">
        <v>6</v>
      </c>
    </row>
    <row r="11650" spans="1:22">
      <c r="A11650" t="n">
        <v>97085</v>
      </c>
      <c r="B11650" s="22" t="n">
        <v>20</v>
      </c>
      <c r="C11650" s="7" t="n">
        <v>7032</v>
      </c>
      <c r="D11650" s="7" t="n">
        <v>3</v>
      </c>
      <c r="E11650" s="7" t="n">
        <v>10</v>
      </c>
      <c r="F11650" s="7" t="s">
        <v>80</v>
      </c>
    </row>
    <row r="11651" spans="1:22">
      <c r="A11651" t="s">
        <v>4</v>
      </c>
      <c r="B11651" s="4" t="s">
        <v>5</v>
      </c>
      <c r="C11651" s="4" t="s">
        <v>10</v>
      </c>
    </row>
    <row r="11652" spans="1:22">
      <c r="A11652" t="n">
        <v>97103</v>
      </c>
      <c r="B11652" s="35" t="n">
        <v>16</v>
      </c>
      <c r="C11652" s="7" t="n">
        <v>0</v>
      </c>
    </row>
    <row r="11653" spans="1:22">
      <c r="A11653" t="s">
        <v>4</v>
      </c>
      <c r="B11653" s="4" t="s">
        <v>5</v>
      </c>
      <c r="C11653" s="4" t="s">
        <v>10</v>
      </c>
      <c r="D11653" s="4" t="s">
        <v>13</v>
      </c>
      <c r="E11653" s="4" t="s">
        <v>13</v>
      </c>
      <c r="F11653" s="4" t="s">
        <v>6</v>
      </c>
    </row>
    <row r="11654" spans="1:22">
      <c r="A11654" t="n">
        <v>97106</v>
      </c>
      <c r="B11654" s="22" t="n">
        <v>20</v>
      </c>
      <c r="C11654" s="7" t="n">
        <v>18</v>
      </c>
      <c r="D11654" s="7" t="n">
        <v>3</v>
      </c>
      <c r="E11654" s="7" t="n">
        <v>10</v>
      </c>
      <c r="F11654" s="7" t="s">
        <v>80</v>
      </c>
    </row>
    <row r="11655" spans="1:22">
      <c r="A11655" t="s">
        <v>4</v>
      </c>
      <c r="B11655" s="4" t="s">
        <v>5</v>
      </c>
      <c r="C11655" s="4" t="s">
        <v>10</v>
      </c>
    </row>
    <row r="11656" spans="1:22">
      <c r="A11656" t="n">
        <v>97124</v>
      </c>
      <c r="B11656" s="35" t="n">
        <v>16</v>
      </c>
      <c r="C11656" s="7" t="n">
        <v>0</v>
      </c>
    </row>
    <row r="11657" spans="1:22">
      <c r="A11657" t="s">
        <v>4</v>
      </c>
      <c r="B11657" s="4" t="s">
        <v>5</v>
      </c>
      <c r="C11657" s="4" t="s">
        <v>10</v>
      </c>
      <c r="D11657" s="4" t="s">
        <v>13</v>
      </c>
      <c r="E11657" s="4" t="s">
        <v>13</v>
      </c>
      <c r="F11657" s="4" t="s">
        <v>6</v>
      </c>
    </row>
    <row r="11658" spans="1:22">
      <c r="A11658" t="n">
        <v>97127</v>
      </c>
      <c r="B11658" s="22" t="n">
        <v>20</v>
      </c>
      <c r="C11658" s="7" t="n">
        <v>5703</v>
      </c>
      <c r="D11658" s="7" t="n">
        <v>3</v>
      </c>
      <c r="E11658" s="7" t="n">
        <v>10</v>
      </c>
      <c r="F11658" s="7" t="s">
        <v>80</v>
      </c>
    </row>
    <row r="11659" spans="1:22">
      <c r="A11659" t="s">
        <v>4</v>
      </c>
      <c r="B11659" s="4" t="s">
        <v>5</v>
      </c>
      <c r="C11659" s="4" t="s">
        <v>10</v>
      </c>
    </row>
    <row r="11660" spans="1:22">
      <c r="A11660" t="n">
        <v>97145</v>
      </c>
      <c r="B11660" s="35" t="n">
        <v>16</v>
      </c>
      <c r="C11660" s="7" t="n">
        <v>0</v>
      </c>
    </row>
    <row r="11661" spans="1:22">
      <c r="A11661" t="s">
        <v>4</v>
      </c>
      <c r="B11661" s="4" t="s">
        <v>5</v>
      </c>
      <c r="C11661" s="4" t="s">
        <v>10</v>
      </c>
      <c r="D11661" s="4" t="s">
        <v>13</v>
      </c>
      <c r="E11661" s="4" t="s">
        <v>13</v>
      </c>
      <c r="F11661" s="4" t="s">
        <v>6</v>
      </c>
    </row>
    <row r="11662" spans="1:22">
      <c r="A11662" t="n">
        <v>97148</v>
      </c>
      <c r="B11662" s="22" t="n">
        <v>20</v>
      </c>
      <c r="C11662" s="7" t="n">
        <v>5704</v>
      </c>
      <c r="D11662" s="7" t="n">
        <v>3</v>
      </c>
      <c r="E11662" s="7" t="n">
        <v>10</v>
      </c>
      <c r="F11662" s="7" t="s">
        <v>80</v>
      </c>
    </row>
    <row r="11663" spans="1:22">
      <c r="A11663" t="s">
        <v>4</v>
      </c>
      <c r="B11663" s="4" t="s">
        <v>5</v>
      </c>
      <c r="C11663" s="4" t="s">
        <v>10</v>
      </c>
    </row>
    <row r="11664" spans="1:22">
      <c r="A11664" t="n">
        <v>97166</v>
      </c>
      <c r="B11664" s="35" t="n">
        <v>16</v>
      </c>
      <c r="C11664" s="7" t="n">
        <v>0</v>
      </c>
    </row>
    <row r="11665" spans="1:6">
      <c r="A11665" t="s">
        <v>4</v>
      </c>
      <c r="B11665" s="4" t="s">
        <v>5</v>
      </c>
      <c r="C11665" s="4" t="s">
        <v>13</v>
      </c>
      <c r="D11665" s="4" t="s">
        <v>10</v>
      </c>
      <c r="E11665" s="4" t="s">
        <v>13</v>
      </c>
      <c r="F11665" s="4" t="s">
        <v>6</v>
      </c>
      <c r="G11665" s="4" t="s">
        <v>6</v>
      </c>
      <c r="H11665" s="4" t="s">
        <v>6</v>
      </c>
      <c r="I11665" s="4" t="s">
        <v>6</v>
      </c>
      <c r="J11665" s="4" t="s">
        <v>6</v>
      </c>
      <c r="K11665" s="4" t="s">
        <v>6</v>
      </c>
      <c r="L11665" s="4" t="s">
        <v>6</v>
      </c>
      <c r="M11665" s="4" t="s">
        <v>6</v>
      </c>
      <c r="N11665" s="4" t="s">
        <v>6</v>
      </c>
      <c r="O11665" s="4" t="s">
        <v>6</v>
      </c>
      <c r="P11665" s="4" t="s">
        <v>6</v>
      </c>
      <c r="Q11665" s="4" t="s">
        <v>6</v>
      </c>
      <c r="R11665" s="4" t="s">
        <v>6</v>
      </c>
      <c r="S11665" s="4" t="s">
        <v>6</v>
      </c>
      <c r="T11665" s="4" t="s">
        <v>6</v>
      </c>
      <c r="U11665" s="4" t="s">
        <v>6</v>
      </c>
    </row>
    <row r="11666" spans="1:6">
      <c r="A11666" t="n">
        <v>97169</v>
      </c>
      <c r="B11666" s="38" t="n">
        <v>36</v>
      </c>
      <c r="C11666" s="7" t="n">
        <v>8</v>
      </c>
      <c r="D11666" s="7" t="n">
        <v>0</v>
      </c>
      <c r="E11666" s="7" t="n">
        <v>0</v>
      </c>
      <c r="F11666" s="7" t="s">
        <v>864</v>
      </c>
      <c r="G11666" s="7" t="s">
        <v>182</v>
      </c>
      <c r="H11666" s="7" t="s">
        <v>865</v>
      </c>
      <c r="I11666" s="7" t="s">
        <v>12</v>
      </c>
      <c r="J11666" s="7" t="s">
        <v>12</v>
      </c>
      <c r="K11666" s="7" t="s">
        <v>12</v>
      </c>
      <c r="L11666" s="7" t="s">
        <v>12</v>
      </c>
      <c r="M11666" s="7" t="s">
        <v>12</v>
      </c>
      <c r="N11666" s="7" t="s">
        <v>12</v>
      </c>
      <c r="O11666" s="7" t="s">
        <v>12</v>
      </c>
      <c r="P11666" s="7" t="s">
        <v>12</v>
      </c>
      <c r="Q11666" s="7" t="s">
        <v>12</v>
      </c>
      <c r="R11666" s="7" t="s">
        <v>12</v>
      </c>
      <c r="S11666" s="7" t="s">
        <v>12</v>
      </c>
      <c r="T11666" s="7" t="s">
        <v>12</v>
      </c>
      <c r="U11666" s="7" t="s">
        <v>12</v>
      </c>
    </row>
    <row r="11667" spans="1:6">
      <c r="A11667" t="s">
        <v>4</v>
      </c>
      <c r="B11667" s="4" t="s">
        <v>5</v>
      </c>
      <c r="C11667" s="4" t="s">
        <v>13</v>
      </c>
      <c r="D11667" s="4" t="s">
        <v>10</v>
      </c>
      <c r="E11667" s="4" t="s">
        <v>13</v>
      </c>
      <c r="F11667" s="4" t="s">
        <v>6</v>
      </c>
      <c r="G11667" s="4" t="s">
        <v>6</v>
      </c>
      <c r="H11667" s="4" t="s">
        <v>6</v>
      </c>
      <c r="I11667" s="4" t="s">
        <v>6</v>
      </c>
      <c r="J11667" s="4" t="s">
        <v>6</v>
      </c>
      <c r="K11667" s="4" t="s">
        <v>6</v>
      </c>
      <c r="L11667" s="4" t="s">
        <v>6</v>
      </c>
      <c r="M11667" s="4" t="s">
        <v>6</v>
      </c>
      <c r="N11667" s="4" t="s">
        <v>6</v>
      </c>
      <c r="O11667" s="4" t="s">
        <v>6</v>
      </c>
      <c r="P11667" s="4" t="s">
        <v>6</v>
      </c>
      <c r="Q11667" s="4" t="s">
        <v>6</v>
      </c>
      <c r="R11667" s="4" t="s">
        <v>6</v>
      </c>
      <c r="S11667" s="4" t="s">
        <v>6</v>
      </c>
      <c r="T11667" s="4" t="s">
        <v>6</v>
      </c>
      <c r="U11667" s="4" t="s">
        <v>6</v>
      </c>
    </row>
    <row r="11668" spans="1:6">
      <c r="A11668" t="n">
        <v>97225</v>
      </c>
      <c r="B11668" s="38" t="n">
        <v>36</v>
      </c>
      <c r="C11668" s="7" t="n">
        <v>8</v>
      </c>
      <c r="D11668" s="7" t="n">
        <v>16</v>
      </c>
      <c r="E11668" s="7" t="n">
        <v>0</v>
      </c>
      <c r="F11668" s="7" t="s">
        <v>866</v>
      </c>
      <c r="G11668" s="7" t="s">
        <v>867</v>
      </c>
      <c r="H11668" s="7" t="s">
        <v>12</v>
      </c>
      <c r="I11668" s="7" t="s">
        <v>12</v>
      </c>
      <c r="J11668" s="7" t="s">
        <v>12</v>
      </c>
      <c r="K11668" s="7" t="s">
        <v>12</v>
      </c>
      <c r="L11668" s="7" t="s">
        <v>12</v>
      </c>
      <c r="M11668" s="7" t="s">
        <v>12</v>
      </c>
      <c r="N11668" s="7" t="s">
        <v>12</v>
      </c>
      <c r="O11668" s="7" t="s">
        <v>12</v>
      </c>
      <c r="P11668" s="7" t="s">
        <v>12</v>
      </c>
      <c r="Q11668" s="7" t="s">
        <v>12</v>
      </c>
      <c r="R11668" s="7" t="s">
        <v>12</v>
      </c>
      <c r="S11668" s="7" t="s">
        <v>12</v>
      </c>
      <c r="T11668" s="7" t="s">
        <v>12</v>
      </c>
      <c r="U11668" s="7" t="s">
        <v>12</v>
      </c>
    </row>
    <row r="11669" spans="1:6">
      <c r="A11669" t="s">
        <v>4</v>
      </c>
      <c r="B11669" s="4" t="s">
        <v>5</v>
      </c>
      <c r="C11669" s="4" t="s">
        <v>13</v>
      </c>
      <c r="D11669" s="4" t="s">
        <v>10</v>
      </c>
      <c r="E11669" s="4" t="s">
        <v>13</v>
      </c>
      <c r="F11669" s="4" t="s">
        <v>6</v>
      </c>
      <c r="G11669" s="4" t="s">
        <v>6</v>
      </c>
      <c r="H11669" s="4" t="s">
        <v>6</v>
      </c>
      <c r="I11669" s="4" t="s">
        <v>6</v>
      </c>
      <c r="J11669" s="4" t="s">
        <v>6</v>
      </c>
      <c r="K11669" s="4" t="s">
        <v>6</v>
      </c>
      <c r="L11669" s="4" t="s">
        <v>6</v>
      </c>
      <c r="M11669" s="4" t="s">
        <v>6</v>
      </c>
      <c r="N11669" s="4" t="s">
        <v>6</v>
      </c>
      <c r="O11669" s="4" t="s">
        <v>6</v>
      </c>
      <c r="P11669" s="4" t="s">
        <v>6</v>
      </c>
      <c r="Q11669" s="4" t="s">
        <v>6</v>
      </c>
      <c r="R11669" s="4" t="s">
        <v>6</v>
      </c>
      <c r="S11669" s="4" t="s">
        <v>6</v>
      </c>
      <c r="T11669" s="4" t="s">
        <v>6</v>
      </c>
      <c r="U11669" s="4" t="s">
        <v>6</v>
      </c>
    </row>
    <row r="11670" spans="1:6">
      <c r="A11670" t="n">
        <v>97269</v>
      </c>
      <c r="B11670" s="38" t="n">
        <v>36</v>
      </c>
      <c r="C11670" s="7" t="n">
        <v>8</v>
      </c>
      <c r="D11670" s="7" t="n">
        <v>5703</v>
      </c>
      <c r="E11670" s="7" t="n">
        <v>0</v>
      </c>
      <c r="F11670" s="7" t="s">
        <v>191</v>
      </c>
      <c r="G11670" s="7" t="s">
        <v>12</v>
      </c>
      <c r="H11670" s="7" t="s">
        <v>12</v>
      </c>
      <c r="I11670" s="7" t="s">
        <v>12</v>
      </c>
      <c r="J11670" s="7" t="s">
        <v>12</v>
      </c>
      <c r="K11670" s="7" t="s">
        <v>12</v>
      </c>
      <c r="L11670" s="7" t="s">
        <v>12</v>
      </c>
      <c r="M11670" s="7" t="s">
        <v>12</v>
      </c>
      <c r="N11670" s="7" t="s">
        <v>12</v>
      </c>
      <c r="O11670" s="7" t="s">
        <v>12</v>
      </c>
      <c r="P11670" s="7" t="s">
        <v>12</v>
      </c>
      <c r="Q11670" s="7" t="s">
        <v>12</v>
      </c>
      <c r="R11670" s="7" t="s">
        <v>12</v>
      </c>
      <c r="S11670" s="7" t="s">
        <v>12</v>
      </c>
      <c r="T11670" s="7" t="s">
        <v>12</v>
      </c>
      <c r="U11670" s="7" t="s">
        <v>12</v>
      </c>
    </row>
    <row r="11671" spans="1:6">
      <c r="A11671" t="s">
        <v>4</v>
      </c>
      <c r="B11671" s="4" t="s">
        <v>5</v>
      </c>
      <c r="C11671" s="4" t="s">
        <v>13</v>
      </c>
      <c r="D11671" s="4" t="s">
        <v>10</v>
      </c>
      <c r="E11671" s="4" t="s">
        <v>13</v>
      </c>
      <c r="F11671" s="4" t="s">
        <v>6</v>
      </c>
      <c r="G11671" s="4" t="s">
        <v>6</v>
      </c>
      <c r="H11671" s="4" t="s">
        <v>6</v>
      </c>
      <c r="I11671" s="4" t="s">
        <v>6</v>
      </c>
      <c r="J11671" s="4" t="s">
        <v>6</v>
      </c>
      <c r="K11671" s="4" t="s">
        <v>6</v>
      </c>
      <c r="L11671" s="4" t="s">
        <v>6</v>
      </c>
      <c r="M11671" s="4" t="s">
        <v>6</v>
      </c>
      <c r="N11671" s="4" t="s">
        <v>6</v>
      </c>
      <c r="O11671" s="4" t="s">
        <v>6</v>
      </c>
      <c r="P11671" s="4" t="s">
        <v>6</v>
      </c>
      <c r="Q11671" s="4" t="s">
        <v>6</v>
      </c>
      <c r="R11671" s="4" t="s">
        <v>6</v>
      </c>
      <c r="S11671" s="4" t="s">
        <v>6</v>
      </c>
      <c r="T11671" s="4" t="s">
        <v>6</v>
      </c>
      <c r="U11671" s="4" t="s">
        <v>6</v>
      </c>
    </row>
    <row r="11672" spans="1:6">
      <c r="A11672" t="n">
        <v>97302</v>
      </c>
      <c r="B11672" s="38" t="n">
        <v>36</v>
      </c>
      <c r="C11672" s="7" t="n">
        <v>8</v>
      </c>
      <c r="D11672" s="7" t="n">
        <v>5704</v>
      </c>
      <c r="E11672" s="7" t="n">
        <v>0</v>
      </c>
      <c r="F11672" s="7" t="s">
        <v>490</v>
      </c>
      <c r="G11672" s="7" t="s">
        <v>12</v>
      </c>
      <c r="H11672" s="7" t="s">
        <v>12</v>
      </c>
      <c r="I11672" s="7" t="s">
        <v>12</v>
      </c>
      <c r="J11672" s="7" t="s">
        <v>12</v>
      </c>
      <c r="K11672" s="7" t="s">
        <v>12</v>
      </c>
      <c r="L11672" s="7" t="s">
        <v>12</v>
      </c>
      <c r="M11672" s="7" t="s">
        <v>12</v>
      </c>
      <c r="N11672" s="7" t="s">
        <v>12</v>
      </c>
      <c r="O11672" s="7" t="s">
        <v>12</v>
      </c>
      <c r="P11672" s="7" t="s">
        <v>12</v>
      </c>
      <c r="Q11672" s="7" t="s">
        <v>12</v>
      </c>
      <c r="R11672" s="7" t="s">
        <v>12</v>
      </c>
      <c r="S11672" s="7" t="s">
        <v>12</v>
      </c>
      <c r="T11672" s="7" t="s">
        <v>12</v>
      </c>
      <c r="U11672" s="7" t="s">
        <v>12</v>
      </c>
    </row>
    <row r="11673" spans="1:6">
      <c r="A11673" t="s">
        <v>4</v>
      </c>
      <c r="B11673" s="4" t="s">
        <v>5</v>
      </c>
      <c r="C11673" s="4" t="s">
        <v>13</v>
      </c>
    </row>
    <row r="11674" spans="1:6">
      <c r="A11674" t="n">
        <v>97336</v>
      </c>
      <c r="B11674" s="42" t="n">
        <v>116</v>
      </c>
      <c r="C11674" s="7" t="n">
        <v>0</v>
      </c>
    </row>
    <row r="11675" spans="1:6">
      <c r="A11675" t="s">
        <v>4</v>
      </c>
      <c r="B11675" s="4" t="s">
        <v>5</v>
      </c>
      <c r="C11675" s="4" t="s">
        <v>13</v>
      </c>
      <c r="D11675" s="4" t="s">
        <v>10</v>
      </c>
    </row>
    <row r="11676" spans="1:6">
      <c r="A11676" t="n">
        <v>97338</v>
      </c>
      <c r="B11676" s="42" t="n">
        <v>116</v>
      </c>
      <c r="C11676" s="7" t="n">
        <v>2</v>
      </c>
      <c r="D11676" s="7" t="n">
        <v>1</v>
      </c>
    </row>
    <row r="11677" spans="1:6">
      <c r="A11677" t="s">
        <v>4</v>
      </c>
      <c r="B11677" s="4" t="s">
        <v>5</v>
      </c>
      <c r="C11677" s="4" t="s">
        <v>13</v>
      </c>
      <c r="D11677" s="4" t="s">
        <v>9</v>
      </c>
    </row>
    <row r="11678" spans="1:6">
      <c r="A11678" t="n">
        <v>97342</v>
      </c>
      <c r="B11678" s="42" t="n">
        <v>116</v>
      </c>
      <c r="C11678" s="7" t="n">
        <v>5</v>
      </c>
      <c r="D11678" s="7" t="n">
        <v>1108082688</v>
      </c>
    </row>
    <row r="11679" spans="1:6">
      <c r="A11679" t="s">
        <v>4</v>
      </c>
      <c r="B11679" s="4" t="s">
        <v>5</v>
      </c>
      <c r="C11679" s="4" t="s">
        <v>13</v>
      </c>
      <c r="D11679" s="4" t="s">
        <v>10</v>
      </c>
    </row>
    <row r="11680" spans="1:6">
      <c r="A11680" t="n">
        <v>97348</v>
      </c>
      <c r="B11680" s="42" t="n">
        <v>116</v>
      </c>
      <c r="C11680" s="7" t="n">
        <v>6</v>
      </c>
      <c r="D11680" s="7" t="n">
        <v>1</v>
      </c>
    </row>
    <row r="11681" spans="1:21">
      <c r="A11681" t="s">
        <v>4</v>
      </c>
      <c r="B11681" s="4" t="s">
        <v>5</v>
      </c>
      <c r="C11681" s="4" t="s">
        <v>10</v>
      </c>
      <c r="D11681" s="4" t="s">
        <v>22</v>
      </c>
      <c r="E11681" s="4" t="s">
        <v>22</v>
      </c>
      <c r="F11681" s="4" t="s">
        <v>22</v>
      </c>
      <c r="G11681" s="4" t="s">
        <v>22</v>
      </c>
    </row>
    <row r="11682" spans="1:21">
      <c r="A11682" t="n">
        <v>97352</v>
      </c>
      <c r="B11682" s="24" t="n">
        <v>46</v>
      </c>
      <c r="C11682" s="7" t="n">
        <v>7032</v>
      </c>
      <c r="D11682" s="7" t="n">
        <v>-51</v>
      </c>
      <c r="E11682" s="7" t="n">
        <v>4.01999998092651</v>
      </c>
      <c r="F11682" s="7" t="n">
        <v>-21.5499992370605</v>
      </c>
      <c r="G11682" s="7" t="n">
        <v>225</v>
      </c>
    </row>
    <row r="11683" spans="1:21">
      <c r="A11683" t="s">
        <v>4</v>
      </c>
      <c r="B11683" s="4" t="s">
        <v>5</v>
      </c>
      <c r="C11683" s="4" t="s">
        <v>10</v>
      </c>
      <c r="D11683" s="4" t="s">
        <v>10</v>
      </c>
      <c r="E11683" s="4" t="s">
        <v>10</v>
      </c>
    </row>
    <row r="11684" spans="1:21">
      <c r="A11684" t="n">
        <v>97371</v>
      </c>
      <c r="B11684" s="57" t="n">
        <v>61</v>
      </c>
      <c r="C11684" s="7" t="n">
        <v>7032</v>
      </c>
      <c r="D11684" s="7" t="n">
        <v>5703</v>
      </c>
      <c r="E11684" s="7" t="n">
        <v>0</v>
      </c>
    </row>
    <row r="11685" spans="1:21">
      <c r="A11685" t="s">
        <v>4</v>
      </c>
      <c r="B11685" s="4" t="s">
        <v>5</v>
      </c>
      <c r="C11685" s="4" t="s">
        <v>10</v>
      </c>
      <c r="D11685" s="4" t="s">
        <v>22</v>
      </c>
      <c r="E11685" s="4" t="s">
        <v>22</v>
      </c>
      <c r="F11685" s="4" t="s">
        <v>22</v>
      </c>
      <c r="G11685" s="4" t="s">
        <v>22</v>
      </c>
    </row>
    <row r="11686" spans="1:21">
      <c r="A11686" t="n">
        <v>97378</v>
      </c>
      <c r="B11686" s="24" t="n">
        <v>46</v>
      </c>
      <c r="C11686" s="7" t="n">
        <v>0</v>
      </c>
      <c r="D11686" s="7" t="n">
        <v>-50.9000015258789</v>
      </c>
      <c r="E11686" s="7" t="n">
        <v>4.01999998092651</v>
      </c>
      <c r="F11686" s="7" t="n">
        <v>-22.7000007629395</v>
      </c>
      <c r="G11686" s="7" t="n">
        <v>315</v>
      </c>
    </row>
    <row r="11687" spans="1:21">
      <c r="A11687" t="s">
        <v>4</v>
      </c>
      <c r="B11687" s="4" t="s">
        <v>5</v>
      </c>
      <c r="C11687" s="4" t="s">
        <v>10</v>
      </c>
      <c r="D11687" s="4" t="s">
        <v>22</v>
      </c>
      <c r="E11687" s="4" t="s">
        <v>22</v>
      </c>
      <c r="F11687" s="4" t="s">
        <v>22</v>
      </c>
      <c r="G11687" s="4" t="s">
        <v>22</v>
      </c>
    </row>
    <row r="11688" spans="1:21">
      <c r="A11688" t="n">
        <v>97397</v>
      </c>
      <c r="B11688" s="24" t="n">
        <v>46</v>
      </c>
      <c r="C11688" s="7" t="n">
        <v>17</v>
      </c>
      <c r="D11688" s="7" t="n">
        <v>-50.1699981689453</v>
      </c>
      <c r="E11688" s="7" t="n">
        <v>4.01999998092651</v>
      </c>
      <c r="F11688" s="7" t="n">
        <v>-22.2999992370605</v>
      </c>
      <c r="G11688" s="7" t="n">
        <v>270</v>
      </c>
    </row>
    <row r="11689" spans="1:21">
      <c r="A11689" t="s">
        <v>4</v>
      </c>
      <c r="B11689" s="4" t="s">
        <v>5</v>
      </c>
      <c r="C11689" s="4" t="s">
        <v>10</v>
      </c>
      <c r="D11689" s="4" t="s">
        <v>22</v>
      </c>
      <c r="E11689" s="4" t="s">
        <v>22</v>
      </c>
      <c r="F11689" s="4" t="s">
        <v>22</v>
      </c>
      <c r="G11689" s="4" t="s">
        <v>22</v>
      </c>
    </row>
    <row r="11690" spans="1:21">
      <c r="A11690" t="n">
        <v>97416</v>
      </c>
      <c r="B11690" s="24" t="n">
        <v>46</v>
      </c>
      <c r="C11690" s="7" t="n">
        <v>18</v>
      </c>
      <c r="D11690" s="7" t="n">
        <v>-51.4900016784668</v>
      </c>
      <c r="E11690" s="7" t="n">
        <v>4.01999998092651</v>
      </c>
      <c r="F11690" s="7" t="n">
        <v>-20.9799995422363</v>
      </c>
      <c r="G11690" s="7" t="n">
        <v>170</v>
      </c>
    </row>
    <row r="11691" spans="1:21">
      <c r="A11691" t="s">
        <v>4</v>
      </c>
      <c r="B11691" s="4" t="s">
        <v>5</v>
      </c>
      <c r="C11691" s="4" t="s">
        <v>10</v>
      </c>
      <c r="D11691" s="4" t="s">
        <v>22</v>
      </c>
      <c r="E11691" s="4" t="s">
        <v>22</v>
      </c>
      <c r="F11691" s="4" t="s">
        <v>22</v>
      </c>
      <c r="G11691" s="4" t="s">
        <v>22</v>
      </c>
    </row>
    <row r="11692" spans="1:21">
      <c r="A11692" t="n">
        <v>97435</v>
      </c>
      <c r="B11692" s="24" t="n">
        <v>46</v>
      </c>
      <c r="C11692" s="7" t="n">
        <v>16</v>
      </c>
      <c r="D11692" s="7" t="n">
        <v>-52</v>
      </c>
      <c r="E11692" s="7" t="n">
        <v>4.01999998092651</v>
      </c>
      <c r="F11692" s="7" t="n">
        <v>-21.5200004577637</v>
      </c>
      <c r="G11692" s="7" t="n">
        <v>135</v>
      </c>
    </row>
    <row r="11693" spans="1:21">
      <c r="A11693" t="s">
        <v>4</v>
      </c>
      <c r="B11693" s="4" t="s">
        <v>5</v>
      </c>
      <c r="C11693" s="4" t="s">
        <v>10</v>
      </c>
      <c r="D11693" s="4" t="s">
        <v>10</v>
      </c>
      <c r="E11693" s="4" t="s">
        <v>22</v>
      </c>
      <c r="F11693" s="4" t="s">
        <v>13</v>
      </c>
    </row>
    <row r="11694" spans="1:21">
      <c r="A11694" t="n">
        <v>97454</v>
      </c>
      <c r="B11694" s="61" t="n">
        <v>53</v>
      </c>
      <c r="C11694" s="7" t="n">
        <v>0</v>
      </c>
      <c r="D11694" s="7" t="n">
        <v>7032</v>
      </c>
      <c r="E11694" s="7" t="n">
        <v>0</v>
      </c>
      <c r="F11694" s="7" t="n">
        <v>0</v>
      </c>
    </row>
    <row r="11695" spans="1:21">
      <c r="A11695" t="s">
        <v>4</v>
      </c>
      <c r="B11695" s="4" t="s">
        <v>5</v>
      </c>
      <c r="C11695" s="4" t="s">
        <v>10</v>
      </c>
      <c r="D11695" s="4" t="s">
        <v>10</v>
      </c>
      <c r="E11695" s="4" t="s">
        <v>22</v>
      </c>
      <c r="F11695" s="4" t="s">
        <v>13</v>
      </c>
    </row>
    <row r="11696" spans="1:21">
      <c r="A11696" t="n">
        <v>97464</v>
      </c>
      <c r="B11696" s="61" t="n">
        <v>53</v>
      </c>
      <c r="C11696" s="7" t="n">
        <v>16</v>
      </c>
      <c r="D11696" s="7" t="n">
        <v>7032</v>
      </c>
      <c r="E11696" s="7" t="n">
        <v>0</v>
      </c>
      <c r="F11696" s="7" t="n">
        <v>0</v>
      </c>
    </row>
    <row r="11697" spans="1:7">
      <c r="A11697" t="s">
        <v>4</v>
      </c>
      <c r="B11697" s="4" t="s">
        <v>5</v>
      </c>
      <c r="C11697" s="4" t="s">
        <v>10</v>
      </c>
      <c r="D11697" s="4" t="s">
        <v>10</v>
      </c>
      <c r="E11697" s="4" t="s">
        <v>22</v>
      </c>
      <c r="F11697" s="4" t="s">
        <v>13</v>
      </c>
    </row>
    <row r="11698" spans="1:7">
      <c r="A11698" t="n">
        <v>97474</v>
      </c>
      <c r="B11698" s="61" t="n">
        <v>53</v>
      </c>
      <c r="C11698" s="7" t="n">
        <v>17</v>
      </c>
      <c r="D11698" s="7" t="n">
        <v>7032</v>
      </c>
      <c r="E11698" s="7" t="n">
        <v>0</v>
      </c>
      <c r="F11698" s="7" t="n">
        <v>0</v>
      </c>
    </row>
    <row r="11699" spans="1:7">
      <c r="A11699" t="s">
        <v>4</v>
      </c>
      <c r="B11699" s="4" t="s">
        <v>5</v>
      </c>
      <c r="C11699" s="4" t="s">
        <v>10</v>
      </c>
      <c r="D11699" s="4" t="s">
        <v>10</v>
      </c>
      <c r="E11699" s="4" t="s">
        <v>22</v>
      </c>
      <c r="F11699" s="4" t="s">
        <v>13</v>
      </c>
    </row>
    <row r="11700" spans="1:7">
      <c r="A11700" t="n">
        <v>97484</v>
      </c>
      <c r="B11700" s="61" t="n">
        <v>53</v>
      </c>
      <c r="C11700" s="7" t="n">
        <v>18</v>
      </c>
      <c r="D11700" s="7" t="n">
        <v>7032</v>
      </c>
      <c r="E11700" s="7" t="n">
        <v>0</v>
      </c>
      <c r="F11700" s="7" t="n">
        <v>0</v>
      </c>
    </row>
    <row r="11701" spans="1:7">
      <c r="A11701" t="s">
        <v>4</v>
      </c>
      <c r="B11701" s="4" t="s">
        <v>5</v>
      </c>
      <c r="C11701" s="4" t="s">
        <v>10</v>
      </c>
      <c r="D11701" s="4" t="s">
        <v>10</v>
      </c>
      <c r="E11701" s="4" t="s">
        <v>10</v>
      </c>
    </row>
    <row r="11702" spans="1:7">
      <c r="A11702" t="n">
        <v>97494</v>
      </c>
      <c r="B11702" s="57" t="n">
        <v>61</v>
      </c>
      <c r="C11702" s="7" t="n">
        <v>0</v>
      </c>
      <c r="D11702" s="7" t="n">
        <v>7032</v>
      </c>
      <c r="E11702" s="7" t="n">
        <v>0</v>
      </c>
    </row>
    <row r="11703" spans="1:7">
      <c r="A11703" t="s">
        <v>4</v>
      </c>
      <c r="B11703" s="4" t="s">
        <v>5</v>
      </c>
      <c r="C11703" s="4" t="s">
        <v>10</v>
      </c>
      <c r="D11703" s="4" t="s">
        <v>10</v>
      </c>
      <c r="E11703" s="4" t="s">
        <v>10</v>
      </c>
    </row>
    <row r="11704" spans="1:7">
      <c r="A11704" t="n">
        <v>97501</v>
      </c>
      <c r="B11704" s="57" t="n">
        <v>61</v>
      </c>
      <c r="C11704" s="7" t="n">
        <v>16</v>
      </c>
      <c r="D11704" s="7" t="n">
        <v>7032</v>
      </c>
      <c r="E11704" s="7" t="n">
        <v>0</v>
      </c>
    </row>
    <row r="11705" spans="1:7">
      <c r="A11705" t="s">
        <v>4</v>
      </c>
      <c r="B11705" s="4" t="s">
        <v>5</v>
      </c>
      <c r="C11705" s="4" t="s">
        <v>10</v>
      </c>
      <c r="D11705" s="4" t="s">
        <v>10</v>
      </c>
      <c r="E11705" s="4" t="s">
        <v>10</v>
      </c>
    </row>
    <row r="11706" spans="1:7">
      <c r="A11706" t="n">
        <v>97508</v>
      </c>
      <c r="B11706" s="57" t="n">
        <v>61</v>
      </c>
      <c r="C11706" s="7" t="n">
        <v>17</v>
      </c>
      <c r="D11706" s="7" t="n">
        <v>7032</v>
      </c>
      <c r="E11706" s="7" t="n">
        <v>0</v>
      </c>
    </row>
    <row r="11707" spans="1:7">
      <c r="A11707" t="s">
        <v>4</v>
      </c>
      <c r="B11707" s="4" t="s">
        <v>5</v>
      </c>
      <c r="C11707" s="4" t="s">
        <v>10</v>
      </c>
      <c r="D11707" s="4" t="s">
        <v>10</v>
      </c>
      <c r="E11707" s="4" t="s">
        <v>10</v>
      </c>
    </row>
    <row r="11708" spans="1:7">
      <c r="A11708" t="n">
        <v>97515</v>
      </c>
      <c r="B11708" s="57" t="n">
        <v>61</v>
      </c>
      <c r="C11708" s="7" t="n">
        <v>18</v>
      </c>
      <c r="D11708" s="7" t="n">
        <v>7032</v>
      </c>
      <c r="E11708" s="7" t="n">
        <v>0</v>
      </c>
    </row>
    <row r="11709" spans="1:7">
      <c r="A11709" t="s">
        <v>4</v>
      </c>
      <c r="B11709" s="4" t="s">
        <v>5</v>
      </c>
      <c r="C11709" s="4" t="s">
        <v>10</v>
      </c>
      <c r="D11709" s="4" t="s">
        <v>13</v>
      </c>
      <c r="E11709" s="4" t="s">
        <v>6</v>
      </c>
      <c r="F11709" s="4" t="s">
        <v>22</v>
      </c>
      <c r="G11709" s="4" t="s">
        <v>22</v>
      </c>
      <c r="H11709" s="4" t="s">
        <v>22</v>
      </c>
    </row>
    <row r="11710" spans="1:7">
      <c r="A11710" t="n">
        <v>97522</v>
      </c>
      <c r="B11710" s="39" t="n">
        <v>48</v>
      </c>
      <c r="C11710" s="7" t="n">
        <v>0</v>
      </c>
      <c r="D11710" s="7" t="n">
        <v>0</v>
      </c>
      <c r="E11710" s="7" t="s">
        <v>868</v>
      </c>
      <c r="F11710" s="7" t="n">
        <v>-1</v>
      </c>
      <c r="G11710" s="7" t="n">
        <v>1</v>
      </c>
      <c r="H11710" s="7" t="n">
        <v>0</v>
      </c>
    </row>
    <row r="11711" spans="1:7">
      <c r="A11711" t="s">
        <v>4</v>
      </c>
      <c r="B11711" s="4" t="s">
        <v>5</v>
      </c>
      <c r="C11711" s="4" t="s">
        <v>10</v>
      </c>
      <c r="D11711" s="4" t="s">
        <v>13</v>
      </c>
      <c r="E11711" s="4" t="s">
        <v>6</v>
      </c>
      <c r="F11711" s="4" t="s">
        <v>22</v>
      </c>
      <c r="G11711" s="4" t="s">
        <v>22</v>
      </c>
      <c r="H11711" s="4" t="s">
        <v>22</v>
      </c>
    </row>
    <row r="11712" spans="1:7">
      <c r="A11712" t="n">
        <v>97548</v>
      </c>
      <c r="B11712" s="39" t="n">
        <v>48</v>
      </c>
      <c r="C11712" s="7" t="n">
        <v>17</v>
      </c>
      <c r="D11712" s="7" t="n">
        <v>0</v>
      </c>
      <c r="E11712" s="7" t="s">
        <v>868</v>
      </c>
      <c r="F11712" s="7" t="n">
        <v>-1</v>
      </c>
      <c r="G11712" s="7" t="n">
        <v>1</v>
      </c>
      <c r="H11712" s="7" t="n">
        <v>0</v>
      </c>
    </row>
    <row r="11713" spans="1:8">
      <c r="A11713" t="s">
        <v>4</v>
      </c>
      <c r="B11713" s="4" t="s">
        <v>5</v>
      </c>
      <c r="C11713" s="4" t="s">
        <v>10</v>
      </c>
      <c r="D11713" s="4" t="s">
        <v>13</v>
      </c>
      <c r="E11713" s="4" t="s">
        <v>6</v>
      </c>
      <c r="F11713" s="4" t="s">
        <v>22</v>
      </c>
      <c r="G11713" s="4" t="s">
        <v>22</v>
      </c>
      <c r="H11713" s="4" t="s">
        <v>22</v>
      </c>
    </row>
    <row r="11714" spans="1:8">
      <c r="A11714" t="n">
        <v>97574</v>
      </c>
      <c r="B11714" s="39" t="n">
        <v>48</v>
      </c>
      <c r="C11714" s="7" t="n">
        <v>16</v>
      </c>
      <c r="D11714" s="7" t="n">
        <v>0</v>
      </c>
      <c r="E11714" s="7" t="s">
        <v>868</v>
      </c>
      <c r="F11714" s="7" t="n">
        <v>-1</v>
      </c>
      <c r="G11714" s="7" t="n">
        <v>1</v>
      </c>
      <c r="H11714" s="7" t="n">
        <v>0</v>
      </c>
    </row>
    <row r="11715" spans="1:8">
      <c r="A11715" t="s">
        <v>4</v>
      </c>
      <c r="B11715" s="4" t="s">
        <v>5</v>
      </c>
      <c r="C11715" s="4" t="s">
        <v>13</v>
      </c>
      <c r="D11715" s="4" t="s">
        <v>10</v>
      </c>
      <c r="E11715" s="4" t="s">
        <v>6</v>
      </c>
      <c r="F11715" s="4" t="s">
        <v>6</v>
      </c>
      <c r="G11715" s="4" t="s">
        <v>6</v>
      </c>
      <c r="H11715" s="4" t="s">
        <v>6</v>
      </c>
    </row>
    <row r="11716" spans="1:8">
      <c r="A11716" t="n">
        <v>97600</v>
      </c>
      <c r="B11716" s="40" t="n">
        <v>51</v>
      </c>
      <c r="C11716" s="7" t="n">
        <v>3</v>
      </c>
      <c r="D11716" s="7" t="n">
        <v>16</v>
      </c>
      <c r="E11716" s="7" t="s">
        <v>869</v>
      </c>
      <c r="F11716" s="7" t="s">
        <v>844</v>
      </c>
      <c r="G11716" s="7" t="s">
        <v>88</v>
      </c>
      <c r="H11716" s="7" t="s">
        <v>89</v>
      </c>
    </row>
    <row r="11717" spans="1:8">
      <c r="A11717" t="s">
        <v>4</v>
      </c>
      <c r="B11717" s="4" t="s">
        <v>5</v>
      </c>
      <c r="C11717" s="4" t="s">
        <v>10</v>
      </c>
      <c r="D11717" s="4" t="s">
        <v>22</v>
      </c>
      <c r="E11717" s="4" t="s">
        <v>22</v>
      </c>
      <c r="F11717" s="4" t="s">
        <v>22</v>
      </c>
      <c r="G11717" s="4" t="s">
        <v>22</v>
      </c>
    </row>
    <row r="11718" spans="1:8">
      <c r="A11718" t="n">
        <v>97613</v>
      </c>
      <c r="B11718" s="24" t="n">
        <v>46</v>
      </c>
      <c r="C11718" s="7" t="n">
        <v>5704</v>
      </c>
      <c r="D11718" s="7" t="n">
        <v>-52.7000007629395</v>
      </c>
      <c r="E11718" s="7" t="n">
        <v>4.01999998092651</v>
      </c>
      <c r="F11718" s="7" t="n">
        <v>-22.4500007629395</v>
      </c>
      <c r="G11718" s="7" t="n">
        <v>45</v>
      </c>
    </row>
    <row r="11719" spans="1:8">
      <c r="A11719" t="s">
        <v>4</v>
      </c>
      <c r="B11719" s="4" t="s">
        <v>5</v>
      </c>
      <c r="C11719" s="4" t="s">
        <v>10</v>
      </c>
      <c r="D11719" s="4" t="s">
        <v>13</v>
      </c>
      <c r="E11719" s="4" t="s">
        <v>6</v>
      </c>
      <c r="F11719" s="4" t="s">
        <v>22</v>
      </c>
      <c r="G11719" s="4" t="s">
        <v>22</v>
      </c>
      <c r="H11719" s="4" t="s">
        <v>22</v>
      </c>
    </row>
    <row r="11720" spans="1:8">
      <c r="A11720" t="n">
        <v>97632</v>
      </c>
      <c r="B11720" s="39" t="n">
        <v>48</v>
      </c>
      <c r="C11720" s="7" t="n">
        <v>5704</v>
      </c>
      <c r="D11720" s="7" t="n">
        <v>0</v>
      </c>
      <c r="E11720" s="7" t="s">
        <v>490</v>
      </c>
      <c r="F11720" s="7" t="n">
        <v>-1</v>
      </c>
      <c r="G11720" s="7" t="n">
        <v>1</v>
      </c>
      <c r="H11720" s="7" t="n">
        <v>1.40129846432482e-45</v>
      </c>
    </row>
    <row r="11721" spans="1:8">
      <c r="A11721" t="s">
        <v>4</v>
      </c>
      <c r="B11721" s="4" t="s">
        <v>5</v>
      </c>
      <c r="C11721" s="4" t="s">
        <v>10</v>
      </c>
      <c r="D11721" s="4" t="s">
        <v>10</v>
      </c>
      <c r="E11721" s="4" t="s">
        <v>22</v>
      </c>
      <c r="F11721" s="4" t="s">
        <v>13</v>
      </c>
    </row>
    <row r="11722" spans="1:8">
      <c r="A11722" t="n">
        <v>97662</v>
      </c>
      <c r="B11722" s="61" t="n">
        <v>53</v>
      </c>
      <c r="C11722" s="7" t="n">
        <v>5704</v>
      </c>
      <c r="D11722" s="7" t="n">
        <v>7032</v>
      </c>
      <c r="E11722" s="7" t="n">
        <v>0</v>
      </c>
      <c r="F11722" s="7" t="n">
        <v>0</v>
      </c>
    </row>
    <row r="11723" spans="1:8">
      <c r="A11723" t="s">
        <v>4</v>
      </c>
      <c r="B11723" s="4" t="s">
        <v>5</v>
      </c>
      <c r="C11723" s="4" t="s">
        <v>10</v>
      </c>
      <c r="D11723" s="4" t="s">
        <v>10</v>
      </c>
      <c r="E11723" s="4" t="s">
        <v>10</v>
      </c>
    </row>
    <row r="11724" spans="1:8">
      <c r="A11724" t="n">
        <v>97672</v>
      </c>
      <c r="B11724" s="57" t="n">
        <v>61</v>
      </c>
      <c r="C11724" s="7" t="n">
        <v>5704</v>
      </c>
      <c r="D11724" s="7" t="n">
        <v>7032</v>
      </c>
      <c r="E11724" s="7" t="n">
        <v>0</v>
      </c>
    </row>
    <row r="11725" spans="1:8">
      <c r="A11725" t="s">
        <v>4</v>
      </c>
      <c r="B11725" s="4" t="s">
        <v>5</v>
      </c>
      <c r="C11725" s="4" t="s">
        <v>10</v>
      </c>
      <c r="D11725" s="4" t="s">
        <v>22</v>
      </c>
      <c r="E11725" s="4" t="s">
        <v>22</v>
      </c>
      <c r="F11725" s="4" t="s">
        <v>22</v>
      </c>
      <c r="G11725" s="4" t="s">
        <v>22</v>
      </c>
    </row>
    <row r="11726" spans="1:8">
      <c r="A11726" t="n">
        <v>97679</v>
      </c>
      <c r="B11726" s="24" t="n">
        <v>46</v>
      </c>
      <c r="C11726" s="7" t="n">
        <v>5703</v>
      </c>
      <c r="D11726" s="7" t="n">
        <v>-52.2999992370605</v>
      </c>
      <c r="E11726" s="7" t="n">
        <v>4.01999998092651</v>
      </c>
      <c r="F11726" s="7" t="n">
        <v>-22.8500003814697</v>
      </c>
      <c r="G11726" s="7" t="n">
        <v>45</v>
      </c>
    </row>
    <row r="11727" spans="1:8">
      <c r="A11727" t="s">
        <v>4</v>
      </c>
      <c r="B11727" s="4" t="s">
        <v>5</v>
      </c>
      <c r="C11727" s="4" t="s">
        <v>10</v>
      </c>
      <c r="D11727" s="4" t="s">
        <v>13</v>
      </c>
      <c r="E11727" s="4" t="s">
        <v>6</v>
      </c>
      <c r="F11727" s="4" t="s">
        <v>22</v>
      </c>
      <c r="G11727" s="4" t="s">
        <v>22</v>
      </c>
      <c r="H11727" s="4" t="s">
        <v>22</v>
      </c>
    </row>
    <row r="11728" spans="1:8">
      <c r="A11728" t="n">
        <v>97698</v>
      </c>
      <c r="B11728" s="39" t="n">
        <v>48</v>
      </c>
      <c r="C11728" s="7" t="n">
        <v>5703</v>
      </c>
      <c r="D11728" s="7" t="n">
        <v>0</v>
      </c>
      <c r="E11728" s="7" t="s">
        <v>191</v>
      </c>
      <c r="F11728" s="7" t="n">
        <v>-1</v>
      </c>
      <c r="G11728" s="7" t="n">
        <v>1</v>
      </c>
      <c r="H11728" s="7" t="n">
        <v>1.40129846432482e-45</v>
      </c>
    </row>
    <row r="11729" spans="1:8">
      <c r="A11729" t="s">
        <v>4</v>
      </c>
      <c r="B11729" s="4" t="s">
        <v>5</v>
      </c>
      <c r="C11729" s="4" t="s">
        <v>10</v>
      </c>
      <c r="D11729" s="4" t="s">
        <v>10</v>
      </c>
      <c r="E11729" s="4" t="s">
        <v>22</v>
      </c>
      <c r="F11729" s="4" t="s">
        <v>13</v>
      </c>
    </row>
    <row r="11730" spans="1:8">
      <c r="A11730" t="n">
        <v>97727</v>
      </c>
      <c r="B11730" s="61" t="n">
        <v>53</v>
      </c>
      <c r="C11730" s="7" t="n">
        <v>5703</v>
      </c>
      <c r="D11730" s="7" t="n">
        <v>7032</v>
      </c>
      <c r="E11730" s="7" t="n">
        <v>0</v>
      </c>
      <c r="F11730" s="7" t="n">
        <v>0</v>
      </c>
    </row>
    <row r="11731" spans="1:8">
      <c r="A11731" t="s">
        <v>4</v>
      </c>
      <c r="B11731" s="4" t="s">
        <v>5</v>
      </c>
      <c r="C11731" s="4" t="s">
        <v>10</v>
      </c>
      <c r="D11731" s="4" t="s">
        <v>10</v>
      </c>
      <c r="E11731" s="4" t="s">
        <v>10</v>
      </c>
    </row>
    <row r="11732" spans="1:8">
      <c r="A11732" t="n">
        <v>97737</v>
      </c>
      <c r="B11732" s="57" t="n">
        <v>61</v>
      </c>
      <c r="C11732" s="7" t="n">
        <v>5703</v>
      </c>
      <c r="D11732" s="7" t="n">
        <v>7032</v>
      </c>
      <c r="E11732" s="7" t="n">
        <v>0</v>
      </c>
    </row>
    <row r="11733" spans="1:8">
      <c r="A11733" t="s">
        <v>4</v>
      </c>
      <c r="B11733" s="4" t="s">
        <v>5</v>
      </c>
      <c r="C11733" s="4" t="s">
        <v>13</v>
      </c>
      <c r="D11733" s="4" t="s">
        <v>13</v>
      </c>
      <c r="E11733" s="4" t="s">
        <v>22</v>
      </c>
      <c r="F11733" s="4" t="s">
        <v>22</v>
      </c>
      <c r="G11733" s="4" t="s">
        <v>22</v>
      </c>
      <c r="H11733" s="4" t="s">
        <v>10</v>
      </c>
    </row>
    <row r="11734" spans="1:8">
      <c r="A11734" t="n">
        <v>97744</v>
      </c>
      <c r="B11734" s="25" t="n">
        <v>45</v>
      </c>
      <c r="C11734" s="7" t="n">
        <v>2</v>
      </c>
      <c r="D11734" s="7" t="n">
        <v>3</v>
      </c>
      <c r="E11734" s="7" t="n">
        <v>-51.4000015258789</v>
      </c>
      <c r="F11734" s="7" t="n">
        <v>5.15000009536743</v>
      </c>
      <c r="G11734" s="7" t="n">
        <v>-22.0300006866455</v>
      </c>
      <c r="H11734" s="7" t="n">
        <v>0</v>
      </c>
    </row>
    <row r="11735" spans="1:8">
      <c r="A11735" t="s">
        <v>4</v>
      </c>
      <c r="B11735" s="4" t="s">
        <v>5</v>
      </c>
      <c r="C11735" s="4" t="s">
        <v>13</v>
      </c>
      <c r="D11735" s="4" t="s">
        <v>13</v>
      </c>
      <c r="E11735" s="4" t="s">
        <v>22</v>
      </c>
      <c r="F11735" s="4" t="s">
        <v>22</v>
      </c>
      <c r="G11735" s="4" t="s">
        <v>22</v>
      </c>
      <c r="H11735" s="4" t="s">
        <v>10</v>
      </c>
      <c r="I11735" s="4" t="s">
        <v>13</v>
      </c>
    </row>
    <row r="11736" spans="1:8">
      <c r="A11736" t="n">
        <v>97761</v>
      </c>
      <c r="B11736" s="25" t="n">
        <v>45</v>
      </c>
      <c r="C11736" s="7" t="n">
        <v>4</v>
      </c>
      <c r="D11736" s="7" t="n">
        <v>3</v>
      </c>
      <c r="E11736" s="7" t="n">
        <v>7.65999984741211</v>
      </c>
      <c r="F11736" s="7" t="n">
        <v>55.8899993896484</v>
      </c>
      <c r="G11736" s="7" t="n">
        <v>0</v>
      </c>
      <c r="H11736" s="7" t="n">
        <v>0</v>
      </c>
      <c r="I11736" s="7" t="n">
        <v>0</v>
      </c>
    </row>
    <row r="11737" spans="1:8">
      <c r="A11737" t="s">
        <v>4</v>
      </c>
      <c r="B11737" s="4" t="s">
        <v>5</v>
      </c>
      <c r="C11737" s="4" t="s">
        <v>13</v>
      </c>
      <c r="D11737" s="4" t="s">
        <v>13</v>
      </c>
      <c r="E11737" s="4" t="s">
        <v>22</v>
      </c>
      <c r="F11737" s="4" t="s">
        <v>10</v>
      </c>
    </row>
    <row r="11738" spans="1:8">
      <c r="A11738" t="n">
        <v>97779</v>
      </c>
      <c r="B11738" s="25" t="n">
        <v>45</v>
      </c>
      <c r="C11738" s="7" t="n">
        <v>5</v>
      </c>
      <c r="D11738" s="7" t="n">
        <v>3</v>
      </c>
      <c r="E11738" s="7" t="n">
        <v>4.80000019073486</v>
      </c>
      <c r="F11738" s="7" t="n">
        <v>0</v>
      </c>
    </row>
    <row r="11739" spans="1:8">
      <c r="A11739" t="s">
        <v>4</v>
      </c>
      <c r="B11739" s="4" t="s">
        <v>5</v>
      </c>
      <c r="C11739" s="4" t="s">
        <v>13</v>
      </c>
      <c r="D11739" s="4" t="s">
        <v>13</v>
      </c>
      <c r="E11739" s="4" t="s">
        <v>22</v>
      </c>
      <c r="F11739" s="4" t="s">
        <v>10</v>
      </c>
    </row>
    <row r="11740" spans="1:8">
      <c r="A11740" t="n">
        <v>97788</v>
      </c>
      <c r="B11740" s="25" t="n">
        <v>45</v>
      </c>
      <c r="C11740" s="7" t="n">
        <v>11</v>
      </c>
      <c r="D11740" s="7" t="n">
        <v>3</v>
      </c>
      <c r="E11740" s="7" t="n">
        <v>31.6000003814697</v>
      </c>
      <c r="F11740" s="7" t="n">
        <v>0</v>
      </c>
    </row>
    <row r="11741" spans="1:8">
      <c r="A11741" t="s">
        <v>4</v>
      </c>
      <c r="B11741" s="4" t="s">
        <v>5</v>
      </c>
      <c r="C11741" s="4" t="s">
        <v>13</v>
      </c>
      <c r="D11741" s="4" t="s">
        <v>13</v>
      </c>
      <c r="E11741" s="4" t="s">
        <v>22</v>
      </c>
      <c r="F11741" s="4" t="s">
        <v>10</v>
      </c>
    </row>
    <row r="11742" spans="1:8">
      <c r="A11742" t="n">
        <v>97797</v>
      </c>
      <c r="B11742" s="25" t="n">
        <v>45</v>
      </c>
      <c r="C11742" s="7" t="n">
        <v>5</v>
      </c>
      <c r="D11742" s="7" t="n">
        <v>3</v>
      </c>
      <c r="E11742" s="7" t="n">
        <v>4.09999990463257</v>
      </c>
      <c r="F11742" s="7" t="n">
        <v>3000</v>
      </c>
    </row>
    <row r="11743" spans="1:8">
      <c r="A11743" t="s">
        <v>4</v>
      </c>
      <c r="B11743" s="4" t="s">
        <v>5</v>
      </c>
      <c r="C11743" s="4" t="s">
        <v>13</v>
      </c>
      <c r="D11743" s="4" t="s">
        <v>10</v>
      </c>
      <c r="E11743" s="4" t="s">
        <v>22</v>
      </c>
    </row>
    <row r="11744" spans="1:8">
      <c r="A11744" t="n">
        <v>97806</v>
      </c>
      <c r="B11744" s="28" t="n">
        <v>58</v>
      </c>
      <c r="C11744" s="7" t="n">
        <v>100</v>
      </c>
      <c r="D11744" s="7" t="n">
        <v>1000</v>
      </c>
      <c r="E11744" s="7" t="n">
        <v>1</v>
      </c>
    </row>
    <row r="11745" spans="1:9">
      <c r="A11745" t="s">
        <v>4</v>
      </c>
      <c r="B11745" s="4" t="s">
        <v>5</v>
      </c>
      <c r="C11745" s="4" t="s">
        <v>13</v>
      </c>
      <c r="D11745" s="4" t="s">
        <v>10</v>
      </c>
    </row>
    <row r="11746" spans="1:9">
      <c r="A11746" t="n">
        <v>97814</v>
      </c>
      <c r="B11746" s="28" t="n">
        <v>58</v>
      </c>
      <c r="C11746" s="7" t="n">
        <v>255</v>
      </c>
      <c r="D11746" s="7" t="n">
        <v>0</v>
      </c>
    </row>
    <row r="11747" spans="1:9">
      <c r="A11747" t="s">
        <v>4</v>
      </c>
      <c r="B11747" s="4" t="s">
        <v>5</v>
      </c>
      <c r="C11747" s="4" t="s">
        <v>13</v>
      </c>
      <c r="D11747" s="4" t="s">
        <v>10</v>
      </c>
    </row>
    <row r="11748" spans="1:9">
      <c r="A11748" t="n">
        <v>97818</v>
      </c>
      <c r="B11748" s="25" t="n">
        <v>45</v>
      </c>
      <c r="C11748" s="7" t="n">
        <v>7</v>
      </c>
      <c r="D11748" s="7" t="n">
        <v>255</v>
      </c>
    </row>
    <row r="11749" spans="1:9">
      <c r="A11749" t="s">
        <v>4</v>
      </c>
      <c r="B11749" s="4" t="s">
        <v>5</v>
      </c>
      <c r="C11749" s="4" t="s">
        <v>13</v>
      </c>
      <c r="D11749" s="4" t="s">
        <v>10</v>
      </c>
      <c r="E11749" s="4" t="s">
        <v>6</v>
      </c>
    </row>
    <row r="11750" spans="1:9">
      <c r="A11750" t="n">
        <v>97822</v>
      </c>
      <c r="B11750" s="40" t="n">
        <v>51</v>
      </c>
      <c r="C11750" s="7" t="n">
        <v>4</v>
      </c>
      <c r="D11750" s="7" t="n">
        <v>5703</v>
      </c>
      <c r="E11750" s="7" t="s">
        <v>435</v>
      </c>
    </row>
    <row r="11751" spans="1:9">
      <c r="A11751" t="s">
        <v>4</v>
      </c>
      <c r="B11751" s="4" t="s">
        <v>5</v>
      </c>
      <c r="C11751" s="4" t="s">
        <v>10</v>
      </c>
    </row>
    <row r="11752" spans="1:9">
      <c r="A11752" t="n">
        <v>97835</v>
      </c>
      <c r="B11752" s="35" t="n">
        <v>16</v>
      </c>
      <c r="C11752" s="7" t="n">
        <v>0</v>
      </c>
    </row>
    <row r="11753" spans="1:9">
      <c r="A11753" t="s">
        <v>4</v>
      </c>
      <c r="B11753" s="4" t="s">
        <v>5</v>
      </c>
      <c r="C11753" s="4" t="s">
        <v>10</v>
      </c>
      <c r="D11753" s="4" t="s">
        <v>72</v>
      </c>
      <c r="E11753" s="4" t="s">
        <v>13</v>
      </c>
      <c r="F11753" s="4" t="s">
        <v>13</v>
      </c>
      <c r="G11753" s="4" t="s">
        <v>72</v>
      </c>
      <c r="H11753" s="4" t="s">
        <v>13</v>
      </c>
      <c r="I11753" s="4" t="s">
        <v>13</v>
      </c>
    </row>
    <row r="11754" spans="1:9">
      <c r="A11754" t="n">
        <v>97838</v>
      </c>
      <c r="B11754" s="52" t="n">
        <v>26</v>
      </c>
      <c r="C11754" s="7" t="n">
        <v>5703</v>
      </c>
      <c r="D11754" s="7" t="s">
        <v>870</v>
      </c>
      <c r="E11754" s="7" t="n">
        <v>2</v>
      </c>
      <c r="F11754" s="7" t="n">
        <v>3</v>
      </c>
      <c r="G11754" s="7" t="s">
        <v>871</v>
      </c>
      <c r="H11754" s="7" t="n">
        <v>2</v>
      </c>
      <c r="I11754" s="7" t="n">
        <v>0</v>
      </c>
    </row>
    <row r="11755" spans="1:9">
      <c r="A11755" t="s">
        <v>4</v>
      </c>
      <c r="B11755" s="4" t="s">
        <v>5</v>
      </c>
    </row>
    <row r="11756" spans="1:9">
      <c r="A11756" t="n">
        <v>97929</v>
      </c>
      <c r="B11756" s="53" t="n">
        <v>28</v>
      </c>
    </row>
    <row r="11757" spans="1:9">
      <c r="A11757" t="s">
        <v>4</v>
      </c>
      <c r="B11757" s="4" t="s">
        <v>5</v>
      </c>
      <c r="C11757" s="4" t="s">
        <v>13</v>
      </c>
      <c r="D11757" s="4" t="s">
        <v>10</v>
      </c>
      <c r="E11757" s="4" t="s">
        <v>6</v>
      </c>
    </row>
    <row r="11758" spans="1:9">
      <c r="A11758" t="n">
        <v>97930</v>
      </c>
      <c r="B11758" s="40" t="n">
        <v>51</v>
      </c>
      <c r="C11758" s="7" t="n">
        <v>4</v>
      </c>
      <c r="D11758" s="7" t="n">
        <v>7032</v>
      </c>
      <c r="E11758" s="7" t="s">
        <v>595</v>
      </c>
    </row>
    <row r="11759" spans="1:9">
      <c r="A11759" t="s">
        <v>4</v>
      </c>
      <c r="B11759" s="4" t="s">
        <v>5</v>
      </c>
      <c r="C11759" s="4" t="s">
        <v>10</v>
      </c>
    </row>
    <row r="11760" spans="1:9">
      <c r="A11760" t="n">
        <v>97944</v>
      </c>
      <c r="B11760" s="35" t="n">
        <v>16</v>
      </c>
      <c r="C11760" s="7" t="n">
        <v>0</v>
      </c>
    </row>
    <row r="11761" spans="1:9">
      <c r="A11761" t="s">
        <v>4</v>
      </c>
      <c r="B11761" s="4" t="s">
        <v>5</v>
      </c>
      <c r="C11761" s="4" t="s">
        <v>10</v>
      </c>
      <c r="D11761" s="4" t="s">
        <v>72</v>
      </c>
      <c r="E11761" s="4" t="s">
        <v>13</v>
      </c>
      <c r="F11761" s="4" t="s">
        <v>13</v>
      </c>
      <c r="G11761" s="4" t="s">
        <v>72</v>
      </c>
      <c r="H11761" s="4" t="s">
        <v>13</v>
      </c>
      <c r="I11761" s="4" t="s">
        <v>13</v>
      </c>
      <c r="J11761" s="4" t="s">
        <v>72</v>
      </c>
      <c r="K11761" s="4" t="s">
        <v>13</v>
      </c>
      <c r="L11761" s="4" t="s">
        <v>13</v>
      </c>
    </row>
    <row r="11762" spans="1:9">
      <c r="A11762" t="n">
        <v>97947</v>
      </c>
      <c r="B11762" s="52" t="n">
        <v>26</v>
      </c>
      <c r="C11762" s="7" t="n">
        <v>7032</v>
      </c>
      <c r="D11762" s="7" t="s">
        <v>872</v>
      </c>
      <c r="E11762" s="7" t="n">
        <v>2</v>
      </c>
      <c r="F11762" s="7" t="n">
        <v>3</v>
      </c>
      <c r="G11762" s="7" t="s">
        <v>873</v>
      </c>
      <c r="H11762" s="7" t="n">
        <v>2</v>
      </c>
      <c r="I11762" s="7" t="n">
        <v>3</v>
      </c>
      <c r="J11762" s="7" t="s">
        <v>874</v>
      </c>
      <c r="K11762" s="7" t="n">
        <v>2</v>
      </c>
      <c r="L11762" s="7" t="n">
        <v>0</v>
      </c>
    </row>
    <row r="11763" spans="1:9">
      <c r="A11763" t="s">
        <v>4</v>
      </c>
      <c r="B11763" s="4" t="s">
        <v>5</v>
      </c>
    </row>
    <row r="11764" spans="1:9">
      <c r="A11764" t="n">
        <v>98167</v>
      </c>
      <c r="B11764" s="53" t="n">
        <v>28</v>
      </c>
    </row>
    <row r="11765" spans="1:9">
      <c r="A11765" t="s">
        <v>4</v>
      </c>
      <c r="B11765" s="4" t="s">
        <v>5</v>
      </c>
      <c r="C11765" s="4" t="s">
        <v>13</v>
      </c>
      <c r="D11765" s="4" t="s">
        <v>10</v>
      </c>
      <c r="E11765" s="4" t="s">
        <v>6</v>
      </c>
    </row>
    <row r="11766" spans="1:9">
      <c r="A11766" t="n">
        <v>98168</v>
      </c>
      <c r="B11766" s="40" t="n">
        <v>51</v>
      </c>
      <c r="C11766" s="7" t="n">
        <v>4</v>
      </c>
      <c r="D11766" s="7" t="n">
        <v>16</v>
      </c>
      <c r="E11766" s="7" t="s">
        <v>521</v>
      </c>
    </row>
    <row r="11767" spans="1:9">
      <c r="A11767" t="s">
        <v>4</v>
      </c>
      <c r="B11767" s="4" t="s">
        <v>5</v>
      </c>
      <c r="C11767" s="4" t="s">
        <v>10</v>
      </c>
    </row>
    <row r="11768" spans="1:9">
      <c r="A11768" t="n">
        <v>98182</v>
      </c>
      <c r="B11768" s="35" t="n">
        <v>16</v>
      </c>
      <c r="C11768" s="7" t="n">
        <v>0</v>
      </c>
    </row>
    <row r="11769" spans="1:9">
      <c r="A11769" t="s">
        <v>4</v>
      </c>
      <c r="B11769" s="4" t="s">
        <v>5</v>
      </c>
      <c r="C11769" s="4" t="s">
        <v>10</v>
      </c>
      <c r="D11769" s="4" t="s">
        <v>72</v>
      </c>
      <c r="E11769" s="4" t="s">
        <v>13</v>
      </c>
      <c r="F11769" s="4" t="s">
        <v>13</v>
      </c>
      <c r="G11769" s="4" t="s">
        <v>72</v>
      </c>
      <c r="H11769" s="4" t="s">
        <v>13</v>
      </c>
      <c r="I11769" s="4" t="s">
        <v>13</v>
      </c>
    </row>
    <row r="11770" spans="1:9">
      <c r="A11770" t="n">
        <v>98185</v>
      </c>
      <c r="B11770" s="52" t="n">
        <v>26</v>
      </c>
      <c r="C11770" s="7" t="n">
        <v>16</v>
      </c>
      <c r="D11770" s="7" t="s">
        <v>875</v>
      </c>
      <c r="E11770" s="7" t="n">
        <v>2</v>
      </c>
      <c r="F11770" s="7" t="n">
        <v>3</v>
      </c>
      <c r="G11770" s="7" t="s">
        <v>876</v>
      </c>
      <c r="H11770" s="7" t="n">
        <v>2</v>
      </c>
      <c r="I11770" s="7" t="n">
        <v>0</v>
      </c>
    </row>
    <row r="11771" spans="1:9">
      <c r="A11771" t="s">
        <v>4</v>
      </c>
      <c r="B11771" s="4" t="s">
        <v>5</v>
      </c>
    </row>
    <row r="11772" spans="1:9">
      <c r="A11772" t="n">
        <v>98362</v>
      </c>
      <c r="B11772" s="53" t="n">
        <v>28</v>
      </c>
    </row>
    <row r="11773" spans="1:9">
      <c r="A11773" t="s">
        <v>4</v>
      </c>
      <c r="B11773" s="4" t="s">
        <v>5</v>
      </c>
      <c r="C11773" s="4" t="s">
        <v>13</v>
      </c>
      <c r="D11773" s="4" t="s">
        <v>10</v>
      </c>
      <c r="E11773" s="4" t="s">
        <v>6</v>
      </c>
    </row>
    <row r="11774" spans="1:9">
      <c r="A11774" t="n">
        <v>98363</v>
      </c>
      <c r="B11774" s="40" t="n">
        <v>51</v>
      </c>
      <c r="C11774" s="7" t="n">
        <v>4</v>
      </c>
      <c r="D11774" s="7" t="n">
        <v>0</v>
      </c>
      <c r="E11774" s="7" t="s">
        <v>710</v>
      </c>
    </row>
    <row r="11775" spans="1:9">
      <c r="A11775" t="s">
        <v>4</v>
      </c>
      <c r="B11775" s="4" t="s">
        <v>5</v>
      </c>
      <c r="C11775" s="4" t="s">
        <v>10</v>
      </c>
    </row>
    <row r="11776" spans="1:9">
      <c r="A11776" t="n">
        <v>98377</v>
      </c>
      <c r="B11776" s="35" t="n">
        <v>16</v>
      </c>
      <c r="C11776" s="7" t="n">
        <v>0</v>
      </c>
    </row>
    <row r="11777" spans="1:12">
      <c r="A11777" t="s">
        <v>4</v>
      </c>
      <c r="B11777" s="4" t="s">
        <v>5</v>
      </c>
      <c r="C11777" s="4" t="s">
        <v>10</v>
      </c>
      <c r="D11777" s="4" t="s">
        <v>72</v>
      </c>
      <c r="E11777" s="4" t="s">
        <v>13</v>
      </c>
      <c r="F11777" s="4" t="s">
        <v>13</v>
      </c>
    </row>
    <row r="11778" spans="1:12">
      <c r="A11778" t="n">
        <v>98380</v>
      </c>
      <c r="B11778" s="52" t="n">
        <v>26</v>
      </c>
      <c r="C11778" s="7" t="n">
        <v>0</v>
      </c>
      <c r="D11778" s="7" t="s">
        <v>877</v>
      </c>
      <c r="E11778" s="7" t="n">
        <v>2</v>
      </c>
      <c r="F11778" s="7" t="n">
        <v>0</v>
      </c>
    </row>
    <row r="11779" spans="1:12">
      <c r="A11779" t="s">
        <v>4</v>
      </c>
      <c r="B11779" s="4" t="s">
        <v>5</v>
      </c>
    </row>
    <row r="11780" spans="1:12">
      <c r="A11780" t="n">
        <v>98444</v>
      </c>
      <c r="B11780" s="53" t="n">
        <v>28</v>
      </c>
    </row>
    <row r="11781" spans="1:12">
      <c r="A11781" t="s">
        <v>4</v>
      </c>
      <c r="B11781" s="4" t="s">
        <v>5</v>
      </c>
      <c r="C11781" s="4" t="s">
        <v>10</v>
      </c>
      <c r="D11781" s="4" t="s">
        <v>13</v>
      </c>
      <c r="E11781" s="4" t="s">
        <v>6</v>
      </c>
      <c r="F11781" s="4" t="s">
        <v>22</v>
      </c>
      <c r="G11781" s="4" t="s">
        <v>22</v>
      </c>
      <c r="H11781" s="4" t="s">
        <v>22</v>
      </c>
    </row>
    <row r="11782" spans="1:12">
      <c r="A11782" t="n">
        <v>98445</v>
      </c>
      <c r="B11782" s="39" t="n">
        <v>48</v>
      </c>
      <c r="C11782" s="7" t="n">
        <v>0</v>
      </c>
      <c r="D11782" s="7" t="n">
        <v>0</v>
      </c>
      <c r="E11782" s="7" t="s">
        <v>182</v>
      </c>
      <c r="F11782" s="7" t="n">
        <v>-1</v>
      </c>
      <c r="G11782" s="7" t="n">
        <v>1</v>
      </c>
      <c r="H11782" s="7" t="n">
        <v>0</v>
      </c>
    </row>
    <row r="11783" spans="1:12">
      <c r="A11783" t="s">
        <v>4</v>
      </c>
      <c r="B11783" s="4" t="s">
        <v>5</v>
      </c>
      <c r="C11783" s="4" t="s">
        <v>10</v>
      </c>
    </row>
    <row r="11784" spans="1:12">
      <c r="A11784" t="n">
        <v>98471</v>
      </c>
      <c r="B11784" s="35" t="n">
        <v>16</v>
      </c>
      <c r="C11784" s="7" t="n">
        <v>500</v>
      </c>
    </row>
    <row r="11785" spans="1:12">
      <c r="A11785" t="s">
        <v>4</v>
      </c>
      <c r="B11785" s="4" t="s">
        <v>5</v>
      </c>
      <c r="C11785" s="4" t="s">
        <v>13</v>
      </c>
      <c r="D11785" s="4" t="s">
        <v>10</v>
      </c>
      <c r="E11785" s="4" t="s">
        <v>6</v>
      </c>
    </row>
    <row r="11786" spans="1:12">
      <c r="A11786" t="n">
        <v>98474</v>
      </c>
      <c r="B11786" s="40" t="n">
        <v>51</v>
      </c>
      <c r="C11786" s="7" t="n">
        <v>4</v>
      </c>
      <c r="D11786" s="7" t="n">
        <v>0</v>
      </c>
      <c r="E11786" s="7" t="s">
        <v>878</v>
      </c>
    </row>
    <row r="11787" spans="1:12">
      <c r="A11787" t="s">
        <v>4</v>
      </c>
      <c r="B11787" s="4" t="s">
        <v>5</v>
      </c>
      <c r="C11787" s="4" t="s">
        <v>10</v>
      </c>
    </row>
    <row r="11788" spans="1:12">
      <c r="A11788" t="n">
        <v>98487</v>
      </c>
      <c r="B11788" s="35" t="n">
        <v>16</v>
      </c>
      <c r="C11788" s="7" t="n">
        <v>0</v>
      </c>
    </row>
    <row r="11789" spans="1:12">
      <c r="A11789" t="s">
        <v>4</v>
      </c>
      <c r="B11789" s="4" t="s">
        <v>5</v>
      </c>
      <c r="C11789" s="4" t="s">
        <v>10</v>
      </c>
      <c r="D11789" s="4" t="s">
        <v>72</v>
      </c>
      <c r="E11789" s="4" t="s">
        <v>13</v>
      </c>
      <c r="F11789" s="4" t="s">
        <v>13</v>
      </c>
    </row>
    <row r="11790" spans="1:12">
      <c r="A11790" t="n">
        <v>98490</v>
      </c>
      <c r="B11790" s="52" t="n">
        <v>26</v>
      </c>
      <c r="C11790" s="7" t="n">
        <v>0</v>
      </c>
      <c r="D11790" s="7" t="s">
        <v>879</v>
      </c>
      <c r="E11790" s="7" t="n">
        <v>2</v>
      </c>
      <c r="F11790" s="7" t="n">
        <v>0</v>
      </c>
    </row>
    <row r="11791" spans="1:12">
      <c r="A11791" t="s">
        <v>4</v>
      </c>
      <c r="B11791" s="4" t="s">
        <v>5</v>
      </c>
    </row>
    <row r="11792" spans="1:12">
      <c r="A11792" t="n">
        <v>98535</v>
      </c>
      <c r="B11792" s="53" t="n">
        <v>28</v>
      </c>
    </row>
    <row r="11793" spans="1:8">
      <c r="A11793" t="s">
        <v>4</v>
      </c>
      <c r="B11793" s="4" t="s">
        <v>5</v>
      </c>
      <c r="C11793" s="4" t="s">
        <v>10</v>
      </c>
      <c r="D11793" s="4" t="s">
        <v>10</v>
      </c>
      <c r="E11793" s="4" t="s">
        <v>10</v>
      </c>
    </row>
    <row r="11794" spans="1:8">
      <c r="A11794" t="n">
        <v>98536</v>
      </c>
      <c r="B11794" s="57" t="n">
        <v>61</v>
      </c>
      <c r="C11794" s="7" t="n">
        <v>7032</v>
      </c>
      <c r="D11794" s="7" t="n">
        <v>0</v>
      </c>
      <c r="E11794" s="7" t="n">
        <v>1000</v>
      </c>
    </row>
    <row r="11795" spans="1:8">
      <c r="A11795" t="s">
        <v>4</v>
      </c>
      <c r="B11795" s="4" t="s">
        <v>5</v>
      </c>
      <c r="C11795" s="4" t="s">
        <v>10</v>
      </c>
    </row>
    <row r="11796" spans="1:8">
      <c r="A11796" t="n">
        <v>98543</v>
      </c>
      <c r="B11796" s="35" t="n">
        <v>16</v>
      </c>
      <c r="C11796" s="7" t="n">
        <v>500</v>
      </c>
    </row>
    <row r="11797" spans="1:8">
      <c r="A11797" t="s">
        <v>4</v>
      </c>
      <c r="B11797" s="4" t="s">
        <v>5</v>
      </c>
      <c r="C11797" s="4" t="s">
        <v>13</v>
      </c>
      <c r="D11797" s="4" t="s">
        <v>10</v>
      </c>
      <c r="E11797" s="4" t="s">
        <v>6</v>
      </c>
    </row>
    <row r="11798" spans="1:8">
      <c r="A11798" t="n">
        <v>98546</v>
      </c>
      <c r="B11798" s="40" t="n">
        <v>51</v>
      </c>
      <c r="C11798" s="7" t="n">
        <v>4</v>
      </c>
      <c r="D11798" s="7" t="n">
        <v>7032</v>
      </c>
      <c r="E11798" s="7" t="s">
        <v>435</v>
      </c>
    </row>
    <row r="11799" spans="1:8">
      <c r="A11799" t="s">
        <v>4</v>
      </c>
      <c r="B11799" s="4" t="s">
        <v>5</v>
      </c>
      <c r="C11799" s="4" t="s">
        <v>10</v>
      </c>
    </row>
    <row r="11800" spans="1:8">
      <c r="A11800" t="n">
        <v>98559</v>
      </c>
      <c r="B11800" s="35" t="n">
        <v>16</v>
      </c>
      <c r="C11800" s="7" t="n">
        <v>0</v>
      </c>
    </row>
    <row r="11801" spans="1:8">
      <c r="A11801" t="s">
        <v>4</v>
      </c>
      <c r="B11801" s="4" t="s">
        <v>5</v>
      </c>
      <c r="C11801" s="4" t="s">
        <v>10</v>
      </c>
      <c r="D11801" s="4" t="s">
        <v>72</v>
      </c>
      <c r="E11801" s="4" t="s">
        <v>13</v>
      </c>
      <c r="F11801" s="4" t="s">
        <v>13</v>
      </c>
      <c r="G11801" s="4" t="s">
        <v>72</v>
      </c>
      <c r="H11801" s="4" t="s">
        <v>13</v>
      </c>
      <c r="I11801" s="4" t="s">
        <v>13</v>
      </c>
    </row>
    <row r="11802" spans="1:8">
      <c r="A11802" t="n">
        <v>98562</v>
      </c>
      <c r="B11802" s="52" t="n">
        <v>26</v>
      </c>
      <c r="C11802" s="7" t="n">
        <v>7032</v>
      </c>
      <c r="D11802" s="7" t="s">
        <v>880</v>
      </c>
      <c r="E11802" s="7" t="n">
        <v>2</v>
      </c>
      <c r="F11802" s="7" t="n">
        <v>3</v>
      </c>
      <c r="G11802" s="7" t="s">
        <v>881</v>
      </c>
      <c r="H11802" s="7" t="n">
        <v>2</v>
      </c>
      <c r="I11802" s="7" t="n">
        <v>0</v>
      </c>
    </row>
    <row r="11803" spans="1:8">
      <c r="A11803" t="s">
        <v>4</v>
      </c>
      <c r="B11803" s="4" t="s">
        <v>5</v>
      </c>
    </row>
    <row r="11804" spans="1:8">
      <c r="A11804" t="n">
        <v>98661</v>
      </c>
      <c r="B11804" s="53" t="n">
        <v>28</v>
      </c>
    </row>
    <row r="11805" spans="1:8">
      <c r="A11805" t="s">
        <v>4</v>
      </c>
      <c r="B11805" s="4" t="s">
        <v>5</v>
      </c>
      <c r="C11805" s="4" t="s">
        <v>10</v>
      </c>
      <c r="D11805" s="4" t="s">
        <v>10</v>
      </c>
      <c r="E11805" s="4" t="s">
        <v>10</v>
      </c>
    </row>
    <row r="11806" spans="1:8">
      <c r="A11806" t="n">
        <v>98662</v>
      </c>
      <c r="B11806" s="57" t="n">
        <v>61</v>
      </c>
      <c r="C11806" s="7" t="n">
        <v>18</v>
      </c>
      <c r="D11806" s="7" t="n">
        <v>0</v>
      </c>
      <c r="E11806" s="7" t="n">
        <v>1000</v>
      </c>
    </row>
    <row r="11807" spans="1:8">
      <c r="A11807" t="s">
        <v>4</v>
      </c>
      <c r="B11807" s="4" t="s">
        <v>5</v>
      </c>
      <c r="C11807" s="4" t="s">
        <v>10</v>
      </c>
      <c r="D11807" s="4" t="s">
        <v>10</v>
      </c>
      <c r="E11807" s="4" t="s">
        <v>10</v>
      </c>
    </row>
    <row r="11808" spans="1:8">
      <c r="A11808" t="n">
        <v>98669</v>
      </c>
      <c r="B11808" s="57" t="n">
        <v>61</v>
      </c>
      <c r="C11808" s="7" t="n">
        <v>17</v>
      </c>
      <c r="D11808" s="7" t="n">
        <v>0</v>
      </c>
      <c r="E11808" s="7" t="n">
        <v>1000</v>
      </c>
    </row>
    <row r="11809" spans="1:9">
      <c r="A11809" t="s">
        <v>4</v>
      </c>
      <c r="B11809" s="4" t="s">
        <v>5</v>
      </c>
      <c r="C11809" s="4" t="s">
        <v>10</v>
      </c>
      <c r="D11809" s="4" t="s">
        <v>10</v>
      </c>
      <c r="E11809" s="4" t="s">
        <v>10</v>
      </c>
    </row>
    <row r="11810" spans="1:9">
      <c r="A11810" t="n">
        <v>98676</v>
      </c>
      <c r="B11810" s="57" t="n">
        <v>61</v>
      </c>
      <c r="C11810" s="7" t="n">
        <v>5703</v>
      </c>
      <c r="D11810" s="7" t="n">
        <v>0</v>
      </c>
      <c r="E11810" s="7" t="n">
        <v>1000</v>
      </c>
    </row>
    <row r="11811" spans="1:9">
      <c r="A11811" t="s">
        <v>4</v>
      </c>
      <c r="B11811" s="4" t="s">
        <v>5</v>
      </c>
      <c r="C11811" s="4" t="s">
        <v>10</v>
      </c>
      <c r="D11811" s="4" t="s">
        <v>10</v>
      </c>
      <c r="E11811" s="4" t="s">
        <v>10</v>
      </c>
    </row>
    <row r="11812" spans="1:9">
      <c r="A11812" t="n">
        <v>98683</v>
      </c>
      <c r="B11812" s="57" t="n">
        <v>61</v>
      </c>
      <c r="C11812" s="7" t="n">
        <v>5704</v>
      </c>
      <c r="D11812" s="7" t="n">
        <v>0</v>
      </c>
      <c r="E11812" s="7" t="n">
        <v>1000</v>
      </c>
    </row>
    <row r="11813" spans="1:9">
      <c r="A11813" t="s">
        <v>4</v>
      </c>
      <c r="B11813" s="4" t="s">
        <v>5</v>
      </c>
      <c r="C11813" s="4" t="s">
        <v>10</v>
      </c>
      <c r="D11813" s="4" t="s">
        <v>10</v>
      </c>
      <c r="E11813" s="4" t="s">
        <v>10</v>
      </c>
    </row>
    <row r="11814" spans="1:9">
      <c r="A11814" t="n">
        <v>98690</v>
      </c>
      <c r="B11814" s="57" t="n">
        <v>61</v>
      </c>
      <c r="C11814" s="7" t="n">
        <v>16</v>
      </c>
      <c r="D11814" s="7" t="n">
        <v>0</v>
      </c>
      <c r="E11814" s="7" t="n">
        <v>1000</v>
      </c>
    </row>
    <row r="11815" spans="1:9">
      <c r="A11815" t="s">
        <v>4</v>
      </c>
      <c r="B11815" s="4" t="s">
        <v>5</v>
      </c>
      <c r="C11815" s="4" t="s">
        <v>10</v>
      </c>
    </row>
    <row r="11816" spans="1:9">
      <c r="A11816" t="n">
        <v>98697</v>
      </c>
      <c r="B11816" s="35" t="n">
        <v>16</v>
      </c>
      <c r="C11816" s="7" t="n">
        <v>300</v>
      </c>
    </row>
    <row r="11817" spans="1:9">
      <c r="A11817" t="s">
        <v>4</v>
      </c>
      <c r="B11817" s="4" t="s">
        <v>5</v>
      </c>
      <c r="C11817" s="4" t="s">
        <v>13</v>
      </c>
      <c r="D11817" s="4" t="s">
        <v>10</v>
      </c>
      <c r="E11817" s="4" t="s">
        <v>6</v>
      </c>
    </row>
    <row r="11818" spans="1:9">
      <c r="A11818" t="n">
        <v>98700</v>
      </c>
      <c r="B11818" s="40" t="n">
        <v>51</v>
      </c>
      <c r="C11818" s="7" t="n">
        <v>4</v>
      </c>
      <c r="D11818" s="7" t="n">
        <v>18</v>
      </c>
      <c r="E11818" s="7" t="s">
        <v>882</v>
      </c>
    </row>
    <row r="11819" spans="1:9">
      <c r="A11819" t="s">
        <v>4</v>
      </c>
      <c r="B11819" s="4" t="s">
        <v>5</v>
      </c>
      <c r="C11819" s="4" t="s">
        <v>10</v>
      </c>
    </row>
    <row r="11820" spans="1:9">
      <c r="A11820" t="n">
        <v>98713</v>
      </c>
      <c r="B11820" s="35" t="n">
        <v>16</v>
      </c>
      <c r="C11820" s="7" t="n">
        <v>0</v>
      </c>
    </row>
    <row r="11821" spans="1:9">
      <c r="A11821" t="s">
        <v>4</v>
      </c>
      <c r="B11821" s="4" t="s">
        <v>5</v>
      </c>
      <c r="C11821" s="4" t="s">
        <v>10</v>
      </c>
      <c r="D11821" s="4" t="s">
        <v>72</v>
      </c>
      <c r="E11821" s="4" t="s">
        <v>13</v>
      </c>
      <c r="F11821" s="4" t="s">
        <v>13</v>
      </c>
    </row>
    <row r="11822" spans="1:9">
      <c r="A11822" t="n">
        <v>98716</v>
      </c>
      <c r="B11822" s="52" t="n">
        <v>26</v>
      </c>
      <c r="C11822" s="7" t="n">
        <v>18</v>
      </c>
      <c r="D11822" s="7" t="s">
        <v>883</v>
      </c>
      <c r="E11822" s="7" t="n">
        <v>2</v>
      </c>
      <c r="F11822" s="7" t="n">
        <v>0</v>
      </c>
    </row>
    <row r="11823" spans="1:9">
      <c r="A11823" t="s">
        <v>4</v>
      </c>
      <c r="B11823" s="4" t="s">
        <v>5</v>
      </c>
    </row>
    <row r="11824" spans="1:9">
      <c r="A11824" t="n">
        <v>98744</v>
      </c>
      <c r="B11824" s="53" t="n">
        <v>28</v>
      </c>
    </row>
    <row r="11825" spans="1:6">
      <c r="A11825" t="s">
        <v>4</v>
      </c>
      <c r="B11825" s="4" t="s">
        <v>5</v>
      </c>
      <c r="C11825" s="4" t="s">
        <v>13</v>
      </c>
      <c r="D11825" s="4" t="s">
        <v>10</v>
      </c>
      <c r="E11825" s="4" t="s">
        <v>6</v>
      </c>
    </row>
    <row r="11826" spans="1:6">
      <c r="A11826" t="n">
        <v>98745</v>
      </c>
      <c r="B11826" s="40" t="n">
        <v>51</v>
      </c>
      <c r="C11826" s="7" t="n">
        <v>4</v>
      </c>
      <c r="D11826" s="7" t="n">
        <v>0</v>
      </c>
      <c r="E11826" s="7" t="s">
        <v>595</v>
      </c>
    </row>
    <row r="11827" spans="1:6">
      <c r="A11827" t="s">
        <v>4</v>
      </c>
      <c r="B11827" s="4" t="s">
        <v>5</v>
      </c>
      <c r="C11827" s="4" t="s">
        <v>10</v>
      </c>
    </row>
    <row r="11828" spans="1:6">
      <c r="A11828" t="n">
        <v>98759</v>
      </c>
      <c r="B11828" s="35" t="n">
        <v>16</v>
      </c>
      <c r="C11828" s="7" t="n">
        <v>0</v>
      </c>
    </row>
    <row r="11829" spans="1:6">
      <c r="A11829" t="s">
        <v>4</v>
      </c>
      <c r="B11829" s="4" t="s">
        <v>5</v>
      </c>
      <c r="C11829" s="4" t="s">
        <v>10</v>
      </c>
      <c r="D11829" s="4" t="s">
        <v>72</v>
      </c>
      <c r="E11829" s="4" t="s">
        <v>13</v>
      </c>
      <c r="F11829" s="4" t="s">
        <v>13</v>
      </c>
      <c r="G11829" s="4" t="s">
        <v>72</v>
      </c>
      <c r="H11829" s="4" t="s">
        <v>13</v>
      </c>
      <c r="I11829" s="4" t="s">
        <v>13</v>
      </c>
    </row>
    <row r="11830" spans="1:6">
      <c r="A11830" t="n">
        <v>98762</v>
      </c>
      <c r="B11830" s="52" t="n">
        <v>26</v>
      </c>
      <c r="C11830" s="7" t="n">
        <v>0</v>
      </c>
      <c r="D11830" s="7" t="s">
        <v>884</v>
      </c>
      <c r="E11830" s="7" t="n">
        <v>2</v>
      </c>
      <c r="F11830" s="7" t="n">
        <v>3</v>
      </c>
      <c r="G11830" s="7" t="s">
        <v>885</v>
      </c>
      <c r="H11830" s="7" t="n">
        <v>2</v>
      </c>
      <c r="I11830" s="7" t="n">
        <v>0</v>
      </c>
    </row>
    <row r="11831" spans="1:6">
      <c r="A11831" t="s">
        <v>4</v>
      </c>
      <c r="B11831" s="4" t="s">
        <v>5</v>
      </c>
    </row>
    <row r="11832" spans="1:6">
      <c r="A11832" t="n">
        <v>98944</v>
      </c>
      <c r="B11832" s="53" t="n">
        <v>28</v>
      </c>
    </row>
    <row r="11833" spans="1:6">
      <c r="A11833" t="s">
        <v>4</v>
      </c>
      <c r="B11833" s="4" t="s">
        <v>5</v>
      </c>
      <c r="C11833" s="4" t="s">
        <v>10</v>
      </c>
      <c r="D11833" s="4" t="s">
        <v>13</v>
      </c>
      <c r="E11833" s="4" t="s">
        <v>6</v>
      </c>
      <c r="F11833" s="4" t="s">
        <v>22</v>
      </c>
      <c r="G11833" s="4" t="s">
        <v>22</v>
      </c>
      <c r="H11833" s="4" t="s">
        <v>22</v>
      </c>
    </row>
    <row r="11834" spans="1:6">
      <c r="A11834" t="n">
        <v>98945</v>
      </c>
      <c r="B11834" s="39" t="n">
        <v>48</v>
      </c>
      <c r="C11834" s="7" t="n">
        <v>0</v>
      </c>
      <c r="D11834" s="7" t="n">
        <v>0</v>
      </c>
      <c r="E11834" s="7" t="s">
        <v>182</v>
      </c>
      <c r="F11834" s="7" t="n">
        <v>-1</v>
      </c>
      <c r="G11834" s="7" t="n">
        <v>1</v>
      </c>
      <c r="H11834" s="7" t="n">
        <v>2.80259692864963e-45</v>
      </c>
    </row>
    <row r="11835" spans="1:6">
      <c r="A11835" t="s">
        <v>4</v>
      </c>
      <c r="B11835" s="4" t="s">
        <v>5</v>
      </c>
      <c r="C11835" s="4" t="s">
        <v>13</v>
      </c>
      <c r="D11835" s="4" t="s">
        <v>10</v>
      </c>
      <c r="E11835" s="4" t="s">
        <v>6</v>
      </c>
    </row>
    <row r="11836" spans="1:6">
      <c r="A11836" t="n">
        <v>98971</v>
      </c>
      <c r="B11836" s="40" t="n">
        <v>51</v>
      </c>
      <c r="C11836" s="7" t="n">
        <v>4</v>
      </c>
      <c r="D11836" s="7" t="n">
        <v>17</v>
      </c>
      <c r="E11836" s="7" t="s">
        <v>636</v>
      </c>
    </row>
    <row r="11837" spans="1:6">
      <c r="A11837" t="s">
        <v>4</v>
      </c>
      <c r="B11837" s="4" t="s">
        <v>5</v>
      </c>
      <c r="C11837" s="4" t="s">
        <v>10</v>
      </c>
    </row>
    <row r="11838" spans="1:6">
      <c r="A11838" t="n">
        <v>98984</v>
      </c>
      <c r="B11838" s="35" t="n">
        <v>16</v>
      </c>
      <c r="C11838" s="7" t="n">
        <v>0</v>
      </c>
    </row>
    <row r="11839" spans="1:6">
      <c r="A11839" t="s">
        <v>4</v>
      </c>
      <c r="B11839" s="4" t="s">
        <v>5</v>
      </c>
      <c r="C11839" s="4" t="s">
        <v>10</v>
      </c>
      <c r="D11839" s="4" t="s">
        <v>72</v>
      </c>
      <c r="E11839" s="4" t="s">
        <v>13</v>
      </c>
      <c r="F11839" s="4" t="s">
        <v>13</v>
      </c>
    </row>
    <row r="11840" spans="1:6">
      <c r="A11840" t="n">
        <v>98987</v>
      </c>
      <c r="B11840" s="52" t="n">
        <v>26</v>
      </c>
      <c r="C11840" s="7" t="n">
        <v>17</v>
      </c>
      <c r="D11840" s="7" t="s">
        <v>886</v>
      </c>
      <c r="E11840" s="7" t="n">
        <v>2</v>
      </c>
      <c r="F11840" s="7" t="n">
        <v>0</v>
      </c>
    </row>
    <row r="11841" spans="1:9">
      <c r="A11841" t="s">
        <v>4</v>
      </c>
      <c r="B11841" s="4" t="s">
        <v>5</v>
      </c>
    </row>
    <row r="11842" spans="1:9">
      <c r="A11842" t="n">
        <v>99039</v>
      </c>
      <c r="B11842" s="53" t="n">
        <v>28</v>
      </c>
    </row>
    <row r="11843" spans="1:9">
      <c r="A11843" t="s">
        <v>4</v>
      </c>
      <c r="B11843" s="4" t="s">
        <v>5</v>
      </c>
      <c r="C11843" s="4" t="s">
        <v>10</v>
      </c>
      <c r="D11843" s="4" t="s">
        <v>10</v>
      </c>
      <c r="E11843" s="4" t="s">
        <v>10</v>
      </c>
    </row>
    <row r="11844" spans="1:9">
      <c r="A11844" t="n">
        <v>99040</v>
      </c>
      <c r="B11844" s="57" t="n">
        <v>61</v>
      </c>
      <c r="C11844" s="7" t="n">
        <v>0</v>
      </c>
      <c r="D11844" s="7" t="n">
        <v>17</v>
      </c>
      <c r="E11844" s="7" t="n">
        <v>1000</v>
      </c>
    </row>
    <row r="11845" spans="1:9">
      <c r="A11845" t="s">
        <v>4</v>
      </c>
      <c r="B11845" s="4" t="s">
        <v>5</v>
      </c>
      <c r="C11845" s="4" t="s">
        <v>10</v>
      </c>
    </row>
    <row r="11846" spans="1:9">
      <c r="A11846" t="n">
        <v>99047</v>
      </c>
      <c r="B11846" s="35" t="n">
        <v>16</v>
      </c>
      <c r="C11846" s="7" t="n">
        <v>300</v>
      </c>
    </row>
    <row r="11847" spans="1:9">
      <c r="A11847" t="s">
        <v>4</v>
      </c>
      <c r="B11847" s="4" t="s">
        <v>5</v>
      </c>
      <c r="C11847" s="4" t="s">
        <v>13</v>
      </c>
      <c r="D11847" s="4" t="s">
        <v>10</v>
      </c>
      <c r="E11847" s="4" t="s">
        <v>6</v>
      </c>
    </row>
    <row r="11848" spans="1:9">
      <c r="A11848" t="n">
        <v>99050</v>
      </c>
      <c r="B11848" s="40" t="n">
        <v>51</v>
      </c>
      <c r="C11848" s="7" t="n">
        <v>4</v>
      </c>
      <c r="D11848" s="7" t="n">
        <v>0</v>
      </c>
      <c r="E11848" s="7" t="s">
        <v>254</v>
      </c>
    </row>
    <row r="11849" spans="1:9">
      <c r="A11849" t="s">
        <v>4</v>
      </c>
      <c r="B11849" s="4" t="s">
        <v>5</v>
      </c>
      <c r="C11849" s="4" t="s">
        <v>10</v>
      </c>
    </row>
    <row r="11850" spans="1:9">
      <c r="A11850" t="n">
        <v>99063</v>
      </c>
      <c r="B11850" s="35" t="n">
        <v>16</v>
      </c>
      <c r="C11850" s="7" t="n">
        <v>0</v>
      </c>
    </row>
    <row r="11851" spans="1:9">
      <c r="A11851" t="s">
        <v>4</v>
      </c>
      <c r="B11851" s="4" t="s">
        <v>5</v>
      </c>
      <c r="C11851" s="4" t="s">
        <v>10</v>
      </c>
      <c r="D11851" s="4" t="s">
        <v>72</v>
      </c>
      <c r="E11851" s="4" t="s">
        <v>13</v>
      </c>
      <c r="F11851" s="4" t="s">
        <v>13</v>
      </c>
      <c r="G11851" s="4" t="s">
        <v>72</v>
      </c>
      <c r="H11851" s="4" t="s">
        <v>13</v>
      </c>
      <c r="I11851" s="4" t="s">
        <v>13</v>
      </c>
    </row>
    <row r="11852" spans="1:9">
      <c r="A11852" t="n">
        <v>99066</v>
      </c>
      <c r="B11852" s="52" t="n">
        <v>26</v>
      </c>
      <c r="C11852" s="7" t="n">
        <v>0</v>
      </c>
      <c r="D11852" s="7" t="s">
        <v>887</v>
      </c>
      <c r="E11852" s="7" t="n">
        <v>2</v>
      </c>
      <c r="F11852" s="7" t="n">
        <v>3</v>
      </c>
      <c r="G11852" s="7" t="s">
        <v>888</v>
      </c>
      <c r="H11852" s="7" t="n">
        <v>2</v>
      </c>
      <c r="I11852" s="7" t="n">
        <v>0</v>
      </c>
    </row>
    <row r="11853" spans="1:9">
      <c r="A11853" t="s">
        <v>4</v>
      </c>
      <c r="B11853" s="4" t="s">
        <v>5</v>
      </c>
    </row>
    <row r="11854" spans="1:9">
      <c r="A11854" t="n">
        <v>99243</v>
      </c>
      <c r="B11854" s="53" t="n">
        <v>28</v>
      </c>
    </row>
    <row r="11855" spans="1:9">
      <c r="A11855" t="s">
        <v>4</v>
      </c>
      <c r="B11855" s="4" t="s">
        <v>5</v>
      </c>
      <c r="C11855" s="4" t="s">
        <v>13</v>
      </c>
      <c r="D11855" s="4" t="s">
        <v>10</v>
      </c>
      <c r="E11855" s="4" t="s">
        <v>6</v>
      </c>
    </row>
    <row r="11856" spans="1:9">
      <c r="A11856" t="n">
        <v>99244</v>
      </c>
      <c r="B11856" s="40" t="n">
        <v>51</v>
      </c>
      <c r="C11856" s="7" t="n">
        <v>4</v>
      </c>
      <c r="D11856" s="7" t="n">
        <v>5703</v>
      </c>
      <c r="E11856" s="7" t="s">
        <v>158</v>
      </c>
    </row>
    <row r="11857" spans="1:9">
      <c r="A11857" t="s">
        <v>4</v>
      </c>
      <c r="B11857" s="4" t="s">
        <v>5</v>
      </c>
      <c r="C11857" s="4" t="s">
        <v>10</v>
      </c>
    </row>
    <row r="11858" spans="1:9">
      <c r="A11858" t="n">
        <v>99257</v>
      </c>
      <c r="B11858" s="35" t="n">
        <v>16</v>
      </c>
      <c r="C11858" s="7" t="n">
        <v>0</v>
      </c>
    </row>
    <row r="11859" spans="1:9">
      <c r="A11859" t="s">
        <v>4</v>
      </c>
      <c r="B11859" s="4" t="s">
        <v>5</v>
      </c>
      <c r="C11859" s="4" t="s">
        <v>10</v>
      </c>
      <c r="D11859" s="4" t="s">
        <v>72</v>
      </c>
      <c r="E11859" s="4" t="s">
        <v>13</v>
      </c>
      <c r="F11859" s="4" t="s">
        <v>13</v>
      </c>
      <c r="G11859" s="4" t="s">
        <v>72</v>
      </c>
      <c r="H11859" s="4" t="s">
        <v>13</v>
      </c>
      <c r="I11859" s="4" t="s">
        <v>13</v>
      </c>
      <c r="J11859" s="4" t="s">
        <v>72</v>
      </c>
      <c r="K11859" s="4" t="s">
        <v>13</v>
      </c>
      <c r="L11859" s="4" t="s">
        <v>13</v>
      </c>
    </row>
    <row r="11860" spans="1:9">
      <c r="A11860" t="n">
        <v>99260</v>
      </c>
      <c r="B11860" s="52" t="n">
        <v>26</v>
      </c>
      <c r="C11860" s="7" t="n">
        <v>5703</v>
      </c>
      <c r="D11860" s="7" t="s">
        <v>889</v>
      </c>
      <c r="E11860" s="7" t="n">
        <v>2</v>
      </c>
      <c r="F11860" s="7" t="n">
        <v>3</v>
      </c>
      <c r="G11860" s="7" t="s">
        <v>890</v>
      </c>
      <c r="H11860" s="7" t="n">
        <v>2</v>
      </c>
      <c r="I11860" s="7" t="n">
        <v>3</v>
      </c>
      <c r="J11860" s="7" t="s">
        <v>891</v>
      </c>
      <c r="K11860" s="7" t="n">
        <v>2</v>
      </c>
      <c r="L11860" s="7" t="n">
        <v>0</v>
      </c>
    </row>
    <row r="11861" spans="1:9">
      <c r="A11861" t="s">
        <v>4</v>
      </c>
      <c r="B11861" s="4" t="s">
        <v>5</v>
      </c>
    </row>
    <row r="11862" spans="1:9">
      <c r="A11862" t="n">
        <v>99414</v>
      </c>
      <c r="B11862" s="53" t="n">
        <v>28</v>
      </c>
    </row>
    <row r="11863" spans="1:9">
      <c r="A11863" t="s">
        <v>4</v>
      </c>
      <c r="B11863" s="4" t="s">
        <v>5</v>
      </c>
      <c r="C11863" s="4" t="s">
        <v>13</v>
      </c>
      <c r="D11863" s="4" t="s">
        <v>10</v>
      </c>
      <c r="E11863" s="4" t="s">
        <v>6</v>
      </c>
    </row>
    <row r="11864" spans="1:9">
      <c r="A11864" t="n">
        <v>99415</v>
      </c>
      <c r="B11864" s="40" t="n">
        <v>51</v>
      </c>
      <c r="C11864" s="7" t="n">
        <v>4</v>
      </c>
      <c r="D11864" s="7" t="n">
        <v>5704</v>
      </c>
      <c r="E11864" s="7" t="s">
        <v>353</v>
      </c>
    </row>
    <row r="11865" spans="1:9">
      <c r="A11865" t="s">
        <v>4</v>
      </c>
      <c r="B11865" s="4" t="s">
        <v>5</v>
      </c>
      <c r="C11865" s="4" t="s">
        <v>10</v>
      </c>
    </row>
    <row r="11866" spans="1:9">
      <c r="A11866" t="n">
        <v>99429</v>
      </c>
      <c r="B11866" s="35" t="n">
        <v>16</v>
      </c>
      <c r="C11866" s="7" t="n">
        <v>0</v>
      </c>
    </row>
    <row r="11867" spans="1:9">
      <c r="A11867" t="s">
        <v>4</v>
      </c>
      <c r="B11867" s="4" t="s">
        <v>5</v>
      </c>
      <c r="C11867" s="4" t="s">
        <v>10</v>
      </c>
      <c r="D11867" s="4" t="s">
        <v>72</v>
      </c>
      <c r="E11867" s="4" t="s">
        <v>13</v>
      </c>
      <c r="F11867" s="4" t="s">
        <v>13</v>
      </c>
      <c r="G11867" s="4" t="s">
        <v>72</v>
      </c>
      <c r="H11867" s="4" t="s">
        <v>13</v>
      </c>
      <c r="I11867" s="4" t="s">
        <v>13</v>
      </c>
    </row>
    <row r="11868" spans="1:9">
      <c r="A11868" t="n">
        <v>99432</v>
      </c>
      <c r="B11868" s="52" t="n">
        <v>26</v>
      </c>
      <c r="C11868" s="7" t="n">
        <v>5704</v>
      </c>
      <c r="D11868" s="7" t="s">
        <v>892</v>
      </c>
      <c r="E11868" s="7" t="n">
        <v>2</v>
      </c>
      <c r="F11868" s="7" t="n">
        <v>3</v>
      </c>
      <c r="G11868" s="7" t="s">
        <v>893</v>
      </c>
      <c r="H11868" s="7" t="n">
        <v>2</v>
      </c>
      <c r="I11868" s="7" t="n">
        <v>0</v>
      </c>
    </row>
    <row r="11869" spans="1:9">
      <c r="A11869" t="s">
        <v>4</v>
      </c>
      <c r="B11869" s="4" t="s">
        <v>5</v>
      </c>
    </row>
    <row r="11870" spans="1:9">
      <c r="A11870" t="n">
        <v>99532</v>
      </c>
      <c r="B11870" s="53" t="n">
        <v>28</v>
      </c>
    </row>
    <row r="11871" spans="1:9">
      <c r="A11871" t="s">
        <v>4</v>
      </c>
      <c r="B11871" s="4" t="s">
        <v>5</v>
      </c>
      <c r="C11871" s="4" t="s">
        <v>10</v>
      </c>
      <c r="D11871" s="4" t="s">
        <v>10</v>
      </c>
      <c r="E11871" s="4" t="s">
        <v>10</v>
      </c>
    </row>
    <row r="11872" spans="1:9">
      <c r="A11872" t="n">
        <v>99533</v>
      </c>
      <c r="B11872" s="57" t="n">
        <v>61</v>
      </c>
      <c r="C11872" s="7" t="n">
        <v>0</v>
      </c>
      <c r="D11872" s="7" t="n">
        <v>5703</v>
      </c>
      <c r="E11872" s="7" t="n">
        <v>1000</v>
      </c>
    </row>
    <row r="11873" spans="1:12">
      <c r="A11873" t="s">
        <v>4</v>
      </c>
      <c r="B11873" s="4" t="s">
        <v>5</v>
      </c>
      <c r="C11873" s="4" t="s">
        <v>10</v>
      </c>
      <c r="D11873" s="4" t="s">
        <v>10</v>
      </c>
      <c r="E11873" s="4" t="s">
        <v>22</v>
      </c>
      <c r="F11873" s="4" t="s">
        <v>13</v>
      </c>
    </row>
    <row r="11874" spans="1:12">
      <c r="A11874" t="n">
        <v>99540</v>
      </c>
      <c r="B11874" s="61" t="n">
        <v>53</v>
      </c>
      <c r="C11874" s="7" t="n">
        <v>0</v>
      </c>
      <c r="D11874" s="7" t="n">
        <v>5703</v>
      </c>
      <c r="E11874" s="7" t="n">
        <v>10</v>
      </c>
      <c r="F11874" s="7" t="n">
        <v>0</v>
      </c>
    </row>
    <row r="11875" spans="1:12">
      <c r="A11875" t="s">
        <v>4</v>
      </c>
      <c r="B11875" s="4" t="s">
        <v>5</v>
      </c>
      <c r="C11875" s="4" t="s">
        <v>10</v>
      </c>
    </row>
    <row r="11876" spans="1:12">
      <c r="A11876" t="n">
        <v>99550</v>
      </c>
      <c r="B11876" s="60" t="n">
        <v>54</v>
      </c>
      <c r="C11876" s="7" t="n">
        <v>0</v>
      </c>
    </row>
    <row r="11877" spans="1:12">
      <c r="A11877" t="s">
        <v>4</v>
      </c>
      <c r="B11877" s="4" t="s">
        <v>5</v>
      </c>
      <c r="C11877" s="4" t="s">
        <v>13</v>
      </c>
      <c r="D11877" s="4" t="s">
        <v>10</v>
      </c>
      <c r="E11877" s="4" t="s">
        <v>6</v>
      </c>
    </row>
    <row r="11878" spans="1:12">
      <c r="A11878" t="n">
        <v>99553</v>
      </c>
      <c r="B11878" s="40" t="n">
        <v>51</v>
      </c>
      <c r="C11878" s="7" t="n">
        <v>4</v>
      </c>
      <c r="D11878" s="7" t="n">
        <v>0</v>
      </c>
      <c r="E11878" s="7" t="s">
        <v>435</v>
      </c>
    </row>
    <row r="11879" spans="1:12">
      <c r="A11879" t="s">
        <v>4</v>
      </c>
      <c r="B11879" s="4" t="s">
        <v>5</v>
      </c>
      <c r="C11879" s="4" t="s">
        <v>10</v>
      </c>
    </row>
    <row r="11880" spans="1:12">
      <c r="A11880" t="n">
        <v>99566</v>
      </c>
      <c r="B11880" s="35" t="n">
        <v>16</v>
      </c>
      <c r="C11880" s="7" t="n">
        <v>0</v>
      </c>
    </row>
    <row r="11881" spans="1:12">
      <c r="A11881" t="s">
        <v>4</v>
      </c>
      <c r="B11881" s="4" t="s">
        <v>5</v>
      </c>
      <c r="C11881" s="4" t="s">
        <v>10</v>
      </c>
      <c r="D11881" s="4" t="s">
        <v>72</v>
      </c>
      <c r="E11881" s="4" t="s">
        <v>13</v>
      </c>
      <c r="F11881" s="4" t="s">
        <v>13</v>
      </c>
    </row>
    <row r="11882" spans="1:12">
      <c r="A11882" t="n">
        <v>99569</v>
      </c>
      <c r="B11882" s="52" t="n">
        <v>26</v>
      </c>
      <c r="C11882" s="7" t="n">
        <v>0</v>
      </c>
      <c r="D11882" s="7" t="s">
        <v>894</v>
      </c>
      <c r="E11882" s="7" t="n">
        <v>2</v>
      </c>
      <c r="F11882" s="7" t="n">
        <v>0</v>
      </c>
    </row>
    <row r="11883" spans="1:12">
      <c r="A11883" t="s">
        <v>4</v>
      </c>
      <c r="B11883" s="4" t="s">
        <v>5</v>
      </c>
    </row>
    <row r="11884" spans="1:12">
      <c r="A11884" t="n">
        <v>99593</v>
      </c>
      <c r="B11884" s="53" t="n">
        <v>28</v>
      </c>
    </row>
    <row r="11885" spans="1:12">
      <c r="A11885" t="s">
        <v>4</v>
      </c>
      <c r="B11885" s="4" t="s">
        <v>5</v>
      </c>
      <c r="C11885" s="4" t="s">
        <v>10</v>
      </c>
      <c r="D11885" s="4" t="s">
        <v>10</v>
      </c>
      <c r="E11885" s="4" t="s">
        <v>22</v>
      </c>
      <c r="F11885" s="4" t="s">
        <v>13</v>
      </c>
    </row>
    <row r="11886" spans="1:12">
      <c r="A11886" t="n">
        <v>99594</v>
      </c>
      <c r="B11886" s="61" t="n">
        <v>53</v>
      </c>
      <c r="C11886" s="7" t="n">
        <v>16</v>
      </c>
      <c r="D11886" s="7" t="n">
        <v>0</v>
      </c>
      <c r="E11886" s="7" t="n">
        <v>10</v>
      </c>
      <c r="F11886" s="7" t="n">
        <v>0</v>
      </c>
    </row>
    <row r="11887" spans="1:12">
      <c r="A11887" t="s">
        <v>4</v>
      </c>
      <c r="B11887" s="4" t="s">
        <v>5</v>
      </c>
      <c r="C11887" s="4" t="s">
        <v>10</v>
      </c>
    </row>
    <row r="11888" spans="1:12">
      <c r="A11888" t="n">
        <v>99604</v>
      </c>
      <c r="B11888" s="60" t="n">
        <v>54</v>
      </c>
      <c r="C11888" s="7" t="n">
        <v>16</v>
      </c>
    </row>
    <row r="11889" spans="1:6">
      <c r="A11889" t="s">
        <v>4</v>
      </c>
      <c r="B11889" s="4" t="s">
        <v>5</v>
      </c>
      <c r="C11889" s="4" t="s">
        <v>10</v>
      </c>
      <c r="D11889" s="4" t="s">
        <v>13</v>
      </c>
      <c r="E11889" s="4" t="s">
        <v>6</v>
      </c>
      <c r="F11889" s="4" t="s">
        <v>22</v>
      </c>
      <c r="G11889" s="4" t="s">
        <v>22</v>
      </c>
      <c r="H11889" s="4" t="s">
        <v>22</v>
      </c>
    </row>
    <row r="11890" spans="1:6">
      <c r="A11890" t="n">
        <v>99607</v>
      </c>
      <c r="B11890" s="39" t="n">
        <v>48</v>
      </c>
      <c r="C11890" s="7" t="n">
        <v>16</v>
      </c>
      <c r="D11890" s="7" t="n">
        <v>0</v>
      </c>
      <c r="E11890" s="7" t="s">
        <v>866</v>
      </c>
      <c r="F11890" s="7" t="n">
        <v>-1</v>
      </c>
      <c r="G11890" s="7" t="n">
        <v>1</v>
      </c>
      <c r="H11890" s="7" t="n">
        <v>0</v>
      </c>
    </row>
    <row r="11891" spans="1:6">
      <c r="A11891" t="s">
        <v>4</v>
      </c>
      <c r="B11891" s="4" t="s">
        <v>5</v>
      </c>
      <c r="C11891" s="4" t="s">
        <v>10</v>
      </c>
    </row>
    <row r="11892" spans="1:6">
      <c r="A11892" t="n">
        <v>99635</v>
      </c>
      <c r="B11892" s="35" t="n">
        <v>16</v>
      </c>
      <c r="C11892" s="7" t="n">
        <v>500</v>
      </c>
    </row>
    <row r="11893" spans="1:6">
      <c r="A11893" t="s">
        <v>4</v>
      </c>
      <c r="B11893" s="4" t="s">
        <v>5</v>
      </c>
      <c r="C11893" s="4" t="s">
        <v>13</v>
      </c>
      <c r="D11893" s="4" t="s">
        <v>10</v>
      </c>
      <c r="E11893" s="4" t="s">
        <v>6</v>
      </c>
    </row>
    <row r="11894" spans="1:6">
      <c r="A11894" t="n">
        <v>99638</v>
      </c>
      <c r="B11894" s="40" t="n">
        <v>51</v>
      </c>
      <c r="C11894" s="7" t="n">
        <v>4</v>
      </c>
      <c r="D11894" s="7" t="n">
        <v>16</v>
      </c>
      <c r="E11894" s="7" t="s">
        <v>486</v>
      </c>
    </row>
    <row r="11895" spans="1:6">
      <c r="A11895" t="s">
        <v>4</v>
      </c>
      <c r="B11895" s="4" t="s">
        <v>5</v>
      </c>
      <c r="C11895" s="4" t="s">
        <v>10</v>
      </c>
    </row>
    <row r="11896" spans="1:6">
      <c r="A11896" t="n">
        <v>99651</v>
      </c>
      <c r="B11896" s="35" t="n">
        <v>16</v>
      </c>
      <c r="C11896" s="7" t="n">
        <v>0</v>
      </c>
    </row>
    <row r="11897" spans="1:6">
      <c r="A11897" t="s">
        <v>4</v>
      </c>
      <c r="B11897" s="4" t="s">
        <v>5</v>
      </c>
      <c r="C11897" s="4" t="s">
        <v>10</v>
      </c>
      <c r="D11897" s="4" t="s">
        <v>72</v>
      </c>
      <c r="E11897" s="4" t="s">
        <v>13</v>
      </c>
      <c r="F11897" s="4" t="s">
        <v>13</v>
      </c>
      <c r="G11897" s="4" t="s">
        <v>72</v>
      </c>
      <c r="H11897" s="4" t="s">
        <v>13</v>
      </c>
      <c r="I11897" s="4" t="s">
        <v>13</v>
      </c>
    </row>
    <row r="11898" spans="1:6">
      <c r="A11898" t="n">
        <v>99654</v>
      </c>
      <c r="B11898" s="52" t="n">
        <v>26</v>
      </c>
      <c r="C11898" s="7" t="n">
        <v>16</v>
      </c>
      <c r="D11898" s="7" t="s">
        <v>895</v>
      </c>
      <c r="E11898" s="7" t="n">
        <v>2</v>
      </c>
      <c r="F11898" s="7" t="n">
        <v>3</v>
      </c>
      <c r="G11898" s="7" t="s">
        <v>896</v>
      </c>
      <c r="H11898" s="7" t="n">
        <v>2</v>
      </c>
      <c r="I11898" s="7" t="n">
        <v>0</v>
      </c>
    </row>
    <row r="11899" spans="1:6">
      <c r="A11899" t="s">
        <v>4</v>
      </c>
      <c r="B11899" s="4" t="s">
        <v>5</v>
      </c>
    </row>
    <row r="11900" spans="1:6">
      <c r="A11900" t="n">
        <v>99747</v>
      </c>
      <c r="B11900" s="53" t="n">
        <v>28</v>
      </c>
    </row>
    <row r="11901" spans="1:6">
      <c r="A11901" t="s">
        <v>4</v>
      </c>
      <c r="B11901" s="4" t="s">
        <v>5</v>
      </c>
      <c r="C11901" s="4" t="s">
        <v>10</v>
      </c>
      <c r="D11901" s="4" t="s">
        <v>10</v>
      </c>
      <c r="E11901" s="4" t="s">
        <v>10</v>
      </c>
    </row>
    <row r="11902" spans="1:6">
      <c r="A11902" t="n">
        <v>99748</v>
      </c>
      <c r="B11902" s="57" t="n">
        <v>61</v>
      </c>
      <c r="C11902" s="7" t="n">
        <v>0</v>
      </c>
      <c r="D11902" s="7" t="n">
        <v>16</v>
      </c>
      <c r="E11902" s="7" t="n">
        <v>1000</v>
      </c>
    </row>
    <row r="11903" spans="1:6">
      <c r="A11903" t="s">
        <v>4</v>
      </c>
      <c r="B11903" s="4" t="s">
        <v>5</v>
      </c>
      <c r="C11903" s="4" t="s">
        <v>10</v>
      </c>
      <c r="D11903" s="4" t="s">
        <v>10</v>
      </c>
      <c r="E11903" s="4" t="s">
        <v>22</v>
      </c>
      <c r="F11903" s="4" t="s">
        <v>13</v>
      </c>
    </row>
    <row r="11904" spans="1:6">
      <c r="A11904" t="n">
        <v>99755</v>
      </c>
      <c r="B11904" s="61" t="n">
        <v>53</v>
      </c>
      <c r="C11904" s="7" t="n">
        <v>0</v>
      </c>
      <c r="D11904" s="7" t="n">
        <v>16</v>
      </c>
      <c r="E11904" s="7" t="n">
        <v>10</v>
      </c>
      <c r="F11904" s="7" t="n">
        <v>0</v>
      </c>
    </row>
    <row r="11905" spans="1:9">
      <c r="A11905" t="s">
        <v>4</v>
      </c>
      <c r="B11905" s="4" t="s">
        <v>5</v>
      </c>
      <c r="C11905" s="4" t="s">
        <v>10</v>
      </c>
    </row>
    <row r="11906" spans="1:9">
      <c r="A11906" t="n">
        <v>99765</v>
      </c>
      <c r="B11906" s="60" t="n">
        <v>54</v>
      </c>
      <c r="C11906" s="7" t="n">
        <v>0</v>
      </c>
    </row>
    <row r="11907" spans="1:9">
      <c r="A11907" t="s">
        <v>4</v>
      </c>
      <c r="B11907" s="4" t="s">
        <v>5</v>
      </c>
      <c r="C11907" s="4" t="s">
        <v>13</v>
      </c>
      <c r="D11907" s="4" t="s">
        <v>10</v>
      </c>
      <c r="E11907" s="4" t="s">
        <v>6</v>
      </c>
    </row>
    <row r="11908" spans="1:9">
      <c r="A11908" t="n">
        <v>99768</v>
      </c>
      <c r="B11908" s="40" t="n">
        <v>51</v>
      </c>
      <c r="C11908" s="7" t="n">
        <v>4</v>
      </c>
      <c r="D11908" s="7" t="n">
        <v>0</v>
      </c>
      <c r="E11908" s="7" t="s">
        <v>254</v>
      </c>
    </row>
    <row r="11909" spans="1:9">
      <c r="A11909" t="s">
        <v>4</v>
      </c>
      <c r="B11909" s="4" t="s">
        <v>5</v>
      </c>
      <c r="C11909" s="4" t="s">
        <v>10</v>
      </c>
    </row>
    <row r="11910" spans="1:9">
      <c r="A11910" t="n">
        <v>99781</v>
      </c>
      <c r="B11910" s="35" t="n">
        <v>16</v>
      </c>
      <c r="C11910" s="7" t="n">
        <v>0</v>
      </c>
    </row>
    <row r="11911" spans="1:9">
      <c r="A11911" t="s">
        <v>4</v>
      </c>
      <c r="B11911" s="4" t="s">
        <v>5</v>
      </c>
      <c r="C11911" s="4" t="s">
        <v>10</v>
      </c>
      <c r="D11911" s="4" t="s">
        <v>72</v>
      </c>
      <c r="E11911" s="4" t="s">
        <v>13</v>
      </c>
      <c r="F11911" s="4" t="s">
        <v>13</v>
      </c>
      <c r="G11911" s="4" t="s">
        <v>72</v>
      </c>
      <c r="H11911" s="4" t="s">
        <v>13</v>
      </c>
      <c r="I11911" s="4" t="s">
        <v>13</v>
      </c>
    </row>
    <row r="11912" spans="1:9">
      <c r="A11912" t="n">
        <v>99784</v>
      </c>
      <c r="B11912" s="52" t="n">
        <v>26</v>
      </c>
      <c r="C11912" s="7" t="n">
        <v>0</v>
      </c>
      <c r="D11912" s="7" t="s">
        <v>897</v>
      </c>
      <c r="E11912" s="7" t="n">
        <v>2</v>
      </c>
      <c r="F11912" s="7" t="n">
        <v>3</v>
      </c>
      <c r="G11912" s="7" t="s">
        <v>898</v>
      </c>
      <c r="H11912" s="7" t="n">
        <v>2</v>
      </c>
      <c r="I11912" s="7" t="n">
        <v>0</v>
      </c>
    </row>
    <row r="11913" spans="1:9">
      <c r="A11913" t="s">
        <v>4</v>
      </c>
      <c r="B11913" s="4" t="s">
        <v>5</v>
      </c>
    </row>
    <row r="11914" spans="1:9">
      <c r="A11914" t="n">
        <v>99923</v>
      </c>
      <c r="B11914" s="53" t="n">
        <v>28</v>
      </c>
    </row>
    <row r="11915" spans="1:9">
      <c r="A11915" t="s">
        <v>4</v>
      </c>
      <c r="B11915" s="4" t="s">
        <v>5</v>
      </c>
      <c r="C11915" s="4" t="s">
        <v>10</v>
      </c>
      <c r="D11915" s="4" t="s">
        <v>10</v>
      </c>
      <c r="E11915" s="4" t="s">
        <v>10</v>
      </c>
    </row>
    <row r="11916" spans="1:9">
      <c r="A11916" t="n">
        <v>99924</v>
      </c>
      <c r="B11916" s="57" t="n">
        <v>61</v>
      </c>
      <c r="C11916" s="7" t="n">
        <v>17</v>
      </c>
      <c r="D11916" s="7" t="n">
        <v>65533</v>
      </c>
      <c r="E11916" s="7" t="n">
        <v>1000</v>
      </c>
    </row>
    <row r="11917" spans="1:9">
      <c r="A11917" t="s">
        <v>4</v>
      </c>
      <c r="B11917" s="4" t="s">
        <v>5</v>
      </c>
      <c r="C11917" s="4" t="s">
        <v>10</v>
      </c>
      <c r="D11917" s="4" t="s">
        <v>10</v>
      </c>
      <c r="E11917" s="4" t="s">
        <v>22</v>
      </c>
      <c r="F11917" s="4" t="s">
        <v>13</v>
      </c>
    </row>
    <row r="11918" spans="1:9">
      <c r="A11918" t="n">
        <v>99931</v>
      </c>
      <c r="B11918" s="61" t="n">
        <v>53</v>
      </c>
      <c r="C11918" s="7" t="n">
        <v>17</v>
      </c>
      <c r="D11918" s="7" t="n">
        <v>0</v>
      </c>
      <c r="E11918" s="7" t="n">
        <v>10</v>
      </c>
      <c r="F11918" s="7" t="n">
        <v>0</v>
      </c>
    </row>
    <row r="11919" spans="1:9">
      <c r="A11919" t="s">
        <v>4</v>
      </c>
      <c r="B11919" s="4" t="s">
        <v>5</v>
      </c>
      <c r="C11919" s="4" t="s">
        <v>10</v>
      </c>
    </row>
    <row r="11920" spans="1:9">
      <c r="A11920" t="n">
        <v>99941</v>
      </c>
      <c r="B11920" s="60" t="n">
        <v>54</v>
      </c>
      <c r="C11920" s="7" t="n">
        <v>17</v>
      </c>
    </row>
    <row r="11921" spans="1:9">
      <c r="A11921" t="s">
        <v>4</v>
      </c>
      <c r="B11921" s="4" t="s">
        <v>5</v>
      </c>
      <c r="C11921" s="4" t="s">
        <v>10</v>
      </c>
      <c r="D11921" s="4" t="s">
        <v>10</v>
      </c>
      <c r="E11921" s="4" t="s">
        <v>10</v>
      </c>
    </row>
    <row r="11922" spans="1:9">
      <c r="A11922" t="n">
        <v>99944</v>
      </c>
      <c r="B11922" s="57" t="n">
        <v>61</v>
      </c>
      <c r="C11922" s="7" t="n">
        <v>17</v>
      </c>
      <c r="D11922" s="7" t="n">
        <v>0</v>
      </c>
      <c r="E11922" s="7" t="n">
        <v>1000</v>
      </c>
    </row>
    <row r="11923" spans="1:9">
      <c r="A11923" t="s">
        <v>4</v>
      </c>
      <c r="B11923" s="4" t="s">
        <v>5</v>
      </c>
      <c r="C11923" s="4" t="s">
        <v>13</v>
      </c>
      <c r="D11923" s="4" t="s">
        <v>10</v>
      </c>
      <c r="E11923" s="4" t="s">
        <v>6</v>
      </c>
    </row>
    <row r="11924" spans="1:9">
      <c r="A11924" t="n">
        <v>99951</v>
      </c>
      <c r="B11924" s="40" t="n">
        <v>51</v>
      </c>
      <c r="C11924" s="7" t="n">
        <v>4</v>
      </c>
      <c r="D11924" s="7" t="n">
        <v>17</v>
      </c>
      <c r="E11924" s="7" t="s">
        <v>899</v>
      </c>
    </row>
    <row r="11925" spans="1:9">
      <c r="A11925" t="s">
        <v>4</v>
      </c>
      <c r="B11925" s="4" t="s">
        <v>5</v>
      </c>
      <c r="C11925" s="4" t="s">
        <v>10</v>
      </c>
    </row>
    <row r="11926" spans="1:9">
      <c r="A11926" t="n">
        <v>99965</v>
      </c>
      <c r="B11926" s="35" t="n">
        <v>16</v>
      </c>
      <c r="C11926" s="7" t="n">
        <v>0</v>
      </c>
    </row>
    <row r="11927" spans="1:9">
      <c r="A11927" t="s">
        <v>4</v>
      </c>
      <c r="B11927" s="4" t="s">
        <v>5</v>
      </c>
      <c r="C11927" s="4" t="s">
        <v>10</v>
      </c>
      <c r="D11927" s="4" t="s">
        <v>72</v>
      </c>
      <c r="E11927" s="4" t="s">
        <v>13</v>
      </c>
      <c r="F11927" s="4" t="s">
        <v>13</v>
      </c>
      <c r="G11927" s="4" t="s">
        <v>72</v>
      </c>
      <c r="H11927" s="4" t="s">
        <v>13</v>
      </c>
      <c r="I11927" s="4" t="s">
        <v>13</v>
      </c>
    </row>
    <row r="11928" spans="1:9">
      <c r="A11928" t="n">
        <v>99968</v>
      </c>
      <c r="B11928" s="52" t="n">
        <v>26</v>
      </c>
      <c r="C11928" s="7" t="n">
        <v>17</v>
      </c>
      <c r="D11928" s="7" t="s">
        <v>900</v>
      </c>
      <c r="E11928" s="7" t="n">
        <v>2</v>
      </c>
      <c r="F11928" s="7" t="n">
        <v>3</v>
      </c>
      <c r="G11928" s="7" t="s">
        <v>901</v>
      </c>
      <c r="H11928" s="7" t="n">
        <v>2</v>
      </c>
      <c r="I11928" s="7" t="n">
        <v>0</v>
      </c>
    </row>
    <row r="11929" spans="1:9">
      <c r="A11929" t="s">
        <v>4</v>
      </c>
      <c r="B11929" s="4" t="s">
        <v>5</v>
      </c>
    </row>
    <row r="11930" spans="1:9">
      <c r="A11930" t="n">
        <v>100053</v>
      </c>
      <c r="B11930" s="53" t="n">
        <v>28</v>
      </c>
    </row>
    <row r="11931" spans="1:9">
      <c r="A11931" t="s">
        <v>4</v>
      </c>
      <c r="B11931" s="4" t="s">
        <v>5</v>
      </c>
      <c r="C11931" s="4" t="s">
        <v>10</v>
      </c>
      <c r="D11931" s="4" t="s">
        <v>13</v>
      </c>
      <c r="E11931" s="4" t="s">
        <v>22</v>
      </c>
      <c r="F11931" s="4" t="s">
        <v>10</v>
      </c>
    </row>
    <row r="11932" spans="1:9">
      <c r="A11932" t="n">
        <v>100054</v>
      </c>
      <c r="B11932" s="58" t="n">
        <v>59</v>
      </c>
      <c r="C11932" s="7" t="n">
        <v>0</v>
      </c>
      <c r="D11932" s="7" t="n">
        <v>1</v>
      </c>
      <c r="E11932" s="7" t="n">
        <v>0.150000005960464</v>
      </c>
      <c r="F11932" s="7" t="n">
        <v>0</v>
      </c>
    </row>
    <row r="11933" spans="1:9">
      <c r="A11933" t="s">
        <v>4</v>
      </c>
      <c r="B11933" s="4" t="s">
        <v>5</v>
      </c>
      <c r="C11933" s="4" t="s">
        <v>13</v>
      </c>
      <c r="D11933" s="4" t="s">
        <v>10</v>
      </c>
      <c r="E11933" s="4" t="s">
        <v>6</v>
      </c>
      <c r="F11933" s="4" t="s">
        <v>6</v>
      </c>
      <c r="G11933" s="4" t="s">
        <v>6</v>
      </c>
      <c r="H11933" s="4" t="s">
        <v>6</v>
      </c>
    </row>
    <row r="11934" spans="1:9">
      <c r="A11934" t="n">
        <v>100064</v>
      </c>
      <c r="B11934" s="40" t="n">
        <v>51</v>
      </c>
      <c r="C11934" s="7" t="n">
        <v>3</v>
      </c>
      <c r="D11934" s="7" t="n">
        <v>0</v>
      </c>
      <c r="E11934" s="7" t="s">
        <v>813</v>
      </c>
      <c r="F11934" s="7" t="s">
        <v>89</v>
      </c>
      <c r="G11934" s="7" t="s">
        <v>88</v>
      </c>
      <c r="H11934" s="7" t="s">
        <v>89</v>
      </c>
    </row>
    <row r="11935" spans="1:9">
      <c r="A11935" t="s">
        <v>4</v>
      </c>
      <c r="B11935" s="4" t="s">
        <v>5</v>
      </c>
      <c r="C11935" s="4" t="s">
        <v>10</v>
      </c>
    </row>
    <row r="11936" spans="1:9">
      <c r="A11936" t="n">
        <v>100077</v>
      </c>
      <c r="B11936" s="35" t="n">
        <v>16</v>
      </c>
      <c r="C11936" s="7" t="n">
        <v>50</v>
      </c>
    </row>
    <row r="11937" spans="1:9">
      <c r="A11937" t="s">
        <v>4</v>
      </c>
      <c r="B11937" s="4" t="s">
        <v>5</v>
      </c>
      <c r="C11937" s="4" t="s">
        <v>10</v>
      </c>
      <c r="D11937" s="4" t="s">
        <v>13</v>
      </c>
      <c r="E11937" s="4" t="s">
        <v>22</v>
      </c>
      <c r="F11937" s="4" t="s">
        <v>10</v>
      </c>
    </row>
    <row r="11938" spans="1:9">
      <c r="A11938" t="n">
        <v>100080</v>
      </c>
      <c r="B11938" s="58" t="n">
        <v>59</v>
      </c>
      <c r="C11938" s="7" t="n">
        <v>18</v>
      </c>
      <c r="D11938" s="7" t="n">
        <v>13</v>
      </c>
      <c r="E11938" s="7" t="n">
        <v>0.150000005960464</v>
      </c>
      <c r="F11938" s="7" t="n">
        <v>0</v>
      </c>
    </row>
    <row r="11939" spans="1:9">
      <c r="A11939" t="s">
        <v>4</v>
      </c>
      <c r="B11939" s="4" t="s">
        <v>5</v>
      </c>
      <c r="C11939" s="4" t="s">
        <v>13</v>
      </c>
      <c r="D11939" s="4" t="s">
        <v>10</v>
      </c>
      <c r="E11939" s="4" t="s">
        <v>6</v>
      </c>
      <c r="F11939" s="4" t="s">
        <v>6</v>
      </c>
      <c r="G11939" s="4" t="s">
        <v>6</v>
      </c>
      <c r="H11939" s="4" t="s">
        <v>6</v>
      </c>
    </row>
    <row r="11940" spans="1:9">
      <c r="A11940" t="n">
        <v>100090</v>
      </c>
      <c r="B11940" s="40" t="n">
        <v>51</v>
      </c>
      <c r="C11940" s="7" t="n">
        <v>3</v>
      </c>
      <c r="D11940" s="7" t="n">
        <v>18</v>
      </c>
      <c r="E11940" s="7" t="s">
        <v>813</v>
      </c>
      <c r="F11940" s="7" t="s">
        <v>89</v>
      </c>
      <c r="G11940" s="7" t="s">
        <v>88</v>
      </c>
      <c r="H11940" s="7" t="s">
        <v>89</v>
      </c>
    </row>
    <row r="11941" spans="1:9">
      <c r="A11941" t="s">
        <v>4</v>
      </c>
      <c r="B11941" s="4" t="s">
        <v>5</v>
      </c>
      <c r="C11941" s="4" t="s">
        <v>10</v>
      </c>
    </row>
    <row r="11942" spans="1:9">
      <c r="A11942" t="n">
        <v>100103</v>
      </c>
      <c r="B11942" s="35" t="n">
        <v>16</v>
      </c>
      <c r="C11942" s="7" t="n">
        <v>50</v>
      </c>
    </row>
    <row r="11943" spans="1:9">
      <c r="A11943" t="s">
        <v>4</v>
      </c>
      <c r="B11943" s="4" t="s">
        <v>5</v>
      </c>
      <c r="C11943" s="4" t="s">
        <v>10</v>
      </c>
      <c r="D11943" s="4" t="s">
        <v>13</v>
      </c>
      <c r="E11943" s="4" t="s">
        <v>22</v>
      </c>
      <c r="F11943" s="4" t="s">
        <v>10</v>
      </c>
    </row>
    <row r="11944" spans="1:9">
      <c r="A11944" t="n">
        <v>100106</v>
      </c>
      <c r="B11944" s="58" t="n">
        <v>59</v>
      </c>
      <c r="C11944" s="7" t="n">
        <v>16</v>
      </c>
      <c r="D11944" s="7" t="n">
        <v>13</v>
      </c>
      <c r="E11944" s="7" t="n">
        <v>0.150000005960464</v>
      </c>
      <c r="F11944" s="7" t="n">
        <v>0</v>
      </c>
    </row>
    <row r="11945" spans="1:9">
      <c r="A11945" t="s">
        <v>4</v>
      </c>
      <c r="B11945" s="4" t="s">
        <v>5</v>
      </c>
      <c r="C11945" s="4" t="s">
        <v>10</v>
      </c>
      <c r="D11945" s="4" t="s">
        <v>13</v>
      </c>
      <c r="E11945" s="4" t="s">
        <v>6</v>
      </c>
      <c r="F11945" s="4" t="s">
        <v>22</v>
      </c>
      <c r="G11945" s="4" t="s">
        <v>22</v>
      </c>
      <c r="H11945" s="4" t="s">
        <v>22</v>
      </c>
    </row>
    <row r="11946" spans="1:9">
      <c r="A11946" t="n">
        <v>100116</v>
      </c>
      <c r="B11946" s="39" t="n">
        <v>48</v>
      </c>
      <c r="C11946" s="7" t="n">
        <v>16</v>
      </c>
      <c r="D11946" s="7" t="n">
        <v>0</v>
      </c>
      <c r="E11946" s="7" t="s">
        <v>866</v>
      </c>
      <c r="F11946" s="7" t="n">
        <v>-1</v>
      </c>
      <c r="G11946" s="7" t="n">
        <v>1</v>
      </c>
      <c r="H11946" s="7" t="n">
        <v>2.80259692864963e-45</v>
      </c>
    </row>
    <row r="11947" spans="1:9">
      <c r="A11947" t="s">
        <v>4</v>
      </c>
      <c r="B11947" s="4" t="s">
        <v>5</v>
      </c>
      <c r="C11947" s="4" t="s">
        <v>10</v>
      </c>
    </row>
    <row r="11948" spans="1:9">
      <c r="A11948" t="n">
        <v>100144</v>
      </c>
      <c r="B11948" s="35" t="n">
        <v>16</v>
      </c>
      <c r="C11948" s="7" t="n">
        <v>50</v>
      </c>
    </row>
    <row r="11949" spans="1:9">
      <c r="A11949" t="s">
        <v>4</v>
      </c>
      <c r="B11949" s="4" t="s">
        <v>5</v>
      </c>
      <c r="C11949" s="4" t="s">
        <v>10</v>
      </c>
      <c r="D11949" s="4" t="s">
        <v>13</v>
      </c>
      <c r="E11949" s="4" t="s">
        <v>22</v>
      </c>
      <c r="F11949" s="4" t="s">
        <v>10</v>
      </c>
    </row>
    <row r="11950" spans="1:9">
      <c r="A11950" t="n">
        <v>100147</v>
      </c>
      <c r="B11950" s="58" t="n">
        <v>59</v>
      </c>
      <c r="C11950" s="7" t="n">
        <v>7032</v>
      </c>
      <c r="D11950" s="7" t="n">
        <v>13</v>
      </c>
      <c r="E11950" s="7" t="n">
        <v>0.150000005960464</v>
      </c>
      <c r="F11950" s="7" t="n">
        <v>0</v>
      </c>
    </row>
    <row r="11951" spans="1:9">
      <c r="A11951" t="s">
        <v>4</v>
      </c>
      <c r="B11951" s="4" t="s">
        <v>5</v>
      </c>
      <c r="C11951" s="4" t="s">
        <v>10</v>
      </c>
      <c r="D11951" s="4" t="s">
        <v>13</v>
      </c>
      <c r="E11951" s="4" t="s">
        <v>22</v>
      </c>
      <c r="F11951" s="4" t="s">
        <v>10</v>
      </c>
    </row>
    <row r="11952" spans="1:9">
      <c r="A11952" t="n">
        <v>100157</v>
      </c>
      <c r="B11952" s="58" t="n">
        <v>59</v>
      </c>
      <c r="C11952" s="7" t="n">
        <v>5704</v>
      </c>
      <c r="D11952" s="7" t="n">
        <v>13</v>
      </c>
      <c r="E11952" s="7" t="n">
        <v>0.150000005960464</v>
      </c>
      <c r="F11952" s="7" t="n">
        <v>0</v>
      </c>
    </row>
    <row r="11953" spans="1:8">
      <c r="A11953" t="s">
        <v>4</v>
      </c>
      <c r="B11953" s="4" t="s">
        <v>5</v>
      </c>
      <c r="C11953" s="4" t="s">
        <v>10</v>
      </c>
    </row>
    <row r="11954" spans="1:8">
      <c r="A11954" t="n">
        <v>100167</v>
      </c>
      <c r="B11954" s="35" t="n">
        <v>16</v>
      </c>
      <c r="C11954" s="7" t="n">
        <v>50</v>
      </c>
    </row>
    <row r="11955" spans="1:8">
      <c r="A11955" t="s">
        <v>4</v>
      </c>
      <c r="B11955" s="4" t="s">
        <v>5</v>
      </c>
      <c r="C11955" s="4" t="s">
        <v>10</v>
      </c>
      <c r="D11955" s="4" t="s">
        <v>13</v>
      </c>
      <c r="E11955" s="4" t="s">
        <v>22</v>
      </c>
      <c r="F11955" s="4" t="s">
        <v>10</v>
      </c>
    </row>
    <row r="11956" spans="1:8">
      <c r="A11956" t="n">
        <v>100170</v>
      </c>
      <c r="B11956" s="58" t="n">
        <v>59</v>
      </c>
      <c r="C11956" s="7" t="n">
        <v>5703</v>
      </c>
      <c r="D11956" s="7" t="n">
        <v>13</v>
      </c>
      <c r="E11956" s="7" t="n">
        <v>0.150000005960464</v>
      </c>
      <c r="F11956" s="7" t="n">
        <v>0</v>
      </c>
    </row>
    <row r="11957" spans="1:8">
      <c r="A11957" t="s">
        <v>4</v>
      </c>
      <c r="B11957" s="4" t="s">
        <v>5</v>
      </c>
      <c r="C11957" s="4" t="s">
        <v>13</v>
      </c>
      <c r="D11957" s="4" t="s">
        <v>10</v>
      </c>
      <c r="E11957" s="4" t="s">
        <v>6</v>
      </c>
      <c r="F11957" s="4" t="s">
        <v>6</v>
      </c>
      <c r="G11957" s="4" t="s">
        <v>6</v>
      </c>
      <c r="H11957" s="4" t="s">
        <v>6</v>
      </c>
    </row>
    <row r="11958" spans="1:8">
      <c r="A11958" t="n">
        <v>100180</v>
      </c>
      <c r="B11958" s="40" t="n">
        <v>51</v>
      </c>
      <c r="C11958" s="7" t="n">
        <v>3</v>
      </c>
      <c r="D11958" s="7" t="n">
        <v>5704</v>
      </c>
      <c r="E11958" s="7" t="s">
        <v>813</v>
      </c>
      <c r="F11958" s="7" t="s">
        <v>89</v>
      </c>
      <c r="G11958" s="7" t="s">
        <v>88</v>
      </c>
      <c r="H11958" s="7" t="s">
        <v>89</v>
      </c>
    </row>
    <row r="11959" spans="1:8">
      <c r="A11959" t="s">
        <v>4</v>
      </c>
      <c r="B11959" s="4" t="s">
        <v>5</v>
      </c>
      <c r="C11959" s="4" t="s">
        <v>13</v>
      </c>
      <c r="D11959" s="4" t="s">
        <v>10</v>
      </c>
      <c r="E11959" s="4" t="s">
        <v>6</v>
      </c>
      <c r="F11959" s="4" t="s">
        <v>6</v>
      </c>
      <c r="G11959" s="4" t="s">
        <v>6</v>
      </c>
      <c r="H11959" s="4" t="s">
        <v>6</v>
      </c>
    </row>
    <row r="11960" spans="1:8">
      <c r="A11960" t="n">
        <v>100193</v>
      </c>
      <c r="B11960" s="40" t="n">
        <v>51</v>
      </c>
      <c r="C11960" s="7" t="n">
        <v>3</v>
      </c>
      <c r="D11960" s="7" t="n">
        <v>5703</v>
      </c>
      <c r="E11960" s="7" t="s">
        <v>813</v>
      </c>
      <c r="F11960" s="7" t="s">
        <v>89</v>
      </c>
      <c r="G11960" s="7" t="s">
        <v>88</v>
      </c>
      <c r="H11960" s="7" t="s">
        <v>89</v>
      </c>
    </row>
    <row r="11961" spans="1:8">
      <c r="A11961" t="s">
        <v>4</v>
      </c>
      <c r="B11961" s="4" t="s">
        <v>5</v>
      </c>
      <c r="C11961" s="4" t="s">
        <v>10</v>
      </c>
    </row>
    <row r="11962" spans="1:8">
      <c r="A11962" t="n">
        <v>100206</v>
      </c>
      <c r="B11962" s="35" t="n">
        <v>16</v>
      </c>
      <c r="C11962" s="7" t="n">
        <v>800</v>
      </c>
    </row>
    <row r="11963" spans="1:8">
      <c r="A11963" t="s">
        <v>4</v>
      </c>
      <c r="B11963" s="4" t="s">
        <v>5</v>
      </c>
      <c r="C11963" s="4" t="s">
        <v>10</v>
      </c>
      <c r="D11963" s="4" t="s">
        <v>10</v>
      </c>
      <c r="E11963" s="4" t="s">
        <v>10</v>
      </c>
    </row>
    <row r="11964" spans="1:8">
      <c r="A11964" t="n">
        <v>100209</v>
      </c>
      <c r="B11964" s="57" t="n">
        <v>61</v>
      </c>
      <c r="C11964" s="7" t="n">
        <v>18</v>
      </c>
      <c r="D11964" s="7" t="n">
        <v>17</v>
      </c>
      <c r="E11964" s="7" t="n">
        <v>1000</v>
      </c>
    </row>
    <row r="11965" spans="1:8">
      <c r="A11965" t="s">
        <v>4</v>
      </c>
      <c r="B11965" s="4" t="s">
        <v>5</v>
      </c>
      <c r="C11965" s="4" t="s">
        <v>10</v>
      </c>
      <c r="D11965" s="4" t="s">
        <v>10</v>
      </c>
      <c r="E11965" s="4" t="s">
        <v>10</v>
      </c>
    </row>
    <row r="11966" spans="1:8">
      <c r="A11966" t="n">
        <v>100216</v>
      </c>
      <c r="B11966" s="57" t="n">
        <v>61</v>
      </c>
      <c r="C11966" s="7" t="n">
        <v>16</v>
      </c>
      <c r="D11966" s="7" t="n">
        <v>17</v>
      </c>
      <c r="E11966" s="7" t="n">
        <v>1000</v>
      </c>
    </row>
    <row r="11967" spans="1:8">
      <c r="A11967" t="s">
        <v>4</v>
      </c>
      <c r="B11967" s="4" t="s">
        <v>5</v>
      </c>
      <c r="C11967" s="4" t="s">
        <v>10</v>
      </c>
      <c r="D11967" s="4" t="s">
        <v>10</v>
      </c>
      <c r="E11967" s="4" t="s">
        <v>10</v>
      </c>
    </row>
    <row r="11968" spans="1:8">
      <c r="A11968" t="n">
        <v>100223</v>
      </c>
      <c r="B11968" s="57" t="n">
        <v>61</v>
      </c>
      <c r="C11968" s="7" t="n">
        <v>7032</v>
      </c>
      <c r="D11968" s="7" t="n">
        <v>17</v>
      </c>
      <c r="E11968" s="7" t="n">
        <v>1000</v>
      </c>
    </row>
    <row r="11969" spans="1:8">
      <c r="A11969" t="s">
        <v>4</v>
      </c>
      <c r="B11969" s="4" t="s">
        <v>5</v>
      </c>
      <c r="C11969" s="4" t="s">
        <v>10</v>
      </c>
      <c r="D11969" s="4" t="s">
        <v>10</v>
      </c>
      <c r="E11969" s="4" t="s">
        <v>10</v>
      </c>
    </row>
    <row r="11970" spans="1:8">
      <c r="A11970" t="n">
        <v>100230</v>
      </c>
      <c r="B11970" s="57" t="n">
        <v>61</v>
      </c>
      <c r="C11970" s="7" t="n">
        <v>5704</v>
      </c>
      <c r="D11970" s="7" t="n">
        <v>17</v>
      </c>
      <c r="E11970" s="7" t="n">
        <v>1000</v>
      </c>
    </row>
    <row r="11971" spans="1:8">
      <c r="A11971" t="s">
        <v>4</v>
      </c>
      <c r="B11971" s="4" t="s">
        <v>5</v>
      </c>
      <c r="C11971" s="4" t="s">
        <v>10</v>
      </c>
      <c r="D11971" s="4" t="s">
        <v>10</v>
      </c>
      <c r="E11971" s="4" t="s">
        <v>10</v>
      </c>
    </row>
    <row r="11972" spans="1:8">
      <c r="A11972" t="n">
        <v>100237</v>
      </c>
      <c r="B11972" s="57" t="n">
        <v>61</v>
      </c>
      <c r="C11972" s="7" t="n">
        <v>5703</v>
      </c>
      <c r="D11972" s="7" t="n">
        <v>17</v>
      </c>
      <c r="E11972" s="7" t="n">
        <v>1000</v>
      </c>
    </row>
    <row r="11973" spans="1:8">
      <c r="A11973" t="s">
        <v>4</v>
      </c>
      <c r="B11973" s="4" t="s">
        <v>5</v>
      </c>
      <c r="C11973" s="4" t="s">
        <v>10</v>
      </c>
      <c r="D11973" s="4" t="s">
        <v>10</v>
      </c>
      <c r="E11973" s="4" t="s">
        <v>10</v>
      </c>
    </row>
    <row r="11974" spans="1:8">
      <c r="A11974" t="n">
        <v>100244</v>
      </c>
      <c r="B11974" s="57" t="n">
        <v>61</v>
      </c>
      <c r="C11974" s="7" t="n">
        <v>0</v>
      </c>
      <c r="D11974" s="7" t="n">
        <v>17</v>
      </c>
      <c r="E11974" s="7" t="n">
        <v>1000</v>
      </c>
    </row>
    <row r="11975" spans="1:8">
      <c r="A11975" t="s">
        <v>4</v>
      </c>
      <c r="B11975" s="4" t="s">
        <v>5</v>
      </c>
      <c r="C11975" s="4" t="s">
        <v>10</v>
      </c>
      <c r="D11975" s="4" t="s">
        <v>10</v>
      </c>
      <c r="E11975" s="4" t="s">
        <v>22</v>
      </c>
      <c r="F11975" s="4" t="s">
        <v>13</v>
      </c>
    </row>
    <row r="11976" spans="1:8">
      <c r="A11976" t="n">
        <v>100251</v>
      </c>
      <c r="B11976" s="61" t="n">
        <v>53</v>
      </c>
      <c r="C11976" s="7" t="n">
        <v>0</v>
      </c>
      <c r="D11976" s="7" t="n">
        <v>17</v>
      </c>
      <c r="E11976" s="7" t="n">
        <v>10</v>
      </c>
      <c r="F11976" s="7" t="n">
        <v>0</v>
      </c>
    </row>
    <row r="11977" spans="1:8">
      <c r="A11977" t="s">
        <v>4</v>
      </c>
      <c r="B11977" s="4" t="s">
        <v>5</v>
      </c>
      <c r="C11977" s="4" t="s">
        <v>10</v>
      </c>
      <c r="D11977" s="4" t="s">
        <v>13</v>
      </c>
      <c r="E11977" s="4" t="s">
        <v>6</v>
      </c>
      <c r="F11977" s="4" t="s">
        <v>22</v>
      </c>
      <c r="G11977" s="4" t="s">
        <v>22</v>
      </c>
      <c r="H11977" s="4" t="s">
        <v>22</v>
      </c>
    </row>
    <row r="11978" spans="1:8">
      <c r="A11978" t="n">
        <v>100261</v>
      </c>
      <c r="B11978" s="39" t="n">
        <v>48</v>
      </c>
      <c r="C11978" s="7" t="n">
        <v>0</v>
      </c>
      <c r="D11978" s="7" t="n">
        <v>0</v>
      </c>
      <c r="E11978" s="7" t="s">
        <v>865</v>
      </c>
      <c r="F11978" s="7" t="n">
        <v>-1</v>
      </c>
      <c r="G11978" s="7" t="n">
        <v>1</v>
      </c>
      <c r="H11978" s="7" t="n">
        <v>1.12103877145985e-44</v>
      </c>
    </row>
    <row r="11979" spans="1:8">
      <c r="A11979" t="s">
        <v>4</v>
      </c>
      <c r="B11979" s="4" t="s">
        <v>5</v>
      </c>
      <c r="C11979" s="4" t="s">
        <v>13</v>
      </c>
      <c r="D11979" s="4" t="s">
        <v>10</v>
      </c>
      <c r="E11979" s="4" t="s">
        <v>22</v>
      </c>
    </row>
    <row r="11980" spans="1:8">
      <c r="A11980" t="n">
        <v>100290</v>
      </c>
      <c r="B11980" s="28" t="n">
        <v>58</v>
      </c>
      <c r="C11980" s="7" t="n">
        <v>101</v>
      </c>
      <c r="D11980" s="7" t="n">
        <v>300</v>
      </c>
      <c r="E11980" s="7" t="n">
        <v>1</v>
      </c>
    </row>
    <row r="11981" spans="1:8">
      <c r="A11981" t="s">
        <v>4</v>
      </c>
      <c r="B11981" s="4" t="s">
        <v>5</v>
      </c>
      <c r="C11981" s="4" t="s">
        <v>13</v>
      </c>
      <c r="D11981" s="4" t="s">
        <v>10</v>
      </c>
    </row>
    <row r="11982" spans="1:8">
      <c r="A11982" t="n">
        <v>100298</v>
      </c>
      <c r="B11982" s="28" t="n">
        <v>58</v>
      </c>
      <c r="C11982" s="7" t="n">
        <v>254</v>
      </c>
      <c r="D11982" s="7" t="n">
        <v>0</v>
      </c>
    </row>
    <row r="11983" spans="1:8">
      <c r="A11983" t="s">
        <v>4</v>
      </c>
      <c r="B11983" s="4" t="s">
        <v>5</v>
      </c>
      <c r="C11983" s="4" t="s">
        <v>13</v>
      </c>
      <c r="D11983" s="4" t="s">
        <v>13</v>
      </c>
      <c r="E11983" s="4" t="s">
        <v>22</v>
      </c>
      <c r="F11983" s="4" t="s">
        <v>22</v>
      </c>
      <c r="G11983" s="4" t="s">
        <v>22</v>
      </c>
      <c r="H11983" s="4" t="s">
        <v>10</v>
      </c>
    </row>
    <row r="11984" spans="1:8">
      <c r="A11984" t="n">
        <v>100302</v>
      </c>
      <c r="B11984" s="25" t="n">
        <v>45</v>
      </c>
      <c r="C11984" s="7" t="n">
        <v>2</v>
      </c>
      <c r="D11984" s="7" t="n">
        <v>3</v>
      </c>
      <c r="E11984" s="7" t="n">
        <v>-48.4199981689453</v>
      </c>
      <c r="F11984" s="7" t="n">
        <v>5.07000017166138</v>
      </c>
      <c r="G11984" s="7" t="n">
        <v>-22.9599990844727</v>
      </c>
      <c r="H11984" s="7" t="n">
        <v>0</v>
      </c>
    </row>
    <row r="11985" spans="1:8">
      <c r="A11985" t="s">
        <v>4</v>
      </c>
      <c r="B11985" s="4" t="s">
        <v>5</v>
      </c>
      <c r="C11985" s="4" t="s">
        <v>13</v>
      </c>
      <c r="D11985" s="4" t="s">
        <v>13</v>
      </c>
      <c r="E11985" s="4" t="s">
        <v>22</v>
      </c>
      <c r="F11985" s="4" t="s">
        <v>22</v>
      </c>
      <c r="G11985" s="4" t="s">
        <v>22</v>
      </c>
      <c r="H11985" s="4" t="s">
        <v>10</v>
      </c>
      <c r="I11985" s="4" t="s">
        <v>13</v>
      </c>
    </row>
    <row r="11986" spans="1:8">
      <c r="A11986" t="n">
        <v>100319</v>
      </c>
      <c r="B11986" s="25" t="n">
        <v>45</v>
      </c>
      <c r="C11986" s="7" t="n">
        <v>4</v>
      </c>
      <c r="D11986" s="7" t="n">
        <v>3</v>
      </c>
      <c r="E11986" s="7" t="n">
        <v>9.72000026702881</v>
      </c>
      <c r="F11986" s="7" t="n">
        <v>284.119995117188</v>
      </c>
      <c r="G11986" s="7" t="n">
        <v>0</v>
      </c>
      <c r="H11986" s="7" t="n">
        <v>0</v>
      </c>
      <c r="I11986" s="7" t="n">
        <v>0</v>
      </c>
    </row>
    <row r="11987" spans="1:8">
      <c r="A11987" t="s">
        <v>4</v>
      </c>
      <c r="B11987" s="4" t="s">
        <v>5</v>
      </c>
      <c r="C11987" s="4" t="s">
        <v>13</v>
      </c>
      <c r="D11987" s="4" t="s">
        <v>13</v>
      </c>
      <c r="E11987" s="4" t="s">
        <v>22</v>
      </c>
      <c r="F11987" s="4" t="s">
        <v>10</v>
      </c>
    </row>
    <row r="11988" spans="1:8">
      <c r="A11988" t="n">
        <v>100337</v>
      </c>
      <c r="B11988" s="25" t="n">
        <v>45</v>
      </c>
      <c r="C11988" s="7" t="n">
        <v>5</v>
      </c>
      <c r="D11988" s="7" t="n">
        <v>3</v>
      </c>
      <c r="E11988" s="7" t="n">
        <v>4.09999990463257</v>
      </c>
      <c r="F11988" s="7" t="n">
        <v>0</v>
      </c>
    </row>
    <row r="11989" spans="1:8">
      <c r="A11989" t="s">
        <v>4</v>
      </c>
      <c r="B11989" s="4" t="s">
        <v>5</v>
      </c>
      <c r="C11989" s="4" t="s">
        <v>13</v>
      </c>
      <c r="D11989" s="4" t="s">
        <v>13</v>
      </c>
      <c r="E11989" s="4" t="s">
        <v>22</v>
      </c>
      <c r="F11989" s="4" t="s">
        <v>10</v>
      </c>
    </row>
    <row r="11990" spans="1:8">
      <c r="A11990" t="n">
        <v>100346</v>
      </c>
      <c r="B11990" s="25" t="n">
        <v>45</v>
      </c>
      <c r="C11990" s="7" t="n">
        <v>11</v>
      </c>
      <c r="D11990" s="7" t="n">
        <v>3</v>
      </c>
      <c r="E11990" s="7" t="n">
        <v>31.6000003814697</v>
      </c>
      <c r="F11990" s="7" t="n">
        <v>0</v>
      </c>
    </row>
    <row r="11991" spans="1:8">
      <c r="A11991" t="s">
        <v>4</v>
      </c>
      <c r="B11991" s="4" t="s">
        <v>5</v>
      </c>
      <c r="C11991" s="4" t="s">
        <v>13</v>
      </c>
      <c r="D11991" s="4" t="s">
        <v>10</v>
      </c>
    </row>
    <row r="11992" spans="1:8">
      <c r="A11992" t="n">
        <v>100355</v>
      </c>
      <c r="B11992" s="28" t="n">
        <v>58</v>
      </c>
      <c r="C11992" s="7" t="n">
        <v>255</v>
      </c>
      <c r="D11992" s="7" t="n">
        <v>0</v>
      </c>
    </row>
    <row r="11993" spans="1:8">
      <c r="A11993" t="s">
        <v>4</v>
      </c>
      <c r="B11993" s="4" t="s">
        <v>5</v>
      </c>
      <c r="C11993" s="4" t="s">
        <v>10</v>
      </c>
    </row>
    <row r="11994" spans="1:8">
      <c r="A11994" t="n">
        <v>100359</v>
      </c>
      <c r="B11994" s="35" t="n">
        <v>16</v>
      </c>
      <c r="C11994" s="7" t="n">
        <v>300</v>
      </c>
    </row>
    <row r="11995" spans="1:8">
      <c r="A11995" t="s">
        <v>4</v>
      </c>
      <c r="B11995" s="4" t="s">
        <v>5</v>
      </c>
      <c r="C11995" s="4" t="s">
        <v>13</v>
      </c>
      <c r="D11995" s="4" t="s">
        <v>10</v>
      </c>
      <c r="E11995" s="4" t="s">
        <v>6</v>
      </c>
    </row>
    <row r="11996" spans="1:8">
      <c r="A11996" t="n">
        <v>100362</v>
      </c>
      <c r="B11996" s="40" t="n">
        <v>51</v>
      </c>
      <c r="C11996" s="7" t="n">
        <v>4</v>
      </c>
      <c r="D11996" s="7" t="n">
        <v>0</v>
      </c>
      <c r="E11996" s="7" t="s">
        <v>410</v>
      </c>
    </row>
    <row r="11997" spans="1:8">
      <c r="A11997" t="s">
        <v>4</v>
      </c>
      <c r="B11997" s="4" t="s">
        <v>5</v>
      </c>
      <c r="C11997" s="4" t="s">
        <v>10</v>
      </c>
    </row>
    <row r="11998" spans="1:8">
      <c r="A11998" t="n">
        <v>100376</v>
      </c>
      <c r="B11998" s="35" t="n">
        <v>16</v>
      </c>
      <c r="C11998" s="7" t="n">
        <v>0</v>
      </c>
    </row>
    <row r="11999" spans="1:8">
      <c r="A11999" t="s">
        <v>4</v>
      </c>
      <c r="B11999" s="4" t="s">
        <v>5</v>
      </c>
      <c r="C11999" s="4" t="s">
        <v>10</v>
      </c>
      <c r="D11999" s="4" t="s">
        <v>72</v>
      </c>
      <c r="E11999" s="4" t="s">
        <v>13</v>
      </c>
      <c r="F11999" s="4" t="s">
        <v>13</v>
      </c>
    </row>
    <row r="12000" spans="1:8">
      <c r="A12000" t="n">
        <v>100379</v>
      </c>
      <c r="B12000" s="52" t="n">
        <v>26</v>
      </c>
      <c r="C12000" s="7" t="n">
        <v>0</v>
      </c>
      <c r="D12000" s="7" t="s">
        <v>902</v>
      </c>
      <c r="E12000" s="7" t="n">
        <v>2</v>
      </c>
      <c r="F12000" s="7" t="n">
        <v>0</v>
      </c>
    </row>
    <row r="12001" spans="1:9">
      <c r="A12001" t="s">
        <v>4</v>
      </c>
      <c r="B12001" s="4" t="s">
        <v>5</v>
      </c>
    </row>
    <row r="12002" spans="1:9">
      <c r="A12002" t="n">
        <v>100399</v>
      </c>
      <c r="B12002" s="53" t="n">
        <v>28</v>
      </c>
    </row>
    <row r="12003" spans="1:9">
      <c r="A12003" t="s">
        <v>4</v>
      </c>
      <c r="B12003" s="4" t="s">
        <v>5</v>
      </c>
      <c r="C12003" s="4" t="s">
        <v>13</v>
      </c>
      <c r="D12003" s="4" t="s">
        <v>10</v>
      </c>
      <c r="E12003" s="4" t="s">
        <v>6</v>
      </c>
    </row>
    <row r="12004" spans="1:9">
      <c r="A12004" t="n">
        <v>100400</v>
      </c>
      <c r="B12004" s="40" t="n">
        <v>51</v>
      </c>
      <c r="C12004" s="7" t="n">
        <v>4</v>
      </c>
      <c r="D12004" s="7" t="n">
        <v>18</v>
      </c>
      <c r="E12004" s="7" t="s">
        <v>815</v>
      </c>
    </row>
    <row r="12005" spans="1:9">
      <c r="A12005" t="s">
        <v>4</v>
      </c>
      <c r="B12005" s="4" t="s">
        <v>5</v>
      </c>
      <c r="C12005" s="4" t="s">
        <v>10</v>
      </c>
    </row>
    <row r="12006" spans="1:9">
      <c r="A12006" t="n">
        <v>100414</v>
      </c>
      <c r="B12006" s="35" t="n">
        <v>16</v>
      </c>
      <c r="C12006" s="7" t="n">
        <v>0</v>
      </c>
    </row>
    <row r="12007" spans="1:9">
      <c r="A12007" t="s">
        <v>4</v>
      </c>
      <c r="B12007" s="4" t="s">
        <v>5</v>
      </c>
      <c r="C12007" s="4" t="s">
        <v>10</v>
      </c>
      <c r="D12007" s="4" t="s">
        <v>72</v>
      </c>
      <c r="E12007" s="4" t="s">
        <v>13</v>
      </c>
      <c r="F12007" s="4" t="s">
        <v>13</v>
      </c>
    </row>
    <row r="12008" spans="1:9">
      <c r="A12008" t="n">
        <v>100417</v>
      </c>
      <c r="B12008" s="52" t="n">
        <v>26</v>
      </c>
      <c r="C12008" s="7" t="n">
        <v>18</v>
      </c>
      <c r="D12008" s="7" t="s">
        <v>903</v>
      </c>
      <c r="E12008" s="7" t="n">
        <v>2</v>
      </c>
      <c r="F12008" s="7" t="n">
        <v>0</v>
      </c>
    </row>
    <row r="12009" spans="1:9">
      <c r="A12009" t="s">
        <v>4</v>
      </c>
      <c r="B12009" s="4" t="s">
        <v>5</v>
      </c>
    </row>
    <row r="12010" spans="1:9">
      <c r="A12010" t="n">
        <v>100438</v>
      </c>
      <c r="B12010" s="53" t="n">
        <v>28</v>
      </c>
    </row>
    <row r="12011" spans="1:9">
      <c r="A12011" t="s">
        <v>4</v>
      </c>
      <c r="B12011" s="4" t="s">
        <v>5</v>
      </c>
      <c r="C12011" s="4" t="s">
        <v>13</v>
      </c>
      <c r="D12011" s="4" t="s">
        <v>10</v>
      </c>
      <c r="E12011" s="4" t="s">
        <v>6</v>
      </c>
    </row>
    <row r="12012" spans="1:9">
      <c r="A12012" t="n">
        <v>100439</v>
      </c>
      <c r="B12012" s="40" t="n">
        <v>51</v>
      </c>
      <c r="C12012" s="7" t="n">
        <v>4</v>
      </c>
      <c r="D12012" s="7" t="n">
        <v>7032</v>
      </c>
      <c r="E12012" s="7" t="s">
        <v>435</v>
      </c>
    </row>
    <row r="12013" spans="1:9">
      <c r="A12013" t="s">
        <v>4</v>
      </c>
      <c r="B12013" s="4" t="s">
        <v>5</v>
      </c>
      <c r="C12013" s="4" t="s">
        <v>10</v>
      </c>
    </row>
    <row r="12014" spans="1:9">
      <c r="A12014" t="n">
        <v>100452</v>
      </c>
      <c r="B12014" s="35" t="n">
        <v>16</v>
      </c>
      <c r="C12014" s="7" t="n">
        <v>0</v>
      </c>
    </row>
    <row r="12015" spans="1:9">
      <c r="A12015" t="s">
        <v>4</v>
      </c>
      <c r="B12015" s="4" t="s">
        <v>5</v>
      </c>
      <c r="C12015" s="4" t="s">
        <v>10</v>
      </c>
      <c r="D12015" s="4" t="s">
        <v>72</v>
      </c>
      <c r="E12015" s="4" t="s">
        <v>13</v>
      </c>
      <c r="F12015" s="4" t="s">
        <v>13</v>
      </c>
    </row>
    <row r="12016" spans="1:9">
      <c r="A12016" t="n">
        <v>100455</v>
      </c>
      <c r="B12016" s="52" t="n">
        <v>26</v>
      </c>
      <c r="C12016" s="7" t="n">
        <v>7032</v>
      </c>
      <c r="D12016" s="7" t="s">
        <v>904</v>
      </c>
      <c r="E12016" s="7" t="n">
        <v>2</v>
      </c>
      <c r="F12016" s="7" t="n">
        <v>0</v>
      </c>
    </row>
    <row r="12017" spans="1:6">
      <c r="A12017" t="s">
        <v>4</v>
      </c>
      <c r="B12017" s="4" t="s">
        <v>5</v>
      </c>
    </row>
    <row r="12018" spans="1:6">
      <c r="A12018" t="n">
        <v>100547</v>
      </c>
      <c r="B12018" s="53" t="n">
        <v>28</v>
      </c>
    </row>
    <row r="12019" spans="1:6">
      <c r="A12019" t="s">
        <v>4</v>
      </c>
      <c r="B12019" s="4" t="s">
        <v>5</v>
      </c>
      <c r="C12019" s="4" t="s">
        <v>13</v>
      </c>
      <c r="D12019" s="4" t="s">
        <v>10</v>
      </c>
      <c r="E12019" s="4" t="s">
        <v>6</v>
      </c>
    </row>
    <row r="12020" spans="1:6">
      <c r="A12020" t="n">
        <v>100548</v>
      </c>
      <c r="B12020" s="40" t="n">
        <v>51</v>
      </c>
      <c r="C12020" s="7" t="n">
        <v>4</v>
      </c>
      <c r="D12020" s="7" t="n">
        <v>17</v>
      </c>
      <c r="E12020" s="7" t="s">
        <v>899</v>
      </c>
    </row>
    <row r="12021" spans="1:6">
      <c r="A12021" t="s">
        <v>4</v>
      </c>
      <c r="B12021" s="4" t="s">
        <v>5</v>
      </c>
      <c r="C12021" s="4" t="s">
        <v>10</v>
      </c>
    </row>
    <row r="12022" spans="1:6">
      <c r="A12022" t="n">
        <v>100562</v>
      </c>
      <c r="B12022" s="35" t="n">
        <v>16</v>
      </c>
      <c r="C12022" s="7" t="n">
        <v>0</v>
      </c>
    </row>
    <row r="12023" spans="1:6">
      <c r="A12023" t="s">
        <v>4</v>
      </c>
      <c r="B12023" s="4" t="s">
        <v>5</v>
      </c>
      <c r="C12023" s="4" t="s">
        <v>10</v>
      </c>
      <c r="D12023" s="4" t="s">
        <v>72</v>
      </c>
      <c r="E12023" s="4" t="s">
        <v>13</v>
      </c>
      <c r="F12023" s="4" t="s">
        <v>13</v>
      </c>
      <c r="G12023" s="4" t="s">
        <v>72</v>
      </c>
      <c r="H12023" s="4" t="s">
        <v>13</v>
      </c>
      <c r="I12023" s="4" t="s">
        <v>13</v>
      </c>
      <c r="J12023" s="4" t="s">
        <v>72</v>
      </c>
      <c r="K12023" s="4" t="s">
        <v>13</v>
      </c>
      <c r="L12023" s="4" t="s">
        <v>13</v>
      </c>
    </row>
    <row r="12024" spans="1:6">
      <c r="A12024" t="n">
        <v>100565</v>
      </c>
      <c r="B12024" s="52" t="n">
        <v>26</v>
      </c>
      <c r="C12024" s="7" t="n">
        <v>17</v>
      </c>
      <c r="D12024" s="7" t="s">
        <v>905</v>
      </c>
      <c r="E12024" s="7" t="n">
        <v>2</v>
      </c>
      <c r="F12024" s="7" t="n">
        <v>3</v>
      </c>
      <c r="G12024" s="7" t="s">
        <v>906</v>
      </c>
      <c r="H12024" s="7" t="n">
        <v>2</v>
      </c>
      <c r="I12024" s="7" t="n">
        <v>3</v>
      </c>
      <c r="J12024" s="7" t="s">
        <v>907</v>
      </c>
      <c r="K12024" s="7" t="n">
        <v>2</v>
      </c>
      <c r="L12024" s="7" t="n">
        <v>0</v>
      </c>
    </row>
    <row r="12025" spans="1:6">
      <c r="A12025" t="s">
        <v>4</v>
      </c>
      <c r="B12025" s="4" t="s">
        <v>5</v>
      </c>
    </row>
    <row r="12026" spans="1:6">
      <c r="A12026" t="n">
        <v>100785</v>
      </c>
      <c r="B12026" s="53" t="n">
        <v>28</v>
      </c>
    </row>
    <row r="12027" spans="1:6">
      <c r="A12027" t="s">
        <v>4</v>
      </c>
      <c r="B12027" s="4" t="s">
        <v>5</v>
      </c>
      <c r="C12027" s="4" t="s">
        <v>13</v>
      </c>
      <c r="D12027" s="4" t="s">
        <v>10</v>
      </c>
      <c r="E12027" s="4" t="s">
        <v>6</v>
      </c>
    </row>
    <row r="12028" spans="1:6">
      <c r="A12028" t="n">
        <v>100786</v>
      </c>
      <c r="B12028" s="40" t="n">
        <v>51</v>
      </c>
      <c r="C12028" s="7" t="n">
        <v>4</v>
      </c>
      <c r="D12028" s="7" t="n">
        <v>0</v>
      </c>
      <c r="E12028" s="7" t="s">
        <v>636</v>
      </c>
    </row>
    <row r="12029" spans="1:6">
      <c r="A12029" t="s">
        <v>4</v>
      </c>
      <c r="B12029" s="4" t="s">
        <v>5</v>
      </c>
      <c r="C12029" s="4" t="s">
        <v>10</v>
      </c>
    </row>
    <row r="12030" spans="1:6">
      <c r="A12030" t="n">
        <v>100799</v>
      </c>
      <c r="B12030" s="35" t="n">
        <v>16</v>
      </c>
      <c r="C12030" s="7" t="n">
        <v>0</v>
      </c>
    </row>
    <row r="12031" spans="1:6">
      <c r="A12031" t="s">
        <v>4</v>
      </c>
      <c r="B12031" s="4" t="s">
        <v>5</v>
      </c>
      <c r="C12031" s="4" t="s">
        <v>10</v>
      </c>
      <c r="D12031" s="4" t="s">
        <v>72</v>
      </c>
      <c r="E12031" s="4" t="s">
        <v>13</v>
      </c>
      <c r="F12031" s="4" t="s">
        <v>13</v>
      </c>
    </row>
    <row r="12032" spans="1:6">
      <c r="A12032" t="n">
        <v>100802</v>
      </c>
      <c r="B12032" s="52" t="n">
        <v>26</v>
      </c>
      <c r="C12032" s="7" t="n">
        <v>0</v>
      </c>
      <c r="D12032" s="7" t="s">
        <v>908</v>
      </c>
      <c r="E12032" s="7" t="n">
        <v>2</v>
      </c>
      <c r="F12032" s="7" t="n">
        <v>0</v>
      </c>
    </row>
    <row r="12033" spans="1:12">
      <c r="A12033" t="s">
        <v>4</v>
      </c>
      <c r="B12033" s="4" t="s">
        <v>5</v>
      </c>
    </row>
    <row r="12034" spans="1:12">
      <c r="A12034" t="n">
        <v>100837</v>
      </c>
      <c r="B12034" s="53" t="n">
        <v>28</v>
      </c>
    </row>
    <row r="12035" spans="1:12">
      <c r="A12035" t="s">
        <v>4</v>
      </c>
      <c r="B12035" s="4" t="s">
        <v>5</v>
      </c>
      <c r="C12035" s="4" t="s">
        <v>13</v>
      </c>
      <c r="D12035" s="4" t="s">
        <v>10</v>
      </c>
      <c r="E12035" s="4" t="s">
        <v>6</v>
      </c>
    </row>
    <row r="12036" spans="1:12">
      <c r="A12036" t="n">
        <v>100838</v>
      </c>
      <c r="B12036" s="40" t="n">
        <v>51</v>
      </c>
      <c r="C12036" s="7" t="n">
        <v>4</v>
      </c>
      <c r="D12036" s="7" t="n">
        <v>5704</v>
      </c>
      <c r="E12036" s="7" t="s">
        <v>435</v>
      </c>
    </row>
    <row r="12037" spans="1:12">
      <c r="A12037" t="s">
        <v>4</v>
      </c>
      <c r="B12037" s="4" t="s">
        <v>5</v>
      </c>
      <c r="C12037" s="4" t="s">
        <v>10</v>
      </c>
    </row>
    <row r="12038" spans="1:12">
      <c r="A12038" t="n">
        <v>100851</v>
      </c>
      <c r="B12038" s="35" t="n">
        <v>16</v>
      </c>
      <c r="C12038" s="7" t="n">
        <v>0</v>
      </c>
    </row>
    <row r="12039" spans="1:12">
      <c r="A12039" t="s">
        <v>4</v>
      </c>
      <c r="B12039" s="4" t="s">
        <v>5</v>
      </c>
      <c r="C12039" s="4" t="s">
        <v>10</v>
      </c>
      <c r="D12039" s="4" t="s">
        <v>72</v>
      </c>
      <c r="E12039" s="4" t="s">
        <v>13</v>
      </c>
      <c r="F12039" s="4" t="s">
        <v>13</v>
      </c>
    </row>
    <row r="12040" spans="1:12">
      <c r="A12040" t="n">
        <v>100854</v>
      </c>
      <c r="B12040" s="52" t="n">
        <v>26</v>
      </c>
      <c r="C12040" s="7" t="n">
        <v>5704</v>
      </c>
      <c r="D12040" s="7" t="s">
        <v>909</v>
      </c>
      <c r="E12040" s="7" t="n">
        <v>2</v>
      </c>
      <c r="F12040" s="7" t="n">
        <v>0</v>
      </c>
    </row>
    <row r="12041" spans="1:12">
      <c r="A12041" t="s">
        <v>4</v>
      </c>
      <c r="B12041" s="4" t="s">
        <v>5</v>
      </c>
    </row>
    <row r="12042" spans="1:12">
      <c r="A12042" t="n">
        <v>100920</v>
      </c>
      <c r="B12042" s="53" t="n">
        <v>28</v>
      </c>
    </row>
    <row r="12043" spans="1:12">
      <c r="A12043" t="s">
        <v>4</v>
      </c>
      <c r="B12043" s="4" t="s">
        <v>5</v>
      </c>
      <c r="C12043" s="4" t="s">
        <v>10</v>
      </c>
      <c r="D12043" s="4" t="s">
        <v>10</v>
      </c>
      <c r="E12043" s="4" t="s">
        <v>10</v>
      </c>
    </row>
    <row r="12044" spans="1:12">
      <c r="A12044" t="n">
        <v>100921</v>
      </c>
      <c r="B12044" s="57" t="n">
        <v>61</v>
      </c>
      <c r="C12044" s="7" t="n">
        <v>17</v>
      </c>
      <c r="D12044" s="7" t="n">
        <v>5704</v>
      </c>
      <c r="E12044" s="7" t="n">
        <v>1000</v>
      </c>
    </row>
    <row r="12045" spans="1:12">
      <c r="A12045" t="s">
        <v>4</v>
      </c>
      <c r="B12045" s="4" t="s">
        <v>5</v>
      </c>
      <c r="C12045" s="4" t="s">
        <v>10</v>
      </c>
    </row>
    <row r="12046" spans="1:12">
      <c r="A12046" t="n">
        <v>100928</v>
      </c>
      <c r="B12046" s="35" t="n">
        <v>16</v>
      </c>
      <c r="C12046" s="7" t="n">
        <v>300</v>
      </c>
    </row>
    <row r="12047" spans="1:12">
      <c r="A12047" t="s">
        <v>4</v>
      </c>
      <c r="B12047" s="4" t="s">
        <v>5</v>
      </c>
      <c r="C12047" s="4" t="s">
        <v>13</v>
      </c>
      <c r="D12047" s="4" t="s">
        <v>10</v>
      </c>
      <c r="E12047" s="4" t="s">
        <v>6</v>
      </c>
    </row>
    <row r="12048" spans="1:12">
      <c r="A12048" t="n">
        <v>100931</v>
      </c>
      <c r="B12048" s="40" t="n">
        <v>51</v>
      </c>
      <c r="C12048" s="7" t="n">
        <v>4</v>
      </c>
      <c r="D12048" s="7" t="n">
        <v>17</v>
      </c>
      <c r="E12048" s="7" t="s">
        <v>899</v>
      </c>
    </row>
    <row r="12049" spans="1:6">
      <c r="A12049" t="s">
        <v>4</v>
      </c>
      <c r="B12049" s="4" t="s">
        <v>5</v>
      </c>
      <c r="C12049" s="4" t="s">
        <v>10</v>
      </c>
    </row>
    <row r="12050" spans="1:6">
      <c r="A12050" t="n">
        <v>100945</v>
      </c>
      <c r="B12050" s="35" t="n">
        <v>16</v>
      </c>
      <c r="C12050" s="7" t="n">
        <v>0</v>
      </c>
    </row>
    <row r="12051" spans="1:6">
      <c r="A12051" t="s">
        <v>4</v>
      </c>
      <c r="B12051" s="4" t="s">
        <v>5</v>
      </c>
      <c r="C12051" s="4" t="s">
        <v>10</v>
      </c>
      <c r="D12051" s="4" t="s">
        <v>72</v>
      </c>
      <c r="E12051" s="4" t="s">
        <v>13</v>
      </c>
      <c r="F12051" s="4" t="s">
        <v>13</v>
      </c>
      <c r="G12051" s="4" t="s">
        <v>72</v>
      </c>
      <c r="H12051" s="4" t="s">
        <v>13</v>
      </c>
      <c r="I12051" s="4" t="s">
        <v>13</v>
      </c>
      <c r="J12051" s="4" t="s">
        <v>72</v>
      </c>
      <c r="K12051" s="4" t="s">
        <v>13</v>
      </c>
      <c r="L12051" s="4" t="s">
        <v>13</v>
      </c>
    </row>
    <row r="12052" spans="1:6">
      <c r="A12052" t="n">
        <v>100948</v>
      </c>
      <c r="B12052" s="52" t="n">
        <v>26</v>
      </c>
      <c r="C12052" s="7" t="n">
        <v>17</v>
      </c>
      <c r="D12052" s="7" t="s">
        <v>910</v>
      </c>
      <c r="E12052" s="7" t="n">
        <v>2</v>
      </c>
      <c r="F12052" s="7" t="n">
        <v>3</v>
      </c>
      <c r="G12052" s="7" t="s">
        <v>911</v>
      </c>
      <c r="H12052" s="7" t="n">
        <v>2</v>
      </c>
      <c r="I12052" s="7" t="n">
        <v>3</v>
      </c>
      <c r="J12052" s="7" t="s">
        <v>912</v>
      </c>
      <c r="K12052" s="7" t="n">
        <v>2</v>
      </c>
      <c r="L12052" s="7" t="n">
        <v>0</v>
      </c>
    </row>
    <row r="12053" spans="1:6">
      <c r="A12053" t="s">
        <v>4</v>
      </c>
      <c r="B12053" s="4" t="s">
        <v>5</v>
      </c>
    </row>
    <row r="12054" spans="1:6">
      <c r="A12054" t="n">
        <v>101184</v>
      </c>
      <c r="B12054" s="53" t="n">
        <v>28</v>
      </c>
    </row>
    <row r="12055" spans="1:6">
      <c r="A12055" t="s">
        <v>4</v>
      </c>
      <c r="B12055" s="4" t="s">
        <v>5</v>
      </c>
      <c r="C12055" s="4" t="s">
        <v>13</v>
      </c>
      <c r="D12055" s="4" t="s">
        <v>10</v>
      </c>
      <c r="E12055" s="4" t="s">
        <v>6</v>
      </c>
    </row>
    <row r="12056" spans="1:6">
      <c r="A12056" t="n">
        <v>101185</v>
      </c>
      <c r="B12056" s="40" t="n">
        <v>51</v>
      </c>
      <c r="C12056" s="7" t="n">
        <v>4</v>
      </c>
      <c r="D12056" s="7" t="n">
        <v>5704</v>
      </c>
      <c r="E12056" s="7" t="s">
        <v>158</v>
      </c>
    </row>
    <row r="12057" spans="1:6">
      <c r="A12057" t="s">
        <v>4</v>
      </c>
      <c r="B12057" s="4" t="s">
        <v>5</v>
      </c>
      <c r="C12057" s="4" t="s">
        <v>10</v>
      </c>
    </row>
    <row r="12058" spans="1:6">
      <c r="A12058" t="n">
        <v>101198</v>
      </c>
      <c r="B12058" s="35" t="n">
        <v>16</v>
      </c>
      <c r="C12058" s="7" t="n">
        <v>0</v>
      </c>
    </row>
    <row r="12059" spans="1:6">
      <c r="A12059" t="s">
        <v>4</v>
      </c>
      <c r="B12059" s="4" t="s">
        <v>5</v>
      </c>
      <c r="C12059" s="4" t="s">
        <v>10</v>
      </c>
      <c r="D12059" s="4" t="s">
        <v>72</v>
      </c>
      <c r="E12059" s="4" t="s">
        <v>13</v>
      </c>
      <c r="F12059" s="4" t="s">
        <v>13</v>
      </c>
    </row>
    <row r="12060" spans="1:6">
      <c r="A12060" t="n">
        <v>101201</v>
      </c>
      <c r="B12060" s="52" t="n">
        <v>26</v>
      </c>
      <c r="C12060" s="7" t="n">
        <v>5704</v>
      </c>
      <c r="D12060" s="7" t="s">
        <v>913</v>
      </c>
      <c r="E12060" s="7" t="n">
        <v>2</v>
      </c>
      <c r="F12060" s="7" t="n">
        <v>0</v>
      </c>
    </row>
    <row r="12061" spans="1:6">
      <c r="A12061" t="s">
        <v>4</v>
      </c>
      <c r="B12061" s="4" t="s">
        <v>5</v>
      </c>
    </row>
    <row r="12062" spans="1:6">
      <c r="A12062" t="n">
        <v>101241</v>
      </c>
      <c r="B12062" s="53" t="n">
        <v>28</v>
      </c>
    </row>
    <row r="12063" spans="1:6">
      <c r="A12063" t="s">
        <v>4</v>
      </c>
      <c r="B12063" s="4" t="s">
        <v>5</v>
      </c>
      <c r="C12063" s="4" t="s">
        <v>13</v>
      </c>
      <c r="D12063" s="4" t="s">
        <v>10</v>
      </c>
      <c r="E12063" s="4" t="s">
        <v>6</v>
      </c>
    </row>
    <row r="12064" spans="1:6">
      <c r="A12064" t="n">
        <v>101242</v>
      </c>
      <c r="B12064" s="40" t="n">
        <v>51</v>
      </c>
      <c r="C12064" s="7" t="n">
        <v>4</v>
      </c>
      <c r="D12064" s="7" t="n">
        <v>5703</v>
      </c>
      <c r="E12064" s="7" t="s">
        <v>353</v>
      </c>
    </row>
    <row r="12065" spans="1:12">
      <c r="A12065" t="s">
        <v>4</v>
      </c>
      <c r="B12065" s="4" t="s">
        <v>5</v>
      </c>
      <c r="C12065" s="4" t="s">
        <v>10</v>
      </c>
    </row>
    <row r="12066" spans="1:12">
      <c r="A12066" t="n">
        <v>101256</v>
      </c>
      <c r="B12066" s="35" t="n">
        <v>16</v>
      </c>
      <c r="C12066" s="7" t="n">
        <v>0</v>
      </c>
    </row>
    <row r="12067" spans="1:12">
      <c r="A12067" t="s">
        <v>4</v>
      </c>
      <c r="B12067" s="4" t="s">
        <v>5</v>
      </c>
      <c r="C12067" s="4" t="s">
        <v>10</v>
      </c>
      <c r="D12067" s="4" t="s">
        <v>72</v>
      </c>
      <c r="E12067" s="4" t="s">
        <v>13</v>
      </c>
      <c r="F12067" s="4" t="s">
        <v>13</v>
      </c>
      <c r="G12067" s="4" t="s">
        <v>72</v>
      </c>
      <c r="H12067" s="4" t="s">
        <v>13</v>
      </c>
      <c r="I12067" s="4" t="s">
        <v>13</v>
      </c>
      <c r="J12067" s="4" t="s">
        <v>72</v>
      </c>
      <c r="K12067" s="4" t="s">
        <v>13</v>
      </c>
      <c r="L12067" s="4" t="s">
        <v>13</v>
      </c>
    </row>
    <row r="12068" spans="1:12">
      <c r="A12068" t="n">
        <v>101259</v>
      </c>
      <c r="B12068" s="52" t="n">
        <v>26</v>
      </c>
      <c r="C12068" s="7" t="n">
        <v>5703</v>
      </c>
      <c r="D12068" s="7" t="s">
        <v>914</v>
      </c>
      <c r="E12068" s="7" t="n">
        <v>2</v>
      </c>
      <c r="F12068" s="7" t="n">
        <v>3</v>
      </c>
      <c r="G12068" s="7" t="s">
        <v>915</v>
      </c>
      <c r="H12068" s="7" t="n">
        <v>2</v>
      </c>
      <c r="I12068" s="7" t="n">
        <v>3</v>
      </c>
      <c r="J12068" s="7" t="s">
        <v>916</v>
      </c>
      <c r="K12068" s="7" t="n">
        <v>2</v>
      </c>
      <c r="L12068" s="7" t="n">
        <v>0</v>
      </c>
    </row>
    <row r="12069" spans="1:12">
      <c r="A12069" t="s">
        <v>4</v>
      </c>
      <c r="B12069" s="4" t="s">
        <v>5</v>
      </c>
    </row>
    <row r="12070" spans="1:12">
      <c r="A12070" t="n">
        <v>101476</v>
      </c>
      <c r="B12070" s="53" t="n">
        <v>28</v>
      </c>
    </row>
    <row r="12071" spans="1:12">
      <c r="A12071" t="s">
        <v>4</v>
      </c>
      <c r="B12071" s="4" t="s">
        <v>5</v>
      </c>
      <c r="C12071" s="4" t="s">
        <v>13</v>
      </c>
      <c r="D12071" s="4" t="s">
        <v>10</v>
      </c>
      <c r="E12071" s="4" t="s">
        <v>6</v>
      </c>
      <c r="F12071" s="4" t="s">
        <v>6</v>
      </c>
      <c r="G12071" s="4" t="s">
        <v>6</v>
      </c>
      <c r="H12071" s="4" t="s">
        <v>6</v>
      </c>
    </row>
    <row r="12072" spans="1:12">
      <c r="A12072" t="n">
        <v>101477</v>
      </c>
      <c r="B12072" s="40" t="n">
        <v>51</v>
      </c>
      <c r="C12072" s="7" t="n">
        <v>3</v>
      </c>
      <c r="D12072" s="7" t="n">
        <v>0</v>
      </c>
      <c r="E12072" s="7" t="s">
        <v>917</v>
      </c>
      <c r="F12072" s="7" t="s">
        <v>814</v>
      </c>
      <c r="G12072" s="7" t="s">
        <v>88</v>
      </c>
      <c r="H12072" s="7" t="s">
        <v>89</v>
      </c>
    </row>
    <row r="12073" spans="1:12">
      <c r="A12073" t="s">
        <v>4</v>
      </c>
      <c r="B12073" s="4" t="s">
        <v>5</v>
      </c>
      <c r="C12073" s="4" t="s">
        <v>10</v>
      </c>
      <c r="D12073" s="4" t="s">
        <v>10</v>
      </c>
      <c r="E12073" s="4" t="s">
        <v>10</v>
      </c>
    </row>
    <row r="12074" spans="1:12">
      <c r="A12074" t="n">
        <v>101490</v>
      </c>
      <c r="B12074" s="57" t="n">
        <v>61</v>
      </c>
      <c r="C12074" s="7" t="n">
        <v>17</v>
      </c>
      <c r="D12074" s="7" t="n">
        <v>5703</v>
      </c>
      <c r="E12074" s="7" t="n">
        <v>1000</v>
      </c>
    </row>
    <row r="12075" spans="1:12">
      <c r="A12075" t="s">
        <v>4</v>
      </c>
      <c r="B12075" s="4" t="s">
        <v>5</v>
      </c>
      <c r="C12075" s="4" t="s">
        <v>10</v>
      </c>
      <c r="D12075" s="4" t="s">
        <v>10</v>
      </c>
      <c r="E12075" s="4" t="s">
        <v>10</v>
      </c>
    </row>
    <row r="12076" spans="1:12">
      <c r="A12076" t="n">
        <v>101497</v>
      </c>
      <c r="B12076" s="57" t="n">
        <v>61</v>
      </c>
      <c r="C12076" s="7" t="n">
        <v>0</v>
      </c>
      <c r="D12076" s="7" t="n">
        <v>5703</v>
      </c>
      <c r="E12076" s="7" t="n">
        <v>1000</v>
      </c>
    </row>
    <row r="12077" spans="1:12">
      <c r="A12077" t="s">
        <v>4</v>
      </c>
      <c r="B12077" s="4" t="s">
        <v>5</v>
      </c>
      <c r="C12077" s="4" t="s">
        <v>10</v>
      </c>
    </row>
    <row r="12078" spans="1:12">
      <c r="A12078" t="n">
        <v>101504</v>
      </c>
      <c r="B12078" s="35" t="n">
        <v>16</v>
      </c>
      <c r="C12078" s="7" t="n">
        <v>300</v>
      </c>
    </row>
    <row r="12079" spans="1:12">
      <c r="A12079" t="s">
        <v>4</v>
      </c>
      <c r="B12079" s="4" t="s">
        <v>5</v>
      </c>
      <c r="C12079" s="4" t="s">
        <v>13</v>
      </c>
      <c r="D12079" s="4" t="s">
        <v>10</v>
      </c>
      <c r="E12079" s="4" t="s">
        <v>6</v>
      </c>
    </row>
    <row r="12080" spans="1:12">
      <c r="A12080" t="n">
        <v>101507</v>
      </c>
      <c r="B12080" s="40" t="n">
        <v>51</v>
      </c>
      <c r="C12080" s="7" t="n">
        <v>4</v>
      </c>
      <c r="D12080" s="7" t="n">
        <v>17</v>
      </c>
      <c r="E12080" s="7" t="s">
        <v>258</v>
      </c>
    </row>
    <row r="12081" spans="1:12">
      <c r="A12081" t="s">
        <v>4</v>
      </c>
      <c r="B12081" s="4" t="s">
        <v>5</v>
      </c>
      <c r="C12081" s="4" t="s">
        <v>10</v>
      </c>
    </row>
    <row r="12082" spans="1:12">
      <c r="A12082" t="n">
        <v>101520</v>
      </c>
      <c r="B12082" s="35" t="n">
        <v>16</v>
      </c>
      <c r="C12082" s="7" t="n">
        <v>0</v>
      </c>
    </row>
    <row r="12083" spans="1:12">
      <c r="A12083" t="s">
        <v>4</v>
      </c>
      <c r="B12083" s="4" t="s">
        <v>5</v>
      </c>
      <c r="C12083" s="4" t="s">
        <v>10</v>
      </c>
      <c r="D12083" s="4" t="s">
        <v>72</v>
      </c>
      <c r="E12083" s="4" t="s">
        <v>13</v>
      </c>
      <c r="F12083" s="4" t="s">
        <v>13</v>
      </c>
    </row>
    <row r="12084" spans="1:12">
      <c r="A12084" t="n">
        <v>101523</v>
      </c>
      <c r="B12084" s="52" t="n">
        <v>26</v>
      </c>
      <c r="C12084" s="7" t="n">
        <v>17</v>
      </c>
      <c r="D12084" s="7" t="s">
        <v>918</v>
      </c>
      <c r="E12084" s="7" t="n">
        <v>2</v>
      </c>
      <c r="F12084" s="7" t="n">
        <v>0</v>
      </c>
    </row>
    <row r="12085" spans="1:12">
      <c r="A12085" t="s">
        <v>4</v>
      </c>
      <c r="B12085" s="4" t="s">
        <v>5</v>
      </c>
    </row>
    <row r="12086" spans="1:12">
      <c r="A12086" t="n">
        <v>101537</v>
      </c>
      <c r="B12086" s="53" t="n">
        <v>28</v>
      </c>
    </row>
    <row r="12087" spans="1:12">
      <c r="A12087" t="s">
        <v>4</v>
      </c>
      <c r="B12087" s="4" t="s">
        <v>5</v>
      </c>
      <c r="C12087" s="4" t="s">
        <v>13</v>
      </c>
      <c r="D12087" s="4" t="s">
        <v>10</v>
      </c>
      <c r="E12087" s="4" t="s">
        <v>6</v>
      </c>
    </row>
    <row r="12088" spans="1:12">
      <c r="A12088" t="n">
        <v>101538</v>
      </c>
      <c r="B12088" s="40" t="n">
        <v>51</v>
      </c>
      <c r="C12088" s="7" t="n">
        <v>4</v>
      </c>
      <c r="D12088" s="7" t="n">
        <v>0</v>
      </c>
      <c r="E12088" s="7" t="s">
        <v>462</v>
      </c>
    </row>
    <row r="12089" spans="1:12">
      <c r="A12089" t="s">
        <v>4</v>
      </c>
      <c r="B12089" s="4" t="s">
        <v>5</v>
      </c>
      <c r="C12089" s="4" t="s">
        <v>10</v>
      </c>
    </row>
    <row r="12090" spans="1:12">
      <c r="A12090" t="n">
        <v>101551</v>
      </c>
      <c r="B12090" s="35" t="n">
        <v>16</v>
      </c>
      <c r="C12090" s="7" t="n">
        <v>0</v>
      </c>
    </row>
    <row r="12091" spans="1:12">
      <c r="A12091" t="s">
        <v>4</v>
      </c>
      <c r="B12091" s="4" t="s">
        <v>5</v>
      </c>
      <c r="C12091" s="4" t="s">
        <v>10</v>
      </c>
      <c r="D12091" s="4" t="s">
        <v>72</v>
      </c>
      <c r="E12091" s="4" t="s">
        <v>13</v>
      </c>
      <c r="F12091" s="4" t="s">
        <v>13</v>
      </c>
    </row>
    <row r="12092" spans="1:12">
      <c r="A12092" t="n">
        <v>101554</v>
      </c>
      <c r="B12092" s="52" t="n">
        <v>26</v>
      </c>
      <c r="C12092" s="7" t="n">
        <v>0</v>
      </c>
      <c r="D12092" s="7" t="s">
        <v>919</v>
      </c>
      <c r="E12092" s="7" t="n">
        <v>2</v>
      </c>
      <c r="F12092" s="7" t="n">
        <v>0</v>
      </c>
    </row>
    <row r="12093" spans="1:12">
      <c r="A12093" t="s">
        <v>4</v>
      </c>
      <c r="B12093" s="4" t="s">
        <v>5</v>
      </c>
    </row>
    <row r="12094" spans="1:12">
      <c r="A12094" t="n">
        <v>101580</v>
      </c>
      <c r="B12094" s="53" t="n">
        <v>28</v>
      </c>
    </row>
    <row r="12095" spans="1:12">
      <c r="A12095" t="s">
        <v>4</v>
      </c>
      <c r="B12095" s="4" t="s">
        <v>5</v>
      </c>
      <c r="C12095" s="4" t="s">
        <v>13</v>
      </c>
      <c r="D12095" s="4" t="s">
        <v>10</v>
      </c>
      <c r="E12095" s="4" t="s">
        <v>22</v>
      </c>
    </row>
    <row r="12096" spans="1:12">
      <c r="A12096" t="n">
        <v>101581</v>
      </c>
      <c r="B12096" s="28" t="n">
        <v>58</v>
      </c>
      <c r="C12096" s="7" t="n">
        <v>101</v>
      </c>
      <c r="D12096" s="7" t="n">
        <v>300</v>
      </c>
      <c r="E12096" s="7" t="n">
        <v>1</v>
      </c>
    </row>
    <row r="12097" spans="1:6">
      <c r="A12097" t="s">
        <v>4</v>
      </c>
      <c r="B12097" s="4" t="s">
        <v>5</v>
      </c>
      <c r="C12097" s="4" t="s">
        <v>13</v>
      </c>
      <c r="D12097" s="4" t="s">
        <v>10</v>
      </c>
    </row>
    <row r="12098" spans="1:6">
      <c r="A12098" t="n">
        <v>101589</v>
      </c>
      <c r="B12098" s="28" t="n">
        <v>58</v>
      </c>
      <c r="C12098" s="7" t="n">
        <v>254</v>
      </c>
      <c r="D12098" s="7" t="n">
        <v>0</v>
      </c>
    </row>
    <row r="12099" spans="1:6">
      <c r="A12099" t="s">
        <v>4</v>
      </c>
      <c r="B12099" s="4" t="s">
        <v>5</v>
      </c>
      <c r="C12099" s="4" t="s">
        <v>13</v>
      </c>
      <c r="D12099" s="4" t="s">
        <v>13</v>
      </c>
      <c r="E12099" s="4" t="s">
        <v>22</v>
      </c>
      <c r="F12099" s="4" t="s">
        <v>22</v>
      </c>
      <c r="G12099" s="4" t="s">
        <v>22</v>
      </c>
      <c r="H12099" s="4" t="s">
        <v>10</v>
      </c>
    </row>
    <row r="12100" spans="1:6">
      <c r="A12100" t="n">
        <v>101593</v>
      </c>
      <c r="B12100" s="25" t="n">
        <v>45</v>
      </c>
      <c r="C12100" s="7" t="n">
        <v>2</v>
      </c>
      <c r="D12100" s="7" t="n">
        <v>3</v>
      </c>
      <c r="E12100" s="7" t="n">
        <v>-51.4000015258789</v>
      </c>
      <c r="F12100" s="7" t="n">
        <v>5.15000009536743</v>
      </c>
      <c r="G12100" s="7" t="n">
        <v>-22.0300006866455</v>
      </c>
      <c r="H12100" s="7" t="n">
        <v>0</v>
      </c>
    </row>
    <row r="12101" spans="1:6">
      <c r="A12101" t="s">
        <v>4</v>
      </c>
      <c r="B12101" s="4" t="s">
        <v>5</v>
      </c>
      <c r="C12101" s="4" t="s">
        <v>13</v>
      </c>
      <c r="D12101" s="4" t="s">
        <v>13</v>
      </c>
      <c r="E12101" s="4" t="s">
        <v>22</v>
      </c>
      <c r="F12101" s="4" t="s">
        <v>22</v>
      </c>
      <c r="G12101" s="4" t="s">
        <v>22</v>
      </c>
      <c r="H12101" s="4" t="s">
        <v>10</v>
      </c>
      <c r="I12101" s="4" t="s">
        <v>13</v>
      </c>
    </row>
    <row r="12102" spans="1:6">
      <c r="A12102" t="n">
        <v>101610</v>
      </c>
      <c r="B12102" s="25" t="n">
        <v>45</v>
      </c>
      <c r="C12102" s="7" t="n">
        <v>4</v>
      </c>
      <c r="D12102" s="7" t="n">
        <v>3</v>
      </c>
      <c r="E12102" s="7" t="n">
        <v>7.65999984741211</v>
      </c>
      <c r="F12102" s="7" t="n">
        <v>55.8899993896484</v>
      </c>
      <c r="G12102" s="7" t="n">
        <v>0</v>
      </c>
      <c r="H12102" s="7" t="n">
        <v>0</v>
      </c>
      <c r="I12102" s="7" t="n">
        <v>0</v>
      </c>
    </row>
    <row r="12103" spans="1:6">
      <c r="A12103" t="s">
        <v>4</v>
      </c>
      <c r="B12103" s="4" t="s">
        <v>5</v>
      </c>
      <c r="C12103" s="4" t="s">
        <v>13</v>
      </c>
      <c r="D12103" s="4" t="s">
        <v>13</v>
      </c>
      <c r="E12103" s="4" t="s">
        <v>22</v>
      </c>
      <c r="F12103" s="4" t="s">
        <v>10</v>
      </c>
    </row>
    <row r="12104" spans="1:6">
      <c r="A12104" t="n">
        <v>101628</v>
      </c>
      <c r="B12104" s="25" t="n">
        <v>45</v>
      </c>
      <c r="C12104" s="7" t="n">
        <v>5</v>
      </c>
      <c r="D12104" s="7" t="n">
        <v>3</v>
      </c>
      <c r="E12104" s="7" t="n">
        <v>4.09999990463257</v>
      </c>
      <c r="F12104" s="7" t="n">
        <v>0</v>
      </c>
    </row>
    <row r="12105" spans="1:6">
      <c r="A12105" t="s">
        <v>4</v>
      </c>
      <c r="B12105" s="4" t="s">
        <v>5</v>
      </c>
      <c r="C12105" s="4" t="s">
        <v>13</v>
      </c>
      <c r="D12105" s="4" t="s">
        <v>13</v>
      </c>
      <c r="E12105" s="4" t="s">
        <v>22</v>
      </c>
      <c r="F12105" s="4" t="s">
        <v>10</v>
      </c>
    </row>
    <row r="12106" spans="1:6">
      <c r="A12106" t="n">
        <v>101637</v>
      </c>
      <c r="B12106" s="25" t="n">
        <v>45</v>
      </c>
      <c r="C12106" s="7" t="n">
        <v>11</v>
      </c>
      <c r="D12106" s="7" t="n">
        <v>3</v>
      </c>
      <c r="E12106" s="7" t="n">
        <v>31.6000003814697</v>
      </c>
      <c r="F12106" s="7" t="n">
        <v>0</v>
      </c>
    </row>
    <row r="12107" spans="1:6">
      <c r="A12107" t="s">
        <v>4</v>
      </c>
      <c r="B12107" s="4" t="s">
        <v>5</v>
      </c>
      <c r="C12107" s="4" t="s">
        <v>13</v>
      </c>
      <c r="D12107" s="4" t="s">
        <v>13</v>
      </c>
      <c r="E12107" s="4" t="s">
        <v>22</v>
      </c>
      <c r="F12107" s="4" t="s">
        <v>22</v>
      </c>
      <c r="G12107" s="4" t="s">
        <v>22</v>
      </c>
      <c r="H12107" s="4" t="s">
        <v>10</v>
      </c>
    </row>
    <row r="12108" spans="1:6">
      <c r="A12108" t="n">
        <v>101646</v>
      </c>
      <c r="B12108" s="25" t="n">
        <v>45</v>
      </c>
      <c r="C12108" s="7" t="n">
        <v>2</v>
      </c>
      <c r="D12108" s="7" t="n">
        <v>3</v>
      </c>
      <c r="E12108" s="7" t="n">
        <v>-51.4500007629395</v>
      </c>
      <c r="F12108" s="7" t="n">
        <v>5.15000009536743</v>
      </c>
      <c r="G12108" s="7" t="n">
        <v>-22.0699996948242</v>
      </c>
      <c r="H12108" s="7" t="n">
        <v>0</v>
      </c>
    </row>
    <row r="12109" spans="1:6">
      <c r="A12109" t="s">
        <v>4</v>
      </c>
      <c r="B12109" s="4" t="s">
        <v>5</v>
      </c>
      <c r="C12109" s="4" t="s">
        <v>13</v>
      </c>
      <c r="D12109" s="4" t="s">
        <v>13</v>
      </c>
      <c r="E12109" s="4" t="s">
        <v>22</v>
      </c>
      <c r="F12109" s="4" t="s">
        <v>22</v>
      </c>
      <c r="G12109" s="4" t="s">
        <v>22</v>
      </c>
      <c r="H12109" s="4" t="s">
        <v>10</v>
      </c>
      <c r="I12109" s="4" t="s">
        <v>13</v>
      </c>
    </row>
    <row r="12110" spans="1:6">
      <c r="A12110" t="n">
        <v>101663</v>
      </c>
      <c r="B12110" s="25" t="n">
        <v>45</v>
      </c>
      <c r="C12110" s="7" t="n">
        <v>4</v>
      </c>
      <c r="D12110" s="7" t="n">
        <v>3</v>
      </c>
      <c r="E12110" s="7" t="n">
        <v>6.65000009536743</v>
      </c>
      <c r="F12110" s="7" t="n">
        <v>52.5299987792969</v>
      </c>
      <c r="G12110" s="7" t="n">
        <v>0</v>
      </c>
      <c r="H12110" s="7" t="n">
        <v>0</v>
      </c>
      <c r="I12110" s="7" t="n">
        <v>0</v>
      </c>
    </row>
    <row r="12111" spans="1:6">
      <c r="A12111" t="s">
        <v>4</v>
      </c>
      <c r="B12111" s="4" t="s">
        <v>5</v>
      </c>
      <c r="C12111" s="4" t="s">
        <v>13</v>
      </c>
      <c r="D12111" s="4" t="s">
        <v>13</v>
      </c>
      <c r="E12111" s="4" t="s">
        <v>22</v>
      </c>
      <c r="F12111" s="4" t="s">
        <v>10</v>
      </c>
    </row>
    <row r="12112" spans="1:6">
      <c r="A12112" t="n">
        <v>101681</v>
      </c>
      <c r="B12112" s="25" t="n">
        <v>45</v>
      </c>
      <c r="C12112" s="7" t="n">
        <v>5</v>
      </c>
      <c r="D12112" s="7" t="n">
        <v>3</v>
      </c>
      <c r="E12112" s="7" t="n">
        <v>4.09999990463257</v>
      </c>
      <c r="F12112" s="7" t="n">
        <v>0</v>
      </c>
    </row>
    <row r="12113" spans="1:9">
      <c r="A12113" t="s">
        <v>4</v>
      </c>
      <c r="B12113" s="4" t="s">
        <v>5</v>
      </c>
      <c r="C12113" s="4" t="s">
        <v>13</v>
      </c>
      <c r="D12113" s="4" t="s">
        <v>13</v>
      </c>
      <c r="E12113" s="4" t="s">
        <v>22</v>
      </c>
      <c r="F12113" s="4" t="s">
        <v>10</v>
      </c>
    </row>
    <row r="12114" spans="1:9">
      <c r="A12114" t="n">
        <v>101690</v>
      </c>
      <c r="B12114" s="25" t="n">
        <v>45</v>
      </c>
      <c r="C12114" s="7" t="n">
        <v>11</v>
      </c>
      <c r="D12114" s="7" t="n">
        <v>3</v>
      </c>
      <c r="E12114" s="7" t="n">
        <v>31.6000003814697</v>
      </c>
      <c r="F12114" s="7" t="n">
        <v>0</v>
      </c>
    </row>
    <row r="12115" spans="1:9">
      <c r="A12115" t="s">
        <v>4</v>
      </c>
      <c r="B12115" s="4" t="s">
        <v>5</v>
      </c>
      <c r="C12115" s="4" t="s">
        <v>10</v>
      </c>
      <c r="D12115" s="4" t="s">
        <v>22</v>
      </c>
      <c r="E12115" s="4" t="s">
        <v>22</v>
      </c>
      <c r="F12115" s="4" t="s">
        <v>22</v>
      </c>
      <c r="G12115" s="4" t="s">
        <v>22</v>
      </c>
    </row>
    <row r="12116" spans="1:9">
      <c r="A12116" t="n">
        <v>101699</v>
      </c>
      <c r="B12116" s="24" t="n">
        <v>46</v>
      </c>
      <c r="C12116" s="7" t="n">
        <v>0</v>
      </c>
      <c r="D12116" s="7" t="n">
        <v>-50.9000015258789</v>
      </c>
      <c r="E12116" s="7" t="n">
        <v>4.01999998092651</v>
      </c>
      <c r="F12116" s="7" t="n">
        <v>-22.7000007629395</v>
      </c>
      <c r="G12116" s="7" t="n">
        <v>47</v>
      </c>
    </row>
    <row r="12117" spans="1:9">
      <c r="A12117" t="s">
        <v>4</v>
      </c>
      <c r="B12117" s="4" t="s">
        <v>5</v>
      </c>
      <c r="C12117" s="4" t="s">
        <v>10</v>
      </c>
      <c r="D12117" s="4" t="s">
        <v>10</v>
      </c>
      <c r="E12117" s="4" t="s">
        <v>10</v>
      </c>
    </row>
    <row r="12118" spans="1:9">
      <c r="A12118" t="n">
        <v>101718</v>
      </c>
      <c r="B12118" s="57" t="n">
        <v>61</v>
      </c>
      <c r="C12118" s="7" t="n">
        <v>16</v>
      </c>
      <c r="D12118" s="7" t="n">
        <v>0</v>
      </c>
      <c r="E12118" s="7" t="n">
        <v>1000</v>
      </c>
    </row>
    <row r="12119" spans="1:9">
      <c r="A12119" t="s">
        <v>4</v>
      </c>
      <c r="B12119" s="4" t="s">
        <v>5</v>
      </c>
      <c r="C12119" s="4" t="s">
        <v>10</v>
      </c>
      <c r="D12119" s="4" t="s">
        <v>13</v>
      </c>
      <c r="E12119" s="4" t="s">
        <v>6</v>
      </c>
      <c r="F12119" s="4" t="s">
        <v>22</v>
      </c>
      <c r="G12119" s="4" t="s">
        <v>22</v>
      </c>
      <c r="H12119" s="4" t="s">
        <v>22</v>
      </c>
    </row>
    <row r="12120" spans="1:9">
      <c r="A12120" t="n">
        <v>101725</v>
      </c>
      <c r="B12120" s="39" t="n">
        <v>48</v>
      </c>
      <c r="C12120" s="7" t="n">
        <v>0</v>
      </c>
      <c r="D12120" s="7" t="n">
        <v>0</v>
      </c>
      <c r="E12120" s="7" t="s">
        <v>408</v>
      </c>
      <c r="F12120" s="7" t="n">
        <v>0</v>
      </c>
      <c r="G12120" s="7" t="n">
        <v>1</v>
      </c>
      <c r="H12120" s="7" t="n">
        <v>0</v>
      </c>
    </row>
    <row r="12121" spans="1:9">
      <c r="A12121" t="s">
        <v>4</v>
      </c>
      <c r="B12121" s="4" t="s">
        <v>5</v>
      </c>
      <c r="C12121" s="4" t="s">
        <v>13</v>
      </c>
      <c r="D12121" s="4" t="s">
        <v>10</v>
      </c>
    </row>
    <row r="12122" spans="1:9">
      <c r="A12122" t="n">
        <v>101749</v>
      </c>
      <c r="B12122" s="28" t="n">
        <v>58</v>
      </c>
      <c r="C12122" s="7" t="n">
        <v>255</v>
      </c>
      <c r="D12122" s="7" t="n">
        <v>0</v>
      </c>
    </row>
    <row r="12123" spans="1:9">
      <c r="A12123" t="s">
        <v>4</v>
      </c>
      <c r="B12123" s="4" t="s">
        <v>5</v>
      </c>
      <c r="C12123" s="4" t="s">
        <v>10</v>
      </c>
    </row>
    <row r="12124" spans="1:9">
      <c r="A12124" t="n">
        <v>101753</v>
      </c>
      <c r="B12124" s="35" t="n">
        <v>16</v>
      </c>
      <c r="C12124" s="7" t="n">
        <v>300</v>
      </c>
    </row>
    <row r="12125" spans="1:9">
      <c r="A12125" t="s">
        <v>4</v>
      </c>
      <c r="B12125" s="4" t="s">
        <v>5</v>
      </c>
      <c r="C12125" s="4" t="s">
        <v>13</v>
      </c>
      <c r="D12125" s="4" t="s">
        <v>10</v>
      </c>
      <c r="E12125" s="4" t="s">
        <v>6</v>
      </c>
    </row>
    <row r="12126" spans="1:9">
      <c r="A12126" t="n">
        <v>101756</v>
      </c>
      <c r="B12126" s="40" t="n">
        <v>51</v>
      </c>
      <c r="C12126" s="7" t="n">
        <v>4</v>
      </c>
      <c r="D12126" s="7" t="n">
        <v>16</v>
      </c>
      <c r="E12126" s="7" t="s">
        <v>158</v>
      </c>
    </row>
    <row r="12127" spans="1:9">
      <c r="A12127" t="s">
        <v>4</v>
      </c>
      <c r="B12127" s="4" t="s">
        <v>5</v>
      </c>
      <c r="C12127" s="4" t="s">
        <v>10</v>
      </c>
    </row>
    <row r="12128" spans="1:9">
      <c r="A12128" t="n">
        <v>101769</v>
      </c>
      <c r="B12128" s="35" t="n">
        <v>16</v>
      </c>
      <c r="C12128" s="7" t="n">
        <v>0</v>
      </c>
    </row>
    <row r="12129" spans="1:8">
      <c r="A12129" t="s">
        <v>4</v>
      </c>
      <c r="B12129" s="4" t="s">
        <v>5</v>
      </c>
      <c r="C12129" s="4" t="s">
        <v>10</v>
      </c>
      <c r="D12129" s="4" t="s">
        <v>72</v>
      </c>
      <c r="E12129" s="4" t="s">
        <v>13</v>
      </c>
      <c r="F12129" s="4" t="s">
        <v>13</v>
      </c>
      <c r="G12129" s="4" t="s">
        <v>72</v>
      </c>
      <c r="H12129" s="4" t="s">
        <v>13</v>
      </c>
      <c r="I12129" s="4" t="s">
        <v>13</v>
      </c>
      <c r="J12129" s="4" t="s">
        <v>72</v>
      </c>
      <c r="K12129" s="4" t="s">
        <v>13</v>
      </c>
      <c r="L12129" s="4" t="s">
        <v>13</v>
      </c>
    </row>
    <row r="12130" spans="1:8">
      <c r="A12130" t="n">
        <v>101772</v>
      </c>
      <c r="B12130" s="52" t="n">
        <v>26</v>
      </c>
      <c r="C12130" s="7" t="n">
        <v>16</v>
      </c>
      <c r="D12130" s="7" t="s">
        <v>920</v>
      </c>
      <c r="E12130" s="7" t="n">
        <v>2</v>
      </c>
      <c r="F12130" s="7" t="n">
        <v>3</v>
      </c>
      <c r="G12130" s="7" t="s">
        <v>921</v>
      </c>
      <c r="H12130" s="7" t="n">
        <v>2</v>
      </c>
      <c r="I12130" s="7" t="n">
        <v>3</v>
      </c>
      <c r="J12130" s="7" t="s">
        <v>922</v>
      </c>
      <c r="K12130" s="7" t="n">
        <v>2</v>
      </c>
      <c r="L12130" s="7" t="n">
        <v>0</v>
      </c>
    </row>
    <row r="12131" spans="1:8">
      <c r="A12131" t="s">
        <v>4</v>
      </c>
      <c r="B12131" s="4" t="s">
        <v>5</v>
      </c>
    </row>
    <row r="12132" spans="1:8">
      <c r="A12132" t="n">
        <v>102067</v>
      </c>
      <c r="B12132" s="53" t="n">
        <v>28</v>
      </c>
    </row>
    <row r="12133" spans="1:8">
      <c r="A12133" t="s">
        <v>4</v>
      </c>
      <c r="B12133" s="4" t="s">
        <v>5</v>
      </c>
      <c r="C12133" s="4" t="s">
        <v>13</v>
      </c>
      <c r="D12133" s="4" t="s">
        <v>10</v>
      </c>
      <c r="E12133" s="4" t="s">
        <v>6</v>
      </c>
    </row>
    <row r="12134" spans="1:8">
      <c r="A12134" t="n">
        <v>102068</v>
      </c>
      <c r="B12134" s="40" t="n">
        <v>51</v>
      </c>
      <c r="C12134" s="7" t="n">
        <v>4</v>
      </c>
      <c r="D12134" s="7" t="n">
        <v>18</v>
      </c>
      <c r="E12134" s="7" t="s">
        <v>533</v>
      </c>
    </row>
    <row r="12135" spans="1:8">
      <c r="A12135" t="s">
        <v>4</v>
      </c>
      <c r="B12135" s="4" t="s">
        <v>5</v>
      </c>
      <c r="C12135" s="4" t="s">
        <v>10</v>
      </c>
    </row>
    <row r="12136" spans="1:8">
      <c r="A12136" t="n">
        <v>102081</v>
      </c>
      <c r="B12136" s="35" t="n">
        <v>16</v>
      </c>
      <c r="C12136" s="7" t="n">
        <v>0</v>
      </c>
    </row>
    <row r="12137" spans="1:8">
      <c r="A12137" t="s">
        <v>4</v>
      </c>
      <c r="B12137" s="4" t="s">
        <v>5</v>
      </c>
      <c r="C12137" s="4" t="s">
        <v>10</v>
      </c>
      <c r="D12137" s="4" t="s">
        <v>72</v>
      </c>
      <c r="E12137" s="4" t="s">
        <v>13</v>
      </c>
      <c r="F12137" s="4" t="s">
        <v>13</v>
      </c>
      <c r="G12137" s="4" t="s">
        <v>72</v>
      </c>
      <c r="H12137" s="4" t="s">
        <v>13</v>
      </c>
      <c r="I12137" s="4" t="s">
        <v>13</v>
      </c>
    </row>
    <row r="12138" spans="1:8">
      <c r="A12138" t="n">
        <v>102084</v>
      </c>
      <c r="B12138" s="52" t="n">
        <v>26</v>
      </c>
      <c r="C12138" s="7" t="n">
        <v>18</v>
      </c>
      <c r="D12138" s="7" t="s">
        <v>923</v>
      </c>
      <c r="E12138" s="7" t="n">
        <v>2</v>
      </c>
      <c r="F12138" s="7" t="n">
        <v>3</v>
      </c>
      <c r="G12138" s="7" t="s">
        <v>924</v>
      </c>
      <c r="H12138" s="7" t="n">
        <v>2</v>
      </c>
      <c r="I12138" s="7" t="n">
        <v>0</v>
      </c>
    </row>
    <row r="12139" spans="1:8">
      <c r="A12139" t="s">
        <v>4</v>
      </c>
      <c r="B12139" s="4" t="s">
        <v>5</v>
      </c>
    </row>
    <row r="12140" spans="1:8">
      <c r="A12140" t="n">
        <v>102210</v>
      </c>
      <c r="B12140" s="53" t="n">
        <v>28</v>
      </c>
    </row>
    <row r="12141" spans="1:8">
      <c r="A12141" t="s">
        <v>4</v>
      </c>
      <c r="B12141" s="4" t="s">
        <v>5</v>
      </c>
      <c r="C12141" s="4" t="s">
        <v>10</v>
      </c>
      <c r="D12141" s="4" t="s">
        <v>10</v>
      </c>
      <c r="E12141" s="4" t="s">
        <v>10</v>
      </c>
    </row>
    <row r="12142" spans="1:8">
      <c r="A12142" t="n">
        <v>102211</v>
      </c>
      <c r="B12142" s="57" t="n">
        <v>61</v>
      </c>
      <c r="C12142" s="7" t="n">
        <v>0</v>
      </c>
      <c r="D12142" s="7" t="n">
        <v>16</v>
      </c>
      <c r="E12142" s="7" t="n">
        <v>1000</v>
      </c>
    </row>
    <row r="12143" spans="1:8">
      <c r="A12143" t="s">
        <v>4</v>
      </c>
      <c r="B12143" s="4" t="s">
        <v>5</v>
      </c>
      <c r="C12143" s="4" t="s">
        <v>10</v>
      </c>
      <c r="D12143" s="4" t="s">
        <v>10</v>
      </c>
      <c r="E12143" s="4" t="s">
        <v>10</v>
      </c>
    </row>
    <row r="12144" spans="1:8">
      <c r="A12144" t="n">
        <v>102218</v>
      </c>
      <c r="B12144" s="57" t="n">
        <v>61</v>
      </c>
      <c r="C12144" s="7" t="n">
        <v>17</v>
      </c>
      <c r="D12144" s="7" t="n">
        <v>0</v>
      </c>
      <c r="E12144" s="7" t="n">
        <v>1000</v>
      </c>
    </row>
    <row r="12145" spans="1:12">
      <c r="A12145" t="s">
        <v>4</v>
      </c>
      <c r="B12145" s="4" t="s">
        <v>5</v>
      </c>
      <c r="C12145" s="4" t="s">
        <v>13</v>
      </c>
      <c r="D12145" s="4" t="s">
        <v>10</v>
      </c>
      <c r="E12145" s="4" t="s">
        <v>6</v>
      </c>
    </row>
    <row r="12146" spans="1:12">
      <c r="A12146" t="n">
        <v>102225</v>
      </c>
      <c r="B12146" s="40" t="n">
        <v>51</v>
      </c>
      <c r="C12146" s="7" t="n">
        <v>4</v>
      </c>
      <c r="D12146" s="7" t="n">
        <v>0</v>
      </c>
      <c r="E12146" s="7" t="s">
        <v>636</v>
      </c>
    </row>
    <row r="12147" spans="1:12">
      <c r="A12147" t="s">
        <v>4</v>
      </c>
      <c r="B12147" s="4" t="s">
        <v>5</v>
      </c>
      <c r="C12147" s="4" t="s">
        <v>10</v>
      </c>
    </row>
    <row r="12148" spans="1:12">
      <c r="A12148" t="n">
        <v>102238</v>
      </c>
      <c r="B12148" s="35" t="n">
        <v>16</v>
      </c>
      <c r="C12148" s="7" t="n">
        <v>0</v>
      </c>
    </row>
    <row r="12149" spans="1:12">
      <c r="A12149" t="s">
        <v>4</v>
      </c>
      <c r="B12149" s="4" t="s">
        <v>5</v>
      </c>
      <c r="C12149" s="4" t="s">
        <v>10</v>
      </c>
      <c r="D12149" s="4" t="s">
        <v>72</v>
      </c>
      <c r="E12149" s="4" t="s">
        <v>13</v>
      </c>
      <c r="F12149" s="4" t="s">
        <v>13</v>
      </c>
      <c r="G12149" s="4" t="s">
        <v>72</v>
      </c>
      <c r="H12149" s="4" t="s">
        <v>13</v>
      </c>
      <c r="I12149" s="4" t="s">
        <v>13</v>
      </c>
    </row>
    <row r="12150" spans="1:12">
      <c r="A12150" t="n">
        <v>102241</v>
      </c>
      <c r="B12150" s="52" t="n">
        <v>26</v>
      </c>
      <c r="C12150" s="7" t="n">
        <v>0</v>
      </c>
      <c r="D12150" s="7" t="s">
        <v>925</v>
      </c>
      <c r="E12150" s="7" t="n">
        <v>2</v>
      </c>
      <c r="F12150" s="7" t="n">
        <v>3</v>
      </c>
      <c r="G12150" s="7" t="s">
        <v>926</v>
      </c>
      <c r="H12150" s="7" t="n">
        <v>2</v>
      </c>
      <c r="I12150" s="7" t="n">
        <v>0</v>
      </c>
    </row>
    <row r="12151" spans="1:12">
      <c r="A12151" t="s">
        <v>4</v>
      </c>
      <c r="B12151" s="4" t="s">
        <v>5</v>
      </c>
    </row>
    <row r="12152" spans="1:12">
      <c r="A12152" t="n">
        <v>102314</v>
      </c>
      <c r="B12152" s="53" t="n">
        <v>28</v>
      </c>
    </row>
    <row r="12153" spans="1:12">
      <c r="A12153" t="s">
        <v>4</v>
      </c>
      <c r="B12153" s="4" t="s">
        <v>5</v>
      </c>
      <c r="C12153" s="4" t="s">
        <v>10</v>
      </c>
      <c r="D12153" s="4" t="s">
        <v>13</v>
      </c>
      <c r="E12153" s="4" t="s">
        <v>6</v>
      </c>
      <c r="F12153" s="4" t="s">
        <v>22</v>
      </c>
      <c r="G12153" s="4" t="s">
        <v>22</v>
      </c>
      <c r="H12153" s="4" t="s">
        <v>22</v>
      </c>
    </row>
    <row r="12154" spans="1:12">
      <c r="A12154" t="n">
        <v>102315</v>
      </c>
      <c r="B12154" s="39" t="n">
        <v>48</v>
      </c>
      <c r="C12154" s="7" t="n">
        <v>16</v>
      </c>
      <c r="D12154" s="7" t="n">
        <v>0</v>
      </c>
      <c r="E12154" s="7" t="s">
        <v>867</v>
      </c>
      <c r="F12154" s="7" t="n">
        <v>-1</v>
      </c>
      <c r="G12154" s="7" t="n">
        <v>1</v>
      </c>
      <c r="H12154" s="7" t="n">
        <v>0</v>
      </c>
    </row>
    <row r="12155" spans="1:12">
      <c r="A12155" t="s">
        <v>4</v>
      </c>
      <c r="B12155" s="4" t="s">
        <v>5</v>
      </c>
      <c r="C12155" s="4" t="s">
        <v>10</v>
      </c>
    </row>
    <row r="12156" spans="1:12">
      <c r="A12156" t="n">
        <v>102344</v>
      </c>
      <c r="B12156" s="35" t="n">
        <v>16</v>
      </c>
      <c r="C12156" s="7" t="n">
        <v>300</v>
      </c>
    </row>
    <row r="12157" spans="1:12">
      <c r="A12157" t="s">
        <v>4</v>
      </c>
      <c r="B12157" s="4" t="s">
        <v>5</v>
      </c>
      <c r="C12157" s="4" t="s">
        <v>13</v>
      </c>
      <c r="D12157" s="4" t="s">
        <v>10</v>
      </c>
      <c r="E12157" s="4" t="s">
        <v>6</v>
      </c>
    </row>
    <row r="12158" spans="1:12">
      <c r="A12158" t="n">
        <v>102347</v>
      </c>
      <c r="B12158" s="40" t="n">
        <v>51</v>
      </c>
      <c r="C12158" s="7" t="n">
        <v>4</v>
      </c>
      <c r="D12158" s="7" t="n">
        <v>16</v>
      </c>
      <c r="E12158" s="7" t="s">
        <v>266</v>
      </c>
    </row>
    <row r="12159" spans="1:12">
      <c r="A12159" t="s">
        <v>4</v>
      </c>
      <c r="B12159" s="4" t="s">
        <v>5</v>
      </c>
      <c r="C12159" s="4" t="s">
        <v>10</v>
      </c>
    </row>
    <row r="12160" spans="1:12">
      <c r="A12160" t="n">
        <v>102361</v>
      </c>
      <c r="B12160" s="35" t="n">
        <v>16</v>
      </c>
      <c r="C12160" s="7" t="n">
        <v>0</v>
      </c>
    </row>
    <row r="12161" spans="1:9">
      <c r="A12161" t="s">
        <v>4</v>
      </c>
      <c r="B12161" s="4" t="s">
        <v>5</v>
      </c>
      <c r="C12161" s="4" t="s">
        <v>10</v>
      </c>
      <c r="D12161" s="4" t="s">
        <v>72</v>
      </c>
      <c r="E12161" s="4" t="s">
        <v>13</v>
      </c>
      <c r="F12161" s="4" t="s">
        <v>13</v>
      </c>
      <c r="G12161" s="4" t="s">
        <v>72</v>
      </c>
      <c r="H12161" s="4" t="s">
        <v>13</v>
      </c>
      <c r="I12161" s="4" t="s">
        <v>13</v>
      </c>
    </row>
    <row r="12162" spans="1:9">
      <c r="A12162" t="n">
        <v>102364</v>
      </c>
      <c r="B12162" s="52" t="n">
        <v>26</v>
      </c>
      <c r="C12162" s="7" t="n">
        <v>16</v>
      </c>
      <c r="D12162" s="7" t="s">
        <v>927</v>
      </c>
      <c r="E12162" s="7" t="n">
        <v>2</v>
      </c>
      <c r="F12162" s="7" t="n">
        <v>3</v>
      </c>
      <c r="G12162" s="7" t="s">
        <v>928</v>
      </c>
      <c r="H12162" s="7" t="n">
        <v>2</v>
      </c>
      <c r="I12162" s="7" t="n">
        <v>0</v>
      </c>
    </row>
    <row r="12163" spans="1:9">
      <c r="A12163" t="s">
        <v>4</v>
      </c>
      <c r="B12163" s="4" t="s">
        <v>5</v>
      </c>
    </row>
    <row r="12164" spans="1:9">
      <c r="A12164" t="n">
        <v>102618</v>
      </c>
      <c r="B12164" s="53" t="n">
        <v>28</v>
      </c>
    </row>
    <row r="12165" spans="1:9">
      <c r="A12165" t="s">
        <v>4</v>
      </c>
      <c r="B12165" s="4" t="s">
        <v>5</v>
      </c>
      <c r="C12165" s="4" t="s">
        <v>13</v>
      </c>
      <c r="D12165" s="4" t="s">
        <v>10</v>
      </c>
      <c r="E12165" s="4" t="s">
        <v>6</v>
      </c>
    </row>
    <row r="12166" spans="1:9">
      <c r="A12166" t="n">
        <v>102619</v>
      </c>
      <c r="B12166" s="40" t="n">
        <v>51</v>
      </c>
      <c r="C12166" s="7" t="n">
        <v>4</v>
      </c>
      <c r="D12166" s="7" t="n">
        <v>0</v>
      </c>
      <c r="E12166" s="7" t="s">
        <v>929</v>
      </c>
    </row>
    <row r="12167" spans="1:9">
      <c r="A12167" t="s">
        <v>4</v>
      </c>
      <c r="B12167" s="4" t="s">
        <v>5</v>
      </c>
      <c r="C12167" s="4" t="s">
        <v>10</v>
      </c>
    </row>
    <row r="12168" spans="1:9">
      <c r="A12168" t="n">
        <v>102634</v>
      </c>
      <c r="B12168" s="35" t="n">
        <v>16</v>
      </c>
      <c r="C12168" s="7" t="n">
        <v>0</v>
      </c>
    </row>
    <row r="12169" spans="1:9">
      <c r="A12169" t="s">
        <v>4</v>
      </c>
      <c r="B12169" s="4" t="s">
        <v>5</v>
      </c>
      <c r="C12169" s="4" t="s">
        <v>10</v>
      </c>
      <c r="D12169" s="4" t="s">
        <v>72</v>
      </c>
      <c r="E12169" s="4" t="s">
        <v>13</v>
      </c>
      <c r="F12169" s="4" t="s">
        <v>13</v>
      </c>
    </row>
    <row r="12170" spans="1:9">
      <c r="A12170" t="n">
        <v>102637</v>
      </c>
      <c r="B12170" s="52" t="n">
        <v>26</v>
      </c>
      <c r="C12170" s="7" t="n">
        <v>0</v>
      </c>
      <c r="D12170" s="7" t="s">
        <v>930</v>
      </c>
      <c r="E12170" s="7" t="n">
        <v>2</v>
      </c>
      <c r="F12170" s="7" t="n">
        <v>0</v>
      </c>
    </row>
    <row r="12171" spans="1:9">
      <c r="A12171" t="s">
        <v>4</v>
      </c>
      <c r="B12171" s="4" t="s">
        <v>5</v>
      </c>
    </row>
    <row r="12172" spans="1:9">
      <c r="A12172" t="n">
        <v>102650</v>
      </c>
      <c r="B12172" s="53" t="n">
        <v>28</v>
      </c>
    </row>
    <row r="12173" spans="1:9">
      <c r="A12173" t="s">
        <v>4</v>
      </c>
      <c r="B12173" s="4" t="s">
        <v>5</v>
      </c>
      <c r="C12173" s="4" t="s">
        <v>10</v>
      </c>
      <c r="D12173" s="4" t="s">
        <v>10</v>
      </c>
      <c r="E12173" s="4" t="s">
        <v>10</v>
      </c>
    </row>
    <row r="12174" spans="1:9">
      <c r="A12174" t="n">
        <v>102651</v>
      </c>
      <c r="B12174" s="57" t="n">
        <v>61</v>
      </c>
      <c r="C12174" s="7" t="n">
        <v>7032</v>
      </c>
      <c r="D12174" s="7" t="n">
        <v>17</v>
      </c>
      <c r="E12174" s="7" t="n">
        <v>1000</v>
      </c>
    </row>
    <row r="12175" spans="1:9">
      <c r="A12175" t="s">
        <v>4</v>
      </c>
      <c r="B12175" s="4" t="s">
        <v>5</v>
      </c>
      <c r="C12175" s="4" t="s">
        <v>13</v>
      </c>
      <c r="D12175" s="4" t="s">
        <v>10</v>
      </c>
      <c r="E12175" s="4" t="s">
        <v>6</v>
      </c>
    </row>
    <row r="12176" spans="1:9">
      <c r="A12176" t="n">
        <v>102658</v>
      </c>
      <c r="B12176" s="40" t="n">
        <v>51</v>
      </c>
      <c r="C12176" s="7" t="n">
        <v>4</v>
      </c>
      <c r="D12176" s="7" t="n">
        <v>7032</v>
      </c>
      <c r="E12176" s="7" t="s">
        <v>435</v>
      </c>
    </row>
    <row r="12177" spans="1:9">
      <c r="A12177" t="s">
        <v>4</v>
      </c>
      <c r="B12177" s="4" t="s">
        <v>5</v>
      </c>
      <c r="C12177" s="4" t="s">
        <v>10</v>
      </c>
    </row>
    <row r="12178" spans="1:9">
      <c r="A12178" t="n">
        <v>102671</v>
      </c>
      <c r="B12178" s="35" t="n">
        <v>16</v>
      </c>
      <c r="C12178" s="7" t="n">
        <v>0</v>
      </c>
    </row>
    <row r="12179" spans="1:9">
      <c r="A12179" t="s">
        <v>4</v>
      </c>
      <c r="B12179" s="4" t="s">
        <v>5</v>
      </c>
      <c r="C12179" s="4" t="s">
        <v>10</v>
      </c>
      <c r="D12179" s="4" t="s">
        <v>72</v>
      </c>
      <c r="E12179" s="4" t="s">
        <v>13</v>
      </c>
      <c r="F12179" s="4" t="s">
        <v>13</v>
      </c>
      <c r="G12179" s="4" t="s">
        <v>72</v>
      </c>
      <c r="H12179" s="4" t="s">
        <v>13</v>
      </c>
      <c r="I12179" s="4" t="s">
        <v>13</v>
      </c>
    </row>
    <row r="12180" spans="1:9">
      <c r="A12180" t="n">
        <v>102674</v>
      </c>
      <c r="B12180" s="52" t="n">
        <v>26</v>
      </c>
      <c r="C12180" s="7" t="n">
        <v>7032</v>
      </c>
      <c r="D12180" s="7" t="s">
        <v>931</v>
      </c>
      <c r="E12180" s="7" t="n">
        <v>2</v>
      </c>
      <c r="F12180" s="7" t="n">
        <v>3</v>
      </c>
      <c r="G12180" s="7" t="s">
        <v>932</v>
      </c>
      <c r="H12180" s="7" t="n">
        <v>2</v>
      </c>
      <c r="I12180" s="7" t="n">
        <v>0</v>
      </c>
    </row>
    <row r="12181" spans="1:9">
      <c r="A12181" t="s">
        <v>4</v>
      </c>
      <c r="B12181" s="4" t="s">
        <v>5</v>
      </c>
    </row>
    <row r="12182" spans="1:9">
      <c r="A12182" t="n">
        <v>102887</v>
      </c>
      <c r="B12182" s="53" t="n">
        <v>28</v>
      </c>
    </row>
    <row r="12183" spans="1:9">
      <c r="A12183" t="s">
        <v>4</v>
      </c>
      <c r="B12183" s="4" t="s">
        <v>5</v>
      </c>
      <c r="C12183" s="4" t="s">
        <v>10</v>
      </c>
      <c r="D12183" s="4" t="s">
        <v>10</v>
      </c>
      <c r="E12183" s="4" t="s">
        <v>10</v>
      </c>
    </row>
    <row r="12184" spans="1:9">
      <c r="A12184" t="n">
        <v>102888</v>
      </c>
      <c r="B12184" s="57" t="n">
        <v>61</v>
      </c>
      <c r="C12184" s="7" t="n">
        <v>0</v>
      </c>
      <c r="D12184" s="7" t="n">
        <v>65533</v>
      </c>
      <c r="E12184" s="7" t="n">
        <v>1000</v>
      </c>
    </row>
    <row r="12185" spans="1:9">
      <c r="A12185" t="s">
        <v>4</v>
      </c>
      <c r="B12185" s="4" t="s">
        <v>5</v>
      </c>
      <c r="C12185" s="4" t="s">
        <v>13</v>
      </c>
      <c r="D12185" s="4" t="s">
        <v>10</v>
      </c>
      <c r="E12185" s="4" t="s">
        <v>13</v>
      </c>
      <c r="F12185" s="4" t="s">
        <v>13</v>
      </c>
      <c r="G12185" s="4" t="s">
        <v>13</v>
      </c>
      <c r="H12185" s="4" t="s">
        <v>13</v>
      </c>
    </row>
    <row r="12186" spans="1:9">
      <c r="A12186" t="n">
        <v>102895</v>
      </c>
      <c r="B12186" s="40" t="n">
        <v>51</v>
      </c>
      <c r="C12186" s="7" t="n">
        <v>2</v>
      </c>
      <c r="D12186" s="7" t="n">
        <v>16</v>
      </c>
      <c r="E12186" s="7" t="n">
        <v>0</v>
      </c>
      <c r="F12186" s="7" t="n">
        <v>0</v>
      </c>
      <c r="G12186" s="7" t="n">
        <v>127</v>
      </c>
      <c r="H12186" s="7" t="n">
        <v>0</v>
      </c>
    </row>
    <row r="12187" spans="1:9">
      <c r="A12187" t="s">
        <v>4</v>
      </c>
      <c r="B12187" s="4" t="s">
        <v>5</v>
      </c>
      <c r="C12187" s="4" t="s">
        <v>10</v>
      </c>
      <c r="D12187" s="4" t="s">
        <v>13</v>
      </c>
      <c r="E12187" s="4" t="s">
        <v>6</v>
      </c>
      <c r="F12187" s="4" t="s">
        <v>22</v>
      </c>
      <c r="G12187" s="4" t="s">
        <v>22</v>
      </c>
      <c r="H12187" s="4" t="s">
        <v>22</v>
      </c>
    </row>
    <row r="12188" spans="1:9">
      <c r="A12188" t="n">
        <v>102903</v>
      </c>
      <c r="B12188" s="39" t="n">
        <v>48</v>
      </c>
      <c r="C12188" s="7" t="n">
        <v>0</v>
      </c>
      <c r="D12188" s="7" t="n">
        <v>0</v>
      </c>
      <c r="E12188" s="7" t="s">
        <v>864</v>
      </c>
      <c r="F12188" s="7" t="n">
        <v>-1</v>
      </c>
      <c r="G12188" s="7" t="n">
        <v>1</v>
      </c>
      <c r="H12188" s="7" t="n">
        <v>0</v>
      </c>
    </row>
    <row r="12189" spans="1:9">
      <c r="A12189" t="s">
        <v>4</v>
      </c>
      <c r="B12189" s="4" t="s">
        <v>5</v>
      </c>
      <c r="C12189" s="4" t="s">
        <v>10</v>
      </c>
    </row>
    <row r="12190" spans="1:9">
      <c r="A12190" t="n">
        <v>102934</v>
      </c>
      <c r="B12190" s="35" t="n">
        <v>16</v>
      </c>
      <c r="C12190" s="7" t="n">
        <v>300</v>
      </c>
    </row>
    <row r="12191" spans="1:9">
      <c r="A12191" t="s">
        <v>4</v>
      </c>
      <c r="B12191" s="4" t="s">
        <v>5</v>
      </c>
      <c r="C12191" s="4" t="s">
        <v>13</v>
      </c>
      <c r="D12191" s="4" t="s">
        <v>10</v>
      </c>
      <c r="E12191" s="4" t="s">
        <v>6</v>
      </c>
    </row>
    <row r="12192" spans="1:9">
      <c r="A12192" t="n">
        <v>102937</v>
      </c>
      <c r="B12192" s="40" t="n">
        <v>51</v>
      </c>
      <c r="C12192" s="7" t="n">
        <v>4</v>
      </c>
      <c r="D12192" s="7" t="n">
        <v>0</v>
      </c>
      <c r="E12192" s="7" t="s">
        <v>933</v>
      </c>
    </row>
    <row r="12193" spans="1:9">
      <c r="A12193" t="s">
        <v>4</v>
      </c>
      <c r="B12193" s="4" t="s">
        <v>5</v>
      </c>
      <c r="C12193" s="4" t="s">
        <v>10</v>
      </c>
    </row>
    <row r="12194" spans="1:9">
      <c r="A12194" t="n">
        <v>102952</v>
      </c>
      <c r="B12194" s="35" t="n">
        <v>16</v>
      </c>
      <c r="C12194" s="7" t="n">
        <v>0</v>
      </c>
    </row>
    <row r="12195" spans="1:9">
      <c r="A12195" t="s">
        <v>4</v>
      </c>
      <c r="B12195" s="4" t="s">
        <v>5</v>
      </c>
      <c r="C12195" s="4" t="s">
        <v>10</v>
      </c>
      <c r="D12195" s="4" t="s">
        <v>72</v>
      </c>
      <c r="E12195" s="4" t="s">
        <v>13</v>
      </c>
      <c r="F12195" s="4" t="s">
        <v>13</v>
      </c>
    </row>
    <row r="12196" spans="1:9">
      <c r="A12196" t="n">
        <v>102955</v>
      </c>
      <c r="B12196" s="52" t="n">
        <v>26</v>
      </c>
      <c r="C12196" s="7" t="n">
        <v>0</v>
      </c>
      <c r="D12196" s="7" t="s">
        <v>934</v>
      </c>
      <c r="E12196" s="7" t="n">
        <v>2</v>
      </c>
      <c r="F12196" s="7" t="n">
        <v>0</v>
      </c>
    </row>
    <row r="12197" spans="1:9">
      <c r="A12197" t="s">
        <v>4</v>
      </c>
      <c r="B12197" s="4" t="s">
        <v>5</v>
      </c>
    </row>
    <row r="12198" spans="1:9">
      <c r="A12198" t="n">
        <v>102970</v>
      </c>
      <c r="B12198" s="53" t="n">
        <v>28</v>
      </c>
    </row>
    <row r="12199" spans="1:9">
      <c r="A12199" t="s">
        <v>4</v>
      </c>
      <c r="B12199" s="4" t="s">
        <v>5</v>
      </c>
      <c r="C12199" s="4" t="s">
        <v>10</v>
      </c>
      <c r="D12199" s="4" t="s">
        <v>10</v>
      </c>
      <c r="E12199" s="4" t="s">
        <v>10</v>
      </c>
    </row>
    <row r="12200" spans="1:9">
      <c r="A12200" t="n">
        <v>102971</v>
      </c>
      <c r="B12200" s="57" t="n">
        <v>61</v>
      </c>
      <c r="C12200" s="7" t="n">
        <v>0</v>
      </c>
      <c r="D12200" s="7" t="n">
        <v>17</v>
      </c>
      <c r="E12200" s="7" t="n">
        <v>1000</v>
      </c>
    </row>
    <row r="12201" spans="1:9">
      <c r="A12201" t="s">
        <v>4</v>
      </c>
      <c r="B12201" s="4" t="s">
        <v>5</v>
      </c>
      <c r="C12201" s="4" t="s">
        <v>10</v>
      </c>
    </row>
    <row r="12202" spans="1:9">
      <c r="A12202" t="n">
        <v>102978</v>
      </c>
      <c r="B12202" s="35" t="n">
        <v>16</v>
      </c>
      <c r="C12202" s="7" t="n">
        <v>300</v>
      </c>
    </row>
    <row r="12203" spans="1:9">
      <c r="A12203" t="s">
        <v>4</v>
      </c>
      <c r="B12203" s="4" t="s">
        <v>5</v>
      </c>
      <c r="C12203" s="4" t="s">
        <v>13</v>
      </c>
      <c r="D12203" s="4" t="s">
        <v>10</v>
      </c>
      <c r="E12203" s="4" t="s">
        <v>6</v>
      </c>
    </row>
    <row r="12204" spans="1:9">
      <c r="A12204" t="n">
        <v>102981</v>
      </c>
      <c r="B12204" s="40" t="n">
        <v>51</v>
      </c>
      <c r="C12204" s="7" t="n">
        <v>4</v>
      </c>
      <c r="D12204" s="7" t="n">
        <v>0</v>
      </c>
      <c r="E12204" s="7" t="s">
        <v>699</v>
      </c>
    </row>
    <row r="12205" spans="1:9">
      <c r="A12205" t="s">
        <v>4</v>
      </c>
      <c r="B12205" s="4" t="s">
        <v>5</v>
      </c>
      <c r="C12205" s="4" t="s">
        <v>10</v>
      </c>
    </row>
    <row r="12206" spans="1:9">
      <c r="A12206" t="n">
        <v>102995</v>
      </c>
      <c r="B12206" s="35" t="n">
        <v>16</v>
      </c>
      <c r="C12206" s="7" t="n">
        <v>0</v>
      </c>
    </row>
    <row r="12207" spans="1:9">
      <c r="A12207" t="s">
        <v>4</v>
      </c>
      <c r="B12207" s="4" t="s">
        <v>5</v>
      </c>
      <c r="C12207" s="4" t="s">
        <v>10</v>
      </c>
      <c r="D12207" s="4" t="s">
        <v>72</v>
      </c>
      <c r="E12207" s="4" t="s">
        <v>13</v>
      </c>
      <c r="F12207" s="4" t="s">
        <v>13</v>
      </c>
      <c r="G12207" s="4" t="s">
        <v>72</v>
      </c>
      <c r="H12207" s="4" t="s">
        <v>13</v>
      </c>
      <c r="I12207" s="4" t="s">
        <v>13</v>
      </c>
    </row>
    <row r="12208" spans="1:9">
      <c r="A12208" t="n">
        <v>102998</v>
      </c>
      <c r="B12208" s="52" t="n">
        <v>26</v>
      </c>
      <c r="C12208" s="7" t="n">
        <v>0</v>
      </c>
      <c r="D12208" s="7" t="s">
        <v>935</v>
      </c>
      <c r="E12208" s="7" t="n">
        <v>2</v>
      </c>
      <c r="F12208" s="7" t="n">
        <v>3</v>
      </c>
      <c r="G12208" s="7" t="s">
        <v>936</v>
      </c>
      <c r="H12208" s="7" t="n">
        <v>2</v>
      </c>
      <c r="I12208" s="7" t="n">
        <v>0</v>
      </c>
    </row>
    <row r="12209" spans="1:9">
      <c r="A12209" t="s">
        <v>4</v>
      </c>
      <c r="B12209" s="4" t="s">
        <v>5</v>
      </c>
    </row>
    <row r="12210" spans="1:9">
      <c r="A12210" t="n">
        <v>103163</v>
      </c>
      <c r="B12210" s="53" t="n">
        <v>28</v>
      </c>
    </row>
    <row r="12211" spans="1:9">
      <c r="A12211" t="s">
        <v>4</v>
      </c>
      <c r="B12211" s="4" t="s">
        <v>5</v>
      </c>
      <c r="C12211" s="4" t="s">
        <v>10</v>
      </c>
      <c r="D12211" s="4" t="s">
        <v>13</v>
      </c>
      <c r="E12211" s="4" t="s">
        <v>13</v>
      </c>
      <c r="F12211" s="4" t="s">
        <v>6</v>
      </c>
    </row>
    <row r="12212" spans="1:9">
      <c r="A12212" t="n">
        <v>103164</v>
      </c>
      <c r="B12212" s="22" t="n">
        <v>20</v>
      </c>
      <c r="C12212" s="7" t="n">
        <v>17</v>
      </c>
      <c r="D12212" s="7" t="n">
        <v>2</v>
      </c>
      <c r="E12212" s="7" t="n">
        <v>10</v>
      </c>
      <c r="F12212" s="7" t="s">
        <v>937</v>
      </c>
    </row>
    <row r="12213" spans="1:9">
      <c r="A12213" t="s">
        <v>4</v>
      </c>
      <c r="B12213" s="4" t="s">
        <v>5</v>
      </c>
      <c r="C12213" s="4" t="s">
        <v>13</v>
      </c>
      <c r="D12213" s="4" t="s">
        <v>10</v>
      </c>
      <c r="E12213" s="4" t="s">
        <v>6</v>
      </c>
    </row>
    <row r="12214" spans="1:9">
      <c r="A12214" t="n">
        <v>103185</v>
      </c>
      <c r="B12214" s="40" t="n">
        <v>51</v>
      </c>
      <c r="C12214" s="7" t="n">
        <v>4</v>
      </c>
      <c r="D12214" s="7" t="n">
        <v>17</v>
      </c>
      <c r="E12214" s="7" t="s">
        <v>443</v>
      </c>
    </row>
    <row r="12215" spans="1:9">
      <c r="A12215" t="s">
        <v>4</v>
      </c>
      <c r="B12215" s="4" t="s">
        <v>5</v>
      </c>
      <c r="C12215" s="4" t="s">
        <v>10</v>
      </c>
    </row>
    <row r="12216" spans="1:9">
      <c r="A12216" t="n">
        <v>103198</v>
      </c>
      <c r="B12216" s="35" t="n">
        <v>16</v>
      </c>
      <c r="C12216" s="7" t="n">
        <v>0</v>
      </c>
    </row>
    <row r="12217" spans="1:9">
      <c r="A12217" t="s">
        <v>4</v>
      </c>
      <c r="B12217" s="4" t="s">
        <v>5</v>
      </c>
      <c r="C12217" s="4" t="s">
        <v>10</v>
      </c>
      <c r="D12217" s="4" t="s">
        <v>72</v>
      </c>
      <c r="E12217" s="4" t="s">
        <v>13</v>
      </c>
      <c r="F12217" s="4" t="s">
        <v>13</v>
      </c>
    </row>
    <row r="12218" spans="1:9">
      <c r="A12218" t="n">
        <v>103201</v>
      </c>
      <c r="B12218" s="52" t="n">
        <v>26</v>
      </c>
      <c r="C12218" s="7" t="n">
        <v>17</v>
      </c>
      <c r="D12218" s="7" t="s">
        <v>938</v>
      </c>
      <c r="E12218" s="7" t="n">
        <v>2</v>
      </c>
      <c r="F12218" s="7" t="n">
        <v>0</v>
      </c>
    </row>
    <row r="12219" spans="1:9">
      <c r="A12219" t="s">
        <v>4</v>
      </c>
      <c r="B12219" s="4" t="s">
        <v>5</v>
      </c>
    </row>
    <row r="12220" spans="1:9">
      <c r="A12220" t="n">
        <v>103221</v>
      </c>
      <c r="B12220" s="53" t="n">
        <v>28</v>
      </c>
    </row>
    <row r="12221" spans="1:9">
      <c r="A12221" t="s">
        <v>4</v>
      </c>
      <c r="B12221" s="4" t="s">
        <v>5</v>
      </c>
      <c r="C12221" s="4" t="s">
        <v>13</v>
      </c>
      <c r="D12221" s="4" t="s">
        <v>10</v>
      </c>
      <c r="E12221" s="4" t="s">
        <v>6</v>
      </c>
    </row>
    <row r="12222" spans="1:9">
      <c r="A12222" t="n">
        <v>103222</v>
      </c>
      <c r="B12222" s="40" t="n">
        <v>51</v>
      </c>
      <c r="C12222" s="7" t="n">
        <v>4</v>
      </c>
      <c r="D12222" s="7" t="n">
        <v>16</v>
      </c>
      <c r="E12222" s="7" t="s">
        <v>899</v>
      </c>
    </row>
    <row r="12223" spans="1:9">
      <c r="A12223" t="s">
        <v>4</v>
      </c>
      <c r="B12223" s="4" t="s">
        <v>5</v>
      </c>
      <c r="C12223" s="4" t="s">
        <v>10</v>
      </c>
    </row>
    <row r="12224" spans="1:9">
      <c r="A12224" t="n">
        <v>103236</v>
      </c>
      <c r="B12224" s="35" t="n">
        <v>16</v>
      </c>
      <c r="C12224" s="7" t="n">
        <v>0</v>
      </c>
    </row>
    <row r="12225" spans="1:6">
      <c r="A12225" t="s">
        <v>4</v>
      </c>
      <c r="B12225" s="4" t="s">
        <v>5</v>
      </c>
      <c r="C12225" s="4" t="s">
        <v>10</v>
      </c>
      <c r="D12225" s="4" t="s">
        <v>72</v>
      </c>
      <c r="E12225" s="4" t="s">
        <v>13</v>
      </c>
      <c r="F12225" s="4" t="s">
        <v>13</v>
      </c>
      <c r="G12225" s="4" t="s">
        <v>72</v>
      </c>
      <c r="H12225" s="4" t="s">
        <v>13</v>
      </c>
      <c r="I12225" s="4" t="s">
        <v>13</v>
      </c>
    </row>
    <row r="12226" spans="1:6">
      <c r="A12226" t="n">
        <v>103239</v>
      </c>
      <c r="B12226" s="52" t="n">
        <v>26</v>
      </c>
      <c r="C12226" s="7" t="n">
        <v>16</v>
      </c>
      <c r="D12226" s="7" t="s">
        <v>939</v>
      </c>
      <c r="E12226" s="7" t="n">
        <v>2</v>
      </c>
      <c r="F12226" s="7" t="n">
        <v>3</v>
      </c>
      <c r="G12226" s="7" t="s">
        <v>940</v>
      </c>
      <c r="H12226" s="7" t="n">
        <v>2</v>
      </c>
      <c r="I12226" s="7" t="n">
        <v>0</v>
      </c>
    </row>
    <row r="12227" spans="1:6">
      <c r="A12227" t="s">
        <v>4</v>
      </c>
      <c r="B12227" s="4" t="s">
        <v>5</v>
      </c>
    </row>
    <row r="12228" spans="1:6">
      <c r="A12228" t="n">
        <v>103418</v>
      </c>
      <c r="B12228" s="53" t="n">
        <v>28</v>
      </c>
    </row>
    <row r="12229" spans="1:6">
      <c r="A12229" t="s">
        <v>4</v>
      </c>
      <c r="B12229" s="4" t="s">
        <v>5</v>
      </c>
      <c r="C12229" s="4" t="s">
        <v>13</v>
      </c>
      <c r="D12229" s="4" t="s">
        <v>10</v>
      </c>
      <c r="E12229" s="4" t="s">
        <v>22</v>
      </c>
    </row>
    <row r="12230" spans="1:6">
      <c r="A12230" t="n">
        <v>103419</v>
      </c>
      <c r="B12230" s="28" t="n">
        <v>58</v>
      </c>
      <c r="C12230" s="7" t="n">
        <v>0</v>
      </c>
      <c r="D12230" s="7" t="n">
        <v>1000</v>
      </c>
      <c r="E12230" s="7" t="n">
        <v>1</v>
      </c>
    </row>
    <row r="12231" spans="1:6">
      <c r="A12231" t="s">
        <v>4</v>
      </c>
      <c r="B12231" s="4" t="s">
        <v>5</v>
      </c>
      <c r="C12231" s="4" t="s">
        <v>13</v>
      </c>
      <c r="D12231" s="4" t="s">
        <v>10</v>
      </c>
    </row>
    <row r="12232" spans="1:6">
      <c r="A12232" t="n">
        <v>103427</v>
      </c>
      <c r="B12232" s="28" t="n">
        <v>58</v>
      </c>
      <c r="C12232" s="7" t="n">
        <v>255</v>
      </c>
      <c r="D12232" s="7" t="n">
        <v>0</v>
      </c>
    </row>
    <row r="12233" spans="1:6">
      <c r="A12233" t="s">
        <v>4</v>
      </c>
      <c r="B12233" s="4" t="s">
        <v>5</v>
      </c>
      <c r="C12233" s="4" t="s">
        <v>13</v>
      </c>
      <c r="D12233" s="4" t="s">
        <v>10</v>
      </c>
      <c r="E12233" s="4" t="s">
        <v>22</v>
      </c>
      <c r="F12233" s="4" t="s">
        <v>10</v>
      </c>
      <c r="G12233" s="4" t="s">
        <v>9</v>
      </c>
      <c r="H12233" s="4" t="s">
        <v>9</v>
      </c>
      <c r="I12233" s="4" t="s">
        <v>10</v>
      </c>
      <c r="J12233" s="4" t="s">
        <v>10</v>
      </c>
      <c r="K12233" s="4" t="s">
        <v>9</v>
      </c>
      <c r="L12233" s="4" t="s">
        <v>9</v>
      </c>
      <c r="M12233" s="4" t="s">
        <v>9</v>
      </c>
      <c r="N12233" s="4" t="s">
        <v>9</v>
      </c>
      <c r="O12233" s="4" t="s">
        <v>6</v>
      </c>
    </row>
    <row r="12234" spans="1:6">
      <c r="A12234" t="n">
        <v>103431</v>
      </c>
      <c r="B12234" s="14" t="n">
        <v>50</v>
      </c>
      <c r="C12234" s="7" t="n">
        <v>0</v>
      </c>
      <c r="D12234" s="7" t="n">
        <v>12105</v>
      </c>
      <c r="E12234" s="7" t="n">
        <v>1</v>
      </c>
      <c r="F12234" s="7" t="n">
        <v>0</v>
      </c>
      <c r="G12234" s="7" t="n">
        <v>0</v>
      </c>
      <c r="H12234" s="7" t="n">
        <v>0</v>
      </c>
      <c r="I12234" s="7" t="n">
        <v>0</v>
      </c>
      <c r="J12234" s="7" t="n">
        <v>65533</v>
      </c>
      <c r="K12234" s="7" t="n">
        <v>0</v>
      </c>
      <c r="L12234" s="7" t="n">
        <v>0</v>
      </c>
      <c r="M12234" s="7" t="n">
        <v>0</v>
      </c>
      <c r="N12234" s="7" t="n">
        <v>0</v>
      </c>
      <c r="O12234" s="7" t="s">
        <v>12</v>
      </c>
    </row>
    <row r="12235" spans="1:6">
      <c r="A12235" t="s">
        <v>4</v>
      </c>
      <c r="B12235" s="4" t="s">
        <v>5</v>
      </c>
      <c r="C12235" s="4" t="s">
        <v>13</v>
      </c>
      <c r="D12235" s="4" t="s">
        <v>10</v>
      </c>
      <c r="E12235" s="4" t="s">
        <v>10</v>
      </c>
      <c r="F12235" s="4" t="s">
        <v>10</v>
      </c>
      <c r="G12235" s="4" t="s">
        <v>10</v>
      </c>
      <c r="H12235" s="4" t="s">
        <v>13</v>
      </c>
    </row>
    <row r="12236" spans="1:6">
      <c r="A12236" t="n">
        <v>103470</v>
      </c>
      <c r="B12236" s="29" t="n">
        <v>25</v>
      </c>
      <c r="C12236" s="7" t="n">
        <v>5</v>
      </c>
      <c r="D12236" s="7" t="n">
        <v>65535</v>
      </c>
      <c r="E12236" s="7" t="n">
        <v>65535</v>
      </c>
      <c r="F12236" s="7" t="n">
        <v>65535</v>
      </c>
      <c r="G12236" s="7" t="n">
        <v>65535</v>
      </c>
      <c r="H12236" s="7" t="n">
        <v>0</v>
      </c>
    </row>
    <row r="12237" spans="1:6">
      <c r="A12237" t="s">
        <v>4</v>
      </c>
      <c r="B12237" s="4" t="s">
        <v>5</v>
      </c>
      <c r="C12237" s="4" t="s">
        <v>10</v>
      </c>
      <c r="D12237" s="4" t="s">
        <v>13</v>
      </c>
      <c r="E12237" s="4" t="s">
        <v>72</v>
      </c>
      <c r="F12237" s="4" t="s">
        <v>13</v>
      </c>
      <c r="G12237" s="4" t="s">
        <v>13</v>
      </c>
    </row>
    <row r="12238" spans="1:6">
      <c r="A12238" t="n">
        <v>103481</v>
      </c>
      <c r="B12238" s="30" t="n">
        <v>24</v>
      </c>
      <c r="C12238" s="7" t="n">
        <v>65533</v>
      </c>
      <c r="D12238" s="7" t="n">
        <v>11</v>
      </c>
      <c r="E12238" s="7" t="s">
        <v>941</v>
      </c>
      <c r="F12238" s="7" t="n">
        <v>2</v>
      </c>
      <c r="G12238" s="7" t="n">
        <v>0</v>
      </c>
    </row>
    <row r="12239" spans="1:6">
      <c r="A12239" t="s">
        <v>4</v>
      </c>
      <c r="B12239" s="4" t="s">
        <v>5</v>
      </c>
    </row>
    <row r="12240" spans="1:6">
      <c r="A12240" t="n">
        <v>103520</v>
      </c>
      <c r="B12240" s="53" t="n">
        <v>28</v>
      </c>
    </row>
    <row r="12241" spans="1:15">
      <c r="A12241" t="s">
        <v>4</v>
      </c>
      <c r="B12241" s="4" t="s">
        <v>5</v>
      </c>
      <c r="C12241" s="4" t="s">
        <v>13</v>
      </c>
    </row>
    <row r="12242" spans="1:15">
      <c r="A12242" t="n">
        <v>103521</v>
      </c>
      <c r="B12242" s="33" t="n">
        <v>27</v>
      </c>
      <c r="C12242" s="7" t="n">
        <v>0</v>
      </c>
    </row>
    <row r="12243" spans="1:15">
      <c r="A12243" t="s">
        <v>4</v>
      </c>
      <c r="B12243" s="4" t="s">
        <v>5</v>
      </c>
      <c r="C12243" s="4" t="s">
        <v>13</v>
      </c>
    </row>
    <row r="12244" spans="1:15">
      <c r="A12244" t="n">
        <v>103523</v>
      </c>
      <c r="B12244" s="33" t="n">
        <v>27</v>
      </c>
      <c r="C12244" s="7" t="n">
        <v>1</v>
      </c>
    </row>
    <row r="12245" spans="1:15">
      <c r="A12245" t="s">
        <v>4</v>
      </c>
      <c r="B12245" s="4" t="s">
        <v>5</v>
      </c>
      <c r="C12245" s="4" t="s">
        <v>13</v>
      </c>
      <c r="D12245" s="4" t="s">
        <v>10</v>
      </c>
      <c r="E12245" s="4" t="s">
        <v>10</v>
      </c>
      <c r="F12245" s="4" t="s">
        <v>10</v>
      </c>
      <c r="G12245" s="4" t="s">
        <v>10</v>
      </c>
      <c r="H12245" s="4" t="s">
        <v>13</v>
      </c>
    </row>
    <row r="12246" spans="1:15">
      <c r="A12246" t="n">
        <v>103525</v>
      </c>
      <c r="B12246" s="29" t="n">
        <v>25</v>
      </c>
      <c r="C12246" s="7" t="n">
        <v>5</v>
      </c>
      <c r="D12246" s="7" t="n">
        <v>65535</v>
      </c>
      <c r="E12246" s="7" t="n">
        <v>65535</v>
      </c>
      <c r="F12246" s="7" t="n">
        <v>65535</v>
      </c>
      <c r="G12246" s="7" t="n">
        <v>65535</v>
      </c>
      <c r="H12246" s="7" t="n">
        <v>0</v>
      </c>
    </row>
    <row r="12247" spans="1:15">
      <c r="A12247" t="s">
        <v>4</v>
      </c>
      <c r="B12247" s="4" t="s">
        <v>5</v>
      </c>
      <c r="C12247" s="4" t="s">
        <v>10</v>
      </c>
    </row>
    <row r="12248" spans="1:15">
      <c r="A12248" t="n">
        <v>103536</v>
      </c>
      <c r="B12248" s="12" t="n">
        <v>12</v>
      </c>
      <c r="C12248" s="7" t="n">
        <v>8202</v>
      </c>
    </row>
    <row r="12249" spans="1:15">
      <c r="A12249" t="s">
        <v>4</v>
      </c>
      <c r="B12249" s="4" t="s">
        <v>5</v>
      </c>
      <c r="C12249" s="4" t="s">
        <v>10</v>
      </c>
    </row>
    <row r="12250" spans="1:15">
      <c r="A12250" t="n">
        <v>103539</v>
      </c>
      <c r="B12250" s="12" t="n">
        <v>12</v>
      </c>
      <c r="C12250" s="7" t="n">
        <v>8434</v>
      </c>
    </row>
    <row r="12251" spans="1:15">
      <c r="A12251" t="s">
        <v>4</v>
      </c>
      <c r="B12251" s="4" t="s">
        <v>5</v>
      </c>
      <c r="C12251" s="4" t="s">
        <v>10</v>
      </c>
      <c r="D12251" s="4" t="s">
        <v>13</v>
      </c>
      <c r="E12251" s="4" t="s">
        <v>10</v>
      </c>
    </row>
    <row r="12252" spans="1:15">
      <c r="A12252" t="n">
        <v>103542</v>
      </c>
      <c r="B12252" s="76" t="n">
        <v>104</v>
      </c>
      <c r="C12252" s="7" t="n">
        <v>101</v>
      </c>
      <c r="D12252" s="7" t="n">
        <v>1</v>
      </c>
      <c r="E12252" s="7" t="n">
        <v>8</v>
      </c>
    </row>
    <row r="12253" spans="1:15">
      <c r="A12253" t="s">
        <v>4</v>
      </c>
      <c r="B12253" s="4" t="s">
        <v>5</v>
      </c>
    </row>
    <row r="12254" spans="1:15">
      <c r="A12254" t="n">
        <v>103548</v>
      </c>
      <c r="B12254" s="5" t="n">
        <v>1</v>
      </c>
    </row>
    <row r="12255" spans="1:15">
      <c r="A12255" t="s">
        <v>4</v>
      </c>
      <c r="B12255" s="4" t="s">
        <v>5</v>
      </c>
      <c r="C12255" s="4" t="s">
        <v>10</v>
      </c>
      <c r="D12255" s="4" t="s">
        <v>13</v>
      </c>
      <c r="E12255" s="4" t="s">
        <v>13</v>
      </c>
    </row>
    <row r="12256" spans="1:15">
      <c r="A12256" t="n">
        <v>103549</v>
      </c>
      <c r="B12256" s="76" t="n">
        <v>104</v>
      </c>
      <c r="C12256" s="7" t="n">
        <v>101</v>
      </c>
      <c r="D12256" s="7" t="n">
        <v>3</v>
      </c>
      <c r="E12256" s="7" t="n">
        <v>2</v>
      </c>
    </row>
    <row r="12257" spans="1:8">
      <c r="A12257" t="s">
        <v>4</v>
      </c>
      <c r="B12257" s="4" t="s">
        <v>5</v>
      </c>
    </row>
    <row r="12258" spans="1:8">
      <c r="A12258" t="n">
        <v>103554</v>
      </c>
      <c r="B12258" s="5" t="n">
        <v>1</v>
      </c>
    </row>
    <row r="12259" spans="1:8">
      <c r="A12259" t="s">
        <v>4</v>
      </c>
      <c r="B12259" s="4" t="s">
        <v>5</v>
      </c>
      <c r="C12259" s="4" t="s">
        <v>10</v>
      </c>
      <c r="D12259" s="4" t="s">
        <v>13</v>
      </c>
      <c r="E12259" s="4" t="s">
        <v>13</v>
      </c>
    </row>
    <row r="12260" spans="1:8">
      <c r="A12260" t="n">
        <v>103555</v>
      </c>
      <c r="B12260" s="76" t="n">
        <v>104</v>
      </c>
      <c r="C12260" s="7" t="n">
        <v>102</v>
      </c>
      <c r="D12260" s="7" t="n">
        <v>3</v>
      </c>
      <c r="E12260" s="7" t="n">
        <v>1</v>
      </c>
    </row>
    <row r="12261" spans="1:8">
      <c r="A12261" t="s">
        <v>4</v>
      </c>
      <c r="B12261" s="4" t="s">
        <v>5</v>
      </c>
    </row>
    <row r="12262" spans="1:8">
      <c r="A12262" t="n">
        <v>103560</v>
      </c>
      <c r="B12262" s="5" t="n">
        <v>1</v>
      </c>
    </row>
    <row r="12263" spans="1:8">
      <c r="A12263" t="s">
        <v>4</v>
      </c>
      <c r="B12263" s="4" t="s">
        <v>5</v>
      </c>
      <c r="C12263" s="4" t="s">
        <v>10</v>
      </c>
      <c r="D12263" s="4" t="s">
        <v>13</v>
      </c>
      <c r="E12263" s="4" t="s">
        <v>10</v>
      </c>
    </row>
    <row r="12264" spans="1:8">
      <c r="A12264" t="n">
        <v>103561</v>
      </c>
      <c r="B12264" s="76" t="n">
        <v>104</v>
      </c>
      <c r="C12264" s="7" t="n">
        <v>102</v>
      </c>
      <c r="D12264" s="7" t="n">
        <v>1</v>
      </c>
      <c r="E12264" s="7" t="n">
        <v>0</v>
      </c>
    </row>
    <row r="12265" spans="1:8">
      <c r="A12265" t="s">
        <v>4</v>
      </c>
      <c r="B12265" s="4" t="s">
        <v>5</v>
      </c>
    </row>
    <row r="12266" spans="1:8">
      <c r="A12266" t="n">
        <v>103567</v>
      </c>
      <c r="B12266" s="5" t="n">
        <v>1</v>
      </c>
    </row>
    <row r="12267" spans="1:8">
      <c r="A12267" t="s">
        <v>4</v>
      </c>
      <c r="B12267" s="4" t="s">
        <v>5</v>
      </c>
      <c r="C12267" s="4" t="s">
        <v>13</v>
      </c>
      <c r="D12267" s="4" t="s">
        <v>10</v>
      </c>
      <c r="E12267" s="4" t="s">
        <v>10</v>
      </c>
    </row>
    <row r="12268" spans="1:8">
      <c r="A12268" t="n">
        <v>103568</v>
      </c>
      <c r="B12268" s="77" t="n">
        <v>135</v>
      </c>
      <c r="C12268" s="7" t="n">
        <v>0</v>
      </c>
      <c r="D12268" s="7" t="n">
        <v>122</v>
      </c>
      <c r="E12268" s="7" t="n">
        <v>16</v>
      </c>
    </row>
    <row r="12269" spans="1:8">
      <c r="A12269" t="s">
        <v>4</v>
      </c>
      <c r="B12269" s="4" t="s">
        <v>5</v>
      </c>
      <c r="C12269" s="4" t="s">
        <v>13</v>
      </c>
      <c r="D12269" s="4" t="s">
        <v>10</v>
      </c>
      <c r="E12269" s="4" t="s">
        <v>13</v>
      </c>
    </row>
    <row r="12270" spans="1:8">
      <c r="A12270" t="n">
        <v>103574</v>
      </c>
      <c r="B12270" s="38" t="n">
        <v>36</v>
      </c>
      <c r="C12270" s="7" t="n">
        <v>9</v>
      </c>
      <c r="D12270" s="7" t="n">
        <v>5704</v>
      </c>
      <c r="E12270" s="7" t="n">
        <v>0</v>
      </c>
    </row>
    <row r="12271" spans="1:8">
      <c r="A12271" t="s">
        <v>4</v>
      </c>
      <c r="B12271" s="4" t="s">
        <v>5</v>
      </c>
      <c r="C12271" s="4" t="s">
        <v>13</v>
      </c>
      <c r="D12271" s="4" t="s">
        <v>10</v>
      </c>
      <c r="E12271" s="4" t="s">
        <v>13</v>
      </c>
    </row>
    <row r="12272" spans="1:8">
      <c r="A12272" t="n">
        <v>103579</v>
      </c>
      <c r="B12272" s="38" t="n">
        <v>36</v>
      </c>
      <c r="C12272" s="7" t="n">
        <v>9</v>
      </c>
      <c r="D12272" s="7" t="n">
        <v>5703</v>
      </c>
      <c r="E12272" s="7" t="n">
        <v>0</v>
      </c>
    </row>
    <row r="12273" spans="1:5">
      <c r="A12273" t="s">
        <v>4</v>
      </c>
      <c r="B12273" s="4" t="s">
        <v>5</v>
      </c>
      <c r="C12273" s="4" t="s">
        <v>13</v>
      </c>
      <c r="D12273" s="4" t="s">
        <v>10</v>
      </c>
      <c r="E12273" s="4" t="s">
        <v>13</v>
      </c>
    </row>
    <row r="12274" spans="1:5">
      <c r="A12274" t="n">
        <v>103584</v>
      </c>
      <c r="B12274" s="38" t="n">
        <v>36</v>
      </c>
      <c r="C12274" s="7" t="n">
        <v>9</v>
      </c>
      <c r="D12274" s="7" t="n">
        <v>0</v>
      </c>
      <c r="E12274" s="7" t="n">
        <v>0</v>
      </c>
    </row>
    <row r="12275" spans="1:5">
      <c r="A12275" t="s">
        <v>4</v>
      </c>
      <c r="B12275" s="4" t="s">
        <v>5</v>
      </c>
      <c r="C12275" s="4" t="s">
        <v>13</v>
      </c>
      <c r="D12275" s="4" t="s">
        <v>10</v>
      </c>
      <c r="E12275" s="4" t="s">
        <v>13</v>
      </c>
    </row>
    <row r="12276" spans="1:5">
      <c r="A12276" t="n">
        <v>103589</v>
      </c>
      <c r="B12276" s="38" t="n">
        <v>36</v>
      </c>
      <c r="C12276" s="7" t="n">
        <v>9</v>
      </c>
      <c r="D12276" s="7" t="n">
        <v>16</v>
      </c>
      <c r="E12276" s="7" t="n">
        <v>0</v>
      </c>
    </row>
    <row r="12277" spans="1:5">
      <c r="A12277" t="s">
        <v>4</v>
      </c>
      <c r="B12277" s="4" t="s">
        <v>5</v>
      </c>
      <c r="C12277" s="4" t="s">
        <v>13</v>
      </c>
      <c r="D12277" s="4" t="s">
        <v>10</v>
      </c>
      <c r="E12277" s="4" t="s">
        <v>10</v>
      </c>
      <c r="F12277" s="4" t="s">
        <v>10</v>
      </c>
    </row>
    <row r="12278" spans="1:5">
      <c r="A12278" t="n">
        <v>103594</v>
      </c>
      <c r="B12278" s="78" t="n">
        <v>63</v>
      </c>
      <c r="C12278" s="7" t="n">
        <v>0</v>
      </c>
      <c r="D12278" s="7" t="n">
        <v>16</v>
      </c>
      <c r="E12278" s="7" t="n">
        <v>0</v>
      </c>
      <c r="F12278" s="7" t="n">
        <v>47</v>
      </c>
    </row>
    <row r="12279" spans="1:5">
      <c r="A12279" t="s">
        <v>4</v>
      </c>
      <c r="B12279" s="4" t="s">
        <v>5</v>
      </c>
      <c r="C12279" s="4" t="s">
        <v>13</v>
      </c>
      <c r="D12279" s="4" t="s">
        <v>10</v>
      </c>
      <c r="E12279" s="4" t="s">
        <v>9</v>
      </c>
    </row>
    <row r="12280" spans="1:5">
      <c r="A12280" t="n">
        <v>103602</v>
      </c>
      <c r="B12280" s="65" t="n">
        <v>101</v>
      </c>
      <c r="C12280" s="7" t="n">
        <v>0</v>
      </c>
      <c r="D12280" s="7" t="n">
        <v>2000</v>
      </c>
      <c r="E12280" s="7" t="n">
        <v>1</v>
      </c>
    </row>
    <row r="12281" spans="1:5">
      <c r="A12281" t="s">
        <v>4</v>
      </c>
      <c r="B12281" s="4" t="s">
        <v>5</v>
      </c>
      <c r="C12281" s="4" t="s">
        <v>13</v>
      </c>
      <c r="D12281" s="4" t="s">
        <v>10</v>
      </c>
      <c r="E12281" s="4" t="s">
        <v>9</v>
      </c>
    </row>
    <row r="12282" spans="1:5">
      <c r="A12282" t="n">
        <v>103610</v>
      </c>
      <c r="B12282" s="65" t="n">
        <v>101</v>
      </c>
      <c r="C12282" s="7" t="n">
        <v>0</v>
      </c>
      <c r="D12282" s="7" t="n">
        <v>400</v>
      </c>
      <c r="E12282" s="7" t="n">
        <v>1</v>
      </c>
    </row>
    <row r="12283" spans="1:5">
      <c r="A12283" t="s">
        <v>4</v>
      </c>
      <c r="B12283" s="4" t="s">
        <v>5</v>
      </c>
      <c r="C12283" s="4" t="s">
        <v>13</v>
      </c>
      <c r="D12283" s="4" t="s">
        <v>10</v>
      </c>
      <c r="E12283" s="4" t="s">
        <v>9</v>
      </c>
    </row>
    <row r="12284" spans="1:5">
      <c r="A12284" t="n">
        <v>103618</v>
      </c>
      <c r="B12284" s="65" t="n">
        <v>101</v>
      </c>
      <c r="C12284" s="7" t="n">
        <v>0</v>
      </c>
      <c r="D12284" s="7" t="n">
        <v>550</v>
      </c>
      <c r="E12284" s="7" t="n">
        <v>1</v>
      </c>
    </row>
    <row r="12285" spans="1:5">
      <c r="A12285" t="s">
        <v>4</v>
      </c>
      <c r="B12285" s="4" t="s">
        <v>5</v>
      </c>
      <c r="C12285" s="4" t="s">
        <v>13</v>
      </c>
      <c r="D12285" s="4" t="s">
        <v>10</v>
      </c>
      <c r="E12285" s="4" t="s">
        <v>9</v>
      </c>
    </row>
    <row r="12286" spans="1:5">
      <c r="A12286" t="n">
        <v>103626</v>
      </c>
      <c r="B12286" s="65" t="n">
        <v>101</v>
      </c>
      <c r="C12286" s="7" t="n">
        <v>0</v>
      </c>
      <c r="D12286" s="7" t="n">
        <v>776</v>
      </c>
      <c r="E12286" s="7" t="n">
        <v>1</v>
      </c>
    </row>
    <row r="12287" spans="1:5">
      <c r="A12287" t="s">
        <v>4</v>
      </c>
      <c r="B12287" s="4" t="s">
        <v>5</v>
      </c>
      <c r="C12287" s="4" t="s">
        <v>13</v>
      </c>
      <c r="D12287" s="4" t="s">
        <v>10</v>
      </c>
      <c r="E12287" s="4" t="s">
        <v>10</v>
      </c>
      <c r="F12287" s="4" t="s">
        <v>13</v>
      </c>
    </row>
    <row r="12288" spans="1:5">
      <c r="A12288" t="n">
        <v>103634</v>
      </c>
      <c r="B12288" s="79" t="n">
        <v>102</v>
      </c>
      <c r="C12288" s="7" t="n">
        <v>0</v>
      </c>
      <c r="D12288" s="7" t="n">
        <v>16</v>
      </c>
      <c r="E12288" s="7" t="n">
        <v>2000</v>
      </c>
      <c r="F12288" s="7" t="n">
        <v>255</v>
      </c>
    </row>
    <row r="12289" spans="1:6">
      <c r="A12289" t="s">
        <v>4</v>
      </c>
      <c r="B12289" s="4" t="s">
        <v>5</v>
      </c>
      <c r="C12289" s="4" t="s">
        <v>13</v>
      </c>
      <c r="D12289" s="4" t="s">
        <v>10</v>
      </c>
      <c r="E12289" s="4" t="s">
        <v>10</v>
      </c>
      <c r="F12289" s="4" t="s">
        <v>13</v>
      </c>
    </row>
    <row r="12290" spans="1:6">
      <c r="A12290" t="n">
        <v>103641</v>
      </c>
      <c r="B12290" s="79" t="n">
        <v>102</v>
      </c>
      <c r="C12290" s="7" t="n">
        <v>0</v>
      </c>
      <c r="D12290" s="7" t="n">
        <v>16</v>
      </c>
      <c r="E12290" s="7" t="n">
        <v>400</v>
      </c>
      <c r="F12290" s="7" t="n">
        <v>255</v>
      </c>
    </row>
    <row r="12291" spans="1:6">
      <c r="A12291" t="s">
        <v>4</v>
      </c>
      <c r="B12291" s="4" t="s">
        <v>5</v>
      </c>
      <c r="C12291" s="4" t="s">
        <v>13</v>
      </c>
      <c r="D12291" s="4" t="s">
        <v>10</v>
      </c>
      <c r="E12291" s="4" t="s">
        <v>10</v>
      </c>
      <c r="F12291" s="4" t="s">
        <v>13</v>
      </c>
    </row>
    <row r="12292" spans="1:6">
      <c r="A12292" t="n">
        <v>103648</v>
      </c>
      <c r="B12292" s="79" t="n">
        <v>102</v>
      </c>
      <c r="C12292" s="7" t="n">
        <v>0</v>
      </c>
      <c r="D12292" s="7" t="n">
        <v>16</v>
      </c>
      <c r="E12292" s="7" t="n">
        <v>550</v>
      </c>
      <c r="F12292" s="7" t="n">
        <v>255</v>
      </c>
    </row>
    <row r="12293" spans="1:6">
      <c r="A12293" t="s">
        <v>4</v>
      </c>
      <c r="B12293" s="4" t="s">
        <v>5</v>
      </c>
      <c r="C12293" s="4" t="s">
        <v>13</v>
      </c>
      <c r="D12293" s="4" t="s">
        <v>10</v>
      </c>
      <c r="E12293" s="4" t="s">
        <v>10</v>
      </c>
      <c r="F12293" s="4" t="s">
        <v>13</v>
      </c>
    </row>
    <row r="12294" spans="1:6">
      <c r="A12294" t="n">
        <v>103655</v>
      </c>
      <c r="B12294" s="79" t="n">
        <v>102</v>
      </c>
      <c r="C12294" s="7" t="n">
        <v>0</v>
      </c>
      <c r="D12294" s="7" t="n">
        <v>16</v>
      </c>
      <c r="E12294" s="7" t="n">
        <v>776</v>
      </c>
      <c r="F12294" s="7" t="n">
        <v>255</v>
      </c>
    </row>
    <row r="12295" spans="1:6">
      <c r="A12295" t="s">
        <v>4</v>
      </c>
      <c r="B12295" s="4" t="s">
        <v>5</v>
      </c>
      <c r="C12295" s="4" t="s">
        <v>13</v>
      </c>
      <c r="D12295" s="4" t="s">
        <v>10</v>
      </c>
      <c r="E12295" s="4" t="s">
        <v>13</v>
      </c>
      <c r="F12295" s="4" t="s">
        <v>13</v>
      </c>
      <c r="G12295" s="4" t="s">
        <v>13</v>
      </c>
    </row>
    <row r="12296" spans="1:6">
      <c r="A12296" t="n">
        <v>103662</v>
      </c>
      <c r="B12296" s="79" t="n">
        <v>102</v>
      </c>
      <c r="C12296" s="7" t="n">
        <v>6</v>
      </c>
      <c r="D12296" s="7" t="n">
        <v>16</v>
      </c>
      <c r="E12296" s="7" t="n">
        <v>1</v>
      </c>
      <c r="F12296" s="7" t="n">
        <v>2</v>
      </c>
      <c r="G12296" s="7" t="n">
        <v>1</v>
      </c>
    </row>
    <row r="12297" spans="1:6">
      <c r="A12297" t="s">
        <v>4</v>
      </c>
      <c r="B12297" s="4" t="s">
        <v>5</v>
      </c>
      <c r="C12297" s="4" t="s">
        <v>13</v>
      </c>
      <c r="D12297" s="4" t="s">
        <v>10</v>
      </c>
      <c r="E12297" s="4" t="s">
        <v>13</v>
      </c>
      <c r="F12297" s="4" t="s">
        <v>13</v>
      </c>
      <c r="G12297" s="4" t="s">
        <v>13</v>
      </c>
    </row>
    <row r="12298" spans="1:6">
      <c r="A12298" t="n">
        <v>103669</v>
      </c>
      <c r="B12298" s="79" t="n">
        <v>102</v>
      </c>
      <c r="C12298" s="7" t="n">
        <v>6</v>
      </c>
      <c r="D12298" s="7" t="n">
        <v>16</v>
      </c>
      <c r="E12298" s="7" t="n">
        <v>2</v>
      </c>
      <c r="F12298" s="7" t="n">
        <v>2</v>
      </c>
      <c r="G12298" s="7" t="n">
        <v>1</v>
      </c>
    </row>
    <row r="12299" spans="1:6">
      <c r="A12299" t="s">
        <v>4</v>
      </c>
      <c r="B12299" s="4" t="s">
        <v>5</v>
      </c>
      <c r="C12299" s="4" t="s">
        <v>13</v>
      </c>
      <c r="D12299" s="4" t="s">
        <v>10</v>
      </c>
      <c r="E12299" s="4" t="s">
        <v>13</v>
      </c>
      <c r="F12299" s="4" t="s">
        <v>13</v>
      </c>
      <c r="G12299" s="4" t="s">
        <v>13</v>
      </c>
    </row>
    <row r="12300" spans="1:6">
      <c r="A12300" t="n">
        <v>103676</v>
      </c>
      <c r="B12300" s="79" t="n">
        <v>102</v>
      </c>
      <c r="C12300" s="7" t="n">
        <v>6</v>
      </c>
      <c r="D12300" s="7" t="n">
        <v>16</v>
      </c>
      <c r="E12300" s="7" t="n">
        <v>3</v>
      </c>
      <c r="F12300" s="7" t="n">
        <v>2</v>
      </c>
      <c r="G12300" s="7" t="n">
        <v>1</v>
      </c>
    </row>
    <row r="12301" spans="1:6">
      <c r="A12301" t="s">
        <v>4</v>
      </c>
      <c r="B12301" s="4" t="s">
        <v>5</v>
      </c>
      <c r="C12301" s="4" t="s">
        <v>13</v>
      </c>
      <c r="D12301" s="4" t="s">
        <v>10</v>
      </c>
      <c r="E12301" s="4" t="s">
        <v>13</v>
      </c>
      <c r="F12301" s="4" t="s">
        <v>13</v>
      </c>
      <c r="G12301" s="4" t="s">
        <v>13</v>
      </c>
    </row>
    <row r="12302" spans="1:6">
      <c r="A12302" t="n">
        <v>103683</v>
      </c>
      <c r="B12302" s="79" t="n">
        <v>102</v>
      </c>
      <c r="C12302" s="7" t="n">
        <v>6</v>
      </c>
      <c r="D12302" s="7" t="n">
        <v>16</v>
      </c>
      <c r="E12302" s="7" t="n">
        <v>4</v>
      </c>
      <c r="F12302" s="7" t="n">
        <v>2</v>
      </c>
      <c r="G12302" s="7" t="n">
        <v>1</v>
      </c>
    </row>
    <row r="12303" spans="1:6">
      <c r="A12303" t="s">
        <v>4</v>
      </c>
      <c r="B12303" s="4" t="s">
        <v>5</v>
      </c>
      <c r="C12303" s="4" t="s">
        <v>13</v>
      </c>
      <c r="D12303" s="4" t="s">
        <v>10</v>
      </c>
      <c r="E12303" s="4" t="s">
        <v>13</v>
      </c>
      <c r="F12303" s="4" t="s">
        <v>13</v>
      </c>
      <c r="G12303" s="4" t="s">
        <v>13</v>
      </c>
    </row>
    <row r="12304" spans="1:6">
      <c r="A12304" t="n">
        <v>103690</v>
      </c>
      <c r="B12304" s="79" t="n">
        <v>102</v>
      </c>
      <c r="C12304" s="7" t="n">
        <v>6</v>
      </c>
      <c r="D12304" s="7" t="n">
        <v>16</v>
      </c>
      <c r="E12304" s="7" t="n">
        <v>5</v>
      </c>
      <c r="F12304" s="7" t="n">
        <v>2</v>
      </c>
      <c r="G12304" s="7" t="n">
        <v>1</v>
      </c>
    </row>
    <row r="12305" spans="1:7">
      <c r="A12305" t="s">
        <v>4</v>
      </c>
      <c r="B12305" s="4" t="s">
        <v>5</v>
      </c>
      <c r="C12305" s="4" t="s">
        <v>13</v>
      </c>
      <c r="D12305" s="4" t="s">
        <v>10</v>
      </c>
      <c r="E12305" s="4" t="s">
        <v>13</v>
      </c>
      <c r="F12305" s="4" t="s">
        <v>13</v>
      </c>
      <c r="G12305" s="4" t="s">
        <v>13</v>
      </c>
    </row>
    <row r="12306" spans="1:7">
      <c r="A12306" t="n">
        <v>103697</v>
      </c>
      <c r="B12306" s="79" t="n">
        <v>102</v>
      </c>
      <c r="C12306" s="7" t="n">
        <v>6</v>
      </c>
      <c r="D12306" s="7" t="n">
        <v>16</v>
      </c>
      <c r="E12306" s="7" t="n">
        <v>6</v>
      </c>
      <c r="F12306" s="7" t="n">
        <v>2</v>
      </c>
      <c r="G12306" s="7" t="n">
        <v>1</v>
      </c>
    </row>
    <row r="12307" spans="1:7">
      <c r="A12307" t="s">
        <v>4</v>
      </c>
      <c r="B12307" s="4" t="s">
        <v>5</v>
      </c>
      <c r="C12307" s="4" t="s">
        <v>13</v>
      </c>
      <c r="D12307" s="4" t="s">
        <v>10</v>
      </c>
      <c r="E12307" s="4" t="s">
        <v>13</v>
      </c>
      <c r="F12307" s="4" t="s">
        <v>13</v>
      </c>
      <c r="G12307" s="4" t="s">
        <v>13</v>
      </c>
    </row>
    <row r="12308" spans="1:7">
      <c r="A12308" t="n">
        <v>103704</v>
      </c>
      <c r="B12308" s="79" t="n">
        <v>102</v>
      </c>
      <c r="C12308" s="7" t="n">
        <v>6</v>
      </c>
      <c r="D12308" s="7" t="n">
        <v>16</v>
      </c>
      <c r="E12308" s="7" t="n">
        <v>7</v>
      </c>
      <c r="F12308" s="7" t="n">
        <v>2</v>
      </c>
      <c r="G12308" s="7" t="n">
        <v>1</v>
      </c>
    </row>
    <row r="12309" spans="1:7">
      <c r="A12309" t="s">
        <v>4</v>
      </c>
      <c r="B12309" s="4" t="s">
        <v>5</v>
      </c>
      <c r="C12309" s="4" t="s">
        <v>13</v>
      </c>
      <c r="D12309" s="4" t="s">
        <v>10</v>
      </c>
      <c r="E12309" s="4" t="s">
        <v>13</v>
      </c>
      <c r="F12309" s="4" t="s">
        <v>13</v>
      </c>
      <c r="G12309" s="4" t="s">
        <v>13</v>
      </c>
    </row>
    <row r="12310" spans="1:7">
      <c r="A12310" t="n">
        <v>103711</v>
      </c>
      <c r="B12310" s="79" t="n">
        <v>102</v>
      </c>
      <c r="C12310" s="7" t="n">
        <v>6</v>
      </c>
      <c r="D12310" s="7" t="n">
        <v>16</v>
      </c>
      <c r="E12310" s="7" t="n">
        <v>8</v>
      </c>
      <c r="F12310" s="7" t="n">
        <v>2</v>
      </c>
      <c r="G12310" s="7" t="n">
        <v>1</v>
      </c>
    </row>
    <row r="12311" spans="1:7">
      <c r="A12311" t="s">
        <v>4</v>
      </c>
      <c r="B12311" s="4" t="s">
        <v>5</v>
      </c>
      <c r="C12311" s="4" t="s">
        <v>13</v>
      </c>
      <c r="D12311" s="4" t="s">
        <v>10</v>
      </c>
      <c r="E12311" s="4" t="s">
        <v>9</v>
      </c>
    </row>
    <row r="12312" spans="1:7">
      <c r="A12312" t="n">
        <v>103718</v>
      </c>
      <c r="B12312" s="65" t="n">
        <v>101</v>
      </c>
      <c r="C12312" s="7" t="n">
        <v>0</v>
      </c>
      <c r="D12312" s="7" t="n">
        <v>3210</v>
      </c>
      <c r="E12312" s="7" t="n">
        <v>1</v>
      </c>
    </row>
    <row r="12313" spans="1:7">
      <c r="A12313" t="s">
        <v>4</v>
      </c>
      <c r="B12313" s="4" t="s">
        <v>5</v>
      </c>
      <c r="C12313" s="4" t="s">
        <v>13</v>
      </c>
      <c r="D12313" s="4" t="s">
        <v>10</v>
      </c>
      <c r="E12313" s="4" t="s">
        <v>9</v>
      </c>
    </row>
    <row r="12314" spans="1:7">
      <c r="A12314" t="n">
        <v>103726</v>
      </c>
      <c r="B12314" s="65" t="n">
        <v>101</v>
      </c>
      <c r="C12314" s="7" t="n">
        <v>0</v>
      </c>
      <c r="D12314" s="7" t="n">
        <v>3604</v>
      </c>
      <c r="E12314" s="7" t="n">
        <v>1</v>
      </c>
    </row>
    <row r="12315" spans="1:7">
      <c r="A12315" t="s">
        <v>4</v>
      </c>
      <c r="B12315" s="4" t="s">
        <v>5</v>
      </c>
      <c r="C12315" s="4" t="s">
        <v>13</v>
      </c>
      <c r="D12315" s="4" t="s">
        <v>10</v>
      </c>
      <c r="E12315" s="4" t="s">
        <v>9</v>
      </c>
    </row>
    <row r="12316" spans="1:7">
      <c r="A12316" t="n">
        <v>103734</v>
      </c>
      <c r="B12316" s="65" t="n">
        <v>101</v>
      </c>
      <c r="C12316" s="7" t="n">
        <v>0</v>
      </c>
      <c r="D12316" s="7" t="n">
        <v>3504</v>
      </c>
      <c r="E12316" s="7" t="n">
        <v>1</v>
      </c>
    </row>
    <row r="12317" spans="1:7">
      <c r="A12317" t="s">
        <v>4</v>
      </c>
      <c r="B12317" s="4" t="s">
        <v>5</v>
      </c>
      <c r="C12317" s="4" t="s">
        <v>13</v>
      </c>
      <c r="D12317" s="4" t="s">
        <v>10</v>
      </c>
      <c r="E12317" s="4" t="s">
        <v>9</v>
      </c>
    </row>
    <row r="12318" spans="1:7">
      <c r="A12318" t="n">
        <v>103742</v>
      </c>
      <c r="B12318" s="65" t="n">
        <v>101</v>
      </c>
      <c r="C12318" s="7" t="n">
        <v>0</v>
      </c>
      <c r="D12318" s="7" t="n">
        <v>3451</v>
      </c>
      <c r="E12318" s="7" t="n">
        <v>1</v>
      </c>
    </row>
    <row r="12319" spans="1:7">
      <c r="A12319" t="s">
        <v>4</v>
      </c>
      <c r="B12319" s="4" t="s">
        <v>5</v>
      </c>
      <c r="C12319" s="4" t="s">
        <v>13</v>
      </c>
      <c r="D12319" s="4" t="s">
        <v>10</v>
      </c>
      <c r="E12319" s="4" t="s">
        <v>9</v>
      </c>
    </row>
    <row r="12320" spans="1:7">
      <c r="A12320" t="n">
        <v>103750</v>
      </c>
      <c r="B12320" s="65" t="n">
        <v>101</v>
      </c>
      <c r="C12320" s="7" t="n">
        <v>0</v>
      </c>
      <c r="D12320" s="7" t="n">
        <v>3550</v>
      </c>
      <c r="E12320" s="7" t="n">
        <v>1</v>
      </c>
    </row>
    <row r="12321" spans="1:7">
      <c r="A12321" t="s">
        <v>4</v>
      </c>
      <c r="B12321" s="4" t="s">
        <v>5</v>
      </c>
      <c r="C12321" s="4" t="s">
        <v>13</v>
      </c>
      <c r="D12321" s="4" t="s">
        <v>10</v>
      </c>
      <c r="E12321" s="4" t="s">
        <v>10</v>
      </c>
      <c r="F12321" s="4" t="s">
        <v>13</v>
      </c>
      <c r="G12321" s="4" t="s">
        <v>13</v>
      </c>
    </row>
    <row r="12322" spans="1:7">
      <c r="A12322" t="n">
        <v>103758</v>
      </c>
      <c r="B12322" s="79" t="n">
        <v>102</v>
      </c>
      <c r="C12322" s="7" t="n">
        <v>3</v>
      </c>
      <c r="D12322" s="7" t="n">
        <v>16</v>
      </c>
      <c r="E12322" s="7" t="n">
        <v>3210</v>
      </c>
      <c r="F12322" s="7" t="n">
        <v>0</v>
      </c>
      <c r="G12322" s="7" t="n">
        <v>1</v>
      </c>
    </row>
    <row r="12323" spans="1:7">
      <c r="A12323" t="s">
        <v>4</v>
      </c>
      <c r="B12323" s="4" t="s">
        <v>5</v>
      </c>
      <c r="C12323" s="4" t="s">
        <v>13</v>
      </c>
      <c r="D12323" s="4" t="s">
        <v>10</v>
      </c>
      <c r="E12323" s="4" t="s">
        <v>10</v>
      </c>
      <c r="F12323" s="4" t="s">
        <v>13</v>
      </c>
      <c r="G12323" s="4" t="s">
        <v>13</v>
      </c>
    </row>
    <row r="12324" spans="1:7">
      <c r="A12324" t="n">
        <v>103766</v>
      </c>
      <c r="B12324" s="79" t="n">
        <v>102</v>
      </c>
      <c r="C12324" s="7" t="n">
        <v>3</v>
      </c>
      <c r="D12324" s="7" t="n">
        <v>16</v>
      </c>
      <c r="E12324" s="7" t="n">
        <v>3604</v>
      </c>
      <c r="F12324" s="7" t="n">
        <v>1</v>
      </c>
      <c r="G12324" s="7" t="n">
        <v>1</v>
      </c>
    </row>
    <row r="12325" spans="1:7">
      <c r="A12325" t="s">
        <v>4</v>
      </c>
      <c r="B12325" s="4" t="s">
        <v>5</v>
      </c>
      <c r="C12325" s="4" t="s">
        <v>13</v>
      </c>
      <c r="D12325" s="4" t="s">
        <v>10</v>
      </c>
      <c r="E12325" s="4" t="s">
        <v>10</v>
      </c>
      <c r="F12325" s="4" t="s">
        <v>13</v>
      </c>
      <c r="G12325" s="4" t="s">
        <v>13</v>
      </c>
    </row>
    <row r="12326" spans="1:7">
      <c r="A12326" t="n">
        <v>103774</v>
      </c>
      <c r="B12326" s="79" t="n">
        <v>102</v>
      </c>
      <c r="C12326" s="7" t="n">
        <v>3</v>
      </c>
      <c r="D12326" s="7" t="n">
        <v>16</v>
      </c>
      <c r="E12326" s="7" t="n">
        <v>3504</v>
      </c>
      <c r="F12326" s="7" t="n">
        <v>2</v>
      </c>
      <c r="G12326" s="7" t="n">
        <v>1</v>
      </c>
    </row>
    <row r="12327" spans="1:7">
      <c r="A12327" t="s">
        <v>4</v>
      </c>
      <c r="B12327" s="4" t="s">
        <v>5</v>
      </c>
      <c r="C12327" s="4" t="s">
        <v>13</v>
      </c>
      <c r="D12327" s="4" t="s">
        <v>10</v>
      </c>
      <c r="E12327" s="4" t="s">
        <v>10</v>
      </c>
      <c r="F12327" s="4" t="s">
        <v>13</v>
      </c>
      <c r="G12327" s="4" t="s">
        <v>13</v>
      </c>
    </row>
    <row r="12328" spans="1:7">
      <c r="A12328" t="n">
        <v>103782</v>
      </c>
      <c r="B12328" s="79" t="n">
        <v>102</v>
      </c>
      <c r="C12328" s="7" t="n">
        <v>3</v>
      </c>
      <c r="D12328" s="7" t="n">
        <v>16</v>
      </c>
      <c r="E12328" s="7" t="n">
        <v>3451</v>
      </c>
      <c r="F12328" s="7" t="n">
        <v>3</v>
      </c>
      <c r="G12328" s="7" t="n">
        <v>1</v>
      </c>
    </row>
    <row r="12329" spans="1:7">
      <c r="A12329" t="s">
        <v>4</v>
      </c>
      <c r="B12329" s="4" t="s">
        <v>5</v>
      </c>
      <c r="C12329" s="4" t="s">
        <v>13</v>
      </c>
      <c r="D12329" s="4" t="s">
        <v>10</v>
      </c>
      <c r="E12329" s="4" t="s">
        <v>10</v>
      </c>
      <c r="F12329" s="4" t="s">
        <v>13</v>
      </c>
      <c r="G12329" s="4" t="s">
        <v>13</v>
      </c>
    </row>
    <row r="12330" spans="1:7">
      <c r="A12330" t="n">
        <v>103790</v>
      </c>
      <c r="B12330" s="79" t="n">
        <v>102</v>
      </c>
      <c r="C12330" s="7" t="n">
        <v>3</v>
      </c>
      <c r="D12330" s="7" t="n">
        <v>16</v>
      </c>
      <c r="E12330" s="7" t="n">
        <v>3550</v>
      </c>
      <c r="F12330" s="7" t="n">
        <v>4</v>
      </c>
      <c r="G12330" s="7" t="n">
        <v>1</v>
      </c>
    </row>
    <row r="12331" spans="1:7">
      <c r="A12331" t="s">
        <v>4</v>
      </c>
      <c r="B12331" s="4" t="s">
        <v>5</v>
      </c>
      <c r="C12331" s="4" t="s">
        <v>13</v>
      </c>
      <c r="D12331" s="4" t="s">
        <v>10</v>
      </c>
      <c r="E12331" s="4" t="s">
        <v>10</v>
      </c>
    </row>
    <row r="12332" spans="1:7">
      <c r="A12332" t="n">
        <v>103798</v>
      </c>
      <c r="B12332" s="80" t="n">
        <v>92</v>
      </c>
      <c r="C12332" s="7" t="n">
        <v>0</v>
      </c>
      <c r="D12332" s="7" t="n">
        <v>16</v>
      </c>
      <c r="E12332" s="7" t="n">
        <v>440</v>
      </c>
    </row>
    <row r="12333" spans="1:7">
      <c r="A12333" t="s">
        <v>4</v>
      </c>
      <c r="B12333" s="4" t="s">
        <v>5</v>
      </c>
      <c r="C12333" s="4" t="s">
        <v>13</v>
      </c>
      <c r="D12333" s="4" t="s">
        <v>10</v>
      </c>
      <c r="E12333" s="4" t="s">
        <v>10</v>
      </c>
    </row>
    <row r="12334" spans="1:7">
      <c r="A12334" t="n">
        <v>103804</v>
      </c>
      <c r="B12334" s="80" t="n">
        <v>92</v>
      </c>
      <c r="C12334" s="7" t="n">
        <v>0</v>
      </c>
      <c r="D12334" s="7" t="n">
        <v>16</v>
      </c>
      <c r="E12334" s="7" t="n">
        <v>441</v>
      </c>
    </row>
    <row r="12335" spans="1:7">
      <c r="A12335" t="s">
        <v>4</v>
      </c>
      <c r="B12335" s="4" t="s">
        <v>5</v>
      </c>
      <c r="C12335" s="4" t="s">
        <v>13</v>
      </c>
      <c r="D12335" s="4" t="s">
        <v>10</v>
      </c>
      <c r="E12335" s="4" t="s">
        <v>10</v>
      </c>
    </row>
    <row r="12336" spans="1:7">
      <c r="A12336" t="n">
        <v>103810</v>
      </c>
      <c r="B12336" s="80" t="n">
        <v>92</v>
      </c>
      <c r="C12336" s="7" t="n">
        <v>0</v>
      </c>
      <c r="D12336" s="7" t="n">
        <v>16</v>
      </c>
      <c r="E12336" s="7" t="n">
        <v>442</v>
      </c>
    </row>
    <row r="12337" spans="1:7">
      <c r="A12337" t="s">
        <v>4</v>
      </c>
      <c r="B12337" s="4" t="s">
        <v>5</v>
      </c>
      <c r="C12337" s="4" t="s">
        <v>13</v>
      </c>
      <c r="D12337" s="4" t="s">
        <v>10</v>
      </c>
      <c r="E12337" s="4" t="s">
        <v>10</v>
      </c>
    </row>
    <row r="12338" spans="1:7">
      <c r="A12338" t="n">
        <v>103816</v>
      </c>
      <c r="B12338" s="80" t="n">
        <v>92</v>
      </c>
      <c r="C12338" s="7" t="n">
        <v>0</v>
      </c>
      <c r="D12338" s="7" t="n">
        <v>16</v>
      </c>
      <c r="E12338" s="7" t="n">
        <v>456</v>
      </c>
    </row>
    <row r="12339" spans="1:7">
      <c r="A12339" t="s">
        <v>4</v>
      </c>
      <c r="B12339" s="4" t="s">
        <v>5</v>
      </c>
      <c r="C12339" s="4" t="s">
        <v>13</v>
      </c>
      <c r="D12339" s="4" t="s">
        <v>10</v>
      </c>
      <c r="E12339" s="4" t="s">
        <v>13</v>
      </c>
      <c r="F12339" s="4" t="s">
        <v>13</v>
      </c>
      <c r="G12339" s="4" t="s">
        <v>20</v>
      </c>
    </row>
    <row r="12340" spans="1:7">
      <c r="A12340" t="n">
        <v>103822</v>
      </c>
      <c r="B12340" s="10" t="n">
        <v>5</v>
      </c>
      <c r="C12340" s="7" t="n">
        <v>30</v>
      </c>
      <c r="D12340" s="7" t="n">
        <v>6497</v>
      </c>
      <c r="E12340" s="7" t="n">
        <v>8</v>
      </c>
      <c r="F12340" s="7" t="n">
        <v>1</v>
      </c>
      <c r="G12340" s="11" t="n">
        <f t="normal" ca="1">A12344</f>
        <v>0</v>
      </c>
    </row>
    <row r="12341" spans="1:7">
      <c r="A12341" t="s">
        <v>4</v>
      </c>
      <c r="B12341" s="4" t="s">
        <v>5</v>
      </c>
      <c r="C12341" s="4" t="s">
        <v>13</v>
      </c>
      <c r="D12341" s="4" t="s">
        <v>10</v>
      </c>
      <c r="E12341" s="4" t="s">
        <v>10</v>
      </c>
    </row>
    <row r="12342" spans="1:7">
      <c r="A12342" t="n">
        <v>103832</v>
      </c>
      <c r="B12342" s="80" t="n">
        <v>92</v>
      </c>
      <c r="C12342" s="7" t="n">
        <v>4</v>
      </c>
      <c r="D12342" s="7" t="n">
        <v>16</v>
      </c>
      <c r="E12342" s="7" t="n">
        <v>456</v>
      </c>
    </row>
    <row r="12343" spans="1:7">
      <c r="A12343" t="s">
        <v>4</v>
      </c>
      <c r="B12343" s="4" t="s">
        <v>5</v>
      </c>
      <c r="C12343" s="4" t="s">
        <v>13</v>
      </c>
      <c r="D12343" s="4" t="s">
        <v>10</v>
      </c>
      <c r="E12343" s="4" t="s">
        <v>9</v>
      </c>
    </row>
    <row r="12344" spans="1:7">
      <c r="A12344" t="n">
        <v>103838</v>
      </c>
      <c r="B12344" s="81" t="n">
        <v>167</v>
      </c>
      <c r="C12344" s="7" t="n">
        <v>0</v>
      </c>
      <c r="D12344" s="7" t="n">
        <v>16</v>
      </c>
      <c r="E12344" s="7" t="n">
        <v>2048</v>
      </c>
    </row>
    <row r="12345" spans="1:7">
      <c r="A12345" t="s">
        <v>4</v>
      </c>
      <c r="B12345" s="4" t="s">
        <v>5</v>
      </c>
      <c r="C12345" s="4" t="s">
        <v>13</v>
      </c>
      <c r="D12345" s="4" t="s">
        <v>10</v>
      </c>
      <c r="E12345" s="4" t="s">
        <v>9</v>
      </c>
    </row>
    <row r="12346" spans="1:7">
      <c r="A12346" t="n">
        <v>103846</v>
      </c>
      <c r="B12346" s="81" t="n">
        <v>167</v>
      </c>
      <c r="C12346" s="7" t="n">
        <v>0</v>
      </c>
      <c r="D12346" s="7" t="n">
        <v>16</v>
      </c>
      <c r="E12346" s="7" t="n">
        <v>4096</v>
      </c>
    </row>
    <row r="12347" spans="1:7">
      <c r="A12347" t="s">
        <v>4</v>
      </c>
      <c r="B12347" s="4" t="s">
        <v>5</v>
      </c>
      <c r="C12347" s="4" t="s">
        <v>13</v>
      </c>
      <c r="D12347" s="4" t="s">
        <v>10</v>
      </c>
      <c r="E12347" s="4" t="s">
        <v>9</v>
      </c>
    </row>
    <row r="12348" spans="1:7">
      <c r="A12348" t="n">
        <v>103854</v>
      </c>
      <c r="B12348" s="81" t="n">
        <v>167</v>
      </c>
      <c r="C12348" s="7" t="n">
        <v>0</v>
      </c>
      <c r="D12348" s="7" t="n">
        <v>16</v>
      </c>
      <c r="E12348" s="7" t="n">
        <v>8192</v>
      </c>
    </row>
    <row r="12349" spans="1:7">
      <c r="A12349" t="s">
        <v>4</v>
      </c>
      <c r="B12349" s="4" t="s">
        <v>5</v>
      </c>
      <c r="C12349" s="4" t="s">
        <v>13</v>
      </c>
      <c r="D12349" s="4" t="s">
        <v>10</v>
      </c>
      <c r="E12349" s="4" t="s">
        <v>9</v>
      </c>
    </row>
    <row r="12350" spans="1:7">
      <c r="A12350" t="n">
        <v>103862</v>
      </c>
      <c r="B12350" s="81" t="n">
        <v>167</v>
      </c>
      <c r="C12350" s="7" t="n">
        <v>0</v>
      </c>
      <c r="D12350" s="7" t="n">
        <v>16</v>
      </c>
      <c r="E12350" s="7" t="n">
        <v>16384</v>
      </c>
    </row>
    <row r="12351" spans="1:7">
      <c r="A12351" t="s">
        <v>4</v>
      </c>
      <c r="B12351" s="4" t="s">
        <v>5</v>
      </c>
      <c r="C12351" s="4" t="s">
        <v>13</v>
      </c>
      <c r="D12351" s="4" t="s">
        <v>10</v>
      </c>
      <c r="E12351" s="4" t="s">
        <v>9</v>
      </c>
    </row>
    <row r="12352" spans="1:7">
      <c r="A12352" t="n">
        <v>103870</v>
      </c>
      <c r="B12352" s="81" t="n">
        <v>167</v>
      </c>
      <c r="C12352" s="7" t="n">
        <v>0</v>
      </c>
      <c r="D12352" s="7" t="n">
        <v>16</v>
      </c>
      <c r="E12352" s="7" t="n">
        <v>524288</v>
      </c>
    </row>
    <row r="12353" spans="1:7">
      <c r="A12353" t="s">
        <v>4</v>
      </c>
      <c r="B12353" s="4" t="s">
        <v>5</v>
      </c>
      <c r="C12353" s="4" t="s">
        <v>13</v>
      </c>
      <c r="D12353" s="4" t="s">
        <v>10</v>
      </c>
      <c r="E12353" s="4" t="s">
        <v>9</v>
      </c>
    </row>
    <row r="12354" spans="1:7">
      <c r="A12354" t="n">
        <v>103878</v>
      </c>
      <c r="B12354" s="81" t="n">
        <v>167</v>
      </c>
      <c r="C12354" s="7" t="n">
        <v>0</v>
      </c>
      <c r="D12354" s="7" t="n">
        <v>16</v>
      </c>
      <c r="E12354" s="7" t="n">
        <v>1048576</v>
      </c>
    </row>
    <row r="12355" spans="1:7">
      <c r="A12355" t="s">
        <v>4</v>
      </c>
      <c r="B12355" s="4" t="s">
        <v>5</v>
      </c>
      <c r="C12355" s="4" t="s">
        <v>13</v>
      </c>
      <c r="D12355" s="4" t="s">
        <v>10</v>
      </c>
      <c r="E12355" s="4" t="s">
        <v>9</v>
      </c>
    </row>
    <row r="12356" spans="1:7">
      <c r="A12356" t="n">
        <v>103886</v>
      </c>
      <c r="B12356" s="81" t="n">
        <v>167</v>
      </c>
      <c r="C12356" s="7" t="n">
        <v>0</v>
      </c>
      <c r="D12356" s="7" t="n">
        <v>16</v>
      </c>
      <c r="E12356" s="7" t="n">
        <v>2097152</v>
      </c>
    </row>
    <row r="12357" spans="1:7">
      <c r="A12357" t="s">
        <v>4</v>
      </c>
      <c r="B12357" s="4" t="s">
        <v>5</v>
      </c>
      <c r="C12357" s="4" t="s">
        <v>13</v>
      </c>
      <c r="D12357" s="4" t="s">
        <v>10</v>
      </c>
      <c r="E12357" s="4" t="s">
        <v>9</v>
      </c>
    </row>
    <row r="12358" spans="1:7">
      <c r="A12358" t="n">
        <v>103894</v>
      </c>
      <c r="B12358" s="81" t="n">
        <v>167</v>
      </c>
      <c r="C12358" s="7" t="n">
        <v>0</v>
      </c>
      <c r="D12358" s="7" t="n">
        <v>16</v>
      </c>
      <c r="E12358" s="7" t="n">
        <v>4194304</v>
      </c>
    </row>
    <row r="12359" spans="1:7">
      <c r="A12359" t="s">
        <v>4</v>
      </c>
      <c r="B12359" s="4" t="s">
        <v>5</v>
      </c>
      <c r="C12359" s="4" t="s">
        <v>13</v>
      </c>
      <c r="D12359" s="4" t="s">
        <v>10</v>
      </c>
      <c r="E12359" s="4" t="s">
        <v>9</v>
      </c>
    </row>
    <row r="12360" spans="1:7">
      <c r="A12360" t="n">
        <v>103902</v>
      </c>
      <c r="B12360" s="81" t="n">
        <v>167</v>
      </c>
      <c r="C12360" s="7" t="n">
        <v>0</v>
      </c>
      <c r="D12360" s="7" t="n">
        <v>16</v>
      </c>
      <c r="E12360" s="7" t="n">
        <v>8388608</v>
      </c>
    </row>
    <row r="12361" spans="1:7">
      <c r="A12361" t="s">
        <v>4</v>
      </c>
      <c r="B12361" s="4" t="s">
        <v>5</v>
      </c>
      <c r="C12361" s="4" t="s">
        <v>13</v>
      </c>
      <c r="D12361" s="4" t="s">
        <v>10</v>
      </c>
      <c r="E12361" s="4" t="s">
        <v>10</v>
      </c>
      <c r="F12361" s="4" t="s">
        <v>10</v>
      </c>
    </row>
    <row r="12362" spans="1:7">
      <c r="A12362" t="n">
        <v>103910</v>
      </c>
      <c r="B12362" s="78" t="n">
        <v>63</v>
      </c>
      <c r="C12362" s="7" t="n">
        <v>0</v>
      </c>
      <c r="D12362" s="7" t="n">
        <v>17</v>
      </c>
      <c r="E12362" s="7" t="n">
        <v>0</v>
      </c>
      <c r="F12362" s="7" t="n">
        <v>37</v>
      </c>
    </row>
    <row r="12363" spans="1:7">
      <c r="A12363" t="s">
        <v>4</v>
      </c>
      <c r="B12363" s="4" t="s">
        <v>5</v>
      </c>
      <c r="C12363" s="4" t="s">
        <v>13</v>
      </c>
      <c r="D12363" s="4" t="s">
        <v>10</v>
      </c>
      <c r="E12363" s="4" t="s">
        <v>9</v>
      </c>
    </row>
    <row r="12364" spans="1:7">
      <c r="A12364" t="n">
        <v>103918</v>
      </c>
      <c r="B12364" s="65" t="n">
        <v>101</v>
      </c>
      <c r="C12364" s="7" t="n">
        <v>0</v>
      </c>
      <c r="D12364" s="7" t="n">
        <v>2050</v>
      </c>
      <c r="E12364" s="7" t="n">
        <v>1</v>
      </c>
    </row>
    <row r="12365" spans="1:7">
      <c r="A12365" t="s">
        <v>4</v>
      </c>
      <c r="B12365" s="4" t="s">
        <v>5</v>
      </c>
      <c r="C12365" s="4" t="s">
        <v>13</v>
      </c>
      <c r="D12365" s="4" t="s">
        <v>10</v>
      </c>
      <c r="E12365" s="4" t="s">
        <v>9</v>
      </c>
    </row>
    <row r="12366" spans="1:7">
      <c r="A12366" t="n">
        <v>103926</v>
      </c>
      <c r="B12366" s="65" t="n">
        <v>101</v>
      </c>
      <c r="C12366" s="7" t="n">
        <v>0</v>
      </c>
      <c r="D12366" s="7" t="n">
        <v>400</v>
      </c>
      <c r="E12366" s="7" t="n">
        <v>1</v>
      </c>
    </row>
    <row r="12367" spans="1:7">
      <c r="A12367" t="s">
        <v>4</v>
      </c>
      <c r="B12367" s="4" t="s">
        <v>5</v>
      </c>
      <c r="C12367" s="4" t="s">
        <v>13</v>
      </c>
      <c r="D12367" s="4" t="s">
        <v>10</v>
      </c>
      <c r="E12367" s="4" t="s">
        <v>9</v>
      </c>
    </row>
    <row r="12368" spans="1:7">
      <c r="A12368" t="n">
        <v>103934</v>
      </c>
      <c r="B12368" s="65" t="n">
        <v>101</v>
      </c>
      <c r="C12368" s="7" t="n">
        <v>0</v>
      </c>
      <c r="D12368" s="7" t="n">
        <v>550</v>
      </c>
      <c r="E12368" s="7" t="n">
        <v>1</v>
      </c>
    </row>
    <row r="12369" spans="1:6">
      <c r="A12369" t="s">
        <v>4</v>
      </c>
      <c r="B12369" s="4" t="s">
        <v>5</v>
      </c>
      <c r="C12369" s="4" t="s">
        <v>13</v>
      </c>
      <c r="D12369" s="4" t="s">
        <v>10</v>
      </c>
      <c r="E12369" s="4" t="s">
        <v>10</v>
      </c>
      <c r="F12369" s="4" t="s">
        <v>13</v>
      </c>
    </row>
    <row r="12370" spans="1:6">
      <c r="A12370" t="n">
        <v>103942</v>
      </c>
      <c r="B12370" s="79" t="n">
        <v>102</v>
      </c>
      <c r="C12370" s="7" t="n">
        <v>0</v>
      </c>
      <c r="D12370" s="7" t="n">
        <v>17</v>
      </c>
      <c r="E12370" s="7" t="n">
        <v>2050</v>
      </c>
      <c r="F12370" s="7" t="n">
        <v>255</v>
      </c>
    </row>
    <row r="12371" spans="1:6">
      <c r="A12371" t="s">
        <v>4</v>
      </c>
      <c r="B12371" s="4" t="s">
        <v>5</v>
      </c>
      <c r="C12371" s="4" t="s">
        <v>13</v>
      </c>
      <c r="D12371" s="4" t="s">
        <v>10</v>
      </c>
      <c r="E12371" s="4" t="s">
        <v>10</v>
      </c>
      <c r="F12371" s="4" t="s">
        <v>13</v>
      </c>
    </row>
    <row r="12372" spans="1:6">
      <c r="A12372" t="n">
        <v>103949</v>
      </c>
      <c r="B12372" s="79" t="n">
        <v>102</v>
      </c>
      <c r="C12372" s="7" t="n">
        <v>0</v>
      </c>
      <c r="D12372" s="7" t="n">
        <v>17</v>
      </c>
      <c r="E12372" s="7" t="n">
        <v>400</v>
      </c>
      <c r="F12372" s="7" t="n">
        <v>255</v>
      </c>
    </row>
    <row r="12373" spans="1:6">
      <c r="A12373" t="s">
        <v>4</v>
      </c>
      <c r="B12373" s="4" t="s">
        <v>5</v>
      </c>
      <c r="C12373" s="4" t="s">
        <v>13</v>
      </c>
      <c r="D12373" s="4" t="s">
        <v>10</v>
      </c>
      <c r="E12373" s="4" t="s">
        <v>10</v>
      </c>
      <c r="F12373" s="4" t="s">
        <v>13</v>
      </c>
    </row>
    <row r="12374" spans="1:6">
      <c r="A12374" t="n">
        <v>103956</v>
      </c>
      <c r="B12374" s="79" t="n">
        <v>102</v>
      </c>
      <c r="C12374" s="7" t="n">
        <v>0</v>
      </c>
      <c r="D12374" s="7" t="n">
        <v>17</v>
      </c>
      <c r="E12374" s="7" t="n">
        <v>550</v>
      </c>
      <c r="F12374" s="7" t="n">
        <v>255</v>
      </c>
    </row>
    <row r="12375" spans="1:6">
      <c r="A12375" t="s">
        <v>4</v>
      </c>
      <c r="B12375" s="4" t="s">
        <v>5</v>
      </c>
      <c r="C12375" s="4" t="s">
        <v>13</v>
      </c>
      <c r="D12375" s="4" t="s">
        <v>10</v>
      </c>
      <c r="E12375" s="4" t="s">
        <v>9</v>
      </c>
    </row>
    <row r="12376" spans="1:6">
      <c r="A12376" t="n">
        <v>103963</v>
      </c>
      <c r="B12376" s="65" t="n">
        <v>101</v>
      </c>
      <c r="C12376" s="7" t="n">
        <v>0</v>
      </c>
      <c r="D12376" s="7" t="n">
        <v>3242</v>
      </c>
      <c r="E12376" s="7" t="n">
        <v>1</v>
      </c>
    </row>
    <row r="12377" spans="1:6">
      <c r="A12377" t="s">
        <v>4</v>
      </c>
      <c r="B12377" s="4" t="s">
        <v>5</v>
      </c>
      <c r="C12377" s="4" t="s">
        <v>13</v>
      </c>
      <c r="D12377" s="4" t="s">
        <v>10</v>
      </c>
      <c r="E12377" s="4" t="s">
        <v>9</v>
      </c>
    </row>
    <row r="12378" spans="1:6">
      <c r="A12378" t="n">
        <v>103971</v>
      </c>
      <c r="B12378" s="65" t="n">
        <v>101</v>
      </c>
      <c r="C12378" s="7" t="n">
        <v>0</v>
      </c>
      <c r="D12378" s="7" t="n">
        <v>3600</v>
      </c>
      <c r="E12378" s="7" t="n">
        <v>1</v>
      </c>
    </row>
    <row r="12379" spans="1:6">
      <c r="A12379" t="s">
        <v>4</v>
      </c>
      <c r="B12379" s="4" t="s">
        <v>5</v>
      </c>
      <c r="C12379" s="4" t="s">
        <v>13</v>
      </c>
      <c r="D12379" s="4" t="s">
        <v>10</v>
      </c>
      <c r="E12379" s="4" t="s">
        <v>9</v>
      </c>
    </row>
    <row r="12380" spans="1:6">
      <c r="A12380" t="n">
        <v>103979</v>
      </c>
      <c r="B12380" s="65" t="n">
        <v>101</v>
      </c>
      <c r="C12380" s="7" t="n">
        <v>0</v>
      </c>
      <c r="D12380" s="7" t="n">
        <v>3358</v>
      </c>
      <c r="E12380" s="7" t="n">
        <v>1</v>
      </c>
    </row>
    <row r="12381" spans="1:6">
      <c r="A12381" t="s">
        <v>4</v>
      </c>
      <c r="B12381" s="4" t="s">
        <v>5</v>
      </c>
      <c r="C12381" s="4" t="s">
        <v>13</v>
      </c>
      <c r="D12381" s="4" t="s">
        <v>10</v>
      </c>
      <c r="E12381" s="4" t="s">
        <v>10</v>
      </c>
      <c r="F12381" s="4" t="s">
        <v>13</v>
      </c>
      <c r="G12381" s="4" t="s">
        <v>13</v>
      </c>
    </row>
    <row r="12382" spans="1:6">
      <c r="A12382" t="n">
        <v>103987</v>
      </c>
      <c r="B12382" s="79" t="n">
        <v>102</v>
      </c>
      <c r="C12382" s="7" t="n">
        <v>3</v>
      </c>
      <c r="D12382" s="7" t="n">
        <v>17</v>
      </c>
      <c r="E12382" s="7" t="n">
        <v>3242</v>
      </c>
      <c r="F12382" s="7" t="n">
        <v>0</v>
      </c>
      <c r="G12382" s="7" t="n">
        <v>1</v>
      </c>
    </row>
    <row r="12383" spans="1:6">
      <c r="A12383" t="s">
        <v>4</v>
      </c>
      <c r="B12383" s="4" t="s">
        <v>5</v>
      </c>
      <c r="C12383" s="4" t="s">
        <v>13</v>
      </c>
      <c r="D12383" s="4" t="s">
        <v>10</v>
      </c>
      <c r="E12383" s="4" t="s">
        <v>10</v>
      </c>
      <c r="F12383" s="4" t="s">
        <v>13</v>
      </c>
      <c r="G12383" s="4" t="s">
        <v>13</v>
      </c>
    </row>
    <row r="12384" spans="1:6">
      <c r="A12384" t="n">
        <v>103995</v>
      </c>
      <c r="B12384" s="79" t="n">
        <v>102</v>
      </c>
      <c r="C12384" s="7" t="n">
        <v>3</v>
      </c>
      <c r="D12384" s="7" t="n">
        <v>17</v>
      </c>
      <c r="E12384" s="7" t="n">
        <v>3600</v>
      </c>
      <c r="F12384" s="7" t="n">
        <v>1</v>
      </c>
      <c r="G12384" s="7" t="n">
        <v>1</v>
      </c>
    </row>
    <row r="12385" spans="1:7">
      <c r="A12385" t="s">
        <v>4</v>
      </c>
      <c r="B12385" s="4" t="s">
        <v>5</v>
      </c>
      <c r="C12385" s="4" t="s">
        <v>13</v>
      </c>
      <c r="D12385" s="4" t="s">
        <v>10</v>
      </c>
      <c r="E12385" s="4" t="s">
        <v>10</v>
      </c>
      <c r="F12385" s="4" t="s">
        <v>13</v>
      </c>
      <c r="G12385" s="4" t="s">
        <v>13</v>
      </c>
    </row>
    <row r="12386" spans="1:7">
      <c r="A12386" t="n">
        <v>104003</v>
      </c>
      <c r="B12386" s="79" t="n">
        <v>102</v>
      </c>
      <c r="C12386" s="7" t="n">
        <v>3</v>
      </c>
      <c r="D12386" s="7" t="n">
        <v>17</v>
      </c>
      <c r="E12386" s="7" t="n">
        <v>3358</v>
      </c>
      <c r="F12386" s="7" t="n">
        <v>2</v>
      </c>
      <c r="G12386" s="7" t="n">
        <v>1</v>
      </c>
    </row>
    <row r="12387" spans="1:7">
      <c r="A12387" t="s">
        <v>4</v>
      </c>
      <c r="B12387" s="4" t="s">
        <v>5</v>
      </c>
      <c r="C12387" s="4" t="s">
        <v>13</v>
      </c>
      <c r="D12387" s="4" t="s">
        <v>10</v>
      </c>
      <c r="E12387" s="4" t="s">
        <v>10</v>
      </c>
    </row>
    <row r="12388" spans="1:7">
      <c r="A12388" t="n">
        <v>104011</v>
      </c>
      <c r="B12388" s="80" t="n">
        <v>92</v>
      </c>
      <c r="C12388" s="7" t="n">
        <v>0</v>
      </c>
      <c r="D12388" s="7" t="n">
        <v>17</v>
      </c>
      <c r="E12388" s="7" t="n">
        <v>500</v>
      </c>
    </row>
    <row r="12389" spans="1:7">
      <c r="A12389" t="s">
        <v>4</v>
      </c>
      <c r="B12389" s="4" t="s">
        <v>5</v>
      </c>
      <c r="C12389" s="4" t="s">
        <v>13</v>
      </c>
      <c r="D12389" s="4" t="s">
        <v>10</v>
      </c>
      <c r="E12389" s="4" t="s">
        <v>10</v>
      </c>
    </row>
    <row r="12390" spans="1:7">
      <c r="A12390" t="n">
        <v>104017</v>
      </c>
      <c r="B12390" s="80" t="n">
        <v>92</v>
      </c>
      <c r="C12390" s="7" t="n">
        <v>0</v>
      </c>
      <c r="D12390" s="7" t="n">
        <v>17</v>
      </c>
      <c r="E12390" s="7" t="n">
        <v>501</v>
      </c>
    </row>
    <row r="12391" spans="1:7">
      <c r="A12391" t="s">
        <v>4</v>
      </c>
      <c r="B12391" s="4" t="s">
        <v>5</v>
      </c>
      <c r="C12391" s="4" t="s">
        <v>13</v>
      </c>
      <c r="D12391" s="4" t="s">
        <v>10</v>
      </c>
      <c r="E12391" s="4" t="s">
        <v>10</v>
      </c>
    </row>
    <row r="12392" spans="1:7">
      <c r="A12392" t="n">
        <v>104023</v>
      </c>
      <c r="B12392" s="80" t="n">
        <v>92</v>
      </c>
      <c r="C12392" s="7" t="n">
        <v>0</v>
      </c>
      <c r="D12392" s="7" t="n">
        <v>17</v>
      </c>
      <c r="E12392" s="7" t="n">
        <v>516</v>
      </c>
    </row>
    <row r="12393" spans="1:7">
      <c r="A12393" t="s">
        <v>4</v>
      </c>
      <c r="B12393" s="4" t="s">
        <v>5</v>
      </c>
      <c r="C12393" s="4" t="s">
        <v>13</v>
      </c>
      <c r="D12393" s="4" t="s">
        <v>10</v>
      </c>
      <c r="E12393" s="4" t="s">
        <v>13</v>
      </c>
      <c r="F12393" s="4" t="s">
        <v>13</v>
      </c>
      <c r="G12393" s="4" t="s">
        <v>20</v>
      </c>
    </row>
    <row r="12394" spans="1:7">
      <c r="A12394" t="n">
        <v>104029</v>
      </c>
      <c r="B12394" s="10" t="n">
        <v>5</v>
      </c>
      <c r="C12394" s="7" t="n">
        <v>30</v>
      </c>
      <c r="D12394" s="7" t="n">
        <v>6497</v>
      </c>
      <c r="E12394" s="7" t="n">
        <v>8</v>
      </c>
      <c r="F12394" s="7" t="n">
        <v>1</v>
      </c>
      <c r="G12394" s="11" t="n">
        <f t="normal" ca="1">A12398</f>
        <v>0</v>
      </c>
    </row>
    <row r="12395" spans="1:7">
      <c r="A12395" t="s">
        <v>4</v>
      </c>
      <c r="B12395" s="4" t="s">
        <v>5</v>
      </c>
      <c r="C12395" s="4" t="s">
        <v>13</v>
      </c>
      <c r="D12395" s="4" t="s">
        <v>10</v>
      </c>
      <c r="E12395" s="4" t="s">
        <v>10</v>
      </c>
    </row>
    <row r="12396" spans="1:7">
      <c r="A12396" t="n">
        <v>104039</v>
      </c>
      <c r="B12396" s="80" t="n">
        <v>92</v>
      </c>
      <c r="C12396" s="7" t="n">
        <v>4</v>
      </c>
      <c r="D12396" s="7" t="n">
        <v>17</v>
      </c>
      <c r="E12396" s="7" t="n">
        <v>516</v>
      </c>
    </row>
    <row r="12397" spans="1:7">
      <c r="A12397" t="s">
        <v>4</v>
      </c>
      <c r="B12397" s="4" t="s">
        <v>5</v>
      </c>
      <c r="C12397" s="4" t="s">
        <v>13</v>
      </c>
      <c r="D12397" s="4" t="s">
        <v>10</v>
      </c>
      <c r="E12397" s="4" t="s">
        <v>9</v>
      </c>
    </row>
    <row r="12398" spans="1:7">
      <c r="A12398" t="n">
        <v>104045</v>
      </c>
      <c r="B12398" s="81" t="n">
        <v>167</v>
      </c>
      <c r="C12398" s="7" t="n">
        <v>0</v>
      </c>
      <c r="D12398" s="7" t="n">
        <v>17</v>
      </c>
      <c r="E12398" s="7" t="n">
        <v>2048</v>
      </c>
    </row>
    <row r="12399" spans="1:7">
      <c r="A12399" t="s">
        <v>4</v>
      </c>
      <c r="B12399" s="4" t="s">
        <v>5</v>
      </c>
      <c r="C12399" s="4" t="s">
        <v>13</v>
      </c>
      <c r="D12399" s="4" t="s">
        <v>10</v>
      </c>
      <c r="E12399" s="4" t="s">
        <v>9</v>
      </c>
    </row>
    <row r="12400" spans="1:7">
      <c r="A12400" t="n">
        <v>104053</v>
      </c>
      <c r="B12400" s="81" t="n">
        <v>167</v>
      </c>
      <c r="C12400" s="7" t="n">
        <v>0</v>
      </c>
      <c r="D12400" s="7" t="n">
        <v>17</v>
      </c>
      <c r="E12400" s="7" t="n">
        <v>4096</v>
      </c>
    </row>
    <row r="12401" spans="1:7">
      <c r="A12401" t="s">
        <v>4</v>
      </c>
      <c r="B12401" s="4" t="s">
        <v>5</v>
      </c>
      <c r="C12401" s="4" t="s">
        <v>13</v>
      </c>
      <c r="D12401" s="4" t="s">
        <v>10</v>
      </c>
      <c r="E12401" s="4" t="s">
        <v>9</v>
      </c>
    </row>
    <row r="12402" spans="1:7">
      <c r="A12402" t="n">
        <v>104061</v>
      </c>
      <c r="B12402" s="81" t="n">
        <v>167</v>
      </c>
      <c r="C12402" s="7" t="n">
        <v>0</v>
      </c>
      <c r="D12402" s="7" t="n">
        <v>17</v>
      </c>
      <c r="E12402" s="7" t="n">
        <v>8192</v>
      </c>
    </row>
    <row r="12403" spans="1:7">
      <c r="A12403" t="s">
        <v>4</v>
      </c>
      <c r="B12403" s="4" t="s">
        <v>5</v>
      </c>
      <c r="C12403" s="4" t="s">
        <v>13</v>
      </c>
      <c r="D12403" s="4" t="s">
        <v>10</v>
      </c>
      <c r="E12403" s="4" t="s">
        <v>9</v>
      </c>
    </row>
    <row r="12404" spans="1:7">
      <c r="A12404" t="n">
        <v>104069</v>
      </c>
      <c r="B12404" s="81" t="n">
        <v>167</v>
      </c>
      <c r="C12404" s="7" t="n">
        <v>0</v>
      </c>
      <c r="D12404" s="7" t="n">
        <v>17</v>
      </c>
      <c r="E12404" s="7" t="n">
        <v>524288</v>
      </c>
    </row>
    <row r="12405" spans="1:7">
      <c r="A12405" t="s">
        <v>4</v>
      </c>
      <c r="B12405" s="4" t="s">
        <v>5</v>
      </c>
      <c r="C12405" s="4" t="s">
        <v>13</v>
      </c>
      <c r="D12405" s="4" t="s">
        <v>10</v>
      </c>
      <c r="E12405" s="4" t="s">
        <v>9</v>
      </c>
    </row>
    <row r="12406" spans="1:7">
      <c r="A12406" t="n">
        <v>104077</v>
      </c>
      <c r="B12406" s="81" t="n">
        <v>167</v>
      </c>
      <c r="C12406" s="7" t="n">
        <v>0</v>
      </c>
      <c r="D12406" s="7" t="n">
        <v>17</v>
      </c>
      <c r="E12406" s="7" t="n">
        <v>1048576</v>
      </c>
    </row>
    <row r="12407" spans="1:7">
      <c r="A12407" t="s">
        <v>4</v>
      </c>
      <c r="B12407" s="4" t="s">
        <v>5</v>
      </c>
      <c r="C12407" s="4" t="s">
        <v>13</v>
      </c>
      <c r="D12407" s="4" t="s">
        <v>10</v>
      </c>
      <c r="E12407" s="4" t="s">
        <v>9</v>
      </c>
    </row>
    <row r="12408" spans="1:7">
      <c r="A12408" t="n">
        <v>104085</v>
      </c>
      <c r="B12408" s="81" t="n">
        <v>167</v>
      </c>
      <c r="C12408" s="7" t="n">
        <v>0</v>
      </c>
      <c r="D12408" s="7" t="n">
        <v>17</v>
      </c>
      <c r="E12408" s="7" t="n">
        <v>2097152</v>
      </c>
    </row>
    <row r="12409" spans="1:7">
      <c r="A12409" t="s">
        <v>4</v>
      </c>
      <c r="B12409" s="4" t="s">
        <v>5</v>
      </c>
      <c r="C12409" s="4" t="s">
        <v>13</v>
      </c>
      <c r="D12409" s="4" t="s">
        <v>10</v>
      </c>
      <c r="E12409" s="4" t="s">
        <v>9</v>
      </c>
    </row>
    <row r="12410" spans="1:7">
      <c r="A12410" t="n">
        <v>104093</v>
      </c>
      <c r="B12410" s="81" t="n">
        <v>167</v>
      </c>
      <c r="C12410" s="7" t="n">
        <v>0</v>
      </c>
      <c r="D12410" s="7" t="n">
        <v>16</v>
      </c>
      <c r="E12410" s="7" t="n">
        <v>512</v>
      </c>
    </row>
    <row r="12411" spans="1:7">
      <c r="A12411" t="s">
        <v>4</v>
      </c>
      <c r="B12411" s="4" t="s">
        <v>5</v>
      </c>
      <c r="C12411" s="4" t="s">
        <v>13</v>
      </c>
      <c r="D12411" s="4" t="s">
        <v>10</v>
      </c>
      <c r="E12411" s="4" t="s">
        <v>9</v>
      </c>
    </row>
    <row r="12412" spans="1:7">
      <c r="A12412" t="n">
        <v>104101</v>
      </c>
      <c r="B12412" s="81" t="n">
        <v>167</v>
      </c>
      <c r="C12412" s="7" t="n">
        <v>0</v>
      </c>
      <c r="D12412" s="7" t="n">
        <v>17</v>
      </c>
      <c r="E12412" s="7" t="n">
        <v>512</v>
      </c>
    </row>
    <row r="12413" spans="1:7">
      <c r="A12413" t="s">
        <v>4</v>
      </c>
      <c r="B12413" s="4" t="s">
        <v>5</v>
      </c>
      <c r="C12413" s="4" t="s">
        <v>13</v>
      </c>
      <c r="D12413" s="4" t="s">
        <v>10</v>
      </c>
      <c r="E12413" s="4" t="s">
        <v>13</v>
      </c>
      <c r="F12413" s="4" t="s">
        <v>20</v>
      </c>
    </row>
    <row r="12414" spans="1:7">
      <c r="A12414" t="n">
        <v>104109</v>
      </c>
      <c r="B12414" s="10" t="n">
        <v>5</v>
      </c>
      <c r="C12414" s="7" t="n">
        <v>30</v>
      </c>
      <c r="D12414" s="7" t="n">
        <v>6496</v>
      </c>
      <c r="E12414" s="7" t="n">
        <v>1</v>
      </c>
      <c r="F12414" s="11" t="n">
        <f t="normal" ca="1">A12418</f>
        <v>0</v>
      </c>
    </row>
    <row r="12415" spans="1:7">
      <c r="A12415" t="s">
        <v>4</v>
      </c>
      <c r="B12415" s="4" t="s">
        <v>5</v>
      </c>
      <c r="C12415" s="4" t="s">
        <v>13</v>
      </c>
      <c r="D12415" s="4" t="s">
        <v>10</v>
      </c>
      <c r="E12415" s="4" t="s">
        <v>10</v>
      </c>
      <c r="F12415" s="4" t="s">
        <v>9</v>
      </c>
    </row>
    <row r="12416" spans="1:7">
      <c r="A12416" t="n">
        <v>104118</v>
      </c>
      <c r="B12416" s="82" t="n">
        <v>95</v>
      </c>
      <c r="C12416" s="7" t="n">
        <v>14</v>
      </c>
      <c r="D12416" s="7" t="n">
        <v>0</v>
      </c>
      <c r="E12416" s="7" t="n">
        <v>17</v>
      </c>
      <c r="F12416" s="7" t="n">
        <v>1</v>
      </c>
    </row>
    <row r="12417" spans="1:6">
      <c r="A12417" t="s">
        <v>4</v>
      </c>
      <c r="B12417" s="4" t="s">
        <v>5</v>
      </c>
      <c r="C12417" s="4" t="s">
        <v>13</v>
      </c>
      <c r="D12417" s="4" t="s">
        <v>6</v>
      </c>
    </row>
    <row r="12418" spans="1:6">
      <c r="A12418" t="n">
        <v>104128</v>
      </c>
      <c r="B12418" s="8" t="n">
        <v>2</v>
      </c>
      <c r="C12418" s="7" t="n">
        <v>10</v>
      </c>
      <c r="D12418" s="7" t="s">
        <v>942</v>
      </c>
    </row>
    <row r="12419" spans="1:6">
      <c r="A12419" t="s">
        <v>4</v>
      </c>
      <c r="B12419" s="4" t="s">
        <v>5</v>
      </c>
      <c r="C12419" s="4" t="s">
        <v>13</v>
      </c>
      <c r="D12419" s="4" t="s">
        <v>6</v>
      </c>
    </row>
    <row r="12420" spans="1:6">
      <c r="A12420" t="n">
        <v>104145</v>
      </c>
      <c r="B12420" s="8" t="n">
        <v>2</v>
      </c>
      <c r="C12420" s="7" t="n">
        <v>10</v>
      </c>
      <c r="D12420" s="7" t="s">
        <v>943</v>
      </c>
    </row>
    <row r="12421" spans="1:6">
      <c r="A12421" t="s">
        <v>4</v>
      </c>
      <c r="B12421" s="4" t="s">
        <v>5</v>
      </c>
      <c r="C12421" s="4" t="s">
        <v>13</v>
      </c>
      <c r="D12421" s="4" t="s">
        <v>10</v>
      </c>
      <c r="E12421" s="4" t="s">
        <v>13</v>
      </c>
      <c r="F12421" s="4" t="s">
        <v>13</v>
      </c>
      <c r="G12421" s="4" t="s">
        <v>10</v>
      </c>
    </row>
    <row r="12422" spans="1:6">
      <c r="A12422" t="n">
        <v>104160</v>
      </c>
      <c r="B12422" s="37" t="n">
        <v>64</v>
      </c>
      <c r="C12422" s="7" t="n">
        <v>8</v>
      </c>
      <c r="D12422" s="7" t="n">
        <v>0</v>
      </c>
      <c r="E12422" s="7" t="n">
        <v>1</v>
      </c>
      <c r="F12422" s="7" t="n">
        <v>0</v>
      </c>
      <c r="G12422" s="7" t="n">
        <v>1</v>
      </c>
    </row>
    <row r="12423" spans="1:6">
      <c r="A12423" t="s">
        <v>4</v>
      </c>
      <c r="B12423" s="4" t="s">
        <v>5</v>
      </c>
      <c r="C12423" s="4" t="s">
        <v>13</v>
      </c>
      <c r="D12423" s="4" t="s">
        <v>10</v>
      </c>
      <c r="E12423" s="4" t="s">
        <v>13</v>
      </c>
      <c r="F12423" s="4" t="s">
        <v>13</v>
      </c>
      <c r="G12423" s="4" t="s">
        <v>10</v>
      </c>
    </row>
    <row r="12424" spans="1:6">
      <c r="A12424" t="n">
        <v>104168</v>
      </c>
      <c r="B12424" s="37" t="n">
        <v>64</v>
      </c>
      <c r="C12424" s="7" t="n">
        <v>8</v>
      </c>
      <c r="D12424" s="7" t="n">
        <v>16</v>
      </c>
      <c r="E12424" s="7" t="n">
        <v>3</v>
      </c>
      <c r="F12424" s="7" t="n">
        <v>0</v>
      </c>
      <c r="G12424" s="7" t="n">
        <v>1</v>
      </c>
    </row>
    <row r="12425" spans="1:6">
      <c r="A12425" t="s">
        <v>4</v>
      </c>
      <c r="B12425" s="4" t="s">
        <v>5</v>
      </c>
      <c r="C12425" s="4" t="s">
        <v>13</v>
      </c>
      <c r="D12425" s="4" t="s">
        <v>10</v>
      </c>
      <c r="E12425" s="4" t="s">
        <v>13</v>
      </c>
      <c r="F12425" s="4" t="s">
        <v>13</v>
      </c>
      <c r="G12425" s="4" t="s">
        <v>10</v>
      </c>
    </row>
    <row r="12426" spans="1:6">
      <c r="A12426" t="n">
        <v>104176</v>
      </c>
      <c r="B12426" s="37" t="n">
        <v>64</v>
      </c>
      <c r="C12426" s="7" t="n">
        <v>8</v>
      </c>
      <c r="D12426" s="7" t="n">
        <v>17</v>
      </c>
      <c r="E12426" s="7" t="n">
        <v>2</v>
      </c>
      <c r="F12426" s="7" t="n">
        <v>2</v>
      </c>
      <c r="G12426" s="7" t="n">
        <v>1</v>
      </c>
    </row>
    <row r="12427" spans="1:6">
      <c r="A12427" t="s">
        <v>4</v>
      </c>
      <c r="B12427" s="4" t="s">
        <v>5</v>
      </c>
      <c r="C12427" s="4" t="s">
        <v>10</v>
      </c>
    </row>
    <row r="12428" spans="1:6">
      <c r="A12428" t="n">
        <v>104184</v>
      </c>
      <c r="B12428" s="12" t="n">
        <v>12</v>
      </c>
      <c r="C12428" s="7" t="n">
        <v>6417</v>
      </c>
    </row>
    <row r="12429" spans="1:6">
      <c r="A12429" t="s">
        <v>4</v>
      </c>
      <c r="B12429" s="4" t="s">
        <v>5</v>
      </c>
      <c r="C12429" s="4" t="s">
        <v>13</v>
      </c>
      <c r="D12429" s="4" t="s">
        <v>10</v>
      </c>
      <c r="E12429" s="4" t="s">
        <v>13</v>
      </c>
      <c r="F12429" s="4" t="s">
        <v>13</v>
      </c>
      <c r="G12429" s="4" t="s">
        <v>20</v>
      </c>
    </row>
    <row r="12430" spans="1:6">
      <c r="A12430" t="n">
        <v>104187</v>
      </c>
      <c r="B12430" s="10" t="n">
        <v>5</v>
      </c>
      <c r="C12430" s="7" t="n">
        <v>30</v>
      </c>
      <c r="D12430" s="7" t="n">
        <v>6496</v>
      </c>
      <c r="E12430" s="7" t="n">
        <v>8</v>
      </c>
      <c r="F12430" s="7" t="n">
        <v>1</v>
      </c>
      <c r="G12430" s="11" t="n">
        <f t="normal" ca="1">A12438</f>
        <v>0</v>
      </c>
    </row>
    <row r="12431" spans="1:6">
      <c r="A12431" t="s">
        <v>4</v>
      </c>
      <c r="B12431" s="4" t="s">
        <v>5</v>
      </c>
      <c r="C12431" s="4" t="s">
        <v>13</v>
      </c>
      <c r="D12431" s="4" t="s">
        <v>10</v>
      </c>
      <c r="E12431" s="4" t="s">
        <v>10</v>
      </c>
      <c r="F12431" s="4" t="s">
        <v>10</v>
      </c>
    </row>
    <row r="12432" spans="1:6">
      <c r="A12432" t="n">
        <v>104197</v>
      </c>
      <c r="B12432" s="82" t="n">
        <v>95</v>
      </c>
      <c r="C12432" s="7" t="n">
        <v>5</v>
      </c>
      <c r="D12432" s="7" t="n">
        <v>0</v>
      </c>
      <c r="E12432" s="7" t="n">
        <v>16</v>
      </c>
      <c r="F12432" s="7" t="n">
        <v>1000</v>
      </c>
    </row>
    <row r="12433" spans="1:7">
      <c r="A12433" t="s">
        <v>4</v>
      </c>
      <c r="B12433" s="4" t="s">
        <v>5</v>
      </c>
      <c r="C12433" s="4" t="s">
        <v>13</v>
      </c>
      <c r="D12433" s="4" t="s">
        <v>10</v>
      </c>
      <c r="E12433" s="4" t="s">
        <v>10</v>
      </c>
      <c r="F12433" s="4" t="s">
        <v>10</v>
      </c>
    </row>
    <row r="12434" spans="1:7">
      <c r="A12434" t="n">
        <v>104205</v>
      </c>
      <c r="B12434" s="82" t="n">
        <v>95</v>
      </c>
      <c r="C12434" s="7" t="n">
        <v>5</v>
      </c>
      <c r="D12434" s="7" t="n">
        <v>0</v>
      </c>
      <c r="E12434" s="7" t="n">
        <v>17</v>
      </c>
      <c r="F12434" s="7" t="n">
        <v>2000</v>
      </c>
    </row>
    <row r="12435" spans="1:7">
      <c r="A12435" t="s">
        <v>4</v>
      </c>
      <c r="B12435" s="4" t="s">
        <v>5</v>
      </c>
      <c r="C12435" s="4" t="s">
        <v>13</v>
      </c>
      <c r="D12435" s="4" t="s">
        <v>10</v>
      </c>
      <c r="E12435" s="4" t="s">
        <v>10</v>
      </c>
      <c r="F12435" s="4" t="s">
        <v>10</v>
      </c>
    </row>
    <row r="12436" spans="1:7">
      <c r="A12436" t="n">
        <v>104213</v>
      </c>
      <c r="B12436" s="82" t="n">
        <v>95</v>
      </c>
      <c r="C12436" s="7" t="n">
        <v>5</v>
      </c>
      <c r="D12436" s="7" t="n">
        <v>16</v>
      </c>
      <c r="E12436" s="7" t="n">
        <v>17</v>
      </c>
      <c r="F12436" s="7" t="n">
        <v>1000</v>
      </c>
    </row>
    <row r="12437" spans="1:7">
      <c r="A12437" t="s">
        <v>4</v>
      </c>
      <c r="B12437" s="4" t="s">
        <v>5</v>
      </c>
      <c r="C12437" s="4" t="s">
        <v>13</v>
      </c>
      <c r="D12437" s="4" t="s">
        <v>10</v>
      </c>
      <c r="E12437" s="4" t="s">
        <v>9</v>
      </c>
    </row>
    <row r="12438" spans="1:7">
      <c r="A12438" t="n">
        <v>104221</v>
      </c>
      <c r="B12438" s="81" t="n">
        <v>167</v>
      </c>
      <c r="C12438" s="7" t="n">
        <v>0</v>
      </c>
      <c r="D12438" s="7" t="n">
        <v>0</v>
      </c>
      <c r="E12438" s="7" t="n">
        <v>2</v>
      </c>
    </row>
    <row r="12439" spans="1:7">
      <c r="A12439" t="s">
        <v>4</v>
      </c>
      <c r="B12439" s="4" t="s">
        <v>5</v>
      </c>
      <c r="C12439" s="4" t="s">
        <v>13</v>
      </c>
      <c r="D12439" s="4" t="s">
        <v>10</v>
      </c>
      <c r="E12439" s="4" t="s">
        <v>9</v>
      </c>
    </row>
    <row r="12440" spans="1:7">
      <c r="A12440" t="n">
        <v>104229</v>
      </c>
      <c r="B12440" s="81" t="n">
        <v>167</v>
      </c>
      <c r="C12440" s="7" t="n">
        <v>0</v>
      </c>
      <c r="D12440" s="7" t="n">
        <v>16</v>
      </c>
      <c r="E12440" s="7" t="n">
        <v>2</v>
      </c>
    </row>
    <row r="12441" spans="1:7">
      <c r="A12441" t="s">
        <v>4</v>
      </c>
      <c r="B12441" s="4" t="s">
        <v>5</v>
      </c>
      <c r="C12441" s="4" t="s">
        <v>13</v>
      </c>
      <c r="D12441" s="4" t="s">
        <v>10</v>
      </c>
      <c r="E12441" s="4" t="s">
        <v>9</v>
      </c>
    </row>
    <row r="12442" spans="1:7">
      <c r="A12442" t="n">
        <v>104237</v>
      </c>
      <c r="B12442" s="81" t="n">
        <v>167</v>
      </c>
      <c r="C12442" s="7" t="n">
        <v>0</v>
      </c>
      <c r="D12442" s="7" t="n">
        <v>17</v>
      </c>
      <c r="E12442" s="7" t="n">
        <v>2</v>
      </c>
    </row>
    <row r="12443" spans="1:7">
      <c r="A12443" t="s">
        <v>4</v>
      </c>
      <c r="B12443" s="4" t="s">
        <v>5</v>
      </c>
      <c r="C12443" s="4" t="s">
        <v>13</v>
      </c>
      <c r="D12443" s="4" t="s">
        <v>10</v>
      </c>
      <c r="E12443" s="4" t="s">
        <v>10</v>
      </c>
      <c r="F12443" s="4" t="s">
        <v>10</v>
      </c>
    </row>
    <row r="12444" spans="1:7">
      <c r="A12444" t="n">
        <v>104245</v>
      </c>
      <c r="B12444" s="78" t="n">
        <v>63</v>
      </c>
      <c r="C12444" s="7" t="n">
        <v>0</v>
      </c>
      <c r="D12444" s="7" t="n">
        <v>65535</v>
      </c>
      <c r="E12444" s="7" t="n">
        <v>45</v>
      </c>
      <c r="F12444" s="7" t="n">
        <v>0</v>
      </c>
    </row>
    <row r="12445" spans="1:7">
      <c r="A12445" t="s">
        <v>4</v>
      </c>
      <c r="B12445" s="4" t="s">
        <v>5</v>
      </c>
      <c r="C12445" s="4" t="s">
        <v>13</v>
      </c>
      <c r="D12445" s="4" t="s">
        <v>10</v>
      </c>
      <c r="E12445" s="4" t="s">
        <v>10</v>
      </c>
      <c r="F12445" s="4" t="s">
        <v>10</v>
      </c>
    </row>
    <row r="12446" spans="1:7">
      <c r="A12446" t="n">
        <v>104253</v>
      </c>
      <c r="B12446" s="78" t="n">
        <v>63</v>
      </c>
      <c r="C12446" s="7" t="n">
        <v>0</v>
      </c>
      <c r="D12446" s="7" t="n">
        <v>65535</v>
      </c>
      <c r="E12446" s="7" t="n">
        <v>32</v>
      </c>
      <c r="F12446" s="7" t="n">
        <v>100</v>
      </c>
    </row>
    <row r="12447" spans="1:7">
      <c r="A12447" t="s">
        <v>4</v>
      </c>
      <c r="B12447" s="4" t="s">
        <v>5</v>
      </c>
      <c r="C12447" s="4" t="s">
        <v>13</v>
      </c>
      <c r="D12447" s="4" t="s">
        <v>10</v>
      </c>
      <c r="E12447" s="4" t="s">
        <v>9</v>
      </c>
    </row>
    <row r="12448" spans="1:7">
      <c r="A12448" t="n">
        <v>104261</v>
      </c>
      <c r="B12448" s="81" t="n">
        <v>167</v>
      </c>
      <c r="C12448" s="7" t="n">
        <v>0</v>
      </c>
      <c r="D12448" s="7" t="n">
        <v>16</v>
      </c>
      <c r="E12448" s="7" t="n">
        <v>512</v>
      </c>
    </row>
    <row r="12449" spans="1:6">
      <c r="A12449" t="s">
        <v>4</v>
      </c>
      <c r="B12449" s="4" t="s">
        <v>5</v>
      </c>
      <c r="C12449" s="4" t="s">
        <v>13</v>
      </c>
      <c r="D12449" s="4" t="s">
        <v>10</v>
      </c>
      <c r="E12449" s="4" t="s">
        <v>9</v>
      </c>
    </row>
    <row r="12450" spans="1:6">
      <c r="A12450" t="n">
        <v>104269</v>
      </c>
      <c r="B12450" s="81" t="n">
        <v>167</v>
      </c>
      <c r="C12450" s="7" t="n">
        <v>0</v>
      </c>
      <c r="D12450" s="7" t="n">
        <v>17</v>
      </c>
      <c r="E12450" s="7" t="n">
        <v>512</v>
      </c>
    </row>
    <row r="12451" spans="1:6">
      <c r="A12451" t="s">
        <v>4</v>
      </c>
      <c r="B12451" s="4" t="s">
        <v>5</v>
      </c>
      <c r="C12451" s="4" t="s">
        <v>10</v>
      </c>
      <c r="D12451" s="4" t="s">
        <v>22</v>
      </c>
      <c r="E12451" s="4" t="s">
        <v>22</v>
      </c>
      <c r="F12451" s="4" t="s">
        <v>22</v>
      </c>
      <c r="G12451" s="4" t="s">
        <v>22</v>
      </c>
    </row>
    <row r="12452" spans="1:6">
      <c r="A12452" t="n">
        <v>104277</v>
      </c>
      <c r="B12452" s="24" t="n">
        <v>46</v>
      </c>
      <c r="C12452" s="7" t="n">
        <v>61456</v>
      </c>
      <c r="D12452" s="7" t="n">
        <v>-51</v>
      </c>
      <c r="E12452" s="7" t="n">
        <v>4.01999998092651</v>
      </c>
      <c r="F12452" s="7" t="n">
        <v>-21.5499992370605</v>
      </c>
      <c r="G12452" s="7" t="n">
        <v>45</v>
      </c>
    </row>
    <row r="12453" spans="1:6">
      <c r="A12453" t="s">
        <v>4</v>
      </c>
      <c r="B12453" s="4" t="s">
        <v>5</v>
      </c>
      <c r="C12453" s="4" t="s">
        <v>13</v>
      </c>
      <c r="D12453" s="4" t="s">
        <v>13</v>
      </c>
      <c r="E12453" s="4" t="s">
        <v>22</v>
      </c>
      <c r="F12453" s="4" t="s">
        <v>22</v>
      </c>
      <c r="G12453" s="4" t="s">
        <v>22</v>
      </c>
      <c r="H12453" s="4" t="s">
        <v>10</v>
      </c>
      <c r="I12453" s="4" t="s">
        <v>13</v>
      </c>
    </row>
    <row r="12454" spans="1:6">
      <c r="A12454" t="n">
        <v>104296</v>
      </c>
      <c r="B12454" s="25" t="n">
        <v>45</v>
      </c>
      <c r="C12454" s="7" t="n">
        <v>4</v>
      </c>
      <c r="D12454" s="7" t="n">
        <v>3</v>
      </c>
      <c r="E12454" s="7" t="n">
        <v>5</v>
      </c>
      <c r="F12454" s="7" t="n">
        <v>80</v>
      </c>
      <c r="G12454" s="7" t="n">
        <v>0</v>
      </c>
      <c r="H12454" s="7" t="n">
        <v>0</v>
      </c>
      <c r="I12454" s="7" t="n">
        <v>0</v>
      </c>
    </row>
    <row r="12455" spans="1:6">
      <c r="A12455" t="s">
        <v>4</v>
      </c>
      <c r="B12455" s="4" t="s">
        <v>5</v>
      </c>
      <c r="C12455" s="4" t="s">
        <v>13</v>
      </c>
      <c r="D12455" s="4" t="s">
        <v>6</v>
      </c>
    </row>
    <row r="12456" spans="1:6">
      <c r="A12456" t="n">
        <v>104314</v>
      </c>
      <c r="B12456" s="8" t="n">
        <v>2</v>
      </c>
      <c r="C12456" s="7" t="n">
        <v>10</v>
      </c>
      <c r="D12456" s="7" t="s">
        <v>855</v>
      </c>
    </row>
    <row r="12457" spans="1:6">
      <c r="A12457" t="s">
        <v>4</v>
      </c>
      <c r="B12457" s="4" t="s">
        <v>5</v>
      </c>
      <c r="C12457" s="4" t="s">
        <v>10</v>
      </c>
    </row>
    <row r="12458" spans="1:6">
      <c r="A12458" t="n">
        <v>104329</v>
      </c>
      <c r="B12458" s="35" t="n">
        <v>16</v>
      </c>
      <c r="C12458" s="7" t="n">
        <v>0</v>
      </c>
    </row>
    <row r="12459" spans="1:6">
      <c r="A12459" t="s">
        <v>4</v>
      </c>
      <c r="B12459" s="4" t="s">
        <v>5</v>
      </c>
      <c r="C12459" s="4" t="s">
        <v>13</v>
      </c>
      <c r="D12459" s="4" t="s">
        <v>10</v>
      </c>
    </row>
    <row r="12460" spans="1:6">
      <c r="A12460" t="n">
        <v>104332</v>
      </c>
      <c r="B12460" s="28" t="n">
        <v>58</v>
      </c>
      <c r="C12460" s="7" t="n">
        <v>105</v>
      </c>
      <c r="D12460" s="7" t="n">
        <v>300</v>
      </c>
    </row>
    <row r="12461" spans="1:6">
      <c r="A12461" t="s">
        <v>4</v>
      </c>
      <c r="B12461" s="4" t="s">
        <v>5</v>
      </c>
      <c r="C12461" s="4" t="s">
        <v>22</v>
      </c>
      <c r="D12461" s="4" t="s">
        <v>10</v>
      </c>
    </row>
    <row r="12462" spans="1:6">
      <c r="A12462" t="n">
        <v>104336</v>
      </c>
      <c r="B12462" s="51" t="n">
        <v>103</v>
      </c>
      <c r="C12462" s="7" t="n">
        <v>1</v>
      </c>
      <c r="D12462" s="7" t="n">
        <v>300</v>
      </c>
    </row>
    <row r="12463" spans="1:6">
      <c r="A12463" t="s">
        <v>4</v>
      </c>
      <c r="B12463" s="4" t="s">
        <v>5</v>
      </c>
      <c r="C12463" s="4" t="s">
        <v>13</v>
      </c>
      <c r="D12463" s="4" t="s">
        <v>10</v>
      </c>
    </row>
    <row r="12464" spans="1:6">
      <c r="A12464" t="n">
        <v>104343</v>
      </c>
      <c r="B12464" s="67" t="n">
        <v>72</v>
      </c>
      <c r="C12464" s="7" t="n">
        <v>4</v>
      </c>
      <c r="D12464" s="7" t="n">
        <v>0</v>
      </c>
    </row>
    <row r="12465" spans="1:9">
      <c r="A12465" t="s">
        <v>4</v>
      </c>
      <c r="B12465" s="4" t="s">
        <v>5</v>
      </c>
      <c r="C12465" s="4" t="s">
        <v>9</v>
      </c>
    </row>
    <row r="12466" spans="1:9">
      <c r="A12466" t="n">
        <v>104347</v>
      </c>
      <c r="B12466" s="50" t="n">
        <v>15</v>
      </c>
      <c r="C12466" s="7" t="n">
        <v>1073741824</v>
      </c>
    </row>
    <row r="12467" spans="1:9">
      <c r="A12467" t="s">
        <v>4</v>
      </c>
      <c r="B12467" s="4" t="s">
        <v>5</v>
      </c>
      <c r="C12467" s="4" t="s">
        <v>13</v>
      </c>
    </row>
    <row r="12468" spans="1:9">
      <c r="A12468" t="n">
        <v>104352</v>
      </c>
      <c r="B12468" s="37" t="n">
        <v>64</v>
      </c>
      <c r="C12468" s="7" t="n">
        <v>3</v>
      </c>
    </row>
    <row r="12469" spans="1:9">
      <c r="A12469" t="s">
        <v>4</v>
      </c>
      <c r="B12469" s="4" t="s">
        <v>5</v>
      </c>
      <c r="C12469" s="4" t="s">
        <v>13</v>
      </c>
    </row>
    <row r="12470" spans="1:9">
      <c r="A12470" t="n">
        <v>104354</v>
      </c>
      <c r="B12470" s="49" t="n">
        <v>74</v>
      </c>
      <c r="C12470" s="7" t="n">
        <v>67</v>
      </c>
    </row>
    <row r="12471" spans="1:9">
      <c r="A12471" t="s">
        <v>4</v>
      </c>
      <c r="B12471" s="4" t="s">
        <v>5</v>
      </c>
      <c r="C12471" s="4" t="s">
        <v>13</v>
      </c>
      <c r="D12471" s="4" t="s">
        <v>13</v>
      </c>
      <c r="E12471" s="4" t="s">
        <v>10</v>
      </c>
    </row>
    <row r="12472" spans="1:9">
      <c r="A12472" t="n">
        <v>104356</v>
      </c>
      <c r="B12472" s="25" t="n">
        <v>45</v>
      </c>
      <c r="C12472" s="7" t="n">
        <v>8</v>
      </c>
      <c r="D12472" s="7" t="n">
        <v>1</v>
      </c>
      <c r="E12472" s="7" t="n">
        <v>0</v>
      </c>
    </row>
    <row r="12473" spans="1:9">
      <c r="A12473" t="s">
        <v>4</v>
      </c>
      <c r="B12473" s="4" t="s">
        <v>5</v>
      </c>
      <c r="C12473" s="4" t="s">
        <v>10</v>
      </c>
    </row>
    <row r="12474" spans="1:9">
      <c r="A12474" t="n">
        <v>104361</v>
      </c>
      <c r="B12474" s="15" t="n">
        <v>13</v>
      </c>
      <c r="C12474" s="7" t="n">
        <v>6409</v>
      </c>
    </row>
    <row r="12475" spans="1:9">
      <c r="A12475" t="s">
        <v>4</v>
      </c>
      <c r="B12475" s="4" t="s">
        <v>5</v>
      </c>
      <c r="C12475" s="4" t="s">
        <v>10</v>
      </c>
    </row>
    <row r="12476" spans="1:9">
      <c r="A12476" t="n">
        <v>104364</v>
      </c>
      <c r="B12476" s="15" t="n">
        <v>13</v>
      </c>
      <c r="C12476" s="7" t="n">
        <v>6408</v>
      </c>
    </row>
    <row r="12477" spans="1:9">
      <c r="A12477" t="s">
        <v>4</v>
      </c>
      <c r="B12477" s="4" t="s">
        <v>5</v>
      </c>
      <c r="C12477" s="4" t="s">
        <v>10</v>
      </c>
    </row>
    <row r="12478" spans="1:9">
      <c r="A12478" t="n">
        <v>104367</v>
      </c>
      <c r="B12478" s="12" t="n">
        <v>12</v>
      </c>
      <c r="C12478" s="7" t="n">
        <v>6464</v>
      </c>
    </row>
    <row r="12479" spans="1:9">
      <c r="A12479" t="s">
        <v>4</v>
      </c>
      <c r="B12479" s="4" t="s">
        <v>5</v>
      </c>
      <c r="C12479" s="4" t="s">
        <v>10</v>
      </c>
    </row>
    <row r="12480" spans="1:9">
      <c r="A12480" t="n">
        <v>104370</v>
      </c>
      <c r="B12480" s="15" t="n">
        <v>13</v>
      </c>
      <c r="C12480" s="7" t="n">
        <v>6465</v>
      </c>
    </row>
    <row r="12481" spans="1:5">
      <c r="A12481" t="s">
        <v>4</v>
      </c>
      <c r="B12481" s="4" t="s">
        <v>5</v>
      </c>
      <c r="C12481" s="4" t="s">
        <v>10</v>
      </c>
    </row>
    <row r="12482" spans="1:5">
      <c r="A12482" t="n">
        <v>104373</v>
      </c>
      <c r="B12482" s="15" t="n">
        <v>13</v>
      </c>
      <c r="C12482" s="7" t="n">
        <v>6466</v>
      </c>
    </row>
    <row r="12483" spans="1:5">
      <c r="A12483" t="s">
        <v>4</v>
      </c>
      <c r="B12483" s="4" t="s">
        <v>5</v>
      </c>
      <c r="C12483" s="4" t="s">
        <v>10</v>
      </c>
    </row>
    <row r="12484" spans="1:5">
      <c r="A12484" t="n">
        <v>104376</v>
      </c>
      <c r="B12484" s="15" t="n">
        <v>13</v>
      </c>
      <c r="C12484" s="7" t="n">
        <v>6467</v>
      </c>
    </row>
    <row r="12485" spans="1:5">
      <c r="A12485" t="s">
        <v>4</v>
      </c>
      <c r="B12485" s="4" t="s">
        <v>5</v>
      </c>
      <c r="C12485" s="4" t="s">
        <v>10</v>
      </c>
    </row>
    <row r="12486" spans="1:5">
      <c r="A12486" t="n">
        <v>104379</v>
      </c>
      <c r="B12486" s="15" t="n">
        <v>13</v>
      </c>
      <c r="C12486" s="7" t="n">
        <v>6468</v>
      </c>
    </row>
    <row r="12487" spans="1:5">
      <c r="A12487" t="s">
        <v>4</v>
      </c>
      <c r="B12487" s="4" t="s">
        <v>5</v>
      </c>
      <c r="C12487" s="4" t="s">
        <v>10</v>
      </c>
    </row>
    <row r="12488" spans="1:5">
      <c r="A12488" t="n">
        <v>104382</v>
      </c>
      <c r="B12488" s="15" t="n">
        <v>13</v>
      </c>
      <c r="C12488" s="7" t="n">
        <v>6469</v>
      </c>
    </row>
    <row r="12489" spans="1:5">
      <c r="A12489" t="s">
        <v>4</v>
      </c>
      <c r="B12489" s="4" t="s">
        <v>5</v>
      </c>
      <c r="C12489" s="4" t="s">
        <v>10</v>
      </c>
    </row>
    <row r="12490" spans="1:5">
      <c r="A12490" t="n">
        <v>104385</v>
      </c>
      <c r="B12490" s="15" t="n">
        <v>13</v>
      </c>
      <c r="C12490" s="7" t="n">
        <v>6470</v>
      </c>
    </row>
    <row r="12491" spans="1:5">
      <c r="A12491" t="s">
        <v>4</v>
      </c>
      <c r="B12491" s="4" t="s">
        <v>5</v>
      </c>
      <c r="C12491" s="4" t="s">
        <v>10</v>
      </c>
    </row>
    <row r="12492" spans="1:5">
      <c r="A12492" t="n">
        <v>104388</v>
      </c>
      <c r="B12492" s="15" t="n">
        <v>13</v>
      </c>
      <c r="C12492" s="7" t="n">
        <v>6471</v>
      </c>
    </row>
    <row r="12493" spans="1:5">
      <c r="A12493" t="s">
        <v>4</v>
      </c>
      <c r="B12493" s="4" t="s">
        <v>5</v>
      </c>
      <c r="C12493" s="4" t="s">
        <v>13</v>
      </c>
    </row>
    <row r="12494" spans="1:5">
      <c r="A12494" t="n">
        <v>104391</v>
      </c>
      <c r="B12494" s="49" t="n">
        <v>74</v>
      </c>
      <c r="C12494" s="7" t="n">
        <v>18</v>
      </c>
    </row>
    <row r="12495" spans="1:5">
      <c r="A12495" t="s">
        <v>4</v>
      </c>
      <c r="B12495" s="4" t="s">
        <v>5</v>
      </c>
      <c r="C12495" s="4" t="s">
        <v>13</v>
      </c>
    </row>
    <row r="12496" spans="1:5">
      <c r="A12496" t="n">
        <v>104393</v>
      </c>
      <c r="B12496" s="49" t="n">
        <v>74</v>
      </c>
      <c r="C12496" s="7" t="n">
        <v>45</v>
      </c>
    </row>
    <row r="12497" spans="1:3">
      <c r="A12497" t="s">
        <v>4</v>
      </c>
      <c r="B12497" s="4" t="s">
        <v>5</v>
      </c>
      <c r="C12497" s="4" t="s">
        <v>10</v>
      </c>
    </row>
    <row r="12498" spans="1:3">
      <c r="A12498" t="n">
        <v>104395</v>
      </c>
      <c r="B12498" s="35" t="n">
        <v>16</v>
      </c>
      <c r="C12498" s="7" t="n">
        <v>0</v>
      </c>
    </row>
    <row r="12499" spans="1:3">
      <c r="A12499" t="s">
        <v>4</v>
      </c>
      <c r="B12499" s="4" t="s">
        <v>5</v>
      </c>
      <c r="C12499" s="4" t="s">
        <v>13</v>
      </c>
      <c r="D12499" s="4" t="s">
        <v>13</v>
      </c>
      <c r="E12499" s="4" t="s">
        <v>13</v>
      </c>
      <c r="F12499" s="4" t="s">
        <v>13</v>
      </c>
    </row>
    <row r="12500" spans="1:3">
      <c r="A12500" t="n">
        <v>104398</v>
      </c>
      <c r="B12500" s="13" t="n">
        <v>14</v>
      </c>
      <c r="C12500" s="7" t="n">
        <v>0</v>
      </c>
      <c r="D12500" s="7" t="n">
        <v>8</v>
      </c>
      <c r="E12500" s="7" t="n">
        <v>0</v>
      </c>
      <c r="F12500" s="7" t="n">
        <v>0</v>
      </c>
    </row>
    <row r="12501" spans="1:3">
      <c r="A12501" t="s">
        <v>4</v>
      </c>
      <c r="B12501" s="4" t="s">
        <v>5</v>
      </c>
      <c r="C12501" s="4" t="s">
        <v>13</v>
      </c>
      <c r="D12501" s="4" t="s">
        <v>6</v>
      </c>
    </row>
    <row r="12502" spans="1:3">
      <c r="A12502" t="n">
        <v>104403</v>
      </c>
      <c r="B12502" s="8" t="n">
        <v>2</v>
      </c>
      <c r="C12502" s="7" t="n">
        <v>11</v>
      </c>
      <c r="D12502" s="7" t="s">
        <v>24</v>
      </c>
    </row>
    <row r="12503" spans="1:3">
      <c r="A12503" t="s">
        <v>4</v>
      </c>
      <c r="B12503" s="4" t="s">
        <v>5</v>
      </c>
      <c r="C12503" s="4" t="s">
        <v>10</v>
      </c>
    </row>
    <row r="12504" spans="1:3">
      <c r="A12504" t="n">
        <v>104417</v>
      </c>
      <c r="B12504" s="35" t="n">
        <v>16</v>
      </c>
      <c r="C12504" s="7" t="n">
        <v>0</v>
      </c>
    </row>
    <row r="12505" spans="1:3">
      <c r="A12505" t="s">
        <v>4</v>
      </c>
      <c r="B12505" s="4" t="s">
        <v>5</v>
      </c>
      <c r="C12505" s="4" t="s">
        <v>13</v>
      </c>
      <c r="D12505" s="4" t="s">
        <v>6</v>
      </c>
    </row>
    <row r="12506" spans="1:3">
      <c r="A12506" t="n">
        <v>104420</v>
      </c>
      <c r="B12506" s="8" t="n">
        <v>2</v>
      </c>
      <c r="C12506" s="7" t="n">
        <v>11</v>
      </c>
      <c r="D12506" s="7" t="s">
        <v>145</v>
      </c>
    </row>
    <row r="12507" spans="1:3">
      <c r="A12507" t="s">
        <v>4</v>
      </c>
      <c r="B12507" s="4" t="s">
        <v>5</v>
      </c>
      <c r="C12507" s="4" t="s">
        <v>10</v>
      </c>
    </row>
    <row r="12508" spans="1:3">
      <c r="A12508" t="n">
        <v>104429</v>
      </c>
      <c r="B12508" s="35" t="n">
        <v>16</v>
      </c>
      <c r="C12508" s="7" t="n">
        <v>0</v>
      </c>
    </row>
    <row r="12509" spans="1:3">
      <c r="A12509" t="s">
        <v>4</v>
      </c>
      <c r="B12509" s="4" t="s">
        <v>5</v>
      </c>
      <c r="C12509" s="4" t="s">
        <v>9</v>
      </c>
    </row>
    <row r="12510" spans="1:3">
      <c r="A12510" t="n">
        <v>104432</v>
      </c>
      <c r="B12510" s="50" t="n">
        <v>15</v>
      </c>
      <c r="C12510" s="7" t="n">
        <v>2048</v>
      </c>
    </row>
    <row r="12511" spans="1:3">
      <c r="A12511" t="s">
        <v>4</v>
      </c>
      <c r="B12511" s="4" t="s">
        <v>5</v>
      </c>
      <c r="C12511" s="4" t="s">
        <v>13</v>
      </c>
      <c r="D12511" s="4" t="s">
        <v>6</v>
      </c>
    </row>
    <row r="12512" spans="1:3">
      <c r="A12512" t="n">
        <v>104437</v>
      </c>
      <c r="B12512" s="8" t="n">
        <v>2</v>
      </c>
      <c r="C12512" s="7" t="n">
        <v>10</v>
      </c>
      <c r="D12512" s="7" t="s">
        <v>146</v>
      </c>
    </row>
    <row r="12513" spans="1:6">
      <c r="A12513" t="s">
        <v>4</v>
      </c>
      <c r="B12513" s="4" t="s">
        <v>5</v>
      </c>
      <c r="C12513" s="4" t="s">
        <v>10</v>
      </c>
    </row>
    <row r="12514" spans="1:6">
      <c r="A12514" t="n">
        <v>104455</v>
      </c>
      <c r="B12514" s="35" t="n">
        <v>16</v>
      </c>
      <c r="C12514" s="7" t="n">
        <v>0</v>
      </c>
    </row>
    <row r="12515" spans="1:6">
      <c r="A12515" t="s">
        <v>4</v>
      </c>
      <c r="B12515" s="4" t="s">
        <v>5</v>
      </c>
      <c r="C12515" s="4" t="s">
        <v>13</v>
      </c>
      <c r="D12515" s="4" t="s">
        <v>6</v>
      </c>
    </row>
    <row r="12516" spans="1:6">
      <c r="A12516" t="n">
        <v>104458</v>
      </c>
      <c r="B12516" s="8" t="n">
        <v>2</v>
      </c>
      <c r="C12516" s="7" t="n">
        <v>10</v>
      </c>
      <c r="D12516" s="7" t="s">
        <v>147</v>
      </c>
    </row>
    <row r="12517" spans="1:6">
      <c r="A12517" t="s">
        <v>4</v>
      </c>
      <c r="B12517" s="4" t="s">
        <v>5</v>
      </c>
      <c r="C12517" s="4" t="s">
        <v>10</v>
      </c>
    </row>
    <row r="12518" spans="1:6">
      <c r="A12518" t="n">
        <v>104477</v>
      </c>
      <c r="B12518" s="35" t="n">
        <v>16</v>
      </c>
      <c r="C12518" s="7" t="n">
        <v>0</v>
      </c>
    </row>
    <row r="12519" spans="1:6">
      <c r="A12519" t="s">
        <v>4</v>
      </c>
      <c r="B12519" s="4" t="s">
        <v>5</v>
      </c>
      <c r="C12519" s="4" t="s">
        <v>13</v>
      </c>
      <c r="D12519" s="4" t="s">
        <v>6</v>
      </c>
    </row>
    <row r="12520" spans="1:6">
      <c r="A12520" t="n">
        <v>104480</v>
      </c>
      <c r="B12520" s="26" t="n">
        <v>4</v>
      </c>
      <c r="C12520" s="7" t="n">
        <v>11</v>
      </c>
      <c r="D12520" s="7" t="s">
        <v>944</v>
      </c>
    </row>
    <row r="12521" spans="1:6">
      <c r="A12521" t="s">
        <v>4</v>
      </c>
      <c r="B12521" s="4" t="s">
        <v>5</v>
      </c>
    </row>
    <row r="12522" spans="1:6">
      <c r="A12522" t="n">
        <v>104496</v>
      </c>
      <c r="B12522" s="5" t="n">
        <v>1</v>
      </c>
    </row>
    <row r="12523" spans="1:6" s="3" customFormat="1" customHeight="0">
      <c r="A12523" s="3" t="s">
        <v>2</v>
      </c>
      <c r="B12523" s="3" t="s">
        <v>945</v>
      </c>
    </row>
    <row r="12524" spans="1:6">
      <c r="A12524" t="s">
        <v>4</v>
      </c>
      <c r="B12524" s="4" t="s">
        <v>5</v>
      </c>
      <c r="C12524" s="4" t="s">
        <v>13</v>
      </c>
      <c r="D12524" s="4" t="s">
        <v>13</v>
      </c>
      <c r="E12524" s="4" t="s">
        <v>13</v>
      </c>
      <c r="F12524" s="4" t="s">
        <v>13</v>
      </c>
    </row>
    <row r="12525" spans="1:6">
      <c r="A12525" t="n">
        <v>104500</v>
      </c>
      <c r="B12525" s="13" t="n">
        <v>14</v>
      </c>
      <c r="C12525" s="7" t="n">
        <v>2</v>
      </c>
      <c r="D12525" s="7" t="n">
        <v>0</v>
      </c>
      <c r="E12525" s="7" t="n">
        <v>0</v>
      </c>
      <c r="F12525" s="7" t="n">
        <v>0</v>
      </c>
    </row>
    <row r="12526" spans="1:6">
      <c r="A12526" t="s">
        <v>4</v>
      </c>
      <c r="B12526" s="4" t="s">
        <v>5</v>
      </c>
      <c r="C12526" s="4" t="s">
        <v>13</v>
      </c>
      <c r="D12526" s="36" t="s">
        <v>81</v>
      </c>
      <c r="E12526" s="4" t="s">
        <v>5</v>
      </c>
      <c r="F12526" s="4" t="s">
        <v>13</v>
      </c>
      <c r="G12526" s="4" t="s">
        <v>10</v>
      </c>
      <c r="H12526" s="36" t="s">
        <v>82</v>
      </c>
      <c r="I12526" s="4" t="s">
        <v>13</v>
      </c>
      <c r="J12526" s="4" t="s">
        <v>9</v>
      </c>
      <c r="K12526" s="4" t="s">
        <v>13</v>
      </c>
      <c r="L12526" s="4" t="s">
        <v>13</v>
      </c>
      <c r="M12526" s="36" t="s">
        <v>81</v>
      </c>
      <c r="N12526" s="4" t="s">
        <v>5</v>
      </c>
      <c r="O12526" s="4" t="s">
        <v>13</v>
      </c>
      <c r="P12526" s="4" t="s">
        <v>10</v>
      </c>
      <c r="Q12526" s="36" t="s">
        <v>82</v>
      </c>
      <c r="R12526" s="4" t="s">
        <v>13</v>
      </c>
      <c r="S12526" s="4" t="s">
        <v>9</v>
      </c>
      <c r="T12526" s="4" t="s">
        <v>13</v>
      </c>
      <c r="U12526" s="4" t="s">
        <v>13</v>
      </c>
      <c r="V12526" s="4" t="s">
        <v>13</v>
      </c>
      <c r="W12526" s="4" t="s">
        <v>20</v>
      </c>
    </row>
    <row r="12527" spans="1:6">
      <c r="A12527" t="n">
        <v>104505</v>
      </c>
      <c r="B12527" s="10" t="n">
        <v>5</v>
      </c>
      <c r="C12527" s="7" t="n">
        <v>28</v>
      </c>
      <c r="D12527" s="36" t="s">
        <v>3</v>
      </c>
      <c r="E12527" s="9" t="n">
        <v>162</v>
      </c>
      <c r="F12527" s="7" t="n">
        <v>3</v>
      </c>
      <c r="G12527" s="7" t="n">
        <v>28</v>
      </c>
      <c r="H12527" s="36" t="s">
        <v>3</v>
      </c>
      <c r="I12527" s="7" t="n">
        <v>0</v>
      </c>
      <c r="J12527" s="7" t="n">
        <v>1</v>
      </c>
      <c r="K12527" s="7" t="n">
        <v>2</v>
      </c>
      <c r="L12527" s="7" t="n">
        <v>28</v>
      </c>
      <c r="M12527" s="36" t="s">
        <v>3</v>
      </c>
      <c r="N12527" s="9" t="n">
        <v>162</v>
      </c>
      <c r="O12527" s="7" t="n">
        <v>3</v>
      </c>
      <c r="P12527" s="7" t="n">
        <v>28</v>
      </c>
      <c r="Q12527" s="36" t="s">
        <v>3</v>
      </c>
      <c r="R12527" s="7" t="n">
        <v>0</v>
      </c>
      <c r="S12527" s="7" t="n">
        <v>2</v>
      </c>
      <c r="T12527" s="7" t="n">
        <v>2</v>
      </c>
      <c r="U12527" s="7" t="n">
        <v>11</v>
      </c>
      <c r="V12527" s="7" t="n">
        <v>1</v>
      </c>
      <c r="W12527" s="11" t="n">
        <f t="normal" ca="1">A12531</f>
        <v>0</v>
      </c>
    </row>
    <row r="12528" spans="1:6">
      <c r="A12528" t="s">
        <v>4</v>
      </c>
      <c r="B12528" s="4" t="s">
        <v>5</v>
      </c>
      <c r="C12528" s="4" t="s">
        <v>13</v>
      </c>
      <c r="D12528" s="4" t="s">
        <v>10</v>
      </c>
      <c r="E12528" s="4" t="s">
        <v>22</v>
      </c>
    </row>
    <row r="12529" spans="1:23">
      <c r="A12529" t="n">
        <v>104534</v>
      </c>
      <c r="B12529" s="28" t="n">
        <v>58</v>
      </c>
      <c r="C12529" s="7" t="n">
        <v>0</v>
      </c>
      <c r="D12529" s="7" t="n">
        <v>0</v>
      </c>
      <c r="E12529" s="7" t="n">
        <v>1</v>
      </c>
    </row>
    <row r="12530" spans="1:23">
      <c r="A12530" t="s">
        <v>4</v>
      </c>
      <c r="B12530" s="4" t="s">
        <v>5</v>
      </c>
      <c r="C12530" s="4" t="s">
        <v>13</v>
      </c>
      <c r="D12530" s="36" t="s">
        <v>81</v>
      </c>
      <c r="E12530" s="4" t="s">
        <v>5</v>
      </c>
      <c r="F12530" s="4" t="s">
        <v>13</v>
      </c>
      <c r="G12530" s="4" t="s">
        <v>10</v>
      </c>
      <c r="H12530" s="36" t="s">
        <v>82</v>
      </c>
      <c r="I12530" s="4" t="s">
        <v>13</v>
      </c>
      <c r="J12530" s="4" t="s">
        <v>9</v>
      </c>
      <c r="K12530" s="4" t="s">
        <v>13</v>
      </c>
      <c r="L12530" s="4" t="s">
        <v>13</v>
      </c>
      <c r="M12530" s="36" t="s">
        <v>81</v>
      </c>
      <c r="N12530" s="4" t="s">
        <v>5</v>
      </c>
      <c r="O12530" s="4" t="s">
        <v>13</v>
      </c>
      <c r="P12530" s="4" t="s">
        <v>10</v>
      </c>
      <c r="Q12530" s="36" t="s">
        <v>82</v>
      </c>
      <c r="R12530" s="4" t="s">
        <v>13</v>
      </c>
      <c r="S12530" s="4" t="s">
        <v>9</v>
      </c>
      <c r="T12530" s="4" t="s">
        <v>13</v>
      </c>
      <c r="U12530" s="4" t="s">
        <v>13</v>
      </c>
      <c r="V12530" s="4" t="s">
        <v>13</v>
      </c>
      <c r="W12530" s="4" t="s">
        <v>20</v>
      </c>
    </row>
    <row r="12531" spans="1:23">
      <c r="A12531" t="n">
        <v>104542</v>
      </c>
      <c r="B12531" s="10" t="n">
        <v>5</v>
      </c>
      <c r="C12531" s="7" t="n">
        <v>28</v>
      </c>
      <c r="D12531" s="36" t="s">
        <v>3</v>
      </c>
      <c r="E12531" s="9" t="n">
        <v>162</v>
      </c>
      <c r="F12531" s="7" t="n">
        <v>3</v>
      </c>
      <c r="G12531" s="7" t="n">
        <v>28</v>
      </c>
      <c r="H12531" s="36" t="s">
        <v>3</v>
      </c>
      <c r="I12531" s="7" t="n">
        <v>0</v>
      </c>
      <c r="J12531" s="7" t="n">
        <v>1</v>
      </c>
      <c r="K12531" s="7" t="n">
        <v>3</v>
      </c>
      <c r="L12531" s="7" t="n">
        <v>28</v>
      </c>
      <c r="M12531" s="36" t="s">
        <v>3</v>
      </c>
      <c r="N12531" s="9" t="n">
        <v>162</v>
      </c>
      <c r="O12531" s="7" t="n">
        <v>3</v>
      </c>
      <c r="P12531" s="7" t="n">
        <v>28</v>
      </c>
      <c r="Q12531" s="36" t="s">
        <v>3</v>
      </c>
      <c r="R12531" s="7" t="n">
        <v>0</v>
      </c>
      <c r="S12531" s="7" t="n">
        <v>2</v>
      </c>
      <c r="T12531" s="7" t="n">
        <v>3</v>
      </c>
      <c r="U12531" s="7" t="n">
        <v>9</v>
      </c>
      <c r="V12531" s="7" t="n">
        <v>1</v>
      </c>
      <c r="W12531" s="11" t="n">
        <f t="normal" ca="1">A12541</f>
        <v>0</v>
      </c>
    </row>
    <row r="12532" spans="1:23">
      <c r="A12532" t="s">
        <v>4</v>
      </c>
      <c r="B12532" s="4" t="s">
        <v>5</v>
      </c>
      <c r="C12532" s="4" t="s">
        <v>13</v>
      </c>
      <c r="D12532" s="36" t="s">
        <v>81</v>
      </c>
      <c r="E12532" s="4" t="s">
        <v>5</v>
      </c>
      <c r="F12532" s="4" t="s">
        <v>10</v>
      </c>
      <c r="G12532" s="4" t="s">
        <v>13</v>
      </c>
      <c r="H12532" s="4" t="s">
        <v>13</v>
      </c>
      <c r="I12532" s="4" t="s">
        <v>6</v>
      </c>
      <c r="J12532" s="36" t="s">
        <v>82</v>
      </c>
      <c r="K12532" s="4" t="s">
        <v>13</v>
      </c>
      <c r="L12532" s="4" t="s">
        <v>13</v>
      </c>
      <c r="M12532" s="36" t="s">
        <v>81</v>
      </c>
      <c r="N12532" s="4" t="s">
        <v>5</v>
      </c>
      <c r="O12532" s="4" t="s">
        <v>13</v>
      </c>
      <c r="P12532" s="36" t="s">
        <v>82</v>
      </c>
      <c r="Q12532" s="4" t="s">
        <v>13</v>
      </c>
      <c r="R12532" s="4" t="s">
        <v>9</v>
      </c>
      <c r="S12532" s="4" t="s">
        <v>13</v>
      </c>
      <c r="T12532" s="4" t="s">
        <v>13</v>
      </c>
      <c r="U12532" s="4" t="s">
        <v>13</v>
      </c>
      <c r="V12532" s="36" t="s">
        <v>81</v>
      </c>
      <c r="W12532" s="4" t="s">
        <v>5</v>
      </c>
      <c r="X12532" s="4" t="s">
        <v>13</v>
      </c>
      <c r="Y12532" s="36" t="s">
        <v>82</v>
      </c>
      <c r="Z12532" s="4" t="s">
        <v>13</v>
      </c>
      <c r="AA12532" s="4" t="s">
        <v>9</v>
      </c>
      <c r="AB12532" s="4" t="s">
        <v>13</v>
      </c>
      <c r="AC12532" s="4" t="s">
        <v>13</v>
      </c>
      <c r="AD12532" s="4" t="s">
        <v>13</v>
      </c>
      <c r="AE12532" s="4" t="s">
        <v>20</v>
      </c>
    </row>
    <row r="12533" spans="1:23">
      <c r="A12533" t="n">
        <v>104571</v>
      </c>
      <c r="B12533" s="10" t="n">
        <v>5</v>
      </c>
      <c r="C12533" s="7" t="n">
        <v>28</v>
      </c>
      <c r="D12533" s="36" t="s">
        <v>3</v>
      </c>
      <c r="E12533" s="64" t="n">
        <v>47</v>
      </c>
      <c r="F12533" s="7" t="n">
        <v>61456</v>
      </c>
      <c r="G12533" s="7" t="n">
        <v>2</v>
      </c>
      <c r="H12533" s="7" t="n">
        <v>0</v>
      </c>
      <c r="I12533" s="7" t="s">
        <v>785</v>
      </c>
      <c r="J12533" s="36" t="s">
        <v>3</v>
      </c>
      <c r="K12533" s="7" t="n">
        <v>8</v>
      </c>
      <c r="L12533" s="7" t="n">
        <v>28</v>
      </c>
      <c r="M12533" s="36" t="s">
        <v>3</v>
      </c>
      <c r="N12533" s="49" t="n">
        <v>74</v>
      </c>
      <c r="O12533" s="7" t="n">
        <v>65</v>
      </c>
      <c r="P12533" s="36" t="s">
        <v>3</v>
      </c>
      <c r="Q12533" s="7" t="n">
        <v>0</v>
      </c>
      <c r="R12533" s="7" t="n">
        <v>1</v>
      </c>
      <c r="S12533" s="7" t="n">
        <v>3</v>
      </c>
      <c r="T12533" s="7" t="n">
        <v>9</v>
      </c>
      <c r="U12533" s="7" t="n">
        <v>28</v>
      </c>
      <c r="V12533" s="36" t="s">
        <v>3</v>
      </c>
      <c r="W12533" s="49" t="n">
        <v>74</v>
      </c>
      <c r="X12533" s="7" t="n">
        <v>65</v>
      </c>
      <c r="Y12533" s="36" t="s">
        <v>3</v>
      </c>
      <c r="Z12533" s="7" t="n">
        <v>0</v>
      </c>
      <c r="AA12533" s="7" t="n">
        <v>2</v>
      </c>
      <c r="AB12533" s="7" t="n">
        <v>3</v>
      </c>
      <c r="AC12533" s="7" t="n">
        <v>9</v>
      </c>
      <c r="AD12533" s="7" t="n">
        <v>1</v>
      </c>
      <c r="AE12533" s="11" t="n">
        <f t="normal" ca="1">A12537</f>
        <v>0</v>
      </c>
    </row>
    <row r="12534" spans="1:23">
      <c r="A12534" t="s">
        <v>4</v>
      </c>
      <c r="B12534" s="4" t="s">
        <v>5</v>
      </c>
      <c r="C12534" s="4" t="s">
        <v>10</v>
      </c>
      <c r="D12534" s="4" t="s">
        <v>13</v>
      </c>
      <c r="E12534" s="4" t="s">
        <v>13</v>
      </c>
      <c r="F12534" s="4" t="s">
        <v>6</v>
      </c>
    </row>
    <row r="12535" spans="1:23">
      <c r="A12535" t="n">
        <v>104619</v>
      </c>
      <c r="B12535" s="64" t="n">
        <v>47</v>
      </c>
      <c r="C12535" s="7" t="n">
        <v>61456</v>
      </c>
      <c r="D12535" s="7" t="n">
        <v>0</v>
      </c>
      <c r="E12535" s="7" t="n">
        <v>0</v>
      </c>
      <c r="F12535" s="7" t="s">
        <v>408</v>
      </c>
    </row>
    <row r="12536" spans="1:23">
      <c r="A12536" t="s">
        <v>4</v>
      </c>
      <c r="B12536" s="4" t="s">
        <v>5</v>
      </c>
      <c r="C12536" s="4" t="s">
        <v>13</v>
      </c>
      <c r="D12536" s="4" t="s">
        <v>10</v>
      </c>
      <c r="E12536" s="4" t="s">
        <v>22</v>
      </c>
    </row>
    <row r="12537" spans="1:23">
      <c r="A12537" t="n">
        <v>104632</v>
      </c>
      <c r="B12537" s="28" t="n">
        <v>58</v>
      </c>
      <c r="C12537" s="7" t="n">
        <v>0</v>
      </c>
      <c r="D12537" s="7" t="n">
        <v>300</v>
      </c>
      <c r="E12537" s="7" t="n">
        <v>1</v>
      </c>
    </row>
    <row r="12538" spans="1:23">
      <c r="A12538" t="s">
        <v>4</v>
      </c>
      <c r="B12538" s="4" t="s">
        <v>5</v>
      </c>
      <c r="C12538" s="4" t="s">
        <v>13</v>
      </c>
      <c r="D12538" s="4" t="s">
        <v>10</v>
      </c>
    </row>
    <row r="12539" spans="1:23">
      <c r="A12539" t="n">
        <v>104640</v>
      </c>
      <c r="B12539" s="28" t="n">
        <v>58</v>
      </c>
      <c r="C12539" s="7" t="n">
        <v>255</v>
      </c>
      <c r="D12539" s="7" t="n">
        <v>0</v>
      </c>
    </row>
    <row r="12540" spans="1:23">
      <c r="A12540" t="s">
        <v>4</v>
      </c>
      <c r="B12540" s="4" t="s">
        <v>5</v>
      </c>
      <c r="C12540" s="4" t="s">
        <v>13</v>
      </c>
      <c r="D12540" s="4" t="s">
        <v>13</v>
      </c>
      <c r="E12540" s="4" t="s">
        <v>13</v>
      </c>
      <c r="F12540" s="4" t="s">
        <v>13</v>
      </c>
    </row>
    <row r="12541" spans="1:23">
      <c r="A12541" t="n">
        <v>104644</v>
      </c>
      <c r="B12541" s="13" t="n">
        <v>14</v>
      </c>
      <c r="C12541" s="7" t="n">
        <v>0</v>
      </c>
      <c r="D12541" s="7" t="n">
        <v>0</v>
      </c>
      <c r="E12541" s="7" t="n">
        <v>0</v>
      </c>
      <c r="F12541" s="7" t="n">
        <v>64</v>
      </c>
    </row>
    <row r="12542" spans="1:23">
      <c r="A12542" t="s">
        <v>4</v>
      </c>
      <c r="B12542" s="4" t="s">
        <v>5</v>
      </c>
      <c r="C12542" s="4" t="s">
        <v>13</v>
      </c>
      <c r="D12542" s="4" t="s">
        <v>10</v>
      </c>
    </row>
    <row r="12543" spans="1:23">
      <c r="A12543" t="n">
        <v>104649</v>
      </c>
      <c r="B12543" s="27" t="n">
        <v>22</v>
      </c>
      <c r="C12543" s="7" t="n">
        <v>0</v>
      </c>
      <c r="D12543" s="7" t="n">
        <v>28</v>
      </c>
    </row>
    <row r="12544" spans="1:23">
      <c r="A12544" t="s">
        <v>4</v>
      </c>
      <c r="B12544" s="4" t="s">
        <v>5</v>
      </c>
      <c r="C12544" s="4" t="s">
        <v>13</v>
      </c>
      <c r="D12544" s="4" t="s">
        <v>10</v>
      </c>
    </row>
    <row r="12545" spans="1:31">
      <c r="A12545" t="n">
        <v>104653</v>
      </c>
      <c r="B12545" s="28" t="n">
        <v>58</v>
      </c>
      <c r="C12545" s="7" t="n">
        <v>5</v>
      </c>
      <c r="D12545" s="7" t="n">
        <v>300</v>
      </c>
    </row>
    <row r="12546" spans="1:31">
      <c r="A12546" t="s">
        <v>4</v>
      </c>
      <c r="B12546" s="4" t="s">
        <v>5</v>
      </c>
      <c r="C12546" s="4" t="s">
        <v>22</v>
      </c>
      <c r="D12546" s="4" t="s">
        <v>10</v>
      </c>
    </row>
    <row r="12547" spans="1:31">
      <c r="A12547" t="n">
        <v>104657</v>
      </c>
      <c r="B12547" s="51" t="n">
        <v>103</v>
      </c>
      <c r="C12547" s="7" t="n">
        <v>0</v>
      </c>
      <c r="D12547" s="7" t="n">
        <v>300</v>
      </c>
    </row>
    <row r="12548" spans="1:31">
      <c r="A12548" t="s">
        <v>4</v>
      </c>
      <c r="B12548" s="4" t="s">
        <v>5</v>
      </c>
      <c r="C12548" s="4" t="s">
        <v>13</v>
      </c>
    </row>
    <row r="12549" spans="1:31">
      <c r="A12549" t="n">
        <v>104664</v>
      </c>
      <c r="B12549" s="37" t="n">
        <v>64</v>
      </c>
      <c r="C12549" s="7" t="n">
        <v>7</v>
      </c>
    </row>
    <row r="12550" spans="1:31">
      <c r="A12550" t="s">
        <v>4</v>
      </c>
      <c r="B12550" s="4" t="s">
        <v>5</v>
      </c>
      <c r="C12550" s="4" t="s">
        <v>13</v>
      </c>
      <c r="D12550" s="4" t="s">
        <v>10</v>
      </c>
    </row>
    <row r="12551" spans="1:31">
      <c r="A12551" t="n">
        <v>104666</v>
      </c>
      <c r="B12551" s="67" t="n">
        <v>72</v>
      </c>
      <c r="C12551" s="7" t="n">
        <v>5</v>
      </c>
      <c r="D12551" s="7" t="n">
        <v>0</v>
      </c>
    </row>
    <row r="12552" spans="1:31">
      <c r="A12552" t="s">
        <v>4</v>
      </c>
      <c r="B12552" s="4" t="s">
        <v>5</v>
      </c>
      <c r="C12552" s="4" t="s">
        <v>13</v>
      </c>
      <c r="D12552" s="36" t="s">
        <v>81</v>
      </c>
      <c r="E12552" s="4" t="s">
        <v>5</v>
      </c>
      <c r="F12552" s="4" t="s">
        <v>13</v>
      </c>
      <c r="G12552" s="4" t="s">
        <v>10</v>
      </c>
      <c r="H12552" s="36" t="s">
        <v>82</v>
      </c>
      <c r="I12552" s="4" t="s">
        <v>13</v>
      </c>
      <c r="J12552" s="4" t="s">
        <v>9</v>
      </c>
      <c r="K12552" s="4" t="s">
        <v>13</v>
      </c>
      <c r="L12552" s="4" t="s">
        <v>13</v>
      </c>
      <c r="M12552" s="4" t="s">
        <v>20</v>
      </c>
    </row>
    <row r="12553" spans="1:31">
      <c r="A12553" t="n">
        <v>104670</v>
      </c>
      <c r="B12553" s="10" t="n">
        <v>5</v>
      </c>
      <c r="C12553" s="7" t="n">
        <v>28</v>
      </c>
      <c r="D12553" s="36" t="s">
        <v>3</v>
      </c>
      <c r="E12553" s="9" t="n">
        <v>162</v>
      </c>
      <c r="F12553" s="7" t="n">
        <v>4</v>
      </c>
      <c r="G12553" s="7" t="n">
        <v>28</v>
      </c>
      <c r="H12553" s="36" t="s">
        <v>3</v>
      </c>
      <c r="I12553" s="7" t="n">
        <v>0</v>
      </c>
      <c r="J12553" s="7" t="n">
        <v>1</v>
      </c>
      <c r="K12553" s="7" t="n">
        <v>2</v>
      </c>
      <c r="L12553" s="7" t="n">
        <v>1</v>
      </c>
      <c r="M12553" s="11" t="n">
        <f t="normal" ca="1">A12559</f>
        <v>0</v>
      </c>
    </row>
    <row r="12554" spans="1:31">
      <c r="A12554" t="s">
        <v>4</v>
      </c>
      <c r="B12554" s="4" t="s">
        <v>5</v>
      </c>
      <c r="C12554" s="4" t="s">
        <v>13</v>
      </c>
      <c r="D12554" s="4" t="s">
        <v>6</v>
      </c>
    </row>
    <row r="12555" spans="1:31">
      <c r="A12555" t="n">
        <v>104687</v>
      </c>
      <c r="B12555" s="8" t="n">
        <v>2</v>
      </c>
      <c r="C12555" s="7" t="n">
        <v>10</v>
      </c>
      <c r="D12555" s="7" t="s">
        <v>786</v>
      </c>
    </row>
    <row r="12556" spans="1:31">
      <c r="A12556" t="s">
        <v>4</v>
      </c>
      <c r="B12556" s="4" t="s">
        <v>5</v>
      </c>
      <c r="C12556" s="4" t="s">
        <v>10</v>
      </c>
    </row>
    <row r="12557" spans="1:31">
      <c r="A12557" t="n">
        <v>104704</v>
      </c>
      <c r="B12557" s="35" t="n">
        <v>16</v>
      </c>
      <c r="C12557" s="7" t="n">
        <v>0</v>
      </c>
    </row>
    <row r="12558" spans="1:31">
      <c r="A12558" t="s">
        <v>4</v>
      </c>
      <c r="B12558" s="4" t="s">
        <v>5</v>
      </c>
      <c r="C12558" s="4" t="s">
        <v>13</v>
      </c>
      <c r="D12558" s="4" t="s">
        <v>10</v>
      </c>
      <c r="E12558" s="4" t="s">
        <v>13</v>
      </c>
      <c r="F12558" s="4" t="s">
        <v>6</v>
      </c>
    </row>
    <row r="12559" spans="1:31">
      <c r="A12559" t="n">
        <v>104707</v>
      </c>
      <c r="B12559" s="83" t="n">
        <v>39</v>
      </c>
      <c r="C12559" s="7" t="n">
        <v>10</v>
      </c>
      <c r="D12559" s="7" t="n">
        <v>65533</v>
      </c>
      <c r="E12559" s="7" t="n">
        <v>200</v>
      </c>
      <c r="F12559" s="7" t="s">
        <v>946</v>
      </c>
    </row>
    <row r="12560" spans="1:31">
      <c r="A12560" t="s">
        <v>4</v>
      </c>
      <c r="B12560" s="4" t="s">
        <v>5</v>
      </c>
      <c r="C12560" s="4" t="s">
        <v>13</v>
      </c>
      <c r="D12560" s="4" t="s">
        <v>10</v>
      </c>
      <c r="E12560" s="4" t="s">
        <v>13</v>
      </c>
      <c r="F12560" s="4" t="s">
        <v>6</v>
      </c>
    </row>
    <row r="12561" spans="1:13">
      <c r="A12561" t="n">
        <v>104731</v>
      </c>
      <c r="B12561" s="83" t="n">
        <v>39</v>
      </c>
      <c r="C12561" s="7" t="n">
        <v>10</v>
      </c>
      <c r="D12561" s="7" t="n">
        <v>65533</v>
      </c>
      <c r="E12561" s="7" t="n">
        <v>201</v>
      </c>
      <c r="F12561" s="7" t="s">
        <v>947</v>
      </c>
    </row>
    <row r="12562" spans="1:13">
      <c r="A12562" t="s">
        <v>4</v>
      </c>
      <c r="B12562" s="4" t="s">
        <v>5</v>
      </c>
      <c r="C12562" s="4" t="s">
        <v>13</v>
      </c>
      <c r="D12562" s="4" t="s">
        <v>10</v>
      </c>
      <c r="E12562" s="4" t="s">
        <v>13</v>
      </c>
      <c r="F12562" s="4" t="s">
        <v>6</v>
      </c>
    </row>
    <row r="12563" spans="1:13">
      <c r="A12563" t="n">
        <v>104755</v>
      </c>
      <c r="B12563" s="83" t="n">
        <v>39</v>
      </c>
      <c r="C12563" s="7" t="n">
        <v>10</v>
      </c>
      <c r="D12563" s="7" t="n">
        <v>65533</v>
      </c>
      <c r="E12563" s="7" t="n">
        <v>202</v>
      </c>
      <c r="F12563" s="7" t="s">
        <v>948</v>
      </c>
    </row>
    <row r="12564" spans="1:13">
      <c r="A12564" t="s">
        <v>4</v>
      </c>
      <c r="B12564" s="4" t="s">
        <v>5</v>
      </c>
      <c r="C12564" s="4" t="s">
        <v>13</v>
      </c>
      <c r="D12564" s="4" t="s">
        <v>10</v>
      </c>
      <c r="E12564" s="4" t="s">
        <v>13</v>
      </c>
      <c r="F12564" s="4" t="s">
        <v>6</v>
      </c>
    </row>
    <row r="12565" spans="1:13">
      <c r="A12565" t="n">
        <v>104779</v>
      </c>
      <c r="B12565" s="83" t="n">
        <v>39</v>
      </c>
      <c r="C12565" s="7" t="n">
        <v>10</v>
      </c>
      <c r="D12565" s="7" t="n">
        <v>65533</v>
      </c>
      <c r="E12565" s="7" t="n">
        <v>203</v>
      </c>
      <c r="F12565" s="7" t="s">
        <v>949</v>
      </c>
    </row>
    <row r="12566" spans="1:13">
      <c r="A12566" t="s">
        <v>4</v>
      </c>
      <c r="B12566" s="4" t="s">
        <v>5</v>
      </c>
      <c r="C12566" s="4" t="s">
        <v>13</v>
      </c>
      <c r="D12566" s="4" t="s">
        <v>10</v>
      </c>
      <c r="E12566" s="4" t="s">
        <v>13</v>
      </c>
      <c r="F12566" s="4" t="s">
        <v>6</v>
      </c>
    </row>
    <row r="12567" spans="1:13">
      <c r="A12567" t="n">
        <v>104803</v>
      </c>
      <c r="B12567" s="83" t="n">
        <v>39</v>
      </c>
      <c r="C12567" s="7" t="n">
        <v>10</v>
      </c>
      <c r="D12567" s="7" t="n">
        <v>65533</v>
      </c>
      <c r="E12567" s="7" t="n">
        <v>204</v>
      </c>
      <c r="F12567" s="7" t="s">
        <v>950</v>
      </c>
    </row>
    <row r="12568" spans="1:13">
      <c r="A12568" t="s">
        <v>4</v>
      </c>
      <c r="B12568" s="4" t="s">
        <v>5</v>
      </c>
      <c r="C12568" s="4" t="s">
        <v>13</v>
      </c>
      <c r="D12568" s="4" t="s">
        <v>10</v>
      </c>
      <c r="E12568" s="4" t="s">
        <v>13</v>
      </c>
      <c r="F12568" s="4" t="s">
        <v>6</v>
      </c>
    </row>
    <row r="12569" spans="1:13">
      <c r="A12569" t="n">
        <v>104827</v>
      </c>
      <c r="B12569" s="83" t="n">
        <v>39</v>
      </c>
      <c r="C12569" s="7" t="n">
        <v>10</v>
      </c>
      <c r="D12569" s="7" t="n">
        <v>65533</v>
      </c>
      <c r="E12569" s="7" t="n">
        <v>205</v>
      </c>
      <c r="F12569" s="7" t="s">
        <v>951</v>
      </c>
    </row>
    <row r="12570" spans="1:13">
      <c r="A12570" t="s">
        <v>4</v>
      </c>
      <c r="B12570" s="4" t="s">
        <v>5</v>
      </c>
      <c r="C12570" s="4" t="s">
        <v>13</v>
      </c>
      <c r="D12570" s="4" t="s">
        <v>10</v>
      </c>
      <c r="E12570" s="4" t="s">
        <v>13</v>
      </c>
      <c r="F12570" s="4" t="s">
        <v>6</v>
      </c>
    </row>
    <row r="12571" spans="1:13">
      <c r="A12571" t="n">
        <v>104851</v>
      </c>
      <c r="B12571" s="83" t="n">
        <v>39</v>
      </c>
      <c r="C12571" s="7" t="n">
        <v>10</v>
      </c>
      <c r="D12571" s="7" t="n">
        <v>65533</v>
      </c>
      <c r="E12571" s="7" t="n">
        <v>206</v>
      </c>
      <c r="F12571" s="7" t="s">
        <v>952</v>
      </c>
    </row>
    <row r="12572" spans="1:13">
      <c r="A12572" t="s">
        <v>4</v>
      </c>
      <c r="B12572" s="4" t="s">
        <v>5</v>
      </c>
      <c r="C12572" s="4" t="s">
        <v>13</v>
      </c>
      <c r="D12572" s="4" t="s">
        <v>10</v>
      </c>
      <c r="E12572" s="4" t="s">
        <v>13</v>
      </c>
      <c r="F12572" s="4" t="s">
        <v>6</v>
      </c>
    </row>
    <row r="12573" spans="1:13">
      <c r="A12573" t="n">
        <v>104875</v>
      </c>
      <c r="B12573" s="83" t="n">
        <v>39</v>
      </c>
      <c r="C12573" s="7" t="n">
        <v>10</v>
      </c>
      <c r="D12573" s="7" t="n">
        <v>65533</v>
      </c>
      <c r="E12573" s="7" t="n">
        <v>207</v>
      </c>
      <c r="F12573" s="7" t="s">
        <v>953</v>
      </c>
    </row>
    <row r="12574" spans="1:13">
      <c r="A12574" t="s">
        <v>4</v>
      </c>
      <c r="B12574" s="4" t="s">
        <v>5</v>
      </c>
      <c r="C12574" s="4" t="s">
        <v>13</v>
      </c>
      <c r="D12574" s="4" t="s">
        <v>10</v>
      </c>
      <c r="E12574" s="4" t="s">
        <v>13</v>
      </c>
      <c r="F12574" s="4" t="s">
        <v>6</v>
      </c>
    </row>
    <row r="12575" spans="1:13">
      <c r="A12575" t="n">
        <v>104900</v>
      </c>
      <c r="B12575" s="83" t="n">
        <v>39</v>
      </c>
      <c r="C12575" s="7" t="n">
        <v>10</v>
      </c>
      <c r="D12575" s="7" t="n">
        <v>65533</v>
      </c>
      <c r="E12575" s="7" t="n">
        <v>208</v>
      </c>
      <c r="F12575" s="7" t="s">
        <v>954</v>
      </c>
    </row>
    <row r="12576" spans="1:13">
      <c r="A12576" t="s">
        <v>4</v>
      </c>
      <c r="B12576" s="4" t="s">
        <v>5</v>
      </c>
      <c r="C12576" s="4" t="s">
        <v>13</v>
      </c>
      <c r="D12576" s="4" t="s">
        <v>10</v>
      </c>
      <c r="E12576" s="4" t="s">
        <v>13</v>
      </c>
      <c r="F12576" s="4" t="s">
        <v>6</v>
      </c>
    </row>
    <row r="12577" spans="1:6">
      <c r="A12577" t="n">
        <v>104924</v>
      </c>
      <c r="B12577" s="83" t="n">
        <v>39</v>
      </c>
      <c r="C12577" s="7" t="n">
        <v>10</v>
      </c>
      <c r="D12577" s="7" t="n">
        <v>65533</v>
      </c>
      <c r="E12577" s="7" t="n">
        <v>209</v>
      </c>
      <c r="F12577" s="7" t="s">
        <v>955</v>
      </c>
    </row>
    <row r="12578" spans="1:6">
      <c r="A12578" t="s">
        <v>4</v>
      </c>
      <c r="B12578" s="4" t="s">
        <v>5</v>
      </c>
      <c r="C12578" s="4" t="s">
        <v>13</v>
      </c>
      <c r="D12578" s="4" t="s">
        <v>10</v>
      </c>
      <c r="E12578" s="4" t="s">
        <v>13</v>
      </c>
      <c r="F12578" s="4" t="s">
        <v>6</v>
      </c>
    </row>
    <row r="12579" spans="1:6">
      <c r="A12579" t="n">
        <v>104949</v>
      </c>
      <c r="B12579" s="83" t="n">
        <v>39</v>
      </c>
      <c r="C12579" s="7" t="n">
        <v>10</v>
      </c>
      <c r="D12579" s="7" t="n">
        <v>65533</v>
      </c>
      <c r="E12579" s="7" t="n">
        <v>210</v>
      </c>
      <c r="F12579" s="7" t="s">
        <v>956</v>
      </c>
    </row>
    <row r="12580" spans="1:6">
      <c r="A12580" t="s">
        <v>4</v>
      </c>
      <c r="B12580" s="4" t="s">
        <v>5</v>
      </c>
      <c r="C12580" s="4" t="s">
        <v>13</v>
      </c>
      <c r="D12580" s="4" t="s">
        <v>10</v>
      </c>
      <c r="E12580" s="4" t="s">
        <v>13</v>
      </c>
      <c r="F12580" s="4" t="s">
        <v>6</v>
      </c>
    </row>
    <row r="12581" spans="1:6">
      <c r="A12581" t="n">
        <v>104974</v>
      </c>
      <c r="B12581" s="83" t="n">
        <v>39</v>
      </c>
      <c r="C12581" s="7" t="n">
        <v>10</v>
      </c>
      <c r="D12581" s="7" t="n">
        <v>65533</v>
      </c>
      <c r="E12581" s="7" t="n">
        <v>211</v>
      </c>
      <c r="F12581" s="7" t="s">
        <v>957</v>
      </c>
    </row>
    <row r="12582" spans="1:6">
      <c r="A12582" t="s">
        <v>4</v>
      </c>
      <c r="B12582" s="4" t="s">
        <v>5</v>
      </c>
      <c r="C12582" s="4" t="s">
        <v>13</v>
      </c>
      <c r="D12582" s="4" t="s">
        <v>10</v>
      </c>
      <c r="E12582" s="4" t="s">
        <v>13</v>
      </c>
      <c r="F12582" s="4" t="s">
        <v>6</v>
      </c>
    </row>
    <row r="12583" spans="1:6">
      <c r="A12583" t="n">
        <v>104999</v>
      </c>
      <c r="B12583" s="83" t="n">
        <v>39</v>
      </c>
      <c r="C12583" s="7" t="n">
        <v>10</v>
      </c>
      <c r="D12583" s="7" t="n">
        <v>65533</v>
      </c>
      <c r="E12583" s="7" t="n">
        <v>212</v>
      </c>
      <c r="F12583" s="7" t="s">
        <v>958</v>
      </c>
    </row>
    <row r="12584" spans="1:6">
      <c r="A12584" t="s">
        <v>4</v>
      </c>
      <c r="B12584" s="4" t="s">
        <v>5</v>
      </c>
      <c r="C12584" s="4" t="s">
        <v>13</v>
      </c>
      <c r="D12584" s="4" t="s">
        <v>10</v>
      </c>
      <c r="E12584" s="4" t="s">
        <v>13</v>
      </c>
      <c r="F12584" s="4" t="s">
        <v>6</v>
      </c>
    </row>
    <row r="12585" spans="1:6">
      <c r="A12585" t="n">
        <v>105023</v>
      </c>
      <c r="B12585" s="83" t="n">
        <v>39</v>
      </c>
      <c r="C12585" s="7" t="n">
        <v>10</v>
      </c>
      <c r="D12585" s="7" t="n">
        <v>65533</v>
      </c>
      <c r="E12585" s="7" t="n">
        <v>213</v>
      </c>
      <c r="F12585" s="7" t="s">
        <v>959</v>
      </c>
    </row>
    <row r="12586" spans="1:6">
      <c r="A12586" t="s">
        <v>4</v>
      </c>
      <c r="B12586" s="4" t="s">
        <v>5</v>
      </c>
      <c r="C12586" s="4" t="s">
        <v>13</v>
      </c>
      <c r="D12586" s="4" t="s">
        <v>10</v>
      </c>
      <c r="E12586" s="4" t="s">
        <v>13</v>
      </c>
      <c r="F12586" s="4" t="s">
        <v>6</v>
      </c>
    </row>
    <row r="12587" spans="1:6">
      <c r="A12587" t="n">
        <v>105047</v>
      </c>
      <c r="B12587" s="83" t="n">
        <v>39</v>
      </c>
      <c r="C12587" s="7" t="n">
        <v>10</v>
      </c>
      <c r="D12587" s="7" t="n">
        <v>65533</v>
      </c>
      <c r="E12587" s="7" t="n">
        <v>214</v>
      </c>
      <c r="F12587" s="7" t="s">
        <v>960</v>
      </c>
    </row>
    <row r="12588" spans="1:6">
      <c r="A12588" t="s">
        <v>4</v>
      </c>
      <c r="B12588" s="4" t="s">
        <v>5</v>
      </c>
      <c r="C12588" s="4" t="s">
        <v>13</v>
      </c>
      <c r="D12588" s="4" t="s">
        <v>10</v>
      </c>
      <c r="E12588" s="4" t="s">
        <v>10</v>
      </c>
      <c r="F12588" s="4" t="s">
        <v>10</v>
      </c>
      <c r="G12588" s="4" t="s">
        <v>10</v>
      </c>
      <c r="H12588" s="4" t="s">
        <v>10</v>
      </c>
      <c r="I12588" s="4" t="s">
        <v>6</v>
      </c>
      <c r="J12588" s="4" t="s">
        <v>22</v>
      </c>
      <c r="K12588" s="4" t="s">
        <v>22</v>
      </c>
      <c r="L12588" s="4" t="s">
        <v>22</v>
      </c>
      <c r="M12588" s="4" t="s">
        <v>9</v>
      </c>
      <c r="N12588" s="4" t="s">
        <v>9</v>
      </c>
      <c r="O12588" s="4" t="s">
        <v>22</v>
      </c>
      <c r="P12588" s="4" t="s">
        <v>22</v>
      </c>
      <c r="Q12588" s="4" t="s">
        <v>22</v>
      </c>
      <c r="R12588" s="4" t="s">
        <v>22</v>
      </c>
      <c r="S12588" s="4" t="s">
        <v>13</v>
      </c>
    </row>
    <row r="12589" spans="1:6">
      <c r="A12589" t="n">
        <v>105071</v>
      </c>
      <c r="B12589" s="83" t="n">
        <v>39</v>
      </c>
      <c r="C12589" s="7" t="n">
        <v>12</v>
      </c>
      <c r="D12589" s="7" t="n">
        <v>65533</v>
      </c>
      <c r="E12589" s="7" t="n">
        <v>201</v>
      </c>
      <c r="F12589" s="7" t="n">
        <v>0</v>
      </c>
      <c r="G12589" s="7" t="n">
        <v>65533</v>
      </c>
      <c r="H12589" s="7" t="n">
        <v>0</v>
      </c>
      <c r="I12589" s="7" t="s">
        <v>12</v>
      </c>
      <c r="J12589" s="7" t="n">
        <v>-0.615000009536743</v>
      </c>
      <c r="K12589" s="7" t="n">
        <v>0</v>
      </c>
      <c r="L12589" s="7" t="n">
        <v>17.4680004119873</v>
      </c>
      <c r="M12589" s="7" t="n">
        <v>0</v>
      </c>
      <c r="N12589" s="7" t="n">
        <v>90</v>
      </c>
      <c r="O12589" s="7" t="n">
        <v>0</v>
      </c>
      <c r="P12589" s="7" t="n">
        <v>1</v>
      </c>
      <c r="Q12589" s="7" t="n">
        <v>1</v>
      </c>
      <c r="R12589" s="7" t="n">
        <v>1</v>
      </c>
      <c r="S12589" s="7" t="n">
        <v>100</v>
      </c>
    </row>
    <row r="12590" spans="1:6">
      <c r="A12590" t="s">
        <v>4</v>
      </c>
      <c r="B12590" s="4" t="s">
        <v>5</v>
      </c>
      <c r="C12590" s="4" t="s">
        <v>13</v>
      </c>
      <c r="D12590" s="4" t="s">
        <v>10</v>
      </c>
      <c r="E12590" s="4" t="s">
        <v>10</v>
      </c>
      <c r="F12590" s="4" t="s">
        <v>10</v>
      </c>
      <c r="G12590" s="4" t="s">
        <v>10</v>
      </c>
      <c r="H12590" s="4" t="s">
        <v>10</v>
      </c>
      <c r="I12590" s="4" t="s">
        <v>6</v>
      </c>
      <c r="J12590" s="4" t="s">
        <v>22</v>
      </c>
      <c r="K12590" s="4" t="s">
        <v>22</v>
      </c>
      <c r="L12590" s="4" t="s">
        <v>22</v>
      </c>
      <c r="M12590" s="4" t="s">
        <v>9</v>
      </c>
      <c r="N12590" s="4" t="s">
        <v>9</v>
      </c>
      <c r="O12590" s="4" t="s">
        <v>22</v>
      </c>
      <c r="P12590" s="4" t="s">
        <v>22</v>
      </c>
      <c r="Q12590" s="4" t="s">
        <v>22</v>
      </c>
      <c r="R12590" s="4" t="s">
        <v>22</v>
      </c>
      <c r="S12590" s="4" t="s">
        <v>13</v>
      </c>
    </row>
    <row r="12591" spans="1:6">
      <c r="A12591" t="n">
        <v>105121</v>
      </c>
      <c r="B12591" s="83" t="n">
        <v>39</v>
      </c>
      <c r="C12591" s="7" t="n">
        <v>12</v>
      </c>
      <c r="D12591" s="7" t="n">
        <v>65533</v>
      </c>
      <c r="E12591" s="7" t="n">
        <v>201</v>
      </c>
      <c r="F12591" s="7" t="n">
        <v>0</v>
      </c>
      <c r="G12591" s="7" t="n">
        <v>65533</v>
      </c>
      <c r="H12591" s="7" t="n">
        <v>0</v>
      </c>
      <c r="I12591" s="7" t="s">
        <v>12</v>
      </c>
      <c r="J12591" s="7" t="n">
        <v>22.8449993133545</v>
      </c>
      <c r="K12591" s="7" t="n">
        <v>6.20900011062622</v>
      </c>
      <c r="L12591" s="7" t="n">
        <v>-0.834999978542328</v>
      </c>
      <c r="M12591" s="7" t="n">
        <v>0</v>
      </c>
      <c r="N12591" s="7" t="n">
        <v>90</v>
      </c>
      <c r="O12591" s="7" t="n">
        <v>0</v>
      </c>
      <c r="P12591" s="7" t="n">
        <v>1.79999995231628</v>
      </c>
      <c r="Q12591" s="7" t="n">
        <v>0.800000011920929</v>
      </c>
      <c r="R12591" s="7" t="n">
        <v>0.800000011920929</v>
      </c>
      <c r="S12591" s="7" t="n">
        <v>101</v>
      </c>
    </row>
    <row r="12592" spans="1:6">
      <c r="A12592" t="s">
        <v>4</v>
      </c>
      <c r="B12592" s="4" t="s">
        <v>5</v>
      </c>
      <c r="C12592" s="4" t="s">
        <v>13</v>
      </c>
      <c r="D12592" s="4" t="s">
        <v>10</v>
      </c>
      <c r="E12592" s="4" t="s">
        <v>10</v>
      </c>
      <c r="F12592" s="4" t="s">
        <v>10</v>
      </c>
      <c r="G12592" s="4" t="s">
        <v>10</v>
      </c>
      <c r="H12592" s="4" t="s">
        <v>10</v>
      </c>
      <c r="I12592" s="4" t="s">
        <v>6</v>
      </c>
      <c r="J12592" s="4" t="s">
        <v>22</v>
      </c>
      <c r="K12592" s="4" t="s">
        <v>22</v>
      </c>
      <c r="L12592" s="4" t="s">
        <v>22</v>
      </c>
      <c r="M12592" s="4" t="s">
        <v>9</v>
      </c>
      <c r="N12592" s="4" t="s">
        <v>9</v>
      </c>
      <c r="O12592" s="4" t="s">
        <v>22</v>
      </c>
      <c r="P12592" s="4" t="s">
        <v>22</v>
      </c>
      <c r="Q12592" s="4" t="s">
        <v>22</v>
      </c>
      <c r="R12592" s="4" t="s">
        <v>22</v>
      </c>
      <c r="S12592" s="4" t="s">
        <v>13</v>
      </c>
    </row>
    <row r="12593" spans="1:19">
      <c r="A12593" t="n">
        <v>105171</v>
      </c>
      <c r="B12593" s="83" t="n">
        <v>39</v>
      </c>
      <c r="C12593" s="7" t="n">
        <v>12</v>
      </c>
      <c r="D12593" s="7" t="n">
        <v>65533</v>
      </c>
      <c r="E12593" s="7" t="n">
        <v>201</v>
      </c>
      <c r="F12593" s="7" t="n">
        <v>0</v>
      </c>
      <c r="G12593" s="7" t="n">
        <v>65533</v>
      </c>
      <c r="H12593" s="7" t="n">
        <v>0</v>
      </c>
      <c r="I12593" s="7" t="s">
        <v>12</v>
      </c>
      <c r="J12593" s="7" t="n">
        <v>46.8650016784668</v>
      </c>
      <c r="K12593" s="7" t="n">
        <v>11.5329999923706</v>
      </c>
      <c r="L12593" s="7" t="n">
        <v>-42.4360008239746</v>
      </c>
      <c r="M12593" s="7" t="n">
        <v>0</v>
      </c>
      <c r="N12593" s="7" t="n">
        <v>90</v>
      </c>
      <c r="O12593" s="7" t="n">
        <v>0</v>
      </c>
      <c r="P12593" s="7" t="n">
        <v>1.79999995231628</v>
      </c>
      <c r="Q12593" s="7" t="n">
        <v>0.800000011920929</v>
      </c>
      <c r="R12593" s="7" t="n">
        <v>0.800000011920929</v>
      </c>
      <c r="S12593" s="7" t="n">
        <v>102</v>
      </c>
    </row>
    <row r="12594" spans="1:19">
      <c r="A12594" t="s">
        <v>4</v>
      </c>
      <c r="B12594" s="4" t="s">
        <v>5</v>
      </c>
      <c r="C12594" s="4" t="s">
        <v>13</v>
      </c>
      <c r="D12594" s="4" t="s">
        <v>10</v>
      </c>
      <c r="E12594" s="4" t="s">
        <v>10</v>
      </c>
      <c r="F12594" s="4" t="s">
        <v>10</v>
      </c>
      <c r="G12594" s="4" t="s">
        <v>10</v>
      </c>
      <c r="H12594" s="4" t="s">
        <v>10</v>
      </c>
      <c r="I12594" s="4" t="s">
        <v>6</v>
      </c>
      <c r="J12594" s="4" t="s">
        <v>22</v>
      </c>
      <c r="K12594" s="4" t="s">
        <v>22</v>
      </c>
      <c r="L12594" s="4" t="s">
        <v>22</v>
      </c>
      <c r="M12594" s="4" t="s">
        <v>9</v>
      </c>
      <c r="N12594" s="4" t="s">
        <v>9</v>
      </c>
      <c r="O12594" s="4" t="s">
        <v>22</v>
      </c>
      <c r="P12594" s="4" t="s">
        <v>22</v>
      </c>
      <c r="Q12594" s="4" t="s">
        <v>22</v>
      </c>
      <c r="R12594" s="4" t="s">
        <v>22</v>
      </c>
      <c r="S12594" s="4" t="s">
        <v>13</v>
      </c>
    </row>
    <row r="12595" spans="1:19">
      <c r="A12595" t="n">
        <v>105221</v>
      </c>
      <c r="B12595" s="83" t="n">
        <v>39</v>
      </c>
      <c r="C12595" s="7" t="n">
        <v>12</v>
      </c>
      <c r="D12595" s="7" t="n">
        <v>65533</v>
      </c>
      <c r="E12595" s="7" t="n">
        <v>201</v>
      </c>
      <c r="F12595" s="7" t="n">
        <v>0</v>
      </c>
      <c r="G12595" s="7" t="n">
        <v>65533</v>
      </c>
      <c r="H12595" s="7" t="n">
        <v>0</v>
      </c>
      <c r="I12595" s="7" t="s">
        <v>12</v>
      </c>
      <c r="J12595" s="7" t="n">
        <v>-6.3730001449585</v>
      </c>
      <c r="K12595" s="7" t="n">
        <v>6.71799993515015</v>
      </c>
      <c r="L12595" s="7" t="n">
        <v>-6.85400009155273</v>
      </c>
      <c r="M12595" s="7" t="n">
        <v>0</v>
      </c>
      <c r="N12595" s="7" t="n">
        <v>90</v>
      </c>
      <c r="O12595" s="7" t="n">
        <v>0</v>
      </c>
      <c r="P12595" s="7" t="n">
        <v>1.79999995231628</v>
      </c>
      <c r="Q12595" s="7" t="n">
        <v>0.800000011920929</v>
      </c>
      <c r="R12595" s="7" t="n">
        <v>0.800000011920929</v>
      </c>
      <c r="S12595" s="7" t="n">
        <v>103</v>
      </c>
    </row>
    <row r="12596" spans="1:19">
      <c r="A12596" t="s">
        <v>4</v>
      </c>
      <c r="B12596" s="4" t="s">
        <v>5</v>
      </c>
      <c r="C12596" s="4" t="s">
        <v>13</v>
      </c>
      <c r="D12596" s="4" t="s">
        <v>10</v>
      </c>
      <c r="E12596" s="4" t="s">
        <v>10</v>
      </c>
      <c r="F12596" s="4" t="s">
        <v>10</v>
      </c>
      <c r="G12596" s="4" t="s">
        <v>10</v>
      </c>
      <c r="H12596" s="4" t="s">
        <v>10</v>
      </c>
      <c r="I12596" s="4" t="s">
        <v>6</v>
      </c>
      <c r="J12596" s="4" t="s">
        <v>22</v>
      </c>
      <c r="K12596" s="4" t="s">
        <v>22</v>
      </c>
      <c r="L12596" s="4" t="s">
        <v>22</v>
      </c>
      <c r="M12596" s="4" t="s">
        <v>9</v>
      </c>
      <c r="N12596" s="4" t="s">
        <v>9</v>
      </c>
      <c r="O12596" s="4" t="s">
        <v>22</v>
      </c>
      <c r="P12596" s="4" t="s">
        <v>22</v>
      </c>
      <c r="Q12596" s="4" t="s">
        <v>22</v>
      </c>
      <c r="R12596" s="4" t="s">
        <v>22</v>
      </c>
      <c r="S12596" s="4" t="s">
        <v>13</v>
      </c>
    </row>
    <row r="12597" spans="1:19">
      <c r="A12597" t="n">
        <v>105271</v>
      </c>
      <c r="B12597" s="83" t="n">
        <v>39</v>
      </c>
      <c r="C12597" s="7" t="n">
        <v>12</v>
      </c>
      <c r="D12597" s="7" t="n">
        <v>65533</v>
      </c>
      <c r="E12597" s="7" t="n">
        <v>201</v>
      </c>
      <c r="F12597" s="7" t="n">
        <v>0</v>
      </c>
      <c r="G12597" s="7" t="n">
        <v>65533</v>
      </c>
      <c r="H12597" s="7" t="n">
        <v>0</v>
      </c>
      <c r="I12597" s="7" t="s">
        <v>12</v>
      </c>
      <c r="J12597" s="7" t="n">
        <v>-29.1089992523193</v>
      </c>
      <c r="K12597" s="7" t="n">
        <v>6.75600004196167</v>
      </c>
      <c r="L12597" s="7" t="n">
        <v>11.0710000991821</v>
      </c>
      <c r="M12597" s="7" t="n">
        <v>0</v>
      </c>
      <c r="N12597" s="7" t="n">
        <v>90</v>
      </c>
      <c r="O12597" s="7" t="n">
        <v>0</v>
      </c>
      <c r="P12597" s="7" t="n">
        <v>1.79999995231628</v>
      </c>
      <c r="Q12597" s="7" t="n">
        <v>0.800000011920929</v>
      </c>
      <c r="R12597" s="7" t="n">
        <v>0.800000011920929</v>
      </c>
      <c r="S12597" s="7" t="n">
        <v>104</v>
      </c>
    </row>
    <row r="12598" spans="1:19">
      <c r="A12598" t="s">
        <v>4</v>
      </c>
      <c r="B12598" s="4" t="s">
        <v>5</v>
      </c>
      <c r="C12598" s="4" t="s">
        <v>10</v>
      </c>
      <c r="D12598" s="4" t="s">
        <v>6</v>
      </c>
      <c r="E12598" s="4" t="s">
        <v>6</v>
      </c>
      <c r="F12598" s="4" t="s">
        <v>6</v>
      </c>
      <c r="G12598" s="4" t="s">
        <v>13</v>
      </c>
      <c r="H12598" s="4" t="s">
        <v>9</v>
      </c>
      <c r="I12598" s="4" t="s">
        <v>22</v>
      </c>
      <c r="J12598" s="4" t="s">
        <v>22</v>
      </c>
      <c r="K12598" s="4" t="s">
        <v>22</v>
      </c>
      <c r="L12598" s="4" t="s">
        <v>22</v>
      </c>
      <c r="M12598" s="4" t="s">
        <v>22</v>
      </c>
      <c r="N12598" s="4" t="s">
        <v>22</v>
      </c>
      <c r="O12598" s="4" t="s">
        <v>22</v>
      </c>
      <c r="P12598" s="4" t="s">
        <v>6</v>
      </c>
      <c r="Q12598" s="4" t="s">
        <v>6</v>
      </c>
      <c r="R12598" s="4" t="s">
        <v>9</v>
      </c>
      <c r="S12598" s="4" t="s">
        <v>13</v>
      </c>
      <c r="T12598" s="4" t="s">
        <v>9</v>
      </c>
      <c r="U12598" s="4" t="s">
        <v>9</v>
      </c>
      <c r="V12598" s="4" t="s">
        <v>10</v>
      </c>
    </row>
    <row r="12599" spans="1:19">
      <c r="A12599" t="n">
        <v>105321</v>
      </c>
      <c r="B12599" s="68" t="n">
        <v>19</v>
      </c>
      <c r="C12599" s="7" t="n">
        <v>7032</v>
      </c>
      <c r="D12599" s="7" t="s">
        <v>797</v>
      </c>
      <c r="E12599" s="7" t="s">
        <v>798</v>
      </c>
      <c r="F12599" s="7" t="s">
        <v>12</v>
      </c>
      <c r="G12599" s="7" t="n">
        <v>0</v>
      </c>
      <c r="H12599" s="7" t="n">
        <v>1</v>
      </c>
      <c r="I12599" s="7" t="n">
        <v>-26.9699993133545</v>
      </c>
      <c r="J12599" s="7" t="n">
        <v>0</v>
      </c>
      <c r="K12599" s="7" t="n">
        <v>-20.1800003051758</v>
      </c>
      <c r="L12599" s="7" t="n">
        <v>258.799987792969</v>
      </c>
      <c r="M12599" s="7" t="n">
        <v>1</v>
      </c>
      <c r="N12599" s="7" t="n">
        <v>1.60000002384186</v>
      </c>
      <c r="O12599" s="7" t="n">
        <v>0.0900000035762787</v>
      </c>
      <c r="P12599" s="7" t="s">
        <v>12</v>
      </c>
      <c r="Q12599" s="7" t="s">
        <v>12</v>
      </c>
      <c r="R12599" s="7" t="n">
        <v>-1</v>
      </c>
      <c r="S12599" s="7" t="n">
        <v>0</v>
      </c>
      <c r="T12599" s="7" t="n">
        <v>0</v>
      </c>
      <c r="U12599" s="7" t="n">
        <v>0</v>
      </c>
      <c r="V12599" s="7" t="n">
        <v>0</v>
      </c>
    </row>
    <row r="12600" spans="1:19">
      <c r="A12600" t="s">
        <v>4</v>
      </c>
      <c r="B12600" s="4" t="s">
        <v>5</v>
      </c>
      <c r="C12600" s="4" t="s">
        <v>10</v>
      </c>
      <c r="D12600" s="4" t="s">
        <v>6</v>
      </c>
      <c r="E12600" s="4" t="s">
        <v>6</v>
      </c>
      <c r="F12600" s="4" t="s">
        <v>6</v>
      </c>
      <c r="G12600" s="4" t="s">
        <v>13</v>
      </c>
      <c r="H12600" s="4" t="s">
        <v>9</v>
      </c>
      <c r="I12600" s="4" t="s">
        <v>22</v>
      </c>
      <c r="J12600" s="4" t="s">
        <v>22</v>
      </c>
      <c r="K12600" s="4" t="s">
        <v>22</v>
      </c>
      <c r="L12600" s="4" t="s">
        <v>22</v>
      </c>
      <c r="M12600" s="4" t="s">
        <v>22</v>
      </c>
      <c r="N12600" s="4" t="s">
        <v>22</v>
      </c>
      <c r="O12600" s="4" t="s">
        <v>22</v>
      </c>
      <c r="P12600" s="4" t="s">
        <v>6</v>
      </c>
      <c r="Q12600" s="4" t="s">
        <v>6</v>
      </c>
      <c r="R12600" s="4" t="s">
        <v>9</v>
      </c>
      <c r="S12600" s="4" t="s">
        <v>13</v>
      </c>
      <c r="T12600" s="4" t="s">
        <v>9</v>
      </c>
      <c r="U12600" s="4" t="s">
        <v>9</v>
      </c>
      <c r="V12600" s="4" t="s">
        <v>10</v>
      </c>
    </row>
    <row r="12601" spans="1:19">
      <c r="A12601" t="n">
        <v>105391</v>
      </c>
      <c r="B12601" s="68" t="n">
        <v>19</v>
      </c>
      <c r="C12601" s="7" t="n">
        <v>18</v>
      </c>
      <c r="D12601" s="7" t="s">
        <v>858</v>
      </c>
      <c r="E12601" s="7" t="s">
        <v>859</v>
      </c>
      <c r="F12601" s="7" t="s">
        <v>12</v>
      </c>
      <c r="G12601" s="7" t="n">
        <v>0</v>
      </c>
      <c r="H12601" s="7" t="n">
        <v>1</v>
      </c>
      <c r="I12601" s="7" t="n">
        <v>-26.9699993133545</v>
      </c>
      <c r="J12601" s="7" t="n">
        <v>0</v>
      </c>
      <c r="K12601" s="7" t="n">
        <v>-20.1800003051758</v>
      </c>
      <c r="L12601" s="7" t="n">
        <v>258.799987792969</v>
      </c>
      <c r="M12601" s="7" t="n">
        <v>1</v>
      </c>
      <c r="N12601" s="7" t="n">
        <v>1.60000002384186</v>
      </c>
      <c r="O12601" s="7" t="n">
        <v>0.0900000035762787</v>
      </c>
      <c r="P12601" s="7" t="s">
        <v>12</v>
      </c>
      <c r="Q12601" s="7" t="s">
        <v>12</v>
      </c>
      <c r="R12601" s="7" t="n">
        <v>-1</v>
      </c>
      <c r="S12601" s="7" t="n">
        <v>0</v>
      </c>
      <c r="T12601" s="7" t="n">
        <v>0</v>
      </c>
      <c r="U12601" s="7" t="n">
        <v>0</v>
      </c>
      <c r="V12601" s="7" t="n">
        <v>0</v>
      </c>
    </row>
    <row r="12602" spans="1:19">
      <c r="A12602" t="s">
        <v>4</v>
      </c>
      <c r="B12602" s="4" t="s">
        <v>5</v>
      </c>
      <c r="C12602" s="4" t="s">
        <v>10</v>
      </c>
      <c r="D12602" s="4" t="s">
        <v>6</v>
      </c>
      <c r="E12602" s="4" t="s">
        <v>6</v>
      </c>
      <c r="F12602" s="4" t="s">
        <v>6</v>
      </c>
      <c r="G12602" s="4" t="s">
        <v>13</v>
      </c>
      <c r="H12602" s="4" t="s">
        <v>9</v>
      </c>
      <c r="I12602" s="4" t="s">
        <v>22</v>
      </c>
      <c r="J12602" s="4" t="s">
        <v>22</v>
      </c>
      <c r="K12602" s="4" t="s">
        <v>22</v>
      </c>
      <c r="L12602" s="4" t="s">
        <v>22</v>
      </c>
      <c r="M12602" s="4" t="s">
        <v>22</v>
      </c>
      <c r="N12602" s="4" t="s">
        <v>22</v>
      </c>
      <c r="O12602" s="4" t="s">
        <v>22</v>
      </c>
      <c r="P12602" s="4" t="s">
        <v>6</v>
      </c>
      <c r="Q12602" s="4" t="s">
        <v>6</v>
      </c>
      <c r="R12602" s="4" t="s">
        <v>9</v>
      </c>
      <c r="S12602" s="4" t="s">
        <v>13</v>
      </c>
      <c r="T12602" s="4" t="s">
        <v>9</v>
      </c>
      <c r="U12602" s="4" t="s">
        <v>9</v>
      </c>
      <c r="V12602" s="4" t="s">
        <v>10</v>
      </c>
    </row>
    <row r="12603" spans="1:19">
      <c r="A12603" t="n">
        <v>105469</v>
      </c>
      <c r="B12603" s="68" t="n">
        <v>19</v>
      </c>
      <c r="C12603" s="7" t="n">
        <v>5703</v>
      </c>
      <c r="D12603" s="7" t="s">
        <v>860</v>
      </c>
      <c r="E12603" s="7" t="s">
        <v>861</v>
      </c>
      <c r="F12603" s="7" t="s">
        <v>12</v>
      </c>
      <c r="G12603" s="7" t="n">
        <v>0</v>
      </c>
      <c r="H12603" s="7" t="n">
        <v>1</v>
      </c>
      <c r="I12603" s="7" t="n">
        <v>-26.9699993133545</v>
      </c>
      <c r="J12603" s="7" t="n">
        <v>0</v>
      </c>
      <c r="K12603" s="7" t="n">
        <v>-20.1800003051758</v>
      </c>
      <c r="L12603" s="7" t="n">
        <v>258.799987792969</v>
      </c>
      <c r="M12603" s="7" t="n">
        <v>1</v>
      </c>
      <c r="N12603" s="7" t="n">
        <v>1.60000002384186</v>
      </c>
      <c r="O12603" s="7" t="n">
        <v>0.0900000035762787</v>
      </c>
      <c r="P12603" s="7" t="s">
        <v>12</v>
      </c>
      <c r="Q12603" s="7" t="s">
        <v>12</v>
      </c>
      <c r="R12603" s="7" t="n">
        <v>-1</v>
      </c>
      <c r="S12603" s="7" t="n">
        <v>0</v>
      </c>
      <c r="T12603" s="7" t="n">
        <v>0</v>
      </c>
      <c r="U12603" s="7" t="n">
        <v>0</v>
      </c>
      <c r="V12603" s="7" t="n">
        <v>0</v>
      </c>
    </row>
    <row r="12604" spans="1:19">
      <c r="A12604" t="s">
        <v>4</v>
      </c>
      <c r="B12604" s="4" t="s">
        <v>5</v>
      </c>
      <c r="C12604" s="4" t="s">
        <v>10</v>
      </c>
      <c r="D12604" s="4" t="s">
        <v>6</v>
      </c>
      <c r="E12604" s="4" t="s">
        <v>6</v>
      </c>
      <c r="F12604" s="4" t="s">
        <v>6</v>
      </c>
      <c r="G12604" s="4" t="s">
        <v>13</v>
      </c>
      <c r="H12604" s="4" t="s">
        <v>9</v>
      </c>
      <c r="I12604" s="4" t="s">
        <v>22</v>
      </c>
      <c r="J12604" s="4" t="s">
        <v>22</v>
      </c>
      <c r="K12604" s="4" t="s">
        <v>22</v>
      </c>
      <c r="L12604" s="4" t="s">
        <v>22</v>
      </c>
      <c r="M12604" s="4" t="s">
        <v>22</v>
      </c>
      <c r="N12604" s="4" t="s">
        <v>22</v>
      </c>
      <c r="O12604" s="4" t="s">
        <v>22</v>
      </c>
      <c r="P12604" s="4" t="s">
        <v>6</v>
      </c>
      <c r="Q12604" s="4" t="s">
        <v>6</v>
      </c>
      <c r="R12604" s="4" t="s">
        <v>9</v>
      </c>
      <c r="S12604" s="4" t="s">
        <v>13</v>
      </c>
      <c r="T12604" s="4" t="s">
        <v>9</v>
      </c>
      <c r="U12604" s="4" t="s">
        <v>9</v>
      </c>
      <c r="V12604" s="4" t="s">
        <v>10</v>
      </c>
    </row>
    <row r="12605" spans="1:19">
      <c r="A12605" t="n">
        <v>105548</v>
      </c>
      <c r="B12605" s="68" t="n">
        <v>19</v>
      </c>
      <c r="C12605" s="7" t="n">
        <v>5704</v>
      </c>
      <c r="D12605" s="7" t="s">
        <v>862</v>
      </c>
      <c r="E12605" s="7" t="s">
        <v>863</v>
      </c>
      <c r="F12605" s="7" t="s">
        <v>12</v>
      </c>
      <c r="G12605" s="7" t="n">
        <v>0</v>
      </c>
      <c r="H12605" s="7" t="n">
        <v>1</v>
      </c>
      <c r="I12605" s="7" t="n">
        <v>-26.9699993133545</v>
      </c>
      <c r="J12605" s="7" t="n">
        <v>0</v>
      </c>
      <c r="K12605" s="7" t="n">
        <v>-20.1800003051758</v>
      </c>
      <c r="L12605" s="7" t="n">
        <v>258.799987792969</v>
      </c>
      <c r="M12605" s="7" t="n">
        <v>1</v>
      </c>
      <c r="N12605" s="7" t="n">
        <v>1.60000002384186</v>
      </c>
      <c r="O12605" s="7" t="n">
        <v>0.0900000035762787</v>
      </c>
      <c r="P12605" s="7" t="s">
        <v>12</v>
      </c>
      <c r="Q12605" s="7" t="s">
        <v>12</v>
      </c>
      <c r="R12605" s="7" t="n">
        <v>-1</v>
      </c>
      <c r="S12605" s="7" t="n">
        <v>0</v>
      </c>
      <c r="T12605" s="7" t="n">
        <v>0</v>
      </c>
      <c r="U12605" s="7" t="n">
        <v>0</v>
      </c>
      <c r="V12605" s="7" t="n">
        <v>0</v>
      </c>
    </row>
    <row r="12606" spans="1:19">
      <c r="A12606" t="s">
        <v>4</v>
      </c>
      <c r="B12606" s="4" t="s">
        <v>5</v>
      </c>
      <c r="C12606" s="4" t="s">
        <v>10</v>
      </c>
      <c r="D12606" s="4" t="s">
        <v>6</v>
      </c>
      <c r="E12606" s="4" t="s">
        <v>6</v>
      </c>
      <c r="F12606" s="4" t="s">
        <v>6</v>
      </c>
      <c r="G12606" s="4" t="s">
        <v>13</v>
      </c>
      <c r="H12606" s="4" t="s">
        <v>9</v>
      </c>
      <c r="I12606" s="4" t="s">
        <v>22</v>
      </c>
      <c r="J12606" s="4" t="s">
        <v>22</v>
      </c>
      <c r="K12606" s="4" t="s">
        <v>22</v>
      </c>
      <c r="L12606" s="4" t="s">
        <v>22</v>
      </c>
      <c r="M12606" s="4" t="s">
        <v>22</v>
      </c>
      <c r="N12606" s="4" t="s">
        <v>22</v>
      </c>
      <c r="O12606" s="4" t="s">
        <v>22</v>
      </c>
      <c r="P12606" s="4" t="s">
        <v>6</v>
      </c>
      <c r="Q12606" s="4" t="s">
        <v>6</v>
      </c>
      <c r="R12606" s="4" t="s">
        <v>9</v>
      </c>
      <c r="S12606" s="4" t="s">
        <v>13</v>
      </c>
      <c r="T12606" s="4" t="s">
        <v>9</v>
      </c>
      <c r="U12606" s="4" t="s">
        <v>9</v>
      </c>
      <c r="V12606" s="4" t="s">
        <v>10</v>
      </c>
    </row>
    <row r="12607" spans="1:19">
      <c r="A12607" t="n">
        <v>105626</v>
      </c>
      <c r="B12607" s="68" t="n">
        <v>19</v>
      </c>
      <c r="C12607" s="7" t="n">
        <v>22</v>
      </c>
      <c r="D12607" s="7" t="s">
        <v>961</v>
      </c>
      <c r="E12607" s="7" t="s">
        <v>962</v>
      </c>
      <c r="F12607" s="7" t="s">
        <v>12</v>
      </c>
      <c r="G12607" s="7" t="n">
        <v>0</v>
      </c>
      <c r="H12607" s="7" t="n">
        <v>1</v>
      </c>
      <c r="I12607" s="7" t="n">
        <v>-26.9699993133545</v>
      </c>
      <c r="J12607" s="7" t="n">
        <v>0</v>
      </c>
      <c r="K12607" s="7" t="n">
        <v>-20.1800003051758</v>
      </c>
      <c r="L12607" s="7" t="n">
        <v>258.799987792969</v>
      </c>
      <c r="M12607" s="7" t="n">
        <v>1</v>
      </c>
      <c r="N12607" s="7" t="n">
        <v>1.60000002384186</v>
      </c>
      <c r="O12607" s="7" t="n">
        <v>0.0900000035762787</v>
      </c>
      <c r="P12607" s="7" t="s">
        <v>12</v>
      </c>
      <c r="Q12607" s="7" t="s">
        <v>12</v>
      </c>
      <c r="R12607" s="7" t="n">
        <v>-1</v>
      </c>
      <c r="S12607" s="7" t="n">
        <v>0</v>
      </c>
      <c r="T12607" s="7" t="n">
        <v>0</v>
      </c>
      <c r="U12607" s="7" t="n">
        <v>0</v>
      </c>
      <c r="V12607" s="7" t="n">
        <v>0</v>
      </c>
    </row>
    <row r="12608" spans="1:19">
      <c r="A12608" t="s">
        <v>4</v>
      </c>
      <c r="B12608" s="4" t="s">
        <v>5</v>
      </c>
      <c r="C12608" s="4" t="s">
        <v>10</v>
      </c>
      <c r="D12608" s="4" t="s">
        <v>6</v>
      </c>
      <c r="E12608" s="4" t="s">
        <v>6</v>
      </c>
      <c r="F12608" s="4" t="s">
        <v>6</v>
      </c>
      <c r="G12608" s="4" t="s">
        <v>13</v>
      </c>
      <c r="H12608" s="4" t="s">
        <v>9</v>
      </c>
      <c r="I12608" s="4" t="s">
        <v>22</v>
      </c>
      <c r="J12608" s="4" t="s">
        <v>22</v>
      </c>
      <c r="K12608" s="4" t="s">
        <v>22</v>
      </c>
      <c r="L12608" s="4" t="s">
        <v>22</v>
      </c>
      <c r="M12608" s="4" t="s">
        <v>22</v>
      </c>
      <c r="N12608" s="4" t="s">
        <v>22</v>
      </c>
      <c r="O12608" s="4" t="s">
        <v>22</v>
      </c>
      <c r="P12608" s="4" t="s">
        <v>6</v>
      </c>
      <c r="Q12608" s="4" t="s">
        <v>6</v>
      </c>
      <c r="R12608" s="4" t="s">
        <v>9</v>
      </c>
      <c r="S12608" s="4" t="s">
        <v>13</v>
      </c>
      <c r="T12608" s="4" t="s">
        <v>9</v>
      </c>
      <c r="U12608" s="4" t="s">
        <v>9</v>
      </c>
      <c r="V12608" s="4" t="s">
        <v>10</v>
      </c>
    </row>
    <row r="12609" spans="1:22">
      <c r="A12609" t="n">
        <v>105696</v>
      </c>
      <c r="B12609" s="68" t="n">
        <v>19</v>
      </c>
      <c r="C12609" s="7" t="n">
        <v>7031</v>
      </c>
      <c r="D12609" s="7" t="s">
        <v>963</v>
      </c>
      <c r="E12609" s="7" t="s">
        <v>964</v>
      </c>
      <c r="F12609" s="7" t="s">
        <v>12</v>
      </c>
      <c r="G12609" s="7" t="n">
        <v>0</v>
      </c>
      <c r="H12609" s="7" t="n">
        <v>513</v>
      </c>
      <c r="I12609" s="7" t="n">
        <v>-26.9699993133545</v>
      </c>
      <c r="J12609" s="7" t="n">
        <v>0</v>
      </c>
      <c r="K12609" s="7" t="n">
        <v>-20.1800003051758</v>
      </c>
      <c r="L12609" s="7" t="n">
        <v>258.799987792969</v>
      </c>
      <c r="M12609" s="7" t="n">
        <v>1</v>
      </c>
      <c r="N12609" s="7" t="n">
        <v>1.60000002384186</v>
      </c>
      <c r="O12609" s="7" t="n">
        <v>0.0900000035762787</v>
      </c>
      <c r="P12609" s="7" t="s">
        <v>12</v>
      </c>
      <c r="Q12609" s="7" t="s">
        <v>12</v>
      </c>
      <c r="R12609" s="7" t="n">
        <v>-1</v>
      </c>
      <c r="S12609" s="7" t="n">
        <v>0</v>
      </c>
      <c r="T12609" s="7" t="n">
        <v>0</v>
      </c>
      <c r="U12609" s="7" t="n">
        <v>0</v>
      </c>
      <c r="V12609" s="7" t="n">
        <v>0</v>
      </c>
    </row>
    <row r="12610" spans="1:22">
      <c r="A12610" t="s">
        <v>4</v>
      </c>
      <c r="B12610" s="4" t="s">
        <v>5</v>
      </c>
      <c r="C12610" s="4" t="s">
        <v>10</v>
      </c>
      <c r="D12610" s="4" t="s">
        <v>6</v>
      </c>
      <c r="E12610" s="4" t="s">
        <v>6</v>
      </c>
      <c r="F12610" s="4" t="s">
        <v>6</v>
      </c>
      <c r="G12610" s="4" t="s">
        <v>13</v>
      </c>
      <c r="H12610" s="4" t="s">
        <v>9</v>
      </c>
      <c r="I12610" s="4" t="s">
        <v>22</v>
      </c>
      <c r="J12610" s="4" t="s">
        <v>22</v>
      </c>
      <c r="K12610" s="4" t="s">
        <v>22</v>
      </c>
      <c r="L12610" s="4" t="s">
        <v>22</v>
      </c>
      <c r="M12610" s="4" t="s">
        <v>22</v>
      </c>
      <c r="N12610" s="4" t="s">
        <v>22</v>
      </c>
      <c r="O12610" s="4" t="s">
        <v>22</v>
      </c>
      <c r="P12610" s="4" t="s">
        <v>6</v>
      </c>
      <c r="Q12610" s="4" t="s">
        <v>6</v>
      </c>
      <c r="R12610" s="4" t="s">
        <v>9</v>
      </c>
      <c r="S12610" s="4" t="s">
        <v>13</v>
      </c>
      <c r="T12610" s="4" t="s">
        <v>9</v>
      </c>
      <c r="U12610" s="4" t="s">
        <v>9</v>
      </c>
      <c r="V12610" s="4" t="s">
        <v>10</v>
      </c>
    </row>
    <row r="12611" spans="1:22">
      <c r="A12611" t="n">
        <v>105774</v>
      </c>
      <c r="B12611" s="68" t="n">
        <v>19</v>
      </c>
      <c r="C12611" s="7" t="n">
        <v>7024</v>
      </c>
      <c r="D12611" s="7" t="s">
        <v>965</v>
      </c>
      <c r="E12611" s="7" t="s">
        <v>966</v>
      </c>
      <c r="F12611" s="7" t="s">
        <v>12</v>
      </c>
      <c r="G12611" s="7" t="n">
        <v>0</v>
      </c>
      <c r="H12611" s="7" t="n">
        <v>513</v>
      </c>
      <c r="I12611" s="7" t="n">
        <v>-26.9699993133545</v>
      </c>
      <c r="J12611" s="7" t="n">
        <v>0</v>
      </c>
      <c r="K12611" s="7" t="n">
        <v>-20.1800003051758</v>
      </c>
      <c r="L12611" s="7" t="n">
        <v>258.799987792969</v>
      </c>
      <c r="M12611" s="7" t="n">
        <v>1</v>
      </c>
      <c r="N12611" s="7" t="n">
        <v>1.60000002384186</v>
      </c>
      <c r="O12611" s="7" t="n">
        <v>0.0900000035762787</v>
      </c>
      <c r="P12611" s="7" t="s">
        <v>12</v>
      </c>
      <c r="Q12611" s="7" t="s">
        <v>12</v>
      </c>
      <c r="R12611" s="7" t="n">
        <v>-1</v>
      </c>
      <c r="S12611" s="7" t="n">
        <v>0</v>
      </c>
      <c r="T12611" s="7" t="n">
        <v>0</v>
      </c>
      <c r="U12611" s="7" t="n">
        <v>0</v>
      </c>
      <c r="V12611" s="7" t="n">
        <v>0</v>
      </c>
    </row>
    <row r="12612" spans="1:22">
      <c r="A12612" t="s">
        <v>4</v>
      </c>
      <c r="B12612" s="4" t="s">
        <v>5</v>
      </c>
      <c r="C12612" s="4" t="s">
        <v>10</v>
      </c>
      <c r="D12612" s="4" t="s">
        <v>6</v>
      </c>
      <c r="E12612" s="4" t="s">
        <v>6</v>
      </c>
      <c r="F12612" s="4" t="s">
        <v>6</v>
      </c>
      <c r="G12612" s="4" t="s">
        <v>13</v>
      </c>
      <c r="H12612" s="4" t="s">
        <v>9</v>
      </c>
      <c r="I12612" s="4" t="s">
        <v>22</v>
      </c>
      <c r="J12612" s="4" t="s">
        <v>22</v>
      </c>
      <c r="K12612" s="4" t="s">
        <v>22</v>
      </c>
      <c r="L12612" s="4" t="s">
        <v>22</v>
      </c>
      <c r="M12612" s="4" t="s">
        <v>22</v>
      </c>
      <c r="N12612" s="4" t="s">
        <v>22</v>
      </c>
      <c r="O12612" s="4" t="s">
        <v>22</v>
      </c>
      <c r="P12612" s="4" t="s">
        <v>6</v>
      </c>
      <c r="Q12612" s="4" t="s">
        <v>6</v>
      </c>
      <c r="R12612" s="4" t="s">
        <v>9</v>
      </c>
      <c r="S12612" s="4" t="s">
        <v>13</v>
      </c>
      <c r="T12612" s="4" t="s">
        <v>9</v>
      </c>
      <c r="U12612" s="4" t="s">
        <v>9</v>
      </c>
      <c r="V12612" s="4" t="s">
        <v>10</v>
      </c>
    </row>
    <row r="12613" spans="1:22">
      <c r="A12613" t="n">
        <v>105845</v>
      </c>
      <c r="B12613" s="68" t="n">
        <v>19</v>
      </c>
      <c r="C12613" s="7" t="n">
        <v>1570</v>
      </c>
      <c r="D12613" s="7" t="s">
        <v>967</v>
      </c>
      <c r="E12613" s="7" t="s">
        <v>968</v>
      </c>
      <c r="F12613" s="7" t="s">
        <v>12</v>
      </c>
      <c r="G12613" s="7" t="n">
        <v>0</v>
      </c>
      <c r="H12613" s="7" t="n">
        <v>1</v>
      </c>
      <c r="I12613" s="7" t="n">
        <v>-26.9699993133545</v>
      </c>
      <c r="J12613" s="7" t="n">
        <v>0</v>
      </c>
      <c r="K12613" s="7" t="n">
        <v>-20.1800003051758</v>
      </c>
      <c r="L12613" s="7" t="n">
        <v>258.799987792969</v>
      </c>
      <c r="M12613" s="7" t="n">
        <v>1</v>
      </c>
      <c r="N12613" s="7" t="n">
        <v>1.60000002384186</v>
      </c>
      <c r="O12613" s="7" t="n">
        <v>0.0900000035762787</v>
      </c>
      <c r="P12613" s="7" t="s">
        <v>969</v>
      </c>
      <c r="Q12613" s="7" t="s">
        <v>12</v>
      </c>
      <c r="R12613" s="7" t="n">
        <v>-1</v>
      </c>
      <c r="S12613" s="7" t="n">
        <v>0</v>
      </c>
      <c r="T12613" s="7" t="n">
        <v>0</v>
      </c>
      <c r="U12613" s="7" t="n">
        <v>0</v>
      </c>
      <c r="V12613" s="7" t="n">
        <v>0</v>
      </c>
    </row>
    <row r="12614" spans="1:22">
      <c r="A12614" t="s">
        <v>4</v>
      </c>
      <c r="B12614" s="4" t="s">
        <v>5</v>
      </c>
      <c r="C12614" s="4" t="s">
        <v>10</v>
      </c>
      <c r="D12614" s="4" t="s">
        <v>6</v>
      </c>
      <c r="E12614" s="4" t="s">
        <v>6</v>
      </c>
      <c r="F12614" s="4" t="s">
        <v>6</v>
      </c>
      <c r="G12614" s="4" t="s">
        <v>13</v>
      </c>
      <c r="H12614" s="4" t="s">
        <v>9</v>
      </c>
      <c r="I12614" s="4" t="s">
        <v>22</v>
      </c>
      <c r="J12614" s="4" t="s">
        <v>22</v>
      </c>
      <c r="K12614" s="4" t="s">
        <v>22</v>
      </c>
      <c r="L12614" s="4" t="s">
        <v>22</v>
      </c>
      <c r="M12614" s="4" t="s">
        <v>22</v>
      </c>
      <c r="N12614" s="4" t="s">
        <v>22</v>
      </c>
      <c r="O12614" s="4" t="s">
        <v>22</v>
      </c>
      <c r="P12614" s="4" t="s">
        <v>6</v>
      </c>
      <c r="Q12614" s="4" t="s">
        <v>6</v>
      </c>
      <c r="R12614" s="4" t="s">
        <v>9</v>
      </c>
      <c r="S12614" s="4" t="s">
        <v>13</v>
      </c>
      <c r="T12614" s="4" t="s">
        <v>9</v>
      </c>
      <c r="U12614" s="4" t="s">
        <v>9</v>
      </c>
      <c r="V12614" s="4" t="s">
        <v>10</v>
      </c>
    </row>
    <row r="12615" spans="1:22">
      <c r="A12615" t="n">
        <v>105921</v>
      </c>
      <c r="B12615" s="68" t="n">
        <v>19</v>
      </c>
      <c r="C12615" s="7" t="n">
        <v>1571</v>
      </c>
      <c r="D12615" s="7" t="s">
        <v>970</v>
      </c>
      <c r="E12615" s="7" t="s">
        <v>968</v>
      </c>
      <c r="F12615" s="7" t="s">
        <v>12</v>
      </c>
      <c r="G12615" s="7" t="n">
        <v>0</v>
      </c>
      <c r="H12615" s="7" t="n">
        <v>1</v>
      </c>
      <c r="I12615" s="7" t="n">
        <v>-26.9699993133545</v>
      </c>
      <c r="J12615" s="7" t="n">
        <v>0</v>
      </c>
      <c r="K12615" s="7" t="n">
        <v>-20.1800003051758</v>
      </c>
      <c r="L12615" s="7" t="n">
        <v>258.799987792969</v>
      </c>
      <c r="M12615" s="7" t="n">
        <v>1</v>
      </c>
      <c r="N12615" s="7" t="n">
        <v>1.60000002384186</v>
      </c>
      <c r="O12615" s="7" t="n">
        <v>0.0900000035762787</v>
      </c>
      <c r="P12615" s="7" t="s">
        <v>971</v>
      </c>
      <c r="Q12615" s="7" t="s">
        <v>12</v>
      </c>
      <c r="R12615" s="7" t="n">
        <v>-1</v>
      </c>
      <c r="S12615" s="7" t="n">
        <v>0</v>
      </c>
      <c r="T12615" s="7" t="n">
        <v>0</v>
      </c>
      <c r="U12615" s="7" t="n">
        <v>0</v>
      </c>
      <c r="V12615" s="7" t="n">
        <v>0</v>
      </c>
    </row>
    <row r="12616" spans="1:22">
      <c r="A12616" t="s">
        <v>4</v>
      </c>
      <c r="B12616" s="4" t="s">
        <v>5</v>
      </c>
      <c r="C12616" s="4" t="s">
        <v>10</v>
      </c>
      <c r="D12616" s="4" t="s">
        <v>6</v>
      </c>
      <c r="E12616" s="4" t="s">
        <v>6</v>
      </c>
      <c r="F12616" s="4" t="s">
        <v>6</v>
      </c>
      <c r="G12616" s="4" t="s">
        <v>13</v>
      </c>
      <c r="H12616" s="4" t="s">
        <v>9</v>
      </c>
      <c r="I12616" s="4" t="s">
        <v>22</v>
      </c>
      <c r="J12616" s="4" t="s">
        <v>22</v>
      </c>
      <c r="K12616" s="4" t="s">
        <v>22</v>
      </c>
      <c r="L12616" s="4" t="s">
        <v>22</v>
      </c>
      <c r="M12616" s="4" t="s">
        <v>22</v>
      </c>
      <c r="N12616" s="4" t="s">
        <v>22</v>
      </c>
      <c r="O12616" s="4" t="s">
        <v>22</v>
      </c>
      <c r="P12616" s="4" t="s">
        <v>6</v>
      </c>
      <c r="Q12616" s="4" t="s">
        <v>6</v>
      </c>
      <c r="R12616" s="4" t="s">
        <v>9</v>
      </c>
      <c r="S12616" s="4" t="s">
        <v>13</v>
      </c>
      <c r="T12616" s="4" t="s">
        <v>9</v>
      </c>
      <c r="U12616" s="4" t="s">
        <v>9</v>
      </c>
      <c r="V12616" s="4" t="s">
        <v>10</v>
      </c>
    </row>
    <row r="12617" spans="1:22">
      <c r="A12617" t="n">
        <v>106005</v>
      </c>
      <c r="B12617" s="68" t="n">
        <v>19</v>
      </c>
      <c r="C12617" s="7" t="n">
        <v>1572</v>
      </c>
      <c r="D12617" s="7" t="s">
        <v>967</v>
      </c>
      <c r="E12617" s="7" t="s">
        <v>968</v>
      </c>
      <c r="F12617" s="7" t="s">
        <v>12</v>
      </c>
      <c r="G12617" s="7" t="n">
        <v>0</v>
      </c>
      <c r="H12617" s="7" t="n">
        <v>1</v>
      </c>
      <c r="I12617" s="7" t="n">
        <v>-26.9699993133545</v>
      </c>
      <c r="J12617" s="7" t="n">
        <v>0</v>
      </c>
      <c r="K12617" s="7" t="n">
        <v>-20.1800003051758</v>
      </c>
      <c r="L12617" s="7" t="n">
        <v>258.799987792969</v>
      </c>
      <c r="M12617" s="7" t="n">
        <v>1</v>
      </c>
      <c r="N12617" s="7" t="n">
        <v>1.60000002384186</v>
      </c>
      <c r="O12617" s="7" t="n">
        <v>0.0900000035762787</v>
      </c>
      <c r="P12617" s="7" t="s">
        <v>969</v>
      </c>
      <c r="Q12617" s="7" t="s">
        <v>12</v>
      </c>
      <c r="R12617" s="7" t="n">
        <v>-1</v>
      </c>
      <c r="S12617" s="7" t="n">
        <v>0</v>
      </c>
      <c r="T12617" s="7" t="n">
        <v>0</v>
      </c>
      <c r="U12617" s="7" t="n">
        <v>0</v>
      </c>
      <c r="V12617" s="7" t="n">
        <v>0</v>
      </c>
    </row>
    <row r="12618" spans="1:22">
      <c r="A12618" t="s">
        <v>4</v>
      </c>
      <c r="B12618" s="4" t="s">
        <v>5</v>
      </c>
      <c r="C12618" s="4" t="s">
        <v>10</v>
      </c>
      <c r="D12618" s="4" t="s">
        <v>6</v>
      </c>
      <c r="E12618" s="4" t="s">
        <v>6</v>
      </c>
      <c r="F12618" s="4" t="s">
        <v>6</v>
      </c>
      <c r="G12618" s="4" t="s">
        <v>13</v>
      </c>
      <c r="H12618" s="4" t="s">
        <v>9</v>
      </c>
      <c r="I12618" s="4" t="s">
        <v>22</v>
      </c>
      <c r="J12618" s="4" t="s">
        <v>22</v>
      </c>
      <c r="K12618" s="4" t="s">
        <v>22</v>
      </c>
      <c r="L12618" s="4" t="s">
        <v>22</v>
      </c>
      <c r="M12618" s="4" t="s">
        <v>22</v>
      </c>
      <c r="N12618" s="4" t="s">
        <v>22</v>
      </c>
      <c r="O12618" s="4" t="s">
        <v>22</v>
      </c>
      <c r="P12618" s="4" t="s">
        <v>6</v>
      </c>
      <c r="Q12618" s="4" t="s">
        <v>6</v>
      </c>
      <c r="R12618" s="4" t="s">
        <v>9</v>
      </c>
      <c r="S12618" s="4" t="s">
        <v>13</v>
      </c>
      <c r="T12618" s="4" t="s">
        <v>9</v>
      </c>
      <c r="U12618" s="4" t="s">
        <v>9</v>
      </c>
      <c r="V12618" s="4" t="s">
        <v>10</v>
      </c>
    </row>
    <row r="12619" spans="1:22">
      <c r="A12619" t="n">
        <v>106081</v>
      </c>
      <c r="B12619" s="68" t="n">
        <v>19</v>
      </c>
      <c r="C12619" s="7" t="n">
        <v>1573</v>
      </c>
      <c r="D12619" s="7" t="s">
        <v>967</v>
      </c>
      <c r="E12619" s="7" t="s">
        <v>968</v>
      </c>
      <c r="F12619" s="7" t="s">
        <v>12</v>
      </c>
      <c r="G12619" s="7" t="n">
        <v>0</v>
      </c>
      <c r="H12619" s="7" t="n">
        <v>1</v>
      </c>
      <c r="I12619" s="7" t="n">
        <v>-26.9699993133545</v>
      </c>
      <c r="J12619" s="7" t="n">
        <v>0</v>
      </c>
      <c r="K12619" s="7" t="n">
        <v>-20.1800003051758</v>
      </c>
      <c r="L12619" s="7" t="n">
        <v>258.799987792969</v>
      </c>
      <c r="M12619" s="7" t="n">
        <v>1</v>
      </c>
      <c r="N12619" s="7" t="n">
        <v>1.60000002384186</v>
      </c>
      <c r="O12619" s="7" t="n">
        <v>0.0900000035762787</v>
      </c>
      <c r="P12619" s="7" t="s">
        <v>969</v>
      </c>
      <c r="Q12619" s="7" t="s">
        <v>12</v>
      </c>
      <c r="R12619" s="7" t="n">
        <v>-1</v>
      </c>
      <c r="S12619" s="7" t="n">
        <v>0</v>
      </c>
      <c r="T12619" s="7" t="n">
        <v>0</v>
      </c>
      <c r="U12619" s="7" t="n">
        <v>0</v>
      </c>
      <c r="V12619" s="7" t="n">
        <v>0</v>
      </c>
    </row>
    <row r="12620" spans="1:22">
      <c r="A12620" t="s">
        <v>4</v>
      </c>
      <c r="B12620" s="4" t="s">
        <v>5</v>
      </c>
      <c r="C12620" s="4" t="s">
        <v>10</v>
      </c>
      <c r="D12620" s="4" t="s">
        <v>6</v>
      </c>
      <c r="E12620" s="4" t="s">
        <v>6</v>
      </c>
      <c r="F12620" s="4" t="s">
        <v>6</v>
      </c>
      <c r="G12620" s="4" t="s">
        <v>13</v>
      </c>
      <c r="H12620" s="4" t="s">
        <v>9</v>
      </c>
      <c r="I12620" s="4" t="s">
        <v>22</v>
      </c>
      <c r="J12620" s="4" t="s">
        <v>22</v>
      </c>
      <c r="K12620" s="4" t="s">
        <v>22</v>
      </c>
      <c r="L12620" s="4" t="s">
        <v>22</v>
      </c>
      <c r="M12620" s="4" t="s">
        <v>22</v>
      </c>
      <c r="N12620" s="4" t="s">
        <v>22</v>
      </c>
      <c r="O12620" s="4" t="s">
        <v>22</v>
      </c>
      <c r="P12620" s="4" t="s">
        <v>6</v>
      </c>
      <c r="Q12620" s="4" t="s">
        <v>6</v>
      </c>
      <c r="R12620" s="4" t="s">
        <v>9</v>
      </c>
      <c r="S12620" s="4" t="s">
        <v>13</v>
      </c>
      <c r="T12620" s="4" t="s">
        <v>9</v>
      </c>
      <c r="U12620" s="4" t="s">
        <v>9</v>
      </c>
      <c r="V12620" s="4" t="s">
        <v>10</v>
      </c>
    </row>
    <row r="12621" spans="1:22">
      <c r="A12621" t="n">
        <v>106157</v>
      </c>
      <c r="B12621" s="68" t="n">
        <v>19</v>
      </c>
      <c r="C12621" s="7" t="n">
        <v>5700</v>
      </c>
      <c r="D12621" s="7" t="s">
        <v>787</v>
      </c>
      <c r="E12621" s="7" t="s">
        <v>788</v>
      </c>
      <c r="F12621" s="7" t="s">
        <v>12</v>
      </c>
      <c r="G12621" s="7" t="n">
        <v>0</v>
      </c>
      <c r="H12621" s="7" t="n">
        <v>1</v>
      </c>
      <c r="I12621" s="7" t="n">
        <v>-26.9699993133545</v>
      </c>
      <c r="J12621" s="7" t="n">
        <v>0</v>
      </c>
      <c r="K12621" s="7" t="n">
        <v>-20.1800003051758</v>
      </c>
      <c r="L12621" s="7" t="n">
        <v>258.799987792969</v>
      </c>
      <c r="M12621" s="7" t="n">
        <v>1</v>
      </c>
      <c r="N12621" s="7" t="n">
        <v>1.60000002384186</v>
      </c>
      <c r="O12621" s="7" t="n">
        <v>0.0900000035762787</v>
      </c>
      <c r="P12621" s="7" t="s">
        <v>12</v>
      </c>
      <c r="Q12621" s="7" t="s">
        <v>12</v>
      </c>
      <c r="R12621" s="7" t="n">
        <v>-1</v>
      </c>
      <c r="S12621" s="7" t="n">
        <v>0</v>
      </c>
      <c r="T12621" s="7" t="n">
        <v>0</v>
      </c>
      <c r="U12621" s="7" t="n">
        <v>0</v>
      </c>
      <c r="V12621" s="7" t="n">
        <v>0</v>
      </c>
    </row>
    <row r="12622" spans="1:22">
      <c r="A12622" t="s">
        <v>4</v>
      </c>
      <c r="B12622" s="4" t="s">
        <v>5</v>
      </c>
      <c r="C12622" s="4" t="s">
        <v>10</v>
      </c>
      <c r="D12622" s="4" t="s">
        <v>6</v>
      </c>
      <c r="E12622" s="4" t="s">
        <v>6</v>
      </c>
      <c r="F12622" s="4" t="s">
        <v>6</v>
      </c>
      <c r="G12622" s="4" t="s">
        <v>13</v>
      </c>
      <c r="H12622" s="4" t="s">
        <v>9</v>
      </c>
      <c r="I12622" s="4" t="s">
        <v>22</v>
      </c>
      <c r="J12622" s="4" t="s">
        <v>22</v>
      </c>
      <c r="K12622" s="4" t="s">
        <v>22</v>
      </c>
      <c r="L12622" s="4" t="s">
        <v>22</v>
      </c>
      <c r="M12622" s="4" t="s">
        <v>22</v>
      </c>
      <c r="N12622" s="4" t="s">
        <v>22</v>
      </c>
      <c r="O12622" s="4" t="s">
        <v>22</v>
      </c>
      <c r="P12622" s="4" t="s">
        <v>6</v>
      </c>
      <c r="Q12622" s="4" t="s">
        <v>6</v>
      </c>
      <c r="R12622" s="4" t="s">
        <v>9</v>
      </c>
      <c r="S12622" s="4" t="s">
        <v>13</v>
      </c>
      <c r="T12622" s="4" t="s">
        <v>9</v>
      </c>
      <c r="U12622" s="4" t="s">
        <v>9</v>
      </c>
      <c r="V12622" s="4" t="s">
        <v>10</v>
      </c>
    </row>
    <row r="12623" spans="1:22">
      <c r="A12623" t="n">
        <v>106224</v>
      </c>
      <c r="B12623" s="68" t="n">
        <v>19</v>
      </c>
      <c r="C12623" s="7" t="n">
        <v>999</v>
      </c>
      <c r="D12623" s="7" t="s">
        <v>972</v>
      </c>
      <c r="E12623" s="7" t="s">
        <v>973</v>
      </c>
      <c r="F12623" s="7" t="s">
        <v>12</v>
      </c>
      <c r="G12623" s="7" t="n">
        <v>0</v>
      </c>
      <c r="H12623" s="7" t="n">
        <v>1</v>
      </c>
      <c r="I12623" s="7" t="n">
        <v>0</v>
      </c>
      <c r="J12623" s="7" t="n">
        <v>0</v>
      </c>
      <c r="K12623" s="7" t="n">
        <v>0</v>
      </c>
      <c r="L12623" s="7" t="n">
        <v>0</v>
      </c>
      <c r="M12623" s="7" t="n">
        <v>1</v>
      </c>
      <c r="N12623" s="7" t="n">
        <v>1.60000002384186</v>
      </c>
      <c r="O12623" s="7" t="n">
        <v>0.0900000035762787</v>
      </c>
      <c r="P12623" s="7" t="s">
        <v>12</v>
      </c>
      <c r="Q12623" s="7" t="s">
        <v>12</v>
      </c>
      <c r="R12623" s="7" t="n">
        <v>-1</v>
      </c>
      <c r="S12623" s="7" t="n">
        <v>0</v>
      </c>
      <c r="T12623" s="7" t="n">
        <v>0</v>
      </c>
      <c r="U12623" s="7" t="n">
        <v>0</v>
      </c>
      <c r="V12623" s="7" t="n">
        <v>0</v>
      </c>
    </row>
    <row r="12624" spans="1:22">
      <c r="A12624" t="s">
        <v>4</v>
      </c>
      <c r="B12624" s="4" t="s">
        <v>5</v>
      </c>
      <c r="C12624" s="4" t="s">
        <v>10</v>
      </c>
      <c r="D12624" s="4" t="s">
        <v>6</v>
      </c>
      <c r="E12624" s="4" t="s">
        <v>6</v>
      </c>
      <c r="F12624" s="4" t="s">
        <v>6</v>
      </c>
      <c r="G12624" s="4" t="s">
        <v>13</v>
      </c>
      <c r="H12624" s="4" t="s">
        <v>9</v>
      </c>
      <c r="I12624" s="4" t="s">
        <v>22</v>
      </c>
      <c r="J12624" s="4" t="s">
        <v>22</v>
      </c>
      <c r="K12624" s="4" t="s">
        <v>22</v>
      </c>
      <c r="L12624" s="4" t="s">
        <v>22</v>
      </c>
      <c r="M12624" s="4" t="s">
        <v>22</v>
      </c>
      <c r="N12624" s="4" t="s">
        <v>22</v>
      </c>
      <c r="O12624" s="4" t="s">
        <v>22</v>
      </c>
      <c r="P12624" s="4" t="s">
        <v>6</v>
      </c>
      <c r="Q12624" s="4" t="s">
        <v>6</v>
      </c>
      <c r="R12624" s="4" t="s">
        <v>9</v>
      </c>
      <c r="S12624" s="4" t="s">
        <v>13</v>
      </c>
      <c r="T12624" s="4" t="s">
        <v>9</v>
      </c>
      <c r="U12624" s="4" t="s">
        <v>9</v>
      </c>
      <c r="V12624" s="4" t="s">
        <v>10</v>
      </c>
    </row>
    <row r="12625" spans="1:22">
      <c r="A12625" t="n">
        <v>106292</v>
      </c>
      <c r="B12625" s="68" t="n">
        <v>19</v>
      </c>
      <c r="C12625" s="7" t="n">
        <v>19</v>
      </c>
      <c r="D12625" s="7" t="s">
        <v>974</v>
      </c>
      <c r="E12625" s="7" t="s">
        <v>975</v>
      </c>
      <c r="F12625" s="7" t="s">
        <v>12</v>
      </c>
      <c r="G12625" s="7" t="n">
        <v>0</v>
      </c>
      <c r="H12625" s="7" t="n">
        <v>513</v>
      </c>
      <c r="I12625" s="7" t="n">
        <v>89.3199996948242</v>
      </c>
      <c r="J12625" s="7" t="n">
        <v>36.060001373291</v>
      </c>
      <c r="K12625" s="7" t="n">
        <v>-216.960006713867</v>
      </c>
      <c r="L12625" s="7" t="n">
        <v>3.5</v>
      </c>
      <c r="M12625" s="7" t="n">
        <v>1</v>
      </c>
      <c r="N12625" s="7" t="n">
        <v>1.60000002384186</v>
      </c>
      <c r="O12625" s="7" t="n">
        <v>0.0900000035762787</v>
      </c>
      <c r="P12625" s="7" t="s">
        <v>12</v>
      </c>
      <c r="Q12625" s="7" t="s">
        <v>12</v>
      </c>
      <c r="R12625" s="7" t="n">
        <v>-1</v>
      </c>
      <c r="S12625" s="7" t="n">
        <v>0</v>
      </c>
      <c r="T12625" s="7" t="n">
        <v>0</v>
      </c>
      <c r="U12625" s="7" t="n">
        <v>0</v>
      </c>
      <c r="V12625" s="7" t="n">
        <v>0</v>
      </c>
    </row>
    <row r="12626" spans="1:22">
      <c r="A12626" t="s">
        <v>4</v>
      </c>
      <c r="B12626" s="4" t="s">
        <v>5</v>
      </c>
      <c r="C12626" s="4" t="s">
        <v>10</v>
      </c>
      <c r="D12626" s="4" t="s">
        <v>6</v>
      </c>
      <c r="E12626" s="4" t="s">
        <v>6</v>
      </c>
      <c r="F12626" s="4" t="s">
        <v>6</v>
      </c>
      <c r="G12626" s="4" t="s">
        <v>13</v>
      </c>
      <c r="H12626" s="4" t="s">
        <v>9</v>
      </c>
      <c r="I12626" s="4" t="s">
        <v>22</v>
      </c>
      <c r="J12626" s="4" t="s">
        <v>22</v>
      </c>
      <c r="K12626" s="4" t="s">
        <v>22</v>
      </c>
      <c r="L12626" s="4" t="s">
        <v>22</v>
      </c>
      <c r="M12626" s="4" t="s">
        <v>22</v>
      </c>
      <c r="N12626" s="4" t="s">
        <v>22</v>
      </c>
      <c r="O12626" s="4" t="s">
        <v>22</v>
      </c>
      <c r="P12626" s="4" t="s">
        <v>6</v>
      </c>
      <c r="Q12626" s="4" t="s">
        <v>6</v>
      </c>
      <c r="R12626" s="4" t="s">
        <v>9</v>
      </c>
      <c r="S12626" s="4" t="s">
        <v>13</v>
      </c>
      <c r="T12626" s="4" t="s">
        <v>9</v>
      </c>
      <c r="U12626" s="4" t="s">
        <v>9</v>
      </c>
      <c r="V12626" s="4" t="s">
        <v>10</v>
      </c>
    </row>
    <row r="12627" spans="1:22">
      <c r="A12627" t="n">
        <v>106373</v>
      </c>
      <c r="B12627" s="68" t="n">
        <v>19</v>
      </c>
      <c r="C12627" s="7" t="n">
        <v>5702</v>
      </c>
      <c r="D12627" s="7" t="s">
        <v>789</v>
      </c>
      <c r="E12627" s="7" t="s">
        <v>790</v>
      </c>
      <c r="F12627" s="7" t="s">
        <v>12</v>
      </c>
      <c r="G12627" s="7" t="n">
        <v>0</v>
      </c>
      <c r="H12627" s="7" t="n">
        <v>1</v>
      </c>
      <c r="I12627" s="7" t="n">
        <v>89.3199996948242</v>
      </c>
      <c r="J12627" s="7" t="n">
        <v>36.060001373291</v>
      </c>
      <c r="K12627" s="7" t="n">
        <v>-216.960006713867</v>
      </c>
      <c r="L12627" s="7" t="n">
        <v>3.5</v>
      </c>
      <c r="M12627" s="7" t="n">
        <v>1</v>
      </c>
      <c r="N12627" s="7" t="n">
        <v>1.60000002384186</v>
      </c>
      <c r="O12627" s="7" t="n">
        <v>0.0900000035762787</v>
      </c>
      <c r="P12627" s="7" t="s">
        <v>12</v>
      </c>
      <c r="Q12627" s="7" t="s">
        <v>12</v>
      </c>
      <c r="R12627" s="7" t="n">
        <v>-1</v>
      </c>
      <c r="S12627" s="7" t="n">
        <v>0</v>
      </c>
      <c r="T12627" s="7" t="n">
        <v>0</v>
      </c>
      <c r="U12627" s="7" t="n">
        <v>0</v>
      </c>
      <c r="V12627" s="7" t="n">
        <v>0</v>
      </c>
    </row>
    <row r="12628" spans="1:22">
      <c r="A12628" t="s">
        <v>4</v>
      </c>
      <c r="B12628" s="4" t="s">
        <v>5</v>
      </c>
      <c r="C12628" s="4" t="s">
        <v>10</v>
      </c>
      <c r="D12628" s="4" t="s">
        <v>6</v>
      </c>
      <c r="E12628" s="4" t="s">
        <v>6</v>
      </c>
      <c r="F12628" s="4" t="s">
        <v>6</v>
      </c>
      <c r="G12628" s="4" t="s">
        <v>13</v>
      </c>
      <c r="H12628" s="4" t="s">
        <v>9</v>
      </c>
      <c r="I12628" s="4" t="s">
        <v>22</v>
      </c>
      <c r="J12628" s="4" t="s">
        <v>22</v>
      </c>
      <c r="K12628" s="4" t="s">
        <v>22</v>
      </c>
      <c r="L12628" s="4" t="s">
        <v>22</v>
      </c>
      <c r="M12628" s="4" t="s">
        <v>22</v>
      </c>
      <c r="N12628" s="4" t="s">
        <v>22</v>
      </c>
      <c r="O12628" s="4" t="s">
        <v>22</v>
      </c>
      <c r="P12628" s="4" t="s">
        <v>6</v>
      </c>
      <c r="Q12628" s="4" t="s">
        <v>6</v>
      </c>
      <c r="R12628" s="4" t="s">
        <v>9</v>
      </c>
      <c r="S12628" s="4" t="s">
        <v>13</v>
      </c>
      <c r="T12628" s="4" t="s">
        <v>9</v>
      </c>
      <c r="U12628" s="4" t="s">
        <v>9</v>
      </c>
      <c r="V12628" s="4" t="s">
        <v>10</v>
      </c>
    </row>
    <row r="12629" spans="1:22">
      <c r="A12629" t="n">
        <v>106462</v>
      </c>
      <c r="B12629" s="68" t="n">
        <v>19</v>
      </c>
      <c r="C12629" s="7" t="n">
        <v>5712</v>
      </c>
      <c r="D12629" s="7" t="s">
        <v>793</v>
      </c>
      <c r="E12629" s="7" t="s">
        <v>794</v>
      </c>
      <c r="F12629" s="7" t="s">
        <v>12</v>
      </c>
      <c r="G12629" s="7" t="n">
        <v>0</v>
      </c>
      <c r="H12629" s="7" t="n">
        <v>1</v>
      </c>
      <c r="I12629" s="7" t="n">
        <v>89.3199996948242</v>
      </c>
      <c r="J12629" s="7" t="n">
        <v>36.060001373291</v>
      </c>
      <c r="K12629" s="7" t="n">
        <v>-216.960006713867</v>
      </c>
      <c r="L12629" s="7" t="n">
        <v>3.5</v>
      </c>
      <c r="M12629" s="7" t="n">
        <v>1</v>
      </c>
      <c r="N12629" s="7" t="n">
        <v>1.60000002384186</v>
      </c>
      <c r="O12629" s="7" t="n">
        <v>0.0900000035762787</v>
      </c>
      <c r="P12629" s="7" t="s">
        <v>12</v>
      </c>
      <c r="Q12629" s="7" t="s">
        <v>12</v>
      </c>
      <c r="R12629" s="7" t="n">
        <v>-1</v>
      </c>
      <c r="S12629" s="7" t="n">
        <v>0</v>
      </c>
      <c r="T12629" s="7" t="n">
        <v>0</v>
      </c>
      <c r="U12629" s="7" t="n">
        <v>0</v>
      </c>
      <c r="V12629" s="7" t="n">
        <v>0</v>
      </c>
    </row>
    <row r="12630" spans="1:22">
      <c r="A12630" t="s">
        <v>4</v>
      </c>
      <c r="B12630" s="4" t="s">
        <v>5</v>
      </c>
      <c r="C12630" s="4" t="s">
        <v>10</v>
      </c>
      <c r="D12630" s="4" t="s">
        <v>6</v>
      </c>
      <c r="E12630" s="4" t="s">
        <v>6</v>
      </c>
      <c r="F12630" s="4" t="s">
        <v>6</v>
      </c>
      <c r="G12630" s="4" t="s">
        <v>13</v>
      </c>
      <c r="H12630" s="4" t="s">
        <v>9</v>
      </c>
      <c r="I12630" s="4" t="s">
        <v>22</v>
      </c>
      <c r="J12630" s="4" t="s">
        <v>22</v>
      </c>
      <c r="K12630" s="4" t="s">
        <v>22</v>
      </c>
      <c r="L12630" s="4" t="s">
        <v>22</v>
      </c>
      <c r="M12630" s="4" t="s">
        <v>22</v>
      </c>
      <c r="N12630" s="4" t="s">
        <v>22</v>
      </c>
      <c r="O12630" s="4" t="s">
        <v>22</v>
      </c>
      <c r="P12630" s="4" t="s">
        <v>6</v>
      </c>
      <c r="Q12630" s="4" t="s">
        <v>6</v>
      </c>
      <c r="R12630" s="4" t="s">
        <v>9</v>
      </c>
      <c r="S12630" s="4" t="s">
        <v>13</v>
      </c>
      <c r="T12630" s="4" t="s">
        <v>9</v>
      </c>
      <c r="U12630" s="4" t="s">
        <v>9</v>
      </c>
      <c r="V12630" s="4" t="s">
        <v>10</v>
      </c>
    </row>
    <row r="12631" spans="1:22">
      <c r="A12631" t="n">
        <v>106536</v>
      </c>
      <c r="B12631" s="68" t="n">
        <v>19</v>
      </c>
      <c r="C12631" s="7" t="n">
        <v>5701</v>
      </c>
      <c r="D12631" s="7" t="s">
        <v>976</v>
      </c>
      <c r="E12631" s="7" t="s">
        <v>977</v>
      </c>
      <c r="F12631" s="7" t="s">
        <v>12</v>
      </c>
      <c r="G12631" s="7" t="n">
        <v>0</v>
      </c>
      <c r="H12631" s="7" t="n">
        <v>1</v>
      </c>
      <c r="I12631" s="7" t="n">
        <v>89.3199996948242</v>
      </c>
      <c r="J12631" s="7" t="n">
        <v>36.060001373291</v>
      </c>
      <c r="K12631" s="7" t="n">
        <v>-216.960006713867</v>
      </c>
      <c r="L12631" s="7" t="n">
        <v>3.5</v>
      </c>
      <c r="M12631" s="7" t="n">
        <v>1</v>
      </c>
      <c r="N12631" s="7" t="n">
        <v>1.60000002384186</v>
      </c>
      <c r="O12631" s="7" t="n">
        <v>0.0900000035762787</v>
      </c>
      <c r="P12631" s="7" t="s">
        <v>12</v>
      </c>
      <c r="Q12631" s="7" t="s">
        <v>12</v>
      </c>
      <c r="R12631" s="7" t="n">
        <v>-1</v>
      </c>
      <c r="S12631" s="7" t="n">
        <v>0</v>
      </c>
      <c r="T12631" s="7" t="n">
        <v>0</v>
      </c>
      <c r="U12631" s="7" t="n">
        <v>0</v>
      </c>
      <c r="V12631" s="7" t="n">
        <v>0</v>
      </c>
    </row>
    <row r="12632" spans="1:22">
      <c r="A12632" t="s">
        <v>4</v>
      </c>
      <c r="B12632" s="4" t="s">
        <v>5</v>
      </c>
      <c r="C12632" s="4" t="s">
        <v>10</v>
      </c>
      <c r="D12632" s="4" t="s">
        <v>6</v>
      </c>
      <c r="E12632" s="4" t="s">
        <v>6</v>
      </c>
      <c r="F12632" s="4" t="s">
        <v>6</v>
      </c>
      <c r="G12632" s="4" t="s">
        <v>13</v>
      </c>
      <c r="H12632" s="4" t="s">
        <v>9</v>
      </c>
      <c r="I12632" s="4" t="s">
        <v>22</v>
      </c>
      <c r="J12632" s="4" t="s">
        <v>22</v>
      </c>
      <c r="K12632" s="4" t="s">
        <v>22</v>
      </c>
      <c r="L12632" s="4" t="s">
        <v>22</v>
      </c>
      <c r="M12632" s="4" t="s">
        <v>22</v>
      </c>
      <c r="N12632" s="4" t="s">
        <v>22</v>
      </c>
      <c r="O12632" s="4" t="s">
        <v>22</v>
      </c>
      <c r="P12632" s="4" t="s">
        <v>6</v>
      </c>
      <c r="Q12632" s="4" t="s">
        <v>6</v>
      </c>
      <c r="R12632" s="4" t="s">
        <v>9</v>
      </c>
      <c r="S12632" s="4" t="s">
        <v>13</v>
      </c>
      <c r="T12632" s="4" t="s">
        <v>9</v>
      </c>
      <c r="U12632" s="4" t="s">
        <v>9</v>
      </c>
      <c r="V12632" s="4" t="s">
        <v>10</v>
      </c>
    </row>
    <row r="12633" spans="1:22">
      <c r="A12633" t="n">
        <v>106608</v>
      </c>
      <c r="B12633" s="68" t="n">
        <v>19</v>
      </c>
      <c r="C12633" s="7" t="n">
        <v>5708</v>
      </c>
      <c r="D12633" s="7" t="s">
        <v>978</v>
      </c>
      <c r="E12633" s="7" t="s">
        <v>979</v>
      </c>
      <c r="F12633" s="7" t="s">
        <v>12</v>
      </c>
      <c r="G12633" s="7" t="n">
        <v>0</v>
      </c>
      <c r="H12633" s="7" t="n">
        <v>1</v>
      </c>
      <c r="I12633" s="7" t="n">
        <v>89.3199996948242</v>
      </c>
      <c r="J12633" s="7" t="n">
        <v>36.060001373291</v>
      </c>
      <c r="K12633" s="7" t="n">
        <v>-216.960006713867</v>
      </c>
      <c r="L12633" s="7" t="n">
        <v>3.5</v>
      </c>
      <c r="M12633" s="7" t="n">
        <v>1</v>
      </c>
      <c r="N12633" s="7" t="n">
        <v>1.60000002384186</v>
      </c>
      <c r="O12633" s="7" t="n">
        <v>0.0900000035762787</v>
      </c>
      <c r="P12633" s="7" t="s">
        <v>12</v>
      </c>
      <c r="Q12633" s="7" t="s">
        <v>12</v>
      </c>
      <c r="R12633" s="7" t="n">
        <v>-1</v>
      </c>
      <c r="S12633" s="7" t="n">
        <v>0</v>
      </c>
      <c r="T12633" s="7" t="n">
        <v>0</v>
      </c>
      <c r="U12633" s="7" t="n">
        <v>0</v>
      </c>
      <c r="V12633" s="7" t="n">
        <v>0</v>
      </c>
    </row>
    <row r="12634" spans="1:22">
      <c r="A12634" t="s">
        <v>4</v>
      </c>
      <c r="B12634" s="4" t="s">
        <v>5</v>
      </c>
      <c r="C12634" s="4" t="s">
        <v>10</v>
      </c>
      <c r="D12634" s="4" t="s">
        <v>6</v>
      </c>
      <c r="E12634" s="4" t="s">
        <v>6</v>
      </c>
      <c r="F12634" s="4" t="s">
        <v>6</v>
      </c>
      <c r="G12634" s="4" t="s">
        <v>13</v>
      </c>
      <c r="H12634" s="4" t="s">
        <v>9</v>
      </c>
      <c r="I12634" s="4" t="s">
        <v>22</v>
      </c>
      <c r="J12634" s="4" t="s">
        <v>22</v>
      </c>
      <c r="K12634" s="4" t="s">
        <v>22</v>
      </c>
      <c r="L12634" s="4" t="s">
        <v>22</v>
      </c>
      <c r="M12634" s="4" t="s">
        <v>22</v>
      </c>
      <c r="N12634" s="4" t="s">
        <v>22</v>
      </c>
      <c r="O12634" s="4" t="s">
        <v>22</v>
      </c>
      <c r="P12634" s="4" t="s">
        <v>6</v>
      </c>
      <c r="Q12634" s="4" t="s">
        <v>6</v>
      </c>
      <c r="R12634" s="4" t="s">
        <v>9</v>
      </c>
      <c r="S12634" s="4" t="s">
        <v>13</v>
      </c>
      <c r="T12634" s="4" t="s">
        <v>9</v>
      </c>
      <c r="U12634" s="4" t="s">
        <v>9</v>
      </c>
      <c r="V12634" s="4" t="s">
        <v>10</v>
      </c>
    </row>
    <row r="12635" spans="1:22">
      <c r="A12635" t="n">
        <v>106681</v>
      </c>
      <c r="B12635" s="68" t="n">
        <v>19</v>
      </c>
      <c r="C12635" s="7" t="n">
        <v>5707</v>
      </c>
      <c r="D12635" s="7" t="s">
        <v>980</v>
      </c>
      <c r="E12635" s="7" t="s">
        <v>981</v>
      </c>
      <c r="F12635" s="7" t="s">
        <v>12</v>
      </c>
      <c r="G12635" s="7" t="n">
        <v>0</v>
      </c>
      <c r="H12635" s="7" t="n">
        <v>1</v>
      </c>
      <c r="I12635" s="7" t="n">
        <v>89.3199996948242</v>
      </c>
      <c r="J12635" s="7" t="n">
        <v>36.060001373291</v>
      </c>
      <c r="K12635" s="7" t="n">
        <v>-216.960006713867</v>
      </c>
      <c r="L12635" s="7" t="n">
        <v>3.5</v>
      </c>
      <c r="M12635" s="7" t="n">
        <v>1</v>
      </c>
      <c r="N12635" s="7" t="n">
        <v>1.60000002384186</v>
      </c>
      <c r="O12635" s="7" t="n">
        <v>0.0900000035762787</v>
      </c>
      <c r="P12635" s="7" t="s">
        <v>12</v>
      </c>
      <c r="Q12635" s="7" t="s">
        <v>12</v>
      </c>
      <c r="R12635" s="7" t="n">
        <v>-1</v>
      </c>
      <c r="S12635" s="7" t="n">
        <v>0</v>
      </c>
      <c r="T12635" s="7" t="n">
        <v>0</v>
      </c>
      <c r="U12635" s="7" t="n">
        <v>0</v>
      </c>
      <c r="V12635" s="7" t="n">
        <v>0</v>
      </c>
    </row>
    <row r="12636" spans="1:22">
      <c r="A12636" t="s">
        <v>4</v>
      </c>
      <c r="B12636" s="4" t="s">
        <v>5</v>
      </c>
      <c r="C12636" s="4" t="s">
        <v>10</v>
      </c>
      <c r="D12636" s="4" t="s">
        <v>6</v>
      </c>
      <c r="E12636" s="4" t="s">
        <v>6</v>
      </c>
      <c r="F12636" s="4" t="s">
        <v>6</v>
      </c>
      <c r="G12636" s="4" t="s">
        <v>13</v>
      </c>
      <c r="H12636" s="4" t="s">
        <v>9</v>
      </c>
      <c r="I12636" s="4" t="s">
        <v>22</v>
      </c>
      <c r="J12636" s="4" t="s">
        <v>22</v>
      </c>
      <c r="K12636" s="4" t="s">
        <v>22</v>
      </c>
      <c r="L12636" s="4" t="s">
        <v>22</v>
      </c>
      <c r="M12636" s="4" t="s">
        <v>22</v>
      </c>
      <c r="N12636" s="4" t="s">
        <v>22</v>
      </c>
      <c r="O12636" s="4" t="s">
        <v>22</v>
      </c>
      <c r="P12636" s="4" t="s">
        <v>6</v>
      </c>
      <c r="Q12636" s="4" t="s">
        <v>6</v>
      </c>
      <c r="R12636" s="4" t="s">
        <v>9</v>
      </c>
      <c r="S12636" s="4" t="s">
        <v>13</v>
      </c>
      <c r="T12636" s="4" t="s">
        <v>9</v>
      </c>
      <c r="U12636" s="4" t="s">
        <v>9</v>
      </c>
      <c r="V12636" s="4" t="s">
        <v>10</v>
      </c>
    </row>
    <row r="12637" spans="1:22">
      <c r="A12637" t="n">
        <v>106764</v>
      </c>
      <c r="B12637" s="68" t="n">
        <v>19</v>
      </c>
      <c r="C12637" s="7" t="n">
        <v>5719</v>
      </c>
      <c r="D12637" s="7" t="s">
        <v>982</v>
      </c>
      <c r="E12637" s="7" t="s">
        <v>983</v>
      </c>
      <c r="F12637" s="7" t="s">
        <v>12</v>
      </c>
      <c r="G12637" s="7" t="n">
        <v>0</v>
      </c>
      <c r="H12637" s="7" t="n">
        <v>1</v>
      </c>
      <c r="I12637" s="7" t="n">
        <v>89.3199996948242</v>
      </c>
      <c r="J12637" s="7" t="n">
        <v>36.060001373291</v>
      </c>
      <c r="K12637" s="7" t="n">
        <v>-216.960006713867</v>
      </c>
      <c r="L12637" s="7" t="n">
        <v>3.5</v>
      </c>
      <c r="M12637" s="7" t="n">
        <v>1</v>
      </c>
      <c r="N12637" s="7" t="n">
        <v>1.60000002384186</v>
      </c>
      <c r="O12637" s="7" t="n">
        <v>0.0900000035762787</v>
      </c>
      <c r="P12637" s="7" t="s">
        <v>12</v>
      </c>
      <c r="Q12637" s="7" t="s">
        <v>12</v>
      </c>
      <c r="R12637" s="7" t="n">
        <v>-1</v>
      </c>
      <c r="S12637" s="7" t="n">
        <v>0</v>
      </c>
      <c r="T12637" s="7" t="n">
        <v>0</v>
      </c>
      <c r="U12637" s="7" t="n">
        <v>0</v>
      </c>
      <c r="V12637" s="7" t="n">
        <v>0</v>
      </c>
    </row>
    <row r="12638" spans="1:22">
      <c r="A12638" t="s">
        <v>4</v>
      </c>
      <c r="B12638" s="4" t="s">
        <v>5</v>
      </c>
      <c r="C12638" s="4" t="s">
        <v>10</v>
      </c>
      <c r="D12638" s="4" t="s">
        <v>6</v>
      </c>
      <c r="E12638" s="4" t="s">
        <v>6</v>
      </c>
      <c r="F12638" s="4" t="s">
        <v>6</v>
      </c>
      <c r="G12638" s="4" t="s">
        <v>13</v>
      </c>
      <c r="H12638" s="4" t="s">
        <v>9</v>
      </c>
      <c r="I12638" s="4" t="s">
        <v>22</v>
      </c>
      <c r="J12638" s="4" t="s">
        <v>22</v>
      </c>
      <c r="K12638" s="4" t="s">
        <v>22</v>
      </c>
      <c r="L12638" s="4" t="s">
        <v>22</v>
      </c>
      <c r="M12638" s="4" t="s">
        <v>22</v>
      </c>
      <c r="N12638" s="4" t="s">
        <v>22</v>
      </c>
      <c r="O12638" s="4" t="s">
        <v>22</v>
      </c>
      <c r="P12638" s="4" t="s">
        <v>6</v>
      </c>
      <c r="Q12638" s="4" t="s">
        <v>6</v>
      </c>
      <c r="R12638" s="4" t="s">
        <v>9</v>
      </c>
      <c r="S12638" s="4" t="s">
        <v>13</v>
      </c>
      <c r="T12638" s="4" t="s">
        <v>9</v>
      </c>
      <c r="U12638" s="4" t="s">
        <v>9</v>
      </c>
      <c r="V12638" s="4" t="s">
        <v>10</v>
      </c>
    </row>
    <row r="12639" spans="1:22">
      <c r="A12639" t="n">
        <v>106835</v>
      </c>
      <c r="B12639" s="68" t="n">
        <v>19</v>
      </c>
      <c r="C12639" s="7" t="n">
        <v>5718</v>
      </c>
      <c r="D12639" s="7" t="s">
        <v>984</v>
      </c>
      <c r="E12639" s="7" t="s">
        <v>985</v>
      </c>
      <c r="F12639" s="7" t="s">
        <v>12</v>
      </c>
      <c r="G12639" s="7" t="n">
        <v>0</v>
      </c>
      <c r="H12639" s="7" t="n">
        <v>1</v>
      </c>
      <c r="I12639" s="7" t="n">
        <v>89.3199996948242</v>
      </c>
      <c r="J12639" s="7" t="n">
        <v>36.060001373291</v>
      </c>
      <c r="K12639" s="7" t="n">
        <v>-216.960006713867</v>
      </c>
      <c r="L12639" s="7" t="n">
        <v>3.5</v>
      </c>
      <c r="M12639" s="7" t="n">
        <v>1</v>
      </c>
      <c r="N12639" s="7" t="n">
        <v>1.60000002384186</v>
      </c>
      <c r="O12639" s="7" t="n">
        <v>0.0900000035762787</v>
      </c>
      <c r="P12639" s="7" t="s">
        <v>12</v>
      </c>
      <c r="Q12639" s="7" t="s">
        <v>12</v>
      </c>
      <c r="R12639" s="7" t="n">
        <v>-1</v>
      </c>
      <c r="S12639" s="7" t="n">
        <v>0</v>
      </c>
      <c r="T12639" s="7" t="n">
        <v>0</v>
      </c>
      <c r="U12639" s="7" t="n">
        <v>0</v>
      </c>
      <c r="V12639" s="7" t="n">
        <v>0</v>
      </c>
    </row>
    <row r="12640" spans="1:22">
      <c r="A12640" t="s">
        <v>4</v>
      </c>
      <c r="B12640" s="4" t="s">
        <v>5</v>
      </c>
      <c r="C12640" s="4" t="s">
        <v>10</v>
      </c>
      <c r="D12640" s="4" t="s">
        <v>6</v>
      </c>
      <c r="E12640" s="4" t="s">
        <v>6</v>
      </c>
      <c r="F12640" s="4" t="s">
        <v>6</v>
      </c>
      <c r="G12640" s="4" t="s">
        <v>13</v>
      </c>
      <c r="H12640" s="4" t="s">
        <v>9</v>
      </c>
      <c r="I12640" s="4" t="s">
        <v>22</v>
      </c>
      <c r="J12640" s="4" t="s">
        <v>22</v>
      </c>
      <c r="K12640" s="4" t="s">
        <v>22</v>
      </c>
      <c r="L12640" s="4" t="s">
        <v>22</v>
      </c>
      <c r="M12640" s="4" t="s">
        <v>22</v>
      </c>
      <c r="N12640" s="4" t="s">
        <v>22</v>
      </c>
      <c r="O12640" s="4" t="s">
        <v>22</v>
      </c>
      <c r="P12640" s="4" t="s">
        <v>6</v>
      </c>
      <c r="Q12640" s="4" t="s">
        <v>6</v>
      </c>
      <c r="R12640" s="4" t="s">
        <v>9</v>
      </c>
      <c r="S12640" s="4" t="s">
        <v>13</v>
      </c>
      <c r="T12640" s="4" t="s">
        <v>9</v>
      </c>
      <c r="U12640" s="4" t="s">
        <v>9</v>
      </c>
      <c r="V12640" s="4" t="s">
        <v>10</v>
      </c>
    </row>
    <row r="12641" spans="1:22">
      <c r="A12641" t="n">
        <v>106902</v>
      </c>
      <c r="B12641" s="68" t="n">
        <v>19</v>
      </c>
      <c r="C12641" s="7" t="n">
        <v>5720</v>
      </c>
      <c r="D12641" s="7" t="s">
        <v>986</v>
      </c>
      <c r="E12641" s="7" t="s">
        <v>987</v>
      </c>
      <c r="F12641" s="7" t="s">
        <v>12</v>
      </c>
      <c r="G12641" s="7" t="n">
        <v>0</v>
      </c>
      <c r="H12641" s="7" t="n">
        <v>1</v>
      </c>
      <c r="I12641" s="7" t="n">
        <v>89.3199996948242</v>
      </c>
      <c r="J12641" s="7" t="n">
        <v>36.060001373291</v>
      </c>
      <c r="K12641" s="7" t="n">
        <v>-216.960006713867</v>
      </c>
      <c r="L12641" s="7" t="n">
        <v>3.5</v>
      </c>
      <c r="M12641" s="7" t="n">
        <v>1</v>
      </c>
      <c r="N12641" s="7" t="n">
        <v>1.60000002384186</v>
      </c>
      <c r="O12641" s="7" t="n">
        <v>0.0900000035762787</v>
      </c>
      <c r="P12641" s="7" t="s">
        <v>12</v>
      </c>
      <c r="Q12641" s="7" t="s">
        <v>12</v>
      </c>
      <c r="R12641" s="7" t="n">
        <v>-1</v>
      </c>
      <c r="S12641" s="7" t="n">
        <v>0</v>
      </c>
      <c r="T12641" s="7" t="n">
        <v>0</v>
      </c>
      <c r="U12641" s="7" t="n">
        <v>0</v>
      </c>
      <c r="V12641" s="7" t="n">
        <v>0</v>
      </c>
    </row>
    <row r="12642" spans="1:22">
      <c r="A12642" t="s">
        <v>4</v>
      </c>
      <c r="B12642" s="4" t="s">
        <v>5</v>
      </c>
      <c r="C12642" s="4" t="s">
        <v>10</v>
      </c>
      <c r="D12642" s="4" t="s">
        <v>13</v>
      </c>
      <c r="E12642" s="4" t="s">
        <v>13</v>
      </c>
      <c r="F12642" s="4" t="s">
        <v>6</v>
      </c>
    </row>
    <row r="12643" spans="1:22">
      <c r="A12643" t="n">
        <v>106984</v>
      </c>
      <c r="B12643" s="22" t="n">
        <v>20</v>
      </c>
      <c r="C12643" s="7" t="n">
        <v>0</v>
      </c>
      <c r="D12643" s="7" t="n">
        <v>3</v>
      </c>
      <c r="E12643" s="7" t="n">
        <v>10</v>
      </c>
      <c r="F12643" s="7" t="s">
        <v>80</v>
      </c>
    </row>
    <row r="12644" spans="1:22">
      <c r="A12644" t="s">
        <v>4</v>
      </c>
      <c r="B12644" s="4" t="s">
        <v>5</v>
      </c>
      <c r="C12644" s="4" t="s">
        <v>10</v>
      </c>
    </row>
    <row r="12645" spans="1:22">
      <c r="A12645" t="n">
        <v>107002</v>
      </c>
      <c r="B12645" s="35" t="n">
        <v>16</v>
      </c>
      <c r="C12645" s="7" t="n">
        <v>0</v>
      </c>
    </row>
    <row r="12646" spans="1:22">
      <c r="A12646" t="s">
        <v>4</v>
      </c>
      <c r="B12646" s="4" t="s">
        <v>5</v>
      </c>
      <c r="C12646" s="4" t="s">
        <v>10</v>
      </c>
      <c r="D12646" s="4" t="s">
        <v>13</v>
      </c>
      <c r="E12646" s="4" t="s">
        <v>13</v>
      </c>
      <c r="F12646" s="4" t="s">
        <v>6</v>
      </c>
    </row>
    <row r="12647" spans="1:22">
      <c r="A12647" t="n">
        <v>107005</v>
      </c>
      <c r="B12647" s="22" t="n">
        <v>20</v>
      </c>
      <c r="C12647" s="7" t="n">
        <v>999</v>
      </c>
      <c r="D12647" s="7" t="n">
        <v>3</v>
      </c>
      <c r="E12647" s="7" t="n">
        <v>10</v>
      </c>
      <c r="F12647" s="7" t="s">
        <v>80</v>
      </c>
    </row>
    <row r="12648" spans="1:22">
      <c r="A12648" t="s">
        <v>4</v>
      </c>
      <c r="B12648" s="4" t="s">
        <v>5</v>
      </c>
      <c r="C12648" s="4" t="s">
        <v>10</v>
      </c>
    </row>
    <row r="12649" spans="1:22">
      <c r="A12649" t="n">
        <v>107023</v>
      </c>
      <c r="B12649" s="35" t="n">
        <v>16</v>
      </c>
      <c r="C12649" s="7" t="n">
        <v>0</v>
      </c>
    </row>
    <row r="12650" spans="1:22">
      <c r="A12650" t="s">
        <v>4</v>
      </c>
      <c r="B12650" s="4" t="s">
        <v>5</v>
      </c>
      <c r="C12650" s="4" t="s">
        <v>10</v>
      </c>
      <c r="D12650" s="4" t="s">
        <v>13</v>
      </c>
      <c r="E12650" s="4" t="s">
        <v>13</v>
      </c>
      <c r="F12650" s="4" t="s">
        <v>6</v>
      </c>
    </row>
    <row r="12651" spans="1:22">
      <c r="A12651" t="n">
        <v>107026</v>
      </c>
      <c r="B12651" s="22" t="n">
        <v>20</v>
      </c>
      <c r="C12651" s="7" t="n">
        <v>16</v>
      </c>
      <c r="D12651" s="7" t="n">
        <v>3</v>
      </c>
      <c r="E12651" s="7" t="n">
        <v>10</v>
      </c>
      <c r="F12651" s="7" t="s">
        <v>80</v>
      </c>
    </row>
    <row r="12652" spans="1:22">
      <c r="A12652" t="s">
        <v>4</v>
      </c>
      <c r="B12652" s="4" t="s">
        <v>5</v>
      </c>
      <c r="C12652" s="4" t="s">
        <v>10</v>
      </c>
    </row>
    <row r="12653" spans="1:22">
      <c r="A12653" t="n">
        <v>107044</v>
      </c>
      <c r="B12653" s="35" t="n">
        <v>16</v>
      </c>
      <c r="C12653" s="7" t="n">
        <v>0</v>
      </c>
    </row>
    <row r="12654" spans="1:22">
      <c r="A12654" t="s">
        <v>4</v>
      </c>
      <c r="B12654" s="4" t="s">
        <v>5</v>
      </c>
      <c r="C12654" s="4" t="s">
        <v>10</v>
      </c>
      <c r="D12654" s="4" t="s">
        <v>13</v>
      </c>
      <c r="E12654" s="4" t="s">
        <v>13</v>
      </c>
      <c r="F12654" s="4" t="s">
        <v>6</v>
      </c>
    </row>
    <row r="12655" spans="1:22">
      <c r="A12655" t="n">
        <v>107047</v>
      </c>
      <c r="B12655" s="22" t="n">
        <v>20</v>
      </c>
      <c r="C12655" s="7" t="n">
        <v>17</v>
      </c>
      <c r="D12655" s="7" t="n">
        <v>3</v>
      </c>
      <c r="E12655" s="7" t="n">
        <v>10</v>
      </c>
      <c r="F12655" s="7" t="s">
        <v>80</v>
      </c>
    </row>
    <row r="12656" spans="1:22">
      <c r="A12656" t="s">
        <v>4</v>
      </c>
      <c r="B12656" s="4" t="s">
        <v>5</v>
      </c>
      <c r="C12656" s="4" t="s">
        <v>10</v>
      </c>
    </row>
    <row r="12657" spans="1:22">
      <c r="A12657" t="n">
        <v>107065</v>
      </c>
      <c r="B12657" s="35" t="n">
        <v>16</v>
      </c>
      <c r="C12657" s="7" t="n">
        <v>0</v>
      </c>
    </row>
    <row r="12658" spans="1:22">
      <c r="A12658" t="s">
        <v>4</v>
      </c>
      <c r="B12658" s="4" t="s">
        <v>5</v>
      </c>
      <c r="C12658" s="4" t="s">
        <v>10</v>
      </c>
      <c r="D12658" s="4" t="s">
        <v>13</v>
      </c>
      <c r="E12658" s="4" t="s">
        <v>13</v>
      </c>
      <c r="F12658" s="4" t="s">
        <v>6</v>
      </c>
    </row>
    <row r="12659" spans="1:22">
      <c r="A12659" t="n">
        <v>107068</v>
      </c>
      <c r="B12659" s="22" t="n">
        <v>20</v>
      </c>
      <c r="C12659" s="7" t="n">
        <v>7032</v>
      </c>
      <c r="D12659" s="7" t="n">
        <v>3</v>
      </c>
      <c r="E12659" s="7" t="n">
        <v>10</v>
      </c>
      <c r="F12659" s="7" t="s">
        <v>80</v>
      </c>
    </row>
    <row r="12660" spans="1:22">
      <c r="A12660" t="s">
        <v>4</v>
      </c>
      <c r="B12660" s="4" t="s">
        <v>5</v>
      </c>
      <c r="C12660" s="4" t="s">
        <v>10</v>
      </c>
    </row>
    <row r="12661" spans="1:22">
      <c r="A12661" t="n">
        <v>107086</v>
      </c>
      <c r="B12661" s="35" t="n">
        <v>16</v>
      </c>
      <c r="C12661" s="7" t="n">
        <v>0</v>
      </c>
    </row>
    <row r="12662" spans="1:22">
      <c r="A12662" t="s">
        <v>4</v>
      </c>
      <c r="B12662" s="4" t="s">
        <v>5</v>
      </c>
      <c r="C12662" s="4" t="s">
        <v>10</v>
      </c>
      <c r="D12662" s="4" t="s">
        <v>13</v>
      </c>
      <c r="E12662" s="4" t="s">
        <v>13</v>
      </c>
      <c r="F12662" s="4" t="s">
        <v>6</v>
      </c>
    </row>
    <row r="12663" spans="1:22">
      <c r="A12663" t="n">
        <v>107089</v>
      </c>
      <c r="B12663" s="22" t="n">
        <v>20</v>
      </c>
      <c r="C12663" s="7" t="n">
        <v>18</v>
      </c>
      <c r="D12663" s="7" t="n">
        <v>3</v>
      </c>
      <c r="E12663" s="7" t="n">
        <v>10</v>
      </c>
      <c r="F12663" s="7" t="s">
        <v>80</v>
      </c>
    </row>
    <row r="12664" spans="1:22">
      <c r="A12664" t="s">
        <v>4</v>
      </c>
      <c r="B12664" s="4" t="s">
        <v>5</v>
      </c>
      <c r="C12664" s="4" t="s">
        <v>10</v>
      </c>
    </row>
    <row r="12665" spans="1:22">
      <c r="A12665" t="n">
        <v>107107</v>
      </c>
      <c r="B12665" s="35" t="n">
        <v>16</v>
      </c>
      <c r="C12665" s="7" t="n">
        <v>0</v>
      </c>
    </row>
    <row r="12666" spans="1:22">
      <c r="A12666" t="s">
        <v>4</v>
      </c>
      <c r="B12666" s="4" t="s">
        <v>5</v>
      </c>
      <c r="C12666" s="4" t="s">
        <v>10</v>
      </c>
      <c r="D12666" s="4" t="s">
        <v>13</v>
      </c>
      <c r="E12666" s="4" t="s">
        <v>13</v>
      </c>
      <c r="F12666" s="4" t="s">
        <v>6</v>
      </c>
    </row>
    <row r="12667" spans="1:22">
      <c r="A12667" t="n">
        <v>107110</v>
      </c>
      <c r="B12667" s="22" t="n">
        <v>20</v>
      </c>
      <c r="C12667" s="7" t="n">
        <v>5703</v>
      </c>
      <c r="D12667" s="7" t="n">
        <v>3</v>
      </c>
      <c r="E12667" s="7" t="n">
        <v>10</v>
      </c>
      <c r="F12667" s="7" t="s">
        <v>80</v>
      </c>
    </row>
    <row r="12668" spans="1:22">
      <c r="A12668" t="s">
        <v>4</v>
      </c>
      <c r="B12668" s="4" t="s">
        <v>5</v>
      </c>
      <c r="C12668" s="4" t="s">
        <v>10</v>
      </c>
    </row>
    <row r="12669" spans="1:22">
      <c r="A12669" t="n">
        <v>107128</v>
      </c>
      <c r="B12669" s="35" t="n">
        <v>16</v>
      </c>
      <c r="C12669" s="7" t="n">
        <v>0</v>
      </c>
    </row>
    <row r="12670" spans="1:22">
      <c r="A12670" t="s">
        <v>4</v>
      </c>
      <c r="B12670" s="4" t="s">
        <v>5</v>
      </c>
      <c r="C12670" s="4" t="s">
        <v>10</v>
      </c>
      <c r="D12670" s="4" t="s">
        <v>13</v>
      </c>
      <c r="E12670" s="4" t="s">
        <v>13</v>
      </c>
      <c r="F12670" s="4" t="s">
        <v>6</v>
      </c>
    </row>
    <row r="12671" spans="1:22">
      <c r="A12671" t="n">
        <v>107131</v>
      </c>
      <c r="B12671" s="22" t="n">
        <v>20</v>
      </c>
      <c r="C12671" s="7" t="n">
        <v>5704</v>
      </c>
      <c r="D12671" s="7" t="n">
        <v>3</v>
      </c>
      <c r="E12671" s="7" t="n">
        <v>10</v>
      </c>
      <c r="F12671" s="7" t="s">
        <v>80</v>
      </c>
    </row>
    <row r="12672" spans="1:22">
      <c r="A12672" t="s">
        <v>4</v>
      </c>
      <c r="B12672" s="4" t="s">
        <v>5</v>
      </c>
      <c r="C12672" s="4" t="s">
        <v>10</v>
      </c>
    </row>
    <row r="12673" spans="1:6">
      <c r="A12673" t="n">
        <v>107149</v>
      </c>
      <c r="B12673" s="35" t="n">
        <v>16</v>
      </c>
      <c r="C12673" s="7" t="n">
        <v>0</v>
      </c>
    </row>
    <row r="12674" spans="1:6">
      <c r="A12674" t="s">
        <v>4</v>
      </c>
      <c r="B12674" s="4" t="s">
        <v>5</v>
      </c>
      <c r="C12674" s="4" t="s">
        <v>10</v>
      </c>
      <c r="D12674" s="4" t="s">
        <v>13</v>
      </c>
      <c r="E12674" s="4" t="s">
        <v>13</v>
      </c>
      <c r="F12674" s="4" t="s">
        <v>6</v>
      </c>
    </row>
    <row r="12675" spans="1:6">
      <c r="A12675" t="n">
        <v>107152</v>
      </c>
      <c r="B12675" s="22" t="n">
        <v>20</v>
      </c>
      <c r="C12675" s="7" t="n">
        <v>22</v>
      </c>
      <c r="D12675" s="7" t="n">
        <v>3</v>
      </c>
      <c r="E12675" s="7" t="n">
        <v>10</v>
      </c>
      <c r="F12675" s="7" t="s">
        <v>80</v>
      </c>
    </row>
    <row r="12676" spans="1:6">
      <c r="A12676" t="s">
        <v>4</v>
      </c>
      <c r="B12676" s="4" t="s">
        <v>5</v>
      </c>
      <c r="C12676" s="4" t="s">
        <v>10</v>
      </c>
    </row>
    <row r="12677" spans="1:6">
      <c r="A12677" t="n">
        <v>107170</v>
      </c>
      <c r="B12677" s="35" t="n">
        <v>16</v>
      </c>
      <c r="C12677" s="7" t="n">
        <v>0</v>
      </c>
    </row>
    <row r="12678" spans="1:6">
      <c r="A12678" t="s">
        <v>4</v>
      </c>
      <c r="B12678" s="4" t="s">
        <v>5</v>
      </c>
      <c r="C12678" s="4" t="s">
        <v>10</v>
      </c>
      <c r="D12678" s="4" t="s">
        <v>13</v>
      </c>
      <c r="E12678" s="4" t="s">
        <v>13</v>
      </c>
      <c r="F12678" s="4" t="s">
        <v>6</v>
      </c>
    </row>
    <row r="12679" spans="1:6">
      <c r="A12679" t="n">
        <v>107173</v>
      </c>
      <c r="B12679" s="22" t="n">
        <v>20</v>
      </c>
      <c r="C12679" s="7" t="n">
        <v>7031</v>
      </c>
      <c r="D12679" s="7" t="n">
        <v>3</v>
      </c>
      <c r="E12679" s="7" t="n">
        <v>10</v>
      </c>
      <c r="F12679" s="7" t="s">
        <v>80</v>
      </c>
    </row>
    <row r="12680" spans="1:6">
      <c r="A12680" t="s">
        <v>4</v>
      </c>
      <c r="B12680" s="4" t="s">
        <v>5</v>
      </c>
      <c r="C12680" s="4" t="s">
        <v>10</v>
      </c>
    </row>
    <row r="12681" spans="1:6">
      <c r="A12681" t="n">
        <v>107191</v>
      </c>
      <c r="B12681" s="35" t="n">
        <v>16</v>
      </c>
      <c r="C12681" s="7" t="n">
        <v>0</v>
      </c>
    </row>
    <row r="12682" spans="1:6">
      <c r="A12682" t="s">
        <v>4</v>
      </c>
      <c r="B12682" s="4" t="s">
        <v>5</v>
      </c>
      <c r="C12682" s="4" t="s">
        <v>10</v>
      </c>
      <c r="D12682" s="4" t="s">
        <v>13</v>
      </c>
      <c r="E12682" s="4" t="s">
        <v>13</v>
      </c>
      <c r="F12682" s="4" t="s">
        <v>6</v>
      </c>
    </row>
    <row r="12683" spans="1:6">
      <c r="A12683" t="n">
        <v>107194</v>
      </c>
      <c r="B12683" s="22" t="n">
        <v>20</v>
      </c>
      <c r="C12683" s="7" t="n">
        <v>7024</v>
      </c>
      <c r="D12683" s="7" t="n">
        <v>3</v>
      </c>
      <c r="E12683" s="7" t="n">
        <v>10</v>
      </c>
      <c r="F12683" s="7" t="s">
        <v>80</v>
      </c>
    </row>
    <row r="12684" spans="1:6">
      <c r="A12684" t="s">
        <v>4</v>
      </c>
      <c r="B12684" s="4" t="s">
        <v>5</v>
      </c>
      <c r="C12684" s="4" t="s">
        <v>10</v>
      </c>
    </row>
    <row r="12685" spans="1:6">
      <c r="A12685" t="n">
        <v>107212</v>
      </c>
      <c r="B12685" s="35" t="n">
        <v>16</v>
      </c>
      <c r="C12685" s="7" t="n">
        <v>0</v>
      </c>
    </row>
    <row r="12686" spans="1:6">
      <c r="A12686" t="s">
        <v>4</v>
      </c>
      <c r="B12686" s="4" t="s">
        <v>5</v>
      </c>
      <c r="C12686" s="4" t="s">
        <v>10</v>
      </c>
      <c r="D12686" s="4" t="s">
        <v>13</v>
      </c>
      <c r="E12686" s="4" t="s">
        <v>13</v>
      </c>
      <c r="F12686" s="4" t="s">
        <v>6</v>
      </c>
    </row>
    <row r="12687" spans="1:6">
      <c r="A12687" t="n">
        <v>107215</v>
      </c>
      <c r="B12687" s="22" t="n">
        <v>20</v>
      </c>
      <c r="C12687" s="7" t="n">
        <v>1570</v>
      </c>
      <c r="D12687" s="7" t="n">
        <v>3</v>
      </c>
      <c r="E12687" s="7" t="n">
        <v>10</v>
      </c>
      <c r="F12687" s="7" t="s">
        <v>80</v>
      </c>
    </row>
    <row r="12688" spans="1:6">
      <c r="A12688" t="s">
        <v>4</v>
      </c>
      <c r="B12688" s="4" t="s">
        <v>5</v>
      </c>
      <c r="C12688" s="4" t="s">
        <v>10</v>
      </c>
    </row>
    <row r="12689" spans="1:6">
      <c r="A12689" t="n">
        <v>107233</v>
      </c>
      <c r="B12689" s="35" t="n">
        <v>16</v>
      </c>
      <c r="C12689" s="7" t="n">
        <v>0</v>
      </c>
    </row>
    <row r="12690" spans="1:6">
      <c r="A12690" t="s">
        <v>4</v>
      </c>
      <c r="B12690" s="4" t="s">
        <v>5</v>
      </c>
      <c r="C12690" s="4" t="s">
        <v>10</v>
      </c>
      <c r="D12690" s="4" t="s">
        <v>13</v>
      </c>
      <c r="E12690" s="4" t="s">
        <v>13</v>
      </c>
      <c r="F12690" s="4" t="s">
        <v>6</v>
      </c>
    </row>
    <row r="12691" spans="1:6">
      <c r="A12691" t="n">
        <v>107236</v>
      </c>
      <c r="B12691" s="22" t="n">
        <v>20</v>
      </c>
      <c r="C12691" s="7" t="n">
        <v>1571</v>
      </c>
      <c r="D12691" s="7" t="n">
        <v>3</v>
      </c>
      <c r="E12691" s="7" t="n">
        <v>10</v>
      </c>
      <c r="F12691" s="7" t="s">
        <v>80</v>
      </c>
    </row>
    <row r="12692" spans="1:6">
      <c r="A12692" t="s">
        <v>4</v>
      </c>
      <c r="B12692" s="4" t="s">
        <v>5</v>
      </c>
      <c r="C12692" s="4" t="s">
        <v>10</v>
      </c>
    </row>
    <row r="12693" spans="1:6">
      <c r="A12693" t="n">
        <v>107254</v>
      </c>
      <c r="B12693" s="35" t="n">
        <v>16</v>
      </c>
      <c r="C12693" s="7" t="n">
        <v>0</v>
      </c>
    </row>
    <row r="12694" spans="1:6">
      <c r="A12694" t="s">
        <v>4</v>
      </c>
      <c r="B12694" s="4" t="s">
        <v>5</v>
      </c>
      <c r="C12694" s="4" t="s">
        <v>10</v>
      </c>
      <c r="D12694" s="4" t="s">
        <v>13</v>
      </c>
      <c r="E12694" s="4" t="s">
        <v>13</v>
      </c>
      <c r="F12694" s="4" t="s">
        <v>6</v>
      </c>
    </row>
    <row r="12695" spans="1:6">
      <c r="A12695" t="n">
        <v>107257</v>
      </c>
      <c r="B12695" s="22" t="n">
        <v>20</v>
      </c>
      <c r="C12695" s="7" t="n">
        <v>1572</v>
      </c>
      <c r="D12695" s="7" t="n">
        <v>3</v>
      </c>
      <c r="E12695" s="7" t="n">
        <v>10</v>
      </c>
      <c r="F12695" s="7" t="s">
        <v>80</v>
      </c>
    </row>
    <row r="12696" spans="1:6">
      <c r="A12696" t="s">
        <v>4</v>
      </c>
      <c r="B12696" s="4" t="s">
        <v>5</v>
      </c>
      <c r="C12696" s="4" t="s">
        <v>10</v>
      </c>
    </row>
    <row r="12697" spans="1:6">
      <c r="A12697" t="n">
        <v>107275</v>
      </c>
      <c r="B12697" s="35" t="n">
        <v>16</v>
      </c>
      <c r="C12697" s="7" t="n">
        <v>0</v>
      </c>
    </row>
    <row r="12698" spans="1:6">
      <c r="A12698" t="s">
        <v>4</v>
      </c>
      <c r="B12698" s="4" t="s">
        <v>5</v>
      </c>
      <c r="C12698" s="4" t="s">
        <v>10</v>
      </c>
      <c r="D12698" s="4" t="s">
        <v>13</v>
      </c>
      <c r="E12698" s="4" t="s">
        <v>13</v>
      </c>
      <c r="F12698" s="4" t="s">
        <v>6</v>
      </c>
    </row>
    <row r="12699" spans="1:6">
      <c r="A12699" t="n">
        <v>107278</v>
      </c>
      <c r="B12699" s="22" t="n">
        <v>20</v>
      </c>
      <c r="C12699" s="7" t="n">
        <v>1573</v>
      </c>
      <c r="D12699" s="7" t="n">
        <v>3</v>
      </c>
      <c r="E12699" s="7" t="n">
        <v>10</v>
      </c>
      <c r="F12699" s="7" t="s">
        <v>80</v>
      </c>
    </row>
    <row r="12700" spans="1:6">
      <c r="A12700" t="s">
        <v>4</v>
      </c>
      <c r="B12700" s="4" t="s">
        <v>5</v>
      </c>
      <c r="C12700" s="4" t="s">
        <v>10</v>
      </c>
    </row>
    <row r="12701" spans="1:6">
      <c r="A12701" t="n">
        <v>107296</v>
      </c>
      <c r="B12701" s="35" t="n">
        <v>16</v>
      </c>
      <c r="C12701" s="7" t="n">
        <v>0</v>
      </c>
    </row>
    <row r="12702" spans="1:6">
      <c r="A12702" t="s">
        <v>4</v>
      </c>
      <c r="B12702" s="4" t="s">
        <v>5</v>
      </c>
      <c r="C12702" s="4" t="s">
        <v>10</v>
      </c>
      <c r="D12702" s="4" t="s">
        <v>13</v>
      </c>
      <c r="E12702" s="4" t="s">
        <v>13</v>
      </c>
      <c r="F12702" s="4" t="s">
        <v>6</v>
      </c>
    </row>
    <row r="12703" spans="1:6">
      <c r="A12703" t="n">
        <v>107299</v>
      </c>
      <c r="B12703" s="22" t="n">
        <v>20</v>
      </c>
      <c r="C12703" s="7" t="n">
        <v>5700</v>
      </c>
      <c r="D12703" s="7" t="n">
        <v>3</v>
      </c>
      <c r="E12703" s="7" t="n">
        <v>10</v>
      </c>
      <c r="F12703" s="7" t="s">
        <v>80</v>
      </c>
    </row>
    <row r="12704" spans="1:6">
      <c r="A12704" t="s">
        <v>4</v>
      </c>
      <c r="B12704" s="4" t="s">
        <v>5</v>
      </c>
      <c r="C12704" s="4" t="s">
        <v>10</v>
      </c>
    </row>
    <row r="12705" spans="1:6">
      <c r="A12705" t="n">
        <v>107317</v>
      </c>
      <c r="B12705" s="35" t="n">
        <v>16</v>
      </c>
      <c r="C12705" s="7" t="n">
        <v>0</v>
      </c>
    </row>
    <row r="12706" spans="1:6">
      <c r="A12706" t="s">
        <v>4</v>
      </c>
      <c r="B12706" s="4" t="s">
        <v>5</v>
      </c>
      <c r="C12706" s="4" t="s">
        <v>10</v>
      </c>
      <c r="D12706" s="4" t="s">
        <v>13</v>
      </c>
      <c r="E12706" s="4" t="s">
        <v>13</v>
      </c>
      <c r="F12706" s="4" t="s">
        <v>6</v>
      </c>
    </row>
    <row r="12707" spans="1:6">
      <c r="A12707" t="n">
        <v>107320</v>
      </c>
      <c r="B12707" s="22" t="n">
        <v>20</v>
      </c>
      <c r="C12707" s="7" t="n">
        <v>19</v>
      </c>
      <c r="D12707" s="7" t="n">
        <v>3</v>
      </c>
      <c r="E12707" s="7" t="n">
        <v>10</v>
      </c>
      <c r="F12707" s="7" t="s">
        <v>80</v>
      </c>
    </row>
    <row r="12708" spans="1:6">
      <c r="A12708" t="s">
        <v>4</v>
      </c>
      <c r="B12708" s="4" t="s">
        <v>5</v>
      </c>
      <c r="C12708" s="4" t="s">
        <v>10</v>
      </c>
    </row>
    <row r="12709" spans="1:6">
      <c r="A12709" t="n">
        <v>107338</v>
      </c>
      <c r="B12709" s="35" t="n">
        <v>16</v>
      </c>
      <c r="C12709" s="7" t="n">
        <v>0</v>
      </c>
    </row>
    <row r="12710" spans="1:6">
      <c r="A12710" t="s">
        <v>4</v>
      </c>
      <c r="B12710" s="4" t="s">
        <v>5</v>
      </c>
      <c r="C12710" s="4" t="s">
        <v>10</v>
      </c>
      <c r="D12710" s="4" t="s">
        <v>13</v>
      </c>
      <c r="E12710" s="4" t="s">
        <v>13</v>
      </c>
      <c r="F12710" s="4" t="s">
        <v>6</v>
      </c>
    </row>
    <row r="12711" spans="1:6">
      <c r="A12711" t="n">
        <v>107341</v>
      </c>
      <c r="B12711" s="22" t="n">
        <v>20</v>
      </c>
      <c r="C12711" s="7" t="n">
        <v>5702</v>
      </c>
      <c r="D12711" s="7" t="n">
        <v>3</v>
      </c>
      <c r="E12711" s="7" t="n">
        <v>10</v>
      </c>
      <c r="F12711" s="7" t="s">
        <v>80</v>
      </c>
    </row>
    <row r="12712" spans="1:6">
      <c r="A12712" t="s">
        <v>4</v>
      </c>
      <c r="B12712" s="4" t="s">
        <v>5</v>
      </c>
      <c r="C12712" s="4" t="s">
        <v>10</v>
      </c>
    </row>
    <row r="12713" spans="1:6">
      <c r="A12713" t="n">
        <v>107359</v>
      </c>
      <c r="B12713" s="35" t="n">
        <v>16</v>
      </c>
      <c r="C12713" s="7" t="n">
        <v>0</v>
      </c>
    </row>
    <row r="12714" spans="1:6">
      <c r="A12714" t="s">
        <v>4</v>
      </c>
      <c r="B12714" s="4" t="s">
        <v>5</v>
      </c>
      <c r="C12714" s="4" t="s">
        <v>10</v>
      </c>
      <c r="D12714" s="4" t="s">
        <v>13</v>
      </c>
      <c r="E12714" s="4" t="s">
        <v>13</v>
      </c>
      <c r="F12714" s="4" t="s">
        <v>6</v>
      </c>
    </row>
    <row r="12715" spans="1:6">
      <c r="A12715" t="n">
        <v>107362</v>
      </c>
      <c r="B12715" s="22" t="n">
        <v>20</v>
      </c>
      <c r="C12715" s="7" t="n">
        <v>5701</v>
      </c>
      <c r="D12715" s="7" t="n">
        <v>3</v>
      </c>
      <c r="E12715" s="7" t="n">
        <v>10</v>
      </c>
      <c r="F12715" s="7" t="s">
        <v>80</v>
      </c>
    </row>
    <row r="12716" spans="1:6">
      <c r="A12716" t="s">
        <v>4</v>
      </c>
      <c r="B12716" s="4" t="s">
        <v>5</v>
      </c>
      <c r="C12716" s="4" t="s">
        <v>10</v>
      </c>
    </row>
    <row r="12717" spans="1:6">
      <c r="A12717" t="n">
        <v>107380</v>
      </c>
      <c r="B12717" s="35" t="n">
        <v>16</v>
      </c>
      <c r="C12717" s="7" t="n">
        <v>0</v>
      </c>
    </row>
    <row r="12718" spans="1:6">
      <c r="A12718" t="s">
        <v>4</v>
      </c>
      <c r="B12718" s="4" t="s">
        <v>5</v>
      </c>
      <c r="C12718" s="4" t="s">
        <v>10</v>
      </c>
      <c r="D12718" s="4" t="s">
        <v>13</v>
      </c>
      <c r="E12718" s="4" t="s">
        <v>13</v>
      </c>
      <c r="F12718" s="4" t="s">
        <v>6</v>
      </c>
    </row>
    <row r="12719" spans="1:6">
      <c r="A12719" t="n">
        <v>107383</v>
      </c>
      <c r="B12719" s="22" t="n">
        <v>20</v>
      </c>
      <c r="C12719" s="7" t="n">
        <v>5708</v>
      </c>
      <c r="D12719" s="7" t="n">
        <v>3</v>
      </c>
      <c r="E12719" s="7" t="n">
        <v>10</v>
      </c>
      <c r="F12719" s="7" t="s">
        <v>80</v>
      </c>
    </row>
    <row r="12720" spans="1:6">
      <c r="A12720" t="s">
        <v>4</v>
      </c>
      <c r="B12720" s="4" t="s">
        <v>5</v>
      </c>
      <c r="C12720" s="4" t="s">
        <v>10</v>
      </c>
    </row>
    <row r="12721" spans="1:6">
      <c r="A12721" t="n">
        <v>107401</v>
      </c>
      <c r="B12721" s="35" t="n">
        <v>16</v>
      </c>
      <c r="C12721" s="7" t="n">
        <v>0</v>
      </c>
    </row>
    <row r="12722" spans="1:6">
      <c r="A12722" t="s">
        <v>4</v>
      </c>
      <c r="B12722" s="4" t="s">
        <v>5</v>
      </c>
      <c r="C12722" s="4" t="s">
        <v>10</v>
      </c>
      <c r="D12722" s="4" t="s">
        <v>13</v>
      </c>
      <c r="E12722" s="4" t="s">
        <v>13</v>
      </c>
      <c r="F12722" s="4" t="s">
        <v>6</v>
      </c>
    </row>
    <row r="12723" spans="1:6">
      <c r="A12723" t="n">
        <v>107404</v>
      </c>
      <c r="B12723" s="22" t="n">
        <v>20</v>
      </c>
      <c r="C12723" s="7" t="n">
        <v>5712</v>
      </c>
      <c r="D12723" s="7" t="n">
        <v>3</v>
      </c>
      <c r="E12723" s="7" t="n">
        <v>10</v>
      </c>
      <c r="F12723" s="7" t="s">
        <v>80</v>
      </c>
    </row>
    <row r="12724" spans="1:6">
      <c r="A12724" t="s">
        <v>4</v>
      </c>
      <c r="B12724" s="4" t="s">
        <v>5</v>
      </c>
      <c r="C12724" s="4" t="s">
        <v>10</v>
      </c>
    </row>
    <row r="12725" spans="1:6">
      <c r="A12725" t="n">
        <v>107422</v>
      </c>
      <c r="B12725" s="35" t="n">
        <v>16</v>
      </c>
      <c r="C12725" s="7" t="n">
        <v>0</v>
      </c>
    </row>
    <row r="12726" spans="1:6">
      <c r="A12726" t="s">
        <v>4</v>
      </c>
      <c r="B12726" s="4" t="s">
        <v>5</v>
      </c>
      <c r="C12726" s="4" t="s">
        <v>10</v>
      </c>
      <c r="D12726" s="4" t="s">
        <v>13</v>
      </c>
      <c r="E12726" s="4" t="s">
        <v>13</v>
      </c>
      <c r="F12726" s="4" t="s">
        <v>6</v>
      </c>
    </row>
    <row r="12727" spans="1:6">
      <c r="A12727" t="n">
        <v>107425</v>
      </c>
      <c r="B12727" s="22" t="n">
        <v>20</v>
      </c>
      <c r="C12727" s="7" t="n">
        <v>5707</v>
      </c>
      <c r="D12727" s="7" t="n">
        <v>3</v>
      </c>
      <c r="E12727" s="7" t="n">
        <v>10</v>
      </c>
      <c r="F12727" s="7" t="s">
        <v>80</v>
      </c>
    </row>
    <row r="12728" spans="1:6">
      <c r="A12728" t="s">
        <v>4</v>
      </c>
      <c r="B12728" s="4" t="s">
        <v>5</v>
      </c>
      <c r="C12728" s="4" t="s">
        <v>10</v>
      </c>
    </row>
    <row r="12729" spans="1:6">
      <c r="A12729" t="n">
        <v>107443</v>
      </c>
      <c r="B12729" s="35" t="n">
        <v>16</v>
      </c>
      <c r="C12729" s="7" t="n">
        <v>0</v>
      </c>
    </row>
    <row r="12730" spans="1:6">
      <c r="A12730" t="s">
        <v>4</v>
      </c>
      <c r="B12730" s="4" t="s">
        <v>5</v>
      </c>
      <c r="C12730" s="4" t="s">
        <v>10</v>
      </c>
      <c r="D12730" s="4" t="s">
        <v>13</v>
      </c>
      <c r="E12730" s="4" t="s">
        <v>13</v>
      </c>
      <c r="F12730" s="4" t="s">
        <v>6</v>
      </c>
    </row>
    <row r="12731" spans="1:6">
      <c r="A12731" t="n">
        <v>107446</v>
      </c>
      <c r="B12731" s="22" t="n">
        <v>20</v>
      </c>
      <c r="C12731" s="7" t="n">
        <v>5719</v>
      </c>
      <c r="D12731" s="7" t="n">
        <v>3</v>
      </c>
      <c r="E12731" s="7" t="n">
        <v>10</v>
      </c>
      <c r="F12731" s="7" t="s">
        <v>80</v>
      </c>
    </row>
    <row r="12732" spans="1:6">
      <c r="A12732" t="s">
        <v>4</v>
      </c>
      <c r="B12732" s="4" t="s">
        <v>5</v>
      </c>
      <c r="C12732" s="4" t="s">
        <v>10</v>
      </c>
    </row>
    <row r="12733" spans="1:6">
      <c r="A12733" t="n">
        <v>107464</v>
      </c>
      <c r="B12733" s="35" t="n">
        <v>16</v>
      </c>
      <c r="C12733" s="7" t="n">
        <v>0</v>
      </c>
    </row>
    <row r="12734" spans="1:6">
      <c r="A12734" t="s">
        <v>4</v>
      </c>
      <c r="B12734" s="4" t="s">
        <v>5</v>
      </c>
      <c r="C12734" s="4" t="s">
        <v>10</v>
      </c>
      <c r="D12734" s="4" t="s">
        <v>13</v>
      </c>
      <c r="E12734" s="4" t="s">
        <v>13</v>
      </c>
      <c r="F12734" s="4" t="s">
        <v>6</v>
      </c>
    </row>
    <row r="12735" spans="1:6">
      <c r="A12735" t="n">
        <v>107467</v>
      </c>
      <c r="B12735" s="22" t="n">
        <v>20</v>
      </c>
      <c r="C12735" s="7" t="n">
        <v>5718</v>
      </c>
      <c r="D12735" s="7" t="n">
        <v>3</v>
      </c>
      <c r="E12735" s="7" t="n">
        <v>10</v>
      </c>
      <c r="F12735" s="7" t="s">
        <v>80</v>
      </c>
    </row>
    <row r="12736" spans="1:6">
      <c r="A12736" t="s">
        <v>4</v>
      </c>
      <c r="B12736" s="4" t="s">
        <v>5</v>
      </c>
      <c r="C12736" s="4" t="s">
        <v>10</v>
      </c>
    </row>
    <row r="12737" spans="1:6">
      <c r="A12737" t="n">
        <v>107485</v>
      </c>
      <c r="B12737" s="35" t="n">
        <v>16</v>
      </c>
      <c r="C12737" s="7" t="n">
        <v>0</v>
      </c>
    </row>
    <row r="12738" spans="1:6">
      <c r="A12738" t="s">
        <v>4</v>
      </c>
      <c r="B12738" s="4" t="s">
        <v>5</v>
      </c>
      <c r="C12738" s="4" t="s">
        <v>10</v>
      </c>
      <c r="D12738" s="4" t="s">
        <v>13</v>
      </c>
      <c r="E12738" s="4" t="s">
        <v>13</v>
      </c>
      <c r="F12738" s="4" t="s">
        <v>6</v>
      </c>
    </row>
    <row r="12739" spans="1:6">
      <c r="A12739" t="n">
        <v>107488</v>
      </c>
      <c r="B12739" s="22" t="n">
        <v>20</v>
      </c>
      <c r="C12739" s="7" t="n">
        <v>5720</v>
      </c>
      <c r="D12739" s="7" t="n">
        <v>3</v>
      </c>
      <c r="E12739" s="7" t="n">
        <v>10</v>
      </c>
      <c r="F12739" s="7" t="s">
        <v>80</v>
      </c>
    </row>
    <row r="12740" spans="1:6">
      <c r="A12740" t="s">
        <v>4</v>
      </c>
      <c r="B12740" s="4" t="s">
        <v>5</v>
      </c>
      <c r="C12740" s="4" t="s">
        <v>10</v>
      </c>
    </row>
    <row r="12741" spans="1:6">
      <c r="A12741" t="n">
        <v>107506</v>
      </c>
      <c r="B12741" s="35" t="n">
        <v>16</v>
      </c>
      <c r="C12741" s="7" t="n">
        <v>0</v>
      </c>
    </row>
    <row r="12742" spans="1:6">
      <c r="A12742" t="s">
        <v>4</v>
      </c>
      <c r="B12742" s="4" t="s">
        <v>5</v>
      </c>
      <c r="C12742" s="4" t="s">
        <v>6</v>
      </c>
      <c r="D12742" s="4" t="s">
        <v>10</v>
      </c>
    </row>
    <row r="12743" spans="1:6">
      <c r="A12743" t="n">
        <v>107509</v>
      </c>
      <c r="B12743" s="84" t="n">
        <v>29</v>
      </c>
      <c r="C12743" s="7" t="s">
        <v>988</v>
      </c>
      <c r="D12743" s="7" t="n">
        <v>22</v>
      </c>
    </row>
    <row r="12744" spans="1:6">
      <c r="A12744" t="s">
        <v>4</v>
      </c>
      <c r="B12744" s="4" t="s">
        <v>5</v>
      </c>
      <c r="C12744" s="4" t="s">
        <v>6</v>
      </c>
      <c r="D12744" s="4" t="s">
        <v>10</v>
      </c>
    </row>
    <row r="12745" spans="1:6">
      <c r="A12745" t="n">
        <v>107528</v>
      </c>
      <c r="B12745" s="84" t="n">
        <v>29</v>
      </c>
      <c r="C12745" s="7" t="s">
        <v>989</v>
      </c>
      <c r="D12745" s="7" t="n">
        <v>7024</v>
      </c>
    </row>
    <row r="12746" spans="1:6">
      <c r="A12746" t="s">
        <v>4</v>
      </c>
      <c r="B12746" s="4" t="s">
        <v>5</v>
      </c>
      <c r="C12746" s="4" t="s">
        <v>6</v>
      </c>
      <c r="D12746" s="4" t="s">
        <v>10</v>
      </c>
    </row>
    <row r="12747" spans="1:6">
      <c r="A12747" t="n">
        <v>107553</v>
      </c>
      <c r="B12747" s="84" t="n">
        <v>29</v>
      </c>
      <c r="C12747" s="7" t="s">
        <v>990</v>
      </c>
      <c r="D12747" s="7" t="n">
        <v>7031</v>
      </c>
    </row>
    <row r="12748" spans="1:6">
      <c r="A12748" t="s">
        <v>4</v>
      </c>
      <c r="B12748" s="4" t="s">
        <v>5</v>
      </c>
      <c r="C12748" s="4" t="s">
        <v>10</v>
      </c>
      <c r="D12748" s="4" t="s">
        <v>9</v>
      </c>
    </row>
    <row r="12749" spans="1:6">
      <c r="A12749" t="n">
        <v>107569</v>
      </c>
      <c r="B12749" s="41" t="n">
        <v>43</v>
      </c>
      <c r="C12749" s="7" t="n">
        <v>19</v>
      </c>
      <c r="D12749" s="7" t="n">
        <v>1</v>
      </c>
    </row>
    <row r="12750" spans="1:6">
      <c r="A12750" t="s">
        <v>4</v>
      </c>
      <c r="B12750" s="4" t="s">
        <v>5</v>
      </c>
      <c r="C12750" s="4" t="s">
        <v>10</v>
      </c>
      <c r="D12750" s="4" t="s">
        <v>9</v>
      </c>
    </row>
    <row r="12751" spans="1:6">
      <c r="A12751" t="n">
        <v>107576</v>
      </c>
      <c r="B12751" s="41" t="n">
        <v>43</v>
      </c>
      <c r="C12751" s="7" t="n">
        <v>0</v>
      </c>
      <c r="D12751" s="7" t="n">
        <v>1</v>
      </c>
    </row>
    <row r="12752" spans="1:6">
      <c r="A12752" t="s">
        <v>4</v>
      </c>
      <c r="B12752" s="4" t="s">
        <v>5</v>
      </c>
      <c r="C12752" s="4" t="s">
        <v>10</v>
      </c>
      <c r="D12752" s="4" t="s">
        <v>9</v>
      </c>
    </row>
    <row r="12753" spans="1:6">
      <c r="A12753" t="n">
        <v>107583</v>
      </c>
      <c r="B12753" s="41" t="n">
        <v>43</v>
      </c>
      <c r="C12753" s="7" t="n">
        <v>999</v>
      </c>
      <c r="D12753" s="7" t="n">
        <v>1</v>
      </c>
    </row>
    <row r="12754" spans="1:6">
      <c r="A12754" t="s">
        <v>4</v>
      </c>
      <c r="B12754" s="4" t="s">
        <v>5</v>
      </c>
      <c r="C12754" s="4" t="s">
        <v>10</v>
      </c>
      <c r="D12754" s="4" t="s">
        <v>9</v>
      </c>
    </row>
    <row r="12755" spans="1:6">
      <c r="A12755" t="n">
        <v>107590</v>
      </c>
      <c r="B12755" s="41" t="n">
        <v>43</v>
      </c>
      <c r="C12755" s="7" t="n">
        <v>16</v>
      </c>
      <c r="D12755" s="7" t="n">
        <v>1</v>
      </c>
    </row>
    <row r="12756" spans="1:6">
      <c r="A12756" t="s">
        <v>4</v>
      </c>
      <c r="B12756" s="4" t="s">
        <v>5</v>
      </c>
      <c r="C12756" s="4" t="s">
        <v>10</v>
      </c>
      <c r="D12756" s="4" t="s">
        <v>9</v>
      </c>
    </row>
    <row r="12757" spans="1:6">
      <c r="A12757" t="n">
        <v>107597</v>
      </c>
      <c r="B12757" s="41" t="n">
        <v>43</v>
      </c>
      <c r="C12757" s="7" t="n">
        <v>17</v>
      </c>
      <c r="D12757" s="7" t="n">
        <v>1</v>
      </c>
    </row>
    <row r="12758" spans="1:6">
      <c r="A12758" t="s">
        <v>4</v>
      </c>
      <c r="B12758" s="4" t="s">
        <v>5</v>
      </c>
      <c r="C12758" s="4" t="s">
        <v>10</v>
      </c>
      <c r="D12758" s="4" t="s">
        <v>9</v>
      </c>
    </row>
    <row r="12759" spans="1:6">
      <c r="A12759" t="n">
        <v>107604</v>
      </c>
      <c r="B12759" s="41" t="n">
        <v>43</v>
      </c>
      <c r="C12759" s="7" t="n">
        <v>7032</v>
      </c>
      <c r="D12759" s="7" t="n">
        <v>1</v>
      </c>
    </row>
    <row r="12760" spans="1:6">
      <c r="A12760" t="s">
        <v>4</v>
      </c>
      <c r="B12760" s="4" t="s">
        <v>5</v>
      </c>
      <c r="C12760" s="4" t="s">
        <v>10</v>
      </c>
      <c r="D12760" s="4" t="s">
        <v>9</v>
      </c>
    </row>
    <row r="12761" spans="1:6">
      <c r="A12761" t="n">
        <v>107611</v>
      </c>
      <c r="B12761" s="41" t="n">
        <v>43</v>
      </c>
      <c r="C12761" s="7" t="n">
        <v>1570</v>
      </c>
      <c r="D12761" s="7" t="n">
        <v>1</v>
      </c>
    </row>
    <row r="12762" spans="1:6">
      <c r="A12762" t="s">
        <v>4</v>
      </c>
      <c r="B12762" s="4" t="s">
        <v>5</v>
      </c>
      <c r="C12762" s="4" t="s">
        <v>10</v>
      </c>
      <c r="D12762" s="4" t="s">
        <v>9</v>
      </c>
    </row>
    <row r="12763" spans="1:6">
      <c r="A12763" t="n">
        <v>107618</v>
      </c>
      <c r="B12763" s="41" t="n">
        <v>43</v>
      </c>
      <c r="C12763" s="7" t="n">
        <v>1571</v>
      </c>
      <c r="D12763" s="7" t="n">
        <v>1</v>
      </c>
    </row>
    <row r="12764" spans="1:6">
      <c r="A12764" t="s">
        <v>4</v>
      </c>
      <c r="B12764" s="4" t="s">
        <v>5</v>
      </c>
      <c r="C12764" s="4" t="s">
        <v>10</v>
      </c>
      <c r="D12764" s="4" t="s">
        <v>9</v>
      </c>
    </row>
    <row r="12765" spans="1:6">
      <c r="A12765" t="n">
        <v>107625</v>
      </c>
      <c r="B12765" s="41" t="n">
        <v>43</v>
      </c>
      <c r="C12765" s="7" t="n">
        <v>1572</v>
      </c>
      <c r="D12765" s="7" t="n">
        <v>1</v>
      </c>
    </row>
    <row r="12766" spans="1:6">
      <c r="A12766" t="s">
        <v>4</v>
      </c>
      <c r="B12766" s="4" t="s">
        <v>5</v>
      </c>
      <c r="C12766" s="4" t="s">
        <v>10</v>
      </c>
      <c r="D12766" s="4" t="s">
        <v>9</v>
      </c>
    </row>
    <row r="12767" spans="1:6">
      <c r="A12767" t="n">
        <v>107632</v>
      </c>
      <c r="B12767" s="41" t="n">
        <v>43</v>
      </c>
      <c r="C12767" s="7" t="n">
        <v>1573</v>
      </c>
      <c r="D12767" s="7" t="n">
        <v>1</v>
      </c>
    </row>
    <row r="12768" spans="1:6">
      <c r="A12768" t="s">
        <v>4</v>
      </c>
      <c r="B12768" s="4" t="s">
        <v>5</v>
      </c>
      <c r="C12768" s="4" t="s">
        <v>10</v>
      </c>
      <c r="D12768" s="4" t="s">
        <v>9</v>
      </c>
    </row>
    <row r="12769" spans="1:4">
      <c r="A12769" t="n">
        <v>107639</v>
      </c>
      <c r="B12769" s="41" t="n">
        <v>43</v>
      </c>
      <c r="C12769" s="7" t="n">
        <v>5700</v>
      </c>
      <c r="D12769" s="7" t="n">
        <v>1</v>
      </c>
    </row>
    <row r="12770" spans="1:4">
      <c r="A12770" t="s">
        <v>4</v>
      </c>
      <c r="B12770" s="4" t="s">
        <v>5</v>
      </c>
      <c r="C12770" s="4" t="s">
        <v>10</v>
      </c>
      <c r="D12770" s="4" t="s">
        <v>9</v>
      </c>
    </row>
    <row r="12771" spans="1:4">
      <c r="A12771" t="n">
        <v>107646</v>
      </c>
      <c r="B12771" s="41" t="n">
        <v>43</v>
      </c>
      <c r="C12771" s="7" t="n">
        <v>5703</v>
      </c>
      <c r="D12771" s="7" t="n">
        <v>1</v>
      </c>
    </row>
    <row r="12772" spans="1:4">
      <c r="A12772" t="s">
        <v>4</v>
      </c>
      <c r="B12772" s="4" t="s">
        <v>5</v>
      </c>
      <c r="C12772" s="4" t="s">
        <v>10</v>
      </c>
      <c r="D12772" s="4" t="s">
        <v>9</v>
      </c>
    </row>
    <row r="12773" spans="1:4">
      <c r="A12773" t="n">
        <v>107653</v>
      </c>
      <c r="B12773" s="41" t="n">
        <v>43</v>
      </c>
      <c r="C12773" s="7" t="n">
        <v>22</v>
      </c>
      <c r="D12773" s="7" t="n">
        <v>1</v>
      </c>
    </row>
    <row r="12774" spans="1:4">
      <c r="A12774" t="s">
        <v>4</v>
      </c>
      <c r="B12774" s="4" t="s">
        <v>5</v>
      </c>
      <c r="C12774" s="4" t="s">
        <v>10</v>
      </c>
      <c r="D12774" s="4" t="s">
        <v>9</v>
      </c>
    </row>
    <row r="12775" spans="1:4">
      <c r="A12775" t="n">
        <v>107660</v>
      </c>
      <c r="B12775" s="41" t="n">
        <v>43</v>
      </c>
      <c r="C12775" s="7" t="n">
        <v>7031</v>
      </c>
      <c r="D12775" s="7" t="n">
        <v>1</v>
      </c>
    </row>
    <row r="12776" spans="1:4">
      <c r="A12776" t="s">
        <v>4</v>
      </c>
      <c r="B12776" s="4" t="s">
        <v>5</v>
      </c>
      <c r="C12776" s="4" t="s">
        <v>10</v>
      </c>
      <c r="D12776" s="4" t="s">
        <v>9</v>
      </c>
    </row>
    <row r="12777" spans="1:4">
      <c r="A12777" t="n">
        <v>107667</v>
      </c>
      <c r="B12777" s="41" t="n">
        <v>43</v>
      </c>
      <c r="C12777" s="7" t="n">
        <v>7024</v>
      </c>
      <c r="D12777" s="7" t="n">
        <v>1</v>
      </c>
    </row>
    <row r="12778" spans="1:4">
      <c r="A12778" t="s">
        <v>4</v>
      </c>
      <c r="B12778" s="4" t="s">
        <v>5</v>
      </c>
      <c r="C12778" s="4" t="s">
        <v>13</v>
      </c>
      <c r="D12778" s="4" t="s">
        <v>6</v>
      </c>
      <c r="E12778" s="4" t="s">
        <v>10</v>
      </c>
    </row>
    <row r="12779" spans="1:4">
      <c r="A12779" t="n">
        <v>107674</v>
      </c>
      <c r="B12779" s="20" t="n">
        <v>94</v>
      </c>
      <c r="C12779" s="7" t="n">
        <v>0</v>
      </c>
      <c r="D12779" s="7" t="s">
        <v>991</v>
      </c>
      <c r="E12779" s="7" t="n">
        <v>1</v>
      </c>
    </row>
    <row r="12780" spans="1:4">
      <c r="A12780" t="s">
        <v>4</v>
      </c>
      <c r="B12780" s="4" t="s">
        <v>5</v>
      </c>
      <c r="C12780" s="4" t="s">
        <v>13</v>
      </c>
      <c r="D12780" s="4" t="s">
        <v>6</v>
      </c>
      <c r="E12780" s="4" t="s">
        <v>10</v>
      </c>
    </row>
    <row r="12781" spans="1:4">
      <c r="A12781" t="n">
        <v>107690</v>
      </c>
      <c r="B12781" s="20" t="n">
        <v>94</v>
      </c>
      <c r="C12781" s="7" t="n">
        <v>0</v>
      </c>
      <c r="D12781" s="7" t="s">
        <v>991</v>
      </c>
      <c r="E12781" s="7" t="n">
        <v>2</v>
      </c>
    </row>
    <row r="12782" spans="1:4">
      <c r="A12782" t="s">
        <v>4</v>
      </c>
      <c r="B12782" s="4" t="s">
        <v>5</v>
      </c>
      <c r="C12782" s="4" t="s">
        <v>13</v>
      </c>
      <c r="D12782" s="4" t="s">
        <v>6</v>
      </c>
      <c r="E12782" s="4" t="s">
        <v>10</v>
      </c>
    </row>
    <row r="12783" spans="1:4">
      <c r="A12783" t="n">
        <v>107706</v>
      </c>
      <c r="B12783" s="20" t="n">
        <v>94</v>
      </c>
      <c r="C12783" s="7" t="n">
        <v>1</v>
      </c>
      <c r="D12783" s="7" t="s">
        <v>991</v>
      </c>
      <c r="E12783" s="7" t="n">
        <v>4</v>
      </c>
    </row>
    <row r="12784" spans="1:4">
      <c r="A12784" t="s">
        <v>4</v>
      </c>
      <c r="B12784" s="4" t="s">
        <v>5</v>
      </c>
      <c r="C12784" s="4" t="s">
        <v>13</v>
      </c>
      <c r="D12784" s="4" t="s">
        <v>6</v>
      </c>
    </row>
    <row r="12785" spans="1:5">
      <c r="A12785" t="n">
        <v>107722</v>
      </c>
      <c r="B12785" s="20" t="n">
        <v>94</v>
      </c>
      <c r="C12785" s="7" t="n">
        <v>5</v>
      </c>
      <c r="D12785" s="7" t="s">
        <v>991</v>
      </c>
    </row>
    <row r="12786" spans="1:5">
      <c r="A12786" t="s">
        <v>4</v>
      </c>
      <c r="B12786" s="4" t="s">
        <v>5</v>
      </c>
      <c r="C12786" s="4" t="s">
        <v>13</v>
      </c>
      <c r="D12786" s="4" t="s">
        <v>6</v>
      </c>
      <c r="E12786" s="4" t="s">
        <v>10</v>
      </c>
    </row>
    <row r="12787" spans="1:5">
      <c r="A12787" t="n">
        <v>107736</v>
      </c>
      <c r="B12787" s="20" t="n">
        <v>94</v>
      </c>
      <c r="C12787" s="7" t="n">
        <v>0</v>
      </c>
      <c r="D12787" s="7" t="s">
        <v>992</v>
      </c>
      <c r="E12787" s="7" t="n">
        <v>1</v>
      </c>
    </row>
    <row r="12788" spans="1:5">
      <c r="A12788" t="s">
        <v>4</v>
      </c>
      <c r="B12788" s="4" t="s">
        <v>5</v>
      </c>
      <c r="C12788" s="4" t="s">
        <v>13</v>
      </c>
      <c r="D12788" s="4" t="s">
        <v>6</v>
      </c>
      <c r="E12788" s="4" t="s">
        <v>10</v>
      </c>
    </row>
    <row r="12789" spans="1:5">
      <c r="A12789" t="n">
        <v>107752</v>
      </c>
      <c r="B12789" s="20" t="n">
        <v>94</v>
      </c>
      <c r="C12789" s="7" t="n">
        <v>0</v>
      </c>
      <c r="D12789" s="7" t="s">
        <v>992</v>
      </c>
      <c r="E12789" s="7" t="n">
        <v>2</v>
      </c>
    </row>
    <row r="12790" spans="1:5">
      <c r="A12790" t="s">
        <v>4</v>
      </c>
      <c r="B12790" s="4" t="s">
        <v>5</v>
      </c>
      <c r="C12790" s="4" t="s">
        <v>13</v>
      </c>
      <c r="D12790" s="4" t="s">
        <v>6</v>
      </c>
      <c r="E12790" s="4" t="s">
        <v>10</v>
      </c>
    </row>
    <row r="12791" spans="1:5">
      <c r="A12791" t="n">
        <v>107768</v>
      </c>
      <c r="B12791" s="20" t="n">
        <v>94</v>
      </c>
      <c r="C12791" s="7" t="n">
        <v>1</v>
      </c>
      <c r="D12791" s="7" t="s">
        <v>992</v>
      </c>
      <c r="E12791" s="7" t="n">
        <v>4</v>
      </c>
    </row>
    <row r="12792" spans="1:5">
      <c r="A12792" t="s">
        <v>4</v>
      </c>
      <c r="B12792" s="4" t="s">
        <v>5</v>
      </c>
      <c r="C12792" s="4" t="s">
        <v>13</v>
      </c>
      <c r="D12792" s="4" t="s">
        <v>6</v>
      </c>
    </row>
    <row r="12793" spans="1:5">
      <c r="A12793" t="n">
        <v>107784</v>
      </c>
      <c r="B12793" s="20" t="n">
        <v>94</v>
      </c>
      <c r="C12793" s="7" t="n">
        <v>5</v>
      </c>
      <c r="D12793" s="7" t="s">
        <v>992</v>
      </c>
    </row>
    <row r="12794" spans="1:5">
      <c r="A12794" t="s">
        <v>4</v>
      </c>
      <c r="B12794" s="4" t="s">
        <v>5</v>
      </c>
      <c r="C12794" s="4" t="s">
        <v>13</v>
      </c>
      <c r="D12794" s="4" t="s">
        <v>6</v>
      </c>
      <c r="E12794" s="4" t="s">
        <v>10</v>
      </c>
    </row>
    <row r="12795" spans="1:5">
      <c r="A12795" t="n">
        <v>107798</v>
      </c>
      <c r="B12795" s="20" t="n">
        <v>94</v>
      </c>
      <c r="C12795" s="7" t="n">
        <v>0</v>
      </c>
      <c r="D12795" s="7" t="s">
        <v>993</v>
      </c>
      <c r="E12795" s="7" t="n">
        <v>1</v>
      </c>
    </row>
    <row r="12796" spans="1:5">
      <c r="A12796" t="s">
        <v>4</v>
      </c>
      <c r="B12796" s="4" t="s">
        <v>5</v>
      </c>
      <c r="C12796" s="4" t="s">
        <v>13</v>
      </c>
      <c r="D12796" s="4" t="s">
        <v>6</v>
      </c>
      <c r="E12796" s="4" t="s">
        <v>10</v>
      </c>
    </row>
    <row r="12797" spans="1:5">
      <c r="A12797" t="n">
        <v>107814</v>
      </c>
      <c r="B12797" s="20" t="n">
        <v>94</v>
      </c>
      <c r="C12797" s="7" t="n">
        <v>0</v>
      </c>
      <c r="D12797" s="7" t="s">
        <v>993</v>
      </c>
      <c r="E12797" s="7" t="n">
        <v>2</v>
      </c>
    </row>
    <row r="12798" spans="1:5">
      <c r="A12798" t="s">
        <v>4</v>
      </c>
      <c r="B12798" s="4" t="s">
        <v>5</v>
      </c>
      <c r="C12798" s="4" t="s">
        <v>13</v>
      </c>
      <c r="D12798" s="4" t="s">
        <v>6</v>
      </c>
      <c r="E12798" s="4" t="s">
        <v>10</v>
      </c>
    </row>
    <row r="12799" spans="1:5">
      <c r="A12799" t="n">
        <v>107830</v>
      </c>
      <c r="B12799" s="20" t="n">
        <v>94</v>
      </c>
      <c r="C12799" s="7" t="n">
        <v>1</v>
      </c>
      <c r="D12799" s="7" t="s">
        <v>993</v>
      </c>
      <c r="E12799" s="7" t="n">
        <v>4</v>
      </c>
    </row>
    <row r="12800" spans="1:5">
      <c r="A12800" t="s">
        <v>4</v>
      </c>
      <c r="B12800" s="4" t="s">
        <v>5</v>
      </c>
      <c r="C12800" s="4" t="s">
        <v>13</v>
      </c>
      <c r="D12800" s="4" t="s">
        <v>6</v>
      </c>
    </row>
    <row r="12801" spans="1:5">
      <c r="A12801" t="n">
        <v>107846</v>
      </c>
      <c r="B12801" s="20" t="n">
        <v>94</v>
      </c>
      <c r="C12801" s="7" t="n">
        <v>5</v>
      </c>
      <c r="D12801" s="7" t="s">
        <v>993</v>
      </c>
    </row>
    <row r="12802" spans="1:5">
      <c r="A12802" t="s">
        <v>4</v>
      </c>
      <c r="B12802" s="4" t="s">
        <v>5</v>
      </c>
      <c r="C12802" s="4" t="s">
        <v>13</v>
      </c>
      <c r="D12802" s="4" t="s">
        <v>6</v>
      </c>
      <c r="E12802" s="4" t="s">
        <v>10</v>
      </c>
    </row>
    <row r="12803" spans="1:5">
      <c r="A12803" t="n">
        <v>107860</v>
      </c>
      <c r="B12803" s="20" t="n">
        <v>94</v>
      </c>
      <c r="C12803" s="7" t="n">
        <v>1</v>
      </c>
      <c r="D12803" s="7" t="s">
        <v>991</v>
      </c>
      <c r="E12803" s="7" t="n">
        <v>1</v>
      </c>
    </row>
    <row r="12804" spans="1:5">
      <c r="A12804" t="s">
        <v>4</v>
      </c>
      <c r="B12804" s="4" t="s">
        <v>5</v>
      </c>
      <c r="C12804" s="4" t="s">
        <v>13</v>
      </c>
      <c r="D12804" s="4" t="s">
        <v>6</v>
      </c>
      <c r="E12804" s="4" t="s">
        <v>10</v>
      </c>
    </row>
    <row r="12805" spans="1:5">
      <c r="A12805" t="n">
        <v>107876</v>
      </c>
      <c r="B12805" s="20" t="n">
        <v>94</v>
      </c>
      <c r="C12805" s="7" t="n">
        <v>1</v>
      </c>
      <c r="D12805" s="7" t="s">
        <v>991</v>
      </c>
      <c r="E12805" s="7" t="n">
        <v>2</v>
      </c>
    </row>
    <row r="12806" spans="1:5">
      <c r="A12806" t="s">
        <v>4</v>
      </c>
      <c r="B12806" s="4" t="s">
        <v>5</v>
      </c>
      <c r="C12806" s="4" t="s">
        <v>13</v>
      </c>
      <c r="D12806" s="4" t="s">
        <v>6</v>
      </c>
      <c r="E12806" s="4" t="s">
        <v>10</v>
      </c>
    </row>
    <row r="12807" spans="1:5">
      <c r="A12807" t="n">
        <v>107892</v>
      </c>
      <c r="B12807" s="20" t="n">
        <v>94</v>
      </c>
      <c r="C12807" s="7" t="n">
        <v>0</v>
      </c>
      <c r="D12807" s="7" t="s">
        <v>991</v>
      </c>
      <c r="E12807" s="7" t="n">
        <v>4</v>
      </c>
    </row>
    <row r="12808" spans="1:5">
      <c r="A12808" t="s">
        <v>4</v>
      </c>
      <c r="B12808" s="4" t="s">
        <v>5</v>
      </c>
      <c r="C12808" s="4" t="s">
        <v>13</v>
      </c>
      <c r="D12808" s="4" t="s">
        <v>6</v>
      </c>
      <c r="E12808" s="4" t="s">
        <v>10</v>
      </c>
    </row>
    <row r="12809" spans="1:5">
      <c r="A12809" t="n">
        <v>107908</v>
      </c>
      <c r="B12809" s="20" t="n">
        <v>94</v>
      </c>
      <c r="C12809" s="7" t="n">
        <v>1</v>
      </c>
      <c r="D12809" s="7" t="s">
        <v>992</v>
      </c>
      <c r="E12809" s="7" t="n">
        <v>1</v>
      </c>
    </row>
    <row r="12810" spans="1:5">
      <c r="A12810" t="s">
        <v>4</v>
      </c>
      <c r="B12810" s="4" t="s">
        <v>5</v>
      </c>
      <c r="C12810" s="4" t="s">
        <v>13</v>
      </c>
      <c r="D12810" s="4" t="s">
        <v>6</v>
      </c>
      <c r="E12810" s="4" t="s">
        <v>10</v>
      </c>
    </row>
    <row r="12811" spans="1:5">
      <c r="A12811" t="n">
        <v>107924</v>
      </c>
      <c r="B12811" s="20" t="n">
        <v>94</v>
      </c>
      <c r="C12811" s="7" t="n">
        <v>1</v>
      </c>
      <c r="D12811" s="7" t="s">
        <v>992</v>
      </c>
      <c r="E12811" s="7" t="n">
        <v>2</v>
      </c>
    </row>
    <row r="12812" spans="1:5">
      <c r="A12812" t="s">
        <v>4</v>
      </c>
      <c r="B12812" s="4" t="s">
        <v>5</v>
      </c>
      <c r="C12812" s="4" t="s">
        <v>13</v>
      </c>
      <c r="D12812" s="4" t="s">
        <v>6</v>
      </c>
      <c r="E12812" s="4" t="s">
        <v>10</v>
      </c>
    </row>
    <row r="12813" spans="1:5">
      <c r="A12813" t="n">
        <v>107940</v>
      </c>
      <c r="B12813" s="20" t="n">
        <v>94</v>
      </c>
      <c r="C12813" s="7" t="n">
        <v>0</v>
      </c>
      <c r="D12813" s="7" t="s">
        <v>992</v>
      </c>
      <c r="E12813" s="7" t="n">
        <v>4</v>
      </c>
    </row>
    <row r="12814" spans="1:5">
      <c r="A12814" t="s">
        <v>4</v>
      </c>
      <c r="B12814" s="4" t="s">
        <v>5</v>
      </c>
      <c r="C12814" s="4" t="s">
        <v>13</v>
      </c>
      <c r="D12814" s="4" t="s">
        <v>6</v>
      </c>
      <c r="E12814" s="4" t="s">
        <v>10</v>
      </c>
    </row>
    <row r="12815" spans="1:5">
      <c r="A12815" t="n">
        <v>107956</v>
      </c>
      <c r="B12815" s="20" t="n">
        <v>94</v>
      </c>
      <c r="C12815" s="7" t="n">
        <v>1</v>
      </c>
      <c r="D12815" s="7" t="s">
        <v>993</v>
      </c>
      <c r="E12815" s="7" t="n">
        <v>1</v>
      </c>
    </row>
    <row r="12816" spans="1:5">
      <c r="A12816" t="s">
        <v>4</v>
      </c>
      <c r="B12816" s="4" t="s">
        <v>5</v>
      </c>
      <c r="C12816" s="4" t="s">
        <v>13</v>
      </c>
      <c r="D12816" s="4" t="s">
        <v>6</v>
      </c>
      <c r="E12816" s="4" t="s">
        <v>10</v>
      </c>
    </row>
    <row r="12817" spans="1:5">
      <c r="A12817" t="n">
        <v>107972</v>
      </c>
      <c r="B12817" s="20" t="n">
        <v>94</v>
      </c>
      <c r="C12817" s="7" t="n">
        <v>1</v>
      </c>
      <c r="D12817" s="7" t="s">
        <v>993</v>
      </c>
      <c r="E12817" s="7" t="n">
        <v>2</v>
      </c>
    </row>
    <row r="12818" spans="1:5">
      <c r="A12818" t="s">
        <v>4</v>
      </c>
      <c r="B12818" s="4" t="s">
        <v>5</v>
      </c>
      <c r="C12818" s="4" t="s">
        <v>13</v>
      </c>
      <c r="D12818" s="4" t="s">
        <v>6</v>
      </c>
      <c r="E12818" s="4" t="s">
        <v>10</v>
      </c>
    </row>
    <row r="12819" spans="1:5">
      <c r="A12819" t="n">
        <v>107988</v>
      </c>
      <c r="B12819" s="20" t="n">
        <v>94</v>
      </c>
      <c r="C12819" s="7" t="n">
        <v>0</v>
      </c>
      <c r="D12819" s="7" t="s">
        <v>993</v>
      </c>
      <c r="E12819" s="7" t="n">
        <v>4</v>
      </c>
    </row>
    <row r="12820" spans="1:5">
      <c r="A12820" t="s">
        <v>4</v>
      </c>
      <c r="B12820" s="4" t="s">
        <v>5</v>
      </c>
      <c r="C12820" s="4" t="s">
        <v>13</v>
      </c>
      <c r="D12820" s="4" t="s">
        <v>10</v>
      </c>
      <c r="E12820" s="4" t="s">
        <v>6</v>
      </c>
      <c r="F12820" s="4" t="s">
        <v>6</v>
      </c>
      <c r="G12820" s="4" t="s">
        <v>13</v>
      </c>
    </row>
    <row r="12821" spans="1:5">
      <c r="A12821" t="n">
        <v>108004</v>
      </c>
      <c r="B12821" s="19" t="n">
        <v>32</v>
      </c>
      <c r="C12821" s="7" t="n">
        <v>0</v>
      </c>
      <c r="D12821" s="7" t="n">
        <v>65533</v>
      </c>
      <c r="E12821" s="7" t="s">
        <v>26</v>
      </c>
      <c r="F12821" s="7" t="s">
        <v>27</v>
      </c>
      <c r="G12821" s="7" t="n">
        <v>0</v>
      </c>
    </row>
    <row r="12822" spans="1:5">
      <c r="A12822" t="s">
        <v>4</v>
      </c>
      <c r="B12822" s="4" t="s">
        <v>5</v>
      </c>
      <c r="C12822" s="4" t="s">
        <v>13</v>
      </c>
      <c r="D12822" s="4" t="s">
        <v>10</v>
      </c>
      <c r="E12822" s="4" t="s">
        <v>6</v>
      </c>
      <c r="F12822" s="4" t="s">
        <v>6</v>
      </c>
      <c r="G12822" s="4" t="s">
        <v>13</v>
      </c>
    </row>
    <row r="12823" spans="1:5">
      <c r="A12823" t="n">
        <v>108020</v>
      </c>
      <c r="B12823" s="19" t="n">
        <v>32</v>
      </c>
      <c r="C12823" s="7" t="n">
        <v>0</v>
      </c>
      <c r="D12823" s="7" t="n">
        <v>65533</v>
      </c>
      <c r="E12823" s="7" t="s">
        <v>26</v>
      </c>
      <c r="F12823" s="7" t="s">
        <v>28</v>
      </c>
      <c r="G12823" s="7" t="n">
        <v>0</v>
      </c>
    </row>
    <row r="12824" spans="1:5">
      <c r="A12824" t="s">
        <v>4</v>
      </c>
      <c r="B12824" s="4" t="s">
        <v>5</v>
      </c>
      <c r="C12824" s="4" t="s">
        <v>13</v>
      </c>
      <c r="D12824" s="4" t="s">
        <v>10</v>
      </c>
      <c r="E12824" s="4" t="s">
        <v>6</v>
      </c>
      <c r="F12824" s="4" t="s">
        <v>6</v>
      </c>
      <c r="G12824" s="4" t="s">
        <v>13</v>
      </c>
    </row>
    <row r="12825" spans="1:5">
      <c r="A12825" t="n">
        <v>108039</v>
      </c>
      <c r="B12825" s="19" t="n">
        <v>32</v>
      </c>
      <c r="C12825" s="7" t="n">
        <v>0</v>
      </c>
      <c r="D12825" s="7" t="n">
        <v>65533</v>
      </c>
      <c r="E12825" s="7" t="s">
        <v>26</v>
      </c>
      <c r="F12825" s="7" t="s">
        <v>29</v>
      </c>
      <c r="G12825" s="7" t="n">
        <v>0</v>
      </c>
    </row>
    <row r="12826" spans="1:5">
      <c r="A12826" t="s">
        <v>4</v>
      </c>
      <c r="B12826" s="4" t="s">
        <v>5</v>
      </c>
      <c r="C12826" s="4" t="s">
        <v>13</v>
      </c>
      <c r="D12826" s="4" t="s">
        <v>10</v>
      </c>
      <c r="E12826" s="4" t="s">
        <v>6</v>
      </c>
      <c r="F12826" s="4" t="s">
        <v>6</v>
      </c>
      <c r="G12826" s="4" t="s">
        <v>13</v>
      </c>
    </row>
    <row r="12827" spans="1:5">
      <c r="A12827" t="n">
        <v>108057</v>
      </c>
      <c r="B12827" s="19" t="n">
        <v>32</v>
      </c>
      <c r="C12827" s="7" t="n">
        <v>0</v>
      </c>
      <c r="D12827" s="7" t="n">
        <v>65533</v>
      </c>
      <c r="E12827" s="7" t="s">
        <v>26</v>
      </c>
      <c r="F12827" s="7" t="s">
        <v>30</v>
      </c>
      <c r="G12827" s="7" t="n">
        <v>0</v>
      </c>
    </row>
    <row r="12828" spans="1:5">
      <c r="A12828" t="s">
        <v>4</v>
      </c>
      <c r="B12828" s="4" t="s">
        <v>5</v>
      </c>
      <c r="C12828" s="4" t="s">
        <v>13</v>
      </c>
      <c r="D12828" s="4" t="s">
        <v>10</v>
      </c>
      <c r="E12828" s="4" t="s">
        <v>6</v>
      </c>
      <c r="F12828" s="4" t="s">
        <v>6</v>
      </c>
      <c r="G12828" s="4" t="s">
        <v>13</v>
      </c>
    </row>
    <row r="12829" spans="1:5">
      <c r="A12829" t="n">
        <v>108075</v>
      </c>
      <c r="B12829" s="19" t="n">
        <v>32</v>
      </c>
      <c r="C12829" s="7" t="n">
        <v>0</v>
      </c>
      <c r="D12829" s="7" t="n">
        <v>65533</v>
      </c>
      <c r="E12829" s="7" t="s">
        <v>26</v>
      </c>
      <c r="F12829" s="7" t="s">
        <v>31</v>
      </c>
      <c r="G12829" s="7" t="n">
        <v>0</v>
      </c>
    </row>
    <row r="12830" spans="1:5">
      <c r="A12830" t="s">
        <v>4</v>
      </c>
      <c r="B12830" s="4" t="s">
        <v>5</v>
      </c>
      <c r="C12830" s="4" t="s">
        <v>13</v>
      </c>
      <c r="D12830" s="4" t="s">
        <v>10</v>
      </c>
      <c r="E12830" s="4" t="s">
        <v>6</v>
      </c>
      <c r="F12830" s="4" t="s">
        <v>6</v>
      </c>
      <c r="G12830" s="4" t="s">
        <v>13</v>
      </c>
    </row>
    <row r="12831" spans="1:5">
      <c r="A12831" t="n">
        <v>108093</v>
      </c>
      <c r="B12831" s="19" t="n">
        <v>32</v>
      </c>
      <c r="C12831" s="7" t="n">
        <v>0</v>
      </c>
      <c r="D12831" s="7" t="n">
        <v>65533</v>
      </c>
      <c r="E12831" s="7" t="s">
        <v>26</v>
      </c>
      <c r="F12831" s="7" t="s">
        <v>32</v>
      </c>
      <c r="G12831" s="7" t="n">
        <v>0</v>
      </c>
    </row>
    <row r="12832" spans="1:5">
      <c r="A12832" t="s">
        <v>4</v>
      </c>
      <c r="B12832" s="4" t="s">
        <v>5</v>
      </c>
      <c r="C12832" s="4" t="s">
        <v>13</v>
      </c>
      <c r="D12832" s="4" t="s">
        <v>10</v>
      </c>
      <c r="E12832" s="4" t="s">
        <v>6</v>
      </c>
      <c r="F12832" s="4" t="s">
        <v>6</v>
      </c>
      <c r="G12832" s="4" t="s">
        <v>13</v>
      </c>
    </row>
    <row r="12833" spans="1:7">
      <c r="A12833" t="n">
        <v>108109</v>
      </c>
      <c r="B12833" s="19" t="n">
        <v>32</v>
      </c>
      <c r="C12833" s="7" t="n">
        <v>0</v>
      </c>
      <c r="D12833" s="7" t="n">
        <v>65533</v>
      </c>
      <c r="E12833" s="7" t="s">
        <v>26</v>
      </c>
      <c r="F12833" s="7" t="s">
        <v>33</v>
      </c>
      <c r="G12833" s="7" t="n">
        <v>0</v>
      </c>
    </row>
    <row r="12834" spans="1:7">
      <c r="A12834" t="s">
        <v>4</v>
      </c>
      <c r="B12834" s="4" t="s">
        <v>5</v>
      </c>
      <c r="C12834" s="4" t="s">
        <v>13</v>
      </c>
      <c r="D12834" s="4" t="s">
        <v>6</v>
      </c>
      <c r="E12834" s="4" t="s">
        <v>10</v>
      </c>
    </row>
    <row r="12835" spans="1:7">
      <c r="A12835" t="n">
        <v>108128</v>
      </c>
      <c r="B12835" s="20" t="n">
        <v>94</v>
      </c>
      <c r="C12835" s="7" t="n">
        <v>1</v>
      </c>
      <c r="D12835" s="7" t="s">
        <v>34</v>
      </c>
      <c r="E12835" s="7" t="n">
        <v>1</v>
      </c>
    </row>
    <row r="12836" spans="1:7">
      <c r="A12836" t="s">
        <v>4</v>
      </c>
      <c r="B12836" s="4" t="s">
        <v>5</v>
      </c>
      <c r="C12836" s="4" t="s">
        <v>13</v>
      </c>
      <c r="D12836" s="4" t="s">
        <v>6</v>
      </c>
      <c r="E12836" s="4" t="s">
        <v>10</v>
      </c>
    </row>
    <row r="12837" spans="1:7">
      <c r="A12837" t="n">
        <v>108140</v>
      </c>
      <c r="B12837" s="20" t="n">
        <v>94</v>
      </c>
      <c r="C12837" s="7" t="n">
        <v>1</v>
      </c>
      <c r="D12837" s="7" t="s">
        <v>34</v>
      </c>
      <c r="E12837" s="7" t="n">
        <v>2</v>
      </c>
    </row>
    <row r="12838" spans="1:7">
      <c r="A12838" t="s">
        <v>4</v>
      </c>
      <c r="B12838" s="4" t="s">
        <v>5</v>
      </c>
      <c r="C12838" s="4" t="s">
        <v>13</v>
      </c>
      <c r="D12838" s="4" t="s">
        <v>6</v>
      </c>
      <c r="E12838" s="4" t="s">
        <v>10</v>
      </c>
    </row>
    <row r="12839" spans="1:7">
      <c r="A12839" t="n">
        <v>108152</v>
      </c>
      <c r="B12839" s="20" t="n">
        <v>94</v>
      </c>
      <c r="C12839" s="7" t="n">
        <v>0</v>
      </c>
      <c r="D12839" s="7" t="s">
        <v>34</v>
      </c>
      <c r="E12839" s="7" t="n">
        <v>4</v>
      </c>
    </row>
    <row r="12840" spans="1:7">
      <c r="A12840" t="s">
        <v>4</v>
      </c>
      <c r="B12840" s="4" t="s">
        <v>5</v>
      </c>
      <c r="C12840" s="4" t="s">
        <v>13</v>
      </c>
      <c r="D12840" s="4" t="s">
        <v>6</v>
      </c>
      <c r="E12840" s="4" t="s">
        <v>10</v>
      </c>
    </row>
    <row r="12841" spans="1:7">
      <c r="A12841" t="n">
        <v>108164</v>
      </c>
      <c r="B12841" s="20" t="n">
        <v>94</v>
      </c>
      <c r="C12841" s="7" t="n">
        <v>1</v>
      </c>
      <c r="D12841" s="7" t="s">
        <v>35</v>
      </c>
      <c r="E12841" s="7" t="n">
        <v>1</v>
      </c>
    </row>
    <row r="12842" spans="1:7">
      <c r="A12842" t="s">
        <v>4</v>
      </c>
      <c r="B12842" s="4" t="s">
        <v>5</v>
      </c>
      <c r="C12842" s="4" t="s">
        <v>13</v>
      </c>
      <c r="D12842" s="4" t="s">
        <v>6</v>
      </c>
      <c r="E12842" s="4" t="s">
        <v>10</v>
      </c>
    </row>
    <row r="12843" spans="1:7">
      <c r="A12843" t="n">
        <v>108176</v>
      </c>
      <c r="B12843" s="20" t="n">
        <v>94</v>
      </c>
      <c r="C12843" s="7" t="n">
        <v>1</v>
      </c>
      <c r="D12843" s="7" t="s">
        <v>35</v>
      </c>
      <c r="E12843" s="7" t="n">
        <v>2</v>
      </c>
    </row>
    <row r="12844" spans="1:7">
      <c r="A12844" t="s">
        <v>4</v>
      </c>
      <c r="B12844" s="4" t="s">
        <v>5</v>
      </c>
      <c r="C12844" s="4" t="s">
        <v>13</v>
      </c>
      <c r="D12844" s="4" t="s">
        <v>6</v>
      </c>
      <c r="E12844" s="4" t="s">
        <v>10</v>
      </c>
    </row>
    <row r="12845" spans="1:7">
      <c r="A12845" t="n">
        <v>108188</v>
      </c>
      <c r="B12845" s="20" t="n">
        <v>94</v>
      </c>
      <c r="C12845" s="7" t="n">
        <v>0</v>
      </c>
      <c r="D12845" s="7" t="s">
        <v>35</v>
      </c>
      <c r="E12845" s="7" t="n">
        <v>4</v>
      </c>
    </row>
    <row r="12846" spans="1:7">
      <c r="A12846" t="s">
        <v>4</v>
      </c>
      <c r="B12846" s="4" t="s">
        <v>5</v>
      </c>
      <c r="C12846" s="4" t="s">
        <v>13</v>
      </c>
      <c r="D12846" s="4" t="s">
        <v>6</v>
      </c>
      <c r="E12846" s="4" t="s">
        <v>10</v>
      </c>
    </row>
    <row r="12847" spans="1:7">
      <c r="A12847" t="n">
        <v>108200</v>
      </c>
      <c r="B12847" s="20" t="n">
        <v>94</v>
      </c>
      <c r="C12847" s="7" t="n">
        <v>1</v>
      </c>
      <c r="D12847" s="7" t="s">
        <v>36</v>
      </c>
      <c r="E12847" s="7" t="n">
        <v>1</v>
      </c>
    </row>
    <row r="12848" spans="1:7">
      <c r="A12848" t="s">
        <v>4</v>
      </c>
      <c r="B12848" s="4" t="s">
        <v>5</v>
      </c>
      <c r="C12848" s="4" t="s">
        <v>13</v>
      </c>
      <c r="D12848" s="4" t="s">
        <v>6</v>
      </c>
      <c r="E12848" s="4" t="s">
        <v>10</v>
      </c>
    </row>
    <row r="12849" spans="1:7">
      <c r="A12849" t="n">
        <v>108212</v>
      </c>
      <c r="B12849" s="20" t="n">
        <v>94</v>
      </c>
      <c r="C12849" s="7" t="n">
        <v>1</v>
      </c>
      <c r="D12849" s="7" t="s">
        <v>36</v>
      </c>
      <c r="E12849" s="7" t="n">
        <v>2</v>
      </c>
    </row>
    <row r="12850" spans="1:7">
      <c r="A12850" t="s">
        <v>4</v>
      </c>
      <c r="B12850" s="4" t="s">
        <v>5</v>
      </c>
      <c r="C12850" s="4" t="s">
        <v>13</v>
      </c>
      <c r="D12850" s="4" t="s">
        <v>6</v>
      </c>
      <c r="E12850" s="4" t="s">
        <v>10</v>
      </c>
    </row>
    <row r="12851" spans="1:7">
      <c r="A12851" t="n">
        <v>108224</v>
      </c>
      <c r="B12851" s="20" t="n">
        <v>94</v>
      </c>
      <c r="C12851" s="7" t="n">
        <v>0</v>
      </c>
      <c r="D12851" s="7" t="s">
        <v>36</v>
      </c>
      <c r="E12851" s="7" t="n">
        <v>4</v>
      </c>
    </row>
    <row r="12852" spans="1:7">
      <c r="A12852" t="s">
        <v>4</v>
      </c>
      <c r="B12852" s="4" t="s">
        <v>5</v>
      </c>
      <c r="C12852" s="4" t="s">
        <v>13</v>
      </c>
      <c r="D12852" s="4" t="s">
        <v>6</v>
      </c>
      <c r="E12852" s="4" t="s">
        <v>10</v>
      </c>
    </row>
    <row r="12853" spans="1:7">
      <c r="A12853" t="n">
        <v>108236</v>
      </c>
      <c r="B12853" s="20" t="n">
        <v>94</v>
      </c>
      <c r="C12853" s="7" t="n">
        <v>1</v>
      </c>
      <c r="D12853" s="7" t="s">
        <v>37</v>
      </c>
      <c r="E12853" s="7" t="n">
        <v>1</v>
      </c>
    </row>
    <row r="12854" spans="1:7">
      <c r="A12854" t="s">
        <v>4</v>
      </c>
      <c r="B12854" s="4" t="s">
        <v>5</v>
      </c>
      <c r="C12854" s="4" t="s">
        <v>13</v>
      </c>
      <c r="D12854" s="4" t="s">
        <v>6</v>
      </c>
      <c r="E12854" s="4" t="s">
        <v>10</v>
      </c>
    </row>
    <row r="12855" spans="1:7">
      <c r="A12855" t="n">
        <v>108248</v>
      </c>
      <c r="B12855" s="20" t="n">
        <v>94</v>
      </c>
      <c r="C12855" s="7" t="n">
        <v>1</v>
      </c>
      <c r="D12855" s="7" t="s">
        <v>37</v>
      </c>
      <c r="E12855" s="7" t="n">
        <v>2</v>
      </c>
    </row>
    <row r="12856" spans="1:7">
      <c r="A12856" t="s">
        <v>4</v>
      </c>
      <c r="B12856" s="4" t="s">
        <v>5</v>
      </c>
      <c r="C12856" s="4" t="s">
        <v>13</v>
      </c>
      <c r="D12856" s="4" t="s">
        <v>6</v>
      </c>
      <c r="E12856" s="4" t="s">
        <v>10</v>
      </c>
    </row>
    <row r="12857" spans="1:7">
      <c r="A12857" t="n">
        <v>108260</v>
      </c>
      <c r="B12857" s="20" t="n">
        <v>94</v>
      </c>
      <c r="C12857" s="7" t="n">
        <v>0</v>
      </c>
      <c r="D12857" s="7" t="s">
        <v>37</v>
      </c>
      <c r="E12857" s="7" t="n">
        <v>4</v>
      </c>
    </row>
    <row r="12858" spans="1:7">
      <c r="A12858" t="s">
        <v>4</v>
      </c>
      <c r="B12858" s="4" t="s">
        <v>5</v>
      </c>
      <c r="C12858" s="4" t="s">
        <v>13</v>
      </c>
      <c r="D12858" s="4" t="s">
        <v>10</v>
      </c>
      <c r="E12858" s="4" t="s">
        <v>6</v>
      </c>
      <c r="F12858" s="4" t="s">
        <v>6</v>
      </c>
      <c r="G12858" s="4" t="s">
        <v>13</v>
      </c>
    </row>
    <row r="12859" spans="1:7">
      <c r="A12859" t="n">
        <v>108272</v>
      </c>
      <c r="B12859" s="19" t="n">
        <v>32</v>
      </c>
      <c r="C12859" s="7" t="n">
        <v>0</v>
      </c>
      <c r="D12859" s="7" t="n">
        <v>65533</v>
      </c>
      <c r="E12859" s="7" t="s">
        <v>26</v>
      </c>
      <c r="F12859" s="7" t="s">
        <v>38</v>
      </c>
      <c r="G12859" s="7" t="n">
        <v>1</v>
      </c>
    </row>
    <row r="12860" spans="1:7">
      <c r="A12860" t="s">
        <v>4</v>
      </c>
      <c r="B12860" s="4" t="s">
        <v>5</v>
      </c>
      <c r="C12860" s="4" t="s">
        <v>13</v>
      </c>
      <c r="D12860" s="4" t="s">
        <v>10</v>
      </c>
      <c r="E12860" s="4" t="s">
        <v>6</v>
      </c>
      <c r="F12860" s="4" t="s">
        <v>6</v>
      </c>
      <c r="G12860" s="4" t="s">
        <v>13</v>
      </c>
    </row>
    <row r="12861" spans="1:7">
      <c r="A12861" t="n">
        <v>108288</v>
      </c>
      <c r="B12861" s="19" t="n">
        <v>32</v>
      </c>
      <c r="C12861" s="7" t="n">
        <v>0</v>
      </c>
      <c r="D12861" s="7" t="n">
        <v>65533</v>
      </c>
      <c r="E12861" s="7" t="s">
        <v>26</v>
      </c>
      <c r="F12861" s="7" t="s">
        <v>39</v>
      </c>
      <c r="G12861" s="7" t="n">
        <v>1</v>
      </c>
    </row>
    <row r="12862" spans="1:7">
      <c r="A12862" t="s">
        <v>4</v>
      </c>
      <c r="B12862" s="4" t="s">
        <v>5</v>
      </c>
      <c r="C12862" s="4" t="s">
        <v>13</v>
      </c>
      <c r="D12862" s="4" t="s">
        <v>10</v>
      </c>
      <c r="E12862" s="4" t="s">
        <v>6</v>
      </c>
      <c r="F12862" s="4" t="s">
        <v>6</v>
      </c>
      <c r="G12862" s="4" t="s">
        <v>13</v>
      </c>
    </row>
    <row r="12863" spans="1:7">
      <c r="A12863" t="n">
        <v>108307</v>
      </c>
      <c r="B12863" s="19" t="n">
        <v>32</v>
      </c>
      <c r="C12863" s="7" t="n">
        <v>0</v>
      </c>
      <c r="D12863" s="7" t="n">
        <v>65533</v>
      </c>
      <c r="E12863" s="7" t="s">
        <v>26</v>
      </c>
      <c r="F12863" s="7" t="s">
        <v>40</v>
      </c>
      <c r="G12863" s="7" t="n">
        <v>1</v>
      </c>
    </row>
    <row r="12864" spans="1:7">
      <c r="A12864" t="s">
        <v>4</v>
      </c>
      <c r="B12864" s="4" t="s">
        <v>5</v>
      </c>
      <c r="C12864" s="4" t="s">
        <v>13</v>
      </c>
      <c r="D12864" s="4" t="s">
        <v>10</v>
      </c>
      <c r="E12864" s="4" t="s">
        <v>6</v>
      </c>
      <c r="F12864" s="4" t="s">
        <v>6</v>
      </c>
      <c r="G12864" s="4" t="s">
        <v>13</v>
      </c>
    </row>
    <row r="12865" spans="1:7">
      <c r="A12865" t="n">
        <v>108325</v>
      </c>
      <c r="B12865" s="19" t="n">
        <v>32</v>
      </c>
      <c r="C12865" s="7" t="n">
        <v>0</v>
      </c>
      <c r="D12865" s="7" t="n">
        <v>65533</v>
      </c>
      <c r="E12865" s="7" t="s">
        <v>26</v>
      </c>
      <c r="F12865" s="7" t="s">
        <v>41</v>
      </c>
      <c r="G12865" s="7" t="n">
        <v>1</v>
      </c>
    </row>
    <row r="12866" spans="1:7">
      <c r="A12866" t="s">
        <v>4</v>
      </c>
      <c r="B12866" s="4" t="s">
        <v>5</v>
      </c>
      <c r="C12866" s="4" t="s">
        <v>13</v>
      </c>
      <c r="D12866" s="4" t="s">
        <v>10</v>
      </c>
      <c r="E12866" s="4" t="s">
        <v>6</v>
      </c>
      <c r="F12866" s="4" t="s">
        <v>6</v>
      </c>
      <c r="G12866" s="4" t="s">
        <v>13</v>
      </c>
    </row>
    <row r="12867" spans="1:7">
      <c r="A12867" t="n">
        <v>108343</v>
      </c>
      <c r="B12867" s="19" t="n">
        <v>32</v>
      </c>
      <c r="C12867" s="7" t="n">
        <v>0</v>
      </c>
      <c r="D12867" s="7" t="n">
        <v>65533</v>
      </c>
      <c r="E12867" s="7" t="s">
        <v>26</v>
      </c>
      <c r="F12867" s="7" t="s">
        <v>42</v>
      </c>
      <c r="G12867" s="7" t="n">
        <v>1</v>
      </c>
    </row>
    <row r="12868" spans="1:7">
      <c r="A12868" t="s">
        <v>4</v>
      </c>
      <c r="B12868" s="4" t="s">
        <v>5</v>
      </c>
      <c r="C12868" s="4" t="s">
        <v>13</v>
      </c>
      <c r="D12868" s="4" t="s">
        <v>10</v>
      </c>
      <c r="E12868" s="4" t="s">
        <v>6</v>
      </c>
      <c r="F12868" s="4" t="s">
        <v>6</v>
      </c>
      <c r="G12868" s="4" t="s">
        <v>13</v>
      </c>
    </row>
    <row r="12869" spans="1:7">
      <c r="A12869" t="n">
        <v>108361</v>
      </c>
      <c r="B12869" s="19" t="n">
        <v>32</v>
      </c>
      <c r="C12869" s="7" t="n">
        <v>0</v>
      </c>
      <c r="D12869" s="7" t="n">
        <v>65533</v>
      </c>
      <c r="E12869" s="7" t="s">
        <v>26</v>
      </c>
      <c r="F12869" s="7" t="s">
        <v>43</v>
      </c>
      <c r="G12869" s="7" t="n">
        <v>1</v>
      </c>
    </row>
    <row r="12870" spans="1:7">
      <c r="A12870" t="s">
        <v>4</v>
      </c>
      <c r="B12870" s="4" t="s">
        <v>5</v>
      </c>
      <c r="C12870" s="4" t="s">
        <v>13</v>
      </c>
      <c r="D12870" s="4" t="s">
        <v>10</v>
      </c>
      <c r="E12870" s="4" t="s">
        <v>6</v>
      </c>
      <c r="F12870" s="4" t="s">
        <v>6</v>
      </c>
      <c r="G12870" s="4" t="s">
        <v>13</v>
      </c>
    </row>
    <row r="12871" spans="1:7">
      <c r="A12871" t="n">
        <v>108378</v>
      </c>
      <c r="B12871" s="19" t="n">
        <v>32</v>
      </c>
      <c r="C12871" s="7" t="n">
        <v>0</v>
      </c>
      <c r="D12871" s="7" t="n">
        <v>65533</v>
      </c>
      <c r="E12871" s="7" t="s">
        <v>26</v>
      </c>
      <c r="F12871" s="7" t="s">
        <v>44</v>
      </c>
      <c r="G12871" s="7" t="n">
        <v>1</v>
      </c>
    </row>
    <row r="12872" spans="1:7">
      <c r="A12872" t="s">
        <v>4</v>
      </c>
      <c r="B12872" s="4" t="s">
        <v>5</v>
      </c>
      <c r="C12872" s="4" t="s">
        <v>13</v>
      </c>
      <c r="D12872" s="4" t="s">
        <v>10</v>
      </c>
      <c r="E12872" s="4" t="s">
        <v>6</v>
      </c>
      <c r="F12872" s="4" t="s">
        <v>6</v>
      </c>
      <c r="G12872" s="4" t="s">
        <v>13</v>
      </c>
    </row>
    <row r="12873" spans="1:7">
      <c r="A12873" t="n">
        <v>108394</v>
      </c>
      <c r="B12873" s="19" t="n">
        <v>32</v>
      </c>
      <c r="C12873" s="7" t="n">
        <v>0</v>
      </c>
      <c r="D12873" s="7" t="n">
        <v>65533</v>
      </c>
      <c r="E12873" s="7" t="s">
        <v>26</v>
      </c>
      <c r="F12873" s="7" t="s">
        <v>45</v>
      </c>
      <c r="G12873" s="7" t="n">
        <v>1</v>
      </c>
    </row>
    <row r="12874" spans="1:7">
      <c r="A12874" t="s">
        <v>4</v>
      </c>
      <c r="B12874" s="4" t="s">
        <v>5</v>
      </c>
      <c r="C12874" s="4" t="s">
        <v>13</v>
      </c>
      <c r="D12874" s="4" t="s">
        <v>6</v>
      </c>
      <c r="E12874" s="4" t="s">
        <v>10</v>
      </c>
    </row>
    <row r="12875" spans="1:7">
      <c r="A12875" t="n">
        <v>108413</v>
      </c>
      <c r="B12875" s="20" t="n">
        <v>94</v>
      </c>
      <c r="C12875" s="7" t="n">
        <v>0</v>
      </c>
      <c r="D12875" s="7" t="s">
        <v>46</v>
      </c>
      <c r="E12875" s="7" t="n">
        <v>1</v>
      </c>
    </row>
    <row r="12876" spans="1:7">
      <c r="A12876" t="s">
        <v>4</v>
      </c>
      <c r="B12876" s="4" t="s">
        <v>5</v>
      </c>
      <c r="C12876" s="4" t="s">
        <v>13</v>
      </c>
      <c r="D12876" s="4" t="s">
        <v>6</v>
      </c>
      <c r="E12876" s="4" t="s">
        <v>10</v>
      </c>
    </row>
    <row r="12877" spans="1:7">
      <c r="A12877" t="n">
        <v>108425</v>
      </c>
      <c r="B12877" s="20" t="n">
        <v>94</v>
      </c>
      <c r="C12877" s="7" t="n">
        <v>0</v>
      </c>
      <c r="D12877" s="7" t="s">
        <v>46</v>
      </c>
      <c r="E12877" s="7" t="n">
        <v>2</v>
      </c>
    </row>
    <row r="12878" spans="1:7">
      <c r="A12878" t="s">
        <v>4</v>
      </c>
      <c r="B12878" s="4" t="s">
        <v>5</v>
      </c>
      <c r="C12878" s="4" t="s">
        <v>13</v>
      </c>
      <c r="D12878" s="4" t="s">
        <v>6</v>
      </c>
      <c r="E12878" s="4" t="s">
        <v>10</v>
      </c>
    </row>
    <row r="12879" spans="1:7">
      <c r="A12879" t="n">
        <v>108437</v>
      </c>
      <c r="B12879" s="20" t="n">
        <v>94</v>
      </c>
      <c r="C12879" s="7" t="n">
        <v>1</v>
      </c>
      <c r="D12879" s="7" t="s">
        <v>46</v>
      </c>
      <c r="E12879" s="7" t="n">
        <v>4</v>
      </c>
    </row>
    <row r="12880" spans="1:7">
      <c r="A12880" t="s">
        <v>4</v>
      </c>
      <c r="B12880" s="4" t="s">
        <v>5</v>
      </c>
      <c r="C12880" s="4" t="s">
        <v>13</v>
      </c>
      <c r="D12880" s="4" t="s">
        <v>6</v>
      </c>
      <c r="E12880" s="4" t="s">
        <v>10</v>
      </c>
    </row>
    <row r="12881" spans="1:7">
      <c r="A12881" t="n">
        <v>108449</v>
      </c>
      <c r="B12881" s="20" t="n">
        <v>94</v>
      </c>
      <c r="C12881" s="7" t="n">
        <v>0</v>
      </c>
      <c r="D12881" s="7" t="s">
        <v>47</v>
      </c>
      <c r="E12881" s="7" t="n">
        <v>1</v>
      </c>
    </row>
    <row r="12882" spans="1:7">
      <c r="A12882" t="s">
        <v>4</v>
      </c>
      <c r="B12882" s="4" t="s">
        <v>5</v>
      </c>
      <c r="C12882" s="4" t="s">
        <v>13</v>
      </c>
      <c r="D12882" s="4" t="s">
        <v>6</v>
      </c>
      <c r="E12882" s="4" t="s">
        <v>10</v>
      </c>
    </row>
    <row r="12883" spans="1:7">
      <c r="A12883" t="n">
        <v>108461</v>
      </c>
      <c r="B12883" s="20" t="n">
        <v>94</v>
      </c>
      <c r="C12883" s="7" t="n">
        <v>0</v>
      </c>
      <c r="D12883" s="7" t="s">
        <v>47</v>
      </c>
      <c r="E12883" s="7" t="n">
        <v>2</v>
      </c>
    </row>
    <row r="12884" spans="1:7">
      <c r="A12884" t="s">
        <v>4</v>
      </c>
      <c r="B12884" s="4" t="s">
        <v>5</v>
      </c>
      <c r="C12884" s="4" t="s">
        <v>13</v>
      </c>
      <c r="D12884" s="4" t="s">
        <v>6</v>
      </c>
      <c r="E12884" s="4" t="s">
        <v>10</v>
      </c>
    </row>
    <row r="12885" spans="1:7">
      <c r="A12885" t="n">
        <v>108473</v>
      </c>
      <c r="B12885" s="20" t="n">
        <v>94</v>
      </c>
      <c r="C12885" s="7" t="n">
        <v>1</v>
      </c>
      <c r="D12885" s="7" t="s">
        <v>47</v>
      </c>
      <c r="E12885" s="7" t="n">
        <v>4</v>
      </c>
    </row>
    <row r="12886" spans="1:7">
      <c r="A12886" t="s">
        <v>4</v>
      </c>
      <c r="B12886" s="4" t="s">
        <v>5</v>
      </c>
      <c r="C12886" s="4" t="s">
        <v>13</v>
      </c>
      <c r="D12886" s="4" t="s">
        <v>6</v>
      </c>
      <c r="E12886" s="4" t="s">
        <v>10</v>
      </c>
    </row>
    <row r="12887" spans="1:7">
      <c r="A12887" t="n">
        <v>108485</v>
      </c>
      <c r="B12887" s="20" t="n">
        <v>94</v>
      </c>
      <c r="C12887" s="7" t="n">
        <v>0</v>
      </c>
      <c r="D12887" s="7" t="s">
        <v>48</v>
      </c>
      <c r="E12887" s="7" t="n">
        <v>1</v>
      </c>
    </row>
    <row r="12888" spans="1:7">
      <c r="A12888" t="s">
        <v>4</v>
      </c>
      <c r="B12888" s="4" t="s">
        <v>5</v>
      </c>
      <c r="C12888" s="4" t="s">
        <v>13</v>
      </c>
      <c r="D12888" s="4" t="s">
        <v>6</v>
      </c>
      <c r="E12888" s="4" t="s">
        <v>10</v>
      </c>
    </row>
    <row r="12889" spans="1:7">
      <c r="A12889" t="n">
        <v>108497</v>
      </c>
      <c r="B12889" s="20" t="n">
        <v>94</v>
      </c>
      <c r="C12889" s="7" t="n">
        <v>0</v>
      </c>
      <c r="D12889" s="7" t="s">
        <v>48</v>
      </c>
      <c r="E12889" s="7" t="n">
        <v>2</v>
      </c>
    </row>
    <row r="12890" spans="1:7">
      <c r="A12890" t="s">
        <v>4</v>
      </c>
      <c r="B12890" s="4" t="s">
        <v>5</v>
      </c>
      <c r="C12890" s="4" t="s">
        <v>13</v>
      </c>
      <c r="D12890" s="4" t="s">
        <v>6</v>
      </c>
      <c r="E12890" s="4" t="s">
        <v>10</v>
      </c>
    </row>
    <row r="12891" spans="1:7">
      <c r="A12891" t="n">
        <v>108509</v>
      </c>
      <c r="B12891" s="20" t="n">
        <v>94</v>
      </c>
      <c r="C12891" s="7" t="n">
        <v>1</v>
      </c>
      <c r="D12891" s="7" t="s">
        <v>48</v>
      </c>
      <c r="E12891" s="7" t="n">
        <v>4</v>
      </c>
    </row>
    <row r="12892" spans="1:7">
      <c r="A12892" t="s">
        <v>4</v>
      </c>
      <c r="B12892" s="4" t="s">
        <v>5</v>
      </c>
      <c r="C12892" s="4" t="s">
        <v>13</v>
      </c>
      <c r="D12892" s="4" t="s">
        <v>6</v>
      </c>
      <c r="E12892" s="4" t="s">
        <v>10</v>
      </c>
    </row>
    <row r="12893" spans="1:7">
      <c r="A12893" t="n">
        <v>108521</v>
      </c>
      <c r="B12893" s="20" t="n">
        <v>94</v>
      </c>
      <c r="C12893" s="7" t="n">
        <v>0</v>
      </c>
      <c r="D12893" s="7" t="s">
        <v>49</v>
      </c>
      <c r="E12893" s="7" t="n">
        <v>1</v>
      </c>
    </row>
    <row r="12894" spans="1:7">
      <c r="A12894" t="s">
        <v>4</v>
      </c>
      <c r="B12894" s="4" t="s">
        <v>5</v>
      </c>
      <c r="C12894" s="4" t="s">
        <v>13</v>
      </c>
      <c r="D12894" s="4" t="s">
        <v>6</v>
      </c>
      <c r="E12894" s="4" t="s">
        <v>10</v>
      </c>
    </row>
    <row r="12895" spans="1:7">
      <c r="A12895" t="n">
        <v>108533</v>
      </c>
      <c r="B12895" s="20" t="n">
        <v>94</v>
      </c>
      <c r="C12895" s="7" t="n">
        <v>0</v>
      </c>
      <c r="D12895" s="7" t="s">
        <v>49</v>
      </c>
      <c r="E12895" s="7" t="n">
        <v>2</v>
      </c>
    </row>
    <row r="12896" spans="1:7">
      <c r="A12896" t="s">
        <v>4</v>
      </c>
      <c r="B12896" s="4" t="s">
        <v>5</v>
      </c>
      <c r="C12896" s="4" t="s">
        <v>13</v>
      </c>
      <c r="D12896" s="4" t="s">
        <v>6</v>
      </c>
      <c r="E12896" s="4" t="s">
        <v>10</v>
      </c>
    </row>
    <row r="12897" spans="1:5">
      <c r="A12897" t="n">
        <v>108545</v>
      </c>
      <c r="B12897" s="20" t="n">
        <v>94</v>
      </c>
      <c r="C12897" s="7" t="n">
        <v>1</v>
      </c>
      <c r="D12897" s="7" t="s">
        <v>49</v>
      </c>
      <c r="E12897" s="7" t="n">
        <v>4</v>
      </c>
    </row>
    <row r="12898" spans="1:5">
      <c r="A12898" t="s">
        <v>4</v>
      </c>
      <c r="B12898" s="4" t="s">
        <v>5</v>
      </c>
      <c r="C12898" s="4" t="s">
        <v>13</v>
      </c>
      <c r="D12898" s="4" t="s">
        <v>6</v>
      </c>
      <c r="E12898" s="4" t="s">
        <v>10</v>
      </c>
    </row>
    <row r="12899" spans="1:5">
      <c r="A12899" t="n">
        <v>108557</v>
      </c>
      <c r="B12899" s="20" t="n">
        <v>94</v>
      </c>
      <c r="C12899" s="7" t="n">
        <v>0</v>
      </c>
      <c r="D12899" s="7" t="s">
        <v>50</v>
      </c>
      <c r="E12899" s="7" t="n">
        <v>1</v>
      </c>
    </row>
    <row r="12900" spans="1:5">
      <c r="A12900" t="s">
        <v>4</v>
      </c>
      <c r="B12900" s="4" t="s">
        <v>5</v>
      </c>
      <c r="C12900" s="4" t="s">
        <v>13</v>
      </c>
      <c r="D12900" s="4" t="s">
        <v>6</v>
      </c>
      <c r="E12900" s="4" t="s">
        <v>10</v>
      </c>
    </row>
    <row r="12901" spans="1:5">
      <c r="A12901" t="n">
        <v>108569</v>
      </c>
      <c r="B12901" s="20" t="n">
        <v>94</v>
      </c>
      <c r="C12901" s="7" t="n">
        <v>0</v>
      </c>
      <c r="D12901" s="7" t="s">
        <v>50</v>
      </c>
      <c r="E12901" s="7" t="n">
        <v>2</v>
      </c>
    </row>
    <row r="12902" spans="1:5">
      <c r="A12902" t="s">
        <v>4</v>
      </c>
      <c r="B12902" s="4" t="s">
        <v>5</v>
      </c>
      <c r="C12902" s="4" t="s">
        <v>13</v>
      </c>
      <c r="D12902" s="4" t="s">
        <v>6</v>
      </c>
      <c r="E12902" s="4" t="s">
        <v>10</v>
      </c>
    </row>
    <row r="12903" spans="1:5">
      <c r="A12903" t="n">
        <v>108581</v>
      </c>
      <c r="B12903" s="20" t="n">
        <v>94</v>
      </c>
      <c r="C12903" s="7" t="n">
        <v>1</v>
      </c>
      <c r="D12903" s="7" t="s">
        <v>50</v>
      </c>
      <c r="E12903" s="7" t="n">
        <v>4</v>
      </c>
    </row>
    <row r="12904" spans="1:5">
      <c r="A12904" t="s">
        <v>4</v>
      </c>
      <c r="B12904" s="4" t="s">
        <v>5</v>
      </c>
      <c r="C12904" s="4" t="s">
        <v>13</v>
      </c>
      <c r="D12904" s="4" t="s">
        <v>6</v>
      </c>
      <c r="E12904" s="4" t="s">
        <v>10</v>
      </c>
    </row>
    <row r="12905" spans="1:5">
      <c r="A12905" t="n">
        <v>108593</v>
      </c>
      <c r="B12905" s="20" t="n">
        <v>94</v>
      </c>
      <c r="C12905" s="7" t="n">
        <v>0</v>
      </c>
      <c r="D12905" s="7" t="s">
        <v>51</v>
      </c>
      <c r="E12905" s="7" t="n">
        <v>1</v>
      </c>
    </row>
    <row r="12906" spans="1:5">
      <c r="A12906" t="s">
        <v>4</v>
      </c>
      <c r="B12906" s="4" t="s">
        <v>5</v>
      </c>
      <c r="C12906" s="4" t="s">
        <v>13</v>
      </c>
      <c r="D12906" s="4" t="s">
        <v>6</v>
      </c>
      <c r="E12906" s="4" t="s">
        <v>10</v>
      </c>
    </row>
    <row r="12907" spans="1:5">
      <c r="A12907" t="n">
        <v>108605</v>
      </c>
      <c r="B12907" s="20" t="n">
        <v>94</v>
      </c>
      <c r="C12907" s="7" t="n">
        <v>0</v>
      </c>
      <c r="D12907" s="7" t="s">
        <v>51</v>
      </c>
      <c r="E12907" s="7" t="n">
        <v>2</v>
      </c>
    </row>
    <row r="12908" spans="1:5">
      <c r="A12908" t="s">
        <v>4</v>
      </c>
      <c r="B12908" s="4" t="s">
        <v>5</v>
      </c>
      <c r="C12908" s="4" t="s">
        <v>13</v>
      </c>
      <c r="D12908" s="4" t="s">
        <v>6</v>
      </c>
      <c r="E12908" s="4" t="s">
        <v>10</v>
      </c>
    </row>
    <row r="12909" spans="1:5">
      <c r="A12909" t="n">
        <v>108617</v>
      </c>
      <c r="B12909" s="20" t="n">
        <v>94</v>
      </c>
      <c r="C12909" s="7" t="n">
        <v>1</v>
      </c>
      <c r="D12909" s="7" t="s">
        <v>51</v>
      </c>
      <c r="E12909" s="7" t="n">
        <v>4</v>
      </c>
    </row>
    <row r="12910" spans="1:5">
      <c r="A12910" t="s">
        <v>4</v>
      </c>
      <c r="B12910" s="4" t="s">
        <v>5</v>
      </c>
      <c r="C12910" s="4" t="s">
        <v>10</v>
      </c>
      <c r="D12910" s="4" t="s">
        <v>22</v>
      </c>
      <c r="E12910" s="4" t="s">
        <v>22</v>
      </c>
      <c r="F12910" s="4" t="s">
        <v>22</v>
      </c>
      <c r="G12910" s="4" t="s">
        <v>22</v>
      </c>
    </row>
    <row r="12911" spans="1:5">
      <c r="A12911" t="n">
        <v>108629</v>
      </c>
      <c r="B12911" s="24" t="n">
        <v>46</v>
      </c>
      <c r="C12911" s="7" t="n">
        <v>0</v>
      </c>
      <c r="D12911" s="7" t="n">
        <v>-23.8199996948242</v>
      </c>
      <c r="E12911" s="7" t="n">
        <v>1.87000000476837</v>
      </c>
      <c r="F12911" s="7" t="n">
        <v>-48.0200004577637</v>
      </c>
      <c r="G12911" s="7" t="n">
        <v>359.100006103516</v>
      </c>
    </row>
    <row r="12912" spans="1:5">
      <c r="A12912" t="s">
        <v>4</v>
      </c>
      <c r="B12912" s="4" t="s">
        <v>5</v>
      </c>
      <c r="C12912" s="4" t="s">
        <v>10</v>
      </c>
      <c r="D12912" s="4" t="s">
        <v>22</v>
      </c>
      <c r="E12912" s="4" t="s">
        <v>22</v>
      </c>
      <c r="F12912" s="4" t="s">
        <v>22</v>
      </c>
      <c r="G12912" s="4" t="s">
        <v>22</v>
      </c>
    </row>
    <row r="12913" spans="1:7">
      <c r="A12913" t="n">
        <v>108648</v>
      </c>
      <c r="B12913" s="24" t="n">
        <v>46</v>
      </c>
      <c r="C12913" s="7" t="n">
        <v>17</v>
      </c>
      <c r="D12913" s="7" t="n">
        <v>-22.8099994659424</v>
      </c>
      <c r="E12913" s="7" t="n">
        <v>1.92999994754791</v>
      </c>
      <c r="F12913" s="7" t="n">
        <v>-50.1599998474121</v>
      </c>
      <c r="G12913" s="7" t="n">
        <v>359.100006103516</v>
      </c>
    </row>
    <row r="12914" spans="1:7">
      <c r="A12914" t="s">
        <v>4</v>
      </c>
      <c r="B12914" s="4" t="s">
        <v>5</v>
      </c>
      <c r="C12914" s="4" t="s">
        <v>10</v>
      </c>
      <c r="D12914" s="4" t="s">
        <v>22</v>
      </c>
      <c r="E12914" s="4" t="s">
        <v>22</v>
      </c>
      <c r="F12914" s="4" t="s">
        <v>22</v>
      </c>
      <c r="G12914" s="4" t="s">
        <v>22</v>
      </c>
    </row>
    <row r="12915" spans="1:7">
      <c r="A12915" t="n">
        <v>108667</v>
      </c>
      <c r="B12915" s="24" t="n">
        <v>46</v>
      </c>
      <c r="C12915" s="7" t="n">
        <v>16</v>
      </c>
      <c r="D12915" s="7" t="n">
        <v>-25.2299995422363</v>
      </c>
      <c r="E12915" s="7" t="n">
        <v>1.9099999666214</v>
      </c>
      <c r="F12915" s="7" t="n">
        <v>-49.1699981689453</v>
      </c>
      <c r="G12915" s="7" t="n">
        <v>4.80000019073486</v>
      </c>
    </row>
    <row r="12916" spans="1:7">
      <c r="A12916" t="s">
        <v>4</v>
      </c>
      <c r="B12916" s="4" t="s">
        <v>5</v>
      </c>
      <c r="C12916" s="4" t="s">
        <v>10</v>
      </c>
      <c r="D12916" s="4" t="s">
        <v>22</v>
      </c>
      <c r="E12916" s="4" t="s">
        <v>22</v>
      </c>
      <c r="F12916" s="4" t="s">
        <v>22</v>
      </c>
      <c r="G12916" s="4" t="s">
        <v>22</v>
      </c>
    </row>
    <row r="12917" spans="1:7">
      <c r="A12917" t="n">
        <v>108686</v>
      </c>
      <c r="B12917" s="24" t="n">
        <v>46</v>
      </c>
      <c r="C12917" s="7" t="n">
        <v>7032</v>
      </c>
      <c r="D12917" s="7" t="n">
        <v>-22.8199996948242</v>
      </c>
      <c r="E12917" s="7" t="n">
        <v>1.88999998569489</v>
      </c>
      <c r="F12917" s="7" t="n">
        <v>-48.5299987792969</v>
      </c>
      <c r="G12917" s="7" t="n">
        <v>359.100006103516</v>
      </c>
    </row>
    <row r="12918" spans="1:7">
      <c r="A12918" t="s">
        <v>4</v>
      </c>
      <c r="B12918" s="4" t="s">
        <v>5</v>
      </c>
      <c r="C12918" s="4" t="s">
        <v>10</v>
      </c>
      <c r="D12918" s="4" t="s">
        <v>22</v>
      </c>
      <c r="E12918" s="4" t="s">
        <v>22</v>
      </c>
      <c r="F12918" s="4" t="s">
        <v>22</v>
      </c>
      <c r="G12918" s="4" t="s">
        <v>22</v>
      </c>
    </row>
    <row r="12919" spans="1:7">
      <c r="A12919" t="n">
        <v>108705</v>
      </c>
      <c r="B12919" s="24" t="n">
        <v>46</v>
      </c>
      <c r="C12919" s="7" t="n">
        <v>18</v>
      </c>
      <c r="D12919" s="7" t="n">
        <v>-46.7099990844727</v>
      </c>
      <c r="E12919" s="7" t="n">
        <v>3.58999991416931</v>
      </c>
      <c r="F12919" s="7" t="n">
        <v>-19.9400005340576</v>
      </c>
      <c r="G12919" s="7" t="n">
        <v>53.5</v>
      </c>
    </row>
    <row r="12920" spans="1:7">
      <c r="A12920" t="s">
        <v>4</v>
      </c>
      <c r="B12920" s="4" t="s">
        <v>5</v>
      </c>
      <c r="C12920" s="4" t="s">
        <v>10</v>
      </c>
      <c r="D12920" s="4" t="s">
        <v>22</v>
      </c>
      <c r="E12920" s="4" t="s">
        <v>22</v>
      </c>
      <c r="F12920" s="4" t="s">
        <v>22</v>
      </c>
      <c r="G12920" s="4" t="s">
        <v>22</v>
      </c>
    </row>
    <row r="12921" spans="1:7">
      <c r="A12921" t="n">
        <v>108724</v>
      </c>
      <c r="B12921" s="24" t="n">
        <v>46</v>
      </c>
      <c r="C12921" s="7" t="n">
        <v>5703</v>
      </c>
      <c r="D12921" s="7" t="n">
        <v>-16.1700000762939</v>
      </c>
      <c r="E12921" s="7" t="n">
        <v>0</v>
      </c>
      <c r="F12921" s="7" t="n">
        <v>-21.7299995422363</v>
      </c>
      <c r="G12921" s="7" t="n">
        <v>296.100006103516</v>
      </c>
    </row>
    <row r="12922" spans="1:7">
      <c r="A12922" t="s">
        <v>4</v>
      </c>
      <c r="B12922" s="4" t="s">
        <v>5</v>
      </c>
      <c r="C12922" s="4" t="s">
        <v>10</v>
      </c>
      <c r="D12922" s="4" t="s">
        <v>22</v>
      </c>
      <c r="E12922" s="4" t="s">
        <v>22</v>
      </c>
      <c r="F12922" s="4" t="s">
        <v>22</v>
      </c>
      <c r="G12922" s="4" t="s">
        <v>22</v>
      </c>
    </row>
    <row r="12923" spans="1:7">
      <c r="A12923" t="n">
        <v>108743</v>
      </c>
      <c r="B12923" s="24" t="n">
        <v>46</v>
      </c>
      <c r="C12923" s="7" t="n">
        <v>5704</v>
      </c>
      <c r="D12923" s="7" t="n">
        <v>-46.8400001525879</v>
      </c>
      <c r="E12923" s="7" t="n">
        <v>3.52999997138977</v>
      </c>
      <c r="F12923" s="7" t="n">
        <v>-18.5599994659424</v>
      </c>
      <c r="G12923" s="7" t="n">
        <v>59.2000007629395</v>
      </c>
    </row>
    <row r="12924" spans="1:7">
      <c r="A12924" t="s">
        <v>4</v>
      </c>
      <c r="B12924" s="4" t="s">
        <v>5</v>
      </c>
      <c r="C12924" s="4" t="s">
        <v>10</v>
      </c>
      <c r="D12924" s="4" t="s">
        <v>22</v>
      </c>
      <c r="E12924" s="4" t="s">
        <v>22</v>
      </c>
      <c r="F12924" s="4" t="s">
        <v>22</v>
      </c>
      <c r="G12924" s="4" t="s">
        <v>22</v>
      </c>
    </row>
    <row r="12925" spans="1:7">
      <c r="A12925" t="n">
        <v>108762</v>
      </c>
      <c r="B12925" s="24" t="n">
        <v>46</v>
      </c>
      <c r="C12925" s="7" t="n">
        <v>22</v>
      </c>
      <c r="D12925" s="7" t="n">
        <v>-36.0900001525879</v>
      </c>
      <c r="E12925" s="7" t="n">
        <v>4.05000019073486</v>
      </c>
      <c r="F12925" s="7" t="n">
        <v>-6.48000001907349</v>
      </c>
      <c r="G12925" s="7" t="n">
        <v>85</v>
      </c>
    </row>
    <row r="12926" spans="1:7">
      <c r="A12926" t="s">
        <v>4</v>
      </c>
      <c r="B12926" s="4" t="s">
        <v>5</v>
      </c>
      <c r="C12926" s="4" t="s">
        <v>10</v>
      </c>
      <c r="D12926" s="4" t="s">
        <v>22</v>
      </c>
      <c r="E12926" s="4" t="s">
        <v>22</v>
      </c>
      <c r="F12926" s="4" t="s">
        <v>22</v>
      </c>
      <c r="G12926" s="4" t="s">
        <v>22</v>
      </c>
    </row>
    <row r="12927" spans="1:7">
      <c r="A12927" t="n">
        <v>108781</v>
      </c>
      <c r="B12927" s="24" t="n">
        <v>46</v>
      </c>
      <c r="C12927" s="7" t="n">
        <v>7031</v>
      </c>
      <c r="D12927" s="7" t="n">
        <v>-36.6100006103516</v>
      </c>
      <c r="E12927" s="7" t="n">
        <v>4.05000019073486</v>
      </c>
      <c r="F12927" s="7" t="n">
        <v>-7.23000001907349</v>
      </c>
      <c r="G12927" s="7" t="n">
        <v>258.799987792969</v>
      </c>
    </row>
    <row r="12928" spans="1:7">
      <c r="A12928" t="s">
        <v>4</v>
      </c>
      <c r="B12928" s="4" t="s">
        <v>5</v>
      </c>
      <c r="C12928" s="4" t="s">
        <v>10</v>
      </c>
      <c r="D12928" s="4" t="s">
        <v>22</v>
      </c>
      <c r="E12928" s="4" t="s">
        <v>22</v>
      </c>
      <c r="F12928" s="4" t="s">
        <v>22</v>
      </c>
      <c r="G12928" s="4" t="s">
        <v>22</v>
      </c>
    </row>
    <row r="12929" spans="1:7">
      <c r="A12929" t="n">
        <v>108800</v>
      </c>
      <c r="B12929" s="24" t="n">
        <v>46</v>
      </c>
      <c r="C12929" s="7" t="n">
        <v>7024</v>
      </c>
      <c r="D12929" s="7" t="n">
        <v>-22.6000003814697</v>
      </c>
      <c r="E12929" s="7" t="n">
        <v>1.48000001907349</v>
      </c>
      <c r="F12929" s="7" t="n">
        <v>-23.9899997711182</v>
      </c>
      <c r="G12929" s="7" t="n">
        <v>258.799987792969</v>
      </c>
    </row>
    <row r="12930" spans="1:7">
      <c r="A12930" t="s">
        <v>4</v>
      </c>
      <c r="B12930" s="4" t="s">
        <v>5</v>
      </c>
      <c r="C12930" s="4" t="s">
        <v>10</v>
      </c>
      <c r="D12930" s="4" t="s">
        <v>22</v>
      </c>
      <c r="E12930" s="4" t="s">
        <v>22</v>
      </c>
      <c r="F12930" s="4" t="s">
        <v>22</v>
      </c>
      <c r="G12930" s="4" t="s">
        <v>22</v>
      </c>
    </row>
    <row r="12931" spans="1:7">
      <c r="A12931" t="n">
        <v>108819</v>
      </c>
      <c r="B12931" s="24" t="n">
        <v>46</v>
      </c>
      <c r="C12931" s="7" t="n">
        <v>1570</v>
      </c>
      <c r="D12931" s="7" t="n">
        <v>-22.8199996948242</v>
      </c>
      <c r="E12931" s="7" t="n">
        <v>0</v>
      </c>
      <c r="F12931" s="7" t="n">
        <v>-6.3899998664856</v>
      </c>
      <c r="G12931" s="7" t="n">
        <v>190</v>
      </c>
    </row>
    <row r="12932" spans="1:7">
      <c r="A12932" t="s">
        <v>4</v>
      </c>
      <c r="B12932" s="4" t="s">
        <v>5</v>
      </c>
      <c r="C12932" s="4" t="s">
        <v>10</v>
      </c>
      <c r="D12932" s="4" t="s">
        <v>22</v>
      </c>
      <c r="E12932" s="4" t="s">
        <v>22</v>
      </c>
      <c r="F12932" s="4" t="s">
        <v>22</v>
      </c>
      <c r="G12932" s="4" t="s">
        <v>22</v>
      </c>
    </row>
    <row r="12933" spans="1:7">
      <c r="A12933" t="n">
        <v>108838</v>
      </c>
      <c r="B12933" s="24" t="n">
        <v>46</v>
      </c>
      <c r="C12933" s="7" t="n">
        <v>1571</v>
      </c>
      <c r="D12933" s="7" t="n">
        <v>-24.1599998474121</v>
      </c>
      <c r="E12933" s="7" t="n">
        <v>0</v>
      </c>
      <c r="F12933" s="7" t="n">
        <v>-5.51999998092651</v>
      </c>
      <c r="G12933" s="7" t="n">
        <v>192.899993896484</v>
      </c>
    </row>
    <row r="12934" spans="1:7">
      <c r="A12934" t="s">
        <v>4</v>
      </c>
      <c r="B12934" s="4" t="s">
        <v>5</v>
      </c>
      <c r="C12934" s="4" t="s">
        <v>10</v>
      </c>
      <c r="D12934" s="4" t="s">
        <v>22</v>
      </c>
      <c r="E12934" s="4" t="s">
        <v>22</v>
      </c>
      <c r="F12934" s="4" t="s">
        <v>22</v>
      </c>
      <c r="G12934" s="4" t="s">
        <v>22</v>
      </c>
    </row>
    <row r="12935" spans="1:7">
      <c r="A12935" t="n">
        <v>108857</v>
      </c>
      <c r="B12935" s="24" t="n">
        <v>46</v>
      </c>
      <c r="C12935" s="7" t="n">
        <v>1572</v>
      </c>
      <c r="D12935" s="7" t="n">
        <v>-25.3999996185303</v>
      </c>
      <c r="E12935" s="7" t="n">
        <v>0</v>
      </c>
      <c r="F12935" s="7" t="n">
        <v>-4.13000011444092</v>
      </c>
      <c r="G12935" s="7" t="n">
        <v>181.399993896484</v>
      </c>
    </row>
    <row r="12936" spans="1:7">
      <c r="A12936" t="s">
        <v>4</v>
      </c>
      <c r="B12936" s="4" t="s">
        <v>5</v>
      </c>
      <c r="C12936" s="4" t="s">
        <v>10</v>
      </c>
      <c r="D12936" s="4" t="s">
        <v>22</v>
      </c>
      <c r="E12936" s="4" t="s">
        <v>22</v>
      </c>
      <c r="F12936" s="4" t="s">
        <v>22</v>
      </c>
      <c r="G12936" s="4" t="s">
        <v>22</v>
      </c>
    </row>
    <row r="12937" spans="1:7">
      <c r="A12937" t="n">
        <v>108876</v>
      </c>
      <c r="B12937" s="24" t="n">
        <v>46</v>
      </c>
      <c r="C12937" s="7" t="n">
        <v>1573</v>
      </c>
      <c r="D12937" s="7" t="n">
        <v>-22.8199996948242</v>
      </c>
      <c r="E12937" s="7" t="n">
        <v>0</v>
      </c>
      <c r="F12937" s="7" t="n">
        <v>-8</v>
      </c>
      <c r="G12937" s="7" t="n">
        <v>190</v>
      </c>
    </row>
    <row r="12938" spans="1:7">
      <c r="A12938" t="s">
        <v>4</v>
      </c>
      <c r="B12938" s="4" t="s">
        <v>5</v>
      </c>
      <c r="C12938" s="4" t="s">
        <v>10</v>
      </c>
      <c r="D12938" s="4" t="s">
        <v>22</v>
      </c>
      <c r="E12938" s="4" t="s">
        <v>22</v>
      </c>
      <c r="F12938" s="4" t="s">
        <v>22</v>
      </c>
      <c r="G12938" s="4" t="s">
        <v>22</v>
      </c>
    </row>
    <row r="12939" spans="1:7">
      <c r="A12939" t="n">
        <v>108895</v>
      </c>
      <c r="B12939" s="24" t="n">
        <v>46</v>
      </c>
      <c r="C12939" s="7" t="n">
        <v>5700</v>
      </c>
      <c r="D12939" s="7" t="n">
        <v>-19.7999992370605</v>
      </c>
      <c r="E12939" s="7" t="n">
        <v>0</v>
      </c>
      <c r="F12939" s="7" t="n">
        <v>-6.8899998664856</v>
      </c>
      <c r="G12939" s="7" t="n">
        <v>258.799987792969</v>
      </c>
    </row>
    <row r="12940" spans="1:7">
      <c r="A12940" t="s">
        <v>4</v>
      </c>
      <c r="B12940" s="4" t="s">
        <v>5</v>
      </c>
      <c r="C12940" s="4" t="s">
        <v>10</v>
      </c>
      <c r="D12940" s="4" t="s">
        <v>22</v>
      </c>
      <c r="E12940" s="4" t="s">
        <v>22</v>
      </c>
      <c r="F12940" s="4" t="s">
        <v>22</v>
      </c>
      <c r="G12940" s="4" t="s">
        <v>22</v>
      </c>
    </row>
    <row r="12941" spans="1:7">
      <c r="A12941" t="n">
        <v>108914</v>
      </c>
      <c r="B12941" s="24" t="n">
        <v>46</v>
      </c>
      <c r="C12941" s="7" t="n">
        <v>5702</v>
      </c>
      <c r="D12941" s="7" t="n">
        <v>-5.80999994277954</v>
      </c>
      <c r="E12941" s="7" t="n">
        <v>-0.5</v>
      </c>
      <c r="F12941" s="7" t="n">
        <v>13.210000038147</v>
      </c>
      <c r="G12941" s="7" t="n">
        <v>29.2000007629395</v>
      </c>
    </row>
    <row r="12942" spans="1:7">
      <c r="A12942" t="s">
        <v>4</v>
      </c>
      <c r="B12942" s="4" t="s">
        <v>5</v>
      </c>
      <c r="C12942" s="4" t="s">
        <v>10</v>
      </c>
      <c r="D12942" s="4" t="s">
        <v>22</v>
      </c>
      <c r="E12942" s="4" t="s">
        <v>22</v>
      </c>
      <c r="F12942" s="4" t="s">
        <v>22</v>
      </c>
      <c r="G12942" s="4" t="s">
        <v>22</v>
      </c>
    </row>
    <row r="12943" spans="1:7">
      <c r="A12943" t="n">
        <v>108933</v>
      </c>
      <c r="B12943" s="24" t="n">
        <v>46</v>
      </c>
      <c r="C12943" s="7" t="n">
        <v>5712</v>
      </c>
      <c r="D12943" s="7" t="n">
        <v>-17.2000007629395</v>
      </c>
      <c r="E12943" s="7" t="n">
        <v>0</v>
      </c>
      <c r="F12943" s="7" t="n">
        <v>-2.14000010490417</v>
      </c>
      <c r="G12943" s="7" t="n">
        <v>73.5</v>
      </c>
    </row>
    <row r="12944" spans="1:7">
      <c r="A12944" t="s">
        <v>4</v>
      </c>
      <c r="B12944" s="4" t="s">
        <v>5</v>
      </c>
      <c r="C12944" s="4" t="s">
        <v>10</v>
      </c>
      <c r="D12944" s="4" t="s">
        <v>22</v>
      </c>
      <c r="E12944" s="4" t="s">
        <v>22</v>
      </c>
      <c r="F12944" s="4" t="s">
        <v>22</v>
      </c>
      <c r="G12944" s="4" t="s">
        <v>22</v>
      </c>
    </row>
    <row r="12945" spans="1:7">
      <c r="A12945" t="n">
        <v>108952</v>
      </c>
      <c r="B12945" s="24" t="n">
        <v>46</v>
      </c>
      <c r="C12945" s="7" t="n">
        <v>5701</v>
      </c>
      <c r="D12945" s="7" t="n">
        <v>0.28999999165535</v>
      </c>
      <c r="E12945" s="7" t="n">
        <v>0</v>
      </c>
      <c r="F12945" s="7" t="n">
        <v>-25.3299999237061</v>
      </c>
      <c r="G12945" s="7" t="n">
        <v>22.7000007629395</v>
      </c>
    </row>
    <row r="12946" spans="1:7">
      <c r="A12946" t="s">
        <v>4</v>
      </c>
      <c r="B12946" s="4" t="s">
        <v>5</v>
      </c>
      <c r="C12946" s="4" t="s">
        <v>10</v>
      </c>
      <c r="D12946" s="4" t="s">
        <v>22</v>
      </c>
      <c r="E12946" s="4" t="s">
        <v>22</v>
      </c>
      <c r="F12946" s="4" t="s">
        <v>22</v>
      </c>
      <c r="G12946" s="4" t="s">
        <v>22</v>
      </c>
    </row>
    <row r="12947" spans="1:7">
      <c r="A12947" t="n">
        <v>108971</v>
      </c>
      <c r="B12947" s="24" t="n">
        <v>46</v>
      </c>
      <c r="C12947" s="7" t="n">
        <v>5708</v>
      </c>
      <c r="D12947" s="7" t="n">
        <v>8.97999954223633</v>
      </c>
      <c r="E12947" s="7" t="n">
        <v>0</v>
      </c>
      <c r="F12947" s="7" t="n">
        <v>-21.3600006103516</v>
      </c>
      <c r="G12947" s="7" t="n">
        <v>359</v>
      </c>
    </row>
    <row r="12948" spans="1:7">
      <c r="A12948" t="s">
        <v>4</v>
      </c>
      <c r="B12948" s="4" t="s">
        <v>5</v>
      </c>
      <c r="C12948" s="4" t="s">
        <v>10</v>
      </c>
      <c r="D12948" s="4" t="s">
        <v>22</v>
      </c>
      <c r="E12948" s="4" t="s">
        <v>22</v>
      </c>
      <c r="F12948" s="4" t="s">
        <v>22</v>
      </c>
      <c r="G12948" s="4" t="s">
        <v>22</v>
      </c>
    </row>
    <row r="12949" spans="1:7">
      <c r="A12949" t="n">
        <v>108990</v>
      </c>
      <c r="B12949" s="24" t="n">
        <v>46</v>
      </c>
      <c r="C12949" s="7" t="n">
        <v>5707</v>
      </c>
      <c r="D12949" s="7" t="n">
        <v>25.0799999237061</v>
      </c>
      <c r="E12949" s="7" t="n">
        <v>1.5</v>
      </c>
      <c r="F12949" s="7" t="n">
        <v>-34.939998626709</v>
      </c>
      <c r="G12949" s="7" t="n">
        <v>315.700012207031</v>
      </c>
    </row>
    <row r="12950" spans="1:7">
      <c r="A12950" t="s">
        <v>4</v>
      </c>
      <c r="B12950" s="4" t="s">
        <v>5</v>
      </c>
      <c r="C12950" s="4" t="s">
        <v>10</v>
      </c>
      <c r="D12950" s="4" t="s">
        <v>22</v>
      </c>
      <c r="E12950" s="4" t="s">
        <v>22</v>
      </c>
      <c r="F12950" s="4" t="s">
        <v>22</v>
      </c>
      <c r="G12950" s="4" t="s">
        <v>22</v>
      </c>
    </row>
    <row r="12951" spans="1:7">
      <c r="A12951" t="n">
        <v>109009</v>
      </c>
      <c r="B12951" s="24" t="n">
        <v>46</v>
      </c>
      <c r="C12951" s="7" t="n">
        <v>5719</v>
      </c>
      <c r="D12951" s="7" t="n">
        <v>-22.0100002288818</v>
      </c>
      <c r="E12951" s="7" t="n">
        <v>-0.5</v>
      </c>
      <c r="F12951" s="7" t="n">
        <v>9.72999954223633</v>
      </c>
      <c r="G12951" s="7" t="n">
        <v>96.9000015258789</v>
      </c>
    </row>
    <row r="12952" spans="1:7">
      <c r="A12952" t="s">
        <v>4</v>
      </c>
      <c r="B12952" s="4" t="s">
        <v>5</v>
      </c>
      <c r="C12952" s="4" t="s">
        <v>10</v>
      </c>
      <c r="D12952" s="4" t="s">
        <v>22</v>
      </c>
      <c r="E12952" s="4" t="s">
        <v>22</v>
      </c>
      <c r="F12952" s="4" t="s">
        <v>22</v>
      </c>
      <c r="G12952" s="4" t="s">
        <v>22</v>
      </c>
    </row>
    <row r="12953" spans="1:7">
      <c r="A12953" t="n">
        <v>109028</v>
      </c>
      <c r="B12953" s="24" t="n">
        <v>46</v>
      </c>
      <c r="C12953" s="7" t="n">
        <v>5718</v>
      </c>
      <c r="D12953" s="7" t="n">
        <v>-17.8400001525879</v>
      </c>
      <c r="E12953" s="7" t="n">
        <v>-0.5</v>
      </c>
      <c r="F12953" s="7" t="n">
        <v>7.92000007629395</v>
      </c>
      <c r="G12953" s="7" t="n">
        <v>91.1999969482422</v>
      </c>
    </row>
    <row r="12954" spans="1:7">
      <c r="A12954" t="s">
        <v>4</v>
      </c>
      <c r="B12954" s="4" t="s">
        <v>5</v>
      </c>
      <c r="C12954" s="4" t="s">
        <v>10</v>
      </c>
      <c r="D12954" s="4" t="s">
        <v>22</v>
      </c>
      <c r="E12954" s="4" t="s">
        <v>22</v>
      </c>
      <c r="F12954" s="4" t="s">
        <v>22</v>
      </c>
      <c r="G12954" s="4" t="s">
        <v>22</v>
      </c>
    </row>
    <row r="12955" spans="1:7">
      <c r="A12955" t="n">
        <v>109047</v>
      </c>
      <c r="B12955" s="24" t="n">
        <v>46</v>
      </c>
      <c r="C12955" s="7" t="n">
        <v>5720</v>
      </c>
      <c r="D12955" s="7" t="n">
        <v>-0.870000004768372</v>
      </c>
      <c r="E12955" s="7" t="n">
        <v>0</v>
      </c>
      <c r="F12955" s="7" t="n">
        <v>-21.6800003051758</v>
      </c>
      <c r="G12955" s="7" t="n">
        <v>99.8000030517578</v>
      </c>
    </row>
    <row r="12956" spans="1:7">
      <c r="A12956" t="s">
        <v>4</v>
      </c>
      <c r="B12956" s="4" t="s">
        <v>5</v>
      </c>
      <c r="C12956" s="4" t="s">
        <v>13</v>
      </c>
      <c r="D12956" s="4" t="s">
        <v>10</v>
      </c>
      <c r="E12956" s="4" t="s">
        <v>13</v>
      </c>
      <c r="F12956" s="4" t="s">
        <v>6</v>
      </c>
      <c r="G12956" s="4" t="s">
        <v>6</v>
      </c>
      <c r="H12956" s="4" t="s">
        <v>6</v>
      </c>
      <c r="I12956" s="4" t="s">
        <v>6</v>
      </c>
      <c r="J12956" s="4" t="s">
        <v>6</v>
      </c>
      <c r="K12956" s="4" t="s">
        <v>6</v>
      </c>
      <c r="L12956" s="4" t="s">
        <v>6</v>
      </c>
      <c r="M12956" s="4" t="s">
        <v>6</v>
      </c>
      <c r="N12956" s="4" t="s">
        <v>6</v>
      </c>
      <c r="O12956" s="4" t="s">
        <v>6</v>
      </c>
      <c r="P12956" s="4" t="s">
        <v>6</v>
      </c>
      <c r="Q12956" s="4" t="s">
        <v>6</v>
      </c>
      <c r="R12956" s="4" t="s">
        <v>6</v>
      </c>
      <c r="S12956" s="4" t="s">
        <v>6</v>
      </c>
      <c r="T12956" s="4" t="s">
        <v>6</v>
      </c>
      <c r="U12956" s="4" t="s">
        <v>6</v>
      </c>
    </row>
    <row r="12957" spans="1:7">
      <c r="A12957" t="n">
        <v>109066</v>
      </c>
      <c r="B12957" s="38" t="n">
        <v>36</v>
      </c>
      <c r="C12957" s="7" t="n">
        <v>8</v>
      </c>
      <c r="D12957" s="7" t="n">
        <v>1570</v>
      </c>
      <c r="E12957" s="7" t="n">
        <v>0</v>
      </c>
      <c r="F12957" s="7" t="s">
        <v>994</v>
      </c>
      <c r="G12957" s="7" t="s">
        <v>995</v>
      </c>
      <c r="H12957" s="7" t="s">
        <v>996</v>
      </c>
      <c r="I12957" s="7" t="s">
        <v>997</v>
      </c>
      <c r="J12957" s="7" t="s">
        <v>998</v>
      </c>
      <c r="K12957" s="7" t="s">
        <v>999</v>
      </c>
      <c r="L12957" s="7" t="s">
        <v>1000</v>
      </c>
      <c r="M12957" s="7" t="s">
        <v>1001</v>
      </c>
      <c r="N12957" s="7" t="s">
        <v>1002</v>
      </c>
      <c r="O12957" s="7" t="s">
        <v>1003</v>
      </c>
      <c r="P12957" s="7" t="s">
        <v>1004</v>
      </c>
      <c r="Q12957" s="7" t="s">
        <v>1005</v>
      </c>
      <c r="R12957" s="7" t="s">
        <v>12</v>
      </c>
      <c r="S12957" s="7" t="s">
        <v>12</v>
      </c>
      <c r="T12957" s="7" t="s">
        <v>12</v>
      </c>
      <c r="U12957" s="7" t="s">
        <v>12</v>
      </c>
    </row>
    <row r="12958" spans="1:7">
      <c r="A12958" t="s">
        <v>4</v>
      </c>
      <c r="B12958" s="4" t="s">
        <v>5</v>
      </c>
      <c r="C12958" s="4" t="s">
        <v>13</v>
      </c>
      <c r="D12958" s="4" t="s">
        <v>10</v>
      </c>
      <c r="E12958" s="4" t="s">
        <v>13</v>
      </c>
      <c r="F12958" s="4" t="s">
        <v>6</v>
      </c>
      <c r="G12958" s="4" t="s">
        <v>6</v>
      </c>
      <c r="H12958" s="4" t="s">
        <v>6</v>
      </c>
      <c r="I12958" s="4" t="s">
        <v>6</v>
      </c>
      <c r="J12958" s="4" t="s">
        <v>6</v>
      </c>
      <c r="K12958" s="4" t="s">
        <v>6</v>
      </c>
      <c r="L12958" s="4" t="s">
        <v>6</v>
      </c>
      <c r="M12958" s="4" t="s">
        <v>6</v>
      </c>
      <c r="N12958" s="4" t="s">
        <v>6</v>
      </c>
      <c r="O12958" s="4" t="s">
        <v>6</v>
      </c>
      <c r="P12958" s="4" t="s">
        <v>6</v>
      </c>
      <c r="Q12958" s="4" t="s">
        <v>6</v>
      </c>
      <c r="R12958" s="4" t="s">
        <v>6</v>
      </c>
      <c r="S12958" s="4" t="s">
        <v>6</v>
      </c>
      <c r="T12958" s="4" t="s">
        <v>6</v>
      </c>
      <c r="U12958" s="4" t="s">
        <v>6</v>
      </c>
    </row>
    <row r="12959" spans="1:7">
      <c r="A12959" t="n">
        <v>109191</v>
      </c>
      <c r="B12959" s="38" t="n">
        <v>36</v>
      </c>
      <c r="C12959" s="7" t="n">
        <v>8</v>
      </c>
      <c r="D12959" s="7" t="n">
        <v>1571</v>
      </c>
      <c r="E12959" s="7" t="n">
        <v>0</v>
      </c>
      <c r="F12959" s="7" t="s">
        <v>994</v>
      </c>
      <c r="G12959" s="7" t="s">
        <v>995</v>
      </c>
      <c r="H12959" s="7" t="s">
        <v>996</v>
      </c>
      <c r="I12959" s="7" t="s">
        <v>998</v>
      </c>
      <c r="J12959" s="7" t="s">
        <v>1003</v>
      </c>
      <c r="K12959" s="7" t="s">
        <v>1004</v>
      </c>
      <c r="L12959" s="7" t="s">
        <v>1005</v>
      </c>
      <c r="M12959" s="7" t="s">
        <v>1005</v>
      </c>
      <c r="N12959" s="7" t="s">
        <v>1006</v>
      </c>
      <c r="O12959" s="7" t="s">
        <v>12</v>
      </c>
      <c r="P12959" s="7" t="s">
        <v>12</v>
      </c>
      <c r="Q12959" s="7" t="s">
        <v>12</v>
      </c>
      <c r="R12959" s="7" t="s">
        <v>12</v>
      </c>
      <c r="S12959" s="7" t="s">
        <v>12</v>
      </c>
      <c r="T12959" s="7" t="s">
        <v>12</v>
      </c>
      <c r="U12959" s="7" t="s">
        <v>12</v>
      </c>
    </row>
    <row r="12960" spans="1:7">
      <c r="A12960" t="s">
        <v>4</v>
      </c>
      <c r="B12960" s="4" t="s">
        <v>5</v>
      </c>
      <c r="C12960" s="4" t="s">
        <v>13</v>
      </c>
      <c r="D12960" s="4" t="s">
        <v>10</v>
      </c>
      <c r="E12960" s="4" t="s">
        <v>13</v>
      </c>
      <c r="F12960" s="4" t="s">
        <v>6</v>
      </c>
      <c r="G12960" s="4" t="s">
        <v>6</v>
      </c>
      <c r="H12960" s="4" t="s">
        <v>6</v>
      </c>
      <c r="I12960" s="4" t="s">
        <v>6</v>
      </c>
      <c r="J12960" s="4" t="s">
        <v>6</v>
      </c>
      <c r="K12960" s="4" t="s">
        <v>6</v>
      </c>
      <c r="L12960" s="4" t="s">
        <v>6</v>
      </c>
      <c r="M12960" s="4" t="s">
        <v>6</v>
      </c>
      <c r="N12960" s="4" t="s">
        <v>6</v>
      </c>
      <c r="O12960" s="4" t="s">
        <v>6</v>
      </c>
      <c r="P12960" s="4" t="s">
        <v>6</v>
      </c>
      <c r="Q12960" s="4" t="s">
        <v>6</v>
      </c>
      <c r="R12960" s="4" t="s">
        <v>6</v>
      </c>
      <c r="S12960" s="4" t="s">
        <v>6</v>
      </c>
      <c r="T12960" s="4" t="s">
        <v>6</v>
      </c>
      <c r="U12960" s="4" t="s">
        <v>6</v>
      </c>
    </row>
    <row r="12961" spans="1:21">
      <c r="A12961" t="n">
        <v>109289</v>
      </c>
      <c r="B12961" s="38" t="n">
        <v>36</v>
      </c>
      <c r="C12961" s="7" t="n">
        <v>8</v>
      </c>
      <c r="D12961" s="7" t="n">
        <v>1572</v>
      </c>
      <c r="E12961" s="7" t="n">
        <v>0</v>
      </c>
      <c r="F12961" s="7" t="s">
        <v>994</v>
      </c>
      <c r="G12961" s="7" t="s">
        <v>995</v>
      </c>
      <c r="H12961" s="7" t="s">
        <v>996</v>
      </c>
      <c r="I12961" s="7" t="s">
        <v>997</v>
      </c>
      <c r="J12961" s="7" t="s">
        <v>998</v>
      </c>
      <c r="K12961" s="7" t="s">
        <v>999</v>
      </c>
      <c r="L12961" s="7" t="s">
        <v>1000</v>
      </c>
      <c r="M12961" s="7" t="s">
        <v>1001</v>
      </c>
      <c r="N12961" s="7" t="s">
        <v>1002</v>
      </c>
      <c r="O12961" s="7" t="s">
        <v>1003</v>
      </c>
      <c r="P12961" s="7" t="s">
        <v>1004</v>
      </c>
      <c r="Q12961" s="7" t="s">
        <v>1005</v>
      </c>
      <c r="R12961" s="7" t="s">
        <v>12</v>
      </c>
      <c r="S12961" s="7" t="s">
        <v>12</v>
      </c>
      <c r="T12961" s="7" t="s">
        <v>12</v>
      </c>
      <c r="U12961" s="7" t="s">
        <v>12</v>
      </c>
    </row>
    <row r="12962" spans="1:21">
      <c r="A12962" t="s">
        <v>4</v>
      </c>
      <c r="B12962" s="4" t="s">
        <v>5</v>
      </c>
      <c r="C12962" s="4" t="s">
        <v>13</v>
      </c>
      <c r="D12962" s="4" t="s">
        <v>10</v>
      </c>
      <c r="E12962" s="4" t="s">
        <v>13</v>
      </c>
      <c r="F12962" s="4" t="s">
        <v>6</v>
      </c>
      <c r="G12962" s="4" t="s">
        <v>6</v>
      </c>
      <c r="H12962" s="4" t="s">
        <v>6</v>
      </c>
      <c r="I12962" s="4" t="s">
        <v>6</v>
      </c>
      <c r="J12962" s="4" t="s">
        <v>6</v>
      </c>
      <c r="K12962" s="4" t="s">
        <v>6</v>
      </c>
      <c r="L12962" s="4" t="s">
        <v>6</v>
      </c>
      <c r="M12962" s="4" t="s">
        <v>6</v>
      </c>
      <c r="N12962" s="4" t="s">
        <v>6</v>
      </c>
      <c r="O12962" s="4" t="s">
        <v>6</v>
      </c>
      <c r="P12962" s="4" t="s">
        <v>6</v>
      </c>
      <c r="Q12962" s="4" t="s">
        <v>6</v>
      </c>
      <c r="R12962" s="4" t="s">
        <v>6</v>
      </c>
      <c r="S12962" s="4" t="s">
        <v>6</v>
      </c>
      <c r="T12962" s="4" t="s">
        <v>6</v>
      </c>
      <c r="U12962" s="4" t="s">
        <v>6</v>
      </c>
    </row>
    <row r="12963" spans="1:21">
      <c r="A12963" t="n">
        <v>109414</v>
      </c>
      <c r="B12963" s="38" t="n">
        <v>36</v>
      </c>
      <c r="C12963" s="7" t="n">
        <v>8</v>
      </c>
      <c r="D12963" s="7" t="n">
        <v>1573</v>
      </c>
      <c r="E12963" s="7" t="n">
        <v>0</v>
      </c>
      <c r="F12963" s="7" t="s">
        <v>994</v>
      </c>
      <c r="G12963" s="7" t="s">
        <v>995</v>
      </c>
      <c r="H12963" s="7" t="s">
        <v>996</v>
      </c>
      <c r="I12963" s="7" t="s">
        <v>997</v>
      </c>
      <c r="J12963" s="7" t="s">
        <v>998</v>
      </c>
      <c r="K12963" s="7" t="s">
        <v>999</v>
      </c>
      <c r="L12963" s="7" t="s">
        <v>1000</v>
      </c>
      <c r="M12963" s="7" t="s">
        <v>1001</v>
      </c>
      <c r="N12963" s="7" t="s">
        <v>1002</v>
      </c>
      <c r="O12963" s="7" t="s">
        <v>1003</v>
      </c>
      <c r="P12963" s="7" t="s">
        <v>1004</v>
      </c>
      <c r="Q12963" s="7" t="s">
        <v>1007</v>
      </c>
      <c r="R12963" s="7" t="s">
        <v>12</v>
      </c>
      <c r="S12963" s="7" t="s">
        <v>12</v>
      </c>
      <c r="T12963" s="7" t="s">
        <v>12</v>
      </c>
      <c r="U12963" s="7" t="s">
        <v>12</v>
      </c>
    </row>
    <row r="12964" spans="1:21">
      <c r="A12964" t="s">
        <v>4</v>
      </c>
      <c r="B12964" s="4" t="s">
        <v>5</v>
      </c>
      <c r="C12964" s="4" t="s">
        <v>13</v>
      </c>
      <c r="D12964" s="4" t="s">
        <v>10</v>
      </c>
      <c r="E12964" s="4" t="s">
        <v>13</v>
      </c>
      <c r="F12964" s="4" t="s">
        <v>6</v>
      </c>
      <c r="G12964" s="4" t="s">
        <v>6</v>
      </c>
      <c r="H12964" s="4" t="s">
        <v>6</v>
      </c>
      <c r="I12964" s="4" t="s">
        <v>6</v>
      </c>
      <c r="J12964" s="4" t="s">
        <v>6</v>
      </c>
      <c r="K12964" s="4" t="s">
        <v>6</v>
      </c>
      <c r="L12964" s="4" t="s">
        <v>6</v>
      </c>
      <c r="M12964" s="4" t="s">
        <v>6</v>
      </c>
      <c r="N12964" s="4" t="s">
        <v>6</v>
      </c>
      <c r="O12964" s="4" t="s">
        <v>6</v>
      </c>
      <c r="P12964" s="4" t="s">
        <v>6</v>
      </c>
      <c r="Q12964" s="4" t="s">
        <v>6</v>
      </c>
      <c r="R12964" s="4" t="s">
        <v>6</v>
      </c>
      <c r="S12964" s="4" t="s">
        <v>6</v>
      </c>
      <c r="T12964" s="4" t="s">
        <v>6</v>
      </c>
      <c r="U12964" s="4" t="s">
        <v>6</v>
      </c>
    </row>
    <row r="12965" spans="1:21">
      <c r="A12965" t="n">
        <v>109539</v>
      </c>
      <c r="B12965" s="38" t="n">
        <v>36</v>
      </c>
      <c r="C12965" s="7" t="n">
        <v>8</v>
      </c>
      <c r="D12965" s="7" t="n">
        <v>0</v>
      </c>
      <c r="E12965" s="7" t="n">
        <v>0</v>
      </c>
      <c r="F12965" s="7" t="s">
        <v>1008</v>
      </c>
      <c r="G12965" s="7" t="s">
        <v>1009</v>
      </c>
      <c r="H12965" s="7" t="s">
        <v>1010</v>
      </c>
      <c r="I12965" s="7" t="s">
        <v>1011</v>
      </c>
      <c r="J12965" s="7" t="s">
        <v>1012</v>
      </c>
      <c r="K12965" s="7" t="s">
        <v>1013</v>
      </c>
      <c r="L12965" s="7" t="s">
        <v>1014</v>
      </c>
      <c r="M12965" s="7" t="s">
        <v>184</v>
      </c>
      <c r="N12965" s="7" t="s">
        <v>1015</v>
      </c>
      <c r="O12965" s="7" t="s">
        <v>12</v>
      </c>
      <c r="P12965" s="7" t="s">
        <v>12</v>
      </c>
      <c r="Q12965" s="7" t="s">
        <v>12</v>
      </c>
      <c r="R12965" s="7" t="s">
        <v>12</v>
      </c>
      <c r="S12965" s="7" t="s">
        <v>12</v>
      </c>
      <c r="T12965" s="7" t="s">
        <v>12</v>
      </c>
      <c r="U12965" s="7" t="s">
        <v>12</v>
      </c>
    </row>
    <row r="12966" spans="1:21">
      <c r="A12966" t="s">
        <v>4</v>
      </c>
      <c r="B12966" s="4" t="s">
        <v>5</v>
      </c>
      <c r="C12966" s="4" t="s">
        <v>13</v>
      </c>
      <c r="D12966" s="4" t="s">
        <v>10</v>
      </c>
      <c r="E12966" s="4" t="s">
        <v>13</v>
      </c>
      <c r="F12966" s="4" t="s">
        <v>6</v>
      </c>
      <c r="G12966" s="4" t="s">
        <v>6</v>
      </c>
      <c r="H12966" s="4" t="s">
        <v>6</v>
      </c>
      <c r="I12966" s="4" t="s">
        <v>6</v>
      </c>
      <c r="J12966" s="4" t="s">
        <v>6</v>
      </c>
      <c r="K12966" s="4" t="s">
        <v>6</v>
      </c>
      <c r="L12966" s="4" t="s">
        <v>6</v>
      </c>
      <c r="M12966" s="4" t="s">
        <v>6</v>
      </c>
      <c r="N12966" s="4" t="s">
        <v>6</v>
      </c>
      <c r="O12966" s="4" t="s">
        <v>6</v>
      </c>
      <c r="P12966" s="4" t="s">
        <v>6</v>
      </c>
      <c r="Q12966" s="4" t="s">
        <v>6</v>
      </c>
      <c r="R12966" s="4" t="s">
        <v>6</v>
      </c>
      <c r="S12966" s="4" t="s">
        <v>6</v>
      </c>
      <c r="T12966" s="4" t="s">
        <v>6</v>
      </c>
      <c r="U12966" s="4" t="s">
        <v>6</v>
      </c>
    </row>
    <row r="12967" spans="1:21">
      <c r="A12967" t="n">
        <v>109649</v>
      </c>
      <c r="B12967" s="38" t="n">
        <v>36</v>
      </c>
      <c r="C12967" s="7" t="n">
        <v>8</v>
      </c>
      <c r="D12967" s="7" t="n">
        <v>999</v>
      </c>
      <c r="E12967" s="7" t="n">
        <v>0</v>
      </c>
      <c r="F12967" s="7" t="s">
        <v>1008</v>
      </c>
      <c r="G12967" s="7" t="s">
        <v>1009</v>
      </c>
      <c r="H12967" s="7" t="s">
        <v>1010</v>
      </c>
      <c r="I12967" s="7" t="s">
        <v>1011</v>
      </c>
      <c r="J12967" s="7" t="s">
        <v>1012</v>
      </c>
      <c r="K12967" s="7" t="s">
        <v>1013</v>
      </c>
      <c r="L12967" s="7" t="s">
        <v>1014</v>
      </c>
      <c r="M12967" s="7" t="s">
        <v>1016</v>
      </c>
      <c r="N12967" s="7" t="s">
        <v>1017</v>
      </c>
      <c r="O12967" s="7" t="s">
        <v>1018</v>
      </c>
      <c r="P12967" s="7" t="s">
        <v>1019</v>
      </c>
      <c r="Q12967" s="7" t="s">
        <v>1020</v>
      </c>
      <c r="R12967" s="7" t="s">
        <v>1021</v>
      </c>
      <c r="S12967" s="7" t="s">
        <v>1022</v>
      </c>
      <c r="T12967" s="7" t="s">
        <v>1023</v>
      </c>
      <c r="U12967" s="7" t="s">
        <v>1024</v>
      </c>
    </row>
    <row r="12968" spans="1:21">
      <c r="A12968" t="s">
        <v>4</v>
      </c>
      <c r="B12968" s="4" t="s">
        <v>5</v>
      </c>
      <c r="C12968" s="4" t="s">
        <v>13</v>
      </c>
      <c r="D12968" s="4" t="s">
        <v>10</v>
      </c>
      <c r="E12968" s="4" t="s">
        <v>13</v>
      </c>
      <c r="F12968" s="4" t="s">
        <v>6</v>
      </c>
      <c r="G12968" s="4" t="s">
        <v>6</v>
      </c>
      <c r="H12968" s="4" t="s">
        <v>6</v>
      </c>
      <c r="I12968" s="4" t="s">
        <v>6</v>
      </c>
      <c r="J12968" s="4" t="s">
        <v>6</v>
      </c>
      <c r="K12968" s="4" t="s">
        <v>6</v>
      </c>
      <c r="L12968" s="4" t="s">
        <v>6</v>
      </c>
      <c r="M12968" s="4" t="s">
        <v>6</v>
      </c>
      <c r="N12968" s="4" t="s">
        <v>6</v>
      </c>
      <c r="O12968" s="4" t="s">
        <v>6</v>
      </c>
      <c r="P12968" s="4" t="s">
        <v>6</v>
      </c>
      <c r="Q12968" s="4" t="s">
        <v>6</v>
      </c>
      <c r="R12968" s="4" t="s">
        <v>6</v>
      </c>
      <c r="S12968" s="4" t="s">
        <v>6</v>
      </c>
      <c r="T12968" s="4" t="s">
        <v>6</v>
      </c>
      <c r="U12968" s="4" t="s">
        <v>6</v>
      </c>
    </row>
    <row r="12969" spans="1:21">
      <c r="A12969" t="n">
        <v>109871</v>
      </c>
      <c r="B12969" s="38" t="n">
        <v>36</v>
      </c>
      <c r="C12969" s="7" t="n">
        <v>8</v>
      </c>
      <c r="D12969" s="7" t="n">
        <v>16</v>
      </c>
      <c r="E12969" s="7" t="n">
        <v>0</v>
      </c>
      <c r="F12969" s="7" t="s">
        <v>1023</v>
      </c>
      <c r="G12969" s="7" t="s">
        <v>184</v>
      </c>
      <c r="H12969" s="7" t="s">
        <v>1015</v>
      </c>
      <c r="I12969" s="7" t="s">
        <v>12</v>
      </c>
      <c r="J12969" s="7" t="s">
        <v>12</v>
      </c>
      <c r="K12969" s="7" t="s">
        <v>12</v>
      </c>
      <c r="L12969" s="7" t="s">
        <v>12</v>
      </c>
      <c r="M12969" s="7" t="s">
        <v>12</v>
      </c>
      <c r="N12969" s="7" t="s">
        <v>12</v>
      </c>
      <c r="O12969" s="7" t="s">
        <v>12</v>
      </c>
      <c r="P12969" s="7" t="s">
        <v>12</v>
      </c>
      <c r="Q12969" s="7" t="s">
        <v>12</v>
      </c>
      <c r="R12969" s="7" t="s">
        <v>12</v>
      </c>
      <c r="S12969" s="7" t="s">
        <v>12</v>
      </c>
      <c r="T12969" s="7" t="s">
        <v>12</v>
      </c>
      <c r="U12969" s="7" t="s">
        <v>12</v>
      </c>
    </row>
    <row r="12970" spans="1:21">
      <c r="A12970" t="s">
        <v>4</v>
      </c>
      <c r="B12970" s="4" t="s">
        <v>5</v>
      </c>
      <c r="C12970" s="4" t="s">
        <v>13</v>
      </c>
      <c r="D12970" s="4" t="s">
        <v>10</v>
      </c>
      <c r="E12970" s="4" t="s">
        <v>13</v>
      </c>
      <c r="F12970" s="4" t="s">
        <v>6</v>
      </c>
      <c r="G12970" s="4" t="s">
        <v>6</v>
      </c>
      <c r="H12970" s="4" t="s">
        <v>6</v>
      </c>
      <c r="I12970" s="4" t="s">
        <v>6</v>
      </c>
      <c r="J12970" s="4" t="s">
        <v>6</v>
      </c>
      <c r="K12970" s="4" t="s">
        <v>6</v>
      </c>
      <c r="L12970" s="4" t="s">
        <v>6</v>
      </c>
      <c r="M12970" s="4" t="s">
        <v>6</v>
      </c>
      <c r="N12970" s="4" t="s">
        <v>6</v>
      </c>
      <c r="O12970" s="4" t="s">
        <v>6</v>
      </c>
      <c r="P12970" s="4" t="s">
        <v>6</v>
      </c>
      <c r="Q12970" s="4" t="s">
        <v>6</v>
      </c>
      <c r="R12970" s="4" t="s">
        <v>6</v>
      </c>
      <c r="S12970" s="4" t="s">
        <v>6</v>
      </c>
      <c r="T12970" s="4" t="s">
        <v>6</v>
      </c>
      <c r="U12970" s="4" t="s">
        <v>6</v>
      </c>
    </row>
    <row r="12971" spans="1:21">
      <c r="A12971" t="n">
        <v>109931</v>
      </c>
      <c r="B12971" s="38" t="n">
        <v>36</v>
      </c>
      <c r="C12971" s="7" t="n">
        <v>8</v>
      </c>
      <c r="D12971" s="7" t="n">
        <v>5700</v>
      </c>
      <c r="E12971" s="7" t="n">
        <v>0</v>
      </c>
      <c r="F12971" s="7" t="s">
        <v>1000</v>
      </c>
      <c r="G12971" s="7" t="s">
        <v>12</v>
      </c>
      <c r="H12971" s="7" t="s">
        <v>12</v>
      </c>
      <c r="I12971" s="7" t="s">
        <v>12</v>
      </c>
      <c r="J12971" s="7" t="s">
        <v>12</v>
      </c>
      <c r="K12971" s="7" t="s">
        <v>12</v>
      </c>
      <c r="L12971" s="7" t="s">
        <v>12</v>
      </c>
      <c r="M12971" s="7" t="s">
        <v>12</v>
      </c>
      <c r="N12971" s="7" t="s">
        <v>12</v>
      </c>
      <c r="O12971" s="7" t="s">
        <v>12</v>
      </c>
      <c r="P12971" s="7" t="s">
        <v>12</v>
      </c>
      <c r="Q12971" s="7" t="s">
        <v>12</v>
      </c>
      <c r="R12971" s="7" t="s">
        <v>12</v>
      </c>
      <c r="S12971" s="7" t="s">
        <v>12</v>
      </c>
      <c r="T12971" s="7" t="s">
        <v>12</v>
      </c>
      <c r="U12971" s="7" t="s">
        <v>12</v>
      </c>
    </row>
    <row r="12972" spans="1:21">
      <c r="A12972" t="s">
        <v>4</v>
      </c>
      <c r="B12972" s="4" t="s">
        <v>5</v>
      </c>
      <c r="C12972" s="4" t="s">
        <v>13</v>
      </c>
      <c r="D12972" s="4" t="s">
        <v>10</v>
      </c>
      <c r="E12972" s="4" t="s">
        <v>13</v>
      </c>
      <c r="F12972" s="4" t="s">
        <v>6</v>
      </c>
      <c r="G12972" s="4" t="s">
        <v>6</v>
      </c>
      <c r="H12972" s="4" t="s">
        <v>6</v>
      </c>
      <c r="I12972" s="4" t="s">
        <v>6</v>
      </c>
      <c r="J12972" s="4" t="s">
        <v>6</v>
      </c>
      <c r="K12972" s="4" t="s">
        <v>6</v>
      </c>
      <c r="L12972" s="4" t="s">
        <v>6</v>
      </c>
      <c r="M12972" s="4" t="s">
        <v>6</v>
      </c>
      <c r="N12972" s="4" t="s">
        <v>6</v>
      </c>
      <c r="O12972" s="4" t="s">
        <v>6</v>
      </c>
      <c r="P12972" s="4" t="s">
        <v>6</v>
      </c>
      <c r="Q12972" s="4" t="s">
        <v>6</v>
      </c>
      <c r="R12972" s="4" t="s">
        <v>6</v>
      </c>
      <c r="S12972" s="4" t="s">
        <v>6</v>
      </c>
      <c r="T12972" s="4" t="s">
        <v>6</v>
      </c>
      <c r="U12972" s="4" t="s">
        <v>6</v>
      </c>
    </row>
    <row r="12973" spans="1:21">
      <c r="A12973" t="n">
        <v>109961</v>
      </c>
      <c r="B12973" s="38" t="n">
        <v>36</v>
      </c>
      <c r="C12973" s="7" t="n">
        <v>8</v>
      </c>
      <c r="D12973" s="7" t="n">
        <v>18</v>
      </c>
      <c r="E12973" s="7" t="n">
        <v>0</v>
      </c>
      <c r="F12973" s="7" t="s">
        <v>1025</v>
      </c>
      <c r="G12973" s="7" t="s">
        <v>1026</v>
      </c>
      <c r="H12973" s="7" t="s">
        <v>999</v>
      </c>
      <c r="I12973" s="7" t="s">
        <v>1027</v>
      </c>
      <c r="J12973" s="7" t="s">
        <v>1028</v>
      </c>
      <c r="K12973" s="7" t="s">
        <v>1029</v>
      </c>
      <c r="L12973" s="7" t="s">
        <v>1030</v>
      </c>
      <c r="M12973" s="7" t="s">
        <v>184</v>
      </c>
      <c r="N12973" s="7" t="s">
        <v>197</v>
      </c>
      <c r="O12973" s="7" t="s">
        <v>12</v>
      </c>
      <c r="P12973" s="7" t="s">
        <v>12</v>
      </c>
      <c r="Q12973" s="7" t="s">
        <v>12</v>
      </c>
      <c r="R12973" s="7" t="s">
        <v>12</v>
      </c>
      <c r="S12973" s="7" t="s">
        <v>12</v>
      </c>
      <c r="T12973" s="7" t="s">
        <v>12</v>
      </c>
      <c r="U12973" s="7" t="s">
        <v>12</v>
      </c>
    </row>
    <row r="12974" spans="1:21">
      <c r="A12974" t="s">
        <v>4</v>
      </c>
      <c r="B12974" s="4" t="s">
        <v>5</v>
      </c>
      <c r="C12974" s="4" t="s">
        <v>13</v>
      </c>
      <c r="D12974" s="4" t="s">
        <v>10</v>
      </c>
      <c r="E12974" s="4" t="s">
        <v>13</v>
      </c>
      <c r="F12974" s="4" t="s">
        <v>6</v>
      </c>
      <c r="G12974" s="4" t="s">
        <v>6</v>
      </c>
      <c r="H12974" s="4" t="s">
        <v>6</v>
      </c>
      <c r="I12974" s="4" t="s">
        <v>6</v>
      </c>
      <c r="J12974" s="4" t="s">
        <v>6</v>
      </c>
      <c r="K12974" s="4" t="s">
        <v>6</v>
      </c>
      <c r="L12974" s="4" t="s">
        <v>6</v>
      </c>
      <c r="M12974" s="4" t="s">
        <v>6</v>
      </c>
      <c r="N12974" s="4" t="s">
        <v>6</v>
      </c>
      <c r="O12974" s="4" t="s">
        <v>6</v>
      </c>
      <c r="P12974" s="4" t="s">
        <v>6</v>
      </c>
      <c r="Q12974" s="4" t="s">
        <v>6</v>
      </c>
      <c r="R12974" s="4" t="s">
        <v>6</v>
      </c>
      <c r="S12974" s="4" t="s">
        <v>6</v>
      </c>
      <c r="T12974" s="4" t="s">
        <v>6</v>
      </c>
      <c r="U12974" s="4" t="s">
        <v>6</v>
      </c>
    </row>
    <row r="12975" spans="1:21">
      <c r="A12975" t="n">
        <v>110071</v>
      </c>
      <c r="B12975" s="38" t="n">
        <v>36</v>
      </c>
      <c r="C12975" s="7" t="n">
        <v>8</v>
      </c>
      <c r="D12975" s="7" t="n">
        <v>17</v>
      </c>
      <c r="E12975" s="7" t="n">
        <v>0</v>
      </c>
      <c r="F12975" s="7" t="s">
        <v>1027</v>
      </c>
      <c r="G12975" s="7" t="s">
        <v>1028</v>
      </c>
      <c r="H12975" s="7" t="s">
        <v>1029</v>
      </c>
      <c r="I12975" s="7" t="s">
        <v>1009</v>
      </c>
      <c r="J12975" s="7" t="s">
        <v>1030</v>
      </c>
      <c r="K12975" s="7" t="s">
        <v>1031</v>
      </c>
      <c r="L12975" s="7" t="s">
        <v>184</v>
      </c>
      <c r="M12975" s="7" t="s">
        <v>12</v>
      </c>
      <c r="N12975" s="7" t="s">
        <v>12</v>
      </c>
      <c r="O12975" s="7" t="s">
        <v>12</v>
      </c>
      <c r="P12975" s="7" t="s">
        <v>12</v>
      </c>
      <c r="Q12975" s="7" t="s">
        <v>12</v>
      </c>
      <c r="R12975" s="7" t="s">
        <v>12</v>
      </c>
      <c r="S12975" s="7" t="s">
        <v>12</v>
      </c>
      <c r="T12975" s="7" t="s">
        <v>12</v>
      </c>
      <c r="U12975" s="7" t="s">
        <v>12</v>
      </c>
    </row>
    <row r="12976" spans="1:21">
      <c r="A12976" t="s">
        <v>4</v>
      </c>
      <c r="B12976" s="4" t="s">
        <v>5</v>
      </c>
      <c r="C12976" s="4" t="s">
        <v>13</v>
      </c>
      <c r="D12976" s="4" t="s">
        <v>10</v>
      </c>
      <c r="E12976" s="4" t="s">
        <v>13</v>
      </c>
      <c r="F12976" s="4" t="s">
        <v>6</v>
      </c>
      <c r="G12976" s="4" t="s">
        <v>6</v>
      </c>
      <c r="H12976" s="4" t="s">
        <v>6</v>
      </c>
      <c r="I12976" s="4" t="s">
        <v>6</v>
      </c>
      <c r="J12976" s="4" t="s">
        <v>6</v>
      </c>
      <c r="K12976" s="4" t="s">
        <v>6</v>
      </c>
      <c r="L12976" s="4" t="s">
        <v>6</v>
      </c>
      <c r="M12976" s="4" t="s">
        <v>6</v>
      </c>
      <c r="N12976" s="4" t="s">
        <v>6</v>
      </c>
      <c r="O12976" s="4" t="s">
        <v>6</v>
      </c>
      <c r="P12976" s="4" t="s">
        <v>6</v>
      </c>
      <c r="Q12976" s="4" t="s">
        <v>6</v>
      </c>
      <c r="R12976" s="4" t="s">
        <v>6</v>
      </c>
      <c r="S12976" s="4" t="s">
        <v>6</v>
      </c>
      <c r="T12976" s="4" t="s">
        <v>6</v>
      </c>
      <c r="U12976" s="4" t="s">
        <v>6</v>
      </c>
    </row>
    <row r="12977" spans="1:21">
      <c r="A12977" t="n">
        <v>110160</v>
      </c>
      <c r="B12977" s="38" t="n">
        <v>36</v>
      </c>
      <c r="C12977" s="7" t="n">
        <v>8</v>
      </c>
      <c r="D12977" s="7" t="n">
        <v>5703</v>
      </c>
      <c r="E12977" s="7" t="n">
        <v>0</v>
      </c>
      <c r="F12977" s="7" t="s">
        <v>1032</v>
      </c>
      <c r="G12977" s="7" t="s">
        <v>1033</v>
      </c>
      <c r="H12977" s="7" t="s">
        <v>1034</v>
      </c>
      <c r="I12977" s="7" t="s">
        <v>1035</v>
      </c>
      <c r="J12977" s="7" t="s">
        <v>1036</v>
      </c>
      <c r="K12977" s="7" t="s">
        <v>1037</v>
      </c>
      <c r="L12977" s="7" t="s">
        <v>1038</v>
      </c>
      <c r="M12977" s="7" t="s">
        <v>12</v>
      </c>
      <c r="N12977" s="7" t="s">
        <v>12</v>
      </c>
      <c r="O12977" s="7" t="s">
        <v>12</v>
      </c>
      <c r="P12977" s="7" t="s">
        <v>12</v>
      </c>
      <c r="Q12977" s="7" t="s">
        <v>12</v>
      </c>
      <c r="R12977" s="7" t="s">
        <v>12</v>
      </c>
      <c r="S12977" s="7" t="s">
        <v>12</v>
      </c>
      <c r="T12977" s="7" t="s">
        <v>12</v>
      </c>
      <c r="U12977" s="7" t="s">
        <v>12</v>
      </c>
    </row>
    <row r="12978" spans="1:21">
      <c r="A12978" t="s">
        <v>4</v>
      </c>
      <c r="B12978" s="4" t="s">
        <v>5</v>
      </c>
      <c r="C12978" s="4" t="s">
        <v>13</v>
      </c>
      <c r="D12978" s="4" t="s">
        <v>10</v>
      </c>
      <c r="E12978" s="4" t="s">
        <v>13</v>
      </c>
      <c r="F12978" s="4" t="s">
        <v>6</v>
      </c>
      <c r="G12978" s="4" t="s">
        <v>6</v>
      </c>
      <c r="H12978" s="4" t="s">
        <v>6</v>
      </c>
      <c r="I12978" s="4" t="s">
        <v>6</v>
      </c>
      <c r="J12978" s="4" t="s">
        <v>6</v>
      </c>
      <c r="K12978" s="4" t="s">
        <v>6</v>
      </c>
      <c r="L12978" s="4" t="s">
        <v>6</v>
      </c>
      <c r="M12978" s="4" t="s">
        <v>6</v>
      </c>
      <c r="N12978" s="4" t="s">
        <v>6</v>
      </c>
      <c r="O12978" s="4" t="s">
        <v>6</v>
      </c>
      <c r="P12978" s="4" t="s">
        <v>6</v>
      </c>
      <c r="Q12978" s="4" t="s">
        <v>6</v>
      </c>
      <c r="R12978" s="4" t="s">
        <v>6</v>
      </c>
      <c r="S12978" s="4" t="s">
        <v>6</v>
      </c>
      <c r="T12978" s="4" t="s">
        <v>6</v>
      </c>
      <c r="U12978" s="4" t="s">
        <v>6</v>
      </c>
    </row>
    <row r="12979" spans="1:21">
      <c r="A12979" t="n">
        <v>110245</v>
      </c>
      <c r="B12979" s="38" t="n">
        <v>36</v>
      </c>
      <c r="C12979" s="7" t="n">
        <v>8</v>
      </c>
      <c r="D12979" s="7" t="n">
        <v>5704</v>
      </c>
      <c r="E12979" s="7" t="n">
        <v>0</v>
      </c>
      <c r="F12979" s="7" t="s">
        <v>1005</v>
      </c>
      <c r="G12979" s="7" t="s">
        <v>490</v>
      </c>
      <c r="H12979" s="7" t="s">
        <v>12</v>
      </c>
      <c r="I12979" s="7" t="s">
        <v>12</v>
      </c>
      <c r="J12979" s="7" t="s">
        <v>12</v>
      </c>
      <c r="K12979" s="7" t="s">
        <v>12</v>
      </c>
      <c r="L12979" s="7" t="s">
        <v>12</v>
      </c>
      <c r="M12979" s="7" t="s">
        <v>12</v>
      </c>
      <c r="N12979" s="7" t="s">
        <v>12</v>
      </c>
      <c r="O12979" s="7" t="s">
        <v>12</v>
      </c>
      <c r="P12979" s="7" t="s">
        <v>12</v>
      </c>
      <c r="Q12979" s="7" t="s">
        <v>12</v>
      </c>
      <c r="R12979" s="7" t="s">
        <v>12</v>
      </c>
      <c r="S12979" s="7" t="s">
        <v>12</v>
      </c>
      <c r="T12979" s="7" t="s">
        <v>12</v>
      </c>
      <c r="U12979" s="7" t="s">
        <v>12</v>
      </c>
    </row>
    <row r="12980" spans="1:21">
      <c r="A12980" t="s">
        <v>4</v>
      </c>
      <c r="B12980" s="4" t="s">
        <v>5</v>
      </c>
      <c r="C12980" s="4" t="s">
        <v>13</v>
      </c>
      <c r="D12980" s="4" t="s">
        <v>10</v>
      </c>
      <c r="E12980" s="4" t="s">
        <v>13</v>
      </c>
      <c r="F12980" s="4" t="s">
        <v>6</v>
      </c>
      <c r="G12980" s="4" t="s">
        <v>6</v>
      </c>
      <c r="H12980" s="4" t="s">
        <v>6</v>
      </c>
      <c r="I12980" s="4" t="s">
        <v>6</v>
      </c>
      <c r="J12980" s="4" t="s">
        <v>6</v>
      </c>
      <c r="K12980" s="4" t="s">
        <v>6</v>
      </c>
      <c r="L12980" s="4" t="s">
        <v>6</v>
      </c>
      <c r="M12980" s="4" t="s">
        <v>6</v>
      </c>
      <c r="N12980" s="4" t="s">
        <v>6</v>
      </c>
      <c r="O12980" s="4" t="s">
        <v>6</v>
      </c>
      <c r="P12980" s="4" t="s">
        <v>6</v>
      </c>
      <c r="Q12980" s="4" t="s">
        <v>6</v>
      </c>
      <c r="R12980" s="4" t="s">
        <v>6</v>
      </c>
      <c r="S12980" s="4" t="s">
        <v>6</v>
      </c>
      <c r="T12980" s="4" t="s">
        <v>6</v>
      </c>
      <c r="U12980" s="4" t="s">
        <v>6</v>
      </c>
    </row>
    <row r="12981" spans="1:21">
      <c r="A12981" t="n">
        <v>110288</v>
      </c>
      <c r="B12981" s="38" t="n">
        <v>36</v>
      </c>
      <c r="C12981" s="7" t="n">
        <v>8</v>
      </c>
      <c r="D12981" s="7" t="n">
        <v>22</v>
      </c>
      <c r="E12981" s="7" t="n">
        <v>0</v>
      </c>
      <c r="F12981" s="7" t="s">
        <v>1028</v>
      </c>
      <c r="G12981" s="7" t="s">
        <v>1028</v>
      </c>
      <c r="H12981" s="7" t="s">
        <v>1029</v>
      </c>
      <c r="I12981" s="7" t="s">
        <v>1039</v>
      </c>
      <c r="J12981" s="7" t="s">
        <v>1040</v>
      </c>
      <c r="K12981" s="7" t="s">
        <v>12</v>
      </c>
      <c r="L12981" s="7" t="s">
        <v>12</v>
      </c>
      <c r="M12981" s="7" t="s">
        <v>12</v>
      </c>
      <c r="N12981" s="7" t="s">
        <v>12</v>
      </c>
      <c r="O12981" s="7" t="s">
        <v>12</v>
      </c>
      <c r="P12981" s="7" t="s">
        <v>12</v>
      </c>
      <c r="Q12981" s="7" t="s">
        <v>12</v>
      </c>
      <c r="R12981" s="7" t="s">
        <v>12</v>
      </c>
      <c r="S12981" s="7" t="s">
        <v>12</v>
      </c>
      <c r="T12981" s="7" t="s">
        <v>12</v>
      </c>
      <c r="U12981" s="7" t="s">
        <v>12</v>
      </c>
    </row>
    <row r="12982" spans="1:21">
      <c r="A12982" t="s">
        <v>4</v>
      </c>
      <c r="B12982" s="4" t="s">
        <v>5</v>
      </c>
      <c r="C12982" s="4" t="s">
        <v>13</v>
      </c>
      <c r="D12982" s="4" t="s">
        <v>10</v>
      </c>
      <c r="E12982" s="4" t="s">
        <v>13</v>
      </c>
      <c r="F12982" s="4" t="s">
        <v>6</v>
      </c>
      <c r="G12982" s="4" t="s">
        <v>6</v>
      </c>
      <c r="H12982" s="4" t="s">
        <v>6</v>
      </c>
      <c r="I12982" s="4" t="s">
        <v>6</v>
      </c>
      <c r="J12982" s="4" t="s">
        <v>6</v>
      </c>
      <c r="K12982" s="4" t="s">
        <v>6</v>
      </c>
      <c r="L12982" s="4" t="s">
        <v>6</v>
      </c>
      <c r="M12982" s="4" t="s">
        <v>6</v>
      </c>
      <c r="N12982" s="4" t="s">
        <v>6</v>
      </c>
      <c r="O12982" s="4" t="s">
        <v>6</v>
      </c>
      <c r="P12982" s="4" t="s">
        <v>6</v>
      </c>
      <c r="Q12982" s="4" t="s">
        <v>6</v>
      </c>
      <c r="R12982" s="4" t="s">
        <v>6</v>
      </c>
      <c r="S12982" s="4" t="s">
        <v>6</v>
      </c>
      <c r="T12982" s="4" t="s">
        <v>6</v>
      </c>
      <c r="U12982" s="4" t="s">
        <v>6</v>
      </c>
    </row>
    <row r="12983" spans="1:21">
      <c r="A12983" t="n">
        <v>110357</v>
      </c>
      <c r="B12983" s="38" t="n">
        <v>36</v>
      </c>
      <c r="C12983" s="7" t="n">
        <v>8</v>
      </c>
      <c r="D12983" s="7" t="n">
        <v>7031</v>
      </c>
      <c r="E12983" s="7" t="n">
        <v>0</v>
      </c>
      <c r="F12983" s="7" t="s">
        <v>1028</v>
      </c>
      <c r="G12983" s="7" t="s">
        <v>1028</v>
      </c>
      <c r="H12983" s="7" t="s">
        <v>1029</v>
      </c>
      <c r="I12983" s="7" t="s">
        <v>1039</v>
      </c>
      <c r="J12983" s="7" t="s">
        <v>1040</v>
      </c>
      <c r="K12983" s="7" t="s">
        <v>12</v>
      </c>
      <c r="L12983" s="7" t="s">
        <v>12</v>
      </c>
      <c r="M12983" s="7" t="s">
        <v>12</v>
      </c>
      <c r="N12983" s="7" t="s">
        <v>12</v>
      </c>
      <c r="O12983" s="7" t="s">
        <v>12</v>
      </c>
      <c r="P12983" s="7" t="s">
        <v>12</v>
      </c>
      <c r="Q12983" s="7" t="s">
        <v>12</v>
      </c>
      <c r="R12983" s="7" t="s">
        <v>12</v>
      </c>
      <c r="S12983" s="7" t="s">
        <v>12</v>
      </c>
      <c r="T12983" s="7" t="s">
        <v>12</v>
      </c>
      <c r="U12983" s="7" t="s">
        <v>12</v>
      </c>
    </row>
    <row r="12984" spans="1:21">
      <c r="A12984" t="s">
        <v>4</v>
      </c>
      <c r="B12984" s="4" t="s">
        <v>5</v>
      </c>
      <c r="C12984" s="4" t="s">
        <v>13</v>
      </c>
      <c r="D12984" s="4" t="s">
        <v>10</v>
      </c>
      <c r="E12984" s="4" t="s">
        <v>13</v>
      </c>
      <c r="F12984" s="4" t="s">
        <v>6</v>
      </c>
      <c r="G12984" s="4" t="s">
        <v>6</v>
      </c>
      <c r="H12984" s="4" t="s">
        <v>6</v>
      </c>
      <c r="I12984" s="4" t="s">
        <v>6</v>
      </c>
      <c r="J12984" s="4" t="s">
        <v>6</v>
      </c>
      <c r="K12984" s="4" t="s">
        <v>6</v>
      </c>
      <c r="L12984" s="4" t="s">
        <v>6</v>
      </c>
      <c r="M12984" s="4" t="s">
        <v>6</v>
      </c>
      <c r="N12984" s="4" t="s">
        <v>6</v>
      </c>
      <c r="O12984" s="4" t="s">
        <v>6</v>
      </c>
      <c r="P12984" s="4" t="s">
        <v>6</v>
      </c>
      <c r="Q12984" s="4" t="s">
        <v>6</v>
      </c>
      <c r="R12984" s="4" t="s">
        <v>6</v>
      </c>
      <c r="S12984" s="4" t="s">
        <v>6</v>
      </c>
      <c r="T12984" s="4" t="s">
        <v>6</v>
      </c>
      <c r="U12984" s="4" t="s">
        <v>6</v>
      </c>
    </row>
    <row r="12985" spans="1:21">
      <c r="A12985" t="n">
        <v>110426</v>
      </c>
      <c r="B12985" s="38" t="n">
        <v>36</v>
      </c>
      <c r="C12985" s="7" t="n">
        <v>8</v>
      </c>
      <c r="D12985" s="7" t="n">
        <v>7024</v>
      </c>
      <c r="E12985" s="7" t="n">
        <v>0</v>
      </c>
      <c r="F12985" s="7" t="s">
        <v>1041</v>
      </c>
      <c r="G12985" s="7" t="s">
        <v>1042</v>
      </c>
      <c r="H12985" s="7" t="s">
        <v>1043</v>
      </c>
      <c r="I12985" s="7" t="s">
        <v>1044</v>
      </c>
      <c r="J12985" s="7" t="s">
        <v>1045</v>
      </c>
      <c r="K12985" s="7" t="s">
        <v>12</v>
      </c>
      <c r="L12985" s="7" t="s">
        <v>12</v>
      </c>
      <c r="M12985" s="7" t="s">
        <v>12</v>
      </c>
      <c r="N12985" s="7" t="s">
        <v>12</v>
      </c>
      <c r="O12985" s="7" t="s">
        <v>12</v>
      </c>
      <c r="P12985" s="7" t="s">
        <v>12</v>
      </c>
      <c r="Q12985" s="7" t="s">
        <v>12</v>
      </c>
      <c r="R12985" s="7" t="s">
        <v>12</v>
      </c>
      <c r="S12985" s="7" t="s">
        <v>12</v>
      </c>
      <c r="T12985" s="7" t="s">
        <v>12</v>
      </c>
      <c r="U12985" s="7" t="s">
        <v>12</v>
      </c>
    </row>
    <row r="12986" spans="1:21">
      <c r="A12986" t="s">
        <v>4</v>
      </c>
      <c r="B12986" s="4" t="s">
        <v>5</v>
      </c>
      <c r="C12986" s="4" t="s">
        <v>13</v>
      </c>
      <c r="D12986" s="4" t="s">
        <v>10</v>
      </c>
      <c r="E12986" s="4" t="s">
        <v>13</v>
      </c>
      <c r="F12986" s="4" t="s">
        <v>6</v>
      </c>
      <c r="G12986" s="4" t="s">
        <v>6</v>
      </c>
      <c r="H12986" s="4" t="s">
        <v>6</v>
      </c>
      <c r="I12986" s="4" t="s">
        <v>6</v>
      </c>
      <c r="J12986" s="4" t="s">
        <v>6</v>
      </c>
      <c r="K12986" s="4" t="s">
        <v>6</v>
      </c>
      <c r="L12986" s="4" t="s">
        <v>6</v>
      </c>
      <c r="M12986" s="4" t="s">
        <v>6</v>
      </c>
      <c r="N12986" s="4" t="s">
        <v>6</v>
      </c>
      <c r="O12986" s="4" t="s">
        <v>6</v>
      </c>
      <c r="P12986" s="4" t="s">
        <v>6</v>
      </c>
      <c r="Q12986" s="4" t="s">
        <v>6</v>
      </c>
      <c r="R12986" s="4" t="s">
        <v>6</v>
      </c>
      <c r="S12986" s="4" t="s">
        <v>6</v>
      </c>
      <c r="T12986" s="4" t="s">
        <v>6</v>
      </c>
      <c r="U12986" s="4" t="s">
        <v>6</v>
      </c>
    </row>
    <row r="12987" spans="1:21">
      <c r="A12987" t="n">
        <v>110490</v>
      </c>
      <c r="B12987" s="38" t="n">
        <v>36</v>
      </c>
      <c r="C12987" s="7" t="n">
        <v>8</v>
      </c>
      <c r="D12987" s="7" t="n">
        <v>19</v>
      </c>
      <c r="E12987" s="7" t="n">
        <v>0</v>
      </c>
      <c r="F12987" s="7" t="s">
        <v>1046</v>
      </c>
      <c r="G12987" s="7" t="s">
        <v>1047</v>
      </c>
      <c r="H12987" s="7" t="s">
        <v>1048</v>
      </c>
      <c r="I12987" s="7" t="s">
        <v>12</v>
      </c>
      <c r="J12987" s="7" t="s">
        <v>12</v>
      </c>
      <c r="K12987" s="7" t="s">
        <v>12</v>
      </c>
      <c r="L12987" s="7" t="s">
        <v>12</v>
      </c>
      <c r="M12987" s="7" t="s">
        <v>12</v>
      </c>
      <c r="N12987" s="7" t="s">
        <v>12</v>
      </c>
      <c r="O12987" s="7" t="s">
        <v>12</v>
      </c>
      <c r="P12987" s="7" t="s">
        <v>12</v>
      </c>
      <c r="Q12987" s="7" t="s">
        <v>12</v>
      </c>
      <c r="R12987" s="7" t="s">
        <v>12</v>
      </c>
      <c r="S12987" s="7" t="s">
        <v>12</v>
      </c>
      <c r="T12987" s="7" t="s">
        <v>12</v>
      </c>
      <c r="U12987" s="7" t="s">
        <v>12</v>
      </c>
    </row>
    <row r="12988" spans="1:21">
      <c r="A12988" t="s">
        <v>4</v>
      </c>
      <c r="B12988" s="4" t="s">
        <v>5</v>
      </c>
      <c r="C12988" s="4" t="s">
        <v>13</v>
      </c>
      <c r="D12988" s="4" t="s">
        <v>10</v>
      </c>
      <c r="E12988" s="4" t="s">
        <v>13</v>
      </c>
      <c r="F12988" s="4" t="s">
        <v>6</v>
      </c>
      <c r="G12988" s="4" t="s">
        <v>6</v>
      </c>
      <c r="H12988" s="4" t="s">
        <v>6</v>
      </c>
      <c r="I12988" s="4" t="s">
        <v>6</v>
      </c>
      <c r="J12988" s="4" t="s">
        <v>6</v>
      </c>
      <c r="K12988" s="4" t="s">
        <v>6</v>
      </c>
      <c r="L12988" s="4" t="s">
        <v>6</v>
      </c>
      <c r="M12988" s="4" t="s">
        <v>6</v>
      </c>
      <c r="N12988" s="4" t="s">
        <v>6</v>
      </c>
      <c r="O12988" s="4" t="s">
        <v>6</v>
      </c>
      <c r="P12988" s="4" t="s">
        <v>6</v>
      </c>
      <c r="Q12988" s="4" t="s">
        <v>6</v>
      </c>
      <c r="R12988" s="4" t="s">
        <v>6</v>
      </c>
      <c r="S12988" s="4" t="s">
        <v>6</v>
      </c>
      <c r="T12988" s="4" t="s">
        <v>6</v>
      </c>
      <c r="U12988" s="4" t="s">
        <v>6</v>
      </c>
    </row>
    <row r="12989" spans="1:21">
      <c r="A12989" t="n">
        <v>110538</v>
      </c>
      <c r="B12989" s="38" t="n">
        <v>36</v>
      </c>
      <c r="C12989" s="7" t="n">
        <v>8</v>
      </c>
      <c r="D12989" s="7" t="n">
        <v>5702</v>
      </c>
      <c r="E12989" s="7" t="n">
        <v>0</v>
      </c>
      <c r="F12989" s="7" t="s">
        <v>1015</v>
      </c>
      <c r="G12989" s="7" t="s">
        <v>12</v>
      </c>
      <c r="H12989" s="7" t="s">
        <v>12</v>
      </c>
      <c r="I12989" s="7" t="s">
        <v>12</v>
      </c>
      <c r="J12989" s="7" t="s">
        <v>12</v>
      </c>
      <c r="K12989" s="7" t="s">
        <v>12</v>
      </c>
      <c r="L12989" s="7" t="s">
        <v>12</v>
      </c>
      <c r="M12989" s="7" t="s">
        <v>12</v>
      </c>
      <c r="N12989" s="7" t="s">
        <v>12</v>
      </c>
      <c r="O12989" s="7" t="s">
        <v>12</v>
      </c>
      <c r="P12989" s="7" t="s">
        <v>12</v>
      </c>
      <c r="Q12989" s="7" t="s">
        <v>12</v>
      </c>
      <c r="R12989" s="7" t="s">
        <v>12</v>
      </c>
      <c r="S12989" s="7" t="s">
        <v>12</v>
      </c>
      <c r="T12989" s="7" t="s">
        <v>12</v>
      </c>
      <c r="U12989" s="7" t="s">
        <v>12</v>
      </c>
    </row>
    <row r="12990" spans="1:21">
      <c r="A12990" t="s">
        <v>4</v>
      </c>
      <c r="B12990" s="4" t="s">
        <v>5</v>
      </c>
      <c r="C12990" s="4" t="s">
        <v>13</v>
      </c>
      <c r="D12990" s="4" t="s">
        <v>10</v>
      </c>
      <c r="E12990" s="4" t="s">
        <v>13</v>
      </c>
      <c r="F12990" s="4" t="s">
        <v>6</v>
      </c>
      <c r="G12990" s="4" t="s">
        <v>6</v>
      </c>
      <c r="H12990" s="4" t="s">
        <v>6</v>
      </c>
      <c r="I12990" s="4" t="s">
        <v>6</v>
      </c>
      <c r="J12990" s="4" t="s">
        <v>6</v>
      </c>
      <c r="K12990" s="4" t="s">
        <v>6</v>
      </c>
      <c r="L12990" s="4" t="s">
        <v>6</v>
      </c>
      <c r="M12990" s="4" t="s">
        <v>6</v>
      </c>
      <c r="N12990" s="4" t="s">
        <v>6</v>
      </c>
      <c r="O12990" s="4" t="s">
        <v>6</v>
      </c>
      <c r="P12990" s="4" t="s">
        <v>6</v>
      </c>
      <c r="Q12990" s="4" t="s">
        <v>6</v>
      </c>
      <c r="R12990" s="4" t="s">
        <v>6</v>
      </c>
      <c r="S12990" s="4" t="s">
        <v>6</v>
      </c>
      <c r="T12990" s="4" t="s">
        <v>6</v>
      </c>
      <c r="U12990" s="4" t="s">
        <v>6</v>
      </c>
    </row>
    <row r="12991" spans="1:21">
      <c r="A12991" t="n">
        <v>110570</v>
      </c>
      <c r="B12991" s="38" t="n">
        <v>36</v>
      </c>
      <c r="C12991" s="7" t="n">
        <v>8</v>
      </c>
      <c r="D12991" s="7" t="n">
        <v>5712</v>
      </c>
      <c r="E12991" s="7" t="n">
        <v>0</v>
      </c>
      <c r="F12991" s="7" t="s">
        <v>1049</v>
      </c>
      <c r="G12991" s="7" t="s">
        <v>12</v>
      </c>
      <c r="H12991" s="7" t="s">
        <v>12</v>
      </c>
      <c r="I12991" s="7" t="s">
        <v>12</v>
      </c>
      <c r="J12991" s="7" t="s">
        <v>12</v>
      </c>
      <c r="K12991" s="7" t="s">
        <v>12</v>
      </c>
      <c r="L12991" s="7" t="s">
        <v>12</v>
      </c>
      <c r="M12991" s="7" t="s">
        <v>12</v>
      </c>
      <c r="N12991" s="7" t="s">
        <v>12</v>
      </c>
      <c r="O12991" s="7" t="s">
        <v>12</v>
      </c>
      <c r="P12991" s="7" t="s">
        <v>12</v>
      </c>
      <c r="Q12991" s="7" t="s">
        <v>12</v>
      </c>
      <c r="R12991" s="7" t="s">
        <v>12</v>
      </c>
      <c r="S12991" s="7" t="s">
        <v>12</v>
      </c>
      <c r="T12991" s="7" t="s">
        <v>12</v>
      </c>
      <c r="U12991" s="7" t="s">
        <v>12</v>
      </c>
    </row>
    <row r="12992" spans="1:21">
      <c r="A12992" t="s">
        <v>4</v>
      </c>
      <c r="B12992" s="4" t="s">
        <v>5</v>
      </c>
      <c r="C12992" s="4" t="s">
        <v>10</v>
      </c>
      <c r="D12992" s="4" t="s">
        <v>9</v>
      </c>
    </row>
    <row r="12993" spans="1:21">
      <c r="A12993" t="n">
        <v>110605</v>
      </c>
      <c r="B12993" s="41" t="n">
        <v>43</v>
      </c>
      <c r="C12993" s="7" t="n">
        <v>999</v>
      </c>
      <c r="D12993" s="7" t="n">
        <v>16</v>
      </c>
    </row>
    <row r="12994" spans="1:21">
      <c r="A12994" t="s">
        <v>4</v>
      </c>
      <c r="B12994" s="4" t="s">
        <v>5</v>
      </c>
      <c r="C12994" s="4" t="s">
        <v>10</v>
      </c>
      <c r="D12994" s="4" t="s">
        <v>9</v>
      </c>
    </row>
    <row r="12995" spans="1:21">
      <c r="A12995" t="n">
        <v>110612</v>
      </c>
      <c r="B12995" s="41" t="n">
        <v>43</v>
      </c>
      <c r="C12995" s="7" t="n">
        <v>1570</v>
      </c>
      <c r="D12995" s="7" t="n">
        <v>16</v>
      </c>
    </row>
    <row r="12996" spans="1:21">
      <c r="A12996" t="s">
        <v>4</v>
      </c>
      <c r="B12996" s="4" t="s">
        <v>5</v>
      </c>
      <c r="C12996" s="4" t="s">
        <v>10</v>
      </c>
      <c r="D12996" s="4" t="s">
        <v>9</v>
      </c>
    </row>
    <row r="12997" spans="1:21">
      <c r="A12997" t="n">
        <v>110619</v>
      </c>
      <c r="B12997" s="41" t="n">
        <v>43</v>
      </c>
      <c r="C12997" s="7" t="n">
        <v>1571</v>
      </c>
      <c r="D12997" s="7" t="n">
        <v>16</v>
      </c>
    </row>
    <row r="12998" spans="1:21">
      <c r="A12998" t="s">
        <v>4</v>
      </c>
      <c r="B12998" s="4" t="s">
        <v>5</v>
      </c>
      <c r="C12998" s="4" t="s">
        <v>10</v>
      </c>
      <c r="D12998" s="4" t="s">
        <v>9</v>
      </c>
    </row>
    <row r="12999" spans="1:21">
      <c r="A12999" t="n">
        <v>110626</v>
      </c>
      <c r="B12999" s="41" t="n">
        <v>43</v>
      </c>
      <c r="C12999" s="7" t="n">
        <v>1572</v>
      </c>
      <c r="D12999" s="7" t="n">
        <v>16</v>
      </c>
    </row>
    <row r="13000" spans="1:21">
      <c r="A13000" t="s">
        <v>4</v>
      </c>
      <c r="B13000" s="4" t="s">
        <v>5</v>
      </c>
      <c r="C13000" s="4" t="s">
        <v>10</v>
      </c>
      <c r="D13000" s="4" t="s">
        <v>9</v>
      </c>
    </row>
    <row r="13001" spans="1:21">
      <c r="A13001" t="n">
        <v>110633</v>
      </c>
      <c r="B13001" s="41" t="n">
        <v>43</v>
      </c>
      <c r="C13001" s="7" t="n">
        <v>1573</v>
      </c>
      <c r="D13001" s="7" t="n">
        <v>16</v>
      </c>
    </row>
    <row r="13002" spans="1:21">
      <c r="A13002" t="s">
        <v>4</v>
      </c>
      <c r="B13002" s="4" t="s">
        <v>5</v>
      </c>
      <c r="C13002" s="4" t="s">
        <v>10</v>
      </c>
      <c r="D13002" s="4" t="s">
        <v>9</v>
      </c>
    </row>
    <row r="13003" spans="1:21">
      <c r="A13003" t="n">
        <v>110640</v>
      </c>
      <c r="B13003" s="41" t="n">
        <v>43</v>
      </c>
      <c r="C13003" s="7" t="n">
        <v>7024</v>
      </c>
      <c r="D13003" s="7" t="n">
        <v>131072</v>
      </c>
    </row>
    <row r="13004" spans="1:21">
      <c r="A13004" t="s">
        <v>4</v>
      </c>
      <c r="B13004" s="4" t="s">
        <v>5</v>
      </c>
      <c r="C13004" s="4" t="s">
        <v>10</v>
      </c>
      <c r="D13004" s="4" t="s">
        <v>13</v>
      </c>
      <c r="E13004" s="4" t="s">
        <v>6</v>
      </c>
      <c r="F13004" s="4" t="s">
        <v>22</v>
      </c>
      <c r="G13004" s="4" t="s">
        <v>22</v>
      </c>
      <c r="H13004" s="4" t="s">
        <v>22</v>
      </c>
    </row>
    <row r="13005" spans="1:21">
      <c r="A13005" t="n">
        <v>110647</v>
      </c>
      <c r="B13005" s="39" t="n">
        <v>48</v>
      </c>
      <c r="C13005" s="7" t="n">
        <v>1570</v>
      </c>
      <c r="D13005" s="7" t="n">
        <v>0</v>
      </c>
      <c r="E13005" s="7" t="s">
        <v>1050</v>
      </c>
      <c r="F13005" s="7" t="n">
        <v>-1</v>
      </c>
      <c r="G13005" s="7" t="n">
        <v>1</v>
      </c>
      <c r="H13005" s="7" t="n">
        <v>0</v>
      </c>
    </row>
    <row r="13006" spans="1:21">
      <c r="A13006" t="s">
        <v>4</v>
      </c>
      <c r="B13006" s="4" t="s">
        <v>5</v>
      </c>
      <c r="C13006" s="4" t="s">
        <v>10</v>
      </c>
      <c r="D13006" s="4" t="s">
        <v>13</v>
      </c>
      <c r="E13006" s="4" t="s">
        <v>6</v>
      </c>
      <c r="F13006" s="4" t="s">
        <v>22</v>
      </c>
      <c r="G13006" s="4" t="s">
        <v>22</v>
      </c>
      <c r="H13006" s="4" t="s">
        <v>22</v>
      </c>
    </row>
    <row r="13007" spans="1:21">
      <c r="A13007" t="n">
        <v>110679</v>
      </c>
      <c r="B13007" s="39" t="n">
        <v>48</v>
      </c>
      <c r="C13007" s="7" t="n">
        <v>1571</v>
      </c>
      <c r="D13007" s="7" t="n">
        <v>0</v>
      </c>
      <c r="E13007" s="7" t="s">
        <v>1051</v>
      </c>
      <c r="F13007" s="7" t="n">
        <v>-1</v>
      </c>
      <c r="G13007" s="7" t="n">
        <v>1</v>
      </c>
      <c r="H13007" s="7" t="n">
        <v>0</v>
      </c>
    </row>
    <row r="13008" spans="1:21">
      <c r="A13008" t="s">
        <v>4</v>
      </c>
      <c r="B13008" s="4" t="s">
        <v>5</v>
      </c>
      <c r="C13008" s="4" t="s">
        <v>10</v>
      </c>
      <c r="D13008" s="4" t="s">
        <v>13</v>
      </c>
      <c r="E13008" s="4" t="s">
        <v>6</v>
      </c>
      <c r="F13008" s="4" t="s">
        <v>22</v>
      </c>
      <c r="G13008" s="4" t="s">
        <v>22</v>
      </c>
      <c r="H13008" s="4" t="s">
        <v>22</v>
      </c>
    </row>
    <row r="13009" spans="1:8">
      <c r="A13009" t="n">
        <v>110711</v>
      </c>
      <c r="B13009" s="39" t="n">
        <v>48</v>
      </c>
      <c r="C13009" s="7" t="n">
        <v>1572</v>
      </c>
      <c r="D13009" s="7" t="n">
        <v>0</v>
      </c>
      <c r="E13009" s="7" t="s">
        <v>1050</v>
      </c>
      <c r="F13009" s="7" t="n">
        <v>-1</v>
      </c>
      <c r="G13009" s="7" t="n">
        <v>1</v>
      </c>
      <c r="H13009" s="7" t="n">
        <v>0</v>
      </c>
    </row>
    <row r="13010" spans="1:8">
      <c r="A13010" t="s">
        <v>4</v>
      </c>
      <c r="B13010" s="4" t="s">
        <v>5</v>
      </c>
      <c r="C13010" s="4" t="s">
        <v>10</v>
      </c>
      <c r="D13010" s="4" t="s">
        <v>13</v>
      </c>
      <c r="E13010" s="4" t="s">
        <v>6</v>
      </c>
      <c r="F13010" s="4" t="s">
        <v>22</v>
      </c>
      <c r="G13010" s="4" t="s">
        <v>22</v>
      </c>
      <c r="H13010" s="4" t="s">
        <v>22</v>
      </c>
    </row>
    <row r="13011" spans="1:8">
      <c r="A13011" t="n">
        <v>110743</v>
      </c>
      <c r="B13011" s="39" t="n">
        <v>48</v>
      </c>
      <c r="C13011" s="7" t="n">
        <v>1573</v>
      </c>
      <c r="D13011" s="7" t="n">
        <v>0</v>
      </c>
      <c r="E13011" s="7" t="s">
        <v>1052</v>
      </c>
      <c r="F13011" s="7" t="n">
        <v>-1</v>
      </c>
      <c r="G13011" s="7" t="n">
        <v>1</v>
      </c>
      <c r="H13011" s="7" t="n">
        <v>0</v>
      </c>
    </row>
    <row r="13012" spans="1:8">
      <c r="A13012" t="s">
        <v>4</v>
      </c>
      <c r="B13012" s="4" t="s">
        <v>5</v>
      </c>
      <c r="C13012" s="4" t="s">
        <v>10</v>
      </c>
      <c r="D13012" s="4" t="s">
        <v>13</v>
      </c>
      <c r="E13012" s="4" t="s">
        <v>6</v>
      </c>
      <c r="F13012" s="4" t="s">
        <v>22</v>
      </c>
      <c r="G13012" s="4" t="s">
        <v>22</v>
      </c>
      <c r="H13012" s="4" t="s">
        <v>22</v>
      </c>
    </row>
    <row r="13013" spans="1:8">
      <c r="A13013" t="n">
        <v>110775</v>
      </c>
      <c r="B13013" s="39" t="n">
        <v>48</v>
      </c>
      <c r="C13013" s="7" t="n">
        <v>5703</v>
      </c>
      <c r="D13013" s="7" t="n">
        <v>0</v>
      </c>
      <c r="E13013" s="7" t="s">
        <v>1053</v>
      </c>
      <c r="F13013" s="7" t="n">
        <v>0</v>
      </c>
      <c r="G13013" s="7" t="n">
        <v>1</v>
      </c>
      <c r="H13013" s="7" t="n">
        <v>0</v>
      </c>
    </row>
    <row r="13014" spans="1:8">
      <c r="A13014" t="s">
        <v>4</v>
      </c>
      <c r="B13014" s="4" t="s">
        <v>5</v>
      </c>
      <c r="C13014" s="4" t="s">
        <v>10</v>
      </c>
      <c r="D13014" s="4" t="s">
        <v>13</v>
      </c>
      <c r="E13014" s="4" t="s">
        <v>6</v>
      </c>
      <c r="F13014" s="4" t="s">
        <v>22</v>
      </c>
      <c r="G13014" s="4" t="s">
        <v>22</v>
      </c>
      <c r="H13014" s="4" t="s">
        <v>22</v>
      </c>
    </row>
    <row r="13015" spans="1:8">
      <c r="A13015" t="n">
        <v>110808</v>
      </c>
      <c r="B13015" s="39" t="n">
        <v>48</v>
      </c>
      <c r="C13015" s="7" t="n">
        <v>1570</v>
      </c>
      <c r="D13015" s="7" t="n">
        <v>0</v>
      </c>
      <c r="E13015" s="7" t="s">
        <v>1054</v>
      </c>
      <c r="F13015" s="7" t="n">
        <v>-1</v>
      </c>
      <c r="G13015" s="7" t="n">
        <v>1</v>
      </c>
      <c r="H13015" s="7" t="n">
        <v>0</v>
      </c>
    </row>
    <row r="13016" spans="1:8">
      <c r="A13016" t="s">
        <v>4</v>
      </c>
      <c r="B13016" s="4" t="s">
        <v>5</v>
      </c>
      <c r="C13016" s="4" t="s">
        <v>10</v>
      </c>
      <c r="D13016" s="4" t="s">
        <v>13</v>
      </c>
      <c r="E13016" s="4" t="s">
        <v>6</v>
      </c>
      <c r="F13016" s="4" t="s">
        <v>22</v>
      </c>
      <c r="G13016" s="4" t="s">
        <v>22</v>
      </c>
      <c r="H13016" s="4" t="s">
        <v>22</v>
      </c>
    </row>
    <row r="13017" spans="1:8">
      <c r="A13017" t="n">
        <v>110837</v>
      </c>
      <c r="B13017" s="39" t="n">
        <v>48</v>
      </c>
      <c r="C13017" s="7" t="n">
        <v>1571</v>
      </c>
      <c r="D13017" s="7" t="n">
        <v>0</v>
      </c>
      <c r="E13017" s="7" t="s">
        <v>1054</v>
      </c>
      <c r="F13017" s="7" t="n">
        <v>-1</v>
      </c>
      <c r="G13017" s="7" t="n">
        <v>1</v>
      </c>
      <c r="H13017" s="7" t="n">
        <v>0</v>
      </c>
    </row>
    <row r="13018" spans="1:8">
      <c r="A13018" t="s">
        <v>4</v>
      </c>
      <c r="B13018" s="4" t="s">
        <v>5</v>
      </c>
      <c r="C13018" s="4" t="s">
        <v>10</v>
      </c>
      <c r="D13018" s="4" t="s">
        <v>13</v>
      </c>
      <c r="E13018" s="4" t="s">
        <v>6</v>
      </c>
      <c r="F13018" s="4" t="s">
        <v>22</v>
      </c>
      <c r="G13018" s="4" t="s">
        <v>22</v>
      </c>
      <c r="H13018" s="4" t="s">
        <v>22</v>
      </c>
    </row>
    <row r="13019" spans="1:8">
      <c r="A13019" t="n">
        <v>110866</v>
      </c>
      <c r="B13019" s="39" t="n">
        <v>48</v>
      </c>
      <c r="C13019" s="7" t="n">
        <v>1572</v>
      </c>
      <c r="D13019" s="7" t="n">
        <v>0</v>
      </c>
      <c r="E13019" s="7" t="s">
        <v>1054</v>
      </c>
      <c r="F13019" s="7" t="n">
        <v>-1</v>
      </c>
      <c r="G13019" s="7" t="n">
        <v>1</v>
      </c>
      <c r="H13019" s="7" t="n">
        <v>0</v>
      </c>
    </row>
    <row r="13020" spans="1:8">
      <c r="A13020" t="s">
        <v>4</v>
      </c>
      <c r="B13020" s="4" t="s">
        <v>5</v>
      </c>
      <c r="C13020" s="4" t="s">
        <v>10</v>
      </c>
      <c r="D13020" s="4" t="s">
        <v>13</v>
      </c>
      <c r="E13020" s="4" t="s">
        <v>6</v>
      </c>
      <c r="F13020" s="4" t="s">
        <v>22</v>
      </c>
      <c r="G13020" s="4" t="s">
        <v>22</v>
      </c>
      <c r="H13020" s="4" t="s">
        <v>22</v>
      </c>
    </row>
    <row r="13021" spans="1:8">
      <c r="A13021" t="n">
        <v>110895</v>
      </c>
      <c r="B13021" s="39" t="n">
        <v>48</v>
      </c>
      <c r="C13021" s="7" t="n">
        <v>1573</v>
      </c>
      <c r="D13021" s="7" t="n">
        <v>0</v>
      </c>
      <c r="E13021" s="7" t="s">
        <v>1054</v>
      </c>
      <c r="F13021" s="7" t="n">
        <v>-1</v>
      </c>
      <c r="G13021" s="7" t="n">
        <v>1</v>
      </c>
      <c r="H13021" s="7" t="n">
        <v>0</v>
      </c>
    </row>
    <row r="13022" spans="1:8">
      <c r="A13022" t="s">
        <v>4</v>
      </c>
      <c r="B13022" s="4" t="s">
        <v>5</v>
      </c>
      <c r="C13022" s="4" t="s">
        <v>10</v>
      </c>
      <c r="D13022" s="4" t="s">
        <v>13</v>
      </c>
      <c r="E13022" s="4" t="s">
        <v>6</v>
      </c>
      <c r="F13022" s="4" t="s">
        <v>22</v>
      </c>
      <c r="G13022" s="4" t="s">
        <v>22</v>
      </c>
      <c r="H13022" s="4" t="s">
        <v>22</v>
      </c>
    </row>
    <row r="13023" spans="1:8">
      <c r="A13023" t="n">
        <v>110924</v>
      </c>
      <c r="B13023" s="39" t="n">
        <v>48</v>
      </c>
      <c r="C13023" s="7" t="n">
        <v>1570</v>
      </c>
      <c r="D13023" s="7" t="n">
        <v>0</v>
      </c>
      <c r="E13023" s="7" t="s">
        <v>408</v>
      </c>
      <c r="F13023" s="7" t="n">
        <v>0</v>
      </c>
      <c r="G13023" s="7" t="n">
        <v>1</v>
      </c>
      <c r="H13023" s="7" t="n">
        <v>0</v>
      </c>
    </row>
    <row r="13024" spans="1:8">
      <c r="A13024" t="s">
        <v>4</v>
      </c>
      <c r="B13024" s="4" t="s">
        <v>5</v>
      </c>
      <c r="C13024" s="4" t="s">
        <v>10</v>
      </c>
      <c r="D13024" s="4" t="s">
        <v>13</v>
      </c>
      <c r="E13024" s="4" t="s">
        <v>6</v>
      </c>
      <c r="F13024" s="4" t="s">
        <v>22</v>
      </c>
      <c r="G13024" s="4" t="s">
        <v>22</v>
      </c>
      <c r="H13024" s="4" t="s">
        <v>22</v>
      </c>
    </row>
    <row r="13025" spans="1:8">
      <c r="A13025" t="n">
        <v>110948</v>
      </c>
      <c r="B13025" s="39" t="n">
        <v>48</v>
      </c>
      <c r="C13025" s="7" t="n">
        <v>1571</v>
      </c>
      <c r="D13025" s="7" t="n">
        <v>0</v>
      </c>
      <c r="E13025" s="7" t="s">
        <v>408</v>
      </c>
      <c r="F13025" s="7" t="n">
        <v>0</v>
      </c>
      <c r="G13025" s="7" t="n">
        <v>1</v>
      </c>
      <c r="H13025" s="7" t="n">
        <v>0</v>
      </c>
    </row>
    <row r="13026" spans="1:8">
      <c r="A13026" t="s">
        <v>4</v>
      </c>
      <c r="B13026" s="4" t="s">
        <v>5</v>
      </c>
      <c r="C13026" s="4" t="s">
        <v>10</v>
      </c>
      <c r="D13026" s="4" t="s">
        <v>13</v>
      </c>
      <c r="E13026" s="4" t="s">
        <v>6</v>
      </c>
      <c r="F13026" s="4" t="s">
        <v>22</v>
      </c>
      <c r="G13026" s="4" t="s">
        <v>22</v>
      </c>
      <c r="H13026" s="4" t="s">
        <v>22</v>
      </c>
    </row>
    <row r="13027" spans="1:8">
      <c r="A13027" t="n">
        <v>110972</v>
      </c>
      <c r="B13027" s="39" t="n">
        <v>48</v>
      </c>
      <c r="C13027" s="7" t="n">
        <v>1572</v>
      </c>
      <c r="D13027" s="7" t="n">
        <v>0</v>
      </c>
      <c r="E13027" s="7" t="s">
        <v>408</v>
      </c>
      <c r="F13027" s="7" t="n">
        <v>0</v>
      </c>
      <c r="G13027" s="7" t="n">
        <v>1</v>
      </c>
      <c r="H13027" s="7" t="n">
        <v>0</v>
      </c>
    </row>
    <row r="13028" spans="1:8">
      <c r="A13028" t="s">
        <v>4</v>
      </c>
      <c r="B13028" s="4" t="s">
        <v>5</v>
      </c>
      <c r="C13028" s="4" t="s">
        <v>10</v>
      </c>
      <c r="D13028" s="4" t="s">
        <v>13</v>
      </c>
      <c r="E13028" s="4" t="s">
        <v>6</v>
      </c>
      <c r="F13028" s="4" t="s">
        <v>22</v>
      </c>
      <c r="G13028" s="4" t="s">
        <v>22</v>
      </c>
      <c r="H13028" s="4" t="s">
        <v>22</v>
      </c>
    </row>
    <row r="13029" spans="1:8">
      <c r="A13029" t="n">
        <v>110996</v>
      </c>
      <c r="B13029" s="39" t="n">
        <v>48</v>
      </c>
      <c r="C13029" s="7" t="n">
        <v>1573</v>
      </c>
      <c r="D13029" s="7" t="n">
        <v>0</v>
      </c>
      <c r="E13029" s="7" t="s">
        <v>408</v>
      </c>
      <c r="F13029" s="7" t="n">
        <v>0</v>
      </c>
      <c r="G13029" s="7" t="n">
        <v>1</v>
      </c>
      <c r="H13029" s="7" t="n">
        <v>0</v>
      </c>
    </row>
    <row r="13030" spans="1:8">
      <c r="A13030" t="s">
        <v>4</v>
      </c>
      <c r="B13030" s="4" t="s">
        <v>5</v>
      </c>
      <c r="C13030" s="4" t="s">
        <v>10</v>
      </c>
      <c r="D13030" s="4" t="s">
        <v>13</v>
      </c>
      <c r="E13030" s="4" t="s">
        <v>6</v>
      </c>
      <c r="F13030" s="4" t="s">
        <v>22</v>
      </c>
      <c r="G13030" s="4" t="s">
        <v>22</v>
      </c>
      <c r="H13030" s="4" t="s">
        <v>22</v>
      </c>
    </row>
    <row r="13031" spans="1:8">
      <c r="A13031" t="n">
        <v>111020</v>
      </c>
      <c r="B13031" s="39" t="n">
        <v>48</v>
      </c>
      <c r="C13031" s="7" t="n">
        <v>999</v>
      </c>
      <c r="D13031" s="7" t="n">
        <v>0</v>
      </c>
      <c r="E13031" s="7" t="s">
        <v>1055</v>
      </c>
      <c r="F13031" s="7" t="n">
        <v>-1</v>
      </c>
      <c r="G13031" s="7" t="n">
        <v>1</v>
      </c>
      <c r="H13031" s="7" t="n">
        <v>0</v>
      </c>
    </row>
    <row r="13032" spans="1:8">
      <c r="A13032" t="s">
        <v>4</v>
      </c>
      <c r="B13032" s="4" t="s">
        <v>5</v>
      </c>
      <c r="C13032" s="4" t="s">
        <v>13</v>
      </c>
      <c r="D13032" s="4" t="s">
        <v>10</v>
      </c>
      <c r="E13032" s="4" t="s">
        <v>6</v>
      </c>
      <c r="F13032" s="4" t="s">
        <v>6</v>
      </c>
      <c r="G13032" s="4" t="s">
        <v>6</v>
      </c>
      <c r="H13032" s="4" t="s">
        <v>6</v>
      </c>
    </row>
    <row r="13033" spans="1:8">
      <c r="A13033" t="n">
        <v>111047</v>
      </c>
      <c r="B13033" s="40" t="n">
        <v>51</v>
      </c>
      <c r="C13033" s="7" t="n">
        <v>3</v>
      </c>
      <c r="D13033" s="7" t="n">
        <v>0</v>
      </c>
      <c r="E13033" s="7" t="s">
        <v>869</v>
      </c>
      <c r="F13033" s="7" t="s">
        <v>844</v>
      </c>
      <c r="G13033" s="7" t="s">
        <v>88</v>
      </c>
      <c r="H13033" s="7" t="s">
        <v>89</v>
      </c>
    </row>
    <row r="13034" spans="1:8">
      <c r="A13034" t="s">
        <v>4</v>
      </c>
      <c r="B13034" s="4" t="s">
        <v>5</v>
      </c>
      <c r="C13034" s="4" t="s">
        <v>13</v>
      </c>
      <c r="D13034" s="4" t="s">
        <v>10</v>
      </c>
      <c r="E13034" s="4" t="s">
        <v>6</v>
      </c>
      <c r="F13034" s="4" t="s">
        <v>6</v>
      </c>
      <c r="G13034" s="4" t="s">
        <v>6</v>
      </c>
      <c r="H13034" s="4" t="s">
        <v>6</v>
      </c>
    </row>
    <row r="13035" spans="1:8">
      <c r="A13035" t="n">
        <v>111060</v>
      </c>
      <c r="B13035" s="40" t="n">
        <v>51</v>
      </c>
      <c r="C13035" s="7" t="n">
        <v>3</v>
      </c>
      <c r="D13035" s="7" t="n">
        <v>999</v>
      </c>
      <c r="E13035" s="7" t="s">
        <v>869</v>
      </c>
      <c r="F13035" s="7" t="s">
        <v>844</v>
      </c>
      <c r="G13035" s="7" t="s">
        <v>88</v>
      </c>
      <c r="H13035" s="7" t="s">
        <v>89</v>
      </c>
    </row>
    <row r="13036" spans="1:8">
      <c r="A13036" t="s">
        <v>4</v>
      </c>
      <c r="B13036" s="4" t="s">
        <v>5</v>
      </c>
      <c r="C13036" s="4" t="s">
        <v>13</v>
      </c>
      <c r="D13036" s="4" t="s">
        <v>10</v>
      </c>
      <c r="E13036" s="4" t="s">
        <v>6</v>
      </c>
      <c r="F13036" s="4" t="s">
        <v>6</v>
      </c>
      <c r="G13036" s="4" t="s">
        <v>6</v>
      </c>
      <c r="H13036" s="4" t="s">
        <v>6</v>
      </c>
    </row>
    <row r="13037" spans="1:8">
      <c r="A13037" t="n">
        <v>111073</v>
      </c>
      <c r="B13037" s="40" t="n">
        <v>51</v>
      </c>
      <c r="C13037" s="7" t="n">
        <v>3</v>
      </c>
      <c r="D13037" s="7" t="n">
        <v>17</v>
      </c>
      <c r="E13037" s="7" t="s">
        <v>869</v>
      </c>
      <c r="F13037" s="7" t="s">
        <v>844</v>
      </c>
      <c r="G13037" s="7" t="s">
        <v>88</v>
      </c>
      <c r="H13037" s="7" t="s">
        <v>89</v>
      </c>
    </row>
    <row r="13038" spans="1:8">
      <c r="A13038" t="s">
        <v>4</v>
      </c>
      <c r="B13038" s="4" t="s">
        <v>5</v>
      </c>
      <c r="C13038" s="4" t="s">
        <v>13</v>
      </c>
      <c r="D13038" s="4" t="s">
        <v>10</v>
      </c>
      <c r="E13038" s="4" t="s">
        <v>6</v>
      </c>
      <c r="F13038" s="4" t="s">
        <v>6</v>
      </c>
      <c r="G13038" s="4" t="s">
        <v>6</v>
      </c>
      <c r="H13038" s="4" t="s">
        <v>6</v>
      </c>
    </row>
    <row r="13039" spans="1:8">
      <c r="A13039" t="n">
        <v>111086</v>
      </c>
      <c r="B13039" s="40" t="n">
        <v>51</v>
      </c>
      <c r="C13039" s="7" t="n">
        <v>3</v>
      </c>
      <c r="D13039" s="7" t="n">
        <v>16</v>
      </c>
      <c r="E13039" s="7" t="s">
        <v>869</v>
      </c>
      <c r="F13039" s="7" t="s">
        <v>844</v>
      </c>
      <c r="G13039" s="7" t="s">
        <v>88</v>
      </c>
      <c r="H13039" s="7" t="s">
        <v>89</v>
      </c>
    </row>
    <row r="13040" spans="1:8">
      <c r="A13040" t="s">
        <v>4</v>
      </c>
      <c r="B13040" s="4" t="s">
        <v>5</v>
      </c>
      <c r="C13040" s="4" t="s">
        <v>13</v>
      </c>
      <c r="D13040" s="4" t="s">
        <v>10</v>
      </c>
      <c r="E13040" s="4" t="s">
        <v>6</v>
      </c>
      <c r="F13040" s="4" t="s">
        <v>6</v>
      </c>
      <c r="G13040" s="4" t="s">
        <v>6</v>
      </c>
      <c r="H13040" s="4" t="s">
        <v>6</v>
      </c>
    </row>
    <row r="13041" spans="1:8">
      <c r="A13041" t="n">
        <v>111099</v>
      </c>
      <c r="B13041" s="40" t="n">
        <v>51</v>
      </c>
      <c r="C13041" s="7" t="n">
        <v>3</v>
      </c>
      <c r="D13041" s="7" t="n">
        <v>18</v>
      </c>
      <c r="E13041" s="7" t="s">
        <v>869</v>
      </c>
      <c r="F13041" s="7" t="s">
        <v>844</v>
      </c>
      <c r="G13041" s="7" t="s">
        <v>88</v>
      </c>
      <c r="H13041" s="7" t="s">
        <v>89</v>
      </c>
    </row>
    <row r="13042" spans="1:8">
      <c r="A13042" t="s">
        <v>4</v>
      </c>
      <c r="B13042" s="4" t="s">
        <v>5</v>
      </c>
      <c r="C13042" s="4" t="s">
        <v>13</v>
      </c>
      <c r="D13042" s="4" t="s">
        <v>10</v>
      </c>
      <c r="E13042" s="4" t="s">
        <v>6</v>
      </c>
      <c r="F13042" s="4" t="s">
        <v>6</v>
      </c>
      <c r="G13042" s="4" t="s">
        <v>6</v>
      </c>
      <c r="H13042" s="4" t="s">
        <v>6</v>
      </c>
    </row>
    <row r="13043" spans="1:8">
      <c r="A13043" t="n">
        <v>111112</v>
      </c>
      <c r="B13043" s="40" t="n">
        <v>51</v>
      </c>
      <c r="C13043" s="7" t="n">
        <v>3</v>
      </c>
      <c r="D13043" s="7" t="n">
        <v>5703</v>
      </c>
      <c r="E13043" s="7" t="s">
        <v>869</v>
      </c>
      <c r="F13043" s="7" t="s">
        <v>844</v>
      </c>
      <c r="G13043" s="7" t="s">
        <v>88</v>
      </c>
      <c r="H13043" s="7" t="s">
        <v>89</v>
      </c>
    </row>
    <row r="13044" spans="1:8">
      <c r="A13044" t="s">
        <v>4</v>
      </c>
      <c r="B13044" s="4" t="s">
        <v>5</v>
      </c>
      <c r="C13044" s="4" t="s">
        <v>13</v>
      </c>
      <c r="D13044" s="4" t="s">
        <v>10</v>
      </c>
      <c r="E13044" s="4" t="s">
        <v>6</v>
      </c>
      <c r="F13044" s="4" t="s">
        <v>6</v>
      </c>
      <c r="G13044" s="4" t="s">
        <v>6</v>
      </c>
      <c r="H13044" s="4" t="s">
        <v>6</v>
      </c>
    </row>
    <row r="13045" spans="1:8">
      <c r="A13045" t="n">
        <v>111125</v>
      </c>
      <c r="B13045" s="40" t="n">
        <v>51</v>
      </c>
      <c r="C13045" s="7" t="n">
        <v>3</v>
      </c>
      <c r="D13045" s="7" t="n">
        <v>5704</v>
      </c>
      <c r="E13045" s="7" t="s">
        <v>869</v>
      </c>
      <c r="F13045" s="7" t="s">
        <v>844</v>
      </c>
      <c r="G13045" s="7" t="s">
        <v>88</v>
      </c>
      <c r="H13045" s="7" t="s">
        <v>89</v>
      </c>
    </row>
    <row r="13046" spans="1:8">
      <c r="A13046" t="s">
        <v>4</v>
      </c>
      <c r="B13046" s="4" t="s">
        <v>5</v>
      </c>
      <c r="C13046" s="4" t="s">
        <v>13</v>
      </c>
      <c r="D13046" s="4" t="s">
        <v>10</v>
      </c>
      <c r="E13046" s="4" t="s">
        <v>6</v>
      </c>
      <c r="F13046" s="4" t="s">
        <v>6</v>
      </c>
      <c r="G13046" s="4" t="s">
        <v>6</v>
      </c>
      <c r="H13046" s="4" t="s">
        <v>6</v>
      </c>
    </row>
    <row r="13047" spans="1:8">
      <c r="A13047" t="n">
        <v>111138</v>
      </c>
      <c r="B13047" s="40" t="n">
        <v>51</v>
      </c>
      <c r="C13047" s="7" t="n">
        <v>3</v>
      </c>
      <c r="D13047" s="7" t="n">
        <v>5700</v>
      </c>
      <c r="E13047" s="7" t="s">
        <v>814</v>
      </c>
      <c r="F13047" s="7" t="s">
        <v>844</v>
      </c>
      <c r="G13047" s="7" t="s">
        <v>88</v>
      </c>
      <c r="H13047" s="7" t="s">
        <v>89</v>
      </c>
    </row>
    <row r="13048" spans="1:8">
      <c r="A13048" t="s">
        <v>4</v>
      </c>
      <c r="B13048" s="4" t="s">
        <v>5</v>
      </c>
      <c r="C13048" s="4" t="s">
        <v>13</v>
      </c>
      <c r="D13048" s="4" t="s">
        <v>10</v>
      </c>
      <c r="E13048" s="4" t="s">
        <v>6</v>
      </c>
      <c r="F13048" s="4" t="s">
        <v>6</v>
      </c>
      <c r="G13048" s="4" t="s">
        <v>6</v>
      </c>
      <c r="H13048" s="4" t="s">
        <v>6</v>
      </c>
    </row>
    <row r="13049" spans="1:8">
      <c r="A13049" t="n">
        <v>111151</v>
      </c>
      <c r="B13049" s="40" t="n">
        <v>51</v>
      </c>
      <c r="C13049" s="7" t="n">
        <v>3</v>
      </c>
      <c r="D13049" s="7" t="n">
        <v>22</v>
      </c>
      <c r="E13049" s="7" t="s">
        <v>89</v>
      </c>
      <c r="F13049" s="7" t="s">
        <v>844</v>
      </c>
      <c r="G13049" s="7" t="s">
        <v>88</v>
      </c>
      <c r="H13049" s="7" t="s">
        <v>89</v>
      </c>
    </row>
    <row r="13050" spans="1:8">
      <c r="A13050" t="s">
        <v>4</v>
      </c>
      <c r="B13050" s="4" t="s">
        <v>5</v>
      </c>
      <c r="C13050" s="4" t="s">
        <v>13</v>
      </c>
      <c r="D13050" s="4" t="s">
        <v>10</v>
      </c>
      <c r="E13050" s="4" t="s">
        <v>6</v>
      </c>
      <c r="F13050" s="4" t="s">
        <v>6</v>
      </c>
      <c r="G13050" s="4" t="s">
        <v>6</v>
      </c>
      <c r="H13050" s="4" t="s">
        <v>6</v>
      </c>
    </row>
    <row r="13051" spans="1:8">
      <c r="A13051" t="n">
        <v>111164</v>
      </c>
      <c r="B13051" s="40" t="n">
        <v>51</v>
      </c>
      <c r="C13051" s="7" t="n">
        <v>3</v>
      </c>
      <c r="D13051" s="7" t="n">
        <v>1570</v>
      </c>
      <c r="E13051" s="7" t="s">
        <v>89</v>
      </c>
      <c r="F13051" s="7" t="s">
        <v>844</v>
      </c>
      <c r="G13051" s="7" t="s">
        <v>88</v>
      </c>
      <c r="H13051" s="7" t="s">
        <v>89</v>
      </c>
    </row>
    <row r="13052" spans="1:8">
      <c r="A13052" t="s">
        <v>4</v>
      </c>
      <c r="B13052" s="4" t="s">
        <v>5</v>
      </c>
      <c r="C13052" s="4" t="s">
        <v>13</v>
      </c>
      <c r="D13052" s="4" t="s">
        <v>10</v>
      </c>
      <c r="E13052" s="4" t="s">
        <v>6</v>
      </c>
      <c r="F13052" s="4" t="s">
        <v>6</v>
      </c>
      <c r="G13052" s="4" t="s">
        <v>6</v>
      </c>
      <c r="H13052" s="4" t="s">
        <v>6</v>
      </c>
    </row>
    <row r="13053" spans="1:8">
      <c r="A13053" t="n">
        <v>111177</v>
      </c>
      <c r="B13053" s="40" t="n">
        <v>51</v>
      </c>
      <c r="C13053" s="7" t="n">
        <v>3</v>
      </c>
      <c r="D13053" s="7" t="n">
        <v>1571</v>
      </c>
      <c r="E13053" s="7" t="s">
        <v>89</v>
      </c>
      <c r="F13053" s="7" t="s">
        <v>844</v>
      </c>
      <c r="G13053" s="7" t="s">
        <v>88</v>
      </c>
      <c r="H13053" s="7" t="s">
        <v>89</v>
      </c>
    </row>
    <row r="13054" spans="1:8">
      <c r="A13054" t="s">
        <v>4</v>
      </c>
      <c r="B13054" s="4" t="s">
        <v>5</v>
      </c>
      <c r="C13054" s="4" t="s">
        <v>13</v>
      </c>
      <c r="D13054" s="4" t="s">
        <v>10</v>
      </c>
      <c r="E13054" s="4" t="s">
        <v>6</v>
      </c>
      <c r="F13054" s="4" t="s">
        <v>6</v>
      </c>
      <c r="G13054" s="4" t="s">
        <v>6</v>
      </c>
      <c r="H13054" s="4" t="s">
        <v>6</v>
      </c>
    </row>
    <row r="13055" spans="1:8">
      <c r="A13055" t="n">
        <v>111190</v>
      </c>
      <c r="B13055" s="40" t="n">
        <v>51</v>
      </c>
      <c r="C13055" s="7" t="n">
        <v>3</v>
      </c>
      <c r="D13055" s="7" t="n">
        <v>1572</v>
      </c>
      <c r="E13055" s="7" t="s">
        <v>89</v>
      </c>
      <c r="F13055" s="7" t="s">
        <v>844</v>
      </c>
      <c r="G13055" s="7" t="s">
        <v>88</v>
      </c>
      <c r="H13055" s="7" t="s">
        <v>89</v>
      </c>
    </row>
    <row r="13056" spans="1:8">
      <c r="A13056" t="s">
        <v>4</v>
      </c>
      <c r="B13056" s="4" t="s">
        <v>5</v>
      </c>
      <c r="C13056" s="4" t="s">
        <v>13</v>
      </c>
      <c r="D13056" s="4" t="s">
        <v>10</v>
      </c>
      <c r="E13056" s="4" t="s">
        <v>6</v>
      </c>
      <c r="F13056" s="4" t="s">
        <v>6</v>
      </c>
      <c r="G13056" s="4" t="s">
        <v>6</v>
      </c>
      <c r="H13056" s="4" t="s">
        <v>6</v>
      </c>
    </row>
    <row r="13057" spans="1:8">
      <c r="A13057" t="n">
        <v>111203</v>
      </c>
      <c r="B13057" s="40" t="n">
        <v>51</v>
      </c>
      <c r="C13057" s="7" t="n">
        <v>3</v>
      </c>
      <c r="D13057" s="7" t="n">
        <v>1573</v>
      </c>
      <c r="E13057" s="7" t="s">
        <v>89</v>
      </c>
      <c r="F13057" s="7" t="s">
        <v>844</v>
      </c>
      <c r="G13057" s="7" t="s">
        <v>88</v>
      </c>
      <c r="H13057" s="7" t="s">
        <v>89</v>
      </c>
    </row>
    <row r="13058" spans="1:8">
      <c r="A13058" t="s">
        <v>4</v>
      </c>
      <c r="B13058" s="4" t="s">
        <v>5</v>
      </c>
      <c r="C13058" s="4" t="s">
        <v>13</v>
      </c>
      <c r="D13058" s="4" t="s">
        <v>13</v>
      </c>
      <c r="E13058" s="4" t="s">
        <v>13</v>
      </c>
      <c r="F13058" s="4" t="s">
        <v>13</v>
      </c>
    </row>
    <row r="13059" spans="1:8">
      <c r="A13059" t="n">
        <v>111216</v>
      </c>
      <c r="B13059" s="13" t="n">
        <v>14</v>
      </c>
      <c r="C13059" s="7" t="n">
        <v>0</v>
      </c>
      <c r="D13059" s="7" t="n">
        <v>1</v>
      </c>
      <c r="E13059" s="7" t="n">
        <v>0</v>
      </c>
      <c r="F13059" s="7" t="n">
        <v>0</v>
      </c>
    </row>
    <row r="13060" spans="1:8">
      <c r="A13060" t="s">
        <v>4</v>
      </c>
      <c r="B13060" s="4" t="s">
        <v>5</v>
      </c>
      <c r="C13060" s="4" t="s">
        <v>13</v>
      </c>
      <c r="D13060" s="4" t="s">
        <v>13</v>
      </c>
      <c r="E13060" s="4" t="s">
        <v>13</v>
      </c>
      <c r="F13060" s="4" t="s">
        <v>13</v>
      </c>
    </row>
    <row r="13061" spans="1:8">
      <c r="A13061" t="n">
        <v>111221</v>
      </c>
      <c r="B13061" s="13" t="n">
        <v>14</v>
      </c>
      <c r="C13061" s="7" t="n">
        <v>0</v>
      </c>
      <c r="D13061" s="7" t="n">
        <v>0</v>
      </c>
      <c r="E13061" s="7" t="n">
        <v>32</v>
      </c>
      <c r="F13061" s="7" t="n">
        <v>0</v>
      </c>
    </row>
    <row r="13062" spans="1:8">
      <c r="A13062" t="s">
        <v>4</v>
      </c>
      <c r="B13062" s="4" t="s">
        <v>5</v>
      </c>
      <c r="C13062" s="4" t="s">
        <v>13</v>
      </c>
    </row>
    <row r="13063" spans="1:8">
      <c r="A13063" t="n">
        <v>111226</v>
      </c>
      <c r="B13063" s="42" t="n">
        <v>116</v>
      </c>
      <c r="C13063" s="7" t="n">
        <v>0</v>
      </c>
    </row>
    <row r="13064" spans="1:8">
      <c r="A13064" t="s">
        <v>4</v>
      </c>
      <c r="B13064" s="4" t="s">
        <v>5</v>
      </c>
      <c r="C13064" s="4" t="s">
        <v>13</v>
      </c>
      <c r="D13064" s="4" t="s">
        <v>10</v>
      </c>
    </row>
    <row r="13065" spans="1:8">
      <c r="A13065" t="n">
        <v>111228</v>
      </c>
      <c r="B13065" s="42" t="n">
        <v>116</v>
      </c>
      <c r="C13065" s="7" t="n">
        <v>2</v>
      </c>
      <c r="D13065" s="7" t="n">
        <v>1</v>
      </c>
    </row>
    <row r="13066" spans="1:8">
      <c r="A13066" t="s">
        <v>4</v>
      </c>
      <c r="B13066" s="4" t="s">
        <v>5</v>
      </c>
      <c r="C13066" s="4" t="s">
        <v>13</v>
      </c>
      <c r="D13066" s="4" t="s">
        <v>9</v>
      </c>
    </row>
    <row r="13067" spans="1:8">
      <c r="A13067" t="n">
        <v>111232</v>
      </c>
      <c r="B13067" s="42" t="n">
        <v>116</v>
      </c>
      <c r="C13067" s="7" t="n">
        <v>5</v>
      </c>
      <c r="D13067" s="7" t="n">
        <v>1128792064</v>
      </c>
    </row>
    <row r="13068" spans="1:8">
      <c r="A13068" t="s">
        <v>4</v>
      </c>
      <c r="B13068" s="4" t="s">
        <v>5</v>
      </c>
      <c r="C13068" s="4" t="s">
        <v>13</v>
      </c>
      <c r="D13068" s="4" t="s">
        <v>10</v>
      </c>
    </row>
    <row r="13069" spans="1:8">
      <c r="A13069" t="n">
        <v>111238</v>
      </c>
      <c r="B13069" s="42" t="n">
        <v>116</v>
      </c>
      <c r="C13069" s="7" t="n">
        <v>6</v>
      </c>
      <c r="D13069" s="7" t="n">
        <v>1</v>
      </c>
    </row>
    <row r="13070" spans="1:8">
      <c r="A13070" t="s">
        <v>4</v>
      </c>
      <c r="B13070" s="4" t="s">
        <v>5</v>
      </c>
      <c r="C13070" s="4" t="s">
        <v>13</v>
      </c>
      <c r="D13070" s="4" t="s">
        <v>10</v>
      </c>
      <c r="E13070" s="4" t="s">
        <v>9</v>
      </c>
      <c r="F13070" s="4" t="s">
        <v>10</v>
      </c>
      <c r="G13070" s="4" t="s">
        <v>9</v>
      </c>
      <c r="H13070" s="4" t="s">
        <v>13</v>
      </c>
    </row>
    <row r="13071" spans="1:8">
      <c r="A13071" t="n">
        <v>111242</v>
      </c>
      <c r="B13071" s="16" t="n">
        <v>49</v>
      </c>
      <c r="C13071" s="7" t="n">
        <v>0</v>
      </c>
      <c r="D13071" s="7" t="n">
        <v>529</v>
      </c>
      <c r="E13071" s="7" t="n">
        <v>1065353216</v>
      </c>
      <c r="F13071" s="7" t="n">
        <v>0</v>
      </c>
      <c r="G13071" s="7" t="n">
        <v>0</v>
      </c>
      <c r="H13071" s="7" t="n">
        <v>0</v>
      </c>
    </row>
    <row r="13072" spans="1:8">
      <c r="A13072" t="s">
        <v>4</v>
      </c>
      <c r="B13072" s="4" t="s">
        <v>5</v>
      </c>
      <c r="C13072" s="4" t="s">
        <v>13</v>
      </c>
      <c r="D13072" s="4" t="s">
        <v>10</v>
      </c>
      <c r="E13072" s="4" t="s">
        <v>22</v>
      </c>
      <c r="F13072" s="4" t="s">
        <v>10</v>
      </c>
      <c r="G13072" s="4" t="s">
        <v>9</v>
      </c>
      <c r="H13072" s="4" t="s">
        <v>9</v>
      </c>
      <c r="I13072" s="4" t="s">
        <v>10</v>
      </c>
      <c r="J13072" s="4" t="s">
        <v>10</v>
      </c>
      <c r="K13072" s="4" t="s">
        <v>9</v>
      </c>
      <c r="L13072" s="4" t="s">
        <v>9</v>
      </c>
      <c r="M13072" s="4" t="s">
        <v>9</v>
      </c>
      <c r="N13072" s="4" t="s">
        <v>9</v>
      </c>
      <c r="O13072" s="4" t="s">
        <v>6</v>
      </c>
    </row>
    <row r="13073" spans="1:15">
      <c r="A13073" t="n">
        <v>111257</v>
      </c>
      <c r="B13073" s="14" t="n">
        <v>50</v>
      </c>
      <c r="C13073" s="7" t="n">
        <v>0</v>
      </c>
      <c r="D13073" s="7" t="n">
        <v>1006</v>
      </c>
      <c r="E13073" s="7" t="n">
        <v>0.5</v>
      </c>
      <c r="F13073" s="7" t="n">
        <v>2000</v>
      </c>
      <c r="G13073" s="7" t="n">
        <v>0</v>
      </c>
      <c r="H13073" s="7" t="n">
        <v>0</v>
      </c>
      <c r="I13073" s="7" t="n">
        <v>0</v>
      </c>
      <c r="J13073" s="7" t="n">
        <v>65533</v>
      </c>
      <c r="K13073" s="7" t="n">
        <v>0</v>
      </c>
      <c r="L13073" s="7" t="n">
        <v>0</v>
      </c>
      <c r="M13073" s="7" t="n">
        <v>0</v>
      </c>
      <c r="N13073" s="7" t="n">
        <v>0</v>
      </c>
      <c r="O13073" s="7" t="s">
        <v>12</v>
      </c>
    </row>
    <row r="13074" spans="1:15">
      <c r="A13074" t="s">
        <v>4</v>
      </c>
      <c r="B13074" s="4" t="s">
        <v>5</v>
      </c>
      <c r="C13074" s="4" t="s">
        <v>13</v>
      </c>
      <c r="D13074" s="4" t="s">
        <v>13</v>
      </c>
      <c r="E13074" s="4" t="s">
        <v>22</v>
      </c>
      <c r="F13074" s="4" t="s">
        <v>22</v>
      </c>
      <c r="G13074" s="4" t="s">
        <v>22</v>
      </c>
      <c r="H13074" s="4" t="s">
        <v>10</v>
      </c>
    </row>
    <row r="13075" spans="1:15">
      <c r="A13075" t="n">
        <v>111296</v>
      </c>
      <c r="B13075" s="25" t="n">
        <v>45</v>
      </c>
      <c r="C13075" s="7" t="n">
        <v>2</v>
      </c>
      <c r="D13075" s="7" t="n">
        <v>3</v>
      </c>
      <c r="E13075" s="7" t="n">
        <v>-10.6099996566772</v>
      </c>
      <c r="F13075" s="7" t="n">
        <v>2.36999988555908</v>
      </c>
      <c r="G13075" s="7" t="n">
        <v>-14.960000038147</v>
      </c>
      <c r="H13075" s="7" t="n">
        <v>0</v>
      </c>
    </row>
    <row r="13076" spans="1:15">
      <c r="A13076" t="s">
        <v>4</v>
      </c>
      <c r="B13076" s="4" t="s">
        <v>5</v>
      </c>
      <c r="C13076" s="4" t="s">
        <v>13</v>
      </c>
      <c r="D13076" s="4" t="s">
        <v>13</v>
      </c>
      <c r="E13076" s="4" t="s">
        <v>22</v>
      </c>
      <c r="F13076" s="4" t="s">
        <v>22</v>
      </c>
      <c r="G13076" s="4" t="s">
        <v>22</v>
      </c>
      <c r="H13076" s="4" t="s">
        <v>10</v>
      </c>
      <c r="I13076" s="4" t="s">
        <v>13</v>
      </c>
    </row>
    <row r="13077" spans="1:15">
      <c r="A13077" t="n">
        <v>111313</v>
      </c>
      <c r="B13077" s="25" t="n">
        <v>45</v>
      </c>
      <c r="C13077" s="7" t="n">
        <v>4</v>
      </c>
      <c r="D13077" s="7" t="n">
        <v>3</v>
      </c>
      <c r="E13077" s="7" t="n">
        <v>12.1099996566772</v>
      </c>
      <c r="F13077" s="7" t="n">
        <v>258.670013427734</v>
      </c>
      <c r="G13077" s="7" t="n">
        <v>0</v>
      </c>
      <c r="H13077" s="7" t="n">
        <v>0</v>
      </c>
      <c r="I13077" s="7" t="n">
        <v>1</v>
      </c>
    </row>
    <row r="13078" spans="1:15">
      <c r="A13078" t="s">
        <v>4</v>
      </c>
      <c r="B13078" s="4" t="s">
        <v>5</v>
      </c>
      <c r="C13078" s="4" t="s">
        <v>13</v>
      </c>
      <c r="D13078" s="4" t="s">
        <v>13</v>
      </c>
      <c r="E13078" s="4" t="s">
        <v>22</v>
      </c>
      <c r="F13078" s="4" t="s">
        <v>10</v>
      </c>
    </row>
    <row r="13079" spans="1:15">
      <c r="A13079" t="n">
        <v>111331</v>
      </c>
      <c r="B13079" s="25" t="n">
        <v>45</v>
      </c>
      <c r="C13079" s="7" t="n">
        <v>5</v>
      </c>
      <c r="D13079" s="7" t="n">
        <v>3</v>
      </c>
      <c r="E13079" s="7" t="n">
        <v>42.4000015258789</v>
      </c>
      <c r="F13079" s="7" t="n">
        <v>0</v>
      </c>
    </row>
    <row r="13080" spans="1:15">
      <c r="A13080" t="s">
        <v>4</v>
      </c>
      <c r="B13080" s="4" t="s">
        <v>5</v>
      </c>
      <c r="C13080" s="4" t="s">
        <v>13</v>
      </c>
      <c r="D13080" s="4" t="s">
        <v>13</v>
      </c>
      <c r="E13080" s="4" t="s">
        <v>22</v>
      </c>
      <c r="F13080" s="4" t="s">
        <v>10</v>
      </c>
    </row>
    <row r="13081" spans="1:15">
      <c r="A13081" t="n">
        <v>111340</v>
      </c>
      <c r="B13081" s="25" t="n">
        <v>45</v>
      </c>
      <c r="C13081" s="7" t="n">
        <v>11</v>
      </c>
      <c r="D13081" s="7" t="n">
        <v>3</v>
      </c>
      <c r="E13081" s="7" t="n">
        <v>38</v>
      </c>
      <c r="F13081" s="7" t="n">
        <v>0</v>
      </c>
    </row>
    <row r="13082" spans="1:15">
      <c r="A13082" t="s">
        <v>4</v>
      </c>
      <c r="B13082" s="4" t="s">
        <v>5</v>
      </c>
      <c r="C13082" s="4" t="s">
        <v>10</v>
      </c>
      <c r="D13082" s="4" t="s">
        <v>10</v>
      </c>
      <c r="E13082" s="4" t="s">
        <v>22</v>
      </c>
      <c r="F13082" s="4" t="s">
        <v>22</v>
      </c>
      <c r="G13082" s="4" t="s">
        <v>22</v>
      </c>
      <c r="H13082" s="4" t="s">
        <v>22</v>
      </c>
      <c r="I13082" s="4" t="s">
        <v>13</v>
      </c>
      <c r="J13082" s="4" t="s">
        <v>10</v>
      </c>
    </row>
    <row r="13083" spans="1:15">
      <c r="A13083" t="n">
        <v>111349</v>
      </c>
      <c r="B13083" s="85" t="n">
        <v>55</v>
      </c>
      <c r="C13083" s="7" t="n">
        <v>5701</v>
      </c>
      <c r="D13083" s="7" t="n">
        <v>65024</v>
      </c>
      <c r="E13083" s="7" t="n">
        <v>0</v>
      </c>
      <c r="F13083" s="7" t="n">
        <v>0</v>
      </c>
      <c r="G13083" s="7" t="n">
        <v>20</v>
      </c>
      <c r="H13083" s="7" t="n">
        <v>2</v>
      </c>
      <c r="I13083" s="7" t="n">
        <v>2</v>
      </c>
      <c r="J13083" s="7" t="n">
        <v>0</v>
      </c>
    </row>
    <row r="13084" spans="1:15">
      <c r="A13084" t="s">
        <v>4</v>
      </c>
      <c r="B13084" s="4" t="s">
        <v>5</v>
      </c>
      <c r="C13084" s="4" t="s">
        <v>10</v>
      </c>
      <c r="D13084" s="4" t="s">
        <v>10</v>
      </c>
      <c r="E13084" s="4" t="s">
        <v>22</v>
      </c>
      <c r="F13084" s="4" t="s">
        <v>22</v>
      </c>
      <c r="G13084" s="4" t="s">
        <v>22</v>
      </c>
      <c r="H13084" s="4" t="s">
        <v>22</v>
      </c>
      <c r="I13084" s="4" t="s">
        <v>13</v>
      </c>
      <c r="J13084" s="4" t="s">
        <v>10</v>
      </c>
    </row>
    <row r="13085" spans="1:15">
      <c r="A13085" t="n">
        <v>111373</v>
      </c>
      <c r="B13085" s="85" t="n">
        <v>55</v>
      </c>
      <c r="C13085" s="7" t="n">
        <v>5712</v>
      </c>
      <c r="D13085" s="7" t="n">
        <v>65024</v>
      </c>
      <c r="E13085" s="7" t="n">
        <v>0</v>
      </c>
      <c r="F13085" s="7" t="n">
        <v>0</v>
      </c>
      <c r="G13085" s="7" t="n">
        <v>20</v>
      </c>
      <c r="H13085" s="7" t="n">
        <v>2</v>
      </c>
      <c r="I13085" s="7" t="n">
        <v>2</v>
      </c>
      <c r="J13085" s="7" t="n">
        <v>0</v>
      </c>
    </row>
    <row r="13086" spans="1:15">
      <c r="A13086" t="s">
        <v>4</v>
      </c>
      <c r="B13086" s="4" t="s">
        <v>5</v>
      </c>
      <c r="C13086" s="4" t="s">
        <v>10</v>
      </c>
      <c r="D13086" s="4" t="s">
        <v>10</v>
      </c>
      <c r="E13086" s="4" t="s">
        <v>22</v>
      </c>
      <c r="F13086" s="4" t="s">
        <v>22</v>
      </c>
      <c r="G13086" s="4" t="s">
        <v>22</v>
      </c>
      <c r="H13086" s="4" t="s">
        <v>22</v>
      </c>
      <c r="I13086" s="4" t="s">
        <v>13</v>
      </c>
      <c r="J13086" s="4" t="s">
        <v>10</v>
      </c>
    </row>
    <row r="13087" spans="1:15">
      <c r="A13087" t="n">
        <v>111397</v>
      </c>
      <c r="B13087" s="85" t="n">
        <v>55</v>
      </c>
      <c r="C13087" s="7" t="n">
        <v>5708</v>
      </c>
      <c r="D13087" s="7" t="n">
        <v>65024</v>
      </c>
      <c r="E13087" s="7" t="n">
        <v>0</v>
      </c>
      <c r="F13087" s="7" t="n">
        <v>0</v>
      </c>
      <c r="G13087" s="7" t="n">
        <v>20</v>
      </c>
      <c r="H13087" s="7" t="n">
        <v>2</v>
      </c>
      <c r="I13087" s="7" t="n">
        <v>2</v>
      </c>
      <c r="J13087" s="7" t="n">
        <v>0</v>
      </c>
    </row>
    <row r="13088" spans="1:15">
      <c r="A13088" t="s">
        <v>4</v>
      </c>
      <c r="B13088" s="4" t="s">
        <v>5</v>
      </c>
      <c r="C13088" s="4" t="s">
        <v>10</v>
      </c>
      <c r="D13088" s="4" t="s">
        <v>10</v>
      </c>
      <c r="E13088" s="4" t="s">
        <v>22</v>
      </c>
      <c r="F13088" s="4" t="s">
        <v>22</v>
      </c>
      <c r="G13088" s="4" t="s">
        <v>22</v>
      </c>
      <c r="H13088" s="4" t="s">
        <v>22</v>
      </c>
      <c r="I13088" s="4" t="s">
        <v>13</v>
      </c>
      <c r="J13088" s="4" t="s">
        <v>10</v>
      </c>
    </row>
    <row r="13089" spans="1:15">
      <c r="A13089" t="n">
        <v>111421</v>
      </c>
      <c r="B13089" s="85" t="n">
        <v>55</v>
      </c>
      <c r="C13089" s="7" t="n">
        <v>5718</v>
      </c>
      <c r="D13089" s="7" t="n">
        <v>65024</v>
      </c>
      <c r="E13089" s="7" t="n">
        <v>0</v>
      </c>
      <c r="F13089" s="7" t="n">
        <v>0</v>
      </c>
      <c r="G13089" s="7" t="n">
        <v>20</v>
      </c>
      <c r="H13089" s="7" t="n">
        <v>2</v>
      </c>
      <c r="I13089" s="7" t="n">
        <v>2</v>
      </c>
      <c r="J13089" s="7" t="n">
        <v>0</v>
      </c>
    </row>
    <row r="13090" spans="1:15">
      <c r="A13090" t="s">
        <v>4</v>
      </c>
      <c r="B13090" s="4" t="s">
        <v>5</v>
      </c>
      <c r="C13090" s="4" t="s">
        <v>10</v>
      </c>
      <c r="D13090" s="4" t="s">
        <v>10</v>
      </c>
      <c r="E13090" s="4" t="s">
        <v>22</v>
      </c>
      <c r="F13090" s="4" t="s">
        <v>22</v>
      </c>
      <c r="G13090" s="4" t="s">
        <v>22</v>
      </c>
      <c r="H13090" s="4" t="s">
        <v>22</v>
      </c>
      <c r="I13090" s="4" t="s">
        <v>13</v>
      </c>
      <c r="J13090" s="4" t="s">
        <v>10</v>
      </c>
    </row>
    <row r="13091" spans="1:15">
      <c r="A13091" t="n">
        <v>111445</v>
      </c>
      <c r="B13091" s="85" t="n">
        <v>55</v>
      </c>
      <c r="C13091" s="7" t="n">
        <v>5719</v>
      </c>
      <c r="D13091" s="7" t="n">
        <v>65024</v>
      </c>
      <c r="E13091" s="7" t="n">
        <v>0</v>
      </c>
      <c r="F13091" s="7" t="n">
        <v>0</v>
      </c>
      <c r="G13091" s="7" t="n">
        <v>20</v>
      </c>
      <c r="H13091" s="7" t="n">
        <v>2</v>
      </c>
      <c r="I13091" s="7" t="n">
        <v>2</v>
      </c>
      <c r="J13091" s="7" t="n">
        <v>0</v>
      </c>
    </row>
    <row r="13092" spans="1:15">
      <c r="A13092" t="s">
        <v>4</v>
      </c>
      <c r="B13092" s="4" t="s">
        <v>5</v>
      </c>
      <c r="C13092" s="4" t="s">
        <v>13</v>
      </c>
      <c r="D13092" s="4" t="s">
        <v>13</v>
      </c>
      <c r="E13092" s="4" t="s">
        <v>22</v>
      </c>
      <c r="F13092" s="4" t="s">
        <v>22</v>
      </c>
      <c r="G13092" s="4" t="s">
        <v>22</v>
      </c>
      <c r="H13092" s="4" t="s">
        <v>10</v>
      </c>
    </row>
    <row r="13093" spans="1:15">
      <c r="A13093" t="n">
        <v>111469</v>
      </c>
      <c r="B13093" s="25" t="n">
        <v>45</v>
      </c>
      <c r="C13093" s="7" t="n">
        <v>2</v>
      </c>
      <c r="D13093" s="7" t="n">
        <v>3</v>
      </c>
      <c r="E13093" s="7" t="n">
        <v>-11.7600002288818</v>
      </c>
      <c r="F13093" s="7" t="n">
        <v>2.36999988555908</v>
      </c>
      <c r="G13093" s="7" t="n">
        <v>-6.94000005722046</v>
      </c>
      <c r="H13093" s="7" t="n">
        <v>6000</v>
      </c>
    </row>
    <row r="13094" spans="1:15">
      <c r="A13094" t="s">
        <v>4</v>
      </c>
      <c r="B13094" s="4" t="s">
        <v>5</v>
      </c>
      <c r="C13094" s="4" t="s">
        <v>13</v>
      </c>
      <c r="D13094" s="4" t="s">
        <v>13</v>
      </c>
      <c r="E13094" s="4" t="s">
        <v>22</v>
      </c>
      <c r="F13094" s="4" t="s">
        <v>22</v>
      </c>
      <c r="G13094" s="4" t="s">
        <v>22</v>
      </c>
      <c r="H13094" s="4" t="s">
        <v>10</v>
      </c>
      <c r="I13094" s="4" t="s">
        <v>13</v>
      </c>
    </row>
    <row r="13095" spans="1:15">
      <c r="A13095" t="n">
        <v>111486</v>
      </c>
      <c r="B13095" s="25" t="n">
        <v>45</v>
      </c>
      <c r="C13095" s="7" t="n">
        <v>4</v>
      </c>
      <c r="D13095" s="7" t="n">
        <v>3</v>
      </c>
      <c r="E13095" s="7" t="n">
        <v>12.1099996566772</v>
      </c>
      <c r="F13095" s="7" t="n">
        <v>246.639999389648</v>
      </c>
      <c r="G13095" s="7" t="n">
        <v>0</v>
      </c>
      <c r="H13095" s="7" t="n">
        <v>6000</v>
      </c>
      <c r="I13095" s="7" t="n">
        <v>1</v>
      </c>
    </row>
    <row r="13096" spans="1:15">
      <c r="A13096" t="s">
        <v>4</v>
      </c>
      <c r="B13096" s="4" t="s">
        <v>5</v>
      </c>
      <c r="C13096" s="4" t="s">
        <v>13</v>
      </c>
      <c r="D13096" s="4" t="s">
        <v>13</v>
      </c>
      <c r="E13096" s="4" t="s">
        <v>22</v>
      </c>
      <c r="F13096" s="4" t="s">
        <v>10</v>
      </c>
    </row>
    <row r="13097" spans="1:15">
      <c r="A13097" t="n">
        <v>111504</v>
      </c>
      <c r="B13097" s="25" t="n">
        <v>45</v>
      </c>
      <c r="C13097" s="7" t="n">
        <v>5</v>
      </c>
      <c r="D13097" s="7" t="n">
        <v>3</v>
      </c>
      <c r="E13097" s="7" t="n">
        <v>40.7000007629395</v>
      </c>
      <c r="F13097" s="7" t="n">
        <v>6000</v>
      </c>
    </row>
    <row r="13098" spans="1:15">
      <c r="A13098" t="s">
        <v>4</v>
      </c>
      <c r="B13098" s="4" t="s">
        <v>5</v>
      </c>
      <c r="C13098" s="4" t="s">
        <v>13</v>
      </c>
      <c r="D13098" s="4" t="s">
        <v>13</v>
      </c>
      <c r="E13098" s="4" t="s">
        <v>22</v>
      </c>
      <c r="F13098" s="4" t="s">
        <v>10</v>
      </c>
    </row>
    <row r="13099" spans="1:15">
      <c r="A13099" t="n">
        <v>111513</v>
      </c>
      <c r="B13099" s="25" t="n">
        <v>45</v>
      </c>
      <c r="C13099" s="7" t="n">
        <v>11</v>
      </c>
      <c r="D13099" s="7" t="n">
        <v>3</v>
      </c>
      <c r="E13099" s="7" t="n">
        <v>38</v>
      </c>
      <c r="F13099" s="7" t="n">
        <v>6000</v>
      </c>
    </row>
    <row r="13100" spans="1:15">
      <c r="A13100" t="s">
        <v>4</v>
      </c>
      <c r="B13100" s="4" t="s">
        <v>5</v>
      </c>
      <c r="C13100" s="4" t="s">
        <v>13</v>
      </c>
      <c r="D13100" s="4" t="s">
        <v>10</v>
      </c>
      <c r="E13100" s="4" t="s">
        <v>22</v>
      </c>
    </row>
    <row r="13101" spans="1:15">
      <c r="A13101" t="n">
        <v>111522</v>
      </c>
      <c r="B13101" s="28" t="n">
        <v>58</v>
      </c>
      <c r="C13101" s="7" t="n">
        <v>100</v>
      </c>
      <c r="D13101" s="7" t="n">
        <v>1000</v>
      </c>
      <c r="E13101" s="7" t="n">
        <v>1</v>
      </c>
    </row>
    <row r="13102" spans="1:15">
      <c r="A13102" t="s">
        <v>4</v>
      </c>
      <c r="B13102" s="4" t="s">
        <v>5</v>
      </c>
      <c r="C13102" s="4" t="s">
        <v>13</v>
      </c>
      <c r="D13102" s="4" t="s">
        <v>10</v>
      </c>
    </row>
    <row r="13103" spans="1:15">
      <c r="A13103" t="n">
        <v>111530</v>
      </c>
      <c r="B13103" s="28" t="n">
        <v>58</v>
      </c>
      <c r="C13103" s="7" t="n">
        <v>255</v>
      </c>
      <c r="D13103" s="7" t="n">
        <v>0</v>
      </c>
    </row>
    <row r="13104" spans="1:15">
      <c r="A13104" t="s">
        <v>4</v>
      </c>
      <c r="B13104" s="4" t="s">
        <v>5</v>
      </c>
      <c r="C13104" s="4" t="s">
        <v>13</v>
      </c>
      <c r="D13104" s="4" t="s">
        <v>10</v>
      </c>
    </row>
    <row r="13105" spans="1:10">
      <c r="A13105" t="n">
        <v>111534</v>
      </c>
      <c r="B13105" s="25" t="n">
        <v>45</v>
      </c>
      <c r="C13105" s="7" t="n">
        <v>7</v>
      </c>
      <c r="D13105" s="7" t="n">
        <v>255</v>
      </c>
    </row>
    <row r="13106" spans="1:10">
      <c r="A13106" t="s">
        <v>4</v>
      </c>
      <c r="B13106" s="4" t="s">
        <v>5</v>
      </c>
      <c r="C13106" s="4" t="s">
        <v>13</v>
      </c>
      <c r="D13106" s="4" t="s">
        <v>10</v>
      </c>
      <c r="E13106" s="4" t="s">
        <v>22</v>
      </c>
    </row>
    <row r="13107" spans="1:10">
      <c r="A13107" t="n">
        <v>111538</v>
      </c>
      <c r="B13107" s="28" t="n">
        <v>58</v>
      </c>
      <c r="C13107" s="7" t="n">
        <v>101</v>
      </c>
      <c r="D13107" s="7" t="n">
        <v>500</v>
      </c>
      <c r="E13107" s="7" t="n">
        <v>1</v>
      </c>
    </row>
    <row r="13108" spans="1:10">
      <c r="A13108" t="s">
        <v>4</v>
      </c>
      <c r="B13108" s="4" t="s">
        <v>5</v>
      </c>
      <c r="C13108" s="4" t="s">
        <v>13</v>
      </c>
      <c r="D13108" s="4" t="s">
        <v>10</v>
      </c>
    </row>
    <row r="13109" spans="1:10">
      <c r="A13109" t="n">
        <v>111546</v>
      </c>
      <c r="B13109" s="28" t="n">
        <v>58</v>
      </c>
      <c r="C13109" s="7" t="n">
        <v>254</v>
      </c>
      <c r="D13109" s="7" t="n">
        <v>0</v>
      </c>
    </row>
    <row r="13110" spans="1:10">
      <c r="A13110" t="s">
        <v>4</v>
      </c>
      <c r="B13110" s="4" t="s">
        <v>5</v>
      </c>
      <c r="C13110" s="4" t="s">
        <v>13</v>
      </c>
    </row>
    <row r="13111" spans="1:10">
      <c r="A13111" t="n">
        <v>111550</v>
      </c>
      <c r="B13111" s="25" t="n">
        <v>45</v>
      </c>
      <c r="C13111" s="7" t="n">
        <v>0</v>
      </c>
    </row>
    <row r="13112" spans="1:10">
      <c r="A13112" t="s">
        <v>4</v>
      </c>
      <c r="B13112" s="4" t="s">
        <v>5</v>
      </c>
      <c r="C13112" s="4" t="s">
        <v>13</v>
      </c>
      <c r="D13112" s="4" t="s">
        <v>13</v>
      </c>
      <c r="E13112" s="4" t="s">
        <v>22</v>
      </c>
      <c r="F13112" s="4" t="s">
        <v>22</v>
      </c>
      <c r="G13112" s="4" t="s">
        <v>22</v>
      </c>
      <c r="H13112" s="4" t="s">
        <v>10</v>
      </c>
    </row>
    <row r="13113" spans="1:10">
      <c r="A13113" t="n">
        <v>111552</v>
      </c>
      <c r="B13113" s="25" t="n">
        <v>45</v>
      </c>
      <c r="C13113" s="7" t="n">
        <v>2</v>
      </c>
      <c r="D13113" s="7" t="n">
        <v>3</v>
      </c>
      <c r="E13113" s="7" t="n">
        <v>-5.51000022888184</v>
      </c>
      <c r="F13113" s="7" t="n">
        <v>1.91999995708466</v>
      </c>
      <c r="G13113" s="7" t="n">
        <v>21.1900005340576</v>
      </c>
      <c r="H13113" s="7" t="n">
        <v>0</v>
      </c>
    </row>
    <row r="13114" spans="1:10">
      <c r="A13114" t="s">
        <v>4</v>
      </c>
      <c r="B13114" s="4" t="s">
        <v>5</v>
      </c>
      <c r="C13114" s="4" t="s">
        <v>13</v>
      </c>
      <c r="D13114" s="4" t="s">
        <v>13</v>
      </c>
      <c r="E13114" s="4" t="s">
        <v>22</v>
      </c>
      <c r="F13114" s="4" t="s">
        <v>22</v>
      </c>
      <c r="G13114" s="4" t="s">
        <v>22</v>
      </c>
      <c r="H13114" s="4" t="s">
        <v>10</v>
      </c>
      <c r="I13114" s="4" t="s">
        <v>13</v>
      </c>
    </row>
    <row r="13115" spans="1:10">
      <c r="A13115" t="n">
        <v>111569</v>
      </c>
      <c r="B13115" s="25" t="n">
        <v>45</v>
      </c>
      <c r="C13115" s="7" t="n">
        <v>4</v>
      </c>
      <c r="D13115" s="7" t="n">
        <v>3</v>
      </c>
      <c r="E13115" s="7" t="n">
        <v>341.619995117188</v>
      </c>
      <c r="F13115" s="7" t="n">
        <v>284.609985351563</v>
      </c>
      <c r="G13115" s="7" t="n">
        <v>0</v>
      </c>
      <c r="H13115" s="7" t="n">
        <v>0</v>
      </c>
      <c r="I13115" s="7" t="n">
        <v>1</v>
      </c>
    </row>
    <row r="13116" spans="1:10">
      <c r="A13116" t="s">
        <v>4</v>
      </c>
      <c r="B13116" s="4" t="s">
        <v>5</v>
      </c>
      <c r="C13116" s="4" t="s">
        <v>13</v>
      </c>
      <c r="D13116" s="4" t="s">
        <v>13</v>
      </c>
      <c r="E13116" s="4" t="s">
        <v>22</v>
      </c>
      <c r="F13116" s="4" t="s">
        <v>10</v>
      </c>
    </row>
    <row r="13117" spans="1:10">
      <c r="A13117" t="n">
        <v>111587</v>
      </c>
      <c r="B13117" s="25" t="n">
        <v>45</v>
      </c>
      <c r="C13117" s="7" t="n">
        <v>5</v>
      </c>
      <c r="D13117" s="7" t="n">
        <v>3</v>
      </c>
      <c r="E13117" s="7" t="n">
        <v>2.40000009536743</v>
      </c>
      <c r="F13117" s="7" t="n">
        <v>0</v>
      </c>
    </row>
    <row r="13118" spans="1:10">
      <c r="A13118" t="s">
        <v>4</v>
      </c>
      <c r="B13118" s="4" t="s">
        <v>5</v>
      </c>
      <c r="C13118" s="4" t="s">
        <v>13</v>
      </c>
      <c r="D13118" s="4" t="s">
        <v>13</v>
      </c>
      <c r="E13118" s="4" t="s">
        <v>22</v>
      </c>
      <c r="F13118" s="4" t="s">
        <v>10</v>
      </c>
    </row>
    <row r="13119" spans="1:10">
      <c r="A13119" t="n">
        <v>111596</v>
      </c>
      <c r="B13119" s="25" t="n">
        <v>45</v>
      </c>
      <c r="C13119" s="7" t="n">
        <v>11</v>
      </c>
      <c r="D13119" s="7" t="n">
        <v>3</v>
      </c>
      <c r="E13119" s="7" t="n">
        <v>46.5999984741211</v>
      </c>
      <c r="F13119" s="7" t="n">
        <v>0</v>
      </c>
    </row>
    <row r="13120" spans="1:10">
      <c r="A13120" t="s">
        <v>4</v>
      </c>
      <c r="B13120" s="4" t="s">
        <v>5</v>
      </c>
      <c r="C13120" s="4" t="s">
        <v>10</v>
      </c>
      <c r="D13120" s="4" t="s">
        <v>13</v>
      </c>
    </row>
    <row r="13121" spans="1:9">
      <c r="A13121" t="n">
        <v>111605</v>
      </c>
      <c r="B13121" s="63" t="n">
        <v>56</v>
      </c>
      <c r="C13121" s="7" t="n">
        <v>5701</v>
      </c>
      <c r="D13121" s="7" t="n">
        <v>1</v>
      </c>
    </row>
    <row r="13122" spans="1:9">
      <c r="A13122" t="s">
        <v>4</v>
      </c>
      <c r="B13122" s="4" t="s">
        <v>5</v>
      </c>
      <c r="C13122" s="4" t="s">
        <v>10</v>
      </c>
      <c r="D13122" s="4" t="s">
        <v>13</v>
      </c>
    </row>
    <row r="13123" spans="1:9">
      <c r="A13123" t="n">
        <v>111609</v>
      </c>
      <c r="B13123" s="63" t="n">
        <v>56</v>
      </c>
      <c r="C13123" s="7" t="n">
        <v>5712</v>
      </c>
      <c r="D13123" s="7" t="n">
        <v>1</v>
      </c>
    </row>
    <row r="13124" spans="1:9">
      <c r="A13124" t="s">
        <v>4</v>
      </c>
      <c r="B13124" s="4" t="s">
        <v>5</v>
      </c>
      <c r="C13124" s="4" t="s">
        <v>10</v>
      </c>
      <c r="D13124" s="4" t="s">
        <v>13</v>
      </c>
    </row>
    <row r="13125" spans="1:9">
      <c r="A13125" t="n">
        <v>111613</v>
      </c>
      <c r="B13125" s="63" t="n">
        <v>56</v>
      </c>
      <c r="C13125" s="7" t="n">
        <v>5708</v>
      </c>
      <c r="D13125" s="7" t="n">
        <v>1</v>
      </c>
    </row>
    <row r="13126" spans="1:9">
      <c r="A13126" t="s">
        <v>4</v>
      </c>
      <c r="B13126" s="4" t="s">
        <v>5</v>
      </c>
      <c r="C13126" s="4" t="s">
        <v>10</v>
      </c>
      <c r="D13126" s="4" t="s">
        <v>13</v>
      </c>
    </row>
    <row r="13127" spans="1:9">
      <c r="A13127" t="n">
        <v>111617</v>
      </c>
      <c r="B13127" s="63" t="n">
        <v>56</v>
      </c>
      <c r="C13127" s="7" t="n">
        <v>5707</v>
      </c>
      <c r="D13127" s="7" t="n">
        <v>1</v>
      </c>
    </row>
    <row r="13128" spans="1:9">
      <c r="A13128" t="s">
        <v>4</v>
      </c>
      <c r="B13128" s="4" t="s">
        <v>5</v>
      </c>
      <c r="C13128" s="4" t="s">
        <v>10</v>
      </c>
      <c r="D13128" s="4" t="s">
        <v>13</v>
      </c>
    </row>
    <row r="13129" spans="1:9">
      <c r="A13129" t="n">
        <v>111621</v>
      </c>
      <c r="B13129" s="63" t="n">
        <v>56</v>
      </c>
      <c r="C13129" s="7" t="n">
        <v>5718</v>
      </c>
      <c r="D13129" s="7" t="n">
        <v>1</v>
      </c>
    </row>
    <row r="13130" spans="1:9">
      <c r="A13130" t="s">
        <v>4</v>
      </c>
      <c r="B13130" s="4" t="s">
        <v>5</v>
      </c>
      <c r="C13130" s="4" t="s">
        <v>10</v>
      </c>
      <c r="D13130" s="4" t="s">
        <v>13</v>
      </c>
    </row>
    <row r="13131" spans="1:9">
      <c r="A13131" t="n">
        <v>111625</v>
      </c>
      <c r="B13131" s="63" t="n">
        <v>56</v>
      </c>
      <c r="C13131" s="7" t="n">
        <v>5719</v>
      </c>
      <c r="D13131" s="7" t="n">
        <v>1</v>
      </c>
    </row>
    <row r="13132" spans="1:9">
      <c r="A13132" t="s">
        <v>4</v>
      </c>
      <c r="B13132" s="4" t="s">
        <v>5</v>
      </c>
      <c r="C13132" s="4" t="s">
        <v>10</v>
      </c>
      <c r="D13132" s="4" t="s">
        <v>9</v>
      </c>
    </row>
    <row r="13133" spans="1:9">
      <c r="A13133" t="n">
        <v>111629</v>
      </c>
      <c r="B13133" s="41" t="n">
        <v>43</v>
      </c>
      <c r="C13133" s="7" t="n">
        <v>5720</v>
      </c>
      <c r="D13133" s="7" t="n">
        <v>1</v>
      </c>
    </row>
    <row r="13134" spans="1:9">
      <c r="A13134" t="s">
        <v>4</v>
      </c>
      <c r="B13134" s="4" t="s">
        <v>5</v>
      </c>
      <c r="C13134" s="4" t="s">
        <v>10</v>
      </c>
      <c r="D13134" s="4" t="s">
        <v>9</v>
      </c>
    </row>
    <row r="13135" spans="1:9">
      <c r="A13135" t="n">
        <v>111636</v>
      </c>
      <c r="B13135" s="41" t="n">
        <v>43</v>
      </c>
      <c r="C13135" s="7" t="n">
        <v>5719</v>
      </c>
      <c r="D13135" s="7" t="n">
        <v>1</v>
      </c>
    </row>
    <row r="13136" spans="1:9">
      <c r="A13136" t="s">
        <v>4</v>
      </c>
      <c r="B13136" s="4" t="s">
        <v>5</v>
      </c>
      <c r="C13136" s="4" t="s">
        <v>10</v>
      </c>
      <c r="D13136" s="4" t="s">
        <v>9</v>
      </c>
    </row>
    <row r="13137" spans="1:4">
      <c r="A13137" t="n">
        <v>111643</v>
      </c>
      <c r="B13137" s="41" t="n">
        <v>43</v>
      </c>
      <c r="C13137" s="7" t="n">
        <v>5718</v>
      </c>
      <c r="D13137" s="7" t="n">
        <v>1</v>
      </c>
    </row>
    <row r="13138" spans="1:4">
      <c r="A13138" t="s">
        <v>4</v>
      </c>
      <c r="B13138" s="4" t="s">
        <v>5</v>
      </c>
      <c r="C13138" s="4" t="s">
        <v>10</v>
      </c>
      <c r="D13138" s="4" t="s">
        <v>22</v>
      </c>
      <c r="E13138" s="4" t="s">
        <v>22</v>
      </c>
      <c r="F13138" s="4" t="s">
        <v>22</v>
      </c>
      <c r="G13138" s="4" t="s">
        <v>22</v>
      </c>
    </row>
    <row r="13139" spans="1:4">
      <c r="A13139" t="n">
        <v>111650</v>
      </c>
      <c r="B13139" s="24" t="n">
        <v>46</v>
      </c>
      <c r="C13139" s="7" t="n">
        <v>5702</v>
      </c>
      <c r="D13139" s="7" t="n">
        <v>-4.1100001335144</v>
      </c>
      <c r="E13139" s="7" t="n">
        <v>0.419999986886978</v>
      </c>
      <c r="F13139" s="7" t="n">
        <v>19.8299999237061</v>
      </c>
      <c r="G13139" s="7" t="n">
        <v>77.9000015258789</v>
      </c>
    </row>
    <row r="13140" spans="1:4">
      <c r="A13140" t="s">
        <v>4</v>
      </c>
      <c r="B13140" s="4" t="s">
        <v>5</v>
      </c>
      <c r="C13140" s="4" t="s">
        <v>10</v>
      </c>
      <c r="D13140" s="4" t="s">
        <v>22</v>
      </c>
      <c r="E13140" s="4" t="s">
        <v>22</v>
      </c>
      <c r="F13140" s="4" t="s">
        <v>22</v>
      </c>
      <c r="G13140" s="4" t="s">
        <v>22</v>
      </c>
    </row>
    <row r="13141" spans="1:4">
      <c r="A13141" t="n">
        <v>111669</v>
      </c>
      <c r="B13141" s="24" t="n">
        <v>46</v>
      </c>
      <c r="C13141" s="7" t="n">
        <v>5712</v>
      </c>
      <c r="D13141" s="7" t="n">
        <v>16.9599990844727</v>
      </c>
      <c r="E13141" s="7" t="n">
        <v>0</v>
      </c>
      <c r="F13141" s="7" t="n">
        <v>5.44999980926514</v>
      </c>
      <c r="G13141" s="7" t="n">
        <v>148</v>
      </c>
    </row>
    <row r="13142" spans="1:4">
      <c r="A13142" t="s">
        <v>4</v>
      </c>
      <c r="B13142" s="4" t="s">
        <v>5</v>
      </c>
      <c r="C13142" s="4" t="s">
        <v>10</v>
      </c>
      <c r="D13142" s="4" t="s">
        <v>22</v>
      </c>
      <c r="E13142" s="4" t="s">
        <v>22</v>
      </c>
      <c r="F13142" s="4" t="s">
        <v>22</v>
      </c>
      <c r="G13142" s="4" t="s">
        <v>22</v>
      </c>
    </row>
    <row r="13143" spans="1:4">
      <c r="A13143" t="n">
        <v>111688</v>
      </c>
      <c r="B13143" s="24" t="n">
        <v>46</v>
      </c>
      <c r="C13143" s="7" t="n">
        <v>5701</v>
      </c>
      <c r="D13143" s="7" t="n">
        <v>16.1000003814697</v>
      </c>
      <c r="E13143" s="7" t="n">
        <v>0</v>
      </c>
      <c r="F13143" s="7" t="n">
        <v>0.159999996423721</v>
      </c>
      <c r="G13143" s="7" t="n">
        <v>51.2999992370605</v>
      </c>
    </row>
    <row r="13144" spans="1:4">
      <c r="A13144" t="s">
        <v>4</v>
      </c>
      <c r="B13144" s="4" t="s">
        <v>5</v>
      </c>
      <c r="C13144" s="4" t="s">
        <v>10</v>
      </c>
      <c r="D13144" s="4" t="s">
        <v>22</v>
      </c>
      <c r="E13144" s="4" t="s">
        <v>22</v>
      </c>
      <c r="F13144" s="4" t="s">
        <v>22</v>
      </c>
      <c r="G13144" s="4" t="s">
        <v>22</v>
      </c>
    </row>
    <row r="13145" spans="1:4">
      <c r="A13145" t="n">
        <v>111707</v>
      </c>
      <c r="B13145" s="24" t="n">
        <v>46</v>
      </c>
      <c r="C13145" s="7" t="n">
        <v>5708</v>
      </c>
      <c r="D13145" s="7" t="n">
        <v>13.6800003051758</v>
      </c>
      <c r="E13145" s="7" t="n">
        <v>0</v>
      </c>
      <c r="F13145" s="7" t="n">
        <v>-2.44000005722046</v>
      </c>
      <c r="G13145" s="7" t="n">
        <v>390.5</v>
      </c>
    </row>
    <row r="13146" spans="1:4">
      <c r="A13146" t="s">
        <v>4</v>
      </c>
      <c r="B13146" s="4" t="s">
        <v>5</v>
      </c>
      <c r="C13146" s="4" t="s">
        <v>13</v>
      </c>
    </row>
    <row r="13147" spans="1:4">
      <c r="A13147" t="n">
        <v>111726</v>
      </c>
      <c r="B13147" s="42" t="n">
        <v>116</v>
      </c>
      <c r="C13147" s="7" t="n">
        <v>0</v>
      </c>
    </row>
    <row r="13148" spans="1:4">
      <c r="A13148" t="s">
        <v>4</v>
      </c>
      <c r="B13148" s="4" t="s">
        <v>5</v>
      </c>
      <c r="C13148" s="4" t="s">
        <v>13</v>
      </c>
      <c r="D13148" s="4" t="s">
        <v>10</v>
      </c>
    </row>
    <row r="13149" spans="1:4">
      <c r="A13149" t="n">
        <v>111728</v>
      </c>
      <c r="B13149" s="42" t="n">
        <v>116</v>
      </c>
      <c r="C13149" s="7" t="n">
        <v>2</v>
      </c>
      <c r="D13149" s="7" t="n">
        <v>1</v>
      </c>
    </row>
    <row r="13150" spans="1:4">
      <c r="A13150" t="s">
        <v>4</v>
      </c>
      <c r="B13150" s="4" t="s">
        <v>5</v>
      </c>
      <c r="C13150" s="4" t="s">
        <v>13</v>
      </c>
      <c r="D13150" s="4" t="s">
        <v>9</v>
      </c>
    </row>
    <row r="13151" spans="1:4">
      <c r="A13151" t="n">
        <v>111732</v>
      </c>
      <c r="B13151" s="42" t="n">
        <v>116</v>
      </c>
      <c r="C13151" s="7" t="n">
        <v>5</v>
      </c>
      <c r="D13151" s="7" t="n">
        <v>1112014848</v>
      </c>
    </row>
    <row r="13152" spans="1:4">
      <c r="A13152" t="s">
        <v>4</v>
      </c>
      <c r="B13152" s="4" t="s">
        <v>5</v>
      </c>
      <c r="C13152" s="4" t="s">
        <v>13</v>
      </c>
      <c r="D13152" s="4" t="s">
        <v>10</v>
      </c>
    </row>
    <row r="13153" spans="1:7">
      <c r="A13153" t="n">
        <v>111738</v>
      </c>
      <c r="B13153" s="42" t="n">
        <v>116</v>
      </c>
      <c r="C13153" s="7" t="n">
        <v>6</v>
      </c>
      <c r="D13153" s="7" t="n">
        <v>1</v>
      </c>
    </row>
    <row r="13154" spans="1:7">
      <c r="A13154" t="s">
        <v>4</v>
      </c>
      <c r="B13154" s="4" t="s">
        <v>5</v>
      </c>
      <c r="C13154" s="4" t="s">
        <v>10</v>
      </c>
      <c r="D13154" s="4" t="s">
        <v>13</v>
      </c>
      <c r="E13154" s="4" t="s">
        <v>22</v>
      </c>
      <c r="F13154" s="4" t="s">
        <v>10</v>
      </c>
    </row>
    <row r="13155" spans="1:7">
      <c r="A13155" t="n">
        <v>111742</v>
      </c>
      <c r="B13155" s="58" t="n">
        <v>59</v>
      </c>
      <c r="C13155" s="7" t="n">
        <v>5702</v>
      </c>
      <c r="D13155" s="7" t="n">
        <v>15</v>
      </c>
      <c r="E13155" s="7" t="n">
        <v>0.150000005960464</v>
      </c>
      <c r="F13155" s="7" t="n">
        <v>0</v>
      </c>
    </row>
    <row r="13156" spans="1:7">
      <c r="A13156" t="s">
        <v>4</v>
      </c>
      <c r="B13156" s="4" t="s">
        <v>5</v>
      </c>
      <c r="C13156" s="4" t="s">
        <v>10</v>
      </c>
      <c r="D13156" s="4" t="s">
        <v>13</v>
      </c>
      <c r="E13156" s="4" t="s">
        <v>6</v>
      </c>
      <c r="F13156" s="4" t="s">
        <v>22</v>
      </c>
      <c r="G13156" s="4" t="s">
        <v>22</v>
      </c>
      <c r="H13156" s="4" t="s">
        <v>22</v>
      </c>
    </row>
    <row r="13157" spans="1:7">
      <c r="A13157" t="n">
        <v>111752</v>
      </c>
      <c r="B13157" s="39" t="n">
        <v>48</v>
      </c>
      <c r="C13157" s="7" t="n">
        <v>5702</v>
      </c>
      <c r="D13157" s="7" t="n">
        <v>0</v>
      </c>
      <c r="E13157" s="7" t="s">
        <v>1015</v>
      </c>
      <c r="F13157" s="7" t="n">
        <v>-1</v>
      </c>
      <c r="G13157" s="7" t="n">
        <v>1</v>
      </c>
      <c r="H13157" s="7" t="n">
        <v>1.40129846432482e-45</v>
      </c>
    </row>
    <row r="13158" spans="1:7">
      <c r="A13158" t="s">
        <v>4</v>
      </c>
      <c r="B13158" s="4" t="s">
        <v>5</v>
      </c>
      <c r="C13158" s="4" t="s">
        <v>10</v>
      </c>
      <c r="D13158" s="4" t="s">
        <v>22</v>
      </c>
      <c r="E13158" s="4" t="s">
        <v>22</v>
      </c>
      <c r="F13158" s="4" t="s">
        <v>22</v>
      </c>
      <c r="G13158" s="4" t="s">
        <v>10</v>
      </c>
      <c r="H13158" s="4" t="s">
        <v>10</v>
      </c>
    </row>
    <row r="13159" spans="1:7">
      <c r="A13159" t="n">
        <v>111780</v>
      </c>
      <c r="B13159" s="56" t="n">
        <v>60</v>
      </c>
      <c r="C13159" s="7" t="n">
        <v>5702</v>
      </c>
      <c r="D13159" s="7" t="n">
        <v>0</v>
      </c>
      <c r="E13159" s="7" t="n">
        <v>20</v>
      </c>
      <c r="F13159" s="7" t="n">
        <v>0</v>
      </c>
      <c r="G13159" s="7" t="n">
        <v>0</v>
      </c>
      <c r="H13159" s="7" t="n">
        <v>0</v>
      </c>
    </row>
    <row r="13160" spans="1:7">
      <c r="A13160" t="s">
        <v>4</v>
      </c>
      <c r="B13160" s="4" t="s">
        <v>5</v>
      </c>
      <c r="C13160" s="4" t="s">
        <v>13</v>
      </c>
      <c r="D13160" s="4" t="s">
        <v>13</v>
      </c>
      <c r="E13160" s="4" t="s">
        <v>22</v>
      </c>
      <c r="F13160" s="4" t="s">
        <v>22</v>
      </c>
      <c r="G13160" s="4" t="s">
        <v>22</v>
      </c>
      <c r="H13160" s="4" t="s">
        <v>10</v>
      </c>
    </row>
    <row r="13161" spans="1:7">
      <c r="A13161" t="n">
        <v>111799</v>
      </c>
      <c r="B13161" s="25" t="n">
        <v>45</v>
      </c>
      <c r="C13161" s="7" t="n">
        <v>2</v>
      </c>
      <c r="D13161" s="7" t="n">
        <v>3</v>
      </c>
      <c r="E13161" s="7" t="n">
        <v>-5.53999996185303</v>
      </c>
      <c r="F13161" s="7" t="n">
        <v>1.91999995708466</v>
      </c>
      <c r="G13161" s="7" t="n">
        <v>21.0599994659424</v>
      </c>
      <c r="H13161" s="7" t="n">
        <v>4000</v>
      </c>
    </row>
    <row r="13162" spans="1:7">
      <c r="A13162" t="s">
        <v>4</v>
      </c>
      <c r="B13162" s="4" t="s">
        <v>5</v>
      </c>
      <c r="C13162" s="4" t="s">
        <v>13</v>
      </c>
      <c r="D13162" s="4" t="s">
        <v>13</v>
      </c>
      <c r="E13162" s="4" t="s">
        <v>22</v>
      </c>
      <c r="F13162" s="4" t="s">
        <v>22</v>
      </c>
      <c r="G13162" s="4" t="s">
        <v>22</v>
      </c>
      <c r="H13162" s="4" t="s">
        <v>10</v>
      </c>
      <c r="I13162" s="4" t="s">
        <v>13</v>
      </c>
    </row>
    <row r="13163" spans="1:7">
      <c r="A13163" t="n">
        <v>111816</v>
      </c>
      <c r="B13163" s="25" t="n">
        <v>45</v>
      </c>
      <c r="C13163" s="7" t="n">
        <v>4</v>
      </c>
      <c r="D13163" s="7" t="n">
        <v>3</v>
      </c>
      <c r="E13163" s="7" t="n">
        <v>341.619995117188</v>
      </c>
      <c r="F13163" s="7" t="n">
        <v>284.609985351563</v>
      </c>
      <c r="G13163" s="7" t="n">
        <v>0</v>
      </c>
      <c r="H13163" s="7" t="n">
        <v>4000</v>
      </c>
      <c r="I13163" s="7" t="n">
        <v>1</v>
      </c>
    </row>
    <row r="13164" spans="1:7">
      <c r="A13164" t="s">
        <v>4</v>
      </c>
      <c r="B13164" s="4" t="s">
        <v>5</v>
      </c>
      <c r="C13164" s="4" t="s">
        <v>13</v>
      </c>
      <c r="D13164" s="4" t="s">
        <v>13</v>
      </c>
      <c r="E13164" s="4" t="s">
        <v>22</v>
      </c>
      <c r="F13164" s="4" t="s">
        <v>10</v>
      </c>
    </row>
    <row r="13165" spans="1:7">
      <c r="A13165" t="n">
        <v>111834</v>
      </c>
      <c r="B13165" s="25" t="n">
        <v>45</v>
      </c>
      <c r="C13165" s="7" t="n">
        <v>5</v>
      </c>
      <c r="D13165" s="7" t="n">
        <v>3</v>
      </c>
      <c r="E13165" s="7" t="n">
        <v>2</v>
      </c>
      <c r="F13165" s="7" t="n">
        <v>4000</v>
      </c>
    </row>
    <row r="13166" spans="1:7">
      <c r="A13166" t="s">
        <v>4</v>
      </c>
      <c r="B13166" s="4" t="s">
        <v>5</v>
      </c>
      <c r="C13166" s="4" t="s">
        <v>13</v>
      </c>
      <c r="D13166" s="4" t="s">
        <v>13</v>
      </c>
      <c r="E13166" s="4" t="s">
        <v>22</v>
      </c>
      <c r="F13166" s="4" t="s">
        <v>10</v>
      </c>
    </row>
    <row r="13167" spans="1:7">
      <c r="A13167" t="n">
        <v>111843</v>
      </c>
      <c r="B13167" s="25" t="n">
        <v>45</v>
      </c>
      <c r="C13167" s="7" t="n">
        <v>11</v>
      </c>
      <c r="D13167" s="7" t="n">
        <v>3</v>
      </c>
      <c r="E13167" s="7" t="n">
        <v>46.5999984741211</v>
      </c>
      <c r="F13167" s="7" t="n">
        <v>4000</v>
      </c>
    </row>
    <row r="13168" spans="1:7">
      <c r="A13168" t="s">
        <v>4</v>
      </c>
      <c r="B13168" s="4" t="s">
        <v>5</v>
      </c>
      <c r="C13168" s="4" t="s">
        <v>13</v>
      </c>
      <c r="D13168" s="4" t="s">
        <v>10</v>
      </c>
    </row>
    <row r="13169" spans="1:9">
      <c r="A13169" t="n">
        <v>111852</v>
      </c>
      <c r="B13169" s="28" t="n">
        <v>58</v>
      </c>
      <c r="C13169" s="7" t="n">
        <v>255</v>
      </c>
      <c r="D13169" s="7" t="n">
        <v>0</v>
      </c>
    </row>
    <row r="13170" spans="1:9">
      <c r="A13170" t="s">
        <v>4</v>
      </c>
      <c r="B13170" s="4" t="s">
        <v>5</v>
      </c>
      <c r="C13170" s="4" t="s">
        <v>13</v>
      </c>
      <c r="D13170" s="4" t="s">
        <v>10</v>
      </c>
    </row>
    <row r="13171" spans="1:9">
      <c r="A13171" t="n">
        <v>111856</v>
      </c>
      <c r="B13171" s="25" t="n">
        <v>45</v>
      </c>
      <c r="C13171" s="7" t="n">
        <v>7</v>
      </c>
      <c r="D13171" s="7" t="n">
        <v>255</v>
      </c>
    </row>
    <row r="13172" spans="1:9">
      <c r="A13172" t="s">
        <v>4</v>
      </c>
      <c r="B13172" s="4" t="s">
        <v>5</v>
      </c>
      <c r="C13172" s="4" t="s">
        <v>13</v>
      </c>
      <c r="D13172" s="4" t="s">
        <v>10</v>
      </c>
      <c r="E13172" s="4" t="s">
        <v>22</v>
      </c>
    </row>
    <row r="13173" spans="1:9">
      <c r="A13173" t="n">
        <v>111860</v>
      </c>
      <c r="B13173" s="28" t="n">
        <v>58</v>
      </c>
      <c r="C13173" s="7" t="n">
        <v>101</v>
      </c>
      <c r="D13173" s="7" t="n">
        <v>500</v>
      </c>
      <c r="E13173" s="7" t="n">
        <v>1</v>
      </c>
    </row>
    <row r="13174" spans="1:9">
      <c r="A13174" t="s">
        <v>4</v>
      </c>
      <c r="B13174" s="4" t="s">
        <v>5</v>
      </c>
      <c r="C13174" s="4" t="s">
        <v>13</v>
      </c>
      <c r="D13174" s="4" t="s">
        <v>10</v>
      </c>
    </row>
    <row r="13175" spans="1:9">
      <c r="A13175" t="n">
        <v>111868</v>
      </c>
      <c r="B13175" s="28" t="n">
        <v>58</v>
      </c>
      <c r="C13175" s="7" t="n">
        <v>254</v>
      </c>
      <c r="D13175" s="7" t="n">
        <v>0</v>
      </c>
    </row>
    <row r="13176" spans="1:9">
      <c r="A13176" t="s">
        <v>4</v>
      </c>
      <c r="B13176" s="4" t="s">
        <v>5</v>
      </c>
      <c r="C13176" s="4" t="s">
        <v>13</v>
      </c>
    </row>
    <row r="13177" spans="1:9">
      <c r="A13177" t="n">
        <v>111872</v>
      </c>
      <c r="B13177" s="25" t="n">
        <v>45</v>
      </c>
      <c r="C13177" s="7" t="n">
        <v>0</v>
      </c>
    </row>
    <row r="13178" spans="1:9">
      <c r="A13178" t="s">
        <v>4</v>
      </c>
      <c r="B13178" s="4" t="s">
        <v>5</v>
      </c>
      <c r="C13178" s="4" t="s">
        <v>13</v>
      </c>
      <c r="D13178" s="4" t="s">
        <v>13</v>
      </c>
      <c r="E13178" s="4" t="s">
        <v>22</v>
      </c>
      <c r="F13178" s="4" t="s">
        <v>22</v>
      </c>
      <c r="G13178" s="4" t="s">
        <v>22</v>
      </c>
      <c r="H13178" s="4" t="s">
        <v>10</v>
      </c>
    </row>
    <row r="13179" spans="1:9">
      <c r="A13179" t="n">
        <v>111874</v>
      </c>
      <c r="B13179" s="25" t="n">
        <v>45</v>
      </c>
      <c r="C13179" s="7" t="n">
        <v>2</v>
      </c>
      <c r="D13179" s="7" t="n">
        <v>3</v>
      </c>
      <c r="E13179" s="7" t="n">
        <v>16.2099990844727</v>
      </c>
      <c r="F13179" s="7" t="n">
        <v>1.77999997138977</v>
      </c>
      <c r="G13179" s="7" t="n">
        <v>4.75</v>
      </c>
      <c r="H13179" s="7" t="n">
        <v>0</v>
      </c>
    </row>
    <row r="13180" spans="1:9">
      <c r="A13180" t="s">
        <v>4</v>
      </c>
      <c r="B13180" s="4" t="s">
        <v>5</v>
      </c>
      <c r="C13180" s="4" t="s">
        <v>13</v>
      </c>
      <c r="D13180" s="4" t="s">
        <v>13</v>
      </c>
      <c r="E13180" s="4" t="s">
        <v>22</v>
      </c>
      <c r="F13180" s="4" t="s">
        <v>22</v>
      </c>
      <c r="G13180" s="4" t="s">
        <v>22</v>
      </c>
      <c r="H13180" s="4" t="s">
        <v>10</v>
      </c>
      <c r="I13180" s="4" t="s">
        <v>13</v>
      </c>
    </row>
    <row r="13181" spans="1:9">
      <c r="A13181" t="n">
        <v>111891</v>
      </c>
      <c r="B13181" s="25" t="n">
        <v>45</v>
      </c>
      <c r="C13181" s="7" t="n">
        <v>4</v>
      </c>
      <c r="D13181" s="7" t="n">
        <v>3</v>
      </c>
      <c r="E13181" s="7" t="n">
        <v>351.519989013672</v>
      </c>
      <c r="F13181" s="7" t="n">
        <v>335.959991455078</v>
      </c>
      <c r="G13181" s="7" t="n">
        <v>0</v>
      </c>
      <c r="H13181" s="7" t="n">
        <v>0</v>
      </c>
      <c r="I13181" s="7" t="n">
        <v>1</v>
      </c>
    </row>
    <row r="13182" spans="1:9">
      <c r="A13182" t="s">
        <v>4</v>
      </c>
      <c r="B13182" s="4" t="s">
        <v>5</v>
      </c>
      <c r="C13182" s="4" t="s">
        <v>13</v>
      </c>
      <c r="D13182" s="4" t="s">
        <v>13</v>
      </c>
      <c r="E13182" s="4" t="s">
        <v>22</v>
      </c>
      <c r="F13182" s="4" t="s">
        <v>10</v>
      </c>
    </row>
    <row r="13183" spans="1:9">
      <c r="A13183" t="n">
        <v>111909</v>
      </c>
      <c r="B13183" s="25" t="n">
        <v>45</v>
      </c>
      <c r="C13183" s="7" t="n">
        <v>5</v>
      </c>
      <c r="D13183" s="7" t="n">
        <v>3</v>
      </c>
      <c r="E13183" s="7" t="n">
        <v>5</v>
      </c>
      <c r="F13183" s="7" t="n">
        <v>0</v>
      </c>
    </row>
    <row r="13184" spans="1:9">
      <c r="A13184" t="s">
        <v>4</v>
      </c>
      <c r="B13184" s="4" t="s">
        <v>5</v>
      </c>
      <c r="C13184" s="4" t="s">
        <v>13</v>
      </c>
      <c r="D13184" s="4" t="s">
        <v>13</v>
      </c>
      <c r="E13184" s="4" t="s">
        <v>22</v>
      </c>
      <c r="F13184" s="4" t="s">
        <v>10</v>
      </c>
    </row>
    <row r="13185" spans="1:9">
      <c r="A13185" t="n">
        <v>111918</v>
      </c>
      <c r="B13185" s="25" t="n">
        <v>45</v>
      </c>
      <c r="C13185" s="7" t="n">
        <v>11</v>
      </c>
      <c r="D13185" s="7" t="n">
        <v>3</v>
      </c>
      <c r="E13185" s="7" t="n">
        <v>38</v>
      </c>
      <c r="F13185" s="7" t="n">
        <v>0</v>
      </c>
    </row>
    <row r="13186" spans="1:9">
      <c r="A13186" t="s">
        <v>4</v>
      </c>
      <c r="B13186" s="4" t="s">
        <v>5</v>
      </c>
      <c r="C13186" s="4" t="s">
        <v>10</v>
      </c>
      <c r="D13186" s="4" t="s">
        <v>13</v>
      </c>
      <c r="E13186" s="4" t="s">
        <v>22</v>
      </c>
      <c r="F13186" s="4" t="s">
        <v>10</v>
      </c>
    </row>
    <row r="13187" spans="1:9">
      <c r="A13187" t="n">
        <v>111927</v>
      </c>
      <c r="B13187" s="58" t="n">
        <v>59</v>
      </c>
      <c r="C13187" s="7" t="n">
        <v>5708</v>
      </c>
      <c r="D13187" s="7" t="n">
        <v>15</v>
      </c>
      <c r="E13187" s="7" t="n">
        <v>0.150000005960464</v>
      </c>
      <c r="F13187" s="7" t="n">
        <v>0</v>
      </c>
    </row>
    <row r="13188" spans="1:9">
      <c r="A13188" t="s">
        <v>4</v>
      </c>
      <c r="B13188" s="4" t="s">
        <v>5</v>
      </c>
      <c r="C13188" s="4" t="s">
        <v>10</v>
      </c>
      <c r="D13188" s="4" t="s">
        <v>13</v>
      </c>
      <c r="E13188" s="4" t="s">
        <v>22</v>
      </c>
      <c r="F13188" s="4" t="s">
        <v>10</v>
      </c>
    </row>
    <row r="13189" spans="1:9">
      <c r="A13189" t="n">
        <v>111937</v>
      </c>
      <c r="B13189" s="58" t="n">
        <v>59</v>
      </c>
      <c r="C13189" s="7" t="n">
        <v>5707</v>
      </c>
      <c r="D13189" s="7" t="n">
        <v>15</v>
      </c>
      <c r="E13189" s="7" t="n">
        <v>0.150000005960464</v>
      </c>
      <c r="F13189" s="7" t="n">
        <v>0</v>
      </c>
    </row>
    <row r="13190" spans="1:9">
      <c r="A13190" t="s">
        <v>4</v>
      </c>
      <c r="B13190" s="4" t="s">
        <v>5</v>
      </c>
      <c r="C13190" s="4" t="s">
        <v>10</v>
      </c>
      <c r="D13190" s="4" t="s">
        <v>22</v>
      </c>
      <c r="E13190" s="4" t="s">
        <v>22</v>
      </c>
      <c r="F13190" s="4" t="s">
        <v>22</v>
      </c>
      <c r="G13190" s="4" t="s">
        <v>10</v>
      </c>
      <c r="H13190" s="4" t="s">
        <v>10</v>
      </c>
    </row>
    <row r="13191" spans="1:9">
      <c r="A13191" t="n">
        <v>111947</v>
      </c>
      <c r="B13191" s="56" t="n">
        <v>60</v>
      </c>
      <c r="C13191" s="7" t="n">
        <v>5712</v>
      </c>
      <c r="D13191" s="7" t="n">
        <v>40</v>
      </c>
      <c r="E13191" s="7" t="n">
        <v>-5</v>
      </c>
      <c r="F13191" s="7" t="n">
        <v>0</v>
      </c>
      <c r="G13191" s="7" t="n">
        <v>0</v>
      </c>
      <c r="H13191" s="7" t="n">
        <v>0</v>
      </c>
    </row>
    <row r="13192" spans="1:9">
      <c r="A13192" t="s">
        <v>4</v>
      </c>
      <c r="B13192" s="4" t="s">
        <v>5</v>
      </c>
      <c r="C13192" s="4" t="s">
        <v>10</v>
      </c>
      <c r="D13192" s="4" t="s">
        <v>22</v>
      </c>
      <c r="E13192" s="4" t="s">
        <v>22</v>
      </c>
      <c r="F13192" s="4" t="s">
        <v>22</v>
      </c>
      <c r="G13192" s="4" t="s">
        <v>10</v>
      </c>
      <c r="H13192" s="4" t="s">
        <v>10</v>
      </c>
    </row>
    <row r="13193" spans="1:9">
      <c r="A13193" t="n">
        <v>111966</v>
      </c>
      <c r="B13193" s="56" t="n">
        <v>60</v>
      </c>
      <c r="C13193" s="7" t="n">
        <v>5712</v>
      </c>
      <c r="D13193" s="7" t="n">
        <v>-40</v>
      </c>
      <c r="E13193" s="7" t="n">
        <v>-5</v>
      </c>
      <c r="F13193" s="7" t="n">
        <v>0</v>
      </c>
      <c r="G13193" s="7" t="n">
        <v>3000</v>
      </c>
      <c r="H13193" s="7" t="n">
        <v>0</v>
      </c>
    </row>
    <row r="13194" spans="1:9">
      <c r="A13194" t="s">
        <v>4</v>
      </c>
      <c r="B13194" s="4" t="s">
        <v>5</v>
      </c>
      <c r="C13194" s="4" t="s">
        <v>10</v>
      </c>
      <c r="D13194" s="4" t="s">
        <v>10</v>
      </c>
      <c r="E13194" s="4" t="s">
        <v>22</v>
      </c>
      <c r="F13194" s="4" t="s">
        <v>22</v>
      </c>
      <c r="G13194" s="4" t="s">
        <v>22</v>
      </c>
      <c r="H13194" s="4" t="s">
        <v>22</v>
      </c>
      <c r="I13194" s="4" t="s">
        <v>13</v>
      </c>
      <c r="J13194" s="4" t="s">
        <v>10</v>
      </c>
    </row>
    <row r="13195" spans="1:9">
      <c r="A13195" t="n">
        <v>111985</v>
      </c>
      <c r="B13195" s="85" t="n">
        <v>55</v>
      </c>
      <c r="C13195" s="7" t="n">
        <v>5701</v>
      </c>
      <c r="D13195" s="7" t="n">
        <v>65533</v>
      </c>
      <c r="E13195" s="7" t="n">
        <v>28.5300006866455</v>
      </c>
      <c r="F13195" s="7" t="n">
        <v>0</v>
      </c>
      <c r="G13195" s="7" t="n">
        <v>16.9599990844727</v>
      </c>
      <c r="H13195" s="7" t="n">
        <v>2.79999995231628</v>
      </c>
      <c r="I13195" s="7" t="n">
        <v>2</v>
      </c>
      <c r="J13195" s="7" t="n">
        <v>0</v>
      </c>
    </row>
    <row r="13196" spans="1:9">
      <c r="A13196" t="s">
        <v>4</v>
      </c>
      <c r="B13196" s="4" t="s">
        <v>5</v>
      </c>
      <c r="C13196" s="4" t="s">
        <v>10</v>
      </c>
      <c r="D13196" s="4" t="s">
        <v>10</v>
      </c>
      <c r="E13196" s="4" t="s">
        <v>22</v>
      </c>
      <c r="F13196" s="4" t="s">
        <v>22</v>
      </c>
      <c r="G13196" s="4" t="s">
        <v>22</v>
      </c>
      <c r="H13196" s="4" t="s">
        <v>22</v>
      </c>
      <c r="I13196" s="4" t="s">
        <v>13</v>
      </c>
      <c r="J13196" s="4" t="s">
        <v>10</v>
      </c>
    </row>
    <row r="13197" spans="1:9">
      <c r="A13197" t="n">
        <v>112009</v>
      </c>
      <c r="B13197" s="85" t="n">
        <v>55</v>
      </c>
      <c r="C13197" s="7" t="n">
        <v>5708</v>
      </c>
      <c r="D13197" s="7" t="n">
        <v>65533</v>
      </c>
      <c r="E13197" s="7" t="n">
        <v>26.1399993896484</v>
      </c>
      <c r="F13197" s="7" t="n">
        <v>0</v>
      </c>
      <c r="G13197" s="7" t="n">
        <v>14.6599998474121</v>
      </c>
      <c r="H13197" s="7" t="n">
        <v>2.79999995231628</v>
      </c>
      <c r="I13197" s="7" t="n">
        <v>2</v>
      </c>
      <c r="J13197" s="7" t="n">
        <v>0</v>
      </c>
    </row>
    <row r="13198" spans="1:9">
      <c r="A13198" t="s">
        <v>4</v>
      </c>
      <c r="B13198" s="4" t="s">
        <v>5</v>
      </c>
      <c r="C13198" s="4" t="s">
        <v>13</v>
      </c>
      <c r="D13198" s="4" t="s">
        <v>13</v>
      </c>
      <c r="E13198" s="4" t="s">
        <v>22</v>
      </c>
      <c r="F13198" s="4" t="s">
        <v>22</v>
      </c>
      <c r="G13198" s="4" t="s">
        <v>22</v>
      </c>
      <c r="H13198" s="4" t="s">
        <v>10</v>
      </c>
    </row>
    <row r="13199" spans="1:9">
      <c r="A13199" t="n">
        <v>112033</v>
      </c>
      <c r="B13199" s="25" t="n">
        <v>45</v>
      </c>
      <c r="C13199" s="7" t="n">
        <v>2</v>
      </c>
      <c r="D13199" s="7" t="n">
        <v>3</v>
      </c>
      <c r="E13199" s="7" t="n">
        <v>16.1599998474121</v>
      </c>
      <c r="F13199" s="7" t="n">
        <v>1.89999997615814</v>
      </c>
      <c r="G13199" s="7" t="n">
        <v>5.36999988555908</v>
      </c>
      <c r="H13199" s="7" t="n">
        <v>5000</v>
      </c>
    </row>
    <row r="13200" spans="1:9">
      <c r="A13200" t="s">
        <v>4</v>
      </c>
      <c r="B13200" s="4" t="s">
        <v>5</v>
      </c>
      <c r="C13200" s="4" t="s">
        <v>13</v>
      </c>
      <c r="D13200" s="4" t="s">
        <v>13</v>
      </c>
      <c r="E13200" s="4" t="s">
        <v>22</v>
      </c>
      <c r="F13200" s="4" t="s">
        <v>22</v>
      </c>
      <c r="G13200" s="4" t="s">
        <v>22</v>
      </c>
      <c r="H13200" s="4" t="s">
        <v>10</v>
      </c>
      <c r="I13200" s="4" t="s">
        <v>13</v>
      </c>
    </row>
    <row r="13201" spans="1:10">
      <c r="A13201" t="n">
        <v>112050</v>
      </c>
      <c r="B13201" s="25" t="n">
        <v>45</v>
      </c>
      <c r="C13201" s="7" t="n">
        <v>4</v>
      </c>
      <c r="D13201" s="7" t="n">
        <v>3</v>
      </c>
      <c r="E13201" s="7" t="n">
        <v>12.1999998092651</v>
      </c>
      <c r="F13201" s="7" t="n">
        <v>254.449996948242</v>
      </c>
      <c r="G13201" s="7" t="n">
        <v>0</v>
      </c>
      <c r="H13201" s="7" t="n">
        <v>5000</v>
      </c>
      <c r="I13201" s="7" t="n">
        <v>1</v>
      </c>
    </row>
    <row r="13202" spans="1:10">
      <c r="A13202" t="s">
        <v>4</v>
      </c>
      <c r="B13202" s="4" t="s">
        <v>5</v>
      </c>
      <c r="C13202" s="4" t="s">
        <v>13</v>
      </c>
      <c r="D13202" s="4" t="s">
        <v>13</v>
      </c>
      <c r="E13202" s="4" t="s">
        <v>22</v>
      </c>
      <c r="F13202" s="4" t="s">
        <v>10</v>
      </c>
    </row>
    <row r="13203" spans="1:10">
      <c r="A13203" t="n">
        <v>112068</v>
      </c>
      <c r="B13203" s="25" t="n">
        <v>45</v>
      </c>
      <c r="C13203" s="7" t="n">
        <v>5</v>
      </c>
      <c r="D13203" s="7" t="n">
        <v>3</v>
      </c>
      <c r="E13203" s="7" t="n">
        <v>4.30000019073486</v>
      </c>
      <c r="F13203" s="7" t="n">
        <v>5000</v>
      </c>
    </row>
    <row r="13204" spans="1:10">
      <c r="A13204" t="s">
        <v>4</v>
      </c>
      <c r="B13204" s="4" t="s">
        <v>5</v>
      </c>
      <c r="C13204" s="4" t="s">
        <v>13</v>
      </c>
      <c r="D13204" s="4" t="s">
        <v>13</v>
      </c>
      <c r="E13204" s="4" t="s">
        <v>22</v>
      </c>
      <c r="F13204" s="4" t="s">
        <v>10</v>
      </c>
    </row>
    <row r="13205" spans="1:10">
      <c r="A13205" t="n">
        <v>112077</v>
      </c>
      <c r="B13205" s="25" t="n">
        <v>45</v>
      </c>
      <c r="C13205" s="7" t="n">
        <v>11</v>
      </c>
      <c r="D13205" s="7" t="n">
        <v>3</v>
      </c>
      <c r="E13205" s="7" t="n">
        <v>38</v>
      </c>
      <c r="F13205" s="7" t="n">
        <v>5000</v>
      </c>
    </row>
    <row r="13206" spans="1:10">
      <c r="A13206" t="s">
        <v>4</v>
      </c>
      <c r="B13206" s="4" t="s">
        <v>5</v>
      </c>
      <c r="C13206" s="4" t="s">
        <v>13</v>
      </c>
      <c r="D13206" s="4" t="s">
        <v>10</v>
      </c>
    </row>
    <row r="13207" spans="1:10">
      <c r="A13207" t="n">
        <v>112086</v>
      </c>
      <c r="B13207" s="28" t="n">
        <v>58</v>
      </c>
      <c r="C13207" s="7" t="n">
        <v>255</v>
      </c>
      <c r="D13207" s="7" t="n">
        <v>0</v>
      </c>
    </row>
    <row r="13208" spans="1:10">
      <c r="A13208" t="s">
        <v>4</v>
      </c>
      <c r="B13208" s="4" t="s">
        <v>5</v>
      </c>
      <c r="C13208" s="4" t="s">
        <v>10</v>
      </c>
      <c r="D13208" s="4" t="s">
        <v>13</v>
      </c>
      <c r="E13208" s="4" t="s">
        <v>22</v>
      </c>
      <c r="F13208" s="4" t="s">
        <v>10</v>
      </c>
    </row>
    <row r="13209" spans="1:10">
      <c r="A13209" t="n">
        <v>112090</v>
      </c>
      <c r="B13209" s="58" t="n">
        <v>59</v>
      </c>
      <c r="C13209" s="7" t="n">
        <v>5702</v>
      </c>
      <c r="D13209" s="7" t="n">
        <v>14</v>
      </c>
      <c r="E13209" s="7" t="n">
        <v>0.150000005960464</v>
      </c>
      <c r="F13209" s="7" t="n">
        <v>0</v>
      </c>
    </row>
    <row r="13210" spans="1:10">
      <c r="A13210" t="s">
        <v>4</v>
      </c>
      <c r="B13210" s="4" t="s">
        <v>5</v>
      </c>
      <c r="C13210" s="4" t="s">
        <v>10</v>
      </c>
      <c r="D13210" s="4" t="s">
        <v>13</v>
      </c>
      <c r="E13210" s="4" t="s">
        <v>6</v>
      </c>
      <c r="F13210" s="4" t="s">
        <v>22</v>
      </c>
      <c r="G13210" s="4" t="s">
        <v>22</v>
      </c>
      <c r="H13210" s="4" t="s">
        <v>22</v>
      </c>
    </row>
    <row r="13211" spans="1:10">
      <c r="A13211" t="n">
        <v>112100</v>
      </c>
      <c r="B13211" s="39" t="n">
        <v>48</v>
      </c>
      <c r="C13211" s="7" t="n">
        <v>5712</v>
      </c>
      <c r="D13211" s="7" t="n">
        <v>0</v>
      </c>
      <c r="E13211" s="7" t="s">
        <v>1049</v>
      </c>
      <c r="F13211" s="7" t="n">
        <v>-1</v>
      </c>
      <c r="G13211" s="7" t="n">
        <v>1</v>
      </c>
      <c r="H13211" s="7" t="n">
        <v>0</v>
      </c>
    </row>
    <row r="13212" spans="1:10">
      <c r="A13212" t="s">
        <v>4</v>
      </c>
      <c r="B13212" s="4" t="s">
        <v>5</v>
      </c>
      <c r="C13212" s="4" t="s">
        <v>10</v>
      </c>
    </row>
    <row r="13213" spans="1:10">
      <c r="A13213" t="n">
        <v>112131</v>
      </c>
      <c r="B13213" s="35" t="n">
        <v>16</v>
      </c>
      <c r="C13213" s="7" t="n">
        <v>3000</v>
      </c>
    </row>
    <row r="13214" spans="1:10">
      <c r="A13214" t="s">
        <v>4</v>
      </c>
      <c r="B13214" s="4" t="s">
        <v>5</v>
      </c>
      <c r="C13214" s="4" t="s">
        <v>10</v>
      </c>
      <c r="D13214" s="4" t="s">
        <v>22</v>
      </c>
      <c r="E13214" s="4" t="s">
        <v>22</v>
      </c>
      <c r="F13214" s="4" t="s">
        <v>22</v>
      </c>
      <c r="G13214" s="4" t="s">
        <v>10</v>
      </c>
      <c r="H13214" s="4" t="s">
        <v>10</v>
      </c>
    </row>
    <row r="13215" spans="1:10">
      <c r="A13215" t="n">
        <v>112134</v>
      </c>
      <c r="B13215" s="56" t="n">
        <v>60</v>
      </c>
      <c r="C13215" s="7" t="n">
        <v>5712</v>
      </c>
      <c r="D13215" s="7" t="n">
        <v>40</v>
      </c>
      <c r="E13215" s="7" t="n">
        <v>5</v>
      </c>
      <c r="F13215" s="7" t="n">
        <v>0</v>
      </c>
      <c r="G13215" s="7" t="n">
        <v>1000</v>
      </c>
      <c r="H13215" s="7" t="n">
        <v>0</v>
      </c>
    </row>
    <row r="13216" spans="1:10">
      <c r="A13216" t="s">
        <v>4</v>
      </c>
      <c r="B13216" s="4" t="s">
        <v>5</v>
      </c>
      <c r="C13216" s="4" t="s">
        <v>10</v>
      </c>
    </row>
    <row r="13217" spans="1:9">
      <c r="A13217" t="n">
        <v>112153</v>
      </c>
      <c r="B13217" s="35" t="n">
        <v>16</v>
      </c>
      <c r="C13217" s="7" t="n">
        <v>1000</v>
      </c>
    </row>
    <row r="13218" spans="1:9">
      <c r="A13218" t="s">
        <v>4</v>
      </c>
      <c r="B13218" s="4" t="s">
        <v>5</v>
      </c>
      <c r="C13218" s="4" t="s">
        <v>13</v>
      </c>
      <c r="D13218" s="4" t="s">
        <v>10</v>
      </c>
      <c r="E13218" s="4" t="s">
        <v>22</v>
      </c>
    </row>
    <row r="13219" spans="1:9">
      <c r="A13219" t="n">
        <v>112156</v>
      </c>
      <c r="B13219" s="28" t="n">
        <v>58</v>
      </c>
      <c r="C13219" s="7" t="n">
        <v>101</v>
      </c>
      <c r="D13219" s="7" t="n">
        <v>500</v>
      </c>
      <c r="E13219" s="7" t="n">
        <v>1</v>
      </c>
    </row>
    <row r="13220" spans="1:9">
      <c r="A13220" t="s">
        <v>4</v>
      </c>
      <c r="B13220" s="4" t="s">
        <v>5</v>
      </c>
      <c r="C13220" s="4" t="s">
        <v>13</v>
      </c>
      <c r="D13220" s="4" t="s">
        <v>10</v>
      </c>
    </row>
    <row r="13221" spans="1:9">
      <c r="A13221" t="n">
        <v>112164</v>
      </c>
      <c r="B13221" s="28" t="n">
        <v>58</v>
      </c>
      <c r="C13221" s="7" t="n">
        <v>254</v>
      </c>
      <c r="D13221" s="7" t="n">
        <v>0</v>
      </c>
    </row>
    <row r="13222" spans="1:9">
      <c r="A13222" t="s">
        <v>4</v>
      </c>
      <c r="B13222" s="4" t="s">
        <v>5</v>
      </c>
      <c r="C13222" s="4" t="s">
        <v>13</v>
      </c>
    </row>
    <row r="13223" spans="1:9">
      <c r="A13223" t="n">
        <v>112168</v>
      </c>
      <c r="B13223" s="25" t="n">
        <v>45</v>
      </c>
      <c r="C13223" s="7" t="n">
        <v>0</v>
      </c>
    </row>
    <row r="13224" spans="1:9">
      <c r="A13224" t="s">
        <v>4</v>
      </c>
      <c r="B13224" s="4" t="s">
        <v>5</v>
      </c>
      <c r="C13224" s="4" t="s">
        <v>13</v>
      </c>
      <c r="D13224" s="4" t="s">
        <v>13</v>
      </c>
      <c r="E13224" s="4" t="s">
        <v>22</v>
      </c>
      <c r="F13224" s="4" t="s">
        <v>22</v>
      </c>
      <c r="G13224" s="4" t="s">
        <v>22</v>
      </c>
      <c r="H13224" s="4" t="s">
        <v>10</v>
      </c>
    </row>
    <row r="13225" spans="1:9">
      <c r="A13225" t="n">
        <v>112170</v>
      </c>
      <c r="B13225" s="25" t="n">
        <v>45</v>
      </c>
      <c r="C13225" s="7" t="n">
        <v>2</v>
      </c>
      <c r="D13225" s="7" t="n">
        <v>3</v>
      </c>
      <c r="E13225" s="7" t="n">
        <v>-33.3300018310547</v>
      </c>
      <c r="F13225" s="7" t="n">
        <v>2.22000002861023</v>
      </c>
      <c r="G13225" s="7" t="n">
        <v>-17.0799999237061</v>
      </c>
      <c r="H13225" s="7" t="n">
        <v>0</v>
      </c>
    </row>
    <row r="13226" spans="1:9">
      <c r="A13226" t="s">
        <v>4</v>
      </c>
      <c r="B13226" s="4" t="s">
        <v>5</v>
      </c>
      <c r="C13226" s="4" t="s">
        <v>13</v>
      </c>
      <c r="D13226" s="4" t="s">
        <v>13</v>
      </c>
      <c r="E13226" s="4" t="s">
        <v>22</v>
      </c>
      <c r="F13226" s="4" t="s">
        <v>22</v>
      </c>
      <c r="G13226" s="4" t="s">
        <v>22</v>
      </c>
      <c r="H13226" s="4" t="s">
        <v>10</v>
      </c>
      <c r="I13226" s="4" t="s">
        <v>13</v>
      </c>
    </row>
    <row r="13227" spans="1:9">
      <c r="A13227" t="n">
        <v>112187</v>
      </c>
      <c r="B13227" s="25" t="n">
        <v>45</v>
      </c>
      <c r="C13227" s="7" t="n">
        <v>4</v>
      </c>
      <c r="D13227" s="7" t="n">
        <v>3</v>
      </c>
      <c r="E13227" s="7" t="n">
        <v>353.899993896484</v>
      </c>
      <c r="F13227" s="7" t="n">
        <v>73.379997253418</v>
      </c>
      <c r="G13227" s="7" t="n">
        <v>0</v>
      </c>
      <c r="H13227" s="7" t="n">
        <v>0</v>
      </c>
      <c r="I13227" s="7" t="n">
        <v>1</v>
      </c>
    </row>
    <row r="13228" spans="1:9">
      <c r="A13228" t="s">
        <v>4</v>
      </c>
      <c r="B13228" s="4" t="s">
        <v>5</v>
      </c>
      <c r="C13228" s="4" t="s">
        <v>13</v>
      </c>
      <c r="D13228" s="4" t="s">
        <v>13</v>
      </c>
      <c r="E13228" s="4" t="s">
        <v>22</v>
      </c>
      <c r="F13228" s="4" t="s">
        <v>10</v>
      </c>
    </row>
    <row r="13229" spans="1:9">
      <c r="A13229" t="n">
        <v>112205</v>
      </c>
      <c r="B13229" s="25" t="n">
        <v>45</v>
      </c>
      <c r="C13229" s="7" t="n">
        <v>5</v>
      </c>
      <c r="D13229" s="7" t="n">
        <v>3</v>
      </c>
      <c r="E13229" s="7" t="n">
        <v>5</v>
      </c>
      <c r="F13229" s="7" t="n">
        <v>0</v>
      </c>
    </row>
    <row r="13230" spans="1:9">
      <c r="A13230" t="s">
        <v>4</v>
      </c>
      <c r="B13230" s="4" t="s">
        <v>5</v>
      </c>
      <c r="C13230" s="4" t="s">
        <v>13</v>
      </c>
      <c r="D13230" s="4" t="s">
        <v>13</v>
      </c>
      <c r="E13230" s="4" t="s">
        <v>22</v>
      </c>
      <c r="F13230" s="4" t="s">
        <v>10</v>
      </c>
    </row>
    <row r="13231" spans="1:9">
      <c r="A13231" t="n">
        <v>112214</v>
      </c>
      <c r="B13231" s="25" t="n">
        <v>45</v>
      </c>
      <c r="C13231" s="7" t="n">
        <v>11</v>
      </c>
      <c r="D13231" s="7" t="n">
        <v>3</v>
      </c>
      <c r="E13231" s="7" t="n">
        <v>28.2999992370605</v>
      </c>
      <c r="F13231" s="7" t="n">
        <v>0</v>
      </c>
    </row>
    <row r="13232" spans="1:9">
      <c r="A13232" t="s">
        <v>4</v>
      </c>
      <c r="B13232" s="4" t="s">
        <v>5</v>
      </c>
      <c r="C13232" s="4" t="s">
        <v>10</v>
      </c>
      <c r="D13232" s="4" t="s">
        <v>13</v>
      </c>
    </row>
    <row r="13233" spans="1:9">
      <c r="A13233" t="n">
        <v>112223</v>
      </c>
      <c r="B13233" s="63" t="n">
        <v>56</v>
      </c>
      <c r="C13233" s="7" t="n">
        <v>5708</v>
      </c>
      <c r="D13233" s="7" t="n">
        <v>1</v>
      </c>
    </row>
    <row r="13234" spans="1:9">
      <c r="A13234" t="s">
        <v>4</v>
      </c>
      <c r="B13234" s="4" t="s">
        <v>5</v>
      </c>
      <c r="C13234" s="4" t="s">
        <v>10</v>
      </c>
      <c r="D13234" s="4" t="s">
        <v>13</v>
      </c>
    </row>
    <row r="13235" spans="1:9">
      <c r="A13235" t="n">
        <v>112227</v>
      </c>
      <c r="B13235" s="63" t="n">
        <v>56</v>
      </c>
      <c r="C13235" s="7" t="n">
        <v>5701</v>
      </c>
      <c r="D13235" s="7" t="n">
        <v>1</v>
      </c>
    </row>
    <row r="13236" spans="1:9">
      <c r="A13236" t="s">
        <v>4</v>
      </c>
      <c r="B13236" s="4" t="s">
        <v>5</v>
      </c>
      <c r="C13236" s="4" t="s">
        <v>10</v>
      </c>
      <c r="D13236" s="4" t="s">
        <v>13</v>
      </c>
    </row>
    <row r="13237" spans="1:9">
      <c r="A13237" t="n">
        <v>112231</v>
      </c>
      <c r="B13237" s="63" t="n">
        <v>56</v>
      </c>
      <c r="C13237" s="7" t="n">
        <v>5707</v>
      </c>
      <c r="D13237" s="7" t="n">
        <v>1</v>
      </c>
    </row>
    <row r="13238" spans="1:9">
      <c r="A13238" t="s">
        <v>4</v>
      </c>
      <c r="B13238" s="4" t="s">
        <v>5</v>
      </c>
      <c r="C13238" s="4" t="s">
        <v>10</v>
      </c>
      <c r="D13238" s="4" t="s">
        <v>13</v>
      </c>
      <c r="E13238" s="4" t="s">
        <v>22</v>
      </c>
      <c r="F13238" s="4" t="s">
        <v>10</v>
      </c>
    </row>
    <row r="13239" spans="1:9">
      <c r="A13239" t="n">
        <v>112235</v>
      </c>
      <c r="B13239" s="58" t="n">
        <v>59</v>
      </c>
      <c r="C13239" s="7" t="n">
        <v>5702</v>
      </c>
      <c r="D13239" s="7" t="n">
        <v>255</v>
      </c>
      <c r="E13239" s="7" t="n">
        <v>0</v>
      </c>
      <c r="F13239" s="7" t="n">
        <v>0</v>
      </c>
    </row>
    <row r="13240" spans="1:9">
      <c r="A13240" t="s">
        <v>4</v>
      </c>
      <c r="B13240" s="4" t="s">
        <v>5</v>
      </c>
      <c r="C13240" s="4" t="s">
        <v>10</v>
      </c>
      <c r="D13240" s="4" t="s">
        <v>13</v>
      </c>
      <c r="E13240" s="4" t="s">
        <v>22</v>
      </c>
      <c r="F13240" s="4" t="s">
        <v>10</v>
      </c>
    </row>
    <row r="13241" spans="1:9">
      <c r="A13241" t="n">
        <v>112245</v>
      </c>
      <c r="B13241" s="58" t="n">
        <v>59</v>
      </c>
      <c r="C13241" s="7" t="n">
        <v>5708</v>
      </c>
      <c r="D13241" s="7" t="n">
        <v>255</v>
      </c>
      <c r="E13241" s="7" t="n">
        <v>0</v>
      </c>
      <c r="F13241" s="7" t="n">
        <v>0</v>
      </c>
    </row>
    <row r="13242" spans="1:9">
      <c r="A13242" t="s">
        <v>4</v>
      </c>
      <c r="B13242" s="4" t="s">
        <v>5</v>
      </c>
      <c r="C13242" s="4" t="s">
        <v>10</v>
      </c>
      <c r="D13242" s="4" t="s">
        <v>13</v>
      </c>
      <c r="E13242" s="4" t="s">
        <v>22</v>
      </c>
      <c r="F13242" s="4" t="s">
        <v>10</v>
      </c>
    </row>
    <row r="13243" spans="1:9">
      <c r="A13243" t="n">
        <v>112255</v>
      </c>
      <c r="B13243" s="58" t="n">
        <v>59</v>
      </c>
      <c r="C13243" s="7" t="n">
        <v>5707</v>
      </c>
      <c r="D13243" s="7" t="n">
        <v>255</v>
      </c>
      <c r="E13243" s="7" t="n">
        <v>0</v>
      </c>
      <c r="F13243" s="7" t="n">
        <v>0</v>
      </c>
    </row>
    <row r="13244" spans="1:9">
      <c r="A13244" t="s">
        <v>4</v>
      </c>
      <c r="B13244" s="4" t="s">
        <v>5</v>
      </c>
      <c r="C13244" s="4" t="s">
        <v>10</v>
      </c>
      <c r="D13244" s="4" t="s">
        <v>9</v>
      </c>
    </row>
    <row r="13245" spans="1:9">
      <c r="A13245" t="n">
        <v>112265</v>
      </c>
      <c r="B13245" s="41" t="n">
        <v>43</v>
      </c>
      <c r="C13245" s="7" t="n">
        <v>5702</v>
      </c>
      <c r="D13245" s="7" t="n">
        <v>1</v>
      </c>
    </row>
    <row r="13246" spans="1:9">
      <c r="A13246" t="s">
        <v>4</v>
      </c>
      <c r="B13246" s="4" t="s">
        <v>5</v>
      </c>
      <c r="C13246" s="4" t="s">
        <v>10</v>
      </c>
      <c r="D13246" s="4" t="s">
        <v>9</v>
      </c>
    </row>
    <row r="13247" spans="1:9">
      <c r="A13247" t="n">
        <v>112272</v>
      </c>
      <c r="B13247" s="41" t="n">
        <v>43</v>
      </c>
      <c r="C13247" s="7" t="n">
        <v>5701</v>
      </c>
      <c r="D13247" s="7" t="n">
        <v>1</v>
      </c>
    </row>
    <row r="13248" spans="1:9">
      <c r="A13248" t="s">
        <v>4</v>
      </c>
      <c r="B13248" s="4" t="s">
        <v>5</v>
      </c>
      <c r="C13248" s="4" t="s">
        <v>10</v>
      </c>
      <c r="D13248" s="4" t="s">
        <v>9</v>
      </c>
    </row>
    <row r="13249" spans="1:6">
      <c r="A13249" t="n">
        <v>112279</v>
      </c>
      <c r="B13249" s="41" t="n">
        <v>43</v>
      </c>
      <c r="C13249" s="7" t="n">
        <v>5708</v>
      </c>
      <c r="D13249" s="7" t="n">
        <v>1</v>
      </c>
    </row>
    <row r="13250" spans="1:6">
      <c r="A13250" t="s">
        <v>4</v>
      </c>
      <c r="B13250" s="4" t="s">
        <v>5</v>
      </c>
      <c r="C13250" s="4" t="s">
        <v>10</v>
      </c>
      <c r="D13250" s="4" t="s">
        <v>9</v>
      </c>
    </row>
    <row r="13251" spans="1:6">
      <c r="A13251" t="n">
        <v>112286</v>
      </c>
      <c r="B13251" s="41" t="n">
        <v>43</v>
      </c>
      <c r="C13251" s="7" t="n">
        <v>5712</v>
      </c>
      <c r="D13251" s="7" t="n">
        <v>1</v>
      </c>
    </row>
    <row r="13252" spans="1:6">
      <c r="A13252" t="s">
        <v>4</v>
      </c>
      <c r="B13252" s="4" t="s">
        <v>5</v>
      </c>
      <c r="C13252" s="4" t="s">
        <v>10</v>
      </c>
      <c r="D13252" s="4" t="s">
        <v>9</v>
      </c>
    </row>
    <row r="13253" spans="1:6">
      <c r="A13253" t="n">
        <v>112293</v>
      </c>
      <c r="B13253" s="41" t="n">
        <v>43</v>
      </c>
      <c r="C13253" s="7" t="n">
        <v>5707</v>
      </c>
      <c r="D13253" s="7" t="n">
        <v>1</v>
      </c>
    </row>
    <row r="13254" spans="1:6">
      <c r="A13254" t="s">
        <v>4</v>
      </c>
      <c r="B13254" s="4" t="s">
        <v>5</v>
      </c>
      <c r="C13254" s="4" t="s">
        <v>10</v>
      </c>
      <c r="D13254" s="4" t="s">
        <v>9</v>
      </c>
    </row>
    <row r="13255" spans="1:6">
      <c r="A13255" t="n">
        <v>112300</v>
      </c>
      <c r="B13255" s="41" t="n">
        <v>43</v>
      </c>
      <c r="C13255" s="7" t="n">
        <v>5719</v>
      </c>
      <c r="D13255" s="7" t="n">
        <v>1</v>
      </c>
    </row>
    <row r="13256" spans="1:6">
      <c r="A13256" t="s">
        <v>4</v>
      </c>
      <c r="B13256" s="4" t="s">
        <v>5</v>
      </c>
      <c r="C13256" s="4" t="s">
        <v>10</v>
      </c>
      <c r="D13256" s="4" t="s">
        <v>9</v>
      </c>
    </row>
    <row r="13257" spans="1:6">
      <c r="A13257" t="n">
        <v>112307</v>
      </c>
      <c r="B13257" s="41" t="n">
        <v>43</v>
      </c>
      <c r="C13257" s="7" t="n">
        <v>5718</v>
      </c>
      <c r="D13257" s="7" t="n">
        <v>1</v>
      </c>
    </row>
    <row r="13258" spans="1:6">
      <c r="A13258" t="s">
        <v>4</v>
      </c>
      <c r="B13258" s="4" t="s">
        <v>5</v>
      </c>
      <c r="C13258" s="4" t="s">
        <v>10</v>
      </c>
      <c r="D13258" s="4" t="s">
        <v>9</v>
      </c>
    </row>
    <row r="13259" spans="1:6">
      <c r="A13259" t="n">
        <v>112314</v>
      </c>
      <c r="B13259" s="41" t="n">
        <v>43</v>
      </c>
      <c r="C13259" s="7" t="n">
        <v>5720</v>
      </c>
      <c r="D13259" s="7" t="n">
        <v>1</v>
      </c>
    </row>
    <row r="13260" spans="1:6">
      <c r="A13260" t="s">
        <v>4</v>
      </c>
      <c r="B13260" s="4" t="s">
        <v>5</v>
      </c>
      <c r="C13260" s="4" t="s">
        <v>10</v>
      </c>
      <c r="D13260" s="4" t="s">
        <v>13</v>
      </c>
    </row>
    <row r="13261" spans="1:6">
      <c r="A13261" t="n">
        <v>112321</v>
      </c>
      <c r="B13261" s="69" t="n">
        <v>96</v>
      </c>
      <c r="C13261" s="7" t="n">
        <v>5704</v>
      </c>
      <c r="D13261" s="7" t="n">
        <v>1</v>
      </c>
    </row>
    <row r="13262" spans="1:6">
      <c r="A13262" t="s">
        <v>4</v>
      </c>
      <c r="B13262" s="4" t="s">
        <v>5</v>
      </c>
      <c r="C13262" s="4" t="s">
        <v>10</v>
      </c>
      <c r="D13262" s="4" t="s">
        <v>13</v>
      </c>
      <c r="E13262" s="4" t="s">
        <v>22</v>
      </c>
      <c r="F13262" s="4" t="s">
        <v>22</v>
      </c>
      <c r="G13262" s="4" t="s">
        <v>22</v>
      </c>
    </row>
    <row r="13263" spans="1:6">
      <c r="A13263" t="n">
        <v>112325</v>
      </c>
      <c r="B13263" s="69" t="n">
        <v>96</v>
      </c>
      <c r="C13263" s="7" t="n">
        <v>5704</v>
      </c>
      <c r="D13263" s="7" t="n">
        <v>2</v>
      </c>
      <c r="E13263" s="7" t="n">
        <v>-40.2099990844727</v>
      </c>
      <c r="F13263" s="7" t="n">
        <v>1.62000000476837</v>
      </c>
      <c r="G13263" s="7" t="n">
        <v>-17.1700000762939</v>
      </c>
    </row>
    <row r="13264" spans="1:6">
      <c r="A13264" t="s">
        <v>4</v>
      </c>
      <c r="B13264" s="4" t="s">
        <v>5</v>
      </c>
      <c r="C13264" s="4" t="s">
        <v>10</v>
      </c>
      <c r="D13264" s="4" t="s">
        <v>13</v>
      </c>
      <c r="E13264" s="4" t="s">
        <v>22</v>
      </c>
      <c r="F13264" s="4" t="s">
        <v>22</v>
      </c>
      <c r="G13264" s="4" t="s">
        <v>22</v>
      </c>
    </row>
    <row r="13265" spans="1:7">
      <c r="A13265" t="n">
        <v>112341</v>
      </c>
      <c r="B13265" s="69" t="n">
        <v>96</v>
      </c>
      <c r="C13265" s="7" t="n">
        <v>5704</v>
      </c>
      <c r="D13265" s="7" t="n">
        <v>2</v>
      </c>
      <c r="E13265" s="7" t="n">
        <v>-32.8199996948242</v>
      </c>
      <c r="F13265" s="7" t="n">
        <v>0</v>
      </c>
      <c r="G13265" s="7" t="n">
        <v>-16.3799991607666</v>
      </c>
    </row>
    <row r="13266" spans="1:7">
      <c r="A13266" t="s">
        <v>4</v>
      </c>
      <c r="B13266" s="4" t="s">
        <v>5</v>
      </c>
      <c r="C13266" s="4" t="s">
        <v>10</v>
      </c>
      <c r="D13266" s="4" t="s">
        <v>13</v>
      </c>
      <c r="E13266" s="4" t="s">
        <v>9</v>
      </c>
      <c r="F13266" s="4" t="s">
        <v>13</v>
      </c>
      <c r="G13266" s="4" t="s">
        <v>10</v>
      </c>
    </row>
    <row r="13267" spans="1:7">
      <c r="A13267" t="n">
        <v>112357</v>
      </c>
      <c r="B13267" s="69" t="n">
        <v>96</v>
      </c>
      <c r="C13267" s="7" t="n">
        <v>5704</v>
      </c>
      <c r="D13267" s="7" t="n">
        <v>0</v>
      </c>
      <c r="E13267" s="7" t="n">
        <v>1084227584</v>
      </c>
      <c r="F13267" s="7" t="n">
        <v>2</v>
      </c>
      <c r="G13267" s="7" t="n">
        <v>0</v>
      </c>
    </row>
    <row r="13268" spans="1:7">
      <c r="A13268" t="s">
        <v>4</v>
      </c>
      <c r="B13268" s="4" t="s">
        <v>5</v>
      </c>
      <c r="C13268" s="4" t="s">
        <v>10</v>
      </c>
    </row>
    <row r="13269" spans="1:7">
      <c r="A13269" t="n">
        <v>112368</v>
      </c>
      <c r="B13269" s="35" t="n">
        <v>16</v>
      </c>
      <c r="C13269" s="7" t="n">
        <v>200</v>
      </c>
    </row>
    <row r="13270" spans="1:7">
      <c r="A13270" t="s">
        <v>4</v>
      </c>
      <c r="B13270" s="4" t="s">
        <v>5</v>
      </c>
      <c r="C13270" s="4" t="s">
        <v>10</v>
      </c>
      <c r="D13270" s="4" t="s">
        <v>13</v>
      </c>
    </row>
    <row r="13271" spans="1:7">
      <c r="A13271" t="n">
        <v>112371</v>
      </c>
      <c r="B13271" s="69" t="n">
        <v>96</v>
      </c>
      <c r="C13271" s="7" t="n">
        <v>18</v>
      </c>
      <c r="D13271" s="7" t="n">
        <v>1</v>
      </c>
    </row>
    <row r="13272" spans="1:7">
      <c r="A13272" t="s">
        <v>4</v>
      </c>
      <c r="B13272" s="4" t="s">
        <v>5</v>
      </c>
      <c r="C13272" s="4" t="s">
        <v>10</v>
      </c>
      <c r="D13272" s="4" t="s">
        <v>13</v>
      </c>
      <c r="E13272" s="4" t="s">
        <v>22</v>
      </c>
      <c r="F13272" s="4" t="s">
        <v>22</v>
      </c>
      <c r="G13272" s="4" t="s">
        <v>22</v>
      </c>
    </row>
    <row r="13273" spans="1:7">
      <c r="A13273" t="n">
        <v>112375</v>
      </c>
      <c r="B13273" s="69" t="n">
        <v>96</v>
      </c>
      <c r="C13273" s="7" t="n">
        <v>18</v>
      </c>
      <c r="D13273" s="7" t="n">
        <v>2</v>
      </c>
      <c r="E13273" s="7" t="n">
        <v>-41.1100006103516</v>
      </c>
      <c r="F13273" s="7" t="n">
        <v>1.95000004768372</v>
      </c>
      <c r="G13273" s="7" t="n">
        <v>-18.4599990844727</v>
      </c>
    </row>
    <row r="13274" spans="1:7">
      <c r="A13274" t="s">
        <v>4</v>
      </c>
      <c r="B13274" s="4" t="s">
        <v>5</v>
      </c>
      <c r="C13274" s="4" t="s">
        <v>10</v>
      </c>
      <c r="D13274" s="4" t="s">
        <v>13</v>
      </c>
      <c r="E13274" s="4" t="s">
        <v>22</v>
      </c>
      <c r="F13274" s="4" t="s">
        <v>22</v>
      </c>
      <c r="G13274" s="4" t="s">
        <v>22</v>
      </c>
    </row>
    <row r="13275" spans="1:7">
      <c r="A13275" t="n">
        <v>112391</v>
      </c>
      <c r="B13275" s="69" t="n">
        <v>96</v>
      </c>
      <c r="C13275" s="7" t="n">
        <v>18</v>
      </c>
      <c r="D13275" s="7" t="n">
        <v>2</v>
      </c>
      <c r="E13275" s="7" t="n">
        <v>-33.0299987792969</v>
      </c>
      <c r="F13275" s="7" t="n">
        <v>0</v>
      </c>
      <c r="G13275" s="7" t="n">
        <v>-17.4500007629395</v>
      </c>
    </row>
    <row r="13276" spans="1:7">
      <c r="A13276" t="s">
        <v>4</v>
      </c>
      <c r="B13276" s="4" t="s">
        <v>5</v>
      </c>
      <c r="C13276" s="4" t="s">
        <v>10</v>
      </c>
      <c r="D13276" s="4" t="s">
        <v>13</v>
      </c>
      <c r="E13276" s="4" t="s">
        <v>9</v>
      </c>
      <c r="F13276" s="4" t="s">
        <v>13</v>
      </c>
      <c r="G13276" s="4" t="s">
        <v>10</v>
      </c>
    </row>
    <row r="13277" spans="1:7">
      <c r="A13277" t="n">
        <v>112407</v>
      </c>
      <c r="B13277" s="69" t="n">
        <v>96</v>
      </c>
      <c r="C13277" s="7" t="n">
        <v>18</v>
      </c>
      <c r="D13277" s="7" t="n">
        <v>0</v>
      </c>
      <c r="E13277" s="7" t="n">
        <v>1083179008</v>
      </c>
      <c r="F13277" s="7" t="n">
        <v>2</v>
      </c>
      <c r="G13277" s="7" t="n">
        <v>0</v>
      </c>
    </row>
    <row r="13278" spans="1:7">
      <c r="A13278" t="s">
        <v>4</v>
      </c>
      <c r="B13278" s="4" t="s">
        <v>5</v>
      </c>
      <c r="C13278" s="4" t="s">
        <v>13</v>
      </c>
      <c r="D13278" s="4" t="s">
        <v>13</v>
      </c>
      <c r="E13278" s="4" t="s">
        <v>22</v>
      </c>
      <c r="F13278" s="4" t="s">
        <v>22</v>
      </c>
      <c r="G13278" s="4" t="s">
        <v>22</v>
      </c>
      <c r="H13278" s="4" t="s">
        <v>10</v>
      </c>
    </row>
    <row r="13279" spans="1:7">
      <c r="A13279" t="n">
        <v>112418</v>
      </c>
      <c r="B13279" s="25" t="n">
        <v>45</v>
      </c>
      <c r="C13279" s="7" t="n">
        <v>2</v>
      </c>
      <c r="D13279" s="7" t="n">
        <v>3</v>
      </c>
      <c r="E13279" s="7" t="n">
        <v>-33.1599998474121</v>
      </c>
      <c r="F13279" s="7" t="n">
        <v>1.26999998092651</v>
      </c>
      <c r="G13279" s="7" t="n">
        <v>-17.0400009155273</v>
      </c>
      <c r="H13279" s="7" t="n">
        <v>5000</v>
      </c>
    </row>
    <row r="13280" spans="1:7">
      <c r="A13280" t="s">
        <v>4</v>
      </c>
      <c r="B13280" s="4" t="s">
        <v>5</v>
      </c>
      <c r="C13280" s="4" t="s">
        <v>13</v>
      </c>
      <c r="D13280" s="4" t="s">
        <v>13</v>
      </c>
      <c r="E13280" s="4" t="s">
        <v>22</v>
      </c>
      <c r="F13280" s="4" t="s">
        <v>22</v>
      </c>
      <c r="G13280" s="4" t="s">
        <v>22</v>
      </c>
      <c r="H13280" s="4" t="s">
        <v>10</v>
      </c>
      <c r="I13280" s="4" t="s">
        <v>13</v>
      </c>
    </row>
    <row r="13281" spans="1:9">
      <c r="A13281" t="n">
        <v>112435</v>
      </c>
      <c r="B13281" s="25" t="n">
        <v>45</v>
      </c>
      <c r="C13281" s="7" t="n">
        <v>4</v>
      </c>
      <c r="D13281" s="7" t="n">
        <v>3</v>
      </c>
      <c r="E13281" s="7" t="n">
        <v>355.380004882813</v>
      </c>
      <c r="F13281" s="7" t="n">
        <v>71.1900024414063</v>
      </c>
      <c r="G13281" s="7" t="n">
        <v>0</v>
      </c>
      <c r="H13281" s="7" t="n">
        <v>5000</v>
      </c>
      <c r="I13281" s="7" t="n">
        <v>1</v>
      </c>
    </row>
    <row r="13282" spans="1:9">
      <c r="A13282" t="s">
        <v>4</v>
      </c>
      <c r="B13282" s="4" t="s">
        <v>5</v>
      </c>
      <c r="C13282" s="4" t="s">
        <v>13</v>
      </c>
      <c r="D13282" s="4" t="s">
        <v>13</v>
      </c>
      <c r="E13282" s="4" t="s">
        <v>22</v>
      </c>
      <c r="F13282" s="4" t="s">
        <v>10</v>
      </c>
    </row>
    <row r="13283" spans="1:9">
      <c r="A13283" t="n">
        <v>112453</v>
      </c>
      <c r="B13283" s="25" t="n">
        <v>45</v>
      </c>
      <c r="C13283" s="7" t="n">
        <v>5</v>
      </c>
      <c r="D13283" s="7" t="n">
        <v>3</v>
      </c>
      <c r="E13283" s="7" t="n">
        <v>5</v>
      </c>
      <c r="F13283" s="7" t="n">
        <v>5000</v>
      </c>
    </row>
    <row r="13284" spans="1:9">
      <c r="A13284" t="s">
        <v>4</v>
      </c>
      <c r="B13284" s="4" t="s">
        <v>5</v>
      </c>
      <c r="C13284" s="4" t="s">
        <v>13</v>
      </c>
      <c r="D13284" s="4" t="s">
        <v>13</v>
      </c>
      <c r="E13284" s="4" t="s">
        <v>22</v>
      </c>
      <c r="F13284" s="4" t="s">
        <v>10</v>
      </c>
    </row>
    <row r="13285" spans="1:9">
      <c r="A13285" t="n">
        <v>112462</v>
      </c>
      <c r="B13285" s="25" t="n">
        <v>45</v>
      </c>
      <c r="C13285" s="7" t="n">
        <v>11</v>
      </c>
      <c r="D13285" s="7" t="n">
        <v>3</v>
      </c>
      <c r="E13285" s="7" t="n">
        <v>28.2999992370605</v>
      </c>
      <c r="F13285" s="7" t="n">
        <v>5000</v>
      </c>
    </row>
    <row r="13286" spans="1:9">
      <c r="A13286" t="s">
        <v>4</v>
      </c>
      <c r="B13286" s="4" t="s">
        <v>5</v>
      </c>
      <c r="C13286" s="4" t="s">
        <v>13</v>
      </c>
      <c r="D13286" s="4" t="s">
        <v>10</v>
      </c>
    </row>
    <row r="13287" spans="1:9">
      <c r="A13287" t="n">
        <v>112471</v>
      </c>
      <c r="B13287" s="28" t="n">
        <v>58</v>
      </c>
      <c r="C13287" s="7" t="n">
        <v>255</v>
      </c>
      <c r="D13287" s="7" t="n">
        <v>0</v>
      </c>
    </row>
    <row r="13288" spans="1:9">
      <c r="A13288" t="s">
        <v>4</v>
      </c>
      <c r="B13288" s="4" t="s">
        <v>5</v>
      </c>
      <c r="C13288" s="4" t="s">
        <v>10</v>
      </c>
      <c r="D13288" s="4" t="s">
        <v>13</v>
      </c>
    </row>
    <row r="13289" spans="1:9">
      <c r="A13289" t="n">
        <v>112475</v>
      </c>
      <c r="B13289" s="63" t="n">
        <v>56</v>
      </c>
      <c r="C13289" s="7" t="n">
        <v>5704</v>
      </c>
      <c r="D13289" s="7" t="n">
        <v>0</v>
      </c>
    </row>
    <row r="13290" spans="1:9">
      <c r="A13290" t="s">
        <v>4</v>
      </c>
      <c r="B13290" s="4" t="s">
        <v>5</v>
      </c>
      <c r="C13290" s="4" t="s">
        <v>10</v>
      </c>
      <c r="D13290" s="4" t="s">
        <v>13</v>
      </c>
    </row>
    <row r="13291" spans="1:9">
      <c r="A13291" t="n">
        <v>112479</v>
      </c>
      <c r="B13291" s="63" t="n">
        <v>56</v>
      </c>
      <c r="C13291" s="7" t="n">
        <v>18</v>
      </c>
      <c r="D13291" s="7" t="n">
        <v>0</v>
      </c>
    </row>
    <row r="13292" spans="1:9">
      <c r="A13292" t="s">
        <v>4</v>
      </c>
      <c r="B13292" s="4" t="s">
        <v>5</v>
      </c>
      <c r="C13292" s="4" t="s">
        <v>10</v>
      </c>
    </row>
    <row r="13293" spans="1:9">
      <c r="A13293" t="n">
        <v>112483</v>
      </c>
      <c r="B13293" s="35" t="n">
        <v>16</v>
      </c>
      <c r="C13293" s="7" t="n">
        <v>300</v>
      </c>
    </row>
    <row r="13294" spans="1:9">
      <c r="A13294" t="s">
        <v>4</v>
      </c>
      <c r="B13294" s="4" t="s">
        <v>5</v>
      </c>
      <c r="C13294" s="4" t="s">
        <v>13</v>
      </c>
      <c r="D13294" s="4" t="s">
        <v>10</v>
      </c>
      <c r="E13294" s="4" t="s">
        <v>6</v>
      </c>
    </row>
    <row r="13295" spans="1:9">
      <c r="A13295" t="n">
        <v>112486</v>
      </c>
      <c r="B13295" s="40" t="n">
        <v>51</v>
      </c>
      <c r="C13295" s="7" t="n">
        <v>4</v>
      </c>
      <c r="D13295" s="7" t="n">
        <v>18</v>
      </c>
      <c r="E13295" s="7" t="s">
        <v>882</v>
      </c>
    </row>
    <row r="13296" spans="1:9">
      <c r="A13296" t="s">
        <v>4</v>
      </c>
      <c r="B13296" s="4" t="s">
        <v>5</v>
      </c>
      <c r="C13296" s="4" t="s">
        <v>10</v>
      </c>
    </row>
    <row r="13297" spans="1:9">
      <c r="A13297" t="n">
        <v>112499</v>
      </c>
      <c r="B13297" s="35" t="n">
        <v>16</v>
      </c>
      <c r="C13297" s="7" t="n">
        <v>0</v>
      </c>
    </row>
    <row r="13298" spans="1:9">
      <c r="A13298" t="s">
        <v>4</v>
      </c>
      <c r="B13298" s="4" t="s">
        <v>5</v>
      </c>
      <c r="C13298" s="4" t="s">
        <v>10</v>
      </c>
      <c r="D13298" s="4" t="s">
        <v>13</v>
      </c>
      <c r="E13298" s="4" t="s">
        <v>9</v>
      </c>
      <c r="F13298" s="4" t="s">
        <v>72</v>
      </c>
      <c r="G13298" s="4" t="s">
        <v>13</v>
      </c>
      <c r="H13298" s="4" t="s">
        <v>13</v>
      </c>
    </row>
    <row r="13299" spans="1:9">
      <c r="A13299" t="n">
        <v>112502</v>
      </c>
      <c r="B13299" s="52" t="n">
        <v>26</v>
      </c>
      <c r="C13299" s="7" t="n">
        <v>18</v>
      </c>
      <c r="D13299" s="7" t="n">
        <v>17</v>
      </c>
      <c r="E13299" s="7" t="n">
        <v>60031</v>
      </c>
      <c r="F13299" s="7" t="s">
        <v>1056</v>
      </c>
      <c r="G13299" s="7" t="n">
        <v>2</v>
      </c>
      <c r="H13299" s="7" t="n">
        <v>0</v>
      </c>
    </row>
    <row r="13300" spans="1:9">
      <c r="A13300" t="s">
        <v>4</v>
      </c>
      <c r="B13300" s="4" t="s">
        <v>5</v>
      </c>
    </row>
    <row r="13301" spans="1:9">
      <c r="A13301" t="n">
        <v>112533</v>
      </c>
      <c r="B13301" s="53" t="n">
        <v>28</v>
      </c>
    </row>
    <row r="13302" spans="1:9">
      <c r="A13302" t="s">
        <v>4</v>
      </c>
      <c r="B13302" s="4" t="s">
        <v>5</v>
      </c>
      <c r="C13302" s="4" t="s">
        <v>10</v>
      </c>
      <c r="D13302" s="4" t="s">
        <v>10</v>
      </c>
      <c r="E13302" s="4" t="s">
        <v>10</v>
      </c>
    </row>
    <row r="13303" spans="1:9">
      <c r="A13303" t="n">
        <v>112534</v>
      </c>
      <c r="B13303" s="57" t="n">
        <v>61</v>
      </c>
      <c r="C13303" s="7" t="n">
        <v>5704</v>
      </c>
      <c r="D13303" s="7" t="n">
        <v>18</v>
      </c>
      <c r="E13303" s="7" t="n">
        <v>1000</v>
      </c>
    </row>
    <row r="13304" spans="1:9">
      <c r="A13304" t="s">
        <v>4</v>
      </c>
      <c r="B13304" s="4" t="s">
        <v>5</v>
      </c>
      <c r="C13304" s="4" t="s">
        <v>9</v>
      </c>
    </row>
    <row r="13305" spans="1:9">
      <c r="A13305" t="n">
        <v>112541</v>
      </c>
      <c r="B13305" s="50" t="n">
        <v>15</v>
      </c>
      <c r="C13305" s="7" t="n">
        <v>256</v>
      </c>
    </row>
    <row r="13306" spans="1:9">
      <c r="A13306" t="s">
        <v>4</v>
      </c>
      <c r="B13306" s="4" t="s">
        <v>5</v>
      </c>
      <c r="C13306" s="4" t="s">
        <v>13</v>
      </c>
      <c r="D13306" s="4" t="s">
        <v>10</v>
      </c>
      <c r="E13306" s="4" t="s">
        <v>6</v>
      </c>
    </row>
    <row r="13307" spans="1:9">
      <c r="A13307" t="n">
        <v>112546</v>
      </c>
      <c r="B13307" s="40" t="n">
        <v>51</v>
      </c>
      <c r="C13307" s="7" t="n">
        <v>4</v>
      </c>
      <c r="D13307" s="7" t="n">
        <v>5704</v>
      </c>
      <c r="E13307" s="7" t="s">
        <v>435</v>
      </c>
    </row>
    <row r="13308" spans="1:9">
      <c r="A13308" t="s">
        <v>4</v>
      </c>
      <c r="B13308" s="4" t="s">
        <v>5</v>
      </c>
      <c r="C13308" s="4" t="s">
        <v>10</v>
      </c>
    </row>
    <row r="13309" spans="1:9">
      <c r="A13309" t="n">
        <v>112559</v>
      </c>
      <c r="B13309" s="35" t="n">
        <v>16</v>
      </c>
      <c r="C13309" s="7" t="n">
        <v>0</v>
      </c>
    </row>
    <row r="13310" spans="1:9">
      <c r="A13310" t="s">
        <v>4</v>
      </c>
      <c r="B13310" s="4" t="s">
        <v>5</v>
      </c>
      <c r="C13310" s="4" t="s">
        <v>10</v>
      </c>
      <c r="D13310" s="4" t="s">
        <v>13</v>
      </c>
      <c r="E13310" s="4" t="s">
        <v>9</v>
      </c>
      <c r="F13310" s="4" t="s">
        <v>72</v>
      </c>
      <c r="G13310" s="4" t="s">
        <v>13</v>
      </c>
      <c r="H13310" s="4" t="s">
        <v>13</v>
      </c>
      <c r="I13310" s="4" t="s">
        <v>13</v>
      </c>
      <c r="J13310" s="4" t="s">
        <v>9</v>
      </c>
      <c r="K13310" s="4" t="s">
        <v>72</v>
      </c>
      <c r="L13310" s="4" t="s">
        <v>13</v>
      </c>
      <c r="M13310" s="4" t="s">
        <v>13</v>
      </c>
    </row>
    <row r="13311" spans="1:9">
      <c r="A13311" t="n">
        <v>112562</v>
      </c>
      <c r="B13311" s="52" t="n">
        <v>26</v>
      </c>
      <c r="C13311" s="7" t="n">
        <v>5704</v>
      </c>
      <c r="D13311" s="7" t="n">
        <v>17</v>
      </c>
      <c r="E13311" s="7" t="n">
        <v>60032</v>
      </c>
      <c r="F13311" s="7" t="s">
        <v>1057</v>
      </c>
      <c r="G13311" s="7" t="n">
        <v>2</v>
      </c>
      <c r="H13311" s="7" t="n">
        <v>3</v>
      </c>
      <c r="I13311" s="7" t="n">
        <v>17</v>
      </c>
      <c r="J13311" s="7" t="n">
        <v>60033</v>
      </c>
      <c r="K13311" s="7" t="s">
        <v>1058</v>
      </c>
      <c r="L13311" s="7" t="n">
        <v>2</v>
      </c>
      <c r="M13311" s="7" t="n">
        <v>0</v>
      </c>
    </row>
    <row r="13312" spans="1:9">
      <c r="A13312" t="s">
        <v>4</v>
      </c>
      <c r="B13312" s="4" t="s">
        <v>5</v>
      </c>
    </row>
    <row r="13313" spans="1:13">
      <c r="A13313" t="n">
        <v>112702</v>
      </c>
      <c r="B13313" s="53" t="n">
        <v>28</v>
      </c>
    </row>
    <row r="13314" spans="1:13">
      <c r="A13314" t="s">
        <v>4</v>
      </c>
      <c r="B13314" s="4" t="s">
        <v>5</v>
      </c>
      <c r="C13314" s="4" t="s">
        <v>10</v>
      </c>
      <c r="D13314" s="4" t="s">
        <v>10</v>
      </c>
      <c r="E13314" s="4" t="s">
        <v>10</v>
      </c>
    </row>
    <row r="13315" spans="1:13">
      <c r="A13315" t="n">
        <v>112703</v>
      </c>
      <c r="B13315" s="57" t="n">
        <v>61</v>
      </c>
      <c r="C13315" s="7" t="n">
        <v>18</v>
      </c>
      <c r="D13315" s="7" t="n">
        <v>5704</v>
      </c>
      <c r="E13315" s="7" t="n">
        <v>1000</v>
      </c>
    </row>
    <row r="13316" spans="1:13">
      <c r="A13316" t="s">
        <v>4</v>
      </c>
      <c r="B13316" s="4" t="s">
        <v>5</v>
      </c>
      <c r="C13316" s="4" t="s">
        <v>10</v>
      </c>
    </row>
    <row r="13317" spans="1:13">
      <c r="A13317" t="n">
        <v>112710</v>
      </c>
      <c r="B13317" s="35" t="n">
        <v>16</v>
      </c>
      <c r="C13317" s="7" t="n">
        <v>300</v>
      </c>
    </row>
    <row r="13318" spans="1:13">
      <c r="A13318" t="s">
        <v>4</v>
      </c>
      <c r="B13318" s="4" t="s">
        <v>5</v>
      </c>
      <c r="C13318" s="4" t="s">
        <v>13</v>
      </c>
      <c r="D13318" s="4" t="s">
        <v>10</v>
      </c>
      <c r="E13318" s="4" t="s">
        <v>6</v>
      </c>
    </row>
    <row r="13319" spans="1:13">
      <c r="A13319" t="n">
        <v>112713</v>
      </c>
      <c r="B13319" s="40" t="n">
        <v>51</v>
      </c>
      <c r="C13319" s="7" t="n">
        <v>4</v>
      </c>
      <c r="D13319" s="7" t="n">
        <v>18</v>
      </c>
      <c r="E13319" s="7" t="s">
        <v>882</v>
      </c>
    </row>
    <row r="13320" spans="1:13">
      <c r="A13320" t="s">
        <v>4</v>
      </c>
      <c r="B13320" s="4" t="s">
        <v>5</v>
      </c>
      <c r="C13320" s="4" t="s">
        <v>10</v>
      </c>
    </row>
    <row r="13321" spans="1:13">
      <c r="A13321" t="n">
        <v>112726</v>
      </c>
      <c r="B13321" s="35" t="n">
        <v>16</v>
      </c>
      <c r="C13321" s="7" t="n">
        <v>0</v>
      </c>
    </row>
    <row r="13322" spans="1:13">
      <c r="A13322" t="s">
        <v>4</v>
      </c>
      <c r="B13322" s="4" t="s">
        <v>5</v>
      </c>
      <c r="C13322" s="4" t="s">
        <v>10</v>
      </c>
      <c r="D13322" s="4" t="s">
        <v>13</v>
      </c>
      <c r="E13322" s="4" t="s">
        <v>9</v>
      </c>
      <c r="F13322" s="4" t="s">
        <v>72</v>
      </c>
      <c r="G13322" s="4" t="s">
        <v>13</v>
      </c>
      <c r="H13322" s="4" t="s">
        <v>13</v>
      </c>
    </row>
    <row r="13323" spans="1:13">
      <c r="A13323" t="n">
        <v>112729</v>
      </c>
      <c r="B13323" s="52" t="n">
        <v>26</v>
      </c>
      <c r="C13323" s="7" t="n">
        <v>18</v>
      </c>
      <c r="D13323" s="7" t="n">
        <v>17</v>
      </c>
      <c r="E13323" s="7" t="n">
        <v>60034</v>
      </c>
      <c r="F13323" s="7" t="s">
        <v>1059</v>
      </c>
      <c r="G13323" s="7" t="n">
        <v>2</v>
      </c>
      <c r="H13323" s="7" t="n">
        <v>0</v>
      </c>
    </row>
    <row r="13324" spans="1:13">
      <c r="A13324" t="s">
        <v>4</v>
      </c>
      <c r="B13324" s="4" t="s">
        <v>5</v>
      </c>
    </row>
    <row r="13325" spans="1:13">
      <c r="A13325" t="n">
        <v>112750</v>
      </c>
      <c r="B13325" s="53" t="n">
        <v>28</v>
      </c>
    </row>
    <row r="13326" spans="1:13">
      <c r="A13326" t="s">
        <v>4</v>
      </c>
      <c r="B13326" s="4" t="s">
        <v>5</v>
      </c>
      <c r="C13326" s="4" t="s">
        <v>10</v>
      </c>
    </row>
    <row r="13327" spans="1:13">
      <c r="A13327" t="n">
        <v>112751</v>
      </c>
      <c r="B13327" s="35" t="n">
        <v>16</v>
      </c>
      <c r="C13327" s="7" t="n">
        <v>300</v>
      </c>
    </row>
    <row r="13328" spans="1:13">
      <c r="A13328" t="s">
        <v>4</v>
      </c>
      <c r="B13328" s="4" t="s">
        <v>5</v>
      </c>
      <c r="C13328" s="4" t="s">
        <v>13</v>
      </c>
      <c r="D13328" s="4" t="s">
        <v>10</v>
      </c>
      <c r="E13328" s="4" t="s">
        <v>10</v>
      </c>
      <c r="F13328" s="4" t="s">
        <v>13</v>
      </c>
    </row>
    <row r="13329" spans="1:8">
      <c r="A13329" t="n">
        <v>112754</v>
      </c>
      <c r="B13329" s="29" t="n">
        <v>25</v>
      </c>
      <c r="C13329" s="7" t="n">
        <v>1</v>
      </c>
      <c r="D13329" s="7" t="n">
        <v>60</v>
      </c>
      <c r="E13329" s="7" t="n">
        <v>500</v>
      </c>
      <c r="F13329" s="7" t="n">
        <v>1</v>
      </c>
    </row>
    <row r="13330" spans="1:8">
      <c r="A13330" t="s">
        <v>4</v>
      </c>
      <c r="B13330" s="4" t="s">
        <v>5</v>
      </c>
      <c r="C13330" s="4" t="s">
        <v>6</v>
      </c>
      <c r="D13330" s="4" t="s">
        <v>10</v>
      </c>
    </row>
    <row r="13331" spans="1:8">
      <c r="A13331" t="n">
        <v>112761</v>
      </c>
      <c r="B13331" s="84" t="n">
        <v>29</v>
      </c>
      <c r="C13331" s="7" t="s">
        <v>1060</v>
      </c>
      <c r="D13331" s="7" t="n">
        <v>65533</v>
      </c>
    </row>
    <row r="13332" spans="1:8">
      <c r="A13332" t="s">
        <v>4</v>
      </c>
      <c r="B13332" s="4" t="s">
        <v>5</v>
      </c>
      <c r="C13332" s="4" t="s">
        <v>13</v>
      </c>
      <c r="D13332" s="4" t="s">
        <v>22</v>
      </c>
      <c r="E13332" s="4" t="s">
        <v>22</v>
      </c>
      <c r="F13332" s="4" t="s">
        <v>22</v>
      </c>
    </row>
    <row r="13333" spans="1:8">
      <c r="A13333" t="n">
        <v>112776</v>
      </c>
      <c r="B13333" s="25" t="n">
        <v>45</v>
      </c>
      <c r="C13333" s="7" t="n">
        <v>9</v>
      </c>
      <c r="D13333" s="7" t="n">
        <v>0.0199999995529652</v>
      </c>
      <c r="E13333" s="7" t="n">
        <v>0.0199999995529652</v>
      </c>
      <c r="F13333" s="7" t="n">
        <v>0.5</v>
      </c>
    </row>
    <row r="13334" spans="1:8">
      <c r="A13334" t="s">
        <v>4</v>
      </c>
      <c r="B13334" s="4" t="s">
        <v>5</v>
      </c>
      <c r="C13334" s="4" t="s">
        <v>13</v>
      </c>
      <c r="D13334" s="4" t="s">
        <v>10</v>
      </c>
      <c r="E13334" s="4" t="s">
        <v>6</v>
      </c>
    </row>
    <row r="13335" spans="1:8">
      <c r="A13335" t="n">
        <v>112790</v>
      </c>
      <c r="B13335" s="40" t="n">
        <v>51</v>
      </c>
      <c r="C13335" s="7" t="n">
        <v>4</v>
      </c>
      <c r="D13335" s="7" t="n">
        <v>1570</v>
      </c>
      <c r="E13335" s="7" t="s">
        <v>435</v>
      </c>
    </row>
    <row r="13336" spans="1:8">
      <c r="A13336" t="s">
        <v>4</v>
      </c>
      <c r="B13336" s="4" t="s">
        <v>5</v>
      </c>
      <c r="C13336" s="4" t="s">
        <v>10</v>
      </c>
    </row>
    <row r="13337" spans="1:8">
      <c r="A13337" t="n">
        <v>112803</v>
      </c>
      <c r="B13337" s="35" t="n">
        <v>16</v>
      </c>
      <c r="C13337" s="7" t="n">
        <v>0</v>
      </c>
    </row>
    <row r="13338" spans="1:8">
      <c r="A13338" t="s">
        <v>4</v>
      </c>
      <c r="B13338" s="4" t="s">
        <v>5</v>
      </c>
      <c r="C13338" s="4" t="s">
        <v>10</v>
      </c>
      <c r="D13338" s="4" t="s">
        <v>13</v>
      </c>
      <c r="E13338" s="4" t="s">
        <v>9</v>
      </c>
      <c r="F13338" s="4" t="s">
        <v>72</v>
      </c>
      <c r="G13338" s="4" t="s">
        <v>13</v>
      </c>
      <c r="H13338" s="4" t="s">
        <v>13</v>
      </c>
    </row>
    <row r="13339" spans="1:8">
      <c r="A13339" t="n">
        <v>112806</v>
      </c>
      <c r="B13339" s="52" t="n">
        <v>26</v>
      </c>
      <c r="C13339" s="7" t="n">
        <v>1570</v>
      </c>
      <c r="D13339" s="7" t="n">
        <v>17</v>
      </c>
      <c r="E13339" s="7" t="n">
        <v>60035</v>
      </c>
      <c r="F13339" s="7" t="s">
        <v>1061</v>
      </c>
      <c r="G13339" s="7" t="n">
        <v>2</v>
      </c>
      <c r="H13339" s="7" t="n">
        <v>0</v>
      </c>
    </row>
    <row r="13340" spans="1:8">
      <c r="A13340" t="s">
        <v>4</v>
      </c>
      <c r="B13340" s="4" t="s">
        <v>5</v>
      </c>
    </row>
    <row r="13341" spans="1:8">
      <c r="A13341" t="n">
        <v>112836</v>
      </c>
      <c r="B13341" s="53" t="n">
        <v>28</v>
      </c>
    </row>
    <row r="13342" spans="1:8">
      <c r="A13342" t="s">
        <v>4</v>
      </c>
      <c r="B13342" s="4" t="s">
        <v>5</v>
      </c>
      <c r="C13342" s="4" t="s">
        <v>10</v>
      </c>
      <c r="D13342" s="4" t="s">
        <v>13</v>
      </c>
    </row>
    <row r="13343" spans="1:8">
      <c r="A13343" t="n">
        <v>112837</v>
      </c>
      <c r="B13343" s="54" t="n">
        <v>89</v>
      </c>
      <c r="C13343" s="7" t="n">
        <v>65533</v>
      </c>
      <c r="D13343" s="7" t="n">
        <v>1</v>
      </c>
    </row>
    <row r="13344" spans="1:8">
      <c r="A13344" t="s">
        <v>4</v>
      </c>
      <c r="B13344" s="4" t="s">
        <v>5</v>
      </c>
      <c r="C13344" s="4" t="s">
        <v>13</v>
      </c>
      <c r="D13344" s="4" t="s">
        <v>10</v>
      </c>
      <c r="E13344" s="4" t="s">
        <v>10</v>
      </c>
      <c r="F13344" s="4" t="s">
        <v>13</v>
      </c>
    </row>
    <row r="13345" spans="1:8">
      <c r="A13345" t="n">
        <v>112841</v>
      </c>
      <c r="B13345" s="29" t="n">
        <v>25</v>
      </c>
      <c r="C13345" s="7" t="n">
        <v>1</v>
      </c>
      <c r="D13345" s="7" t="n">
        <v>65535</v>
      </c>
      <c r="E13345" s="7" t="n">
        <v>65535</v>
      </c>
      <c r="F13345" s="7" t="n">
        <v>0</v>
      </c>
    </row>
    <row r="13346" spans="1:8">
      <c r="A13346" t="s">
        <v>4</v>
      </c>
      <c r="B13346" s="4" t="s">
        <v>5</v>
      </c>
      <c r="C13346" s="4" t="s">
        <v>6</v>
      </c>
      <c r="D13346" s="4" t="s">
        <v>10</v>
      </c>
    </row>
    <row r="13347" spans="1:8">
      <c r="A13347" t="n">
        <v>112848</v>
      </c>
      <c r="B13347" s="84" t="n">
        <v>29</v>
      </c>
      <c r="C13347" s="7" t="s">
        <v>12</v>
      </c>
      <c r="D13347" s="7" t="n">
        <v>65533</v>
      </c>
    </row>
    <row r="13348" spans="1:8">
      <c r="A13348" t="s">
        <v>4</v>
      </c>
      <c r="B13348" s="4" t="s">
        <v>5</v>
      </c>
      <c r="C13348" s="4" t="s">
        <v>13</v>
      </c>
      <c r="D13348" s="4" t="s">
        <v>10</v>
      </c>
      <c r="E13348" s="4" t="s">
        <v>6</v>
      </c>
      <c r="F13348" s="4" t="s">
        <v>6</v>
      </c>
      <c r="G13348" s="4" t="s">
        <v>6</v>
      </c>
      <c r="H13348" s="4" t="s">
        <v>6</v>
      </c>
    </row>
    <row r="13349" spans="1:8">
      <c r="A13349" t="n">
        <v>112852</v>
      </c>
      <c r="B13349" s="40" t="n">
        <v>51</v>
      </c>
      <c r="C13349" s="7" t="n">
        <v>3</v>
      </c>
      <c r="D13349" s="7" t="n">
        <v>18</v>
      </c>
      <c r="E13349" s="7" t="s">
        <v>813</v>
      </c>
      <c r="F13349" s="7" t="s">
        <v>814</v>
      </c>
      <c r="G13349" s="7" t="s">
        <v>88</v>
      </c>
      <c r="H13349" s="7" t="s">
        <v>89</v>
      </c>
    </row>
    <row r="13350" spans="1:8">
      <c r="A13350" t="s">
        <v>4</v>
      </c>
      <c r="B13350" s="4" t="s">
        <v>5</v>
      </c>
      <c r="C13350" s="4" t="s">
        <v>10</v>
      </c>
      <c r="D13350" s="4" t="s">
        <v>13</v>
      </c>
      <c r="E13350" s="4" t="s">
        <v>22</v>
      </c>
      <c r="F13350" s="4" t="s">
        <v>10</v>
      </c>
    </row>
    <row r="13351" spans="1:8">
      <c r="A13351" t="n">
        <v>112865</v>
      </c>
      <c r="B13351" s="58" t="n">
        <v>59</v>
      </c>
      <c r="C13351" s="7" t="n">
        <v>18</v>
      </c>
      <c r="D13351" s="7" t="n">
        <v>1</v>
      </c>
      <c r="E13351" s="7" t="n">
        <v>0.150000005960464</v>
      </c>
      <c r="F13351" s="7" t="n">
        <v>0</v>
      </c>
    </row>
    <row r="13352" spans="1:8">
      <c r="A13352" t="s">
        <v>4</v>
      </c>
      <c r="B13352" s="4" t="s">
        <v>5</v>
      </c>
      <c r="C13352" s="4" t="s">
        <v>10</v>
      </c>
    </row>
    <row r="13353" spans="1:8">
      <c r="A13353" t="n">
        <v>112875</v>
      </c>
      <c r="B13353" s="35" t="n">
        <v>16</v>
      </c>
      <c r="C13353" s="7" t="n">
        <v>50</v>
      </c>
    </row>
    <row r="13354" spans="1:8">
      <c r="A13354" t="s">
        <v>4</v>
      </c>
      <c r="B13354" s="4" t="s">
        <v>5</v>
      </c>
      <c r="C13354" s="4" t="s">
        <v>13</v>
      </c>
      <c r="D13354" s="4" t="s">
        <v>10</v>
      </c>
      <c r="E13354" s="4" t="s">
        <v>6</v>
      </c>
      <c r="F13354" s="4" t="s">
        <v>6</v>
      </c>
      <c r="G13354" s="4" t="s">
        <v>6</v>
      </c>
      <c r="H13354" s="4" t="s">
        <v>6</v>
      </c>
    </row>
    <row r="13355" spans="1:8">
      <c r="A13355" t="n">
        <v>112878</v>
      </c>
      <c r="B13355" s="40" t="n">
        <v>51</v>
      </c>
      <c r="C13355" s="7" t="n">
        <v>3</v>
      </c>
      <c r="D13355" s="7" t="n">
        <v>5704</v>
      </c>
      <c r="E13355" s="7" t="s">
        <v>869</v>
      </c>
      <c r="F13355" s="7" t="s">
        <v>844</v>
      </c>
      <c r="G13355" s="7" t="s">
        <v>88</v>
      </c>
      <c r="H13355" s="7" t="s">
        <v>89</v>
      </c>
    </row>
    <row r="13356" spans="1:8">
      <c r="A13356" t="s">
        <v>4</v>
      </c>
      <c r="B13356" s="4" t="s">
        <v>5</v>
      </c>
      <c r="C13356" s="4" t="s">
        <v>10</v>
      </c>
      <c r="D13356" s="4" t="s">
        <v>13</v>
      </c>
      <c r="E13356" s="4" t="s">
        <v>22</v>
      </c>
      <c r="F13356" s="4" t="s">
        <v>10</v>
      </c>
    </row>
    <row r="13357" spans="1:8">
      <c r="A13357" t="n">
        <v>112891</v>
      </c>
      <c r="B13357" s="58" t="n">
        <v>59</v>
      </c>
      <c r="C13357" s="7" t="n">
        <v>5704</v>
      </c>
      <c r="D13357" s="7" t="n">
        <v>1</v>
      </c>
      <c r="E13357" s="7" t="n">
        <v>0.150000005960464</v>
      </c>
      <c r="F13357" s="7" t="n">
        <v>0</v>
      </c>
    </row>
    <row r="13358" spans="1:8">
      <c r="A13358" t="s">
        <v>4</v>
      </c>
      <c r="B13358" s="4" t="s">
        <v>5</v>
      </c>
      <c r="C13358" s="4" t="s">
        <v>10</v>
      </c>
    </row>
    <row r="13359" spans="1:8">
      <c r="A13359" t="n">
        <v>112901</v>
      </c>
      <c r="B13359" s="35" t="n">
        <v>16</v>
      </c>
      <c r="C13359" s="7" t="n">
        <v>1000</v>
      </c>
    </row>
    <row r="13360" spans="1:8">
      <c r="A13360" t="s">
        <v>4</v>
      </c>
      <c r="B13360" s="4" t="s">
        <v>5</v>
      </c>
      <c r="C13360" s="4" t="s">
        <v>13</v>
      </c>
      <c r="D13360" s="4" t="s">
        <v>10</v>
      </c>
      <c r="E13360" s="4" t="s">
        <v>22</v>
      </c>
    </row>
    <row r="13361" spans="1:8">
      <c r="A13361" t="n">
        <v>112904</v>
      </c>
      <c r="B13361" s="28" t="n">
        <v>58</v>
      </c>
      <c r="C13361" s="7" t="n">
        <v>101</v>
      </c>
      <c r="D13361" s="7" t="n">
        <v>500</v>
      </c>
      <c r="E13361" s="7" t="n">
        <v>1</v>
      </c>
    </row>
    <row r="13362" spans="1:8">
      <c r="A13362" t="s">
        <v>4</v>
      </c>
      <c r="B13362" s="4" t="s">
        <v>5</v>
      </c>
      <c r="C13362" s="4" t="s">
        <v>13</v>
      </c>
      <c r="D13362" s="4" t="s">
        <v>10</v>
      </c>
    </row>
    <row r="13363" spans="1:8">
      <c r="A13363" t="n">
        <v>112912</v>
      </c>
      <c r="B13363" s="28" t="n">
        <v>58</v>
      </c>
      <c r="C13363" s="7" t="n">
        <v>254</v>
      </c>
      <c r="D13363" s="7" t="n">
        <v>0</v>
      </c>
    </row>
    <row r="13364" spans="1:8">
      <c r="A13364" t="s">
        <v>4</v>
      </c>
      <c r="B13364" s="4" t="s">
        <v>5</v>
      </c>
      <c r="C13364" s="4" t="s">
        <v>13</v>
      </c>
    </row>
    <row r="13365" spans="1:8">
      <c r="A13365" t="n">
        <v>112916</v>
      </c>
      <c r="B13365" s="25" t="n">
        <v>45</v>
      </c>
      <c r="C13365" s="7" t="n">
        <v>0</v>
      </c>
    </row>
    <row r="13366" spans="1:8">
      <c r="A13366" t="s">
        <v>4</v>
      </c>
      <c r="B13366" s="4" t="s">
        <v>5</v>
      </c>
      <c r="C13366" s="4" t="s">
        <v>13</v>
      </c>
      <c r="D13366" s="4" t="s">
        <v>13</v>
      </c>
      <c r="E13366" s="4" t="s">
        <v>22</v>
      </c>
      <c r="F13366" s="4" t="s">
        <v>22</v>
      </c>
      <c r="G13366" s="4" t="s">
        <v>22</v>
      </c>
      <c r="H13366" s="4" t="s">
        <v>10</v>
      </c>
    </row>
    <row r="13367" spans="1:8">
      <c r="A13367" t="n">
        <v>112918</v>
      </c>
      <c r="B13367" s="25" t="n">
        <v>45</v>
      </c>
      <c r="C13367" s="7" t="n">
        <v>2</v>
      </c>
      <c r="D13367" s="7" t="n">
        <v>3</v>
      </c>
      <c r="E13367" s="7" t="n">
        <v>-23.6399993896484</v>
      </c>
      <c r="F13367" s="7" t="n">
        <v>0.920000016689301</v>
      </c>
      <c r="G13367" s="7" t="n">
        <v>-8.94999980926514</v>
      </c>
      <c r="H13367" s="7" t="n">
        <v>0</v>
      </c>
    </row>
    <row r="13368" spans="1:8">
      <c r="A13368" t="s">
        <v>4</v>
      </c>
      <c r="B13368" s="4" t="s">
        <v>5</v>
      </c>
      <c r="C13368" s="4" t="s">
        <v>13</v>
      </c>
      <c r="D13368" s="4" t="s">
        <v>13</v>
      </c>
      <c r="E13368" s="4" t="s">
        <v>22</v>
      </c>
      <c r="F13368" s="4" t="s">
        <v>22</v>
      </c>
      <c r="G13368" s="4" t="s">
        <v>22</v>
      </c>
      <c r="H13368" s="4" t="s">
        <v>10</v>
      </c>
      <c r="I13368" s="4" t="s">
        <v>13</v>
      </c>
    </row>
    <row r="13369" spans="1:8">
      <c r="A13369" t="n">
        <v>112935</v>
      </c>
      <c r="B13369" s="25" t="n">
        <v>45</v>
      </c>
      <c r="C13369" s="7" t="n">
        <v>4</v>
      </c>
      <c r="D13369" s="7" t="n">
        <v>3</v>
      </c>
      <c r="E13369" s="7" t="n">
        <v>11.2600002288818</v>
      </c>
      <c r="F13369" s="7" t="n">
        <v>51.1300010681152</v>
      </c>
      <c r="G13369" s="7" t="n">
        <v>0</v>
      </c>
      <c r="H13369" s="7" t="n">
        <v>0</v>
      </c>
      <c r="I13369" s="7" t="n">
        <v>1</v>
      </c>
    </row>
    <row r="13370" spans="1:8">
      <c r="A13370" t="s">
        <v>4</v>
      </c>
      <c r="B13370" s="4" t="s">
        <v>5</v>
      </c>
      <c r="C13370" s="4" t="s">
        <v>13</v>
      </c>
      <c r="D13370" s="4" t="s">
        <v>13</v>
      </c>
      <c r="E13370" s="4" t="s">
        <v>22</v>
      </c>
      <c r="F13370" s="4" t="s">
        <v>10</v>
      </c>
    </row>
    <row r="13371" spans="1:8">
      <c r="A13371" t="n">
        <v>112953</v>
      </c>
      <c r="B13371" s="25" t="n">
        <v>45</v>
      </c>
      <c r="C13371" s="7" t="n">
        <v>5</v>
      </c>
      <c r="D13371" s="7" t="n">
        <v>3</v>
      </c>
      <c r="E13371" s="7" t="n">
        <v>7.30000019073486</v>
      </c>
      <c r="F13371" s="7" t="n">
        <v>0</v>
      </c>
    </row>
    <row r="13372" spans="1:8">
      <c r="A13372" t="s">
        <v>4</v>
      </c>
      <c r="B13372" s="4" t="s">
        <v>5</v>
      </c>
      <c r="C13372" s="4" t="s">
        <v>13</v>
      </c>
      <c r="D13372" s="4" t="s">
        <v>13</v>
      </c>
      <c r="E13372" s="4" t="s">
        <v>22</v>
      </c>
      <c r="F13372" s="4" t="s">
        <v>10</v>
      </c>
    </row>
    <row r="13373" spans="1:8">
      <c r="A13373" t="n">
        <v>112962</v>
      </c>
      <c r="B13373" s="25" t="n">
        <v>45</v>
      </c>
      <c r="C13373" s="7" t="n">
        <v>11</v>
      </c>
      <c r="D13373" s="7" t="n">
        <v>3</v>
      </c>
      <c r="E13373" s="7" t="n">
        <v>26.6000003814697</v>
      </c>
      <c r="F13373" s="7" t="n">
        <v>0</v>
      </c>
    </row>
    <row r="13374" spans="1:8">
      <c r="A13374" t="s">
        <v>4</v>
      </c>
      <c r="B13374" s="4" t="s">
        <v>5</v>
      </c>
      <c r="C13374" s="4" t="s">
        <v>10</v>
      </c>
      <c r="D13374" s="4" t="s">
        <v>9</v>
      </c>
    </row>
    <row r="13375" spans="1:8">
      <c r="A13375" t="n">
        <v>112971</v>
      </c>
      <c r="B13375" s="45" t="n">
        <v>44</v>
      </c>
      <c r="C13375" s="7" t="n">
        <v>1570</v>
      </c>
      <c r="D13375" s="7" t="n">
        <v>1</v>
      </c>
    </row>
    <row r="13376" spans="1:8">
      <c r="A13376" t="s">
        <v>4</v>
      </c>
      <c r="B13376" s="4" t="s">
        <v>5</v>
      </c>
      <c r="C13376" s="4" t="s">
        <v>10</v>
      </c>
      <c r="D13376" s="4" t="s">
        <v>9</v>
      </c>
    </row>
    <row r="13377" spans="1:9">
      <c r="A13377" t="n">
        <v>112978</v>
      </c>
      <c r="B13377" s="45" t="n">
        <v>44</v>
      </c>
      <c r="C13377" s="7" t="n">
        <v>1571</v>
      </c>
      <c r="D13377" s="7" t="n">
        <v>1</v>
      </c>
    </row>
    <row r="13378" spans="1:9">
      <c r="A13378" t="s">
        <v>4</v>
      </c>
      <c r="B13378" s="4" t="s">
        <v>5</v>
      </c>
      <c r="C13378" s="4" t="s">
        <v>10</v>
      </c>
      <c r="D13378" s="4" t="s">
        <v>9</v>
      </c>
    </row>
    <row r="13379" spans="1:9">
      <c r="A13379" t="n">
        <v>112985</v>
      </c>
      <c r="B13379" s="45" t="n">
        <v>44</v>
      </c>
      <c r="C13379" s="7" t="n">
        <v>1572</v>
      </c>
      <c r="D13379" s="7" t="n">
        <v>1</v>
      </c>
    </row>
    <row r="13380" spans="1:9">
      <c r="A13380" t="s">
        <v>4</v>
      </c>
      <c r="B13380" s="4" t="s">
        <v>5</v>
      </c>
      <c r="C13380" s="4" t="s">
        <v>10</v>
      </c>
      <c r="D13380" s="4" t="s">
        <v>22</v>
      </c>
      <c r="E13380" s="4" t="s">
        <v>22</v>
      </c>
      <c r="F13380" s="4" t="s">
        <v>22</v>
      </c>
      <c r="G13380" s="4" t="s">
        <v>22</v>
      </c>
    </row>
    <row r="13381" spans="1:9">
      <c r="A13381" t="n">
        <v>112992</v>
      </c>
      <c r="B13381" s="24" t="n">
        <v>46</v>
      </c>
      <c r="C13381" s="7" t="n">
        <v>18</v>
      </c>
      <c r="D13381" s="7" t="n">
        <v>-33.1399993896484</v>
      </c>
      <c r="E13381" s="7" t="n">
        <v>0</v>
      </c>
      <c r="F13381" s="7" t="n">
        <v>-17.4599990844727</v>
      </c>
      <c r="G13381" s="7" t="n">
        <v>90</v>
      </c>
    </row>
    <row r="13382" spans="1:9">
      <c r="A13382" t="s">
        <v>4</v>
      </c>
      <c r="B13382" s="4" t="s">
        <v>5</v>
      </c>
      <c r="C13382" s="4" t="s">
        <v>10</v>
      </c>
      <c r="D13382" s="4" t="s">
        <v>22</v>
      </c>
      <c r="E13382" s="4" t="s">
        <v>22</v>
      </c>
      <c r="F13382" s="4" t="s">
        <v>22</v>
      </c>
      <c r="G13382" s="4" t="s">
        <v>22</v>
      </c>
    </row>
    <row r="13383" spans="1:9">
      <c r="A13383" t="n">
        <v>113011</v>
      </c>
      <c r="B13383" s="24" t="n">
        <v>46</v>
      </c>
      <c r="C13383" s="7" t="n">
        <v>5704</v>
      </c>
      <c r="D13383" s="7" t="n">
        <v>-31.8799991607666</v>
      </c>
      <c r="E13383" s="7" t="n">
        <v>0</v>
      </c>
      <c r="F13383" s="7" t="n">
        <v>-16.2900009155273</v>
      </c>
      <c r="G13383" s="7" t="n">
        <v>89</v>
      </c>
    </row>
    <row r="13384" spans="1:9">
      <c r="A13384" t="s">
        <v>4</v>
      </c>
      <c r="B13384" s="4" t="s">
        <v>5</v>
      </c>
      <c r="C13384" s="4" t="s">
        <v>10</v>
      </c>
      <c r="D13384" s="4" t="s">
        <v>10</v>
      </c>
      <c r="E13384" s="4" t="s">
        <v>10</v>
      </c>
    </row>
    <row r="13385" spans="1:9">
      <c r="A13385" t="n">
        <v>113030</v>
      </c>
      <c r="B13385" s="57" t="n">
        <v>61</v>
      </c>
      <c r="C13385" s="7" t="n">
        <v>18</v>
      </c>
      <c r="D13385" s="7" t="n">
        <v>1571</v>
      </c>
      <c r="E13385" s="7" t="n">
        <v>1000</v>
      </c>
    </row>
    <row r="13386" spans="1:9">
      <c r="A13386" t="s">
        <v>4</v>
      </c>
      <c r="B13386" s="4" t="s">
        <v>5</v>
      </c>
      <c r="C13386" s="4" t="s">
        <v>10</v>
      </c>
      <c r="D13386" s="4" t="s">
        <v>10</v>
      </c>
      <c r="E13386" s="4" t="s">
        <v>10</v>
      </c>
    </row>
    <row r="13387" spans="1:9">
      <c r="A13387" t="n">
        <v>113037</v>
      </c>
      <c r="B13387" s="57" t="n">
        <v>61</v>
      </c>
      <c r="C13387" s="7" t="n">
        <v>5704</v>
      </c>
      <c r="D13387" s="7" t="n">
        <v>1571</v>
      </c>
      <c r="E13387" s="7" t="n">
        <v>1000</v>
      </c>
    </row>
    <row r="13388" spans="1:9">
      <c r="A13388" t="s">
        <v>4</v>
      </c>
      <c r="B13388" s="4" t="s">
        <v>5</v>
      </c>
      <c r="C13388" s="4" t="s">
        <v>10</v>
      </c>
      <c r="D13388" s="4" t="s">
        <v>13</v>
      </c>
    </row>
    <row r="13389" spans="1:9">
      <c r="A13389" t="n">
        <v>113044</v>
      </c>
      <c r="B13389" s="69" t="n">
        <v>96</v>
      </c>
      <c r="C13389" s="7" t="n">
        <v>1571</v>
      </c>
      <c r="D13389" s="7" t="n">
        <v>1</v>
      </c>
    </row>
    <row r="13390" spans="1:9">
      <c r="A13390" t="s">
        <v>4</v>
      </c>
      <c r="B13390" s="4" t="s">
        <v>5</v>
      </c>
      <c r="C13390" s="4" t="s">
        <v>10</v>
      </c>
      <c r="D13390" s="4" t="s">
        <v>13</v>
      </c>
      <c r="E13390" s="4" t="s">
        <v>22</v>
      </c>
      <c r="F13390" s="4" t="s">
        <v>22</v>
      </c>
      <c r="G13390" s="4" t="s">
        <v>22</v>
      </c>
    </row>
    <row r="13391" spans="1:9">
      <c r="A13391" t="n">
        <v>113048</v>
      </c>
      <c r="B13391" s="69" t="n">
        <v>96</v>
      </c>
      <c r="C13391" s="7" t="n">
        <v>1571</v>
      </c>
      <c r="D13391" s="7" t="n">
        <v>2</v>
      </c>
      <c r="E13391" s="7" t="n">
        <v>-26.7199993133545</v>
      </c>
      <c r="F13391" s="7" t="n">
        <v>0</v>
      </c>
      <c r="G13391" s="7" t="n">
        <v>-16.6900005340576</v>
      </c>
    </row>
    <row r="13392" spans="1:9">
      <c r="A13392" t="s">
        <v>4</v>
      </c>
      <c r="B13392" s="4" t="s">
        <v>5</v>
      </c>
      <c r="C13392" s="4" t="s">
        <v>10</v>
      </c>
      <c r="D13392" s="4" t="s">
        <v>13</v>
      </c>
      <c r="E13392" s="4" t="s">
        <v>9</v>
      </c>
      <c r="F13392" s="4" t="s">
        <v>13</v>
      </c>
      <c r="G13392" s="4" t="s">
        <v>10</v>
      </c>
    </row>
    <row r="13393" spans="1:7">
      <c r="A13393" t="n">
        <v>113064</v>
      </c>
      <c r="B13393" s="69" t="n">
        <v>96</v>
      </c>
      <c r="C13393" s="7" t="n">
        <v>1571</v>
      </c>
      <c r="D13393" s="7" t="n">
        <v>0</v>
      </c>
      <c r="E13393" s="7" t="n">
        <v>1081291571</v>
      </c>
      <c r="F13393" s="7" t="n">
        <v>2</v>
      </c>
      <c r="G13393" s="7" t="n">
        <v>0</v>
      </c>
    </row>
    <row r="13394" spans="1:7">
      <c r="A13394" t="s">
        <v>4</v>
      </c>
      <c r="B13394" s="4" t="s">
        <v>5</v>
      </c>
      <c r="C13394" s="4" t="s">
        <v>10</v>
      </c>
    </row>
    <row r="13395" spans="1:7">
      <c r="A13395" t="n">
        <v>113075</v>
      </c>
      <c r="B13395" s="35" t="n">
        <v>16</v>
      </c>
      <c r="C13395" s="7" t="n">
        <v>100</v>
      </c>
    </row>
    <row r="13396" spans="1:7">
      <c r="A13396" t="s">
        <v>4</v>
      </c>
      <c r="B13396" s="4" t="s">
        <v>5</v>
      </c>
      <c r="C13396" s="4" t="s">
        <v>10</v>
      </c>
      <c r="D13396" s="4" t="s">
        <v>13</v>
      </c>
    </row>
    <row r="13397" spans="1:7">
      <c r="A13397" t="n">
        <v>113078</v>
      </c>
      <c r="B13397" s="69" t="n">
        <v>96</v>
      </c>
      <c r="C13397" s="7" t="n">
        <v>1570</v>
      </c>
      <c r="D13397" s="7" t="n">
        <v>1</v>
      </c>
    </row>
    <row r="13398" spans="1:7">
      <c r="A13398" t="s">
        <v>4</v>
      </c>
      <c r="B13398" s="4" t="s">
        <v>5</v>
      </c>
      <c r="C13398" s="4" t="s">
        <v>10</v>
      </c>
      <c r="D13398" s="4" t="s">
        <v>13</v>
      </c>
      <c r="E13398" s="4" t="s">
        <v>22</v>
      </c>
      <c r="F13398" s="4" t="s">
        <v>22</v>
      </c>
      <c r="G13398" s="4" t="s">
        <v>22</v>
      </c>
    </row>
    <row r="13399" spans="1:7">
      <c r="A13399" t="n">
        <v>113082</v>
      </c>
      <c r="B13399" s="69" t="n">
        <v>96</v>
      </c>
      <c r="C13399" s="7" t="n">
        <v>1570</v>
      </c>
      <c r="D13399" s="7" t="n">
        <v>2</v>
      </c>
      <c r="E13399" s="7" t="n">
        <v>-25.1299991607666</v>
      </c>
      <c r="F13399" s="7" t="n">
        <v>0</v>
      </c>
      <c r="G13399" s="7" t="n">
        <v>-19.2000007629395</v>
      </c>
    </row>
    <row r="13400" spans="1:7">
      <c r="A13400" t="s">
        <v>4</v>
      </c>
      <c r="B13400" s="4" t="s">
        <v>5</v>
      </c>
      <c r="C13400" s="4" t="s">
        <v>10</v>
      </c>
      <c r="D13400" s="4" t="s">
        <v>13</v>
      </c>
      <c r="E13400" s="4" t="s">
        <v>9</v>
      </c>
      <c r="F13400" s="4" t="s">
        <v>13</v>
      </c>
      <c r="G13400" s="4" t="s">
        <v>10</v>
      </c>
    </row>
    <row r="13401" spans="1:7">
      <c r="A13401" t="n">
        <v>113098</v>
      </c>
      <c r="B13401" s="69" t="n">
        <v>96</v>
      </c>
      <c r="C13401" s="7" t="n">
        <v>1570</v>
      </c>
      <c r="D13401" s="7" t="n">
        <v>0</v>
      </c>
      <c r="E13401" s="7" t="n">
        <v>1082130432</v>
      </c>
      <c r="F13401" s="7" t="n">
        <v>2</v>
      </c>
      <c r="G13401" s="7" t="n">
        <v>0</v>
      </c>
    </row>
    <row r="13402" spans="1:7">
      <c r="A13402" t="s">
        <v>4</v>
      </c>
      <c r="B13402" s="4" t="s">
        <v>5</v>
      </c>
      <c r="C13402" s="4" t="s">
        <v>10</v>
      </c>
    </row>
    <row r="13403" spans="1:7">
      <c r="A13403" t="n">
        <v>113109</v>
      </c>
      <c r="B13403" s="35" t="n">
        <v>16</v>
      </c>
      <c r="C13403" s="7" t="n">
        <v>100</v>
      </c>
    </row>
    <row r="13404" spans="1:7">
      <c r="A13404" t="s">
        <v>4</v>
      </c>
      <c r="B13404" s="4" t="s">
        <v>5</v>
      </c>
      <c r="C13404" s="4" t="s">
        <v>10</v>
      </c>
      <c r="D13404" s="4" t="s">
        <v>13</v>
      </c>
    </row>
    <row r="13405" spans="1:7">
      <c r="A13405" t="n">
        <v>113112</v>
      </c>
      <c r="B13405" s="69" t="n">
        <v>96</v>
      </c>
      <c r="C13405" s="7" t="n">
        <v>1572</v>
      </c>
      <c r="D13405" s="7" t="n">
        <v>1</v>
      </c>
    </row>
    <row r="13406" spans="1:7">
      <c r="A13406" t="s">
        <v>4</v>
      </c>
      <c r="B13406" s="4" t="s">
        <v>5</v>
      </c>
      <c r="C13406" s="4" t="s">
        <v>10</v>
      </c>
      <c r="D13406" s="4" t="s">
        <v>13</v>
      </c>
      <c r="E13406" s="4" t="s">
        <v>22</v>
      </c>
      <c r="F13406" s="4" t="s">
        <v>22</v>
      </c>
      <c r="G13406" s="4" t="s">
        <v>22</v>
      </c>
    </row>
    <row r="13407" spans="1:7">
      <c r="A13407" t="n">
        <v>113116</v>
      </c>
      <c r="B13407" s="69" t="n">
        <v>96</v>
      </c>
      <c r="C13407" s="7" t="n">
        <v>1572</v>
      </c>
      <c r="D13407" s="7" t="n">
        <v>2</v>
      </c>
      <c r="E13407" s="7" t="n">
        <v>-24.5699996948242</v>
      </c>
      <c r="F13407" s="7" t="n">
        <v>0</v>
      </c>
      <c r="G13407" s="7" t="n">
        <v>-14.4200000762939</v>
      </c>
    </row>
    <row r="13408" spans="1:7">
      <c r="A13408" t="s">
        <v>4</v>
      </c>
      <c r="B13408" s="4" t="s">
        <v>5</v>
      </c>
      <c r="C13408" s="4" t="s">
        <v>10</v>
      </c>
      <c r="D13408" s="4" t="s">
        <v>13</v>
      </c>
      <c r="E13408" s="4" t="s">
        <v>9</v>
      </c>
      <c r="F13408" s="4" t="s">
        <v>13</v>
      </c>
      <c r="G13408" s="4" t="s">
        <v>10</v>
      </c>
    </row>
    <row r="13409" spans="1:7">
      <c r="A13409" t="n">
        <v>113132</v>
      </c>
      <c r="B13409" s="69" t="n">
        <v>96</v>
      </c>
      <c r="C13409" s="7" t="n">
        <v>1572</v>
      </c>
      <c r="D13409" s="7" t="n">
        <v>0</v>
      </c>
      <c r="E13409" s="7" t="n">
        <v>1080452710</v>
      </c>
      <c r="F13409" s="7" t="n">
        <v>2</v>
      </c>
      <c r="G13409" s="7" t="n">
        <v>0</v>
      </c>
    </row>
    <row r="13410" spans="1:7">
      <c r="A13410" t="s">
        <v>4</v>
      </c>
      <c r="B13410" s="4" t="s">
        <v>5</v>
      </c>
      <c r="C13410" s="4" t="s">
        <v>13</v>
      </c>
      <c r="D13410" s="4" t="s">
        <v>13</v>
      </c>
      <c r="E13410" s="4" t="s">
        <v>22</v>
      </c>
      <c r="F13410" s="4" t="s">
        <v>22</v>
      </c>
      <c r="G13410" s="4" t="s">
        <v>22</v>
      </c>
      <c r="H13410" s="4" t="s">
        <v>10</v>
      </c>
    </row>
    <row r="13411" spans="1:7">
      <c r="A13411" t="n">
        <v>113143</v>
      </c>
      <c r="B13411" s="25" t="n">
        <v>45</v>
      </c>
      <c r="C13411" s="7" t="n">
        <v>2</v>
      </c>
      <c r="D13411" s="7" t="n">
        <v>3</v>
      </c>
      <c r="E13411" s="7" t="n">
        <v>-25.1599998474121</v>
      </c>
      <c r="F13411" s="7" t="n">
        <v>1.64999997615814</v>
      </c>
      <c r="G13411" s="7" t="n">
        <v>-16.3600006103516</v>
      </c>
      <c r="H13411" s="7" t="n">
        <v>6000</v>
      </c>
    </row>
    <row r="13412" spans="1:7">
      <c r="A13412" t="s">
        <v>4</v>
      </c>
      <c r="B13412" s="4" t="s">
        <v>5</v>
      </c>
      <c r="C13412" s="4" t="s">
        <v>13</v>
      </c>
      <c r="D13412" s="4" t="s">
        <v>13</v>
      </c>
      <c r="E13412" s="4" t="s">
        <v>22</v>
      </c>
      <c r="F13412" s="4" t="s">
        <v>22</v>
      </c>
      <c r="G13412" s="4" t="s">
        <v>22</v>
      </c>
      <c r="H13412" s="4" t="s">
        <v>10</v>
      </c>
      <c r="I13412" s="4" t="s">
        <v>13</v>
      </c>
    </row>
    <row r="13413" spans="1:7">
      <c r="A13413" t="n">
        <v>113160</v>
      </c>
      <c r="B13413" s="25" t="n">
        <v>45</v>
      </c>
      <c r="C13413" s="7" t="n">
        <v>4</v>
      </c>
      <c r="D13413" s="7" t="n">
        <v>3</v>
      </c>
      <c r="E13413" s="7" t="n">
        <v>15.8900003433228</v>
      </c>
      <c r="F13413" s="7" t="n">
        <v>77.8099975585938</v>
      </c>
      <c r="G13413" s="7" t="n">
        <v>0</v>
      </c>
      <c r="H13413" s="7" t="n">
        <v>6000</v>
      </c>
      <c r="I13413" s="7" t="n">
        <v>1</v>
      </c>
    </row>
    <row r="13414" spans="1:7">
      <c r="A13414" t="s">
        <v>4</v>
      </c>
      <c r="B13414" s="4" t="s">
        <v>5</v>
      </c>
      <c r="C13414" s="4" t="s">
        <v>13</v>
      </c>
      <c r="D13414" s="4" t="s">
        <v>13</v>
      </c>
      <c r="E13414" s="4" t="s">
        <v>22</v>
      </c>
      <c r="F13414" s="4" t="s">
        <v>10</v>
      </c>
    </row>
    <row r="13415" spans="1:7">
      <c r="A13415" t="n">
        <v>113178</v>
      </c>
      <c r="B13415" s="25" t="n">
        <v>45</v>
      </c>
      <c r="C13415" s="7" t="n">
        <v>5</v>
      </c>
      <c r="D13415" s="7" t="n">
        <v>3</v>
      </c>
      <c r="E13415" s="7" t="n">
        <v>7.30000019073486</v>
      </c>
      <c r="F13415" s="7" t="n">
        <v>6000</v>
      </c>
    </row>
    <row r="13416" spans="1:7">
      <c r="A13416" t="s">
        <v>4</v>
      </c>
      <c r="B13416" s="4" t="s">
        <v>5</v>
      </c>
      <c r="C13416" s="4" t="s">
        <v>13</v>
      </c>
      <c r="D13416" s="4" t="s">
        <v>13</v>
      </c>
      <c r="E13416" s="4" t="s">
        <v>22</v>
      </c>
      <c r="F13416" s="4" t="s">
        <v>10</v>
      </c>
    </row>
    <row r="13417" spans="1:7">
      <c r="A13417" t="n">
        <v>113187</v>
      </c>
      <c r="B13417" s="25" t="n">
        <v>45</v>
      </c>
      <c r="C13417" s="7" t="n">
        <v>11</v>
      </c>
      <c r="D13417" s="7" t="n">
        <v>3</v>
      </c>
      <c r="E13417" s="7" t="n">
        <v>26.6000003814697</v>
      </c>
      <c r="F13417" s="7" t="n">
        <v>6000</v>
      </c>
    </row>
    <row r="13418" spans="1:7">
      <c r="A13418" t="s">
        <v>4</v>
      </c>
      <c r="B13418" s="4" t="s">
        <v>5</v>
      </c>
      <c r="C13418" s="4" t="s">
        <v>10</v>
      </c>
      <c r="D13418" s="4" t="s">
        <v>13</v>
      </c>
    </row>
    <row r="13419" spans="1:7">
      <c r="A13419" t="n">
        <v>113196</v>
      </c>
      <c r="B13419" s="63" t="n">
        <v>56</v>
      </c>
      <c r="C13419" s="7" t="n">
        <v>1571</v>
      </c>
      <c r="D13419" s="7" t="n">
        <v>0</v>
      </c>
    </row>
    <row r="13420" spans="1:7">
      <c r="A13420" t="s">
        <v>4</v>
      </c>
      <c r="B13420" s="4" t="s">
        <v>5</v>
      </c>
      <c r="C13420" s="4" t="s">
        <v>10</v>
      </c>
      <c r="D13420" s="4" t="s">
        <v>22</v>
      </c>
      <c r="E13420" s="4" t="s">
        <v>22</v>
      </c>
      <c r="F13420" s="4" t="s">
        <v>13</v>
      </c>
    </row>
    <row r="13421" spans="1:7">
      <c r="A13421" t="n">
        <v>113200</v>
      </c>
      <c r="B13421" s="59" t="n">
        <v>52</v>
      </c>
      <c r="C13421" s="7" t="n">
        <v>1571</v>
      </c>
      <c r="D13421" s="7" t="n">
        <v>256</v>
      </c>
      <c r="E13421" s="7" t="n">
        <v>10</v>
      </c>
      <c r="F13421" s="7" t="n">
        <v>0</v>
      </c>
    </row>
    <row r="13422" spans="1:7">
      <c r="A13422" t="s">
        <v>4</v>
      </c>
      <c r="B13422" s="4" t="s">
        <v>5</v>
      </c>
      <c r="C13422" s="4" t="s">
        <v>13</v>
      </c>
      <c r="D13422" s="4" t="s">
        <v>10</v>
      </c>
      <c r="E13422" s="4" t="s">
        <v>22</v>
      </c>
      <c r="F13422" s="4" t="s">
        <v>10</v>
      </c>
      <c r="G13422" s="4" t="s">
        <v>9</v>
      </c>
      <c r="H13422" s="4" t="s">
        <v>9</v>
      </c>
      <c r="I13422" s="4" t="s">
        <v>10</v>
      </c>
      <c r="J13422" s="4" t="s">
        <v>10</v>
      </c>
      <c r="K13422" s="4" t="s">
        <v>9</v>
      </c>
      <c r="L13422" s="4" t="s">
        <v>9</v>
      </c>
      <c r="M13422" s="4" t="s">
        <v>9</v>
      </c>
      <c r="N13422" s="4" t="s">
        <v>9</v>
      </c>
      <c r="O13422" s="4" t="s">
        <v>6</v>
      </c>
    </row>
    <row r="13423" spans="1:7">
      <c r="A13423" t="n">
        <v>113212</v>
      </c>
      <c r="B13423" s="14" t="n">
        <v>50</v>
      </c>
      <c r="C13423" s="7" t="n">
        <v>0</v>
      </c>
      <c r="D13423" s="7" t="n">
        <v>1901</v>
      </c>
      <c r="E13423" s="7" t="n">
        <v>0.600000023841858</v>
      </c>
      <c r="F13423" s="7" t="n">
        <v>0</v>
      </c>
      <c r="G13423" s="7" t="n">
        <v>0</v>
      </c>
      <c r="H13423" s="7" t="n">
        <v>0</v>
      </c>
      <c r="I13423" s="7" t="n">
        <v>0</v>
      </c>
      <c r="J13423" s="7" t="n">
        <v>65533</v>
      </c>
      <c r="K13423" s="7" t="n">
        <v>0</v>
      </c>
      <c r="L13423" s="7" t="n">
        <v>0</v>
      </c>
      <c r="M13423" s="7" t="n">
        <v>0</v>
      </c>
      <c r="N13423" s="7" t="n">
        <v>0</v>
      </c>
      <c r="O13423" s="7" t="s">
        <v>12</v>
      </c>
    </row>
    <row r="13424" spans="1:7">
      <c r="A13424" t="s">
        <v>4</v>
      </c>
      <c r="B13424" s="4" t="s">
        <v>5</v>
      </c>
      <c r="C13424" s="4" t="s">
        <v>10</v>
      </c>
      <c r="D13424" s="4" t="s">
        <v>13</v>
      </c>
    </row>
    <row r="13425" spans="1:15">
      <c r="A13425" t="n">
        <v>113251</v>
      </c>
      <c r="B13425" s="63" t="n">
        <v>56</v>
      </c>
      <c r="C13425" s="7" t="n">
        <v>1570</v>
      </c>
      <c r="D13425" s="7" t="n">
        <v>0</v>
      </c>
    </row>
    <row r="13426" spans="1:15">
      <c r="A13426" t="s">
        <v>4</v>
      </c>
      <c r="B13426" s="4" t="s">
        <v>5</v>
      </c>
      <c r="C13426" s="4" t="s">
        <v>10</v>
      </c>
      <c r="D13426" s="4" t="s">
        <v>22</v>
      </c>
      <c r="E13426" s="4" t="s">
        <v>22</v>
      </c>
      <c r="F13426" s="4" t="s">
        <v>13</v>
      </c>
    </row>
    <row r="13427" spans="1:15">
      <c r="A13427" t="n">
        <v>113255</v>
      </c>
      <c r="B13427" s="59" t="n">
        <v>52</v>
      </c>
      <c r="C13427" s="7" t="n">
        <v>1570</v>
      </c>
      <c r="D13427" s="7" t="n">
        <v>272.700012207031</v>
      </c>
      <c r="E13427" s="7" t="n">
        <v>10</v>
      </c>
      <c r="F13427" s="7" t="n">
        <v>0</v>
      </c>
    </row>
    <row r="13428" spans="1:15">
      <c r="A13428" t="s">
        <v>4</v>
      </c>
      <c r="B13428" s="4" t="s">
        <v>5</v>
      </c>
      <c r="C13428" s="4" t="s">
        <v>13</v>
      </c>
      <c r="D13428" s="4" t="s">
        <v>10</v>
      </c>
      <c r="E13428" s="4" t="s">
        <v>22</v>
      </c>
      <c r="F13428" s="4" t="s">
        <v>10</v>
      </c>
      <c r="G13428" s="4" t="s">
        <v>9</v>
      </c>
      <c r="H13428" s="4" t="s">
        <v>9</v>
      </c>
      <c r="I13428" s="4" t="s">
        <v>10</v>
      </c>
      <c r="J13428" s="4" t="s">
        <v>10</v>
      </c>
      <c r="K13428" s="4" t="s">
        <v>9</v>
      </c>
      <c r="L13428" s="4" t="s">
        <v>9</v>
      </c>
      <c r="M13428" s="4" t="s">
        <v>9</v>
      </c>
      <c r="N13428" s="4" t="s">
        <v>9</v>
      </c>
      <c r="O13428" s="4" t="s">
        <v>6</v>
      </c>
    </row>
    <row r="13429" spans="1:15">
      <c r="A13429" t="n">
        <v>113267</v>
      </c>
      <c r="B13429" s="14" t="n">
        <v>50</v>
      </c>
      <c r="C13429" s="7" t="n">
        <v>0</v>
      </c>
      <c r="D13429" s="7" t="n">
        <v>1906</v>
      </c>
      <c r="E13429" s="7" t="n">
        <v>0.600000023841858</v>
      </c>
      <c r="F13429" s="7" t="n">
        <v>0</v>
      </c>
      <c r="G13429" s="7" t="n">
        <v>0</v>
      </c>
      <c r="H13429" s="7" t="n">
        <v>0</v>
      </c>
      <c r="I13429" s="7" t="n">
        <v>0</v>
      </c>
      <c r="J13429" s="7" t="n">
        <v>65533</v>
      </c>
      <c r="K13429" s="7" t="n">
        <v>0</v>
      </c>
      <c r="L13429" s="7" t="n">
        <v>0</v>
      </c>
      <c r="M13429" s="7" t="n">
        <v>0</v>
      </c>
      <c r="N13429" s="7" t="n">
        <v>0</v>
      </c>
      <c r="O13429" s="7" t="s">
        <v>12</v>
      </c>
    </row>
    <row r="13430" spans="1:15">
      <c r="A13430" t="s">
        <v>4</v>
      </c>
      <c r="B13430" s="4" t="s">
        <v>5</v>
      </c>
      <c r="C13430" s="4" t="s">
        <v>10</v>
      </c>
      <c r="D13430" s="4" t="s">
        <v>13</v>
      </c>
    </row>
    <row r="13431" spans="1:15">
      <c r="A13431" t="n">
        <v>113306</v>
      </c>
      <c r="B13431" s="63" t="n">
        <v>56</v>
      </c>
      <c r="C13431" s="7" t="n">
        <v>1572</v>
      </c>
      <c r="D13431" s="7" t="n">
        <v>0</v>
      </c>
    </row>
    <row r="13432" spans="1:15">
      <c r="A13432" t="s">
        <v>4</v>
      </c>
      <c r="B13432" s="4" t="s">
        <v>5</v>
      </c>
      <c r="C13432" s="4" t="s">
        <v>10</v>
      </c>
      <c r="D13432" s="4" t="s">
        <v>22</v>
      </c>
      <c r="E13432" s="4" t="s">
        <v>22</v>
      </c>
      <c r="F13432" s="4" t="s">
        <v>13</v>
      </c>
    </row>
    <row r="13433" spans="1:15">
      <c r="A13433" t="n">
        <v>113310</v>
      </c>
      <c r="B13433" s="59" t="n">
        <v>52</v>
      </c>
      <c r="C13433" s="7" t="n">
        <v>1572</v>
      </c>
      <c r="D13433" s="7" t="n">
        <v>264</v>
      </c>
      <c r="E13433" s="7" t="n">
        <v>10</v>
      </c>
      <c r="F13433" s="7" t="n">
        <v>0</v>
      </c>
    </row>
    <row r="13434" spans="1:15">
      <c r="A13434" t="s">
        <v>4</v>
      </c>
      <c r="B13434" s="4" t="s">
        <v>5</v>
      </c>
      <c r="C13434" s="4" t="s">
        <v>10</v>
      </c>
    </row>
    <row r="13435" spans="1:15">
      <c r="A13435" t="n">
        <v>113322</v>
      </c>
      <c r="B13435" s="60" t="n">
        <v>54</v>
      </c>
      <c r="C13435" s="7" t="n">
        <v>1571</v>
      </c>
    </row>
    <row r="13436" spans="1:15">
      <c r="A13436" t="s">
        <v>4</v>
      </c>
      <c r="B13436" s="4" t="s">
        <v>5</v>
      </c>
      <c r="C13436" s="4" t="s">
        <v>10</v>
      </c>
      <c r="D13436" s="4" t="s">
        <v>10</v>
      </c>
      <c r="E13436" s="4" t="s">
        <v>10</v>
      </c>
    </row>
    <row r="13437" spans="1:15">
      <c r="A13437" t="n">
        <v>113325</v>
      </c>
      <c r="B13437" s="57" t="n">
        <v>61</v>
      </c>
      <c r="C13437" s="7" t="n">
        <v>1571</v>
      </c>
      <c r="D13437" s="7" t="n">
        <v>18</v>
      </c>
      <c r="E13437" s="7" t="n">
        <v>1000</v>
      </c>
    </row>
    <row r="13438" spans="1:15">
      <c r="A13438" t="s">
        <v>4</v>
      </c>
      <c r="B13438" s="4" t="s">
        <v>5</v>
      </c>
      <c r="C13438" s="4" t="s">
        <v>10</v>
      </c>
    </row>
    <row r="13439" spans="1:15">
      <c r="A13439" t="n">
        <v>113332</v>
      </c>
      <c r="B13439" s="35" t="n">
        <v>16</v>
      </c>
      <c r="C13439" s="7" t="n">
        <v>1000</v>
      </c>
    </row>
    <row r="13440" spans="1:15">
      <c r="A13440" t="s">
        <v>4</v>
      </c>
      <c r="B13440" s="4" t="s">
        <v>5</v>
      </c>
      <c r="C13440" s="4" t="s">
        <v>13</v>
      </c>
      <c r="D13440" s="4" t="s">
        <v>10</v>
      </c>
    </row>
    <row r="13441" spans="1:15">
      <c r="A13441" t="n">
        <v>113335</v>
      </c>
      <c r="B13441" s="25" t="n">
        <v>45</v>
      </c>
      <c r="C13441" s="7" t="n">
        <v>7</v>
      </c>
      <c r="D13441" s="7" t="n">
        <v>255</v>
      </c>
    </row>
    <row r="13442" spans="1:15">
      <c r="A13442" t="s">
        <v>4</v>
      </c>
      <c r="B13442" s="4" t="s">
        <v>5</v>
      </c>
      <c r="C13442" s="4" t="s">
        <v>13</v>
      </c>
      <c r="D13442" s="4" t="s">
        <v>13</v>
      </c>
      <c r="E13442" s="4" t="s">
        <v>22</v>
      </c>
      <c r="F13442" s="4" t="s">
        <v>22</v>
      </c>
      <c r="G13442" s="4" t="s">
        <v>22</v>
      </c>
      <c r="H13442" s="4" t="s">
        <v>10</v>
      </c>
    </row>
    <row r="13443" spans="1:15">
      <c r="A13443" t="n">
        <v>113339</v>
      </c>
      <c r="B13443" s="25" t="n">
        <v>45</v>
      </c>
      <c r="C13443" s="7" t="n">
        <v>2</v>
      </c>
      <c r="D13443" s="7" t="n">
        <v>3</v>
      </c>
      <c r="E13443" s="7" t="n">
        <v>-25.1599998474121</v>
      </c>
      <c r="F13443" s="7" t="n">
        <v>1.85000002384186</v>
      </c>
      <c r="G13443" s="7" t="n">
        <v>-16.3600006103516</v>
      </c>
      <c r="H13443" s="7" t="n">
        <v>10000</v>
      </c>
    </row>
    <row r="13444" spans="1:15">
      <c r="A13444" t="s">
        <v>4</v>
      </c>
      <c r="B13444" s="4" t="s">
        <v>5</v>
      </c>
      <c r="C13444" s="4" t="s">
        <v>13</v>
      </c>
      <c r="D13444" s="4" t="s">
        <v>13</v>
      </c>
      <c r="E13444" s="4" t="s">
        <v>22</v>
      </c>
      <c r="F13444" s="4" t="s">
        <v>22</v>
      </c>
      <c r="G13444" s="4" t="s">
        <v>22</v>
      </c>
      <c r="H13444" s="4" t="s">
        <v>10</v>
      </c>
      <c r="I13444" s="4" t="s">
        <v>13</v>
      </c>
    </row>
    <row r="13445" spans="1:15">
      <c r="A13445" t="n">
        <v>113356</v>
      </c>
      <c r="B13445" s="25" t="n">
        <v>45</v>
      </c>
      <c r="C13445" s="7" t="n">
        <v>4</v>
      </c>
      <c r="D13445" s="7" t="n">
        <v>3</v>
      </c>
      <c r="E13445" s="7" t="n">
        <v>12.7700004577637</v>
      </c>
      <c r="F13445" s="7" t="n">
        <v>77.8099975585938</v>
      </c>
      <c r="G13445" s="7" t="n">
        <v>0</v>
      </c>
      <c r="H13445" s="7" t="n">
        <v>10000</v>
      </c>
      <c r="I13445" s="7" t="n">
        <v>1</v>
      </c>
    </row>
    <row r="13446" spans="1:15">
      <c r="A13446" t="s">
        <v>4</v>
      </c>
      <c r="B13446" s="4" t="s">
        <v>5</v>
      </c>
      <c r="C13446" s="4" t="s">
        <v>13</v>
      </c>
      <c r="D13446" s="4" t="s">
        <v>13</v>
      </c>
      <c r="E13446" s="4" t="s">
        <v>22</v>
      </c>
      <c r="F13446" s="4" t="s">
        <v>10</v>
      </c>
    </row>
    <row r="13447" spans="1:15">
      <c r="A13447" t="n">
        <v>113374</v>
      </c>
      <c r="B13447" s="25" t="n">
        <v>45</v>
      </c>
      <c r="C13447" s="7" t="n">
        <v>5</v>
      </c>
      <c r="D13447" s="7" t="n">
        <v>3</v>
      </c>
      <c r="E13447" s="7" t="n">
        <v>6.80000019073486</v>
      </c>
      <c r="F13447" s="7" t="n">
        <v>10000</v>
      </c>
    </row>
    <row r="13448" spans="1:15">
      <c r="A13448" t="s">
        <v>4</v>
      </c>
      <c r="B13448" s="4" t="s">
        <v>5</v>
      </c>
      <c r="C13448" s="4" t="s">
        <v>13</v>
      </c>
      <c r="D13448" s="4" t="s">
        <v>13</v>
      </c>
      <c r="E13448" s="4" t="s">
        <v>22</v>
      </c>
      <c r="F13448" s="4" t="s">
        <v>10</v>
      </c>
    </row>
    <row r="13449" spans="1:15">
      <c r="A13449" t="n">
        <v>113383</v>
      </c>
      <c r="B13449" s="25" t="n">
        <v>45</v>
      </c>
      <c r="C13449" s="7" t="n">
        <v>11</v>
      </c>
      <c r="D13449" s="7" t="n">
        <v>3</v>
      </c>
      <c r="E13449" s="7" t="n">
        <v>26.6000003814697</v>
      </c>
      <c r="F13449" s="7" t="n">
        <v>10000</v>
      </c>
    </row>
    <row r="13450" spans="1:15">
      <c r="A13450" t="s">
        <v>4</v>
      </c>
      <c r="B13450" s="4" t="s">
        <v>5</v>
      </c>
      <c r="C13450" s="4" t="s">
        <v>10</v>
      </c>
    </row>
    <row r="13451" spans="1:15">
      <c r="A13451" t="n">
        <v>113392</v>
      </c>
      <c r="B13451" s="35" t="n">
        <v>16</v>
      </c>
      <c r="C13451" s="7" t="n">
        <v>500</v>
      </c>
    </row>
    <row r="13452" spans="1:15">
      <c r="A13452" t="s">
        <v>4</v>
      </c>
      <c r="B13452" s="4" t="s">
        <v>5</v>
      </c>
      <c r="C13452" s="4" t="s">
        <v>13</v>
      </c>
      <c r="D13452" s="4" t="s">
        <v>22</v>
      </c>
      <c r="E13452" s="4" t="s">
        <v>22</v>
      </c>
      <c r="F13452" s="4" t="s">
        <v>22</v>
      </c>
    </row>
    <row r="13453" spans="1:15">
      <c r="A13453" t="n">
        <v>113395</v>
      </c>
      <c r="B13453" s="25" t="n">
        <v>45</v>
      </c>
      <c r="C13453" s="7" t="n">
        <v>9</v>
      </c>
      <c r="D13453" s="7" t="n">
        <v>0.0199999995529652</v>
      </c>
      <c r="E13453" s="7" t="n">
        <v>0.0199999995529652</v>
      </c>
      <c r="F13453" s="7" t="n">
        <v>0.5</v>
      </c>
    </row>
    <row r="13454" spans="1:15">
      <c r="A13454" t="s">
        <v>4</v>
      </c>
      <c r="B13454" s="4" t="s">
        <v>5</v>
      </c>
      <c r="C13454" s="4" t="s">
        <v>13</v>
      </c>
      <c r="D13454" s="4" t="s">
        <v>10</v>
      </c>
      <c r="E13454" s="4" t="s">
        <v>6</v>
      </c>
    </row>
    <row r="13455" spans="1:15">
      <c r="A13455" t="n">
        <v>113409</v>
      </c>
      <c r="B13455" s="40" t="n">
        <v>51</v>
      </c>
      <c r="C13455" s="7" t="n">
        <v>4</v>
      </c>
      <c r="D13455" s="7" t="n">
        <v>1571</v>
      </c>
      <c r="E13455" s="7" t="s">
        <v>435</v>
      </c>
    </row>
    <row r="13456" spans="1:15">
      <c r="A13456" t="s">
        <v>4</v>
      </c>
      <c r="B13456" s="4" t="s">
        <v>5</v>
      </c>
      <c r="C13456" s="4" t="s">
        <v>10</v>
      </c>
    </row>
    <row r="13457" spans="1:9">
      <c r="A13457" t="n">
        <v>113422</v>
      </c>
      <c r="B13457" s="35" t="n">
        <v>16</v>
      </c>
      <c r="C13457" s="7" t="n">
        <v>0</v>
      </c>
    </row>
    <row r="13458" spans="1:9">
      <c r="A13458" t="s">
        <v>4</v>
      </c>
      <c r="B13458" s="4" t="s">
        <v>5</v>
      </c>
      <c r="C13458" s="4" t="s">
        <v>10</v>
      </c>
      <c r="D13458" s="4" t="s">
        <v>13</v>
      </c>
      <c r="E13458" s="4" t="s">
        <v>9</v>
      </c>
      <c r="F13458" s="4" t="s">
        <v>72</v>
      </c>
      <c r="G13458" s="4" t="s">
        <v>13</v>
      </c>
      <c r="H13458" s="4" t="s">
        <v>13</v>
      </c>
      <c r="I13458" s="4" t="s">
        <v>13</v>
      </c>
      <c r="J13458" s="4" t="s">
        <v>9</v>
      </c>
      <c r="K13458" s="4" t="s">
        <v>72</v>
      </c>
      <c r="L13458" s="4" t="s">
        <v>13</v>
      </c>
      <c r="M13458" s="4" t="s">
        <v>13</v>
      </c>
      <c r="N13458" s="4" t="s">
        <v>13</v>
      </c>
      <c r="O13458" s="4" t="s">
        <v>9</v>
      </c>
      <c r="P13458" s="4" t="s">
        <v>72</v>
      </c>
      <c r="Q13458" s="4" t="s">
        <v>13</v>
      </c>
      <c r="R13458" s="4" t="s">
        <v>13</v>
      </c>
    </row>
    <row r="13459" spans="1:9">
      <c r="A13459" t="n">
        <v>113425</v>
      </c>
      <c r="B13459" s="52" t="n">
        <v>26</v>
      </c>
      <c r="C13459" s="7" t="n">
        <v>1571</v>
      </c>
      <c r="D13459" s="7" t="n">
        <v>17</v>
      </c>
      <c r="E13459" s="7" t="n">
        <v>60036</v>
      </c>
      <c r="F13459" s="7" t="s">
        <v>1062</v>
      </c>
      <c r="G13459" s="7" t="n">
        <v>2</v>
      </c>
      <c r="H13459" s="7" t="n">
        <v>3</v>
      </c>
      <c r="I13459" s="7" t="n">
        <v>17</v>
      </c>
      <c r="J13459" s="7" t="n">
        <v>60037</v>
      </c>
      <c r="K13459" s="7" t="s">
        <v>1063</v>
      </c>
      <c r="L13459" s="7" t="n">
        <v>2</v>
      </c>
      <c r="M13459" s="7" t="n">
        <v>3</v>
      </c>
      <c r="N13459" s="7" t="n">
        <v>17</v>
      </c>
      <c r="O13459" s="7" t="n">
        <v>60038</v>
      </c>
      <c r="P13459" s="7" t="s">
        <v>1064</v>
      </c>
      <c r="Q13459" s="7" t="n">
        <v>2</v>
      </c>
      <c r="R13459" s="7" t="n">
        <v>0</v>
      </c>
    </row>
    <row r="13460" spans="1:9">
      <c r="A13460" t="s">
        <v>4</v>
      </c>
      <c r="B13460" s="4" t="s">
        <v>5</v>
      </c>
    </row>
    <row r="13461" spans="1:9">
      <c r="A13461" t="n">
        <v>113647</v>
      </c>
      <c r="B13461" s="53" t="n">
        <v>28</v>
      </c>
    </row>
    <row r="13462" spans="1:9">
      <c r="A13462" t="s">
        <v>4</v>
      </c>
      <c r="B13462" s="4" t="s">
        <v>5</v>
      </c>
      <c r="C13462" s="4" t="s">
        <v>10</v>
      </c>
      <c r="D13462" s="4" t="s">
        <v>13</v>
      </c>
      <c r="E13462" s="4" t="s">
        <v>6</v>
      </c>
      <c r="F13462" s="4" t="s">
        <v>22</v>
      </c>
      <c r="G13462" s="4" t="s">
        <v>22</v>
      </c>
      <c r="H13462" s="4" t="s">
        <v>22</v>
      </c>
    </row>
    <row r="13463" spans="1:9">
      <c r="A13463" t="n">
        <v>113648</v>
      </c>
      <c r="B13463" s="39" t="n">
        <v>48</v>
      </c>
      <c r="C13463" s="7" t="n">
        <v>18</v>
      </c>
      <c r="D13463" s="7" t="n">
        <v>0</v>
      </c>
      <c r="E13463" s="7" t="s">
        <v>197</v>
      </c>
      <c r="F13463" s="7" t="n">
        <v>-1</v>
      </c>
      <c r="G13463" s="7" t="n">
        <v>1</v>
      </c>
      <c r="H13463" s="7" t="n">
        <v>0</v>
      </c>
    </row>
    <row r="13464" spans="1:9">
      <c r="A13464" t="s">
        <v>4</v>
      </c>
      <c r="B13464" s="4" t="s">
        <v>5</v>
      </c>
      <c r="C13464" s="4" t="s">
        <v>10</v>
      </c>
    </row>
    <row r="13465" spans="1:9">
      <c r="A13465" t="n">
        <v>113676</v>
      </c>
      <c r="B13465" s="35" t="n">
        <v>16</v>
      </c>
      <c r="C13465" s="7" t="n">
        <v>300</v>
      </c>
    </row>
    <row r="13466" spans="1:9">
      <c r="A13466" t="s">
        <v>4</v>
      </c>
      <c r="B13466" s="4" t="s">
        <v>5</v>
      </c>
      <c r="C13466" s="4" t="s">
        <v>13</v>
      </c>
      <c r="D13466" s="4" t="s">
        <v>22</v>
      </c>
      <c r="E13466" s="4" t="s">
        <v>22</v>
      </c>
      <c r="F13466" s="4" t="s">
        <v>22</v>
      </c>
    </row>
    <row r="13467" spans="1:9">
      <c r="A13467" t="n">
        <v>113679</v>
      </c>
      <c r="B13467" s="25" t="n">
        <v>45</v>
      </c>
      <c r="C13467" s="7" t="n">
        <v>9</v>
      </c>
      <c r="D13467" s="7" t="n">
        <v>0.0199999995529652</v>
      </c>
      <c r="E13467" s="7" t="n">
        <v>0.0199999995529652</v>
      </c>
      <c r="F13467" s="7" t="n">
        <v>0.150000005960464</v>
      </c>
    </row>
    <row r="13468" spans="1:9">
      <c r="A13468" t="s">
        <v>4</v>
      </c>
      <c r="B13468" s="4" t="s">
        <v>5</v>
      </c>
      <c r="C13468" s="4" t="s">
        <v>13</v>
      </c>
      <c r="D13468" s="4" t="s">
        <v>10</v>
      </c>
      <c r="E13468" s="4" t="s">
        <v>6</v>
      </c>
    </row>
    <row r="13469" spans="1:9">
      <c r="A13469" t="n">
        <v>113693</v>
      </c>
      <c r="B13469" s="40" t="n">
        <v>51</v>
      </c>
      <c r="C13469" s="7" t="n">
        <v>4</v>
      </c>
      <c r="D13469" s="7" t="n">
        <v>18</v>
      </c>
      <c r="E13469" s="7" t="s">
        <v>882</v>
      </c>
    </row>
    <row r="13470" spans="1:9">
      <c r="A13470" t="s">
        <v>4</v>
      </c>
      <c r="B13470" s="4" t="s">
        <v>5</v>
      </c>
      <c r="C13470" s="4" t="s">
        <v>10</v>
      </c>
    </row>
    <row r="13471" spans="1:9">
      <c r="A13471" t="n">
        <v>113706</v>
      </c>
      <c r="B13471" s="35" t="n">
        <v>16</v>
      </c>
      <c r="C13471" s="7" t="n">
        <v>0</v>
      </c>
    </row>
    <row r="13472" spans="1:9">
      <c r="A13472" t="s">
        <v>4</v>
      </c>
      <c r="B13472" s="4" t="s">
        <v>5</v>
      </c>
      <c r="C13472" s="4" t="s">
        <v>10</v>
      </c>
      <c r="D13472" s="4" t="s">
        <v>13</v>
      </c>
      <c r="E13472" s="4" t="s">
        <v>9</v>
      </c>
      <c r="F13472" s="4" t="s">
        <v>72</v>
      </c>
      <c r="G13472" s="4" t="s">
        <v>13</v>
      </c>
      <c r="H13472" s="4" t="s">
        <v>13</v>
      </c>
    </row>
    <row r="13473" spans="1:18">
      <c r="A13473" t="n">
        <v>113709</v>
      </c>
      <c r="B13473" s="52" t="n">
        <v>26</v>
      </c>
      <c r="C13473" s="7" t="n">
        <v>18</v>
      </c>
      <c r="D13473" s="7" t="n">
        <v>17</v>
      </c>
      <c r="E13473" s="7" t="n">
        <v>60039</v>
      </c>
      <c r="F13473" s="7" t="s">
        <v>1065</v>
      </c>
      <c r="G13473" s="7" t="n">
        <v>2</v>
      </c>
      <c r="H13473" s="7" t="n">
        <v>0</v>
      </c>
    </row>
    <row r="13474" spans="1:18">
      <c r="A13474" t="s">
        <v>4</v>
      </c>
      <c r="B13474" s="4" t="s">
        <v>5</v>
      </c>
    </row>
    <row r="13475" spans="1:18">
      <c r="A13475" t="n">
        <v>113732</v>
      </c>
      <c r="B13475" s="53" t="n">
        <v>28</v>
      </c>
    </row>
    <row r="13476" spans="1:18">
      <c r="A13476" t="s">
        <v>4</v>
      </c>
      <c r="B13476" s="4" t="s">
        <v>5</v>
      </c>
      <c r="C13476" s="4" t="s">
        <v>10</v>
      </c>
      <c r="D13476" s="4" t="s">
        <v>13</v>
      </c>
    </row>
    <row r="13477" spans="1:18">
      <c r="A13477" t="n">
        <v>113733</v>
      </c>
      <c r="B13477" s="54" t="n">
        <v>89</v>
      </c>
      <c r="C13477" s="7" t="n">
        <v>65533</v>
      </c>
      <c r="D13477" s="7" t="n">
        <v>1</v>
      </c>
    </row>
    <row r="13478" spans="1:18">
      <c r="A13478" t="s">
        <v>4</v>
      </c>
      <c r="B13478" s="4" t="s">
        <v>5</v>
      </c>
      <c r="C13478" s="4" t="s">
        <v>13</v>
      </c>
      <c r="D13478" s="4" t="s">
        <v>10</v>
      </c>
      <c r="E13478" s="4" t="s">
        <v>22</v>
      </c>
    </row>
    <row r="13479" spans="1:18">
      <c r="A13479" t="n">
        <v>113737</v>
      </c>
      <c r="B13479" s="28" t="n">
        <v>58</v>
      </c>
      <c r="C13479" s="7" t="n">
        <v>101</v>
      </c>
      <c r="D13479" s="7" t="n">
        <v>500</v>
      </c>
      <c r="E13479" s="7" t="n">
        <v>1</v>
      </c>
    </row>
    <row r="13480" spans="1:18">
      <c r="A13480" t="s">
        <v>4</v>
      </c>
      <c r="B13480" s="4" t="s">
        <v>5</v>
      </c>
      <c r="C13480" s="4" t="s">
        <v>13</v>
      </c>
      <c r="D13480" s="4" t="s">
        <v>10</v>
      </c>
    </row>
    <row r="13481" spans="1:18">
      <c r="A13481" t="n">
        <v>113745</v>
      </c>
      <c r="B13481" s="28" t="n">
        <v>58</v>
      </c>
      <c r="C13481" s="7" t="n">
        <v>254</v>
      </c>
      <c r="D13481" s="7" t="n">
        <v>0</v>
      </c>
    </row>
    <row r="13482" spans="1:18">
      <c r="A13482" t="s">
        <v>4</v>
      </c>
      <c r="B13482" s="4" t="s">
        <v>5</v>
      </c>
      <c r="C13482" s="4" t="s">
        <v>13</v>
      </c>
    </row>
    <row r="13483" spans="1:18">
      <c r="A13483" t="n">
        <v>113749</v>
      </c>
      <c r="B13483" s="25" t="n">
        <v>45</v>
      </c>
      <c r="C13483" s="7" t="n">
        <v>0</v>
      </c>
    </row>
    <row r="13484" spans="1:18">
      <c r="A13484" t="s">
        <v>4</v>
      </c>
      <c r="B13484" s="4" t="s">
        <v>5</v>
      </c>
      <c r="C13484" s="4" t="s">
        <v>13</v>
      </c>
      <c r="D13484" s="4" t="s">
        <v>13</v>
      </c>
      <c r="E13484" s="4" t="s">
        <v>22</v>
      </c>
      <c r="F13484" s="4" t="s">
        <v>22</v>
      </c>
      <c r="G13484" s="4" t="s">
        <v>22</v>
      </c>
      <c r="H13484" s="4" t="s">
        <v>10</v>
      </c>
    </row>
    <row r="13485" spans="1:18">
      <c r="A13485" t="n">
        <v>113751</v>
      </c>
      <c r="B13485" s="25" t="n">
        <v>45</v>
      </c>
      <c r="C13485" s="7" t="n">
        <v>2</v>
      </c>
      <c r="D13485" s="7" t="n">
        <v>3</v>
      </c>
      <c r="E13485" s="7" t="n">
        <v>-30.5100002288818</v>
      </c>
      <c r="F13485" s="7" t="n">
        <v>1.20000004768372</v>
      </c>
      <c r="G13485" s="7" t="n">
        <v>-16.6200008392334</v>
      </c>
      <c r="H13485" s="7" t="n">
        <v>0</v>
      </c>
    </row>
    <row r="13486" spans="1:18">
      <c r="A13486" t="s">
        <v>4</v>
      </c>
      <c r="B13486" s="4" t="s">
        <v>5</v>
      </c>
      <c r="C13486" s="4" t="s">
        <v>13</v>
      </c>
      <c r="D13486" s="4" t="s">
        <v>13</v>
      </c>
      <c r="E13486" s="4" t="s">
        <v>22</v>
      </c>
      <c r="F13486" s="4" t="s">
        <v>22</v>
      </c>
      <c r="G13486" s="4" t="s">
        <v>22</v>
      </c>
      <c r="H13486" s="4" t="s">
        <v>10</v>
      </c>
      <c r="I13486" s="4" t="s">
        <v>13</v>
      </c>
    </row>
    <row r="13487" spans="1:18">
      <c r="A13487" t="n">
        <v>113768</v>
      </c>
      <c r="B13487" s="25" t="n">
        <v>45</v>
      </c>
      <c r="C13487" s="7" t="n">
        <v>4</v>
      </c>
      <c r="D13487" s="7" t="n">
        <v>3</v>
      </c>
      <c r="E13487" s="7" t="n">
        <v>357.309997558594</v>
      </c>
      <c r="F13487" s="7" t="n">
        <v>88.2399978637695</v>
      </c>
      <c r="G13487" s="7" t="n">
        <v>0</v>
      </c>
      <c r="H13487" s="7" t="n">
        <v>0</v>
      </c>
      <c r="I13487" s="7" t="n">
        <v>1</v>
      </c>
    </row>
    <row r="13488" spans="1:18">
      <c r="A13488" t="s">
        <v>4</v>
      </c>
      <c r="B13488" s="4" t="s">
        <v>5</v>
      </c>
      <c r="C13488" s="4" t="s">
        <v>13</v>
      </c>
      <c r="D13488" s="4" t="s">
        <v>13</v>
      </c>
      <c r="E13488" s="4" t="s">
        <v>22</v>
      </c>
      <c r="F13488" s="4" t="s">
        <v>10</v>
      </c>
    </row>
    <row r="13489" spans="1:9">
      <c r="A13489" t="n">
        <v>113786</v>
      </c>
      <c r="B13489" s="25" t="n">
        <v>45</v>
      </c>
      <c r="C13489" s="7" t="n">
        <v>5</v>
      </c>
      <c r="D13489" s="7" t="n">
        <v>3</v>
      </c>
      <c r="E13489" s="7" t="n">
        <v>2.20000004768372</v>
      </c>
      <c r="F13489" s="7" t="n">
        <v>0</v>
      </c>
    </row>
    <row r="13490" spans="1:9">
      <c r="A13490" t="s">
        <v>4</v>
      </c>
      <c r="B13490" s="4" t="s">
        <v>5</v>
      </c>
      <c r="C13490" s="4" t="s">
        <v>13</v>
      </c>
      <c r="D13490" s="4" t="s">
        <v>13</v>
      </c>
      <c r="E13490" s="4" t="s">
        <v>22</v>
      </c>
      <c r="F13490" s="4" t="s">
        <v>10</v>
      </c>
    </row>
    <row r="13491" spans="1:9">
      <c r="A13491" t="n">
        <v>113795</v>
      </c>
      <c r="B13491" s="25" t="n">
        <v>45</v>
      </c>
      <c r="C13491" s="7" t="n">
        <v>11</v>
      </c>
      <c r="D13491" s="7" t="n">
        <v>3</v>
      </c>
      <c r="E13491" s="7" t="n">
        <v>22.6000003814697</v>
      </c>
      <c r="F13491" s="7" t="n">
        <v>0</v>
      </c>
    </row>
    <row r="13492" spans="1:9">
      <c r="A13492" t="s">
        <v>4</v>
      </c>
      <c r="B13492" s="4" t="s">
        <v>5</v>
      </c>
      <c r="C13492" s="4" t="s">
        <v>13</v>
      </c>
      <c r="D13492" s="4" t="s">
        <v>10</v>
      </c>
      <c r="E13492" s="4" t="s">
        <v>6</v>
      </c>
      <c r="F13492" s="4" t="s">
        <v>6</v>
      </c>
      <c r="G13492" s="4" t="s">
        <v>6</v>
      </c>
      <c r="H13492" s="4" t="s">
        <v>6</v>
      </c>
    </row>
    <row r="13493" spans="1:9">
      <c r="A13493" t="n">
        <v>113804</v>
      </c>
      <c r="B13493" s="40" t="n">
        <v>51</v>
      </c>
      <c r="C13493" s="7" t="n">
        <v>3</v>
      </c>
      <c r="D13493" s="7" t="n">
        <v>5704</v>
      </c>
      <c r="E13493" s="7" t="s">
        <v>1066</v>
      </c>
      <c r="F13493" s="7" t="s">
        <v>844</v>
      </c>
      <c r="G13493" s="7" t="s">
        <v>88</v>
      </c>
      <c r="H13493" s="7" t="s">
        <v>89</v>
      </c>
    </row>
    <row r="13494" spans="1:9">
      <c r="A13494" t="s">
        <v>4</v>
      </c>
      <c r="B13494" s="4" t="s">
        <v>5</v>
      </c>
      <c r="C13494" s="4" t="s">
        <v>10</v>
      </c>
      <c r="D13494" s="4" t="s">
        <v>13</v>
      </c>
    </row>
    <row r="13495" spans="1:9">
      <c r="A13495" t="n">
        <v>113817</v>
      </c>
      <c r="B13495" s="69" t="n">
        <v>96</v>
      </c>
      <c r="C13495" s="7" t="n">
        <v>5704</v>
      </c>
      <c r="D13495" s="7" t="n">
        <v>1</v>
      </c>
    </row>
    <row r="13496" spans="1:9">
      <c r="A13496" t="s">
        <v>4</v>
      </c>
      <c r="B13496" s="4" t="s">
        <v>5</v>
      </c>
      <c r="C13496" s="4" t="s">
        <v>10</v>
      </c>
      <c r="D13496" s="4" t="s">
        <v>13</v>
      </c>
      <c r="E13496" s="4" t="s">
        <v>22</v>
      </c>
      <c r="F13496" s="4" t="s">
        <v>22</v>
      </c>
      <c r="G13496" s="4" t="s">
        <v>22</v>
      </c>
    </row>
    <row r="13497" spans="1:9">
      <c r="A13497" t="n">
        <v>113821</v>
      </c>
      <c r="B13497" s="69" t="n">
        <v>96</v>
      </c>
      <c r="C13497" s="7" t="n">
        <v>5704</v>
      </c>
      <c r="D13497" s="7" t="n">
        <v>2</v>
      </c>
      <c r="E13497" s="7" t="n">
        <v>-31.2999992370605</v>
      </c>
      <c r="F13497" s="7" t="n">
        <v>0</v>
      </c>
      <c r="G13497" s="7" t="n">
        <v>-16.6700000762939</v>
      </c>
    </row>
    <row r="13498" spans="1:9">
      <c r="A13498" t="s">
        <v>4</v>
      </c>
      <c r="B13498" s="4" t="s">
        <v>5</v>
      </c>
      <c r="C13498" s="4" t="s">
        <v>10</v>
      </c>
      <c r="D13498" s="4" t="s">
        <v>13</v>
      </c>
      <c r="E13498" s="4" t="s">
        <v>22</v>
      </c>
      <c r="F13498" s="4" t="s">
        <v>22</v>
      </c>
      <c r="G13498" s="4" t="s">
        <v>22</v>
      </c>
    </row>
    <row r="13499" spans="1:9">
      <c r="A13499" t="n">
        <v>113837</v>
      </c>
      <c r="B13499" s="69" t="n">
        <v>96</v>
      </c>
      <c r="C13499" s="7" t="n">
        <v>5704</v>
      </c>
      <c r="D13499" s="7" t="n">
        <v>2</v>
      </c>
      <c r="E13499" s="7" t="n">
        <v>-31</v>
      </c>
      <c r="F13499" s="7" t="n">
        <v>0</v>
      </c>
      <c r="G13499" s="7" t="n">
        <v>-16.6599998474121</v>
      </c>
    </row>
    <row r="13500" spans="1:9">
      <c r="A13500" t="s">
        <v>4</v>
      </c>
      <c r="B13500" s="4" t="s">
        <v>5</v>
      </c>
      <c r="C13500" s="4" t="s">
        <v>10</v>
      </c>
      <c r="D13500" s="4" t="s">
        <v>13</v>
      </c>
      <c r="E13500" s="4" t="s">
        <v>9</v>
      </c>
      <c r="F13500" s="4" t="s">
        <v>13</v>
      </c>
      <c r="G13500" s="4" t="s">
        <v>10</v>
      </c>
    </row>
    <row r="13501" spans="1:9">
      <c r="A13501" t="n">
        <v>113853</v>
      </c>
      <c r="B13501" s="69" t="n">
        <v>96</v>
      </c>
      <c r="C13501" s="7" t="n">
        <v>5704</v>
      </c>
      <c r="D13501" s="7" t="n">
        <v>0</v>
      </c>
      <c r="E13501" s="7" t="n">
        <v>1065353216</v>
      </c>
      <c r="F13501" s="7" t="n">
        <v>1</v>
      </c>
      <c r="G13501" s="7" t="n">
        <v>0</v>
      </c>
    </row>
    <row r="13502" spans="1:9">
      <c r="A13502" t="s">
        <v>4</v>
      </c>
      <c r="B13502" s="4" t="s">
        <v>5</v>
      </c>
      <c r="C13502" s="4" t="s">
        <v>13</v>
      </c>
      <c r="D13502" s="4" t="s">
        <v>13</v>
      </c>
      <c r="E13502" s="4" t="s">
        <v>22</v>
      </c>
      <c r="F13502" s="4" t="s">
        <v>22</v>
      </c>
      <c r="G13502" s="4" t="s">
        <v>22</v>
      </c>
      <c r="H13502" s="4" t="s">
        <v>10</v>
      </c>
    </row>
    <row r="13503" spans="1:9">
      <c r="A13503" t="n">
        <v>113864</v>
      </c>
      <c r="B13503" s="25" t="n">
        <v>45</v>
      </c>
      <c r="C13503" s="7" t="n">
        <v>2</v>
      </c>
      <c r="D13503" s="7" t="n">
        <v>3</v>
      </c>
      <c r="E13503" s="7" t="n">
        <v>-30.4899997711182</v>
      </c>
      <c r="F13503" s="7" t="n">
        <v>1.29999995231628</v>
      </c>
      <c r="G13503" s="7" t="n">
        <v>-16.6599998474121</v>
      </c>
      <c r="H13503" s="7" t="n">
        <v>5000</v>
      </c>
    </row>
    <row r="13504" spans="1:9">
      <c r="A13504" t="s">
        <v>4</v>
      </c>
      <c r="B13504" s="4" t="s">
        <v>5</v>
      </c>
      <c r="C13504" s="4" t="s">
        <v>13</v>
      </c>
      <c r="D13504" s="4" t="s">
        <v>13</v>
      </c>
      <c r="E13504" s="4" t="s">
        <v>22</v>
      </c>
      <c r="F13504" s="4" t="s">
        <v>22</v>
      </c>
      <c r="G13504" s="4" t="s">
        <v>22</v>
      </c>
      <c r="H13504" s="4" t="s">
        <v>10</v>
      </c>
      <c r="I13504" s="4" t="s">
        <v>13</v>
      </c>
    </row>
    <row r="13505" spans="1:9">
      <c r="A13505" t="n">
        <v>113881</v>
      </c>
      <c r="B13505" s="25" t="n">
        <v>45</v>
      </c>
      <c r="C13505" s="7" t="n">
        <v>4</v>
      </c>
      <c r="D13505" s="7" t="n">
        <v>3</v>
      </c>
      <c r="E13505" s="7" t="n">
        <v>358.019989013672</v>
      </c>
      <c r="F13505" s="7" t="n">
        <v>82.1800003051758</v>
      </c>
      <c r="G13505" s="7" t="n">
        <v>0</v>
      </c>
      <c r="H13505" s="7" t="n">
        <v>5000</v>
      </c>
      <c r="I13505" s="7" t="n">
        <v>1</v>
      </c>
    </row>
    <row r="13506" spans="1:9">
      <c r="A13506" t="s">
        <v>4</v>
      </c>
      <c r="B13506" s="4" t="s">
        <v>5</v>
      </c>
      <c r="C13506" s="4" t="s">
        <v>13</v>
      </c>
      <c r="D13506" s="4" t="s">
        <v>13</v>
      </c>
      <c r="E13506" s="4" t="s">
        <v>22</v>
      </c>
      <c r="F13506" s="4" t="s">
        <v>10</v>
      </c>
    </row>
    <row r="13507" spans="1:9">
      <c r="A13507" t="n">
        <v>113899</v>
      </c>
      <c r="B13507" s="25" t="n">
        <v>45</v>
      </c>
      <c r="C13507" s="7" t="n">
        <v>5</v>
      </c>
      <c r="D13507" s="7" t="n">
        <v>3</v>
      </c>
      <c r="E13507" s="7" t="n">
        <v>3</v>
      </c>
      <c r="F13507" s="7" t="n">
        <v>5000</v>
      </c>
    </row>
    <row r="13508" spans="1:9">
      <c r="A13508" t="s">
        <v>4</v>
      </c>
      <c r="B13508" s="4" t="s">
        <v>5</v>
      </c>
      <c r="C13508" s="4" t="s">
        <v>13</v>
      </c>
      <c r="D13508" s="4" t="s">
        <v>13</v>
      </c>
      <c r="E13508" s="4" t="s">
        <v>22</v>
      </c>
      <c r="F13508" s="4" t="s">
        <v>10</v>
      </c>
    </row>
    <row r="13509" spans="1:9">
      <c r="A13509" t="n">
        <v>113908</v>
      </c>
      <c r="B13509" s="25" t="n">
        <v>45</v>
      </c>
      <c r="C13509" s="7" t="n">
        <v>11</v>
      </c>
      <c r="D13509" s="7" t="n">
        <v>3</v>
      </c>
      <c r="E13509" s="7" t="n">
        <v>22.6000003814697</v>
      </c>
      <c r="F13509" s="7" t="n">
        <v>5000</v>
      </c>
    </row>
    <row r="13510" spans="1:9">
      <c r="A13510" t="s">
        <v>4</v>
      </c>
      <c r="B13510" s="4" t="s">
        <v>5</v>
      </c>
      <c r="C13510" s="4" t="s">
        <v>13</v>
      </c>
      <c r="D13510" s="4" t="s">
        <v>10</v>
      </c>
    </row>
    <row r="13511" spans="1:9">
      <c r="A13511" t="n">
        <v>113917</v>
      </c>
      <c r="B13511" s="28" t="n">
        <v>58</v>
      </c>
      <c r="C13511" s="7" t="n">
        <v>255</v>
      </c>
      <c r="D13511" s="7" t="n">
        <v>0</v>
      </c>
    </row>
    <row r="13512" spans="1:9">
      <c r="A13512" t="s">
        <v>4</v>
      </c>
      <c r="B13512" s="4" t="s">
        <v>5</v>
      </c>
      <c r="C13512" s="4" t="s">
        <v>10</v>
      </c>
      <c r="D13512" s="4" t="s">
        <v>13</v>
      </c>
    </row>
    <row r="13513" spans="1:9">
      <c r="A13513" t="n">
        <v>113921</v>
      </c>
      <c r="B13513" s="63" t="n">
        <v>56</v>
      </c>
      <c r="C13513" s="7" t="n">
        <v>5704</v>
      </c>
      <c r="D13513" s="7" t="n">
        <v>0</v>
      </c>
    </row>
    <row r="13514" spans="1:9">
      <c r="A13514" t="s">
        <v>4</v>
      </c>
      <c r="B13514" s="4" t="s">
        <v>5</v>
      </c>
      <c r="C13514" s="4" t="s">
        <v>10</v>
      </c>
      <c r="D13514" s="4" t="s">
        <v>13</v>
      </c>
      <c r="E13514" s="4" t="s">
        <v>6</v>
      </c>
      <c r="F13514" s="4" t="s">
        <v>22</v>
      </c>
      <c r="G13514" s="4" t="s">
        <v>22</v>
      </c>
      <c r="H13514" s="4" t="s">
        <v>22</v>
      </c>
    </row>
    <row r="13515" spans="1:9">
      <c r="A13515" t="n">
        <v>113925</v>
      </c>
      <c r="B13515" s="39" t="n">
        <v>48</v>
      </c>
      <c r="C13515" s="7" t="n">
        <v>5704</v>
      </c>
      <c r="D13515" s="7" t="n">
        <v>0</v>
      </c>
      <c r="E13515" s="7" t="s">
        <v>490</v>
      </c>
      <c r="F13515" s="7" t="n">
        <v>-1</v>
      </c>
      <c r="G13515" s="7" t="n">
        <v>1</v>
      </c>
      <c r="H13515" s="7" t="n">
        <v>0</v>
      </c>
    </row>
    <row r="13516" spans="1:9">
      <c r="A13516" t="s">
        <v>4</v>
      </c>
      <c r="B13516" s="4" t="s">
        <v>5</v>
      </c>
      <c r="C13516" s="4" t="s">
        <v>10</v>
      </c>
      <c r="D13516" s="4" t="s">
        <v>13</v>
      </c>
      <c r="E13516" s="4" t="s">
        <v>22</v>
      </c>
      <c r="F13516" s="4" t="s">
        <v>10</v>
      </c>
    </row>
    <row r="13517" spans="1:9">
      <c r="A13517" t="n">
        <v>113955</v>
      </c>
      <c r="B13517" s="58" t="n">
        <v>59</v>
      </c>
      <c r="C13517" s="7" t="n">
        <v>18</v>
      </c>
      <c r="D13517" s="7" t="n">
        <v>1</v>
      </c>
      <c r="E13517" s="7" t="n">
        <v>0.150000005960464</v>
      </c>
      <c r="F13517" s="7" t="n">
        <v>0</v>
      </c>
    </row>
    <row r="13518" spans="1:9">
      <c r="A13518" t="s">
        <v>4</v>
      </c>
      <c r="B13518" s="4" t="s">
        <v>5</v>
      </c>
      <c r="C13518" s="4" t="s">
        <v>10</v>
      </c>
    </row>
    <row r="13519" spans="1:9">
      <c r="A13519" t="n">
        <v>113965</v>
      </c>
      <c r="B13519" s="35" t="n">
        <v>16</v>
      </c>
      <c r="C13519" s="7" t="n">
        <v>1000</v>
      </c>
    </row>
    <row r="13520" spans="1:9">
      <c r="A13520" t="s">
        <v>4</v>
      </c>
      <c r="B13520" s="4" t="s">
        <v>5</v>
      </c>
      <c r="C13520" s="4" t="s">
        <v>10</v>
      </c>
      <c r="D13520" s="4" t="s">
        <v>10</v>
      </c>
      <c r="E13520" s="4" t="s">
        <v>10</v>
      </c>
    </row>
    <row r="13521" spans="1:9">
      <c r="A13521" t="n">
        <v>113968</v>
      </c>
      <c r="B13521" s="57" t="n">
        <v>61</v>
      </c>
      <c r="C13521" s="7" t="n">
        <v>18</v>
      </c>
      <c r="D13521" s="7" t="n">
        <v>5704</v>
      </c>
      <c r="E13521" s="7" t="n">
        <v>1000</v>
      </c>
    </row>
    <row r="13522" spans="1:9">
      <c r="A13522" t="s">
        <v>4</v>
      </c>
      <c r="B13522" s="4" t="s">
        <v>5</v>
      </c>
      <c r="C13522" s="4" t="s">
        <v>13</v>
      </c>
      <c r="D13522" s="4" t="s">
        <v>13</v>
      </c>
      <c r="E13522" s="4" t="s">
        <v>13</v>
      </c>
      <c r="F13522" s="4" t="s">
        <v>13</v>
      </c>
    </row>
    <row r="13523" spans="1:9">
      <c r="A13523" t="n">
        <v>113975</v>
      </c>
      <c r="B13523" s="13" t="n">
        <v>14</v>
      </c>
      <c r="C13523" s="7" t="n">
        <v>0</v>
      </c>
      <c r="D13523" s="7" t="n">
        <v>1</v>
      </c>
      <c r="E13523" s="7" t="n">
        <v>0</v>
      </c>
      <c r="F13523" s="7" t="n">
        <v>0</v>
      </c>
    </row>
    <row r="13524" spans="1:9">
      <c r="A13524" t="s">
        <v>4</v>
      </c>
      <c r="B13524" s="4" t="s">
        <v>5</v>
      </c>
      <c r="C13524" s="4" t="s">
        <v>13</v>
      </c>
      <c r="D13524" s="4" t="s">
        <v>10</v>
      </c>
      <c r="E13524" s="4" t="s">
        <v>6</v>
      </c>
    </row>
    <row r="13525" spans="1:9">
      <c r="A13525" t="n">
        <v>113980</v>
      </c>
      <c r="B13525" s="40" t="n">
        <v>51</v>
      </c>
      <c r="C13525" s="7" t="n">
        <v>4</v>
      </c>
      <c r="D13525" s="7" t="n">
        <v>18</v>
      </c>
      <c r="E13525" s="7" t="s">
        <v>882</v>
      </c>
    </row>
    <row r="13526" spans="1:9">
      <c r="A13526" t="s">
        <v>4</v>
      </c>
      <c r="B13526" s="4" t="s">
        <v>5</v>
      </c>
      <c r="C13526" s="4" t="s">
        <v>10</v>
      </c>
    </row>
    <row r="13527" spans="1:9">
      <c r="A13527" t="n">
        <v>113993</v>
      </c>
      <c r="B13527" s="35" t="n">
        <v>16</v>
      </c>
      <c r="C13527" s="7" t="n">
        <v>0</v>
      </c>
    </row>
    <row r="13528" spans="1:9">
      <c r="A13528" t="s">
        <v>4</v>
      </c>
      <c r="B13528" s="4" t="s">
        <v>5</v>
      </c>
      <c r="C13528" s="4" t="s">
        <v>10</v>
      </c>
      <c r="D13528" s="4" t="s">
        <v>13</v>
      </c>
      <c r="E13528" s="4" t="s">
        <v>9</v>
      </c>
      <c r="F13528" s="4" t="s">
        <v>72</v>
      </c>
      <c r="G13528" s="4" t="s">
        <v>13</v>
      </c>
      <c r="H13528" s="4" t="s">
        <v>13</v>
      </c>
    </row>
    <row r="13529" spans="1:9">
      <c r="A13529" t="n">
        <v>113996</v>
      </c>
      <c r="B13529" s="52" t="n">
        <v>26</v>
      </c>
      <c r="C13529" s="7" t="n">
        <v>18</v>
      </c>
      <c r="D13529" s="7" t="n">
        <v>17</v>
      </c>
      <c r="E13529" s="7" t="n">
        <v>60040</v>
      </c>
      <c r="F13529" s="7" t="s">
        <v>1067</v>
      </c>
      <c r="G13529" s="7" t="n">
        <v>2</v>
      </c>
      <c r="H13529" s="7" t="n">
        <v>0</v>
      </c>
    </row>
    <row r="13530" spans="1:9">
      <c r="A13530" t="s">
        <v>4</v>
      </c>
      <c r="B13530" s="4" t="s">
        <v>5</v>
      </c>
    </row>
    <row r="13531" spans="1:9">
      <c r="A13531" t="n">
        <v>114025</v>
      </c>
      <c r="B13531" s="53" t="n">
        <v>28</v>
      </c>
    </row>
    <row r="13532" spans="1:9">
      <c r="A13532" t="s">
        <v>4</v>
      </c>
      <c r="B13532" s="4" t="s">
        <v>5</v>
      </c>
      <c r="C13532" s="4" t="s">
        <v>10</v>
      </c>
      <c r="D13532" s="4" t="s">
        <v>13</v>
      </c>
    </row>
    <row r="13533" spans="1:9">
      <c r="A13533" t="n">
        <v>114026</v>
      </c>
      <c r="B13533" s="54" t="n">
        <v>89</v>
      </c>
      <c r="C13533" s="7" t="n">
        <v>65533</v>
      </c>
      <c r="D13533" s="7" t="n">
        <v>1</v>
      </c>
    </row>
    <row r="13534" spans="1:9">
      <c r="A13534" t="s">
        <v>4</v>
      </c>
      <c r="B13534" s="4" t="s">
        <v>5</v>
      </c>
      <c r="C13534" s="4" t="s">
        <v>9</v>
      </c>
    </row>
    <row r="13535" spans="1:9">
      <c r="A13535" t="n">
        <v>114030</v>
      </c>
      <c r="B13535" s="50" t="n">
        <v>15</v>
      </c>
      <c r="C13535" s="7" t="n">
        <v>256</v>
      </c>
    </row>
    <row r="13536" spans="1:9">
      <c r="A13536" t="s">
        <v>4</v>
      </c>
      <c r="B13536" s="4" t="s">
        <v>5</v>
      </c>
      <c r="C13536" s="4" t="s">
        <v>13</v>
      </c>
      <c r="D13536" s="4" t="s">
        <v>10</v>
      </c>
      <c r="E13536" s="4" t="s">
        <v>10</v>
      </c>
      <c r="F13536" s="4" t="s">
        <v>13</v>
      </c>
    </row>
    <row r="13537" spans="1:8">
      <c r="A13537" t="n">
        <v>114035</v>
      </c>
      <c r="B13537" s="29" t="n">
        <v>25</v>
      </c>
      <c r="C13537" s="7" t="n">
        <v>1</v>
      </c>
      <c r="D13537" s="7" t="n">
        <v>60</v>
      </c>
      <c r="E13537" s="7" t="n">
        <v>640</v>
      </c>
      <c r="F13537" s="7" t="n">
        <v>1</v>
      </c>
    </row>
    <row r="13538" spans="1:8">
      <c r="A13538" t="s">
        <v>4</v>
      </c>
      <c r="B13538" s="4" t="s">
        <v>5</v>
      </c>
      <c r="C13538" s="4" t="s">
        <v>13</v>
      </c>
      <c r="D13538" s="4" t="s">
        <v>10</v>
      </c>
      <c r="E13538" s="4" t="s">
        <v>6</v>
      </c>
    </row>
    <row r="13539" spans="1:8">
      <c r="A13539" t="n">
        <v>114042</v>
      </c>
      <c r="B13539" s="40" t="n">
        <v>51</v>
      </c>
      <c r="C13539" s="7" t="n">
        <v>4</v>
      </c>
      <c r="D13539" s="7" t="n">
        <v>1572</v>
      </c>
      <c r="E13539" s="7" t="s">
        <v>435</v>
      </c>
    </row>
    <row r="13540" spans="1:8">
      <c r="A13540" t="s">
        <v>4</v>
      </c>
      <c r="B13540" s="4" t="s">
        <v>5</v>
      </c>
      <c r="C13540" s="4" t="s">
        <v>10</v>
      </c>
    </row>
    <row r="13541" spans="1:8">
      <c r="A13541" t="n">
        <v>114055</v>
      </c>
      <c r="B13541" s="35" t="n">
        <v>16</v>
      </c>
      <c r="C13541" s="7" t="n">
        <v>0</v>
      </c>
    </row>
    <row r="13542" spans="1:8">
      <c r="A13542" t="s">
        <v>4</v>
      </c>
      <c r="B13542" s="4" t="s">
        <v>5</v>
      </c>
      <c r="C13542" s="4" t="s">
        <v>10</v>
      </c>
      <c r="D13542" s="4" t="s">
        <v>13</v>
      </c>
      <c r="E13542" s="4" t="s">
        <v>9</v>
      </c>
      <c r="F13542" s="4" t="s">
        <v>72</v>
      </c>
      <c r="G13542" s="4" t="s">
        <v>13</v>
      </c>
      <c r="H13542" s="4" t="s">
        <v>13</v>
      </c>
    </row>
    <row r="13543" spans="1:8">
      <c r="A13543" t="n">
        <v>114058</v>
      </c>
      <c r="B13543" s="52" t="n">
        <v>26</v>
      </c>
      <c r="C13543" s="7" t="n">
        <v>1572</v>
      </c>
      <c r="D13543" s="7" t="n">
        <v>17</v>
      </c>
      <c r="E13543" s="7" t="n">
        <v>60041</v>
      </c>
      <c r="F13543" s="7" t="s">
        <v>1068</v>
      </c>
      <c r="G13543" s="7" t="n">
        <v>2</v>
      </c>
      <c r="H13543" s="7" t="n">
        <v>0</v>
      </c>
    </row>
    <row r="13544" spans="1:8">
      <c r="A13544" t="s">
        <v>4</v>
      </c>
      <c r="B13544" s="4" t="s">
        <v>5</v>
      </c>
    </row>
    <row r="13545" spans="1:8">
      <c r="A13545" t="n">
        <v>114095</v>
      </c>
      <c r="B13545" s="53" t="n">
        <v>28</v>
      </c>
    </row>
    <row r="13546" spans="1:8">
      <c r="A13546" t="s">
        <v>4</v>
      </c>
      <c r="B13546" s="4" t="s">
        <v>5</v>
      </c>
      <c r="C13546" s="4" t="s">
        <v>10</v>
      </c>
      <c r="D13546" s="4" t="s">
        <v>13</v>
      </c>
    </row>
    <row r="13547" spans="1:8">
      <c r="A13547" t="n">
        <v>114096</v>
      </c>
      <c r="B13547" s="54" t="n">
        <v>89</v>
      </c>
      <c r="C13547" s="7" t="n">
        <v>65533</v>
      </c>
      <c r="D13547" s="7" t="n">
        <v>1</v>
      </c>
    </row>
    <row r="13548" spans="1:8">
      <c r="A13548" t="s">
        <v>4</v>
      </c>
      <c r="B13548" s="4" t="s">
        <v>5</v>
      </c>
      <c r="C13548" s="4" t="s">
        <v>13</v>
      </c>
      <c r="D13548" s="4" t="s">
        <v>10</v>
      </c>
      <c r="E13548" s="4" t="s">
        <v>10</v>
      </c>
      <c r="F13548" s="4" t="s">
        <v>13</v>
      </c>
    </row>
    <row r="13549" spans="1:8">
      <c r="A13549" t="n">
        <v>114100</v>
      </c>
      <c r="B13549" s="29" t="n">
        <v>25</v>
      </c>
      <c r="C13549" s="7" t="n">
        <v>1</v>
      </c>
      <c r="D13549" s="7" t="n">
        <v>65535</v>
      </c>
      <c r="E13549" s="7" t="n">
        <v>65535</v>
      </c>
      <c r="F13549" s="7" t="n">
        <v>0</v>
      </c>
    </row>
    <row r="13550" spans="1:8">
      <c r="A13550" t="s">
        <v>4</v>
      </c>
      <c r="B13550" s="4" t="s">
        <v>5</v>
      </c>
      <c r="C13550" s="4" t="s">
        <v>13</v>
      </c>
      <c r="D13550" s="4" t="s">
        <v>10</v>
      </c>
      <c r="E13550" s="4" t="s">
        <v>6</v>
      </c>
    </row>
    <row r="13551" spans="1:8">
      <c r="A13551" t="n">
        <v>114107</v>
      </c>
      <c r="B13551" s="40" t="n">
        <v>51</v>
      </c>
      <c r="C13551" s="7" t="n">
        <v>4</v>
      </c>
      <c r="D13551" s="7" t="n">
        <v>5704</v>
      </c>
      <c r="E13551" s="7" t="s">
        <v>1069</v>
      </c>
    </row>
    <row r="13552" spans="1:8">
      <c r="A13552" t="s">
        <v>4</v>
      </c>
      <c r="B13552" s="4" t="s">
        <v>5</v>
      </c>
      <c r="C13552" s="4" t="s">
        <v>10</v>
      </c>
    </row>
    <row r="13553" spans="1:8">
      <c r="A13553" t="n">
        <v>114121</v>
      </c>
      <c r="B13553" s="35" t="n">
        <v>16</v>
      </c>
      <c r="C13553" s="7" t="n">
        <v>0</v>
      </c>
    </row>
    <row r="13554" spans="1:8">
      <c r="A13554" t="s">
        <v>4</v>
      </c>
      <c r="B13554" s="4" t="s">
        <v>5</v>
      </c>
      <c r="C13554" s="4" t="s">
        <v>10</v>
      </c>
      <c r="D13554" s="4" t="s">
        <v>13</v>
      </c>
      <c r="E13554" s="4" t="s">
        <v>9</v>
      </c>
      <c r="F13554" s="4" t="s">
        <v>72</v>
      </c>
      <c r="G13554" s="4" t="s">
        <v>13</v>
      </c>
      <c r="H13554" s="4" t="s">
        <v>13</v>
      </c>
      <c r="I13554" s="4" t="s">
        <v>13</v>
      </c>
      <c r="J13554" s="4" t="s">
        <v>9</v>
      </c>
      <c r="K13554" s="4" t="s">
        <v>72</v>
      </c>
      <c r="L13554" s="4" t="s">
        <v>13</v>
      </c>
      <c r="M13554" s="4" t="s">
        <v>13</v>
      </c>
      <c r="N13554" s="4" t="s">
        <v>13</v>
      </c>
      <c r="O13554" s="4" t="s">
        <v>9</v>
      </c>
      <c r="P13554" s="4" t="s">
        <v>72</v>
      </c>
      <c r="Q13554" s="4" t="s">
        <v>13</v>
      </c>
      <c r="R13554" s="4" t="s">
        <v>13</v>
      </c>
    </row>
    <row r="13555" spans="1:8">
      <c r="A13555" t="n">
        <v>114124</v>
      </c>
      <c r="B13555" s="52" t="n">
        <v>26</v>
      </c>
      <c r="C13555" s="7" t="n">
        <v>5704</v>
      </c>
      <c r="D13555" s="7" t="n">
        <v>17</v>
      </c>
      <c r="E13555" s="7" t="n">
        <v>60042</v>
      </c>
      <c r="F13555" s="7" t="s">
        <v>1070</v>
      </c>
      <c r="G13555" s="7" t="n">
        <v>2</v>
      </c>
      <c r="H13555" s="7" t="n">
        <v>3</v>
      </c>
      <c r="I13555" s="7" t="n">
        <v>17</v>
      </c>
      <c r="J13555" s="7" t="n">
        <v>60043</v>
      </c>
      <c r="K13555" s="7" t="s">
        <v>1071</v>
      </c>
      <c r="L13555" s="7" t="n">
        <v>2</v>
      </c>
      <c r="M13555" s="7" t="n">
        <v>3</v>
      </c>
      <c r="N13555" s="7" t="n">
        <v>17</v>
      </c>
      <c r="O13555" s="7" t="n">
        <v>60044</v>
      </c>
      <c r="P13555" s="7" t="s">
        <v>1072</v>
      </c>
      <c r="Q13555" s="7" t="n">
        <v>2</v>
      </c>
      <c r="R13555" s="7" t="n">
        <v>0</v>
      </c>
    </row>
    <row r="13556" spans="1:8">
      <c r="A13556" t="s">
        <v>4</v>
      </c>
      <c r="B13556" s="4" t="s">
        <v>5</v>
      </c>
    </row>
    <row r="13557" spans="1:8">
      <c r="A13557" t="n">
        <v>114348</v>
      </c>
      <c r="B13557" s="53" t="n">
        <v>28</v>
      </c>
    </row>
    <row r="13558" spans="1:8">
      <c r="A13558" t="s">
        <v>4</v>
      </c>
      <c r="B13558" s="4" t="s">
        <v>5</v>
      </c>
      <c r="C13558" s="4" t="s">
        <v>13</v>
      </c>
      <c r="D13558" s="4" t="s">
        <v>10</v>
      </c>
      <c r="E13558" s="4" t="s">
        <v>10</v>
      </c>
      <c r="F13558" s="4" t="s">
        <v>13</v>
      </c>
    </row>
    <row r="13559" spans="1:8">
      <c r="A13559" t="n">
        <v>114349</v>
      </c>
      <c r="B13559" s="29" t="n">
        <v>25</v>
      </c>
      <c r="C13559" s="7" t="n">
        <v>1</v>
      </c>
      <c r="D13559" s="7" t="n">
        <v>260</v>
      </c>
      <c r="E13559" s="7" t="n">
        <v>640</v>
      </c>
      <c r="F13559" s="7" t="n">
        <v>2</v>
      </c>
    </row>
    <row r="13560" spans="1:8">
      <c r="A13560" t="s">
        <v>4</v>
      </c>
      <c r="B13560" s="4" t="s">
        <v>5</v>
      </c>
      <c r="C13560" s="4" t="s">
        <v>13</v>
      </c>
      <c r="D13560" s="4" t="s">
        <v>10</v>
      </c>
      <c r="E13560" s="4" t="s">
        <v>6</v>
      </c>
    </row>
    <row r="13561" spans="1:8">
      <c r="A13561" t="n">
        <v>114356</v>
      </c>
      <c r="B13561" s="40" t="n">
        <v>51</v>
      </c>
      <c r="C13561" s="7" t="n">
        <v>4</v>
      </c>
      <c r="D13561" s="7" t="n">
        <v>1570</v>
      </c>
      <c r="E13561" s="7" t="s">
        <v>683</v>
      </c>
    </row>
    <row r="13562" spans="1:8">
      <c r="A13562" t="s">
        <v>4</v>
      </c>
      <c r="B13562" s="4" t="s">
        <v>5</v>
      </c>
      <c r="C13562" s="4" t="s">
        <v>10</v>
      </c>
    </row>
    <row r="13563" spans="1:8">
      <c r="A13563" t="n">
        <v>114369</v>
      </c>
      <c r="B13563" s="35" t="n">
        <v>16</v>
      </c>
      <c r="C13563" s="7" t="n">
        <v>0</v>
      </c>
    </row>
    <row r="13564" spans="1:8">
      <c r="A13564" t="s">
        <v>4</v>
      </c>
      <c r="B13564" s="4" t="s">
        <v>5</v>
      </c>
      <c r="C13564" s="4" t="s">
        <v>10</v>
      </c>
      <c r="D13564" s="4" t="s">
        <v>13</v>
      </c>
      <c r="E13564" s="4" t="s">
        <v>9</v>
      </c>
      <c r="F13564" s="4" t="s">
        <v>72</v>
      </c>
      <c r="G13564" s="4" t="s">
        <v>13</v>
      </c>
      <c r="H13564" s="4" t="s">
        <v>13</v>
      </c>
    </row>
    <row r="13565" spans="1:8">
      <c r="A13565" t="n">
        <v>114372</v>
      </c>
      <c r="B13565" s="52" t="n">
        <v>26</v>
      </c>
      <c r="C13565" s="7" t="n">
        <v>1570</v>
      </c>
      <c r="D13565" s="7" t="n">
        <v>17</v>
      </c>
      <c r="E13565" s="7" t="n">
        <v>60045</v>
      </c>
      <c r="F13565" s="7" t="s">
        <v>1073</v>
      </c>
      <c r="G13565" s="7" t="n">
        <v>2</v>
      </c>
      <c r="H13565" s="7" t="n">
        <v>0</v>
      </c>
    </row>
    <row r="13566" spans="1:8">
      <c r="A13566" t="s">
        <v>4</v>
      </c>
      <c r="B13566" s="4" t="s">
        <v>5</v>
      </c>
    </row>
    <row r="13567" spans="1:8">
      <c r="A13567" t="n">
        <v>114425</v>
      </c>
      <c r="B13567" s="53" t="n">
        <v>28</v>
      </c>
    </row>
    <row r="13568" spans="1:8">
      <c r="A13568" t="s">
        <v>4</v>
      </c>
      <c r="B13568" s="4" t="s">
        <v>5</v>
      </c>
      <c r="C13568" s="4" t="s">
        <v>10</v>
      </c>
      <c r="D13568" s="4" t="s">
        <v>13</v>
      </c>
    </row>
    <row r="13569" spans="1:18">
      <c r="A13569" t="n">
        <v>114426</v>
      </c>
      <c r="B13569" s="54" t="n">
        <v>89</v>
      </c>
      <c r="C13569" s="7" t="n">
        <v>65533</v>
      </c>
      <c r="D13569" s="7" t="n">
        <v>1</v>
      </c>
    </row>
    <row r="13570" spans="1:18">
      <c r="A13570" t="s">
        <v>4</v>
      </c>
      <c r="B13570" s="4" t="s">
        <v>5</v>
      </c>
      <c r="C13570" s="4" t="s">
        <v>13</v>
      </c>
      <c r="D13570" s="4" t="s">
        <v>10</v>
      </c>
      <c r="E13570" s="4" t="s">
        <v>10</v>
      </c>
      <c r="F13570" s="4" t="s">
        <v>13</v>
      </c>
    </row>
    <row r="13571" spans="1:18">
      <c r="A13571" t="n">
        <v>114430</v>
      </c>
      <c r="B13571" s="29" t="n">
        <v>25</v>
      </c>
      <c r="C13571" s="7" t="n">
        <v>1</v>
      </c>
      <c r="D13571" s="7" t="n">
        <v>65535</v>
      </c>
      <c r="E13571" s="7" t="n">
        <v>65535</v>
      </c>
      <c r="F13571" s="7" t="n">
        <v>0</v>
      </c>
    </row>
    <row r="13572" spans="1:18">
      <c r="A13572" t="s">
        <v>4</v>
      </c>
      <c r="B13572" s="4" t="s">
        <v>5</v>
      </c>
      <c r="C13572" s="4" t="s">
        <v>13</v>
      </c>
      <c r="D13572" s="4" t="s">
        <v>10</v>
      </c>
      <c r="E13572" s="4" t="s">
        <v>22</v>
      </c>
    </row>
    <row r="13573" spans="1:18">
      <c r="A13573" t="n">
        <v>114437</v>
      </c>
      <c r="B13573" s="28" t="n">
        <v>58</v>
      </c>
      <c r="C13573" s="7" t="n">
        <v>101</v>
      </c>
      <c r="D13573" s="7" t="n">
        <v>500</v>
      </c>
      <c r="E13573" s="7" t="n">
        <v>1</v>
      </c>
    </row>
    <row r="13574" spans="1:18">
      <c r="A13574" t="s">
        <v>4</v>
      </c>
      <c r="B13574" s="4" t="s">
        <v>5</v>
      </c>
      <c r="C13574" s="4" t="s">
        <v>13</v>
      </c>
      <c r="D13574" s="4" t="s">
        <v>10</v>
      </c>
    </row>
    <row r="13575" spans="1:18">
      <c r="A13575" t="n">
        <v>114445</v>
      </c>
      <c r="B13575" s="28" t="n">
        <v>58</v>
      </c>
      <c r="C13575" s="7" t="n">
        <v>254</v>
      </c>
      <c r="D13575" s="7" t="n">
        <v>0</v>
      </c>
    </row>
    <row r="13576" spans="1:18">
      <c r="A13576" t="s">
        <v>4</v>
      </c>
      <c r="B13576" s="4" t="s">
        <v>5</v>
      </c>
      <c r="C13576" s="4" t="s">
        <v>13</v>
      </c>
    </row>
    <row r="13577" spans="1:18">
      <c r="A13577" t="n">
        <v>114449</v>
      </c>
      <c r="B13577" s="25" t="n">
        <v>45</v>
      </c>
      <c r="C13577" s="7" t="n">
        <v>0</v>
      </c>
    </row>
    <row r="13578" spans="1:18">
      <c r="A13578" t="s">
        <v>4</v>
      </c>
      <c r="B13578" s="4" t="s">
        <v>5</v>
      </c>
      <c r="C13578" s="4" t="s">
        <v>13</v>
      </c>
      <c r="D13578" s="4" t="s">
        <v>13</v>
      </c>
      <c r="E13578" s="4" t="s">
        <v>22</v>
      </c>
      <c r="F13578" s="4" t="s">
        <v>22</v>
      </c>
      <c r="G13578" s="4" t="s">
        <v>22</v>
      </c>
      <c r="H13578" s="4" t="s">
        <v>10</v>
      </c>
    </row>
    <row r="13579" spans="1:18">
      <c r="A13579" t="n">
        <v>114451</v>
      </c>
      <c r="B13579" s="25" t="n">
        <v>45</v>
      </c>
      <c r="C13579" s="7" t="n">
        <v>2</v>
      </c>
      <c r="D13579" s="7" t="n">
        <v>3</v>
      </c>
      <c r="E13579" s="7" t="n">
        <v>-25.2099990844727</v>
      </c>
      <c r="F13579" s="7" t="n">
        <v>1.19000005722046</v>
      </c>
      <c r="G13579" s="7" t="n">
        <v>-15</v>
      </c>
      <c r="H13579" s="7" t="n">
        <v>0</v>
      </c>
    </row>
    <row r="13580" spans="1:18">
      <c r="A13580" t="s">
        <v>4</v>
      </c>
      <c r="B13580" s="4" t="s">
        <v>5</v>
      </c>
      <c r="C13580" s="4" t="s">
        <v>13</v>
      </c>
      <c r="D13580" s="4" t="s">
        <v>13</v>
      </c>
      <c r="E13580" s="4" t="s">
        <v>22</v>
      </c>
      <c r="F13580" s="4" t="s">
        <v>22</v>
      </c>
      <c r="G13580" s="4" t="s">
        <v>22</v>
      </c>
      <c r="H13580" s="4" t="s">
        <v>10</v>
      </c>
      <c r="I13580" s="4" t="s">
        <v>13</v>
      </c>
    </row>
    <row r="13581" spans="1:18">
      <c r="A13581" t="n">
        <v>114468</v>
      </c>
      <c r="B13581" s="25" t="n">
        <v>45</v>
      </c>
      <c r="C13581" s="7" t="n">
        <v>4</v>
      </c>
      <c r="D13581" s="7" t="n">
        <v>3</v>
      </c>
      <c r="E13581" s="7" t="n">
        <v>7.69000005722046</v>
      </c>
      <c r="F13581" s="7" t="n">
        <v>12.0100002288818</v>
      </c>
      <c r="G13581" s="7" t="n">
        <v>0</v>
      </c>
      <c r="H13581" s="7" t="n">
        <v>0</v>
      </c>
      <c r="I13581" s="7" t="n">
        <v>1</v>
      </c>
    </row>
    <row r="13582" spans="1:18">
      <c r="A13582" t="s">
        <v>4</v>
      </c>
      <c r="B13582" s="4" t="s">
        <v>5</v>
      </c>
      <c r="C13582" s="4" t="s">
        <v>13</v>
      </c>
      <c r="D13582" s="4" t="s">
        <v>13</v>
      </c>
      <c r="E13582" s="4" t="s">
        <v>22</v>
      </c>
      <c r="F13582" s="4" t="s">
        <v>10</v>
      </c>
    </row>
    <row r="13583" spans="1:18">
      <c r="A13583" t="n">
        <v>114486</v>
      </c>
      <c r="B13583" s="25" t="n">
        <v>45</v>
      </c>
      <c r="C13583" s="7" t="n">
        <v>5</v>
      </c>
      <c r="D13583" s="7" t="n">
        <v>3</v>
      </c>
      <c r="E13583" s="7" t="n">
        <v>3.20000004768372</v>
      </c>
      <c r="F13583" s="7" t="n">
        <v>0</v>
      </c>
    </row>
    <row r="13584" spans="1:18">
      <c r="A13584" t="s">
        <v>4</v>
      </c>
      <c r="B13584" s="4" t="s">
        <v>5</v>
      </c>
      <c r="C13584" s="4" t="s">
        <v>13</v>
      </c>
      <c r="D13584" s="4" t="s">
        <v>13</v>
      </c>
      <c r="E13584" s="4" t="s">
        <v>22</v>
      </c>
      <c r="F13584" s="4" t="s">
        <v>10</v>
      </c>
    </row>
    <row r="13585" spans="1:9">
      <c r="A13585" t="n">
        <v>114495</v>
      </c>
      <c r="B13585" s="25" t="n">
        <v>45</v>
      </c>
      <c r="C13585" s="7" t="n">
        <v>11</v>
      </c>
      <c r="D13585" s="7" t="n">
        <v>3</v>
      </c>
      <c r="E13585" s="7" t="n">
        <v>34.7000007629395</v>
      </c>
      <c r="F13585" s="7" t="n">
        <v>0</v>
      </c>
    </row>
    <row r="13586" spans="1:9">
      <c r="A13586" t="s">
        <v>4</v>
      </c>
      <c r="B13586" s="4" t="s">
        <v>5</v>
      </c>
      <c r="C13586" s="4" t="s">
        <v>13</v>
      </c>
      <c r="D13586" s="4" t="s">
        <v>13</v>
      </c>
      <c r="E13586" s="4" t="s">
        <v>22</v>
      </c>
      <c r="F13586" s="4" t="s">
        <v>10</v>
      </c>
    </row>
    <row r="13587" spans="1:9">
      <c r="A13587" t="n">
        <v>114504</v>
      </c>
      <c r="B13587" s="25" t="n">
        <v>45</v>
      </c>
      <c r="C13587" s="7" t="n">
        <v>5</v>
      </c>
      <c r="D13587" s="7" t="n">
        <v>3</v>
      </c>
      <c r="E13587" s="7" t="n">
        <v>3</v>
      </c>
      <c r="F13587" s="7" t="n">
        <v>8000</v>
      </c>
    </row>
    <row r="13588" spans="1:9">
      <c r="A13588" t="s">
        <v>4</v>
      </c>
      <c r="B13588" s="4" t="s">
        <v>5</v>
      </c>
      <c r="C13588" s="4" t="s">
        <v>13</v>
      </c>
      <c r="D13588" s="4" t="s">
        <v>10</v>
      </c>
    </row>
    <row r="13589" spans="1:9">
      <c r="A13589" t="n">
        <v>114513</v>
      </c>
      <c r="B13589" s="28" t="n">
        <v>58</v>
      </c>
      <c r="C13589" s="7" t="n">
        <v>255</v>
      </c>
      <c r="D13589" s="7" t="n">
        <v>0</v>
      </c>
    </row>
    <row r="13590" spans="1:9">
      <c r="A13590" t="s">
        <v>4</v>
      </c>
      <c r="B13590" s="4" t="s">
        <v>5</v>
      </c>
      <c r="C13590" s="4" t="s">
        <v>10</v>
      </c>
      <c r="D13590" s="4" t="s">
        <v>13</v>
      </c>
      <c r="E13590" s="4" t="s">
        <v>6</v>
      </c>
      <c r="F13590" s="4" t="s">
        <v>22</v>
      </c>
      <c r="G13590" s="4" t="s">
        <v>22</v>
      </c>
      <c r="H13590" s="4" t="s">
        <v>22</v>
      </c>
    </row>
    <row r="13591" spans="1:9">
      <c r="A13591" t="n">
        <v>114517</v>
      </c>
      <c r="B13591" s="39" t="n">
        <v>48</v>
      </c>
      <c r="C13591" s="7" t="n">
        <v>1572</v>
      </c>
      <c r="D13591" s="7" t="n">
        <v>0</v>
      </c>
      <c r="E13591" s="7" t="s">
        <v>997</v>
      </c>
      <c r="F13591" s="7" t="n">
        <v>-1</v>
      </c>
      <c r="G13591" s="7" t="n">
        <v>1</v>
      </c>
      <c r="H13591" s="7" t="n">
        <v>0</v>
      </c>
    </row>
    <row r="13592" spans="1:9">
      <c r="A13592" t="s">
        <v>4</v>
      </c>
      <c r="B13592" s="4" t="s">
        <v>5</v>
      </c>
      <c r="C13592" s="4" t="s">
        <v>10</v>
      </c>
    </row>
    <row r="13593" spans="1:9">
      <c r="A13593" t="n">
        <v>114543</v>
      </c>
      <c r="B13593" s="35" t="n">
        <v>16</v>
      </c>
      <c r="C13593" s="7" t="n">
        <v>500</v>
      </c>
    </row>
    <row r="13594" spans="1:9">
      <c r="A13594" t="s">
        <v>4</v>
      </c>
      <c r="B13594" s="4" t="s">
        <v>5</v>
      </c>
      <c r="C13594" s="4" t="s">
        <v>13</v>
      </c>
      <c r="D13594" s="4" t="s">
        <v>10</v>
      </c>
      <c r="E13594" s="4" t="s">
        <v>22</v>
      </c>
      <c r="F13594" s="4" t="s">
        <v>10</v>
      </c>
      <c r="G13594" s="4" t="s">
        <v>9</v>
      </c>
      <c r="H13594" s="4" t="s">
        <v>9</v>
      </c>
      <c r="I13594" s="4" t="s">
        <v>10</v>
      </c>
      <c r="J13594" s="4" t="s">
        <v>10</v>
      </c>
      <c r="K13594" s="4" t="s">
        <v>9</v>
      </c>
      <c r="L13594" s="4" t="s">
        <v>9</v>
      </c>
      <c r="M13594" s="4" t="s">
        <v>9</v>
      </c>
      <c r="N13594" s="4" t="s">
        <v>9</v>
      </c>
      <c r="O13594" s="4" t="s">
        <v>6</v>
      </c>
    </row>
    <row r="13595" spans="1:9">
      <c r="A13595" t="n">
        <v>114546</v>
      </c>
      <c r="B13595" s="14" t="n">
        <v>50</v>
      </c>
      <c r="C13595" s="7" t="n">
        <v>0</v>
      </c>
      <c r="D13595" s="7" t="n">
        <v>1906</v>
      </c>
      <c r="E13595" s="7" t="n">
        <v>0.699999988079071</v>
      </c>
      <c r="F13595" s="7" t="n">
        <v>0</v>
      </c>
      <c r="G13595" s="7" t="n">
        <v>0</v>
      </c>
      <c r="H13595" s="7" t="n">
        <v>0</v>
      </c>
      <c r="I13595" s="7" t="n">
        <v>0</v>
      </c>
      <c r="J13595" s="7" t="n">
        <v>65533</v>
      </c>
      <c r="K13595" s="7" t="n">
        <v>0</v>
      </c>
      <c r="L13595" s="7" t="n">
        <v>0</v>
      </c>
      <c r="M13595" s="7" t="n">
        <v>0</v>
      </c>
      <c r="N13595" s="7" t="n">
        <v>0</v>
      </c>
      <c r="O13595" s="7" t="s">
        <v>12</v>
      </c>
    </row>
    <row r="13596" spans="1:9">
      <c r="A13596" t="s">
        <v>4</v>
      </c>
      <c r="B13596" s="4" t="s">
        <v>5</v>
      </c>
      <c r="C13596" s="4" t="s">
        <v>10</v>
      </c>
    </row>
    <row r="13597" spans="1:9">
      <c r="A13597" t="n">
        <v>114585</v>
      </c>
      <c r="B13597" s="35" t="n">
        <v>16</v>
      </c>
      <c r="C13597" s="7" t="n">
        <v>500</v>
      </c>
    </row>
    <row r="13598" spans="1:9">
      <c r="A13598" t="s">
        <v>4</v>
      </c>
      <c r="B13598" s="4" t="s">
        <v>5</v>
      </c>
      <c r="C13598" s="4" t="s">
        <v>13</v>
      </c>
      <c r="D13598" s="4" t="s">
        <v>10</v>
      </c>
      <c r="E13598" s="4" t="s">
        <v>6</v>
      </c>
    </row>
    <row r="13599" spans="1:9">
      <c r="A13599" t="n">
        <v>114588</v>
      </c>
      <c r="B13599" s="40" t="n">
        <v>51</v>
      </c>
      <c r="C13599" s="7" t="n">
        <v>4</v>
      </c>
      <c r="D13599" s="7" t="n">
        <v>1572</v>
      </c>
      <c r="E13599" s="7" t="s">
        <v>435</v>
      </c>
    </row>
    <row r="13600" spans="1:9">
      <c r="A13600" t="s">
        <v>4</v>
      </c>
      <c r="B13600" s="4" t="s">
        <v>5</v>
      </c>
      <c r="C13600" s="4" t="s">
        <v>10</v>
      </c>
    </row>
    <row r="13601" spans="1:15">
      <c r="A13601" t="n">
        <v>114601</v>
      </c>
      <c r="B13601" s="35" t="n">
        <v>16</v>
      </c>
      <c r="C13601" s="7" t="n">
        <v>0</v>
      </c>
    </row>
    <row r="13602" spans="1:15">
      <c r="A13602" t="s">
        <v>4</v>
      </c>
      <c r="B13602" s="4" t="s">
        <v>5</v>
      </c>
      <c r="C13602" s="4" t="s">
        <v>10</v>
      </c>
      <c r="D13602" s="4" t="s">
        <v>13</v>
      </c>
      <c r="E13602" s="4" t="s">
        <v>9</v>
      </c>
      <c r="F13602" s="4" t="s">
        <v>72</v>
      </c>
      <c r="G13602" s="4" t="s">
        <v>13</v>
      </c>
      <c r="H13602" s="4" t="s">
        <v>13</v>
      </c>
      <c r="I13602" s="4" t="s">
        <v>13</v>
      </c>
      <c r="J13602" s="4" t="s">
        <v>9</v>
      </c>
      <c r="K13602" s="4" t="s">
        <v>72</v>
      </c>
      <c r="L13602" s="4" t="s">
        <v>13</v>
      </c>
      <c r="M13602" s="4" t="s">
        <v>13</v>
      </c>
    </row>
    <row r="13603" spans="1:15">
      <c r="A13603" t="n">
        <v>114604</v>
      </c>
      <c r="B13603" s="52" t="n">
        <v>26</v>
      </c>
      <c r="C13603" s="7" t="n">
        <v>1572</v>
      </c>
      <c r="D13603" s="7" t="n">
        <v>17</v>
      </c>
      <c r="E13603" s="7" t="n">
        <v>60046</v>
      </c>
      <c r="F13603" s="7" t="s">
        <v>1074</v>
      </c>
      <c r="G13603" s="7" t="n">
        <v>2</v>
      </c>
      <c r="H13603" s="7" t="n">
        <v>3</v>
      </c>
      <c r="I13603" s="7" t="n">
        <v>17</v>
      </c>
      <c r="J13603" s="7" t="n">
        <v>60047</v>
      </c>
      <c r="K13603" s="7" t="s">
        <v>1075</v>
      </c>
      <c r="L13603" s="7" t="n">
        <v>2</v>
      </c>
      <c r="M13603" s="7" t="n">
        <v>0</v>
      </c>
    </row>
    <row r="13604" spans="1:15">
      <c r="A13604" t="s">
        <v>4</v>
      </c>
      <c r="B13604" s="4" t="s">
        <v>5</v>
      </c>
    </row>
    <row r="13605" spans="1:15">
      <c r="A13605" t="n">
        <v>114776</v>
      </c>
      <c r="B13605" s="53" t="n">
        <v>28</v>
      </c>
    </row>
    <row r="13606" spans="1:15">
      <c r="A13606" t="s">
        <v>4</v>
      </c>
      <c r="B13606" s="4" t="s">
        <v>5</v>
      </c>
      <c r="C13606" s="4" t="s">
        <v>10</v>
      </c>
      <c r="D13606" s="4" t="s">
        <v>13</v>
      </c>
    </row>
    <row r="13607" spans="1:15">
      <c r="A13607" t="n">
        <v>114777</v>
      </c>
      <c r="B13607" s="54" t="n">
        <v>89</v>
      </c>
      <c r="C13607" s="7" t="n">
        <v>65533</v>
      </c>
      <c r="D13607" s="7" t="n">
        <v>1</v>
      </c>
    </row>
    <row r="13608" spans="1:15">
      <c r="A13608" t="s">
        <v>4</v>
      </c>
      <c r="B13608" s="4" t="s">
        <v>5</v>
      </c>
      <c r="C13608" s="4" t="s">
        <v>13</v>
      </c>
      <c r="D13608" s="4" t="s">
        <v>10</v>
      </c>
      <c r="E13608" s="4" t="s">
        <v>6</v>
      </c>
    </row>
    <row r="13609" spans="1:15">
      <c r="A13609" t="n">
        <v>114781</v>
      </c>
      <c r="B13609" s="40" t="n">
        <v>51</v>
      </c>
      <c r="C13609" s="7" t="n">
        <v>4</v>
      </c>
      <c r="D13609" s="7" t="n">
        <v>5704</v>
      </c>
      <c r="E13609" s="7" t="s">
        <v>1076</v>
      </c>
    </row>
    <row r="13610" spans="1:15">
      <c r="A13610" t="s">
        <v>4</v>
      </c>
      <c r="B13610" s="4" t="s">
        <v>5</v>
      </c>
      <c r="C13610" s="4" t="s">
        <v>10</v>
      </c>
    </row>
    <row r="13611" spans="1:15">
      <c r="A13611" t="n">
        <v>114795</v>
      </c>
      <c r="B13611" s="35" t="n">
        <v>16</v>
      </c>
      <c r="C13611" s="7" t="n">
        <v>0</v>
      </c>
    </row>
    <row r="13612" spans="1:15">
      <c r="A13612" t="s">
        <v>4</v>
      </c>
      <c r="B13612" s="4" t="s">
        <v>5</v>
      </c>
      <c r="C13612" s="4" t="s">
        <v>10</v>
      </c>
      <c r="D13612" s="4" t="s">
        <v>13</v>
      </c>
      <c r="E13612" s="4" t="s">
        <v>9</v>
      </c>
      <c r="F13612" s="4" t="s">
        <v>72</v>
      </c>
      <c r="G13612" s="4" t="s">
        <v>13</v>
      </c>
      <c r="H13612" s="4" t="s">
        <v>13</v>
      </c>
    </row>
    <row r="13613" spans="1:15">
      <c r="A13613" t="n">
        <v>114798</v>
      </c>
      <c r="B13613" s="52" t="n">
        <v>26</v>
      </c>
      <c r="C13613" s="7" t="n">
        <v>5704</v>
      </c>
      <c r="D13613" s="7" t="n">
        <v>17</v>
      </c>
      <c r="E13613" s="7" t="n">
        <v>60048</v>
      </c>
      <c r="F13613" s="7" t="s">
        <v>1077</v>
      </c>
      <c r="G13613" s="7" t="n">
        <v>2</v>
      </c>
      <c r="H13613" s="7" t="n">
        <v>0</v>
      </c>
    </row>
    <row r="13614" spans="1:15">
      <c r="A13614" t="s">
        <v>4</v>
      </c>
      <c r="B13614" s="4" t="s">
        <v>5</v>
      </c>
    </row>
    <row r="13615" spans="1:15">
      <c r="A13615" t="n">
        <v>114817</v>
      </c>
      <c r="B13615" s="53" t="n">
        <v>28</v>
      </c>
    </row>
    <row r="13616" spans="1:15">
      <c r="A13616" t="s">
        <v>4</v>
      </c>
      <c r="B13616" s="4" t="s">
        <v>5</v>
      </c>
      <c r="C13616" s="4" t="s">
        <v>13</v>
      </c>
      <c r="D13616" s="4" t="s">
        <v>22</v>
      </c>
      <c r="E13616" s="4" t="s">
        <v>22</v>
      </c>
      <c r="F13616" s="4" t="s">
        <v>22</v>
      </c>
    </row>
    <row r="13617" spans="1:13">
      <c r="A13617" t="n">
        <v>114818</v>
      </c>
      <c r="B13617" s="25" t="n">
        <v>45</v>
      </c>
      <c r="C13617" s="7" t="n">
        <v>9</v>
      </c>
      <c r="D13617" s="7" t="n">
        <v>0.0149999996647239</v>
      </c>
      <c r="E13617" s="7" t="n">
        <v>0.0149999996647239</v>
      </c>
      <c r="F13617" s="7" t="n">
        <v>0.300000011920929</v>
      </c>
    </row>
    <row r="13618" spans="1:13">
      <c r="A13618" t="s">
        <v>4</v>
      </c>
      <c r="B13618" s="4" t="s">
        <v>5</v>
      </c>
      <c r="C13618" s="4" t="s">
        <v>13</v>
      </c>
      <c r="D13618" s="4" t="s">
        <v>10</v>
      </c>
      <c r="E13618" s="4" t="s">
        <v>6</v>
      </c>
    </row>
    <row r="13619" spans="1:13">
      <c r="A13619" t="n">
        <v>114832</v>
      </c>
      <c r="B13619" s="40" t="n">
        <v>51</v>
      </c>
      <c r="C13619" s="7" t="n">
        <v>4</v>
      </c>
      <c r="D13619" s="7" t="n">
        <v>18</v>
      </c>
      <c r="E13619" s="7" t="s">
        <v>1078</v>
      </c>
    </row>
    <row r="13620" spans="1:13">
      <c r="A13620" t="s">
        <v>4</v>
      </c>
      <c r="B13620" s="4" t="s">
        <v>5</v>
      </c>
      <c r="C13620" s="4" t="s">
        <v>10</v>
      </c>
    </row>
    <row r="13621" spans="1:13">
      <c r="A13621" t="n">
        <v>114845</v>
      </c>
      <c r="B13621" s="35" t="n">
        <v>16</v>
      </c>
      <c r="C13621" s="7" t="n">
        <v>0</v>
      </c>
    </row>
    <row r="13622" spans="1:13">
      <c r="A13622" t="s">
        <v>4</v>
      </c>
      <c r="B13622" s="4" t="s">
        <v>5</v>
      </c>
      <c r="C13622" s="4" t="s">
        <v>10</v>
      </c>
      <c r="D13622" s="4" t="s">
        <v>13</v>
      </c>
      <c r="E13622" s="4" t="s">
        <v>9</v>
      </c>
      <c r="F13622" s="4" t="s">
        <v>72</v>
      </c>
      <c r="G13622" s="4" t="s">
        <v>13</v>
      </c>
      <c r="H13622" s="4" t="s">
        <v>13</v>
      </c>
    </row>
    <row r="13623" spans="1:13">
      <c r="A13623" t="n">
        <v>114848</v>
      </c>
      <c r="B13623" s="52" t="n">
        <v>26</v>
      </c>
      <c r="C13623" s="7" t="n">
        <v>18</v>
      </c>
      <c r="D13623" s="7" t="n">
        <v>17</v>
      </c>
      <c r="E13623" s="7" t="n">
        <v>60049</v>
      </c>
      <c r="F13623" s="7" t="s">
        <v>1079</v>
      </c>
      <c r="G13623" s="7" t="n">
        <v>2</v>
      </c>
      <c r="H13623" s="7" t="n">
        <v>0</v>
      </c>
    </row>
    <row r="13624" spans="1:13">
      <c r="A13624" t="s">
        <v>4</v>
      </c>
      <c r="B13624" s="4" t="s">
        <v>5</v>
      </c>
    </row>
    <row r="13625" spans="1:13">
      <c r="A13625" t="n">
        <v>114880</v>
      </c>
      <c r="B13625" s="53" t="n">
        <v>28</v>
      </c>
    </row>
    <row r="13626" spans="1:13">
      <c r="A13626" t="s">
        <v>4</v>
      </c>
      <c r="B13626" s="4" t="s">
        <v>5</v>
      </c>
      <c r="C13626" s="4" t="s">
        <v>10</v>
      </c>
    </row>
    <row r="13627" spans="1:13">
      <c r="A13627" t="n">
        <v>114881</v>
      </c>
      <c r="B13627" s="35" t="n">
        <v>16</v>
      </c>
      <c r="C13627" s="7" t="n">
        <v>300</v>
      </c>
    </row>
    <row r="13628" spans="1:13">
      <c r="A13628" t="s">
        <v>4</v>
      </c>
      <c r="B13628" s="4" t="s">
        <v>5</v>
      </c>
      <c r="C13628" s="4" t="s">
        <v>13</v>
      </c>
      <c r="D13628" s="4" t="s">
        <v>10</v>
      </c>
      <c r="E13628" s="4" t="s">
        <v>10</v>
      </c>
      <c r="F13628" s="4" t="s">
        <v>13</v>
      </c>
    </row>
    <row r="13629" spans="1:13">
      <c r="A13629" t="n">
        <v>114884</v>
      </c>
      <c r="B13629" s="29" t="n">
        <v>25</v>
      </c>
      <c r="C13629" s="7" t="n">
        <v>1</v>
      </c>
      <c r="D13629" s="7" t="n">
        <v>60</v>
      </c>
      <c r="E13629" s="7" t="n">
        <v>280</v>
      </c>
      <c r="F13629" s="7" t="n">
        <v>2</v>
      </c>
    </row>
    <row r="13630" spans="1:13">
      <c r="A13630" t="s">
        <v>4</v>
      </c>
      <c r="B13630" s="4" t="s">
        <v>5</v>
      </c>
      <c r="C13630" s="4" t="s">
        <v>6</v>
      </c>
      <c r="D13630" s="4" t="s">
        <v>10</v>
      </c>
    </row>
    <row r="13631" spans="1:13">
      <c r="A13631" t="n">
        <v>114891</v>
      </c>
      <c r="B13631" s="84" t="n">
        <v>29</v>
      </c>
      <c r="C13631" s="7" t="s">
        <v>1060</v>
      </c>
      <c r="D13631" s="7" t="n">
        <v>65533</v>
      </c>
    </row>
    <row r="13632" spans="1:13">
      <c r="A13632" t="s">
        <v>4</v>
      </c>
      <c r="B13632" s="4" t="s">
        <v>5</v>
      </c>
      <c r="C13632" s="4" t="s">
        <v>13</v>
      </c>
      <c r="D13632" s="4" t="s">
        <v>22</v>
      </c>
      <c r="E13632" s="4" t="s">
        <v>22</v>
      </c>
      <c r="F13632" s="4" t="s">
        <v>22</v>
      </c>
    </row>
    <row r="13633" spans="1:8">
      <c r="A13633" t="n">
        <v>114906</v>
      </c>
      <c r="B13633" s="25" t="n">
        <v>45</v>
      </c>
      <c r="C13633" s="7" t="n">
        <v>9</v>
      </c>
      <c r="D13633" s="7" t="n">
        <v>0.0199999995529652</v>
      </c>
      <c r="E13633" s="7" t="n">
        <v>0.0199999995529652</v>
      </c>
      <c r="F13633" s="7" t="n">
        <v>0.5</v>
      </c>
    </row>
    <row r="13634" spans="1:8">
      <c r="A13634" t="s">
        <v>4</v>
      </c>
      <c r="B13634" s="4" t="s">
        <v>5</v>
      </c>
      <c r="C13634" s="4" t="s">
        <v>13</v>
      </c>
      <c r="D13634" s="4" t="s">
        <v>10</v>
      </c>
      <c r="E13634" s="4" t="s">
        <v>6</v>
      </c>
    </row>
    <row r="13635" spans="1:8">
      <c r="A13635" t="n">
        <v>114920</v>
      </c>
      <c r="B13635" s="40" t="n">
        <v>51</v>
      </c>
      <c r="C13635" s="7" t="n">
        <v>4</v>
      </c>
      <c r="D13635" s="7" t="n">
        <v>5703</v>
      </c>
      <c r="E13635" s="7" t="s">
        <v>1080</v>
      </c>
    </row>
    <row r="13636" spans="1:8">
      <c r="A13636" t="s">
        <v>4</v>
      </c>
      <c r="B13636" s="4" t="s">
        <v>5</v>
      </c>
      <c r="C13636" s="4" t="s">
        <v>10</v>
      </c>
    </row>
    <row r="13637" spans="1:8">
      <c r="A13637" t="n">
        <v>114933</v>
      </c>
      <c r="B13637" s="35" t="n">
        <v>16</v>
      </c>
      <c r="C13637" s="7" t="n">
        <v>0</v>
      </c>
    </row>
    <row r="13638" spans="1:8">
      <c r="A13638" t="s">
        <v>4</v>
      </c>
      <c r="B13638" s="4" t="s">
        <v>5</v>
      </c>
      <c r="C13638" s="4" t="s">
        <v>10</v>
      </c>
      <c r="D13638" s="4" t="s">
        <v>13</v>
      </c>
      <c r="E13638" s="4" t="s">
        <v>9</v>
      </c>
      <c r="F13638" s="4" t="s">
        <v>72</v>
      </c>
      <c r="G13638" s="4" t="s">
        <v>13</v>
      </c>
      <c r="H13638" s="4" t="s">
        <v>13</v>
      </c>
    </row>
    <row r="13639" spans="1:8">
      <c r="A13639" t="n">
        <v>114936</v>
      </c>
      <c r="B13639" s="52" t="n">
        <v>26</v>
      </c>
      <c r="C13639" s="7" t="n">
        <v>5703</v>
      </c>
      <c r="D13639" s="7" t="n">
        <v>17</v>
      </c>
      <c r="E13639" s="7" t="n">
        <v>60050</v>
      </c>
      <c r="F13639" s="7" t="s">
        <v>1081</v>
      </c>
      <c r="G13639" s="7" t="n">
        <v>2</v>
      </c>
      <c r="H13639" s="7" t="n">
        <v>0</v>
      </c>
    </row>
    <row r="13640" spans="1:8">
      <c r="A13640" t="s">
        <v>4</v>
      </c>
      <c r="B13640" s="4" t="s">
        <v>5</v>
      </c>
    </row>
    <row r="13641" spans="1:8">
      <c r="A13641" t="n">
        <v>114986</v>
      </c>
      <c r="B13641" s="53" t="n">
        <v>28</v>
      </c>
    </row>
    <row r="13642" spans="1:8">
      <c r="A13642" t="s">
        <v>4</v>
      </c>
      <c r="B13642" s="4" t="s">
        <v>5</v>
      </c>
      <c r="C13642" s="4" t="s">
        <v>10</v>
      </c>
      <c r="D13642" s="4" t="s">
        <v>13</v>
      </c>
    </row>
    <row r="13643" spans="1:8">
      <c r="A13643" t="n">
        <v>114987</v>
      </c>
      <c r="B13643" s="54" t="n">
        <v>89</v>
      </c>
      <c r="C13643" s="7" t="n">
        <v>65533</v>
      </c>
      <c r="D13643" s="7" t="n">
        <v>1</v>
      </c>
    </row>
    <row r="13644" spans="1:8">
      <c r="A13644" t="s">
        <v>4</v>
      </c>
      <c r="B13644" s="4" t="s">
        <v>5</v>
      </c>
      <c r="C13644" s="4" t="s">
        <v>13</v>
      </c>
      <c r="D13644" s="4" t="s">
        <v>10</v>
      </c>
      <c r="E13644" s="4" t="s">
        <v>10</v>
      </c>
      <c r="F13644" s="4" t="s">
        <v>13</v>
      </c>
    </row>
    <row r="13645" spans="1:8">
      <c r="A13645" t="n">
        <v>114991</v>
      </c>
      <c r="B13645" s="29" t="n">
        <v>25</v>
      </c>
      <c r="C13645" s="7" t="n">
        <v>1</v>
      </c>
      <c r="D13645" s="7" t="n">
        <v>65535</v>
      </c>
      <c r="E13645" s="7" t="n">
        <v>65535</v>
      </c>
      <c r="F13645" s="7" t="n">
        <v>0</v>
      </c>
    </row>
    <row r="13646" spans="1:8">
      <c r="A13646" t="s">
        <v>4</v>
      </c>
      <c r="B13646" s="4" t="s">
        <v>5</v>
      </c>
      <c r="C13646" s="4" t="s">
        <v>6</v>
      </c>
      <c r="D13646" s="4" t="s">
        <v>10</v>
      </c>
    </row>
    <row r="13647" spans="1:8">
      <c r="A13647" t="n">
        <v>114998</v>
      </c>
      <c r="B13647" s="84" t="n">
        <v>29</v>
      </c>
      <c r="C13647" s="7" t="s">
        <v>12</v>
      </c>
      <c r="D13647" s="7" t="n">
        <v>65533</v>
      </c>
    </row>
    <row r="13648" spans="1:8">
      <c r="A13648" t="s">
        <v>4</v>
      </c>
      <c r="B13648" s="4" t="s">
        <v>5</v>
      </c>
      <c r="C13648" s="4" t="s">
        <v>13</v>
      </c>
      <c r="D13648" s="4" t="s">
        <v>10</v>
      </c>
      <c r="E13648" s="4" t="s">
        <v>22</v>
      </c>
    </row>
    <row r="13649" spans="1:8">
      <c r="A13649" t="n">
        <v>115002</v>
      </c>
      <c r="B13649" s="28" t="n">
        <v>58</v>
      </c>
      <c r="C13649" s="7" t="n">
        <v>101</v>
      </c>
      <c r="D13649" s="7" t="n">
        <v>500</v>
      </c>
      <c r="E13649" s="7" t="n">
        <v>1</v>
      </c>
    </row>
    <row r="13650" spans="1:8">
      <c r="A13650" t="s">
        <v>4</v>
      </c>
      <c r="B13650" s="4" t="s">
        <v>5</v>
      </c>
      <c r="C13650" s="4" t="s">
        <v>13</v>
      </c>
      <c r="D13650" s="4" t="s">
        <v>10</v>
      </c>
    </row>
    <row r="13651" spans="1:8">
      <c r="A13651" t="n">
        <v>115010</v>
      </c>
      <c r="B13651" s="28" t="n">
        <v>58</v>
      </c>
      <c r="C13651" s="7" t="n">
        <v>254</v>
      </c>
      <c r="D13651" s="7" t="n">
        <v>0</v>
      </c>
    </row>
    <row r="13652" spans="1:8">
      <c r="A13652" t="s">
        <v>4</v>
      </c>
      <c r="B13652" s="4" t="s">
        <v>5</v>
      </c>
      <c r="C13652" s="4" t="s">
        <v>13</v>
      </c>
    </row>
    <row r="13653" spans="1:8">
      <c r="A13653" t="n">
        <v>115014</v>
      </c>
      <c r="B13653" s="25" t="n">
        <v>45</v>
      </c>
      <c r="C13653" s="7" t="n">
        <v>0</v>
      </c>
    </row>
    <row r="13654" spans="1:8">
      <c r="A13654" t="s">
        <v>4</v>
      </c>
      <c r="B13654" s="4" t="s">
        <v>5</v>
      </c>
      <c r="C13654" s="4" t="s">
        <v>13</v>
      </c>
      <c r="D13654" s="4" t="s">
        <v>13</v>
      </c>
      <c r="E13654" s="4" t="s">
        <v>22</v>
      </c>
      <c r="F13654" s="4" t="s">
        <v>22</v>
      </c>
      <c r="G13654" s="4" t="s">
        <v>22</v>
      </c>
      <c r="H13654" s="4" t="s">
        <v>10</v>
      </c>
    </row>
    <row r="13655" spans="1:8">
      <c r="A13655" t="n">
        <v>115016</v>
      </c>
      <c r="B13655" s="25" t="n">
        <v>45</v>
      </c>
      <c r="C13655" s="7" t="n">
        <v>2</v>
      </c>
      <c r="D13655" s="7" t="n">
        <v>3</v>
      </c>
      <c r="E13655" s="7" t="n">
        <v>-19.5300006866455</v>
      </c>
      <c r="F13655" s="7" t="n">
        <v>0.189999997615814</v>
      </c>
      <c r="G13655" s="7" t="n">
        <v>-19.1399993896484</v>
      </c>
      <c r="H13655" s="7" t="n">
        <v>0</v>
      </c>
    </row>
    <row r="13656" spans="1:8">
      <c r="A13656" t="s">
        <v>4</v>
      </c>
      <c r="B13656" s="4" t="s">
        <v>5</v>
      </c>
      <c r="C13656" s="4" t="s">
        <v>13</v>
      </c>
      <c r="D13656" s="4" t="s">
        <v>13</v>
      </c>
      <c r="E13656" s="4" t="s">
        <v>22</v>
      </c>
      <c r="F13656" s="4" t="s">
        <v>22</v>
      </c>
      <c r="G13656" s="4" t="s">
        <v>22</v>
      </c>
      <c r="H13656" s="4" t="s">
        <v>10</v>
      </c>
      <c r="I13656" s="4" t="s">
        <v>13</v>
      </c>
    </row>
    <row r="13657" spans="1:8">
      <c r="A13657" t="n">
        <v>115033</v>
      </c>
      <c r="B13657" s="25" t="n">
        <v>45</v>
      </c>
      <c r="C13657" s="7" t="n">
        <v>4</v>
      </c>
      <c r="D13657" s="7" t="n">
        <v>3</v>
      </c>
      <c r="E13657" s="7" t="n">
        <v>18.4300003051758</v>
      </c>
      <c r="F13657" s="7" t="n">
        <v>119.269996643066</v>
      </c>
      <c r="G13657" s="7" t="n">
        <v>10</v>
      </c>
      <c r="H13657" s="7" t="n">
        <v>0</v>
      </c>
      <c r="I13657" s="7" t="n">
        <v>1</v>
      </c>
    </row>
    <row r="13658" spans="1:8">
      <c r="A13658" t="s">
        <v>4</v>
      </c>
      <c r="B13658" s="4" t="s">
        <v>5</v>
      </c>
      <c r="C13658" s="4" t="s">
        <v>13</v>
      </c>
      <c r="D13658" s="4" t="s">
        <v>13</v>
      </c>
      <c r="E13658" s="4" t="s">
        <v>22</v>
      </c>
      <c r="F13658" s="4" t="s">
        <v>10</v>
      </c>
    </row>
    <row r="13659" spans="1:8">
      <c r="A13659" t="n">
        <v>115051</v>
      </c>
      <c r="B13659" s="25" t="n">
        <v>45</v>
      </c>
      <c r="C13659" s="7" t="n">
        <v>5</v>
      </c>
      <c r="D13659" s="7" t="n">
        <v>3</v>
      </c>
      <c r="E13659" s="7" t="n">
        <v>6</v>
      </c>
      <c r="F13659" s="7" t="n">
        <v>0</v>
      </c>
    </row>
    <row r="13660" spans="1:8">
      <c r="A13660" t="s">
        <v>4</v>
      </c>
      <c r="B13660" s="4" t="s">
        <v>5</v>
      </c>
      <c r="C13660" s="4" t="s">
        <v>13</v>
      </c>
      <c r="D13660" s="4" t="s">
        <v>13</v>
      </c>
      <c r="E13660" s="4" t="s">
        <v>22</v>
      </c>
      <c r="F13660" s="4" t="s">
        <v>10</v>
      </c>
    </row>
    <row r="13661" spans="1:8">
      <c r="A13661" t="n">
        <v>115060</v>
      </c>
      <c r="B13661" s="25" t="n">
        <v>45</v>
      </c>
      <c r="C13661" s="7" t="n">
        <v>11</v>
      </c>
      <c r="D13661" s="7" t="n">
        <v>3</v>
      </c>
      <c r="E13661" s="7" t="n">
        <v>27.2999992370605</v>
      </c>
      <c r="F13661" s="7" t="n">
        <v>0</v>
      </c>
    </row>
    <row r="13662" spans="1:8">
      <c r="A13662" t="s">
        <v>4</v>
      </c>
      <c r="B13662" s="4" t="s">
        <v>5</v>
      </c>
      <c r="C13662" s="4" t="s">
        <v>10</v>
      </c>
      <c r="D13662" s="4" t="s">
        <v>9</v>
      </c>
    </row>
    <row r="13663" spans="1:8">
      <c r="A13663" t="n">
        <v>115069</v>
      </c>
      <c r="B13663" s="45" t="n">
        <v>44</v>
      </c>
      <c r="C13663" s="7" t="n">
        <v>5703</v>
      </c>
      <c r="D13663" s="7" t="n">
        <v>1</v>
      </c>
    </row>
    <row r="13664" spans="1:8">
      <c r="A13664" t="s">
        <v>4</v>
      </c>
      <c r="B13664" s="4" t="s">
        <v>5</v>
      </c>
      <c r="C13664" s="4" t="s">
        <v>10</v>
      </c>
      <c r="D13664" s="4" t="s">
        <v>9</v>
      </c>
    </row>
    <row r="13665" spans="1:9">
      <c r="A13665" t="n">
        <v>115076</v>
      </c>
      <c r="B13665" s="45" t="n">
        <v>44</v>
      </c>
      <c r="C13665" s="7" t="n">
        <v>1570</v>
      </c>
      <c r="D13665" s="7" t="n">
        <v>1</v>
      </c>
    </row>
    <row r="13666" spans="1:9">
      <c r="A13666" t="s">
        <v>4</v>
      </c>
      <c r="B13666" s="4" t="s">
        <v>5</v>
      </c>
      <c r="C13666" s="4" t="s">
        <v>10</v>
      </c>
      <c r="D13666" s="4" t="s">
        <v>9</v>
      </c>
    </row>
    <row r="13667" spans="1:9">
      <c r="A13667" t="n">
        <v>115083</v>
      </c>
      <c r="B13667" s="45" t="n">
        <v>44</v>
      </c>
      <c r="C13667" s="7" t="n">
        <v>1571</v>
      </c>
      <c r="D13667" s="7" t="n">
        <v>1</v>
      </c>
    </row>
    <row r="13668" spans="1:9">
      <c r="A13668" t="s">
        <v>4</v>
      </c>
      <c r="B13668" s="4" t="s">
        <v>5</v>
      </c>
      <c r="C13668" s="4" t="s">
        <v>10</v>
      </c>
      <c r="D13668" s="4" t="s">
        <v>9</v>
      </c>
    </row>
    <row r="13669" spans="1:9">
      <c r="A13669" t="n">
        <v>115090</v>
      </c>
      <c r="B13669" s="45" t="n">
        <v>44</v>
      </c>
      <c r="C13669" s="7" t="n">
        <v>1572</v>
      </c>
      <c r="D13669" s="7" t="n">
        <v>1</v>
      </c>
    </row>
    <row r="13670" spans="1:9">
      <c r="A13670" t="s">
        <v>4</v>
      </c>
      <c r="B13670" s="4" t="s">
        <v>5</v>
      </c>
      <c r="C13670" s="4" t="s">
        <v>10</v>
      </c>
      <c r="D13670" s="4" t="s">
        <v>22</v>
      </c>
      <c r="E13670" s="4" t="s">
        <v>22</v>
      </c>
      <c r="F13670" s="4" t="s">
        <v>22</v>
      </c>
      <c r="G13670" s="4" t="s">
        <v>22</v>
      </c>
    </row>
    <row r="13671" spans="1:9">
      <c r="A13671" t="n">
        <v>115097</v>
      </c>
      <c r="B13671" s="24" t="n">
        <v>46</v>
      </c>
      <c r="C13671" s="7" t="n">
        <v>1570</v>
      </c>
      <c r="D13671" s="7" t="n">
        <v>-25.1100006103516</v>
      </c>
      <c r="E13671" s="7" t="n">
        <v>0</v>
      </c>
      <c r="F13671" s="7" t="n">
        <v>-19.1100006103516</v>
      </c>
      <c r="G13671" s="7" t="n">
        <v>87.5</v>
      </c>
    </row>
    <row r="13672" spans="1:9">
      <c r="A13672" t="s">
        <v>4</v>
      </c>
      <c r="B13672" s="4" t="s">
        <v>5</v>
      </c>
      <c r="C13672" s="4" t="s">
        <v>10</v>
      </c>
      <c r="D13672" s="4" t="s">
        <v>22</v>
      </c>
      <c r="E13672" s="4" t="s">
        <v>22</v>
      </c>
      <c r="F13672" s="4" t="s">
        <v>22</v>
      </c>
      <c r="G13672" s="4" t="s">
        <v>22</v>
      </c>
    </row>
    <row r="13673" spans="1:9">
      <c r="A13673" t="n">
        <v>115116</v>
      </c>
      <c r="B13673" s="24" t="n">
        <v>46</v>
      </c>
      <c r="C13673" s="7" t="n">
        <v>1571</v>
      </c>
      <c r="D13673" s="7" t="n">
        <v>-25.3600006103516</v>
      </c>
      <c r="E13673" s="7" t="n">
        <v>0</v>
      </c>
      <c r="F13673" s="7" t="n">
        <v>-16.6900005340576</v>
      </c>
      <c r="G13673" s="7" t="n">
        <v>98.4000015258789</v>
      </c>
    </row>
    <row r="13674" spans="1:9">
      <c r="A13674" t="s">
        <v>4</v>
      </c>
      <c r="B13674" s="4" t="s">
        <v>5</v>
      </c>
      <c r="C13674" s="4" t="s">
        <v>10</v>
      </c>
      <c r="D13674" s="4" t="s">
        <v>22</v>
      </c>
      <c r="E13674" s="4" t="s">
        <v>22</v>
      </c>
      <c r="F13674" s="4" t="s">
        <v>22</v>
      </c>
      <c r="G13674" s="4" t="s">
        <v>22</v>
      </c>
    </row>
    <row r="13675" spans="1:9">
      <c r="A13675" t="n">
        <v>115135</v>
      </c>
      <c r="B13675" s="24" t="n">
        <v>46</v>
      </c>
      <c r="C13675" s="7" t="n">
        <v>1572</v>
      </c>
      <c r="D13675" s="7" t="n">
        <v>-24.5300006866455</v>
      </c>
      <c r="E13675" s="7" t="n">
        <v>0</v>
      </c>
      <c r="F13675" s="7" t="n">
        <v>-14.6999998092651</v>
      </c>
      <c r="G13675" s="7" t="n">
        <v>172.300003051758</v>
      </c>
    </row>
    <row r="13676" spans="1:9">
      <c r="A13676" t="s">
        <v>4</v>
      </c>
      <c r="B13676" s="4" t="s">
        <v>5</v>
      </c>
      <c r="C13676" s="4" t="s">
        <v>10</v>
      </c>
      <c r="D13676" s="4" t="s">
        <v>22</v>
      </c>
      <c r="E13676" s="4" t="s">
        <v>22</v>
      </c>
      <c r="F13676" s="4" t="s">
        <v>22</v>
      </c>
      <c r="G13676" s="4" t="s">
        <v>22</v>
      </c>
    </row>
    <row r="13677" spans="1:9">
      <c r="A13677" t="n">
        <v>115154</v>
      </c>
      <c r="B13677" s="24" t="n">
        <v>46</v>
      </c>
      <c r="C13677" s="7" t="n">
        <v>5703</v>
      </c>
      <c r="D13677" s="7" t="n">
        <v>-16.0100002288818</v>
      </c>
      <c r="E13677" s="7" t="n">
        <v>0</v>
      </c>
      <c r="F13677" s="7" t="n">
        <v>-21.1299991607666</v>
      </c>
      <c r="G13677" s="7" t="n">
        <v>301.799987792969</v>
      </c>
    </row>
    <row r="13678" spans="1:9">
      <c r="A13678" t="s">
        <v>4</v>
      </c>
      <c r="B13678" s="4" t="s">
        <v>5</v>
      </c>
      <c r="C13678" s="4" t="s">
        <v>10</v>
      </c>
      <c r="D13678" s="4" t="s">
        <v>22</v>
      </c>
      <c r="E13678" s="4" t="s">
        <v>22</v>
      </c>
      <c r="F13678" s="4" t="s">
        <v>22</v>
      </c>
      <c r="G13678" s="4" t="s">
        <v>22</v>
      </c>
    </row>
    <row r="13679" spans="1:9">
      <c r="A13679" t="n">
        <v>115173</v>
      </c>
      <c r="B13679" s="24" t="n">
        <v>46</v>
      </c>
      <c r="C13679" s="7" t="n">
        <v>18</v>
      </c>
      <c r="D13679" s="7" t="n">
        <v>-33.4799995422363</v>
      </c>
      <c r="E13679" s="7" t="n">
        <v>0</v>
      </c>
      <c r="F13679" s="7" t="n">
        <v>-17.8199996948242</v>
      </c>
      <c r="G13679" s="7" t="n">
        <v>90</v>
      </c>
    </row>
    <row r="13680" spans="1:9">
      <c r="A13680" t="s">
        <v>4</v>
      </c>
      <c r="B13680" s="4" t="s">
        <v>5</v>
      </c>
      <c r="C13680" s="4" t="s">
        <v>10</v>
      </c>
      <c r="D13680" s="4" t="s">
        <v>22</v>
      </c>
      <c r="E13680" s="4" t="s">
        <v>22</v>
      </c>
      <c r="F13680" s="4" t="s">
        <v>22</v>
      </c>
      <c r="G13680" s="4" t="s">
        <v>22</v>
      </c>
    </row>
    <row r="13681" spans="1:7">
      <c r="A13681" t="n">
        <v>115192</v>
      </c>
      <c r="B13681" s="24" t="n">
        <v>46</v>
      </c>
      <c r="C13681" s="7" t="n">
        <v>5704</v>
      </c>
      <c r="D13681" s="7" t="n">
        <v>-33.2799987792969</v>
      </c>
      <c r="E13681" s="7" t="n">
        <v>0</v>
      </c>
      <c r="F13681" s="7" t="n">
        <v>-16.3600006103516</v>
      </c>
      <c r="G13681" s="7" t="n">
        <v>90</v>
      </c>
    </row>
    <row r="13682" spans="1:7">
      <c r="A13682" t="s">
        <v>4</v>
      </c>
      <c r="B13682" s="4" t="s">
        <v>5</v>
      </c>
      <c r="C13682" s="4" t="s">
        <v>13</v>
      </c>
    </row>
    <row r="13683" spans="1:7">
      <c r="A13683" t="n">
        <v>115211</v>
      </c>
      <c r="B13683" s="42" t="n">
        <v>116</v>
      </c>
      <c r="C13683" s="7" t="n">
        <v>0</v>
      </c>
    </row>
    <row r="13684" spans="1:7">
      <c r="A13684" t="s">
        <v>4</v>
      </c>
      <c r="B13684" s="4" t="s">
        <v>5</v>
      </c>
      <c r="C13684" s="4" t="s">
        <v>13</v>
      </c>
      <c r="D13684" s="4" t="s">
        <v>10</v>
      </c>
    </row>
    <row r="13685" spans="1:7">
      <c r="A13685" t="n">
        <v>115213</v>
      </c>
      <c r="B13685" s="42" t="n">
        <v>116</v>
      </c>
      <c r="C13685" s="7" t="n">
        <v>2</v>
      </c>
      <c r="D13685" s="7" t="n">
        <v>1</v>
      </c>
    </row>
    <row r="13686" spans="1:7">
      <c r="A13686" t="s">
        <v>4</v>
      </c>
      <c r="B13686" s="4" t="s">
        <v>5</v>
      </c>
      <c r="C13686" s="4" t="s">
        <v>13</v>
      </c>
      <c r="D13686" s="4" t="s">
        <v>9</v>
      </c>
    </row>
    <row r="13687" spans="1:7">
      <c r="A13687" t="n">
        <v>115217</v>
      </c>
      <c r="B13687" s="42" t="n">
        <v>116</v>
      </c>
      <c r="C13687" s="7" t="n">
        <v>5</v>
      </c>
      <c r="D13687" s="7" t="n">
        <v>1084227584</v>
      </c>
    </row>
    <row r="13688" spans="1:7">
      <c r="A13688" t="s">
        <v>4</v>
      </c>
      <c r="B13688" s="4" t="s">
        <v>5</v>
      </c>
      <c r="C13688" s="4" t="s">
        <v>13</v>
      </c>
      <c r="D13688" s="4" t="s">
        <v>10</v>
      </c>
    </row>
    <row r="13689" spans="1:7">
      <c r="A13689" t="n">
        <v>115223</v>
      </c>
      <c r="B13689" s="42" t="n">
        <v>116</v>
      </c>
      <c r="C13689" s="7" t="n">
        <v>6</v>
      </c>
      <c r="D13689" s="7" t="n">
        <v>1</v>
      </c>
    </row>
    <row r="13690" spans="1:7">
      <c r="A13690" t="s">
        <v>4</v>
      </c>
      <c r="B13690" s="4" t="s">
        <v>5</v>
      </c>
      <c r="C13690" s="4" t="s">
        <v>13</v>
      </c>
      <c r="D13690" s="4" t="s">
        <v>22</v>
      </c>
      <c r="E13690" s="4" t="s">
        <v>22</v>
      </c>
      <c r="F13690" s="4" t="s">
        <v>22</v>
      </c>
    </row>
    <row r="13691" spans="1:7">
      <c r="A13691" t="n">
        <v>115227</v>
      </c>
      <c r="B13691" s="25" t="n">
        <v>45</v>
      </c>
      <c r="C13691" s="7" t="n">
        <v>9</v>
      </c>
      <c r="D13691" s="7" t="n">
        <v>0.0299999993294477</v>
      </c>
      <c r="E13691" s="7" t="n">
        <v>0.0299999993294477</v>
      </c>
      <c r="F13691" s="7" t="n">
        <v>2</v>
      </c>
    </row>
    <row r="13692" spans="1:7">
      <c r="A13692" t="s">
        <v>4</v>
      </c>
      <c r="B13692" s="4" t="s">
        <v>5</v>
      </c>
      <c r="C13692" s="4" t="s">
        <v>10</v>
      </c>
      <c r="D13692" s="4" t="s">
        <v>13</v>
      </c>
      <c r="E13692" s="4" t="s">
        <v>6</v>
      </c>
      <c r="F13692" s="4" t="s">
        <v>22</v>
      </c>
      <c r="G13692" s="4" t="s">
        <v>22</v>
      </c>
      <c r="H13692" s="4" t="s">
        <v>22</v>
      </c>
    </row>
    <row r="13693" spans="1:7">
      <c r="A13693" t="n">
        <v>115241</v>
      </c>
      <c r="B13693" s="39" t="n">
        <v>48</v>
      </c>
      <c r="C13693" s="7" t="n">
        <v>5703</v>
      </c>
      <c r="D13693" s="7" t="n">
        <v>0</v>
      </c>
      <c r="E13693" s="7" t="s">
        <v>1033</v>
      </c>
      <c r="F13693" s="7" t="n">
        <v>0</v>
      </c>
      <c r="G13693" s="7" t="n">
        <v>1</v>
      </c>
      <c r="H13693" s="7" t="n">
        <v>0</v>
      </c>
    </row>
    <row r="13694" spans="1:7">
      <c r="A13694" t="s">
        <v>4</v>
      </c>
      <c r="B13694" s="4" t="s">
        <v>5</v>
      </c>
      <c r="C13694" s="4" t="s">
        <v>10</v>
      </c>
      <c r="D13694" s="4" t="s">
        <v>10</v>
      </c>
      <c r="E13694" s="4" t="s">
        <v>22</v>
      </c>
      <c r="F13694" s="4" t="s">
        <v>22</v>
      </c>
      <c r="G13694" s="4" t="s">
        <v>22</v>
      </c>
      <c r="H13694" s="4" t="s">
        <v>22</v>
      </c>
      <c r="I13694" s="4" t="s">
        <v>13</v>
      </c>
      <c r="J13694" s="4" t="s">
        <v>10</v>
      </c>
    </row>
    <row r="13695" spans="1:7">
      <c r="A13695" t="n">
        <v>115267</v>
      </c>
      <c r="B13695" s="85" t="n">
        <v>55</v>
      </c>
      <c r="C13695" s="7" t="n">
        <v>5703</v>
      </c>
      <c r="D13695" s="7" t="n">
        <v>65533</v>
      </c>
      <c r="E13695" s="7" t="n">
        <v>-22.3600006103516</v>
      </c>
      <c r="F13695" s="7" t="n">
        <v>0</v>
      </c>
      <c r="G13695" s="7" t="n">
        <v>-17.1900005340576</v>
      </c>
      <c r="H13695" s="7" t="n">
        <v>4</v>
      </c>
      <c r="I13695" s="7" t="n">
        <v>0</v>
      </c>
      <c r="J13695" s="7" t="n">
        <v>0</v>
      </c>
    </row>
    <row r="13696" spans="1:7">
      <c r="A13696" t="s">
        <v>4</v>
      </c>
      <c r="B13696" s="4" t="s">
        <v>5</v>
      </c>
      <c r="C13696" s="4" t="s">
        <v>10</v>
      </c>
      <c r="D13696" s="4" t="s">
        <v>10</v>
      </c>
      <c r="E13696" s="4" t="s">
        <v>10</v>
      </c>
    </row>
    <row r="13697" spans="1:10">
      <c r="A13697" t="n">
        <v>115291</v>
      </c>
      <c r="B13697" s="57" t="n">
        <v>61</v>
      </c>
      <c r="C13697" s="7" t="n">
        <v>1570</v>
      </c>
      <c r="D13697" s="7" t="n">
        <v>5703</v>
      </c>
      <c r="E13697" s="7" t="n">
        <v>1000</v>
      </c>
    </row>
    <row r="13698" spans="1:10">
      <c r="A13698" t="s">
        <v>4</v>
      </c>
      <c r="B13698" s="4" t="s">
        <v>5</v>
      </c>
      <c r="C13698" s="4" t="s">
        <v>10</v>
      </c>
      <c r="D13698" s="4" t="s">
        <v>10</v>
      </c>
      <c r="E13698" s="4" t="s">
        <v>10</v>
      </c>
    </row>
    <row r="13699" spans="1:10">
      <c r="A13699" t="n">
        <v>115298</v>
      </c>
      <c r="B13699" s="57" t="n">
        <v>61</v>
      </c>
      <c r="C13699" s="7" t="n">
        <v>1571</v>
      </c>
      <c r="D13699" s="7" t="n">
        <v>5703</v>
      </c>
      <c r="E13699" s="7" t="n">
        <v>1000</v>
      </c>
    </row>
    <row r="13700" spans="1:10">
      <c r="A13700" t="s">
        <v>4</v>
      </c>
      <c r="B13700" s="4" t="s">
        <v>5</v>
      </c>
      <c r="C13700" s="4" t="s">
        <v>10</v>
      </c>
      <c r="D13700" s="4" t="s">
        <v>10</v>
      </c>
      <c r="E13700" s="4" t="s">
        <v>10</v>
      </c>
    </row>
    <row r="13701" spans="1:10">
      <c r="A13701" t="n">
        <v>115305</v>
      </c>
      <c r="B13701" s="57" t="n">
        <v>61</v>
      </c>
      <c r="C13701" s="7" t="n">
        <v>1572</v>
      </c>
      <c r="D13701" s="7" t="n">
        <v>5703</v>
      </c>
      <c r="E13701" s="7" t="n">
        <v>1000</v>
      </c>
    </row>
    <row r="13702" spans="1:10">
      <c r="A13702" t="s">
        <v>4</v>
      </c>
      <c r="B13702" s="4" t="s">
        <v>5</v>
      </c>
      <c r="C13702" s="4" t="s">
        <v>13</v>
      </c>
      <c r="D13702" s="4" t="s">
        <v>13</v>
      </c>
      <c r="E13702" s="4" t="s">
        <v>22</v>
      </c>
      <c r="F13702" s="4" t="s">
        <v>22</v>
      </c>
      <c r="G13702" s="4" t="s">
        <v>22</v>
      </c>
      <c r="H13702" s="4" t="s">
        <v>10</v>
      </c>
    </row>
    <row r="13703" spans="1:10">
      <c r="A13703" t="n">
        <v>115312</v>
      </c>
      <c r="B13703" s="25" t="n">
        <v>45</v>
      </c>
      <c r="C13703" s="7" t="n">
        <v>2</v>
      </c>
      <c r="D13703" s="7" t="n">
        <v>3</v>
      </c>
      <c r="E13703" s="7" t="n">
        <v>-24.4500007629395</v>
      </c>
      <c r="F13703" s="7" t="n">
        <v>1.16999995708466</v>
      </c>
      <c r="G13703" s="7" t="n">
        <v>-15.6000003814697</v>
      </c>
      <c r="H13703" s="7" t="n">
        <v>4000</v>
      </c>
    </row>
    <row r="13704" spans="1:10">
      <c r="A13704" t="s">
        <v>4</v>
      </c>
      <c r="B13704" s="4" t="s">
        <v>5</v>
      </c>
      <c r="C13704" s="4" t="s">
        <v>13</v>
      </c>
      <c r="D13704" s="4" t="s">
        <v>13</v>
      </c>
      <c r="E13704" s="4" t="s">
        <v>22</v>
      </c>
      <c r="F13704" s="4" t="s">
        <v>22</v>
      </c>
      <c r="G13704" s="4" t="s">
        <v>22</v>
      </c>
      <c r="H13704" s="4" t="s">
        <v>10</v>
      </c>
      <c r="I13704" s="4" t="s">
        <v>13</v>
      </c>
    </row>
    <row r="13705" spans="1:10">
      <c r="A13705" t="n">
        <v>115329</v>
      </c>
      <c r="B13705" s="25" t="n">
        <v>45</v>
      </c>
      <c r="C13705" s="7" t="n">
        <v>4</v>
      </c>
      <c r="D13705" s="7" t="n">
        <v>3</v>
      </c>
      <c r="E13705" s="7" t="n">
        <v>355.029998779297</v>
      </c>
      <c r="F13705" s="7" t="n">
        <v>81.9499969482422</v>
      </c>
      <c r="G13705" s="7" t="n">
        <v>352</v>
      </c>
      <c r="H13705" s="7" t="n">
        <v>4000</v>
      </c>
      <c r="I13705" s="7" t="n">
        <v>1</v>
      </c>
    </row>
    <row r="13706" spans="1:10">
      <c r="A13706" t="s">
        <v>4</v>
      </c>
      <c r="B13706" s="4" t="s">
        <v>5</v>
      </c>
      <c r="C13706" s="4" t="s">
        <v>13</v>
      </c>
      <c r="D13706" s="4" t="s">
        <v>13</v>
      </c>
      <c r="E13706" s="4" t="s">
        <v>22</v>
      </c>
      <c r="F13706" s="4" t="s">
        <v>10</v>
      </c>
    </row>
    <row r="13707" spans="1:10">
      <c r="A13707" t="n">
        <v>115347</v>
      </c>
      <c r="B13707" s="25" t="n">
        <v>45</v>
      </c>
      <c r="C13707" s="7" t="n">
        <v>5</v>
      </c>
      <c r="D13707" s="7" t="n">
        <v>3</v>
      </c>
      <c r="E13707" s="7" t="n">
        <v>4.59999990463257</v>
      </c>
      <c r="F13707" s="7" t="n">
        <v>4000</v>
      </c>
    </row>
    <row r="13708" spans="1:10">
      <c r="A13708" t="s">
        <v>4</v>
      </c>
      <c r="B13708" s="4" t="s">
        <v>5</v>
      </c>
      <c r="C13708" s="4" t="s">
        <v>13</v>
      </c>
      <c r="D13708" s="4" t="s">
        <v>13</v>
      </c>
      <c r="E13708" s="4" t="s">
        <v>22</v>
      </c>
      <c r="F13708" s="4" t="s">
        <v>10</v>
      </c>
    </row>
    <row r="13709" spans="1:10">
      <c r="A13709" t="n">
        <v>115356</v>
      </c>
      <c r="B13709" s="25" t="n">
        <v>45</v>
      </c>
      <c r="C13709" s="7" t="n">
        <v>11</v>
      </c>
      <c r="D13709" s="7" t="n">
        <v>3</v>
      </c>
      <c r="E13709" s="7" t="n">
        <v>35.2999992370605</v>
      </c>
      <c r="F13709" s="7" t="n">
        <v>4000</v>
      </c>
    </row>
    <row r="13710" spans="1:10">
      <c r="A13710" t="s">
        <v>4</v>
      </c>
      <c r="B13710" s="4" t="s">
        <v>5</v>
      </c>
      <c r="C13710" s="4" t="s">
        <v>10</v>
      </c>
    </row>
    <row r="13711" spans="1:10">
      <c r="A13711" t="n">
        <v>115365</v>
      </c>
      <c r="B13711" s="35" t="n">
        <v>16</v>
      </c>
      <c r="C13711" s="7" t="n">
        <v>1600</v>
      </c>
    </row>
    <row r="13712" spans="1:10">
      <c r="A13712" t="s">
        <v>4</v>
      </c>
      <c r="B13712" s="4" t="s">
        <v>5</v>
      </c>
      <c r="C13712" s="4" t="s">
        <v>10</v>
      </c>
      <c r="D13712" s="4" t="s">
        <v>13</v>
      </c>
      <c r="E13712" s="4" t="s">
        <v>22</v>
      </c>
      <c r="F13712" s="4" t="s">
        <v>10</v>
      </c>
    </row>
    <row r="13713" spans="1:9">
      <c r="A13713" t="n">
        <v>115368</v>
      </c>
      <c r="B13713" s="58" t="n">
        <v>59</v>
      </c>
      <c r="C13713" s="7" t="n">
        <v>1570</v>
      </c>
      <c r="D13713" s="7" t="n">
        <v>16</v>
      </c>
      <c r="E13713" s="7" t="n">
        <v>0.150000005960464</v>
      </c>
      <c r="F13713" s="7" t="n">
        <v>0</v>
      </c>
    </row>
    <row r="13714" spans="1:9">
      <c r="A13714" t="s">
        <v>4</v>
      </c>
      <c r="B13714" s="4" t="s">
        <v>5</v>
      </c>
      <c r="C13714" s="4" t="s">
        <v>10</v>
      </c>
      <c r="D13714" s="4" t="s">
        <v>13</v>
      </c>
      <c r="E13714" s="4" t="s">
        <v>22</v>
      </c>
      <c r="F13714" s="4" t="s">
        <v>10</v>
      </c>
    </row>
    <row r="13715" spans="1:9">
      <c r="A13715" t="n">
        <v>115378</v>
      </c>
      <c r="B13715" s="58" t="n">
        <v>59</v>
      </c>
      <c r="C13715" s="7" t="n">
        <v>1571</v>
      </c>
      <c r="D13715" s="7" t="n">
        <v>16</v>
      </c>
      <c r="E13715" s="7" t="n">
        <v>0.150000005960464</v>
      </c>
      <c r="F13715" s="7" t="n">
        <v>0</v>
      </c>
    </row>
    <row r="13716" spans="1:9">
      <c r="A13716" t="s">
        <v>4</v>
      </c>
      <c r="B13716" s="4" t="s">
        <v>5</v>
      </c>
      <c r="C13716" s="4" t="s">
        <v>10</v>
      </c>
      <c r="D13716" s="4" t="s">
        <v>13</v>
      </c>
      <c r="E13716" s="4" t="s">
        <v>22</v>
      </c>
      <c r="F13716" s="4" t="s">
        <v>10</v>
      </c>
    </row>
    <row r="13717" spans="1:9">
      <c r="A13717" t="n">
        <v>115388</v>
      </c>
      <c r="B13717" s="58" t="n">
        <v>59</v>
      </c>
      <c r="C13717" s="7" t="n">
        <v>1572</v>
      </c>
      <c r="D13717" s="7" t="n">
        <v>16</v>
      </c>
      <c r="E13717" s="7" t="n">
        <v>0.150000005960464</v>
      </c>
      <c r="F13717" s="7" t="n">
        <v>0</v>
      </c>
    </row>
    <row r="13718" spans="1:9">
      <c r="A13718" t="s">
        <v>4</v>
      </c>
      <c r="B13718" s="4" t="s">
        <v>5</v>
      </c>
      <c r="C13718" s="4" t="s">
        <v>10</v>
      </c>
      <c r="D13718" s="4" t="s">
        <v>13</v>
      </c>
    </row>
    <row r="13719" spans="1:9">
      <c r="A13719" t="n">
        <v>115398</v>
      </c>
      <c r="B13719" s="63" t="n">
        <v>56</v>
      </c>
      <c r="C13719" s="7" t="n">
        <v>5703</v>
      </c>
      <c r="D13719" s="7" t="n">
        <v>0</v>
      </c>
    </row>
    <row r="13720" spans="1:9">
      <c r="A13720" t="s">
        <v>4</v>
      </c>
      <c r="B13720" s="4" t="s">
        <v>5</v>
      </c>
      <c r="C13720" s="4" t="s">
        <v>13</v>
      </c>
      <c r="D13720" s="4" t="s">
        <v>10</v>
      </c>
      <c r="E13720" s="4" t="s">
        <v>6</v>
      </c>
      <c r="F13720" s="4" t="s">
        <v>6</v>
      </c>
      <c r="G13720" s="4" t="s">
        <v>6</v>
      </c>
      <c r="H13720" s="4" t="s">
        <v>6</v>
      </c>
    </row>
    <row r="13721" spans="1:9">
      <c r="A13721" t="n">
        <v>115402</v>
      </c>
      <c r="B13721" s="40" t="n">
        <v>51</v>
      </c>
      <c r="C13721" s="7" t="n">
        <v>3</v>
      </c>
      <c r="D13721" s="7" t="n">
        <v>5703</v>
      </c>
      <c r="E13721" s="7" t="s">
        <v>843</v>
      </c>
      <c r="F13721" s="7" t="s">
        <v>1082</v>
      </c>
      <c r="G13721" s="7" t="s">
        <v>88</v>
      </c>
      <c r="H13721" s="7" t="s">
        <v>89</v>
      </c>
    </row>
    <row r="13722" spans="1:9">
      <c r="A13722" t="s">
        <v>4</v>
      </c>
      <c r="B13722" s="4" t="s">
        <v>5</v>
      </c>
      <c r="C13722" s="4" t="s">
        <v>10</v>
      </c>
      <c r="D13722" s="4" t="s">
        <v>13</v>
      </c>
      <c r="E13722" s="4" t="s">
        <v>6</v>
      </c>
      <c r="F13722" s="4" t="s">
        <v>22</v>
      </c>
      <c r="G13722" s="4" t="s">
        <v>22</v>
      </c>
      <c r="H13722" s="4" t="s">
        <v>22</v>
      </c>
    </row>
    <row r="13723" spans="1:9">
      <c r="A13723" t="n">
        <v>115416</v>
      </c>
      <c r="B13723" s="39" t="n">
        <v>48</v>
      </c>
      <c r="C13723" s="7" t="n">
        <v>5703</v>
      </c>
      <c r="D13723" s="7" t="n">
        <v>0</v>
      </c>
      <c r="E13723" s="7" t="s">
        <v>1034</v>
      </c>
      <c r="F13723" s="7" t="n">
        <v>-1</v>
      </c>
      <c r="G13723" s="7" t="n">
        <v>1</v>
      </c>
      <c r="H13723" s="7" t="n">
        <v>0</v>
      </c>
    </row>
    <row r="13724" spans="1:9">
      <c r="A13724" t="s">
        <v>4</v>
      </c>
      <c r="B13724" s="4" t="s">
        <v>5</v>
      </c>
      <c r="C13724" s="4" t="s">
        <v>10</v>
      </c>
    </row>
    <row r="13725" spans="1:9">
      <c r="A13725" t="n">
        <v>115442</v>
      </c>
      <c r="B13725" s="35" t="n">
        <v>16</v>
      </c>
      <c r="C13725" s="7" t="n">
        <v>700</v>
      </c>
    </row>
    <row r="13726" spans="1:9">
      <c r="A13726" t="s">
        <v>4</v>
      </c>
      <c r="B13726" s="4" t="s">
        <v>5</v>
      </c>
      <c r="C13726" s="4" t="s">
        <v>13</v>
      </c>
      <c r="D13726" s="4" t="s">
        <v>10</v>
      </c>
      <c r="E13726" s="4" t="s">
        <v>22</v>
      </c>
      <c r="F13726" s="4" t="s">
        <v>10</v>
      </c>
      <c r="G13726" s="4" t="s">
        <v>9</v>
      </c>
      <c r="H13726" s="4" t="s">
        <v>9</v>
      </c>
      <c r="I13726" s="4" t="s">
        <v>10</v>
      </c>
      <c r="J13726" s="4" t="s">
        <v>10</v>
      </c>
      <c r="K13726" s="4" t="s">
        <v>9</v>
      </c>
      <c r="L13726" s="4" t="s">
        <v>9</v>
      </c>
      <c r="M13726" s="4" t="s">
        <v>9</v>
      </c>
      <c r="N13726" s="4" t="s">
        <v>9</v>
      </c>
      <c r="O13726" s="4" t="s">
        <v>6</v>
      </c>
    </row>
    <row r="13727" spans="1:9">
      <c r="A13727" t="n">
        <v>115445</v>
      </c>
      <c r="B13727" s="14" t="n">
        <v>50</v>
      </c>
      <c r="C13727" s="7" t="n">
        <v>0</v>
      </c>
      <c r="D13727" s="7" t="n">
        <v>4263</v>
      </c>
      <c r="E13727" s="7" t="n">
        <v>0.800000011920929</v>
      </c>
      <c r="F13727" s="7" t="n">
        <v>300</v>
      </c>
      <c r="G13727" s="7" t="n">
        <v>0</v>
      </c>
      <c r="H13727" s="7" t="n">
        <v>-1065353216</v>
      </c>
      <c r="I13727" s="7" t="n">
        <v>0</v>
      </c>
      <c r="J13727" s="7" t="n">
        <v>65533</v>
      </c>
      <c r="K13727" s="7" t="n">
        <v>0</v>
      </c>
      <c r="L13727" s="7" t="n">
        <v>0</v>
      </c>
      <c r="M13727" s="7" t="n">
        <v>0</v>
      </c>
      <c r="N13727" s="7" t="n">
        <v>0</v>
      </c>
      <c r="O13727" s="7" t="s">
        <v>12</v>
      </c>
    </row>
    <row r="13728" spans="1:9">
      <c r="A13728" t="s">
        <v>4</v>
      </c>
      <c r="B13728" s="4" t="s">
        <v>5</v>
      </c>
      <c r="C13728" s="4" t="s">
        <v>13</v>
      </c>
      <c r="D13728" s="4" t="s">
        <v>10</v>
      </c>
      <c r="E13728" s="4" t="s">
        <v>22</v>
      </c>
      <c r="F13728" s="4" t="s">
        <v>10</v>
      </c>
      <c r="G13728" s="4" t="s">
        <v>9</v>
      </c>
      <c r="H13728" s="4" t="s">
        <v>9</v>
      </c>
      <c r="I13728" s="4" t="s">
        <v>10</v>
      </c>
      <c r="J13728" s="4" t="s">
        <v>10</v>
      </c>
      <c r="K13728" s="4" t="s">
        <v>9</v>
      </c>
      <c r="L13728" s="4" t="s">
        <v>9</v>
      </c>
      <c r="M13728" s="4" t="s">
        <v>9</v>
      </c>
      <c r="N13728" s="4" t="s">
        <v>9</v>
      </c>
      <c r="O13728" s="4" t="s">
        <v>6</v>
      </c>
    </row>
    <row r="13729" spans="1:15">
      <c r="A13729" t="n">
        <v>115484</v>
      </c>
      <c r="B13729" s="14" t="n">
        <v>50</v>
      </c>
      <c r="C13729" s="7" t="n">
        <v>0</v>
      </c>
      <c r="D13729" s="7" t="n">
        <v>4356</v>
      </c>
      <c r="E13729" s="7" t="n">
        <v>0.699999988079071</v>
      </c>
      <c r="F13729" s="7" t="n">
        <v>0</v>
      </c>
      <c r="G13729" s="7" t="n">
        <v>0</v>
      </c>
      <c r="H13729" s="7" t="n">
        <v>-1065353216</v>
      </c>
      <c r="I13729" s="7" t="n">
        <v>0</v>
      </c>
      <c r="J13729" s="7" t="n">
        <v>65533</v>
      </c>
      <c r="K13729" s="7" t="n">
        <v>0</v>
      </c>
      <c r="L13729" s="7" t="n">
        <v>0</v>
      </c>
      <c r="M13729" s="7" t="n">
        <v>0</v>
      </c>
      <c r="N13729" s="7" t="n">
        <v>0</v>
      </c>
      <c r="O13729" s="7" t="s">
        <v>12</v>
      </c>
    </row>
    <row r="13730" spans="1:15">
      <c r="A13730" t="s">
        <v>4</v>
      </c>
      <c r="B13730" s="4" t="s">
        <v>5</v>
      </c>
      <c r="C13730" s="4" t="s">
        <v>13</v>
      </c>
      <c r="D13730" s="4" t="s">
        <v>10</v>
      </c>
      <c r="E13730" s="4" t="s">
        <v>22</v>
      </c>
      <c r="F13730" s="4" t="s">
        <v>10</v>
      </c>
      <c r="G13730" s="4" t="s">
        <v>9</v>
      </c>
      <c r="H13730" s="4" t="s">
        <v>9</v>
      </c>
      <c r="I13730" s="4" t="s">
        <v>10</v>
      </c>
      <c r="J13730" s="4" t="s">
        <v>10</v>
      </c>
      <c r="K13730" s="4" t="s">
        <v>9</v>
      </c>
      <c r="L13730" s="4" t="s">
        <v>9</v>
      </c>
      <c r="M13730" s="4" t="s">
        <v>9</v>
      </c>
      <c r="N13730" s="4" t="s">
        <v>9</v>
      </c>
      <c r="O13730" s="4" t="s">
        <v>6</v>
      </c>
    </row>
    <row r="13731" spans="1:15">
      <c r="A13731" t="n">
        <v>115523</v>
      </c>
      <c r="B13731" s="14" t="n">
        <v>50</v>
      </c>
      <c r="C13731" s="7" t="n">
        <v>0</v>
      </c>
      <c r="D13731" s="7" t="n">
        <v>4255</v>
      </c>
      <c r="E13731" s="7" t="n">
        <v>0.699999988079071</v>
      </c>
      <c r="F13731" s="7" t="n">
        <v>0</v>
      </c>
      <c r="G13731" s="7" t="n">
        <v>0</v>
      </c>
      <c r="H13731" s="7" t="n">
        <v>0</v>
      </c>
      <c r="I13731" s="7" t="n">
        <v>0</v>
      </c>
      <c r="J13731" s="7" t="n">
        <v>65533</v>
      </c>
      <c r="K13731" s="7" t="n">
        <v>0</v>
      </c>
      <c r="L13731" s="7" t="n">
        <v>0</v>
      </c>
      <c r="M13731" s="7" t="n">
        <v>0</v>
      </c>
      <c r="N13731" s="7" t="n">
        <v>0</v>
      </c>
      <c r="O13731" s="7" t="s">
        <v>12</v>
      </c>
    </row>
    <row r="13732" spans="1:15">
      <c r="A13732" t="s">
        <v>4</v>
      </c>
      <c r="B13732" s="4" t="s">
        <v>5</v>
      </c>
      <c r="C13732" s="4" t="s">
        <v>10</v>
      </c>
      <c r="D13732" s="4" t="s">
        <v>10</v>
      </c>
      <c r="E13732" s="4" t="s">
        <v>22</v>
      </c>
      <c r="F13732" s="4" t="s">
        <v>22</v>
      </c>
      <c r="G13732" s="4" t="s">
        <v>22</v>
      </c>
      <c r="H13732" s="4" t="s">
        <v>22</v>
      </c>
      <c r="I13732" s="4" t="s">
        <v>13</v>
      </c>
      <c r="J13732" s="4" t="s">
        <v>10</v>
      </c>
    </row>
    <row r="13733" spans="1:15">
      <c r="A13733" t="n">
        <v>115562</v>
      </c>
      <c r="B13733" s="85" t="n">
        <v>55</v>
      </c>
      <c r="C13733" s="7" t="n">
        <v>5703</v>
      </c>
      <c r="D13733" s="7" t="n">
        <v>65024</v>
      </c>
      <c r="E13733" s="7" t="n">
        <v>0</v>
      </c>
      <c r="F13733" s="7" t="n">
        <v>0</v>
      </c>
      <c r="G13733" s="7" t="n">
        <v>3</v>
      </c>
      <c r="H13733" s="7" t="n">
        <v>4</v>
      </c>
      <c r="I13733" s="7" t="n">
        <v>0</v>
      </c>
      <c r="J13733" s="7" t="n">
        <v>0</v>
      </c>
    </row>
    <row r="13734" spans="1:15">
      <c r="A13734" t="s">
        <v>4</v>
      </c>
      <c r="B13734" s="4" t="s">
        <v>5</v>
      </c>
      <c r="C13734" s="4" t="s">
        <v>10</v>
      </c>
    </row>
    <row r="13735" spans="1:15">
      <c r="A13735" t="n">
        <v>115586</v>
      </c>
      <c r="B13735" s="35" t="n">
        <v>16</v>
      </c>
      <c r="C13735" s="7" t="n">
        <v>500</v>
      </c>
    </row>
    <row r="13736" spans="1:15">
      <c r="A13736" t="s">
        <v>4</v>
      </c>
      <c r="B13736" s="4" t="s">
        <v>5</v>
      </c>
      <c r="C13736" s="4" t="s">
        <v>13</v>
      </c>
      <c r="D13736" s="4" t="s">
        <v>10</v>
      </c>
      <c r="E13736" s="4" t="s">
        <v>22</v>
      </c>
    </row>
    <row r="13737" spans="1:15">
      <c r="A13737" t="n">
        <v>115589</v>
      </c>
      <c r="B13737" s="28" t="n">
        <v>58</v>
      </c>
      <c r="C13737" s="7" t="n">
        <v>101</v>
      </c>
      <c r="D13737" s="7" t="n">
        <v>100</v>
      </c>
      <c r="E13737" s="7" t="n">
        <v>1</v>
      </c>
    </row>
    <row r="13738" spans="1:15">
      <c r="A13738" t="s">
        <v>4</v>
      </c>
      <c r="B13738" s="4" t="s">
        <v>5</v>
      </c>
      <c r="C13738" s="4" t="s">
        <v>13</v>
      </c>
      <c r="D13738" s="4" t="s">
        <v>10</v>
      </c>
    </row>
    <row r="13739" spans="1:15">
      <c r="A13739" t="n">
        <v>115597</v>
      </c>
      <c r="B13739" s="28" t="n">
        <v>58</v>
      </c>
      <c r="C13739" s="7" t="n">
        <v>254</v>
      </c>
      <c r="D13739" s="7" t="n">
        <v>0</v>
      </c>
    </row>
    <row r="13740" spans="1:15">
      <c r="A13740" t="s">
        <v>4</v>
      </c>
      <c r="B13740" s="4" t="s">
        <v>5</v>
      </c>
      <c r="C13740" s="4" t="s">
        <v>13</v>
      </c>
    </row>
    <row r="13741" spans="1:15">
      <c r="A13741" t="n">
        <v>115601</v>
      </c>
      <c r="B13741" s="25" t="n">
        <v>45</v>
      </c>
      <c r="C13741" s="7" t="n">
        <v>0</v>
      </c>
    </row>
    <row r="13742" spans="1:15">
      <c r="A13742" t="s">
        <v>4</v>
      </c>
      <c r="B13742" s="4" t="s">
        <v>5</v>
      </c>
      <c r="C13742" s="4" t="s">
        <v>13</v>
      </c>
      <c r="D13742" s="4" t="s">
        <v>13</v>
      </c>
      <c r="E13742" s="4" t="s">
        <v>22</v>
      </c>
      <c r="F13742" s="4" t="s">
        <v>22</v>
      </c>
      <c r="G13742" s="4" t="s">
        <v>22</v>
      </c>
      <c r="H13742" s="4" t="s">
        <v>10</v>
      </c>
    </row>
    <row r="13743" spans="1:15">
      <c r="A13743" t="n">
        <v>115603</v>
      </c>
      <c r="B13743" s="25" t="n">
        <v>45</v>
      </c>
      <c r="C13743" s="7" t="n">
        <v>2</v>
      </c>
      <c r="D13743" s="7" t="n">
        <v>3</v>
      </c>
      <c r="E13743" s="7" t="n">
        <v>-25.5900001525879</v>
      </c>
      <c r="F13743" s="7" t="n">
        <v>0.879999995231628</v>
      </c>
      <c r="G13743" s="7" t="n">
        <v>-15.2799997329712</v>
      </c>
      <c r="H13743" s="7" t="n">
        <v>0</v>
      </c>
    </row>
    <row r="13744" spans="1:15">
      <c r="A13744" t="s">
        <v>4</v>
      </c>
      <c r="B13744" s="4" t="s">
        <v>5</v>
      </c>
      <c r="C13744" s="4" t="s">
        <v>13</v>
      </c>
      <c r="D13744" s="4" t="s">
        <v>13</v>
      </c>
      <c r="E13744" s="4" t="s">
        <v>22</v>
      </c>
      <c r="F13744" s="4" t="s">
        <v>22</v>
      </c>
      <c r="G13744" s="4" t="s">
        <v>22</v>
      </c>
      <c r="H13744" s="4" t="s">
        <v>10</v>
      </c>
      <c r="I13744" s="4" t="s">
        <v>13</v>
      </c>
    </row>
    <row r="13745" spans="1:15">
      <c r="A13745" t="n">
        <v>115620</v>
      </c>
      <c r="B13745" s="25" t="n">
        <v>45</v>
      </c>
      <c r="C13745" s="7" t="n">
        <v>4</v>
      </c>
      <c r="D13745" s="7" t="n">
        <v>3</v>
      </c>
      <c r="E13745" s="7" t="n">
        <v>21.1200008392334</v>
      </c>
      <c r="F13745" s="7" t="n">
        <v>284.899993896484</v>
      </c>
      <c r="G13745" s="7" t="n">
        <v>0</v>
      </c>
      <c r="H13745" s="7" t="n">
        <v>0</v>
      </c>
      <c r="I13745" s="7" t="n">
        <v>1</v>
      </c>
    </row>
    <row r="13746" spans="1:15">
      <c r="A13746" t="s">
        <v>4</v>
      </c>
      <c r="B13746" s="4" t="s">
        <v>5</v>
      </c>
      <c r="C13746" s="4" t="s">
        <v>13</v>
      </c>
      <c r="D13746" s="4" t="s">
        <v>13</v>
      </c>
      <c r="E13746" s="4" t="s">
        <v>22</v>
      </c>
      <c r="F13746" s="4" t="s">
        <v>10</v>
      </c>
    </row>
    <row r="13747" spans="1:15">
      <c r="A13747" t="n">
        <v>115638</v>
      </c>
      <c r="B13747" s="25" t="n">
        <v>45</v>
      </c>
      <c r="C13747" s="7" t="n">
        <v>5</v>
      </c>
      <c r="D13747" s="7" t="n">
        <v>3</v>
      </c>
      <c r="E13747" s="7" t="n">
        <v>3.5</v>
      </c>
      <c r="F13747" s="7" t="n">
        <v>0</v>
      </c>
    </row>
    <row r="13748" spans="1:15">
      <c r="A13748" t="s">
        <v>4</v>
      </c>
      <c r="B13748" s="4" t="s">
        <v>5</v>
      </c>
      <c r="C13748" s="4" t="s">
        <v>13</v>
      </c>
      <c r="D13748" s="4" t="s">
        <v>13</v>
      </c>
      <c r="E13748" s="4" t="s">
        <v>22</v>
      </c>
      <c r="F13748" s="4" t="s">
        <v>10</v>
      </c>
    </row>
    <row r="13749" spans="1:15">
      <c r="A13749" t="n">
        <v>115647</v>
      </c>
      <c r="B13749" s="25" t="n">
        <v>45</v>
      </c>
      <c r="C13749" s="7" t="n">
        <v>11</v>
      </c>
      <c r="D13749" s="7" t="n">
        <v>3</v>
      </c>
      <c r="E13749" s="7" t="n">
        <v>32.4000015258789</v>
      </c>
      <c r="F13749" s="7" t="n">
        <v>0</v>
      </c>
    </row>
    <row r="13750" spans="1:15">
      <c r="A13750" t="s">
        <v>4</v>
      </c>
      <c r="B13750" s="4" t="s">
        <v>5</v>
      </c>
      <c r="C13750" s="4" t="s">
        <v>10</v>
      </c>
      <c r="D13750" s="4" t="s">
        <v>22</v>
      </c>
      <c r="E13750" s="4" t="s">
        <v>22</v>
      </c>
      <c r="F13750" s="4" t="s">
        <v>22</v>
      </c>
      <c r="G13750" s="4" t="s">
        <v>10</v>
      </c>
      <c r="H13750" s="4" t="s">
        <v>10</v>
      </c>
    </row>
    <row r="13751" spans="1:15">
      <c r="A13751" t="n">
        <v>115656</v>
      </c>
      <c r="B13751" s="56" t="n">
        <v>60</v>
      </c>
      <c r="C13751" s="7" t="n">
        <v>1570</v>
      </c>
      <c r="D13751" s="7" t="n">
        <v>0</v>
      </c>
      <c r="E13751" s="7" t="n">
        <v>0</v>
      </c>
      <c r="F13751" s="7" t="n">
        <v>0</v>
      </c>
      <c r="G13751" s="7" t="n">
        <v>0</v>
      </c>
      <c r="H13751" s="7" t="n">
        <v>1</v>
      </c>
    </row>
    <row r="13752" spans="1:15">
      <c r="A13752" t="s">
        <v>4</v>
      </c>
      <c r="B13752" s="4" t="s">
        <v>5</v>
      </c>
      <c r="C13752" s="4" t="s">
        <v>10</v>
      </c>
      <c r="D13752" s="4" t="s">
        <v>22</v>
      </c>
      <c r="E13752" s="4" t="s">
        <v>22</v>
      </c>
      <c r="F13752" s="4" t="s">
        <v>22</v>
      </c>
      <c r="G13752" s="4" t="s">
        <v>10</v>
      </c>
      <c r="H13752" s="4" t="s">
        <v>10</v>
      </c>
    </row>
    <row r="13753" spans="1:15">
      <c r="A13753" t="n">
        <v>115675</v>
      </c>
      <c r="B13753" s="56" t="n">
        <v>60</v>
      </c>
      <c r="C13753" s="7" t="n">
        <v>1570</v>
      </c>
      <c r="D13753" s="7" t="n">
        <v>0</v>
      </c>
      <c r="E13753" s="7" t="n">
        <v>0</v>
      </c>
      <c r="F13753" s="7" t="n">
        <v>0</v>
      </c>
      <c r="G13753" s="7" t="n">
        <v>0</v>
      </c>
      <c r="H13753" s="7" t="n">
        <v>0</v>
      </c>
    </row>
    <row r="13754" spans="1:15">
      <c r="A13754" t="s">
        <v>4</v>
      </c>
      <c r="B13754" s="4" t="s">
        <v>5</v>
      </c>
      <c r="C13754" s="4" t="s">
        <v>10</v>
      </c>
      <c r="D13754" s="4" t="s">
        <v>10</v>
      </c>
      <c r="E13754" s="4" t="s">
        <v>10</v>
      </c>
    </row>
    <row r="13755" spans="1:15">
      <c r="A13755" t="n">
        <v>115694</v>
      </c>
      <c r="B13755" s="57" t="n">
        <v>61</v>
      </c>
      <c r="C13755" s="7" t="n">
        <v>1570</v>
      </c>
      <c r="D13755" s="7" t="n">
        <v>65533</v>
      </c>
      <c r="E13755" s="7" t="n">
        <v>0</v>
      </c>
    </row>
    <row r="13756" spans="1:15">
      <c r="A13756" t="s">
        <v>4</v>
      </c>
      <c r="B13756" s="4" t="s">
        <v>5</v>
      </c>
      <c r="C13756" s="4" t="s">
        <v>10</v>
      </c>
      <c r="D13756" s="4" t="s">
        <v>22</v>
      </c>
      <c r="E13756" s="4" t="s">
        <v>22</v>
      </c>
      <c r="F13756" s="4" t="s">
        <v>22</v>
      </c>
      <c r="G13756" s="4" t="s">
        <v>10</v>
      </c>
      <c r="H13756" s="4" t="s">
        <v>10</v>
      </c>
    </row>
    <row r="13757" spans="1:15">
      <c r="A13757" t="n">
        <v>115701</v>
      </c>
      <c r="B13757" s="56" t="n">
        <v>60</v>
      </c>
      <c r="C13757" s="7" t="n">
        <v>1571</v>
      </c>
      <c r="D13757" s="7" t="n">
        <v>0</v>
      </c>
      <c r="E13757" s="7" t="n">
        <v>0</v>
      </c>
      <c r="F13757" s="7" t="n">
        <v>0</v>
      </c>
      <c r="G13757" s="7" t="n">
        <v>0</v>
      </c>
      <c r="H13757" s="7" t="n">
        <v>1</v>
      </c>
    </row>
    <row r="13758" spans="1:15">
      <c r="A13758" t="s">
        <v>4</v>
      </c>
      <c r="B13758" s="4" t="s">
        <v>5</v>
      </c>
      <c r="C13758" s="4" t="s">
        <v>10</v>
      </c>
      <c r="D13758" s="4" t="s">
        <v>22</v>
      </c>
      <c r="E13758" s="4" t="s">
        <v>22</v>
      </c>
      <c r="F13758" s="4" t="s">
        <v>22</v>
      </c>
      <c r="G13758" s="4" t="s">
        <v>10</v>
      </c>
      <c r="H13758" s="4" t="s">
        <v>10</v>
      </c>
    </row>
    <row r="13759" spans="1:15">
      <c r="A13759" t="n">
        <v>115720</v>
      </c>
      <c r="B13759" s="56" t="n">
        <v>60</v>
      </c>
      <c r="C13759" s="7" t="n">
        <v>1571</v>
      </c>
      <c r="D13759" s="7" t="n">
        <v>0</v>
      </c>
      <c r="E13759" s="7" t="n">
        <v>0</v>
      </c>
      <c r="F13759" s="7" t="n">
        <v>0</v>
      </c>
      <c r="G13759" s="7" t="n">
        <v>0</v>
      </c>
      <c r="H13759" s="7" t="n">
        <v>0</v>
      </c>
    </row>
    <row r="13760" spans="1:15">
      <c r="A13760" t="s">
        <v>4</v>
      </c>
      <c r="B13760" s="4" t="s">
        <v>5</v>
      </c>
      <c r="C13760" s="4" t="s">
        <v>10</v>
      </c>
      <c r="D13760" s="4" t="s">
        <v>10</v>
      </c>
      <c r="E13760" s="4" t="s">
        <v>10</v>
      </c>
    </row>
    <row r="13761" spans="1:9">
      <c r="A13761" t="n">
        <v>115739</v>
      </c>
      <c r="B13761" s="57" t="n">
        <v>61</v>
      </c>
      <c r="C13761" s="7" t="n">
        <v>1571</v>
      </c>
      <c r="D13761" s="7" t="n">
        <v>65533</v>
      </c>
      <c r="E13761" s="7" t="n">
        <v>0</v>
      </c>
    </row>
    <row r="13762" spans="1:9">
      <c r="A13762" t="s">
        <v>4</v>
      </c>
      <c r="B13762" s="4" t="s">
        <v>5</v>
      </c>
      <c r="C13762" s="4" t="s">
        <v>10</v>
      </c>
      <c r="D13762" s="4" t="s">
        <v>22</v>
      </c>
      <c r="E13762" s="4" t="s">
        <v>22</v>
      </c>
      <c r="F13762" s="4" t="s">
        <v>22</v>
      </c>
      <c r="G13762" s="4" t="s">
        <v>10</v>
      </c>
      <c r="H13762" s="4" t="s">
        <v>10</v>
      </c>
    </row>
    <row r="13763" spans="1:9">
      <c r="A13763" t="n">
        <v>115746</v>
      </c>
      <c r="B13763" s="56" t="n">
        <v>60</v>
      </c>
      <c r="C13763" s="7" t="n">
        <v>1572</v>
      </c>
      <c r="D13763" s="7" t="n">
        <v>0</v>
      </c>
      <c r="E13763" s="7" t="n">
        <v>0</v>
      </c>
      <c r="F13763" s="7" t="n">
        <v>0</v>
      </c>
      <c r="G13763" s="7" t="n">
        <v>0</v>
      </c>
      <c r="H13763" s="7" t="n">
        <v>1</v>
      </c>
    </row>
    <row r="13764" spans="1:9">
      <c r="A13764" t="s">
        <v>4</v>
      </c>
      <c r="B13764" s="4" t="s">
        <v>5</v>
      </c>
      <c r="C13764" s="4" t="s">
        <v>10</v>
      </c>
      <c r="D13764" s="4" t="s">
        <v>22</v>
      </c>
      <c r="E13764" s="4" t="s">
        <v>22</v>
      </c>
      <c r="F13764" s="4" t="s">
        <v>22</v>
      </c>
      <c r="G13764" s="4" t="s">
        <v>10</v>
      </c>
      <c r="H13764" s="4" t="s">
        <v>10</v>
      </c>
    </row>
    <row r="13765" spans="1:9">
      <c r="A13765" t="n">
        <v>115765</v>
      </c>
      <c r="B13765" s="56" t="n">
        <v>60</v>
      </c>
      <c r="C13765" s="7" t="n">
        <v>1572</v>
      </c>
      <c r="D13765" s="7" t="n">
        <v>0</v>
      </c>
      <c r="E13765" s="7" t="n">
        <v>0</v>
      </c>
      <c r="F13765" s="7" t="n">
        <v>0</v>
      </c>
      <c r="G13765" s="7" t="n">
        <v>0</v>
      </c>
      <c r="H13765" s="7" t="n">
        <v>0</v>
      </c>
    </row>
    <row r="13766" spans="1:9">
      <c r="A13766" t="s">
        <v>4</v>
      </c>
      <c r="B13766" s="4" t="s">
        <v>5</v>
      </c>
      <c r="C13766" s="4" t="s">
        <v>10</v>
      </c>
      <c r="D13766" s="4" t="s">
        <v>10</v>
      </c>
      <c r="E13766" s="4" t="s">
        <v>10</v>
      </c>
    </row>
    <row r="13767" spans="1:9">
      <c r="A13767" t="n">
        <v>115784</v>
      </c>
      <c r="B13767" s="57" t="n">
        <v>61</v>
      </c>
      <c r="C13767" s="7" t="n">
        <v>1572</v>
      </c>
      <c r="D13767" s="7" t="n">
        <v>65533</v>
      </c>
      <c r="E13767" s="7" t="n">
        <v>0</v>
      </c>
    </row>
    <row r="13768" spans="1:9">
      <c r="A13768" t="s">
        <v>4</v>
      </c>
      <c r="B13768" s="4" t="s">
        <v>5</v>
      </c>
      <c r="C13768" s="4" t="s">
        <v>10</v>
      </c>
      <c r="D13768" s="4" t="s">
        <v>22</v>
      </c>
      <c r="E13768" s="4" t="s">
        <v>22</v>
      </c>
      <c r="F13768" s="4" t="s">
        <v>22</v>
      </c>
      <c r="G13768" s="4" t="s">
        <v>22</v>
      </c>
    </row>
    <row r="13769" spans="1:9">
      <c r="A13769" t="n">
        <v>115791</v>
      </c>
      <c r="B13769" s="24" t="n">
        <v>46</v>
      </c>
      <c r="C13769" s="7" t="n">
        <v>1570</v>
      </c>
      <c r="D13769" s="7" t="n">
        <v>-25.1100006103516</v>
      </c>
      <c r="E13769" s="7" t="n">
        <v>0</v>
      </c>
      <c r="F13769" s="7" t="n">
        <v>-19.1100006103516</v>
      </c>
      <c r="G13769" s="7" t="n">
        <v>61.7000007629395</v>
      </c>
    </row>
    <row r="13770" spans="1:9">
      <c r="A13770" t="s">
        <v>4</v>
      </c>
      <c r="B13770" s="4" t="s">
        <v>5</v>
      </c>
      <c r="C13770" s="4" t="s">
        <v>10</v>
      </c>
      <c r="D13770" s="4" t="s">
        <v>22</v>
      </c>
      <c r="E13770" s="4" t="s">
        <v>22</v>
      </c>
      <c r="F13770" s="4" t="s">
        <v>22</v>
      </c>
      <c r="G13770" s="4" t="s">
        <v>22</v>
      </c>
    </row>
    <row r="13771" spans="1:9">
      <c r="A13771" t="n">
        <v>115810</v>
      </c>
      <c r="B13771" s="24" t="n">
        <v>46</v>
      </c>
      <c r="C13771" s="7" t="n">
        <v>1571</v>
      </c>
      <c r="D13771" s="7" t="n">
        <v>-25.3600006103516</v>
      </c>
      <c r="E13771" s="7" t="n">
        <v>0</v>
      </c>
      <c r="F13771" s="7" t="n">
        <v>-16.6900005340576</v>
      </c>
      <c r="G13771" s="7" t="n">
        <v>55.4000015258789</v>
      </c>
    </row>
    <row r="13772" spans="1:9">
      <c r="A13772" t="s">
        <v>4</v>
      </c>
      <c r="B13772" s="4" t="s">
        <v>5</v>
      </c>
      <c r="C13772" s="4" t="s">
        <v>10</v>
      </c>
      <c r="D13772" s="4" t="s">
        <v>22</v>
      </c>
      <c r="E13772" s="4" t="s">
        <v>22</v>
      </c>
      <c r="F13772" s="4" t="s">
        <v>22</v>
      </c>
      <c r="G13772" s="4" t="s">
        <v>22</v>
      </c>
    </row>
    <row r="13773" spans="1:9">
      <c r="A13773" t="n">
        <v>115829</v>
      </c>
      <c r="B13773" s="24" t="n">
        <v>46</v>
      </c>
      <c r="C13773" s="7" t="n">
        <v>1572</v>
      </c>
      <c r="D13773" s="7" t="n">
        <v>-24.5300006866455</v>
      </c>
      <c r="E13773" s="7" t="n">
        <v>0</v>
      </c>
      <c r="F13773" s="7" t="n">
        <v>-14.6999998092651</v>
      </c>
      <c r="G13773" s="7" t="n">
        <v>198.100006103516</v>
      </c>
    </row>
    <row r="13774" spans="1:9">
      <c r="A13774" t="s">
        <v>4</v>
      </c>
      <c r="B13774" s="4" t="s">
        <v>5</v>
      </c>
      <c r="C13774" s="4" t="s">
        <v>13</v>
      </c>
      <c r="D13774" s="4" t="s">
        <v>10</v>
      </c>
      <c r="E13774" s="4" t="s">
        <v>10</v>
      </c>
      <c r="F13774" s="4" t="s">
        <v>9</v>
      </c>
    </row>
    <row r="13775" spans="1:9">
      <c r="A13775" t="n">
        <v>115848</v>
      </c>
      <c r="B13775" s="86" t="n">
        <v>84</v>
      </c>
      <c r="C13775" s="7" t="n">
        <v>0</v>
      </c>
      <c r="D13775" s="7" t="n">
        <v>2</v>
      </c>
      <c r="E13775" s="7" t="n">
        <v>100</v>
      </c>
      <c r="F13775" s="7" t="n">
        <v>1053609165</v>
      </c>
    </row>
    <row r="13776" spans="1:9">
      <c r="A13776" t="s">
        <v>4</v>
      </c>
      <c r="B13776" s="4" t="s">
        <v>5</v>
      </c>
      <c r="C13776" s="4" t="s">
        <v>13</v>
      </c>
      <c r="D13776" s="4" t="s">
        <v>13</v>
      </c>
      <c r="E13776" s="4" t="s">
        <v>22</v>
      </c>
      <c r="F13776" s="4" t="s">
        <v>10</v>
      </c>
    </row>
    <row r="13777" spans="1:8">
      <c r="A13777" t="n">
        <v>115858</v>
      </c>
      <c r="B13777" s="25" t="n">
        <v>45</v>
      </c>
      <c r="C13777" s="7" t="n">
        <v>5</v>
      </c>
      <c r="D13777" s="7" t="n">
        <v>3</v>
      </c>
      <c r="E13777" s="7" t="n">
        <v>3</v>
      </c>
      <c r="F13777" s="7" t="n">
        <v>6000</v>
      </c>
    </row>
    <row r="13778" spans="1:8">
      <c r="A13778" t="s">
        <v>4</v>
      </c>
      <c r="B13778" s="4" t="s">
        <v>5</v>
      </c>
      <c r="C13778" s="4" t="s">
        <v>10</v>
      </c>
    </row>
    <row r="13779" spans="1:8">
      <c r="A13779" t="n">
        <v>115867</v>
      </c>
      <c r="B13779" s="35" t="n">
        <v>16</v>
      </c>
      <c r="C13779" s="7" t="n">
        <v>200</v>
      </c>
    </row>
    <row r="13780" spans="1:8">
      <c r="A13780" t="s">
        <v>4</v>
      </c>
      <c r="B13780" s="4" t="s">
        <v>5</v>
      </c>
      <c r="C13780" s="4" t="s">
        <v>10</v>
      </c>
      <c r="D13780" s="4" t="s">
        <v>13</v>
      </c>
      <c r="E13780" s="4" t="s">
        <v>6</v>
      </c>
      <c r="F13780" s="4" t="s">
        <v>22</v>
      </c>
      <c r="G13780" s="4" t="s">
        <v>22</v>
      </c>
      <c r="H13780" s="4" t="s">
        <v>22</v>
      </c>
    </row>
    <row r="13781" spans="1:8">
      <c r="A13781" t="n">
        <v>115870</v>
      </c>
      <c r="B13781" s="39" t="n">
        <v>48</v>
      </c>
      <c r="C13781" s="7" t="n">
        <v>1571</v>
      </c>
      <c r="D13781" s="7" t="n">
        <v>0</v>
      </c>
      <c r="E13781" s="7" t="s">
        <v>998</v>
      </c>
      <c r="F13781" s="7" t="n">
        <v>-1</v>
      </c>
      <c r="G13781" s="7" t="n">
        <v>0.75</v>
      </c>
      <c r="H13781" s="7" t="n">
        <v>0</v>
      </c>
    </row>
    <row r="13782" spans="1:8">
      <c r="A13782" t="s">
        <v>4</v>
      </c>
      <c r="B13782" s="4" t="s">
        <v>5</v>
      </c>
      <c r="C13782" s="4" t="s">
        <v>13</v>
      </c>
      <c r="D13782" s="4" t="s">
        <v>10</v>
      </c>
      <c r="E13782" s="4" t="s">
        <v>22</v>
      </c>
      <c r="F13782" s="4" t="s">
        <v>10</v>
      </c>
      <c r="G13782" s="4" t="s">
        <v>9</v>
      </c>
      <c r="H13782" s="4" t="s">
        <v>9</v>
      </c>
      <c r="I13782" s="4" t="s">
        <v>10</v>
      </c>
      <c r="J13782" s="4" t="s">
        <v>10</v>
      </c>
      <c r="K13782" s="4" t="s">
        <v>9</v>
      </c>
      <c r="L13782" s="4" t="s">
        <v>9</v>
      </c>
      <c r="M13782" s="4" t="s">
        <v>9</v>
      </c>
      <c r="N13782" s="4" t="s">
        <v>9</v>
      </c>
      <c r="O13782" s="4" t="s">
        <v>6</v>
      </c>
    </row>
    <row r="13783" spans="1:8">
      <c r="A13783" t="n">
        <v>115896</v>
      </c>
      <c r="B13783" s="14" t="n">
        <v>50</v>
      </c>
      <c r="C13783" s="7" t="n">
        <v>0</v>
      </c>
      <c r="D13783" s="7" t="n">
        <v>4020</v>
      </c>
      <c r="E13783" s="7" t="n">
        <v>1</v>
      </c>
      <c r="F13783" s="7" t="n">
        <v>0</v>
      </c>
      <c r="G13783" s="7" t="n">
        <v>0</v>
      </c>
      <c r="H13783" s="7" t="n">
        <v>-1061158912</v>
      </c>
      <c r="I13783" s="7" t="n">
        <v>0</v>
      </c>
      <c r="J13783" s="7" t="n">
        <v>65533</v>
      </c>
      <c r="K13783" s="7" t="n">
        <v>0</v>
      </c>
      <c r="L13783" s="7" t="n">
        <v>0</v>
      </c>
      <c r="M13783" s="7" t="n">
        <v>0</v>
      </c>
      <c r="N13783" s="7" t="n">
        <v>0</v>
      </c>
      <c r="O13783" s="7" t="s">
        <v>12</v>
      </c>
    </row>
    <row r="13784" spans="1:8">
      <c r="A13784" t="s">
        <v>4</v>
      </c>
      <c r="B13784" s="4" t="s">
        <v>5</v>
      </c>
      <c r="C13784" s="4" t="s">
        <v>10</v>
      </c>
    </row>
    <row r="13785" spans="1:8">
      <c r="A13785" t="n">
        <v>115935</v>
      </c>
      <c r="B13785" s="35" t="n">
        <v>16</v>
      </c>
      <c r="C13785" s="7" t="n">
        <v>100</v>
      </c>
    </row>
    <row r="13786" spans="1:8">
      <c r="A13786" t="s">
        <v>4</v>
      </c>
      <c r="B13786" s="4" t="s">
        <v>5</v>
      </c>
      <c r="C13786" s="4" t="s">
        <v>10</v>
      </c>
      <c r="D13786" s="4" t="s">
        <v>10</v>
      </c>
      <c r="E13786" s="4" t="s">
        <v>22</v>
      </c>
      <c r="F13786" s="4" t="s">
        <v>22</v>
      </c>
      <c r="G13786" s="4" t="s">
        <v>22</v>
      </c>
      <c r="H13786" s="4" t="s">
        <v>22</v>
      </c>
      <c r="I13786" s="4" t="s">
        <v>13</v>
      </c>
      <c r="J13786" s="4" t="s">
        <v>10</v>
      </c>
    </row>
    <row r="13787" spans="1:8">
      <c r="A13787" t="n">
        <v>115938</v>
      </c>
      <c r="B13787" s="85" t="n">
        <v>55</v>
      </c>
      <c r="C13787" s="7" t="n">
        <v>1571</v>
      </c>
      <c r="D13787" s="7" t="n">
        <v>65533</v>
      </c>
      <c r="E13787" s="7" t="n">
        <v>-27.9099998474121</v>
      </c>
      <c r="F13787" s="7" t="n">
        <v>0</v>
      </c>
      <c r="G13787" s="7" t="n">
        <v>-18.4500007629395</v>
      </c>
      <c r="H13787" s="7" t="n">
        <v>3</v>
      </c>
      <c r="I13787" s="7" t="n">
        <v>0</v>
      </c>
      <c r="J13787" s="7" t="n">
        <v>1</v>
      </c>
    </row>
    <row r="13788" spans="1:8">
      <c r="A13788" t="s">
        <v>4</v>
      </c>
      <c r="B13788" s="4" t="s">
        <v>5</v>
      </c>
      <c r="C13788" s="4" t="s">
        <v>13</v>
      </c>
      <c r="D13788" s="4" t="s">
        <v>10</v>
      </c>
      <c r="E13788" s="4" t="s">
        <v>10</v>
      </c>
      <c r="F13788" s="4" t="s">
        <v>10</v>
      </c>
      <c r="G13788" s="4" t="s">
        <v>10</v>
      </c>
      <c r="H13788" s="4" t="s">
        <v>10</v>
      </c>
      <c r="I13788" s="4" t="s">
        <v>6</v>
      </c>
      <c r="J13788" s="4" t="s">
        <v>22</v>
      </c>
      <c r="K13788" s="4" t="s">
        <v>22</v>
      </c>
      <c r="L13788" s="4" t="s">
        <v>22</v>
      </c>
      <c r="M13788" s="4" t="s">
        <v>9</v>
      </c>
      <c r="N13788" s="4" t="s">
        <v>9</v>
      </c>
      <c r="O13788" s="4" t="s">
        <v>22</v>
      </c>
      <c r="P13788" s="4" t="s">
        <v>22</v>
      </c>
      <c r="Q13788" s="4" t="s">
        <v>22</v>
      </c>
      <c r="R13788" s="4" t="s">
        <v>22</v>
      </c>
      <c r="S13788" s="4" t="s">
        <v>13</v>
      </c>
    </row>
    <row r="13789" spans="1:8">
      <c r="A13789" t="n">
        <v>115962</v>
      </c>
      <c r="B13789" s="83" t="n">
        <v>39</v>
      </c>
      <c r="C13789" s="7" t="n">
        <v>12</v>
      </c>
      <c r="D13789" s="7" t="n">
        <v>65533</v>
      </c>
      <c r="E13789" s="7" t="n">
        <v>210</v>
      </c>
      <c r="F13789" s="7" t="n">
        <v>0</v>
      </c>
      <c r="G13789" s="7" t="n">
        <v>5703</v>
      </c>
      <c r="H13789" s="7" t="n">
        <v>259</v>
      </c>
      <c r="I13789" s="7" t="s">
        <v>1083</v>
      </c>
      <c r="J13789" s="7" t="n">
        <v>0</v>
      </c>
      <c r="K13789" s="7" t="n">
        <v>-1</v>
      </c>
      <c r="L13789" s="7" t="n">
        <v>-0.5</v>
      </c>
      <c r="M13789" s="7" t="n">
        <v>0</v>
      </c>
      <c r="N13789" s="7" t="n">
        <v>0</v>
      </c>
      <c r="O13789" s="7" t="n">
        <v>0</v>
      </c>
      <c r="P13789" s="7" t="n">
        <v>1</v>
      </c>
      <c r="Q13789" s="7" t="n">
        <v>1</v>
      </c>
      <c r="R13789" s="7" t="n">
        <v>1</v>
      </c>
      <c r="S13789" s="7" t="n">
        <v>105</v>
      </c>
    </row>
    <row r="13790" spans="1:8">
      <c r="A13790" t="s">
        <v>4</v>
      </c>
      <c r="B13790" s="4" t="s">
        <v>5</v>
      </c>
      <c r="C13790" s="4" t="s">
        <v>10</v>
      </c>
      <c r="D13790" s="4" t="s">
        <v>13</v>
      </c>
      <c r="E13790" s="4" t="s">
        <v>6</v>
      </c>
      <c r="F13790" s="4" t="s">
        <v>22</v>
      </c>
      <c r="G13790" s="4" t="s">
        <v>22</v>
      </c>
      <c r="H13790" s="4" t="s">
        <v>22</v>
      </c>
    </row>
    <row r="13791" spans="1:8">
      <c r="A13791" t="n">
        <v>116023</v>
      </c>
      <c r="B13791" s="39" t="n">
        <v>48</v>
      </c>
      <c r="C13791" s="7" t="n">
        <v>1572</v>
      </c>
      <c r="D13791" s="7" t="n">
        <v>0</v>
      </c>
      <c r="E13791" s="7" t="s">
        <v>998</v>
      </c>
      <c r="F13791" s="7" t="n">
        <v>-1</v>
      </c>
      <c r="G13791" s="7" t="n">
        <v>0.75</v>
      </c>
      <c r="H13791" s="7" t="n">
        <v>0</v>
      </c>
    </row>
    <row r="13792" spans="1:8">
      <c r="A13792" t="s">
        <v>4</v>
      </c>
      <c r="B13792" s="4" t="s">
        <v>5</v>
      </c>
      <c r="C13792" s="4" t="s">
        <v>10</v>
      </c>
    </row>
    <row r="13793" spans="1:19">
      <c r="A13793" t="n">
        <v>116049</v>
      </c>
      <c r="B13793" s="35" t="n">
        <v>16</v>
      </c>
      <c r="C13793" s="7" t="n">
        <v>100</v>
      </c>
    </row>
    <row r="13794" spans="1:19">
      <c r="A13794" t="s">
        <v>4</v>
      </c>
      <c r="B13794" s="4" t="s">
        <v>5</v>
      </c>
      <c r="C13794" s="4" t="s">
        <v>13</v>
      </c>
      <c r="D13794" s="4" t="s">
        <v>10</v>
      </c>
      <c r="E13794" s="4" t="s">
        <v>22</v>
      </c>
      <c r="F13794" s="4" t="s">
        <v>10</v>
      </c>
      <c r="G13794" s="4" t="s">
        <v>9</v>
      </c>
      <c r="H13794" s="4" t="s">
        <v>9</v>
      </c>
      <c r="I13794" s="4" t="s">
        <v>10</v>
      </c>
      <c r="J13794" s="4" t="s">
        <v>10</v>
      </c>
      <c r="K13794" s="4" t="s">
        <v>9</v>
      </c>
      <c r="L13794" s="4" t="s">
        <v>9</v>
      </c>
      <c r="M13794" s="4" t="s">
        <v>9</v>
      </c>
      <c r="N13794" s="4" t="s">
        <v>9</v>
      </c>
      <c r="O13794" s="4" t="s">
        <v>6</v>
      </c>
    </row>
    <row r="13795" spans="1:19">
      <c r="A13795" t="n">
        <v>116052</v>
      </c>
      <c r="B13795" s="14" t="n">
        <v>50</v>
      </c>
      <c r="C13795" s="7" t="n">
        <v>0</v>
      </c>
      <c r="D13795" s="7" t="n">
        <v>4356</v>
      </c>
      <c r="E13795" s="7" t="n">
        <v>1</v>
      </c>
      <c r="F13795" s="7" t="n">
        <v>0</v>
      </c>
      <c r="G13795" s="7" t="n">
        <v>0</v>
      </c>
      <c r="H13795" s="7" t="n">
        <v>0</v>
      </c>
      <c r="I13795" s="7" t="n">
        <v>0</v>
      </c>
      <c r="J13795" s="7" t="n">
        <v>65533</v>
      </c>
      <c r="K13795" s="7" t="n">
        <v>0</v>
      </c>
      <c r="L13795" s="7" t="n">
        <v>0</v>
      </c>
      <c r="M13795" s="7" t="n">
        <v>0</v>
      </c>
      <c r="N13795" s="7" t="n">
        <v>0</v>
      </c>
      <c r="O13795" s="7" t="s">
        <v>12</v>
      </c>
    </row>
    <row r="13796" spans="1:19">
      <c r="A13796" t="s">
        <v>4</v>
      </c>
      <c r="B13796" s="4" t="s">
        <v>5</v>
      </c>
      <c r="C13796" s="4" t="s">
        <v>10</v>
      </c>
      <c r="D13796" s="4" t="s">
        <v>10</v>
      </c>
      <c r="E13796" s="4" t="s">
        <v>22</v>
      </c>
      <c r="F13796" s="4" t="s">
        <v>22</v>
      </c>
      <c r="G13796" s="4" t="s">
        <v>22</v>
      </c>
      <c r="H13796" s="4" t="s">
        <v>22</v>
      </c>
      <c r="I13796" s="4" t="s">
        <v>13</v>
      </c>
      <c r="J13796" s="4" t="s">
        <v>10</v>
      </c>
    </row>
    <row r="13797" spans="1:19">
      <c r="A13797" t="n">
        <v>116091</v>
      </c>
      <c r="B13797" s="85" t="n">
        <v>55</v>
      </c>
      <c r="C13797" s="7" t="n">
        <v>1572</v>
      </c>
      <c r="D13797" s="7" t="n">
        <v>65533</v>
      </c>
      <c r="E13797" s="7" t="n">
        <v>-23.5900001525879</v>
      </c>
      <c r="F13797" s="7" t="n">
        <v>0</v>
      </c>
      <c r="G13797" s="7" t="n">
        <v>-11.8100004196167</v>
      </c>
      <c r="H13797" s="7" t="n">
        <v>3</v>
      </c>
      <c r="I13797" s="7" t="n">
        <v>0</v>
      </c>
      <c r="J13797" s="7" t="n">
        <v>1</v>
      </c>
    </row>
    <row r="13798" spans="1:19">
      <c r="A13798" t="s">
        <v>4</v>
      </c>
      <c r="B13798" s="4" t="s">
        <v>5</v>
      </c>
      <c r="C13798" s="4" t="s">
        <v>10</v>
      </c>
    </row>
    <row r="13799" spans="1:19">
      <c r="A13799" t="n">
        <v>116115</v>
      </c>
      <c r="B13799" s="35" t="n">
        <v>16</v>
      </c>
      <c r="C13799" s="7" t="n">
        <v>100</v>
      </c>
    </row>
    <row r="13800" spans="1:19">
      <c r="A13800" t="s">
        <v>4</v>
      </c>
      <c r="B13800" s="4" t="s">
        <v>5</v>
      </c>
      <c r="C13800" s="4" t="s">
        <v>13</v>
      </c>
      <c r="D13800" s="4" t="s">
        <v>10</v>
      </c>
      <c r="E13800" s="4" t="s">
        <v>10</v>
      </c>
      <c r="F13800" s="4" t="s">
        <v>9</v>
      </c>
    </row>
    <row r="13801" spans="1:19">
      <c r="A13801" t="n">
        <v>116118</v>
      </c>
      <c r="B13801" s="86" t="n">
        <v>84</v>
      </c>
      <c r="C13801" s="7" t="n">
        <v>1</v>
      </c>
      <c r="D13801" s="7" t="n">
        <v>0</v>
      </c>
      <c r="E13801" s="7" t="n">
        <v>0</v>
      </c>
      <c r="F13801" s="7" t="n">
        <v>0</v>
      </c>
    </row>
    <row r="13802" spans="1:19">
      <c r="A13802" t="s">
        <v>4</v>
      </c>
      <c r="B13802" s="4" t="s">
        <v>5</v>
      </c>
      <c r="C13802" s="4" t="s">
        <v>13</v>
      </c>
      <c r="D13802" s="4" t="s">
        <v>22</v>
      </c>
      <c r="E13802" s="4" t="s">
        <v>22</v>
      </c>
      <c r="F13802" s="4" t="s">
        <v>22</v>
      </c>
    </row>
    <row r="13803" spans="1:19">
      <c r="A13803" t="n">
        <v>116128</v>
      </c>
      <c r="B13803" s="25" t="n">
        <v>45</v>
      </c>
      <c r="C13803" s="7" t="n">
        <v>9</v>
      </c>
      <c r="D13803" s="7" t="n">
        <v>0.0399999991059303</v>
      </c>
      <c r="E13803" s="7" t="n">
        <v>0.0399999991059303</v>
      </c>
      <c r="F13803" s="7" t="n">
        <v>0.5</v>
      </c>
    </row>
    <row r="13804" spans="1:19">
      <c r="A13804" t="s">
        <v>4</v>
      </c>
      <c r="B13804" s="4" t="s">
        <v>5</v>
      </c>
      <c r="C13804" s="4" t="s">
        <v>10</v>
      </c>
    </row>
    <row r="13805" spans="1:19">
      <c r="A13805" t="n">
        <v>116142</v>
      </c>
      <c r="B13805" s="35" t="n">
        <v>16</v>
      </c>
      <c r="C13805" s="7" t="n">
        <v>500</v>
      </c>
    </row>
    <row r="13806" spans="1:19">
      <c r="A13806" t="s">
        <v>4</v>
      </c>
      <c r="B13806" s="4" t="s">
        <v>5</v>
      </c>
      <c r="C13806" s="4" t="s">
        <v>13</v>
      </c>
      <c r="D13806" s="4" t="s">
        <v>10</v>
      </c>
      <c r="E13806" s="4" t="s">
        <v>22</v>
      </c>
      <c r="F13806" s="4" t="s">
        <v>10</v>
      </c>
      <c r="G13806" s="4" t="s">
        <v>9</v>
      </c>
      <c r="H13806" s="4" t="s">
        <v>9</v>
      </c>
      <c r="I13806" s="4" t="s">
        <v>10</v>
      </c>
      <c r="J13806" s="4" t="s">
        <v>10</v>
      </c>
      <c r="K13806" s="4" t="s">
        <v>9</v>
      </c>
      <c r="L13806" s="4" t="s">
        <v>9</v>
      </c>
      <c r="M13806" s="4" t="s">
        <v>9</v>
      </c>
      <c r="N13806" s="4" t="s">
        <v>9</v>
      </c>
      <c r="O13806" s="4" t="s">
        <v>6</v>
      </c>
    </row>
    <row r="13807" spans="1:19">
      <c r="A13807" t="n">
        <v>116145</v>
      </c>
      <c r="B13807" s="14" t="n">
        <v>50</v>
      </c>
      <c r="C13807" s="7" t="n">
        <v>0</v>
      </c>
      <c r="D13807" s="7" t="n">
        <v>4014</v>
      </c>
      <c r="E13807" s="7" t="n">
        <v>1</v>
      </c>
      <c r="F13807" s="7" t="n">
        <v>100</v>
      </c>
      <c r="G13807" s="7" t="n">
        <v>0</v>
      </c>
      <c r="H13807" s="7" t="n">
        <v>1082130432</v>
      </c>
      <c r="I13807" s="7" t="n">
        <v>0</v>
      </c>
      <c r="J13807" s="7" t="n">
        <v>65533</v>
      </c>
      <c r="K13807" s="7" t="n">
        <v>0</v>
      </c>
      <c r="L13807" s="7" t="n">
        <v>0</v>
      </c>
      <c r="M13807" s="7" t="n">
        <v>0</v>
      </c>
      <c r="N13807" s="7" t="n">
        <v>0</v>
      </c>
      <c r="O13807" s="7" t="s">
        <v>12</v>
      </c>
    </row>
    <row r="13808" spans="1:19">
      <c r="A13808" t="s">
        <v>4</v>
      </c>
      <c r="B13808" s="4" t="s">
        <v>5</v>
      </c>
      <c r="C13808" s="4" t="s">
        <v>10</v>
      </c>
    </row>
    <row r="13809" spans="1:15">
      <c r="A13809" t="n">
        <v>116184</v>
      </c>
      <c r="B13809" s="35" t="n">
        <v>16</v>
      </c>
      <c r="C13809" s="7" t="n">
        <v>500</v>
      </c>
    </row>
    <row r="13810" spans="1:15">
      <c r="A13810" t="s">
        <v>4</v>
      </c>
      <c r="B13810" s="4" t="s">
        <v>5</v>
      </c>
      <c r="C13810" s="4" t="s">
        <v>13</v>
      </c>
      <c r="D13810" s="4" t="s">
        <v>10</v>
      </c>
      <c r="E13810" s="4" t="s">
        <v>6</v>
      </c>
      <c r="F13810" s="4" t="s">
        <v>6</v>
      </c>
      <c r="G13810" s="4" t="s">
        <v>6</v>
      </c>
      <c r="H13810" s="4" t="s">
        <v>6</v>
      </c>
    </row>
    <row r="13811" spans="1:15">
      <c r="A13811" t="n">
        <v>116187</v>
      </c>
      <c r="B13811" s="40" t="n">
        <v>51</v>
      </c>
      <c r="C13811" s="7" t="n">
        <v>3</v>
      </c>
      <c r="D13811" s="7" t="n">
        <v>5703</v>
      </c>
      <c r="E13811" s="7" t="s">
        <v>1084</v>
      </c>
      <c r="F13811" s="7" t="s">
        <v>1085</v>
      </c>
      <c r="G13811" s="7" t="s">
        <v>88</v>
      </c>
      <c r="H13811" s="7" t="s">
        <v>89</v>
      </c>
    </row>
    <row r="13812" spans="1:15">
      <c r="A13812" t="s">
        <v>4</v>
      </c>
      <c r="B13812" s="4" t="s">
        <v>5</v>
      </c>
      <c r="C13812" s="4" t="s">
        <v>10</v>
      </c>
      <c r="D13812" s="4" t="s">
        <v>22</v>
      </c>
      <c r="E13812" s="4" t="s">
        <v>22</v>
      </c>
      <c r="F13812" s="4" t="s">
        <v>22</v>
      </c>
      <c r="G13812" s="4" t="s">
        <v>10</v>
      </c>
      <c r="H13812" s="4" t="s">
        <v>10</v>
      </c>
    </row>
    <row r="13813" spans="1:15">
      <c r="A13813" t="n">
        <v>116201</v>
      </c>
      <c r="B13813" s="56" t="n">
        <v>60</v>
      </c>
      <c r="C13813" s="7" t="n">
        <v>5703</v>
      </c>
      <c r="D13813" s="7" t="n">
        <v>-30</v>
      </c>
      <c r="E13813" s="7" t="n">
        <v>0</v>
      </c>
      <c r="F13813" s="7" t="n">
        <v>0</v>
      </c>
      <c r="G13813" s="7" t="n">
        <v>500</v>
      </c>
      <c r="H13813" s="7" t="n">
        <v>0</v>
      </c>
    </row>
    <row r="13814" spans="1:15">
      <c r="A13814" t="s">
        <v>4</v>
      </c>
      <c r="B13814" s="4" t="s">
        <v>5</v>
      </c>
      <c r="C13814" s="4" t="s">
        <v>10</v>
      </c>
    </row>
    <row r="13815" spans="1:15">
      <c r="A13815" t="n">
        <v>116220</v>
      </c>
      <c r="B13815" s="35" t="n">
        <v>16</v>
      </c>
      <c r="C13815" s="7" t="n">
        <v>1000</v>
      </c>
    </row>
    <row r="13816" spans="1:15">
      <c r="A13816" t="s">
        <v>4</v>
      </c>
      <c r="B13816" s="4" t="s">
        <v>5</v>
      </c>
      <c r="C13816" s="4" t="s">
        <v>13</v>
      </c>
      <c r="D13816" s="4" t="s">
        <v>10</v>
      </c>
      <c r="E13816" s="4" t="s">
        <v>10</v>
      </c>
      <c r="F13816" s="4" t="s">
        <v>13</v>
      </c>
    </row>
    <row r="13817" spans="1:15">
      <c r="A13817" t="n">
        <v>116223</v>
      </c>
      <c r="B13817" s="29" t="n">
        <v>25</v>
      </c>
      <c r="C13817" s="7" t="n">
        <v>1</v>
      </c>
      <c r="D13817" s="7" t="n">
        <v>60</v>
      </c>
      <c r="E13817" s="7" t="n">
        <v>640</v>
      </c>
      <c r="F13817" s="7" t="n">
        <v>1</v>
      </c>
    </row>
    <row r="13818" spans="1:15">
      <c r="A13818" t="s">
        <v>4</v>
      </c>
      <c r="B13818" s="4" t="s">
        <v>5</v>
      </c>
      <c r="C13818" s="4" t="s">
        <v>13</v>
      </c>
      <c r="D13818" s="4" t="s">
        <v>22</v>
      </c>
      <c r="E13818" s="4" t="s">
        <v>22</v>
      </c>
      <c r="F13818" s="4" t="s">
        <v>22</v>
      </c>
    </row>
    <row r="13819" spans="1:15">
      <c r="A13819" t="n">
        <v>116230</v>
      </c>
      <c r="B13819" s="25" t="n">
        <v>45</v>
      </c>
      <c r="C13819" s="7" t="n">
        <v>9</v>
      </c>
      <c r="D13819" s="7" t="n">
        <v>0.0149999996647239</v>
      </c>
      <c r="E13819" s="7" t="n">
        <v>0.0149999996647239</v>
      </c>
      <c r="F13819" s="7" t="n">
        <v>0.300000011920929</v>
      </c>
    </row>
    <row r="13820" spans="1:15">
      <c r="A13820" t="s">
        <v>4</v>
      </c>
      <c r="B13820" s="4" t="s">
        <v>5</v>
      </c>
      <c r="C13820" s="4" t="s">
        <v>13</v>
      </c>
      <c r="D13820" s="4" t="s">
        <v>10</v>
      </c>
      <c r="E13820" s="4" t="s">
        <v>6</v>
      </c>
    </row>
    <row r="13821" spans="1:15">
      <c r="A13821" t="n">
        <v>116244</v>
      </c>
      <c r="B13821" s="40" t="n">
        <v>51</v>
      </c>
      <c r="C13821" s="7" t="n">
        <v>4</v>
      </c>
      <c r="D13821" s="7" t="n">
        <v>1571</v>
      </c>
      <c r="E13821" s="7" t="s">
        <v>435</v>
      </c>
    </row>
    <row r="13822" spans="1:15">
      <c r="A13822" t="s">
        <v>4</v>
      </c>
      <c r="B13822" s="4" t="s">
        <v>5</v>
      </c>
      <c r="C13822" s="4" t="s">
        <v>10</v>
      </c>
    </row>
    <row r="13823" spans="1:15">
      <c r="A13823" t="n">
        <v>116257</v>
      </c>
      <c r="B13823" s="35" t="n">
        <v>16</v>
      </c>
      <c r="C13823" s="7" t="n">
        <v>0</v>
      </c>
    </row>
    <row r="13824" spans="1:15">
      <c r="A13824" t="s">
        <v>4</v>
      </c>
      <c r="B13824" s="4" t="s">
        <v>5</v>
      </c>
      <c r="C13824" s="4" t="s">
        <v>10</v>
      </c>
      <c r="D13824" s="4" t="s">
        <v>13</v>
      </c>
      <c r="E13824" s="4" t="s">
        <v>9</v>
      </c>
      <c r="F13824" s="4" t="s">
        <v>72</v>
      </c>
      <c r="G13824" s="4" t="s">
        <v>13</v>
      </c>
      <c r="H13824" s="4" t="s">
        <v>13</v>
      </c>
    </row>
    <row r="13825" spans="1:8">
      <c r="A13825" t="n">
        <v>116260</v>
      </c>
      <c r="B13825" s="52" t="n">
        <v>26</v>
      </c>
      <c r="C13825" s="7" t="n">
        <v>1571</v>
      </c>
      <c r="D13825" s="7" t="n">
        <v>17</v>
      </c>
      <c r="E13825" s="7" t="n">
        <v>60051</v>
      </c>
      <c r="F13825" s="7" t="s">
        <v>1086</v>
      </c>
      <c r="G13825" s="7" t="n">
        <v>2</v>
      </c>
      <c r="H13825" s="7" t="n">
        <v>0</v>
      </c>
    </row>
    <row r="13826" spans="1:8">
      <c r="A13826" t="s">
        <v>4</v>
      </c>
      <c r="B13826" s="4" t="s">
        <v>5</v>
      </c>
    </row>
    <row r="13827" spans="1:8">
      <c r="A13827" t="n">
        <v>116293</v>
      </c>
      <c r="B13827" s="53" t="n">
        <v>28</v>
      </c>
    </row>
    <row r="13828" spans="1:8">
      <c r="A13828" t="s">
        <v>4</v>
      </c>
      <c r="B13828" s="4" t="s">
        <v>5</v>
      </c>
      <c r="C13828" s="4" t="s">
        <v>10</v>
      </c>
      <c r="D13828" s="4" t="s">
        <v>13</v>
      </c>
    </row>
    <row r="13829" spans="1:8">
      <c r="A13829" t="n">
        <v>116294</v>
      </c>
      <c r="B13829" s="54" t="n">
        <v>89</v>
      </c>
      <c r="C13829" s="7" t="n">
        <v>65533</v>
      </c>
      <c r="D13829" s="7" t="n">
        <v>1</v>
      </c>
    </row>
    <row r="13830" spans="1:8">
      <c r="A13830" t="s">
        <v>4</v>
      </c>
      <c r="B13830" s="4" t="s">
        <v>5</v>
      </c>
      <c r="C13830" s="4" t="s">
        <v>13</v>
      </c>
      <c r="D13830" s="4" t="s">
        <v>10</v>
      </c>
      <c r="E13830" s="4" t="s">
        <v>10</v>
      </c>
      <c r="F13830" s="4" t="s">
        <v>13</v>
      </c>
    </row>
    <row r="13831" spans="1:8">
      <c r="A13831" t="n">
        <v>116298</v>
      </c>
      <c r="B13831" s="29" t="n">
        <v>25</v>
      </c>
      <c r="C13831" s="7" t="n">
        <v>1</v>
      </c>
      <c r="D13831" s="7" t="n">
        <v>65535</v>
      </c>
      <c r="E13831" s="7" t="n">
        <v>65535</v>
      </c>
      <c r="F13831" s="7" t="n">
        <v>0</v>
      </c>
    </row>
    <row r="13832" spans="1:8">
      <c r="A13832" t="s">
        <v>4</v>
      </c>
      <c r="B13832" s="4" t="s">
        <v>5</v>
      </c>
      <c r="C13832" s="4" t="s">
        <v>13</v>
      </c>
      <c r="D13832" s="4" t="s">
        <v>10</v>
      </c>
      <c r="E13832" s="4" t="s">
        <v>22</v>
      </c>
    </row>
    <row r="13833" spans="1:8">
      <c r="A13833" t="n">
        <v>116305</v>
      </c>
      <c r="B13833" s="28" t="n">
        <v>58</v>
      </c>
      <c r="C13833" s="7" t="n">
        <v>101</v>
      </c>
      <c r="D13833" s="7" t="n">
        <v>500</v>
      </c>
      <c r="E13833" s="7" t="n">
        <v>1</v>
      </c>
    </row>
    <row r="13834" spans="1:8">
      <c r="A13834" t="s">
        <v>4</v>
      </c>
      <c r="B13834" s="4" t="s">
        <v>5</v>
      </c>
      <c r="C13834" s="4" t="s">
        <v>13</v>
      </c>
      <c r="D13834" s="4" t="s">
        <v>10</v>
      </c>
    </row>
    <row r="13835" spans="1:8">
      <c r="A13835" t="n">
        <v>116313</v>
      </c>
      <c r="B13835" s="28" t="n">
        <v>58</v>
      </c>
      <c r="C13835" s="7" t="n">
        <v>254</v>
      </c>
      <c r="D13835" s="7" t="n">
        <v>0</v>
      </c>
    </row>
    <row r="13836" spans="1:8">
      <c r="A13836" t="s">
        <v>4</v>
      </c>
      <c r="B13836" s="4" t="s">
        <v>5</v>
      </c>
      <c r="C13836" s="4" t="s">
        <v>13</v>
      </c>
    </row>
    <row r="13837" spans="1:8">
      <c r="A13837" t="n">
        <v>116317</v>
      </c>
      <c r="B13837" s="25" t="n">
        <v>45</v>
      </c>
      <c r="C13837" s="7" t="n">
        <v>0</v>
      </c>
    </row>
    <row r="13838" spans="1:8">
      <c r="A13838" t="s">
        <v>4</v>
      </c>
      <c r="B13838" s="4" t="s">
        <v>5</v>
      </c>
      <c r="C13838" s="4" t="s">
        <v>13</v>
      </c>
      <c r="D13838" s="4" t="s">
        <v>13</v>
      </c>
      <c r="E13838" s="4" t="s">
        <v>22</v>
      </c>
      <c r="F13838" s="4" t="s">
        <v>22</v>
      </c>
      <c r="G13838" s="4" t="s">
        <v>22</v>
      </c>
      <c r="H13838" s="4" t="s">
        <v>10</v>
      </c>
    </row>
    <row r="13839" spans="1:8">
      <c r="A13839" t="n">
        <v>116319</v>
      </c>
      <c r="B13839" s="25" t="n">
        <v>45</v>
      </c>
      <c r="C13839" s="7" t="n">
        <v>2</v>
      </c>
      <c r="D13839" s="7" t="n">
        <v>3</v>
      </c>
      <c r="E13839" s="7" t="n">
        <v>-29.8500003814697</v>
      </c>
      <c r="F13839" s="7" t="n">
        <v>1.14999997615814</v>
      </c>
      <c r="G13839" s="7" t="n">
        <v>-17.3400001525879</v>
      </c>
      <c r="H13839" s="7" t="n">
        <v>0</v>
      </c>
    </row>
    <row r="13840" spans="1:8">
      <c r="A13840" t="s">
        <v>4</v>
      </c>
      <c r="B13840" s="4" t="s">
        <v>5</v>
      </c>
      <c r="C13840" s="4" t="s">
        <v>13</v>
      </c>
      <c r="D13840" s="4" t="s">
        <v>13</v>
      </c>
      <c r="E13840" s="4" t="s">
        <v>22</v>
      </c>
      <c r="F13840" s="4" t="s">
        <v>22</v>
      </c>
      <c r="G13840" s="4" t="s">
        <v>22</v>
      </c>
      <c r="H13840" s="4" t="s">
        <v>10</v>
      </c>
      <c r="I13840" s="4" t="s">
        <v>13</v>
      </c>
    </row>
    <row r="13841" spans="1:9">
      <c r="A13841" t="n">
        <v>116336</v>
      </c>
      <c r="B13841" s="25" t="n">
        <v>45</v>
      </c>
      <c r="C13841" s="7" t="n">
        <v>4</v>
      </c>
      <c r="D13841" s="7" t="n">
        <v>3</v>
      </c>
      <c r="E13841" s="7" t="n">
        <v>343.160003662109</v>
      </c>
      <c r="F13841" s="7" t="n">
        <v>96.7600021362305</v>
      </c>
      <c r="G13841" s="7" t="n">
        <v>4</v>
      </c>
      <c r="H13841" s="7" t="n">
        <v>0</v>
      </c>
      <c r="I13841" s="7" t="n">
        <v>1</v>
      </c>
    </row>
    <row r="13842" spans="1:9">
      <c r="A13842" t="s">
        <v>4</v>
      </c>
      <c r="B13842" s="4" t="s">
        <v>5</v>
      </c>
      <c r="C13842" s="4" t="s">
        <v>13</v>
      </c>
      <c r="D13842" s="4" t="s">
        <v>13</v>
      </c>
      <c r="E13842" s="4" t="s">
        <v>22</v>
      </c>
      <c r="F13842" s="4" t="s">
        <v>10</v>
      </c>
    </row>
    <row r="13843" spans="1:9">
      <c r="A13843" t="n">
        <v>116354</v>
      </c>
      <c r="B13843" s="25" t="n">
        <v>45</v>
      </c>
      <c r="C13843" s="7" t="n">
        <v>5</v>
      </c>
      <c r="D13843" s="7" t="n">
        <v>3</v>
      </c>
      <c r="E13843" s="7" t="n">
        <v>4.40000009536743</v>
      </c>
      <c r="F13843" s="7" t="n">
        <v>0</v>
      </c>
    </row>
    <row r="13844" spans="1:9">
      <c r="A13844" t="s">
        <v>4</v>
      </c>
      <c r="B13844" s="4" t="s">
        <v>5</v>
      </c>
      <c r="C13844" s="4" t="s">
        <v>13</v>
      </c>
      <c r="D13844" s="4" t="s">
        <v>13</v>
      </c>
      <c r="E13844" s="4" t="s">
        <v>22</v>
      </c>
      <c r="F13844" s="4" t="s">
        <v>10</v>
      </c>
    </row>
    <row r="13845" spans="1:9">
      <c r="A13845" t="n">
        <v>116363</v>
      </c>
      <c r="B13845" s="25" t="n">
        <v>45</v>
      </c>
      <c r="C13845" s="7" t="n">
        <v>11</v>
      </c>
      <c r="D13845" s="7" t="n">
        <v>3</v>
      </c>
      <c r="E13845" s="7" t="n">
        <v>19.7999992370605</v>
      </c>
      <c r="F13845" s="7" t="n">
        <v>0</v>
      </c>
    </row>
    <row r="13846" spans="1:9">
      <c r="A13846" t="s">
        <v>4</v>
      </c>
      <c r="B13846" s="4" t="s">
        <v>5</v>
      </c>
      <c r="C13846" s="4" t="s">
        <v>13</v>
      </c>
    </row>
    <row r="13847" spans="1:9">
      <c r="A13847" t="n">
        <v>116372</v>
      </c>
      <c r="B13847" s="42" t="n">
        <v>116</v>
      </c>
      <c r="C13847" s="7" t="n">
        <v>0</v>
      </c>
    </row>
    <row r="13848" spans="1:9">
      <c r="A13848" t="s">
        <v>4</v>
      </c>
      <c r="B13848" s="4" t="s">
        <v>5</v>
      </c>
      <c r="C13848" s="4" t="s">
        <v>13</v>
      </c>
      <c r="D13848" s="4" t="s">
        <v>10</v>
      </c>
    </row>
    <row r="13849" spans="1:9">
      <c r="A13849" t="n">
        <v>116374</v>
      </c>
      <c r="B13849" s="42" t="n">
        <v>116</v>
      </c>
      <c r="C13849" s="7" t="n">
        <v>2</v>
      </c>
      <c r="D13849" s="7" t="n">
        <v>1</v>
      </c>
    </row>
    <row r="13850" spans="1:9">
      <c r="A13850" t="s">
        <v>4</v>
      </c>
      <c r="B13850" s="4" t="s">
        <v>5</v>
      </c>
      <c r="C13850" s="4" t="s">
        <v>13</v>
      </c>
      <c r="D13850" s="4" t="s">
        <v>9</v>
      </c>
    </row>
    <row r="13851" spans="1:9">
      <c r="A13851" t="n">
        <v>116378</v>
      </c>
      <c r="B13851" s="42" t="n">
        <v>116</v>
      </c>
      <c r="C13851" s="7" t="n">
        <v>5</v>
      </c>
      <c r="D13851" s="7" t="n">
        <v>1112014848</v>
      </c>
    </row>
    <row r="13852" spans="1:9">
      <c r="A13852" t="s">
        <v>4</v>
      </c>
      <c r="B13852" s="4" t="s">
        <v>5</v>
      </c>
      <c r="C13852" s="4" t="s">
        <v>13</v>
      </c>
      <c r="D13852" s="4" t="s">
        <v>10</v>
      </c>
    </row>
    <row r="13853" spans="1:9">
      <c r="A13853" t="n">
        <v>116384</v>
      </c>
      <c r="B13853" s="42" t="n">
        <v>116</v>
      </c>
      <c r="C13853" s="7" t="n">
        <v>6</v>
      </c>
      <c r="D13853" s="7" t="n">
        <v>1</v>
      </c>
    </row>
    <row r="13854" spans="1:9">
      <c r="A13854" t="s">
        <v>4</v>
      </c>
      <c r="B13854" s="4" t="s">
        <v>5</v>
      </c>
      <c r="C13854" s="4" t="s">
        <v>10</v>
      </c>
      <c r="D13854" s="4" t="s">
        <v>22</v>
      </c>
      <c r="E13854" s="4" t="s">
        <v>22</v>
      </c>
      <c r="F13854" s="4" t="s">
        <v>22</v>
      </c>
      <c r="G13854" s="4" t="s">
        <v>10</v>
      </c>
      <c r="H13854" s="4" t="s">
        <v>10</v>
      </c>
    </row>
    <row r="13855" spans="1:9">
      <c r="A13855" t="n">
        <v>116388</v>
      </c>
      <c r="B13855" s="56" t="n">
        <v>60</v>
      </c>
      <c r="C13855" s="7" t="n">
        <v>5703</v>
      </c>
      <c r="D13855" s="7" t="n">
        <v>0</v>
      </c>
      <c r="E13855" s="7" t="n">
        <v>0</v>
      </c>
      <c r="F13855" s="7" t="n">
        <v>0</v>
      </c>
      <c r="G13855" s="7" t="n">
        <v>0</v>
      </c>
      <c r="H13855" s="7" t="n">
        <v>0</v>
      </c>
    </row>
    <row r="13856" spans="1:9">
      <c r="A13856" t="s">
        <v>4</v>
      </c>
      <c r="B13856" s="4" t="s">
        <v>5</v>
      </c>
      <c r="C13856" s="4" t="s">
        <v>10</v>
      </c>
      <c r="D13856" s="4" t="s">
        <v>22</v>
      </c>
      <c r="E13856" s="4" t="s">
        <v>22</v>
      </c>
      <c r="F13856" s="4" t="s">
        <v>22</v>
      </c>
      <c r="G13856" s="4" t="s">
        <v>10</v>
      </c>
      <c r="H13856" s="4" t="s">
        <v>10</v>
      </c>
    </row>
    <row r="13857" spans="1:9">
      <c r="A13857" t="n">
        <v>116407</v>
      </c>
      <c r="B13857" s="56" t="n">
        <v>60</v>
      </c>
      <c r="C13857" s="7" t="n">
        <v>18</v>
      </c>
      <c r="D13857" s="7" t="n">
        <v>10</v>
      </c>
      <c r="E13857" s="7" t="n">
        <v>5</v>
      </c>
      <c r="F13857" s="7" t="n">
        <v>0</v>
      </c>
      <c r="G13857" s="7" t="n">
        <v>0</v>
      </c>
      <c r="H13857" s="7" t="n">
        <v>0</v>
      </c>
    </row>
    <row r="13858" spans="1:9">
      <c r="A13858" t="s">
        <v>4</v>
      </c>
      <c r="B13858" s="4" t="s">
        <v>5</v>
      </c>
      <c r="C13858" s="4" t="s">
        <v>10</v>
      </c>
      <c r="D13858" s="4" t="s">
        <v>22</v>
      </c>
      <c r="E13858" s="4" t="s">
        <v>22</v>
      </c>
      <c r="F13858" s="4" t="s">
        <v>22</v>
      </c>
      <c r="G13858" s="4" t="s">
        <v>10</v>
      </c>
      <c r="H13858" s="4" t="s">
        <v>10</v>
      </c>
    </row>
    <row r="13859" spans="1:9">
      <c r="A13859" t="n">
        <v>116426</v>
      </c>
      <c r="B13859" s="56" t="n">
        <v>60</v>
      </c>
      <c r="C13859" s="7" t="n">
        <v>5704</v>
      </c>
      <c r="D13859" s="7" t="n">
        <v>10</v>
      </c>
      <c r="E13859" s="7" t="n">
        <v>5</v>
      </c>
      <c r="F13859" s="7" t="n">
        <v>0</v>
      </c>
      <c r="G13859" s="7" t="n">
        <v>0</v>
      </c>
      <c r="H13859" s="7" t="n">
        <v>0</v>
      </c>
    </row>
    <row r="13860" spans="1:9">
      <c r="A13860" t="s">
        <v>4</v>
      </c>
      <c r="B13860" s="4" t="s">
        <v>5</v>
      </c>
      <c r="C13860" s="4" t="s">
        <v>10</v>
      </c>
      <c r="D13860" s="4" t="s">
        <v>22</v>
      </c>
      <c r="E13860" s="4" t="s">
        <v>22</v>
      </c>
      <c r="F13860" s="4" t="s">
        <v>22</v>
      </c>
      <c r="G13860" s="4" t="s">
        <v>10</v>
      </c>
      <c r="H13860" s="4" t="s">
        <v>10</v>
      </c>
    </row>
    <row r="13861" spans="1:9">
      <c r="A13861" t="n">
        <v>116445</v>
      </c>
      <c r="B13861" s="56" t="n">
        <v>60</v>
      </c>
      <c r="C13861" s="7" t="n">
        <v>18</v>
      </c>
      <c r="D13861" s="7" t="n">
        <v>0</v>
      </c>
      <c r="E13861" s="7" t="n">
        <v>0</v>
      </c>
      <c r="F13861" s="7" t="n">
        <v>0</v>
      </c>
      <c r="G13861" s="7" t="n">
        <v>0</v>
      </c>
      <c r="H13861" s="7" t="n">
        <v>1</v>
      </c>
    </row>
    <row r="13862" spans="1:9">
      <c r="A13862" t="s">
        <v>4</v>
      </c>
      <c r="B13862" s="4" t="s">
        <v>5</v>
      </c>
      <c r="C13862" s="4" t="s">
        <v>10</v>
      </c>
      <c r="D13862" s="4" t="s">
        <v>22</v>
      </c>
      <c r="E13862" s="4" t="s">
        <v>22</v>
      </c>
      <c r="F13862" s="4" t="s">
        <v>22</v>
      </c>
      <c r="G13862" s="4" t="s">
        <v>10</v>
      </c>
      <c r="H13862" s="4" t="s">
        <v>10</v>
      </c>
    </row>
    <row r="13863" spans="1:9">
      <c r="A13863" t="n">
        <v>116464</v>
      </c>
      <c r="B13863" s="56" t="n">
        <v>60</v>
      </c>
      <c r="C13863" s="7" t="n">
        <v>18</v>
      </c>
      <c r="D13863" s="7" t="n">
        <v>0</v>
      </c>
      <c r="E13863" s="7" t="n">
        <v>0</v>
      </c>
      <c r="F13863" s="7" t="n">
        <v>0</v>
      </c>
      <c r="G13863" s="7" t="n">
        <v>0</v>
      </c>
      <c r="H13863" s="7" t="n">
        <v>0</v>
      </c>
    </row>
    <row r="13864" spans="1:9">
      <c r="A13864" t="s">
        <v>4</v>
      </c>
      <c r="B13864" s="4" t="s">
        <v>5</v>
      </c>
      <c r="C13864" s="4" t="s">
        <v>10</v>
      </c>
      <c r="D13864" s="4" t="s">
        <v>10</v>
      </c>
      <c r="E13864" s="4" t="s">
        <v>10</v>
      </c>
    </row>
    <row r="13865" spans="1:9">
      <c r="A13865" t="n">
        <v>116483</v>
      </c>
      <c r="B13865" s="57" t="n">
        <v>61</v>
      </c>
      <c r="C13865" s="7" t="n">
        <v>18</v>
      </c>
      <c r="D13865" s="7" t="n">
        <v>65533</v>
      </c>
      <c r="E13865" s="7" t="n">
        <v>0</v>
      </c>
    </row>
    <row r="13866" spans="1:9">
      <c r="A13866" t="s">
        <v>4</v>
      </c>
      <c r="B13866" s="4" t="s">
        <v>5</v>
      </c>
      <c r="C13866" s="4" t="s">
        <v>10</v>
      </c>
      <c r="D13866" s="4" t="s">
        <v>22</v>
      </c>
      <c r="E13866" s="4" t="s">
        <v>22</v>
      </c>
      <c r="F13866" s="4" t="s">
        <v>22</v>
      </c>
      <c r="G13866" s="4" t="s">
        <v>10</v>
      </c>
      <c r="H13866" s="4" t="s">
        <v>10</v>
      </c>
    </row>
    <row r="13867" spans="1:9">
      <c r="A13867" t="n">
        <v>116490</v>
      </c>
      <c r="B13867" s="56" t="n">
        <v>60</v>
      </c>
      <c r="C13867" s="7" t="n">
        <v>5704</v>
      </c>
      <c r="D13867" s="7" t="n">
        <v>0</v>
      </c>
      <c r="E13867" s="7" t="n">
        <v>0</v>
      </c>
      <c r="F13867" s="7" t="n">
        <v>0</v>
      </c>
      <c r="G13867" s="7" t="n">
        <v>0</v>
      </c>
      <c r="H13867" s="7" t="n">
        <v>1</v>
      </c>
    </row>
    <row r="13868" spans="1:9">
      <c r="A13868" t="s">
        <v>4</v>
      </c>
      <c r="B13868" s="4" t="s">
        <v>5</v>
      </c>
      <c r="C13868" s="4" t="s">
        <v>10</v>
      </c>
      <c r="D13868" s="4" t="s">
        <v>22</v>
      </c>
      <c r="E13868" s="4" t="s">
        <v>22</v>
      </c>
      <c r="F13868" s="4" t="s">
        <v>22</v>
      </c>
      <c r="G13868" s="4" t="s">
        <v>10</v>
      </c>
      <c r="H13868" s="4" t="s">
        <v>10</v>
      </c>
    </row>
    <row r="13869" spans="1:9">
      <c r="A13869" t="n">
        <v>116509</v>
      </c>
      <c r="B13869" s="56" t="n">
        <v>60</v>
      </c>
      <c r="C13869" s="7" t="n">
        <v>5704</v>
      </c>
      <c r="D13869" s="7" t="n">
        <v>0</v>
      </c>
      <c r="E13869" s="7" t="n">
        <v>0</v>
      </c>
      <c r="F13869" s="7" t="n">
        <v>0</v>
      </c>
      <c r="G13869" s="7" t="n">
        <v>0</v>
      </c>
      <c r="H13869" s="7" t="n">
        <v>0</v>
      </c>
    </row>
    <row r="13870" spans="1:9">
      <c r="A13870" t="s">
        <v>4</v>
      </c>
      <c r="B13870" s="4" t="s">
        <v>5</v>
      </c>
      <c r="C13870" s="4" t="s">
        <v>10</v>
      </c>
      <c r="D13870" s="4" t="s">
        <v>10</v>
      </c>
      <c r="E13870" s="4" t="s">
        <v>10</v>
      </c>
    </row>
    <row r="13871" spans="1:9">
      <c r="A13871" t="n">
        <v>116528</v>
      </c>
      <c r="B13871" s="57" t="n">
        <v>61</v>
      </c>
      <c r="C13871" s="7" t="n">
        <v>5704</v>
      </c>
      <c r="D13871" s="7" t="n">
        <v>65533</v>
      </c>
      <c r="E13871" s="7" t="n">
        <v>0</v>
      </c>
    </row>
    <row r="13872" spans="1:9">
      <c r="A13872" t="s">
        <v>4</v>
      </c>
      <c r="B13872" s="4" t="s">
        <v>5</v>
      </c>
      <c r="C13872" s="4" t="s">
        <v>10</v>
      </c>
      <c r="D13872" s="4" t="s">
        <v>10</v>
      </c>
      <c r="E13872" s="4" t="s">
        <v>10</v>
      </c>
    </row>
    <row r="13873" spans="1:8">
      <c r="A13873" t="n">
        <v>116535</v>
      </c>
      <c r="B13873" s="57" t="n">
        <v>61</v>
      </c>
      <c r="C13873" s="7" t="n">
        <v>18</v>
      </c>
      <c r="D13873" s="7" t="n">
        <v>5703</v>
      </c>
      <c r="E13873" s="7" t="n">
        <v>0</v>
      </c>
    </row>
    <row r="13874" spans="1:8">
      <c r="A13874" t="s">
        <v>4</v>
      </c>
      <c r="B13874" s="4" t="s">
        <v>5</v>
      </c>
      <c r="C13874" s="4" t="s">
        <v>10</v>
      </c>
      <c r="D13874" s="4" t="s">
        <v>10</v>
      </c>
      <c r="E13874" s="4" t="s">
        <v>10</v>
      </c>
    </row>
    <row r="13875" spans="1:8">
      <c r="A13875" t="n">
        <v>116542</v>
      </c>
      <c r="B13875" s="57" t="n">
        <v>61</v>
      </c>
      <c r="C13875" s="7" t="n">
        <v>5704</v>
      </c>
      <c r="D13875" s="7" t="n">
        <v>5703</v>
      </c>
      <c r="E13875" s="7" t="n">
        <v>0</v>
      </c>
    </row>
    <row r="13876" spans="1:8">
      <c r="A13876" t="s">
        <v>4</v>
      </c>
      <c r="B13876" s="4" t="s">
        <v>5</v>
      </c>
      <c r="C13876" s="4" t="s">
        <v>13</v>
      </c>
      <c r="D13876" s="4" t="s">
        <v>10</v>
      </c>
      <c r="E13876" s="4" t="s">
        <v>6</v>
      </c>
      <c r="F13876" s="4" t="s">
        <v>6</v>
      </c>
      <c r="G13876" s="4" t="s">
        <v>6</v>
      </c>
      <c r="H13876" s="4" t="s">
        <v>6</v>
      </c>
    </row>
    <row r="13877" spans="1:8">
      <c r="A13877" t="n">
        <v>116549</v>
      </c>
      <c r="B13877" s="40" t="n">
        <v>51</v>
      </c>
      <c r="C13877" s="7" t="n">
        <v>3</v>
      </c>
      <c r="D13877" s="7" t="n">
        <v>5703</v>
      </c>
      <c r="E13877" s="7" t="s">
        <v>1087</v>
      </c>
      <c r="F13877" s="7" t="s">
        <v>844</v>
      </c>
      <c r="G13877" s="7" t="s">
        <v>88</v>
      </c>
      <c r="H13877" s="7" t="s">
        <v>89</v>
      </c>
    </row>
    <row r="13878" spans="1:8">
      <c r="A13878" t="s">
        <v>4</v>
      </c>
      <c r="B13878" s="4" t="s">
        <v>5</v>
      </c>
      <c r="C13878" s="4" t="s">
        <v>10</v>
      </c>
      <c r="D13878" s="4" t="s">
        <v>22</v>
      </c>
      <c r="E13878" s="4" t="s">
        <v>22</v>
      </c>
      <c r="F13878" s="4" t="s">
        <v>22</v>
      </c>
      <c r="G13878" s="4" t="s">
        <v>22</v>
      </c>
    </row>
    <row r="13879" spans="1:8">
      <c r="A13879" t="n">
        <v>116562</v>
      </c>
      <c r="B13879" s="24" t="n">
        <v>46</v>
      </c>
      <c r="C13879" s="7" t="n">
        <v>18</v>
      </c>
      <c r="D13879" s="7" t="n">
        <v>-33.6500015258789</v>
      </c>
      <c r="E13879" s="7" t="n">
        <v>0</v>
      </c>
      <c r="F13879" s="7" t="n">
        <v>-15.1199998855591</v>
      </c>
      <c r="G13879" s="7" t="n">
        <v>110.099998474121</v>
      </c>
    </row>
    <row r="13880" spans="1:8">
      <c r="A13880" t="s">
        <v>4</v>
      </c>
      <c r="B13880" s="4" t="s">
        <v>5</v>
      </c>
      <c r="C13880" s="4" t="s">
        <v>10</v>
      </c>
      <c r="D13880" s="4" t="s">
        <v>22</v>
      </c>
      <c r="E13880" s="4" t="s">
        <v>22</v>
      </c>
      <c r="F13880" s="4" t="s">
        <v>22</v>
      </c>
      <c r="G13880" s="4" t="s">
        <v>22</v>
      </c>
    </row>
    <row r="13881" spans="1:8">
      <c r="A13881" t="n">
        <v>116581</v>
      </c>
      <c r="B13881" s="24" t="n">
        <v>46</v>
      </c>
      <c r="C13881" s="7" t="n">
        <v>5703</v>
      </c>
      <c r="D13881" s="7" t="n">
        <v>-30.2800006866455</v>
      </c>
      <c r="E13881" s="7" t="n">
        <v>0</v>
      </c>
      <c r="F13881" s="7" t="n">
        <v>-17.4300003051758</v>
      </c>
      <c r="G13881" s="7" t="n">
        <v>82.1999969482422</v>
      </c>
    </row>
    <row r="13882" spans="1:8">
      <c r="A13882" t="s">
        <v>4</v>
      </c>
      <c r="B13882" s="4" t="s">
        <v>5</v>
      </c>
      <c r="C13882" s="4" t="s">
        <v>10</v>
      </c>
      <c r="D13882" s="4" t="s">
        <v>22</v>
      </c>
      <c r="E13882" s="4" t="s">
        <v>22</v>
      </c>
      <c r="F13882" s="4" t="s">
        <v>22</v>
      </c>
      <c r="G13882" s="4" t="s">
        <v>22</v>
      </c>
    </row>
    <row r="13883" spans="1:8">
      <c r="A13883" t="n">
        <v>116600</v>
      </c>
      <c r="B13883" s="24" t="n">
        <v>46</v>
      </c>
      <c r="C13883" s="7" t="n">
        <v>5704</v>
      </c>
      <c r="D13883" s="7" t="n">
        <v>-33.0699996948242</v>
      </c>
      <c r="E13883" s="7" t="n">
        <v>0</v>
      </c>
      <c r="F13883" s="7" t="n">
        <v>-15.5799999237061</v>
      </c>
      <c r="G13883" s="7" t="n">
        <v>107.199996948242</v>
      </c>
    </row>
    <row r="13884" spans="1:8">
      <c r="A13884" t="s">
        <v>4</v>
      </c>
      <c r="B13884" s="4" t="s">
        <v>5</v>
      </c>
      <c r="C13884" s="4" t="s">
        <v>10</v>
      </c>
      <c r="D13884" s="4" t="s">
        <v>22</v>
      </c>
      <c r="E13884" s="4" t="s">
        <v>22</v>
      </c>
      <c r="F13884" s="4" t="s">
        <v>22</v>
      </c>
      <c r="G13884" s="4" t="s">
        <v>22</v>
      </c>
    </row>
    <row r="13885" spans="1:8">
      <c r="A13885" t="n">
        <v>116619</v>
      </c>
      <c r="B13885" s="24" t="n">
        <v>46</v>
      </c>
      <c r="C13885" s="7" t="n">
        <v>1570</v>
      </c>
      <c r="D13885" s="7" t="n">
        <v>-26.5599994659424</v>
      </c>
      <c r="E13885" s="7" t="n">
        <v>0</v>
      </c>
      <c r="F13885" s="7" t="n">
        <v>-20.1100006103516</v>
      </c>
      <c r="G13885" s="7" t="n">
        <v>310</v>
      </c>
    </row>
    <row r="13886" spans="1:8">
      <c r="A13886" t="s">
        <v>4</v>
      </c>
      <c r="B13886" s="4" t="s">
        <v>5</v>
      </c>
      <c r="C13886" s="4" t="s">
        <v>10</v>
      </c>
      <c r="D13886" s="4" t="s">
        <v>22</v>
      </c>
      <c r="E13886" s="4" t="s">
        <v>22</v>
      </c>
      <c r="F13886" s="4" t="s">
        <v>22</v>
      </c>
      <c r="G13886" s="4" t="s">
        <v>22</v>
      </c>
    </row>
    <row r="13887" spans="1:8">
      <c r="A13887" t="n">
        <v>116638</v>
      </c>
      <c r="B13887" s="24" t="n">
        <v>46</v>
      </c>
      <c r="C13887" s="7" t="n">
        <v>1571</v>
      </c>
      <c r="D13887" s="7" t="n">
        <v>-24.4099998474121</v>
      </c>
      <c r="E13887" s="7" t="n">
        <v>0</v>
      </c>
      <c r="F13887" s="7" t="n">
        <v>-18.7299995422363</v>
      </c>
      <c r="G13887" s="7" t="n">
        <v>292.200012207031</v>
      </c>
    </row>
    <row r="13888" spans="1:8">
      <c r="A13888" t="s">
        <v>4</v>
      </c>
      <c r="B13888" s="4" t="s">
        <v>5</v>
      </c>
      <c r="C13888" s="4" t="s">
        <v>10</v>
      </c>
      <c r="D13888" s="4" t="s">
        <v>22</v>
      </c>
      <c r="E13888" s="4" t="s">
        <v>22</v>
      </c>
      <c r="F13888" s="4" t="s">
        <v>22</v>
      </c>
      <c r="G13888" s="4" t="s">
        <v>22</v>
      </c>
    </row>
    <row r="13889" spans="1:8">
      <c r="A13889" t="n">
        <v>116657</v>
      </c>
      <c r="B13889" s="24" t="n">
        <v>46</v>
      </c>
      <c r="C13889" s="7" t="n">
        <v>1572</v>
      </c>
      <c r="D13889" s="7" t="n">
        <v>-26.6700000762939</v>
      </c>
      <c r="E13889" s="7" t="n">
        <v>0</v>
      </c>
      <c r="F13889" s="7" t="n">
        <v>-15.1599998474121</v>
      </c>
      <c r="G13889" s="7" t="n">
        <v>235.300003051758</v>
      </c>
    </row>
    <row r="13890" spans="1:8">
      <c r="A13890" t="s">
        <v>4</v>
      </c>
      <c r="B13890" s="4" t="s">
        <v>5</v>
      </c>
      <c r="C13890" s="4" t="s">
        <v>10</v>
      </c>
      <c r="D13890" s="4" t="s">
        <v>13</v>
      </c>
      <c r="E13890" s="4" t="s">
        <v>6</v>
      </c>
      <c r="F13890" s="4" t="s">
        <v>22</v>
      </c>
      <c r="G13890" s="4" t="s">
        <v>22</v>
      </c>
      <c r="H13890" s="4" t="s">
        <v>22</v>
      </c>
    </row>
    <row r="13891" spans="1:8">
      <c r="A13891" t="n">
        <v>116676</v>
      </c>
      <c r="B13891" s="39" t="n">
        <v>48</v>
      </c>
      <c r="C13891" s="7" t="n">
        <v>5703</v>
      </c>
      <c r="D13891" s="7" t="n">
        <v>0</v>
      </c>
      <c r="E13891" s="7" t="s">
        <v>1035</v>
      </c>
      <c r="F13891" s="7" t="n">
        <v>0.600000023841858</v>
      </c>
      <c r="G13891" s="7" t="n">
        <v>0.75</v>
      </c>
      <c r="H13891" s="7" t="n">
        <v>0</v>
      </c>
    </row>
    <row r="13892" spans="1:8">
      <c r="A13892" t="s">
        <v>4</v>
      </c>
      <c r="B13892" s="4" t="s">
        <v>5</v>
      </c>
      <c r="C13892" s="4" t="s">
        <v>13</v>
      </c>
      <c r="D13892" s="4" t="s">
        <v>13</v>
      </c>
      <c r="E13892" s="4" t="s">
        <v>22</v>
      </c>
      <c r="F13892" s="4" t="s">
        <v>22</v>
      </c>
      <c r="G13892" s="4" t="s">
        <v>22</v>
      </c>
      <c r="H13892" s="4" t="s">
        <v>10</v>
      </c>
    </row>
    <row r="13893" spans="1:8">
      <c r="A13893" t="n">
        <v>116702</v>
      </c>
      <c r="B13893" s="25" t="n">
        <v>45</v>
      </c>
      <c r="C13893" s="7" t="n">
        <v>2</v>
      </c>
      <c r="D13893" s="7" t="n">
        <v>3</v>
      </c>
      <c r="E13893" s="7" t="n">
        <v>-30.0400009155273</v>
      </c>
      <c r="F13893" s="7" t="n">
        <v>1.44000005722046</v>
      </c>
      <c r="G13893" s="7" t="n">
        <v>-17.3500003814697</v>
      </c>
      <c r="H13893" s="7" t="n">
        <v>8000</v>
      </c>
    </row>
    <row r="13894" spans="1:8">
      <c r="A13894" t="s">
        <v>4</v>
      </c>
      <c r="B13894" s="4" t="s">
        <v>5</v>
      </c>
      <c r="C13894" s="4" t="s">
        <v>13</v>
      </c>
      <c r="D13894" s="4" t="s">
        <v>13</v>
      </c>
      <c r="E13894" s="4" t="s">
        <v>22</v>
      </c>
      <c r="F13894" s="4" t="s">
        <v>22</v>
      </c>
      <c r="G13894" s="4" t="s">
        <v>22</v>
      </c>
      <c r="H13894" s="4" t="s">
        <v>10</v>
      </c>
      <c r="I13894" s="4" t="s">
        <v>13</v>
      </c>
    </row>
    <row r="13895" spans="1:8">
      <c r="A13895" t="n">
        <v>116719</v>
      </c>
      <c r="B13895" s="25" t="n">
        <v>45</v>
      </c>
      <c r="C13895" s="7" t="n">
        <v>4</v>
      </c>
      <c r="D13895" s="7" t="n">
        <v>3</v>
      </c>
      <c r="E13895" s="7" t="n">
        <v>350</v>
      </c>
      <c r="F13895" s="7" t="n">
        <v>48.7200012207031</v>
      </c>
      <c r="G13895" s="7" t="n">
        <v>4</v>
      </c>
      <c r="H13895" s="7" t="n">
        <v>8000</v>
      </c>
      <c r="I13895" s="7" t="n">
        <v>1</v>
      </c>
    </row>
    <row r="13896" spans="1:8">
      <c r="A13896" t="s">
        <v>4</v>
      </c>
      <c r="B13896" s="4" t="s">
        <v>5</v>
      </c>
      <c r="C13896" s="4" t="s">
        <v>13</v>
      </c>
      <c r="D13896" s="4" t="s">
        <v>13</v>
      </c>
      <c r="E13896" s="4" t="s">
        <v>22</v>
      </c>
      <c r="F13896" s="4" t="s">
        <v>10</v>
      </c>
    </row>
    <row r="13897" spans="1:8">
      <c r="A13897" t="n">
        <v>116737</v>
      </c>
      <c r="B13897" s="25" t="n">
        <v>45</v>
      </c>
      <c r="C13897" s="7" t="n">
        <v>5</v>
      </c>
      <c r="D13897" s="7" t="n">
        <v>3</v>
      </c>
      <c r="E13897" s="7" t="n">
        <v>3.29999995231628</v>
      </c>
      <c r="F13897" s="7" t="n">
        <v>8000</v>
      </c>
    </row>
    <row r="13898" spans="1:8">
      <c r="A13898" t="s">
        <v>4</v>
      </c>
      <c r="B13898" s="4" t="s">
        <v>5</v>
      </c>
      <c r="C13898" s="4" t="s">
        <v>10</v>
      </c>
    </row>
    <row r="13899" spans="1:8">
      <c r="A13899" t="n">
        <v>116746</v>
      </c>
      <c r="B13899" s="35" t="n">
        <v>16</v>
      </c>
      <c r="C13899" s="7" t="n">
        <v>1500</v>
      </c>
    </row>
    <row r="13900" spans="1:8">
      <c r="A13900" t="s">
        <v>4</v>
      </c>
      <c r="B13900" s="4" t="s">
        <v>5</v>
      </c>
      <c r="C13900" s="4" t="s">
        <v>13</v>
      </c>
      <c r="D13900" s="4" t="s">
        <v>10</v>
      </c>
      <c r="E13900" s="4" t="s">
        <v>22</v>
      </c>
      <c r="F13900" s="4" t="s">
        <v>10</v>
      </c>
      <c r="G13900" s="4" t="s">
        <v>9</v>
      </c>
      <c r="H13900" s="4" t="s">
        <v>9</v>
      </c>
      <c r="I13900" s="4" t="s">
        <v>10</v>
      </c>
      <c r="J13900" s="4" t="s">
        <v>10</v>
      </c>
      <c r="K13900" s="4" t="s">
        <v>9</v>
      </c>
      <c r="L13900" s="4" t="s">
        <v>9</v>
      </c>
      <c r="M13900" s="4" t="s">
        <v>9</v>
      </c>
      <c r="N13900" s="4" t="s">
        <v>9</v>
      </c>
      <c r="O13900" s="4" t="s">
        <v>6</v>
      </c>
    </row>
    <row r="13901" spans="1:8">
      <c r="A13901" t="n">
        <v>116749</v>
      </c>
      <c r="B13901" s="14" t="n">
        <v>50</v>
      </c>
      <c r="C13901" s="7" t="n">
        <v>0</v>
      </c>
      <c r="D13901" s="7" t="n">
        <v>1901</v>
      </c>
      <c r="E13901" s="7" t="n">
        <v>0.699999988079071</v>
      </c>
      <c r="F13901" s="7" t="n">
        <v>0</v>
      </c>
      <c r="G13901" s="7" t="n">
        <v>0</v>
      </c>
      <c r="H13901" s="7" t="n">
        <v>0</v>
      </c>
      <c r="I13901" s="7" t="n">
        <v>0</v>
      </c>
      <c r="J13901" s="7" t="n">
        <v>65533</v>
      </c>
      <c r="K13901" s="7" t="n">
        <v>0</v>
      </c>
      <c r="L13901" s="7" t="n">
        <v>0</v>
      </c>
      <c r="M13901" s="7" t="n">
        <v>0</v>
      </c>
      <c r="N13901" s="7" t="n">
        <v>0</v>
      </c>
      <c r="O13901" s="7" t="s">
        <v>12</v>
      </c>
    </row>
    <row r="13902" spans="1:8">
      <c r="A13902" t="s">
        <v>4</v>
      </c>
      <c r="B13902" s="4" t="s">
        <v>5</v>
      </c>
      <c r="C13902" s="4" t="s">
        <v>10</v>
      </c>
    </row>
    <row r="13903" spans="1:8">
      <c r="A13903" t="n">
        <v>116788</v>
      </c>
      <c r="B13903" s="35" t="n">
        <v>16</v>
      </c>
      <c r="C13903" s="7" t="n">
        <v>500</v>
      </c>
    </row>
    <row r="13904" spans="1:8">
      <c r="A13904" t="s">
        <v>4</v>
      </c>
      <c r="B13904" s="4" t="s">
        <v>5</v>
      </c>
      <c r="C13904" s="4" t="s">
        <v>13</v>
      </c>
      <c r="D13904" s="4" t="s">
        <v>10</v>
      </c>
      <c r="E13904" s="4" t="s">
        <v>6</v>
      </c>
      <c r="F13904" s="4" t="s">
        <v>6</v>
      </c>
      <c r="G13904" s="4" t="s">
        <v>6</v>
      </c>
      <c r="H13904" s="4" t="s">
        <v>6</v>
      </c>
    </row>
    <row r="13905" spans="1:15">
      <c r="A13905" t="n">
        <v>116791</v>
      </c>
      <c r="B13905" s="40" t="n">
        <v>51</v>
      </c>
      <c r="C13905" s="7" t="n">
        <v>3</v>
      </c>
      <c r="D13905" s="7" t="n">
        <v>5703</v>
      </c>
      <c r="E13905" s="7" t="s">
        <v>843</v>
      </c>
      <c r="F13905" s="7" t="s">
        <v>844</v>
      </c>
      <c r="G13905" s="7" t="s">
        <v>88</v>
      </c>
      <c r="H13905" s="7" t="s">
        <v>89</v>
      </c>
    </row>
    <row r="13906" spans="1:15">
      <c r="A13906" t="s">
        <v>4</v>
      </c>
      <c r="B13906" s="4" t="s">
        <v>5</v>
      </c>
      <c r="C13906" s="4" t="s">
        <v>13</v>
      </c>
      <c r="D13906" s="4" t="s">
        <v>10</v>
      </c>
    </row>
    <row r="13907" spans="1:15">
      <c r="A13907" t="n">
        <v>116804</v>
      </c>
      <c r="B13907" s="28" t="n">
        <v>58</v>
      </c>
      <c r="C13907" s="7" t="n">
        <v>255</v>
      </c>
      <c r="D13907" s="7" t="n">
        <v>0</v>
      </c>
    </row>
    <row r="13908" spans="1:15">
      <c r="A13908" t="s">
        <v>4</v>
      </c>
      <c r="B13908" s="4" t="s">
        <v>5</v>
      </c>
      <c r="C13908" s="4" t="s">
        <v>13</v>
      </c>
      <c r="D13908" s="4" t="s">
        <v>10</v>
      </c>
      <c r="E13908" s="4" t="s">
        <v>10</v>
      </c>
      <c r="F13908" s="4" t="s">
        <v>13</v>
      </c>
    </row>
    <row r="13909" spans="1:15">
      <c r="A13909" t="n">
        <v>116808</v>
      </c>
      <c r="B13909" s="29" t="n">
        <v>25</v>
      </c>
      <c r="C13909" s="7" t="n">
        <v>1</v>
      </c>
      <c r="D13909" s="7" t="n">
        <v>60</v>
      </c>
      <c r="E13909" s="7" t="n">
        <v>420</v>
      </c>
      <c r="F13909" s="7" t="n">
        <v>1</v>
      </c>
    </row>
    <row r="13910" spans="1:15">
      <c r="A13910" t="s">
        <v>4</v>
      </c>
      <c r="B13910" s="4" t="s">
        <v>5</v>
      </c>
      <c r="C13910" s="4" t="s">
        <v>13</v>
      </c>
      <c r="D13910" s="4" t="s">
        <v>10</v>
      </c>
      <c r="E13910" s="4" t="s">
        <v>6</v>
      </c>
    </row>
    <row r="13911" spans="1:15">
      <c r="A13911" t="n">
        <v>116815</v>
      </c>
      <c r="B13911" s="40" t="n">
        <v>51</v>
      </c>
      <c r="C13911" s="7" t="n">
        <v>4</v>
      </c>
      <c r="D13911" s="7" t="n">
        <v>18</v>
      </c>
      <c r="E13911" s="7" t="s">
        <v>258</v>
      </c>
    </row>
    <row r="13912" spans="1:15">
      <c r="A13912" t="s">
        <v>4</v>
      </c>
      <c r="B13912" s="4" t="s">
        <v>5</v>
      </c>
      <c r="C13912" s="4" t="s">
        <v>10</v>
      </c>
    </row>
    <row r="13913" spans="1:15">
      <c r="A13913" t="n">
        <v>116828</v>
      </c>
      <c r="B13913" s="35" t="n">
        <v>16</v>
      </c>
      <c r="C13913" s="7" t="n">
        <v>0</v>
      </c>
    </row>
    <row r="13914" spans="1:15">
      <c r="A13914" t="s">
        <v>4</v>
      </c>
      <c r="B13914" s="4" t="s">
        <v>5</v>
      </c>
      <c r="C13914" s="4" t="s">
        <v>10</v>
      </c>
      <c r="D13914" s="4" t="s">
        <v>13</v>
      </c>
      <c r="E13914" s="4" t="s">
        <v>9</v>
      </c>
      <c r="F13914" s="4" t="s">
        <v>72</v>
      </c>
      <c r="G13914" s="4" t="s">
        <v>13</v>
      </c>
      <c r="H13914" s="4" t="s">
        <v>13</v>
      </c>
    </row>
    <row r="13915" spans="1:15">
      <c r="A13915" t="n">
        <v>116831</v>
      </c>
      <c r="B13915" s="52" t="n">
        <v>26</v>
      </c>
      <c r="C13915" s="7" t="n">
        <v>18</v>
      </c>
      <c r="D13915" s="7" t="n">
        <v>17</v>
      </c>
      <c r="E13915" s="7" t="n">
        <v>60052</v>
      </c>
      <c r="F13915" s="7" t="s">
        <v>1088</v>
      </c>
      <c r="G13915" s="7" t="n">
        <v>2</v>
      </c>
      <c r="H13915" s="7" t="n">
        <v>0</v>
      </c>
    </row>
    <row r="13916" spans="1:15">
      <c r="A13916" t="s">
        <v>4</v>
      </c>
      <c r="B13916" s="4" t="s">
        <v>5</v>
      </c>
    </row>
    <row r="13917" spans="1:15">
      <c r="A13917" t="n">
        <v>116859</v>
      </c>
      <c r="B13917" s="53" t="n">
        <v>28</v>
      </c>
    </row>
    <row r="13918" spans="1:15">
      <c r="A13918" t="s">
        <v>4</v>
      </c>
      <c r="B13918" s="4" t="s">
        <v>5</v>
      </c>
      <c r="C13918" s="4" t="s">
        <v>10</v>
      </c>
      <c r="D13918" s="4" t="s">
        <v>13</v>
      </c>
    </row>
    <row r="13919" spans="1:15">
      <c r="A13919" t="n">
        <v>116860</v>
      </c>
      <c r="B13919" s="54" t="n">
        <v>89</v>
      </c>
      <c r="C13919" s="7" t="n">
        <v>65533</v>
      </c>
      <c r="D13919" s="7" t="n">
        <v>1</v>
      </c>
    </row>
    <row r="13920" spans="1:15">
      <c r="A13920" t="s">
        <v>4</v>
      </c>
      <c r="B13920" s="4" t="s">
        <v>5</v>
      </c>
      <c r="C13920" s="4" t="s">
        <v>13</v>
      </c>
      <c r="D13920" s="4" t="s">
        <v>10</v>
      </c>
      <c r="E13920" s="4" t="s">
        <v>10</v>
      </c>
      <c r="F13920" s="4" t="s">
        <v>13</v>
      </c>
    </row>
    <row r="13921" spans="1:8">
      <c r="A13921" t="n">
        <v>116864</v>
      </c>
      <c r="B13921" s="29" t="n">
        <v>25</v>
      </c>
      <c r="C13921" s="7" t="n">
        <v>1</v>
      </c>
      <c r="D13921" s="7" t="n">
        <v>60</v>
      </c>
      <c r="E13921" s="7" t="n">
        <v>280</v>
      </c>
      <c r="F13921" s="7" t="n">
        <v>1</v>
      </c>
    </row>
    <row r="13922" spans="1:8">
      <c r="A13922" t="s">
        <v>4</v>
      </c>
      <c r="B13922" s="4" t="s">
        <v>5</v>
      </c>
      <c r="C13922" s="4" t="s">
        <v>13</v>
      </c>
      <c r="D13922" s="4" t="s">
        <v>10</v>
      </c>
      <c r="E13922" s="4" t="s">
        <v>6</v>
      </c>
    </row>
    <row r="13923" spans="1:8">
      <c r="A13923" t="n">
        <v>116871</v>
      </c>
      <c r="B13923" s="40" t="n">
        <v>51</v>
      </c>
      <c r="C13923" s="7" t="n">
        <v>4</v>
      </c>
      <c r="D13923" s="7" t="n">
        <v>5704</v>
      </c>
      <c r="E13923" s="7" t="s">
        <v>258</v>
      </c>
    </row>
    <row r="13924" spans="1:8">
      <c r="A13924" t="s">
        <v>4</v>
      </c>
      <c r="B13924" s="4" t="s">
        <v>5</v>
      </c>
      <c r="C13924" s="4" t="s">
        <v>10</v>
      </c>
    </row>
    <row r="13925" spans="1:8">
      <c r="A13925" t="n">
        <v>116884</v>
      </c>
      <c r="B13925" s="35" t="n">
        <v>16</v>
      </c>
      <c r="C13925" s="7" t="n">
        <v>0</v>
      </c>
    </row>
    <row r="13926" spans="1:8">
      <c r="A13926" t="s">
        <v>4</v>
      </c>
      <c r="B13926" s="4" t="s">
        <v>5</v>
      </c>
      <c r="C13926" s="4" t="s">
        <v>10</v>
      </c>
      <c r="D13926" s="4" t="s">
        <v>13</v>
      </c>
      <c r="E13926" s="4" t="s">
        <v>9</v>
      </c>
      <c r="F13926" s="4" t="s">
        <v>72</v>
      </c>
      <c r="G13926" s="4" t="s">
        <v>13</v>
      </c>
      <c r="H13926" s="4" t="s">
        <v>13</v>
      </c>
    </row>
    <row r="13927" spans="1:8">
      <c r="A13927" t="n">
        <v>116887</v>
      </c>
      <c r="B13927" s="52" t="n">
        <v>26</v>
      </c>
      <c r="C13927" s="7" t="n">
        <v>5704</v>
      </c>
      <c r="D13927" s="7" t="n">
        <v>17</v>
      </c>
      <c r="E13927" s="7" t="n">
        <v>60053</v>
      </c>
      <c r="F13927" s="7" t="s">
        <v>1089</v>
      </c>
      <c r="G13927" s="7" t="n">
        <v>2</v>
      </c>
      <c r="H13927" s="7" t="n">
        <v>0</v>
      </c>
    </row>
    <row r="13928" spans="1:8">
      <c r="A13928" t="s">
        <v>4</v>
      </c>
      <c r="B13928" s="4" t="s">
        <v>5</v>
      </c>
    </row>
    <row r="13929" spans="1:8">
      <c r="A13929" t="n">
        <v>116915</v>
      </c>
      <c r="B13929" s="53" t="n">
        <v>28</v>
      </c>
    </row>
    <row r="13930" spans="1:8">
      <c r="A13930" t="s">
        <v>4</v>
      </c>
      <c r="B13930" s="4" t="s">
        <v>5</v>
      </c>
      <c r="C13930" s="4" t="s">
        <v>10</v>
      </c>
      <c r="D13930" s="4" t="s">
        <v>13</v>
      </c>
    </row>
    <row r="13931" spans="1:8">
      <c r="A13931" t="n">
        <v>116916</v>
      </c>
      <c r="B13931" s="54" t="n">
        <v>89</v>
      </c>
      <c r="C13931" s="7" t="n">
        <v>65533</v>
      </c>
      <c r="D13931" s="7" t="n">
        <v>1</v>
      </c>
    </row>
    <row r="13932" spans="1:8">
      <c r="A13932" t="s">
        <v>4</v>
      </c>
      <c r="B13932" s="4" t="s">
        <v>5</v>
      </c>
      <c r="C13932" s="4" t="s">
        <v>13</v>
      </c>
      <c r="D13932" s="4" t="s">
        <v>10</v>
      </c>
      <c r="E13932" s="4" t="s">
        <v>10</v>
      </c>
      <c r="F13932" s="4" t="s">
        <v>13</v>
      </c>
    </row>
    <row r="13933" spans="1:8">
      <c r="A13933" t="n">
        <v>116920</v>
      </c>
      <c r="B13933" s="29" t="n">
        <v>25</v>
      </c>
      <c r="C13933" s="7" t="n">
        <v>1</v>
      </c>
      <c r="D13933" s="7" t="n">
        <v>65535</v>
      </c>
      <c r="E13933" s="7" t="n">
        <v>65535</v>
      </c>
      <c r="F13933" s="7" t="n">
        <v>0</v>
      </c>
    </row>
    <row r="13934" spans="1:8">
      <c r="A13934" t="s">
        <v>4</v>
      </c>
      <c r="B13934" s="4" t="s">
        <v>5</v>
      </c>
      <c r="C13934" s="4" t="s">
        <v>10</v>
      </c>
    </row>
    <row r="13935" spans="1:8">
      <c r="A13935" t="n">
        <v>116927</v>
      </c>
      <c r="B13935" s="35" t="n">
        <v>16</v>
      </c>
      <c r="C13935" s="7" t="n">
        <v>500</v>
      </c>
    </row>
    <row r="13936" spans="1:8">
      <c r="A13936" t="s">
        <v>4</v>
      </c>
      <c r="B13936" s="4" t="s">
        <v>5</v>
      </c>
      <c r="C13936" s="4" t="s">
        <v>13</v>
      </c>
      <c r="D13936" s="4" t="s">
        <v>13</v>
      </c>
      <c r="E13936" s="4" t="s">
        <v>13</v>
      </c>
      <c r="F13936" s="4" t="s">
        <v>13</v>
      </c>
    </row>
    <row r="13937" spans="1:8">
      <c r="A13937" t="n">
        <v>116930</v>
      </c>
      <c r="B13937" s="13" t="n">
        <v>14</v>
      </c>
      <c r="C13937" s="7" t="n">
        <v>0</v>
      </c>
      <c r="D13937" s="7" t="n">
        <v>1</v>
      </c>
      <c r="E13937" s="7" t="n">
        <v>0</v>
      </c>
      <c r="F13937" s="7" t="n">
        <v>0</v>
      </c>
    </row>
    <row r="13938" spans="1:8">
      <c r="A13938" t="s">
        <v>4</v>
      </c>
      <c r="B13938" s="4" t="s">
        <v>5</v>
      </c>
      <c r="C13938" s="4" t="s">
        <v>13</v>
      </c>
      <c r="D13938" s="4" t="s">
        <v>10</v>
      </c>
      <c r="E13938" s="4" t="s">
        <v>6</v>
      </c>
    </row>
    <row r="13939" spans="1:8">
      <c r="A13939" t="n">
        <v>116935</v>
      </c>
      <c r="B13939" s="40" t="n">
        <v>51</v>
      </c>
      <c r="C13939" s="7" t="n">
        <v>4</v>
      </c>
      <c r="D13939" s="7" t="n">
        <v>5703</v>
      </c>
      <c r="E13939" s="7" t="s">
        <v>899</v>
      </c>
    </row>
    <row r="13940" spans="1:8">
      <c r="A13940" t="s">
        <v>4</v>
      </c>
      <c r="B13940" s="4" t="s">
        <v>5</v>
      </c>
      <c r="C13940" s="4" t="s">
        <v>10</v>
      </c>
    </row>
    <row r="13941" spans="1:8">
      <c r="A13941" t="n">
        <v>116949</v>
      </c>
      <c r="B13941" s="35" t="n">
        <v>16</v>
      </c>
      <c r="C13941" s="7" t="n">
        <v>0</v>
      </c>
    </row>
    <row r="13942" spans="1:8">
      <c r="A13942" t="s">
        <v>4</v>
      </c>
      <c r="B13942" s="4" t="s">
        <v>5</v>
      </c>
      <c r="C13942" s="4" t="s">
        <v>10</v>
      </c>
      <c r="D13942" s="4" t="s">
        <v>13</v>
      </c>
      <c r="E13942" s="4" t="s">
        <v>9</v>
      </c>
      <c r="F13942" s="4" t="s">
        <v>72</v>
      </c>
      <c r="G13942" s="4" t="s">
        <v>13</v>
      </c>
      <c r="H13942" s="4" t="s">
        <v>13</v>
      </c>
      <c r="I13942" s="4" t="s">
        <v>13</v>
      </c>
      <c r="J13942" s="4" t="s">
        <v>9</v>
      </c>
      <c r="K13942" s="4" t="s">
        <v>72</v>
      </c>
      <c r="L13942" s="4" t="s">
        <v>13</v>
      </c>
      <c r="M13942" s="4" t="s">
        <v>13</v>
      </c>
    </row>
    <row r="13943" spans="1:8">
      <c r="A13943" t="n">
        <v>116952</v>
      </c>
      <c r="B13943" s="52" t="n">
        <v>26</v>
      </c>
      <c r="C13943" s="7" t="n">
        <v>5703</v>
      </c>
      <c r="D13943" s="7" t="n">
        <v>17</v>
      </c>
      <c r="E13943" s="7" t="n">
        <v>60054</v>
      </c>
      <c r="F13943" s="7" t="s">
        <v>1090</v>
      </c>
      <c r="G13943" s="7" t="n">
        <v>2</v>
      </c>
      <c r="H13943" s="7" t="n">
        <v>3</v>
      </c>
      <c r="I13943" s="7" t="n">
        <v>17</v>
      </c>
      <c r="J13943" s="7" t="n">
        <v>60055</v>
      </c>
      <c r="K13943" s="7" t="s">
        <v>1091</v>
      </c>
      <c r="L13943" s="7" t="n">
        <v>2</v>
      </c>
      <c r="M13943" s="7" t="n">
        <v>0</v>
      </c>
    </row>
    <row r="13944" spans="1:8">
      <c r="A13944" t="s">
        <v>4</v>
      </c>
      <c r="B13944" s="4" t="s">
        <v>5</v>
      </c>
    </row>
    <row r="13945" spans="1:8">
      <c r="A13945" t="n">
        <v>117044</v>
      </c>
      <c r="B13945" s="53" t="n">
        <v>28</v>
      </c>
    </row>
    <row r="13946" spans="1:8">
      <c r="A13946" t="s">
        <v>4</v>
      </c>
      <c r="B13946" s="4" t="s">
        <v>5</v>
      </c>
      <c r="C13946" s="4" t="s">
        <v>10</v>
      </c>
    </row>
    <row r="13947" spans="1:8">
      <c r="A13947" t="n">
        <v>117045</v>
      </c>
      <c r="B13947" s="35" t="n">
        <v>16</v>
      </c>
      <c r="C13947" s="7" t="n">
        <v>500</v>
      </c>
    </row>
    <row r="13948" spans="1:8">
      <c r="A13948" t="s">
        <v>4</v>
      </c>
      <c r="B13948" s="4" t="s">
        <v>5</v>
      </c>
      <c r="C13948" s="4" t="s">
        <v>13</v>
      </c>
      <c r="D13948" s="4" t="s">
        <v>22</v>
      </c>
      <c r="E13948" s="4" t="s">
        <v>22</v>
      </c>
      <c r="F13948" s="4" t="s">
        <v>22</v>
      </c>
    </row>
    <row r="13949" spans="1:8">
      <c r="A13949" t="n">
        <v>117048</v>
      </c>
      <c r="B13949" s="25" t="n">
        <v>45</v>
      </c>
      <c r="C13949" s="7" t="n">
        <v>9</v>
      </c>
      <c r="D13949" s="7" t="n">
        <v>0.0500000007450581</v>
      </c>
      <c r="E13949" s="7" t="n">
        <v>0.0500000007450581</v>
      </c>
      <c r="F13949" s="7" t="n">
        <v>0.5</v>
      </c>
    </row>
    <row r="13950" spans="1:8">
      <c r="A13950" t="s">
        <v>4</v>
      </c>
      <c r="B13950" s="4" t="s">
        <v>5</v>
      </c>
      <c r="C13950" s="4" t="s">
        <v>9</v>
      </c>
    </row>
    <row r="13951" spans="1:8">
      <c r="A13951" t="n">
        <v>117062</v>
      </c>
      <c r="B13951" s="50" t="n">
        <v>15</v>
      </c>
      <c r="C13951" s="7" t="n">
        <v>256</v>
      </c>
    </row>
    <row r="13952" spans="1:8">
      <c r="A13952" t="s">
        <v>4</v>
      </c>
      <c r="B13952" s="4" t="s">
        <v>5</v>
      </c>
      <c r="C13952" s="4" t="s">
        <v>13</v>
      </c>
      <c r="D13952" s="4" t="s">
        <v>10</v>
      </c>
      <c r="E13952" s="4" t="s">
        <v>6</v>
      </c>
    </row>
    <row r="13953" spans="1:13">
      <c r="A13953" t="n">
        <v>117067</v>
      </c>
      <c r="B13953" s="40" t="n">
        <v>51</v>
      </c>
      <c r="C13953" s="7" t="n">
        <v>4</v>
      </c>
      <c r="D13953" s="7" t="n">
        <v>5703</v>
      </c>
      <c r="E13953" s="7" t="s">
        <v>1080</v>
      </c>
    </row>
    <row r="13954" spans="1:13">
      <c r="A13954" t="s">
        <v>4</v>
      </c>
      <c r="B13954" s="4" t="s">
        <v>5</v>
      </c>
      <c r="C13954" s="4" t="s">
        <v>10</v>
      </c>
    </row>
    <row r="13955" spans="1:13">
      <c r="A13955" t="n">
        <v>117080</v>
      </c>
      <c r="B13955" s="35" t="n">
        <v>16</v>
      </c>
      <c r="C13955" s="7" t="n">
        <v>0</v>
      </c>
    </row>
    <row r="13956" spans="1:13">
      <c r="A13956" t="s">
        <v>4</v>
      </c>
      <c r="B13956" s="4" t="s">
        <v>5</v>
      </c>
      <c r="C13956" s="4" t="s">
        <v>10</v>
      </c>
      <c r="D13956" s="4" t="s">
        <v>13</v>
      </c>
      <c r="E13956" s="4" t="s">
        <v>9</v>
      </c>
      <c r="F13956" s="4" t="s">
        <v>72</v>
      </c>
      <c r="G13956" s="4" t="s">
        <v>13</v>
      </c>
      <c r="H13956" s="4" t="s">
        <v>13</v>
      </c>
    </row>
    <row r="13957" spans="1:13">
      <c r="A13957" t="n">
        <v>117083</v>
      </c>
      <c r="B13957" s="52" t="n">
        <v>26</v>
      </c>
      <c r="C13957" s="7" t="n">
        <v>5703</v>
      </c>
      <c r="D13957" s="7" t="n">
        <v>17</v>
      </c>
      <c r="E13957" s="7" t="n">
        <v>60056</v>
      </c>
      <c r="F13957" s="7" t="s">
        <v>1092</v>
      </c>
      <c r="G13957" s="7" t="n">
        <v>2</v>
      </c>
      <c r="H13957" s="7" t="n">
        <v>0</v>
      </c>
    </row>
    <row r="13958" spans="1:13">
      <c r="A13958" t="s">
        <v>4</v>
      </c>
      <c r="B13958" s="4" t="s">
        <v>5</v>
      </c>
    </row>
    <row r="13959" spans="1:13">
      <c r="A13959" t="n">
        <v>117105</v>
      </c>
      <c r="B13959" s="53" t="n">
        <v>28</v>
      </c>
    </row>
    <row r="13960" spans="1:13">
      <c r="A13960" t="s">
        <v>4</v>
      </c>
      <c r="B13960" s="4" t="s">
        <v>5</v>
      </c>
      <c r="C13960" s="4" t="s">
        <v>10</v>
      </c>
      <c r="D13960" s="4" t="s">
        <v>13</v>
      </c>
    </row>
    <row r="13961" spans="1:13">
      <c r="A13961" t="n">
        <v>117106</v>
      </c>
      <c r="B13961" s="54" t="n">
        <v>89</v>
      </c>
      <c r="C13961" s="7" t="n">
        <v>65533</v>
      </c>
      <c r="D13961" s="7" t="n">
        <v>1</v>
      </c>
    </row>
    <row r="13962" spans="1:13">
      <c r="A13962" t="s">
        <v>4</v>
      </c>
      <c r="B13962" s="4" t="s">
        <v>5</v>
      </c>
      <c r="C13962" s="4" t="s">
        <v>13</v>
      </c>
      <c r="D13962" s="4" t="s">
        <v>10</v>
      </c>
      <c r="E13962" s="4" t="s">
        <v>22</v>
      </c>
    </row>
    <row r="13963" spans="1:13">
      <c r="A13963" t="n">
        <v>117110</v>
      </c>
      <c r="B13963" s="28" t="n">
        <v>58</v>
      </c>
      <c r="C13963" s="7" t="n">
        <v>101</v>
      </c>
      <c r="D13963" s="7" t="n">
        <v>200</v>
      </c>
      <c r="E13963" s="7" t="n">
        <v>1</v>
      </c>
    </row>
    <row r="13964" spans="1:13">
      <c r="A13964" t="s">
        <v>4</v>
      </c>
      <c r="B13964" s="4" t="s">
        <v>5</v>
      </c>
      <c r="C13964" s="4" t="s">
        <v>13</v>
      </c>
      <c r="D13964" s="4" t="s">
        <v>10</v>
      </c>
    </row>
    <row r="13965" spans="1:13">
      <c r="A13965" t="n">
        <v>117118</v>
      </c>
      <c r="B13965" s="28" t="n">
        <v>58</v>
      </c>
      <c r="C13965" s="7" t="n">
        <v>254</v>
      </c>
      <c r="D13965" s="7" t="n">
        <v>0</v>
      </c>
    </row>
    <row r="13966" spans="1:13">
      <c r="A13966" t="s">
        <v>4</v>
      </c>
      <c r="B13966" s="4" t="s">
        <v>5</v>
      </c>
      <c r="C13966" s="4" t="s">
        <v>13</v>
      </c>
    </row>
    <row r="13967" spans="1:13">
      <c r="A13967" t="n">
        <v>117122</v>
      </c>
      <c r="B13967" s="25" t="n">
        <v>45</v>
      </c>
      <c r="C13967" s="7" t="n">
        <v>0</v>
      </c>
    </row>
    <row r="13968" spans="1:13">
      <c r="A13968" t="s">
        <v>4</v>
      </c>
      <c r="B13968" s="4" t="s">
        <v>5</v>
      </c>
      <c r="C13968" s="4" t="s">
        <v>13</v>
      </c>
      <c r="D13968" s="4" t="s">
        <v>13</v>
      </c>
      <c r="E13968" s="4" t="s">
        <v>22</v>
      </c>
      <c r="F13968" s="4" t="s">
        <v>22</v>
      </c>
      <c r="G13968" s="4" t="s">
        <v>22</v>
      </c>
      <c r="H13968" s="4" t="s">
        <v>10</v>
      </c>
    </row>
    <row r="13969" spans="1:8">
      <c r="A13969" t="n">
        <v>117124</v>
      </c>
      <c r="B13969" s="25" t="n">
        <v>45</v>
      </c>
      <c r="C13969" s="7" t="n">
        <v>2</v>
      </c>
      <c r="D13969" s="7" t="n">
        <v>3</v>
      </c>
      <c r="E13969" s="7" t="n">
        <v>-28.5799999237061</v>
      </c>
      <c r="F13969" s="7" t="n">
        <v>1.25999999046326</v>
      </c>
      <c r="G13969" s="7" t="n">
        <v>-17.6599998474121</v>
      </c>
      <c r="H13969" s="7" t="n">
        <v>0</v>
      </c>
    </row>
    <row r="13970" spans="1:8">
      <c r="A13970" t="s">
        <v>4</v>
      </c>
      <c r="B13970" s="4" t="s">
        <v>5</v>
      </c>
      <c r="C13970" s="4" t="s">
        <v>13</v>
      </c>
      <c r="D13970" s="4" t="s">
        <v>13</v>
      </c>
      <c r="E13970" s="4" t="s">
        <v>22</v>
      </c>
      <c r="F13970" s="4" t="s">
        <v>22</v>
      </c>
      <c r="G13970" s="4" t="s">
        <v>22</v>
      </c>
      <c r="H13970" s="4" t="s">
        <v>10</v>
      </c>
      <c r="I13970" s="4" t="s">
        <v>13</v>
      </c>
    </row>
    <row r="13971" spans="1:8">
      <c r="A13971" t="n">
        <v>117141</v>
      </c>
      <c r="B13971" s="25" t="n">
        <v>45</v>
      </c>
      <c r="C13971" s="7" t="n">
        <v>4</v>
      </c>
      <c r="D13971" s="7" t="n">
        <v>3</v>
      </c>
      <c r="E13971" s="7" t="n">
        <v>3.75999999046326</v>
      </c>
      <c r="F13971" s="7" t="n">
        <v>48.4500007629395</v>
      </c>
      <c r="G13971" s="7" t="n">
        <v>8</v>
      </c>
      <c r="H13971" s="7" t="n">
        <v>0</v>
      </c>
      <c r="I13971" s="7" t="n">
        <v>1</v>
      </c>
    </row>
    <row r="13972" spans="1:8">
      <c r="A13972" t="s">
        <v>4</v>
      </c>
      <c r="B13972" s="4" t="s">
        <v>5</v>
      </c>
      <c r="C13972" s="4" t="s">
        <v>13</v>
      </c>
      <c r="D13972" s="4" t="s">
        <v>13</v>
      </c>
      <c r="E13972" s="4" t="s">
        <v>22</v>
      </c>
      <c r="F13972" s="4" t="s">
        <v>10</v>
      </c>
    </row>
    <row r="13973" spans="1:8">
      <c r="A13973" t="n">
        <v>117159</v>
      </c>
      <c r="B13973" s="25" t="n">
        <v>45</v>
      </c>
      <c r="C13973" s="7" t="n">
        <v>5</v>
      </c>
      <c r="D13973" s="7" t="n">
        <v>3</v>
      </c>
      <c r="E13973" s="7" t="n">
        <v>3.20000004768372</v>
      </c>
      <c r="F13973" s="7" t="n">
        <v>0</v>
      </c>
    </row>
    <row r="13974" spans="1:8">
      <c r="A13974" t="s">
        <v>4</v>
      </c>
      <c r="B13974" s="4" t="s">
        <v>5</v>
      </c>
      <c r="C13974" s="4" t="s">
        <v>13</v>
      </c>
      <c r="D13974" s="4" t="s">
        <v>13</v>
      </c>
      <c r="E13974" s="4" t="s">
        <v>22</v>
      </c>
      <c r="F13974" s="4" t="s">
        <v>10</v>
      </c>
    </row>
    <row r="13975" spans="1:8">
      <c r="A13975" t="n">
        <v>117168</v>
      </c>
      <c r="B13975" s="25" t="n">
        <v>45</v>
      </c>
      <c r="C13975" s="7" t="n">
        <v>11</v>
      </c>
      <c r="D13975" s="7" t="n">
        <v>3</v>
      </c>
      <c r="E13975" s="7" t="n">
        <v>30.7000007629395</v>
      </c>
      <c r="F13975" s="7" t="n">
        <v>0</v>
      </c>
    </row>
    <row r="13976" spans="1:8">
      <c r="A13976" t="s">
        <v>4</v>
      </c>
      <c r="B13976" s="4" t="s">
        <v>5</v>
      </c>
      <c r="C13976" s="4" t="s">
        <v>13</v>
      </c>
    </row>
    <row r="13977" spans="1:8">
      <c r="A13977" t="n">
        <v>117177</v>
      </c>
      <c r="B13977" s="42" t="n">
        <v>116</v>
      </c>
      <c r="C13977" s="7" t="n">
        <v>0</v>
      </c>
    </row>
    <row r="13978" spans="1:8">
      <c r="A13978" t="s">
        <v>4</v>
      </c>
      <c r="B13978" s="4" t="s">
        <v>5</v>
      </c>
      <c r="C13978" s="4" t="s">
        <v>13</v>
      </c>
      <c r="D13978" s="4" t="s">
        <v>10</v>
      </c>
    </row>
    <row r="13979" spans="1:8">
      <c r="A13979" t="n">
        <v>117179</v>
      </c>
      <c r="B13979" s="42" t="n">
        <v>116</v>
      </c>
      <c r="C13979" s="7" t="n">
        <v>2</v>
      </c>
      <c r="D13979" s="7" t="n">
        <v>1</v>
      </c>
    </row>
    <row r="13980" spans="1:8">
      <c r="A13980" t="s">
        <v>4</v>
      </c>
      <c r="B13980" s="4" t="s">
        <v>5</v>
      </c>
      <c r="C13980" s="4" t="s">
        <v>13</v>
      </c>
      <c r="D13980" s="4" t="s">
        <v>9</v>
      </c>
    </row>
    <row r="13981" spans="1:8">
      <c r="A13981" t="n">
        <v>117183</v>
      </c>
      <c r="B13981" s="42" t="n">
        <v>116</v>
      </c>
      <c r="C13981" s="7" t="n">
        <v>5</v>
      </c>
      <c r="D13981" s="7" t="n">
        <v>1092616192</v>
      </c>
    </row>
    <row r="13982" spans="1:8">
      <c r="A13982" t="s">
        <v>4</v>
      </c>
      <c r="B13982" s="4" t="s">
        <v>5</v>
      </c>
      <c r="C13982" s="4" t="s">
        <v>13</v>
      </c>
      <c r="D13982" s="4" t="s">
        <v>10</v>
      </c>
    </row>
    <row r="13983" spans="1:8">
      <c r="A13983" t="n">
        <v>117189</v>
      </c>
      <c r="B13983" s="42" t="n">
        <v>116</v>
      </c>
      <c r="C13983" s="7" t="n">
        <v>6</v>
      </c>
      <c r="D13983" s="7" t="n">
        <v>1</v>
      </c>
    </row>
    <row r="13984" spans="1:8">
      <c r="A13984" t="s">
        <v>4</v>
      </c>
      <c r="B13984" s="4" t="s">
        <v>5</v>
      </c>
      <c r="C13984" s="4" t="s">
        <v>13</v>
      </c>
      <c r="D13984" s="4" t="s">
        <v>22</v>
      </c>
      <c r="E13984" s="4" t="s">
        <v>22</v>
      </c>
      <c r="F13984" s="4" t="s">
        <v>22</v>
      </c>
    </row>
    <row r="13985" spans="1:9">
      <c r="A13985" t="n">
        <v>117193</v>
      </c>
      <c r="B13985" s="25" t="n">
        <v>45</v>
      </c>
      <c r="C13985" s="7" t="n">
        <v>9</v>
      </c>
      <c r="D13985" s="7" t="n">
        <v>0.00999999977648258</v>
      </c>
      <c r="E13985" s="7" t="n">
        <v>0.00999999977648258</v>
      </c>
      <c r="F13985" s="7" t="n">
        <v>4</v>
      </c>
    </row>
    <row r="13986" spans="1:9">
      <c r="A13986" t="s">
        <v>4</v>
      </c>
      <c r="B13986" s="4" t="s">
        <v>5</v>
      </c>
      <c r="C13986" s="4" t="s">
        <v>10</v>
      </c>
      <c r="D13986" s="4" t="s">
        <v>22</v>
      </c>
      <c r="E13986" s="4" t="s">
        <v>22</v>
      </c>
      <c r="F13986" s="4" t="s">
        <v>22</v>
      </c>
      <c r="G13986" s="4" t="s">
        <v>22</v>
      </c>
    </row>
    <row r="13987" spans="1:9">
      <c r="A13987" t="n">
        <v>117207</v>
      </c>
      <c r="B13987" s="24" t="n">
        <v>46</v>
      </c>
      <c r="C13987" s="7" t="n">
        <v>18</v>
      </c>
      <c r="D13987" s="7" t="n">
        <v>-33.8899993896484</v>
      </c>
      <c r="E13987" s="7" t="n">
        <v>0</v>
      </c>
      <c r="F13987" s="7" t="n">
        <v>-15.1099996566772</v>
      </c>
      <c r="G13987" s="7" t="n">
        <v>110.099998474121</v>
      </c>
    </row>
    <row r="13988" spans="1:9">
      <c r="A13988" t="s">
        <v>4</v>
      </c>
      <c r="B13988" s="4" t="s">
        <v>5</v>
      </c>
      <c r="C13988" s="4" t="s">
        <v>10</v>
      </c>
      <c r="D13988" s="4" t="s">
        <v>22</v>
      </c>
      <c r="E13988" s="4" t="s">
        <v>22</v>
      </c>
      <c r="F13988" s="4" t="s">
        <v>22</v>
      </c>
      <c r="G13988" s="4" t="s">
        <v>22</v>
      </c>
    </row>
    <row r="13989" spans="1:9">
      <c r="A13989" t="n">
        <v>117226</v>
      </c>
      <c r="B13989" s="24" t="n">
        <v>46</v>
      </c>
      <c r="C13989" s="7" t="n">
        <v>5703</v>
      </c>
      <c r="D13989" s="7" t="n">
        <v>-29.4699993133545</v>
      </c>
      <c r="E13989" s="7" t="n">
        <v>0</v>
      </c>
      <c r="F13989" s="7" t="n">
        <v>-17.1599998474121</v>
      </c>
      <c r="G13989" s="7" t="n">
        <v>108</v>
      </c>
    </row>
    <row r="13990" spans="1:9">
      <c r="A13990" t="s">
        <v>4</v>
      </c>
      <c r="B13990" s="4" t="s">
        <v>5</v>
      </c>
      <c r="C13990" s="4" t="s">
        <v>10</v>
      </c>
      <c r="D13990" s="4" t="s">
        <v>22</v>
      </c>
      <c r="E13990" s="4" t="s">
        <v>22</v>
      </c>
      <c r="F13990" s="4" t="s">
        <v>22</v>
      </c>
      <c r="G13990" s="4" t="s">
        <v>22</v>
      </c>
    </row>
    <row r="13991" spans="1:9">
      <c r="A13991" t="n">
        <v>117245</v>
      </c>
      <c r="B13991" s="24" t="n">
        <v>46</v>
      </c>
      <c r="C13991" s="7" t="n">
        <v>5704</v>
      </c>
      <c r="D13991" s="7" t="n">
        <v>-33.4599990844727</v>
      </c>
      <c r="E13991" s="7" t="n">
        <v>0</v>
      </c>
      <c r="F13991" s="7" t="n">
        <v>-15.7799997329712</v>
      </c>
      <c r="G13991" s="7" t="n">
        <v>107.199996948242</v>
      </c>
    </row>
    <row r="13992" spans="1:9">
      <c r="A13992" t="s">
        <v>4</v>
      </c>
      <c r="B13992" s="4" t="s">
        <v>5</v>
      </c>
      <c r="C13992" s="4" t="s">
        <v>10</v>
      </c>
      <c r="D13992" s="4" t="s">
        <v>22</v>
      </c>
      <c r="E13992" s="4" t="s">
        <v>22</v>
      </c>
      <c r="F13992" s="4" t="s">
        <v>22</v>
      </c>
      <c r="G13992" s="4" t="s">
        <v>22</v>
      </c>
    </row>
    <row r="13993" spans="1:9">
      <c r="A13993" t="n">
        <v>117264</v>
      </c>
      <c r="B13993" s="24" t="n">
        <v>46</v>
      </c>
      <c r="C13993" s="7" t="n">
        <v>1570</v>
      </c>
      <c r="D13993" s="7" t="n">
        <v>-28.3899993896484</v>
      </c>
      <c r="E13993" s="7" t="n">
        <v>0</v>
      </c>
      <c r="F13993" s="7" t="n">
        <v>-20.6200008392334</v>
      </c>
      <c r="G13993" s="7" t="n">
        <v>348.600006103516</v>
      </c>
    </row>
    <row r="13994" spans="1:9">
      <c r="A13994" t="s">
        <v>4</v>
      </c>
      <c r="B13994" s="4" t="s">
        <v>5</v>
      </c>
      <c r="C13994" s="4" t="s">
        <v>10</v>
      </c>
      <c r="D13994" s="4" t="s">
        <v>22</v>
      </c>
      <c r="E13994" s="4" t="s">
        <v>22</v>
      </c>
      <c r="F13994" s="4" t="s">
        <v>22</v>
      </c>
      <c r="G13994" s="4" t="s">
        <v>22</v>
      </c>
    </row>
    <row r="13995" spans="1:9">
      <c r="A13995" t="n">
        <v>117283</v>
      </c>
      <c r="B13995" s="24" t="n">
        <v>46</v>
      </c>
      <c r="C13995" s="7" t="n">
        <v>1571</v>
      </c>
      <c r="D13995" s="7" t="n">
        <v>-24.4099998474121</v>
      </c>
      <c r="E13995" s="7" t="n">
        <v>0</v>
      </c>
      <c r="F13995" s="7" t="n">
        <v>-18.7299995422363</v>
      </c>
      <c r="G13995" s="7" t="n">
        <v>292.200012207031</v>
      </c>
    </row>
    <row r="13996" spans="1:9">
      <c r="A13996" t="s">
        <v>4</v>
      </c>
      <c r="B13996" s="4" t="s">
        <v>5</v>
      </c>
      <c r="C13996" s="4" t="s">
        <v>10</v>
      </c>
      <c r="D13996" s="4" t="s">
        <v>22</v>
      </c>
      <c r="E13996" s="4" t="s">
        <v>22</v>
      </c>
      <c r="F13996" s="4" t="s">
        <v>22</v>
      </c>
      <c r="G13996" s="4" t="s">
        <v>22</v>
      </c>
    </row>
    <row r="13997" spans="1:9">
      <c r="A13997" t="n">
        <v>117302</v>
      </c>
      <c r="B13997" s="24" t="n">
        <v>46</v>
      </c>
      <c r="C13997" s="7" t="n">
        <v>1572</v>
      </c>
      <c r="D13997" s="7" t="n">
        <v>-26.7099990844727</v>
      </c>
      <c r="E13997" s="7" t="n">
        <v>0</v>
      </c>
      <c r="F13997" s="7" t="n">
        <v>-14.8800001144409</v>
      </c>
      <c r="G13997" s="7" t="n">
        <v>200.899993896484</v>
      </c>
    </row>
    <row r="13998" spans="1:9">
      <c r="A13998" t="s">
        <v>4</v>
      </c>
      <c r="B13998" s="4" t="s">
        <v>5</v>
      </c>
      <c r="C13998" s="4" t="s">
        <v>10</v>
      </c>
      <c r="D13998" s="4" t="s">
        <v>10</v>
      </c>
      <c r="E13998" s="4" t="s">
        <v>10</v>
      </c>
    </row>
    <row r="13999" spans="1:9">
      <c r="A13999" t="n">
        <v>117321</v>
      </c>
      <c r="B13999" s="57" t="n">
        <v>61</v>
      </c>
      <c r="C13999" s="7" t="n">
        <v>1570</v>
      </c>
      <c r="D13999" s="7" t="n">
        <v>5703</v>
      </c>
      <c r="E13999" s="7" t="n">
        <v>1000</v>
      </c>
    </row>
    <row r="14000" spans="1:9">
      <c r="A14000" t="s">
        <v>4</v>
      </c>
      <c r="B14000" s="4" t="s">
        <v>5</v>
      </c>
      <c r="C14000" s="4" t="s">
        <v>10</v>
      </c>
      <c r="D14000" s="4" t="s">
        <v>10</v>
      </c>
      <c r="E14000" s="4" t="s">
        <v>10</v>
      </c>
    </row>
    <row r="14001" spans="1:7">
      <c r="A14001" t="n">
        <v>117328</v>
      </c>
      <c r="B14001" s="57" t="n">
        <v>61</v>
      </c>
      <c r="C14001" s="7" t="n">
        <v>1571</v>
      </c>
      <c r="D14001" s="7" t="n">
        <v>5703</v>
      </c>
      <c r="E14001" s="7" t="n">
        <v>1000</v>
      </c>
    </row>
    <row r="14002" spans="1:7">
      <c r="A14002" t="s">
        <v>4</v>
      </c>
      <c r="B14002" s="4" t="s">
        <v>5</v>
      </c>
      <c r="C14002" s="4" t="s">
        <v>10</v>
      </c>
      <c r="D14002" s="4" t="s">
        <v>22</v>
      </c>
      <c r="E14002" s="4" t="s">
        <v>22</v>
      </c>
      <c r="F14002" s="4" t="s">
        <v>13</v>
      </c>
    </row>
    <row r="14003" spans="1:7">
      <c r="A14003" t="n">
        <v>117335</v>
      </c>
      <c r="B14003" s="59" t="n">
        <v>52</v>
      </c>
      <c r="C14003" s="7" t="n">
        <v>1570</v>
      </c>
      <c r="D14003" s="7" t="n">
        <v>40</v>
      </c>
      <c r="E14003" s="7" t="n">
        <v>1</v>
      </c>
      <c r="F14003" s="7" t="n">
        <v>1</v>
      </c>
    </row>
    <row r="14004" spans="1:7">
      <c r="A14004" t="s">
        <v>4</v>
      </c>
      <c r="B14004" s="4" t="s">
        <v>5</v>
      </c>
      <c r="C14004" s="4" t="s">
        <v>10</v>
      </c>
      <c r="D14004" s="4" t="s">
        <v>22</v>
      </c>
      <c r="E14004" s="4" t="s">
        <v>22</v>
      </c>
      <c r="F14004" s="4" t="s">
        <v>13</v>
      </c>
    </row>
    <row r="14005" spans="1:7">
      <c r="A14005" t="n">
        <v>117347</v>
      </c>
      <c r="B14005" s="59" t="n">
        <v>52</v>
      </c>
      <c r="C14005" s="7" t="n">
        <v>1572</v>
      </c>
      <c r="D14005" s="7" t="n">
        <v>160</v>
      </c>
      <c r="E14005" s="7" t="n">
        <v>1</v>
      </c>
      <c r="F14005" s="7" t="n">
        <v>1</v>
      </c>
    </row>
    <row r="14006" spans="1:7">
      <c r="A14006" t="s">
        <v>4</v>
      </c>
      <c r="B14006" s="4" t="s">
        <v>5</v>
      </c>
      <c r="C14006" s="4" t="s">
        <v>10</v>
      </c>
      <c r="D14006" s="4" t="s">
        <v>13</v>
      </c>
      <c r="E14006" s="4" t="s">
        <v>13</v>
      </c>
      <c r="F14006" s="4" t="s">
        <v>6</v>
      </c>
    </row>
    <row r="14007" spans="1:7">
      <c r="A14007" t="n">
        <v>117359</v>
      </c>
      <c r="B14007" s="22" t="n">
        <v>20</v>
      </c>
      <c r="C14007" s="7" t="n">
        <v>1570</v>
      </c>
      <c r="D14007" s="7" t="n">
        <v>2</v>
      </c>
      <c r="E14007" s="7" t="n">
        <v>11</v>
      </c>
      <c r="F14007" s="7" t="s">
        <v>1093</v>
      </c>
    </row>
    <row r="14008" spans="1:7">
      <c r="A14008" t="s">
        <v>4</v>
      </c>
      <c r="B14008" s="4" t="s">
        <v>5</v>
      </c>
      <c r="C14008" s="4" t="s">
        <v>10</v>
      </c>
      <c r="D14008" s="4" t="s">
        <v>13</v>
      </c>
      <c r="E14008" s="4" t="s">
        <v>6</v>
      </c>
      <c r="F14008" s="4" t="s">
        <v>22</v>
      </c>
      <c r="G14008" s="4" t="s">
        <v>22</v>
      </c>
      <c r="H14008" s="4" t="s">
        <v>22</v>
      </c>
    </row>
    <row r="14009" spans="1:7">
      <c r="A14009" t="n">
        <v>117388</v>
      </c>
      <c r="B14009" s="39" t="n">
        <v>48</v>
      </c>
      <c r="C14009" s="7" t="n">
        <v>5703</v>
      </c>
      <c r="D14009" s="7" t="n">
        <v>0</v>
      </c>
      <c r="E14009" s="7" t="s">
        <v>1033</v>
      </c>
      <c r="F14009" s="7" t="n">
        <v>0</v>
      </c>
      <c r="G14009" s="7" t="n">
        <v>1</v>
      </c>
      <c r="H14009" s="7" t="n">
        <v>0</v>
      </c>
    </row>
    <row r="14010" spans="1:7">
      <c r="A14010" t="s">
        <v>4</v>
      </c>
      <c r="B14010" s="4" t="s">
        <v>5</v>
      </c>
      <c r="C14010" s="4" t="s">
        <v>10</v>
      </c>
      <c r="D14010" s="4" t="s">
        <v>10</v>
      </c>
      <c r="E14010" s="4" t="s">
        <v>22</v>
      </c>
      <c r="F14010" s="4" t="s">
        <v>22</v>
      </c>
      <c r="G14010" s="4" t="s">
        <v>22</v>
      </c>
      <c r="H14010" s="4" t="s">
        <v>22</v>
      </c>
      <c r="I14010" s="4" t="s">
        <v>13</v>
      </c>
      <c r="J14010" s="4" t="s">
        <v>10</v>
      </c>
    </row>
    <row r="14011" spans="1:7">
      <c r="A14011" t="n">
        <v>117414</v>
      </c>
      <c r="B14011" s="85" t="n">
        <v>55</v>
      </c>
      <c r="C14011" s="7" t="n">
        <v>5703</v>
      </c>
      <c r="D14011" s="7" t="n">
        <v>65024</v>
      </c>
      <c r="E14011" s="7" t="n">
        <v>0</v>
      </c>
      <c r="F14011" s="7" t="n">
        <v>0</v>
      </c>
      <c r="G14011" s="7" t="n">
        <v>2.5</v>
      </c>
      <c r="H14011" s="7" t="n">
        <v>3.5</v>
      </c>
      <c r="I14011" s="7" t="n">
        <v>0</v>
      </c>
      <c r="J14011" s="7" t="n">
        <v>0</v>
      </c>
    </row>
    <row r="14012" spans="1:7">
      <c r="A14012" t="s">
        <v>4</v>
      </c>
      <c r="B14012" s="4" t="s">
        <v>5</v>
      </c>
      <c r="C14012" s="4" t="s">
        <v>13</v>
      </c>
      <c r="D14012" s="4" t="s">
        <v>13</v>
      </c>
      <c r="E14012" s="4" t="s">
        <v>22</v>
      </c>
      <c r="F14012" s="4" t="s">
        <v>22</v>
      </c>
      <c r="G14012" s="4" t="s">
        <v>22</v>
      </c>
      <c r="H14012" s="4" t="s">
        <v>10</v>
      </c>
    </row>
    <row r="14013" spans="1:7">
      <c r="A14013" t="n">
        <v>117438</v>
      </c>
      <c r="B14013" s="25" t="n">
        <v>45</v>
      </c>
      <c r="C14013" s="7" t="n">
        <v>2</v>
      </c>
      <c r="D14013" s="7" t="n">
        <v>3</v>
      </c>
      <c r="E14013" s="7" t="n">
        <v>-23.3400001525879</v>
      </c>
      <c r="F14013" s="7" t="n">
        <v>0.949999988079071</v>
      </c>
      <c r="G14013" s="7" t="n">
        <v>-18.8299999237061</v>
      </c>
      <c r="H14013" s="7" t="n">
        <v>2500</v>
      </c>
    </row>
    <row r="14014" spans="1:7">
      <c r="A14014" t="s">
        <v>4</v>
      </c>
      <c r="B14014" s="4" t="s">
        <v>5</v>
      </c>
      <c r="C14014" s="4" t="s">
        <v>13</v>
      </c>
      <c r="D14014" s="4" t="s">
        <v>13</v>
      </c>
      <c r="E14014" s="4" t="s">
        <v>22</v>
      </c>
      <c r="F14014" s="4" t="s">
        <v>22</v>
      </c>
      <c r="G14014" s="4" t="s">
        <v>22</v>
      </c>
      <c r="H14014" s="4" t="s">
        <v>10</v>
      </c>
      <c r="I14014" s="4" t="s">
        <v>13</v>
      </c>
    </row>
    <row r="14015" spans="1:7">
      <c r="A14015" t="n">
        <v>117455</v>
      </c>
      <c r="B14015" s="25" t="n">
        <v>45</v>
      </c>
      <c r="C14015" s="7" t="n">
        <v>4</v>
      </c>
      <c r="D14015" s="7" t="n">
        <v>3</v>
      </c>
      <c r="E14015" s="7" t="n">
        <v>346.339996337891</v>
      </c>
      <c r="F14015" s="7" t="n">
        <v>63.4099998474121</v>
      </c>
      <c r="G14015" s="7" t="n">
        <v>8</v>
      </c>
      <c r="H14015" s="7" t="n">
        <v>2500</v>
      </c>
      <c r="I14015" s="7" t="n">
        <v>1</v>
      </c>
    </row>
    <row r="14016" spans="1:7">
      <c r="A14016" t="s">
        <v>4</v>
      </c>
      <c r="B14016" s="4" t="s">
        <v>5</v>
      </c>
      <c r="C14016" s="4" t="s">
        <v>13</v>
      </c>
      <c r="D14016" s="4" t="s">
        <v>13</v>
      </c>
      <c r="E14016" s="4" t="s">
        <v>22</v>
      </c>
      <c r="F14016" s="4" t="s">
        <v>10</v>
      </c>
    </row>
    <row r="14017" spans="1:10">
      <c r="A14017" t="n">
        <v>117473</v>
      </c>
      <c r="B14017" s="25" t="n">
        <v>45</v>
      </c>
      <c r="C14017" s="7" t="n">
        <v>5</v>
      </c>
      <c r="D14017" s="7" t="n">
        <v>3</v>
      </c>
      <c r="E14017" s="7" t="n">
        <v>2.59999990463257</v>
      </c>
      <c r="F14017" s="7" t="n">
        <v>2500</v>
      </c>
    </row>
    <row r="14018" spans="1:10">
      <c r="A14018" t="s">
        <v>4</v>
      </c>
      <c r="B14018" s="4" t="s">
        <v>5</v>
      </c>
      <c r="C14018" s="4" t="s">
        <v>13</v>
      </c>
      <c r="D14018" s="4" t="s">
        <v>13</v>
      </c>
      <c r="E14018" s="4" t="s">
        <v>22</v>
      </c>
      <c r="F14018" s="4" t="s">
        <v>10</v>
      </c>
    </row>
    <row r="14019" spans="1:10">
      <c r="A14019" t="n">
        <v>117482</v>
      </c>
      <c r="B14019" s="25" t="n">
        <v>45</v>
      </c>
      <c r="C14019" s="7" t="n">
        <v>11</v>
      </c>
      <c r="D14019" s="7" t="n">
        <v>3</v>
      </c>
      <c r="E14019" s="7" t="n">
        <v>39.2999992370605</v>
      </c>
      <c r="F14019" s="7" t="n">
        <v>2500</v>
      </c>
    </row>
    <row r="14020" spans="1:10">
      <c r="A14020" t="s">
        <v>4</v>
      </c>
      <c r="B14020" s="4" t="s">
        <v>5</v>
      </c>
      <c r="C14020" s="4" t="s">
        <v>10</v>
      </c>
      <c r="D14020" s="4" t="s">
        <v>13</v>
      </c>
    </row>
    <row r="14021" spans="1:10">
      <c r="A14021" t="n">
        <v>117491</v>
      </c>
      <c r="B14021" s="63" t="n">
        <v>56</v>
      </c>
      <c r="C14021" s="7" t="n">
        <v>5703</v>
      </c>
      <c r="D14021" s="7" t="n">
        <v>0</v>
      </c>
    </row>
    <row r="14022" spans="1:10">
      <c r="A14022" t="s">
        <v>4</v>
      </c>
      <c r="B14022" s="4" t="s">
        <v>5</v>
      </c>
      <c r="C14022" s="4" t="s">
        <v>10</v>
      </c>
      <c r="D14022" s="4" t="s">
        <v>13</v>
      </c>
      <c r="E14022" s="4" t="s">
        <v>6</v>
      </c>
      <c r="F14022" s="4" t="s">
        <v>22</v>
      </c>
      <c r="G14022" s="4" t="s">
        <v>22</v>
      </c>
      <c r="H14022" s="4" t="s">
        <v>22</v>
      </c>
    </row>
    <row r="14023" spans="1:10">
      <c r="A14023" t="n">
        <v>117495</v>
      </c>
      <c r="B14023" s="39" t="n">
        <v>48</v>
      </c>
      <c r="C14023" s="7" t="n">
        <v>5703</v>
      </c>
      <c r="D14023" s="7" t="n">
        <v>0</v>
      </c>
      <c r="E14023" s="7" t="s">
        <v>1034</v>
      </c>
      <c r="F14023" s="7" t="n">
        <v>-1</v>
      </c>
      <c r="G14023" s="7" t="n">
        <v>1</v>
      </c>
      <c r="H14023" s="7" t="n">
        <v>0</v>
      </c>
    </row>
    <row r="14024" spans="1:10">
      <c r="A14024" t="s">
        <v>4</v>
      </c>
      <c r="B14024" s="4" t="s">
        <v>5</v>
      </c>
      <c r="C14024" s="4" t="s">
        <v>10</v>
      </c>
    </row>
    <row r="14025" spans="1:10">
      <c r="A14025" t="n">
        <v>117521</v>
      </c>
      <c r="B14025" s="35" t="n">
        <v>16</v>
      </c>
      <c r="C14025" s="7" t="n">
        <v>700</v>
      </c>
    </row>
    <row r="14026" spans="1:10">
      <c r="A14026" t="s">
        <v>4</v>
      </c>
      <c r="B14026" s="4" t="s">
        <v>5</v>
      </c>
      <c r="C14026" s="4" t="s">
        <v>13</v>
      </c>
      <c r="D14026" s="4" t="s">
        <v>10</v>
      </c>
      <c r="E14026" s="4" t="s">
        <v>22</v>
      </c>
      <c r="F14026" s="4" t="s">
        <v>10</v>
      </c>
      <c r="G14026" s="4" t="s">
        <v>9</v>
      </c>
      <c r="H14026" s="4" t="s">
        <v>9</v>
      </c>
      <c r="I14026" s="4" t="s">
        <v>10</v>
      </c>
      <c r="J14026" s="4" t="s">
        <v>10</v>
      </c>
      <c r="K14026" s="4" t="s">
        <v>9</v>
      </c>
      <c r="L14026" s="4" t="s">
        <v>9</v>
      </c>
      <c r="M14026" s="4" t="s">
        <v>9</v>
      </c>
      <c r="N14026" s="4" t="s">
        <v>9</v>
      </c>
      <c r="O14026" s="4" t="s">
        <v>6</v>
      </c>
    </row>
    <row r="14027" spans="1:10">
      <c r="A14027" t="n">
        <v>117524</v>
      </c>
      <c r="B14027" s="14" t="n">
        <v>50</v>
      </c>
      <c r="C14027" s="7" t="n">
        <v>0</v>
      </c>
      <c r="D14027" s="7" t="n">
        <v>4263</v>
      </c>
      <c r="E14027" s="7" t="n">
        <v>0.800000011920929</v>
      </c>
      <c r="F14027" s="7" t="n">
        <v>300</v>
      </c>
      <c r="G14027" s="7" t="n">
        <v>0</v>
      </c>
      <c r="H14027" s="7" t="n">
        <v>-1065353216</v>
      </c>
      <c r="I14027" s="7" t="n">
        <v>0</v>
      </c>
      <c r="J14027" s="7" t="n">
        <v>65533</v>
      </c>
      <c r="K14027" s="7" t="n">
        <v>0</v>
      </c>
      <c r="L14027" s="7" t="n">
        <v>0</v>
      </c>
      <c r="M14027" s="7" t="n">
        <v>0</v>
      </c>
      <c r="N14027" s="7" t="n">
        <v>0</v>
      </c>
      <c r="O14027" s="7" t="s">
        <v>12</v>
      </c>
    </row>
    <row r="14028" spans="1:10">
      <c r="A14028" t="s">
        <v>4</v>
      </c>
      <c r="B14028" s="4" t="s">
        <v>5</v>
      </c>
      <c r="C14028" s="4" t="s">
        <v>13</v>
      </c>
      <c r="D14028" s="4" t="s">
        <v>10</v>
      </c>
      <c r="E14028" s="4" t="s">
        <v>22</v>
      </c>
      <c r="F14028" s="4" t="s">
        <v>10</v>
      </c>
      <c r="G14028" s="4" t="s">
        <v>9</v>
      </c>
      <c r="H14028" s="4" t="s">
        <v>9</v>
      </c>
      <c r="I14028" s="4" t="s">
        <v>10</v>
      </c>
      <c r="J14028" s="4" t="s">
        <v>10</v>
      </c>
      <c r="K14028" s="4" t="s">
        <v>9</v>
      </c>
      <c r="L14028" s="4" t="s">
        <v>9</v>
      </c>
      <c r="M14028" s="4" t="s">
        <v>9</v>
      </c>
      <c r="N14028" s="4" t="s">
        <v>9</v>
      </c>
      <c r="O14028" s="4" t="s">
        <v>6</v>
      </c>
    </row>
    <row r="14029" spans="1:10">
      <c r="A14029" t="n">
        <v>117563</v>
      </c>
      <c r="B14029" s="14" t="n">
        <v>50</v>
      </c>
      <c r="C14029" s="7" t="n">
        <v>0</v>
      </c>
      <c r="D14029" s="7" t="n">
        <v>4356</v>
      </c>
      <c r="E14029" s="7" t="n">
        <v>0.699999988079071</v>
      </c>
      <c r="F14029" s="7" t="n">
        <v>0</v>
      </c>
      <c r="G14029" s="7" t="n">
        <v>0</v>
      </c>
      <c r="H14029" s="7" t="n">
        <v>-1065353216</v>
      </c>
      <c r="I14029" s="7" t="n">
        <v>0</v>
      </c>
      <c r="J14029" s="7" t="n">
        <v>65533</v>
      </c>
      <c r="K14029" s="7" t="n">
        <v>0</v>
      </c>
      <c r="L14029" s="7" t="n">
        <v>0</v>
      </c>
      <c r="M14029" s="7" t="n">
        <v>0</v>
      </c>
      <c r="N14029" s="7" t="n">
        <v>0</v>
      </c>
      <c r="O14029" s="7" t="s">
        <v>12</v>
      </c>
    </row>
    <row r="14030" spans="1:10">
      <c r="A14030" t="s">
        <v>4</v>
      </c>
      <c r="B14030" s="4" t="s">
        <v>5</v>
      </c>
      <c r="C14030" s="4" t="s">
        <v>10</v>
      </c>
      <c r="D14030" s="4" t="s">
        <v>10</v>
      </c>
      <c r="E14030" s="4" t="s">
        <v>22</v>
      </c>
      <c r="F14030" s="4" t="s">
        <v>22</v>
      </c>
      <c r="G14030" s="4" t="s">
        <v>22</v>
      </c>
      <c r="H14030" s="4" t="s">
        <v>22</v>
      </c>
      <c r="I14030" s="4" t="s">
        <v>13</v>
      </c>
      <c r="J14030" s="4" t="s">
        <v>10</v>
      </c>
    </row>
    <row r="14031" spans="1:10">
      <c r="A14031" t="n">
        <v>117602</v>
      </c>
      <c r="B14031" s="85" t="n">
        <v>55</v>
      </c>
      <c r="C14031" s="7" t="n">
        <v>5703</v>
      </c>
      <c r="D14031" s="7" t="n">
        <v>65024</v>
      </c>
      <c r="E14031" s="7" t="n">
        <v>0</v>
      </c>
      <c r="F14031" s="7" t="n">
        <v>0</v>
      </c>
      <c r="G14031" s="7" t="n">
        <v>2</v>
      </c>
      <c r="H14031" s="7" t="n">
        <v>2</v>
      </c>
      <c r="I14031" s="7" t="n">
        <v>0</v>
      </c>
      <c r="J14031" s="7" t="n">
        <v>0</v>
      </c>
    </row>
    <row r="14032" spans="1:10">
      <c r="A14032" t="s">
        <v>4</v>
      </c>
      <c r="B14032" s="4" t="s">
        <v>5</v>
      </c>
      <c r="C14032" s="4" t="s">
        <v>10</v>
      </c>
    </row>
    <row r="14033" spans="1:15">
      <c r="A14033" t="n">
        <v>117626</v>
      </c>
      <c r="B14033" s="35" t="n">
        <v>16</v>
      </c>
      <c r="C14033" s="7" t="n">
        <v>500</v>
      </c>
    </row>
    <row r="14034" spans="1:15">
      <c r="A14034" t="s">
        <v>4</v>
      </c>
      <c r="B14034" s="4" t="s">
        <v>5</v>
      </c>
      <c r="C14034" s="4" t="s">
        <v>10</v>
      </c>
      <c r="D14034" s="4" t="s">
        <v>13</v>
      </c>
      <c r="E14034" s="4" t="s">
        <v>6</v>
      </c>
      <c r="F14034" s="4" t="s">
        <v>22</v>
      </c>
      <c r="G14034" s="4" t="s">
        <v>22</v>
      </c>
      <c r="H14034" s="4" t="s">
        <v>22</v>
      </c>
    </row>
    <row r="14035" spans="1:15">
      <c r="A14035" t="n">
        <v>117629</v>
      </c>
      <c r="B14035" s="39" t="n">
        <v>48</v>
      </c>
      <c r="C14035" s="7" t="n">
        <v>1571</v>
      </c>
      <c r="D14035" s="7" t="n">
        <v>0</v>
      </c>
      <c r="E14035" s="7" t="s">
        <v>998</v>
      </c>
      <c r="F14035" s="7" t="n">
        <v>-1</v>
      </c>
      <c r="G14035" s="7" t="n">
        <v>0.75</v>
      </c>
      <c r="H14035" s="7" t="n">
        <v>0</v>
      </c>
    </row>
    <row r="14036" spans="1:15">
      <c r="A14036" t="s">
        <v>4</v>
      </c>
      <c r="B14036" s="4" t="s">
        <v>5</v>
      </c>
      <c r="C14036" s="4" t="s">
        <v>13</v>
      </c>
      <c r="D14036" s="4" t="s">
        <v>10</v>
      </c>
      <c r="E14036" s="4" t="s">
        <v>22</v>
      </c>
      <c r="F14036" s="4" t="s">
        <v>10</v>
      </c>
      <c r="G14036" s="4" t="s">
        <v>9</v>
      </c>
      <c r="H14036" s="4" t="s">
        <v>9</v>
      </c>
      <c r="I14036" s="4" t="s">
        <v>10</v>
      </c>
      <c r="J14036" s="4" t="s">
        <v>10</v>
      </c>
      <c r="K14036" s="4" t="s">
        <v>9</v>
      </c>
      <c r="L14036" s="4" t="s">
        <v>9</v>
      </c>
      <c r="M14036" s="4" t="s">
        <v>9</v>
      </c>
      <c r="N14036" s="4" t="s">
        <v>9</v>
      </c>
      <c r="O14036" s="4" t="s">
        <v>6</v>
      </c>
    </row>
    <row r="14037" spans="1:15">
      <c r="A14037" t="n">
        <v>117655</v>
      </c>
      <c r="B14037" s="14" t="n">
        <v>50</v>
      </c>
      <c r="C14037" s="7" t="n">
        <v>0</v>
      </c>
      <c r="D14037" s="7" t="n">
        <v>4020</v>
      </c>
      <c r="E14037" s="7" t="n">
        <v>1</v>
      </c>
      <c r="F14037" s="7" t="n">
        <v>0</v>
      </c>
      <c r="G14037" s="7" t="n">
        <v>0</v>
      </c>
      <c r="H14037" s="7" t="n">
        <v>-1061158912</v>
      </c>
      <c r="I14037" s="7" t="n">
        <v>0</v>
      </c>
      <c r="J14037" s="7" t="n">
        <v>65533</v>
      </c>
      <c r="K14037" s="7" t="n">
        <v>0</v>
      </c>
      <c r="L14037" s="7" t="n">
        <v>0</v>
      </c>
      <c r="M14037" s="7" t="n">
        <v>0</v>
      </c>
      <c r="N14037" s="7" t="n">
        <v>0</v>
      </c>
      <c r="O14037" s="7" t="s">
        <v>12</v>
      </c>
    </row>
    <row r="14038" spans="1:15">
      <c r="A14038" t="s">
        <v>4</v>
      </c>
      <c r="B14038" s="4" t="s">
        <v>5</v>
      </c>
      <c r="C14038" s="4" t="s">
        <v>10</v>
      </c>
    </row>
    <row r="14039" spans="1:15">
      <c r="A14039" t="n">
        <v>117694</v>
      </c>
      <c r="B14039" s="35" t="n">
        <v>16</v>
      </c>
      <c r="C14039" s="7" t="n">
        <v>200</v>
      </c>
    </row>
    <row r="14040" spans="1:15">
      <c r="A14040" t="s">
        <v>4</v>
      </c>
      <c r="B14040" s="4" t="s">
        <v>5</v>
      </c>
      <c r="C14040" s="4" t="s">
        <v>13</v>
      </c>
      <c r="D14040" s="4" t="s">
        <v>22</v>
      </c>
      <c r="E14040" s="4" t="s">
        <v>22</v>
      </c>
      <c r="F14040" s="4" t="s">
        <v>22</v>
      </c>
    </row>
    <row r="14041" spans="1:15">
      <c r="A14041" t="n">
        <v>117697</v>
      </c>
      <c r="B14041" s="25" t="n">
        <v>45</v>
      </c>
      <c r="C14041" s="7" t="n">
        <v>9</v>
      </c>
      <c r="D14041" s="7" t="n">
        <v>0.0500000007450581</v>
      </c>
      <c r="E14041" s="7" t="n">
        <v>0.100000001490116</v>
      </c>
      <c r="F14041" s="7" t="n">
        <v>0.5</v>
      </c>
    </row>
    <row r="14042" spans="1:15">
      <c r="A14042" t="s">
        <v>4</v>
      </c>
      <c r="B14042" s="4" t="s">
        <v>5</v>
      </c>
      <c r="C14042" s="4" t="s">
        <v>10</v>
      </c>
      <c r="D14042" s="4" t="s">
        <v>10</v>
      </c>
      <c r="E14042" s="4" t="s">
        <v>22</v>
      </c>
      <c r="F14042" s="4" t="s">
        <v>22</v>
      </c>
      <c r="G14042" s="4" t="s">
        <v>22</v>
      </c>
      <c r="H14042" s="4" t="s">
        <v>22</v>
      </c>
      <c r="I14042" s="4" t="s">
        <v>13</v>
      </c>
      <c r="J14042" s="4" t="s">
        <v>10</v>
      </c>
    </row>
    <row r="14043" spans="1:15">
      <c r="A14043" t="n">
        <v>117711</v>
      </c>
      <c r="B14043" s="85" t="n">
        <v>55</v>
      </c>
      <c r="C14043" s="7" t="n">
        <v>1571</v>
      </c>
      <c r="D14043" s="7" t="n">
        <v>65533</v>
      </c>
      <c r="E14043" s="7" t="n">
        <v>-22.5599994659424</v>
      </c>
      <c r="F14043" s="7" t="n">
        <v>0</v>
      </c>
      <c r="G14043" s="7" t="n">
        <v>-19.4899997711182</v>
      </c>
      <c r="H14043" s="7" t="n">
        <v>3</v>
      </c>
      <c r="I14043" s="7" t="n">
        <v>0</v>
      </c>
      <c r="J14043" s="7" t="n">
        <v>1</v>
      </c>
    </row>
    <row r="14044" spans="1:15">
      <c r="A14044" t="s">
        <v>4</v>
      </c>
      <c r="B14044" s="4" t="s">
        <v>5</v>
      </c>
      <c r="C14044" s="4" t="s">
        <v>10</v>
      </c>
    </row>
    <row r="14045" spans="1:15">
      <c r="A14045" t="n">
        <v>117735</v>
      </c>
      <c r="B14045" s="35" t="n">
        <v>16</v>
      </c>
      <c r="C14045" s="7" t="n">
        <v>200</v>
      </c>
    </row>
    <row r="14046" spans="1:15">
      <c r="A14046" t="s">
        <v>4</v>
      </c>
      <c r="B14046" s="4" t="s">
        <v>5</v>
      </c>
      <c r="C14046" s="4" t="s">
        <v>13</v>
      </c>
      <c r="D14046" s="4" t="s">
        <v>10</v>
      </c>
      <c r="E14046" s="4" t="s">
        <v>10</v>
      </c>
      <c r="F14046" s="4" t="s">
        <v>10</v>
      </c>
      <c r="G14046" s="4" t="s">
        <v>10</v>
      </c>
      <c r="H14046" s="4" t="s">
        <v>10</v>
      </c>
      <c r="I14046" s="4" t="s">
        <v>6</v>
      </c>
      <c r="J14046" s="4" t="s">
        <v>22</v>
      </c>
      <c r="K14046" s="4" t="s">
        <v>22</v>
      </c>
      <c r="L14046" s="4" t="s">
        <v>22</v>
      </c>
      <c r="M14046" s="4" t="s">
        <v>9</v>
      </c>
      <c r="N14046" s="4" t="s">
        <v>9</v>
      </c>
      <c r="O14046" s="4" t="s">
        <v>22</v>
      </c>
      <c r="P14046" s="4" t="s">
        <v>22</v>
      </c>
      <c r="Q14046" s="4" t="s">
        <v>22</v>
      </c>
      <c r="R14046" s="4" t="s">
        <v>22</v>
      </c>
      <c r="S14046" s="4" t="s">
        <v>13</v>
      </c>
    </row>
    <row r="14047" spans="1:15">
      <c r="A14047" t="n">
        <v>117738</v>
      </c>
      <c r="B14047" s="83" t="n">
        <v>39</v>
      </c>
      <c r="C14047" s="7" t="n">
        <v>12</v>
      </c>
      <c r="D14047" s="7" t="n">
        <v>65533</v>
      </c>
      <c r="E14047" s="7" t="n">
        <v>210</v>
      </c>
      <c r="F14047" s="7" t="n">
        <v>0</v>
      </c>
      <c r="G14047" s="7" t="n">
        <v>5703</v>
      </c>
      <c r="H14047" s="7" t="n">
        <v>259</v>
      </c>
      <c r="I14047" s="7" t="s">
        <v>1083</v>
      </c>
      <c r="J14047" s="7" t="n">
        <v>0.349999994039536</v>
      </c>
      <c r="K14047" s="7" t="n">
        <v>0.400000005960464</v>
      </c>
      <c r="L14047" s="7" t="n">
        <v>-0.5</v>
      </c>
      <c r="M14047" s="7" t="n">
        <v>0</v>
      </c>
      <c r="N14047" s="7" t="n">
        <v>0</v>
      </c>
      <c r="O14047" s="7" t="n">
        <v>0</v>
      </c>
      <c r="P14047" s="7" t="n">
        <v>1</v>
      </c>
      <c r="Q14047" s="7" t="n">
        <v>1</v>
      </c>
      <c r="R14047" s="7" t="n">
        <v>1</v>
      </c>
      <c r="S14047" s="7" t="n">
        <v>105</v>
      </c>
    </row>
    <row r="14048" spans="1:15">
      <c r="A14048" t="s">
        <v>4</v>
      </c>
      <c r="B14048" s="4" t="s">
        <v>5</v>
      </c>
      <c r="C14048" s="4" t="s">
        <v>10</v>
      </c>
      <c r="D14048" s="4" t="s">
        <v>13</v>
      </c>
    </row>
    <row r="14049" spans="1:19">
      <c r="A14049" t="n">
        <v>117799</v>
      </c>
      <c r="B14049" s="63" t="n">
        <v>56</v>
      </c>
      <c r="C14049" s="7" t="n">
        <v>5703</v>
      </c>
      <c r="D14049" s="7" t="n">
        <v>0</v>
      </c>
    </row>
    <row r="14050" spans="1:19">
      <c r="A14050" t="s">
        <v>4</v>
      </c>
      <c r="B14050" s="4" t="s">
        <v>5</v>
      </c>
      <c r="C14050" s="4" t="s">
        <v>10</v>
      </c>
    </row>
    <row r="14051" spans="1:19">
      <c r="A14051" t="n">
        <v>117803</v>
      </c>
      <c r="B14051" s="35" t="n">
        <v>16</v>
      </c>
      <c r="C14051" s="7" t="n">
        <v>200</v>
      </c>
    </row>
    <row r="14052" spans="1:19">
      <c r="A14052" t="s">
        <v>4</v>
      </c>
      <c r="B14052" s="4" t="s">
        <v>5</v>
      </c>
      <c r="C14052" s="4" t="s">
        <v>13</v>
      </c>
      <c r="D14052" s="4" t="s">
        <v>10</v>
      </c>
      <c r="E14052" s="4" t="s">
        <v>22</v>
      </c>
      <c r="F14052" s="4" t="s">
        <v>10</v>
      </c>
      <c r="G14052" s="4" t="s">
        <v>9</v>
      </c>
      <c r="H14052" s="4" t="s">
        <v>9</v>
      </c>
      <c r="I14052" s="4" t="s">
        <v>10</v>
      </c>
      <c r="J14052" s="4" t="s">
        <v>10</v>
      </c>
      <c r="K14052" s="4" t="s">
        <v>9</v>
      </c>
      <c r="L14052" s="4" t="s">
        <v>9</v>
      </c>
      <c r="M14052" s="4" t="s">
        <v>9</v>
      </c>
      <c r="N14052" s="4" t="s">
        <v>9</v>
      </c>
      <c r="O14052" s="4" t="s">
        <v>6</v>
      </c>
    </row>
    <row r="14053" spans="1:19">
      <c r="A14053" t="n">
        <v>117806</v>
      </c>
      <c r="B14053" s="14" t="n">
        <v>50</v>
      </c>
      <c r="C14053" s="7" t="n">
        <v>0</v>
      </c>
      <c r="D14053" s="7" t="n">
        <v>4014</v>
      </c>
      <c r="E14053" s="7" t="n">
        <v>1</v>
      </c>
      <c r="F14053" s="7" t="n">
        <v>100</v>
      </c>
      <c r="G14053" s="7" t="n">
        <v>0</v>
      </c>
      <c r="H14053" s="7" t="n">
        <v>1082130432</v>
      </c>
      <c r="I14053" s="7" t="n">
        <v>0</v>
      </c>
      <c r="J14053" s="7" t="n">
        <v>65533</v>
      </c>
      <c r="K14053" s="7" t="n">
        <v>0</v>
      </c>
      <c r="L14053" s="7" t="n">
        <v>0</v>
      </c>
      <c r="M14053" s="7" t="n">
        <v>0</v>
      </c>
      <c r="N14053" s="7" t="n">
        <v>0</v>
      </c>
      <c r="O14053" s="7" t="s">
        <v>12</v>
      </c>
    </row>
    <row r="14054" spans="1:19">
      <c r="A14054" t="s">
        <v>4</v>
      </c>
      <c r="B14054" s="4" t="s">
        <v>5</v>
      </c>
      <c r="C14054" s="4" t="s">
        <v>10</v>
      </c>
    </row>
    <row r="14055" spans="1:19">
      <c r="A14055" t="n">
        <v>117845</v>
      </c>
      <c r="B14055" s="35" t="n">
        <v>16</v>
      </c>
      <c r="C14055" s="7" t="n">
        <v>1300</v>
      </c>
    </row>
    <row r="14056" spans="1:19">
      <c r="A14056" t="s">
        <v>4</v>
      </c>
      <c r="B14056" s="4" t="s">
        <v>5</v>
      </c>
      <c r="C14056" s="4" t="s">
        <v>13</v>
      </c>
      <c r="D14056" s="4" t="s">
        <v>10</v>
      </c>
      <c r="E14056" s="4" t="s">
        <v>22</v>
      </c>
    </row>
    <row r="14057" spans="1:19">
      <c r="A14057" t="n">
        <v>117848</v>
      </c>
      <c r="B14057" s="28" t="n">
        <v>58</v>
      </c>
      <c r="C14057" s="7" t="n">
        <v>101</v>
      </c>
      <c r="D14057" s="7" t="n">
        <v>200</v>
      </c>
      <c r="E14057" s="7" t="n">
        <v>1</v>
      </c>
    </row>
    <row r="14058" spans="1:19">
      <c r="A14058" t="s">
        <v>4</v>
      </c>
      <c r="B14058" s="4" t="s">
        <v>5</v>
      </c>
      <c r="C14058" s="4" t="s">
        <v>13</v>
      </c>
      <c r="D14058" s="4" t="s">
        <v>10</v>
      </c>
    </row>
    <row r="14059" spans="1:19">
      <c r="A14059" t="n">
        <v>117856</v>
      </c>
      <c r="B14059" s="28" t="n">
        <v>58</v>
      </c>
      <c r="C14059" s="7" t="n">
        <v>254</v>
      </c>
      <c r="D14059" s="7" t="n">
        <v>0</v>
      </c>
    </row>
    <row r="14060" spans="1:19">
      <c r="A14060" t="s">
        <v>4</v>
      </c>
      <c r="B14060" s="4" t="s">
        <v>5</v>
      </c>
      <c r="C14060" s="4" t="s">
        <v>13</v>
      </c>
    </row>
    <row r="14061" spans="1:19">
      <c r="A14061" t="n">
        <v>117860</v>
      </c>
      <c r="B14061" s="25" t="n">
        <v>45</v>
      </c>
      <c r="C14061" s="7" t="n">
        <v>0</v>
      </c>
    </row>
    <row r="14062" spans="1:19">
      <c r="A14062" t="s">
        <v>4</v>
      </c>
      <c r="B14062" s="4" t="s">
        <v>5</v>
      </c>
      <c r="C14062" s="4" t="s">
        <v>13</v>
      </c>
      <c r="D14062" s="4" t="s">
        <v>13</v>
      </c>
      <c r="E14062" s="4" t="s">
        <v>22</v>
      </c>
      <c r="F14062" s="4" t="s">
        <v>22</v>
      </c>
      <c r="G14062" s="4" t="s">
        <v>22</v>
      </c>
      <c r="H14062" s="4" t="s">
        <v>10</v>
      </c>
    </row>
    <row r="14063" spans="1:19">
      <c r="A14063" t="n">
        <v>117862</v>
      </c>
      <c r="B14063" s="25" t="n">
        <v>45</v>
      </c>
      <c r="C14063" s="7" t="n">
        <v>2</v>
      </c>
      <c r="D14063" s="7" t="n">
        <v>3</v>
      </c>
      <c r="E14063" s="7" t="n">
        <v>-25.6599998474121</v>
      </c>
      <c r="F14063" s="7" t="n">
        <v>0.810000002384186</v>
      </c>
      <c r="G14063" s="7" t="n">
        <v>-18.7800006866455</v>
      </c>
      <c r="H14063" s="7" t="n">
        <v>0</v>
      </c>
    </row>
    <row r="14064" spans="1:19">
      <c r="A14064" t="s">
        <v>4</v>
      </c>
      <c r="B14064" s="4" t="s">
        <v>5</v>
      </c>
      <c r="C14064" s="4" t="s">
        <v>13</v>
      </c>
      <c r="D14064" s="4" t="s">
        <v>13</v>
      </c>
      <c r="E14064" s="4" t="s">
        <v>22</v>
      </c>
      <c r="F14064" s="4" t="s">
        <v>22</v>
      </c>
      <c r="G14064" s="4" t="s">
        <v>22</v>
      </c>
      <c r="H14064" s="4" t="s">
        <v>10</v>
      </c>
      <c r="I14064" s="4" t="s">
        <v>13</v>
      </c>
    </row>
    <row r="14065" spans="1:15">
      <c r="A14065" t="n">
        <v>117879</v>
      </c>
      <c r="B14065" s="25" t="n">
        <v>45</v>
      </c>
      <c r="C14065" s="7" t="n">
        <v>4</v>
      </c>
      <c r="D14065" s="7" t="n">
        <v>3</v>
      </c>
      <c r="E14065" s="7" t="n">
        <v>3.64000010490417</v>
      </c>
      <c r="F14065" s="7" t="n">
        <v>356.209991455078</v>
      </c>
      <c r="G14065" s="7" t="n">
        <v>8</v>
      </c>
      <c r="H14065" s="7" t="n">
        <v>0</v>
      </c>
      <c r="I14065" s="7" t="n">
        <v>1</v>
      </c>
    </row>
    <row r="14066" spans="1:15">
      <c r="A14066" t="s">
        <v>4</v>
      </c>
      <c r="B14066" s="4" t="s">
        <v>5</v>
      </c>
      <c r="C14066" s="4" t="s">
        <v>13</v>
      </c>
      <c r="D14066" s="4" t="s">
        <v>13</v>
      </c>
      <c r="E14066" s="4" t="s">
        <v>22</v>
      </c>
      <c r="F14066" s="4" t="s">
        <v>10</v>
      </c>
    </row>
    <row r="14067" spans="1:15">
      <c r="A14067" t="n">
        <v>117897</v>
      </c>
      <c r="B14067" s="25" t="n">
        <v>45</v>
      </c>
      <c r="C14067" s="7" t="n">
        <v>5</v>
      </c>
      <c r="D14067" s="7" t="n">
        <v>3</v>
      </c>
      <c r="E14067" s="7" t="n">
        <v>7</v>
      </c>
      <c r="F14067" s="7" t="n">
        <v>0</v>
      </c>
    </row>
    <row r="14068" spans="1:15">
      <c r="A14068" t="s">
        <v>4</v>
      </c>
      <c r="B14068" s="4" t="s">
        <v>5</v>
      </c>
      <c r="C14068" s="4" t="s">
        <v>13</v>
      </c>
      <c r="D14068" s="4" t="s">
        <v>13</v>
      </c>
      <c r="E14068" s="4" t="s">
        <v>22</v>
      </c>
      <c r="F14068" s="4" t="s">
        <v>10</v>
      </c>
    </row>
    <row r="14069" spans="1:15">
      <c r="A14069" t="n">
        <v>117906</v>
      </c>
      <c r="B14069" s="25" t="n">
        <v>45</v>
      </c>
      <c r="C14069" s="7" t="n">
        <v>11</v>
      </c>
      <c r="D14069" s="7" t="n">
        <v>3</v>
      </c>
      <c r="E14069" s="7" t="n">
        <v>39.2999992370605</v>
      </c>
      <c r="F14069" s="7" t="n">
        <v>0</v>
      </c>
    </row>
    <row r="14070" spans="1:15">
      <c r="A14070" t="s">
        <v>4</v>
      </c>
      <c r="B14070" s="4" t="s">
        <v>5</v>
      </c>
      <c r="C14070" s="4" t="s">
        <v>10</v>
      </c>
      <c r="D14070" s="4" t="s">
        <v>22</v>
      </c>
      <c r="E14070" s="4" t="s">
        <v>22</v>
      </c>
      <c r="F14070" s="4" t="s">
        <v>22</v>
      </c>
      <c r="G14070" s="4" t="s">
        <v>22</v>
      </c>
    </row>
    <row r="14071" spans="1:15">
      <c r="A14071" t="n">
        <v>117915</v>
      </c>
      <c r="B14071" s="24" t="n">
        <v>46</v>
      </c>
      <c r="C14071" s="7" t="n">
        <v>1570</v>
      </c>
      <c r="D14071" s="7" t="n">
        <v>-28.3899993896484</v>
      </c>
      <c r="E14071" s="7" t="n">
        <v>0</v>
      </c>
      <c r="F14071" s="7" t="n">
        <v>-20.6200008392334</v>
      </c>
      <c r="G14071" s="7" t="n">
        <v>31.3999996185303</v>
      </c>
    </row>
    <row r="14072" spans="1:15">
      <c r="A14072" t="s">
        <v>4</v>
      </c>
      <c r="B14072" s="4" t="s">
        <v>5</v>
      </c>
      <c r="C14072" s="4" t="s">
        <v>10</v>
      </c>
      <c r="D14072" s="4" t="s">
        <v>22</v>
      </c>
      <c r="E14072" s="4" t="s">
        <v>22</v>
      </c>
      <c r="F14072" s="4" t="s">
        <v>22</v>
      </c>
      <c r="G14072" s="4" t="s">
        <v>22</v>
      </c>
    </row>
    <row r="14073" spans="1:15">
      <c r="A14073" t="n">
        <v>117934</v>
      </c>
      <c r="B14073" s="24" t="n">
        <v>46</v>
      </c>
      <c r="C14073" s="7" t="n">
        <v>1571</v>
      </c>
      <c r="D14073" s="7" t="n">
        <v>-22.5599994659424</v>
      </c>
      <c r="E14073" s="7" t="n">
        <v>0</v>
      </c>
      <c r="F14073" s="7" t="n">
        <v>-19.4899997711182</v>
      </c>
      <c r="G14073" s="7" t="n">
        <v>318</v>
      </c>
    </row>
    <row r="14074" spans="1:15">
      <c r="A14074" t="s">
        <v>4</v>
      </c>
      <c r="B14074" s="4" t="s">
        <v>5</v>
      </c>
      <c r="C14074" s="4" t="s">
        <v>10</v>
      </c>
      <c r="D14074" s="4" t="s">
        <v>22</v>
      </c>
      <c r="E14074" s="4" t="s">
        <v>22</v>
      </c>
      <c r="F14074" s="4" t="s">
        <v>22</v>
      </c>
      <c r="G14074" s="4" t="s">
        <v>22</v>
      </c>
    </row>
    <row r="14075" spans="1:15">
      <c r="A14075" t="n">
        <v>117953</v>
      </c>
      <c r="B14075" s="24" t="n">
        <v>46</v>
      </c>
      <c r="C14075" s="7" t="n">
        <v>5703</v>
      </c>
      <c r="D14075" s="7" t="n">
        <v>-25.1900005340576</v>
      </c>
      <c r="E14075" s="7" t="n">
        <v>0</v>
      </c>
      <c r="F14075" s="7" t="n">
        <v>-18.5499992370605</v>
      </c>
      <c r="G14075" s="7" t="n">
        <v>25.2999992370605</v>
      </c>
    </row>
    <row r="14076" spans="1:15">
      <c r="A14076" t="s">
        <v>4</v>
      </c>
      <c r="B14076" s="4" t="s">
        <v>5</v>
      </c>
      <c r="C14076" s="4" t="s">
        <v>10</v>
      </c>
      <c r="D14076" s="4" t="s">
        <v>22</v>
      </c>
      <c r="E14076" s="4" t="s">
        <v>22</v>
      </c>
      <c r="F14076" s="4" t="s">
        <v>22</v>
      </c>
      <c r="G14076" s="4" t="s">
        <v>10</v>
      </c>
      <c r="H14076" s="4" t="s">
        <v>10</v>
      </c>
    </row>
    <row r="14077" spans="1:15">
      <c r="A14077" t="n">
        <v>117972</v>
      </c>
      <c r="B14077" s="56" t="n">
        <v>60</v>
      </c>
      <c r="C14077" s="7" t="n">
        <v>5703</v>
      </c>
      <c r="D14077" s="7" t="n">
        <v>-10</v>
      </c>
      <c r="E14077" s="7" t="n">
        <v>0</v>
      </c>
      <c r="F14077" s="7" t="n">
        <v>0</v>
      </c>
      <c r="G14077" s="7" t="n">
        <v>0</v>
      </c>
      <c r="H14077" s="7" t="n">
        <v>0</v>
      </c>
    </row>
    <row r="14078" spans="1:15">
      <c r="A14078" t="s">
        <v>4</v>
      </c>
      <c r="B14078" s="4" t="s">
        <v>5</v>
      </c>
      <c r="C14078" s="4" t="s">
        <v>10</v>
      </c>
      <c r="D14078" s="4" t="s">
        <v>13</v>
      </c>
      <c r="E14078" s="4" t="s">
        <v>13</v>
      </c>
      <c r="F14078" s="4" t="s">
        <v>6</v>
      </c>
    </row>
    <row r="14079" spans="1:15">
      <c r="A14079" t="n">
        <v>117991</v>
      </c>
      <c r="B14079" s="64" t="n">
        <v>47</v>
      </c>
      <c r="C14079" s="7" t="n">
        <v>5703</v>
      </c>
      <c r="D14079" s="7" t="n">
        <v>1</v>
      </c>
      <c r="E14079" s="7" t="n">
        <v>0</v>
      </c>
      <c r="F14079" s="7" t="s">
        <v>12</v>
      </c>
    </row>
    <row r="14080" spans="1:15">
      <c r="A14080" t="s">
        <v>4</v>
      </c>
      <c r="B14080" s="4" t="s">
        <v>5</v>
      </c>
      <c r="C14080" s="4" t="s">
        <v>10</v>
      </c>
      <c r="D14080" s="4" t="s">
        <v>13</v>
      </c>
      <c r="E14080" s="4" t="s">
        <v>6</v>
      </c>
      <c r="F14080" s="4" t="s">
        <v>22</v>
      </c>
      <c r="G14080" s="4" t="s">
        <v>22</v>
      </c>
      <c r="H14080" s="4" t="s">
        <v>22</v>
      </c>
    </row>
    <row r="14081" spans="1:9">
      <c r="A14081" t="n">
        <v>117997</v>
      </c>
      <c r="B14081" s="39" t="n">
        <v>48</v>
      </c>
      <c r="C14081" s="7" t="n">
        <v>5703</v>
      </c>
      <c r="D14081" s="7" t="n">
        <v>0</v>
      </c>
      <c r="E14081" s="7" t="s">
        <v>1033</v>
      </c>
      <c r="F14081" s="7" t="n">
        <v>-1</v>
      </c>
      <c r="G14081" s="7" t="n">
        <v>1</v>
      </c>
      <c r="H14081" s="7" t="n">
        <v>0</v>
      </c>
    </row>
    <row r="14082" spans="1:9">
      <c r="A14082" t="s">
        <v>4</v>
      </c>
      <c r="B14082" s="4" t="s">
        <v>5</v>
      </c>
      <c r="C14082" s="4" t="s">
        <v>10</v>
      </c>
      <c r="D14082" s="4" t="s">
        <v>22</v>
      </c>
      <c r="E14082" s="4" t="s">
        <v>22</v>
      </c>
      <c r="F14082" s="4" t="s">
        <v>13</v>
      </c>
    </row>
    <row r="14083" spans="1:9">
      <c r="A14083" t="n">
        <v>118023</v>
      </c>
      <c r="B14083" s="59" t="n">
        <v>52</v>
      </c>
      <c r="C14083" s="7" t="n">
        <v>5703</v>
      </c>
      <c r="D14083" s="7" t="n">
        <v>320.489990234375</v>
      </c>
      <c r="E14083" s="7" t="n">
        <v>10</v>
      </c>
      <c r="F14083" s="7" t="n">
        <v>1</v>
      </c>
    </row>
    <row r="14084" spans="1:9">
      <c r="A14084" t="s">
        <v>4</v>
      </c>
      <c r="B14084" s="4" t="s">
        <v>5</v>
      </c>
      <c r="C14084" s="4" t="s">
        <v>10</v>
      </c>
      <c r="D14084" s="4" t="s">
        <v>10</v>
      </c>
      <c r="E14084" s="4" t="s">
        <v>22</v>
      </c>
      <c r="F14084" s="4" t="s">
        <v>22</v>
      </c>
      <c r="G14084" s="4" t="s">
        <v>22</v>
      </c>
      <c r="H14084" s="4" t="s">
        <v>22</v>
      </c>
      <c r="I14084" s="4" t="s">
        <v>13</v>
      </c>
      <c r="J14084" s="4" t="s">
        <v>10</v>
      </c>
    </row>
    <row r="14085" spans="1:9">
      <c r="A14085" t="n">
        <v>118035</v>
      </c>
      <c r="B14085" s="85" t="n">
        <v>55</v>
      </c>
      <c r="C14085" s="7" t="n">
        <v>5703</v>
      </c>
      <c r="D14085" s="7" t="n">
        <v>65533</v>
      </c>
      <c r="E14085" s="7" t="n">
        <v>-25.5599994659424</v>
      </c>
      <c r="F14085" s="7" t="n">
        <v>0</v>
      </c>
      <c r="G14085" s="7" t="n">
        <v>-16.4200000762939</v>
      </c>
      <c r="H14085" s="7" t="n">
        <v>3</v>
      </c>
      <c r="I14085" s="7" t="n">
        <v>0</v>
      </c>
      <c r="J14085" s="7" t="n">
        <v>0</v>
      </c>
    </row>
    <row r="14086" spans="1:9">
      <c r="A14086" t="s">
        <v>4</v>
      </c>
      <c r="B14086" s="4" t="s">
        <v>5</v>
      </c>
      <c r="C14086" s="4" t="s">
        <v>10</v>
      </c>
      <c r="D14086" s="4" t="s">
        <v>13</v>
      </c>
      <c r="E14086" s="4" t="s">
        <v>13</v>
      </c>
      <c r="F14086" s="4" t="s">
        <v>6</v>
      </c>
    </row>
    <row r="14087" spans="1:9">
      <c r="A14087" t="n">
        <v>118059</v>
      </c>
      <c r="B14087" s="22" t="n">
        <v>20</v>
      </c>
      <c r="C14087" s="7" t="n">
        <v>1572</v>
      </c>
      <c r="D14087" s="7" t="n">
        <v>2</v>
      </c>
      <c r="E14087" s="7" t="n">
        <v>11</v>
      </c>
      <c r="F14087" s="7" t="s">
        <v>1093</v>
      </c>
    </row>
    <row r="14088" spans="1:9">
      <c r="A14088" t="s">
        <v>4</v>
      </c>
      <c r="B14088" s="4" t="s">
        <v>5</v>
      </c>
      <c r="C14088" s="4" t="s">
        <v>13</v>
      </c>
      <c r="D14088" s="4" t="s">
        <v>13</v>
      </c>
      <c r="E14088" s="4" t="s">
        <v>22</v>
      </c>
      <c r="F14088" s="4" t="s">
        <v>22</v>
      </c>
      <c r="G14088" s="4" t="s">
        <v>22</v>
      </c>
      <c r="H14088" s="4" t="s">
        <v>10</v>
      </c>
    </row>
    <row r="14089" spans="1:9">
      <c r="A14089" t="n">
        <v>118088</v>
      </c>
      <c r="B14089" s="25" t="n">
        <v>45</v>
      </c>
      <c r="C14089" s="7" t="n">
        <v>2</v>
      </c>
      <c r="D14089" s="7" t="n">
        <v>3</v>
      </c>
      <c r="E14089" s="7" t="n">
        <v>-26.4200000762939</v>
      </c>
      <c r="F14089" s="7" t="n">
        <v>0.519999980926514</v>
      </c>
      <c r="G14089" s="7" t="n">
        <v>-14.4899997711182</v>
      </c>
      <c r="H14089" s="7" t="n">
        <v>4000</v>
      </c>
    </row>
    <row r="14090" spans="1:9">
      <c r="A14090" t="s">
        <v>4</v>
      </c>
      <c r="B14090" s="4" t="s">
        <v>5</v>
      </c>
      <c r="C14090" s="4" t="s">
        <v>13</v>
      </c>
      <c r="D14090" s="4" t="s">
        <v>13</v>
      </c>
      <c r="E14090" s="4" t="s">
        <v>22</v>
      </c>
      <c r="F14090" s="4" t="s">
        <v>22</v>
      </c>
      <c r="G14090" s="4" t="s">
        <v>22</v>
      </c>
      <c r="H14090" s="4" t="s">
        <v>10</v>
      </c>
      <c r="I14090" s="4" t="s">
        <v>13</v>
      </c>
    </row>
    <row r="14091" spans="1:9">
      <c r="A14091" t="n">
        <v>118105</v>
      </c>
      <c r="B14091" s="25" t="n">
        <v>45</v>
      </c>
      <c r="C14091" s="7" t="n">
        <v>4</v>
      </c>
      <c r="D14091" s="7" t="n">
        <v>3</v>
      </c>
      <c r="E14091" s="7" t="n">
        <v>40</v>
      </c>
      <c r="F14091" s="7" t="n">
        <v>457.920013427734</v>
      </c>
      <c r="G14091" s="7" t="n">
        <v>8</v>
      </c>
      <c r="H14091" s="7" t="n">
        <v>4000</v>
      </c>
      <c r="I14091" s="7" t="n">
        <v>1</v>
      </c>
    </row>
    <row r="14092" spans="1:9">
      <c r="A14092" t="s">
        <v>4</v>
      </c>
      <c r="B14092" s="4" t="s">
        <v>5</v>
      </c>
      <c r="C14092" s="4" t="s">
        <v>13</v>
      </c>
      <c r="D14092" s="4" t="s">
        <v>13</v>
      </c>
      <c r="E14092" s="4" t="s">
        <v>22</v>
      </c>
      <c r="F14092" s="4" t="s">
        <v>10</v>
      </c>
    </row>
    <row r="14093" spans="1:9">
      <c r="A14093" t="n">
        <v>118123</v>
      </c>
      <c r="B14093" s="25" t="n">
        <v>45</v>
      </c>
      <c r="C14093" s="7" t="n">
        <v>5</v>
      </c>
      <c r="D14093" s="7" t="n">
        <v>3</v>
      </c>
      <c r="E14093" s="7" t="n">
        <v>5.69999980926514</v>
      </c>
      <c r="F14093" s="7" t="n">
        <v>4000</v>
      </c>
    </row>
    <row r="14094" spans="1:9">
      <c r="A14094" t="s">
        <v>4</v>
      </c>
      <c r="B14094" s="4" t="s">
        <v>5</v>
      </c>
      <c r="C14094" s="4" t="s">
        <v>13</v>
      </c>
      <c r="D14094" s="4" t="s">
        <v>13</v>
      </c>
      <c r="E14094" s="4" t="s">
        <v>22</v>
      </c>
      <c r="F14094" s="4" t="s">
        <v>10</v>
      </c>
    </row>
    <row r="14095" spans="1:9">
      <c r="A14095" t="n">
        <v>118132</v>
      </c>
      <c r="B14095" s="25" t="n">
        <v>45</v>
      </c>
      <c r="C14095" s="7" t="n">
        <v>11</v>
      </c>
      <c r="D14095" s="7" t="n">
        <v>3</v>
      </c>
      <c r="E14095" s="7" t="n">
        <v>25.5</v>
      </c>
      <c r="F14095" s="7" t="n">
        <v>4000</v>
      </c>
    </row>
    <row r="14096" spans="1:9">
      <c r="A14096" t="s">
        <v>4</v>
      </c>
      <c r="B14096" s="4" t="s">
        <v>5</v>
      </c>
      <c r="C14096" s="4" t="s">
        <v>10</v>
      </c>
      <c r="D14096" s="4" t="s">
        <v>13</v>
      </c>
    </row>
    <row r="14097" spans="1:10">
      <c r="A14097" t="n">
        <v>118141</v>
      </c>
      <c r="B14097" s="63" t="n">
        <v>56</v>
      </c>
      <c r="C14097" s="7" t="n">
        <v>5703</v>
      </c>
      <c r="D14097" s="7" t="n">
        <v>0</v>
      </c>
    </row>
    <row r="14098" spans="1:10">
      <c r="A14098" t="s">
        <v>4</v>
      </c>
      <c r="B14098" s="4" t="s">
        <v>5</v>
      </c>
      <c r="C14098" s="4" t="s">
        <v>10</v>
      </c>
      <c r="D14098" s="4" t="s">
        <v>13</v>
      </c>
      <c r="E14098" s="4" t="s">
        <v>6</v>
      </c>
      <c r="F14098" s="4" t="s">
        <v>22</v>
      </c>
      <c r="G14098" s="4" t="s">
        <v>22</v>
      </c>
      <c r="H14098" s="4" t="s">
        <v>22</v>
      </c>
    </row>
    <row r="14099" spans="1:10">
      <c r="A14099" t="n">
        <v>118145</v>
      </c>
      <c r="B14099" s="39" t="n">
        <v>48</v>
      </c>
      <c r="C14099" s="7" t="n">
        <v>5703</v>
      </c>
      <c r="D14099" s="7" t="n">
        <v>0</v>
      </c>
      <c r="E14099" s="7" t="s">
        <v>1036</v>
      </c>
      <c r="F14099" s="7" t="n">
        <v>-1</v>
      </c>
      <c r="G14099" s="7" t="n">
        <v>1</v>
      </c>
      <c r="H14099" s="7" t="n">
        <v>0</v>
      </c>
    </row>
    <row r="14100" spans="1:10">
      <c r="A14100" t="s">
        <v>4</v>
      </c>
      <c r="B14100" s="4" t="s">
        <v>5</v>
      </c>
      <c r="C14100" s="4" t="s">
        <v>22</v>
      </c>
    </row>
    <row r="14101" spans="1:10">
      <c r="A14101" t="n">
        <v>118171</v>
      </c>
      <c r="B14101" s="87" t="n">
        <v>68</v>
      </c>
      <c r="C14101" s="7" t="n">
        <v>0.5</v>
      </c>
    </row>
    <row r="14102" spans="1:10">
      <c r="A14102" t="s">
        <v>4</v>
      </c>
      <c r="B14102" s="4" t="s">
        <v>5</v>
      </c>
      <c r="C14102" s="4" t="s">
        <v>10</v>
      </c>
    </row>
    <row r="14103" spans="1:10">
      <c r="A14103" t="n">
        <v>118176</v>
      </c>
      <c r="B14103" s="35" t="n">
        <v>16</v>
      </c>
      <c r="C14103" s="7" t="n">
        <v>500</v>
      </c>
    </row>
    <row r="14104" spans="1:10">
      <c r="A14104" t="s">
        <v>4</v>
      </c>
      <c r="B14104" s="4" t="s">
        <v>5</v>
      </c>
      <c r="C14104" s="4" t="s">
        <v>22</v>
      </c>
    </row>
    <row r="14105" spans="1:10">
      <c r="A14105" t="n">
        <v>118179</v>
      </c>
      <c r="B14105" s="87" t="n">
        <v>68</v>
      </c>
      <c r="C14105" s="7" t="n">
        <v>1</v>
      </c>
    </row>
    <row r="14106" spans="1:10">
      <c r="A14106" t="s">
        <v>4</v>
      </c>
      <c r="B14106" s="4" t="s">
        <v>5</v>
      </c>
      <c r="C14106" s="4" t="s">
        <v>10</v>
      </c>
    </row>
    <row r="14107" spans="1:10">
      <c r="A14107" t="n">
        <v>118184</v>
      </c>
      <c r="B14107" s="35" t="n">
        <v>16</v>
      </c>
      <c r="C14107" s="7" t="n">
        <v>650</v>
      </c>
    </row>
    <row r="14108" spans="1:10">
      <c r="A14108" t="s">
        <v>4</v>
      </c>
      <c r="B14108" s="4" t="s">
        <v>5</v>
      </c>
      <c r="C14108" s="4" t="s">
        <v>13</v>
      </c>
      <c r="D14108" s="4" t="s">
        <v>22</v>
      </c>
      <c r="E14108" s="4" t="s">
        <v>22</v>
      </c>
      <c r="F14108" s="4" t="s">
        <v>22</v>
      </c>
    </row>
    <row r="14109" spans="1:10">
      <c r="A14109" t="n">
        <v>118187</v>
      </c>
      <c r="B14109" s="25" t="n">
        <v>45</v>
      </c>
      <c r="C14109" s="7" t="n">
        <v>9</v>
      </c>
      <c r="D14109" s="7" t="n">
        <v>0.100000001490116</v>
      </c>
      <c r="E14109" s="7" t="n">
        <v>0.0500000007450581</v>
      </c>
      <c r="F14109" s="7" t="n">
        <v>0.5</v>
      </c>
    </row>
    <row r="14110" spans="1:10">
      <c r="A14110" t="s">
        <v>4</v>
      </c>
      <c r="B14110" s="4" t="s">
        <v>5</v>
      </c>
      <c r="C14110" s="4" t="s">
        <v>13</v>
      </c>
      <c r="D14110" s="4" t="s">
        <v>10</v>
      </c>
      <c r="E14110" s="4" t="s">
        <v>10</v>
      </c>
      <c r="F14110" s="4" t="s">
        <v>10</v>
      </c>
      <c r="G14110" s="4" t="s">
        <v>10</v>
      </c>
      <c r="H14110" s="4" t="s">
        <v>10</v>
      </c>
      <c r="I14110" s="4" t="s">
        <v>6</v>
      </c>
      <c r="J14110" s="4" t="s">
        <v>22</v>
      </c>
      <c r="K14110" s="4" t="s">
        <v>22</v>
      </c>
      <c r="L14110" s="4" t="s">
        <v>22</v>
      </c>
      <c r="M14110" s="4" t="s">
        <v>9</v>
      </c>
      <c r="N14110" s="4" t="s">
        <v>9</v>
      </c>
      <c r="O14110" s="4" t="s">
        <v>22</v>
      </c>
      <c r="P14110" s="4" t="s">
        <v>22</v>
      </c>
      <c r="Q14110" s="4" t="s">
        <v>22</v>
      </c>
      <c r="R14110" s="4" t="s">
        <v>22</v>
      </c>
      <c r="S14110" s="4" t="s">
        <v>13</v>
      </c>
    </row>
    <row r="14111" spans="1:10">
      <c r="A14111" t="n">
        <v>118201</v>
      </c>
      <c r="B14111" s="83" t="n">
        <v>39</v>
      </c>
      <c r="C14111" s="7" t="n">
        <v>12</v>
      </c>
      <c r="D14111" s="7" t="n">
        <v>65533</v>
      </c>
      <c r="E14111" s="7" t="n">
        <v>210</v>
      </c>
      <c r="F14111" s="7" t="n">
        <v>0</v>
      </c>
      <c r="G14111" s="7" t="n">
        <v>5703</v>
      </c>
      <c r="H14111" s="7" t="n">
        <v>3</v>
      </c>
      <c r="I14111" s="7" t="s">
        <v>1083</v>
      </c>
      <c r="J14111" s="7" t="n">
        <v>0</v>
      </c>
      <c r="K14111" s="7" t="n">
        <v>0</v>
      </c>
      <c r="L14111" s="7" t="n">
        <v>-0.25</v>
      </c>
      <c r="M14111" s="7" t="n">
        <v>0</v>
      </c>
      <c r="N14111" s="7" t="n">
        <v>0</v>
      </c>
      <c r="O14111" s="7" t="n">
        <v>90</v>
      </c>
      <c r="P14111" s="7" t="n">
        <v>1</v>
      </c>
      <c r="Q14111" s="7" t="n">
        <v>1</v>
      </c>
      <c r="R14111" s="7" t="n">
        <v>1</v>
      </c>
      <c r="S14111" s="7" t="n">
        <v>255</v>
      </c>
    </row>
    <row r="14112" spans="1:10">
      <c r="A14112" t="s">
        <v>4</v>
      </c>
      <c r="B14112" s="4" t="s">
        <v>5</v>
      </c>
      <c r="C14112" s="4" t="s">
        <v>13</v>
      </c>
      <c r="D14112" s="4" t="s">
        <v>10</v>
      </c>
      <c r="E14112" s="4" t="s">
        <v>10</v>
      </c>
      <c r="F14112" s="4" t="s">
        <v>9</v>
      </c>
    </row>
    <row r="14113" spans="1:19">
      <c r="A14113" t="n">
        <v>118262</v>
      </c>
      <c r="B14113" s="86" t="n">
        <v>84</v>
      </c>
      <c r="C14113" s="7" t="n">
        <v>0</v>
      </c>
      <c r="D14113" s="7" t="n">
        <v>2</v>
      </c>
      <c r="E14113" s="7" t="n">
        <v>100</v>
      </c>
      <c r="F14113" s="7" t="n">
        <v>1045220557</v>
      </c>
    </row>
    <row r="14114" spans="1:19">
      <c r="A14114" t="s">
        <v>4</v>
      </c>
      <c r="B14114" s="4" t="s">
        <v>5</v>
      </c>
      <c r="C14114" s="4" t="s">
        <v>10</v>
      </c>
      <c r="D14114" s="4" t="s">
        <v>10</v>
      </c>
      <c r="E14114" s="4" t="s">
        <v>22</v>
      </c>
      <c r="F14114" s="4" t="s">
        <v>22</v>
      </c>
      <c r="G14114" s="4" t="s">
        <v>22</v>
      </c>
      <c r="H14114" s="4" t="s">
        <v>22</v>
      </c>
      <c r="I14114" s="4" t="s">
        <v>13</v>
      </c>
      <c r="J14114" s="4" t="s">
        <v>10</v>
      </c>
    </row>
    <row r="14115" spans="1:19">
      <c r="A14115" t="n">
        <v>118272</v>
      </c>
      <c r="B14115" s="85" t="n">
        <v>55</v>
      </c>
      <c r="C14115" s="7" t="n">
        <v>5703</v>
      </c>
      <c r="D14115" s="7" t="n">
        <v>65533</v>
      </c>
      <c r="E14115" s="7" t="n">
        <v>-25.9300003051758</v>
      </c>
      <c r="F14115" s="7" t="n">
        <v>0</v>
      </c>
      <c r="G14115" s="7" t="n">
        <v>-14.4700002670288</v>
      </c>
      <c r="H14115" s="7" t="n">
        <v>8</v>
      </c>
      <c r="I14115" s="7" t="n">
        <v>0</v>
      </c>
      <c r="J14115" s="7" t="n">
        <v>0</v>
      </c>
    </row>
    <row r="14116" spans="1:19">
      <c r="A14116" t="s">
        <v>4</v>
      </c>
      <c r="B14116" s="4" t="s">
        <v>5</v>
      </c>
      <c r="C14116" s="4" t="s">
        <v>10</v>
      </c>
    </row>
    <row r="14117" spans="1:19">
      <c r="A14117" t="n">
        <v>118296</v>
      </c>
      <c r="B14117" s="35" t="n">
        <v>16</v>
      </c>
      <c r="C14117" s="7" t="n">
        <v>100</v>
      </c>
    </row>
    <row r="14118" spans="1:19">
      <c r="A14118" t="s">
        <v>4</v>
      </c>
      <c r="B14118" s="4" t="s">
        <v>5</v>
      </c>
      <c r="C14118" s="4" t="s">
        <v>13</v>
      </c>
      <c r="D14118" s="4" t="s">
        <v>10</v>
      </c>
      <c r="E14118" s="4" t="s">
        <v>22</v>
      </c>
      <c r="F14118" s="4" t="s">
        <v>10</v>
      </c>
      <c r="G14118" s="4" t="s">
        <v>9</v>
      </c>
      <c r="H14118" s="4" t="s">
        <v>9</v>
      </c>
      <c r="I14118" s="4" t="s">
        <v>10</v>
      </c>
      <c r="J14118" s="4" t="s">
        <v>10</v>
      </c>
      <c r="K14118" s="4" t="s">
        <v>9</v>
      </c>
      <c r="L14118" s="4" t="s">
        <v>9</v>
      </c>
      <c r="M14118" s="4" t="s">
        <v>9</v>
      </c>
      <c r="N14118" s="4" t="s">
        <v>9</v>
      </c>
      <c r="O14118" s="4" t="s">
        <v>6</v>
      </c>
    </row>
    <row r="14119" spans="1:19">
      <c r="A14119" t="n">
        <v>118299</v>
      </c>
      <c r="B14119" s="14" t="n">
        <v>50</v>
      </c>
      <c r="C14119" s="7" t="n">
        <v>0</v>
      </c>
      <c r="D14119" s="7" t="n">
        <v>4020</v>
      </c>
      <c r="E14119" s="7" t="n">
        <v>1</v>
      </c>
      <c r="F14119" s="7" t="n">
        <v>0</v>
      </c>
      <c r="G14119" s="7" t="n">
        <v>0</v>
      </c>
      <c r="H14119" s="7" t="n">
        <v>0</v>
      </c>
      <c r="I14119" s="7" t="n">
        <v>0</v>
      </c>
      <c r="J14119" s="7" t="n">
        <v>65533</v>
      </c>
      <c r="K14119" s="7" t="n">
        <v>0</v>
      </c>
      <c r="L14119" s="7" t="n">
        <v>0</v>
      </c>
      <c r="M14119" s="7" t="n">
        <v>0</v>
      </c>
      <c r="N14119" s="7" t="n">
        <v>0</v>
      </c>
      <c r="O14119" s="7" t="s">
        <v>12</v>
      </c>
    </row>
    <row r="14120" spans="1:19">
      <c r="A14120" t="s">
        <v>4</v>
      </c>
      <c r="B14120" s="4" t="s">
        <v>5</v>
      </c>
      <c r="C14120" s="4" t="s">
        <v>13</v>
      </c>
      <c r="D14120" s="4" t="s">
        <v>10</v>
      </c>
      <c r="E14120" s="4" t="s">
        <v>22</v>
      </c>
      <c r="F14120" s="4" t="s">
        <v>10</v>
      </c>
      <c r="G14120" s="4" t="s">
        <v>9</v>
      </c>
      <c r="H14120" s="4" t="s">
        <v>9</v>
      </c>
      <c r="I14120" s="4" t="s">
        <v>10</v>
      </c>
      <c r="J14120" s="4" t="s">
        <v>10</v>
      </c>
      <c r="K14120" s="4" t="s">
        <v>9</v>
      </c>
      <c r="L14120" s="4" t="s">
        <v>9</v>
      </c>
      <c r="M14120" s="4" t="s">
        <v>9</v>
      </c>
      <c r="N14120" s="4" t="s">
        <v>9</v>
      </c>
      <c r="O14120" s="4" t="s">
        <v>6</v>
      </c>
    </row>
    <row r="14121" spans="1:19">
      <c r="A14121" t="n">
        <v>118338</v>
      </c>
      <c r="B14121" s="14" t="n">
        <v>50</v>
      </c>
      <c r="C14121" s="7" t="n">
        <v>0</v>
      </c>
      <c r="D14121" s="7" t="n">
        <v>14002</v>
      </c>
      <c r="E14121" s="7" t="n">
        <v>1</v>
      </c>
      <c r="F14121" s="7" t="n">
        <v>0</v>
      </c>
      <c r="G14121" s="7" t="n">
        <v>0</v>
      </c>
      <c r="H14121" s="7" t="n">
        <v>0</v>
      </c>
      <c r="I14121" s="7" t="n">
        <v>0</v>
      </c>
      <c r="J14121" s="7" t="n">
        <v>65533</v>
      </c>
      <c r="K14121" s="7" t="n">
        <v>0</v>
      </c>
      <c r="L14121" s="7" t="n">
        <v>0</v>
      </c>
      <c r="M14121" s="7" t="n">
        <v>0</v>
      </c>
      <c r="N14121" s="7" t="n">
        <v>0</v>
      </c>
      <c r="O14121" s="7" t="s">
        <v>12</v>
      </c>
    </row>
    <row r="14122" spans="1:19">
      <c r="A14122" t="s">
        <v>4</v>
      </c>
      <c r="B14122" s="4" t="s">
        <v>5</v>
      </c>
      <c r="C14122" s="4" t="s">
        <v>13</v>
      </c>
      <c r="D14122" s="4" t="s">
        <v>10</v>
      </c>
      <c r="E14122" s="4" t="s">
        <v>10</v>
      </c>
      <c r="F14122" s="4" t="s">
        <v>10</v>
      </c>
      <c r="G14122" s="4" t="s">
        <v>10</v>
      </c>
      <c r="H14122" s="4" t="s">
        <v>10</v>
      </c>
      <c r="I14122" s="4" t="s">
        <v>6</v>
      </c>
      <c r="J14122" s="4" t="s">
        <v>22</v>
      </c>
      <c r="K14122" s="4" t="s">
        <v>22</v>
      </c>
      <c r="L14122" s="4" t="s">
        <v>22</v>
      </c>
      <c r="M14122" s="4" t="s">
        <v>9</v>
      </c>
      <c r="N14122" s="4" t="s">
        <v>9</v>
      </c>
      <c r="O14122" s="4" t="s">
        <v>22</v>
      </c>
      <c r="P14122" s="4" t="s">
        <v>22</v>
      </c>
      <c r="Q14122" s="4" t="s">
        <v>22</v>
      </c>
      <c r="R14122" s="4" t="s">
        <v>22</v>
      </c>
      <c r="S14122" s="4" t="s">
        <v>13</v>
      </c>
    </row>
    <row r="14123" spans="1:19">
      <c r="A14123" t="n">
        <v>118377</v>
      </c>
      <c r="B14123" s="83" t="n">
        <v>39</v>
      </c>
      <c r="C14123" s="7" t="n">
        <v>12</v>
      </c>
      <c r="D14123" s="7" t="n">
        <v>65533</v>
      </c>
      <c r="E14123" s="7" t="n">
        <v>207</v>
      </c>
      <c r="F14123" s="7" t="n">
        <v>0</v>
      </c>
      <c r="G14123" s="7" t="n">
        <v>1572</v>
      </c>
      <c r="H14123" s="7" t="n">
        <v>259</v>
      </c>
      <c r="I14123" s="7" t="s">
        <v>1083</v>
      </c>
      <c r="J14123" s="7" t="n">
        <v>0</v>
      </c>
      <c r="K14123" s="7" t="n">
        <v>0</v>
      </c>
      <c r="L14123" s="7" t="n">
        <v>0</v>
      </c>
      <c r="M14123" s="7" t="n">
        <v>0</v>
      </c>
      <c r="N14123" s="7" t="n">
        <v>0</v>
      </c>
      <c r="O14123" s="7" t="n">
        <v>0</v>
      </c>
      <c r="P14123" s="7" t="n">
        <v>0.5</v>
      </c>
      <c r="Q14123" s="7" t="n">
        <v>0.5</v>
      </c>
      <c r="R14123" s="7" t="n">
        <v>0.5</v>
      </c>
      <c r="S14123" s="7" t="n">
        <v>255</v>
      </c>
    </row>
    <row r="14124" spans="1:19">
      <c r="A14124" t="s">
        <v>4</v>
      </c>
      <c r="B14124" s="4" t="s">
        <v>5</v>
      </c>
      <c r="C14124" s="4" t="s">
        <v>10</v>
      </c>
    </row>
    <row r="14125" spans="1:19">
      <c r="A14125" t="n">
        <v>118438</v>
      </c>
      <c r="B14125" s="35" t="n">
        <v>16</v>
      </c>
      <c r="C14125" s="7" t="n">
        <v>400</v>
      </c>
    </row>
    <row r="14126" spans="1:19">
      <c r="A14126" t="s">
        <v>4</v>
      </c>
      <c r="B14126" s="4" t="s">
        <v>5</v>
      </c>
      <c r="C14126" s="4" t="s">
        <v>10</v>
      </c>
      <c r="D14126" s="4" t="s">
        <v>13</v>
      </c>
      <c r="E14126" s="4" t="s">
        <v>6</v>
      </c>
      <c r="F14126" s="4" t="s">
        <v>22</v>
      </c>
      <c r="G14126" s="4" t="s">
        <v>22</v>
      </c>
      <c r="H14126" s="4" t="s">
        <v>22</v>
      </c>
    </row>
    <row r="14127" spans="1:19">
      <c r="A14127" t="n">
        <v>118441</v>
      </c>
      <c r="B14127" s="39" t="n">
        <v>48</v>
      </c>
      <c r="C14127" s="7" t="n">
        <v>1572</v>
      </c>
      <c r="D14127" s="7" t="n">
        <v>0</v>
      </c>
      <c r="E14127" s="7" t="s">
        <v>1094</v>
      </c>
      <c r="F14127" s="7" t="n">
        <v>-1</v>
      </c>
      <c r="G14127" s="7" t="n">
        <v>0.5</v>
      </c>
      <c r="H14127" s="7" t="n">
        <v>0</v>
      </c>
    </row>
    <row r="14128" spans="1:19">
      <c r="A14128" t="s">
        <v>4</v>
      </c>
      <c r="B14128" s="4" t="s">
        <v>5</v>
      </c>
      <c r="C14128" s="4" t="s">
        <v>10</v>
      </c>
    </row>
    <row r="14129" spans="1:19">
      <c r="A14129" t="n">
        <v>118467</v>
      </c>
      <c r="B14129" s="35" t="n">
        <v>16</v>
      </c>
      <c r="C14129" s="7" t="n">
        <v>500</v>
      </c>
    </row>
    <row r="14130" spans="1:19">
      <c r="A14130" t="s">
        <v>4</v>
      </c>
      <c r="B14130" s="4" t="s">
        <v>5</v>
      </c>
      <c r="C14130" s="4" t="s">
        <v>13</v>
      </c>
      <c r="D14130" s="4" t="s">
        <v>10</v>
      </c>
      <c r="E14130" s="4" t="s">
        <v>22</v>
      </c>
      <c r="F14130" s="4" t="s">
        <v>10</v>
      </c>
      <c r="G14130" s="4" t="s">
        <v>9</v>
      </c>
      <c r="H14130" s="4" t="s">
        <v>9</v>
      </c>
      <c r="I14130" s="4" t="s">
        <v>10</v>
      </c>
      <c r="J14130" s="4" t="s">
        <v>10</v>
      </c>
      <c r="K14130" s="4" t="s">
        <v>9</v>
      </c>
      <c r="L14130" s="4" t="s">
        <v>9</v>
      </c>
      <c r="M14130" s="4" t="s">
        <v>9</v>
      </c>
      <c r="N14130" s="4" t="s">
        <v>9</v>
      </c>
      <c r="O14130" s="4" t="s">
        <v>6</v>
      </c>
    </row>
    <row r="14131" spans="1:19">
      <c r="A14131" t="n">
        <v>118470</v>
      </c>
      <c r="B14131" s="14" t="n">
        <v>50</v>
      </c>
      <c r="C14131" s="7" t="n">
        <v>0</v>
      </c>
      <c r="D14131" s="7" t="n">
        <v>2004</v>
      </c>
      <c r="E14131" s="7" t="n">
        <v>0.800000011920929</v>
      </c>
      <c r="F14131" s="7" t="n">
        <v>0</v>
      </c>
      <c r="G14131" s="7" t="n">
        <v>0</v>
      </c>
      <c r="H14131" s="7" t="n">
        <v>0</v>
      </c>
      <c r="I14131" s="7" t="n">
        <v>0</v>
      </c>
      <c r="J14131" s="7" t="n">
        <v>65533</v>
      </c>
      <c r="K14131" s="7" t="n">
        <v>0</v>
      </c>
      <c r="L14131" s="7" t="n">
        <v>0</v>
      </c>
      <c r="M14131" s="7" t="n">
        <v>0</v>
      </c>
      <c r="N14131" s="7" t="n">
        <v>0</v>
      </c>
      <c r="O14131" s="7" t="s">
        <v>12</v>
      </c>
    </row>
    <row r="14132" spans="1:19">
      <c r="A14132" t="s">
        <v>4</v>
      </c>
      <c r="B14132" s="4" t="s">
        <v>5</v>
      </c>
      <c r="C14132" s="4" t="s">
        <v>10</v>
      </c>
    </row>
    <row r="14133" spans="1:19">
      <c r="A14133" t="n">
        <v>118509</v>
      </c>
      <c r="B14133" s="35" t="n">
        <v>16</v>
      </c>
      <c r="C14133" s="7" t="n">
        <v>1000</v>
      </c>
    </row>
    <row r="14134" spans="1:19">
      <c r="A14134" t="s">
        <v>4</v>
      </c>
      <c r="B14134" s="4" t="s">
        <v>5</v>
      </c>
      <c r="C14134" s="4" t="s">
        <v>13</v>
      </c>
      <c r="D14134" s="4" t="s">
        <v>10</v>
      </c>
      <c r="E14134" s="4" t="s">
        <v>22</v>
      </c>
    </row>
    <row r="14135" spans="1:19">
      <c r="A14135" t="n">
        <v>118512</v>
      </c>
      <c r="B14135" s="28" t="n">
        <v>58</v>
      </c>
      <c r="C14135" s="7" t="n">
        <v>101</v>
      </c>
      <c r="D14135" s="7" t="n">
        <v>200</v>
      </c>
      <c r="E14135" s="7" t="n">
        <v>1</v>
      </c>
    </row>
    <row r="14136" spans="1:19">
      <c r="A14136" t="s">
        <v>4</v>
      </c>
      <c r="B14136" s="4" t="s">
        <v>5</v>
      </c>
      <c r="C14136" s="4" t="s">
        <v>13</v>
      </c>
      <c r="D14136" s="4" t="s">
        <v>10</v>
      </c>
    </row>
    <row r="14137" spans="1:19">
      <c r="A14137" t="n">
        <v>118520</v>
      </c>
      <c r="B14137" s="28" t="n">
        <v>58</v>
      </c>
      <c r="C14137" s="7" t="n">
        <v>254</v>
      </c>
      <c r="D14137" s="7" t="n">
        <v>0</v>
      </c>
    </row>
    <row r="14138" spans="1:19">
      <c r="A14138" t="s">
        <v>4</v>
      </c>
      <c r="B14138" s="4" t="s">
        <v>5</v>
      </c>
      <c r="C14138" s="4" t="s">
        <v>13</v>
      </c>
    </row>
    <row r="14139" spans="1:19">
      <c r="A14139" t="n">
        <v>118524</v>
      </c>
      <c r="B14139" s="25" t="n">
        <v>45</v>
      </c>
      <c r="C14139" s="7" t="n">
        <v>0</v>
      </c>
    </row>
    <row r="14140" spans="1:19">
      <c r="A14140" t="s">
        <v>4</v>
      </c>
      <c r="B14140" s="4" t="s">
        <v>5</v>
      </c>
      <c r="C14140" s="4" t="s">
        <v>13</v>
      </c>
      <c r="D14140" s="4" t="s">
        <v>13</v>
      </c>
      <c r="E14140" s="4" t="s">
        <v>22</v>
      </c>
      <c r="F14140" s="4" t="s">
        <v>22</v>
      </c>
      <c r="G14140" s="4" t="s">
        <v>22</v>
      </c>
      <c r="H14140" s="4" t="s">
        <v>10</v>
      </c>
    </row>
    <row r="14141" spans="1:19">
      <c r="A14141" t="n">
        <v>118526</v>
      </c>
      <c r="B14141" s="25" t="n">
        <v>45</v>
      </c>
      <c r="C14141" s="7" t="n">
        <v>2</v>
      </c>
      <c r="D14141" s="7" t="n">
        <v>3</v>
      </c>
      <c r="E14141" s="7" t="n">
        <v>-24.0400009155273</v>
      </c>
      <c r="F14141" s="7" t="n">
        <v>0.0199999995529652</v>
      </c>
      <c r="G14141" s="7" t="n">
        <v>-19.0799999237061</v>
      </c>
      <c r="H14141" s="7" t="n">
        <v>0</v>
      </c>
    </row>
    <row r="14142" spans="1:19">
      <c r="A14142" t="s">
        <v>4</v>
      </c>
      <c r="B14142" s="4" t="s">
        <v>5</v>
      </c>
      <c r="C14142" s="4" t="s">
        <v>13</v>
      </c>
      <c r="D14142" s="4" t="s">
        <v>13</v>
      </c>
      <c r="E14142" s="4" t="s">
        <v>22</v>
      </c>
      <c r="F14142" s="4" t="s">
        <v>22</v>
      </c>
      <c r="G14142" s="4" t="s">
        <v>22</v>
      </c>
      <c r="H14142" s="4" t="s">
        <v>10</v>
      </c>
      <c r="I14142" s="4" t="s">
        <v>13</v>
      </c>
    </row>
    <row r="14143" spans="1:19">
      <c r="A14143" t="n">
        <v>118543</v>
      </c>
      <c r="B14143" s="25" t="n">
        <v>45</v>
      </c>
      <c r="C14143" s="7" t="n">
        <v>4</v>
      </c>
      <c r="D14143" s="7" t="n">
        <v>3</v>
      </c>
      <c r="E14143" s="7" t="n">
        <v>15.0799999237061</v>
      </c>
      <c r="F14143" s="7" t="n">
        <v>335.230010986328</v>
      </c>
      <c r="G14143" s="7" t="n">
        <v>0</v>
      </c>
      <c r="H14143" s="7" t="n">
        <v>0</v>
      </c>
      <c r="I14143" s="7" t="n">
        <v>1</v>
      </c>
    </row>
    <row r="14144" spans="1:19">
      <c r="A14144" t="s">
        <v>4</v>
      </c>
      <c r="B14144" s="4" t="s">
        <v>5</v>
      </c>
      <c r="C14144" s="4" t="s">
        <v>13</v>
      </c>
      <c r="D14144" s="4" t="s">
        <v>13</v>
      </c>
      <c r="E14144" s="4" t="s">
        <v>22</v>
      </c>
      <c r="F14144" s="4" t="s">
        <v>10</v>
      </c>
    </row>
    <row r="14145" spans="1:15">
      <c r="A14145" t="n">
        <v>118561</v>
      </c>
      <c r="B14145" s="25" t="n">
        <v>45</v>
      </c>
      <c r="C14145" s="7" t="n">
        <v>5</v>
      </c>
      <c r="D14145" s="7" t="n">
        <v>3</v>
      </c>
      <c r="E14145" s="7" t="n">
        <v>11.6000003814697</v>
      </c>
      <c r="F14145" s="7" t="n">
        <v>0</v>
      </c>
    </row>
    <row r="14146" spans="1:15">
      <c r="A14146" t="s">
        <v>4</v>
      </c>
      <c r="B14146" s="4" t="s">
        <v>5</v>
      </c>
      <c r="C14146" s="4" t="s">
        <v>13</v>
      </c>
      <c r="D14146" s="4" t="s">
        <v>13</v>
      </c>
      <c r="E14146" s="4" t="s">
        <v>22</v>
      </c>
      <c r="F14146" s="4" t="s">
        <v>10</v>
      </c>
    </row>
    <row r="14147" spans="1:15">
      <c r="A14147" t="n">
        <v>118570</v>
      </c>
      <c r="B14147" s="25" t="n">
        <v>45</v>
      </c>
      <c r="C14147" s="7" t="n">
        <v>11</v>
      </c>
      <c r="D14147" s="7" t="n">
        <v>3</v>
      </c>
      <c r="E14147" s="7" t="n">
        <v>29.5</v>
      </c>
      <c r="F14147" s="7" t="n">
        <v>0</v>
      </c>
    </row>
    <row r="14148" spans="1:15">
      <c r="A14148" t="s">
        <v>4</v>
      </c>
      <c r="B14148" s="4" t="s">
        <v>5</v>
      </c>
      <c r="C14148" s="4" t="s">
        <v>13</v>
      </c>
      <c r="D14148" s="4" t="s">
        <v>10</v>
      </c>
      <c r="E14148" s="4" t="s">
        <v>10</v>
      </c>
      <c r="F14148" s="4" t="s">
        <v>9</v>
      </c>
    </row>
    <row r="14149" spans="1:15">
      <c r="A14149" t="n">
        <v>118579</v>
      </c>
      <c r="B14149" s="86" t="n">
        <v>84</v>
      </c>
      <c r="C14149" s="7" t="n">
        <v>1</v>
      </c>
      <c r="D14149" s="7" t="n">
        <v>0</v>
      </c>
      <c r="E14149" s="7" t="n">
        <v>0</v>
      </c>
      <c r="F14149" s="7" t="n">
        <v>0</v>
      </c>
    </row>
    <row r="14150" spans="1:15">
      <c r="A14150" t="s">
        <v>4</v>
      </c>
      <c r="B14150" s="4" t="s">
        <v>5</v>
      </c>
      <c r="C14150" s="4" t="s">
        <v>10</v>
      </c>
      <c r="D14150" s="4" t="s">
        <v>22</v>
      </c>
      <c r="E14150" s="4" t="s">
        <v>22</v>
      </c>
      <c r="F14150" s="4" t="s">
        <v>22</v>
      </c>
      <c r="G14150" s="4" t="s">
        <v>22</v>
      </c>
    </row>
    <row r="14151" spans="1:15">
      <c r="A14151" t="n">
        <v>118589</v>
      </c>
      <c r="B14151" s="24" t="n">
        <v>46</v>
      </c>
      <c r="C14151" s="7" t="n">
        <v>5703</v>
      </c>
      <c r="D14151" s="7" t="n">
        <v>-25.1800003051758</v>
      </c>
      <c r="E14151" s="7" t="n">
        <v>0</v>
      </c>
      <c r="F14151" s="7" t="n">
        <v>-13.2399997711182</v>
      </c>
      <c r="G14151" s="7" t="n">
        <v>183.100006103516</v>
      </c>
    </row>
    <row r="14152" spans="1:15">
      <c r="A14152" t="s">
        <v>4</v>
      </c>
      <c r="B14152" s="4" t="s">
        <v>5</v>
      </c>
      <c r="C14152" s="4" t="s">
        <v>10</v>
      </c>
      <c r="D14152" s="4" t="s">
        <v>22</v>
      </c>
      <c r="E14152" s="4" t="s">
        <v>22</v>
      </c>
      <c r="F14152" s="4" t="s">
        <v>22</v>
      </c>
      <c r="G14152" s="4" t="s">
        <v>22</v>
      </c>
    </row>
    <row r="14153" spans="1:15">
      <c r="A14153" t="n">
        <v>118608</v>
      </c>
      <c r="B14153" s="24" t="n">
        <v>46</v>
      </c>
      <c r="C14153" s="7" t="n">
        <v>1570</v>
      </c>
      <c r="D14153" s="7" t="n">
        <v>-26.4200000762939</v>
      </c>
      <c r="E14153" s="7" t="n">
        <v>0</v>
      </c>
      <c r="F14153" s="7" t="n">
        <v>-21.0900001525879</v>
      </c>
      <c r="G14153" s="7" t="n">
        <v>8.5</v>
      </c>
    </row>
    <row r="14154" spans="1:15">
      <c r="A14154" t="s">
        <v>4</v>
      </c>
      <c r="B14154" s="4" t="s">
        <v>5</v>
      </c>
      <c r="C14154" s="4" t="s">
        <v>10</v>
      </c>
      <c r="D14154" s="4" t="s">
        <v>22</v>
      </c>
      <c r="E14154" s="4" t="s">
        <v>22</v>
      </c>
      <c r="F14154" s="4" t="s">
        <v>22</v>
      </c>
      <c r="G14154" s="4" t="s">
        <v>22</v>
      </c>
    </row>
    <row r="14155" spans="1:15">
      <c r="A14155" t="n">
        <v>118627</v>
      </c>
      <c r="B14155" s="24" t="n">
        <v>46</v>
      </c>
      <c r="C14155" s="7" t="n">
        <v>1571</v>
      </c>
      <c r="D14155" s="7" t="n">
        <v>-23.4500007629395</v>
      </c>
      <c r="E14155" s="7" t="n">
        <v>0</v>
      </c>
      <c r="F14155" s="7" t="n">
        <v>-20.2900009155273</v>
      </c>
      <c r="G14155" s="7" t="n">
        <v>343.799987792969</v>
      </c>
    </row>
    <row r="14156" spans="1:15">
      <c r="A14156" t="s">
        <v>4</v>
      </c>
      <c r="B14156" s="4" t="s">
        <v>5</v>
      </c>
      <c r="C14156" s="4" t="s">
        <v>10</v>
      </c>
      <c r="D14156" s="4" t="s">
        <v>22</v>
      </c>
      <c r="E14156" s="4" t="s">
        <v>22</v>
      </c>
      <c r="F14156" s="4" t="s">
        <v>22</v>
      </c>
      <c r="G14156" s="4" t="s">
        <v>22</v>
      </c>
    </row>
    <row r="14157" spans="1:15">
      <c r="A14157" t="n">
        <v>118646</v>
      </c>
      <c r="B14157" s="24" t="n">
        <v>46</v>
      </c>
      <c r="C14157" s="7" t="n">
        <v>1572</v>
      </c>
      <c r="D14157" s="7" t="n">
        <v>-26.5699996948242</v>
      </c>
      <c r="E14157" s="7" t="n">
        <v>0</v>
      </c>
      <c r="F14157" s="7" t="n">
        <v>-15.2600002288818</v>
      </c>
      <c r="G14157" s="7" t="n">
        <v>128.5</v>
      </c>
    </row>
    <row r="14158" spans="1:15">
      <c r="A14158" t="s">
        <v>4</v>
      </c>
      <c r="B14158" s="4" t="s">
        <v>5</v>
      </c>
      <c r="C14158" s="4" t="s">
        <v>10</v>
      </c>
      <c r="D14158" s="4" t="s">
        <v>13</v>
      </c>
    </row>
    <row r="14159" spans="1:15">
      <c r="A14159" t="n">
        <v>118665</v>
      </c>
      <c r="B14159" s="44" t="n">
        <v>21</v>
      </c>
      <c r="C14159" s="7" t="n">
        <v>1570</v>
      </c>
      <c r="D14159" s="7" t="n">
        <v>2</v>
      </c>
    </row>
    <row r="14160" spans="1:15">
      <c r="A14160" t="s">
        <v>4</v>
      </c>
      <c r="B14160" s="4" t="s">
        <v>5</v>
      </c>
      <c r="C14160" s="4" t="s">
        <v>10</v>
      </c>
      <c r="D14160" s="4" t="s">
        <v>13</v>
      </c>
    </row>
    <row r="14161" spans="1:7">
      <c r="A14161" t="n">
        <v>118669</v>
      </c>
      <c r="B14161" s="44" t="n">
        <v>21</v>
      </c>
      <c r="C14161" s="7" t="n">
        <v>1572</v>
      </c>
      <c r="D14161" s="7" t="n">
        <v>2</v>
      </c>
    </row>
    <row r="14162" spans="1:7">
      <c r="A14162" t="s">
        <v>4</v>
      </c>
      <c r="B14162" s="4" t="s">
        <v>5</v>
      </c>
      <c r="C14162" s="4" t="s">
        <v>10</v>
      </c>
      <c r="D14162" s="4" t="s">
        <v>22</v>
      </c>
      <c r="E14162" s="4" t="s">
        <v>22</v>
      </c>
      <c r="F14162" s="4" t="s">
        <v>22</v>
      </c>
      <c r="G14162" s="4" t="s">
        <v>10</v>
      </c>
      <c r="H14162" s="4" t="s">
        <v>10</v>
      </c>
    </row>
    <row r="14163" spans="1:7">
      <c r="A14163" t="n">
        <v>118673</v>
      </c>
      <c r="B14163" s="56" t="n">
        <v>60</v>
      </c>
      <c r="C14163" s="7" t="n">
        <v>1570</v>
      </c>
      <c r="D14163" s="7" t="n">
        <v>0</v>
      </c>
      <c r="E14163" s="7" t="n">
        <v>0</v>
      </c>
      <c r="F14163" s="7" t="n">
        <v>0</v>
      </c>
      <c r="G14163" s="7" t="n">
        <v>0</v>
      </c>
      <c r="H14163" s="7" t="n">
        <v>1</v>
      </c>
    </row>
    <row r="14164" spans="1:7">
      <c r="A14164" t="s">
        <v>4</v>
      </c>
      <c r="B14164" s="4" t="s">
        <v>5</v>
      </c>
      <c r="C14164" s="4" t="s">
        <v>10</v>
      </c>
      <c r="D14164" s="4" t="s">
        <v>22</v>
      </c>
      <c r="E14164" s="4" t="s">
        <v>22</v>
      </c>
      <c r="F14164" s="4" t="s">
        <v>22</v>
      </c>
      <c r="G14164" s="4" t="s">
        <v>10</v>
      </c>
      <c r="H14164" s="4" t="s">
        <v>10</v>
      </c>
    </row>
    <row r="14165" spans="1:7">
      <c r="A14165" t="n">
        <v>118692</v>
      </c>
      <c r="B14165" s="56" t="n">
        <v>60</v>
      </c>
      <c r="C14165" s="7" t="n">
        <v>1570</v>
      </c>
      <c r="D14165" s="7" t="n">
        <v>0</v>
      </c>
      <c r="E14165" s="7" t="n">
        <v>0</v>
      </c>
      <c r="F14165" s="7" t="n">
        <v>0</v>
      </c>
      <c r="G14165" s="7" t="n">
        <v>0</v>
      </c>
      <c r="H14165" s="7" t="n">
        <v>0</v>
      </c>
    </row>
    <row r="14166" spans="1:7">
      <c r="A14166" t="s">
        <v>4</v>
      </c>
      <c r="B14166" s="4" t="s">
        <v>5</v>
      </c>
      <c r="C14166" s="4" t="s">
        <v>10</v>
      </c>
      <c r="D14166" s="4" t="s">
        <v>10</v>
      </c>
      <c r="E14166" s="4" t="s">
        <v>10</v>
      </c>
    </row>
    <row r="14167" spans="1:7">
      <c r="A14167" t="n">
        <v>118711</v>
      </c>
      <c r="B14167" s="57" t="n">
        <v>61</v>
      </c>
      <c r="C14167" s="7" t="n">
        <v>1570</v>
      </c>
      <c r="D14167" s="7" t="n">
        <v>65533</v>
      </c>
      <c r="E14167" s="7" t="n">
        <v>0</v>
      </c>
    </row>
    <row r="14168" spans="1:7">
      <c r="A14168" t="s">
        <v>4</v>
      </c>
      <c r="B14168" s="4" t="s">
        <v>5</v>
      </c>
      <c r="C14168" s="4" t="s">
        <v>10</v>
      </c>
      <c r="D14168" s="4" t="s">
        <v>22</v>
      </c>
      <c r="E14168" s="4" t="s">
        <v>22</v>
      </c>
      <c r="F14168" s="4" t="s">
        <v>22</v>
      </c>
      <c r="G14168" s="4" t="s">
        <v>10</v>
      </c>
      <c r="H14168" s="4" t="s">
        <v>10</v>
      </c>
    </row>
    <row r="14169" spans="1:7">
      <c r="A14169" t="n">
        <v>118718</v>
      </c>
      <c r="B14169" s="56" t="n">
        <v>60</v>
      </c>
      <c r="C14169" s="7" t="n">
        <v>1571</v>
      </c>
      <c r="D14169" s="7" t="n">
        <v>0</v>
      </c>
      <c r="E14169" s="7" t="n">
        <v>0</v>
      </c>
      <c r="F14169" s="7" t="n">
        <v>0</v>
      </c>
      <c r="G14169" s="7" t="n">
        <v>0</v>
      </c>
      <c r="H14169" s="7" t="n">
        <v>1</v>
      </c>
    </row>
    <row r="14170" spans="1:7">
      <c r="A14170" t="s">
        <v>4</v>
      </c>
      <c r="B14170" s="4" t="s">
        <v>5</v>
      </c>
      <c r="C14170" s="4" t="s">
        <v>10</v>
      </c>
      <c r="D14170" s="4" t="s">
        <v>22</v>
      </c>
      <c r="E14170" s="4" t="s">
        <v>22</v>
      </c>
      <c r="F14170" s="4" t="s">
        <v>22</v>
      </c>
      <c r="G14170" s="4" t="s">
        <v>10</v>
      </c>
      <c r="H14170" s="4" t="s">
        <v>10</v>
      </c>
    </row>
    <row r="14171" spans="1:7">
      <c r="A14171" t="n">
        <v>118737</v>
      </c>
      <c r="B14171" s="56" t="n">
        <v>60</v>
      </c>
      <c r="C14171" s="7" t="n">
        <v>1571</v>
      </c>
      <c r="D14171" s="7" t="n">
        <v>0</v>
      </c>
      <c r="E14171" s="7" t="n">
        <v>0</v>
      </c>
      <c r="F14171" s="7" t="n">
        <v>0</v>
      </c>
      <c r="G14171" s="7" t="n">
        <v>0</v>
      </c>
      <c r="H14171" s="7" t="n">
        <v>0</v>
      </c>
    </row>
    <row r="14172" spans="1:7">
      <c r="A14172" t="s">
        <v>4</v>
      </c>
      <c r="B14172" s="4" t="s">
        <v>5</v>
      </c>
      <c r="C14172" s="4" t="s">
        <v>10</v>
      </c>
      <c r="D14172" s="4" t="s">
        <v>10</v>
      </c>
      <c r="E14172" s="4" t="s">
        <v>10</v>
      </c>
    </row>
    <row r="14173" spans="1:7">
      <c r="A14173" t="n">
        <v>118756</v>
      </c>
      <c r="B14173" s="57" t="n">
        <v>61</v>
      </c>
      <c r="C14173" s="7" t="n">
        <v>1571</v>
      </c>
      <c r="D14173" s="7" t="n">
        <v>65533</v>
      </c>
      <c r="E14173" s="7" t="n">
        <v>0</v>
      </c>
    </row>
    <row r="14174" spans="1:7">
      <c r="A14174" t="s">
        <v>4</v>
      </c>
      <c r="B14174" s="4" t="s">
        <v>5</v>
      </c>
      <c r="C14174" s="4" t="s">
        <v>10</v>
      </c>
      <c r="D14174" s="4" t="s">
        <v>13</v>
      </c>
      <c r="E14174" s="4" t="s">
        <v>6</v>
      </c>
      <c r="F14174" s="4" t="s">
        <v>22</v>
      </c>
      <c r="G14174" s="4" t="s">
        <v>22</v>
      </c>
      <c r="H14174" s="4" t="s">
        <v>22</v>
      </c>
    </row>
    <row r="14175" spans="1:7">
      <c r="A14175" t="n">
        <v>118763</v>
      </c>
      <c r="B14175" s="39" t="n">
        <v>48</v>
      </c>
      <c r="C14175" s="7" t="n">
        <v>5703</v>
      </c>
      <c r="D14175" s="7" t="n">
        <v>0</v>
      </c>
      <c r="E14175" s="7" t="s">
        <v>1032</v>
      </c>
      <c r="F14175" s="7" t="n">
        <v>0</v>
      </c>
      <c r="G14175" s="7" t="n">
        <v>0.75</v>
      </c>
      <c r="H14175" s="7" t="n">
        <v>0</v>
      </c>
    </row>
    <row r="14176" spans="1:7">
      <c r="A14176" t="s">
        <v>4</v>
      </c>
      <c r="B14176" s="4" t="s">
        <v>5</v>
      </c>
      <c r="C14176" s="4" t="s">
        <v>13</v>
      </c>
      <c r="D14176" s="4" t="s">
        <v>13</v>
      </c>
      <c r="E14176" s="4" t="s">
        <v>22</v>
      </c>
      <c r="F14176" s="4" t="s">
        <v>22</v>
      </c>
      <c r="G14176" s="4" t="s">
        <v>22</v>
      </c>
      <c r="H14176" s="4" t="s">
        <v>10</v>
      </c>
    </row>
    <row r="14177" spans="1:8">
      <c r="A14177" t="n">
        <v>118789</v>
      </c>
      <c r="B14177" s="25" t="n">
        <v>45</v>
      </c>
      <c r="C14177" s="7" t="n">
        <v>2</v>
      </c>
      <c r="D14177" s="7" t="n">
        <v>3</v>
      </c>
      <c r="E14177" s="7" t="n">
        <v>-25.1900005340576</v>
      </c>
      <c r="F14177" s="7" t="n">
        <v>0.209999993443489</v>
      </c>
      <c r="G14177" s="7" t="n">
        <v>-19.2999992370605</v>
      </c>
      <c r="H14177" s="7" t="n">
        <v>10000</v>
      </c>
    </row>
    <row r="14178" spans="1:8">
      <c r="A14178" t="s">
        <v>4</v>
      </c>
      <c r="B14178" s="4" t="s">
        <v>5</v>
      </c>
      <c r="C14178" s="4" t="s">
        <v>13</v>
      </c>
      <c r="D14178" s="4" t="s">
        <v>13</v>
      </c>
      <c r="E14178" s="4" t="s">
        <v>22</v>
      </c>
      <c r="F14178" s="4" t="s">
        <v>22</v>
      </c>
      <c r="G14178" s="4" t="s">
        <v>22</v>
      </c>
      <c r="H14178" s="4" t="s">
        <v>10</v>
      </c>
      <c r="I14178" s="4" t="s">
        <v>13</v>
      </c>
    </row>
    <row r="14179" spans="1:8">
      <c r="A14179" t="n">
        <v>118806</v>
      </c>
      <c r="B14179" s="25" t="n">
        <v>45</v>
      </c>
      <c r="C14179" s="7" t="n">
        <v>4</v>
      </c>
      <c r="D14179" s="7" t="n">
        <v>3</v>
      </c>
      <c r="E14179" s="7" t="n">
        <v>12.3999996185303</v>
      </c>
      <c r="F14179" s="7" t="n">
        <v>1.20000004768372</v>
      </c>
      <c r="G14179" s="7" t="n">
        <v>0</v>
      </c>
      <c r="H14179" s="7" t="n">
        <v>10000</v>
      </c>
      <c r="I14179" s="7" t="n">
        <v>1</v>
      </c>
    </row>
    <row r="14180" spans="1:8">
      <c r="A14180" t="s">
        <v>4</v>
      </c>
      <c r="B14180" s="4" t="s">
        <v>5</v>
      </c>
      <c r="C14180" s="4" t="s">
        <v>13</v>
      </c>
      <c r="D14180" s="4" t="s">
        <v>13</v>
      </c>
      <c r="E14180" s="4" t="s">
        <v>22</v>
      </c>
      <c r="F14180" s="4" t="s">
        <v>10</v>
      </c>
    </row>
    <row r="14181" spans="1:8">
      <c r="A14181" t="n">
        <v>118824</v>
      </c>
      <c r="B14181" s="25" t="n">
        <v>45</v>
      </c>
      <c r="C14181" s="7" t="n">
        <v>5</v>
      </c>
      <c r="D14181" s="7" t="n">
        <v>3</v>
      </c>
      <c r="E14181" s="7" t="n">
        <v>11</v>
      </c>
      <c r="F14181" s="7" t="n">
        <v>10000</v>
      </c>
    </row>
    <row r="14182" spans="1:8">
      <c r="A14182" t="s">
        <v>4</v>
      </c>
      <c r="B14182" s="4" t="s">
        <v>5</v>
      </c>
      <c r="C14182" s="4" t="s">
        <v>13</v>
      </c>
      <c r="D14182" s="4" t="s">
        <v>13</v>
      </c>
      <c r="E14182" s="4" t="s">
        <v>22</v>
      </c>
      <c r="F14182" s="4" t="s">
        <v>10</v>
      </c>
    </row>
    <row r="14183" spans="1:8">
      <c r="A14183" t="n">
        <v>118833</v>
      </c>
      <c r="B14183" s="25" t="n">
        <v>45</v>
      </c>
      <c r="C14183" s="7" t="n">
        <v>11</v>
      </c>
      <c r="D14183" s="7" t="n">
        <v>3</v>
      </c>
      <c r="E14183" s="7" t="n">
        <v>29.5</v>
      </c>
      <c r="F14183" s="7" t="n">
        <v>10000</v>
      </c>
    </row>
    <row r="14184" spans="1:8">
      <c r="A14184" t="s">
        <v>4</v>
      </c>
      <c r="B14184" s="4" t="s">
        <v>5</v>
      </c>
      <c r="C14184" s="4" t="s">
        <v>13</v>
      </c>
      <c r="D14184" s="4" t="s">
        <v>10</v>
      </c>
    </row>
    <row r="14185" spans="1:8">
      <c r="A14185" t="n">
        <v>118842</v>
      </c>
      <c r="B14185" s="28" t="n">
        <v>58</v>
      </c>
      <c r="C14185" s="7" t="n">
        <v>255</v>
      </c>
      <c r="D14185" s="7" t="n">
        <v>0</v>
      </c>
    </row>
    <row r="14186" spans="1:8">
      <c r="A14186" t="s">
        <v>4</v>
      </c>
      <c r="B14186" s="4" t="s">
        <v>5</v>
      </c>
      <c r="C14186" s="4" t="s">
        <v>13</v>
      </c>
      <c r="D14186" s="4" t="s">
        <v>13</v>
      </c>
      <c r="E14186" s="4" t="s">
        <v>13</v>
      </c>
      <c r="F14186" s="4" t="s">
        <v>13</v>
      </c>
    </row>
    <row r="14187" spans="1:8">
      <c r="A14187" t="n">
        <v>118846</v>
      </c>
      <c r="B14187" s="13" t="n">
        <v>14</v>
      </c>
      <c r="C14187" s="7" t="n">
        <v>0</v>
      </c>
      <c r="D14187" s="7" t="n">
        <v>1</v>
      </c>
      <c r="E14187" s="7" t="n">
        <v>0</v>
      </c>
      <c r="F14187" s="7" t="n">
        <v>0</v>
      </c>
    </row>
    <row r="14188" spans="1:8">
      <c r="A14188" t="s">
        <v>4</v>
      </c>
      <c r="B14188" s="4" t="s">
        <v>5</v>
      </c>
      <c r="C14188" s="4" t="s">
        <v>13</v>
      </c>
      <c r="D14188" s="4" t="s">
        <v>10</v>
      </c>
      <c r="E14188" s="4" t="s">
        <v>6</v>
      </c>
    </row>
    <row r="14189" spans="1:8">
      <c r="A14189" t="n">
        <v>118851</v>
      </c>
      <c r="B14189" s="40" t="n">
        <v>51</v>
      </c>
      <c r="C14189" s="7" t="n">
        <v>4</v>
      </c>
      <c r="D14189" s="7" t="n">
        <v>1572</v>
      </c>
      <c r="E14189" s="7" t="s">
        <v>435</v>
      </c>
    </row>
    <row r="14190" spans="1:8">
      <c r="A14190" t="s">
        <v>4</v>
      </c>
      <c r="B14190" s="4" t="s">
        <v>5</v>
      </c>
      <c r="C14190" s="4" t="s">
        <v>10</v>
      </c>
    </row>
    <row r="14191" spans="1:8">
      <c r="A14191" t="n">
        <v>118864</v>
      </c>
      <c r="B14191" s="35" t="n">
        <v>16</v>
      </c>
      <c r="C14191" s="7" t="n">
        <v>0</v>
      </c>
    </row>
    <row r="14192" spans="1:8">
      <c r="A14192" t="s">
        <v>4</v>
      </c>
      <c r="B14192" s="4" t="s">
        <v>5</v>
      </c>
      <c r="C14192" s="4" t="s">
        <v>10</v>
      </c>
      <c r="D14192" s="4" t="s">
        <v>13</v>
      </c>
      <c r="E14192" s="4" t="s">
        <v>9</v>
      </c>
      <c r="F14192" s="4" t="s">
        <v>72</v>
      </c>
      <c r="G14192" s="4" t="s">
        <v>13</v>
      </c>
      <c r="H14192" s="4" t="s">
        <v>13</v>
      </c>
    </row>
    <row r="14193" spans="1:9">
      <c r="A14193" t="n">
        <v>118867</v>
      </c>
      <c r="B14193" s="52" t="n">
        <v>26</v>
      </c>
      <c r="C14193" s="7" t="n">
        <v>1572</v>
      </c>
      <c r="D14193" s="7" t="n">
        <v>17</v>
      </c>
      <c r="E14193" s="7" t="n">
        <v>60057</v>
      </c>
      <c r="F14193" s="7" t="s">
        <v>1095</v>
      </c>
      <c r="G14193" s="7" t="n">
        <v>2</v>
      </c>
      <c r="H14193" s="7" t="n">
        <v>0</v>
      </c>
    </row>
    <row r="14194" spans="1:9">
      <c r="A14194" t="s">
        <v>4</v>
      </c>
      <c r="B14194" s="4" t="s">
        <v>5</v>
      </c>
    </row>
    <row r="14195" spans="1:9">
      <c r="A14195" t="n">
        <v>118887</v>
      </c>
      <c r="B14195" s="53" t="n">
        <v>28</v>
      </c>
    </row>
    <row r="14196" spans="1:9">
      <c r="A14196" t="s">
        <v>4</v>
      </c>
      <c r="B14196" s="4" t="s">
        <v>5</v>
      </c>
      <c r="C14196" s="4" t="s">
        <v>10</v>
      </c>
      <c r="D14196" s="4" t="s">
        <v>13</v>
      </c>
    </row>
    <row r="14197" spans="1:9">
      <c r="A14197" t="n">
        <v>118888</v>
      </c>
      <c r="B14197" s="54" t="n">
        <v>89</v>
      </c>
      <c r="C14197" s="7" t="n">
        <v>65533</v>
      </c>
      <c r="D14197" s="7" t="n">
        <v>1</v>
      </c>
    </row>
    <row r="14198" spans="1:9">
      <c r="A14198" t="s">
        <v>4</v>
      </c>
      <c r="B14198" s="4" t="s">
        <v>5</v>
      </c>
      <c r="C14198" s="4" t="s">
        <v>13</v>
      </c>
      <c r="D14198" s="4" t="s">
        <v>10</v>
      </c>
      <c r="E14198" s="4" t="s">
        <v>6</v>
      </c>
    </row>
    <row r="14199" spans="1:9">
      <c r="A14199" t="n">
        <v>118892</v>
      </c>
      <c r="B14199" s="40" t="n">
        <v>51</v>
      </c>
      <c r="C14199" s="7" t="n">
        <v>4</v>
      </c>
      <c r="D14199" s="7" t="n">
        <v>1571</v>
      </c>
      <c r="E14199" s="7" t="s">
        <v>435</v>
      </c>
    </row>
    <row r="14200" spans="1:9">
      <c r="A14200" t="s">
        <v>4</v>
      </c>
      <c r="B14200" s="4" t="s">
        <v>5</v>
      </c>
      <c r="C14200" s="4" t="s">
        <v>10</v>
      </c>
    </row>
    <row r="14201" spans="1:9">
      <c r="A14201" t="n">
        <v>118905</v>
      </c>
      <c r="B14201" s="35" t="n">
        <v>16</v>
      </c>
      <c r="C14201" s="7" t="n">
        <v>0</v>
      </c>
    </row>
    <row r="14202" spans="1:9">
      <c r="A14202" t="s">
        <v>4</v>
      </c>
      <c r="B14202" s="4" t="s">
        <v>5</v>
      </c>
      <c r="C14202" s="4" t="s">
        <v>10</v>
      </c>
      <c r="D14202" s="4" t="s">
        <v>13</v>
      </c>
      <c r="E14202" s="4" t="s">
        <v>9</v>
      </c>
      <c r="F14202" s="4" t="s">
        <v>72</v>
      </c>
      <c r="G14202" s="4" t="s">
        <v>13</v>
      </c>
      <c r="H14202" s="4" t="s">
        <v>13</v>
      </c>
    </row>
    <row r="14203" spans="1:9">
      <c r="A14203" t="n">
        <v>118908</v>
      </c>
      <c r="B14203" s="52" t="n">
        <v>26</v>
      </c>
      <c r="C14203" s="7" t="n">
        <v>1571</v>
      </c>
      <c r="D14203" s="7" t="n">
        <v>17</v>
      </c>
      <c r="E14203" s="7" t="n">
        <v>60058</v>
      </c>
      <c r="F14203" s="7" t="s">
        <v>1096</v>
      </c>
      <c r="G14203" s="7" t="n">
        <v>2</v>
      </c>
      <c r="H14203" s="7" t="n">
        <v>0</v>
      </c>
    </row>
    <row r="14204" spans="1:9">
      <c r="A14204" t="s">
        <v>4</v>
      </c>
      <c r="B14204" s="4" t="s">
        <v>5</v>
      </c>
    </row>
    <row r="14205" spans="1:9">
      <c r="A14205" t="n">
        <v>118927</v>
      </c>
      <c r="B14205" s="53" t="n">
        <v>28</v>
      </c>
    </row>
    <row r="14206" spans="1:9">
      <c r="A14206" t="s">
        <v>4</v>
      </c>
      <c r="B14206" s="4" t="s">
        <v>5</v>
      </c>
      <c r="C14206" s="4" t="s">
        <v>10</v>
      </c>
      <c r="D14206" s="4" t="s">
        <v>13</v>
      </c>
    </row>
    <row r="14207" spans="1:9">
      <c r="A14207" t="n">
        <v>118928</v>
      </c>
      <c r="B14207" s="54" t="n">
        <v>89</v>
      </c>
      <c r="C14207" s="7" t="n">
        <v>65533</v>
      </c>
      <c r="D14207" s="7" t="n">
        <v>1</v>
      </c>
    </row>
    <row r="14208" spans="1:9">
      <c r="A14208" t="s">
        <v>4</v>
      </c>
      <c r="B14208" s="4" t="s">
        <v>5</v>
      </c>
      <c r="C14208" s="4" t="s">
        <v>13</v>
      </c>
      <c r="D14208" s="4" t="s">
        <v>10</v>
      </c>
      <c r="E14208" s="4" t="s">
        <v>6</v>
      </c>
    </row>
    <row r="14209" spans="1:8">
      <c r="A14209" t="n">
        <v>118932</v>
      </c>
      <c r="B14209" s="40" t="n">
        <v>51</v>
      </c>
      <c r="C14209" s="7" t="n">
        <v>4</v>
      </c>
      <c r="D14209" s="7" t="n">
        <v>1570</v>
      </c>
      <c r="E14209" s="7" t="s">
        <v>435</v>
      </c>
    </row>
    <row r="14210" spans="1:8">
      <c r="A14210" t="s">
        <v>4</v>
      </c>
      <c r="B14210" s="4" t="s">
        <v>5</v>
      </c>
      <c r="C14210" s="4" t="s">
        <v>10</v>
      </c>
    </row>
    <row r="14211" spans="1:8">
      <c r="A14211" t="n">
        <v>118945</v>
      </c>
      <c r="B14211" s="35" t="n">
        <v>16</v>
      </c>
      <c r="C14211" s="7" t="n">
        <v>0</v>
      </c>
    </row>
    <row r="14212" spans="1:8">
      <c r="A14212" t="s">
        <v>4</v>
      </c>
      <c r="B14212" s="4" t="s">
        <v>5</v>
      </c>
      <c r="C14212" s="4" t="s">
        <v>10</v>
      </c>
      <c r="D14212" s="4" t="s">
        <v>13</v>
      </c>
      <c r="E14212" s="4" t="s">
        <v>9</v>
      </c>
      <c r="F14212" s="4" t="s">
        <v>72</v>
      </c>
      <c r="G14212" s="4" t="s">
        <v>13</v>
      </c>
      <c r="H14212" s="4" t="s">
        <v>13</v>
      </c>
    </row>
    <row r="14213" spans="1:8">
      <c r="A14213" t="n">
        <v>118948</v>
      </c>
      <c r="B14213" s="52" t="n">
        <v>26</v>
      </c>
      <c r="C14213" s="7" t="n">
        <v>1570</v>
      </c>
      <c r="D14213" s="7" t="n">
        <v>17</v>
      </c>
      <c r="E14213" s="7" t="n">
        <v>60059</v>
      </c>
      <c r="F14213" s="7" t="s">
        <v>1097</v>
      </c>
      <c r="G14213" s="7" t="n">
        <v>2</v>
      </c>
      <c r="H14213" s="7" t="n">
        <v>0</v>
      </c>
    </row>
    <row r="14214" spans="1:8">
      <c r="A14214" t="s">
        <v>4</v>
      </c>
      <c r="B14214" s="4" t="s">
        <v>5</v>
      </c>
    </row>
    <row r="14215" spans="1:8">
      <c r="A14215" t="n">
        <v>118981</v>
      </c>
      <c r="B14215" s="53" t="n">
        <v>28</v>
      </c>
    </row>
    <row r="14216" spans="1:8">
      <c r="A14216" t="s">
        <v>4</v>
      </c>
      <c r="B14216" s="4" t="s">
        <v>5</v>
      </c>
      <c r="C14216" s="4" t="s">
        <v>10</v>
      </c>
      <c r="D14216" s="4" t="s">
        <v>13</v>
      </c>
    </row>
    <row r="14217" spans="1:8">
      <c r="A14217" t="n">
        <v>118982</v>
      </c>
      <c r="B14217" s="54" t="n">
        <v>89</v>
      </c>
      <c r="C14217" s="7" t="n">
        <v>65533</v>
      </c>
      <c r="D14217" s="7" t="n">
        <v>1</v>
      </c>
    </row>
    <row r="14218" spans="1:8">
      <c r="A14218" t="s">
        <v>4</v>
      </c>
      <c r="B14218" s="4" t="s">
        <v>5</v>
      </c>
      <c r="C14218" s="4" t="s">
        <v>10</v>
      </c>
    </row>
    <row r="14219" spans="1:8">
      <c r="A14219" t="n">
        <v>118986</v>
      </c>
      <c r="B14219" s="35" t="n">
        <v>16</v>
      </c>
      <c r="C14219" s="7" t="n">
        <v>500</v>
      </c>
    </row>
    <row r="14220" spans="1:8">
      <c r="A14220" t="s">
        <v>4</v>
      </c>
      <c r="B14220" s="4" t="s">
        <v>5</v>
      </c>
      <c r="C14220" s="4" t="s">
        <v>13</v>
      </c>
      <c r="D14220" s="4" t="s">
        <v>10</v>
      </c>
      <c r="E14220" s="4" t="s">
        <v>6</v>
      </c>
    </row>
    <row r="14221" spans="1:8">
      <c r="A14221" t="n">
        <v>118989</v>
      </c>
      <c r="B14221" s="40" t="n">
        <v>51</v>
      </c>
      <c r="C14221" s="7" t="n">
        <v>4</v>
      </c>
      <c r="D14221" s="7" t="n">
        <v>5703</v>
      </c>
      <c r="E14221" s="7" t="s">
        <v>899</v>
      </c>
    </row>
    <row r="14222" spans="1:8">
      <c r="A14222" t="s">
        <v>4</v>
      </c>
      <c r="B14222" s="4" t="s">
        <v>5</v>
      </c>
      <c r="C14222" s="4" t="s">
        <v>10</v>
      </c>
    </row>
    <row r="14223" spans="1:8">
      <c r="A14223" t="n">
        <v>119003</v>
      </c>
      <c r="B14223" s="35" t="n">
        <v>16</v>
      </c>
      <c r="C14223" s="7" t="n">
        <v>0</v>
      </c>
    </row>
    <row r="14224" spans="1:8">
      <c r="A14224" t="s">
        <v>4</v>
      </c>
      <c r="B14224" s="4" t="s">
        <v>5</v>
      </c>
      <c r="C14224" s="4" t="s">
        <v>10</v>
      </c>
      <c r="D14224" s="4" t="s">
        <v>13</v>
      </c>
      <c r="E14224" s="4" t="s">
        <v>9</v>
      </c>
      <c r="F14224" s="4" t="s">
        <v>72</v>
      </c>
      <c r="G14224" s="4" t="s">
        <v>13</v>
      </c>
      <c r="H14224" s="4" t="s">
        <v>13</v>
      </c>
      <c r="I14224" s="4" t="s">
        <v>13</v>
      </c>
      <c r="J14224" s="4" t="s">
        <v>9</v>
      </c>
      <c r="K14224" s="4" t="s">
        <v>72</v>
      </c>
      <c r="L14224" s="4" t="s">
        <v>13</v>
      </c>
      <c r="M14224" s="4" t="s">
        <v>13</v>
      </c>
    </row>
    <row r="14225" spans="1:13">
      <c r="A14225" t="n">
        <v>119006</v>
      </c>
      <c r="B14225" s="52" t="n">
        <v>26</v>
      </c>
      <c r="C14225" s="7" t="n">
        <v>5703</v>
      </c>
      <c r="D14225" s="7" t="n">
        <v>17</v>
      </c>
      <c r="E14225" s="7" t="n">
        <v>60060</v>
      </c>
      <c r="F14225" s="7" t="s">
        <v>1098</v>
      </c>
      <c r="G14225" s="7" t="n">
        <v>2</v>
      </c>
      <c r="H14225" s="7" t="n">
        <v>3</v>
      </c>
      <c r="I14225" s="7" t="n">
        <v>17</v>
      </c>
      <c r="J14225" s="7" t="n">
        <v>60061</v>
      </c>
      <c r="K14225" s="7" t="s">
        <v>1099</v>
      </c>
      <c r="L14225" s="7" t="n">
        <v>2</v>
      </c>
      <c r="M14225" s="7" t="n">
        <v>0</v>
      </c>
    </row>
    <row r="14226" spans="1:13">
      <c r="A14226" t="s">
        <v>4</v>
      </c>
      <c r="B14226" s="4" t="s">
        <v>5</v>
      </c>
    </row>
    <row r="14227" spans="1:13">
      <c r="A14227" t="n">
        <v>119237</v>
      </c>
      <c r="B14227" s="53" t="n">
        <v>28</v>
      </c>
    </row>
    <row r="14228" spans="1:13">
      <c r="A14228" t="s">
        <v>4</v>
      </c>
      <c r="B14228" s="4" t="s">
        <v>5</v>
      </c>
      <c r="C14228" s="4" t="s">
        <v>9</v>
      </c>
    </row>
    <row r="14229" spans="1:13">
      <c r="A14229" t="n">
        <v>119238</v>
      </c>
      <c r="B14229" s="50" t="n">
        <v>15</v>
      </c>
      <c r="C14229" s="7" t="n">
        <v>256</v>
      </c>
    </row>
    <row r="14230" spans="1:13">
      <c r="A14230" t="s">
        <v>4</v>
      </c>
      <c r="B14230" s="4" t="s">
        <v>5</v>
      </c>
      <c r="C14230" s="4" t="s">
        <v>10</v>
      </c>
      <c r="D14230" s="4" t="s">
        <v>13</v>
      </c>
    </row>
    <row r="14231" spans="1:13">
      <c r="A14231" t="n">
        <v>119243</v>
      </c>
      <c r="B14231" s="54" t="n">
        <v>89</v>
      </c>
      <c r="C14231" s="7" t="n">
        <v>65533</v>
      </c>
      <c r="D14231" s="7" t="n">
        <v>1</v>
      </c>
    </row>
    <row r="14232" spans="1:13">
      <c r="A14232" t="s">
        <v>4</v>
      </c>
      <c r="B14232" s="4" t="s">
        <v>5</v>
      </c>
      <c r="C14232" s="4" t="s">
        <v>13</v>
      </c>
      <c r="D14232" s="4" t="s">
        <v>10</v>
      </c>
      <c r="E14232" s="4" t="s">
        <v>6</v>
      </c>
    </row>
    <row r="14233" spans="1:13">
      <c r="A14233" t="n">
        <v>119247</v>
      </c>
      <c r="B14233" s="40" t="n">
        <v>51</v>
      </c>
      <c r="C14233" s="7" t="n">
        <v>4</v>
      </c>
      <c r="D14233" s="7" t="n">
        <v>1571</v>
      </c>
      <c r="E14233" s="7" t="s">
        <v>435</v>
      </c>
    </row>
    <row r="14234" spans="1:13">
      <c r="A14234" t="s">
        <v>4</v>
      </c>
      <c r="B14234" s="4" t="s">
        <v>5</v>
      </c>
      <c r="C14234" s="4" t="s">
        <v>10</v>
      </c>
    </row>
    <row r="14235" spans="1:13">
      <c r="A14235" t="n">
        <v>119260</v>
      </c>
      <c r="B14235" s="35" t="n">
        <v>16</v>
      </c>
      <c r="C14235" s="7" t="n">
        <v>0</v>
      </c>
    </row>
    <row r="14236" spans="1:13">
      <c r="A14236" t="s">
        <v>4</v>
      </c>
      <c r="B14236" s="4" t="s">
        <v>5</v>
      </c>
      <c r="C14236" s="4" t="s">
        <v>10</v>
      </c>
      <c r="D14236" s="4" t="s">
        <v>13</v>
      </c>
      <c r="E14236" s="4" t="s">
        <v>9</v>
      </c>
      <c r="F14236" s="4" t="s">
        <v>72</v>
      </c>
      <c r="G14236" s="4" t="s">
        <v>13</v>
      </c>
      <c r="H14236" s="4" t="s">
        <v>13</v>
      </c>
    </row>
    <row r="14237" spans="1:13">
      <c r="A14237" t="n">
        <v>119263</v>
      </c>
      <c r="B14237" s="52" t="n">
        <v>26</v>
      </c>
      <c r="C14237" s="7" t="n">
        <v>1571</v>
      </c>
      <c r="D14237" s="7" t="n">
        <v>17</v>
      </c>
      <c r="E14237" s="7" t="n">
        <v>60062</v>
      </c>
      <c r="F14237" s="7" t="s">
        <v>1100</v>
      </c>
      <c r="G14237" s="7" t="n">
        <v>2</v>
      </c>
      <c r="H14237" s="7" t="n">
        <v>0</v>
      </c>
    </row>
    <row r="14238" spans="1:13">
      <c r="A14238" t="s">
        <v>4</v>
      </c>
      <c r="B14238" s="4" t="s">
        <v>5</v>
      </c>
    </row>
    <row r="14239" spans="1:13">
      <c r="A14239" t="n">
        <v>119380</v>
      </c>
      <c r="B14239" s="53" t="n">
        <v>28</v>
      </c>
    </row>
    <row r="14240" spans="1:13">
      <c r="A14240" t="s">
        <v>4</v>
      </c>
      <c r="B14240" s="4" t="s">
        <v>5</v>
      </c>
      <c r="C14240" s="4" t="s">
        <v>10</v>
      </c>
      <c r="D14240" s="4" t="s">
        <v>13</v>
      </c>
    </row>
    <row r="14241" spans="1:13">
      <c r="A14241" t="n">
        <v>119381</v>
      </c>
      <c r="B14241" s="54" t="n">
        <v>89</v>
      </c>
      <c r="C14241" s="7" t="n">
        <v>65533</v>
      </c>
      <c r="D14241" s="7" t="n">
        <v>1</v>
      </c>
    </row>
    <row r="14242" spans="1:13">
      <c r="A14242" t="s">
        <v>4</v>
      </c>
      <c r="B14242" s="4" t="s">
        <v>5</v>
      </c>
      <c r="C14242" s="4" t="s">
        <v>13</v>
      </c>
      <c r="D14242" s="4" t="s">
        <v>10</v>
      </c>
      <c r="E14242" s="4" t="s">
        <v>10</v>
      </c>
      <c r="F14242" s="4" t="s">
        <v>13</v>
      </c>
    </row>
    <row r="14243" spans="1:13">
      <c r="A14243" t="n">
        <v>119385</v>
      </c>
      <c r="B14243" s="29" t="n">
        <v>25</v>
      </c>
      <c r="C14243" s="7" t="n">
        <v>1</v>
      </c>
      <c r="D14243" s="7" t="n">
        <v>260</v>
      </c>
      <c r="E14243" s="7" t="n">
        <v>640</v>
      </c>
      <c r="F14243" s="7" t="n">
        <v>2</v>
      </c>
    </row>
    <row r="14244" spans="1:13">
      <c r="A14244" t="s">
        <v>4</v>
      </c>
      <c r="B14244" s="4" t="s">
        <v>5</v>
      </c>
      <c r="C14244" s="4" t="s">
        <v>6</v>
      </c>
      <c r="D14244" s="4" t="s">
        <v>10</v>
      </c>
    </row>
    <row r="14245" spans="1:13">
      <c r="A14245" t="n">
        <v>119392</v>
      </c>
      <c r="B14245" s="84" t="n">
        <v>29</v>
      </c>
      <c r="C14245" s="7" t="s">
        <v>1101</v>
      </c>
      <c r="D14245" s="7" t="n">
        <v>65533</v>
      </c>
    </row>
    <row r="14246" spans="1:13">
      <c r="A14246" t="s">
        <v>4</v>
      </c>
      <c r="B14246" s="4" t="s">
        <v>5</v>
      </c>
      <c r="C14246" s="4" t="s">
        <v>13</v>
      </c>
      <c r="D14246" s="4" t="s">
        <v>10</v>
      </c>
      <c r="E14246" s="4" t="s">
        <v>6</v>
      </c>
    </row>
    <row r="14247" spans="1:13">
      <c r="A14247" t="n">
        <v>119401</v>
      </c>
      <c r="B14247" s="40" t="n">
        <v>51</v>
      </c>
      <c r="C14247" s="7" t="n">
        <v>4</v>
      </c>
      <c r="D14247" s="7" t="n">
        <v>1571</v>
      </c>
      <c r="E14247" s="7" t="s">
        <v>435</v>
      </c>
    </row>
    <row r="14248" spans="1:13">
      <c r="A14248" t="s">
        <v>4</v>
      </c>
      <c r="B14248" s="4" t="s">
        <v>5</v>
      </c>
      <c r="C14248" s="4" t="s">
        <v>10</v>
      </c>
    </row>
    <row r="14249" spans="1:13">
      <c r="A14249" t="n">
        <v>119414</v>
      </c>
      <c r="B14249" s="35" t="n">
        <v>16</v>
      </c>
      <c r="C14249" s="7" t="n">
        <v>0</v>
      </c>
    </row>
    <row r="14250" spans="1:13">
      <c r="A14250" t="s">
        <v>4</v>
      </c>
      <c r="B14250" s="4" t="s">
        <v>5</v>
      </c>
      <c r="C14250" s="4" t="s">
        <v>10</v>
      </c>
      <c r="D14250" s="4" t="s">
        <v>13</v>
      </c>
      <c r="E14250" s="4" t="s">
        <v>9</v>
      </c>
      <c r="F14250" s="4" t="s">
        <v>72</v>
      </c>
      <c r="G14250" s="4" t="s">
        <v>13</v>
      </c>
      <c r="H14250" s="4" t="s">
        <v>13</v>
      </c>
    </row>
    <row r="14251" spans="1:13">
      <c r="A14251" t="n">
        <v>119417</v>
      </c>
      <c r="B14251" s="52" t="n">
        <v>26</v>
      </c>
      <c r="C14251" s="7" t="n">
        <v>1571</v>
      </c>
      <c r="D14251" s="7" t="n">
        <v>17</v>
      </c>
      <c r="E14251" s="7" t="n">
        <v>60063</v>
      </c>
      <c r="F14251" s="7" t="s">
        <v>1102</v>
      </c>
      <c r="G14251" s="7" t="n">
        <v>2</v>
      </c>
      <c r="H14251" s="7" t="n">
        <v>0</v>
      </c>
    </row>
    <row r="14252" spans="1:13">
      <c r="A14252" t="s">
        <v>4</v>
      </c>
      <c r="B14252" s="4" t="s">
        <v>5</v>
      </c>
    </row>
    <row r="14253" spans="1:13">
      <c r="A14253" t="n">
        <v>119494</v>
      </c>
      <c r="B14253" s="53" t="n">
        <v>28</v>
      </c>
    </row>
    <row r="14254" spans="1:13">
      <c r="A14254" t="s">
        <v>4</v>
      </c>
      <c r="B14254" s="4" t="s">
        <v>5</v>
      </c>
      <c r="C14254" s="4" t="s">
        <v>10</v>
      </c>
      <c r="D14254" s="4" t="s">
        <v>13</v>
      </c>
      <c r="E14254" s="4" t="s">
        <v>22</v>
      </c>
      <c r="F14254" s="4" t="s">
        <v>10</v>
      </c>
    </row>
    <row r="14255" spans="1:13">
      <c r="A14255" t="n">
        <v>119495</v>
      </c>
      <c r="B14255" s="58" t="n">
        <v>59</v>
      </c>
      <c r="C14255" s="7" t="n">
        <v>5703</v>
      </c>
      <c r="D14255" s="7" t="n">
        <v>16</v>
      </c>
      <c r="E14255" s="7" t="n">
        <v>0.150000005960464</v>
      </c>
      <c r="F14255" s="7" t="n">
        <v>0</v>
      </c>
    </row>
    <row r="14256" spans="1:13">
      <c r="A14256" t="s">
        <v>4</v>
      </c>
      <c r="B14256" s="4" t="s">
        <v>5</v>
      </c>
      <c r="C14256" s="4" t="s">
        <v>10</v>
      </c>
    </row>
    <row r="14257" spans="1:8">
      <c r="A14257" t="n">
        <v>119505</v>
      </c>
      <c r="B14257" s="35" t="n">
        <v>16</v>
      </c>
      <c r="C14257" s="7" t="n">
        <v>1000</v>
      </c>
    </row>
    <row r="14258" spans="1:8">
      <c r="A14258" t="s">
        <v>4</v>
      </c>
      <c r="B14258" s="4" t="s">
        <v>5</v>
      </c>
      <c r="C14258" s="4" t="s">
        <v>13</v>
      </c>
      <c r="D14258" s="4" t="s">
        <v>10</v>
      </c>
      <c r="E14258" s="4" t="s">
        <v>10</v>
      </c>
      <c r="F14258" s="4" t="s">
        <v>13</v>
      </c>
    </row>
    <row r="14259" spans="1:8">
      <c r="A14259" t="n">
        <v>119508</v>
      </c>
      <c r="B14259" s="29" t="n">
        <v>25</v>
      </c>
      <c r="C14259" s="7" t="n">
        <v>1</v>
      </c>
      <c r="D14259" s="7" t="n">
        <v>65535</v>
      </c>
      <c r="E14259" s="7" t="n">
        <v>65535</v>
      </c>
      <c r="F14259" s="7" t="n">
        <v>0</v>
      </c>
    </row>
    <row r="14260" spans="1:8">
      <c r="A14260" t="s">
        <v>4</v>
      </c>
      <c r="B14260" s="4" t="s">
        <v>5</v>
      </c>
      <c r="C14260" s="4" t="s">
        <v>6</v>
      </c>
      <c r="D14260" s="4" t="s">
        <v>10</v>
      </c>
    </row>
    <row r="14261" spans="1:8">
      <c r="A14261" t="n">
        <v>119515</v>
      </c>
      <c r="B14261" s="84" t="n">
        <v>29</v>
      </c>
      <c r="C14261" s="7" t="s">
        <v>12</v>
      </c>
      <c r="D14261" s="7" t="n">
        <v>65533</v>
      </c>
    </row>
    <row r="14262" spans="1:8">
      <c r="A14262" t="s">
        <v>4</v>
      </c>
      <c r="B14262" s="4" t="s">
        <v>5</v>
      </c>
      <c r="C14262" s="4" t="s">
        <v>13</v>
      </c>
      <c r="D14262" s="4" t="s">
        <v>10</v>
      </c>
      <c r="E14262" s="4" t="s">
        <v>22</v>
      </c>
    </row>
    <row r="14263" spans="1:8">
      <c r="A14263" t="n">
        <v>119519</v>
      </c>
      <c r="B14263" s="28" t="n">
        <v>58</v>
      </c>
      <c r="C14263" s="7" t="n">
        <v>101</v>
      </c>
      <c r="D14263" s="7" t="n">
        <v>200</v>
      </c>
      <c r="E14263" s="7" t="n">
        <v>1</v>
      </c>
    </row>
    <row r="14264" spans="1:8">
      <c r="A14264" t="s">
        <v>4</v>
      </c>
      <c r="B14264" s="4" t="s">
        <v>5</v>
      </c>
      <c r="C14264" s="4" t="s">
        <v>13</v>
      </c>
      <c r="D14264" s="4" t="s">
        <v>10</v>
      </c>
    </row>
    <row r="14265" spans="1:8">
      <c r="A14265" t="n">
        <v>119527</v>
      </c>
      <c r="B14265" s="28" t="n">
        <v>58</v>
      </c>
      <c r="C14265" s="7" t="n">
        <v>254</v>
      </c>
      <c r="D14265" s="7" t="n">
        <v>0</v>
      </c>
    </row>
    <row r="14266" spans="1:8">
      <c r="A14266" t="s">
        <v>4</v>
      </c>
      <c r="B14266" s="4" t="s">
        <v>5</v>
      </c>
      <c r="C14266" s="4" t="s">
        <v>13</v>
      </c>
    </row>
    <row r="14267" spans="1:8">
      <c r="A14267" t="n">
        <v>119531</v>
      </c>
      <c r="B14267" s="25" t="n">
        <v>45</v>
      </c>
      <c r="C14267" s="7" t="n">
        <v>0</v>
      </c>
    </row>
    <row r="14268" spans="1:8">
      <c r="A14268" t="s">
        <v>4</v>
      </c>
      <c r="B14268" s="4" t="s">
        <v>5</v>
      </c>
      <c r="C14268" s="4" t="s">
        <v>13</v>
      </c>
      <c r="D14268" s="4" t="s">
        <v>13</v>
      </c>
      <c r="E14268" s="4" t="s">
        <v>22</v>
      </c>
      <c r="F14268" s="4" t="s">
        <v>22</v>
      </c>
      <c r="G14268" s="4" t="s">
        <v>22</v>
      </c>
      <c r="H14268" s="4" t="s">
        <v>10</v>
      </c>
    </row>
    <row r="14269" spans="1:8">
      <c r="A14269" t="n">
        <v>119533</v>
      </c>
      <c r="B14269" s="25" t="n">
        <v>45</v>
      </c>
      <c r="C14269" s="7" t="n">
        <v>2</v>
      </c>
      <c r="D14269" s="7" t="n">
        <v>3</v>
      </c>
      <c r="E14269" s="7" t="n">
        <v>-25.0200004577637</v>
      </c>
      <c r="F14269" s="7" t="n">
        <v>1.25999999046326</v>
      </c>
      <c r="G14269" s="7" t="n">
        <v>-7.48999977111816</v>
      </c>
      <c r="H14269" s="7" t="n">
        <v>0</v>
      </c>
    </row>
    <row r="14270" spans="1:8">
      <c r="A14270" t="s">
        <v>4</v>
      </c>
      <c r="B14270" s="4" t="s">
        <v>5</v>
      </c>
      <c r="C14270" s="4" t="s">
        <v>13</v>
      </c>
      <c r="D14270" s="4" t="s">
        <v>13</v>
      </c>
      <c r="E14270" s="4" t="s">
        <v>22</v>
      </c>
      <c r="F14270" s="4" t="s">
        <v>22</v>
      </c>
      <c r="G14270" s="4" t="s">
        <v>22</v>
      </c>
      <c r="H14270" s="4" t="s">
        <v>10</v>
      </c>
      <c r="I14270" s="4" t="s">
        <v>13</v>
      </c>
    </row>
    <row r="14271" spans="1:8">
      <c r="A14271" t="n">
        <v>119550</v>
      </c>
      <c r="B14271" s="25" t="n">
        <v>45</v>
      </c>
      <c r="C14271" s="7" t="n">
        <v>4</v>
      </c>
      <c r="D14271" s="7" t="n">
        <v>3</v>
      </c>
      <c r="E14271" s="7" t="n">
        <v>4.71999979019165</v>
      </c>
      <c r="F14271" s="7" t="n">
        <v>195.419998168945</v>
      </c>
      <c r="G14271" s="7" t="n">
        <v>0</v>
      </c>
      <c r="H14271" s="7" t="n">
        <v>0</v>
      </c>
      <c r="I14271" s="7" t="n">
        <v>1</v>
      </c>
    </row>
    <row r="14272" spans="1:8">
      <c r="A14272" t="s">
        <v>4</v>
      </c>
      <c r="B14272" s="4" t="s">
        <v>5</v>
      </c>
      <c r="C14272" s="4" t="s">
        <v>13</v>
      </c>
      <c r="D14272" s="4" t="s">
        <v>13</v>
      </c>
      <c r="E14272" s="4" t="s">
        <v>22</v>
      </c>
      <c r="F14272" s="4" t="s">
        <v>10</v>
      </c>
    </row>
    <row r="14273" spans="1:9">
      <c r="A14273" t="n">
        <v>119568</v>
      </c>
      <c r="B14273" s="25" t="n">
        <v>45</v>
      </c>
      <c r="C14273" s="7" t="n">
        <v>5</v>
      </c>
      <c r="D14273" s="7" t="n">
        <v>3</v>
      </c>
      <c r="E14273" s="7" t="n">
        <v>4.90000009536743</v>
      </c>
      <c r="F14273" s="7" t="n">
        <v>0</v>
      </c>
    </row>
    <row r="14274" spans="1:9">
      <c r="A14274" t="s">
        <v>4</v>
      </c>
      <c r="B14274" s="4" t="s">
        <v>5</v>
      </c>
      <c r="C14274" s="4" t="s">
        <v>13</v>
      </c>
      <c r="D14274" s="4" t="s">
        <v>13</v>
      </c>
      <c r="E14274" s="4" t="s">
        <v>22</v>
      </c>
      <c r="F14274" s="4" t="s">
        <v>10</v>
      </c>
    </row>
    <row r="14275" spans="1:9">
      <c r="A14275" t="n">
        <v>119577</v>
      </c>
      <c r="B14275" s="25" t="n">
        <v>45</v>
      </c>
      <c r="C14275" s="7" t="n">
        <v>11</v>
      </c>
      <c r="D14275" s="7" t="n">
        <v>3</v>
      </c>
      <c r="E14275" s="7" t="n">
        <v>14.6000003814697</v>
      </c>
      <c r="F14275" s="7" t="n">
        <v>0</v>
      </c>
    </row>
    <row r="14276" spans="1:9">
      <c r="A14276" t="s">
        <v>4</v>
      </c>
      <c r="B14276" s="4" t="s">
        <v>5</v>
      </c>
      <c r="C14276" s="4" t="s">
        <v>10</v>
      </c>
      <c r="D14276" s="4" t="s">
        <v>9</v>
      </c>
    </row>
    <row r="14277" spans="1:9">
      <c r="A14277" t="n">
        <v>119586</v>
      </c>
      <c r="B14277" s="45" t="n">
        <v>44</v>
      </c>
      <c r="C14277" s="7" t="n">
        <v>5700</v>
      </c>
      <c r="D14277" s="7" t="n">
        <v>1</v>
      </c>
    </row>
    <row r="14278" spans="1:9">
      <c r="A14278" t="s">
        <v>4</v>
      </c>
      <c r="B14278" s="4" t="s">
        <v>5</v>
      </c>
      <c r="C14278" s="4" t="s">
        <v>10</v>
      </c>
      <c r="D14278" s="4" t="s">
        <v>9</v>
      </c>
    </row>
    <row r="14279" spans="1:9">
      <c r="A14279" t="n">
        <v>119593</v>
      </c>
      <c r="B14279" s="45" t="n">
        <v>44</v>
      </c>
      <c r="C14279" s="7" t="n">
        <v>1573</v>
      </c>
      <c r="D14279" s="7" t="n">
        <v>1</v>
      </c>
    </row>
    <row r="14280" spans="1:9">
      <c r="A14280" t="s">
        <v>4</v>
      </c>
      <c r="B14280" s="4" t="s">
        <v>5</v>
      </c>
      <c r="C14280" s="4" t="s">
        <v>10</v>
      </c>
      <c r="D14280" s="4" t="s">
        <v>22</v>
      </c>
      <c r="E14280" s="4" t="s">
        <v>22</v>
      </c>
      <c r="F14280" s="4" t="s">
        <v>22</v>
      </c>
      <c r="G14280" s="4" t="s">
        <v>10</v>
      </c>
      <c r="H14280" s="4" t="s">
        <v>10</v>
      </c>
    </row>
    <row r="14281" spans="1:9">
      <c r="A14281" t="n">
        <v>119600</v>
      </c>
      <c r="B14281" s="56" t="n">
        <v>60</v>
      </c>
      <c r="C14281" s="7" t="n">
        <v>5703</v>
      </c>
      <c r="D14281" s="7" t="n">
        <v>0</v>
      </c>
      <c r="E14281" s="7" t="n">
        <v>0</v>
      </c>
      <c r="F14281" s="7" t="n">
        <v>0</v>
      </c>
      <c r="G14281" s="7" t="n">
        <v>0</v>
      </c>
      <c r="H14281" s="7" t="n">
        <v>0</v>
      </c>
    </row>
    <row r="14282" spans="1:9">
      <c r="A14282" t="s">
        <v>4</v>
      </c>
      <c r="B14282" s="4" t="s">
        <v>5</v>
      </c>
      <c r="C14282" s="4" t="s">
        <v>10</v>
      </c>
      <c r="D14282" s="4" t="s">
        <v>13</v>
      </c>
      <c r="E14282" s="4" t="s">
        <v>6</v>
      </c>
      <c r="F14282" s="4" t="s">
        <v>22</v>
      </c>
      <c r="G14282" s="4" t="s">
        <v>22</v>
      </c>
      <c r="H14282" s="4" t="s">
        <v>22</v>
      </c>
    </row>
    <row r="14283" spans="1:9">
      <c r="A14283" t="n">
        <v>119619</v>
      </c>
      <c r="B14283" s="39" t="n">
        <v>48</v>
      </c>
      <c r="C14283" s="7" t="n">
        <v>5703</v>
      </c>
      <c r="D14283" s="7" t="n">
        <v>0</v>
      </c>
      <c r="E14283" s="7" t="s">
        <v>1032</v>
      </c>
      <c r="F14283" s="7" t="n">
        <v>0</v>
      </c>
      <c r="G14283" s="7" t="n">
        <v>0.75</v>
      </c>
      <c r="H14283" s="7" t="n">
        <v>0</v>
      </c>
    </row>
    <row r="14284" spans="1:9">
      <c r="A14284" t="s">
        <v>4</v>
      </c>
      <c r="B14284" s="4" t="s">
        <v>5</v>
      </c>
      <c r="C14284" s="4" t="s">
        <v>10</v>
      </c>
      <c r="D14284" s="4" t="s">
        <v>13</v>
      </c>
      <c r="E14284" s="4" t="s">
        <v>6</v>
      </c>
      <c r="F14284" s="4" t="s">
        <v>22</v>
      </c>
      <c r="G14284" s="4" t="s">
        <v>22</v>
      </c>
      <c r="H14284" s="4" t="s">
        <v>22</v>
      </c>
    </row>
    <row r="14285" spans="1:9">
      <c r="A14285" t="n">
        <v>119645</v>
      </c>
      <c r="B14285" s="39" t="n">
        <v>48</v>
      </c>
      <c r="C14285" s="7" t="n">
        <v>1573</v>
      </c>
      <c r="D14285" s="7" t="n">
        <v>0</v>
      </c>
      <c r="E14285" s="7" t="s">
        <v>1000</v>
      </c>
      <c r="F14285" s="7" t="n">
        <v>0</v>
      </c>
      <c r="G14285" s="7" t="n">
        <v>0.75</v>
      </c>
      <c r="H14285" s="7" t="n">
        <v>0</v>
      </c>
    </row>
    <row r="14286" spans="1:9">
      <c r="A14286" t="s">
        <v>4</v>
      </c>
      <c r="B14286" s="4" t="s">
        <v>5</v>
      </c>
      <c r="C14286" s="4" t="s">
        <v>10</v>
      </c>
      <c r="D14286" s="4" t="s">
        <v>13</v>
      </c>
      <c r="E14286" s="4" t="s">
        <v>6</v>
      </c>
      <c r="F14286" s="4" t="s">
        <v>22</v>
      </c>
      <c r="G14286" s="4" t="s">
        <v>22</v>
      </c>
      <c r="H14286" s="4" t="s">
        <v>22</v>
      </c>
    </row>
    <row r="14287" spans="1:9">
      <c r="A14287" t="n">
        <v>119671</v>
      </c>
      <c r="B14287" s="39" t="n">
        <v>48</v>
      </c>
      <c r="C14287" s="7" t="n">
        <v>5700</v>
      </c>
      <c r="D14287" s="7" t="n">
        <v>0</v>
      </c>
      <c r="E14287" s="7" t="s">
        <v>1000</v>
      </c>
      <c r="F14287" s="7" t="n">
        <v>0</v>
      </c>
      <c r="G14287" s="7" t="n">
        <v>0.75</v>
      </c>
      <c r="H14287" s="7" t="n">
        <v>0</v>
      </c>
    </row>
    <row r="14288" spans="1:9">
      <c r="A14288" t="s">
        <v>4</v>
      </c>
      <c r="B14288" s="4" t="s">
        <v>5</v>
      </c>
      <c r="C14288" s="4" t="s">
        <v>13</v>
      </c>
      <c r="D14288" s="4" t="s">
        <v>10</v>
      </c>
      <c r="E14288" s="4" t="s">
        <v>22</v>
      </c>
      <c r="F14288" s="4" t="s">
        <v>10</v>
      </c>
      <c r="G14288" s="4" t="s">
        <v>9</v>
      </c>
      <c r="H14288" s="4" t="s">
        <v>9</v>
      </c>
      <c r="I14288" s="4" t="s">
        <v>10</v>
      </c>
      <c r="J14288" s="4" t="s">
        <v>10</v>
      </c>
      <c r="K14288" s="4" t="s">
        <v>9</v>
      </c>
      <c r="L14288" s="4" t="s">
        <v>9</v>
      </c>
      <c r="M14288" s="4" t="s">
        <v>9</v>
      </c>
      <c r="N14288" s="4" t="s">
        <v>9</v>
      </c>
      <c r="O14288" s="4" t="s">
        <v>6</v>
      </c>
    </row>
    <row r="14289" spans="1:15">
      <c r="A14289" t="n">
        <v>119697</v>
      </c>
      <c r="B14289" s="14" t="n">
        <v>50</v>
      </c>
      <c r="C14289" s="7" t="n">
        <v>0</v>
      </c>
      <c r="D14289" s="7" t="n">
        <v>1906</v>
      </c>
      <c r="E14289" s="7" t="n">
        <v>0.5</v>
      </c>
      <c r="F14289" s="7" t="n">
        <v>0</v>
      </c>
      <c r="G14289" s="7" t="n">
        <v>0</v>
      </c>
      <c r="H14289" s="7" t="n">
        <v>1073741824</v>
      </c>
      <c r="I14289" s="7" t="n">
        <v>0</v>
      </c>
      <c r="J14289" s="7" t="n">
        <v>65533</v>
      </c>
      <c r="K14289" s="7" t="n">
        <v>0</v>
      </c>
      <c r="L14289" s="7" t="n">
        <v>0</v>
      </c>
      <c r="M14289" s="7" t="n">
        <v>0</v>
      </c>
      <c r="N14289" s="7" t="n">
        <v>0</v>
      </c>
      <c r="O14289" s="7" t="s">
        <v>12</v>
      </c>
    </row>
    <row r="14290" spans="1:15">
      <c r="A14290" t="s">
        <v>4</v>
      </c>
      <c r="B14290" s="4" t="s">
        <v>5</v>
      </c>
      <c r="C14290" s="4" t="s">
        <v>10</v>
      </c>
      <c r="D14290" s="4" t="s">
        <v>22</v>
      </c>
      <c r="E14290" s="4" t="s">
        <v>22</v>
      </c>
      <c r="F14290" s="4" t="s">
        <v>22</v>
      </c>
      <c r="G14290" s="4" t="s">
        <v>22</v>
      </c>
    </row>
    <row r="14291" spans="1:15">
      <c r="A14291" t="n">
        <v>119736</v>
      </c>
      <c r="B14291" s="24" t="n">
        <v>46</v>
      </c>
      <c r="C14291" s="7" t="n">
        <v>18</v>
      </c>
      <c r="D14291" s="7" t="n">
        <v>-33.8899993896484</v>
      </c>
      <c r="E14291" s="7" t="n">
        <v>0</v>
      </c>
      <c r="F14291" s="7" t="n">
        <v>-15.1099996566772</v>
      </c>
      <c r="G14291" s="7" t="n">
        <v>38.5</v>
      </c>
    </row>
    <row r="14292" spans="1:15">
      <c r="A14292" t="s">
        <v>4</v>
      </c>
      <c r="B14292" s="4" t="s">
        <v>5</v>
      </c>
      <c r="C14292" s="4" t="s">
        <v>10</v>
      </c>
      <c r="D14292" s="4" t="s">
        <v>22</v>
      </c>
      <c r="E14292" s="4" t="s">
        <v>22</v>
      </c>
      <c r="F14292" s="4" t="s">
        <v>22</v>
      </c>
      <c r="G14292" s="4" t="s">
        <v>22</v>
      </c>
    </row>
    <row r="14293" spans="1:15">
      <c r="A14293" t="n">
        <v>119755</v>
      </c>
      <c r="B14293" s="24" t="n">
        <v>46</v>
      </c>
      <c r="C14293" s="7" t="n">
        <v>5703</v>
      </c>
      <c r="D14293" s="7" t="n">
        <v>-25.0200004577637</v>
      </c>
      <c r="E14293" s="7" t="n">
        <v>0</v>
      </c>
      <c r="F14293" s="7" t="n">
        <v>-13.2399997711182</v>
      </c>
      <c r="G14293" s="7" t="n">
        <v>0</v>
      </c>
    </row>
    <row r="14294" spans="1:15">
      <c r="A14294" t="s">
        <v>4</v>
      </c>
      <c r="B14294" s="4" t="s">
        <v>5</v>
      </c>
      <c r="C14294" s="4" t="s">
        <v>10</v>
      </c>
      <c r="D14294" s="4" t="s">
        <v>22</v>
      </c>
      <c r="E14294" s="4" t="s">
        <v>22</v>
      </c>
      <c r="F14294" s="4" t="s">
        <v>22</v>
      </c>
      <c r="G14294" s="4" t="s">
        <v>22</v>
      </c>
    </row>
    <row r="14295" spans="1:15">
      <c r="A14295" t="n">
        <v>119774</v>
      </c>
      <c r="B14295" s="24" t="n">
        <v>46</v>
      </c>
      <c r="C14295" s="7" t="n">
        <v>5704</v>
      </c>
      <c r="D14295" s="7" t="n">
        <v>-33.3400001525879</v>
      </c>
      <c r="E14295" s="7" t="n">
        <v>0</v>
      </c>
      <c r="F14295" s="7" t="n">
        <v>-15.6800003051758</v>
      </c>
      <c r="G14295" s="7" t="n">
        <v>49.9000015258789</v>
      </c>
    </row>
    <row r="14296" spans="1:15">
      <c r="A14296" t="s">
        <v>4</v>
      </c>
      <c r="B14296" s="4" t="s">
        <v>5</v>
      </c>
      <c r="C14296" s="4" t="s">
        <v>10</v>
      </c>
      <c r="D14296" s="4" t="s">
        <v>22</v>
      </c>
      <c r="E14296" s="4" t="s">
        <v>22</v>
      </c>
      <c r="F14296" s="4" t="s">
        <v>22</v>
      </c>
      <c r="G14296" s="4" t="s">
        <v>22</v>
      </c>
    </row>
    <row r="14297" spans="1:15">
      <c r="A14297" t="n">
        <v>119793</v>
      </c>
      <c r="B14297" s="24" t="n">
        <v>46</v>
      </c>
      <c r="C14297" s="7" t="n">
        <v>1570</v>
      </c>
      <c r="D14297" s="7" t="n">
        <v>-27.0499992370605</v>
      </c>
      <c r="E14297" s="7" t="n">
        <v>0</v>
      </c>
      <c r="F14297" s="7" t="n">
        <v>-18.25</v>
      </c>
      <c r="G14297" s="7" t="n">
        <v>8.5</v>
      </c>
    </row>
    <row r="14298" spans="1:15">
      <c r="A14298" t="s">
        <v>4</v>
      </c>
      <c r="B14298" s="4" t="s">
        <v>5</v>
      </c>
      <c r="C14298" s="4" t="s">
        <v>10</v>
      </c>
      <c r="D14298" s="4" t="s">
        <v>22</v>
      </c>
      <c r="E14298" s="4" t="s">
        <v>22</v>
      </c>
      <c r="F14298" s="4" t="s">
        <v>22</v>
      </c>
      <c r="G14298" s="4" t="s">
        <v>22</v>
      </c>
    </row>
    <row r="14299" spans="1:15">
      <c r="A14299" t="n">
        <v>119812</v>
      </c>
      <c r="B14299" s="24" t="n">
        <v>46</v>
      </c>
      <c r="C14299" s="7" t="n">
        <v>1571</v>
      </c>
      <c r="D14299" s="7" t="n">
        <v>-23.7299995422363</v>
      </c>
      <c r="E14299" s="7" t="n">
        <v>0</v>
      </c>
      <c r="F14299" s="7" t="n">
        <v>-18.4099998474121</v>
      </c>
      <c r="G14299" s="7" t="n">
        <v>343.799987792969</v>
      </c>
    </row>
    <row r="14300" spans="1:15">
      <c r="A14300" t="s">
        <v>4</v>
      </c>
      <c r="B14300" s="4" t="s">
        <v>5</v>
      </c>
      <c r="C14300" s="4" t="s">
        <v>10</v>
      </c>
      <c r="D14300" s="4" t="s">
        <v>22</v>
      </c>
      <c r="E14300" s="4" t="s">
        <v>22</v>
      </c>
      <c r="F14300" s="4" t="s">
        <v>22</v>
      </c>
      <c r="G14300" s="4" t="s">
        <v>22</v>
      </c>
    </row>
    <row r="14301" spans="1:15">
      <c r="A14301" t="n">
        <v>119831</v>
      </c>
      <c r="B14301" s="24" t="n">
        <v>46</v>
      </c>
      <c r="C14301" s="7" t="n">
        <v>1572</v>
      </c>
      <c r="D14301" s="7" t="n">
        <v>-26.1100006103516</v>
      </c>
      <c r="E14301" s="7" t="n">
        <v>0</v>
      </c>
      <c r="F14301" s="7" t="n">
        <v>-16.3999996185303</v>
      </c>
      <c r="G14301" s="7" t="n">
        <v>22</v>
      </c>
    </row>
    <row r="14302" spans="1:15">
      <c r="A14302" t="s">
        <v>4</v>
      </c>
      <c r="B14302" s="4" t="s">
        <v>5</v>
      </c>
      <c r="C14302" s="4" t="s">
        <v>10</v>
      </c>
      <c r="D14302" s="4" t="s">
        <v>22</v>
      </c>
      <c r="E14302" s="4" t="s">
        <v>22</v>
      </c>
      <c r="F14302" s="4" t="s">
        <v>22</v>
      </c>
      <c r="G14302" s="4" t="s">
        <v>22</v>
      </c>
    </row>
    <row r="14303" spans="1:15">
      <c r="A14303" t="n">
        <v>119850</v>
      </c>
      <c r="B14303" s="24" t="n">
        <v>46</v>
      </c>
      <c r="C14303" s="7" t="n">
        <v>1573</v>
      </c>
      <c r="D14303" s="7" t="n">
        <v>-25.0200004577637</v>
      </c>
      <c r="E14303" s="7" t="n">
        <v>0</v>
      </c>
      <c r="F14303" s="7" t="n">
        <v>-7.6100001335144</v>
      </c>
      <c r="G14303" s="7" t="n">
        <v>180</v>
      </c>
    </row>
    <row r="14304" spans="1:15">
      <c r="A14304" t="s">
        <v>4</v>
      </c>
      <c r="B14304" s="4" t="s">
        <v>5</v>
      </c>
      <c r="C14304" s="4" t="s">
        <v>10</v>
      </c>
      <c r="D14304" s="4" t="s">
        <v>22</v>
      </c>
      <c r="E14304" s="4" t="s">
        <v>22</v>
      </c>
      <c r="F14304" s="4" t="s">
        <v>22</v>
      </c>
      <c r="G14304" s="4" t="s">
        <v>22</v>
      </c>
    </row>
    <row r="14305" spans="1:15">
      <c r="A14305" t="n">
        <v>119869</v>
      </c>
      <c r="B14305" s="24" t="n">
        <v>46</v>
      </c>
      <c r="C14305" s="7" t="n">
        <v>5700</v>
      </c>
      <c r="D14305" s="7" t="n">
        <v>-25.0200004577637</v>
      </c>
      <c r="E14305" s="7" t="n">
        <v>0</v>
      </c>
      <c r="F14305" s="7" t="n">
        <v>-7.6100001335144</v>
      </c>
      <c r="G14305" s="7" t="n">
        <v>180</v>
      </c>
    </row>
    <row r="14306" spans="1:15">
      <c r="A14306" t="s">
        <v>4</v>
      </c>
      <c r="B14306" s="4" t="s">
        <v>5</v>
      </c>
      <c r="C14306" s="4" t="s">
        <v>13</v>
      </c>
      <c r="D14306" s="4" t="s">
        <v>13</v>
      </c>
      <c r="E14306" s="4" t="s">
        <v>22</v>
      </c>
      <c r="F14306" s="4" t="s">
        <v>10</v>
      </c>
    </row>
    <row r="14307" spans="1:15">
      <c r="A14307" t="n">
        <v>119888</v>
      </c>
      <c r="B14307" s="25" t="n">
        <v>45</v>
      </c>
      <c r="C14307" s="7" t="n">
        <v>5</v>
      </c>
      <c r="D14307" s="7" t="n">
        <v>3</v>
      </c>
      <c r="E14307" s="7" t="n">
        <v>5.19999980926514</v>
      </c>
      <c r="F14307" s="7" t="n">
        <v>5000</v>
      </c>
    </row>
    <row r="14308" spans="1:15">
      <c r="A14308" t="s">
        <v>4</v>
      </c>
      <c r="B14308" s="4" t="s">
        <v>5</v>
      </c>
      <c r="C14308" s="4" t="s">
        <v>13</v>
      </c>
      <c r="D14308" s="4" t="s">
        <v>10</v>
      </c>
    </row>
    <row r="14309" spans="1:15">
      <c r="A14309" t="n">
        <v>119897</v>
      </c>
      <c r="B14309" s="28" t="n">
        <v>58</v>
      </c>
      <c r="C14309" s="7" t="n">
        <v>255</v>
      </c>
      <c r="D14309" s="7" t="n">
        <v>0</v>
      </c>
    </row>
    <row r="14310" spans="1:15">
      <c r="A14310" t="s">
        <v>4</v>
      </c>
      <c r="B14310" s="4" t="s">
        <v>5</v>
      </c>
      <c r="C14310" s="4" t="s">
        <v>10</v>
      </c>
    </row>
    <row r="14311" spans="1:15">
      <c r="A14311" t="n">
        <v>119901</v>
      </c>
      <c r="B14311" s="35" t="n">
        <v>16</v>
      </c>
      <c r="C14311" s="7" t="n">
        <v>500</v>
      </c>
    </row>
    <row r="14312" spans="1:15">
      <c r="A14312" t="s">
        <v>4</v>
      </c>
      <c r="B14312" s="4" t="s">
        <v>5</v>
      </c>
      <c r="C14312" s="4" t="s">
        <v>13</v>
      </c>
      <c r="D14312" s="4" t="s">
        <v>10</v>
      </c>
      <c r="E14312" s="4" t="s">
        <v>6</v>
      </c>
    </row>
    <row r="14313" spans="1:15">
      <c r="A14313" t="n">
        <v>119904</v>
      </c>
      <c r="B14313" s="40" t="n">
        <v>51</v>
      </c>
      <c r="C14313" s="7" t="n">
        <v>4</v>
      </c>
      <c r="D14313" s="7" t="n">
        <v>5700</v>
      </c>
      <c r="E14313" s="7" t="s">
        <v>882</v>
      </c>
    </row>
    <row r="14314" spans="1:15">
      <c r="A14314" t="s">
        <v>4</v>
      </c>
      <c r="B14314" s="4" t="s">
        <v>5</v>
      </c>
      <c r="C14314" s="4" t="s">
        <v>10</v>
      </c>
    </row>
    <row r="14315" spans="1:15">
      <c r="A14315" t="n">
        <v>119917</v>
      </c>
      <c r="B14315" s="35" t="n">
        <v>16</v>
      </c>
      <c r="C14315" s="7" t="n">
        <v>0</v>
      </c>
    </row>
    <row r="14316" spans="1:15">
      <c r="A14316" t="s">
        <v>4</v>
      </c>
      <c r="B14316" s="4" t="s">
        <v>5</v>
      </c>
      <c r="C14316" s="4" t="s">
        <v>10</v>
      </c>
      <c r="D14316" s="4" t="s">
        <v>13</v>
      </c>
      <c r="E14316" s="4" t="s">
        <v>9</v>
      </c>
      <c r="F14316" s="4" t="s">
        <v>72</v>
      </c>
      <c r="G14316" s="4" t="s">
        <v>13</v>
      </c>
      <c r="H14316" s="4" t="s">
        <v>13</v>
      </c>
    </row>
    <row r="14317" spans="1:15">
      <c r="A14317" t="n">
        <v>119920</v>
      </c>
      <c r="B14317" s="52" t="n">
        <v>26</v>
      </c>
      <c r="C14317" s="7" t="n">
        <v>5700</v>
      </c>
      <c r="D14317" s="7" t="n">
        <v>17</v>
      </c>
      <c r="E14317" s="7" t="n">
        <v>60064</v>
      </c>
      <c r="F14317" s="7" t="s">
        <v>1103</v>
      </c>
      <c r="G14317" s="7" t="n">
        <v>2</v>
      </c>
      <c r="H14317" s="7" t="n">
        <v>0</v>
      </c>
    </row>
    <row r="14318" spans="1:15">
      <c r="A14318" t="s">
        <v>4</v>
      </c>
      <c r="B14318" s="4" t="s">
        <v>5</v>
      </c>
    </row>
    <row r="14319" spans="1:15">
      <c r="A14319" t="n">
        <v>119958</v>
      </c>
      <c r="B14319" s="53" t="n">
        <v>28</v>
      </c>
    </row>
    <row r="14320" spans="1:15">
      <c r="A14320" t="s">
        <v>4</v>
      </c>
      <c r="B14320" s="4" t="s">
        <v>5</v>
      </c>
      <c r="C14320" s="4" t="s">
        <v>10</v>
      </c>
      <c r="D14320" s="4" t="s">
        <v>13</v>
      </c>
    </row>
    <row r="14321" spans="1:8">
      <c r="A14321" t="n">
        <v>119959</v>
      </c>
      <c r="B14321" s="54" t="n">
        <v>89</v>
      </c>
      <c r="C14321" s="7" t="n">
        <v>65533</v>
      </c>
      <c r="D14321" s="7" t="n">
        <v>1</v>
      </c>
    </row>
    <row r="14322" spans="1:8">
      <c r="A14322" t="s">
        <v>4</v>
      </c>
      <c r="B14322" s="4" t="s">
        <v>5</v>
      </c>
      <c r="C14322" s="4" t="s">
        <v>6</v>
      </c>
      <c r="D14322" s="4" t="s">
        <v>10</v>
      </c>
    </row>
    <row r="14323" spans="1:8">
      <c r="A14323" t="n">
        <v>119963</v>
      </c>
      <c r="B14323" s="84" t="n">
        <v>29</v>
      </c>
      <c r="C14323" s="7" t="s">
        <v>12</v>
      </c>
      <c r="D14323" s="7" t="n">
        <v>65533</v>
      </c>
    </row>
    <row r="14324" spans="1:8">
      <c r="A14324" t="s">
        <v>4</v>
      </c>
      <c r="B14324" s="4" t="s">
        <v>5</v>
      </c>
      <c r="C14324" s="4" t="s">
        <v>13</v>
      </c>
      <c r="D14324" s="4" t="s">
        <v>10</v>
      </c>
      <c r="E14324" s="4" t="s">
        <v>10</v>
      </c>
      <c r="F14324" s="4" t="s">
        <v>13</v>
      </c>
    </row>
    <row r="14325" spans="1:8">
      <c r="A14325" t="n">
        <v>119967</v>
      </c>
      <c r="B14325" s="29" t="n">
        <v>25</v>
      </c>
      <c r="C14325" s="7" t="n">
        <v>1</v>
      </c>
      <c r="D14325" s="7" t="n">
        <v>260</v>
      </c>
      <c r="E14325" s="7" t="n">
        <v>640</v>
      </c>
      <c r="F14325" s="7" t="n">
        <v>2</v>
      </c>
    </row>
    <row r="14326" spans="1:8">
      <c r="A14326" t="s">
        <v>4</v>
      </c>
      <c r="B14326" s="4" t="s">
        <v>5</v>
      </c>
      <c r="C14326" s="4" t="s">
        <v>13</v>
      </c>
      <c r="D14326" s="4" t="s">
        <v>22</v>
      </c>
      <c r="E14326" s="4" t="s">
        <v>22</v>
      </c>
      <c r="F14326" s="4" t="s">
        <v>22</v>
      </c>
    </row>
    <row r="14327" spans="1:8">
      <c r="A14327" t="n">
        <v>119974</v>
      </c>
      <c r="B14327" s="25" t="n">
        <v>45</v>
      </c>
      <c r="C14327" s="7" t="n">
        <v>9</v>
      </c>
      <c r="D14327" s="7" t="n">
        <v>0.0199999995529652</v>
      </c>
      <c r="E14327" s="7" t="n">
        <v>0.0199999995529652</v>
      </c>
      <c r="F14327" s="7" t="n">
        <v>0.5</v>
      </c>
    </row>
    <row r="14328" spans="1:8">
      <c r="A14328" t="s">
        <v>4</v>
      </c>
      <c r="B14328" s="4" t="s">
        <v>5</v>
      </c>
      <c r="C14328" s="4" t="s">
        <v>13</v>
      </c>
      <c r="D14328" s="4" t="s">
        <v>10</v>
      </c>
      <c r="E14328" s="4" t="s">
        <v>6</v>
      </c>
    </row>
    <row r="14329" spans="1:8">
      <c r="A14329" t="n">
        <v>119988</v>
      </c>
      <c r="B14329" s="40" t="n">
        <v>51</v>
      </c>
      <c r="C14329" s="7" t="n">
        <v>4</v>
      </c>
      <c r="D14329" s="7" t="n">
        <v>5703</v>
      </c>
      <c r="E14329" s="7" t="s">
        <v>1080</v>
      </c>
    </row>
    <row r="14330" spans="1:8">
      <c r="A14330" t="s">
        <v>4</v>
      </c>
      <c r="B14330" s="4" t="s">
        <v>5</v>
      </c>
      <c r="C14330" s="4" t="s">
        <v>10</v>
      </c>
    </row>
    <row r="14331" spans="1:8">
      <c r="A14331" t="n">
        <v>120001</v>
      </c>
      <c r="B14331" s="35" t="n">
        <v>16</v>
      </c>
      <c r="C14331" s="7" t="n">
        <v>0</v>
      </c>
    </row>
    <row r="14332" spans="1:8">
      <c r="A14332" t="s">
        <v>4</v>
      </c>
      <c r="B14332" s="4" t="s">
        <v>5</v>
      </c>
      <c r="C14332" s="4" t="s">
        <v>10</v>
      </c>
      <c r="D14332" s="4" t="s">
        <v>13</v>
      </c>
      <c r="E14332" s="4" t="s">
        <v>9</v>
      </c>
      <c r="F14332" s="4" t="s">
        <v>72</v>
      </c>
      <c r="G14332" s="4" t="s">
        <v>13</v>
      </c>
      <c r="H14332" s="4" t="s">
        <v>13</v>
      </c>
    </row>
    <row r="14333" spans="1:8">
      <c r="A14333" t="n">
        <v>120004</v>
      </c>
      <c r="B14333" s="52" t="n">
        <v>26</v>
      </c>
      <c r="C14333" s="7" t="n">
        <v>5703</v>
      </c>
      <c r="D14333" s="7" t="n">
        <v>17</v>
      </c>
      <c r="E14333" s="7" t="n">
        <v>60065</v>
      </c>
      <c r="F14333" s="7" t="s">
        <v>1104</v>
      </c>
      <c r="G14333" s="7" t="n">
        <v>2</v>
      </c>
      <c r="H14333" s="7" t="n">
        <v>0</v>
      </c>
    </row>
    <row r="14334" spans="1:8">
      <c r="A14334" t="s">
        <v>4</v>
      </c>
      <c r="B14334" s="4" t="s">
        <v>5</v>
      </c>
    </row>
    <row r="14335" spans="1:8">
      <c r="A14335" t="n">
        <v>120053</v>
      </c>
      <c r="B14335" s="53" t="n">
        <v>28</v>
      </c>
    </row>
    <row r="14336" spans="1:8">
      <c r="A14336" t="s">
        <v>4</v>
      </c>
      <c r="B14336" s="4" t="s">
        <v>5</v>
      </c>
      <c r="C14336" s="4" t="s">
        <v>10</v>
      </c>
      <c r="D14336" s="4" t="s">
        <v>13</v>
      </c>
    </row>
    <row r="14337" spans="1:8">
      <c r="A14337" t="n">
        <v>120054</v>
      </c>
      <c r="B14337" s="54" t="n">
        <v>89</v>
      </c>
      <c r="C14337" s="7" t="n">
        <v>65533</v>
      </c>
      <c r="D14337" s="7" t="n">
        <v>1</v>
      </c>
    </row>
    <row r="14338" spans="1:8">
      <c r="A14338" t="s">
        <v>4</v>
      </c>
      <c r="B14338" s="4" t="s">
        <v>5</v>
      </c>
      <c r="C14338" s="4" t="s">
        <v>13</v>
      </c>
      <c r="D14338" s="4" t="s">
        <v>10</v>
      </c>
      <c r="E14338" s="4" t="s">
        <v>10</v>
      </c>
      <c r="F14338" s="4" t="s">
        <v>13</v>
      </c>
    </row>
    <row r="14339" spans="1:8">
      <c r="A14339" t="n">
        <v>120058</v>
      </c>
      <c r="B14339" s="29" t="n">
        <v>25</v>
      </c>
      <c r="C14339" s="7" t="n">
        <v>1</v>
      </c>
      <c r="D14339" s="7" t="n">
        <v>65535</v>
      </c>
      <c r="E14339" s="7" t="n">
        <v>65535</v>
      </c>
      <c r="F14339" s="7" t="n">
        <v>0</v>
      </c>
    </row>
    <row r="14340" spans="1:8">
      <c r="A14340" t="s">
        <v>4</v>
      </c>
      <c r="B14340" s="4" t="s">
        <v>5</v>
      </c>
      <c r="C14340" s="4" t="s">
        <v>13</v>
      </c>
      <c r="D14340" s="4" t="s">
        <v>10</v>
      </c>
      <c r="E14340" s="4" t="s">
        <v>22</v>
      </c>
    </row>
    <row r="14341" spans="1:8">
      <c r="A14341" t="n">
        <v>120065</v>
      </c>
      <c r="B14341" s="28" t="n">
        <v>58</v>
      </c>
      <c r="C14341" s="7" t="n">
        <v>101</v>
      </c>
      <c r="D14341" s="7" t="n">
        <v>200</v>
      </c>
      <c r="E14341" s="7" t="n">
        <v>1</v>
      </c>
    </row>
    <row r="14342" spans="1:8">
      <c r="A14342" t="s">
        <v>4</v>
      </c>
      <c r="B14342" s="4" t="s">
        <v>5</v>
      </c>
      <c r="C14342" s="4" t="s">
        <v>13</v>
      </c>
      <c r="D14342" s="4" t="s">
        <v>10</v>
      </c>
    </row>
    <row r="14343" spans="1:8">
      <c r="A14343" t="n">
        <v>120073</v>
      </c>
      <c r="B14343" s="28" t="n">
        <v>58</v>
      </c>
      <c r="C14343" s="7" t="n">
        <v>254</v>
      </c>
      <c r="D14343" s="7" t="n">
        <v>0</v>
      </c>
    </row>
    <row r="14344" spans="1:8">
      <c r="A14344" t="s">
        <v>4</v>
      </c>
      <c r="B14344" s="4" t="s">
        <v>5</v>
      </c>
      <c r="C14344" s="4" t="s">
        <v>13</v>
      </c>
    </row>
    <row r="14345" spans="1:8">
      <c r="A14345" t="n">
        <v>120077</v>
      </c>
      <c r="B14345" s="25" t="n">
        <v>45</v>
      </c>
      <c r="C14345" s="7" t="n">
        <v>0</v>
      </c>
    </row>
    <row r="14346" spans="1:8">
      <c r="A14346" t="s">
        <v>4</v>
      </c>
      <c r="B14346" s="4" t="s">
        <v>5</v>
      </c>
      <c r="C14346" s="4" t="s">
        <v>13</v>
      </c>
      <c r="D14346" s="4" t="s">
        <v>13</v>
      </c>
      <c r="E14346" s="4" t="s">
        <v>22</v>
      </c>
      <c r="F14346" s="4" t="s">
        <v>22</v>
      </c>
      <c r="G14346" s="4" t="s">
        <v>22</v>
      </c>
      <c r="H14346" s="4" t="s">
        <v>10</v>
      </c>
    </row>
    <row r="14347" spans="1:8">
      <c r="A14347" t="n">
        <v>120079</v>
      </c>
      <c r="B14347" s="25" t="n">
        <v>45</v>
      </c>
      <c r="C14347" s="7" t="n">
        <v>2</v>
      </c>
      <c r="D14347" s="7" t="n">
        <v>3</v>
      </c>
      <c r="E14347" s="7" t="n">
        <v>-25.0799999237061</v>
      </c>
      <c r="F14347" s="7" t="n">
        <v>0.46000000834465</v>
      </c>
      <c r="G14347" s="7" t="n">
        <v>-13.1000003814697</v>
      </c>
      <c r="H14347" s="7" t="n">
        <v>0</v>
      </c>
    </row>
    <row r="14348" spans="1:8">
      <c r="A14348" t="s">
        <v>4</v>
      </c>
      <c r="B14348" s="4" t="s">
        <v>5</v>
      </c>
      <c r="C14348" s="4" t="s">
        <v>13</v>
      </c>
      <c r="D14348" s="4" t="s">
        <v>13</v>
      </c>
      <c r="E14348" s="4" t="s">
        <v>22</v>
      </c>
      <c r="F14348" s="4" t="s">
        <v>22</v>
      </c>
      <c r="G14348" s="4" t="s">
        <v>22</v>
      </c>
      <c r="H14348" s="4" t="s">
        <v>10</v>
      </c>
      <c r="I14348" s="4" t="s">
        <v>13</v>
      </c>
    </row>
    <row r="14349" spans="1:8">
      <c r="A14349" t="n">
        <v>120096</v>
      </c>
      <c r="B14349" s="25" t="n">
        <v>45</v>
      </c>
      <c r="C14349" s="7" t="n">
        <v>4</v>
      </c>
      <c r="D14349" s="7" t="n">
        <v>3</v>
      </c>
      <c r="E14349" s="7" t="n">
        <v>7.8899998664856</v>
      </c>
      <c r="F14349" s="7" t="n">
        <v>207.270004272461</v>
      </c>
      <c r="G14349" s="7" t="n">
        <v>0</v>
      </c>
      <c r="H14349" s="7" t="n">
        <v>0</v>
      </c>
      <c r="I14349" s="7" t="n">
        <v>0</v>
      </c>
    </row>
    <row r="14350" spans="1:8">
      <c r="A14350" t="s">
        <v>4</v>
      </c>
      <c r="B14350" s="4" t="s">
        <v>5</v>
      </c>
      <c r="C14350" s="4" t="s">
        <v>13</v>
      </c>
      <c r="D14350" s="4" t="s">
        <v>13</v>
      </c>
      <c r="E14350" s="4" t="s">
        <v>22</v>
      </c>
      <c r="F14350" s="4" t="s">
        <v>10</v>
      </c>
    </row>
    <row r="14351" spans="1:8">
      <c r="A14351" t="n">
        <v>120114</v>
      </c>
      <c r="B14351" s="25" t="n">
        <v>45</v>
      </c>
      <c r="C14351" s="7" t="n">
        <v>5</v>
      </c>
      <c r="D14351" s="7" t="n">
        <v>3</v>
      </c>
      <c r="E14351" s="7" t="n">
        <v>13.1000003814697</v>
      </c>
      <c r="F14351" s="7" t="n">
        <v>0</v>
      </c>
    </row>
    <row r="14352" spans="1:8">
      <c r="A14352" t="s">
        <v>4</v>
      </c>
      <c r="B14352" s="4" t="s">
        <v>5</v>
      </c>
      <c r="C14352" s="4" t="s">
        <v>13</v>
      </c>
      <c r="D14352" s="4" t="s">
        <v>13</v>
      </c>
      <c r="E14352" s="4" t="s">
        <v>22</v>
      </c>
      <c r="F14352" s="4" t="s">
        <v>10</v>
      </c>
    </row>
    <row r="14353" spans="1:9">
      <c r="A14353" t="n">
        <v>120123</v>
      </c>
      <c r="B14353" s="25" t="n">
        <v>45</v>
      </c>
      <c r="C14353" s="7" t="n">
        <v>11</v>
      </c>
      <c r="D14353" s="7" t="n">
        <v>3</v>
      </c>
      <c r="E14353" s="7" t="n">
        <v>24.2999992370605</v>
      </c>
      <c r="F14353" s="7" t="n">
        <v>0</v>
      </c>
    </row>
    <row r="14354" spans="1:9">
      <c r="A14354" t="s">
        <v>4</v>
      </c>
      <c r="B14354" s="4" t="s">
        <v>5</v>
      </c>
      <c r="C14354" s="4" t="s">
        <v>13</v>
      </c>
      <c r="D14354" s="4" t="s">
        <v>13</v>
      </c>
      <c r="E14354" s="4" t="s">
        <v>22</v>
      </c>
      <c r="F14354" s="4" t="s">
        <v>22</v>
      </c>
      <c r="G14354" s="4" t="s">
        <v>22</v>
      </c>
      <c r="H14354" s="4" t="s">
        <v>10</v>
      </c>
      <c r="I14354" s="4" t="s">
        <v>13</v>
      </c>
    </row>
    <row r="14355" spans="1:9">
      <c r="A14355" t="n">
        <v>120132</v>
      </c>
      <c r="B14355" s="25" t="n">
        <v>45</v>
      </c>
      <c r="C14355" s="7" t="n">
        <v>4</v>
      </c>
      <c r="D14355" s="7" t="n">
        <v>3</v>
      </c>
      <c r="E14355" s="7" t="n">
        <v>14.3800001144409</v>
      </c>
      <c r="F14355" s="7" t="n">
        <v>207.270004272461</v>
      </c>
      <c r="G14355" s="7" t="n">
        <v>0</v>
      </c>
      <c r="H14355" s="7" t="n">
        <v>10000</v>
      </c>
      <c r="I14355" s="7" t="n">
        <v>1</v>
      </c>
    </row>
    <row r="14356" spans="1:9">
      <c r="A14356" t="s">
        <v>4</v>
      </c>
      <c r="B14356" s="4" t="s">
        <v>5</v>
      </c>
      <c r="C14356" s="4" t="s">
        <v>13</v>
      </c>
      <c r="D14356" s="4" t="s">
        <v>10</v>
      </c>
    </row>
    <row r="14357" spans="1:9">
      <c r="A14357" t="n">
        <v>120150</v>
      </c>
      <c r="B14357" s="28" t="n">
        <v>58</v>
      </c>
      <c r="C14357" s="7" t="n">
        <v>255</v>
      </c>
      <c r="D14357" s="7" t="n">
        <v>0</v>
      </c>
    </row>
    <row r="14358" spans="1:9">
      <c r="A14358" t="s">
        <v>4</v>
      </c>
      <c r="B14358" s="4" t="s">
        <v>5</v>
      </c>
      <c r="C14358" s="4" t="s">
        <v>13</v>
      </c>
      <c r="D14358" s="4" t="s">
        <v>10</v>
      </c>
      <c r="E14358" s="4" t="s">
        <v>6</v>
      </c>
    </row>
    <row r="14359" spans="1:9">
      <c r="A14359" t="n">
        <v>120154</v>
      </c>
      <c r="B14359" s="40" t="n">
        <v>51</v>
      </c>
      <c r="C14359" s="7" t="n">
        <v>4</v>
      </c>
      <c r="D14359" s="7" t="n">
        <v>1573</v>
      </c>
      <c r="E14359" s="7" t="s">
        <v>435</v>
      </c>
    </row>
    <row r="14360" spans="1:9">
      <c r="A14360" t="s">
        <v>4</v>
      </c>
      <c r="B14360" s="4" t="s">
        <v>5</v>
      </c>
      <c r="C14360" s="4" t="s">
        <v>10</v>
      </c>
    </row>
    <row r="14361" spans="1:9">
      <c r="A14361" t="n">
        <v>120167</v>
      </c>
      <c r="B14361" s="35" t="n">
        <v>16</v>
      </c>
      <c r="C14361" s="7" t="n">
        <v>0</v>
      </c>
    </row>
    <row r="14362" spans="1:9">
      <c r="A14362" t="s">
        <v>4</v>
      </c>
      <c r="B14362" s="4" t="s">
        <v>5</v>
      </c>
      <c r="C14362" s="4" t="s">
        <v>10</v>
      </c>
      <c r="D14362" s="4" t="s">
        <v>13</v>
      </c>
      <c r="E14362" s="4" t="s">
        <v>9</v>
      </c>
      <c r="F14362" s="4" t="s">
        <v>72</v>
      </c>
      <c r="G14362" s="4" t="s">
        <v>13</v>
      </c>
      <c r="H14362" s="4" t="s">
        <v>13</v>
      </c>
      <c r="I14362" s="4" t="s">
        <v>13</v>
      </c>
      <c r="J14362" s="4" t="s">
        <v>9</v>
      </c>
      <c r="K14362" s="4" t="s">
        <v>72</v>
      </c>
      <c r="L14362" s="4" t="s">
        <v>13</v>
      </c>
      <c r="M14362" s="4" t="s">
        <v>13</v>
      </c>
    </row>
    <row r="14363" spans="1:9">
      <c r="A14363" t="n">
        <v>120170</v>
      </c>
      <c r="B14363" s="52" t="n">
        <v>26</v>
      </c>
      <c r="C14363" s="7" t="n">
        <v>1573</v>
      </c>
      <c r="D14363" s="7" t="n">
        <v>17</v>
      </c>
      <c r="E14363" s="7" t="n">
        <v>60066</v>
      </c>
      <c r="F14363" s="7" t="s">
        <v>1105</v>
      </c>
      <c r="G14363" s="7" t="n">
        <v>2</v>
      </c>
      <c r="H14363" s="7" t="n">
        <v>3</v>
      </c>
      <c r="I14363" s="7" t="n">
        <v>17</v>
      </c>
      <c r="J14363" s="7" t="n">
        <v>60067</v>
      </c>
      <c r="K14363" s="7" t="s">
        <v>1106</v>
      </c>
      <c r="L14363" s="7" t="n">
        <v>2</v>
      </c>
      <c r="M14363" s="7" t="n">
        <v>0</v>
      </c>
    </row>
    <row r="14364" spans="1:9">
      <c r="A14364" t="s">
        <v>4</v>
      </c>
      <c r="B14364" s="4" t="s">
        <v>5</v>
      </c>
    </row>
    <row r="14365" spans="1:9">
      <c r="A14365" t="n">
        <v>120321</v>
      </c>
      <c r="B14365" s="53" t="n">
        <v>28</v>
      </c>
    </row>
    <row r="14366" spans="1:9">
      <c r="A14366" t="s">
        <v>4</v>
      </c>
      <c r="B14366" s="4" t="s">
        <v>5</v>
      </c>
      <c r="C14366" s="4" t="s">
        <v>10</v>
      </c>
      <c r="D14366" s="4" t="s">
        <v>13</v>
      </c>
    </row>
    <row r="14367" spans="1:9">
      <c r="A14367" t="n">
        <v>120322</v>
      </c>
      <c r="B14367" s="54" t="n">
        <v>89</v>
      </c>
      <c r="C14367" s="7" t="n">
        <v>65533</v>
      </c>
      <c r="D14367" s="7" t="n">
        <v>1</v>
      </c>
    </row>
    <row r="14368" spans="1:9">
      <c r="A14368" t="s">
        <v>4</v>
      </c>
      <c r="B14368" s="4" t="s">
        <v>5</v>
      </c>
      <c r="C14368" s="4" t="s">
        <v>13</v>
      </c>
      <c r="D14368" s="4" t="s">
        <v>10</v>
      </c>
      <c r="E14368" s="4" t="s">
        <v>6</v>
      </c>
    </row>
    <row r="14369" spans="1:13">
      <c r="A14369" t="n">
        <v>120326</v>
      </c>
      <c r="B14369" s="40" t="n">
        <v>51</v>
      </c>
      <c r="C14369" s="7" t="n">
        <v>4</v>
      </c>
      <c r="D14369" s="7" t="n">
        <v>5703</v>
      </c>
      <c r="E14369" s="7" t="s">
        <v>1080</v>
      </c>
    </row>
    <row r="14370" spans="1:13">
      <c r="A14370" t="s">
        <v>4</v>
      </c>
      <c r="B14370" s="4" t="s">
        <v>5</v>
      </c>
      <c r="C14370" s="4" t="s">
        <v>10</v>
      </c>
    </row>
    <row r="14371" spans="1:13">
      <c r="A14371" t="n">
        <v>120339</v>
      </c>
      <c r="B14371" s="35" t="n">
        <v>16</v>
      </c>
      <c r="C14371" s="7" t="n">
        <v>0</v>
      </c>
    </row>
    <row r="14372" spans="1:13">
      <c r="A14372" t="s">
        <v>4</v>
      </c>
      <c r="B14372" s="4" t="s">
        <v>5</v>
      </c>
      <c r="C14372" s="4" t="s">
        <v>10</v>
      </c>
      <c r="D14372" s="4" t="s">
        <v>13</v>
      </c>
      <c r="E14372" s="4" t="s">
        <v>9</v>
      </c>
      <c r="F14372" s="4" t="s">
        <v>72</v>
      </c>
      <c r="G14372" s="4" t="s">
        <v>13</v>
      </c>
      <c r="H14372" s="4" t="s">
        <v>13</v>
      </c>
    </row>
    <row r="14373" spans="1:13">
      <c r="A14373" t="n">
        <v>120342</v>
      </c>
      <c r="B14373" s="52" t="n">
        <v>26</v>
      </c>
      <c r="C14373" s="7" t="n">
        <v>5703</v>
      </c>
      <c r="D14373" s="7" t="n">
        <v>17</v>
      </c>
      <c r="E14373" s="7" t="n">
        <v>60068</v>
      </c>
      <c r="F14373" s="7" t="s">
        <v>1107</v>
      </c>
      <c r="G14373" s="7" t="n">
        <v>2</v>
      </c>
      <c r="H14373" s="7" t="n">
        <v>0</v>
      </c>
    </row>
    <row r="14374" spans="1:13">
      <c r="A14374" t="s">
        <v>4</v>
      </c>
      <c r="B14374" s="4" t="s">
        <v>5</v>
      </c>
    </row>
    <row r="14375" spans="1:13">
      <c r="A14375" t="n">
        <v>120363</v>
      </c>
      <c r="B14375" s="53" t="n">
        <v>28</v>
      </c>
    </row>
    <row r="14376" spans="1:13">
      <c r="A14376" t="s">
        <v>4</v>
      </c>
      <c r="B14376" s="4" t="s">
        <v>5</v>
      </c>
      <c r="C14376" s="4" t="s">
        <v>10</v>
      </c>
      <c r="D14376" s="4" t="s">
        <v>13</v>
      </c>
    </row>
    <row r="14377" spans="1:13">
      <c r="A14377" t="n">
        <v>120364</v>
      </c>
      <c r="B14377" s="54" t="n">
        <v>89</v>
      </c>
      <c r="C14377" s="7" t="n">
        <v>65533</v>
      </c>
      <c r="D14377" s="7" t="n">
        <v>1</v>
      </c>
    </row>
    <row r="14378" spans="1:13">
      <c r="A14378" t="s">
        <v>4</v>
      </c>
      <c r="B14378" s="4" t="s">
        <v>5</v>
      </c>
      <c r="C14378" s="4" t="s">
        <v>13</v>
      </c>
      <c r="D14378" s="4" t="s">
        <v>10</v>
      </c>
      <c r="E14378" s="4" t="s">
        <v>22</v>
      </c>
    </row>
    <row r="14379" spans="1:13">
      <c r="A14379" t="n">
        <v>120368</v>
      </c>
      <c r="B14379" s="28" t="n">
        <v>58</v>
      </c>
      <c r="C14379" s="7" t="n">
        <v>101</v>
      </c>
      <c r="D14379" s="7" t="n">
        <v>200</v>
      </c>
      <c r="E14379" s="7" t="n">
        <v>1</v>
      </c>
    </row>
    <row r="14380" spans="1:13">
      <c r="A14380" t="s">
        <v>4</v>
      </c>
      <c r="B14380" s="4" t="s">
        <v>5</v>
      </c>
      <c r="C14380" s="4" t="s">
        <v>13</v>
      </c>
      <c r="D14380" s="4" t="s">
        <v>10</v>
      </c>
    </row>
    <row r="14381" spans="1:13">
      <c r="A14381" t="n">
        <v>120376</v>
      </c>
      <c r="B14381" s="28" t="n">
        <v>58</v>
      </c>
      <c r="C14381" s="7" t="n">
        <v>254</v>
      </c>
      <c r="D14381" s="7" t="n">
        <v>0</v>
      </c>
    </row>
    <row r="14382" spans="1:13">
      <c r="A14382" t="s">
        <v>4</v>
      </c>
      <c r="B14382" s="4" t="s">
        <v>5</v>
      </c>
      <c r="C14382" s="4" t="s">
        <v>13</v>
      </c>
    </row>
    <row r="14383" spans="1:13">
      <c r="A14383" t="n">
        <v>120380</v>
      </c>
      <c r="B14383" s="25" t="n">
        <v>45</v>
      </c>
      <c r="C14383" s="7" t="n">
        <v>0</v>
      </c>
    </row>
    <row r="14384" spans="1:13">
      <c r="A14384" t="s">
        <v>4</v>
      </c>
      <c r="B14384" s="4" t="s">
        <v>5</v>
      </c>
      <c r="C14384" s="4" t="s">
        <v>13</v>
      </c>
      <c r="D14384" s="4" t="s">
        <v>13</v>
      </c>
      <c r="E14384" s="4" t="s">
        <v>22</v>
      </c>
      <c r="F14384" s="4" t="s">
        <v>22</v>
      </c>
      <c r="G14384" s="4" t="s">
        <v>22</v>
      </c>
      <c r="H14384" s="4" t="s">
        <v>10</v>
      </c>
    </row>
    <row r="14385" spans="1:8">
      <c r="A14385" t="n">
        <v>120382</v>
      </c>
      <c r="B14385" s="25" t="n">
        <v>45</v>
      </c>
      <c r="C14385" s="7" t="n">
        <v>2</v>
      </c>
      <c r="D14385" s="7" t="n">
        <v>3</v>
      </c>
      <c r="E14385" s="7" t="n">
        <v>-25.1599998474121</v>
      </c>
      <c r="F14385" s="7" t="n">
        <v>1.36000001430511</v>
      </c>
      <c r="G14385" s="7" t="n">
        <v>-13.3599996566772</v>
      </c>
      <c r="H14385" s="7" t="n">
        <v>0</v>
      </c>
    </row>
    <row r="14386" spans="1:8">
      <c r="A14386" t="s">
        <v>4</v>
      </c>
      <c r="B14386" s="4" t="s">
        <v>5</v>
      </c>
      <c r="C14386" s="4" t="s">
        <v>13</v>
      </c>
      <c r="D14386" s="4" t="s">
        <v>13</v>
      </c>
      <c r="E14386" s="4" t="s">
        <v>22</v>
      </c>
      <c r="F14386" s="4" t="s">
        <v>22</v>
      </c>
      <c r="G14386" s="4" t="s">
        <v>22</v>
      </c>
      <c r="H14386" s="4" t="s">
        <v>10</v>
      </c>
      <c r="I14386" s="4" t="s">
        <v>13</v>
      </c>
    </row>
    <row r="14387" spans="1:8">
      <c r="A14387" t="n">
        <v>120399</v>
      </c>
      <c r="B14387" s="25" t="n">
        <v>45</v>
      </c>
      <c r="C14387" s="7" t="n">
        <v>4</v>
      </c>
      <c r="D14387" s="7" t="n">
        <v>3</v>
      </c>
      <c r="E14387" s="7" t="n">
        <v>7.55999994277954</v>
      </c>
      <c r="F14387" s="7" t="n">
        <v>3.99000000953674</v>
      </c>
      <c r="G14387" s="7" t="n">
        <v>0</v>
      </c>
      <c r="H14387" s="7" t="n">
        <v>0</v>
      </c>
      <c r="I14387" s="7" t="n">
        <v>1</v>
      </c>
    </row>
    <row r="14388" spans="1:8">
      <c r="A14388" t="s">
        <v>4</v>
      </c>
      <c r="B14388" s="4" t="s">
        <v>5</v>
      </c>
      <c r="C14388" s="4" t="s">
        <v>13</v>
      </c>
      <c r="D14388" s="4" t="s">
        <v>13</v>
      </c>
      <c r="E14388" s="4" t="s">
        <v>22</v>
      </c>
      <c r="F14388" s="4" t="s">
        <v>10</v>
      </c>
    </row>
    <row r="14389" spans="1:8">
      <c r="A14389" t="n">
        <v>120417</v>
      </c>
      <c r="B14389" s="25" t="n">
        <v>45</v>
      </c>
      <c r="C14389" s="7" t="n">
        <v>5</v>
      </c>
      <c r="D14389" s="7" t="n">
        <v>3</v>
      </c>
      <c r="E14389" s="7" t="n">
        <v>4.69999980926514</v>
      </c>
      <c r="F14389" s="7" t="n">
        <v>0</v>
      </c>
    </row>
    <row r="14390" spans="1:8">
      <c r="A14390" t="s">
        <v>4</v>
      </c>
      <c r="B14390" s="4" t="s">
        <v>5</v>
      </c>
      <c r="C14390" s="4" t="s">
        <v>13</v>
      </c>
      <c r="D14390" s="4" t="s">
        <v>13</v>
      </c>
      <c r="E14390" s="4" t="s">
        <v>22</v>
      </c>
      <c r="F14390" s="4" t="s">
        <v>10</v>
      </c>
    </row>
    <row r="14391" spans="1:8">
      <c r="A14391" t="n">
        <v>120426</v>
      </c>
      <c r="B14391" s="25" t="n">
        <v>45</v>
      </c>
      <c r="C14391" s="7" t="n">
        <v>11</v>
      </c>
      <c r="D14391" s="7" t="n">
        <v>3</v>
      </c>
      <c r="E14391" s="7" t="n">
        <v>24.8999996185303</v>
      </c>
      <c r="F14391" s="7" t="n">
        <v>0</v>
      </c>
    </row>
    <row r="14392" spans="1:8">
      <c r="A14392" t="s">
        <v>4</v>
      </c>
      <c r="B14392" s="4" t="s">
        <v>5</v>
      </c>
      <c r="C14392" s="4" t="s">
        <v>13</v>
      </c>
    </row>
    <row r="14393" spans="1:8">
      <c r="A14393" t="n">
        <v>120435</v>
      </c>
      <c r="B14393" s="42" t="n">
        <v>116</v>
      </c>
      <c r="C14393" s="7" t="n">
        <v>0</v>
      </c>
    </row>
    <row r="14394" spans="1:8">
      <c r="A14394" t="s">
        <v>4</v>
      </c>
      <c r="B14394" s="4" t="s">
        <v>5</v>
      </c>
      <c r="C14394" s="4" t="s">
        <v>13</v>
      </c>
      <c r="D14394" s="4" t="s">
        <v>10</v>
      </c>
    </row>
    <row r="14395" spans="1:8">
      <c r="A14395" t="n">
        <v>120437</v>
      </c>
      <c r="B14395" s="42" t="n">
        <v>116</v>
      </c>
      <c r="C14395" s="7" t="n">
        <v>2</v>
      </c>
      <c r="D14395" s="7" t="n">
        <v>1</v>
      </c>
    </row>
    <row r="14396" spans="1:8">
      <c r="A14396" t="s">
        <v>4</v>
      </c>
      <c r="B14396" s="4" t="s">
        <v>5</v>
      </c>
      <c r="C14396" s="4" t="s">
        <v>13</v>
      </c>
      <c r="D14396" s="4" t="s">
        <v>9</v>
      </c>
    </row>
    <row r="14397" spans="1:8">
      <c r="A14397" t="n">
        <v>120441</v>
      </c>
      <c r="B14397" s="42" t="n">
        <v>116</v>
      </c>
      <c r="C14397" s="7" t="n">
        <v>5</v>
      </c>
      <c r="D14397" s="7" t="n">
        <v>1065353216</v>
      </c>
    </row>
    <row r="14398" spans="1:8">
      <c r="A14398" t="s">
        <v>4</v>
      </c>
      <c r="B14398" s="4" t="s">
        <v>5</v>
      </c>
      <c r="C14398" s="4" t="s">
        <v>13</v>
      </c>
      <c r="D14398" s="4" t="s">
        <v>10</v>
      </c>
    </row>
    <row r="14399" spans="1:8">
      <c r="A14399" t="n">
        <v>120447</v>
      </c>
      <c r="B14399" s="42" t="n">
        <v>116</v>
      </c>
      <c r="C14399" s="7" t="n">
        <v>6</v>
      </c>
      <c r="D14399" s="7" t="n">
        <v>1</v>
      </c>
    </row>
    <row r="14400" spans="1:8">
      <c r="A14400" t="s">
        <v>4</v>
      </c>
      <c r="B14400" s="4" t="s">
        <v>5</v>
      </c>
      <c r="C14400" s="4" t="s">
        <v>13</v>
      </c>
      <c r="D14400" s="4" t="s">
        <v>13</v>
      </c>
      <c r="E14400" s="4" t="s">
        <v>22</v>
      </c>
      <c r="F14400" s="4" t="s">
        <v>22</v>
      </c>
      <c r="G14400" s="4" t="s">
        <v>22</v>
      </c>
      <c r="H14400" s="4" t="s">
        <v>10</v>
      </c>
    </row>
    <row r="14401" spans="1:9">
      <c r="A14401" t="n">
        <v>120451</v>
      </c>
      <c r="B14401" s="25" t="n">
        <v>45</v>
      </c>
      <c r="C14401" s="7" t="n">
        <v>2</v>
      </c>
      <c r="D14401" s="7" t="n">
        <v>3</v>
      </c>
      <c r="E14401" s="7" t="n">
        <v>-25.6200008392334</v>
      </c>
      <c r="F14401" s="7" t="n">
        <v>0.959999978542328</v>
      </c>
      <c r="G14401" s="7" t="n">
        <v>-15.6000003814697</v>
      </c>
      <c r="H14401" s="7" t="n">
        <v>4000</v>
      </c>
    </row>
    <row r="14402" spans="1:9">
      <c r="A14402" t="s">
        <v>4</v>
      </c>
      <c r="B14402" s="4" t="s">
        <v>5</v>
      </c>
      <c r="C14402" s="4" t="s">
        <v>13</v>
      </c>
      <c r="D14402" s="4" t="s">
        <v>13</v>
      </c>
      <c r="E14402" s="4" t="s">
        <v>22</v>
      </c>
      <c r="F14402" s="4" t="s">
        <v>22</v>
      </c>
      <c r="G14402" s="4" t="s">
        <v>22</v>
      </c>
      <c r="H14402" s="4" t="s">
        <v>10</v>
      </c>
      <c r="I14402" s="4" t="s">
        <v>13</v>
      </c>
    </row>
    <row r="14403" spans="1:9">
      <c r="A14403" t="n">
        <v>120468</v>
      </c>
      <c r="B14403" s="25" t="n">
        <v>45</v>
      </c>
      <c r="C14403" s="7" t="n">
        <v>4</v>
      </c>
      <c r="D14403" s="7" t="n">
        <v>3</v>
      </c>
      <c r="E14403" s="7" t="n">
        <v>6.40999984741211</v>
      </c>
      <c r="F14403" s="7" t="n">
        <v>6.11999988555908</v>
      </c>
      <c r="G14403" s="7" t="n">
        <v>0</v>
      </c>
      <c r="H14403" s="7" t="n">
        <v>4000</v>
      </c>
      <c r="I14403" s="7" t="n">
        <v>1</v>
      </c>
    </row>
    <row r="14404" spans="1:9">
      <c r="A14404" t="s">
        <v>4</v>
      </c>
      <c r="B14404" s="4" t="s">
        <v>5</v>
      </c>
      <c r="C14404" s="4" t="s">
        <v>13</v>
      </c>
      <c r="D14404" s="4" t="s">
        <v>13</v>
      </c>
      <c r="E14404" s="4" t="s">
        <v>22</v>
      </c>
      <c r="F14404" s="4" t="s">
        <v>10</v>
      </c>
    </row>
    <row r="14405" spans="1:9">
      <c r="A14405" t="n">
        <v>120486</v>
      </c>
      <c r="B14405" s="25" t="n">
        <v>45</v>
      </c>
      <c r="C14405" s="7" t="n">
        <v>5</v>
      </c>
      <c r="D14405" s="7" t="n">
        <v>3</v>
      </c>
      <c r="E14405" s="7" t="n">
        <v>4.69999980926514</v>
      </c>
      <c r="F14405" s="7" t="n">
        <v>4000</v>
      </c>
    </row>
    <row r="14406" spans="1:9">
      <c r="A14406" t="s">
        <v>4</v>
      </c>
      <c r="B14406" s="4" t="s">
        <v>5</v>
      </c>
      <c r="C14406" s="4" t="s">
        <v>13</v>
      </c>
      <c r="D14406" s="4" t="s">
        <v>13</v>
      </c>
      <c r="E14406" s="4" t="s">
        <v>22</v>
      </c>
      <c r="F14406" s="4" t="s">
        <v>10</v>
      </c>
    </row>
    <row r="14407" spans="1:9">
      <c r="A14407" t="n">
        <v>120495</v>
      </c>
      <c r="B14407" s="25" t="n">
        <v>45</v>
      </c>
      <c r="C14407" s="7" t="n">
        <v>11</v>
      </c>
      <c r="D14407" s="7" t="n">
        <v>3</v>
      </c>
      <c r="E14407" s="7" t="n">
        <v>24.8999996185303</v>
      </c>
      <c r="F14407" s="7" t="n">
        <v>4000</v>
      </c>
    </row>
    <row r="14408" spans="1:9">
      <c r="A14408" t="s">
        <v>4</v>
      </c>
      <c r="B14408" s="4" t="s">
        <v>5</v>
      </c>
      <c r="C14408" s="4" t="s">
        <v>13</v>
      </c>
      <c r="D14408" s="4" t="s">
        <v>10</v>
      </c>
    </row>
    <row r="14409" spans="1:9">
      <c r="A14409" t="n">
        <v>120504</v>
      </c>
      <c r="B14409" s="28" t="n">
        <v>58</v>
      </c>
      <c r="C14409" s="7" t="n">
        <v>255</v>
      </c>
      <c r="D14409" s="7" t="n">
        <v>0</v>
      </c>
    </row>
    <row r="14410" spans="1:9">
      <c r="A14410" t="s">
        <v>4</v>
      </c>
      <c r="B14410" s="4" t="s">
        <v>5</v>
      </c>
      <c r="C14410" s="4" t="s">
        <v>10</v>
      </c>
    </row>
    <row r="14411" spans="1:9">
      <c r="A14411" t="n">
        <v>120508</v>
      </c>
      <c r="B14411" s="35" t="n">
        <v>16</v>
      </c>
      <c r="C14411" s="7" t="n">
        <v>2000</v>
      </c>
    </row>
    <row r="14412" spans="1:9">
      <c r="A14412" t="s">
        <v>4</v>
      </c>
      <c r="B14412" s="4" t="s">
        <v>5</v>
      </c>
      <c r="C14412" s="4" t="s">
        <v>10</v>
      </c>
      <c r="D14412" s="4" t="s">
        <v>13</v>
      </c>
      <c r="E14412" s="4" t="s">
        <v>6</v>
      </c>
      <c r="F14412" s="4" t="s">
        <v>22</v>
      </c>
      <c r="G14412" s="4" t="s">
        <v>22</v>
      </c>
      <c r="H14412" s="4" t="s">
        <v>22</v>
      </c>
    </row>
    <row r="14413" spans="1:9">
      <c r="A14413" t="n">
        <v>120511</v>
      </c>
      <c r="B14413" s="39" t="n">
        <v>48</v>
      </c>
      <c r="C14413" s="7" t="n">
        <v>1572</v>
      </c>
      <c r="D14413" s="7" t="n">
        <v>0</v>
      </c>
      <c r="E14413" s="7" t="s">
        <v>1001</v>
      </c>
      <c r="F14413" s="7" t="n">
        <v>1</v>
      </c>
      <c r="G14413" s="7" t="n">
        <v>0.25</v>
      </c>
      <c r="H14413" s="7" t="n">
        <v>0</v>
      </c>
    </row>
    <row r="14414" spans="1:9">
      <c r="A14414" t="s">
        <v>4</v>
      </c>
      <c r="B14414" s="4" t="s">
        <v>5</v>
      </c>
      <c r="C14414" s="4" t="s">
        <v>13</v>
      </c>
      <c r="D14414" s="4" t="s">
        <v>10</v>
      </c>
    </row>
    <row r="14415" spans="1:9">
      <c r="A14415" t="n">
        <v>120537</v>
      </c>
      <c r="B14415" s="25" t="n">
        <v>45</v>
      </c>
      <c r="C14415" s="7" t="n">
        <v>7</v>
      </c>
      <c r="D14415" s="7" t="n">
        <v>255</v>
      </c>
    </row>
    <row r="14416" spans="1:9">
      <c r="A14416" t="s">
        <v>4</v>
      </c>
      <c r="B14416" s="4" t="s">
        <v>5</v>
      </c>
      <c r="C14416" s="4" t="s">
        <v>10</v>
      </c>
    </row>
    <row r="14417" spans="1:9">
      <c r="A14417" t="n">
        <v>120541</v>
      </c>
      <c r="B14417" s="35" t="n">
        <v>16</v>
      </c>
      <c r="C14417" s="7" t="n">
        <v>1000</v>
      </c>
    </row>
    <row r="14418" spans="1:9">
      <c r="A14418" t="s">
        <v>4</v>
      </c>
      <c r="B14418" s="4" t="s">
        <v>5</v>
      </c>
      <c r="C14418" s="4" t="s">
        <v>13</v>
      </c>
      <c r="D14418" s="4" t="s">
        <v>10</v>
      </c>
      <c r="E14418" s="4" t="s">
        <v>22</v>
      </c>
    </row>
    <row r="14419" spans="1:9">
      <c r="A14419" t="n">
        <v>120544</v>
      </c>
      <c r="B14419" s="28" t="n">
        <v>58</v>
      </c>
      <c r="C14419" s="7" t="n">
        <v>0</v>
      </c>
      <c r="D14419" s="7" t="n">
        <v>500</v>
      </c>
      <c r="E14419" s="7" t="n">
        <v>1</v>
      </c>
    </row>
    <row r="14420" spans="1:9">
      <c r="A14420" t="s">
        <v>4</v>
      </c>
      <c r="B14420" s="4" t="s">
        <v>5</v>
      </c>
      <c r="C14420" s="4" t="s">
        <v>13</v>
      </c>
      <c r="D14420" s="4" t="s">
        <v>10</v>
      </c>
    </row>
    <row r="14421" spans="1:9">
      <c r="A14421" t="n">
        <v>120552</v>
      </c>
      <c r="B14421" s="28" t="n">
        <v>58</v>
      </c>
      <c r="C14421" s="7" t="n">
        <v>255</v>
      </c>
      <c r="D14421" s="7" t="n">
        <v>0</v>
      </c>
    </row>
    <row r="14422" spans="1:9">
      <c r="A14422" t="s">
        <v>4</v>
      </c>
      <c r="B14422" s="4" t="s">
        <v>5</v>
      </c>
      <c r="C14422" s="4" t="s">
        <v>13</v>
      </c>
      <c r="D14422" s="4" t="s">
        <v>10</v>
      </c>
      <c r="E14422" s="4" t="s">
        <v>22</v>
      </c>
      <c r="F14422" s="4" t="s">
        <v>10</v>
      </c>
      <c r="G14422" s="4" t="s">
        <v>9</v>
      </c>
      <c r="H14422" s="4" t="s">
        <v>9</v>
      </c>
      <c r="I14422" s="4" t="s">
        <v>10</v>
      </c>
      <c r="J14422" s="4" t="s">
        <v>10</v>
      </c>
      <c r="K14422" s="4" t="s">
        <v>9</v>
      </c>
      <c r="L14422" s="4" t="s">
        <v>9</v>
      </c>
      <c r="M14422" s="4" t="s">
        <v>9</v>
      </c>
      <c r="N14422" s="4" t="s">
        <v>9</v>
      </c>
      <c r="O14422" s="4" t="s">
        <v>6</v>
      </c>
    </row>
    <row r="14423" spans="1:9">
      <c r="A14423" t="n">
        <v>120556</v>
      </c>
      <c r="B14423" s="14" t="n">
        <v>50</v>
      </c>
      <c r="C14423" s="7" t="n">
        <v>0</v>
      </c>
      <c r="D14423" s="7" t="n">
        <v>2233</v>
      </c>
      <c r="E14423" s="7" t="n">
        <v>1</v>
      </c>
      <c r="F14423" s="7" t="n">
        <v>0</v>
      </c>
      <c r="G14423" s="7" t="n">
        <v>0</v>
      </c>
      <c r="H14423" s="7" t="n">
        <v>0</v>
      </c>
      <c r="I14423" s="7" t="n">
        <v>0</v>
      </c>
      <c r="J14423" s="7" t="n">
        <v>65533</v>
      </c>
      <c r="K14423" s="7" t="n">
        <v>0</v>
      </c>
      <c r="L14423" s="7" t="n">
        <v>0</v>
      </c>
      <c r="M14423" s="7" t="n">
        <v>0</v>
      </c>
      <c r="N14423" s="7" t="n">
        <v>0</v>
      </c>
      <c r="O14423" s="7" t="s">
        <v>12</v>
      </c>
    </row>
    <row r="14424" spans="1:9">
      <c r="A14424" t="s">
        <v>4</v>
      </c>
      <c r="B14424" s="4" t="s">
        <v>5</v>
      </c>
      <c r="C14424" s="4" t="s">
        <v>10</v>
      </c>
    </row>
    <row r="14425" spans="1:9">
      <c r="A14425" t="n">
        <v>120595</v>
      </c>
      <c r="B14425" s="35" t="n">
        <v>16</v>
      </c>
      <c r="C14425" s="7" t="n">
        <v>2000</v>
      </c>
    </row>
    <row r="14426" spans="1:9">
      <c r="A14426" t="s">
        <v>4</v>
      </c>
      <c r="B14426" s="4" t="s">
        <v>5</v>
      </c>
      <c r="C14426" s="4" t="s">
        <v>13</v>
      </c>
      <c r="D14426" s="4" t="s">
        <v>22</v>
      </c>
      <c r="E14426" s="4" t="s">
        <v>10</v>
      </c>
      <c r="F14426" s="4" t="s">
        <v>13</v>
      </c>
    </row>
    <row r="14427" spans="1:9">
      <c r="A14427" t="n">
        <v>120598</v>
      </c>
      <c r="B14427" s="16" t="n">
        <v>49</v>
      </c>
      <c r="C14427" s="7" t="n">
        <v>3</v>
      </c>
      <c r="D14427" s="7" t="n">
        <v>0.699999988079071</v>
      </c>
      <c r="E14427" s="7" t="n">
        <v>500</v>
      </c>
      <c r="F14427" s="7" t="n">
        <v>0</v>
      </c>
    </row>
    <row r="14428" spans="1:9">
      <c r="A14428" t="s">
        <v>4</v>
      </c>
      <c r="B14428" s="4" t="s">
        <v>5</v>
      </c>
      <c r="C14428" s="4" t="s">
        <v>13</v>
      </c>
      <c r="D14428" s="4" t="s">
        <v>13</v>
      </c>
      <c r="E14428" s="4" t="s">
        <v>22</v>
      </c>
      <c r="F14428" s="4" t="s">
        <v>22</v>
      </c>
      <c r="G14428" s="4" t="s">
        <v>22</v>
      </c>
      <c r="H14428" s="4" t="s">
        <v>10</v>
      </c>
    </row>
    <row r="14429" spans="1:9">
      <c r="A14429" t="n">
        <v>120607</v>
      </c>
      <c r="B14429" s="25" t="n">
        <v>45</v>
      </c>
      <c r="C14429" s="7" t="n">
        <v>2</v>
      </c>
      <c r="D14429" s="7" t="n">
        <v>3</v>
      </c>
      <c r="E14429" s="7" t="n">
        <v>-23.8700008392334</v>
      </c>
      <c r="F14429" s="7" t="n">
        <v>3.42000007629395</v>
      </c>
      <c r="G14429" s="7" t="n">
        <v>-45.4700012207031</v>
      </c>
      <c r="H14429" s="7" t="n">
        <v>0</v>
      </c>
    </row>
    <row r="14430" spans="1:9">
      <c r="A14430" t="s">
        <v>4</v>
      </c>
      <c r="B14430" s="4" t="s">
        <v>5</v>
      </c>
      <c r="C14430" s="4" t="s">
        <v>13</v>
      </c>
      <c r="D14430" s="4" t="s">
        <v>13</v>
      </c>
      <c r="E14430" s="4" t="s">
        <v>22</v>
      </c>
      <c r="F14430" s="4" t="s">
        <v>22</v>
      </c>
      <c r="G14430" s="4" t="s">
        <v>22</v>
      </c>
      <c r="H14430" s="4" t="s">
        <v>10</v>
      </c>
      <c r="I14430" s="4" t="s">
        <v>13</v>
      </c>
    </row>
    <row r="14431" spans="1:9">
      <c r="A14431" t="n">
        <v>120624</v>
      </c>
      <c r="B14431" s="25" t="n">
        <v>45</v>
      </c>
      <c r="C14431" s="7" t="n">
        <v>4</v>
      </c>
      <c r="D14431" s="7" t="n">
        <v>3</v>
      </c>
      <c r="E14431" s="7" t="n">
        <v>19.9099998474121</v>
      </c>
      <c r="F14431" s="7" t="n">
        <v>9.39999961853027</v>
      </c>
      <c r="G14431" s="7" t="n">
        <v>0</v>
      </c>
      <c r="H14431" s="7" t="n">
        <v>0</v>
      </c>
      <c r="I14431" s="7" t="n">
        <v>1</v>
      </c>
    </row>
    <row r="14432" spans="1:9">
      <c r="A14432" t="s">
        <v>4</v>
      </c>
      <c r="B14432" s="4" t="s">
        <v>5</v>
      </c>
      <c r="C14432" s="4" t="s">
        <v>13</v>
      </c>
      <c r="D14432" s="4" t="s">
        <v>13</v>
      </c>
      <c r="E14432" s="4" t="s">
        <v>22</v>
      </c>
      <c r="F14432" s="4" t="s">
        <v>10</v>
      </c>
    </row>
    <row r="14433" spans="1:15">
      <c r="A14433" t="n">
        <v>120642</v>
      </c>
      <c r="B14433" s="25" t="n">
        <v>45</v>
      </c>
      <c r="C14433" s="7" t="n">
        <v>5</v>
      </c>
      <c r="D14433" s="7" t="n">
        <v>3</v>
      </c>
      <c r="E14433" s="7" t="n">
        <v>7.59999990463257</v>
      </c>
      <c r="F14433" s="7" t="n">
        <v>0</v>
      </c>
    </row>
    <row r="14434" spans="1:15">
      <c r="A14434" t="s">
        <v>4</v>
      </c>
      <c r="B14434" s="4" t="s">
        <v>5</v>
      </c>
      <c r="C14434" s="4" t="s">
        <v>13</v>
      </c>
      <c r="D14434" s="4" t="s">
        <v>13</v>
      </c>
      <c r="E14434" s="4" t="s">
        <v>22</v>
      </c>
      <c r="F14434" s="4" t="s">
        <v>10</v>
      </c>
    </row>
    <row r="14435" spans="1:15">
      <c r="A14435" t="n">
        <v>120651</v>
      </c>
      <c r="B14435" s="25" t="n">
        <v>45</v>
      </c>
      <c r="C14435" s="7" t="n">
        <v>11</v>
      </c>
      <c r="D14435" s="7" t="n">
        <v>3</v>
      </c>
      <c r="E14435" s="7" t="n">
        <v>24.8999996185303</v>
      </c>
      <c r="F14435" s="7" t="n">
        <v>0</v>
      </c>
    </row>
    <row r="14436" spans="1:15">
      <c r="A14436" t="s">
        <v>4</v>
      </c>
      <c r="B14436" s="4" t="s">
        <v>5</v>
      </c>
      <c r="C14436" s="4" t="s">
        <v>10</v>
      </c>
      <c r="D14436" s="4" t="s">
        <v>9</v>
      </c>
    </row>
    <row r="14437" spans="1:15">
      <c r="A14437" t="n">
        <v>120660</v>
      </c>
      <c r="B14437" s="45" t="n">
        <v>44</v>
      </c>
      <c r="C14437" s="7" t="n">
        <v>0</v>
      </c>
      <c r="D14437" s="7" t="n">
        <v>1</v>
      </c>
    </row>
    <row r="14438" spans="1:15">
      <c r="A14438" t="s">
        <v>4</v>
      </c>
      <c r="B14438" s="4" t="s">
        <v>5</v>
      </c>
      <c r="C14438" s="4" t="s">
        <v>10</v>
      </c>
      <c r="D14438" s="4" t="s">
        <v>9</v>
      </c>
    </row>
    <row r="14439" spans="1:15">
      <c r="A14439" t="n">
        <v>120667</v>
      </c>
      <c r="B14439" s="45" t="n">
        <v>44</v>
      </c>
      <c r="C14439" s="7" t="n">
        <v>16</v>
      </c>
      <c r="D14439" s="7" t="n">
        <v>1</v>
      </c>
    </row>
    <row r="14440" spans="1:15">
      <c r="A14440" t="s">
        <v>4</v>
      </c>
      <c r="B14440" s="4" t="s">
        <v>5</v>
      </c>
      <c r="C14440" s="4" t="s">
        <v>10</v>
      </c>
      <c r="D14440" s="4" t="s">
        <v>9</v>
      </c>
    </row>
    <row r="14441" spans="1:15">
      <c r="A14441" t="n">
        <v>120674</v>
      </c>
      <c r="B14441" s="45" t="n">
        <v>44</v>
      </c>
      <c r="C14441" s="7" t="n">
        <v>17</v>
      </c>
      <c r="D14441" s="7" t="n">
        <v>1</v>
      </c>
    </row>
    <row r="14442" spans="1:15">
      <c r="A14442" t="s">
        <v>4</v>
      </c>
      <c r="B14442" s="4" t="s">
        <v>5</v>
      </c>
      <c r="C14442" s="4" t="s">
        <v>10</v>
      </c>
      <c r="D14442" s="4" t="s">
        <v>9</v>
      </c>
    </row>
    <row r="14443" spans="1:15">
      <c r="A14443" t="n">
        <v>120681</v>
      </c>
      <c r="B14443" s="45" t="n">
        <v>44</v>
      </c>
      <c r="C14443" s="7" t="n">
        <v>7032</v>
      </c>
      <c r="D14443" s="7" t="n">
        <v>1</v>
      </c>
    </row>
    <row r="14444" spans="1:15">
      <c r="A14444" t="s">
        <v>4</v>
      </c>
      <c r="B14444" s="4" t="s">
        <v>5</v>
      </c>
      <c r="C14444" s="4" t="s">
        <v>10</v>
      </c>
      <c r="D14444" s="4" t="s">
        <v>9</v>
      </c>
    </row>
    <row r="14445" spans="1:15">
      <c r="A14445" t="n">
        <v>120688</v>
      </c>
      <c r="B14445" s="45" t="n">
        <v>44</v>
      </c>
      <c r="C14445" s="7" t="n">
        <v>5703</v>
      </c>
      <c r="D14445" s="7" t="n">
        <v>1</v>
      </c>
    </row>
    <row r="14446" spans="1:15">
      <c r="A14446" t="s">
        <v>4</v>
      </c>
      <c r="B14446" s="4" t="s">
        <v>5</v>
      </c>
      <c r="C14446" s="4" t="s">
        <v>10</v>
      </c>
      <c r="D14446" s="4" t="s">
        <v>9</v>
      </c>
    </row>
    <row r="14447" spans="1:15">
      <c r="A14447" t="n">
        <v>120695</v>
      </c>
      <c r="B14447" s="45" t="n">
        <v>44</v>
      </c>
      <c r="C14447" s="7" t="n">
        <v>1570</v>
      </c>
      <c r="D14447" s="7" t="n">
        <v>1</v>
      </c>
    </row>
    <row r="14448" spans="1:15">
      <c r="A14448" t="s">
        <v>4</v>
      </c>
      <c r="B14448" s="4" t="s">
        <v>5</v>
      </c>
      <c r="C14448" s="4" t="s">
        <v>10</v>
      </c>
      <c r="D14448" s="4" t="s">
        <v>9</v>
      </c>
    </row>
    <row r="14449" spans="1:6">
      <c r="A14449" t="n">
        <v>120702</v>
      </c>
      <c r="B14449" s="45" t="n">
        <v>44</v>
      </c>
      <c r="C14449" s="7" t="n">
        <v>1571</v>
      </c>
      <c r="D14449" s="7" t="n">
        <v>1</v>
      </c>
    </row>
    <row r="14450" spans="1:6">
      <c r="A14450" t="s">
        <v>4</v>
      </c>
      <c r="B14450" s="4" t="s">
        <v>5</v>
      </c>
      <c r="C14450" s="4" t="s">
        <v>10</v>
      </c>
      <c r="D14450" s="4" t="s">
        <v>9</v>
      </c>
    </row>
    <row r="14451" spans="1:6">
      <c r="A14451" t="n">
        <v>120709</v>
      </c>
      <c r="B14451" s="45" t="n">
        <v>44</v>
      </c>
      <c r="C14451" s="7" t="n">
        <v>1573</v>
      </c>
      <c r="D14451" s="7" t="n">
        <v>1</v>
      </c>
    </row>
    <row r="14452" spans="1:6">
      <c r="A14452" t="s">
        <v>4</v>
      </c>
      <c r="B14452" s="4" t="s">
        <v>5</v>
      </c>
      <c r="C14452" s="4" t="s">
        <v>10</v>
      </c>
      <c r="D14452" s="4" t="s">
        <v>9</v>
      </c>
    </row>
    <row r="14453" spans="1:6">
      <c r="A14453" t="n">
        <v>120716</v>
      </c>
      <c r="B14453" s="45" t="n">
        <v>44</v>
      </c>
      <c r="C14453" s="7" t="n">
        <v>1572</v>
      </c>
      <c r="D14453" s="7" t="n">
        <v>1</v>
      </c>
    </row>
    <row r="14454" spans="1:6">
      <c r="A14454" t="s">
        <v>4</v>
      </c>
      <c r="B14454" s="4" t="s">
        <v>5</v>
      </c>
      <c r="C14454" s="4" t="s">
        <v>10</v>
      </c>
      <c r="D14454" s="4" t="s">
        <v>9</v>
      </c>
    </row>
    <row r="14455" spans="1:6">
      <c r="A14455" t="n">
        <v>120723</v>
      </c>
      <c r="B14455" s="41" t="n">
        <v>43</v>
      </c>
      <c r="C14455" s="7" t="n">
        <v>5700</v>
      </c>
      <c r="D14455" s="7" t="n">
        <v>1</v>
      </c>
    </row>
    <row r="14456" spans="1:6">
      <c r="A14456" t="s">
        <v>4</v>
      </c>
      <c r="B14456" s="4" t="s">
        <v>5</v>
      </c>
      <c r="C14456" s="4" t="s">
        <v>10</v>
      </c>
      <c r="D14456" s="4" t="s">
        <v>22</v>
      </c>
      <c r="E14456" s="4" t="s">
        <v>22</v>
      </c>
      <c r="F14456" s="4" t="s">
        <v>22</v>
      </c>
      <c r="G14456" s="4" t="s">
        <v>22</v>
      </c>
    </row>
    <row r="14457" spans="1:6">
      <c r="A14457" t="n">
        <v>120730</v>
      </c>
      <c r="B14457" s="24" t="n">
        <v>46</v>
      </c>
      <c r="C14457" s="7" t="n">
        <v>18</v>
      </c>
      <c r="D14457" s="7" t="n">
        <v>-24.9899997711182</v>
      </c>
      <c r="E14457" s="7" t="n">
        <v>0</v>
      </c>
      <c r="F14457" s="7" t="n">
        <v>-10.8699998855591</v>
      </c>
      <c r="G14457" s="7" t="n">
        <v>225.399993896484</v>
      </c>
    </row>
    <row r="14458" spans="1:6">
      <c r="A14458" t="s">
        <v>4</v>
      </c>
      <c r="B14458" s="4" t="s">
        <v>5</v>
      </c>
      <c r="C14458" s="4" t="s">
        <v>10</v>
      </c>
      <c r="D14458" s="4" t="s">
        <v>22</v>
      </c>
      <c r="E14458" s="4" t="s">
        <v>22</v>
      </c>
      <c r="F14458" s="4" t="s">
        <v>22</v>
      </c>
      <c r="G14458" s="4" t="s">
        <v>22</v>
      </c>
    </row>
    <row r="14459" spans="1:6">
      <c r="A14459" t="n">
        <v>120749</v>
      </c>
      <c r="B14459" s="24" t="n">
        <v>46</v>
      </c>
      <c r="C14459" s="7" t="n">
        <v>5703</v>
      </c>
      <c r="D14459" s="7" t="n">
        <v>-21.8999996185303</v>
      </c>
      <c r="E14459" s="7" t="n">
        <v>0</v>
      </c>
      <c r="F14459" s="7" t="n">
        <v>-20.0100002288818</v>
      </c>
      <c r="G14459" s="7" t="n">
        <v>47.7999992370605</v>
      </c>
    </row>
    <row r="14460" spans="1:6">
      <c r="A14460" t="s">
        <v>4</v>
      </c>
      <c r="B14460" s="4" t="s">
        <v>5</v>
      </c>
      <c r="C14460" s="4" t="s">
        <v>10</v>
      </c>
      <c r="D14460" s="4" t="s">
        <v>22</v>
      </c>
      <c r="E14460" s="4" t="s">
        <v>22</v>
      </c>
      <c r="F14460" s="4" t="s">
        <v>22</v>
      </c>
      <c r="G14460" s="4" t="s">
        <v>22</v>
      </c>
    </row>
    <row r="14461" spans="1:6">
      <c r="A14461" t="n">
        <v>120768</v>
      </c>
      <c r="B14461" s="24" t="n">
        <v>46</v>
      </c>
      <c r="C14461" s="7" t="n">
        <v>5704</v>
      </c>
      <c r="D14461" s="7" t="n">
        <v>-29.1100006103516</v>
      </c>
      <c r="E14461" s="7" t="n">
        <v>0</v>
      </c>
      <c r="F14461" s="7" t="n">
        <v>-14.6099996566772</v>
      </c>
      <c r="G14461" s="7" t="n">
        <v>59.2000007629395</v>
      </c>
    </row>
    <row r="14462" spans="1:6">
      <c r="A14462" t="s">
        <v>4</v>
      </c>
      <c r="B14462" s="4" t="s">
        <v>5</v>
      </c>
      <c r="C14462" s="4" t="s">
        <v>10</v>
      </c>
      <c r="D14462" s="4" t="s">
        <v>22</v>
      </c>
      <c r="E14462" s="4" t="s">
        <v>22</v>
      </c>
      <c r="F14462" s="4" t="s">
        <v>22</v>
      </c>
      <c r="G14462" s="4" t="s">
        <v>22</v>
      </c>
    </row>
    <row r="14463" spans="1:6">
      <c r="A14463" t="n">
        <v>120787</v>
      </c>
      <c r="B14463" s="24" t="n">
        <v>46</v>
      </c>
      <c r="C14463" s="7" t="n">
        <v>22</v>
      </c>
      <c r="D14463" s="7" t="n">
        <v>-36.0900001525879</v>
      </c>
      <c r="E14463" s="7" t="n">
        <v>4.05000019073486</v>
      </c>
      <c r="F14463" s="7" t="n">
        <v>-6.48000001907349</v>
      </c>
      <c r="G14463" s="7" t="n">
        <v>85</v>
      </c>
    </row>
    <row r="14464" spans="1:6">
      <c r="A14464" t="s">
        <v>4</v>
      </c>
      <c r="B14464" s="4" t="s">
        <v>5</v>
      </c>
      <c r="C14464" s="4" t="s">
        <v>10</v>
      </c>
      <c r="D14464" s="4" t="s">
        <v>22</v>
      </c>
      <c r="E14464" s="4" t="s">
        <v>22</v>
      </c>
      <c r="F14464" s="4" t="s">
        <v>22</v>
      </c>
      <c r="G14464" s="4" t="s">
        <v>22</v>
      </c>
    </row>
    <row r="14465" spans="1:7">
      <c r="A14465" t="n">
        <v>120806</v>
      </c>
      <c r="B14465" s="24" t="n">
        <v>46</v>
      </c>
      <c r="C14465" s="7" t="n">
        <v>7031</v>
      </c>
      <c r="D14465" s="7" t="n">
        <v>-36.6100006103516</v>
      </c>
      <c r="E14465" s="7" t="n">
        <v>4.05000019073486</v>
      </c>
      <c r="F14465" s="7" t="n">
        <v>-7.23000001907349</v>
      </c>
      <c r="G14465" s="7" t="n">
        <v>258.799987792969</v>
      </c>
    </row>
    <row r="14466" spans="1:7">
      <c r="A14466" t="s">
        <v>4</v>
      </c>
      <c r="B14466" s="4" t="s">
        <v>5</v>
      </c>
      <c r="C14466" s="4" t="s">
        <v>10</v>
      </c>
      <c r="D14466" s="4" t="s">
        <v>22</v>
      </c>
      <c r="E14466" s="4" t="s">
        <v>22</v>
      </c>
      <c r="F14466" s="4" t="s">
        <v>22</v>
      </c>
      <c r="G14466" s="4" t="s">
        <v>22</v>
      </c>
    </row>
    <row r="14467" spans="1:7">
      <c r="A14467" t="n">
        <v>120825</v>
      </c>
      <c r="B14467" s="24" t="n">
        <v>46</v>
      </c>
      <c r="C14467" s="7" t="n">
        <v>7024</v>
      </c>
      <c r="D14467" s="7" t="n">
        <v>-22.6000003814697</v>
      </c>
      <c r="E14467" s="7" t="n">
        <v>1.48000001907349</v>
      </c>
      <c r="F14467" s="7" t="n">
        <v>-23.9899997711182</v>
      </c>
      <c r="G14467" s="7" t="n">
        <v>258.799987792969</v>
      </c>
    </row>
    <row r="14468" spans="1:7">
      <c r="A14468" t="s">
        <v>4</v>
      </c>
      <c r="B14468" s="4" t="s">
        <v>5</v>
      </c>
      <c r="C14468" s="4" t="s">
        <v>10</v>
      </c>
      <c r="D14468" s="4" t="s">
        <v>22</v>
      </c>
      <c r="E14468" s="4" t="s">
        <v>22</v>
      </c>
      <c r="F14468" s="4" t="s">
        <v>22</v>
      </c>
      <c r="G14468" s="4" t="s">
        <v>22</v>
      </c>
    </row>
    <row r="14469" spans="1:7">
      <c r="A14469" t="n">
        <v>120844</v>
      </c>
      <c r="B14469" s="24" t="n">
        <v>46</v>
      </c>
      <c r="C14469" s="7" t="n">
        <v>1570</v>
      </c>
      <c r="D14469" s="7" t="n">
        <v>-27.2700004577637</v>
      </c>
      <c r="E14469" s="7" t="n">
        <v>0</v>
      </c>
      <c r="F14469" s="7" t="n">
        <v>-15.1400003433228</v>
      </c>
      <c r="G14469" s="7" t="n">
        <v>278.799987792969</v>
      </c>
    </row>
    <row r="14470" spans="1:7">
      <c r="A14470" t="s">
        <v>4</v>
      </c>
      <c r="B14470" s="4" t="s">
        <v>5</v>
      </c>
      <c r="C14470" s="4" t="s">
        <v>10</v>
      </c>
      <c r="D14470" s="4" t="s">
        <v>22</v>
      </c>
      <c r="E14470" s="4" t="s">
        <v>22</v>
      </c>
      <c r="F14470" s="4" t="s">
        <v>22</v>
      </c>
      <c r="G14470" s="4" t="s">
        <v>22</v>
      </c>
    </row>
    <row r="14471" spans="1:7">
      <c r="A14471" t="n">
        <v>120863</v>
      </c>
      <c r="B14471" s="24" t="n">
        <v>46</v>
      </c>
      <c r="C14471" s="7" t="n">
        <v>1571</v>
      </c>
      <c r="D14471" s="7" t="n">
        <v>-23.4099998474121</v>
      </c>
      <c r="E14471" s="7" t="n">
        <v>0</v>
      </c>
      <c r="F14471" s="7" t="n">
        <v>-18.6499996185303</v>
      </c>
      <c r="G14471" s="7" t="n">
        <v>113.599998474121</v>
      </c>
    </row>
    <row r="14472" spans="1:7">
      <c r="A14472" t="s">
        <v>4</v>
      </c>
      <c r="B14472" s="4" t="s">
        <v>5</v>
      </c>
      <c r="C14472" s="4" t="s">
        <v>10</v>
      </c>
      <c r="D14472" s="4" t="s">
        <v>22</v>
      </c>
      <c r="E14472" s="4" t="s">
        <v>22</v>
      </c>
      <c r="F14472" s="4" t="s">
        <v>22</v>
      </c>
      <c r="G14472" s="4" t="s">
        <v>22</v>
      </c>
    </row>
    <row r="14473" spans="1:7">
      <c r="A14473" t="n">
        <v>120882</v>
      </c>
      <c r="B14473" s="24" t="n">
        <v>46</v>
      </c>
      <c r="C14473" s="7" t="n">
        <v>1572</v>
      </c>
      <c r="D14473" s="7" t="n">
        <v>-26.0799999237061</v>
      </c>
      <c r="E14473" s="7" t="n">
        <v>0</v>
      </c>
      <c r="F14473" s="7" t="n">
        <v>-14.6400003433228</v>
      </c>
      <c r="G14473" s="7" t="n">
        <v>205.199996948242</v>
      </c>
    </row>
    <row r="14474" spans="1:7">
      <c r="A14474" t="s">
        <v>4</v>
      </c>
      <c r="B14474" s="4" t="s">
        <v>5</v>
      </c>
      <c r="C14474" s="4" t="s">
        <v>10</v>
      </c>
      <c r="D14474" s="4" t="s">
        <v>22</v>
      </c>
      <c r="E14474" s="4" t="s">
        <v>22</v>
      </c>
      <c r="F14474" s="4" t="s">
        <v>22</v>
      </c>
      <c r="G14474" s="4" t="s">
        <v>22</v>
      </c>
    </row>
    <row r="14475" spans="1:7">
      <c r="A14475" t="n">
        <v>120901</v>
      </c>
      <c r="B14475" s="24" t="n">
        <v>46</v>
      </c>
      <c r="C14475" s="7" t="n">
        <v>1573</v>
      </c>
      <c r="D14475" s="7" t="n">
        <v>-24.5900001525879</v>
      </c>
      <c r="E14475" s="7" t="n">
        <v>0</v>
      </c>
      <c r="F14475" s="7" t="n">
        <v>-10.8800001144409</v>
      </c>
      <c r="G14475" s="7" t="n">
        <v>230.100006103516</v>
      </c>
    </row>
    <row r="14476" spans="1:7">
      <c r="A14476" t="s">
        <v>4</v>
      </c>
      <c r="B14476" s="4" t="s">
        <v>5</v>
      </c>
      <c r="C14476" s="4" t="s">
        <v>13</v>
      </c>
      <c r="D14476" s="4" t="s">
        <v>10</v>
      </c>
      <c r="E14476" s="4" t="s">
        <v>6</v>
      </c>
      <c r="F14476" s="4" t="s">
        <v>6</v>
      </c>
      <c r="G14476" s="4" t="s">
        <v>6</v>
      </c>
      <c r="H14476" s="4" t="s">
        <v>6</v>
      </c>
    </row>
    <row r="14477" spans="1:7">
      <c r="A14477" t="n">
        <v>120920</v>
      </c>
      <c r="B14477" s="40" t="n">
        <v>51</v>
      </c>
      <c r="C14477" s="7" t="n">
        <v>3</v>
      </c>
      <c r="D14477" s="7" t="n">
        <v>0</v>
      </c>
      <c r="E14477" s="7" t="s">
        <v>869</v>
      </c>
      <c r="F14477" s="7" t="s">
        <v>844</v>
      </c>
      <c r="G14477" s="7" t="s">
        <v>88</v>
      </c>
      <c r="H14477" s="7" t="s">
        <v>89</v>
      </c>
    </row>
    <row r="14478" spans="1:7">
      <c r="A14478" t="s">
        <v>4</v>
      </c>
      <c r="B14478" s="4" t="s">
        <v>5</v>
      </c>
      <c r="C14478" s="4" t="s">
        <v>13</v>
      </c>
      <c r="D14478" s="4" t="s">
        <v>10</v>
      </c>
      <c r="E14478" s="4" t="s">
        <v>6</v>
      </c>
      <c r="F14478" s="4" t="s">
        <v>6</v>
      </c>
      <c r="G14478" s="4" t="s">
        <v>6</v>
      </c>
      <c r="H14478" s="4" t="s">
        <v>6</v>
      </c>
    </row>
    <row r="14479" spans="1:7">
      <c r="A14479" t="n">
        <v>120933</v>
      </c>
      <c r="B14479" s="40" t="n">
        <v>51</v>
      </c>
      <c r="C14479" s="7" t="n">
        <v>3</v>
      </c>
      <c r="D14479" s="7" t="n">
        <v>17</v>
      </c>
      <c r="E14479" s="7" t="s">
        <v>869</v>
      </c>
      <c r="F14479" s="7" t="s">
        <v>844</v>
      </c>
      <c r="G14479" s="7" t="s">
        <v>88</v>
      </c>
      <c r="H14479" s="7" t="s">
        <v>89</v>
      </c>
    </row>
    <row r="14480" spans="1:7">
      <c r="A14480" t="s">
        <v>4</v>
      </c>
      <c r="B14480" s="4" t="s">
        <v>5</v>
      </c>
      <c r="C14480" s="4" t="s">
        <v>13</v>
      </c>
      <c r="D14480" s="4" t="s">
        <v>10</v>
      </c>
      <c r="E14480" s="4" t="s">
        <v>6</v>
      </c>
      <c r="F14480" s="4" t="s">
        <v>6</v>
      </c>
      <c r="G14480" s="4" t="s">
        <v>6</v>
      </c>
      <c r="H14480" s="4" t="s">
        <v>6</v>
      </c>
    </row>
    <row r="14481" spans="1:8">
      <c r="A14481" t="n">
        <v>120946</v>
      </c>
      <c r="B14481" s="40" t="n">
        <v>51</v>
      </c>
      <c r="C14481" s="7" t="n">
        <v>3</v>
      </c>
      <c r="D14481" s="7" t="n">
        <v>16</v>
      </c>
      <c r="E14481" s="7" t="s">
        <v>869</v>
      </c>
      <c r="F14481" s="7" t="s">
        <v>844</v>
      </c>
      <c r="G14481" s="7" t="s">
        <v>88</v>
      </c>
      <c r="H14481" s="7" t="s">
        <v>89</v>
      </c>
    </row>
    <row r="14482" spans="1:8">
      <c r="A14482" t="s">
        <v>4</v>
      </c>
      <c r="B14482" s="4" t="s">
        <v>5</v>
      </c>
      <c r="C14482" s="4" t="s">
        <v>13</v>
      </c>
      <c r="D14482" s="4" t="s">
        <v>10</v>
      </c>
      <c r="E14482" s="4" t="s">
        <v>6</v>
      </c>
      <c r="F14482" s="4" t="s">
        <v>6</v>
      </c>
      <c r="G14482" s="4" t="s">
        <v>6</v>
      </c>
      <c r="H14482" s="4" t="s">
        <v>6</v>
      </c>
    </row>
    <row r="14483" spans="1:8">
      <c r="A14483" t="n">
        <v>120959</v>
      </c>
      <c r="B14483" s="40" t="n">
        <v>51</v>
      </c>
      <c r="C14483" s="7" t="n">
        <v>3</v>
      </c>
      <c r="D14483" s="7" t="n">
        <v>18</v>
      </c>
      <c r="E14483" s="7" t="s">
        <v>814</v>
      </c>
      <c r="F14483" s="7" t="s">
        <v>844</v>
      </c>
      <c r="G14483" s="7" t="s">
        <v>88</v>
      </c>
      <c r="H14483" s="7" t="s">
        <v>89</v>
      </c>
    </row>
    <row r="14484" spans="1:8">
      <c r="A14484" t="s">
        <v>4</v>
      </c>
      <c r="B14484" s="4" t="s">
        <v>5</v>
      </c>
      <c r="C14484" s="4" t="s">
        <v>13</v>
      </c>
      <c r="D14484" s="4" t="s">
        <v>10</v>
      </c>
      <c r="E14484" s="4" t="s">
        <v>6</v>
      </c>
      <c r="F14484" s="4" t="s">
        <v>6</v>
      </c>
      <c r="G14484" s="4" t="s">
        <v>6</v>
      </c>
      <c r="H14484" s="4" t="s">
        <v>6</v>
      </c>
    </row>
    <row r="14485" spans="1:8">
      <c r="A14485" t="n">
        <v>120972</v>
      </c>
      <c r="B14485" s="40" t="n">
        <v>51</v>
      </c>
      <c r="C14485" s="7" t="n">
        <v>3</v>
      </c>
      <c r="D14485" s="7" t="n">
        <v>5703</v>
      </c>
      <c r="E14485" s="7" t="s">
        <v>1066</v>
      </c>
      <c r="F14485" s="7" t="s">
        <v>844</v>
      </c>
      <c r="G14485" s="7" t="s">
        <v>88</v>
      </c>
      <c r="H14485" s="7" t="s">
        <v>89</v>
      </c>
    </row>
    <row r="14486" spans="1:8">
      <c r="A14486" t="s">
        <v>4</v>
      </c>
      <c r="B14486" s="4" t="s">
        <v>5</v>
      </c>
      <c r="C14486" s="4" t="s">
        <v>13</v>
      </c>
      <c r="D14486" s="4" t="s">
        <v>10</v>
      </c>
      <c r="E14486" s="4" t="s">
        <v>6</v>
      </c>
      <c r="F14486" s="4" t="s">
        <v>6</v>
      </c>
      <c r="G14486" s="4" t="s">
        <v>6</v>
      </c>
      <c r="H14486" s="4" t="s">
        <v>6</v>
      </c>
    </row>
    <row r="14487" spans="1:8">
      <c r="A14487" t="n">
        <v>120985</v>
      </c>
      <c r="B14487" s="40" t="n">
        <v>51</v>
      </c>
      <c r="C14487" s="7" t="n">
        <v>3</v>
      </c>
      <c r="D14487" s="7" t="n">
        <v>5704</v>
      </c>
      <c r="E14487" s="7" t="s">
        <v>87</v>
      </c>
      <c r="F14487" s="7" t="s">
        <v>844</v>
      </c>
      <c r="G14487" s="7" t="s">
        <v>88</v>
      </c>
      <c r="H14487" s="7" t="s">
        <v>89</v>
      </c>
    </row>
    <row r="14488" spans="1:8">
      <c r="A14488" t="s">
        <v>4</v>
      </c>
      <c r="B14488" s="4" t="s">
        <v>5</v>
      </c>
      <c r="C14488" s="4" t="s">
        <v>13</v>
      </c>
      <c r="D14488" s="4" t="s">
        <v>10</v>
      </c>
      <c r="E14488" s="4" t="s">
        <v>6</v>
      </c>
      <c r="F14488" s="4" t="s">
        <v>6</v>
      </c>
      <c r="G14488" s="4" t="s">
        <v>6</v>
      </c>
      <c r="H14488" s="4" t="s">
        <v>6</v>
      </c>
    </row>
    <row r="14489" spans="1:8">
      <c r="A14489" t="n">
        <v>120998</v>
      </c>
      <c r="B14489" s="40" t="n">
        <v>51</v>
      </c>
      <c r="C14489" s="7" t="n">
        <v>3</v>
      </c>
      <c r="D14489" s="7" t="n">
        <v>1570</v>
      </c>
      <c r="E14489" s="7" t="s">
        <v>89</v>
      </c>
      <c r="F14489" s="7" t="s">
        <v>844</v>
      </c>
      <c r="G14489" s="7" t="s">
        <v>88</v>
      </c>
      <c r="H14489" s="7" t="s">
        <v>89</v>
      </c>
    </row>
    <row r="14490" spans="1:8">
      <c r="A14490" t="s">
        <v>4</v>
      </c>
      <c r="B14490" s="4" t="s">
        <v>5</v>
      </c>
      <c r="C14490" s="4" t="s">
        <v>13</v>
      </c>
      <c r="D14490" s="4" t="s">
        <v>10</v>
      </c>
      <c r="E14490" s="4" t="s">
        <v>6</v>
      </c>
      <c r="F14490" s="4" t="s">
        <v>6</v>
      </c>
      <c r="G14490" s="4" t="s">
        <v>6</v>
      </c>
      <c r="H14490" s="4" t="s">
        <v>6</v>
      </c>
    </row>
    <row r="14491" spans="1:8">
      <c r="A14491" t="n">
        <v>121011</v>
      </c>
      <c r="B14491" s="40" t="n">
        <v>51</v>
      </c>
      <c r="C14491" s="7" t="n">
        <v>3</v>
      </c>
      <c r="D14491" s="7" t="n">
        <v>1571</v>
      </c>
      <c r="E14491" s="7" t="s">
        <v>89</v>
      </c>
      <c r="F14491" s="7" t="s">
        <v>844</v>
      </c>
      <c r="G14491" s="7" t="s">
        <v>88</v>
      </c>
      <c r="H14491" s="7" t="s">
        <v>89</v>
      </c>
    </row>
    <row r="14492" spans="1:8">
      <c r="A14492" t="s">
        <v>4</v>
      </c>
      <c r="B14492" s="4" t="s">
        <v>5</v>
      </c>
      <c r="C14492" s="4" t="s">
        <v>13</v>
      </c>
      <c r="D14492" s="4" t="s">
        <v>10</v>
      </c>
      <c r="E14492" s="4" t="s">
        <v>6</v>
      </c>
      <c r="F14492" s="4" t="s">
        <v>6</v>
      </c>
      <c r="G14492" s="4" t="s">
        <v>6</v>
      </c>
      <c r="H14492" s="4" t="s">
        <v>6</v>
      </c>
    </row>
    <row r="14493" spans="1:8">
      <c r="A14493" t="n">
        <v>121024</v>
      </c>
      <c r="B14493" s="40" t="n">
        <v>51</v>
      </c>
      <c r="C14493" s="7" t="n">
        <v>3</v>
      </c>
      <c r="D14493" s="7" t="n">
        <v>1572</v>
      </c>
      <c r="E14493" s="7" t="s">
        <v>89</v>
      </c>
      <c r="F14493" s="7" t="s">
        <v>844</v>
      </c>
      <c r="G14493" s="7" t="s">
        <v>88</v>
      </c>
      <c r="H14493" s="7" t="s">
        <v>89</v>
      </c>
    </row>
    <row r="14494" spans="1:8">
      <c r="A14494" t="s">
        <v>4</v>
      </c>
      <c r="B14494" s="4" t="s">
        <v>5</v>
      </c>
      <c r="C14494" s="4" t="s">
        <v>13</v>
      </c>
      <c r="D14494" s="4" t="s">
        <v>10</v>
      </c>
      <c r="E14494" s="4" t="s">
        <v>6</v>
      </c>
      <c r="F14494" s="4" t="s">
        <v>6</v>
      </c>
      <c r="G14494" s="4" t="s">
        <v>6</v>
      </c>
      <c r="H14494" s="4" t="s">
        <v>6</v>
      </c>
    </row>
    <row r="14495" spans="1:8">
      <c r="A14495" t="n">
        <v>121037</v>
      </c>
      <c r="B14495" s="40" t="n">
        <v>51</v>
      </c>
      <c r="C14495" s="7" t="n">
        <v>3</v>
      </c>
      <c r="D14495" s="7" t="n">
        <v>1573</v>
      </c>
      <c r="E14495" s="7" t="s">
        <v>89</v>
      </c>
      <c r="F14495" s="7" t="s">
        <v>844</v>
      </c>
      <c r="G14495" s="7" t="s">
        <v>88</v>
      </c>
      <c r="H14495" s="7" t="s">
        <v>89</v>
      </c>
    </row>
    <row r="14496" spans="1:8">
      <c r="A14496" t="s">
        <v>4</v>
      </c>
      <c r="B14496" s="4" t="s">
        <v>5</v>
      </c>
      <c r="C14496" s="4" t="s">
        <v>10</v>
      </c>
      <c r="D14496" s="4" t="s">
        <v>13</v>
      </c>
      <c r="E14496" s="4" t="s">
        <v>6</v>
      </c>
      <c r="F14496" s="4" t="s">
        <v>22</v>
      </c>
      <c r="G14496" s="4" t="s">
        <v>22</v>
      </c>
      <c r="H14496" s="4" t="s">
        <v>22</v>
      </c>
    </row>
    <row r="14497" spans="1:8">
      <c r="A14497" t="n">
        <v>121050</v>
      </c>
      <c r="B14497" s="39" t="n">
        <v>48</v>
      </c>
      <c r="C14497" s="7" t="n">
        <v>5703</v>
      </c>
      <c r="D14497" s="7" t="n">
        <v>0</v>
      </c>
      <c r="E14497" s="7" t="s">
        <v>1108</v>
      </c>
      <c r="F14497" s="7" t="n">
        <v>0</v>
      </c>
      <c r="G14497" s="7" t="n">
        <v>1</v>
      </c>
      <c r="H14497" s="7" t="n">
        <v>0</v>
      </c>
    </row>
    <row r="14498" spans="1:8">
      <c r="A14498" t="s">
        <v>4</v>
      </c>
      <c r="B14498" s="4" t="s">
        <v>5</v>
      </c>
      <c r="C14498" s="4" t="s">
        <v>10</v>
      </c>
      <c r="D14498" s="4" t="s">
        <v>13</v>
      </c>
      <c r="E14498" s="4" t="s">
        <v>6</v>
      </c>
      <c r="F14498" s="4" t="s">
        <v>22</v>
      </c>
      <c r="G14498" s="4" t="s">
        <v>22</v>
      </c>
      <c r="H14498" s="4" t="s">
        <v>22</v>
      </c>
    </row>
    <row r="14499" spans="1:8">
      <c r="A14499" t="n">
        <v>121083</v>
      </c>
      <c r="B14499" s="39" t="n">
        <v>48</v>
      </c>
      <c r="C14499" s="7" t="n">
        <v>5703</v>
      </c>
      <c r="D14499" s="7" t="n">
        <v>0</v>
      </c>
      <c r="E14499" s="7" t="s">
        <v>1038</v>
      </c>
      <c r="F14499" s="7" t="n">
        <v>0</v>
      </c>
      <c r="G14499" s="7" t="n">
        <v>1</v>
      </c>
      <c r="H14499" s="7" t="n">
        <v>0</v>
      </c>
    </row>
    <row r="14500" spans="1:8">
      <c r="A14500" t="s">
        <v>4</v>
      </c>
      <c r="B14500" s="4" t="s">
        <v>5</v>
      </c>
      <c r="C14500" s="4" t="s">
        <v>10</v>
      </c>
      <c r="D14500" s="4" t="s">
        <v>13</v>
      </c>
      <c r="E14500" s="4" t="s">
        <v>6</v>
      </c>
      <c r="F14500" s="4" t="s">
        <v>22</v>
      </c>
      <c r="G14500" s="4" t="s">
        <v>22</v>
      </c>
      <c r="H14500" s="4" t="s">
        <v>22</v>
      </c>
    </row>
    <row r="14501" spans="1:8">
      <c r="A14501" t="n">
        <v>121109</v>
      </c>
      <c r="B14501" s="39" t="n">
        <v>48</v>
      </c>
      <c r="C14501" s="7" t="n">
        <v>5704</v>
      </c>
      <c r="D14501" s="7" t="n">
        <v>0</v>
      </c>
      <c r="E14501" s="7" t="s">
        <v>1005</v>
      </c>
      <c r="F14501" s="7" t="n">
        <v>0</v>
      </c>
      <c r="G14501" s="7" t="n">
        <v>1</v>
      </c>
      <c r="H14501" s="7" t="n">
        <v>0</v>
      </c>
    </row>
    <row r="14502" spans="1:8">
      <c r="A14502" t="s">
        <v>4</v>
      </c>
      <c r="B14502" s="4" t="s">
        <v>5</v>
      </c>
      <c r="C14502" s="4" t="s">
        <v>10</v>
      </c>
      <c r="D14502" s="4" t="s">
        <v>13</v>
      </c>
      <c r="E14502" s="4" t="s">
        <v>6</v>
      </c>
      <c r="F14502" s="4" t="s">
        <v>22</v>
      </c>
      <c r="G14502" s="4" t="s">
        <v>22</v>
      </c>
      <c r="H14502" s="4" t="s">
        <v>22</v>
      </c>
    </row>
    <row r="14503" spans="1:8">
      <c r="A14503" t="n">
        <v>121135</v>
      </c>
      <c r="B14503" s="39" t="n">
        <v>48</v>
      </c>
      <c r="C14503" s="7" t="n">
        <v>1572</v>
      </c>
      <c r="D14503" s="7" t="n">
        <v>0</v>
      </c>
      <c r="E14503" s="7" t="s">
        <v>408</v>
      </c>
      <c r="F14503" s="7" t="n">
        <v>0</v>
      </c>
      <c r="G14503" s="7" t="n">
        <v>1</v>
      </c>
      <c r="H14503" s="7" t="n">
        <v>0</v>
      </c>
    </row>
    <row r="14504" spans="1:8">
      <c r="A14504" t="s">
        <v>4</v>
      </c>
      <c r="B14504" s="4" t="s">
        <v>5</v>
      </c>
      <c r="C14504" s="4" t="s">
        <v>10</v>
      </c>
      <c r="D14504" s="4" t="s">
        <v>13</v>
      </c>
      <c r="E14504" s="4" t="s">
        <v>6</v>
      </c>
      <c r="F14504" s="4" t="s">
        <v>22</v>
      </c>
      <c r="G14504" s="4" t="s">
        <v>22</v>
      </c>
      <c r="H14504" s="4" t="s">
        <v>22</v>
      </c>
    </row>
    <row r="14505" spans="1:8">
      <c r="A14505" t="n">
        <v>121159</v>
      </c>
      <c r="B14505" s="39" t="n">
        <v>48</v>
      </c>
      <c r="C14505" s="7" t="n">
        <v>1573</v>
      </c>
      <c r="D14505" s="7" t="n">
        <v>0</v>
      </c>
      <c r="E14505" s="7" t="s">
        <v>999</v>
      </c>
      <c r="F14505" s="7" t="n">
        <v>0</v>
      </c>
      <c r="G14505" s="7" t="n">
        <v>1</v>
      </c>
      <c r="H14505" s="7" t="n">
        <v>0</v>
      </c>
    </row>
    <row r="14506" spans="1:8">
      <c r="A14506" t="s">
        <v>4</v>
      </c>
      <c r="B14506" s="4" t="s">
        <v>5</v>
      </c>
      <c r="C14506" s="4" t="s">
        <v>10</v>
      </c>
      <c r="D14506" s="4" t="s">
        <v>13</v>
      </c>
      <c r="E14506" s="4" t="s">
        <v>6</v>
      </c>
      <c r="F14506" s="4" t="s">
        <v>22</v>
      </c>
      <c r="G14506" s="4" t="s">
        <v>22</v>
      </c>
      <c r="H14506" s="4" t="s">
        <v>22</v>
      </c>
    </row>
    <row r="14507" spans="1:8">
      <c r="A14507" t="n">
        <v>121185</v>
      </c>
      <c r="B14507" s="39" t="n">
        <v>48</v>
      </c>
      <c r="C14507" s="7" t="n">
        <v>18</v>
      </c>
      <c r="D14507" s="7" t="n">
        <v>0</v>
      </c>
      <c r="E14507" s="7" t="s">
        <v>999</v>
      </c>
      <c r="F14507" s="7" t="n">
        <v>0</v>
      </c>
      <c r="G14507" s="7" t="n">
        <v>1</v>
      </c>
      <c r="H14507" s="7" t="n">
        <v>0</v>
      </c>
    </row>
    <row r="14508" spans="1:8">
      <c r="A14508" t="s">
        <v>4</v>
      </c>
      <c r="B14508" s="4" t="s">
        <v>5</v>
      </c>
      <c r="C14508" s="4" t="s">
        <v>13</v>
      </c>
      <c r="D14508" s="4" t="s">
        <v>10</v>
      </c>
      <c r="E14508" s="4" t="s">
        <v>10</v>
      </c>
      <c r="F14508" s="4" t="s">
        <v>10</v>
      </c>
      <c r="G14508" s="4" t="s">
        <v>10</v>
      </c>
      <c r="H14508" s="4" t="s">
        <v>10</v>
      </c>
      <c r="I14508" s="4" t="s">
        <v>6</v>
      </c>
      <c r="J14508" s="4" t="s">
        <v>22</v>
      </c>
      <c r="K14508" s="4" t="s">
        <v>22</v>
      </c>
      <c r="L14508" s="4" t="s">
        <v>22</v>
      </c>
      <c r="M14508" s="4" t="s">
        <v>9</v>
      </c>
      <c r="N14508" s="4" t="s">
        <v>9</v>
      </c>
      <c r="O14508" s="4" t="s">
        <v>22</v>
      </c>
      <c r="P14508" s="4" t="s">
        <v>22</v>
      </c>
      <c r="Q14508" s="4" t="s">
        <v>22</v>
      </c>
      <c r="R14508" s="4" t="s">
        <v>22</v>
      </c>
      <c r="S14508" s="4" t="s">
        <v>13</v>
      </c>
    </row>
    <row r="14509" spans="1:8">
      <c r="A14509" t="n">
        <v>121211</v>
      </c>
      <c r="B14509" s="83" t="n">
        <v>39</v>
      </c>
      <c r="C14509" s="7" t="n">
        <v>12</v>
      </c>
      <c r="D14509" s="7" t="n">
        <v>65533</v>
      </c>
      <c r="E14509" s="7" t="n">
        <v>202</v>
      </c>
      <c r="F14509" s="7" t="n">
        <v>0</v>
      </c>
      <c r="G14509" s="7" t="n">
        <v>5703</v>
      </c>
      <c r="H14509" s="7" t="n">
        <v>3</v>
      </c>
      <c r="I14509" s="7" t="s">
        <v>12</v>
      </c>
      <c r="J14509" s="7" t="n">
        <v>0</v>
      </c>
      <c r="K14509" s="7" t="n">
        <v>0.0199999995529652</v>
      </c>
      <c r="L14509" s="7" t="n">
        <v>0</v>
      </c>
      <c r="M14509" s="7" t="n">
        <v>0</v>
      </c>
      <c r="N14509" s="7" t="n">
        <v>0</v>
      </c>
      <c r="O14509" s="7" t="n">
        <v>0</v>
      </c>
      <c r="P14509" s="7" t="n">
        <v>1.5</v>
      </c>
      <c r="Q14509" s="7" t="n">
        <v>1.5</v>
      </c>
      <c r="R14509" s="7" t="n">
        <v>1.5</v>
      </c>
      <c r="S14509" s="7" t="n">
        <v>107</v>
      </c>
    </row>
    <row r="14510" spans="1:8">
      <c r="A14510" t="s">
        <v>4</v>
      </c>
      <c r="B14510" s="4" t="s">
        <v>5</v>
      </c>
      <c r="C14510" s="4" t="s">
        <v>10</v>
      </c>
      <c r="D14510" s="4" t="s">
        <v>10</v>
      </c>
      <c r="E14510" s="4" t="s">
        <v>22</v>
      </c>
      <c r="F14510" s="4" t="s">
        <v>22</v>
      </c>
      <c r="G14510" s="4" t="s">
        <v>22</v>
      </c>
      <c r="H14510" s="4" t="s">
        <v>22</v>
      </c>
      <c r="I14510" s="4" t="s">
        <v>13</v>
      </c>
      <c r="J14510" s="4" t="s">
        <v>10</v>
      </c>
    </row>
    <row r="14511" spans="1:8">
      <c r="A14511" t="n">
        <v>121261</v>
      </c>
      <c r="B14511" s="85" t="n">
        <v>55</v>
      </c>
      <c r="C14511" s="7" t="n">
        <v>0</v>
      </c>
      <c r="D14511" s="7" t="n">
        <v>65533</v>
      </c>
      <c r="E14511" s="7" t="n">
        <v>-23.8600006103516</v>
      </c>
      <c r="F14511" s="7" t="n">
        <v>1.71000003814697</v>
      </c>
      <c r="G14511" s="7" t="n">
        <v>-45.5499992370605</v>
      </c>
      <c r="H14511" s="7" t="n">
        <v>2.79999995231628</v>
      </c>
      <c r="I14511" s="7" t="n">
        <v>2</v>
      </c>
      <c r="J14511" s="7" t="n">
        <v>0</v>
      </c>
    </row>
    <row r="14512" spans="1:8">
      <c r="A14512" t="s">
        <v>4</v>
      </c>
      <c r="B14512" s="4" t="s">
        <v>5</v>
      </c>
      <c r="C14512" s="4" t="s">
        <v>10</v>
      </c>
      <c r="D14512" s="4" t="s">
        <v>10</v>
      </c>
      <c r="E14512" s="4" t="s">
        <v>22</v>
      </c>
      <c r="F14512" s="4" t="s">
        <v>22</v>
      </c>
      <c r="G14512" s="4" t="s">
        <v>22</v>
      </c>
      <c r="H14512" s="4" t="s">
        <v>22</v>
      </c>
      <c r="I14512" s="4" t="s">
        <v>13</v>
      </c>
      <c r="J14512" s="4" t="s">
        <v>10</v>
      </c>
    </row>
    <row r="14513" spans="1:19">
      <c r="A14513" t="n">
        <v>121285</v>
      </c>
      <c r="B14513" s="85" t="n">
        <v>55</v>
      </c>
      <c r="C14513" s="7" t="n">
        <v>17</v>
      </c>
      <c r="D14513" s="7" t="n">
        <v>65533</v>
      </c>
      <c r="E14513" s="7" t="n">
        <v>-22.8700008392334</v>
      </c>
      <c r="F14513" s="7" t="n">
        <v>1.75</v>
      </c>
      <c r="G14513" s="7" t="n">
        <v>-46.1800003051758</v>
      </c>
      <c r="H14513" s="7" t="n">
        <v>2.79999995231628</v>
      </c>
      <c r="I14513" s="7" t="n">
        <v>2</v>
      </c>
      <c r="J14513" s="7" t="n">
        <v>0</v>
      </c>
    </row>
    <row r="14514" spans="1:19">
      <c r="A14514" t="s">
        <v>4</v>
      </c>
      <c r="B14514" s="4" t="s">
        <v>5</v>
      </c>
      <c r="C14514" s="4" t="s">
        <v>10</v>
      </c>
      <c r="D14514" s="4" t="s">
        <v>10</v>
      </c>
      <c r="E14514" s="4" t="s">
        <v>22</v>
      </c>
      <c r="F14514" s="4" t="s">
        <v>22</v>
      </c>
      <c r="G14514" s="4" t="s">
        <v>22</v>
      </c>
      <c r="H14514" s="4" t="s">
        <v>22</v>
      </c>
      <c r="I14514" s="4" t="s">
        <v>13</v>
      </c>
      <c r="J14514" s="4" t="s">
        <v>10</v>
      </c>
    </row>
    <row r="14515" spans="1:19">
      <c r="A14515" t="n">
        <v>121309</v>
      </c>
      <c r="B14515" s="85" t="n">
        <v>55</v>
      </c>
      <c r="C14515" s="7" t="n">
        <v>16</v>
      </c>
      <c r="D14515" s="7" t="n">
        <v>65533</v>
      </c>
      <c r="E14515" s="7" t="n">
        <v>-24.9899997711182</v>
      </c>
      <c r="F14515" s="7" t="n">
        <v>1.75999999046326</v>
      </c>
      <c r="G14515" s="7" t="n">
        <v>-46.2900009155273</v>
      </c>
      <c r="H14515" s="7" t="n">
        <v>2.79999995231628</v>
      </c>
      <c r="I14515" s="7" t="n">
        <v>2</v>
      </c>
      <c r="J14515" s="7" t="n">
        <v>0</v>
      </c>
    </row>
    <row r="14516" spans="1:19">
      <c r="A14516" t="s">
        <v>4</v>
      </c>
      <c r="B14516" s="4" t="s">
        <v>5</v>
      </c>
      <c r="C14516" s="4" t="s">
        <v>10</v>
      </c>
      <c r="D14516" s="4" t="s">
        <v>10</v>
      </c>
      <c r="E14516" s="4" t="s">
        <v>22</v>
      </c>
      <c r="F14516" s="4" t="s">
        <v>22</v>
      </c>
      <c r="G14516" s="4" t="s">
        <v>22</v>
      </c>
      <c r="H14516" s="4" t="s">
        <v>22</v>
      </c>
      <c r="I14516" s="4" t="s">
        <v>13</v>
      </c>
      <c r="J14516" s="4" t="s">
        <v>10</v>
      </c>
    </row>
    <row r="14517" spans="1:19">
      <c r="A14517" t="n">
        <v>121333</v>
      </c>
      <c r="B14517" s="85" t="n">
        <v>55</v>
      </c>
      <c r="C14517" s="7" t="n">
        <v>7032</v>
      </c>
      <c r="D14517" s="7" t="n">
        <v>65533</v>
      </c>
      <c r="E14517" s="7" t="n">
        <v>-22.9899997711182</v>
      </c>
      <c r="F14517" s="7" t="n">
        <v>1.72000002861023</v>
      </c>
      <c r="G14517" s="7" t="n">
        <v>-45.6300010681152</v>
      </c>
      <c r="H14517" s="7" t="n">
        <v>2.79999995231628</v>
      </c>
      <c r="I14517" s="7" t="n">
        <v>2</v>
      </c>
      <c r="J14517" s="7" t="n">
        <v>0</v>
      </c>
    </row>
    <row r="14518" spans="1:19">
      <c r="A14518" t="s">
        <v>4</v>
      </c>
      <c r="B14518" s="4" t="s">
        <v>5</v>
      </c>
      <c r="C14518" s="4" t="s">
        <v>13</v>
      </c>
    </row>
    <row r="14519" spans="1:19">
      <c r="A14519" t="n">
        <v>121357</v>
      </c>
      <c r="B14519" s="42" t="n">
        <v>116</v>
      </c>
      <c r="C14519" s="7" t="n">
        <v>0</v>
      </c>
    </row>
    <row r="14520" spans="1:19">
      <c r="A14520" t="s">
        <v>4</v>
      </c>
      <c r="B14520" s="4" t="s">
        <v>5</v>
      </c>
      <c r="C14520" s="4" t="s">
        <v>13</v>
      </c>
      <c r="D14520" s="4" t="s">
        <v>10</v>
      </c>
    </row>
    <row r="14521" spans="1:19">
      <c r="A14521" t="n">
        <v>121359</v>
      </c>
      <c r="B14521" s="42" t="n">
        <v>116</v>
      </c>
      <c r="C14521" s="7" t="n">
        <v>2</v>
      </c>
      <c r="D14521" s="7" t="n">
        <v>1</v>
      </c>
    </row>
    <row r="14522" spans="1:19">
      <c r="A14522" t="s">
        <v>4</v>
      </c>
      <c r="B14522" s="4" t="s">
        <v>5</v>
      </c>
      <c r="C14522" s="4" t="s">
        <v>13</v>
      </c>
      <c r="D14522" s="4" t="s">
        <v>9</v>
      </c>
    </row>
    <row r="14523" spans="1:19">
      <c r="A14523" t="n">
        <v>121363</v>
      </c>
      <c r="B14523" s="42" t="n">
        <v>116</v>
      </c>
      <c r="C14523" s="7" t="n">
        <v>5</v>
      </c>
      <c r="D14523" s="7" t="n">
        <v>1112014848</v>
      </c>
    </row>
    <row r="14524" spans="1:19">
      <c r="A14524" t="s">
        <v>4</v>
      </c>
      <c r="B14524" s="4" t="s">
        <v>5</v>
      </c>
      <c r="C14524" s="4" t="s">
        <v>13</v>
      </c>
      <c r="D14524" s="4" t="s">
        <v>10</v>
      </c>
    </row>
    <row r="14525" spans="1:19">
      <c r="A14525" t="n">
        <v>121369</v>
      </c>
      <c r="B14525" s="42" t="n">
        <v>116</v>
      </c>
      <c r="C14525" s="7" t="n">
        <v>6</v>
      </c>
      <c r="D14525" s="7" t="n">
        <v>1</v>
      </c>
    </row>
    <row r="14526" spans="1:19">
      <c r="A14526" t="s">
        <v>4</v>
      </c>
      <c r="B14526" s="4" t="s">
        <v>5</v>
      </c>
      <c r="C14526" s="4" t="s">
        <v>13</v>
      </c>
      <c r="D14526" s="4" t="s">
        <v>13</v>
      </c>
      <c r="E14526" s="4" t="s">
        <v>22</v>
      </c>
      <c r="F14526" s="4" t="s">
        <v>22</v>
      </c>
      <c r="G14526" s="4" t="s">
        <v>22</v>
      </c>
      <c r="H14526" s="4" t="s">
        <v>10</v>
      </c>
    </row>
    <row r="14527" spans="1:19">
      <c r="A14527" t="n">
        <v>121373</v>
      </c>
      <c r="B14527" s="25" t="n">
        <v>45</v>
      </c>
      <c r="C14527" s="7" t="n">
        <v>2</v>
      </c>
      <c r="D14527" s="7" t="n">
        <v>3</v>
      </c>
      <c r="E14527" s="7" t="n">
        <v>-23.8700008392334</v>
      </c>
      <c r="F14527" s="7" t="n">
        <v>2.73000001907349</v>
      </c>
      <c r="G14527" s="7" t="n">
        <v>-45.4099998474121</v>
      </c>
      <c r="H14527" s="7" t="n">
        <v>8000</v>
      </c>
    </row>
    <row r="14528" spans="1:19">
      <c r="A14528" t="s">
        <v>4</v>
      </c>
      <c r="B14528" s="4" t="s">
        <v>5</v>
      </c>
      <c r="C14528" s="4" t="s">
        <v>13</v>
      </c>
      <c r="D14528" s="4" t="s">
        <v>13</v>
      </c>
      <c r="E14528" s="4" t="s">
        <v>22</v>
      </c>
      <c r="F14528" s="4" t="s">
        <v>22</v>
      </c>
      <c r="G14528" s="4" t="s">
        <v>22</v>
      </c>
      <c r="H14528" s="4" t="s">
        <v>10</v>
      </c>
      <c r="I14528" s="4" t="s">
        <v>13</v>
      </c>
    </row>
    <row r="14529" spans="1:10">
      <c r="A14529" t="n">
        <v>121390</v>
      </c>
      <c r="B14529" s="25" t="n">
        <v>45</v>
      </c>
      <c r="C14529" s="7" t="n">
        <v>4</v>
      </c>
      <c r="D14529" s="7" t="n">
        <v>3</v>
      </c>
      <c r="E14529" s="7" t="n">
        <v>8.31999969482422</v>
      </c>
      <c r="F14529" s="7" t="n">
        <v>9.38000011444092</v>
      </c>
      <c r="G14529" s="7" t="n">
        <v>0</v>
      </c>
      <c r="H14529" s="7" t="n">
        <v>8000</v>
      </c>
      <c r="I14529" s="7" t="n">
        <v>1</v>
      </c>
    </row>
    <row r="14530" spans="1:10">
      <c r="A14530" t="s">
        <v>4</v>
      </c>
      <c r="B14530" s="4" t="s">
        <v>5</v>
      </c>
      <c r="C14530" s="4" t="s">
        <v>13</v>
      </c>
      <c r="D14530" s="4" t="s">
        <v>13</v>
      </c>
      <c r="E14530" s="4" t="s">
        <v>22</v>
      </c>
      <c r="F14530" s="4" t="s">
        <v>10</v>
      </c>
    </row>
    <row r="14531" spans="1:10">
      <c r="A14531" t="n">
        <v>121408</v>
      </c>
      <c r="B14531" s="25" t="n">
        <v>45</v>
      </c>
      <c r="C14531" s="7" t="n">
        <v>5</v>
      </c>
      <c r="D14531" s="7" t="n">
        <v>3</v>
      </c>
      <c r="E14531" s="7" t="n">
        <v>7.5</v>
      </c>
      <c r="F14531" s="7" t="n">
        <v>8000</v>
      </c>
    </row>
    <row r="14532" spans="1:10">
      <c r="A14532" t="s">
        <v>4</v>
      </c>
      <c r="B14532" s="4" t="s">
        <v>5</v>
      </c>
      <c r="C14532" s="4" t="s">
        <v>13</v>
      </c>
      <c r="D14532" s="4" t="s">
        <v>13</v>
      </c>
      <c r="E14532" s="4" t="s">
        <v>22</v>
      </c>
      <c r="F14532" s="4" t="s">
        <v>10</v>
      </c>
    </row>
    <row r="14533" spans="1:10">
      <c r="A14533" t="n">
        <v>121417</v>
      </c>
      <c r="B14533" s="25" t="n">
        <v>45</v>
      </c>
      <c r="C14533" s="7" t="n">
        <v>11</v>
      </c>
      <c r="D14533" s="7" t="n">
        <v>3</v>
      </c>
      <c r="E14533" s="7" t="n">
        <v>24.8999996185303</v>
      </c>
      <c r="F14533" s="7" t="n">
        <v>8000</v>
      </c>
    </row>
    <row r="14534" spans="1:10">
      <c r="A14534" t="s">
        <v>4</v>
      </c>
      <c r="B14534" s="4" t="s">
        <v>5</v>
      </c>
      <c r="C14534" s="4" t="s">
        <v>13</v>
      </c>
      <c r="D14534" s="4" t="s">
        <v>10</v>
      </c>
      <c r="E14534" s="4" t="s">
        <v>22</v>
      </c>
    </row>
    <row r="14535" spans="1:10">
      <c r="A14535" t="n">
        <v>121426</v>
      </c>
      <c r="B14535" s="28" t="n">
        <v>58</v>
      </c>
      <c r="C14535" s="7" t="n">
        <v>100</v>
      </c>
      <c r="D14535" s="7" t="n">
        <v>1000</v>
      </c>
      <c r="E14535" s="7" t="n">
        <v>1</v>
      </c>
    </row>
    <row r="14536" spans="1:10">
      <c r="A14536" t="s">
        <v>4</v>
      </c>
      <c r="B14536" s="4" t="s">
        <v>5</v>
      </c>
      <c r="C14536" s="4" t="s">
        <v>13</v>
      </c>
      <c r="D14536" s="4" t="s">
        <v>10</v>
      </c>
    </row>
    <row r="14537" spans="1:10">
      <c r="A14537" t="n">
        <v>121434</v>
      </c>
      <c r="B14537" s="28" t="n">
        <v>58</v>
      </c>
      <c r="C14537" s="7" t="n">
        <v>255</v>
      </c>
      <c r="D14537" s="7" t="n">
        <v>0</v>
      </c>
    </row>
    <row r="14538" spans="1:10">
      <c r="A14538" t="s">
        <v>4</v>
      </c>
      <c r="B14538" s="4" t="s">
        <v>5</v>
      </c>
      <c r="C14538" s="4" t="s">
        <v>10</v>
      </c>
      <c r="D14538" s="4" t="s">
        <v>13</v>
      </c>
    </row>
    <row r="14539" spans="1:10">
      <c r="A14539" t="n">
        <v>121438</v>
      </c>
      <c r="B14539" s="63" t="n">
        <v>56</v>
      </c>
      <c r="C14539" s="7" t="n">
        <v>0</v>
      </c>
      <c r="D14539" s="7" t="n">
        <v>0</v>
      </c>
    </row>
    <row r="14540" spans="1:10">
      <c r="A14540" t="s">
        <v>4</v>
      </c>
      <c r="B14540" s="4" t="s">
        <v>5</v>
      </c>
      <c r="C14540" s="4" t="s">
        <v>10</v>
      </c>
      <c r="D14540" s="4" t="s">
        <v>13</v>
      </c>
    </row>
    <row r="14541" spans="1:10">
      <c r="A14541" t="n">
        <v>121442</v>
      </c>
      <c r="B14541" s="63" t="n">
        <v>56</v>
      </c>
      <c r="C14541" s="7" t="n">
        <v>17</v>
      </c>
      <c r="D14541" s="7" t="n">
        <v>0</v>
      </c>
    </row>
    <row r="14542" spans="1:10">
      <c r="A14542" t="s">
        <v>4</v>
      </c>
      <c r="B14542" s="4" t="s">
        <v>5</v>
      </c>
      <c r="C14542" s="4" t="s">
        <v>10</v>
      </c>
      <c r="D14542" s="4" t="s">
        <v>13</v>
      </c>
    </row>
    <row r="14543" spans="1:10">
      <c r="A14543" t="n">
        <v>121446</v>
      </c>
      <c r="B14543" s="63" t="n">
        <v>56</v>
      </c>
      <c r="C14543" s="7" t="n">
        <v>16</v>
      </c>
      <c r="D14543" s="7" t="n">
        <v>0</v>
      </c>
    </row>
    <row r="14544" spans="1:10">
      <c r="A14544" t="s">
        <v>4</v>
      </c>
      <c r="B14544" s="4" t="s">
        <v>5</v>
      </c>
      <c r="C14544" s="4" t="s">
        <v>10</v>
      </c>
      <c r="D14544" s="4" t="s">
        <v>13</v>
      </c>
    </row>
    <row r="14545" spans="1:9">
      <c r="A14545" t="n">
        <v>121450</v>
      </c>
      <c r="B14545" s="63" t="n">
        <v>56</v>
      </c>
      <c r="C14545" s="7" t="n">
        <v>7032</v>
      </c>
      <c r="D14545" s="7" t="n">
        <v>0</v>
      </c>
    </row>
    <row r="14546" spans="1:9">
      <c r="A14546" t="s">
        <v>4</v>
      </c>
      <c r="B14546" s="4" t="s">
        <v>5</v>
      </c>
      <c r="C14546" s="4" t="s">
        <v>13</v>
      </c>
      <c r="D14546" s="4" t="s">
        <v>13</v>
      </c>
      <c r="E14546" s="4" t="s">
        <v>13</v>
      </c>
      <c r="F14546" s="4" t="s">
        <v>13</v>
      </c>
    </row>
    <row r="14547" spans="1:9">
      <c r="A14547" t="n">
        <v>121454</v>
      </c>
      <c r="B14547" s="13" t="n">
        <v>14</v>
      </c>
      <c r="C14547" s="7" t="n">
        <v>0</v>
      </c>
      <c r="D14547" s="7" t="n">
        <v>1</v>
      </c>
      <c r="E14547" s="7" t="n">
        <v>0</v>
      </c>
      <c r="F14547" s="7" t="n">
        <v>0</v>
      </c>
    </row>
    <row r="14548" spans="1:9">
      <c r="A14548" t="s">
        <v>4</v>
      </c>
      <c r="B14548" s="4" t="s">
        <v>5</v>
      </c>
      <c r="C14548" s="4" t="s">
        <v>13</v>
      </c>
      <c r="D14548" s="4" t="s">
        <v>10</v>
      </c>
      <c r="E14548" s="4" t="s">
        <v>6</v>
      </c>
    </row>
    <row r="14549" spans="1:9">
      <c r="A14549" t="n">
        <v>121459</v>
      </c>
      <c r="B14549" s="40" t="n">
        <v>51</v>
      </c>
      <c r="C14549" s="7" t="n">
        <v>4</v>
      </c>
      <c r="D14549" s="7" t="n">
        <v>0</v>
      </c>
      <c r="E14549" s="7" t="s">
        <v>882</v>
      </c>
    </row>
    <row r="14550" spans="1:9">
      <c r="A14550" t="s">
        <v>4</v>
      </c>
      <c r="B14550" s="4" t="s">
        <v>5</v>
      </c>
      <c r="C14550" s="4" t="s">
        <v>10</v>
      </c>
    </row>
    <row r="14551" spans="1:9">
      <c r="A14551" t="n">
        <v>121472</v>
      </c>
      <c r="B14551" s="35" t="n">
        <v>16</v>
      </c>
      <c r="C14551" s="7" t="n">
        <v>0</v>
      </c>
    </row>
    <row r="14552" spans="1:9">
      <c r="A14552" t="s">
        <v>4</v>
      </c>
      <c r="B14552" s="4" t="s">
        <v>5</v>
      </c>
      <c r="C14552" s="4" t="s">
        <v>10</v>
      </c>
      <c r="D14552" s="4" t="s">
        <v>13</v>
      </c>
      <c r="E14552" s="4" t="s">
        <v>9</v>
      </c>
      <c r="F14552" s="4" t="s">
        <v>72</v>
      </c>
      <c r="G14552" s="4" t="s">
        <v>13</v>
      </c>
      <c r="H14552" s="4" t="s">
        <v>13</v>
      </c>
    </row>
    <row r="14553" spans="1:9">
      <c r="A14553" t="n">
        <v>121475</v>
      </c>
      <c r="B14553" s="52" t="n">
        <v>26</v>
      </c>
      <c r="C14553" s="7" t="n">
        <v>0</v>
      </c>
      <c r="D14553" s="7" t="n">
        <v>17</v>
      </c>
      <c r="E14553" s="7" t="n">
        <v>52441</v>
      </c>
      <c r="F14553" s="7" t="s">
        <v>1109</v>
      </c>
      <c r="G14553" s="7" t="n">
        <v>2</v>
      </c>
      <c r="H14553" s="7" t="n">
        <v>0</v>
      </c>
    </row>
    <row r="14554" spans="1:9">
      <c r="A14554" t="s">
        <v>4</v>
      </c>
      <c r="B14554" s="4" t="s">
        <v>5</v>
      </c>
    </row>
    <row r="14555" spans="1:9">
      <c r="A14555" t="n">
        <v>121522</v>
      </c>
      <c r="B14555" s="53" t="n">
        <v>28</v>
      </c>
    </row>
    <row r="14556" spans="1:9">
      <c r="A14556" t="s">
        <v>4</v>
      </c>
      <c r="B14556" s="4" t="s">
        <v>5</v>
      </c>
      <c r="C14556" s="4" t="s">
        <v>10</v>
      </c>
      <c r="D14556" s="4" t="s">
        <v>13</v>
      </c>
    </row>
    <row r="14557" spans="1:9">
      <c r="A14557" t="n">
        <v>121523</v>
      </c>
      <c r="B14557" s="54" t="n">
        <v>89</v>
      </c>
      <c r="C14557" s="7" t="n">
        <v>65533</v>
      </c>
      <c r="D14557" s="7" t="n">
        <v>1</v>
      </c>
    </row>
    <row r="14558" spans="1:9">
      <c r="A14558" t="s">
        <v>4</v>
      </c>
      <c r="B14558" s="4" t="s">
        <v>5</v>
      </c>
      <c r="C14558" s="4" t="s">
        <v>13</v>
      </c>
      <c r="D14558" s="4" t="s">
        <v>10</v>
      </c>
      <c r="E14558" s="4" t="s">
        <v>6</v>
      </c>
    </row>
    <row r="14559" spans="1:9">
      <c r="A14559" t="n">
        <v>121527</v>
      </c>
      <c r="B14559" s="40" t="n">
        <v>51</v>
      </c>
      <c r="C14559" s="7" t="n">
        <v>4</v>
      </c>
      <c r="D14559" s="7" t="n">
        <v>17</v>
      </c>
      <c r="E14559" s="7" t="s">
        <v>636</v>
      </c>
    </row>
    <row r="14560" spans="1:9">
      <c r="A14560" t="s">
        <v>4</v>
      </c>
      <c r="B14560" s="4" t="s">
        <v>5</v>
      </c>
      <c r="C14560" s="4" t="s">
        <v>10</v>
      </c>
    </row>
    <row r="14561" spans="1:8">
      <c r="A14561" t="n">
        <v>121540</v>
      </c>
      <c r="B14561" s="35" t="n">
        <v>16</v>
      </c>
      <c r="C14561" s="7" t="n">
        <v>0</v>
      </c>
    </row>
    <row r="14562" spans="1:8">
      <c r="A14562" t="s">
        <v>4</v>
      </c>
      <c r="B14562" s="4" t="s">
        <v>5</v>
      </c>
      <c r="C14562" s="4" t="s">
        <v>10</v>
      </c>
      <c r="D14562" s="4" t="s">
        <v>13</v>
      </c>
      <c r="E14562" s="4" t="s">
        <v>9</v>
      </c>
      <c r="F14562" s="4" t="s">
        <v>72</v>
      </c>
      <c r="G14562" s="4" t="s">
        <v>13</v>
      </c>
      <c r="H14562" s="4" t="s">
        <v>13</v>
      </c>
    </row>
    <row r="14563" spans="1:8">
      <c r="A14563" t="n">
        <v>121543</v>
      </c>
      <c r="B14563" s="52" t="n">
        <v>26</v>
      </c>
      <c r="C14563" s="7" t="n">
        <v>17</v>
      </c>
      <c r="D14563" s="7" t="n">
        <v>17</v>
      </c>
      <c r="E14563" s="7" t="n">
        <v>16381</v>
      </c>
      <c r="F14563" s="7" t="s">
        <v>1110</v>
      </c>
      <c r="G14563" s="7" t="n">
        <v>2</v>
      </c>
      <c r="H14563" s="7" t="n">
        <v>0</v>
      </c>
    </row>
    <row r="14564" spans="1:8">
      <c r="A14564" t="s">
        <v>4</v>
      </c>
      <c r="B14564" s="4" t="s">
        <v>5</v>
      </c>
    </row>
    <row r="14565" spans="1:8">
      <c r="A14565" t="n">
        <v>121595</v>
      </c>
      <c r="B14565" s="53" t="n">
        <v>28</v>
      </c>
    </row>
    <row r="14566" spans="1:8">
      <c r="A14566" t="s">
        <v>4</v>
      </c>
      <c r="B14566" s="4" t="s">
        <v>5</v>
      </c>
      <c r="C14566" s="4" t="s">
        <v>10</v>
      </c>
      <c r="D14566" s="4" t="s">
        <v>13</v>
      </c>
    </row>
    <row r="14567" spans="1:8">
      <c r="A14567" t="n">
        <v>121596</v>
      </c>
      <c r="B14567" s="54" t="n">
        <v>89</v>
      </c>
      <c r="C14567" s="7" t="n">
        <v>65533</v>
      </c>
      <c r="D14567" s="7" t="n">
        <v>1</v>
      </c>
    </row>
    <row r="14568" spans="1:8">
      <c r="A14568" t="s">
        <v>4</v>
      </c>
      <c r="B14568" s="4" t="s">
        <v>5</v>
      </c>
      <c r="C14568" s="4" t="s">
        <v>9</v>
      </c>
    </row>
    <row r="14569" spans="1:8">
      <c r="A14569" t="n">
        <v>121600</v>
      </c>
      <c r="B14569" s="50" t="n">
        <v>15</v>
      </c>
      <c r="C14569" s="7" t="n">
        <v>256</v>
      </c>
    </row>
    <row r="14570" spans="1:8">
      <c r="A14570" t="s">
        <v>4</v>
      </c>
      <c r="B14570" s="4" t="s">
        <v>5</v>
      </c>
      <c r="C14570" s="4" t="s">
        <v>13</v>
      </c>
      <c r="D14570" s="4" t="s">
        <v>10</v>
      </c>
      <c r="E14570" s="4" t="s">
        <v>6</v>
      </c>
    </row>
    <row r="14571" spans="1:8">
      <c r="A14571" t="n">
        <v>121605</v>
      </c>
      <c r="B14571" s="40" t="n">
        <v>51</v>
      </c>
      <c r="C14571" s="7" t="n">
        <v>4</v>
      </c>
      <c r="D14571" s="7" t="n">
        <v>16</v>
      </c>
      <c r="E14571" s="7" t="s">
        <v>1080</v>
      </c>
    </row>
    <row r="14572" spans="1:8">
      <c r="A14572" t="s">
        <v>4</v>
      </c>
      <c r="B14572" s="4" t="s">
        <v>5</v>
      </c>
      <c r="C14572" s="4" t="s">
        <v>10</v>
      </c>
    </row>
    <row r="14573" spans="1:8">
      <c r="A14573" t="n">
        <v>121618</v>
      </c>
      <c r="B14573" s="35" t="n">
        <v>16</v>
      </c>
      <c r="C14573" s="7" t="n">
        <v>0</v>
      </c>
    </row>
    <row r="14574" spans="1:8">
      <c r="A14574" t="s">
        <v>4</v>
      </c>
      <c r="B14574" s="4" t="s">
        <v>5</v>
      </c>
      <c r="C14574" s="4" t="s">
        <v>10</v>
      </c>
      <c r="D14574" s="4" t="s">
        <v>13</v>
      </c>
      <c r="E14574" s="4" t="s">
        <v>9</v>
      </c>
      <c r="F14574" s="4" t="s">
        <v>72</v>
      </c>
      <c r="G14574" s="4" t="s">
        <v>13</v>
      </c>
      <c r="H14574" s="4" t="s">
        <v>13</v>
      </c>
    </row>
    <row r="14575" spans="1:8">
      <c r="A14575" t="n">
        <v>121621</v>
      </c>
      <c r="B14575" s="52" t="n">
        <v>26</v>
      </c>
      <c r="C14575" s="7" t="n">
        <v>16</v>
      </c>
      <c r="D14575" s="7" t="n">
        <v>17</v>
      </c>
      <c r="E14575" s="7" t="n">
        <v>14321</v>
      </c>
      <c r="F14575" s="7" t="s">
        <v>1111</v>
      </c>
      <c r="G14575" s="7" t="n">
        <v>2</v>
      </c>
      <c r="H14575" s="7" t="n">
        <v>0</v>
      </c>
    </row>
    <row r="14576" spans="1:8">
      <c r="A14576" t="s">
        <v>4</v>
      </c>
      <c r="B14576" s="4" t="s">
        <v>5</v>
      </c>
    </row>
    <row r="14577" spans="1:8">
      <c r="A14577" t="n">
        <v>121712</v>
      </c>
      <c r="B14577" s="53" t="n">
        <v>28</v>
      </c>
    </row>
    <row r="14578" spans="1:8">
      <c r="A14578" t="s">
        <v>4</v>
      </c>
      <c r="B14578" s="4" t="s">
        <v>5</v>
      </c>
      <c r="C14578" s="4" t="s">
        <v>10</v>
      </c>
      <c r="D14578" s="4" t="s">
        <v>13</v>
      </c>
    </row>
    <row r="14579" spans="1:8">
      <c r="A14579" t="n">
        <v>121713</v>
      </c>
      <c r="B14579" s="54" t="n">
        <v>89</v>
      </c>
      <c r="C14579" s="7" t="n">
        <v>65533</v>
      </c>
      <c r="D14579" s="7" t="n">
        <v>1</v>
      </c>
    </row>
    <row r="14580" spans="1:8">
      <c r="A14580" t="s">
        <v>4</v>
      </c>
      <c r="B14580" s="4" t="s">
        <v>5</v>
      </c>
      <c r="C14580" s="4" t="s">
        <v>13</v>
      </c>
      <c r="D14580" s="4" t="s">
        <v>10</v>
      </c>
      <c r="E14580" s="4" t="s">
        <v>22</v>
      </c>
    </row>
    <row r="14581" spans="1:8">
      <c r="A14581" t="n">
        <v>121717</v>
      </c>
      <c r="B14581" s="28" t="n">
        <v>58</v>
      </c>
      <c r="C14581" s="7" t="n">
        <v>101</v>
      </c>
      <c r="D14581" s="7" t="n">
        <v>200</v>
      </c>
      <c r="E14581" s="7" t="n">
        <v>1</v>
      </c>
    </row>
    <row r="14582" spans="1:8">
      <c r="A14582" t="s">
        <v>4</v>
      </c>
      <c r="B14582" s="4" t="s">
        <v>5</v>
      </c>
      <c r="C14582" s="4" t="s">
        <v>13</v>
      </c>
      <c r="D14582" s="4" t="s">
        <v>10</v>
      </c>
    </row>
    <row r="14583" spans="1:8">
      <c r="A14583" t="n">
        <v>121725</v>
      </c>
      <c r="B14583" s="28" t="n">
        <v>58</v>
      </c>
      <c r="C14583" s="7" t="n">
        <v>254</v>
      </c>
      <c r="D14583" s="7" t="n">
        <v>0</v>
      </c>
    </row>
    <row r="14584" spans="1:8">
      <c r="A14584" t="s">
        <v>4</v>
      </c>
      <c r="B14584" s="4" t="s">
        <v>5</v>
      </c>
      <c r="C14584" s="4" t="s">
        <v>13</v>
      </c>
    </row>
    <row r="14585" spans="1:8">
      <c r="A14585" t="n">
        <v>121729</v>
      </c>
      <c r="B14585" s="25" t="n">
        <v>45</v>
      </c>
      <c r="C14585" s="7" t="n">
        <v>0</v>
      </c>
    </row>
    <row r="14586" spans="1:8">
      <c r="A14586" t="s">
        <v>4</v>
      </c>
      <c r="B14586" s="4" t="s">
        <v>5</v>
      </c>
      <c r="C14586" s="4" t="s">
        <v>13</v>
      </c>
      <c r="D14586" s="4" t="s">
        <v>13</v>
      </c>
      <c r="E14586" s="4" t="s">
        <v>22</v>
      </c>
      <c r="F14586" s="4" t="s">
        <v>22</v>
      </c>
      <c r="G14586" s="4" t="s">
        <v>22</v>
      </c>
      <c r="H14586" s="4" t="s">
        <v>10</v>
      </c>
    </row>
    <row r="14587" spans="1:8">
      <c r="A14587" t="n">
        <v>121731</v>
      </c>
      <c r="B14587" s="25" t="n">
        <v>45</v>
      </c>
      <c r="C14587" s="7" t="n">
        <v>2</v>
      </c>
      <c r="D14587" s="7" t="n">
        <v>3</v>
      </c>
      <c r="E14587" s="7" t="n">
        <v>-24.3199996948242</v>
      </c>
      <c r="F14587" s="7" t="n">
        <v>1.42999994754791</v>
      </c>
      <c r="G14587" s="7" t="n">
        <v>-41.0800018310547</v>
      </c>
      <c r="H14587" s="7" t="n">
        <v>0</v>
      </c>
    </row>
    <row r="14588" spans="1:8">
      <c r="A14588" t="s">
        <v>4</v>
      </c>
      <c r="B14588" s="4" t="s">
        <v>5</v>
      </c>
      <c r="C14588" s="4" t="s">
        <v>13</v>
      </c>
      <c r="D14588" s="4" t="s">
        <v>13</v>
      </c>
      <c r="E14588" s="4" t="s">
        <v>22</v>
      </c>
      <c r="F14588" s="4" t="s">
        <v>22</v>
      </c>
      <c r="G14588" s="4" t="s">
        <v>22</v>
      </c>
      <c r="H14588" s="4" t="s">
        <v>10</v>
      </c>
      <c r="I14588" s="4" t="s">
        <v>13</v>
      </c>
    </row>
    <row r="14589" spans="1:8">
      <c r="A14589" t="n">
        <v>121748</v>
      </c>
      <c r="B14589" s="25" t="n">
        <v>45</v>
      </c>
      <c r="C14589" s="7" t="n">
        <v>4</v>
      </c>
      <c r="D14589" s="7" t="n">
        <v>3</v>
      </c>
      <c r="E14589" s="7" t="n">
        <v>33.7599983215332</v>
      </c>
      <c r="F14589" s="7" t="n">
        <v>178.5</v>
      </c>
      <c r="G14589" s="7" t="n">
        <v>0</v>
      </c>
      <c r="H14589" s="7" t="n">
        <v>0</v>
      </c>
      <c r="I14589" s="7" t="n">
        <v>1</v>
      </c>
    </row>
    <row r="14590" spans="1:8">
      <c r="A14590" t="s">
        <v>4</v>
      </c>
      <c r="B14590" s="4" t="s">
        <v>5</v>
      </c>
      <c r="C14590" s="4" t="s">
        <v>13</v>
      </c>
      <c r="D14590" s="4" t="s">
        <v>13</v>
      </c>
      <c r="E14590" s="4" t="s">
        <v>22</v>
      </c>
      <c r="F14590" s="4" t="s">
        <v>10</v>
      </c>
    </row>
    <row r="14591" spans="1:8">
      <c r="A14591" t="n">
        <v>121766</v>
      </c>
      <c r="B14591" s="25" t="n">
        <v>45</v>
      </c>
      <c r="C14591" s="7" t="n">
        <v>5</v>
      </c>
      <c r="D14591" s="7" t="n">
        <v>3</v>
      </c>
      <c r="E14591" s="7" t="n">
        <v>8.5</v>
      </c>
      <c r="F14591" s="7" t="n">
        <v>0</v>
      </c>
    </row>
    <row r="14592" spans="1:8">
      <c r="A14592" t="s">
        <v>4</v>
      </c>
      <c r="B14592" s="4" t="s">
        <v>5</v>
      </c>
      <c r="C14592" s="4" t="s">
        <v>13</v>
      </c>
      <c r="D14592" s="4" t="s">
        <v>13</v>
      </c>
      <c r="E14592" s="4" t="s">
        <v>22</v>
      </c>
      <c r="F14592" s="4" t="s">
        <v>10</v>
      </c>
    </row>
    <row r="14593" spans="1:9">
      <c r="A14593" t="n">
        <v>121775</v>
      </c>
      <c r="B14593" s="25" t="n">
        <v>45</v>
      </c>
      <c r="C14593" s="7" t="n">
        <v>11</v>
      </c>
      <c r="D14593" s="7" t="n">
        <v>3</v>
      </c>
      <c r="E14593" s="7" t="n">
        <v>26.6000003814697</v>
      </c>
      <c r="F14593" s="7" t="n">
        <v>0</v>
      </c>
    </row>
    <row r="14594" spans="1:9">
      <c r="A14594" t="s">
        <v>4</v>
      </c>
      <c r="B14594" s="4" t="s">
        <v>5</v>
      </c>
      <c r="C14594" s="4" t="s">
        <v>10</v>
      </c>
      <c r="D14594" s="4" t="s">
        <v>10</v>
      </c>
      <c r="E14594" s="4" t="s">
        <v>22</v>
      </c>
      <c r="F14594" s="4" t="s">
        <v>22</v>
      </c>
      <c r="G14594" s="4" t="s">
        <v>22</v>
      </c>
      <c r="H14594" s="4" t="s">
        <v>22</v>
      </c>
      <c r="I14594" s="4" t="s">
        <v>13</v>
      </c>
      <c r="J14594" s="4" t="s">
        <v>10</v>
      </c>
    </row>
    <row r="14595" spans="1:9">
      <c r="A14595" t="n">
        <v>121784</v>
      </c>
      <c r="B14595" s="85" t="n">
        <v>55</v>
      </c>
      <c r="C14595" s="7" t="n">
        <v>0</v>
      </c>
      <c r="D14595" s="7" t="n">
        <v>65533</v>
      </c>
      <c r="E14595" s="7" t="n">
        <v>-24.1900005340576</v>
      </c>
      <c r="F14595" s="7" t="n">
        <v>0.839999973773956</v>
      </c>
      <c r="G14595" s="7" t="n">
        <v>-39.7799987792969</v>
      </c>
      <c r="H14595" s="7" t="n">
        <v>2.79999995231628</v>
      </c>
      <c r="I14595" s="7" t="n">
        <v>2</v>
      </c>
      <c r="J14595" s="7" t="n">
        <v>0</v>
      </c>
    </row>
    <row r="14596" spans="1:9">
      <c r="A14596" t="s">
        <v>4</v>
      </c>
      <c r="B14596" s="4" t="s">
        <v>5</v>
      </c>
      <c r="C14596" s="4" t="s">
        <v>10</v>
      </c>
      <c r="D14596" s="4" t="s">
        <v>10</v>
      </c>
      <c r="E14596" s="4" t="s">
        <v>22</v>
      </c>
      <c r="F14596" s="4" t="s">
        <v>22</v>
      </c>
      <c r="G14596" s="4" t="s">
        <v>22</v>
      </c>
      <c r="H14596" s="4" t="s">
        <v>22</v>
      </c>
      <c r="I14596" s="4" t="s">
        <v>13</v>
      </c>
      <c r="J14596" s="4" t="s">
        <v>10</v>
      </c>
    </row>
    <row r="14597" spans="1:9">
      <c r="A14597" t="n">
        <v>121808</v>
      </c>
      <c r="B14597" s="85" t="n">
        <v>55</v>
      </c>
      <c r="C14597" s="7" t="n">
        <v>17</v>
      </c>
      <c r="D14597" s="7" t="n">
        <v>65533</v>
      </c>
      <c r="E14597" s="7" t="n">
        <v>-22.9400005340576</v>
      </c>
      <c r="F14597" s="7" t="n">
        <v>1.22000002861023</v>
      </c>
      <c r="G14597" s="7" t="n">
        <v>-41.8400001525879</v>
      </c>
      <c r="H14597" s="7" t="n">
        <v>2.79999995231628</v>
      </c>
      <c r="I14597" s="7" t="n">
        <v>2</v>
      </c>
      <c r="J14597" s="7" t="n">
        <v>0</v>
      </c>
    </row>
    <row r="14598" spans="1:9">
      <c r="A14598" t="s">
        <v>4</v>
      </c>
      <c r="B14598" s="4" t="s">
        <v>5</v>
      </c>
      <c r="C14598" s="4" t="s">
        <v>10</v>
      </c>
      <c r="D14598" s="4" t="s">
        <v>10</v>
      </c>
      <c r="E14598" s="4" t="s">
        <v>22</v>
      </c>
      <c r="F14598" s="4" t="s">
        <v>22</v>
      </c>
      <c r="G14598" s="4" t="s">
        <v>22</v>
      </c>
      <c r="H14598" s="4" t="s">
        <v>22</v>
      </c>
      <c r="I14598" s="4" t="s">
        <v>13</v>
      </c>
      <c r="J14598" s="4" t="s">
        <v>10</v>
      </c>
    </row>
    <row r="14599" spans="1:9">
      <c r="A14599" t="n">
        <v>121832</v>
      </c>
      <c r="B14599" s="85" t="n">
        <v>55</v>
      </c>
      <c r="C14599" s="7" t="n">
        <v>16</v>
      </c>
      <c r="D14599" s="7" t="n">
        <v>65533</v>
      </c>
      <c r="E14599" s="7" t="n">
        <v>-25.3199996948242</v>
      </c>
      <c r="F14599" s="7" t="n">
        <v>1.16999995708466</v>
      </c>
      <c r="G14599" s="7" t="n">
        <v>-41.560001373291</v>
      </c>
      <c r="H14599" s="7" t="n">
        <v>2.79999995231628</v>
      </c>
      <c r="I14599" s="7" t="n">
        <v>2</v>
      </c>
      <c r="J14599" s="7" t="n">
        <v>0</v>
      </c>
    </row>
    <row r="14600" spans="1:9">
      <c r="A14600" t="s">
        <v>4</v>
      </c>
      <c r="B14600" s="4" t="s">
        <v>5</v>
      </c>
      <c r="C14600" s="4" t="s">
        <v>10</v>
      </c>
      <c r="D14600" s="4" t="s">
        <v>10</v>
      </c>
      <c r="E14600" s="4" t="s">
        <v>22</v>
      </c>
      <c r="F14600" s="4" t="s">
        <v>22</v>
      </c>
      <c r="G14600" s="4" t="s">
        <v>22</v>
      </c>
      <c r="H14600" s="4" t="s">
        <v>22</v>
      </c>
      <c r="I14600" s="4" t="s">
        <v>13</v>
      </c>
      <c r="J14600" s="4" t="s">
        <v>10</v>
      </c>
    </row>
    <row r="14601" spans="1:9">
      <c r="A14601" t="n">
        <v>121856</v>
      </c>
      <c r="B14601" s="85" t="n">
        <v>55</v>
      </c>
      <c r="C14601" s="7" t="n">
        <v>7032</v>
      </c>
      <c r="D14601" s="7" t="n">
        <v>65533</v>
      </c>
      <c r="E14601" s="7" t="n">
        <v>-23.2900009155273</v>
      </c>
      <c r="F14601" s="7" t="n">
        <v>1</v>
      </c>
      <c r="G14601" s="7" t="n">
        <v>-40.5999984741211</v>
      </c>
      <c r="H14601" s="7" t="n">
        <v>2.79999995231628</v>
      </c>
      <c r="I14601" s="7" t="n">
        <v>2</v>
      </c>
      <c r="J14601" s="7" t="n">
        <v>0</v>
      </c>
    </row>
    <row r="14602" spans="1:9">
      <c r="A14602" t="s">
        <v>4</v>
      </c>
      <c r="B14602" s="4" t="s">
        <v>5</v>
      </c>
      <c r="C14602" s="4" t="s">
        <v>13</v>
      </c>
      <c r="D14602" s="4" t="s">
        <v>13</v>
      </c>
      <c r="E14602" s="4" t="s">
        <v>22</v>
      </c>
      <c r="F14602" s="4" t="s">
        <v>22</v>
      </c>
      <c r="G14602" s="4" t="s">
        <v>22</v>
      </c>
      <c r="H14602" s="4" t="s">
        <v>10</v>
      </c>
    </row>
    <row r="14603" spans="1:9">
      <c r="A14603" t="n">
        <v>121880</v>
      </c>
      <c r="B14603" s="25" t="n">
        <v>45</v>
      </c>
      <c r="C14603" s="7" t="n">
        <v>2</v>
      </c>
      <c r="D14603" s="7" t="n">
        <v>3</v>
      </c>
      <c r="E14603" s="7" t="n">
        <v>-24.3400001525879</v>
      </c>
      <c r="F14603" s="7" t="n">
        <v>1.42999994754791</v>
      </c>
      <c r="G14603" s="7" t="n">
        <v>-40.2200012207031</v>
      </c>
      <c r="H14603" s="7" t="n">
        <v>4000</v>
      </c>
    </row>
    <row r="14604" spans="1:9">
      <c r="A14604" t="s">
        <v>4</v>
      </c>
      <c r="B14604" s="4" t="s">
        <v>5</v>
      </c>
      <c r="C14604" s="4" t="s">
        <v>13</v>
      </c>
      <c r="D14604" s="4" t="s">
        <v>13</v>
      </c>
      <c r="E14604" s="4" t="s">
        <v>22</v>
      </c>
      <c r="F14604" s="4" t="s">
        <v>22</v>
      </c>
      <c r="G14604" s="4" t="s">
        <v>22</v>
      </c>
      <c r="H14604" s="4" t="s">
        <v>10</v>
      </c>
      <c r="I14604" s="4" t="s">
        <v>13</v>
      </c>
    </row>
    <row r="14605" spans="1:9">
      <c r="A14605" t="n">
        <v>121897</v>
      </c>
      <c r="B14605" s="25" t="n">
        <v>45</v>
      </c>
      <c r="C14605" s="7" t="n">
        <v>4</v>
      </c>
      <c r="D14605" s="7" t="n">
        <v>3</v>
      </c>
      <c r="E14605" s="7" t="n">
        <v>33.7599983215332</v>
      </c>
      <c r="F14605" s="7" t="n">
        <v>178.5</v>
      </c>
      <c r="G14605" s="7" t="n">
        <v>0</v>
      </c>
      <c r="H14605" s="7" t="n">
        <v>4000</v>
      </c>
      <c r="I14605" s="7" t="n">
        <v>1</v>
      </c>
    </row>
    <row r="14606" spans="1:9">
      <c r="A14606" t="s">
        <v>4</v>
      </c>
      <c r="B14606" s="4" t="s">
        <v>5</v>
      </c>
      <c r="C14606" s="4" t="s">
        <v>13</v>
      </c>
      <c r="D14606" s="4" t="s">
        <v>13</v>
      </c>
      <c r="E14606" s="4" t="s">
        <v>22</v>
      </c>
      <c r="F14606" s="4" t="s">
        <v>10</v>
      </c>
    </row>
    <row r="14607" spans="1:9">
      <c r="A14607" t="n">
        <v>121915</v>
      </c>
      <c r="B14607" s="25" t="n">
        <v>45</v>
      </c>
      <c r="C14607" s="7" t="n">
        <v>5</v>
      </c>
      <c r="D14607" s="7" t="n">
        <v>3</v>
      </c>
      <c r="E14607" s="7" t="n">
        <v>8.5</v>
      </c>
      <c r="F14607" s="7" t="n">
        <v>4000</v>
      </c>
    </row>
    <row r="14608" spans="1:9">
      <c r="A14608" t="s">
        <v>4</v>
      </c>
      <c r="B14608" s="4" t="s">
        <v>5</v>
      </c>
      <c r="C14608" s="4" t="s">
        <v>13</v>
      </c>
      <c r="D14608" s="4" t="s">
        <v>13</v>
      </c>
      <c r="E14608" s="4" t="s">
        <v>22</v>
      </c>
      <c r="F14608" s="4" t="s">
        <v>10</v>
      </c>
    </row>
    <row r="14609" spans="1:10">
      <c r="A14609" t="n">
        <v>121924</v>
      </c>
      <c r="B14609" s="25" t="n">
        <v>45</v>
      </c>
      <c r="C14609" s="7" t="n">
        <v>11</v>
      </c>
      <c r="D14609" s="7" t="n">
        <v>3</v>
      </c>
      <c r="E14609" s="7" t="n">
        <v>26.6000003814697</v>
      </c>
      <c r="F14609" s="7" t="n">
        <v>4000</v>
      </c>
    </row>
    <row r="14610" spans="1:10">
      <c r="A14610" t="s">
        <v>4</v>
      </c>
      <c r="B14610" s="4" t="s">
        <v>5</v>
      </c>
      <c r="C14610" s="4" t="s">
        <v>10</v>
      </c>
      <c r="D14610" s="4" t="s">
        <v>13</v>
      </c>
    </row>
    <row r="14611" spans="1:10">
      <c r="A14611" t="n">
        <v>121933</v>
      </c>
      <c r="B14611" s="63" t="n">
        <v>56</v>
      </c>
      <c r="C14611" s="7" t="n">
        <v>17</v>
      </c>
      <c r="D14611" s="7" t="n">
        <v>0</v>
      </c>
    </row>
    <row r="14612" spans="1:10">
      <c r="A14612" t="s">
        <v>4</v>
      </c>
      <c r="B14612" s="4" t="s">
        <v>5</v>
      </c>
      <c r="C14612" s="4" t="s">
        <v>10</v>
      </c>
      <c r="D14612" s="4" t="s">
        <v>13</v>
      </c>
    </row>
    <row r="14613" spans="1:10">
      <c r="A14613" t="n">
        <v>121937</v>
      </c>
      <c r="B14613" s="63" t="n">
        <v>56</v>
      </c>
      <c r="C14613" s="7" t="n">
        <v>16</v>
      </c>
      <c r="D14613" s="7" t="n">
        <v>0</v>
      </c>
    </row>
    <row r="14614" spans="1:10">
      <c r="A14614" t="s">
        <v>4</v>
      </c>
      <c r="B14614" s="4" t="s">
        <v>5</v>
      </c>
      <c r="C14614" s="4" t="s">
        <v>10</v>
      </c>
      <c r="D14614" s="4" t="s">
        <v>13</v>
      </c>
    </row>
    <row r="14615" spans="1:10">
      <c r="A14615" t="n">
        <v>121941</v>
      </c>
      <c r="B14615" s="63" t="n">
        <v>56</v>
      </c>
      <c r="C14615" s="7" t="n">
        <v>7032</v>
      </c>
      <c r="D14615" s="7" t="n">
        <v>0</v>
      </c>
    </row>
    <row r="14616" spans="1:10">
      <c r="A14616" t="s">
        <v>4</v>
      </c>
      <c r="B14616" s="4" t="s">
        <v>5</v>
      </c>
      <c r="C14616" s="4" t="s">
        <v>10</v>
      </c>
      <c r="D14616" s="4" t="s">
        <v>13</v>
      </c>
    </row>
    <row r="14617" spans="1:10">
      <c r="A14617" t="n">
        <v>121945</v>
      </c>
      <c r="B14617" s="63" t="n">
        <v>56</v>
      </c>
      <c r="C14617" s="7" t="n">
        <v>0</v>
      </c>
      <c r="D14617" s="7" t="n">
        <v>0</v>
      </c>
    </row>
    <row r="14618" spans="1:10">
      <c r="A14618" t="s">
        <v>4</v>
      </c>
      <c r="B14618" s="4" t="s">
        <v>5</v>
      </c>
      <c r="C14618" s="4" t="s">
        <v>13</v>
      </c>
      <c r="D14618" s="4" t="s">
        <v>13</v>
      </c>
      <c r="E14618" s="4" t="s">
        <v>13</v>
      </c>
      <c r="F14618" s="4" t="s">
        <v>13</v>
      </c>
    </row>
    <row r="14619" spans="1:10">
      <c r="A14619" t="n">
        <v>121949</v>
      </c>
      <c r="B14619" s="13" t="n">
        <v>14</v>
      </c>
      <c r="C14619" s="7" t="n">
        <v>0</v>
      </c>
      <c r="D14619" s="7" t="n">
        <v>1</v>
      </c>
      <c r="E14619" s="7" t="n">
        <v>0</v>
      </c>
      <c r="F14619" s="7" t="n">
        <v>0</v>
      </c>
    </row>
    <row r="14620" spans="1:10">
      <c r="A14620" t="s">
        <v>4</v>
      </c>
      <c r="B14620" s="4" t="s">
        <v>5</v>
      </c>
      <c r="C14620" s="4" t="s">
        <v>13</v>
      </c>
      <c r="D14620" s="4" t="s">
        <v>10</v>
      </c>
      <c r="E14620" s="4" t="s">
        <v>6</v>
      </c>
    </row>
    <row r="14621" spans="1:10">
      <c r="A14621" t="n">
        <v>121954</v>
      </c>
      <c r="B14621" s="40" t="n">
        <v>51</v>
      </c>
      <c r="C14621" s="7" t="n">
        <v>4</v>
      </c>
      <c r="D14621" s="7" t="n">
        <v>17</v>
      </c>
      <c r="E14621" s="7" t="s">
        <v>636</v>
      </c>
    </row>
    <row r="14622" spans="1:10">
      <c r="A14622" t="s">
        <v>4</v>
      </c>
      <c r="B14622" s="4" t="s">
        <v>5</v>
      </c>
      <c r="C14622" s="4" t="s">
        <v>10</v>
      </c>
    </row>
    <row r="14623" spans="1:10">
      <c r="A14623" t="n">
        <v>121967</v>
      </c>
      <c r="B14623" s="35" t="n">
        <v>16</v>
      </c>
      <c r="C14623" s="7" t="n">
        <v>0</v>
      </c>
    </row>
    <row r="14624" spans="1:10">
      <c r="A14624" t="s">
        <v>4</v>
      </c>
      <c r="B14624" s="4" t="s">
        <v>5</v>
      </c>
      <c r="C14624" s="4" t="s">
        <v>10</v>
      </c>
      <c r="D14624" s="4" t="s">
        <v>13</v>
      </c>
      <c r="E14624" s="4" t="s">
        <v>9</v>
      </c>
      <c r="F14624" s="4" t="s">
        <v>72</v>
      </c>
      <c r="G14624" s="4" t="s">
        <v>13</v>
      </c>
      <c r="H14624" s="4" t="s">
        <v>13</v>
      </c>
      <c r="I14624" s="4" t="s">
        <v>13</v>
      </c>
    </row>
    <row r="14625" spans="1:9">
      <c r="A14625" t="n">
        <v>121970</v>
      </c>
      <c r="B14625" s="52" t="n">
        <v>26</v>
      </c>
      <c r="C14625" s="7" t="n">
        <v>17</v>
      </c>
      <c r="D14625" s="7" t="n">
        <v>17</v>
      </c>
      <c r="E14625" s="7" t="n">
        <v>16382</v>
      </c>
      <c r="F14625" s="7" t="s">
        <v>1112</v>
      </c>
      <c r="G14625" s="7" t="n">
        <v>8</v>
      </c>
      <c r="H14625" s="7" t="n">
        <v>2</v>
      </c>
      <c r="I14625" s="7" t="n">
        <v>0</v>
      </c>
    </row>
    <row r="14626" spans="1:9">
      <c r="A14626" t="s">
        <v>4</v>
      </c>
      <c r="B14626" s="4" t="s">
        <v>5</v>
      </c>
      <c r="C14626" s="4" t="s">
        <v>10</v>
      </c>
    </row>
    <row r="14627" spans="1:9">
      <c r="A14627" t="n">
        <v>121999</v>
      </c>
      <c r="B14627" s="35" t="n">
        <v>16</v>
      </c>
      <c r="C14627" s="7" t="n">
        <v>1500</v>
      </c>
    </row>
    <row r="14628" spans="1:9">
      <c r="A14628" t="s">
        <v>4</v>
      </c>
      <c r="B14628" s="4" t="s">
        <v>5</v>
      </c>
      <c r="C14628" s="4" t="s">
        <v>10</v>
      </c>
      <c r="D14628" s="4" t="s">
        <v>13</v>
      </c>
    </row>
    <row r="14629" spans="1:9">
      <c r="A14629" t="n">
        <v>122002</v>
      </c>
      <c r="B14629" s="54" t="n">
        <v>89</v>
      </c>
      <c r="C14629" s="7" t="n">
        <v>65533</v>
      </c>
      <c r="D14629" s="7" t="n">
        <v>0</v>
      </c>
    </row>
    <row r="14630" spans="1:9">
      <c r="A14630" t="s">
        <v>4</v>
      </c>
      <c r="B14630" s="4" t="s">
        <v>5</v>
      </c>
      <c r="C14630" s="4" t="s">
        <v>10</v>
      </c>
    </row>
    <row r="14631" spans="1:9">
      <c r="A14631" t="n">
        <v>122006</v>
      </c>
      <c r="B14631" s="35" t="n">
        <v>16</v>
      </c>
      <c r="C14631" s="7" t="n">
        <v>300</v>
      </c>
    </row>
    <row r="14632" spans="1:9">
      <c r="A14632" t="s">
        <v>4</v>
      </c>
      <c r="B14632" s="4" t="s">
        <v>5</v>
      </c>
      <c r="C14632" s="4" t="s">
        <v>13</v>
      </c>
      <c r="D14632" s="4" t="s">
        <v>22</v>
      </c>
      <c r="E14632" s="4" t="s">
        <v>22</v>
      </c>
      <c r="F14632" s="4" t="s">
        <v>22</v>
      </c>
    </row>
    <row r="14633" spans="1:9">
      <c r="A14633" t="n">
        <v>122009</v>
      </c>
      <c r="B14633" s="25" t="n">
        <v>45</v>
      </c>
      <c r="C14633" s="7" t="n">
        <v>9</v>
      </c>
      <c r="D14633" s="7" t="n">
        <v>0.0500000007450581</v>
      </c>
      <c r="E14633" s="7" t="n">
        <v>0.0500000007450581</v>
      </c>
      <c r="F14633" s="7" t="n">
        <v>0.200000002980232</v>
      </c>
    </row>
    <row r="14634" spans="1:9">
      <c r="A14634" t="s">
        <v>4</v>
      </c>
      <c r="B14634" s="4" t="s">
        <v>5</v>
      </c>
      <c r="C14634" s="4" t="s">
        <v>9</v>
      </c>
    </row>
    <row r="14635" spans="1:9">
      <c r="A14635" t="n">
        <v>122023</v>
      </c>
      <c r="B14635" s="50" t="n">
        <v>15</v>
      </c>
      <c r="C14635" s="7" t="n">
        <v>256</v>
      </c>
    </row>
    <row r="14636" spans="1:9">
      <c r="A14636" t="s">
        <v>4</v>
      </c>
      <c r="B14636" s="4" t="s">
        <v>5</v>
      </c>
      <c r="C14636" s="4" t="s">
        <v>13</v>
      </c>
      <c r="D14636" s="4" t="s">
        <v>10</v>
      </c>
      <c r="E14636" s="4" t="s">
        <v>6</v>
      </c>
    </row>
    <row r="14637" spans="1:9">
      <c r="A14637" t="n">
        <v>122028</v>
      </c>
      <c r="B14637" s="40" t="n">
        <v>51</v>
      </c>
      <c r="C14637" s="7" t="n">
        <v>4</v>
      </c>
      <c r="D14637" s="7" t="n">
        <v>17</v>
      </c>
      <c r="E14637" s="7" t="s">
        <v>1113</v>
      </c>
    </row>
    <row r="14638" spans="1:9">
      <c r="A14638" t="s">
        <v>4</v>
      </c>
      <c r="B14638" s="4" t="s">
        <v>5</v>
      </c>
      <c r="C14638" s="4" t="s">
        <v>10</v>
      </c>
    </row>
    <row r="14639" spans="1:9">
      <c r="A14639" t="n">
        <v>122043</v>
      </c>
      <c r="B14639" s="35" t="n">
        <v>16</v>
      </c>
      <c r="C14639" s="7" t="n">
        <v>0</v>
      </c>
    </row>
    <row r="14640" spans="1:9">
      <c r="A14640" t="s">
        <v>4</v>
      </c>
      <c r="B14640" s="4" t="s">
        <v>5</v>
      </c>
      <c r="C14640" s="4" t="s">
        <v>10</v>
      </c>
      <c r="D14640" s="4" t="s">
        <v>13</v>
      </c>
      <c r="E14640" s="4" t="s">
        <v>9</v>
      </c>
      <c r="F14640" s="4" t="s">
        <v>72</v>
      </c>
      <c r="G14640" s="4" t="s">
        <v>13</v>
      </c>
      <c r="H14640" s="4" t="s">
        <v>13</v>
      </c>
    </row>
    <row r="14641" spans="1:9">
      <c r="A14641" t="n">
        <v>122046</v>
      </c>
      <c r="B14641" s="52" t="n">
        <v>26</v>
      </c>
      <c r="C14641" s="7" t="n">
        <v>17</v>
      </c>
      <c r="D14641" s="7" t="n">
        <v>17</v>
      </c>
      <c r="E14641" s="7" t="n">
        <v>16383</v>
      </c>
      <c r="F14641" s="7" t="s">
        <v>1114</v>
      </c>
      <c r="G14641" s="7" t="n">
        <v>2</v>
      </c>
      <c r="H14641" s="7" t="n">
        <v>0</v>
      </c>
    </row>
    <row r="14642" spans="1:9">
      <c r="A14642" t="s">
        <v>4</v>
      </c>
      <c r="B14642" s="4" t="s">
        <v>5</v>
      </c>
    </row>
    <row r="14643" spans="1:9">
      <c r="A14643" t="n">
        <v>122067</v>
      </c>
      <c r="B14643" s="53" t="n">
        <v>28</v>
      </c>
    </row>
    <row r="14644" spans="1:9">
      <c r="A14644" t="s">
        <v>4</v>
      </c>
      <c r="B14644" s="4" t="s">
        <v>5</v>
      </c>
      <c r="C14644" s="4" t="s">
        <v>13</v>
      </c>
      <c r="D14644" s="4" t="s">
        <v>10</v>
      </c>
    </row>
    <row r="14645" spans="1:9">
      <c r="A14645" t="n">
        <v>122068</v>
      </c>
      <c r="B14645" s="25" t="n">
        <v>45</v>
      </c>
      <c r="C14645" s="7" t="n">
        <v>7</v>
      </c>
      <c r="D14645" s="7" t="n">
        <v>255</v>
      </c>
    </row>
    <row r="14646" spans="1:9">
      <c r="A14646" t="s">
        <v>4</v>
      </c>
      <c r="B14646" s="4" t="s">
        <v>5</v>
      </c>
      <c r="C14646" s="4" t="s">
        <v>13</v>
      </c>
      <c r="D14646" s="4" t="s">
        <v>13</v>
      </c>
      <c r="E14646" s="4" t="s">
        <v>22</v>
      </c>
      <c r="F14646" s="4" t="s">
        <v>22</v>
      </c>
      <c r="G14646" s="4" t="s">
        <v>22</v>
      </c>
      <c r="H14646" s="4" t="s">
        <v>10</v>
      </c>
    </row>
    <row r="14647" spans="1:9">
      <c r="A14647" t="n">
        <v>122072</v>
      </c>
      <c r="B14647" s="25" t="n">
        <v>45</v>
      </c>
      <c r="C14647" s="7" t="n">
        <v>2</v>
      </c>
      <c r="D14647" s="7" t="n">
        <v>3</v>
      </c>
      <c r="E14647" s="7" t="n">
        <v>-24.4200000762939</v>
      </c>
      <c r="F14647" s="7" t="n">
        <v>2.20000004768372</v>
      </c>
      <c r="G14647" s="7" t="n">
        <v>-37.2400016784668</v>
      </c>
      <c r="H14647" s="7" t="n">
        <v>8000</v>
      </c>
    </row>
    <row r="14648" spans="1:9">
      <c r="A14648" t="s">
        <v>4</v>
      </c>
      <c r="B14648" s="4" t="s">
        <v>5</v>
      </c>
      <c r="C14648" s="4" t="s">
        <v>13</v>
      </c>
      <c r="D14648" s="4" t="s">
        <v>13</v>
      </c>
      <c r="E14648" s="4" t="s">
        <v>22</v>
      </c>
      <c r="F14648" s="4" t="s">
        <v>22</v>
      </c>
      <c r="G14648" s="4" t="s">
        <v>22</v>
      </c>
      <c r="H14648" s="4" t="s">
        <v>10</v>
      </c>
      <c r="I14648" s="4" t="s">
        <v>13</v>
      </c>
    </row>
    <row r="14649" spans="1:9">
      <c r="A14649" t="n">
        <v>122089</v>
      </c>
      <c r="B14649" s="25" t="n">
        <v>45</v>
      </c>
      <c r="C14649" s="7" t="n">
        <v>4</v>
      </c>
      <c r="D14649" s="7" t="n">
        <v>3</v>
      </c>
      <c r="E14649" s="7" t="n">
        <v>12.3000001907349</v>
      </c>
      <c r="F14649" s="7" t="n">
        <v>178.5</v>
      </c>
      <c r="G14649" s="7" t="n">
        <v>0</v>
      </c>
      <c r="H14649" s="7" t="n">
        <v>8000</v>
      </c>
      <c r="I14649" s="7" t="n">
        <v>1</v>
      </c>
    </row>
    <row r="14650" spans="1:9">
      <c r="A14650" t="s">
        <v>4</v>
      </c>
      <c r="B14650" s="4" t="s">
        <v>5</v>
      </c>
      <c r="C14650" s="4" t="s">
        <v>13</v>
      </c>
      <c r="D14650" s="4" t="s">
        <v>13</v>
      </c>
      <c r="E14650" s="4" t="s">
        <v>22</v>
      </c>
      <c r="F14650" s="4" t="s">
        <v>10</v>
      </c>
    </row>
    <row r="14651" spans="1:9">
      <c r="A14651" t="n">
        <v>122107</v>
      </c>
      <c r="B14651" s="25" t="n">
        <v>45</v>
      </c>
      <c r="C14651" s="7" t="n">
        <v>5</v>
      </c>
      <c r="D14651" s="7" t="n">
        <v>3</v>
      </c>
      <c r="E14651" s="7" t="n">
        <v>8.5</v>
      </c>
      <c r="F14651" s="7" t="n">
        <v>8000</v>
      </c>
    </row>
    <row r="14652" spans="1:9">
      <c r="A14652" t="s">
        <v>4</v>
      </c>
      <c r="B14652" s="4" t="s">
        <v>5</v>
      </c>
      <c r="C14652" s="4" t="s">
        <v>13</v>
      </c>
      <c r="D14652" s="4" t="s">
        <v>13</v>
      </c>
      <c r="E14652" s="4" t="s">
        <v>22</v>
      </c>
      <c r="F14652" s="4" t="s">
        <v>10</v>
      </c>
    </row>
    <row r="14653" spans="1:9">
      <c r="A14653" t="n">
        <v>122116</v>
      </c>
      <c r="B14653" s="25" t="n">
        <v>45</v>
      </c>
      <c r="C14653" s="7" t="n">
        <v>11</v>
      </c>
      <c r="D14653" s="7" t="n">
        <v>3</v>
      </c>
      <c r="E14653" s="7" t="n">
        <v>26.6000003814697</v>
      </c>
      <c r="F14653" s="7" t="n">
        <v>8000</v>
      </c>
    </row>
    <row r="14654" spans="1:9">
      <c r="A14654" t="s">
        <v>4</v>
      </c>
      <c r="B14654" s="4" t="s">
        <v>5</v>
      </c>
      <c r="C14654" s="4" t="s">
        <v>13</v>
      </c>
      <c r="D14654" s="4" t="s">
        <v>10</v>
      </c>
    </row>
    <row r="14655" spans="1:9">
      <c r="A14655" t="n">
        <v>122125</v>
      </c>
      <c r="B14655" s="25" t="n">
        <v>45</v>
      </c>
      <c r="C14655" s="7" t="n">
        <v>7</v>
      </c>
      <c r="D14655" s="7" t="n">
        <v>255</v>
      </c>
    </row>
    <row r="14656" spans="1:9">
      <c r="A14656" t="s">
        <v>4</v>
      </c>
      <c r="B14656" s="4" t="s">
        <v>5</v>
      </c>
      <c r="C14656" s="4" t="s">
        <v>13</v>
      </c>
      <c r="D14656" s="4" t="s">
        <v>10</v>
      </c>
      <c r="E14656" s="4" t="s">
        <v>13</v>
      </c>
    </row>
    <row r="14657" spans="1:9">
      <c r="A14657" t="n">
        <v>122129</v>
      </c>
      <c r="B14657" s="16" t="n">
        <v>49</v>
      </c>
      <c r="C14657" s="7" t="n">
        <v>1</v>
      </c>
      <c r="D14657" s="7" t="n">
        <v>2000</v>
      </c>
      <c r="E14657" s="7" t="n">
        <v>0</v>
      </c>
    </row>
    <row r="14658" spans="1:9">
      <c r="A14658" t="s">
        <v>4</v>
      </c>
      <c r="B14658" s="4" t="s">
        <v>5</v>
      </c>
      <c r="C14658" s="4" t="s">
        <v>13</v>
      </c>
      <c r="D14658" s="4" t="s">
        <v>10</v>
      </c>
      <c r="E14658" s="4" t="s">
        <v>9</v>
      </c>
      <c r="F14658" s="4" t="s">
        <v>10</v>
      </c>
    </row>
    <row r="14659" spans="1:9">
      <c r="A14659" t="n">
        <v>122134</v>
      </c>
      <c r="B14659" s="14" t="n">
        <v>50</v>
      </c>
      <c r="C14659" s="7" t="n">
        <v>3</v>
      </c>
      <c r="D14659" s="7" t="n">
        <v>1006</v>
      </c>
      <c r="E14659" s="7" t="n">
        <v>1045220557</v>
      </c>
      <c r="F14659" s="7" t="n">
        <v>2000</v>
      </c>
    </row>
    <row r="14660" spans="1:9">
      <c r="A14660" t="s">
        <v>4</v>
      </c>
      <c r="B14660" s="4" t="s">
        <v>5</v>
      </c>
      <c r="C14660" s="4" t="s">
        <v>13</v>
      </c>
      <c r="D14660" s="4" t="s">
        <v>10</v>
      </c>
      <c r="E14660" s="4" t="s">
        <v>22</v>
      </c>
    </row>
    <row r="14661" spans="1:9">
      <c r="A14661" t="n">
        <v>122144</v>
      </c>
      <c r="B14661" s="28" t="n">
        <v>58</v>
      </c>
      <c r="C14661" s="7" t="n">
        <v>101</v>
      </c>
      <c r="D14661" s="7" t="n">
        <v>500</v>
      </c>
      <c r="E14661" s="7" t="n">
        <v>1</v>
      </c>
    </row>
    <row r="14662" spans="1:9">
      <c r="A14662" t="s">
        <v>4</v>
      </c>
      <c r="B14662" s="4" t="s">
        <v>5</v>
      </c>
      <c r="C14662" s="4" t="s">
        <v>13</v>
      </c>
      <c r="D14662" s="4" t="s">
        <v>10</v>
      </c>
    </row>
    <row r="14663" spans="1:9">
      <c r="A14663" t="n">
        <v>122152</v>
      </c>
      <c r="B14663" s="28" t="n">
        <v>58</v>
      </c>
      <c r="C14663" s="7" t="n">
        <v>254</v>
      </c>
      <c r="D14663" s="7" t="n">
        <v>0</v>
      </c>
    </row>
    <row r="14664" spans="1:9">
      <c r="A14664" t="s">
        <v>4</v>
      </c>
      <c r="B14664" s="4" t="s">
        <v>5</v>
      </c>
      <c r="C14664" s="4" t="s">
        <v>10</v>
      </c>
      <c r="D14664" s="4" t="s">
        <v>22</v>
      </c>
      <c r="E14664" s="4" t="s">
        <v>22</v>
      </c>
      <c r="F14664" s="4" t="s">
        <v>22</v>
      </c>
      <c r="G14664" s="4" t="s">
        <v>10</v>
      </c>
      <c r="H14664" s="4" t="s">
        <v>10</v>
      </c>
    </row>
    <row r="14665" spans="1:9">
      <c r="A14665" t="n">
        <v>122156</v>
      </c>
      <c r="B14665" s="56" t="n">
        <v>60</v>
      </c>
      <c r="C14665" s="7" t="n">
        <v>18</v>
      </c>
      <c r="D14665" s="7" t="n">
        <v>0</v>
      </c>
      <c r="E14665" s="7" t="n">
        <v>0</v>
      </c>
      <c r="F14665" s="7" t="n">
        <v>0</v>
      </c>
      <c r="G14665" s="7" t="n">
        <v>0</v>
      </c>
      <c r="H14665" s="7" t="n">
        <v>0</v>
      </c>
    </row>
    <row r="14666" spans="1:9">
      <c r="A14666" t="s">
        <v>4</v>
      </c>
      <c r="B14666" s="4" t="s">
        <v>5</v>
      </c>
      <c r="C14666" s="4" t="s">
        <v>10</v>
      </c>
      <c r="D14666" s="4" t="s">
        <v>22</v>
      </c>
      <c r="E14666" s="4" t="s">
        <v>22</v>
      </c>
      <c r="F14666" s="4" t="s">
        <v>22</v>
      </c>
      <c r="G14666" s="4" t="s">
        <v>10</v>
      </c>
      <c r="H14666" s="4" t="s">
        <v>10</v>
      </c>
    </row>
    <row r="14667" spans="1:9">
      <c r="A14667" t="n">
        <v>122175</v>
      </c>
      <c r="B14667" s="56" t="n">
        <v>60</v>
      </c>
      <c r="C14667" s="7" t="n">
        <v>18</v>
      </c>
      <c r="D14667" s="7" t="n">
        <v>0</v>
      </c>
      <c r="E14667" s="7" t="n">
        <v>0</v>
      </c>
      <c r="F14667" s="7" t="n">
        <v>0</v>
      </c>
      <c r="G14667" s="7" t="n">
        <v>0</v>
      </c>
      <c r="H14667" s="7" t="n">
        <v>1</v>
      </c>
    </row>
    <row r="14668" spans="1:9">
      <c r="A14668" t="s">
        <v>4</v>
      </c>
      <c r="B14668" s="4" t="s">
        <v>5</v>
      </c>
      <c r="C14668" s="4" t="s">
        <v>10</v>
      </c>
      <c r="D14668" s="4" t="s">
        <v>22</v>
      </c>
      <c r="E14668" s="4" t="s">
        <v>22</v>
      </c>
      <c r="F14668" s="4" t="s">
        <v>22</v>
      </c>
      <c r="G14668" s="4" t="s">
        <v>10</v>
      </c>
      <c r="H14668" s="4" t="s">
        <v>10</v>
      </c>
    </row>
    <row r="14669" spans="1:9">
      <c r="A14669" t="n">
        <v>122194</v>
      </c>
      <c r="B14669" s="56" t="n">
        <v>60</v>
      </c>
      <c r="C14669" s="7" t="n">
        <v>18</v>
      </c>
      <c r="D14669" s="7" t="n">
        <v>0</v>
      </c>
      <c r="E14669" s="7" t="n">
        <v>0</v>
      </c>
      <c r="F14669" s="7" t="n">
        <v>0</v>
      </c>
      <c r="G14669" s="7" t="n">
        <v>0</v>
      </c>
      <c r="H14669" s="7" t="n">
        <v>0</v>
      </c>
    </row>
    <row r="14670" spans="1:9">
      <c r="A14670" t="s">
        <v>4</v>
      </c>
      <c r="B14670" s="4" t="s">
        <v>5</v>
      </c>
      <c r="C14670" s="4" t="s">
        <v>10</v>
      </c>
      <c r="D14670" s="4" t="s">
        <v>10</v>
      </c>
      <c r="E14670" s="4" t="s">
        <v>10</v>
      </c>
    </row>
    <row r="14671" spans="1:9">
      <c r="A14671" t="n">
        <v>122213</v>
      </c>
      <c r="B14671" s="57" t="n">
        <v>61</v>
      </c>
      <c r="C14671" s="7" t="n">
        <v>18</v>
      </c>
      <c r="D14671" s="7" t="n">
        <v>65533</v>
      </c>
      <c r="E14671" s="7" t="n">
        <v>0</v>
      </c>
    </row>
    <row r="14672" spans="1:9">
      <c r="A14672" t="s">
        <v>4</v>
      </c>
      <c r="B14672" s="4" t="s">
        <v>5</v>
      </c>
      <c r="C14672" s="4" t="s">
        <v>10</v>
      </c>
      <c r="D14672" s="4" t="s">
        <v>22</v>
      </c>
      <c r="E14672" s="4" t="s">
        <v>22</v>
      </c>
      <c r="F14672" s="4" t="s">
        <v>22</v>
      </c>
      <c r="G14672" s="4" t="s">
        <v>10</v>
      </c>
      <c r="H14672" s="4" t="s">
        <v>10</v>
      </c>
    </row>
    <row r="14673" spans="1:8">
      <c r="A14673" t="n">
        <v>122220</v>
      </c>
      <c r="B14673" s="56" t="n">
        <v>60</v>
      </c>
      <c r="C14673" s="7" t="n">
        <v>5704</v>
      </c>
      <c r="D14673" s="7" t="n">
        <v>0</v>
      </c>
      <c r="E14673" s="7" t="n">
        <v>0</v>
      </c>
      <c r="F14673" s="7" t="n">
        <v>0</v>
      </c>
      <c r="G14673" s="7" t="n">
        <v>0</v>
      </c>
      <c r="H14673" s="7" t="n">
        <v>0</v>
      </c>
    </row>
    <row r="14674" spans="1:8">
      <c r="A14674" t="s">
        <v>4</v>
      </c>
      <c r="B14674" s="4" t="s">
        <v>5</v>
      </c>
      <c r="C14674" s="4" t="s">
        <v>10</v>
      </c>
      <c r="D14674" s="4" t="s">
        <v>22</v>
      </c>
      <c r="E14674" s="4" t="s">
        <v>22</v>
      </c>
      <c r="F14674" s="4" t="s">
        <v>22</v>
      </c>
      <c r="G14674" s="4" t="s">
        <v>10</v>
      </c>
      <c r="H14674" s="4" t="s">
        <v>10</v>
      </c>
    </row>
    <row r="14675" spans="1:8">
      <c r="A14675" t="n">
        <v>122239</v>
      </c>
      <c r="B14675" s="56" t="n">
        <v>60</v>
      </c>
      <c r="C14675" s="7" t="n">
        <v>5704</v>
      </c>
      <c r="D14675" s="7" t="n">
        <v>0</v>
      </c>
      <c r="E14675" s="7" t="n">
        <v>0</v>
      </c>
      <c r="F14675" s="7" t="n">
        <v>0</v>
      </c>
      <c r="G14675" s="7" t="n">
        <v>0</v>
      </c>
      <c r="H14675" s="7" t="n">
        <v>1</v>
      </c>
    </row>
    <row r="14676" spans="1:8">
      <c r="A14676" t="s">
        <v>4</v>
      </c>
      <c r="B14676" s="4" t="s">
        <v>5</v>
      </c>
      <c r="C14676" s="4" t="s">
        <v>10</v>
      </c>
      <c r="D14676" s="4" t="s">
        <v>22</v>
      </c>
      <c r="E14676" s="4" t="s">
        <v>22</v>
      </c>
      <c r="F14676" s="4" t="s">
        <v>22</v>
      </c>
      <c r="G14676" s="4" t="s">
        <v>10</v>
      </c>
      <c r="H14676" s="4" t="s">
        <v>10</v>
      </c>
    </row>
    <row r="14677" spans="1:8">
      <c r="A14677" t="n">
        <v>122258</v>
      </c>
      <c r="B14677" s="56" t="n">
        <v>60</v>
      </c>
      <c r="C14677" s="7" t="n">
        <v>5704</v>
      </c>
      <c r="D14677" s="7" t="n">
        <v>0</v>
      </c>
      <c r="E14677" s="7" t="n">
        <v>0</v>
      </c>
      <c r="F14677" s="7" t="n">
        <v>0</v>
      </c>
      <c r="G14677" s="7" t="n">
        <v>0</v>
      </c>
      <c r="H14677" s="7" t="n">
        <v>0</v>
      </c>
    </row>
    <row r="14678" spans="1:8">
      <c r="A14678" t="s">
        <v>4</v>
      </c>
      <c r="B14678" s="4" t="s">
        <v>5</v>
      </c>
      <c r="C14678" s="4" t="s">
        <v>10</v>
      </c>
      <c r="D14678" s="4" t="s">
        <v>10</v>
      </c>
      <c r="E14678" s="4" t="s">
        <v>10</v>
      </c>
    </row>
    <row r="14679" spans="1:8">
      <c r="A14679" t="n">
        <v>122277</v>
      </c>
      <c r="B14679" s="57" t="n">
        <v>61</v>
      </c>
      <c r="C14679" s="7" t="n">
        <v>5704</v>
      </c>
      <c r="D14679" s="7" t="n">
        <v>65533</v>
      </c>
      <c r="E14679" s="7" t="n">
        <v>0</v>
      </c>
    </row>
    <row r="14680" spans="1:8">
      <c r="A14680" t="s">
        <v>4</v>
      </c>
      <c r="B14680" s="4" t="s">
        <v>5</v>
      </c>
      <c r="C14680" s="4" t="s">
        <v>13</v>
      </c>
    </row>
    <row r="14681" spans="1:8">
      <c r="A14681" t="n">
        <v>122284</v>
      </c>
      <c r="B14681" s="25" t="n">
        <v>45</v>
      </c>
      <c r="C14681" s="7" t="n">
        <v>0</v>
      </c>
    </row>
    <row r="14682" spans="1:8">
      <c r="A14682" t="s">
        <v>4</v>
      </c>
      <c r="B14682" s="4" t="s">
        <v>5</v>
      </c>
      <c r="C14682" s="4" t="s">
        <v>13</v>
      </c>
      <c r="D14682" s="4" t="s">
        <v>13</v>
      </c>
      <c r="E14682" s="4" t="s">
        <v>22</v>
      </c>
      <c r="F14682" s="4" t="s">
        <v>22</v>
      </c>
      <c r="G14682" s="4" t="s">
        <v>22</v>
      </c>
      <c r="H14682" s="4" t="s">
        <v>10</v>
      </c>
    </row>
    <row r="14683" spans="1:8">
      <c r="A14683" t="n">
        <v>122286</v>
      </c>
      <c r="B14683" s="25" t="n">
        <v>45</v>
      </c>
      <c r="C14683" s="7" t="n">
        <v>2</v>
      </c>
      <c r="D14683" s="7" t="n">
        <v>3</v>
      </c>
      <c r="E14683" s="7" t="n">
        <v>-27.4699993133545</v>
      </c>
      <c r="F14683" s="7" t="n">
        <v>0.689999997615814</v>
      </c>
      <c r="G14683" s="7" t="n">
        <v>-14.0200004577637</v>
      </c>
      <c r="H14683" s="7" t="n">
        <v>0</v>
      </c>
    </row>
    <row r="14684" spans="1:8">
      <c r="A14684" t="s">
        <v>4</v>
      </c>
      <c r="B14684" s="4" t="s">
        <v>5</v>
      </c>
      <c r="C14684" s="4" t="s">
        <v>13</v>
      </c>
      <c r="D14684" s="4" t="s">
        <v>13</v>
      </c>
      <c r="E14684" s="4" t="s">
        <v>22</v>
      </c>
      <c r="F14684" s="4" t="s">
        <v>22</v>
      </c>
      <c r="G14684" s="4" t="s">
        <v>22</v>
      </c>
      <c r="H14684" s="4" t="s">
        <v>10</v>
      </c>
      <c r="I14684" s="4" t="s">
        <v>13</v>
      </c>
    </row>
    <row r="14685" spans="1:8">
      <c r="A14685" t="n">
        <v>122303</v>
      </c>
      <c r="B14685" s="25" t="n">
        <v>45</v>
      </c>
      <c r="C14685" s="7" t="n">
        <v>4</v>
      </c>
      <c r="D14685" s="7" t="n">
        <v>3</v>
      </c>
      <c r="E14685" s="7" t="n">
        <v>13.9799995422363</v>
      </c>
      <c r="F14685" s="7" t="n">
        <v>215.820007324219</v>
      </c>
      <c r="G14685" s="7" t="n">
        <v>0</v>
      </c>
      <c r="H14685" s="7" t="n">
        <v>0</v>
      </c>
      <c r="I14685" s="7" t="n">
        <v>1</v>
      </c>
    </row>
    <row r="14686" spans="1:8">
      <c r="A14686" t="s">
        <v>4</v>
      </c>
      <c r="B14686" s="4" t="s">
        <v>5</v>
      </c>
      <c r="C14686" s="4" t="s">
        <v>13</v>
      </c>
      <c r="D14686" s="4" t="s">
        <v>13</v>
      </c>
      <c r="E14686" s="4" t="s">
        <v>22</v>
      </c>
      <c r="F14686" s="4" t="s">
        <v>10</v>
      </c>
    </row>
    <row r="14687" spans="1:8">
      <c r="A14687" t="n">
        <v>122321</v>
      </c>
      <c r="B14687" s="25" t="n">
        <v>45</v>
      </c>
      <c r="C14687" s="7" t="n">
        <v>5</v>
      </c>
      <c r="D14687" s="7" t="n">
        <v>3</v>
      </c>
      <c r="E14687" s="7" t="n">
        <v>6</v>
      </c>
      <c r="F14687" s="7" t="n">
        <v>0</v>
      </c>
    </row>
    <row r="14688" spans="1:8">
      <c r="A14688" t="s">
        <v>4</v>
      </c>
      <c r="B14688" s="4" t="s">
        <v>5</v>
      </c>
      <c r="C14688" s="4" t="s">
        <v>13</v>
      </c>
      <c r="D14688" s="4" t="s">
        <v>13</v>
      </c>
      <c r="E14688" s="4" t="s">
        <v>22</v>
      </c>
      <c r="F14688" s="4" t="s">
        <v>10</v>
      </c>
    </row>
    <row r="14689" spans="1:9">
      <c r="A14689" t="n">
        <v>122330</v>
      </c>
      <c r="B14689" s="25" t="n">
        <v>45</v>
      </c>
      <c r="C14689" s="7" t="n">
        <v>11</v>
      </c>
      <c r="D14689" s="7" t="n">
        <v>3</v>
      </c>
      <c r="E14689" s="7" t="n">
        <v>26.6000003814697</v>
      </c>
      <c r="F14689" s="7" t="n">
        <v>0</v>
      </c>
    </row>
    <row r="14690" spans="1:9">
      <c r="A14690" t="s">
        <v>4</v>
      </c>
      <c r="B14690" s="4" t="s">
        <v>5</v>
      </c>
      <c r="C14690" s="4" t="s">
        <v>13</v>
      </c>
      <c r="D14690" s="4" t="s">
        <v>13</v>
      </c>
      <c r="E14690" s="4" t="s">
        <v>22</v>
      </c>
      <c r="F14690" s="4" t="s">
        <v>22</v>
      </c>
      <c r="G14690" s="4" t="s">
        <v>22</v>
      </c>
      <c r="H14690" s="4" t="s">
        <v>10</v>
      </c>
    </row>
    <row r="14691" spans="1:9">
      <c r="A14691" t="n">
        <v>122339</v>
      </c>
      <c r="B14691" s="25" t="n">
        <v>45</v>
      </c>
      <c r="C14691" s="7" t="n">
        <v>2</v>
      </c>
      <c r="D14691" s="7" t="n">
        <v>3</v>
      </c>
      <c r="E14691" s="7" t="n">
        <v>-28.4500007629395</v>
      </c>
      <c r="F14691" s="7" t="n">
        <v>0.689999997615814</v>
      </c>
      <c r="G14691" s="7" t="n">
        <v>-14.539999961853</v>
      </c>
      <c r="H14691" s="7" t="n">
        <v>5000</v>
      </c>
    </row>
    <row r="14692" spans="1:9">
      <c r="A14692" t="s">
        <v>4</v>
      </c>
      <c r="B14692" s="4" t="s">
        <v>5</v>
      </c>
      <c r="C14692" s="4" t="s">
        <v>13</v>
      </c>
      <c r="D14692" s="4" t="s">
        <v>13</v>
      </c>
      <c r="E14692" s="4" t="s">
        <v>22</v>
      </c>
      <c r="F14692" s="4" t="s">
        <v>22</v>
      </c>
      <c r="G14692" s="4" t="s">
        <v>22</v>
      </c>
      <c r="H14692" s="4" t="s">
        <v>10</v>
      </c>
      <c r="I14692" s="4" t="s">
        <v>13</v>
      </c>
    </row>
    <row r="14693" spans="1:9">
      <c r="A14693" t="n">
        <v>122356</v>
      </c>
      <c r="B14693" s="25" t="n">
        <v>45</v>
      </c>
      <c r="C14693" s="7" t="n">
        <v>4</v>
      </c>
      <c r="D14693" s="7" t="n">
        <v>3</v>
      </c>
      <c r="E14693" s="7" t="n">
        <v>16.5799999237061</v>
      </c>
      <c r="F14693" s="7" t="n">
        <v>215.820007324219</v>
      </c>
      <c r="G14693" s="7" t="n">
        <v>0</v>
      </c>
      <c r="H14693" s="7" t="n">
        <v>5000</v>
      </c>
      <c r="I14693" s="7" t="n">
        <v>1</v>
      </c>
    </row>
    <row r="14694" spans="1:9">
      <c r="A14694" t="s">
        <v>4</v>
      </c>
      <c r="B14694" s="4" t="s">
        <v>5</v>
      </c>
      <c r="C14694" s="4" t="s">
        <v>13</v>
      </c>
      <c r="D14694" s="4" t="s">
        <v>13</v>
      </c>
      <c r="E14694" s="4" t="s">
        <v>22</v>
      </c>
      <c r="F14694" s="4" t="s">
        <v>10</v>
      </c>
    </row>
    <row r="14695" spans="1:9">
      <c r="A14695" t="n">
        <v>122374</v>
      </c>
      <c r="B14695" s="25" t="n">
        <v>45</v>
      </c>
      <c r="C14695" s="7" t="n">
        <v>5</v>
      </c>
      <c r="D14695" s="7" t="n">
        <v>3</v>
      </c>
      <c r="E14695" s="7" t="n">
        <v>6</v>
      </c>
      <c r="F14695" s="7" t="n">
        <v>5000</v>
      </c>
    </row>
    <row r="14696" spans="1:9">
      <c r="A14696" t="s">
        <v>4</v>
      </c>
      <c r="B14696" s="4" t="s">
        <v>5</v>
      </c>
      <c r="C14696" s="4" t="s">
        <v>13</v>
      </c>
      <c r="D14696" s="4" t="s">
        <v>13</v>
      </c>
      <c r="E14696" s="4" t="s">
        <v>22</v>
      </c>
      <c r="F14696" s="4" t="s">
        <v>10</v>
      </c>
    </row>
    <row r="14697" spans="1:9">
      <c r="A14697" t="n">
        <v>122383</v>
      </c>
      <c r="B14697" s="25" t="n">
        <v>45</v>
      </c>
      <c r="C14697" s="7" t="n">
        <v>11</v>
      </c>
      <c r="D14697" s="7" t="n">
        <v>3</v>
      </c>
      <c r="E14697" s="7" t="n">
        <v>26.6000003814697</v>
      </c>
      <c r="F14697" s="7" t="n">
        <v>5000</v>
      </c>
    </row>
    <row r="14698" spans="1:9">
      <c r="A14698" t="s">
        <v>4</v>
      </c>
      <c r="B14698" s="4" t="s">
        <v>5</v>
      </c>
      <c r="C14698" s="4" t="s">
        <v>13</v>
      </c>
      <c r="D14698" s="4" t="s">
        <v>10</v>
      </c>
    </row>
    <row r="14699" spans="1:9">
      <c r="A14699" t="n">
        <v>122392</v>
      </c>
      <c r="B14699" s="28" t="n">
        <v>58</v>
      </c>
      <c r="C14699" s="7" t="n">
        <v>255</v>
      </c>
      <c r="D14699" s="7" t="n">
        <v>0</v>
      </c>
    </row>
    <row r="14700" spans="1:9">
      <c r="A14700" t="s">
        <v>4</v>
      </c>
      <c r="B14700" s="4" t="s">
        <v>5</v>
      </c>
      <c r="C14700" s="4" t="s">
        <v>13</v>
      </c>
      <c r="D14700" s="4" t="s">
        <v>10</v>
      </c>
    </row>
    <row r="14701" spans="1:9">
      <c r="A14701" t="n">
        <v>122396</v>
      </c>
      <c r="B14701" s="25" t="n">
        <v>45</v>
      </c>
      <c r="C14701" s="7" t="n">
        <v>7</v>
      </c>
      <c r="D14701" s="7" t="n">
        <v>255</v>
      </c>
    </row>
    <row r="14702" spans="1:9">
      <c r="A14702" t="s">
        <v>4</v>
      </c>
      <c r="B14702" s="4" t="s">
        <v>5</v>
      </c>
      <c r="C14702" s="4" t="s">
        <v>13</v>
      </c>
      <c r="D14702" s="4" t="s">
        <v>10</v>
      </c>
      <c r="E14702" s="4" t="s">
        <v>22</v>
      </c>
    </row>
    <row r="14703" spans="1:9">
      <c r="A14703" t="n">
        <v>122400</v>
      </c>
      <c r="B14703" s="28" t="n">
        <v>58</v>
      </c>
      <c r="C14703" s="7" t="n">
        <v>101</v>
      </c>
      <c r="D14703" s="7" t="n">
        <v>500</v>
      </c>
      <c r="E14703" s="7" t="n">
        <v>1</v>
      </c>
    </row>
    <row r="14704" spans="1:9">
      <c r="A14704" t="s">
        <v>4</v>
      </c>
      <c r="B14704" s="4" t="s">
        <v>5</v>
      </c>
      <c r="C14704" s="4" t="s">
        <v>13</v>
      </c>
      <c r="D14704" s="4" t="s">
        <v>10</v>
      </c>
    </row>
    <row r="14705" spans="1:9">
      <c r="A14705" t="n">
        <v>122408</v>
      </c>
      <c r="B14705" s="28" t="n">
        <v>58</v>
      </c>
      <c r="C14705" s="7" t="n">
        <v>254</v>
      </c>
      <c r="D14705" s="7" t="n">
        <v>0</v>
      </c>
    </row>
    <row r="14706" spans="1:9">
      <c r="A14706" t="s">
        <v>4</v>
      </c>
      <c r="B14706" s="4" t="s">
        <v>5</v>
      </c>
      <c r="C14706" s="4" t="s">
        <v>13</v>
      </c>
    </row>
    <row r="14707" spans="1:9">
      <c r="A14707" t="n">
        <v>122412</v>
      </c>
      <c r="B14707" s="25" t="n">
        <v>45</v>
      </c>
      <c r="C14707" s="7" t="n">
        <v>0</v>
      </c>
    </row>
    <row r="14708" spans="1:9">
      <c r="A14708" t="s">
        <v>4</v>
      </c>
      <c r="B14708" s="4" t="s">
        <v>5</v>
      </c>
      <c r="C14708" s="4" t="s">
        <v>13</v>
      </c>
      <c r="D14708" s="4" t="s">
        <v>13</v>
      </c>
      <c r="E14708" s="4" t="s">
        <v>22</v>
      </c>
      <c r="F14708" s="4" t="s">
        <v>22</v>
      </c>
      <c r="G14708" s="4" t="s">
        <v>22</v>
      </c>
      <c r="H14708" s="4" t="s">
        <v>10</v>
      </c>
    </row>
    <row r="14709" spans="1:9">
      <c r="A14709" t="n">
        <v>122414</v>
      </c>
      <c r="B14709" s="25" t="n">
        <v>45</v>
      </c>
      <c r="C14709" s="7" t="n">
        <v>2</v>
      </c>
      <c r="D14709" s="7" t="n">
        <v>3</v>
      </c>
      <c r="E14709" s="7" t="n">
        <v>-21.6599998474121</v>
      </c>
      <c r="F14709" s="7" t="n">
        <v>0.689999997615814</v>
      </c>
      <c r="G14709" s="7" t="n">
        <v>-20.6399993896484</v>
      </c>
      <c r="H14709" s="7" t="n">
        <v>0</v>
      </c>
    </row>
    <row r="14710" spans="1:9">
      <c r="A14710" t="s">
        <v>4</v>
      </c>
      <c r="B14710" s="4" t="s">
        <v>5</v>
      </c>
      <c r="C14710" s="4" t="s">
        <v>13</v>
      </c>
      <c r="D14710" s="4" t="s">
        <v>13</v>
      </c>
      <c r="E14710" s="4" t="s">
        <v>22</v>
      </c>
      <c r="F14710" s="4" t="s">
        <v>22</v>
      </c>
      <c r="G14710" s="4" t="s">
        <v>22</v>
      </c>
      <c r="H14710" s="4" t="s">
        <v>10</v>
      </c>
      <c r="I14710" s="4" t="s">
        <v>13</v>
      </c>
    </row>
    <row r="14711" spans="1:9">
      <c r="A14711" t="n">
        <v>122431</v>
      </c>
      <c r="B14711" s="25" t="n">
        <v>45</v>
      </c>
      <c r="C14711" s="7" t="n">
        <v>4</v>
      </c>
      <c r="D14711" s="7" t="n">
        <v>3</v>
      </c>
      <c r="E14711" s="7" t="n">
        <v>31.4699993133545</v>
      </c>
      <c r="F14711" s="7" t="n">
        <v>174.710006713867</v>
      </c>
      <c r="G14711" s="7" t="n">
        <v>0</v>
      </c>
      <c r="H14711" s="7" t="n">
        <v>0</v>
      </c>
      <c r="I14711" s="7" t="n">
        <v>1</v>
      </c>
    </row>
    <row r="14712" spans="1:9">
      <c r="A14712" t="s">
        <v>4</v>
      </c>
      <c r="B14712" s="4" t="s">
        <v>5</v>
      </c>
      <c r="C14712" s="4" t="s">
        <v>13</v>
      </c>
      <c r="D14712" s="4" t="s">
        <v>13</v>
      </c>
      <c r="E14712" s="4" t="s">
        <v>22</v>
      </c>
      <c r="F14712" s="4" t="s">
        <v>10</v>
      </c>
    </row>
    <row r="14713" spans="1:9">
      <c r="A14713" t="n">
        <v>122449</v>
      </c>
      <c r="B14713" s="25" t="n">
        <v>45</v>
      </c>
      <c r="C14713" s="7" t="n">
        <v>5</v>
      </c>
      <c r="D14713" s="7" t="n">
        <v>3</v>
      </c>
      <c r="E14713" s="7" t="n">
        <v>2.90000009536743</v>
      </c>
      <c r="F14713" s="7" t="n">
        <v>0</v>
      </c>
    </row>
    <row r="14714" spans="1:9">
      <c r="A14714" t="s">
        <v>4</v>
      </c>
      <c r="B14714" s="4" t="s">
        <v>5</v>
      </c>
      <c r="C14714" s="4" t="s">
        <v>13</v>
      </c>
      <c r="D14714" s="4" t="s">
        <v>13</v>
      </c>
      <c r="E14714" s="4" t="s">
        <v>22</v>
      </c>
      <c r="F14714" s="4" t="s">
        <v>10</v>
      </c>
    </row>
    <row r="14715" spans="1:9">
      <c r="A14715" t="n">
        <v>122458</v>
      </c>
      <c r="B14715" s="25" t="n">
        <v>45</v>
      </c>
      <c r="C14715" s="7" t="n">
        <v>11</v>
      </c>
      <c r="D14715" s="7" t="n">
        <v>3</v>
      </c>
      <c r="E14715" s="7" t="n">
        <v>26.6000003814697</v>
      </c>
      <c r="F14715" s="7" t="n">
        <v>0</v>
      </c>
    </row>
    <row r="14716" spans="1:9">
      <c r="A14716" t="s">
        <v>4</v>
      </c>
      <c r="B14716" s="4" t="s">
        <v>5</v>
      </c>
      <c r="C14716" s="4" t="s">
        <v>13</v>
      </c>
      <c r="D14716" s="4" t="s">
        <v>13</v>
      </c>
      <c r="E14716" s="4" t="s">
        <v>22</v>
      </c>
      <c r="F14716" s="4" t="s">
        <v>22</v>
      </c>
      <c r="G14716" s="4" t="s">
        <v>22</v>
      </c>
      <c r="H14716" s="4" t="s">
        <v>10</v>
      </c>
    </row>
    <row r="14717" spans="1:9">
      <c r="A14717" t="n">
        <v>122467</v>
      </c>
      <c r="B14717" s="25" t="n">
        <v>45</v>
      </c>
      <c r="C14717" s="7" t="n">
        <v>2</v>
      </c>
      <c r="D14717" s="7" t="n">
        <v>3</v>
      </c>
      <c r="E14717" s="7" t="n">
        <v>-21.5499992370605</v>
      </c>
      <c r="F14717" s="7" t="n">
        <v>0.689999997615814</v>
      </c>
      <c r="G14717" s="7" t="n">
        <v>-20.6700000762939</v>
      </c>
      <c r="H14717" s="7" t="n">
        <v>5000</v>
      </c>
    </row>
    <row r="14718" spans="1:9">
      <c r="A14718" t="s">
        <v>4</v>
      </c>
      <c r="B14718" s="4" t="s">
        <v>5</v>
      </c>
      <c r="C14718" s="4" t="s">
        <v>13</v>
      </c>
      <c r="D14718" s="4" t="s">
        <v>13</v>
      </c>
      <c r="E14718" s="4" t="s">
        <v>22</v>
      </c>
      <c r="F14718" s="4" t="s">
        <v>22</v>
      </c>
      <c r="G14718" s="4" t="s">
        <v>22</v>
      </c>
      <c r="H14718" s="4" t="s">
        <v>10</v>
      </c>
      <c r="I14718" s="4" t="s">
        <v>13</v>
      </c>
    </row>
    <row r="14719" spans="1:9">
      <c r="A14719" t="n">
        <v>122484</v>
      </c>
      <c r="B14719" s="25" t="n">
        <v>45</v>
      </c>
      <c r="C14719" s="7" t="n">
        <v>4</v>
      </c>
      <c r="D14719" s="7" t="n">
        <v>3</v>
      </c>
      <c r="E14719" s="7" t="n">
        <v>31.4699993133545</v>
      </c>
      <c r="F14719" s="7" t="n">
        <v>161.979995727539</v>
      </c>
      <c r="G14719" s="7" t="n">
        <v>0</v>
      </c>
      <c r="H14719" s="7" t="n">
        <v>5000</v>
      </c>
      <c r="I14719" s="7" t="n">
        <v>1</v>
      </c>
    </row>
    <row r="14720" spans="1:9">
      <c r="A14720" t="s">
        <v>4</v>
      </c>
      <c r="B14720" s="4" t="s">
        <v>5</v>
      </c>
      <c r="C14720" s="4" t="s">
        <v>13</v>
      </c>
      <c r="D14720" s="4" t="s">
        <v>13</v>
      </c>
      <c r="E14720" s="4" t="s">
        <v>22</v>
      </c>
      <c r="F14720" s="4" t="s">
        <v>10</v>
      </c>
    </row>
    <row r="14721" spans="1:9">
      <c r="A14721" t="n">
        <v>122502</v>
      </c>
      <c r="B14721" s="25" t="n">
        <v>45</v>
      </c>
      <c r="C14721" s="7" t="n">
        <v>5</v>
      </c>
      <c r="D14721" s="7" t="n">
        <v>3</v>
      </c>
      <c r="E14721" s="7" t="n">
        <v>2.90000009536743</v>
      </c>
      <c r="F14721" s="7" t="n">
        <v>5000</v>
      </c>
    </row>
    <row r="14722" spans="1:9">
      <c r="A14722" t="s">
        <v>4</v>
      </c>
      <c r="B14722" s="4" t="s">
        <v>5</v>
      </c>
      <c r="C14722" s="4" t="s">
        <v>13</v>
      </c>
      <c r="D14722" s="4" t="s">
        <v>13</v>
      </c>
      <c r="E14722" s="4" t="s">
        <v>22</v>
      </c>
      <c r="F14722" s="4" t="s">
        <v>10</v>
      </c>
    </row>
    <row r="14723" spans="1:9">
      <c r="A14723" t="n">
        <v>122511</v>
      </c>
      <c r="B14723" s="25" t="n">
        <v>45</v>
      </c>
      <c r="C14723" s="7" t="n">
        <v>11</v>
      </c>
      <c r="D14723" s="7" t="n">
        <v>3</v>
      </c>
      <c r="E14723" s="7" t="n">
        <v>26.6000003814697</v>
      </c>
      <c r="F14723" s="7" t="n">
        <v>5000</v>
      </c>
    </row>
    <row r="14724" spans="1:9">
      <c r="A14724" t="s">
        <v>4</v>
      </c>
      <c r="B14724" s="4" t="s">
        <v>5</v>
      </c>
      <c r="C14724" s="4" t="s">
        <v>13</v>
      </c>
      <c r="D14724" s="4" t="s">
        <v>10</v>
      </c>
    </row>
    <row r="14725" spans="1:9">
      <c r="A14725" t="n">
        <v>122520</v>
      </c>
      <c r="B14725" s="28" t="n">
        <v>58</v>
      </c>
      <c r="C14725" s="7" t="n">
        <v>255</v>
      </c>
      <c r="D14725" s="7" t="n">
        <v>0</v>
      </c>
    </row>
    <row r="14726" spans="1:9">
      <c r="A14726" t="s">
        <v>4</v>
      </c>
      <c r="B14726" s="4" t="s">
        <v>5</v>
      </c>
      <c r="C14726" s="4" t="s">
        <v>10</v>
      </c>
    </row>
    <row r="14727" spans="1:9">
      <c r="A14727" t="n">
        <v>122524</v>
      </c>
      <c r="B14727" s="35" t="n">
        <v>16</v>
      </c>
      <c r="C14727" s="7" t="n">
        <v>2000</v>
      </c>
    </row>
    <row r="14728" spans="1:9">
      <c r="A14728" t="s">
        <v>4</v>
      </c>
      <c r="B14728" s="4" t="s">
        <v>5</v>
      </c>
      <c r="C14728" s="4" t="s">
        <v>13</v>
      </c>
      <c r="D14728" s="4" t="s">
        <v>22</v>
      </c>
      <c r="E14728" s="4" t="s">
        <v>22</v>
      </c>
      <c r="F14728" s="4" t="s">
        <v>22</v>
      </c>
    </row>
    <row r="14729" spans="1:9">
      <c r="A14729" t="n">
        <v>122527</v>
      </c>
      <c r="B14729" s="25" t="n">
        <v>45</v>
      </c>
      <c r="C14729" s="7" t="n">
        <v>9</v>
      </c>
      <c r="D14729" s="7" t="n">
        <v>0.0199999995529652</v>
      </c>
      <c r="E14729" s="7" t="n">
        <v>0.0199999995529652</v>
      </c>
      <c r="F14729" s="7" t="n">
        <v>0.5</v>
      </c>
    </row>
    <row r="14730" spans="1:9">
      <c r="A14730" t="s">
        <v>4</v>
      </c>
      <c r="B14730" s="4" t="s">
        <v>5</v>
      </c>
      <c r="C14730" s="4" t="s">
        <v>13</v>
      </c>
      <c r="D14730" s="4" t="s">
        <v>10</v>
      </c>
      <c r="E14730" s="4" t="s">
        <v>10</v>
      </c>
      <c r="F14730" s="4" t="s">
        <v>13</v>
      </c>
    </row>
    <row r="14731" spans="1:9">
      <c r="A14731" t="n">
        <v>122541</v>
      </c>
      <c r="B14731" s="29" t="n">
        <v>25</v>
      </c>
      <c r="C14731" s="7" t="n">
        <v>1</v>
      </c>
      <c r="D14731" s="7" t="n">
        <v>260</v>
      </c>
      <c r="E14731" s="7" t="n">
        <v>640</v>
      </c>
      <c r="F14731" s="7" t="n">
        <v>1</v>
      </c>
    </row>
    <row r="14732" spans="1:9">
      <c r="A14732" t="s">
        <v>4</v>
      </c>
      <c r="B14732" s="4" t="s">
        <v>5</v>
      </c>
      <c r="C14732" s="4" t="s">
        <v>13</v>
      </c>
      <c r="D14732" s="4" t="s">
        <v>10</v>
      </c>
      <c r="E14732" s="4" t="s">
        <v>6</v>
      </c>
    </row>
    <row r="14733" spans="1:9">
      <c r="A14733" t="n">
        <v>122548</v>
      </c>
      <c r="B14733" s="40" t="n">
        <v>51</v>
      </c>
      <c r="C14733" s="7" t="n">
        <v>4</v>
      </c>
      <c r="D14733" s="7" t="n">
        <v>17</v>
      </c>
      <c r="E14733" s="7" t="s">
        <v>882</v>
      </c>
    </row>
    <row r="14734" spans="1:9">
      <c r="A14734" t="s">
        <v>4</v>
      </c>
      <c r="B14734" s="4" t="s">
        <v>5</v>
      </c>
      <c r="C14734" s="4" t="s">
        <v>10</v>
      </c>
    </row>
    <row r="14735" spans="1:9">
      <c r="A14735" t="n">
        <v>122561</v>
      </c>
      <c r="B14735" s="35" t="n">
        <v>16</v>
      </c>
      <c r="C14735" s="7" t="n">
        <v>0</v>
      </c>
    </row>
    <row r="14736" spans="1:9">
      <c r="A14736" t="s">
        <v>4</v>
      </c>
      <c r="B14736" s="4" t="s">
        <v>5</v>
      </c>
      <c r="C14736" s="4" t="s">
        <v>10</v>
      </c>
      <c r="D14736" s="4" t="s">
        <v>13</v>
      </c>
      <c r="E14736" s="4" t="s">
        <v>9</v>
      </c>
      <c r="F14736" s="4" t="s">
        <v>72</v>
      </c>
      <c r="G14736" s="4" t="s">
        <v>13</v>
      </c>
      <c r="H14736" s="4" t="s">
        <v>13</v>
      </c>
      <c r="I14736" s="4" t="s">
        <v>13</v>
      </c>
    </row>
    <row r="14737" spans="1:9">
      <c r="A14737" t="n">
        <v>122564</v>
      </c>
      <c r="B14737" s="52" t="n">
        <v>26</v>
      </c>
      <c r="C14737" s="7" t="n">
        <v>17</v>
      </c>
      <c r="D14737" s="7" t="n">
        <v>17</v>
      </c>
      <c r="E14737" s="7" t="n">
        <v>16384</v>
      </c>
      <c r="F14737" s="7" t="s">
        <v>1115</v>
      </c>
      <c r="G14737" s="7" t="n">
        <v>8</v>
      </c>
      <c r="H14737" s="7" t="n">
        <v>2</v>
      </c>
      <c r="I14737" s="7" t="n">
        <v>0</v>
      </c>
    </row>
    <row r="14738" spans="1:9">
      <c r="A14738" t="s">
        <v>4</v>
      </c>
      <c r="B14738" s="4" t="s">
        <v>5</v>
      </c>
      <c r="C14738" s="4" t="s">
        <v>10</v>
      </c>
    </row>
    <row r="14739" spans="1:9">
      <c r="A14739" t="n">
        <v>122592</v>
      </c>
      <c r="B14739" s="35" t="n">
        <v>16</v>
      </c>
      <c r="C14739" s="7" t="n">
        <v>2000</v>
      </c>
    </row>
    <row r="14740" spans="1:9">
      <c r="A14740" t="s">
        <v>4</v>
      </c>
      <c r="B14740" s="4" t="s">
        <v>5</v>
      </c>
      <c r="C14740" s="4" t="s">
        <v>10</v>
      </c>
      <c r="D14740" s="4" t="s">
        <v>13</v>
      </c>
    </row>
    <row r="14741" spans="1:9">
      <c r="A14741" t="n">
        <v>122595</v>
      </c>
      <c r="B14741" s="54" t="n">
        <v>89</v>
      </c>
      <c r="C14741" s="7" t="n">
        <v>65533</v>
      </c>
      <c r="D14741" s="7" t="n">
        <v>0</v>
      </c>
    </row>
    <row r="14742" spans="1:9">
      <c r="A14742" t="s">
        <v>4</v>
      </c>
      <c r="B14742" s="4" t="s">
        <v>5</v>
      </c>
      <c r="C14742" s="4" t="s">
        <v>10</v>
      </c>
    </row>
    <row r="14743" spans="1:9">
      <c r="A14743" t="n">
        <v>122599</v>
      </c>
      <c r="B14743" s="35" t="n">
        <v>16</v>
      </c>
      <c r="C14743" s="7" t="n">
        <v>500</v>
      </c>
    </row>
    <row r="14744" spans="1:9">
      <c r="A14744" t="s">
        <v>4</v>
      </c>
      <c r="B14744" s="4" t="s">
        <v>5</v>
      </c>
      <c r="C14744" s="4" t="s">
        <v>13</v>
      </c>
      <c r="D14744" s="4" t="s">
        <v>22</v>
      </c>
      <c r="E14744" s="4" t="s">
        <v>22</v>
      </c>
      <c r="F14744" s="4" t="s">
        <v>22</v>
      </c>
    </row>
    <row r="14745" spans="1:9">
      <c r="A14745" t="n">
        <v>122602</v>
      </c>
      <c r="B14745" s="25" t="n">
        <v>45</v>
      </c>
      <c r="C14745" s="7" t="n">
        <v>9</v>
      </c>
      <c r="D14745" s="7" t="n">
        <v>0.0199999995529652</v>
      </c>
      <c r="E14745" s="7" t="n">
        <v>0.0199999995529652</v>
      </c>
      <c r="F14745" s="7" t="n">
        <v>1</v>
      </c>
    </row>
    <row r="14746" spans="1:9">
      <c r="A14746" t="s">
        <v>4</v>
      </c>
      <c r="B14746" s="4" t="s">
        <v>5</v>
      </c>
      <c r="C14746" s="4" t="s">
        <v>13</v>
      </c>
      <c r="D14746" s="4" t="s">
        <v>10</v>
      </c>
      <c r="E14746" s="4" t="s">
        <v>6</v>
      </c>
    </row>
    <row r="14747" spans="1:9">
      <c r="A14747" t="n">
        <v>122616</v>
      </c>
      <c r="B14747" s="40" t="n">
        <v>51</v>
      </c>
      <c r="C14747" s="7" t="n">
        <v>4</v>
      </c>
      <c r="D14747" s="7" t="n">
        <v>17</v>
      </c>
      <c r="E14747" s="7" t="s">
        <v>1116</v>
      </c>
    </row>
    <row r="14748" spans="1:9">
      <c r="A14748" t="s">
        <v>4</v>
      </c>
      <c r="B14748" s="4" t="s">
        <v>5</v>
      </c>
      <c r="C14748" s="4" t="s">
        <v>10</v>
      </c>
    </row>
    <row r="14749" spans="1:9">
      <c r="A14749" t="n">
        <v>122632</v>
      </c>
      <c r="B14749" s="35" t="n">
        <v>16</v>
      </c>
      <c r="C14749" s="7" t="n">
        <v>0</v>
      </c>
    </row>
    <row r="14750" spans="1:9">
      <c r="A14750" t="s">
        <v>4</v>
      </c>
      <c r="B14750" s="4" t="s">
        <v>5</v>
      </c>
      <c r="C14750" s="4" t="s">
        <v>10</v>
      </c>
      <c r="D14750" s="4" t="s">
        <v>13</v>
      </c>
      <c r="E14750" s="4" t="s">
        <v>9</v>
      </c>
      <c r="F14750" s="4" t="s">
        <v>72</v>
      </c>
      <c r="G14750" s="4" t="s">
        <v>13</v>
      </c>
      <c r="H14750" s="4" t="s">
        <v>13</v>
      </c>
      <c r="I14750" s="4" t="s">
        <v>13</v>
      </c>
    </row>
    <row r="14751" spans="1:9">
      <c r="A14751" t="n">
        <v>122635</v>
      </c>
      <c r="B14751" s="52" t="n">
        <v>26</v>
      </c>
      <c r="C14751" s="7" t="n">
        <v>17</v>
      </c>
      <c r="D14751" s="7" t="n">
        <v>17</v>
      </c>
      <c r="E14751" s="7" t="n">
        <v>16385</v>
      </c>
      <c r="F14751" s="7" t="s">
        <v>1117</v>
      </c>
      <c r="G14751" s="7" t="n">
        <v>8</v>
      </c>
      <c r="H14751" s="7" t="n">
        <v>2</v>
      </c>
      <c r="I14751" s="7" t="n">
        <v>0</v>
      </c>
    </row>
    <row r="14752" spans="1:9">
      <c r="A14752" t="s">
        <v>4</v>
      </c>
      <c r="B14752" s="4" t="s">
        <v>5</v>
      </c>
      <c r="C14752" s="4" t="s">
        <v>10</v>
      </c>
    </row>
    <row r="14753" spans="1:9">
      <c r="A14753" t="n">
        <v>122663</v>
      </c>
      <c r="B14753" s="35" t="n">
        <v>16</v>
      </c>
      <c r="C14753" s="7" t="n">
        <v>2500</v>
      </c>
    </row>
    <row r="14754" spans="1:9">
      <c r="A14754" t="s">
        <v>4</v>
      </c>
      <c r="B14754" s="4" t="s">
        <v>5</v>
      </c>
      <c r="C14754" s="4" t="s">
        <v>10</v>
      </c>
      <c r="D14754" s="4" t="s">
        <v>13</v>
      </c>
    </row>
    <row r="14755" spans="1:9">
      <c r="A14755" t="n">
        <v>122666</v>
      </c>
      <c r="B14755" s="54" t="n">
        <v>89</v>
      </c>
      <c r="C14755" s="7" t="n">
        <v>65533</v>
      </c>
      <c r="D14755" s="7" t="n">
        <v>0</v>
      </c>
    </row>
    <row r="14756" spans="1:9">
      <c r="A14756" t="s">
        <v>4</v>
      </c>
      <c r="B14756" s="4" t="s">
        <v>5</v>
      </c>
      <c r="C14756" s="4" t="s">
        <v>10</v>
      </c>
      <c r="D14756" s="4" t="s">
        <v>13</v>
      </c>
    </row>
    <row r="14757" spans="1:9">
      <c r="A14757" t="n">
        <v>122670</v>
      </c>
      <c r="B14757" s="54" t="n">
        <v>89</v>
      </c>
      <c r="C14757" s="7" t="n">
        <v>65533</v>
      </c>
      <c r="D14757" s="7" t="n">
        <v>1</v>
      </c>
    </row>
    <row r="14758" spans="1:9">
      <c r="A14758" t="s">
        <v>4</v>
      </c>
      <c r="B14758" s="4" t="s">
        <v>5</v>
      </c>
      <c r="C14758" s="4" t="s">
        <v>13</v>
      </c>
      <c r="D14758" s="4" t="s">
        <v>10</v>
      </c>
      <c r="E14758" s="4" t="s">
        <v>10</v>
      </c>
      <c r="F14758" s="4" t="s">
        <v>13</v>
      </c>
    </row>
    <row r="14759" spans="1:9">
      <c r="A14759" t="n">
        <v>122674</v>
      </c>
      <c r="B14759" s="29" t="n">
        <v>25</v>
      </c>
      <c r="C14759" s="7" t="n">
        <v>1</v>
      </c>
      <c r="D14759" s="7" t="n">
        <v>65535</v>
      </c>
      <c r="E14759" s="7" t="n">
        <v>65535</v>
      </c>
      <c r="F14759" s="7" t="n">
        <v>0</v>
      </c>
    </row>
    <row r="14760" spans="1:9">
      <c r="A14760" t="s">
        <v>4</v>
      </c>
      <c r="B14760" s="4" t="s">
        <v>5</v>
      </c>
      <c r="C14760" s="4" t="s">
        <v>13</v>
      </c>
      <c r="D14760" s="4" t="s">
        <v>10</v>
      </c>
      <c r="E14760" s="4" t="s">
        <v>22</v>
      </c>
    </row>
    <row r="14761" spans="1:9">
      <c r="A14761" t="n">
        <v>122681</v>
      </c>
      <c r="B14761" s="28" t="n">
        <v>58</v>
      </c>
      <c r="C14761" s="7" t="n">
        <v>101</v>
      </c>
      <c r="D14761" s="7" t="n">
        <v>500</v>
      </c>
      <c r="E14761" s="7" t="n">
        <v>1</v>
      </c>
    </row>
    <row r="14762" spans="1:9">
      <c r="A14762" t="s">
        <v>4</v>
      </c>
      <c r="B14762" s="4" t="s">
        <v>5</v>
      </c>
      <c r="C14762" s="4" t="s">
        <v>13</v>
      </c>
      <c r="D14762" s="4" t="s">
        <v>10</v>
      </c>
    </row>
    <row r="14763" spans="1:9">
      <c r="A14763" t="n">
        <v>122689</v>
      </c>
      <c r="B14763" s="28" t="n">
        <v>58</v>
      </c>
      <c r="C14763" s="7" t="n">
        <v>254</v>
      </c>
      <c r="D14763" s="7" t="n">
        <v>0</v>
      </c>
    </row>
    <row r="14764" spans="1:9">
      <c r="A14764" t="s">
        <v>4</v>
      </c>
      <c r="B14764" s="4" t="s">
        <v>5</v>
      </c>
      <c r="C14764" s="4" t="s">
        <v>13</v>
      </c>
    </row>
    <row r="14765" spans="1:9">
      <c r="A14765" t="n">
        <v>122693</v>
      </c>
      <c r="B14765" s="25" t="n">
        <v>45</v>
      </c>
      <c r="C14765" s="7" t="n">
        <v>0</v>
      </c>
    </row>
    <row r="14766" spans="1:9">
      <c r="A14766" t="s">
        <v>4</v>
      </c>
      <c r="B14766" s="4" t="s">
        <v>5</v>
      </c>
      <c r="C14766" s="4" t="s">
        <v>13</v>
      </c>
      <c r="D14766" s="4" t="s">
        <v>13</v>
      </c>
      <c r="E14766" s="4" t="s">
        <v>22</v>
      </c>
      <c r="F14766" s="4" t="s">
        <v>22</v>
      </c>
      <c r="G14766" s="4" t="s">
        <v>22</v>
      </c>
      <c r="H14766" s="4" t="s">
        <v>10</v>
      </c>
    </row>
    <row r="14767" spans="1:9">
      <c r="A14767" t="n">
        <v>122695</v>
      </c>
      <c r="B14767" s="25" t="n">
        <v>45</v>
      </c>
      <c r="C14767" s="7" t="n">
        <v>2</v>
      </c>
      <c r="D14767" s="7" t="n">
        <v>3</v>
      </c>
      <c r="E14767" s="7" t="n">
        <v>-24.2399997711182</v>
      </c>
      <c r="F14767" s="7" t="n">
        <v>1.97000002861023</v>
      </c>
      <c r="G14767" s="7" t="n">
        <v>-39.7000007629395</v>
      </c>
      <c r="H14767" s="7" t="n">
        <v>0</v>
      </c>
    </row>
    <row r="14768" spans="1:9">
      <c r="A14768" t="s">
        <v>4</v>
      </c>
      <c r="B14768" s="4" t="s">
        <v>5</v>
      </c>
      <c r="C14768" s="4" t="s">
        <v>13</v>
      </c>
      <c r="D14768" s="4" t="s">
        <v>13</v>
      </c>
      <c r="E14768" s="4" t="s">
        <v>22</v>
      </c>
      <c r="F14768" s="4" t="s">
        <v>22</v>
      </c>
      <c r="G14768" s="4" t="s">
        <v>22</v>
      </c>
      <c r="H14768" s="4" t="s">
        <v>10</v>
      </c>
      <c r="I14768" s="4" t="s">
        <v>13</v>
      </c>
    </row>
    <row r="14769" spans="1:9">
      <c r="A14769" t="n">
        <v>122712</v>
      </c>
      <c r="B14769" s="25" t="n">
        <v>45</v>
      </c>
      <c r="C14769" s="7" t="n">
        <v>4</v>
      </c>
      <c r="D14769" s="7" t="n">
        <v>3</v>
      </c>
      <c r="E14769" s="7" t="n">
        <v>22.8600006103516</v>
      </c>
      <c r="F14769" s="7" t="n">
        <v>18.8799991607666</v>
      </c>
      <c r="G14769" s="7" t="n">
        <v>356</v>
      </c>
      <c r="H14769" s="7" t="n">
        <v>0</v>
      </c>
      <c r="I14769" s="7" t="n">
        <v>1</v>
      </c>
    </row>
    <row r="14770" spans="1:9">
      <c r="A14770" t="s">
        <v>4</v>
      </c>
      <c r="B14770" s="4" t="s">
        <v>5</v>
      </c>
      <c r="C14770" s="4" t="s">
        <v>13</v>
      </c>
      <c r="D14770" s="4" t="s">
        <v>13</v>
      </c>
      <c r="E14770" s="4" t="s">
        <v>22</v>
      </c>
      <c r="F14770" s="4" t="s">
        <v>10</v>
      </c>
    </row>
    <row r="14771" spans="1:9">
      <c r="A14771" t="n">
        <v>122730</v>
      </c>
      <c r="B14771" s="25" t="n">
        <v>45</v>
      </c>
      <c r="C14771" s="7" t="n">
        <v>5</v>
      </c>
      <c r="D14771" s="7" t="n">
        <v>3</v>
      </c>
      <c r="E14771" s="7" t="n">
        <v>3.20000004768372</v>
      </c>
      <c r="F14771" s="7" t="n">
        <v>0</v>
      </c>
    </row>
    <row r="14772" spans="1:9">
      <c r="A14772" t="s">
        <v>4</v>
      </c>
      <c r="B14772" s="4" t="s">
        <v>5</v>
      </c>
      <c r="C14772" s="4" t="s">
        <v>13</v>
      </c>
      <c r="D14772" s="4" t="s">
        <v>13</v>
      </c>
      <c r="E14772" s="4" t="s">
        <v>22</v>
      </c>
      <c r="F14772" s="4" t="s">
        <v>10</v>
      </c>
    </row>
    <row r="14773" spans="1:9">
      <c r="A14773" t="n">
        <v>122739</v>
      </c>
      <c r="B14773" s="25" t="n">
        <v>45</v>
      </c>
      <c r="C14773" s="7" t="n">
        <v>11</v>
      </c>
      <c r="D14773" s="7" t="n">
        <v>3</v>
      </c>
      <c r="E14773" s="7" t="n">
        <v>27.7000007629395</v>
      </c>
      <c r="F14773" s="7" t="n">
        <v>0</v>
      </c>
    </row>
    <row r="14774" spans="1:9">
      <c r="A14774" t="s">
        <v>4</v>
      </c>
      <c r="B14774" s="4" t="s">
        <v>5</v>
      </c>
      <c r="C14774" s="4" t="s">
        <v>10</v>
      </c>
      <c r="D14774" s="4" t="s">
        <v>22</v>
      </c>
      <c r="E14774" s="4" t="s">
        <v>22</v>
      </c>
      <c r="F14774" s="4" t="s">
        <v>22</v>
      </c>
      <c r="G14774" s="4" t="s">
        <v>22</v>
      </c>
    </row>
    <row r="14775" spans="1:9">
      <c r="A14775" t="n">
        <v>122748</v>
      </c>
      <c r="B14775" s="24" t="n">
        <v>46</v>
      </c>
      <c r="C14775" s="7" t="n">
        <v>0</v>
      </c>
      <c r="D14775" s="7" t="n">
        <v>-24.1900005340576</v>
      </c>
      <c r="E14775" s="7" t="n">
        <v>0.839999973773956</v>
      </c>
      <c r="F14775" s="7" t="n">
        <v>-39.7799987792969</v>
      </c>
      <c r="G14775" s="7" t="n">
        <v>357.299987792969</v>
      </c>
    </row>
    <row r="14776" spans="1:9">
      <c r="A14776" t="s">
        <v>4</v>
      </c>
      <c r="B14776" s="4" t="s">
        <v>5</v>
      </c>
      <c r="C14776" s="4" t="s">
        <v>10</v>
      </c>
      <c r="D14776" s="4" t="s">
        <v>22</v>
      </c>
      <c r="E14776" s="4" t="s">
        <v>22</v>
      </c>
      <c r="F14776" s="4" t="s">
        <v>22</v>
      </c>
      <c r="G14776" s="4" t="s">
        <v>22</v>
      </c>
    </row>
    <row r="14777" spans="1:9">
      <c r="A14777" t="n">
        <v>122767</v>
      </c>
      <c r="B14777" s="24" t="n">
        <v>46</v>
      </c>
      <c r="C14777" s="7" t="n">
        <v>999</v>
      </c>
      <c r="D14777" s="7" t="n">
        <v>-24.1900005340576</v>
      </c>
      <c r="E14777" s="7" t="n">
        <v>0.839999973773956</v>
      </c>
      <c r="F14777" s="7" t="n">
        <v>-39.7799987792969</v>
      </c>
      <c r="G14777" s="7" t="n">
        <v>357.299987792969</v>
      </c>
    </row>
    <row r="14778" spans="1:9">
      <c r="A14778" t="s">
        <v>4</v>
      </c>
      <c r="B14778" s="4" t="s">
        <v>5</v>
      </c>
      <c r="C14778" s="4" t="s">
        <v>10</v>
      </c>
      <c r="D14778" s="4" t="s">
        <v>22</v>
      </c>
      <c r="E14778" s="4" t="s">
        <v>22</v>
      </c>
      <c r="F14778" s="4" t="s">
        <v>22</v>
      </c>
      <c r="G14778" s="4" t="s">
        <v>22</v>
      </c>
    </row>
    <row r="14779" spans="1:9">
      <c r="A14779" t="n">
        <v>122786</v>
      </c>
      <c r="B14779" s="24" t="n">
        <v>46</v>
      </c>
      <c r="C14779" s="7" t="n">
        <v>17</v>
      </c>
      <c r="D14779" s="7" t="n">
        <v>-22.9400005340576</v>
      </c>
      <c r="E14779" s="7" t="n">
        <v>1.22000002861023</v>
      </c>
      <c r="F14779" s="7" t="n">
        <v>-41.8400001525879</v>
      </c>
      <c r="G14779" s="7" t="n">
        <v>327.600006103516</v>
      </c>
    </row>
    <row r="14780" spans="1:9">
      <c r="A14780" t="s">
        <v>4</v>
      </c>
      <c r="B14780" s="4" t="s">
        <v>5</v>
      </c>
      <c r="C14780" s="4" t="s">
        <v>10</v>
      </c>
      <c r="D14780" s="4" t="s">
        <v>22</v>
      </c>
      <c r="E14780" s="4" t="s">
        <v>22</v>
      </c>
      <c r="F14780" s="4" t="s">
        <v>22</v>
      </c>
      <c r="G14780" s="4" t="s">
        <v>22</v>
      </c>
    </row>
    <row r="14781" spans="1:9">
      <c r="A14781" t="n">
        <v>122805</v>
      </c>
      <c r="B14781" s="24" t="n">
        <v>46</v>
      </c>
      <c r="C14781" s="7" t="n">
        <v>16</v>
      </c>
      <c r="D14781" s="7" t="n">
        <v>-25.3199996948242</v>
      </c>
      <c r="E14781" s="7" t="n">
        <v>1.16999995708466</v>
      </c>
      <c r="F14781" s="7" t="n">
        <v>-41.560001373291</v>
      </c>
      <c r="G14781" s="7" t="n">
        <v>39</v>
      </c>
    </row>
    <row r="14782" spans="1:9">
      <c r="A14782" t="s">
        <v>4</v>
      </c>
      <c r="B14782" s="4" t="s">
        <v>5</v>
      </c>
      <c r="C14782" s="4" t="s">
        <v>10</v>
      </c>
      <c r="D14782" s="4" t="s">
        <v>22</v>
      </c>
      <c r="E14782" s="4" t="s">
        <v>22</v>
      </c>
      <c r="F14782" s="4" t="s">
        <v>22</v>
      </c>
      <c r="G14782" s="4" t="s">
        <v>22</v>
      </c>
    </row>
    <row r="14783" spans="1:9">
      <c r="A14783" t="n">
        <v>122824</v>
      </c>
      <c r="B14783" s="24" t="n">
        <v>46</v>
      </c>
      <c r="C14783" s="7" t="n">
        <v>7032</v>
      </c>
      <c r="D14783" s="7" t="n">
        <v>-23.2900009155273</v>
      </c>
      <c r="E14783" s="7" t="n">
        <v>1</v>
      </c>
      <c r="F14783" s="7" t="n">
        <v>-40.5999984741211</v>
      </c>
      <c r="G14783" s="7" t="n">
        <v>333.700012207031</v>
      </c>
    </row>
    <row r="14784" spans="1:9">
      <c r="A14784" t="s">
        <v>4</v>
      </c>
      <c r="B14784" s="4" t="s">
        <v>5</v>
      </c>
      <c r="C14784" s="4" t="s">
        <v>13</v>
      </c>
      <c r="D14784" s="4" t="s">
        <v>10</v>
      </c>
      <c r="E14784" s="4" t="s">
        <v>6</v>
      </c>
      <c r="F14784" s="4" t="s">
        <v>6</v>
      </c>
      <c r="G14784" s="4" t="s">
        <v>6</v>
      </c>
      <c r="H14784" s="4" t="s">
        <v>6</v>
      </c>
    </row>
    <row r="14785" spans="1:9">
      <c r="A14785" t="n">
        <v>122843</v>
      </c>
      <c r="B14785" s="40" t="n">
        <v>51</v>
      </c>
      <c r="C14785" s="7" t="n">
        <v>3</v>
      </c>
      <c r="D14785" s="7" t="n">
        <v>0</v>
      </c>
      <c r="E14785" s="7" t="s">
        <v>89</v>
      </c>
      <c r="F14785" s="7" t="s">
        <v>814</v>
      </c>
      <c r="G14785" s="7" t="s">
        <v>88</v>
      </c>
      <c r="H14785" s="7" t="s">
        <v>89</v>
      </c>
    </row>
    <row r="14786" spans="1:9">
      <c r="A14786" t="s">
        <v>4</v>
      </c>
      <c r="B14786" s="4" t="s">
        <v>5</v>
      </c>
      <c r="C14786" s="4" t="s">
        <v>13</v>
      </c>
      <c r="D14786" s="4" t="s">
        <v>10</v>
      </c>
      <c r="E14786" s="4" t="s">
        <v>6</v>
      </c>
      <c r="F14786" s="4" t="s">
        <v>6</v>
      </c>
      <c r="G14786" s="4" t="s">
        <v>6</v>
      </c>
      <c r="H14786" s="4" t="s">
        <v>6</v>
      </c>
    </row>
    <row r="14787" spans="1:9">
      <c r="A14787" t="n">
        <v>122856</v>
      </c>
      <c r="B14787" s="40" t="n">
        <v>51</v>
      </c>
      <c r="C14787" s="7" t="n">
        <v>3</v>
      </c>
      <c r="D14787" s="7" t="n">
        <v>17</v>
      </c>
      <c r="E14787" s="7" t="s">
        <v>814</v>
      </c>
      <c r="F14787" s="7" t="s">
        <v>844</v>
      </c>
      <c r="G14787" s="7" t="s">
        <v>88</v>
      </c>
      <c r="H14787" s="7" t="s">
        <v>89</v>
      </c>
    </row>
    <row r="14788" spans="1:9">
      <c r="A14788" t="s">
        <v>4</v>
      </c>
      <c r="B14788" s="4" t="s">
        <v>5</v>
      </c>
      <c r="C14788" s="4" t="s">
        <v>13</v>
      </c>
      <c r="D14788" s="4" t="s">
        <v>10</v>
      </c>
      <c r="E14788" s="4" t="s">
        <v>6</v>
      </c>
      <c r="F14788" s="4" t="s">
        <v>6</v>
      </c>
      <c r="G14788" s="4" t="s">
        <v>6</v>
      </c>
      <c r="H14788" s="4" t="s">
        <v>6</v>
      </c>
    </row>
    <row r="14789" spans="1:9">
      <c r="A14789" t="n">
        <v>122869</v>
      </c>
      <c r="B14789" s="40" t="n">
        <v>51</v>
      </c>
      <c r="C14789" s="7" t="n">
        <v>3</v>
      </c>
      <c r="D14789" s="7" t="n">
        <v>16</v>
      </c>
      <c r="E14789" s="7" t="s">
        <v>869</v>
      </c>
      <c r="F14789" s="7" t="s">
        <v>844</v>
      </c>
      <c r="G14789" s="7" t="s">
        <v>88</v>
      </c>
      <c r="H14789" s="7" t="s">
        <v>89</v>
      </c>
    </row>
    <row r="14790" spans="1:9">
      <c r="A14790" t="s">
        <v>4</v>
      </c>
      <c r="B14790" s="4" t="s">
        <v>5</v>
      </c>
      <c r="C14790" s="4" t="s">
        <v>10</v>
      </c>
      <c r="D14790" s="4" t="s">
        <v>9</v>
      </c>
    </row>
    <row r="14791" spans="1:9">
      <c r="A14791" t="n">
        <v>122882</v>
      </c>
      <c r="B14791" s="41" t="n">
        <v>43</v>
      </c>
      <c r="C14791" s="7" t="n">
        <v>16</v>
      </c>
      <c r="D14791" s="7" t="n">
        <v>1</v>
      </c>
    </row>
    <row r="14792" spans="1:9">
      <c r="A14792" t="s">
        <v>4</v>
      </c>
      <c r="B14792" s="4" t="s">
        <v>5</v>
      </c>
      <c r="C14792" s="4" t="s">
        <v>10</v>
      </c>
      <c r="D14792" s="4" t="s">
        <v>9</v>
      </c>
    </row>
    <row r="14793" spans="1:9">
      <c r="A14793" t="n">
        <v>122889</v>
      </c>
      <c r="B14793" s="41" t="n">
        <v>43</v>
      </c>
      <c r="C14793" s="7" t="n">
        <v>17</v>
      </c>
      <c r="D14793" s="7" t="n">
        <v>1</v>
      </c>
    </row>
    <row r="14794" spans="1:9">
      <c r="A14794" t="s">
        <v>4</v>
      </c>
      <c r="B14794" s="4" t="s">
        <v>5</v>
      </c>
      <c r="C14794" s="4" t="s">
        <v>10</v>
      </c>
      <c r="D14794" s="4" t="s">
        <v>9</v>
      </c>
    </row>
    <row r="14795" spans="1:9">
      <c r="A14795" t="n">
        <v>122896</v>
      </c>
      <c r="B14795" s="41" t="n">
        <v>43</v>
      </c>
      <c r="C14795" s="7" t="n">
        <v>7032</v>
      </c>
      <c r="D14795" s="7" t="n">
        <v>1</v>
      </c>
    </row>
    <row r="14796" spans="1:9">
      <c r="A14796" t="s">
        <v>4</v>
      </c>
      <c r="B14796" s="4" t="s">
        <v>5</v>
      </c>
      <c r="C14796" s="4" t="s">
        <v>13</v>
      </c>
    </row>
    <row r="14797" spans="1:9">
      <c r="A14797" t="n">
        <v>122903</v>
      </c>
      <c r="B14797" s="42" t="n">
        <v>116</v>
      </c>
      <c r="C14797" s="7" t="n">
        <v>0</v>
      </c>
    </row>
    <row r="14798" spans="1:9">
      <c r="A14798" t="s">
        <v>4</v>
      </c>
      <c r="B14798" s="4" t="s">
        <v>5</v>
      </c>
      <c r="C14798" s="4" t="s">
        <v>13</v>
      </c>
      <c r="D14798" s="4" t="s">
        <v>10</v>
      </c>
    </row>
    <row r="14799" spans="1:9">
      <c r="A14799" t="n">
        <v>122905</v>
      </c>
      <c r="B14799" s="42" t="n">
        <v>116</v>
      </c>
      <c r="C14799" s="7" t="n">
        <v>2</v>
      </c>
      <c r="D14799" s="7" t="n">
        <v>1</v>
      </c>
    </row>
    <row r="14800" spans="1:9">
      <c r="A14800" t="s">
        <v>4</v>
      </c>
      <c r="B14800" s="4" t="s">
        <v>5</v>
      </c>
      <c r="C14800" s="4" t="s">
        <v>13</v>
      </c>
      <c r="D14800" s="4" t="s">
        <v>9</v>
      </c>
    </row>
    <row r="14801" spans="1:8">
      <c r="A14801" t="n">
        <v>122909</v>
      </c>
      <c r="B14801" s="42" t="n">
        <v>116</v>
      </c>
      <c r="C14801" s="7" t="n">
        <v>5</v>
      </c>
      <c r="D14801" s="7" t="n">
        <v>1065353216</v>
      </c>
    </row>
    <row r="14802" spans="1:8">
      <c r="A14802" t="s">
        <v>4</v>
      </c>
      <c r="B14802" s="4" t="s">
        <v>5</v>
      </c>
      <c r="C14802" s="4" t="s">
        <v>13</v>
      </c>
      <c r="D14802" s="4" t="s">
        <v>10</v>
      </c>
    </row>
    <row r="14803" spans="1:8">
      <c r="A14803" t="n">
        <v>122915</v>
      </c>
      <c r="B14803" s="42" t="n">
        <v>116</v>
      </c>
      <c r="C14803" s="7" t="n">
        <v>6</v>
      </c>
      <c r="D14803" s="7" t="n">
        <v>1</v>
      </c>
    </row>
    <row r="14804" spans="1:8">
      <c r="A14804" t="s">
        <v>4</v>
      </c>
      <c r="B14804" s="4" t="s">
        <v>5</v>
      </c>
      <c r="C14804" s="4" t="s">
        <v>13</v>
      </c>
      <c r="D14804" s="4" t="s">
        <v>13</v>
      </c>
      <c r="E14804" s="4" t="s">
        <v>22</v>
      </c>
      <c r="F14804" s="4" t="s">
        <v>22</v>
      </c>
      <c r="G14804" s="4" t="s">
        <v>22</v>
      </c>
      <c r="H14804" s="4" t="s">
        <v>10</v>
      </c>
    </row>
    <row r="14805" spans="1:8">
      <c r="A14805" t="n">
        <v>122919</v>
      </c>
      <c r="B14805" s="25" t="n">
        <v>45</v>
      </c>
      <c r="C14805" s="7" t="n">
        <v>2</v>
      </c>
      <c r="D14805" s="7" t="n">
        <v>3</v>
      </c>
      <c r="E14805" s="7" t="n">
        <v>-24.0599994659424</v>
      </c>
      <c r="F14805" s="7" t="n">
        <v>1.97000002861023</v>
      </c>
      <c r="G14805" s="7" t="n">
        <v>-39.3400001525879</v>
      </c>
      <c r="H14805" s="7" t="n">
        <v>6000</v>
      </c>
    </row>
    <row r="14806" spans="1:8">
      <c r="A14806" t="s">
        <v>4</v>
      </c>
      <c r="B14806" s="4" t="s">
        <v>5</v>
      </c>
      <c r="C14806" s="4" t="s">
        <v>13</v>
      </c>
      <c r="D14806" s="4" t="s">
        <v>13</v>
      </c>
      <c r="E14806" s="4" t="s">
        <v>22</v>
      </c>
      <c r="F14806" s="4" t="s">
        <v>22</v>
      </c>
      <c r="G14806" s="4" t="s">
        <v>22</v>
      </c>
      <c r="H14806" s="4" t="s">
        <v>10</v>
      </c>
      <c r="I14806" s="4" t="s">
        <v>13</v>
      </c>
    </row>
    <row r="14807" spans="1:8">
      <c r="A14807" t="n">
        <v>122936</v>
      </c>
      <c r="B14807" s="25" t="n">
        <v>45</v>
      </c>
      <c r="C14807" s="7" t="n">
        <v>4</v>
      </c>
      <c r="D14807" s="7" t="n">
        <v>3</v>
      </c>
      <c r="E14807" s="7" t="n">
        <v>31.0300006866455</v>
      </c>
      <c r="F14807" s="7" t="n">
        <v>18.8799991607666</v>
      </c>
      <c r="G14807" s="7" t="n">
        <v>364.149993896484</v>
      </c>
      <c r="H14807" s="7" t="n">
        <v>6000</v>
      </c>
      <c r="I14807" s="7" t="n">
        <v>1</v>
      </c>
    </row>
    <row r="14808" spans="1:8">
      <c r="A14808" t="s">
        <v>4</v>
      </c>
      <c r="B14808" s="4" t="s">
        <v>5</v>
      </c>
      <c r="C14808" s="4" t="s">
        <v>13</v>
      </c>
      <c r="D14808" s="4" t="s">
        <v>13</v>
      </c>
      <c r="E14808" s="4" t="s">
        <v>22</v>
      </c>
      <c r="F14808" s="4" t="s">
        <v>10</v>
      </c>
    </row>
    <row r="14809" spans="1:8">
      <c r="A14809" t="n">
        <v>122954</v>
      </c>
      <c r="B14809" s="25" t="n">
        <v>45</v>
      </c>
      <c r="C14809" s="7" t="n">
        <v>5</v>
      </c>
      <c r="D14809" s="7" t="n">
        <v>3</v>
      </c>
      <c r="E14809" s="7" t="n">
        <v>2.79999995231628</v>
      </c>
      <c r="F14809" s="7" t="n">
        <v>6000</v>
      </c>
    </row>
    <row r="14810" spans="1:8">
      <c r="A14810" t="s">
        <v>4</v>
      </c>
      <c r="B14810" s="4" t="s">
        <v>5</v>
      </c>
      <c r="C14810" s="4" t="s">
        <v>13</v>
      </c>
      <c r="D14810" s="4" t="s">
        <v>13</v>
      </c>
      <c r="E14810" s="4" t="s">
        <v>22</v>
      </c>
      <c r="F14810" s="4" t="s">
        <v>10</v>
      </c>
    </row>
    <row r="14811" spans="1:8">
      <c r="A14811" t="n">
        <v>122963</v>
      </c>
      <c r="B14811" s="25" t="n">
        <v>45</v>
      </c>
      <c r="C14811" s="7" t="n">
        <v>11</v>
      </c>
      <c r="D14811" s="7" t="n">
        <v>3</v>
      </c>
      <c r="E14811" s="7" t="n">
        <v>27.7000007629395</v>
      </c>
      <c r="F14811" s="7" t="n">
        <v>6000</v>
      </c>
    </row>
    <row r="14812" spans="1:8">
      <c r="A14812" t="s">
        <v>4</v>
      </c>
      <c r="B14812" s="4" t="s">
        <v>5</v>
      </c>
      <c r="C14812" s="4" t="s">
        <v>13</v>
      </c>
      <c r="D14812" s="4" t="s">
        <v>10</v>
      </c>
    </row>
    <row r="14813" spans="1:8">
      <c r="A14813" t="n">
        <v>122972</v>
      </c>
      <c r="B14813" s="28" t="n">
        <v>58</v>
      </c>
      <c r="C14813" s="7" t="n">
        <v>255</v>
      </c>
      <c r="D14813" s="7" t="n">
        <v>0</v>
      </c>
    </row>
    <row r="14814" spans="1:8">
      <c r="A14814" t="s">
        <v>4</v>
      </c>
      <c r="B14814" s="4" t="s">
        <v>5</v>
      </c>
      <c r="C14814" s="4" t="s">
        <v>13</v>
      </c>
      <c r="D14814" s="4" t="s">
        <v>10</v>
      </c>
      <c r="E14814" s="4" t="s">
        <v>10</v>
      </c>
      <c r="F14814" s="4" t="s">
        <v>9</v>
      </c>
    </row>
    <row r="14815" spans="1:8">
      <c r="A14815" t="n">
        <v>122976</v>
      </c>
      <c r="B14815" s="86" t="n">
        <v>84</v>
      </c>
      <c r="C14815" s="7" t="n">
        <v>0</v>
      </c>
      <c r="D14815" s="7" t="n">
        <v>2</v>
      </c>
      <c r="E14815" s="7" t="n">
        <v>0</v>
      </c>
      <c r="F14815" s="7" t="n">
        <v>1050253722</v>
      </c>
    </row>
    <row r="14816" spans="1:8">
      <c r="A14816" t="s">
        <v>4</v>
      </c>
      <c r="B14816" s="4" t="s">
        <v>5</v>
      </c>
      <c r="C14816" s="4" t="s">
        <v>13</v>
      </c>
      <c r="D14816" s="4" t="s">
        <v>22</v>
      </c>
      <c r="E14816" s="4" t="s">
        <v>22</v>
      </c>
      <c r="F14816" s="4" t="s">
        <v>22</v>
      </c>
    </row>
    <row r="14817" spans="1:9">
      <c r="A14817" t="n">
        <v>122986</v>
      </c>
      <c r="B14817" s="25" t="n">
        <v>45</v>
      </c>
      <c r="C14817" s="7" t="n">
        <v>9</v>
      </c>
      <c r="D14817" s="7" t="n">
        <v>0.00999999977648258</v>
      </c>
      <c r="E14817" s="7" t="n">
        <v>0.00999999977648258</v>
      </c>
      <c r="F14817" s="7" t="n">
        <v>0.200000002980232</v>
      </c>
    </row>
    <row r="14818" spans="1:9">
      <c r="A14818" t="s">
        <v>4</v>
      </c>
      <c r="B14818" s="4" t="s">
        <v>5</v>
      </c>
      <c r="C14818" s="4" t="s">
        <v>13</v>
      </c>
      <c r="D14818" s="4" t="s">
        <v>10</v>
      </c>
      <c r="E14818" s="4" t="s">
        <v>22</v>
      </c>
      <c r="F14818" s="4" t="s">
        <v>10</v>
      </c>
      <c r="G14818" s="4" t="s">
        <v>9</v>
      </c>
      <c r="H14818" s="4" t="s">
        <v>9</v>
      </c>
      <c r="I14818" s="4" t="s">
        <v>10</v>
      </c>
      <c r="J14818" s="4" t="s">
        <v>10</v>
      </c>
      <c r="K14818" s="4" t="s">
        <v>9</v>
      </c>
      <c r="L14818" s="4" t="s">
        <v>9</v>
      </c>
      <c r="M14818" s="4" t="s">
        <v>9</v>
      </c>
      <c r="N14818" s="4" t="s">
        <v>9</v>
      </c>
      <c r="O14818" s="4" t="s">
        <v>6</v>
      </c>
    </row>
    <row r="14819" spans="1:9">
      <c r="A14819" t="n">
        <v>123000</v>
      </c>
      <c r="B14819" s="14" t="n">
        <v>50</v>
      </c>
      <c r="C14819" s="7" t="n">
        <v>0</v>
      </c>
      <c r="D14819" s="7" t="n">
        <v>2053</v>
      </c>
      <c r="E14819" s="7" t="n">
        <v>0.699999988079071</v>
      </c>
      <c r="F14819" s="7" t="n">
        <v>0</v>
      </c>
      <c r="G14819" s="7" t="n">
        <v>0</v>
      </c>
      <c r="H14819" s="7" t="n">
        <v>0</v>
      </c>
      <c r="I14819" s="7" t="n">
        <v>0</v>
      </c>
      <c r="J14819" s="7" t="n">
        <v>65533</v>
      </c>
      <c r="K14819" s="7" t="n">
        <v>0</v>
      </c>
      <c r="L14819" s="7" t="n">
        <v>0</v>
      </c>
      <c r="M14819" s="7" t="n">
        <v>0</v>
      </c>
      <c r="N14819" s="7" t="n">
        <v>0</v>
      </c>
      <c r="O14819" s="7" t="s">
        <v>12</v>
      </c>
    </row>
    <row r="14820" spans="1:9">
      <c r="A14820" t="s">
        <v>4</v>
      </c>
      <c r="B14820" s="4" t="s">
        <v>5</v>
      </c>
      <c r="C14820" s="4" t="s">
        <v>10</v>
      </c>
    </row>
    <row r="14821" spans="1:9">
      <c r="A14821" t="n">
        <v>123039</v>
      </c>
      <c r="B14821" s="35" t="n">
        <v>16</v>
      </c>
      <c r="C14821" s="7" t="n">
        <v>2000</v>
      </c>
    </row>
    <row r="14822" spans="1:9">
      <c r="A14822" t="s">
        <v>4</v>
      </c>
      <c r="B14822" s="4" t="s">
        <v>5</v>
      </c>
      <c r="C14822" s="4" t="s">
        <v>13</v>
      </c>
      <c r="D14822" s="4" t="s">
        <v>10</v>
      </c>
      <c r="E14822" s="4" t="s">
        <v>9</v>
      </c>
      <c r="F14822" s="4" t="s">
        <v>10</v>
      </c>
      <c r="G14822" s="4" t="s">
        <v>9</v>
      </c>
      <c r="H14822" s="4" t="s">
        <v>13</v>
      </c>
    </row>
    <row r="14823" spans="1:9">
      <c r="A14823" t="n">
        <v>123042</v>
      </c>
      <c r="B14823" s="16" t="n">
        <v>49</v>
      </c>
      <c r="C14823" s="7" t="n">
        <v>0</v>
      </c>
      <c r="D14823" s="7" t="n">
        <v>568</v>
      </c>
      <c r="E14823" s="7" t="n">
        <v>1065353216</v>
      </c>
      <c r="F14823" s="7" t="n">
        <v>0</v>
      </c>
      <c r="G14823" s="7" t="n">
        <v>0</v>
      </c>
      <c r="H14823" s="7" t="n">
        <v>0</v>
      </c>
    </row>
    <row r="14824" spans="1:9">
      <c r="A14824" t="s">
        <v>4</v>
      </c>
      <c r="B14824" s="4" t="s">
        <v>5</v>
      </c>
      <c r="C14824" s="4" t="s">
        <v>13</v>
      </c>
      <c r="D14824" s="4" t="s">
        <v>22</v>
      </c>
      <c r="E14824" s="4" t="s">
        <v>22</v>
      </c>
      <c r="F14824" s="4" t="s">
        <v>22</v>
      </c>
    </row>
    <row r="14825" spans="1:9">
      <c r="A14825" t="n">
        <v>123057</v>
      </c>
      <c r="B14825" s="25" t="n">
        <v>45</v>
      </c>
      <c r="C14825" s="7" t="n">
        <v>9</v>
      </c>
      <c r="D14825" s="7" t="n">
        <v>0.0299999993294477</v>
      </c>
      <c r="E14825" s="7" t="n">
        <v>0.100000001490116</v>
      </c>
      <c r="F14825" s="7" t="n">
        <v>0.200000002980232</v>
      </c>
    </row>
    <row r="14826" spans="1:9">
      <c r="A14826" t="s">
        <v>4</v>
      </c>
      <c r="B14826" s="4" t="s">
        <v>5</v>
      </c>
      <c r="C14826" s="4" t="s">
        <v>13</v>
      </c>
      <c r="D14826" s="4" t="s">
        <v>10</v>
      </c>
      <c r="E14826" s="4" t="s">
        <v>22</v>
      </c>
      <c r="F14826" s="4" t="s">
        <v>10</v>
      </c>
      <c r="G14826" s="4" t="s">
        <v>9</v>
      </c>
      <c r="H14826" s="4" t="s">
        <v>9</v>
      </c>
      <c r="I14826" s="4" t="s">
        <v>10</v>
      </c>
      <c r="J14826" s="4" t="s">
        <v>10</v>
      </c>
      <c r="K14826" s="4" t="s">
        <v>9</v>
      </c>
      <c r="L14826" s="4" t="s">
        <v>9</v>
      </c>
      <c r="M14826" s="4" t="s">
        <v>9</v>
      </c>
      <c r="N14826" s="4" t="s">
        <v>9</v>
      </c>
      <c r="O14826" s="4" t="s">
        <v>6</v>
      </c>
    </row>
    <row r="14827" spans="1:9">
      <c r="A14827" t="n">
        <v>123071</v>
      </c>
      <c r="B14827" s="14" t="n">
        <v>50</v>
      </c>
      <c r="C14827" s="7" t="n">
        <v>0</v>
      </c>
      <c r="D14827" s="7" t="n">
        <v>2053</v>
      </c>
      <c r="E14827" s="7" t="n">
        <v>1</v>
      </c>
      <c r="F14827" s="7" t="n">
        <v>0</v>
      </c>
      <c r="G14827" s="7" t="n">
        <v>0</v>
      </c>
      <c r="H14827" s="7" t="n">
        <v>0</v>
      </c>
      <c r="I14827" s="7" t="n">
        <v>0</v>
      </c>
      <c r="J14827" s="7" t="n">
        <v>65533</v>
      </c>
      <c r="K14827" s="7" t="n">
        <v>0</v>
      </c>
      <c r="L14827" s="7" t="n">
        <v>0</v>
      </c>
      <c r="M14827" s="7" t="n">
        <v>0</v>
      </c>
      <c r="N14827" s="7" t="n">
        <v>0</v>
      </c>
      <c r="O14827" s="7" t="s">
        <v>12</v>
      </c>
    </row>
    <row r="14828" spans="1:9">
      <c r="A14828" t="s">
        <v>4</v>
      </c>
      <c r="B14828" s="4" t="s">
        <v>5</v>
      </c>
      <c r="C14828" s="4" t="s">
        <v>10</v>
      </c>
      <c r="D14828" s="4" t="s">
        <v>13</v>
      </c>
      <c r="E14828" s="4" t="s">
        <v>6</v>
      </c>
      <c r="F14828" s="4" t="s">
        <v>22</v>
      </c>
      <c r="G14828" s="4" t="s">
        <v>22</v>
      </c>
      <c r="H14828" s="4" t="s">
        <v>22</v>
      </c>
    </row>
    <row r="14829" spans="1:9">
      <c r="A14829" t="n">
        <v>123110</v>
      </c>
      <c r="B14829" s="39" t="n">
        <v>48</v>
      </c>
      <c r="C14829" s="7" t="n">
        <v>0</v>
      </c>
      <c r="D14829" s="7" t="n">
        <v>0</v>
      </c>
      <c r="E14829" s="7" t="s">
        <v>1011</v>
      </c>
      <c r="F14829" s="7" t="n">
        <v>1</v>
      </c>
      <c r="G14829" s="7" t="n">
        <v>0.5</v>
      </c>
      <c r="H14829" s="7" t="n">
        <v>0</v>
      </c>
    </row>
    <row r="14830" spans="1:9">
      <c r="A14830" t="s">
        <v>4</v>
      </c>
      <c r="B14830" s="4" t="s">
        <v>5</v>
      </c>
      <c r="C14830" s="4" t="s">
        <v>10</v>
      </c>
      <c r="D14830" s="4" t="s">
        <v>13</v>
      </c>
      <c r="E14830" s="4" t="s">
        <v>6</v>
      </c>
      <c r="F14830" s="4" t="s">
        <v>22</v>
      </c>
      <c r="G14830" s="4" t="s">
        <v>22</v>
      </c>
      <c r="H14830" s="4" t="s">
        <v>22</v>
      </c>
    </row>
    <row r="14831" spans="1:9">
      <c r="A14831" t="n">
        <v>123136</v>
      </c>
      <c r="B14831" s="39" t="n">
        <v>48</v>
      </c>
      <c r="C14831" s="7" t="n">
        <v>999</v>
      </c>
      <c r="D14831" s="7" t="n">
        <v>0</v>
      </c>
      <c r="E14831" s="7" t="s">
        <v>1011</v>
      </c>
      <c r="F14831" s="7" t="n">
        <v>1</v>
      </c>
      <c r="G14831" s="7" t="n">
        <v>0.5</v>
      </c>
      <c r="H14831" s="7" t="n">
        <v>0</v>
      </c>
    </row>
    <row r="14832" spans="1:9">
      <c r="A14832" t="s">
        <v>4</v>
      </c>
      <c r="B14832" s="4" t="s">
        <v>5</v>
      </c>
      <c r="C14832" s="4" t="s">
        <v>10</v>
      </c>
    </row>
    <row r="14833" spans="1:15">
      <c r="A14833" t="n">
        <v>123162</v>
      </c>
      <c r="B14833" s="35" t="n">
        <v>16</v>
      </c>
      <c r="C14833" s="7" t="n">
        <v>3500</v>
      </c>
    </row>
    <row r="14834" spans="1:15">
      <c r="A14834" t="s">
        <v>4</v>
      </c>
      <c r="B14834" s="4" t="s">
        <v>5</v>
      </c>
      <c r="C14834" s="4" t="s">
        <v>13</v>
      </c>
      <c r="D14834" s="4" t="s">
        <v>22</v>
      </c>
      <c r="E14834" s="4" t="s">
        <v>10</v>
      </c>
      <c r="F14834" s="4" t="s">
        <v>13</v>
      </c>
    </row>
    <row r="14835" spans="1:15">
      <c r="A14835" t="n">
        <v>123165</v>
      </c>
      <c r="B14835" s="16" t="n">
        <v>49</v>
      </c>
      <c r="C14835" s="7" t="n">
        <v>3</v>
      </c>
      <c r="D14835" s="7" t="n">
        <v>0.699999988079071</v>
      </c>
      <c r="E14835" s="7" t="n">
        <v>500</v>
      </c>
      <c r="F14835" s="7" t="n">
        <v>0</v>
      </c>
    </row>
    <row r="14836" spans="1:15">
      <c r="A14836" t="s">
        <v>4</v>
      </c>
      <c r="B14836" s="4" t="s">
        <v>5</v>
      </c>
      <c r="C14836" s="4" t="s">
        <v>13</v>
      </c>
      <c r="D14836" s="4" t="s">
        <v>10</v>
      </c>
      <c r="E14836" s="4" t="s">
        <v>22</v>
      </c>
    </row>
    <row r="14837" spans="1:15">
      <c r="A14837" t="n">
        <v>123174</v>
      </c>
      <c r="B14837" s="28" t="n">
        <v>58</v>
      </c>
      <c r="C14837" s="7" t="n">
        <v>101</v>
      </c>
      <c r="D14837" s="7" t="n">
        <v>300</v>
      </c>
      <c r="E14837" s="7" t="n">
        <v>1</v>
      </c>
    </row>
    <row r="14838" spans="1:15">
      <c r="A14838" t="s">
        <v>4</v>
      </c>
      <c r="B14838" s="4" t="s">
        <v>5</v>
      </c>
      <c r="C14838" s="4" t="s">
        <v>13</v>
      </c>
      <c r="D14838" s="4" t="s">
        <v>10</v>
      </c>
    </row>
    <row r="14839" spans="1:15">
      <c r="A14839" t="n">
        <v>123182</v>
      </c>
      <c r="B14839" s="28" t="n">
        <v>58</v>
      </c>
      <c r="C14839" s="7" t="n">
        <v>254</v>
      </c>
      <c r="D14839" s="7" t="n">
        <v>0</v>
      </c>
    </row>
    <row r="14840" spans="1:15">
      <c r="A14840" t="s">
        <v>4</v>
      </c>
      <c r="B14840" s="4" t="s">
        <v>5</v>
      </c>
      <c r="C14840" s="4" t="s">
        <v>13</v>
      </c>
    </row>
    <row r="14841" spans="1:15">
      <c r="A14841" t="n">
        <v>123186</v>
      </c>
      <c r="B14841" s="25" t="n">
        <v>45</v>
      </c>
      <c r="C14841" s="7" t="n">
        <v>0</v>
      </c>
    </row>
    <row r="14842" spans="1:15">
      <c r="A14842" t="s">
        <v>4</v>
      </c>
      <c r="B14842" s="4" t="s">
        <v>5</v>
      </c>
      <c r="C14842" s="4" t="s">
        <v>13</v>
      </c>
      <c r="D14842" s="4" t="s">
        <v>13</v>
      </c>
      <c r="E14842" s="4" t="s">
        <v>22</v>
      </c>
      <c r="F14842" s="4" t="s">
        <v>22</v>
      </c>
      <c r="G14842" s="4" t="s">
        <v>22</v>
      </c>
      <c r="H14842" s="4" t="s">
        <v>10</v>
      </c>
    </row>
    <row r="14843" spans="1:15">
      <c r="A14843" t="n">
        <v>123188</v>
      </c>
      <c r="B14843" s="25" t="n">
        <v>45</v>
      </c>
      <c r="C14843" s="7" t="n">
        <v>2</v>
      </c>
      <c r="D14843" s="7" t="n">
        <v>3</v>
      </c>
      <c r="E14843" s="7" t="n">
        <v>-24.0200004577637</v>
      </c>
      <c r="F14843" s="7" t="n">
        <v>1.97000002861023</v>
      </c>
      <c r="G14843" s="7" t="n">
        <v>-39.9500007629395</v>
      </c>
      <c r="H14843" s="7" t="n">
        <v>0</v>
      </c>
    </row>
    <row r="14844" spans="1:15">
      <c r="A14844" t="s">
        <v>4</v>
      </c>
      <c r="B14844" s="4" t="s">
        <v>5</v>
      </c>
      <c r="C14844" s="4" t="s">
        <v>13</v>
      </c>
      <c r="D14844" s="4" t="s">
        <v>13</v>
      </c>
      <c r="E14844" s="4" t="s">
        <v>22</v>
      </c>
      <c r="F14844" s="4" t="s">
        <v>22</v>
      </c>
      <c r="G14844" s="4" t="s">
        <v>22</v>
      </c>
      <c r="H14844" s="4" t="s">
        <v>10</v>
      </c>
      <c r="I14844" s="4" t="s">
        <v>13</v>
      </c>
    </row>
    <row r="14845" spans="1:15">
      <c r="A14845" t="n">
        <v>123205</v>
      </c>
      <c r="B14845" s="25" t="n">
        <v>45</v>
      </c>
      <c r="C14845" s="7" t="n">
        <v>4</v>
      </c>
      <c r="D14845" s="7" t="n">
        <v>3</v>
      </c>
      <c r="E14845" s="7" t="n">
        <v>27.2399997711182</v>
      </c>
      <c r="F14845" s="7" t="n">
        <v>37.2900009155273</v>
      </c>
      <c r="G14845" s="7" t="n">
        <v>368</v>
      </c>
      <c r="H14845" s="7" t="n">
        <v>0</v>
      </c>
      <c r="I14845" s="7" t="n">
        <v>1</v>
      </c>
    </row>
    <row r="14846" spans="1:15">
      <c r="A14846" t="s">
        <v>4</v>
      </c>
      <c r="B14846" s="4" t="s">
        <v>5</v>
      </c>
      <c r="C14846" s="4" t="s">
        <v>13</v>
      </c>
      <c r="D14846" s="4" t="s">
        <v>13</v>
      </c>
      <c r="E14846" s="4" t="s">
        <v>22</v>
      </c>
      <c r="F14846" s="4" t="s">
        <v>10</v>
      </c>
    </row>
    <row r="14847" spans="1:15">
      <c r="A14847" t="n">
        <v>123223</v>
      </c>
      <c r="B14847" s="25" t="n">
        <v>45</v>
      </c>
      <c r="C14847" s="7" t="n">
        <v>5</v>
      </c>
      <c r="D14847" s="7" t="n">
        <v>3</v>
      </c>
      <c r="E14847" s="7" t="n">
        <v>2</v>
      </c>
      <c r="F14847" s="7" t="n">
        <v>0</v>
      </c>
    </row>
    <row r="14848" spans="1:15">
      <c r="A14848" t="s">
        <v>4</v>
      </c>
      <c r="B14848" s="4" t="s">
        <v>5</v>
      </c>
      <c r="C14848" s="4" t="s">
        <v>13</v>
      </c>
      <c r="D14848" s="4" t="s">
        <v>13</v>
      </c>
      <c r="E14848" s="4" t="s">
        <v>22</v>
      </c>
      <c r="F14848" s="4" t="s">
        <v>10</v>
      </c>
    </row>
    <row r="14849" spans="1:9">
      <c r="A14849" t="n">
        <v>123232</v>
      </c>
      <c r="B14849" s="25" t="n">
        <v>45</v>
      </c>
      <c r="C14849" s="7" t="n">
        <v>11</v>
      </c>
      <c r="D14849" s="7" t="n">
        <v>3</v>
      </c>
      <c r="E14849" s="7" t="n">
        <v>27.7000007629395</v>
      </c>
      <c r="F14849" s="7" t="n">
        <v>0</v>
      </c>
    </row>
    <row r="14850" spans="1:9">
      <c r="A14850" t="s">
        <v>4</v>
      </c>
      <c r="B14850" s="4" t="s">
        <v>5</v>
      </c>
      <c r="C14850" s="4" t="s">
        <v>13</v>
      </c>
      <c r="D14850" s="4" t="s">
        <v>10</v>
      </c>
      <c r="E14850" s="4" t="s">
        <v>22</v>
      </c>
      <c r="F14850" s="4" t="s">
        <v>10</v>
      </c>
      <c r="G14850" s="4" t="s">
        <v>9</v>
      </c>
      <c r="H14850" s="4" t="s">
        <v>9</v>
      </c>
      <c r="I14850" s="4" t="s">
        <v>10</v>
      </c>
      <c r="J14850" s="4" t="s">
        <v>10</v>
      </c>
      <c r="K14850" s="4" t="s">
        <v>9</v>
      </c>
      <c r="L14850" s="4" t="s">
        <v>9</v>
      </c>
      <c r="M14850" s="4" t="s">
        <v>9</v>
      </c>
      <c r="N14850" s="4" t="s">
        <v>9</v>
      </c>
      <c r="O14850" s="4" t="s">
        <v>6</v>
      </c>
    </row>
    <row r="14851" spans="1:9">
      <c r="A14851" t="n">
        <v>123241</v>
      </c>
      <c r="B14851" s="14" t="n">
        <v>50</v>
      </c>
      <c r="C14851" s="7" t="n">
        <v>0</v>
      </c>
      <c r="D14851" s="7" t="n">
        <v>4515</v>
      </c>
      <c r="E14851" s="7" t="n">
        <v>0.600000023841858</v>
      </c>
      <c r="F14851" s="7" t="n">
        <v>500</v>
      </c>
      <c r="G14851" s="7" t="n">
        <v>0</v>
      </c>
      <c r="H14851" s="7" t="n">
        <v>0</v>
      </c>
      <c r="I14851" s="7" t="n">
        <v>0</v>
      </c>
      <c r="J14851" s="7" t="n">
        <v>65533</v>
      </c>
      <c r="K14851" s="7" t="n">
        <v>0</v>
      </c>
      <c r="L14851" s="7" t="n">
        <v>0</v>
      </c>
      <c r="M14851" s="7" t="n">
        <v>0</v>
      </c>
      <c r="N14851" s="7" t="n">
        <v>0</v>
      </c>
      <c r="O14851" s="7" t="s">
        <v>12</v>
      </c>
    </row>
    <row r="14852" spans="1:9">
      <c r="A14852" t="s">
        <v>4</v>
      </c>
      <c r="B14852" s="4" t="s">
        <v>5</v>
      </c>
      <c r="C14852" s="4" t="s">
        <v>13</v>
      </c>
      <c r="D14852" s="4" t="s">
        <v>10</v>
      </c>
      <c r="E14852" s="4" t="s">
        <v>6</v>
      </c>
      <c r="F14852" s="4" t="s">
        <v>6</v>
      </c>
    </row>
    <row r="14853" spans="1:9">
      <c r="A14853" t="n">
        <v>123280</v>
      </c>
      <c r="B14853" s="38" t="n">
        <v>36</v>
      </c>
      <c r="C14853" s="7" t="n">
        <v>11</v>
      </c>
      <c r="D14853" s="7" t="n">
        <v>999</v>
      </c>
      <c r="E14853" s="7" t="s">
        <v>1118</v>
      </c>
      <c r="F14853" s="7" t="s">
        <v>12</v>
      </c>
    </row>
    <row r="14854" spans="1:9">
      <c r="A14854" t="s">
        <v>4</v>
      </c>
      <c r="B14854" s="4" t="s">
        <v>5</v>
      </c>
      <c r="C14854" s="4" t="s">
        <v>13</v>
      </c>
      <c r="D14854" s="4" t="s">
        <v>10</v>
      </c>
      <c r="E14854" s="4" t="s">
        <v>6</v>
      </c>
      <c r="F14854" s="4" t="s">
        <v>6</v>
      </c>
      <c r="G14854" s="4" t="s">
        <v>6</v>
      </c>
      <c r="H14854" s="4" t="s">
        <v>6</v>
      </c>
    </row>
    <row r="14855" spans="1:9">
      <c r="A14855" t="n">
        <v>123299</v>
      </c>
      <c r="B14855" s="40" t="n">
        <v>51</v>
      </c>
      <c r="C14855" s="7" t="n">
        <v>3</v>
      </c>
      <c r="D14855" s="7" t="n">
        <v>999</v>
      </c>
      <c r="E14855" s="7" t="s">
        <v>843</v>
      </c>
      <c r="F14855" s="7" t="s">
        <v>869</v>
      </c>
      <c r="G14855" s="7" t="s">
        <v>88</v>
      </c>
      <c r="H14855" s="7" t="s">
        <v>89</v>
      </c>
    </row>
    <row r="14856" spans="1:9">
      <c r="A14856" t="s">
        <v>4</v>
      </c>
      <c r="B14856" s="4" t="s">
        <v>5</v>
      </c>
      <c r="C14856" s="4" t="s">
        <v>13</v>
      </c>
      <c r="D14856" s="4" t="s">
        <v>10</v>
      </c>
      <c r="E14856" s="4" t="s">
        <v>10</v>
      </c>
      <c r="F14856" s="4" t="s">
        <v>10</v>
      </c>
      <c r="G14856" s="4" t="s">
        <v>10</v>
      </c>
      <c r="H14856" s="4" t="s">
        <v>10</v>
      </c>
      <c r="I14856" s="4" t="s">
        <v>6</v>
      </c>
      <c r="J14856" s="4" t="s">
        <v>22</v>
      </c>
      <c r="K14856" s="4" t="s">
        <v>22</v>
      </c>
      <c r="L14856" s="4" t="s">
        <v>22</v>
      </c>
      <c r="M14856" s="4" t="s">
        <v>9</v>
      </c>
      <c r="N14856" s="4" t="s">
        <v>9</v>
      </c>
      <c r="O14856" s="4" t="s">
        <v>22</v>
      </c>
      <c r="P14856" s="4" t="s">
        <v>22</v>
      </c>
      <c r="Q14856" s="4" t="s">
        <v>22</v>
      </c>
      <c r="R14856" s="4" t="s">
        <v>22</v>
      </c>
      <c r="S14856" s="4" t="s">
        <v>13</v>
      </c>
    </row>
    <row r="14857" spans="1:9">
      <c r="A14857" t="n">
        <v>123312</v>
      </c>
      <c r="B14857" s="83" t="n">
        <v>39</v>
      </c>
      <c r="C14857" s="7" t="n">
        <v>12</v>
      </c>
      <c r="D14857" s="7" t="n">
        <v>65533</v>
      </c>
      <c r="E14857" s="7" t="n">
        <v>204</v>
      </c>
      <c r="F14857" s="7" t="n">
        <v>0</v>
      </c>
      <c r="G14857" s="7" t="n">
        <v>999</v>
      </c>
      <c r="H14857" s="7" t="n">
        <v>3</v>
      </c>
      <c r="I14857" s="7" t="s">
        <v>1083</v>
      </c>
      <c r="J14857" s="7" t="n">
        <v>0</v>
      </c>
      <c r="K14857" s="7" t="n">
        <v>-1</v>
      </c>
      <c r="L14857" s="7" t="n">
        <v>0</v>
      </c>
      <c r="M14857" s="7" t="n">
        <v>0</v>
      </c>
      <c r="N14857" s="7" t="n">
        <v>0</v>
      </c>
      <c r="O14857" s="7" t="n">
        <v>0</v>
      </c>
      <c r="P14857" s="7" t="n">
        <v>1</v>
      </c>
      <c r="Q14857" s="7" t="n">
        <v>1</v>
      </c>
      <c r="R14857" s="7" t="n">
        <v>1</v>
      </c>
      <c r="S14857" s="7" t="n">
        <v>105</v>
      </c>
    </row>
    <row r="14858" spans="1:9">
      <c r="A14858" t="s">
        <v>4</v>
      </c>
      <c r="B14858" s="4" t="s">
        <v>5</v>
      </c>
      <c r="C14858" s="4" t="s">
        <v>10</v>
      </c>
      <c r="D14858" s="4" t="s">
        <v>9</v>
      </c>
    </row>
    <row r="14859" spans="1:9">
      <c r="A14859" t="n">
        <v>123373</v>
      </c>
      <c r="B14859" s="41" t="n">
        <v>43</v>
      </c>
      <c r="C14859" s="7" t="n">
        <v>0</v>
      </c>
      <c r="D14859" s="7" t="n">
        <v>1</v>
      </c>
    </row>
    <row r="14860" spans="1:9">
      <c r="A14860" t="s">
        <v>4</v>
      </c>
      <c r="B14860" s="4" t="s">
        <v>5</v>
      </c>
      <c r="C14860" s="4" t="s">
        <v>10</v>
      </c>
      <c r="D14860" s="4" t="s">
        <v>9</v>
      </c>
    </row>
    <row r="14861" spans="1:9">
      <c r="A14861" t="n">
        <v>123380</v>
      </c>
      <c r="B14861" s="45" t="n">
        <v>44</v>
      </c>
      <c r="C14861" s="7" t="n">
        <v>999</v>
      </c>
      <c r="D14861" s="7" t="n">
        <v>1</v>
      </c>
    </row>
    <row r="14862" spans="1:9">
      <c r="A14862" t="s">
        <v>4</v>
      </c>
      <c r="B14862" s="4" t="s">
        <v>5</v>
      </c>
      <c r="C14862" s="4" t="s">
        <v>13</v>
      </c>
      <c r="D14862" s="4" t="s">
        <v>10</v>
      </c>
      <c r="E14862" s="4" t="s">
        <v>10</v>
      </c>
      <c r="F14862" s="4" t="s">
        <v>9</v>
      </c>
    </row>
    <row r="14863" spans="1:9">
      <c r="A14863" t="n">
        <v>123387</v>
      </c>
      <c r="B14863" s="86" t="n">
        <v>84</v>
      </c>
      <c r="C14863" s="7" t="n">
        <v>0</v>
      </c>
      <c r="D14863" s="7" t="n">
        <v>2</v>
      </c>
      <c r="E14863" s="7" t="n">
        <v>0</v>
      </c>
      <c r="F14863" s="7" t="n">
        <v>1053609165</v>
      </c>
    </row>
    <row r="14864" spans="1:9">
      <c r="A14864" t="s">
        <v>4</v>
      </c>
      <c r="B14864" s="4" t="s">
        <v>5</v>
      </c>
      <c r="C14864" s="4" t="s">
        <v>13</v>
      </c>
      <c r="D14864" s="4" t="s">
        <v>22</v>
      </c>
      <c r="E14864" s="4" t="s">
        <v>22</v>
      </c>
      <c r="F14864" s="4" t="s">
        <v>22</v>
      </c>
    </row>
    <row r="14865" spans="1:19">
      <c r="A14865" t="n">
        <v>123397</v>
      </c>
      <c r="B14865" s="25" t="n">
        <v>45</v>
      </c>
      <c r="C14865" s="7" t="n">
        <v>9</v>
      </c>
      <c r="D14865" s="7" t="n">
        <v>0.0299999993294477</v>
      </c>
      <c r="E14865" s="7" t="n">
        <v>0.0500000007450581</v>
      </c>
      <c r="F14865" s="7" t="n">
        <v>6</v>
      </c>
    </row>
    <row r="14866" spans="1:19">
      <c r="A14866" t="s">
        <v>4</v>
      </c>
      <c r="B14866" s="4" t="s">
        <v>5</v>
      </c>
      <c r="C14866" s="4" t="s">
        <v>13</v>
      </c>
      <c r="D14866" s="4" t="s">
        <v>13</v>
      </c>
      <c r="E14866" s="4" t="s">
        <v>22</v>
      </c>
      <c r="F14866" s="4" t="s">
        <v>22</v>
      </c>
      <c r="G14866" s="4" t="s">
        <v>22</v>
      </c>
      <c r="H14866" s="4" t="s">
        <v>10</v>
      </c>
    </row>
    <row r="14867" spans="1:19">
      <c r="A14867" t="n">
        <v>123411</v>
      </c>
      <c r="B14867" s="25" t="n">
        <v>45</v>
      </c>
      <c r="C14867" s="7" t="n">
        <v>2</v>
      </c>
      <c r="D14867" s="7" t="n">
        <v>3</v>
      </c>
      <c r="E14867" s="7" t="n">
        <v>-23.8999996185303</v>
      </c>
      <c r="F14867" s="7" t="n">
        <v>1.97000002861023</v>
      </c>
      <c r="G14867" s="7" t="n">
        <v>-39.8400001525879</v>
      </c>
      <c r="H14867" s="7" t="n">
        <v>5000</v>
      </c>
    </row>
    <row r="14868" spans="1:19">
      <c r="A14868" t="s">
        <v>4</v>
      </c>
      <c r="B14868" s="4" t="s">
        <v>5</v>
      </c>
      <c r="C14868" s="4" t="s">
        <v>13</v>
      </c>
      <c r="D14868" s="4" t="s">
        <v>13</v>
      </c>
      <c r="E14868" s="4" t="s">
        <v>22</v>
      </c>
      <c r="F14868" s="4" t="s">
        <v>22</v>
      </c>
      <c r="G14868" s="4" t="s">
        <v>22</v>
      </c>
      <c r="H14868" s="4" t="s">
        <v>10</v>
      </c>
      <c r="I14868" s="4" t="s">
        <v>13</v>
      </c>
    </row>
    <row r="14869" spans="1:19">
      <c r="A14869" t="n">
        <v>123428</v>
      </c>
      <c r="B14869" s="25" t="n">
        <v>45</v>
      </c>
      <c r="C14869" s="7" t="n">
        <v>4</v>
      </c>
      <c r="D14869" s="7" t="n">
        <v>3</v>
      </c>
      <c r="E14869" s="7" t="n">
        <v>38.2200012207031</v>
      </c>
      <c r="F14869" s="7" t="n">
        <v>19.0300006866455</v>
      </c>
      <c r="G14869" s="7" t="n">
        <v>2</v>
      </c>
      <c r="H14869" s="7" t="n">
        <v>5000</v>
      </c>
      <c r="I14869" s="7" t="n">
        <v>1</v>
      </c>
    </row>
    <row r="14870" spans="1:19">
      <c r="A14870" t="s">
        <v>4</v>
      </c>
      <c r="B14870" s="4" t="s">
        <v>5</v>
      </c>
      <c r="C14870" s="4" t="s">
        <v>13</v>
      </c>
      <c r="D14870" s="4" t="s">
        <v>13</v>
      </c>
      <c r="E14870" s="4" t="s">
        <v>22</v>
      </c>
      <c r="F14870" s="4" t="s">
        <v>10</v>
      </c>
    </row>
    <row r="14871" spans="1:19">
      <c r="A14871" t="n">
        <v>123446</v>
      </c>
      <c r="B14871" s="25" t="n">
        <v>45</v>
      </c>
      <c r="C14871" s="7" t="n">
        <v>5</v>
      </c>
      <c r="D14871" s="7" t="n">
        <v>3</v>
      </c>
      <c r="E14871" s="7" t="n">
        <v>1.70000004768372</v>
      </c>
      <c r="F14871" s="7" t="n">
        <v>5000</v>
      </c>
    </row>
    <row r="14872" spans="1:19">
      <c r="A14872" t="s">
        <v>4</v>
      </c>
      <c r="B14872" s="4" t="s">
        <v>5</v>
      </c>
      <c r="C14872" s="4" t="s">
        <v>13</v>
      </c>
      <c r="D14872" s="4" t="s">
        <v>13</v>
      </c>
      <c r="E14872" s="4" t="s">
        <v>22</v>
      </c>
      <c r="F14872" s="4" t="s">
        <v>10</v>
      </c>
    </row>
    <row r="14873" spans="1:19">
      <c r="A14873" t="n">
        <v>123455</v>
      </c>
      <c r="B14873" s="25" t="n">
        <v>45</v>
      </c>
      <c r="C14873" s="7" t="n">
        <v>11</v>
      </c>
      <c r="D14873" s="7" t="n">
        <v>3</v>
      </c>
      <c r="E14873" s="7" t="n">
        <v>27.7000007629395</v>
      </c>
      <c r="F14873" s="7" t="n">
        <v>0</v>
      </c>
    </row>
    <row r="14874" spans="1:19">
      <c r="A14874" t="s">
        <v>4</v>
      </c>
      <c r="B14874" s="4" t="s">
        <v>5</v>
      </c>
      <c r="C14874" s="4" t="s">
        <v>13</v>
      </c>
      <c r="D14874" s="4" t="s">
        <v>10</v>
      </c>
    </row>
    <row r="14875" spans="1:19">
      <c r="A14875" t="n">
        <v>123464</v>
      </c>
      <c r="B14875" s="28" t="n">
        <v>58</v>
      </c>
      <c r="C14875" s="7" t="n">
        <v>255</v>
      </c>
      <c r="D14875" s="7" t="n">
        <v>0</v>
      </c>
    </row>
    <row r="14876" spans="1:19">
      <c r="A14876" t="s">
        <v>4</v>
      </c>
      <c r="B14876" s="4" t="s">
        <v>5</v>
      </c>
      <c r="C14876" s="4" t="s">
        <v>13</v>
      </c>
      <c r="D14876" s="4" t="s">
        <v>13</v>
      </c>
      <c r="E14876" s="4" t="s">
        <v>13</v>
      </c>
      <c r="F14876" s="4" t="s">
        <v>13</v>
      </c>
    </row>
    <row r="14877" spans="1:19">
      <c r="A14877" t="n">
        <v>123468</v>
      </c>
      <c r="B14877" s="13" t="n">
        <v>14</v>
      </c>
      <c r="C14877" s="7" t="n">
        <v>0</v>
      </c>
      <c r="D14877" s="7" t="n">
        <v>1</v>
      </c>
      <c r="E14877" s="7" t="n">
        <v>0</v>
      </c>
      <c r="F14877" s="7" t="n">
        <v>0</v>
      </c>
    </row>
    <row r="14878" spans="1:19">
      <c r="A14878" t="s">
        <v>4</v>
      </c>
      <c r="B14878" s="4" t="s">
        <v>5</v>
      </c>
      <c r="C14878" s="4" t="s">
        <v>13</v>
      </c>
      <c r="D14878" s="4" t="s">
        <v>10</v>
      </c>
      <c r="E14878" s="4" t="s">
        <v>6</v>
      </c>
    </row>
    <row r="14879" spans="1:19">
      <c r="A14879" t="n">
        <v>123473</v>
      </c>
      <c r="B14879" s="40" t="n">
        <v>51</v>
      </c>
      <c r="C14879" s="7" t="n">
        <v>4</v>
      </c>
      <c r="D14879" s="7" t="n">
        <v>999</v>
      </c>
      <c r="E14879" s="7" t="s">
        <v>1119</v>
      </c>
    </row>
    <row r="14880" spans="1:19">
      <c r="A14880" t="s">
        <v>4</v>
      </c>
      <c r="B14880" s="4" t="s">
        <v>5</v>
      </c>
      <c r="C14880" s="4" t="s">
        <v>10</v>
      </c>
    </row>
    <row r="14881" spans="1:9">
      <c r="A14881" t="n">
        <v>123486</v>
      </c>
      <c r="B14881" s="35" t="n">
        <v>16</v>
      </c>
      <c r="C14881" s="7" t="n">
        <v>0</v>
      </c>
    </row>
    <row r="14882" spans="1:9">
      <c r="A14882" t="s">
        <v>4</v>
      </c>
      <c r="B14882" s="4" t="s">
        <v>5</v>
      </c>
      <c r="C14882" s="4" t="s">
        <v>10</v>
      </c>
      <c r="D14882" s="4" t="s">
        <v>13</v>
      </c>
      <c r="E14882" s="4" t="s">
        <v>9</v>
      </c>
      <c r="F14882" s="4" t="s">
        <v>72</v>
      </c>
      <c r="G14882" s="4" t="s">
        <v>13</v>
      </c>
      <c r="H14882" s="4" t="s">
        <v>13</v>
      </c>
      <c r="I14882" s="4" t="s">
        <v>13</v>
      </c>
    </row>
    <row r="14883" spans="1:9">
      <c r="A14883" t="n">
        <v>123489</v>
      </c>
      <c r="B14883" s="52" t="n">
        <v>26</v>
      </c>
      <c r="C14883" s="7" t="n">
        <v>999</v>
      </c>
      <c r="D14883" s="7" t="n">
        <v>17</v>
      </c>
      <c r="E14883" s="7" t="n">
        <v>52442</v>
      </c>
      <c r="F14883" s="7" t="s">
        <v>1120</v>
      </c>
      <c r="G14883" s="7" t="n">
        <v>8</v>
      </c>
      <c r="H14883" s="7" t="n">
        <v>2</v>
      </c>
      <c r="I14883" s="7" t="n">
        <v>0</v>
      </c>
    </row>
    <row r="14884" spans="1:9">
      <c r="A14884" t="s">
        <v>4</v>
      </c>
      <c r="B14884" s="4" t="s">
        <v>5</v>
      </c>
      <c r="C14884" s="4" t="s">
        <v>10</v>
      </c>
    </row>
    <row r="14885" spans="1:9">
      <c r="A14885" t="n">
        <v>123529</v>
      </c>
      <c r="B14885" s="35" t="n">
        <v>16</v>
      </c>
      <c r="C14885" s="7" t="n">
        <v>4000</v>
      </c>
    </row>
    <row r="14886" spans="1:9">
      <c r="A14886" t="s">
        <v>4</v>
      </c>
      <c r="B14886" s="4" t="s">
        <v>5</v>
      </c>
      <c r="C14886" s="4" t="s">
        <v>10</v>
      </c>
      <c r="D14886" s="4" t="s">
        <v>13</v>
      </c>
    </row>
    <row r="14887" spans="1:9">
      <c r="A14887" t="n">
        <v>123532</v>
      </c>
      <c r="B14887" s="54" t="n">
        <v>89</v>
      </c>
      <c r="C14887" s="7" t="n">
        <v>65533</v>
      </c>
      <c r="D14887" s="7" t="n">
        <v>0</v>
      </c>
    </row>
    <row r="14888" spans="1:9">
      <c r="A14888" t="s">
        <v>4</v>
      </c>
      <c r="B14888" s="4" t="s">
        <v>5</v>
      </c>
      <c r="C14888" s="4" t="s">
        <v>9</v>
      </c>
    </row>
    <row r="14889" spans="1:9">
      <c r="A14889" t="n">
        <v>123536</v>
      </c>
      <c r="B14889" s="50" t="n">
        <v>15</v>
      </c>
      <c r="C14889" s="7" t="n">
        <v>256</v>
      </c>
    </row>
    <row r="14890" spans="1:9">
      <c r="A14890" t="s">
        <v>4</v>
      </c>
      <c r="B14890" s="4" t="s">
        <v>5</v>
      </c>
      <c r="C14890" s="4" t="s">
        <v>10</v>
      </c>
      <c r="D14890" s="4" t="s">
        <v>13</v>
      </c>
    </row>
    <row r="14891" spans="1:9">
      <c r="A14891" t="n">
        <v>123541</v>
      </c>
      <c r="B14891" s="54" t="n">
        <v>89</v>
      </c>
      <c r="C14891" s="7" t="n">
        <v>65533</v>
      </c>
      <c r="D14891" s="7" t="n">
        <v>1</v>
      </c>
    </row>
    <row r="14892" spans="1:9">
      <c r="A14892" t="s">
        <v>4</v>
      </c>
      <c r="B14892" s="4" t="s">
        <v>5</v>
      </c>
      <c r="C14892" s="4" t="s">
        <v>10</v>
      </c>
    </row>
    <row r="14893" spans="1:9">
      <c r="A14893" t="n">
        <v>123545</v>
      </c>
      <c r="B14893" s="35" t="n">
        <v>16</v>
      </c>
      <c r="C14893" s="7" t="n">
        <v>1000</v>
      </c>
    </row>
    <row r="14894" spans="1:9">
      <c r="A14894" t="s">
        <v>4</v>
      </c>
      <c r="B14894" s="4" t="s">
        <v>5</v>
      </c>
      <c r="C14894" s="4" t="s">
        <v>13</v>
      </c>
      <c r="D14894" s="4" t="s">
        <v>10</v>
      </c>
      <c r="E14894" s="4" t="s">
        <v>9</v>
      </c>
      <c r="F14894" s="4" t="s">
        <v>10</v>
      </c>
    </row>
    <row r="14895" spans="1:9">
      <c r="A14895" t="n">
        <v>123548</v>
      </c>
      <c r="B14895" s="14" t="n">
        <v>50</v>
      </c>
      <c r="C14895" s="7" t="n">
        <v>3</v>
      </c>
      <c r="D14895" s="7" t="n">
        <v>4515</v>
      </c>
      <c r="E14895" s="7" t="n">
        <v>1050253722</v>
      </c>
      <c r="F14895" s="7" t="n">
        <v>500</v>
      </c>
    </row>
    <row r="14896" spans="1:9">
      <c r="A14896" t="s">
        <v>4</v>
      </c>
      <c r="B14896" s="4" t="s">
        <v>5</v>
      </c>
      <c r="C14896" s="4" t="s">
        <v>13</v>
      </c>
      <c r="D14896" s="4" t="s">
        <v>10</v>
      </c>
      <c r="E14896" s="4" t="s">
        <v>22</v>
      </c>
    </row>
    <row r="14897" spans="1:9">
      <c r="A14897" t="n">
        <v>123558</v>
      </c>
      <c r="B14897" s="28" t="n">
        <v>58</v>
      </c>
      <c r="C14897" s="7" t="n">
        <v>101</v>
      </c>
      <c r="D14897" s="7" t="n">
        <v>300</v>
      </c>
      <c r="E14897" s="7" t="n">
        <v>1</v>
      </c>
    </row>
    <row r="14898" spans="1:9">
      <c r="A14898" t="s">
        <v>4</v>
      </c>
      <c r="B14898" s="4" t="s">
        <v>5</v>
      </c>
      <c r="C14898" s="4" t="s">
        <v>13</v>
      </c>
      <c r="D14898" s="4" t="s">
        <v>10</v>
      </c>
    </row>
    <row r="14899" spans="1:9">
      <c r="A14899" t="n">
        <v>123566</v>
      </c>
      <c r="B14899" s="28" t="n">
        <v>58</v>
      </c>
      <c r="C14899" s="7" t="n">
        <v>254</v>
      </c>
      <c r="D14899" s="7" t="n">
        <v>0</v>
      </c>
    </row>
    <row r="14900" spans="1:9">
      <c r="A14900" t="s">
        <v>4</v>
      </c>
      <c r="B14900" s="4" t="s">
        <v>5</v>
      </c>
      <c r="C14900" s="4" t="s">
        <v>13</v>
      </c>
    </row>
    <row r="14901" spans="1:9">
      <c r="A14901" t="n">
        <v>123570</v>
      </c>
      <c r="B14901" s="25" t="n">
        <v>45</v>
      </c>
      <c r="C14901" s="7" t="n">
        <v>0</v>
      </c>
    </row>
    <row r="14902" spans="1:9">
      <c r="A14902" t="s">
        <v>4</v>
      </c>
      <c r="B14902" s="4" t="s">
        <v>5</v>
      </c>
      <c r="C14902" s="4" t="s">
        <v>13</v>
      </c>
      <c r="D14902" s="4" t="s">
        <v>13</v>
      </c>
      <c r="E14902" s="4" t="s">
        <v>22</v>
      </c>
      <c r="F14902" s="4" t="s">
        <v>22</v>
      </c>
      <c r="G14902" s="4" t="s">
        <v>22</v>
      </c>
      <c r="H14902" s="4" t="s">
        <v>10</v>
      </c>
    </row>
    <row r="14903" spans="1:9">
      <c r="A14903" t="n">
        <v>123572</v>
      </c>
      <c r="B14903" s="25" t="n">
        <v>45</v>
      </c>
      <c r="C14903" s="7" t="n">
        <v>2</v>
      </c>
      <c r="D14903" s="7" t="n">
        <v>3</v>
      </c>
      <c r="E14903" s="7" t="n">
        <v>-24.3500003814697</v>
      </c>
      <c r="F14903" s="7" t="n">
        <v>2.51999998092651</v>
      </c>
      <c r="G14903" s="7" t="n">
        <v>-41.8300018310547</v>
      </c>
      <c r="H14903" s="7" t="n">
        <v>0</v>
      </c>
    </row>
    <row r="14904" spans="1:9">
      <c r="A14904" t="s">
        <v>4</v>
      </c>
      <c r="B14904" s="4" t="s">
        <v>5</v>
      </c>
      <c r="C14904" s="4" t="s">
        <v>13</v>
      </c>
      <c r="D14904" s="4" t="s">
        <v>13</v>
      </c>
      <c r="E14904" s="4" t="s">
        <v>22</v>
      </c>
      <c r="F14904" s="4" t="s">
        <v>22</v>
      </c>
      <c r="G14904" s="4" t="s">
        <v>22</v>
      </c>
      <c r="H14904" s="4" t="s">
        <v>10</v>
      </c>
      <c r="I14904" s="4" t="s">
        <v>13</v>
      </c>
    </row>
    <row r="14905" spans="1:9">
      <c r="A14905" t="n">
        <v>123589</v>
      </c>
      <c r="B14905" s="25" t="n">
        <v>45</v>
      </c>
      <c r="C14905" s="7" t="n">
        <v>4</v>
      </c>
      <c r="D14905" s="7" t="n">
        <v>3</v>
      </c>
      <c r="E14905" s="7" t="n">
        <v>7.61999988555908</v>
      </c>
      <c r="F14905" s="7" t="n">
        <v>308.440002441406</v>
      </c>
      <c r="G14905" s="7" t="n">
        <v>14</v>
      </c>
      <c r="H14905" s="7" t="n">
        <v>0</v>
      </c>
      <c r="I14905" s="7" t="n">
        <v>1</v>
      </c>
    </row>
    <row r="14906" spans="1:9">
      <c r="A14906" t="s">
        <v>4</v>
      </c>
      <c r="B14906" s="4" t="s">
        <v>5</v>
      </c>
      <c r="C14906" s="4" t="s">
        <v>13</v>
      </c>
      <c r="D14906" s="4" t="s">
        <v>13</v>
      </c>
      <c r="E14906" s="4" t="s">
        <v>22</v>
      </c>
      <c r="F14906" s="4" t="s">
        <v>10</v>
      </c>
    </row>
    <row r="14907" spans="1:9">
      <c r="A14907" t="n">
        <v>123607</v>
      </c>
      <c r="B14907" s="25" t="n">
        <v>45</v>
      </c>
      <c r="C14907" s="7" t="n">
        <v>5</v>
      </c>
      <c r="D14907" s="7" t="n">
        <v>3</v>
      </c>
      <c r="E14907" s="7" t="n">
        <v>3.29999995231628</v>
      </c>
      <c r="F14907" s="7" t="n">
        <v>0</v>
      </c>
    </row>
    <row r="14908" spans="1:9">
      <c r="A14908" t="s">
        <v>4</v>
      </c>
      <c r="B14908" s="4" t="s">
        <v>5</v>
      </c>
      <c r="C14908" s="4" t="s">
        <v>13</v>
      </c>
      <c r="D14908" s="4" t="s">
        <v>13</v>
      </c>
      <c r="E14908" s="4" t="s">
        <v>22</v>
      </c>
      <c r="F14908" s="4" t="s">
        <v>10</v>
      </c>
    </row>
    <row r="14909" spans="1:9">
      <c r="A14909" t="n">
        <v>123616</v>
      </c>
      <c r="B14909" s="25" t="n">
        <v>45</v>
      </c>
      <c r="C14909" s="7" t="n">
        <v>11</v>
      </c>
      <c r="D14909" s="7" t="n">
        <v>3</v>
      </c>
      <c r="E14909" s="7" t="n">
        <v>24.2999992370605</v>
      </c>
      <c r="F14909" s="7" t="n">
        <v>0</v>
      </c>
    </row>
    <row r="14910" spans="1:9">
      <c r="A14910" t="s">
        <v>4</v>
      </c>
      <c r="B14910" s="4" t="s">
        <v>5</v>
      </c>
      <c r="C14910" s="4" t="s">
        <v>10</v>
      </c>
      <c r="D14910" s="4" t="s">
        <v>9</v>
      </c>
    </row>
    <row r="14911" spans="1:9">
      <c r="A14911" t="n">
        <v>123625</v>
      </c>
      <c r="B14911" s="45" t="n">
        <v>44</v>
      </c>
      <c r="C14911" s="7" t="n">
        <v>16</v>
      </c>
      <c r="D14911" s="7" t="n">
        <v>1</v>
      </c>
    </row>
    <row r="14912" spans="1:9">
      <c r="A14912" t="s">
        <v>4</v>
      </c>
      <c r="B14912" s="4" t="s">
        <v>5</v>
      </c>
      <c r="C14912" s="4" t="s">
        <v>10</v>
      </c>
      <c r="D14912" s="4" t="s">
        <v>9</v>
      </c>
    </row>
    <row r="14913" spans="1:9">
      <c r="A14913" t="n">
        <v>123632</v>
      </c>
      <c r="B14913" s="45" t="n">
        <v>44</v>
      </c>
      <c r="C14913" s="7" t="n">
        <v>17</v>
      </c>
      <c r="D14913" s="7" t="n">
        <v>1</v>
      </c>
    </row>
    <row r="14914" spans="1:9">
      <c r="A14914" t="s">
        <v>4</v>
      </c>
      <c r="B14914" s="4" t="s">
        <v>5</v>
      </c>
      <c r="C14914" s="4" t="s">
        <v>10</v>
      </c>
      <c r="D14914" s="4" t="s">
        <v>9</v>
      </c>
    </row>
    <row r="14915" spans="1:9">
      <c r="A14915" t="n">
        <v>123639</v>
      </c>
      <c r="B14915" s="45" t="n">
        <v>44</v>
      </c>
      <c r="C14915" s="7" t="n">
        <v>7032</v>
      </c>
      <c r="D14915" s="7" t="n">
        <v>1</v>
      </c>
    </row>
    <row r="14916" spans="1:9">
      <c r="A14916" t="s">
        <v>4</v>
      </c>
      <c r="B14916" s="4" t="s">
        <v>5</v>
      </c>
      <c r="C14916" s="4" t="s">
        <v>10</v>
      </c>
      <c r="D14916" s="4" t="s">
        <v>22</v>
      </c>
      <c r="E14916" s="4" t="s">
        <v>22</v>
      </c>
      <c r="F14916" s="4" t="s">
        <v>22</v>
      </c>
      <c r="G14916" s="4" t="s">
        <v>22</v>
      </c>
    </row>
    <row r="14917" spans="1:9">
      <c r="A14917" t="n">
        <v>123646</v>
      </c>
      <c r="B14917" s="24" t="n">
        <v>46</v>
      </c>
      <c r="C14917" s="7" t="n">
        <v>16</v>
      </c>
      <c r="D14917" s="7" t="n">
        <v>-25.1200008392334</v>
      </c>
      <c r="E14917" s="7" t="n">
        <v>1.19000005722046</v>
      </c>
      <c r="F14917" s="7" t="n">
        <v>-41.6599998474121</v>
      </c>
      <c r="G14917" s="7" t="n">
        <v>27.6000003814697</v>
      </c>
    </row>
    <row r="14918" spans="1:9">
      <c r="A14918" t="s">
        <v>4</v>
      </c>
      <c r="B14918" s="4" t="s">
        <v>5</v>
      </c>
      <c r="C14918" s="4" t="s">
        <v>10</v>
      </c>
      <c r="D14918" s="4" t="s">
        <v>22</v>
      </c>
      <c r="E14918" s="4" t="s">
        <v>22</v>
      </c>
      <c r="F14918" s="4" t="s">
        <v>22</v>
      </c>
      <c r="G14918" s="4" t="s">
        <v>10</v>
      </c>
      <c r="H14918" s="4" t="s">
        <v>10</v>
      </c>
    </row>
    <row r="14919" spans="1:9">
      <c r="A14919" t="n">
        <v>123665</v>
      </c>
      <c r="B14919" s="56" t="n">
        <v>60</v>
      </c>
      <c r="C14919" s="7" t="n">
        <v>7032</v>
      </c>
      <c r="D14919" s="7" t="n">
        <v>0</v>
      </c>
      <c r="E14919" s="7" t="n">
        <v>30</v>
      </c>
      <c r="F14919" s="7" t="n">
        <v>0</v>
      </c>
      <c r="G14919" s="7" t="n">
        <v>0</v>
      </c>
      <c r="H14919" s="7" t="n">
        <v>0</v>
      </c>
    </row>
    <row r="14920" spans="1:9">
      <c r="A14920" t="s">
        <v>4</v>
      </c>
      <c r="B14920" s="4" t="s">
        <v>5</v>
      </c>
      <c r="C14920" s="4" t="s">
        <v>13</v>
      </c>
      <c r="D14920" s="4" t="s">
        <v>22</v>
      </c>
      <c r="E14920" s="4" t="s">
        <v>22</v>
      </c>
      <c r="F14920" s="4" t="s">
        <v>22</v>
      </c>
    </row>
    <row r="14921" spans="1:9">
      <c r="A14921" t="n">
        <v>123684</v>
      </c>
      <c r="B14921" s="25" t="n">
        <v>45</v>
      </c>
      <c r="C14921" s="7" t="n">
        <v>9</v>
      </c>
      <c r="D14921" s="7" t="n">
        <v>0</v>
      </c>
      <c r="E14921" s="7" t="n">
        <v>0</v>
      </c>
      <c r="F14921" s="7" t="n">
        <v>0</v>
      </c>
    </row>
    <row r="14922" spans="1:9">
      <c r="A14922" t="s">
        <v>4</v>
      </c>
      <c r="B14922" s="4" t="s">
        <v>5</v>
      </c>
      <c r="C14922" s="4" t="s">
        <v>13</v>
      </c>
      <c r="D14922" s="4" t="s">
        <v>10</v>
      </c>
      <c r="E14922" s="4" t="s">
        <v>10</v>
      </c>
      <c r="F14922" s="4" t="s">
        <v>9</v>
      </c>
    </row>
    <row r="14923" spans="1:9">
      <c r="A14923" t="n">
        <v>123698</v>
      </c>
      <c r="B14923" s="86" t="n">
        <v>84</v>
      </c>
      <c r="C14923" s="7" t="n">
        <v>1</v>
      </c>
      <c r="D14923" s="7" t="n">
        <v>0</v>
      </c>
      <c r="E14923" s="7" t="n">
        <v>1</v>
      </c>
      <c r="F14923" s="7" t="n">
        <v>0</v>
      </c>
    </row>
    <row r="14924" spans="1:9">
      <c r="A14924" t="s">
        <v>4</v>
      </c>
      <c r="B14924" s="4" t="s">
        <v>5</v>
      </c>
      <c r="C14924" s="4" t="s">
        <v>13</v>
      </c>
    </row>
    <row r="14925" spans="1:9">
      <c r="A14925" t="n">
        <v>123708</v>
      </c>
      <c r="B14925" s="42" t="n">
        <v>116</v>
      </c>
      <c r="C14925" s="7" t="n">
        <v>0</v>
      </c>
    </row>
    <row r="14926" spans="1:9">
      <c r="A14926" t="s">
        <v>4</v>
      </c>
      <c r="B14926" s="4" t="s">
        <v>5</v>
      </c>
      <c r="C14926" s="4" t="s">
        <v>13</v>
      </c>
      <c r="D14926" s="4" t="s">
        <v>10</v>
      </c>
    </row>
    <row r="14927" spans="1:9">
      <c r="A14927" t="n">
        <v>123710</v>
      </c>
      <c r="B14927" s="42" t="n">
        <v>116</v>
      </c>
      <c r="C14927" s="7" t="n">
        <v>2</v>
      </c>
      <c r="D14927" s="7" t="n">
        <v>1</v>
      </c>
    </row>
    <row r="14928" spans="1:9">
      <c r="A14928" t="s">
        <v>4</v>
      </c>
      <c r="B14928" s="4" t="s">
        <v>5</v>
      </c>
      <c r="C14928" s="4" t="s">
        <v>13</v>
      </c>
      <c r="D14928" s="4" t="s">
        <v>9</v>
      </c>
    </row>
    <row r="14929" spans="1:8">
      <c r="A14929" t="n">
        <v>123714</v>
      </c>
      <c r="B14929" s="42" t="n">
        <v>116</v>
      </c>
      <c r="C14929" s="7" t="n">
        <v>5</v>
      </c>
      <c r="D14929" s="7" t="n">
        <v>1109393408</v>
      </c>
    </row>
    <row r="14930" spans="1:8">
      <c r="A14930" t="s">
        <v>4</v>
      </c>
      <c r="B14930" s="4" t="s">
        <v>5</v>
      </c>
      <c r="C14930" s="4" t="s">
        <v>13</v>
      </c>
      <c r="D14930" s="4" t="s">
        <v>10</v>
      </c>
    </row>
    <row r="14931" spans="1:8">
      <c r="A14931" t="n">
        <v>123720</v>
      </c>
      <c r="B14931" s="42" t="n">
        <v>116</v>
      </c>
      <c r="C14931" s="7" t="n">
        <v>6</v>
      </c>
      <c r="D14931" s="7" t="n">
        <v>1</v>
      </c>
    </row>
    <row r="14932" spans="1:8">
      <c r="A14932" t="s">
        <v>4</v>
      </c>
      <c r="B14932" s="4" t="s">
        <v>5</v>
      </c>
      <c r="C14932" s="4" t="s">
        <v>13</v>
      </c>
      <c r="D14932" s="4" t="s">
        <v>13</v>
      </c>
      <c r="E14932" s="4" t="s">
        <v>22</v>
      </c>
      <c r="F14932" s="4" t="s">
        <v>22</v>
      </c>
      <c r="G14932" s="4" t="s">
        <v>22</v>
      </c>
      <c r="H14932" s="4" t="s">
        <v>10</v>
      </c>
    </row>
    <row r="14933" spans="1:8">
      <c r="A14933" t="n">
        <v>123724</v>
      </c>
      <c r="B14933" s="25" t="n">
        <v>45</v>
      </c>
      <c r="C14933" s="7" t="n">
        <v>2</v>
      </c>
      <c r="D14933" s="7" t="n">
        <v>3</v>
      </c>
      <c r="E14933" s="7" t="n">
        <v>-24.3400001525879</v>
      </c>
      <c r="F14933" s="7" t="n">
        <v>2.51999998092651</v>
      </c>
      <c r="G14933" s="7" t="n">
        <v>-41.8199996948242</v>
      </c>
      <c r="H14933" s="7" t="n">
        <v>8000</v>
      </c>
    </row>
    <row r="14934" spans="1:8">
      <c r="A14934" t="s">
        <v>4</v>
      </c>
      <c r="B14934" s="4" t="s">
        <v>5</v>
      </c>
      <c r="C14934" s="4" t="s">
        <v>13</v>
      </c>
      <c r="D14934" s="4" t="s">
        <v>13</v>
      </c>
      <c r="E14934" s="4" t="s">
        <v>22</v>
      </c>
      <c r="F14934" s="4" t="s">
        <v>22</v>
      </c>
      <c r="G14934" s="4" t="s">
        <v>22</v>
      </c>
      <c r="H14934" s="4" t="s">
        <v>10</v>
      </c>
      <c r="I14934" s="4" t="s">
        <v>13</v>
      </c>
    </row>
    <row r="14935" spans="1:8">
      <c r="A14935" t="n">
        <v>123741</v>
      </c>
      <c r="B14935" s="25" t="n">
        <v>45</v>
      </c>
      <c r="C14935" s="7" t="n">
        <v>4</v>
      </c>
      <c r="D14935" s="7" t="n">
        <v>3</v>
      </c>
      <c r="E14935" s="7" t="n">
        <v>7.61999988555908</v>
      </c>
      <c r="F14935" s="7" t="n">
        <v>318.540008544922</v>
      </c>
      <c r="G14935" s="7" t="n">
        <v>14</v>
      </c>
      <c r="H14935" s="7" t="n">
        <v>8000</v>
      </c>
      <c r="I14935" s="7" t="n">
        <v>1</v>
      </c>
    </row>
    <row r="14936" spans="1:8">
      <c r="A14936" t="s">
        <v>4</v>
      </c>
      <c r="B14936" s="4" t="s">
        <v>5</v>
      </c>
      <c r="C14936" s="4" t="s">
        <v>13</v>
      </c>
      <c r="D14936" s="4" t="s">
        <v>13</v>
      </c>
      <c r="E14936" s="4" t="s">
        <v>22</v>
      </c>
      <c r="F14936" s="4" t="s">
        <v>10</v>
      </c>
    </row>
    <row r="14937" spans="1:8">
      <c r="A14937" t="n">
        <v>123759</v>
      </c>
      <c r="B14937" s="25" t="n">
        <v>45</v>
      </c>
      <c r="C14937" s="7" t="n">
        <v>5</v>
      </c>
      <c r="D14937" s="7" t="n">
        <v>3</v>
      </c>
      <c r="E14937" s="7" t="n">
        <v>3.40000009536743</v>
      </c>
      <c r="F14937" s="7" t="n">
        <v>8000</v>
      </c>
    </row>
    <row r="14938" spans="1:8">
      <c r="A14938" t="s">
        <v>4</v>
      </c>
      <c r="B14938" s="4" t="s">
        <v>5</v>
      </c>
      <c r="C14938" s="4" t="s">
        <v>13</v>
      </c>
      <c r="D14938" s="4" t="s">
        <v>13</v>
      </c>
      <c r="E14938" s="4" t="s">
        <v>22</v>
      </c>
      <c r="F14938" s="4" t="s">
        <v>10</v>
      </c>
    </row>
    <row r="14939" spans="1:8">
      <c r="A14939" t="n">
        <v>123768</v>
      </c>
      <c r="B14939" s="25" t="n">
        <v>45</v>
      </c>
      <c r="C14939" s="7" t="n">
        <v>11</v>
      </c>
      <c r="D14939" s="7" t="n">
        <v>3</v>
      </c>
      <c r="E14939" s="7" t="n">
        <v>24.2999992370605</v>
      </c>
      <c r="F14939" s="7" t="n">
        <v>8000</v>
      </c>
    </row>
    <row r="14940" spans="1:8">
      <c r="A14940" t="s">
        <v>4</v>
      </c>
      <c r="B14940" s="4" t="s">
        <v>5</v>
      </c>
      <c r="C14940" s="4" t="s">
        <v>13</v>
      </c>
      <c r="D14940" s="4" t="s">
        <v>10</v>
      </c>
    </row>
    <row r="14941" spans="1:8">
      <c r="A14941" t="n">
        <v>123777</v>
      </c>
      <c r="B14941" s="28" t="n">
        <v>58</v>
      </c>
      <c r="C14941" s="7" t="n">
        <v>255</v>
      </c>
      <c r="D14941" s="7" t="n">
        <v>0</v>
      </c>
    </row>
    <row r="14942" spans="1:8">
      <c r="A14942" t="s">
        <v>4</v>
      </c>
      <c r="B14942" s="4" t="s">
        <v>5</v>
      </c>
      <c r="C14942" s="4" t="s">
        <v>13</v>
      </c>
      <c r="D14942" s="4" t="s">
        <v>10</v>
      </c>
      <c r="E14942" s="4" t="s">
        <v>6</v>
      </c>
      <c r="F14942" s="4" t="s">
        <v>6</v>
      </c>
      <c r="G14942" s="4" t="s">
        <v>6</v>
      </c>
      <c r="H14942" s="4" t="s">
        <v>6</v>
      </c>
    </row>
    <row r="14943" spans="1:8">
      <c r="A14943" t="n">
        <v>123781</v>
      </c>
      <c r="B14943" s="40" t="n">
        <v>51</v>
      </c>
      <c r="C14943" s="7" t="n">
        <v>3</v>
      </c>
      <c r="D14943" s="7" t="n">
        <v>7032</v>
      </c>
      <c r="E14943" s="7" t="s">
        <v>813</v>
      </c>
      <c r="F14943" s="7" t="s">
        <v>814</v>
      </c>
      <c r="G14943" s="7" t="s">
        <v>88</v>
      </c>
      <c r="H14943" s="7" t="s">
        <v>89</v>
      </c>
    </row>
    <row r="14944" spans="1:8">
      <c r="A14944" t="s">
        <v>4</v>
      </c>
      <c r="B14944" s="4" t="s">
        <v>5</v>
      </c>
      <c r="C14944" s="4" t="s">
        <v>10</v>
      </c>
      <c r="D14944" s="4" t="s">
        <v>13</v>
      </c>
      <c r="E14944" s="4" t="s">
        <v>22</v>
      </c>
      <c r="F14944" s="4" t="s">
        <v>10</v>
      </c>
    </row>
    <row r="14945" spans="1:9">
      <c r="A14945" t="n">
        <v>123794</v>
      </c>
      <c r="B14945" s="58" t="n">
        <v>59</v>
      </c>
      <c r="C14945" s="7" t="n">
        <v>7032</v>
      </c>
      <c r="D14945" s="7" t="n">
        <v>1</v>
      </c>
      <c r="E14945" s="7" t="n">
        <v>0.150000005960464</v>
      </c>
      <c r="F14945" s="7" t="n">
        <v>0</v>
      </c>
    </row>
    <row r="14946" spans="1:9">
      <c r="A14946" t="s">
        <v>4</v>
      </c>
      <c r="B14946" s="4" t="s">
        <v>5</v>
      </c>
      <c r="C14946" s="4" t="s">
        <v>10</v>
      </c>
    </row>
    <row r="14947" spans="1:9">
      <c r="A14947" t="n">
        <v>123804</v>
      </c>
      <c r="B14947" s="35" t="n">
        <v>16</v>
      </c>
      <c r="C14947" s="7" t="n">
        <v>50</v>
      </c>
    </row>
    <row r="14948" spans="1:9">
      <c r="A14948" t="s">
        <v>4</v>
      </c>
      <c r="B14948" s="4" t="s">
        <v>5</v>
      </c>
      <c r="C14948" s="4" t="s">
        <v>13</v>
      </c>
      <c r="D14948" s="4" t="s">
        <v>10</v>
      </c>
      <c r="E14948" s="4" t="s">
        <v>6</v>
      </c>
      <c r="F14948" s="4" t="s">
        <v>6</v>
      </c>
      <c r="G14948" s="4" t="s">
        <v>6</v>
      </c>
      <c r="H14948" s="4" t="s">
        <v>6</v>
      </c>
    </row>
    <row r="14949" spans="1:9">
      <c r="A14949" t="n">
        <v>123807</v>
      </c>
      <c r="B14949" s="40" t="n">
        <v>51</v>
      </c>
      <c r="C14949" s="7" t="n">
        <v>3</v>
      </c>
      <c r="D14949" s="7" t="n">
        <v>16</v>
      </c>
      <c r="E14949" s="7" t="s">
        <v>813</v>
      </c>
      <c r="F14949" s="7" t="s">
        <v>844</v>
      </c>
      <c r="G14949" s="7" t="s">
        <v>88</v>
      </c>
      <c r="H14949" s="7" t="s">
        <v>89</v>
      </c>
    </row>
    <row r="14950" spans="1:9">
      <c r="A14950" t="s">
        <v>4</v>
      </c>
      <c r="B14950" s="4" t="s">
        <v>5</v>
      </c>
      <c r="C14950" s="4" t="s">
        <v>10</v>
      </c>
      <c r="D14950" s="4" t="s">
        <v>13</v>
      </c>
      <c r="E14950" s="4" t="s">
        <v>22</v>
      </c>
      <c r="F14950" s="4" t="s">
        <v>10</v>
      </c>
    </row>
    <row r="14951" spans="1:9">
      <c r="A14951" t="n">
        <v>123820</v>
      </c>
      <c r="B14951" s="58" t="n">
        <v>59</v>
      </c>
      <c r="C14951" s="7" t="n">
        <v>16</v>
      </c>
      <c r="D14951" s="7" t="n">
        <v>1</v>
      </c>
      <c r="E14951" s="7" t="n">
        <v>0.150000005960464</v>
      </c>
      <c r="F14951" s="7" t="n">
        <v>0</v>
      </c>
    </row>
    <row r="14952" spans="1:9">
      <c r="A14952" t="s">
        <v>4</v>
      </c>
      <c r="B14952" s="4" t="s">
        <v>5</v>
      </c>
      <c r="C14952" s="4" t="s">
        <v>10</v>
      </c>
    </row>
    <row r="14953" spans="1:9">
      <c r="A14953" t="n">
        <v>123830</v>
      </c>
      <c r="B14953" s="35" t="n">
        <v>16</v>
      </c>
      <c r="C14953" s="7" t="n">
        <v>50</v>
      </c>
    </row>
    <row r="14954" spans="1:9">
      <c r="A14954" t="s">
        <v>4</v>
      </c>
      <c r="B14954" s="4" t="s">
        <v>5</v>
      </c>
      <c r="C14954" s="4" t="s">
        <v>13</v>
      </c>
      <c r="D14954" s="4" t="s">
        <v>10</v>
      </c>
      <c r="E14954" s="4" t="s">
        <v>6</v>
      </c>
      <c r="F14954" s="4" t="s">
        <v>6</v>
      </c>
      <c r="G14954" s="4" t="s">
        <v>6</v>
      </c>
      <c r="H14954" s="4" t="s">
        <v>6</v>
      </c>
    </row>
    <row r="14955" spans="1:9">
      <c r="A14955" t="n">
        <v>123833</v>
      </c>
      <c r="B14955" s="40" t="n">
        <v>51</v>
      </c>
      <c r="C14955" s="7" t="n">
        <v>3</v>
      </c>
      <c r="D14955" s="7" t="n">
        <v>17</v>
      </c>
      <c r="E14955" s="7" t="s">
        <v>813</v>
      </c>
      <c r="F14955" s="7" t="s">
        <v>814</v>
      </c>
      <c r="G14955" s="7" t="s">
        <v>88</v>
      </c>
      <c r="H14955" s="7" t="s">
        <v>89</v>
      </c>
    </row>
    <row r="14956" spans="1:9">
      <c r="A14956" t="s">
        <v>4</v>
      </c>
      <c r="B14956" s="4" t="s">
        <v>5</v>
      </c>
      <c r="C14956" s="4" t="s">
        <v>10</v>
      </c>
      <c r="D14956" s="4" t="s">
        <v>13</v>
      </c>
      <c r="E14956" s="4" t="s">
        <v>22</v>
      </c>
      <c r="F14956" s="4" t="s">
        <v>10</v>
      </c>
    </row>
    <row r="14957" spans="1:9">
      <c r="A14957" t="n">
        <v>123846</v>
      </c>
      <c r="B14957" s="58" t="n">
        <v>59</v>
      </c>
      <c r="C14957" s="7" t="n">
        <v>17</v>
      </c>
      <c r="D14957" s="7" t="n">
        <v>1</v>
      </c>
      <c r="E14957" s="7" t="n">
        <v>0.150000005960464</v>
      </c>
      <c r="F14957" s="7" t="n">
        <v>0</v>
      </c>
    </row>
    <row r="14958" spans="1:9">
      <c r="A14958" t="s">
        <v>4</v>
      </c>
      <c r="B14958" s="4" t="s">
        <v>5</v>
      </c>
      <c r="C14958" s="4" t="s">
        <v>10</v>
      </c>
    </row>
    <row r="14959" spans="1:9">
      <c r="A14959" t="n">
        <v>123856</v>
      </c>
      <c r="B14959" s="35" t="n">
        <v>16</v>
      </c>
      <c r="C14959" s="7" t="n">
        <v>500</v>
      </c>
    </row>
    <row r="14960" spans="1:9">
      <c r="A14960" t="s">
        <v>4</v>
      </c>
      <c r="B14960" s="4" t="s">
        <v>5</v>
      </c>
      <c r="C14960" s="4" t="s">
        <v>13</v>
      </c>
      <c r="D14960" s="4" t="s">
        <v>10</v>
      </c>
      <c r="E14960" s="4" t="s">
        <v>10</v>
      </c>
      <c r="F14960" s="4" t="s">
        <v>13</v>
      </c>
    </row>
    <row r="14961" spans="1:8">
      <c r="A14961" t="n">
        <v>123859</v>
      </c>
      <c r="B14961" s="29" t="n">
        <v>25</v>
      </c>
      <c r="C14961" s="7" t="n">
        <v>1</v>
      </c>
      <c r="D14961" s="7" t="n">
        <v>260</v>
      </c>
      <c r="E14961" s="7" t="n">
        <v>640</v>
      </c>
      <c r="F14961" s="7" t="n">
        <v>1</v>
      </c>
    </row>
    <row r="14962" spans="1:8">
      <c r="A14962" t="s">
        <v>4</v>
      </c>
      <c r="B14962" s="4" t="s">
        <v>5</v>
      </c>
      <c r="C14962" s="4" t="s">
        <v>13</v>
      </c>
      <c r="D14962" s="4" t="s">
        <v>10</v>
      </c>
      <c r="E14962" s="4" t="s">
        <v>6</v>
      </c>
    </row>
    <row r="14963" spans="1:8">
      <c r="A14963" t="n">
        <v>123866</v>
      </c>
      <c r="B14963" s="40" t="n">
        <v>51</v>
      </c>
      <c r="C14963" s="7" t="n">
        <v>4</v>
      </c>
      <c r="D14963" s="7" t="n">
        <v>7032</v>
      </c>
      <c r="E14963" s="7" t="s">
        <v>1076</v>
      </c>
    </row>
    <row r="14964" spans="1:8">
      <c r="A14964" t="s">
        <v>4</v>
      </c>
      <c r="B14964" s="4" t="s">
        <v>5</v>
      </c>
      <c r="C14964" s="4" t="s">
        <v>10</v>
      </c>
    </row>
    <row r="14965" spans="1:8">
      <c r="A14965" t="n">
        <v>123880</v>
      </c>
      <c r="B14965" s="35" t="n">
        <v>16</v>
      </c>
      <c r="C14965" s="7" t="n">
        <v>0</v>
      </c>
    </row>
    <row r="14966" spans="1:8">
      <c r="A14966" t="s">
        <v>4</v>
      </c>
      <c r="B14966" s="4" t="s">
        <v>5</v>
      </c>
      <c r="C14966" s="4" t="s">
        <v>10</v>
      </c>
      <c r="D14966" s="4" t="s">
        <v>13</v>
      </c>
      <c r="E14966" s="4" t="s">
        <v>9</v>
      </c>
      <c r="F14966" s="4" t="s">
        <v>72</v>
      </c>
      <c r="G14966" s="4" t="s">
        <v>13</v>
      </c>
      <c r="H14966" s="4" t="s">
        <v>13</v>
      </c>
    </row>
    <row r="14967" spans="1:8">
      <c r="A14967" t="n">
        <v>123883</v>
      </c>
      <c r="B14967" s="52" t="n">
        <v>26</v>
      </c>
      <c r="C14967" s="7" t="n">
        <v>7032</v>
      </c>
      <c r="D14967" s="7" t="n">
        <v>17</v>
      </c>
      <c r="E14967" s="7" t="n">
        <v>18412</v>
      </c>
      <c r="F14967" s="7" t="s">
        <v>1121</v>
      </c>
      <c r="G14967" s="7" t="n">
        <v>2</v>
      </c>
      <c r="H14967" s="7" t="n">
        <v>0</v>
      </c>
    </row>
    <row r="14968" spans="1:8">
      <c r="A14968" t="s">
        <v>4</v>
      </c>
      <c r="B14968" s="4" t="s">
        <v>5</v>
      </c>
    </row>
    <row r="14969" spans="1:8">
      <c r="A14969" t="n">
        <v>123903</v>
      </c>
      <c r="B14969" s="53" t="n">
        <v>28</v>
      </c>
    </row>
    <row r="14970" spans="1:8">
      <c r="A14970" t="s">
        <v>4</v>
      </c>
      <c r="B14970" s="4" t="s">
        <v>5</v>
      </c>
      <c r="C14970" s="4" t="s">
        <v>10</v>
      </c>
      <c r="D14970" s="4" t="s">
        <v>13</v>
      </c>
    </row>
    <row r="14971" spans="1:8">
      <c r="A14971" t="n">
        <v>123904</v>
      </c>
      <c r="B14971" s="54" t="n">
        <v>89</v>
      </c>
      <c r="C14971" s="7" t="n">
        <v>65533</v>
      </c>
      <c r="D14971" s="7" t="n">
        <v>1</v>
      </c>
    </row>
    <row r="14972" spans="1:8">
      <c r="A14972" t="s">
        <v>4</v>
      </c>
      <c r="B14972" s="4" t="s">
        <v>5</v>
      </c>
      <c r="C14972" s="4" t="s">
        <v>13</v>
      </c>
      <c r="D14972" s="4" t="s">
        <v>10</v>
      </c>
      <c r="E14972" s="4" t="s">
        <v>6</v>
      </c>
      <c r="F14972" s="4" t="s">
        <v>6</v>
      </c>
      <c r="G14972" s="4" t="s">
        <v>6</v>
      </c>
      <c r="H14972" s="4" t="s">
        <v>6</v>
      </c>
    </row>
    <row r="14973" spans="1:8">
      <c r="A14973" t="n">
        <v>123908</v>
      </c>
      <c r="B14973" s="40" t="n">
        <v>51</v>
      </c>
      <c r="C14973" s="7" t="n">
        <v>3</v>
      </c>
      <c r="D14973" s="7" t="n">
        <v>16</v>
      </c>
      <c r="E14973" s="7" t="s">
        <v>843</v>
      </c>
      <c r="F14973" s="7" t="s">
        <v>844</v>
      </c>
      <c r="G14973" s="7" t="s">
        <v>88</v>
      </c>
      <c r="H14973" s="7" t="s">
        <v>89</v>
      </c>
    </row>
    <row r="14974" spans="1:8">
      <c r="A14974" t="s">
        <v>4</v>
      </c>
      <c r="B14974" s="4" t="s">
        <v>5</v>
      </c>
      <c r="C14974" s="4" t="s">
        <v>10</v>
      </c>
      <c r="D14974" s="4" t="s">
        <v>13</v>
      </c>
      <c r="E14974" s="4" t="s">
        <v>6</v>
      </c>
      <c r="F14974" s="4" t="s">
        <v>22</v>
      </c>
      <c r="G14974" s="4" t="s">
        <v>22</v>
      </c>
      <c r="H14974" s="4" t="s">
        <v>22</v>
      </c>
    </row>
    <row r="14975" spans="1:8">
      <c r="A14975" t="n">
        <v>123921</v>
      </c>
      <c r="B14975" s="39" t="n">
        <v>48</v>
      </c>
      <c r="C14975" s="7" t="n">
        <v>16</v>
      </c>
      <c r="D14975" s="7" t="n">
        <v>0</v>
      </c>
      <c r="E14975" s="7" t="s">
        <v>1023</v>
      </c>
      <c r="F14975" s="7" t="n">
        <v>0.5</v>
      </c>
      <c r="G14975" s="7" t="n">
        <v>0.75</v>
      </c>
      <c r="H14975" s="7" t="n">
        <v>0</v>
      </c>
    </row>
    <row r="14976" spans="1:8">
      <c r="A14976" t="s">
        <v>4</v>
      </c>
      <c r="B14976" s="4" t="s">
        <v>5</v>
      </c>
      <c r="C14976" s="4" t="s">
        <v>10</v>
      </c>
    </row>
    <row r="14977" spans="1:8">
      <c r="A14977" t="n">
        <v>123954</v>
      </c>
      <c r="B14977" s="35" t="n">
        <v>16</v>
      </c>
      <c r="C14977" s="7" t="n">
        <v>500</v>
      </c>
    </row>
    <row r="14978" spans="1:8">
      <c r="A14978" t="s">
        <v>4</v>
      </c>
      <c r="B14978" s="4" t="s">
        <v>5</v>
      </c>
      <c r="C14978" s="4" t="s">
        <v>13</v>
      </c>
      <c r="D14978" s="4" t="s">
        <v>13</v>
      </c>
      <c r="E14978" s="4" t="s">
        <v>13</v>
      </c>
      <c r="F14978" s="4" t="s">
        <v>13</v>
      </c>
    </row>
    <row r="14979" spans="1:8">
      <c r="A14979" t="n">
        <v>123957</v>
      </c>
      <c r="B14979" s="13" t="n">
        <v>14</v>
      </c>
      <c r="C14979" s="7" t="n">
        <v>0</v>
      </c>
      <c r="D14979" s="7" t="n">
        <v>1</v>
      </c>
      <c r="E14979" s="7" t="n">
        <v>0</v>
      </c>
      <c r="F14979" s="7" t="n">
        <v>0</v>
      </c>
    </row>
    <row r="14980" spans="1:8">
      <c r="A14980" t="s">
        <v>4</v>
      </c>
      <c r="B14980" s="4" t="s">
        <v>5</v>
      </c>
      <c r="C14980" s="4" t="s">
        <v>13</v>
      </c>
      <c r="D14980" s="4" t="s">
        <v>10</v>
      </c>
      <c r="E14980" s="4" t="s">
        <v>10</v>
      </c>
      <c r="F14980" s="4" t="s">
        <v>13</v>
      </c>
    </row>
    <row r="14981" spans="1:8">
      <c r="A14981" t="n">
        <v>123962</v>
      </c>
      <c r="B14981" s="29" t="n">
        <v>25</v>
      </c>
      <c r="C14981" s="7" t="n">
        <v>1</v>
      </c>
      <c r="D14981" s="7" t="n">
        <v>65535</v>
      </c>
      <c r="E14981" s="7" t="n">
        <v>65535</v>
      </c>
      <c r="F14981" s="7" t="n">
        <v>0</v>
      </c>
    </row>
    <row r="14982" spans="1:8">
      <c r="A14982" t="s">
        <v>4</v>
      </c>
      <c r="B14982" s="4" t="s">
        <v>5</v>
      </c>
      <c r="C14982" s="4" t="s">
        <v>13</v>
      </c>
      <c r="D14982" s="4" t="s">
        <v>10</v>
      </c>
      <c r="E14982" s="4" t="s">
        <v>6</v>
      </c>
    </row>
    <row r="14983" spans="1:8">
      <c r="A14983" t="n">
        <v>123969</v>
      </c>
      <c r="B14983" s="40" t="n">
        <v>51</v>
      </c>
      <c r="C14983" s="7" t="n">
        <v>4</v>
      </c>
      <c r="D14983" s="7" t="n">
        <v>16</v>
      </c>
      <c r="E14983" s="7" t="s">
        <v>1080</v>
      </c>
    </row>
    <row r="14984" spans="1:8">
      <c r="A14984" t="s">
        <v>4</v>
      </c>
      <c r="B14984" s="4" t="s">
        <v>5</v>
      </c>
      <c r="C14984" s="4" t="s">
        <v>10</v>
      </c>
    </row>
    <row r="14985" spans="1:8">
      <c r="A14985" t="n">
        <v>123982</v>
      </c>
      <c r="B14985" s="35" t="n">
        <v>16</v>
      </c>
      <c r="C14985" s="7" t="n">
        <v>0</v>
      </c>
    </row>
    <row r="14986" spans="1:8">
      <c r="A14986" t="s">
        <v>4</v>
      </c>
      <c r="B14986" s="4" t="s">
        <v>5</v>
      </c>
      <c r="C14986" s="4" t="s">
        <v>10</v>
      </c>
      <c r="D14986" s="4" t="s">
        <v>13</v>
      </c>
      <c r="E14986" s="4" t="s">
        <v>9</v>
      </c>
      <c r="F14986" s="4" t="s">
        <v>72</v>
      </c>
      <c r="G14986" s="4" t="s">
        <v>13</v>
      </c>
      <c r="H14986" s="4" t="s">
        <v>13</v>
      </c>
    </row>
    <row r="14987" spans="1:8">
      <c r="A14987" t="n">
        <v>123985</v>
      </c>
      <c r="B14987" s="52" t="n">
        <v>26</v>
      </c>
      <c r="C14987" s="7" t="n">
        <v>16</v>
      </c>
      <c r="D14987" s="7" t="n">
        <v>17</v>
      </c>
      <c r="E14987" s="7" t="n">
        <v>14322</v>
      </c>
      <c r="F14987" s="7" t="s">
        <v>1122</v>
      </c>
      <c r="G14987" s="7" t="n">
        <v>2</v>
      </c>
      <c r="H14987" s="7" t="n">
        <v>0</v>
      </c>
    </row>
    <row r="14988" spans="1:8">
      <c r="A14988" t="s">
        <v>4</v>
      </c>
      <c r="B14988" s="4" t="s">
        <v>5</v>
      </c>
    </row>
    <row r="14989" spans="1:8">
      <c r="A14989" t="n">
        <v>124014</v>
      </c>
      <c r="B14989" s="53" t="n">
        <v>28</v>
      </c>
    </row>
    <row r="14990" spans="1:8">
      <c r="A14990" t="s">
        <v>4</v>
      </c>
      <c r="B14990" s="4" t="s">
        <v>5</v>
      </c>
      <c r="C14990" s="4" t="s">
        <v>10</v>
      </c>
      <c r="D14990" s="4" t="s">
        <v>13</v>
      </c>
    </row>
    <row r="14991" spans="1:8">
      <c r="A14991" t="n">
        <v>124015</v>
      </c>
      <c r="B14991" s="54" t="n">
        <v>89</v>
      </c>
      <c r="C14991" s="7" t="n">
        <v>65533</v>
      </c>
      <c r="D14991" s="7" t="n">
        <v>1</v>
      </c>
    </row>
    <row r="14992" spans="1:8">
      <c r="A14992" t="s">
        <v>4</v>
      </c>
      <c r="B14992" s="4" t="s">
        <v>5</v>
      </c>
      <c r="C14992" s="4" t="s">
        <v>13</v>
      </c>
      <c r="D14992" s="4" t="s">
        <v>10</v>
      </c>
      <c r="E14992" s="4" t="s">
        <v>6</v>
      </c>
    </row>
    <row r="14993" spans="1:8">
      <c r="A14993" t="n">
        <v>124019</v>
      </c>
      <c r="B14993" s="40" t="n">
        <v>51</v>
      </c>
      <c r="C14993" s="7" t="n">
        <v>4</v>
      </c>
      <c r="D14993" s="7" t="n">
        <v>17</v>
      </c>
      <c r="E14993" s="7" t="s">
        <v>636</v>
      </c>
    </row>
    <row r="14994" spans="1:8">
      <c r="A14994" t="s">
        <v>4</v>
      </c>
      <c r="B14994" s="4" t="s">
        <v>5</v>
      </c>
      <c r="C14994" s="4" t="s">
        <v>10</v>
      </c>
    </row>
    <row r="14995" spans="1:8">
      <c r="A14995" t="n">
        <v>124032</v>
      </c>
      <c r="B14995" s="35" t="n">
        <v>16</v>
      </c>
      <c r="C14995" s="7" t="n">
        <v>0</v>
      </c>
    </row>
    <row r="14996" spans="1:8">
      <c r="A14996" t="s">
        <v>4</v>
      </c>
      <c r="B14996" s="4" t="s">
        <v>5</v>
      </c>
      <c r="C14996" s="4" t="s">
        <v>10</v>
      </c>
      <c r="D14996" s="4" t="s">
        <v>13</v>
      </c>
      <c r="E14996" s="4" t="s">
        <v>9</v>
      </c>
      <c r="F14996" s="4" t="s">
        <v>72</v>
      </c>
      <c r="G14996" s="4" t="s">
        <v>13</v>
      </c>
      <c r="H14996" s="4" t="s">
        <v>13</v>
      </c>
    </row>
    <row r="14997" spans="1:8">
      <c r="A14997" t="n">
        <v>124035</v>
      </c>
      <c r="B14997" s="52" t="n">
        <v>26</v>
      </c>
      <c r="C14997" s="7" t="n">
        <v>17</v>
      </c>
      <c r="D14997" s="7" t="n">
        <v>17</v>
      </c>
      <c r="E14997" s="7" t="n">
        <v>16386</v>
      </c>
      <c r="F14997" s="7" t="s">
        <v>1123</v>
      </c>
      <c r="G14997" s="7" t="n">
        <v>2</v>
      </c>
      <c r="H14997" s="7" t="n">
        <v>0</v>
      </c>
    </row>
    <row r="14998" spans="1:8">
      <c r="A14998" t="s">
        <v>4</v>
      </c>
      <c r="B14998" s="4" t="s">
        <v>5</v>
      </c>
    </row>
    <row r="14999" spans="1:8">
      <c r="A14999" t="n">
        <v>124061</v>
      </c>
      <c r="B14999" s="53" t="n">
        <v>28</v>
      </c>
    </row>
    <row r="15000" spans="1:8">
      <c r="A15000" t="s">
        <v>4</v>
      </c>
      <c r="B15000" s="4" t="s">
        <v>5</v>
      </c>
      <c r="C15000" s="4" t="s">
        <v>10</v>
      </c>
      <c r="D15000" s="4" t="s">
        <v>13</v>
      </c>
    </row>
    <row r="15001" spans="1:8">
      <c r="A15001" t="n">
        <v>124062</v>
      </c>
      <c r="B15001" s="54" t="n">
        <v>89</v>
      </c>
      <c r="C15001" s="7" t="n">
        <v>65533</v>
      </c>
      <c r="D15001" s="7" t="n">
        <v>1</v>
      </c>
    </row>
    <row r="15002" spans="1:8">
      <c r="A15002" t="s">
        <v>4</v>
      </c>
      <c r="B15002" s="4" t="s">
        <v>5</v>
      </c>
      <c r="C15002" s="4" t="s">
        <v>13</v>
      </c>
      <c r="D15002" s="4" t="s">
        <v>10</v>
      </c>
      <c r="E15002" s="4" t="s">
        <v>9</v>
      </c>
      <c r="F15002" s="4" t="s">
        <v>10</v>
      </c>
    </row>
    <row r="15003" spans="1:8">
      <c r="A15003" t="n">
        <v>124066</v>
      </c>
      <c r="B15003" s="14" t="n">
        <v>50</v>
      </c>
      <c r="C15003" s="7" t="n">
        <v>3</v>
      </c>
      <c r="D15003" s="7" t="n">
        <v>4515</v>
      </c>
      <c r="E15003" s="7" t="n">
        <v>1058642330</v>
      </c>
      <c r="F15003" s="7" t="n">
        <v>500</v>
      </c>
    </row>
    <row r="15004" spans="1:8">
      <c r="A15004" t="s">
        <v>4</v>
      </c>
      <c r="B15004" s="4" t="s">
        <v>5</v>
      </c>
      <c r="C15004" s="4" t="s">
        <v>13</v>
      </c>
      <c r="D15004" s="4" t="s">
        <v>10</v>
      </c>
      <c r="E15004" s="4" t="s">
        <v>22</v>
      </c>
    </row>
    <row r="15005" spans="1:8">
      <c r="A15005" t="n">
        <v>124076</v>
      </c>
      <c r="B15005" s="28" t="n">
        <v>58</v>
      </c>
      <c r="C15005" s="7" t="n">
        <v>101</v>
      </c>
      <c r="D15005" s="7" t="n">
        <v>500</v>
      </c>
      <c r="E15005" s="7" t="n">
        <v>1</v>
      </c>
    </row>
    <row r="15006" spans="1:8">
      <c r="A15006" t="s">
        <v>4</v>
      </c>
      <c r="B15006" s="4" t="s">
        <v>5</v>
      </c>
      <c r="C15006" s="4" t="s">
        <v>13</v>
      </c>
      <c r="D15006" s="4" t="s">
        <v>10</v>
      </c>
    </row>
    <row r="15007" spans="1:8">
      <c r="A15007" t="n">
        <v>124084</v>
      </c>
      <c r="B15007" s="28" t="n">
        <v>58</v>
      </c>
      <c r="C15007" s="7" t="n">
        <v>254</v>
      </c>
      <c r="D15007" s="7" t="n">
        <v>0</v>
      </c>
    </row>
    <row r="15008" spans="1:8">
      <c r="A15008" t="s">
        <v>4</v>
      </c>
      <c r="B15008" s="4" t="s">
        <v>5</v>
      </c>
      <c r="C15008" s="4" t="s">
        <v>13</v>
      </c>
    </row>
    <row r="15009" spans="1:8">
      <c r="A15009" t="n">
        <v>124088</v>
      </c>
      <c r="B15009" s="25" t="n">
        <v>45</v>
      </c>
      <c r="C15009" s="7" t="n">
        <v>0</v>
      </c>
    </row>
    <row r="15010" spans="1:8">
      <c r="A15010" t="s">
        <v>4</v>
      </c>
      <c r="B15010" s="4" t="s">
        <v>5</v>
      </c>
      <c r="C15010" s="4" t="s">
        <v>13</v>
      </c>
      <c r="D15010" s="4" t="s">
        <v>13</v>
      </c>
      <c r="E15010" s="4" t="s">
        <v>22</v>
      </c>
      <c r="F15010" s="4" t="s">
        <v>22</v>
      </c>
      <c r="G15010" s="4" t="s">
        <v>22</v>
      </c>
      <c r="H15010" s="4" t="s">
        <v>10</v>
      </c>
    </row>
    <row r="15011" spans="1:8">
      <c r="A15011" t="n">
        <v>124090</v>
      </c>
      <c r="B15011" s="25" t="n">
        <v>45</v>
      </c>
      <c r="C15011" s="7" t="n">
        <v>2</v>
      </c>
      <c r="D15011" s="7" t="n">
        <v>3</v>
      </c>
      <c r="E15011" s="7" t="n">
        <v>-24.3099994659424</v>
      </c>
      <c r="F15011" s="7" t="n">
        <v>1.94000005722046</v>
      </c>
      <c r="G15011" s="7" t="n">
        <v>-39.7400016784668</v>
      </c>
      <c r="H15011" s="7" t="n">
        <v>0</v>
      </c>
    </row>
    <row r="15012" spans="1:8">
      <c r="A15012" t="s">
        <v>4</v>
      </c>
      <c r="B15012" s="4" t="s">
        <v>5</v>
      </c>
      <c r="C15012" s="4" t="s">
        <v>13</v>
      </c>
      <c r="D15012" s="4" t="s">
        <v>13</v>
      </c>
      <c r="E15012" s="4" t="s">
        <v>22</v>
      </c>
      <c r="F15012" s="4" t="s">
        <v>22</v>
      </c>
      <c r="G15012" s="4" t="s">
        <v>22</v>
      </c>
      <c r="H15012" s="4" t="s">
        <v>10</v>
      </c>
      <c r="I15012" s="4" t="s">
        <v>13</v>
      </c>
    </row>
    <row r="15013" spans="1:8">
      <c r="A15013" t="n">
        <v>124107</v>
      </c>
      <c r="B15013" s="25" t="n">
        <v>45</v>
      </c>
      <c r="C15013" s="7" t="n">
        <v>4</v>
      </c>
      <c r="D15013" s="7" t="n">
        <v>3</v>
      </c>
      <c r="E15013" s="7" t="n">
        <v>10</v>
      </c>
      <c r="F15013" s="7" t="n">
        <v>311.660003662109</v>
      </c>
      <c r="G15013" s="7" t="n">
        <v>350</v>
      </c>
      <c r="H15013" s="7" t="n">
        <v>0</v>
      </c>
      <c r="I15013" s="7" t="n">
        <v>1</v>
      </c>
    </row>
    <row r="15014" spans="1:8">
      <c r="A15014" t="s">
        <v>4</v>
      </c>
      <c r="B15014" s="4" t="s">
        <v>5</v>
      </c>
      <c r="C15014" s="4" t="s">
        <v>13</v>
      </c>
      <c r="D15014" s="4" t="s">
        <v>13</v>
      </c>
      <c r="E15014" s="4" t="s">
        <v>22</v>
      </c>
      <c r="F15014" s="4" t="s">
        <v>10</v>
      </c>
    </row>
    <row r="15015" spans="1:8">
      <c r="A15015" t="n">
        <v>124125</v>
      </c>
      <c r="B15015" s="25" t="n">
        <v>45</v>
      </c>
      <c r="C15015" s="7" t="n">
        <v>5</v>
      </c>
      <c r="D15015" s="7" t="n">
        <v>3</v>
      </c>
      <c r="E15015" s="7" t="n">
        <v>3</v>
      </c>
      <c r="F15015" s="7" t="n">
        <v>0</v>
      </c>
    </row>
    <row r="15016" spans="1:8">
      <c r="A15016" t="s">
        <v>4</v>
      </c>
      <c r="B15016" s="4" t="s">
        <v>5</v>
      </c>
      <c r="C15016" s="4" t="s">
        <v>13</v>
      </c>
      <c r="D15016" s="4" t="s">
        <v>13</v>
      </c>
      <c r="E15016" s="4" t="s">
        <v>22</v>
      </c>
      <c r="F15016" s="4" t="s">
        <v>10</v>
      </c>
    </row>
    <row r="15017" spans="1:8">
      <c r="A15017" t="n">
        <v>124134</v>
      </c>
      <c r="B15017" s="25" t="n">
        <v>45</v>
      </c>
      <c r="C15017" s="7" t="n">
        <v>11</v>
      </c>
      <c r="D15017" s="7" t="n">
        <v>3</v>
      </c>
      <c r="E15017" s="7" t="n">
        <v>27.7000007629395</v>
      </c>
      <c r="F15017" s="7" t="n">
        <v>0</v>
      </c>
    </row>
    <row r="15018" spans="1:8">
      <c r="A15018" t="s">
        <v>4</v>
      </c>
      <c r="B15018" s="4" t="s">
        <v>5</v>
      </c>
      <c r="C15018" s="4" t="s">
        <v>10</v>
      </c>
      <c r="D15018" s="4" t="s">
        <v>9</v>
      </c>
    </row>
    <row r="15019" spans="1:8">
      <c r="A15019" t="n">
        <v>124143</v>
      </c>
      <c r="B15019" s="41" t="n">
        <v>43</v>
      </c>
      <c r="C15019" s="7" t="n">
        <v>16</v>
      </c>
      <c r="D15019" s="7" t="n">
        <v>1</v>
      </c>
    </row>
    <row r="15020" spans="1:8">
      <c r="A15020" t="s">
        <v>4</v>
      </c>
      <c r="B15020" s="4" t="s">
        <v>5</v>
      </c>
      <c r="C15020" s="4" t="s">
        <v>10</v>
      </c>
      <c r="D15020" s="4" t="s">
        <v>9</v>
      </c>
    </row>
    <row r="15021" spans="1:8">
      <c r="A15021" t="n">
        <v>124150</v>
      </c>
      <c r="B15021" s="41" t="n">
        <v>43</v>
      </c>
      <c r="C15021" s="7" t="n">
        <v>17</v>
      </c>
      <c r="D15021" s="7" t="n">
        <v>1</v>
      </c>
    </row>
    <row r="15022" spans="1:8">
      <c r="A15022" t="s">
        <v>4</v>
      </c>
      <c r="B15022" s="4" t="s">
        <v>5</v>
      </c>
      <c r="C15022" s="4" t="s">
        <v>10</v>
      </c>
      <c r="D15022" s="4" t="s">
        <v>9</v>
      </c>
    </row>
    <row r="15023" spans="1:8">
      <c r="A15023" t="n">
        <v>124157</v>
      </c>
      <c r="B15023" s="41" t="n">
        <v>43</v>
      </c>
      <c r="C15023" s="7" t="n">
        <v>7032</v>
      </c>
      <c r="D15023" s="7" t="n">
        <v>1</v>
      </c>
    </row>
    <row r="15024" spans="1:8">
      <c r="A15024" t="s">
        <v>4</v>
      </c>
      <c r="B15024" s="4" t="s">
        <v>5</v>
      </c>
      <c r="C15024" s="4" t="s">
        <v>10</v>
      </c>
      <c r="D15024" s="4" t="s">
        <v>13</v>
      </c>
      <c r="E15024" s="4" t="s">
        <v>6</v>
      </c>
      <c r="F15024" s="4" t="s">
        <v>22</v>
      </c>
      <c r="G15024" s="4" t="s">
        <v>22</v>
      </c>
      <c r="H15024" s="4" t="s">
        <v>22</v>
      </c>
    </row>
    <row r="15025" spans="1:9">
      <c r="A15025" t="n">
        <v>124164</v>
      </c>
      <c r="B15025" s="39" t="n">
        <v>48</v>
      </c>
      <c r="C15025" s="7" t="n">
        <v>16</v>
      </c>
      <c r="D15025" s="7" t="n">
        <v>0</v>
      </c>
      <c r="E15025" s="7" t="s">
        <v>1124</v>
      </c>
      <c r="F15025" s="7" t="n">
        <v>0</v>
      </c>
      <c r="G15025" s="7" t="n">
        <v>1</v>
      </c>
      <c r="H15025" s="7" t="n">
        <v>0</v>
      </c>
    </row>
    <row r="15026" spans="1:9">
      <c r="A15026" t="s">
        <v>4</v>
      </c>
      <c r="B15026" s="4" t="s">
        <v>5</v>
      </c>
      <c r="C15026" s="4" t="s">
        <v>10</v>
      </c>
      <c r="D15026" s="4" t="s">
        <v>13</v>
      </c>
      <c r="E15026" s="4" t="s">
        <v>6</v>
      </c>
      <c r="F15026" s="4" t="s">
        <v>22</v>
      </c>
      <c r="G15026" s="4" t="s">
        <v>22</v>
      </c>
      <c r="H15026" s="4" t="s">
        <v>22</v>
      </c>
    </row>
    <row r="15027" spans="1:9">
      <c r="A15027" t="n">
        <v>124192</v>
      </c>
      <c r="B15027" s="39" t="n">
        <v>48</v>
      </c>
      <c r="C15027" s="7" t="n">
        <v>999</v>
      </c>
      <c r="D15027" s="7" t="n">
        <v>0</v>
      </c>
      <c r="E15027" s="7" t="s">
        <v>1008</v>
      </c>
      <c r="F15027" s="7" t="n">
        <v>2</v>
      </c>
      <c r="G15027" s="7" t="n">
        <v>1</v>
      </c>
      <c r="H15027" s="7" t="n">
        <v>0</v>
      </c>
    </row>
    <row r="15028" spans="1:9">
      <c r="A15028" t="s">
        <v>4</v>
      </c>
      <c r="B15028" s="4" t="s">
        <v>5</v>
      </c>
      <c r="C15028" s="4" t="s">
        <v>13</v>
      </c>
      <c r="D15028" s="4" t="s">
        <v>10</v>
      </c>
      <c r="E15028" s="4" t="s">
        <v>6</v>
      </c>
      <c r="F15028" s="4" t="s">
        <v>6</v>
      </c>
      <c r="G15028" s="4" t="s">
        <v>6</v>
      </c>
      <c r="H15028" s="4" t="s">
        <v>6</v>
      </c>
    </row>
    <row r="15029" spans="1:9">
      <c r="A15029" t="n">
        <v>124221</v>
      </c>
      <c r="B15029" s="40" t="n">
        <v>51</v>
      </c>
      <c r="C15029" s="7" t="n">
        <v>3</v>
      </c>
      <c r="D15029" s="7" t="n">
        <v>999</v>
      </c>
      <c r="E15029" s="7" t="s">
        <v>843</v>
      </c>
      <c r="F15029" s="7" t="s">
        <v>844</v>
      </c>
      <c r="G15029" s="7" t="s">
        <v>88</v>
      </c>
      <c r="H15029" s="7" t="s">
        <v>89</v>
      </c>
    </row>
    <row r="15030" spans="1:9">
      <c r="A15030" t="s">
        <v>4</v>
      </c>
      <c r="B15030" s="4" t="s">
        <v>5</v>
      </c>
      <c r="C15030" s="4" t="s">
        <v>10</v>
      </c>
      <c r="D15030" s="4" t="s">
        <v>22</v>
      </c>
      <c r="E15030" s="4" t="s">
        <v>22</v>
      </c>
      <c r="F15030" s="4" t="s">
        <v>22</v>
      </c>
      <c r="G15030" s="4" t="s">
        <v>10</v>
      </c>
      <c r="H15030" s="4" t="s">
        <v>10</v>
      </c>
    </row>
    <row r="15031" spans="1:9">
      <c r="A15031" t="n">
        <v>124234</v>
      </c>
      <c r="B15031" s="56" t="n">
        <v>60</v>
      </c>
      <c r="C15031" s="7" t="n">
        <v>999</v>
      </c>
      <c r="D15031" s="7" t="n">
        <v>0</v>
      </c>
      <c r="E15031" s="7" t="n">
        <v>-20</v>
      </c>
      <c r="F15031" s="7" t="n">
        <v>0</v>
      </c>
      <c r="G15031" s="7" t="n">
        <v>0</v>
      </c>
      <c r="H15031" s="7" t="n">
        <v>0</v>
      </c>
    </row>
    <row r="15032" spans="1:9">
      <c r="A15032" t="s">
        <v>4</v>
      </c>
      <c r="B15032" s="4" t="s">
        <v>5</v>
      </c>
      <c r="C15032" s="4" t="s">
        <v>13</v>
      </c>
      <c r="D15032" s="4" t="s">
        <v>10</v>
      </c>
      <c r="E15032" s="4" t="s">
        <v>10</v>
      </c>
      <c r="F15032" s="4" t="s">
        <v>9</v>
      </c>
    </row>
    <row r="15033" spans="1:9">
      <c r="A15033" t="n">
        <v>124253</v>
      </c>
      <c r="B15033" s="86" t="n">
        <v>84</v>
      </c>
      <c r="C15033" s="7" t="n">
        <v>0</v>
      </c>
      <c r="D15033" s="7" t="n">
        <v>2</v>
      </c>
      <c r="E15033" s="7" t="n">
        <v>0</v>
      </c>
      <c r="F15033" s="7" t="n">
        <v>1050253722</v>
      </c>
    </row>
    <row r="15034" spans="1:9">
      <c r="A15034" t="s">
        <v>4</v>
      </c>
      <c r="B15034" s="4" t="s">
        <v>5</v>
      </c>
      <c r="C15034" s="4" t="s">
        <v>13</v>
      </c>
      <c r="D15034" s="4" t="s">
        <v>13</v>
      </c>
      <c r="E15034" s="4" t="s">
        <v>22</v>
      </c>
      <c r="F15034" s="4" t="s">
        <v>22</v>
      </c>
      <c r="G15034" s="4" t="s">
        <v>22</v>
      </c>
      <c r="H15034" s="4" t="s">
        <v>10</v>
      </c>
    </row>
    <row r="15035" spans="1:9">
      <c r="A15035" t="n">
        <v>124263</v>
      </c>
      <c r="B15035" s="25" t="n">
        <v>45</v>
      </c>
      <c r="C15035" s="7" t="n">
        <v>2</v>
      </c>
      <c r="D15035" s="7" t="n">
        <v>3</v>
      </c>
      <c r="E15035" s="7" t="n">
        <v>-24.5400009155273</v>
      </c>
      <c r="F15035" s="7" t="n">
        <v>2.03999996185303</v>
      </c>
      <c r="G15035" s="7" t="n">
        <v>-39.1399993896484</v>
      </c>
      <c r="H15035" s="7" t="n">
        <v>3000</v>
      </c>
    </row>
    <row r="15036" spans="1:9">
      <c r="A15036" t="s">
        <v>4</v>
      </c>
      <c r="B15036" s="4" t="s">
        <v>5</v>
      </c>
      <c r="C15036" s="4" t="s">
        <v>13</v>
      </c>
      <c r="D15036" s="4" t="s">
        <v>13</v>
      </c>
      <c r="E15036" s="4" t="s">
        <v>22</v>
      </c>
      <c r="F15036" s="4" t="s">
        <v>22</v>
      </c>
      <c r="G15036" s="4" t="s">
        <v>22</v>
      </c>
      <c r="H15036" s="4" t="s">
        <v>10</v>
      </c>
      <c r="I15036" s="4" t="s">
        <v>13</v>
      </c>
    </row>
    <row r="15037" spans="1:9">
      <c r="A15037" t="n">
        <v>124280</v>
      </c>
      <c r="B15037" s="25" t="n">
        <v>45</v>
      </c>
      <c r="C15037" s="7" t="n">
        <v>4</v>
      </c>
      <c r="D15037" s="7" t="n">
        <v>3</v>
      </c>
      <c r="E15037" s="7" t="n">
        <v>8.53999996185303</v>
      </c>
      <c r="F15037" s="7" t="n">
        <v>262.660003662109</v>
      </c>
      <c r="G15037" s="7" t="n">
        <v>350</v>
      </c>
      <c r="H15037" s="7" t="n">
        <v>3000</v>
      </c>
      <c r="I15037" s="7" t="n">
        <v>1</v>
      </c>
    </row>
    <row r="15038" spans="1:9">
      <c r="A15038" t="s">
        <v>4</v>
      </c>
      <c r="B15038" s="4" t="s">
        <v>5</v>
      </c>
      <c r="C15038" s="4" t="s">
        <v>13</v>
      </c>
      <c r="D15038" s="4" t="s">
        <v>13</v>
      </c>
      <c r="E15038" s="4" t="s">
        <v>22</v>
      </c>
      <c r="F15038" s="4" t="s">
        <v>10</v>
      </c>
    </row>
    <row r="15039" spans="1:9">
      <c r="A15039" t="n">
        <v>124298</v>
      </c>
      <c r="B15039" s="25" t="n">
        <v>45</v>
      </c>
      <c r="C15039" s="7" t="n">
        <v>5</v>
      </c>
      <c r="D15039" s="7" t="n">
        <v>3</v>
      </c>
      <c r="E15039" s="7" t="n">
        <v>3</v>
      </c>
      <c r="F15039" s="7" t="n">
        <v>3000</v>
      </c>
    </row>
    <row r="15040" spans="1:9">
      <c r="A15040" t="s">
        <v>4</v>
      </c>
      <c r="B15040" s="4" t="s">
        <v>5</v>
      </c>
      <c r="C15040" s="4" t="s">
        <v>13</v>
      </c>
      <c r="D15040" s="4" t="s">
        <v>13</v>
      </c>
      <c r="E15040" s="4" t="s">
        <v>22</v>
      </c>
      <c r="F15040" s="4" t="s">
        <v>10</v>
      </c>
    </row>
    <row r="15041" spans="1:9">
      <c r="A15041" t="n">
        <v>124307</v>
      </c>
      <c r="B15041" s="25" t="n">
        <v>45</v>
      </c>
      <c r="C15041" s="7" t="n">
        <v>11</v>
      </c>
      <c r="D15041" s="7" t="n">
        <v>3</v>
      </c>
      <c r="E15041" s="7" t="n">
        <v>27.7000007629395</v>
      </c>
      <c r="F15041" s="7" t="n">
        <v>3000</v>
      </c>
    </row>
    <row r="15042" spans="1:9">
      <c r="A15042" t="s">
        <v>4</v>
      </c>
      <c r="B15042" s="4" t="s">
        <v>5</v>
      </c>
      <c r="C15042" s="4" t="s">
        <v>13</v>
      </c>
      <c r="D15042" s="4" t="s">
        <v>10</v>
      </c>
    </row>
    <row r="15043" spans="1:9">
      <c r="A15043" t="n">
        <v>124316</v>
      </c>
      <c r="B15043" s="28" t="n">
        <v>58</v>
      </c>
      <c r="C15043" s="7" t="n">
        <v>255</v>
      </c>
      <c r="D15043" s="7" t="n">
        <v>0</v>
      </c>
    </row>
    <row r="15044" spans="1:9">
      <c r="A15044" t="s">
        <v>4</v>
      </c>
      <c r="B15044" s="4" t="s">
        <v>5</v>
      </c>
      <c r="C15044" s="4" t="s">
        <v>13</v>
      </c>
      <c r="D15044" s="4" t="s">
        <v>22</v>
      </c>
      <c r="E15044" s="4" t="s">
        <v>22</v>
      </c>
      <c r="F15044" s="4" t="s">
        <v>22</v>
      </c>
    </row>
    <row r="15045" spans="1:9">
      <c r="A15045" t="n">
        <v>124320</v>
      </c>
      <c r="B15045" s="25" t="n">
        <v>45</v>
      </c>
      <c r="C15045" s="7" t="n">
        <v>9</v>
      </c>
      <c r="D15045" s="7" t="n">
        <v>0.0199999995529652</v>
      </c>
      <c r="E15045" s="7" t="n">
        <v>0.0199999995529652</v>
      </c>
      <c r="F15045" s="7" t="n">
        <v>0.5</v>
      </c>
    </row>
    <row r="15046" spans="1:9">
      <c r="A15046" t="s">
        <v>4</v>
      </c>
      <c r="B15046" s="4" t="s">
        <v>5</v>
      </c>
      <c r="C15046" s="4" t="s">
        <v>13</v>
      </c>
      <c r="D15046" s="4" t="s">
        <v>10</v>
      </c>
      <c r="E15046" s="4" t="s">
        <v>10</v>
      </c>
      <c r="F15046" s="4" t="s">
        <v>13</v>
      </c>
    </row>
    <row r="15047" spans="1:9">
      <c r="A15047" t="n">
        <v>124334</v>
      </c>
      <c r="B15047" s="29" t="n">
        <v>25</v>
      </c>
      <c r="C15047" s="7" t="n">
        <v>1</v>
      </c>
      <c r="D15047" s="7" t="n">
        <v>60</v>
      </c>
      <c r="E15047" s="7" t="n">
        <v>500</v>
      </c>
      <c r="F15047" s="7" t="n">
        <v>1</v>
      </c>
    </row>
    <row r="15048" spans="1:9">
      <c r="A15048" t="s">
        <v>4</v>
      </c>
      <c r="B15048" s="4" t="s">
        <v>5</v>
      </c>
      <c r="C15048" s="4" t="s">
        <v>13</v>
      </c>
      <c r="D15048" s="4" t="s">
        <v>10</v>
      </c>
      <c r="E15048" s="4" t="s">
        <v>6</v>
      </c>
    </row>
    <row r="15049" spans="1:9">
      <c r="A15049" t="n">
        <v>124341</v>
      </c>
      <c r="B15049" s="40" t="n">
        <v>51</v>
      </c>
      <c r="C15049" s="7" t="n">
        <v>4</v>
      </c>
      <c r="D15049" s="7" t="n">
        <v>999</v>
      </c>
      <c r="E15049" s="7" t="s">
        <v>1080</v>
      </c>
    </row>
    <row r="15050" spans="1:9">
      <c r="A15050" t="s">
        <v>4</v>
      </c>
      <c r="B15050" s="4" t="s">
        <v>5</v>
      </c>
      <c r="C15050" s="4" t="s">
        <v>10</v>
      </c>
    </row>
    <row r="15051" spans="1:9">
      <c r="A15051" t="n">
        <v>124354</v>
      </c>
      <c r="B15051" s="35" t="n">
        <v>16</v>
      </c>
      <c r="C15051" s="7" t="n">
        <v>0</v>
      </c>
    </row>
    <row r="15052" spans="1:9">
      <c r="A15052" t="s">
        <v>4</v>
      </c>
      <c r="B15052" s="4" t="s">
        <v>5</v>
      </c>
      <c r="C15052" s="4" t="s">
        <v>10</v>
      </c>
      <c r="D15052" s="4" t="s">
        <v>13</v>
      </c>
      <c r="E15052" s="4" t="s">
        <v>9</v>
      </c>
      <c r="F15052" s="4" t="s">
        <v>72</v>
      </c>
      <c r="G15052" s="4" t="s">
        <v>13</v>
      </c>
      <c r="H15052" s="4" t="s">
        <v>13</v>
      </c>
      <c r="I15052" s="4" t="s">
        <v>13</v>
      </c>
    </row>
    <row r="15053" spans="1:9">
      <c r="A15053" t="n">
        <v>124357</v>
      </c>
      <c r="B15053" s="52" t="n">
        <v>26</v>
      </c>
      <c r="C15053" s="7" t="n">
        <v>999</v>
      </c>
      <c r="D15053" s="7" t="n">
        <v>17</v>
      </c>
      <c r="E15053" s="7" t="n">
        <v>52443</v>
      </c>
      <c r="F15053" s="7" t="s">
        <v>1125</v>
      </c>
      <c r="G15053" s="7" t="n">
        <v>8</v>
      </c>
      <c r="H15053" s="7" t="n">
        <v>2</v>
      </c>
      <c r="I15053" s="7" t="n">
        <v>0</v>
      </c>
    </row>
    <row r="15054" spans="1:9">
      <c r="A15054" t="s">
        <v>4</v>
      </c>
      <c r="B15054" s="4" t="s">
        <v>5</v>
      </c>
      <c r="C15054" s="4" t="s">
        <v>10</v>
      </c>
    </row>
    <row r="15055" spans="1:9">
      <c r="A15055" t="n">
        <v>124386</v>
      </c>
      <c r="B15055" s="35" t="n">
        <v>16</v>
      </c>
      <c r="C15055" s="7" t="n">
        <v>2000</v>
      </c>
    </row>
    <row r="15056" spans="1:9">
      <c r="A15056" t="s">
        <v>4</v>
      </c>
      <c r="B15056" s="4" t="s">
        <v>5</v>
      </c>
      <c r="C15056" s="4" t="s">
        <v>10</v>
      </c>
      <c r="D15056" s="4" t="s">
        <v>13</v>
      </c>
    </row>
    <row r="15057" spans="1:9">
      <c r="A15057" t="n">
        <v>124389</v>
      </c>
      <c r="B15057" s="54" t="n">
        <v>89</v>
      </c>
      <c r="C15057" s="7" t="n">
        <v>65533</v>
      </c>
      <c r="D15057" s="7" t="n">
        <v>0</v>
      </c>
    </row>
    <row r="15058" spans="1:9">
      <c r="A15058" t="s">
        <v>4</v>
      </c>
      <c r="B15058" s="4" t="s">
        <v>5</v>
      </c>
      <c r="C15058" s="4" t="s">
        <v>10</v>
      </c>
      <c r="D15058" s="4" t="s">
        <v>13</v>
      </c>
    </row>
    <row r="15059" spans="1:9">
      <c r="A15059" t="n">
        <v>124393</v>
      </c>
      <c r="B15059" s="54" t="n">
        <v>89</v>
      </c>
      <c r="C15059" s="7" t="n">
        <v>65533</v>
      </c>
      <c r="D15059" s="7" t="n">
        <v>1</v>
      </c>
    </row>
    <row r="15060" spans="1:9">
      <c r="A15060" t="s">
        <v>4</v>
      </c>
      <c r="B15060" s="4" t="s">
        <v>5</v>
      </c>
      <c r="C15060" s="4" t="s">
        <v>13</v>
      </c>
      <c r="D15060" s="4" t="s">
        <v>10</v>
      </c>
      <c r="E15060" s="4" t="s">
        <v>10</v>
      </c>
      <c r="F15060" s="4" t="s">
        <v>13</v>
      </c>
    </row>
    <row r="15061" spans="1:9">
      <c r="A15061" t="n">
        <v>124397</v>
      </c>
      <c r="B15061" s="29" t="n">
        <v>25</v>
      </c>
      <c r="C15061" s="7" t="n">
        <v>1</v>
      </c>
      <c r="D15061" s="7" t="n">
        <v>65535</v>
      </c>
      <c r="E15061" s="7" t="n">
        <v>65535</v>
      </c>
      <c r="F15061" s="7" t="n">
        <v>0</v>
      </c>
    </row>
    <row r="15062" spans="1:9">
      <c r="A15062" t="s">
        <v>4</v>
      </c>
      <c r="B15062" s="4" t="s">
        <v>5</v>
      </c>
      <c r="C15062" s="4" t="s">
        <v>13</v>
      </c>
      <c r="D15062" s="4" t="s">
        <v>10</v>
      </c>
    </row>
    <row r="15063" spans="1:9">
      <c r="A15063" t="n">
        <v>124404</v>
      </c>
      <c r="B15063" s="25" t="n">
        <v>45</v>
      </c>
      <c r="C15063" s="7" t="n">
        <v>7</v>
      </c>
      <c r="D15063" s="7" t="n">
        <v>255</v>
      </c>
    </row>
    <row r="15064" spans="1:9">
      <c r="A15064" t="s">
        <v>4</v>
      </c>
      <c r="B15064" s="4" t="s">
        <v>5</v>
      </c>
      <c r="C15064" s="4" t="s">
        <v>10</v>
      </c>
      <c r="D15064" s="4" t="s">
        <v>13</v>
      </c>
      <c r="E15064" s="4" t="s">
        <v>6</v>
      </c>
      <c r="F15064" s="4" t="s">
        <v>22</v>
      </c>
      <c r="G15064" s="4" t="s">
        <v>22</v>
      </c>
      <c r="H15064" s="4" t="s">
        <v>22</v>
      </c>
    </row>
    <row r="15065" spans="1:9">
      <c r="A15065" t="n">
        <v>124408</v>
      </c>
      <c r="B15065" s="39" t="n">
        <v>48</v>
      </c>
      <c r="C15065" s="7" t="n">
        <v>999</v>
      </c>
      <c r="D15065" s="7" t="n">
        <v>0</v>
      </c>
      <c r="E15065" s="7" t="s">
        <v>1017</v>
      </c>
      <c r="F15065" s="7" t="n">
        <v>0.100000001490116</v>
      </c>
      <c r="G15065" s="7" t="n">
        <v>1.25</v>
      </c>
      <c r="H15065" s="7" t="n">
        <v>0</v>
      </c>
    </row>
    <row r="15066" spans="1:9">
      <c r="A15066" t="s">
        <v>4</v>
      </c>
      <c r="B15066" s="4" t="s">
        <v>5</v>
      </c>
      <c r="C15066" s="4" t="s">
        <v>10</v>
      </c>
    </row>
    <row r="15067" spans="1:9">
      <c r="A15067" t="n">
        <v>124440</v>
      </c>
      <c r="B15067" s="35" t="n">
        <v>16</v>
      </c>
      <c r="C15067" s="7" t="n">
        <v>300</v>
      </c>
    </row>
    <row r="15068" spans="1:9">
      <c r="A15068" t="s">
        <v>4</v>
      </c>
      <c r="B15068" s="4" t="s">
        <v>5</v>
      </c>
      <c r="C15068" s="4" t="s">
        <v>13</v>
      </c>
      <c r="D15068" s="4" t="s">
        <v>10</v>
      </c>
      <c r="E15068" s="4" t="s">
        <v>22</v>
      </c>
      <c r="F15068" s="4" t="s">
        <v>10</v>
      </c>
      <c r="G15068" s="4" t="s">
        <v>9</v>
      </c>
      <c r="H15068" s="4" t="s">
        <v>9</v>
      </c>
      <c r="I15068" s="4" t="s">
        <v>10</v>
      </c>
      <c r="J15068" s="4" t="s">
        <v>10</v>
      </c>
      <c r="K15068" s="4" t="s">
        <v>9</v>
      </c>
      <c r="L15068" s="4" t="s">
        <v>9</v>
      </c>
      <c r="M15068" s="4" t="s">
        <v>9</v>
      </c>
      <c r="N15068" s="4" t="s">
        <v>9</v>
      </c>
      <c r="O15068" s="4" t="s">
        <v>6</v>
      </c>
    </row>
    <row r="15069" spans="1:9">
      <c r="A15069" t="n">
        <v>124443</v>
      </c>
      <c r="B15069" s="14" t="n">
        <v>50</v>
      </c>
      <c r="C15069" s="7" t="n">
        <v>0</v>
      </c>
      <c r="D15069" s="7" t="n">
        <v>4344</v>
      </c>
      <c r="E15069" s="7" t="n">
        <v>1</v>
      </c>
      <c r="F15069" s="7" t="n">
        <v>0</v>
      </c>
      <c r="G15069" s="7" t="n">
        <v>0</v>
      </c>
      <c r="H15069" s="7" t="n">
        <v>0</v>
      </c>
      <c r="I15069" s="7" t="n">
        <v>0</v>
      </c>
      <c r="J15069" s="7" t="n">
        <v>65533</v>
      </c>
      <c r="K15069" s="7" t="n">
        <v>0</v>
      </c>
      <c r="L15069" s="7" t="n">
        <v>0</v>
      </c>
      <c r="M15069" s="7" t="n">
        <v>0</v>
      </c>
      <c r="N15069" s="7" t="n">
        <v>0</v>
      </c>
      <c r="O15069" s="7" t="s">
        <v>12</v>
      </c>
    </row>
    <row r="15070" spans="1:9">
      <c r="A15070" t="s">
        <v>4</v>
      </c>
      <c r="B15070" s="4" t="s">
        <v>5</v>
      </c>
      <c r="C15070" s="4" t="s">
        <v>13</v>
      </c>
      <c r="D15070" s="4" t="s">
        <v>22</v>
      </c>
      <c r="E15070" s="4" t="s">
        <v>22</v>
      </c>
      <c r="F15070" s="4" t="s">
        <v>22</v>
      </c>
    </row>
    <row r="15071" spans="1:9">
      <c r="A15071" t="n">
        <v>124482</v>
      </c>
      <c r="B15071" s="25" t="n">
        <v>45</v>
      </c>
      <c r="C15071" s="7" t="n">
        <v>9</v>
      </c>
      <c r="D15071" s="7" t="n">
        <v>0.0299999993294477</v>
      </c>
      <c r="E15071" s="7" t="n">
        <v>0.0500000007450581</v>
      </c>
      <c r="F15071" s="7" t="n">
        <v>4</v>
      </c>
    </row>
    <row r="15072" spans="1:9">
      <c r="A15072" t="s">
        <v>4</v>
      </c>
      <c r="B15072" s="4" t="s">
        <v>5</v>
      </c>
      <c r="C15072" s="4" t="s">
        <v>10</v>
      </c>
      <c r="D15072" s="4" t="s">
        <v>13</v>
      </c>
    </row>
    <row r="15073" spans="1:15">
      <c r="A15073" t="n">
        <v>124496</v>
      </c>
      <c r="B15073" s="69" t="n">
        <v>96</v>
      </c>
      <c r="C15073" s="7" t="n">
        <v>999</v>
      </c>
      <c r="D15073" s="7" t="n">
        <v>1</v>
      </c>
    </row>
    <row r="15074" spans="1:15">
      <c r="A15074" t="s">
        <v>4</v>
      </c>
      <c r="B15074" s="4" t="s">
        <v>5</v>
      </c>
      <c r="C15074" s="4" t="s">
        <v>10</v>
      </c>
      <c r="D15074" s="4" t="s">
        <v>13</v>
      </c>
      <c r="E15074" s="4" t="s">
        <v>22</v>
      </c>
      <c r="F15074" s="4" t="s">
        <v>22</v>
      </c>
      <c r="G15074" s="4" t="s">
        <v>22</v>
      </c>
    </row>
    <row r="15075" spans="1:15">
      <c r="A15075" t="n">
        <v>124500</v>
      </c>
      <c r="B15075" s="69" t="n">
        <v>96</v>
      </c>
      <c r="C15075" s="7" t="n">
        <v>999</v>
      </c>
      <c r="D15075" s="7" t="n">
        <v>2</v>
      </c>
      <c r="E15075" s="7" t="n">
        <v>-24.4500007629395</v>
      </c>
      <c r="F15075" s="7" t="n">
        <v>0</v>
      </c>
      <c r="G15075" s="7" t="n">
        <v>-25.3199996948242</v>
      </c>
    </row>
    <row r="15076" spans="1:15">
      <c r="A15076" t="s">
        <v>4</v>
      </c>
      <c r="B15076" s="4" t="s">
        <v>5</v>
      </c>
      <c r="C15076" s="4" t="s">
        <v>10</v>
      </c>
      <c r="D15076" s="4" t="s">
        <v>22</v>
      </c>
      <c r="E15076" s="4" t="s">
        <v>22</v>
      </c>
      <c r="F15076" s="4" t="s">
        <v>22</v>
      </c>
      <c r="G15076" s="4" t="s">
        <v>22</v>
      </c>
    </row>
    <row r="15077" spans="1:15">
      <c r="A15077" t="n">
        <v>124516</v>
      </c>
      <c r="B15077" s="88" t="n">
        <v>131</v>
      </c>
      <c r="C15077" s="7" t="n">
        <v>999</v>
      </c>
      <c r="D15077" s="7" t="n">
        <v>0.400000005960464</v>
      </c>
      <c r="E15077" s="7" t="n">
        <v>2</v>
      </c>
      <c r="F15077" s="7" t="n">
        <v>0</v>
      </c>
      <c r="G15077" s="7" t="n">
        <v>1</v>
      </c>
    </row>
    <row r="15078" spans="1:15">
      <c r="A15078" t="s">
        <v>4</v>
      </c>
      <c r="B15078" s="4" t="s">
        <v>5</v>
      </c>
      <c r="C15078" s="4" t="s">
        <v>10</v>
      </c>
      <c r="D15078" s="4" t="s">
        <v>13</v>
      </c>
      <c r="E15078" s="4" t="s">
        <v>9</v>
      </c>
      <c r="F15078" s="4" t="s">
        <v>13</v>
      </c>
      <c r="G15078" s="4" t="s">
        <v>10</v>
      </c>
    </row>
    <row r="15079" spans="1:15">
      <c r="A15079" t="n">
        <v>124535</v>
      </c>
      <c r="B15079" s="69" t="n">
        <v>96</v>
      </c>
      <c r="C15079" s="7" t="n">
        <v>999</v>
      </c>
      <c r="D15079" s="7" t="n">
        <v>0</v>
      </c>
      <c r="E15079" s="7" t="n">
        <v>1092616192</v>
      </c>
      <c r="F15079" s="7" t="n">
        <v>0</v>
      </c>
      <c r="G15079" s="7" t="n">
        <v>0</v>
      </c>
    </row>
    <row r="15080" spans="1:15">
      <c r="A15080" t="s">
        <v>4</v>
      </c>
      <c r="B15080" s="4" t="s">
        <v>5</v>
      </c>
      <c r="C15080" s="4" t="s">
        <v>13</v>
      </c>
      <c r="D15080" s="4" t="s">
        <v>13</v>
      </c>
      <c r="E15080" s="4" t="s">
        <v>22</v>
      </c>
      <c r="F15080" s="4" t="s">
        <v>22</v>
      </c>
      <c r="G15080" s="4" t="s">
        <v>22</v>
      </c>
      <c r="H15080" s="4" t="s">
        <v>10</v>
      </c>
    </row>
    <row r="15081" spans="1:15">
      <c r="A15081" t="n">
        <v>124546</v>
      </c>
      <c r="B15081" s="25" t="n">
        <v>45</v>
      </c>
      <c r="C15081" s="7" t="n">
        <v>2</v>
      </c>
      <c r="D15081" s="7" t="n">
        <v>2</v>
      </c>
      <c r="E15081" s="7" t="n">
        <v>-25.7700004577637</v>
      </c>
      <c r="F15081" s="7" t="n">
        <v>1.14999997615814</v>
      </c>
      <c r="G15081" s="7" t="n">
        <v>-38</v>
      </c>
      <c r="H15081" s="7" t="n">
        <v>1000</v>
      </c>
    </row>
    <row r="15082" spans="1:15">
      <c r="A15082" t="s">
        <v>4</v>
      </c>
      <c r="B15082" s="4" t="s">
        <v>5</v>
      </c>
      <c r="C15082" s="4" t="s">
        <v>13</v>
      </c>
      <c r="D15082" s="4" t="s">
        <v>13</v>
      </c>
      <c r="E15082" s="4" t="s">
        <v>22</v>
      </c>
      <c r="F15082" s="4" t="s">
        <v>22</v>
      </c>
      <c r="G15082" s="4" t="s">
        <v>22</v>
      </c>
      <c r="H15082" s="4" t="s">
        <v>10</v>
      </c>
      <c r="I15082" s="4" t="s">
        <v>13</v>
      </c>
    </row>
    <row r="15083" spans="1:15">
      <c r="A15083" t="n">
        <v>124563</v>
      </c>
      <c r="B15083" s="25" t="n">
        <v>45</v>
      </c>
      <c r="C15083" s="7" t="n">
        <v>4</v>
      </c>
      <c r="D15083" s="7" t="n">
        <v>2</v>
      </c>
      <c r="E15083" s="7" t="n">
        <v>2.76999998092651</v>
      </c>
      <c r="F15083" s="7" t="n">
        <v>194.570007324219</v>
      </c>
      <c r="G15083" s="7" t="n">
        <v>350</v>
      </c>
      <c r="H15083" s="7" t="n">
        <v>1000</v>
      </c>
      <c r="I15083" s="7" t="n">
        <v>1</v>
      </c>
    </row>
    <row r="15084" spans="1:15">
      <c r="A15084" t="s">
        <v>4</v>
      </c>
      <c r="B15084" s="4" t="s">
        <v>5</v>
      </c>
      <c r="C15084" s="4" t="s">
        <v>13</v>
      </c>
      <c r="D15084" s="4" t="s">
        <v>13</v>
      </c>
      <c r="E15084" s="4" t="s">
        <v>22</v>
      </c>
      <c r="F15084" s="4" t="s">
        <v>10</v>
      </c>
    </row>
    <row r="15085" spans="1:15">
      <c r="A15085" t="n">
        <v>124581</v>
      </c>
      <c r="B15085" s="25" t="n">
        <v>45</v>
      </c>
      <c r="C15085" s="7" t="n">
        <v>5</v>
      </c>
      <c r="D15085" s="7" t="n">
        <v>2</v>
      </c>
      <c r="E15085" s="7" t="n">
        <v>5.30000019073486</v>
      </c>
      <c r="F15085" s="7" t="n">
        <v>1000</v>
      </c>
    </row>
    <row r="15086" spans="1:15">
      <c r="A15086" t="s">
        <v>4</v>
      </c>
      <c r="B15086" s="4" t="s">
        <v>5</v>
      </c>
      <c r="C15086" s="4" t="s">
        <v>13</v>
      </c>
      <c r="D15086" s="4" t="s">
        <v>13</v>
      </c>
      <c r="E15086" s="4" t="s">
        <v>22</v>
      </c>
      <c r="F15086" s="4" t="s">
        <v>10</v>
      </c>
    </row>
    <row r="15087" spans="1:15">
      <c r="A15087" t="n">
        <v>124590</v>
      </c>
      <c r="B15087" s="25" t="n">
        <v>45</v>
      </c>
      <c r="C15087" s="7" t="n">
        <v>11</v>
      </c>
      <c r="D15087" s="7" t="n">
        <v>2</v>
      </c>
      <c r="E15087" s="7" t="n">
        <v>13.8999996185303</v>
      </c>
      <c r="F15087" s="7" t="n">
        <v>1000</v>
      </c>
    </row>
    <row r="15088" spans="1:15">
      <c r="A15088" t="s">
        <v>4</v>
      </c>
      <c r="B15088" s="4" t="s">
        <v>5</v>
      </c>
      <c r="C15088" s="4" t="s">
        <v>10</v>
      </c>
    </row>
    <row r="15089" spans="1:9">
      <c r="A15089" t="n">
        <v>124599</v>
      </c>
      <c r="B15089" s="35" t="n">
        <v>16</v>
      </c>
      <c r="C15089" s="7" t="n">
        <v>500</v>
      </c>
    </row>
    <row r="15090" spans="1:9">
      <c r="A15090" t="s">
        <v>4</v>
      </c>
      <c r="B15090" s="4" t="s">
        <v>5</v>
      </c>
      <c r="C15090" s="4" t="s">
        <v>13</v>
      </c>
      <c r="D15090" s="4" t="s">
        <v>10</v>
      </c>
      <c r="E15090" s="4" t="s">
        <v>9</v>
      </c>
      <c r="F15090" s="4" t="s">
        <v>10</v>
      </c>
    </row>
    <row r="15091" spans="1:9">
      <c r="A15091" t="n">
        <v>124602</v>
      </c>
      <c r="B15091" s="14" t="n">
        <v>50</v>
      </c>
      <c r="C15091" s="7" t="n">
        <v>3</v>
      </c>
      <c r="D15091" s="7" t="n">
        <v>4515</v>
      </c>
      <c r="E15091" s="7" t="n">
        <v>1050253722</v>
      </c>
      <c r="F15091" s="7" t="n">
        <v>500</v>
      </c>
    </row>
    <row r="15092" spans="1:9">
      <c r="A15092" t="s">
        <v>4</v>
      </c>
      <c r="B15092" s="4" t="s">
        <v>5</v>
      </c>
      <c r="C15092" s="4" t="s">
        <v>13</v>
      </c>
      <c r="D15092" s="4" t="s">
        <v>10</v>
      </c>
      <c r="E15092" s="4" t="s">
        <v>22</v>
      </c>
    </row>
    <row r="15093" spans="1:9">
      <c r="A15093" t="n">
        <v>124612</v>
      </c>
      <c r="B15093" s="28" t="n">
        <v>58</v>
      </c>
      <c r="C15093" s="7" t="n">
        <v>101</v>
      </c>
      <c r="D15093" s="7" t="n">
        <v>100</v>
      </c>
      <c r="E15093" s="7" t="n">
        <v>1</v>
      </c>
    </row>
    <row r="15094" spans="1:9">
      <c r="A15094" t="s">
        <v>4</v>
      </c>
      <c r="B15094" s="4" t="s">
        <v>5</v>
      </c>
      <c r="C15094" s="4" t="s">
        <v>13</v>
      </c>
      <c r="D15094" s="4" t="s">
        <v>10</v>
      </c>
    </row>
    <row r="15095" spans="1:9">
      <c r="A15095" t="n">
        <v>124620</v>
      </c>
      <c r="B15095" s="28" t="n">
        <v>58</v>
      </c>
      <c r="C15095" s="7" t="n">
        <v>254</v>
      </c>
      <c r="D15095" s="7" t="n">
        <v>0</v>
      </c>
    </row>
    <row r="15096" spans="1:9">
      <c r="A15096" t="s">
        <v>4</v>
      </c>
      <c r="B15096" s="4" t="s">
        <v>5</v>
      </c>
      <c r="C15096" s="4" t="s">
        <v>13</v>
      </c>
    </row>
    <row r="15097" spans="1:9">
      <c r="A15097" t="n">
        <v>124624</v>
      </c>
      <c r="B15097" s="25" t="n">
        <v>45</v>
      </c>
      <c r="C15097" s="7" t="n">
        <v>0</v>
      </c>
    </row>
    <row r="15098" spans="1:9">
      <c r="A15098" t="s">
        <v>4</v>
      </c>
      <c r="B15098" s="4" t="s">
        <v>5</v>
      </c>
      <c r="C15098" s="4" t="s">
        <v>13</v>
      </c>
      <c r="D15098" s="4" t="s">
        <v>13</v>
      </c>
      <c r="E15098" s="4" t="s">
        <v>22</v>
      </c>
      <c r="F15098" s="4" t="s">
        <v>22</v>
      </c>
      <c r="G15098" s="4" t="s">
        <v>22</v>
      </c>
      <c r="H15098" s="4" t="s">
        <v>10</v>
      </c>
    </row>
    <row r="15099" spans="1:9">
      <c r="A15099" t="n">
        <v>124626</v>
      </c>
      <c r="B15099" s="25" t="n">
        <v>45</v>
      </c>
      <c r="C15099" s="7" t="n">
        <v>2</v>
      </c>
      <c r="D15099" s="7" t="n">
        <v>3</v>
      </c>
      <c r="E15099" s="7" t="n">
        <v>-22.5699996948242</v>
      </c>
      <c r="F15099" s="7" t="n">
        <v>1.47000002861023</v>
      </c>
      <c r="G15099" s="7" t="n">
        <v>-18.7600002288818</v>
      </c>
      <c r="H15099" s="7" t="n">
        <v>0</v>
      </c>
    </row>
    <row r="15100" spans="1:9">
      <c r="A15100" t="s">
        <v>4</v>
      </c>
      <c r="B15100" s="4" t="s">
        <v>5</v>
      </c>
      <c r="C15100" s="4" t="s">
        <v>13</v>
      </c>
      <c r="D15100" s="4" t="s">
        <v>13</v>
      </c>
      <c r="E15100" s="4" t="s">
        <v>22</v>
      </c>
      <c r="F15100" s="4" t="s">
        <v>22</v>
      </c>
      <c r="G15100" s="4" t="s">
        <v>22</v>
      </c>
      <c r="H15100" s="4" t="s">
        <v>10</v>
      </c>
      <c r="I15100" s="4" t="s">
        <v>13</v>
      </c>
    </row>
    <row r="15101" spans="1:9">
      <c r="A15101" t="n">
        <v>124643</v>
      </c>
      <c r="B15101" s="25" t="n">
        <v>45</v>
      </c>
      <c r="C15101" s="7" t="n">
        <v>4</v>
      </c>
      <c r="D15101" s="7" t="n">
        <v>3</v>
      </c>
      <c r="E15101" s="7" t="n">
        <v>25.2199993133545</v>
      </c>
      <c r="F15101" s="7" t="n">
        <v>46.2299995422363</v>
      </c>
      <c r="G15101" s="7" t="n">
        <v>350</v>
      </c>
      <c r="H15101" s="7" t="n">
        <v>0</v>
      </c>
      <c r="I15101" s="7" t="n">
        <v>1</v>
      </c>
    </row>
    <row r="15102" spans="1:9">
      <c r="A15102" t="s">
        <v>4</v>
      </c>
      <c r="B15102" s="4" t="s">
        <v>5</v>
      </c>
      <c r="C15102" s="4" t="s">
        <v>13</v>
      </c>
      <c r="D15102" s="4" t="s">
        <v>13</v>
      </c>
      <c r="E15102" s="4" t="s">
        <v>22</v>
      </c>
      <c r="F15102" s="4" t="s">
        <v>10</v>
      </c>
    </row>
    <row r="15103" spans="1:9">
      <c r="A15103" t="n">
        <v>124661</v>
      </c>
      <c r="B15103" s="25" t="n">
        <v>45</v>
      </c>
      <c r="C15103" s="7" t="n">
        <v>5</v>
      </c>
      <c r="D15103" s="7" t="n">
        <v>3</v>
      </c>
      <c r="E15103" s="7" t="n">
        <v>6.80000019073486</v>
      </c>
      <c r="F15103" s="7" t="n">
        <v>0</v>
      </c>
    </row>
    <row r="15104" spans="1:9">
      <c r="A15104" t="s">
        <v>4</v>
      </c>
      <c r="B15104" s="4" t="s">
        <v>5</v>
      </c>
      <c r="C15104" s="4" t="s">
        <v>13</v>
      </c>
      <c r="D15104" s="4" t="s">
        <v>13</v>
      </c>
      <c r="E15104" s="4" t="s">
        <v>22</v>
      </c>
      <c r="F15104" s="4" t="s">
        <v>10</v>
      </c>
    </row>
    <row r="15105" spans="1:9">
      <c r="A15105" t="n">
        <v>124670</v>
      </c>
      <c r="B15105" s="25" t="n">
        <v>45</v>
      </c>
      <c r="C15105" s="7" t="n">
        <v>11</v>
      </c>
      <c r="D15105" s="7" t="n">
        <v>3</v>
      </c>
      <c r="E15105" s="7" t="n">
        <v>14.5</v>
      </c>
      <c r="F15105" s="7" t="n">
        <v>0</v>
      </c>
    </row>
    <row r="15106" spans="1:9">
      <c r="A15106" t="s">
        <v>4</v>
      </c>
      <c r="B15106" s="4" t="s">
        <v>5</v>
      </c>
      <c r="C15106" s="4" t="s">
        <v>10</v>
      </c>
      <c r="D15106" s="4" t="s">
        <v>22</v>
      </c>
      <c r="E15106" s="4" t="s">
        <v>22</v>
      </c>
      <c r="F15106" s="4" t="s">
        <v>22</v>
      </c>
      <c r="G15106" s="4" t="s">
        <v>22</v>
      </c>
    </row>
    <row r="15107" spans="1:9">
      <c r="A15107" t="n">
        <v>124679</v>
      </c>
      <c r="B15107" s="24" t="n">
        <v>46</v>
      </c>
      <c r="C15107" s="7" t="n">
        <v>1570</v>
      </c>
      <c r="D15107" s="7" t="n">
        <v>-27.2700004577637</v>
      </c>
      <c r="E15107" s="7" t="n">
        <v>0</v>
      </c>
      <c r="F15107" s="7" t="n">
        <v>-15.1400003433228</v>
      </c>
      <c r="G15107" s="7" t="n">
        <v>167.100006103516</v>
      </c>
    </row>
    <row r="15108" spans="1:9">
      <c r="A15108" t="s">
        <v>4</v>
      </c>
      <c r="B15108" s="4" t="s">
        <v>5</v>
      </c>
      <c r="C15108" s="4" t="s">
        <v>10</v>
      </c>
      <c r="D15108" s="4" t="s">
        <v>22</v>
      </c>
      <c r="E15108" s="4" t="s">
        <v>22</v>
      </c>
      <c r="F15108" s="4" t="s">
        <v>22</v>
      </c>
      <c r="G15108" s="4" t="s">
        <v>22</v>
      </c>
    </row>
    <row r="15109" spans="1:9">
      <c r="A15109" t="n">
        <v>124698</v>
      </c>
      <c r="B15109" s="24" t="n">
        <v>46</v>
      </c>
      <c r="C15109" s="7" t="n">
        <v>1571</v>
      </c>
      <c r="D15109" s="7" t="n">
        <v>-23.4099998474121</v>
      </c>
      <c r="E15109" s="7" t="n">
        <v>0</v>
      </c>
      <c r="F15109" s="7" t="n">
        <v>-18.6499996185303</v>
      </c>
      <c r="G15109" s="7" t="n">
        <v>190.899993896484</v>
      </c>
    </row>
    <row r="15110" spans="1:9">
      <c r="A15110" t="s">
        <v>4</v>
      </c>
      <c r="B15110" s="4" t="s">
        <v>5</v>
      </c>
      <c r="C15110" s="4" t="s">
        <v>10</v>
      </c>
      <c r="D15110" s="4" t="s">
        <v>22</v>
      </c>
      <c r="E15110" s="4" t="s">
        <v>22</v>
      </c>
      <c r="F15110" s="4" t="s">
        <v>22</v>
      </c>
      <c r="G15110" s="4" t="s">
        <v>22</v>
      </c>
    </row>
    <row r="15111" spans="1:9">
      <c r="A15111" t="n">
        <v>124717</v>
      </c>
      <c r="B15111" s="24" t="n">
        <v>46</v>
      </c>
      <c r="C15111" s="7" t="n">
        <v>1572</v>
      </c>
      <c r="D15111" s="7" t="n">
        <v>-25.5</v>
      </c>
      <c r="E15111" s="7" t="n">
        <v>0</v>
      </c>
      <c r="F15111" s="7" t="n">
        <v>-14.9499998092651</v>
      </c>
      <c r="G15111" s="7" t="n">
        <v>208.100006103516</v>
      </c>
    </row>
    <row r="15112" spans="1:9">
      <c r="A15112" t="s">
        <v>4</v>
      </c>
      <c r="B15112" s="4" t="s">
        <v>5</v>
      </c>
      <c r="C15112" s="4" t="s">
        <v>10</v>
      </c>
      <c r="D15112" s="4" t="s">
        <v>22</v>
      </c>
      <c r="E15112" s="4" t="s">
        <v>22</v>
      </c>
      <c r="F15112" s="4" t="s">
        <v>22</v>
      </c>
      <c r="G15112" s="4" t="s">
        <v>22</v>
      </c>
    </row>
    <row r="15113" spans="1:9">
      <c r="A15113" t="n">
        <v>124736</v>
      </c>
      <c r="B15113" s="24" t="n">
        <v>46</v>
      </c>
      <c r="C15113" s="7" t="n">
        <v>1573</v>
      </c>
      <c r="D15113" s="7" t="n">
        <v>-24.5900001525879</v>
      </c>
      <c r="E15113" s="7" t="n">
        <v>0</v>
      </c>
      <c r="F15113" s="7" t="n">
        <v>-10.8800001144409</v>
      </c>
      <c r="G15113" s="7" t="n">
        <v>212.899993896484</v>
      </c>
    </row>
    <row r="15114" spans="1:9">
      <c r="A15114" t="s">
        <v>4</v>
      </c>
      <c r="B15114" s="4" t="s">
        <v>5</v>
      </c>
      <c r="C15114" s="4" t="s">
        <v>10</v>
      </c>
      <c r="D15114" s="4" t="s">
        <v>22</v>
      </c>
      <c r="E15114" s="4" t="s">
        <v>22</v>
      </c>
      <c r="F15114" s="4" t="s">
        <v>22</v>
      </c>
      <c r="G15114" s="4" t="s">
        <v>22</v>
      </c>
    </row>
    <row r="15115" spans="1:9">
      <c r="A15115" t="n">
        <v>124755</v>
      </c>
      <c r="B15115" s="24" t="n">
        <v>46</v>
      </c>
      <c r="C15115" s="7" t="n">
        <v>999</v>
      </c>
      <c r="D15115" s="7" t="n">
        <v>-24.3600006103516</v>
      </c>
      <c r="E15115" s="7" t="n">
        <v>0</v>
      </c>
      <c r="F15115" s="7" t="n">
        <v>-21.8999996185303</v>
      </c>
      <c r="G15115" s="7" t="n">
        <v>357.299987792969</v>
      </c>
    </row>
    <row r="15116" spans="1:9">
      <c r="A15116" t="s">
        <v>4</v>
      </c>
      <c r="B15116" s="4" t="s">
        <v>5</v>
      </c>
      <c r="C15116" s="4" t="s">
        <v>10</v>
      </c>
      <c r="D15116" s="4" t="s">
        <v>22</v>
      </c>
      <c r="E15116" s="4" t="s">
        <v>22</v>
      </c>
      <c r="F15116" s="4" t="s">
        <v>22</v>
      </c>
      <c r="G15116" s="4" t="s">
        <v>10</v>
      </c>
      <c r="H15116" s="4" t="s">
        <v>10</v>
      </c>
    </row>
    <row r="15117" spans="1:9">
      <c r="A15117" t="n">
        <v>124774</v>
      </c>
      <c r="B15117" s="56" t="n">
        <v>60</v>
      </c>
      <c r="C15117" s="7" t="n">
        <v>999</v>
      </c>
      <c r="D15117" s="7" t="n">
        <v>0</v>
      </c>
      <c r="E15117" s="7" t="n">
        <v>0</v>
      </c>
      <c r="F15117" s="7" t="n">
        <v>0</v>
      </c>
      <c r="G15117" s="7" t="n">
        <v>0</v>
      </c>
      <c r="H15117" s="7" t="n">
        <v>0</v>
      </c>
    </row>
    <row r="15118" spans="1:9">
      <c r="A15118" t="s">
        <v>4</v>
      </c>
      <c r="B15118" s="4" t="s">
        <v>5</v>
      </c>
      <c r="C15118" s="4" t="s">
        <v>10</v>
      </c>
      <c r="D15118" s="4" t="s">
        <v>22</v>
      </c>
      <c r="E15118" s="4" t="s">
        <v>22</v>
      </c>
      <c r="F15118" s="4" t="s">
        <v>22</v>
      </c>
      <c r="G15118" s="4" t="s">
        <v>10</v>
      </c>
      <c r="H15118" s="4" t="s">
        <v>10</v>
      </c>
    </row>
    <row r="15119" spans="1:9">
      <c r="A15119" t="n">
        <v>124793</v>
      </c>
      <c r="B15119" s="56" t="n">
        <v>60</v>
      </c>
      <c r="C15119" s="7" t="n">
        <v>1573</v>
      </c>
      <c r="D15119" s="7" t="n">
        <v>-30</v>
      </c>
      <c r="E15119" s="7" t="n">
        <v>0</v>
      </c>
      <c r="F15119" s="7" t="n">
        <v>0</v>
      </c>
      <c r="G15119" s="7" t="n">
        <v>0</v>
      </c>
      <c r="H15119" s="7" t="n">
        <v>0</v>
      </c>
    </row>
    <row r="15120" spans="1:9">
      <c r="A15120" t="s">
        <v>4</v>
      </c>
      <c r="B15120" s="4" t="s">
        <v>5</v>
      </c>
      <c r="C15120" s="4" t="s">
        <v>13</v>
      </c>
      <c r="D15120" s="4" t="s">
        <v>10</v>
      </c>
      <c r="E15120" s="4" t="s">
        <v>6</v>
      </c>
      <c r="F15120" s="4" t="s">
        <v>6</v>
      </c>
      <c r="G15120" s="4" t="s">
        <v>6</v>
      </c>
      <c r="H15120" s="4" t="s">
        <v>6</v>
      </c>
    </row>
    <row r="15121" spans="1:8">
      <c r="A15121" t="n">
        <v>124812</v>
      </c>
      <c r="B15121" s="40" t="n">
        <v>51</v>
      </c>
      <c r="C15121" s="7" t="n">
        <v>3</v>
      </c>
      <c r="D15121" s="7" t="n">
        <v>18</v>
      </c>
      <c r="E15121" s="7" t="s">
        <v>87</v>
      </c>
      <c r="F15121" s="7" t="s">
        <v>844</v>
      </c>
      <c r="G15121" s="7" t="s">
        <v>88</v>
      </c>
      <c r="H15121" s="7" t="s">
        <v>89</v>
      </c>
    </row>
    <row r="15122" spans="1:8">
      <c r="A15122" t="s">
        <v>4</v>
      </c>
      <c r="B15122" s="4" t="s">
        <v>5</v>
      </c>
      <c r="C15122" s="4" t="s">
        <v>10</v>
      </c>
      <c r="D15122" s="4" t="s">
        <v>13</v>
      </c>
    </row>
    <row r="15123" spans="1:8">
      <c r="A15123" t="n">
        <v>124825</v>
      </c>
      <c r="B15123" s="63" t="n">
        <v>56</v>
      </c>
      <c r="C15123" s="7" t="n">
        <v>999</v>
      </c>
      <c r="D15123" s="7" t="n">
        <v>1</v>
      </c>
    </row>
    <row r="15124" spans="1:8">
      <c r="A15124" t="s">
        <v>4</v>
      </c>
      <c r="B15124" s="4" t="s">
        <v>5</v>
      </c>
      <c r="C15124" s="4" t="s">
        <v>10</v>
      </c>
      <c r="D15124" s="4" t="s">
        <v>10</v>
      </c>
      <c r="E15124" s="4" t="s">
        <v>22</v>
      </c>
      <c r="F15124" s="4" t="s">
        <v>22</v>
      </c>
      <c r="G15124" s="4" t="s">
        <v>22</v>
      </c>
      <c r="H15124" s="4" t="s">
        <v>22</v>
      </c>
      <c r="I15124" s="4" t="s">
        <v>13</v>
      </c>
      <c r="J15124" s="4" t="s">
        <v>10</v>
      </c>
    </row>
    <row r="15125" spans="1:8">
      <c r="A15125" t="n">
        <v>124829</v>
      </c>
      <c r="B15125" s="85" t="n">
        <v>55</v>
      </c>
      <c r="C15125" s="7" t="n">
        <v>999</v>
      </c>
      <c r="D15125" s="7" t="n">
        <v>65533</v>
      </c>
      <c r="E15125" s="7" t="n">
        <v>-23.5699996948242</v>
      </c>
      <c r="F15125" s="7" t="n">
        <v>0</v>
      </c>
      <c r="G15125" s="7" t="n">
        <v>-20.2299995422363</v>
      </c>
      <c r="H15125" s="7" t="n">
        <v>8</v>
      </c>
      <c r="I15125" s="7" t="n">
        <v>2</v>
      </c>
      <c r="J15125" s="7" t="n">
        <v>0</v>
      </c>
    </row>
    <row r="15126" spans="1:8">
      <c r="A15126" t="s">
        <v>4</v>
      </c>
      <c r="B15126" s="4" t="s">
        <v>5</v>
      </c>
      <c r="C15126" s="4" t="s">
        <v>13</v>
      </c>
      <c r="D15126" s="4" t="s">
        <v>13</v>
      </c>
      <c r="E15126" s="4" t="s">
        <v>22</v>
      </c>
      <c r="F15126" s="4" t="s">
        <v>10</v>
      </c>
    </row>
    <row r="15127" spans="1:8">
      <c r="A15127" t="n">
        <v>124853</v>
      </c>
      <c r="B15127" s="25" t="n">
        <v>45</v>
      </c>
      <c r="C15127" s="7" t="n">
        <v>5</v>
      </c>
      <c r="D15127" s="7" t="n">
        <v>3</v>
      </c>
      <c r="E15127" s="7" t="n">
        <v>6</v>
      </c>
      <c r="F15127" s="7" t="n">
        <v>5000</v>
      </c>
    </row>
    <row r="15128" spans="1:8">
      <c r="A15128" t="s">
        <v>4</v>
      </c>
      <c r="B15128" s="4" t="s">
        <v>5</v>
      </c>
      <c r="C15128" s="4" t="s">
        <v>10</v>
      </c>
      <c r="D15128" s="4" t="s">
        <v>13</v>
      </c>
    </row>
    <row r="15129" spans="1:8">
      <c r="A15129" t="n">
        <v>124862</v>
      </c>
      <c r="B15129" s="63" t="n">
        <v>56</v>
      </c>
      <c r="C15129" s="7" t="n">
        <v>999</v>
      </c>
      <c r="D15129" s="7" t="n">
        <v>0</v>
      </c>
    </row>
    <row r="15130" spans="1:8">
      <c r="A15130" t="s">
        <v>4</v>
      </c>
      <c r="B15130" s="4" t="s">
        <v>5</v>
      </c>
      <c r="C15130" s="4" t="s">
        <v>10</v>
      </c>
      <c r="D15130" s="4" t="s">
        <v>13</v>
      </c>
      <c r="E15130" s="4" t="s">
        <v>6</v>
      </c>
      <c r="F15130" s="4" t="s">
        <v>22</v>
      </c>
      <c r="G15130" s="4" t="s">
        <v>22</v>
      </c>
      <c r="H15130" s="4" t="s">
        <v>22</v>
      </c>
    </row>
    <row r="15131" spans="1:8">
      <c r="A15131" t="n">
        <v>124866</v>
      </c>
      <c r="B15131" s="39" t="n">
        <v>48</v>
      </c>
      <c r="C15131" s="7" t="n">
        <v>999</v>
      </c>
      <c r="D15131" s="7" t="n">
        <v>0</v>
      </c>
      <c r="E15131" s="7" t="s">
        <v>1016</v>
      </c>
      <c r="F15131" s="7" t="n">
        <v>-1</v>
      </c>
      <c r="G15131" s="7" t="n">
        <v>0.75</v>
      </c>
      <c r="H15131" s="7" t="n">
        <v>0</v>
      </c>
    </row>
    <row r="15132" spans="1:8">
      <c r="A15132" t="s">
        <v>4</v>
      </c>
      <c r="B15132" s="4" t="s">
        <v>5</v>
      </c>
      <c r="C15132" s="4" t="s">
        <v>10</v>
      </c>
    </row>
    <row r="15133" spans="1:8">
      <c r="A15133" t="n">
        <v>124894</v>
      </c>
      <c r="B15133" s="35" t="n">
        <v>16</v>
      </c>
      <c r="C15133" s="7" t="n">
        <v>600</v>
      </c>
    </row>
    <row r="15134" spans="1:8">
      <c r="A15134" t="s">
        <v>4</v>
      </c>
      <c r="B15134" s="4" t="s">
        <v>5</v>
      </c>
      <c r="C15134" s="4" t="s">
        <v>13</v>
      </c>
      <c r="D15134" s="4" t="s">
        <v>10</v>
      </c>
      <c r="E15134" s="4" t="s">
        <v>22</v>
      </c>
      <c r="F15134" s="4" t="s">
        <v>10</v>
      </c>
      <c r="G15134" s="4" t="s">
        <v>9</v>
      </c>
      <c r="H15134" s="4" t="s">
        <v>9</v>
      </c>
      <c r="I15134" s="4" t="s">
        <v>10</v>
      </c>
      <c r="J15134" s="4" t="s">
        <v>10</v>
      </c>
      <c r="K15134" s="4" t="s">
        <v>9</v>
      </c>
      <c r="L15134" s="4" t="s">
        <v>9</v>
      </c>
      <c r="M15134" s="4" t="s">
        <v>9</v>
      </c>
      <c r="N15134" s="4" t="s">
        <v>9</v>
      </c>
      <c r="O15134" s="4" t="s">
        <v>6</v>
      </c>
    </row>
    <row r="15135" spans="1:8">
      <c r="A15135" t="n">
        <v>124897</v>
      </c>
      <c r="B15135" s="14" t="n">
        <v>50</v>
      </c>
      <c r="C15135" s="7" t="n">
        <v>0</v>
      </c>
      <c r="D15135" s="7" t="n">
        <v>4339</v>
      </c>
      <c r="E15135" s="7" t="n">
        <v>0.800000011920929</v>
      </c>
      <c r="F15135" s="7" t="n">
        <v>100</v>
      </c>
      <c r="G15135" s="7" t="n">
        <v>0</v>
      </c>
      <c r="H15135" s="7" t="n">
        <v>-1069547520</v>
      </c>
      <c r="I15135" s="7" t="n">
        <v>0</v>
      </c>
      <c r="J15135" s="7" t="n">
        <v>65533</v>
      </c>
      <c r="K15135" s="7" t="n">
        <v>0</v>
      </c>
      <c r="L15135" s="7" t="n">
        <v>0</v>
      </c>
      <c r="M15135" s="7" t="n">
        <v>0</v>
      </c>
      <c r="N15135" s="7" t="n">
        <v>0</v>
      </c>
      <c r="O15135" s="7" t="s">
        <v>12</v>
      </c>
    </row>
    <row r="15136" spans="1:8">
      <c r="A15136" t="s">
        <v>4</v>
      </c>
      <c r="B15136" s="4" t="s">
        <v>5</v>
      </c>
      <c r="C15136" s="4" t="s">
        <v>13</v>
      </c>
      <c r="D15136" s="4" t="s">
        <v>10</v>
      </c>
      <c r="E15136" s="4" t="s">
        <v>22</v>
      </c>
      <c r="F15136" s="4" t="s">
        <v>10</v>
      </c>
      <c r="G15136" s="4" t="s">
        <v>9</v>
      </c>
      <c r="H15136" s="4" t="s">
        <v>9</v>
      </c>
      <c r="I15136" s="4" t="s">
        <v>10</v>
      </c>
      <c r="J15136" s="4" t="s">
        <v>10</v>
      </c>
      <c r="K15136" s="4" t="s">
        <v>9</v>
      </c>
      <c r="L15136" s="4" t="s">
        <v>9</v>
      </c>
      <c r="M15136" s="4" t="s">
        <v>9</v>
      </c>
      <c r="N15136" s="4" t="s">
        <v>9</v>
      </c>
      <c r="O15136" s="4" t="s">
        <v>6</v>
      </c>
    </row>
    <row r="15137" spans="1:15">
      <c r="A15137" t="n">
        <v>124936</v>
      </c>
      <c r="B15137" s="14" t="n">
        <v>50</v>
      </c>
      <c r="C15137" s="7" t="n">
        <v>0</v>
      </c>
      <c r="D15137" s="7" t="n">
        <v>4034</v>
      </c>
      <c r="E15137" s="7" t="n">
        <v>1</v>
      </c>
      <c r="F15137" s="7" t="n">
        <v>0</v>
      </c>
      <c r="G15137" s="7" t="n">
        <v>0</v>
      </c>
      <c r="H15137" s="7" t="n">
        <v>0</v>
      </c>
      <c r="I15137" s="7" t="n">
        <v>0</v>
      </c>
      <c r="J15137" s="7" t="n">
        <v>65533</v>
      </c>
      <c r="K15137" s="7" t="n">
        <v>0</v>
      </c>
      <c r="L15137" s="7" t="n">
        <v>0</v>
      </c>
      <c r="M15137" s="7" t="n">
        <v>0</v>
      </c>
      <c r="N15137" s="7" t="n">
        <v>0</v>
      </c>
      <c r="O15137" s="7" t="s">
        <v>12</v>
      </c>
    </row>
    <row r="15138" spans="1:15">
      <c r="A15138" t="s">
        <v>4</v>
      </c>
      <c r="B15138" s="4" t="s">
        <v>5</v>
      </c>
      <c r="C15138" s="4" t="s">
        <v>13</v>
      </c>
      <c r="D15138" s="4" t="s">
        <v>9</v>
      </c>
      <c r="E15138" s="4" t="s">
        <v>9</v>
      </c>
      <c r="F15138" s="4" t="s">
        <v>9</v>
      </c>
    </row>
    <row r="15139" spans="1:15">
      <c r="A15139" t="n">
        <v>124975</v>
      </c>
      <c r="B15139" s="14" t="n">
        <v>50</v>
      </c>
      <c r="C15139" s="7" t="n">
        <v>255</v>
      </c>
      <c r="D15139" s="7" t="n">
        <v>1056964608</v>
      </c>
      <c r="E15139" s="7" t="n">
        <v>1065353216</v>
      </c>
      <c r="F15139" s="7" t="n">
        <v>1045220557</v>
      </c>
    </row>
    <row r="15140" spans="1:15">
      <c r="A15140" t="s">
        <v>4</v>
      </c>
      <c r="B15140" s="4" t="s">
        <v>5</v>
      </c>
      <c r="C15140" s="4" t="s">
        <v>13</v>
      </c>
      <c r="D15140" s="4" t="s">
        <v>10</v>
      </c>
      <c r="E15140" s="4" t="s">
        <v>10</v>
      </c>
      <c r="F15140" s="4" t="s">
        <v>10</v>
      </c>
      <c r="G15140" s="4" t="s">
        <v>10</v>
      </c>
      <c r="H15140" s="4" t="s">
        <v>10</v>
      </c>
      <c r="I15140" s="4" t="s">
        <v>6</v>
      </c>
      <c r="J15140" s="4" t="s">
        <v>22</v>
      </c>
      <c r="K15140" s="4" t="s">
        <v>22</v>
      </c>
      <c r="L15140" s="4" t="s">
        <v>22</v>
      </c>
      <c r="M15140" s="4" t="s">
        <v>9</v>
      </c>
      <c r="N15140" s="4" t="s">
        <v>9</v>
      </c>
      <c r="O15140" s="4" t="s">
        <v>22</v>
      </c>
      <c r="P15140" s="4" t="s">
        <v>22</v>
      </c>
      <c r="Q15140" s="4" t="s">
        <v>22</v>
      </c>
      <c r="R15140" s="4" t="s">
        <v>22</v>
      </c>
      <c r="S15140" s="4" t="s">
        <v>13</v>
      </c>
    </row>
    <row r="15141" spans="1:15">
      <c r="A15141" t="n">
        <v>124989</v>
      </c>
      <c r="B15141" s="83" t="n">
        <v>39</v>
      </c>
      <c r="C15141" s="7" t="n">
        <v>12</v>
      </c>
      <c r="D15141" s="7" t="n">
        <v>65533</v>
      </c>
      <c r="E15141" s="7" t="n">
        <v>205</v>
      </c>
      <c r="F15141" s="7" t="n">
        <v>0</v>
      </c>
      <c r="G15141" s="7" t="n">
        <v>999</v>
      </c>
      <c r="H15141" s="7" t="n">
        <v>3</v>
      </c>
      <c r="I15141" s="7" t="s">
        <v>12</v>
      </c>
      <c r="J15141" s="7" t="n">
        <v>0</v>
      </c>
      <c r="K15141" s="7" t="n">
        <v>1</v>
      </c>
      <c r="L15141" s="7" t="n">
        <v>0</v>
      </c>
      <c r="M15141" s="7" t="n">
        <v>0</v>
      </c>
      <c r="N15141" s="7" t="n">
        <v>0</v>
      </c>
      <c r="O15141" s="7" t="n">
        <v>30</v>
      </c>
      <c r="P15141" s="7" t="n">
        <v>0.75</v>
      </c>
      <c r="Q15141" s="7" t="n">
        <v>0.75</v>
      </c>
      <c r="R15141" s="7" t="n">
        <v>0.75</v>
      </c>
      <c r="S15141" s="7" t="n">
        <v>255</v>
      </c>
    </row>
    <row r="15142" spans="1:15">
      <c r="A15142" t="s">
        <v>4</v>
      </c>
      <c r="B15142" s="4" t="s">
        <v>5</v>
      </c>
      <c r="C15142" s="4" t="s">
        <v>13</v>
      </c>
      <c r="D15142" s="4" t="s">
        <v>22</v>
      </c>
      <c r="E15142" s="4" t="s">
        <v>22</v>
      </c>
      <c r="F15142" s="4" t="s">
        <v>22</v>
      </c>
    </row>
    <row r="15143" spans="1:15">
      <c r="A15143" t="n">
        <v>125039</v>
      </c>
      <c r="B15143" s="25" t="n">
        <v>45</v>
      </c>
      <c r="C15143" s="7" t="n">
        <v>9</v>
      </c>
      <c r="D15143" s="7" t="n">
        <v>0.0500000007450581</v>
      </c>
      <c r="E15143" s="7" t="n">
        <v>0.200000002980232</v>
      </c>
      <c r="F15143" s="7" t="n">
        <v>0.5</v>
      </c>
    </row>
    <row r="15144" spans="1:15">
      <c r="A15144" t="s">
        <v>4</v>
      </c>
      <c r="B15144" s="4" t="s">
        <v>5</v>
      </c>
      <c r="C15144" s="4" t="s">
        <v>13</v>
      </c>
      <c r="D15144" s="4" t="s">
        <v>10</v>
      </c>
      <c r="E15144" s="4" t="s">
        <v>10</v>
      </c>
      <c r="F15144" s="4" t="s">
        <v>10</v>
      </c>
      <c r="G15144" s="4" t="s">
        <v>10</v>
      </c>
      <c r="H15144" s="4" t="s">
        <v>10</v>
      </c>
      <c r="I15144" s="4" t="s">
        <v>6</v>
      </c>
      <c r="J15144" s="4" t="s">
        <v>22</v>
      </c>
      <c r="K15144" s="4" t="s">
        <v>22</v>
      </c>
      <c r="L15144" s="4" t="s">
        <v>22</v>
      </c>
      <c r="M15144" s="4" t="s">
        <v>9</v>
      </c>
      <c r="N15144" s="4" t="s">
        <v>9</v>
      </c>
      <c r="O15144" s="4" t="s">
        <v>22</v>
      </c>
      <c r="P15144" s="4" t="s">
        <v>22</v>
      </c>
      <c r="Q15144" s="4" t="s">
        <v>22</v>
      </c>
      <c r="R15144" s="4" t="s">
        <v>22</v>
      </c>
      <c r="S15144" s="4" t="s">
        <v>13</v>
      </c>
    </row>
    <row r="15145" spans="1:15">
      <c r="A15145" t="n">
        <v>125053</v>
      </c>
      <c r="B15145" s="83" t="n">
        <v>39</v>
      </c>
      <c r="C15145" s="7" t="n">
        <v>12</v>
      </c>
      <c r="D15145" s="7" t="n">
        <v>65533</v>
      </c>
      <c r="E15145" s="7" t="n">
        <v>207</v>
      </c>
      <c r="F15145" s="7" t="n">
        <v>0</v>
      </c>
      <c r="G15145" s="7" t="n">
        <v>1571</v>
      </c>
      <c r="H15145" s="7" t="n">
        <v>259</v>
      </c>
      <c r="I15145" s="7" t="s">
        <v>1083</v>
      </c>
      <c r="J15145" s="7" t="n">
        <v>0</v>
      </c>
      <c r="K15145" s="7" t="n">
        <v>0</v>
      </c>
      <c r="L15145" s="7" t="n">
        <v>0</v>
      </c>
      <c r="M15145" s="7" t="n">
        <v>0</v>
      </c>
      <c r="N15145" s="7" t="n">
        <v>0</v>
      </c>
      <c r="O15145" s="7" t="n">
        <v>0</v>
      </c>
      <c r="P15145" s="7" t="n">
        <v>0.5</v>
      </c>
      <c r="Q15145" s="7" t="n">
        <v>0.5</v>
      </c>
      <c r="R15145" s="7" t="n">
        <v>0.5</v>
      </c>
      <c r="S15145" s="7" t="n">
        <v>255</v>
      </c>
    </row>
    <row r="15146" spans="1:15">
      <c r="A15146" t="s">
        <v>4</v>
      </c>
      <c r="B15146" s="4" t="s">
        <v>5</v>
      </c>
      <c r="C15146" s="4" t="s">
        <v>10</v>
      </c>
      <c r="D15146" s="4" t="s">
        <v>13</v>
      </c>
      <c r="E15146" s="4" t="s">
        <v>6</v>
      </c>
      <c r="F15146" s="4" t="s">
        <v>22</v>
      </c>
      <c r="G15146" s="4" t="s">
        <v>22</v>
      </c>
      <c r="H15146" s="4" t="s">
        <v>22</v>
      </c>
    </row>
    <row r="15147" spans="1:15">
      <c r="A15147" t="n">
        <v>125114</v>
      </c>
      <c r="B15147" s="39" t="n">
        <v>48</v>
      </c>
      <c r="C15147" s="7" t="n">
        <v>1571</v>
      </c>
      <c r="D15147" s="7" t="n">
        <v>0</v>
      </c>
      <c r="E15147" s="7" t="s">
        <v>1126</v>
      </c>
      <c r="F15147" s="7" t="n">
        <v>-1</v>
      </c>
      <c r="G15147" s="7" t="n">
        <v>1</v>
      </c>
      <c r="H15147" s="7" t="n">
        <v>0</v>
      </c>
    </row>
    <row r="15148" spans="1:15">
      <c r="A15148" t="s">
        <v>4</v>
      </c>
      <c r="B15148" s="4" t="s">
        <v>5</v>
      </c>
      <c r="C15148" s="4" t="s">
        <v>13</v>
      </c>
      <c r="D15148" s="4" t="s">
        <v>6</v>
      </c>
      <c r="E15148" s="4" t="s">
        <v>10</v>
      </c>
    </row>
    <row r="15149" spans="1:15">
      <c r="A15149" t="n">
        <v>125146</v>
      </c>
      <c r="B15149" s="20" t="n">
        <v>94</v>
      </c>
      <c r="C15149" s="7" t="n">
        <v>0</v>
      </c>
      <c r="D15149" s="7" t="s">
        <v>991</v>
      </c>
      <c r="E15149" s="7" t="n">
        <v>1</v>
      </c>
    </row>
    <row r="15150" spans="1:15">
      <c r="A15150" t="s">
        <v>4</v>
      </c>
      <c r="B15150" s="4" t="s">
        <v>5</v>
      </c>
      <c r="C15150" s="4" t="s">
        <v>13</v>
      </c>
      <c r="D15150" s="4" t="s">
        <v>6</v>
      </c>
      <c r="E15150" s="4" t="s">
        <v>10</v>
      </c>
    </row>
    <row r="15151" spans="1:15">
      <c r="A15151" t="n">
        <v>125162</v>
      </c>
      <c r="B15151" s="20" t="n">
        <v>94</v>
      </c>
      <c r="C15151" s="7" t="n">
        <v>0</v>
      </c>
      <c r="D15151" s="7" t="s">
        <v>991</v>
      </c>
      <c r="E15151" s="7" t="n">
        <v>2</v>
      </c>
    </row>
    <row r="15152" spans="1:15">
      <c r="A15152" t="s">
        <v>4</v>
      </c>
      <c r="B15152" s="4" t="s">
        <v>5</v>
      </c>
      <c r="C15152" s="4" t="s">
        <v>13</v>
      </c>
      <c r="D15152" s="4" t="s">
        <v>6</v>
      </c>
      <c r="E15152" s="4" t="s">
        <v>10</v>
      </c>
    </row>
    <row r="15153" spans="1:19">
      <c r="A15153" t="n">
        <v>125178</v>
      </c>
      <c r="B15153" s="20" t="n">
        <v>94</v>
      </c>
      <c r="C15153" s="7" t="n">
        <v>1</v>
      </c>
      <c r="D15153" s="7" t="s">
        <v>991</v>
      </c>
      <c r="E15153" s="7" t="n">
        <v>4</v>
      </c>
    </row>
    <row r="15154" spans="1:19">
      <c r="A15154" t="s">
        <v>4</v>
      </c>
      <c r="B15154" s="4" t="s">
        <v>5</v>
      </c>
      <c r="C15154" s="4" t="s">
        <v>6</v>
      </c>
      <c r="D15154" s="4" t="s">
        <v>6</v>
      </c>
    </row>
    <row r="15155" spans="1:19">
      <c r="A15155" t="n">
        <v>125194</v>
      </c>
      <c r="B15155" s="89" t="n">
        <v>70</v>
      </c>
      <c r="C15155" s="7" t="s">
        <v>991</v>
      </c>
      <c r="D15155" s="7" t="s">
        <v>1127</v>
      </c>
    </row>
    <row r="15156" spans="1:19">
      <c r="A15156" t="s">
        <v>4</v>
      </c>
      <c r="B15156" s="4" t="s">
        <v>5</v>
      </c>
      <c r="C15156" s="4" t="s">
        <v>10</v>
      </c>
      <c r="D15156" s="4" t="s">
        <v>13</v>
      </c>
      <c r="E15156" s="4" t="s">
        <v>6</v>
      </c>
      <c r="F15156" s="4" t="s">
        <v>22</v>
      </c>
      <c r="G15156" s="4" t="s">
        <v>22</v>
      </c>
      <c r="H15156" s="4" t="s">
        <v>22</v>
      </c>
    </row>
    <row r="15157" spans="1:19">
      <c r="A15157" t="n">
        <v>125213</v>
      </c>
      <c r="B15157" s="39" t="n">
        <v>48</v>
      </c>
      <c r="C15157" s="7" t="n">
        <v>1571</v>
      </c>
      <c r="D15157" s="7" t="n">
        <v>0</v>
      </c>
      <c r="E15157" s="7" t="s">
        <v>1094</v>
      </c>
      <c r="F15157" s="7" t="n">
        <v>0</v>
      </c>
      <c r="G15157" s="7" t="n">
        <v>0.5</v>
      </c>
      <c r="H15157" s="7" t="n">
        <v>0</v>
      </c>
    </row>
    <row r="15158" spans="1:19">
      <c r="A15158" t="s">
        <v>4</v>
      </c>
      <c r="B15158" s="4" t="s">
        <v>5</v>
      </c>
      <c r="C15158" s="4" t="s">
        <v>13</v>
      </c>
      <c r="D15158" s="4" t="s">
        <v>10</v>
      </c>
      <c r="E15158" s="4" t="s">
        <v>6</v>
      </c>
    </row>
    <row r="15159" spans="1:19">
      <c r="A15159" t="n">
        <v>125239</v>
      </c>
      <c r="B15159" s="40" t="n">
        <v>51</v>
      </c>
      <c r="C15159" s="7" t="n">
        <v>4</v>
      </c>
      <c r="D15159" s="7" t="n">
        <v>1571</v>
      </c>
      <c r="E15159" s="7" t="s">
        <v>435</v>
      </c>
    </row>
    <row r="15160" spans="1:19">
      <c r="A15160" t="s">
        <v>4</v>
      </c>
      <c r="B15160" s="4" t="s">
        <v>5</v>
      </c>
      <c r="C15160" s="4" t="s">
        <v>10</v>
      </c>
    </row>
    <row r="15161" spans="1:19">
      <c r="A15161" t="n">
        <v>125252</v>
      </c>
      <c r="B15161" s="35" t="n">
        <v>16</v>
      </c>
      <c r="C15161" s="7" t="n">
        <v>0</v>
      </c>
    </row>
    <row r="15162" spans="1:19">
      <c r="A15162" t="s">
        <v>4</v>
      </c>
      <c r="B15162" s="4" t="s">
        <v>5</v>
      </c>
      <c r="C15162" s="4" t="s">
        <v>10</v>
      </c>
      <c r="D15162" s="4" t="s">
        <v>13</v>
      </c>
      <c r="E15162" s="4" t="s">
        <v>9</v>
      </c>
      <c r="F15162" s="4" t="s">
        <v>72</v>
      </c>
      <c r="G15162" s="4" t="s">
        <v>13</v>
      </c>
      <c r="H15162" s="4" t="s">
        <v>13</v>
      </c>
      <c r="I15162" s="4" t="s">
        <v>13</v>
      </c>
    </row>
    <row r="15163" spans="1:19">
      <c r="A15163" t="n">
        <v>125255</v>
      </c>
      <c r="B15163" s="52" t="n">
        <v>26</v>
      </c>
      <c r="C15163" s="7" t="n">
        <v>1571</v>
      </c>
      <c r="D15163" s="7" t="n">
        <v>17</v>
      </c>
      <c r="E15163" s="7" t="n">
        <v>51000</v>
      </c>
      <c r="F15163" s="7" t="s">
        <v>1128</v>
      </c>
      <c r="G15163" s="7" t="n">
        <v>8</v>
      </c>
      <c r="H15163" s="7" t="n">
        <v>2</v>
      </c>
      <c r="I15163" s="7" t="n">
        <v>0</v>
      </c>
    </row>
    <row r="15164" spans="1:19">
      <c r="A15164" t="s">
        <v>4</v>
      </c>
      <c r="B15164" s="4" t="s">
        <v>5</v>
      </c>
      <c r="C15164" s="4" t="s">
        <v>10</v>
      </c>
    </row>
    <row r="15165" spans="1:19">
      <c r="A15165" t="n">
        <v>125285</v>
      </c>
      <c r="B15165" s="35" t="n">
        <v>16</v>
      </c>
      <c r="C15165" s="7" t="n">
        <v>100</v>
      </c>
    </row>
    <row r="15166" spans="1:19">
      <c r="A15166" t="s">
        <v>4</v>
      </c>
      <c r="B15166" s="4" t="s">
        <v>5</v>
      </c>
      <c r="C15166" s="4" t="s">
        <v>13</v>
      </c>
      <c r="D15166" s="4" t="s">
        <v>10</v>
      </c>
      <c r="E15166" s="4" t="s">
        <v>22</v>
      </c>
      <c r="F15166" s="4" t="s">
        <v>10</v>
      </c>
      <c r="G15166" s="4" t="s">
        <v>9</v>
      </c>
      <c r="H15166" s="4" t="s">
        <v>9</v>
      </c>
      <c r="I15166" s="4" t="s">
        <v>10</v>
      </c>
      <c r="J15166" s="4" t="s">
        <v>10</v>
      </c>
      <c r="K15166" s="4" t="s">
        <v>9</v>
      </c>
      <c r="L15166" s="4" t="s">
        <v>9</v>
      </c>
      <c r="M15166" s="4" t="s">
        <v>9</v>
      </c>
      <c r="N15166" s="4" t="s">
        <v>9</v>
      </c>
      <c r="O15166" s="4" t="s">
        <v>6</v>
      </c>
    </row>
    <row r="15167" spans="1:19">
      <c r="A15167" t="n">
        <v>125288</v>
      </c>
      <c r="B15167" s="14" t="n">
        <v>50</v>
      </c>
      <c r="C15167" s="7" t="n">
        <v>0</v>
      </c>
      <c r="D15167" s="7" t="n">
        <v>2037</v>
      </c>
      <c r="E15167" s="7" t="n">
        <v>1</v>
      </c>
      <c r="F15167" s="7" t="n">
        <v>0</v>
      </c>
      <c r="G15167" s="7" t="n">
        <v>0</v>
      </c>
      <c r="H15167" s="7" t="n">
        <v>1092616192</v>
      </c>
      <c r="I15167" s="7" t="n">
        <v>0</v>
      </c>
      <c r="J15167" s="7" t="n">
        <v>65533</v>
      </c>
      <c r="K15167" s="7" t="n">
        <v>0</v>
      </c>
      <c r="L15167" s="7" t="n">
        <v>0</v>
      </c>
      <c r="M15167" s="7" t="n">
        <v>0</v>
      </c>
      <c r="N15167" s="7" t="n">
        <v>0</v>
      </c>
      <c r="O15167" s="7" t="s">
        <v>12</v>
      </c>
    </row>
    <row r="15168" spans="1:19">
      <c r="A15168" t="s">
        <v>4</v>
      </c>
      <c r="B15168" s="4" t="s">
        <v>5</v>
      </c>
      <c r="C15168" s="4" t="s">
        <v>13</v>
      </c>
      <c r="D15168" s="4" t="s">
        <v>10</v>
      </c>
      <c r="E15168" s="4" t="s">
        <v>22</v>
      </c>
      <c r="F15168" s="4" t="s">
        <v>10</v>
      </c>
      <c r="G15168" s="4" t="s">
        <v>9</v>
      </c>
      <c r="H15168" s="4" t="s">
        <v>9</v>
      </c>
      <c r="I15168" s="4" t="s">
        <v>10</v>
      </c>
      <c r="J15168" s="4" t="s">
        <v>10</v>
      </c>
      <c r="K15168" s="4" t="s">
        <v>9</v>
      </c>
      <c r="L15168" s="4" t="s">
        <v>9</v>
      </c>
      <c r="M15168" s="4" t="s">
        <v>9</v>
      </c>
      <c r="N15168" s="4" t="s">
        <v>9</v>
      </c>
      <c r="O15168" s="4" t="s">
        <v>6</v>
      </c>
    </row>
    <row r="15169" spans="1:15">
      <c r="A15169" t="n">
        <v>125327</v>
      </c>
      <c r="B15169" s="14" t="n">
        <v>50</v>
      </c>
      <c r="C15169" s="7" t="n">
        <v>0</v>
      </c>
      <c r="D15169" s="7" t="n">
        <v>4069</v>
      </c>
      <c r="E15169" s="7" t="n">
        <v>0.800000011920929</v>
      </c>
      <c r="F15169" s="7" t="n">
        <v>0</v>
      </c>
      <c r="G15169" s="7" t="n">
        <v>0</v>
      </c>
      <c r="H15169" s="7" t="n">
        <v>0</v>
      </c>
      <c r="I15169" s="7" t="n">
        <v>0</v>
      </c>
      <c r="J15169" s="7" t="n">
        <v>65533</v>
      </c>
      <c r="K15169" s="7" t="n">
        <v>0</v>
      </c>
      <c r="L15169" s="7" t="n">
        <v>0</v>
      </c>
      <c r="M15169" s="7" t="n">
        <v>0</v>
      </c>
      <c r="N15169" s="7" t="n">
        <v>0</v>
      </c>
      <c r="O15169" s="7" t="s">
        <v>12</v>
      </c>
    </row>
    <row r="15170" spans="1:15">
      <c r="A15170" t="s">
        <v>4</v>
      </c>
      <c r="B15170" s="4" t="s">
        <v>5</v>
      </c>
      <c r="C15170" s="4" t="s">
        <v>10</v>
      </c>
    </row>
    <row r="15171" spans="1:15">
      <c r="A15171" t="n">
        <v>125366</v>
      </c>
      <c r="B15171" s="35" t="n">
        <v>16</v>
      </c>
      <c r="C15171" s="7" t="n">
        <v>900</v>
      </c>
    </row>
    <row r="15172" spans="1:15">
      <c r="A15172" t="s">
        <v>4</v>
      </c>
      <c r="B15172" s="4" t="s">
        <v>5</v>
      </c>
      <c r="C15172" s="4" t="s">
        <v>10</v>
      </c>
      <c r="D15172" s="4" t="s">
        <v>13</v>
      </c>
    </row>
    <row r="15173" spans="1:15">
      <c r="A15173" t="n">
        <v>125369</v>
      </c>
      <c r="B15173" s="54" t="n">
        <v>89</v>
      </c>
      <c r="C15173" s="7" t="n">
        <v>65533</v>
      </c>
      <c r="D15173" s="7" t="n">
        <v>0</v>
      </c>
    </row>
    <row r="15174" spans="1:15">
      <c r="A15174" t="s">
        <v>4</v>
      </c>
      <c r="B15174" s="4" t="s">
        <v>5</v>
      </c>
      <c r="C15174" s="4" t="s">
        <v>10</v>
      </c>
    </row>
    <row r="15175" spans="1:15">
      <c r="A15175" t="n">
        <v>125373</v>
      </c>
      <c r="B15175" s="35" t="n">
        <v>16</v>
      </c>
      <c r="C15175" s="7" t="n">
        <v>500</v>
      </c>
    </row>
    <row r="15176" spans="1:15">
      <c r="A15176" t="s">
        <v>4</v>
      </c>
      <c r="B15176" s="4" t="s">
        <v>5</v>
      </c>
      <c r="C15176" s="4" t="s">
        <v>10</v>
      </c>
      <c r="D15176" s="4" t="s">
        <v>22</v>
      </c>
      <c r="E15176" s="4" t="s">
        <v>22</v>
      </c>
      <c r="F15176" s="4" t="s">
        <v>13</v>
      </c>
    </row>
    <row r="15177" spans="1:15">
      <c r="A15177" t="n">
        <v>125376</v>
      </c>
      <c r="B15177" s="59" t="n">
        <v>52</v>
      </c>
      <c r="C15177" s="7" t="n">
        <v>999</v>
      </c>
      <c r="D15177" s="7" t="n">
        <v>305.799987792969</v>
      </c>
      <c r="E15177" s="7" t="n">
        <v>60</v>
      </c>
      <c r="F15177" s="7" t="n">
        <v>0</v>
      </c>
    </row>
    <row r="15178" spans="1:15">
      <c r="A15178" t="s">
        <v>4</v>
      </c>
      <c r="B15178" s="4" t="s">
        <v>5</v>
      </c>
      <c r="C15178" s="4" t="s">
        <v>10</v>
      </c>
      <c r="D15178" s="4" t="s">
        <v>13</v>
      </c>
      <c r="E15178" s="4" t="s">
        <v>6</v>
      </c>
      <c r="F15178" s="4" t="s">
        <v>22</v>
      </c>
      <c r="G15178" s="4" t="s">
        <v>22</v>
      </c>
      <c r="H15178" s="4" t="s">
        <v>22</v>
      </c>
    </row>
    <row r="15179" spans="1:15">
      <c r="A15179" t="n">
        <v>125388</v>
      </c>
      <c r="B15179" s="39" t="n">
        <v>48</v>
      </c>
      <c r="C15179" s="7" t="n">
        <v>999</v>
      </c>
      <c r="D15179" s="7" t="n">
        <v>0</v>
      </c>
      <c r="E15179" s="7" t="s">
        <v>1017</v>
      </c>
      <c r="F15179" s="7" t="n">
        <v>0.100000001490116</v>
      </c>
      <c r="G15179" s="7" t="n">
        <v>1</v>
      </c>
      <c r="H15179" s="7" t="n">
        <v>0</v>
      </c>
    </row>
    <row r="15180" spans="1:15">
      <c r="A15180" t="s">
        <v>4</v>
      </c>
      <c r="B15180" s="4" t="s">
        <v>5</v>
      </c>
      <c r="C15180" s="4" t="s">
        <v>10</v>
      </c>
    </row>
    <row r="15181" spans="1:15">
      <c r="A15181" t="n">
        <v>125420</v>
      </c>
      <c r="B15181" s="35" t="n">
        <v>16</v>
      </c>
      <c r="C15181" s="7" t="n">
        <v>300</v>
      </c>
    </row>
    <row r="15182" spans="1:15">
      <c r="A15182" t="s">
        <v>4</v>
      </c>
      <c r="B15182" s="4" t="s">
        <v>5</v>
      </c>
      <c r="C15182" s="4" t="s">
        <v>13</v>
      </c>
      <c r="D15182" s="4" t="s">
        <v>10</v>
      </c>
      <c r="E15182" s="4" t="s">
        <v>22</v>
      </c>
      <c r="F15182" s="4" t="s">
        <v>10</v>
      </c>
      <c r="G15182" s="4" t="s">
        <v>9</v>
      </c>
      <c r="H15182" s="4" t="s">
        <v>9</v>
      </c>
      <c r="I15182" s="4" t="s">
        <v>10</v>
      </c>
      <c r="J15182" s="4" t="s">
        <v>10</v>
      </c>
      <c r="K15182" s="4" t="s">
        <v>9</v>
      </c>
      <c r="L15182" s="4" t="s">
        <v>9</v>
      </c>
      <c r="M15182" s="4" t="s">
        <v>9</v>
      </c>
      <c r="N15182" s="4" t="s">
        <v>9</v>
      </c>
      <c r="O15182" s="4" t="s">
        <v>6</v>
      </c>
    </row>
    <row r="15183" spans="1:15">
      <c r="A15183" t="n">
        <v>125423</v>
      </c>
      <c r="B15183" s="14" t="n">
        <v>50</v>
      </c>
      <c r="C15183" s="7" t="n">
        <v>0</v>
      </c>
      <c r="D15183" s="7" t="n">
        <v>4344</v>
      </c>
      <c r="E15183" s="7" t="n">
        <v>1</v>
      </c>
      <c r="F15183" s="7" t="n">
        <v>0</v>
      </c>
      <c r="G15183" s="7" t="n">
        <v>0</v>
      </c>
      <c r="H15183" s="7" t="n">
        <v>0</v>
      </c>
      <c r="I15183" s="7" t="n">
        <v>0</v>
      </c>
      <c r="J15183" s="7" t="n">
        <v>65533</v>
      </c>
      <c r="K15183" s="7" t="n">
        <v>0</v>
      </c>
      <c r="L15183" s="7" t="n">
        <v>0</v>
      </c>
      <c r="M15183" s="7" t="n">
        <v>0</v>
      </c>
      <c r="N15183" s="7" t="n">
        <v>0</v>
      </c>
      <c r="O15183" s="7" t="s">
        <v>12</v>
      </c>
    </row>
    <row r="15184" spans="1:15">
      <c r="A15184" t="s">
        <v>4</v>
      </c>
      <c r="B15184" s="4" t="s">
        <v>5</v>
      </c>
      <c r="C15184" s="4" t="s">
        <v>10</v>
      </c>
      <c r="D15184" s="4" t="s">
        <v>10</v>
      </c>
      <c r="E15184" s="4" t="s">
        <v>22</v>
      </c>
      <c r="F15184" s="4" t="s">
        <v>22</v>
      </c>
      <c r="G15184" s="4" t="s">
        <v>22</v>
      </c>
      <c r="H15184" s="4" t="s">
        <v>22</v>
      </c>
      <c r="I15184" s="4" t="s">
        <v>13</v>
      </c>
      <c r="J15184" s="4" t="s">
        <v>10</v>
      </c>
    </row>
    <row r="15185" spans="1:15">
      <c r="A15185" t="n">
        <v>125462</v>
      </c>
      <c r="B15185" s="85" t="n">
        <v>55</v>
      </c>
      <c r="C15185" s="7" t="n">
        <v>999</v>
      </c>
      <c r="D15185" s="7" t="n">
        <v>65533</v>
      </c>
      <c r="E15185" s="7" t="n">
        <v>-26.7900009155273</v>
      </c>
      <c r="F15185" s="7" t="n">
        <v>0</v>
      </c>
      <c r="G15185" s="7" t="n">
        <v>-13.8999996185303</v>
      </c>
      <c r="H15185" s="7" t="n">
        <v>8</v>
      </c>
      <c r="I15185" s="7" t="n">
        <v>0</v>
      </c>
      <c r="J15185" s="7" t="n">
        <v>0</v>
      </c>
    </row>
    <row r="15186" spans="1:15">
      <c r="A15186" t="s">
        <v>4</v>
      </c>
      <c r="B15186" s="4" t="s">
        <v>5</v>
      </c>
      <c r="C15186" s="4" t="s">
        <v>13</v>
      </c>
      <c r="D15186" s="4" t="s">
        <v>10</v>
      </c>
      <c r="E15186" s="4" t="s">
        <v>13</v>
      </c>
    </row>
    <row r="15187" spans="1:15">
      <c r="A15187" t="n">
        <v>125486</v>
      </c>
      <c r="B15187" s="83" t="n">
        <v>39</v>
      </c>
      <c r="C15187" s="7" t="n">
        <v>13</v>
      </c>
      <c r="D15187" s="7" t="n">
        <v>999</v>
      </c>
      <c r="E15187" s="7" t="n">
        <v>105</v>
      </c>
    </row>
    <row r="15188" spans="1:15">
      <c r="A15188" t="s">
        <v>4</v>
      </c>
      <c r="B15188" s="4" t="s">
        <v>5</v>
      </c>
      <c r="C15188" s="4" t="s">
        <v>13</v>
      </c>
      <c r="D15188" s="4" t="s">
        <v>10</v>
      </c>
      <c r="E15188" s="4" t="s">
        <v>10</v>
      </c>
      <c r="F15188" s="4" t="s">
        <v>10</v>
      </c>
      <c r="G15188" s="4" t="s">
        <v>10</v>
      </c>
      <c r="H15188" s="4" t="s">
        <v>10</v>
      </c>
      <c r="I15188" s="4" t="s">
        <v>6</v>
      </c>
      <c r="J15188" s="4" t="s">
        <v>22</v>
      </c>
      <c r="K15188" s="4" t="s">
        <v>22</v>
      </c>
      <c r="L15188" s="4" t="s">
        <v>22</v>
      </c>
      <c r="M15188" s="4" t="s">
        <v>9</v>
      </c>
      <c r="N15188" s="4" t="s">
        <v>9</v>
      </c>
      <c r="O15188" s="4" t="s">
        <v>22</v>
      </c>
      <c r="P15188" s="4" t="s">
        <v>22</v>
      </c>
      <c r="Q15188" s="4" t="s">
        <v>22</v>
      </c>
      <c r="R15188" s="4" t="s">
        <v>22</v>
      </c>
      <c r="S15188" s="4" t="s">
        <v>13</v>
      </c>
    </row>
    <row r="15189" spans="1:15">
      <c r="A15189" t="n">
        <v>125491</v>
      </c>
      <c r="B15189" s="83" t="n">
        <v>39</v>
      </c>
      <c r="C15189" s="7" t="n">
        <v>12</v>
      </c>
      <c r="D15189" s="7" t="n">
        <v>65533</v>
      </c>
      <c r="E15189" s="7" t="n">
        <v>203</v>
      </c>
      <c r="F15189" s="7" t="n">
        <v>0</v>
      </c>
      <c r="G15189" s="7" t="n">
        <v>999</v>
      </c>
      <c r="H15189" s="7" t="n">
        <v>3</v>
      </c>
      <c r="I15189" s="7" t="s">
        <v>1083</v>
      </c>
      <c r="J15189" s="7" t="n">
        <v>0</v>
      </c>
      <c r="K15189" s="7" t="n">
        <v>0</v>
      </c>
      <c r="L15189" s="7" t="n">
        <v>0</v>
      </c>
      <c r="M15189" s="7" t="n">
        <v>0</v>
      </c>
      <c r="N15189" s="7" t="n">
        <v>-1041235968</v>
      </c>
      <c r="O15189" s="7" t="n">
        <v>0</v>
      </c>
      <c r="P15189" s="7" t="n">
        <v>1</v>
      </c>
      <c r="Q15189" s="7" t="n">
        <v>1</v>
      </c>
      <c r="R15189" s="7" t="n">
        <v>1</v>
      </c>
      <c r="S15189" s="7" t="n">
        <v>255</v>
      </c>
    </row>
    <row r="15190" spans="1:15">
      <c r="A15190" t="s">
        <v>4</v>
      </c>
      <c r="B15190" s="4" t="s">
        <v>5</v>
      </c>
      <c r="C15190" s="4" t="s">
        <v>10</v>
      </c>
      <c r="D15190" s="4" t="s">
        <v>9</v>
      </c>
      <c r="E15190" s="4" t="s">
        <v>9</v>
      </c>
      <c r="F15190" s="4" t="s">
        <v>9</v>
      </c>
      <c r="G15190" s="4" t="s">
        <v>9</v>
      </c>
      <c r="H15190" s="4" t="s">
        <v>10</v>
      </c>
      <c r="I15190" s="4" t="s">
        <v>13</v>
      </c>
    </row>
    <row r="15191" spans="1:15">
      <c r="A15191" t="n">
        <v>125552</v>
      </c>
      <c r="B15191" s="90" t="n">
        <v>66</v>
      </c>
      <c r="C15191" s="7" t="n">
        <v>999</v>
      </c>
      <c r="D15191" s="7" t="n">
        <v>1053609165</v>
      </c>
      <c r="E15191" s="7" t="n">
        <v>1048576000</v>
      </c>
      <c r="F15191" s="7" t="n">
        <v>1065353216</v>
      </c>
      <c r="G15191" s="7" t="n">
        <v>1056964608</v>
      </c>
      <c r="H15191" s="7" t="n">
        <v>100</v>
      </c>
      <c r="I15191" s="7" t="n">
        <v>3</v>
      </c>
    </row>
    <row r="15192" spans="1:15">
      <c r="A15192" t="s">
        <v>4</v>
      </c>
      <c r="B15192" s="4" t="s">
        <v>5</v>
      </c>
      <c r="C15192" s="4" t="s">
        <v>13</v>
      </c>
      <c r="D15192" s="4" t="s">
        <v>10</v>
      </c>
      <c r="E15192" s="4" t="s">
        <v>22</v>
      </c>
    </row>
    <row r="15193" spans="1:15">
      <c r="A15193" t="n">
        <v>125574</v>
      </c>
      <c r="B15193" s="28" t="n">
        <v>58</v>
      </c>
      <c r="C15193" s="7" t="n">
        <v>101</v>
      </c>
      <c r="D15193" s="7" t="n">
        <v>200</v>
      </c>
      <c r="E15193" s="7" t="n">
        <v>1</v>
      </c>
    </row>
    <row r="15194" spans="1:15">
      <c r="A15194" t="s">
        <v>4</v>
      </c>
      <c r="B15194" s="4" t="s">
        <v>5</v>
      </c>
      <c r="C15194" s="4" t="s">
        <v>13</v>
      </c>
      <c r="D15194" s="4" t="s">
        <v>10</v>
      </c>
    </row>
    <row r="15195" spans="1:15">
      <c r="A15195" t="n">
        <v>125582</v>
      </c>
      <c r="B15195" s="28" t="n">
        <v>58</v>
      </c>
      <c r="C15195" s="7" t="n">
        <v>254</v>
      </c>
      <c r="D15195" s="7" t="n">
        <v>0</v>
      </c>
    </row>
    <row r="15196" spans="1:15">
      <c r="A15196" t="s">
        <v>4</v>
      </c>
      <c r="B15196" s="4" t="s">
        <v>5</v>
      </c>
      <c r="C15196" s="4" t="s">
        <v>13</v>
      </c>
    </row>
    <row r="15197" spans="1:15">
      <c r="A15197" t="n">
        <v>125586</v>
      </c>
      <c r="B15197" s="25" t="n">
        <v>45</v>
      </c>
      <c r="C15197" s="7" t="n">
        <v>0</v>
      </c>
    </row>
    <row r="15198" spans="1:15">
      <c r="A15198" t="s">
        <v>4</v>
      </c>
      <c r="B15198" s="4" t="s">
        <v>5</v>
      </c>
      <c r="C15198" s="4" t="s">
        <v>13</v>
      </c>
      <c r="D15198" s="4" t="s">
        <v>13</v>
      </c>
      <c r="E15198" s="4" t="s">
        <v>22</v>
      </c>
      <c r="F15198" s="4" t="s">
        <v>22</v>
      </c>
      <c r="G15198" s="4" t="s">
        <v>22</v>
      </c>
      <c r="H15198" s="4" t="s">
        <v>10</v>
      </c>
    </row>
    <row r="15199" spans="1:15">
      <c r="A15199" t="n">
        <v>125588</v>
      </c>
      <c r="B15199" s="25" t="n">
        <v>45</v>
      </c>
      <c r="C15199" s="7" t="n">
        <v>2</v>
      </c>
      <c r="D15199" s="7" t="n">
        <v>3</v>
      </c>
      <c r="E15199" s="7" t="n">
        <v>-24.8099994659424</v>
      </c>
      <c r="F15199" s="7" t="n">
        <v>1.76999998092651</v>
      </c>
      <c r="G15199" s="7" t="n">
        <v>-15.039999961853</v>
      </c>
      <c r="H15199" s="7" t="n">
        <v>0</v>
      </c>
    </row>
    <row r="15200" spans="1:15">
      <c r="A15200" t="s">
        <v>4</v>
      </c>
      <c r="B15200" s="4" t="s">
        <v>5</v>
      </c>
      <c r="C15200" s="4" t="s">
        <v>13</v>
      </c>
      <c r="D15200" s="4" t="s">
        <v>13</v>
      </c>
      <c r="E15200" s="4" t="s">
        <v>22</v>
      </c>
      <c r="F15200" s="4" t="s">
        <v>22</v>
      </c>
      <c r="G15200" s="4" t="s">
        <v>22</v>
      </c>
      <c r="H15200" s="4" t="s">
        <v>10</v>
      </c>
      <c r="I15200" s="4" t="s">
        <v>13</v>
      </c>
    </row>
    <row r="15201" spans="1:19">
      <c r="A15201" t="n">
        <v>125605</v>
      </c>
      <c r="B15201" s="25" t="n">
        <v>45</v>
      </c>
      <c r="C15201" s="7" t="n">
        <v>4</v>
      </c>
      <c r="D15201" s="7" t="n">
        <v>3</v>
      </c>
      <c r="E15201" s="7" t="n">
        <v>25.9200000762939</v>
      </c>
      <c r="F15201" s="7" t="n">
        <v>100.309997558594</v>
      </c>
      <c r="G15201" s="7" t="n">
        <v>350</v>
      </c>
      <c r="H15201" s="7" t="n">
        <v>0</v>
      </c>
      <c r="I15201" s="7" t="n">
        <v>1</v>
      </c>
    </row>
    <row r="15202" spans="1:19">
      <c r="A15202" t="s">
        <v>4</v>
      </c>
      <c r="B15202" s="4" t="s">
        <v>5</v>
      </c>
      <c r="C15202" s="4" t="s">
        <v>13</v>
      </c>
      <c r="D15202" s="4" t="s">
        <v>13</v>
      </c>
      <c r="E15202" s="4" t="s">
        <v>22</v>
      </c>
      <c r="F15202" s="4" t="s">
        <v>10</v>
      </c>
    </row>
    <row r="15203" spans="1:19">
      <c r="A15203" t="n">
        <v>125623</v>
      </c>
      <c r="B15203" s="25" t="n">
        <v>45</v>
      </c>
      <c r="C15203" s="7" t="n">
        <v>5</v>
      </c>
      <c r="D15203" s="7" t="n">
        <v>3</v>
      </c>
      <c r="E15203" s="7" t="n">
        <v>6.69999980926514</v>
      </c>
      <c r="F15203" s="7" t="n">
        <v>0</v>
      </c>
    </row>
    <row r="15204" spans="1:19">
      <c r="A15204" t="s">
        <v>4</v>
      </c>
      <c r="B15204" s="4" t="s">
        <v>5</v>
      </c>
      <c r="C15204" s="4" t="s">
        <v>13</v>
      </c>
      <c r="D15204" s="4" t="s">
        <v>13</v>
      </c>
      <c r="E15204" s="4" t="s">
        <v>22</v>
      </c>
      <c r="F15204" s="4" t="s">
        <v>10</v>
      </c>
    </row>
    <row r="15205" spans="1:19">
      <c r="A15205" t="n">
        <v>125632</v>
      </c>
      <c r="B15205" s="25" t="n">
        <v>45</v>
      </c>
      <c r="C15205" s="7" t="n">
        <v>11</v>
      </c>
      <c r="D15205" s="7" t="n">
        <v>3</v>
      </c>
      <c r="E15205" s="7" t="n">
        <v>14.5</v>
      </c>
      <c r="F15205" s="7" t="n">
        <v>0</v>
      </c>
    </row>
    <row r="15206" spans="1:19">
      <c r="A15206" t="s">
        <v>4</v>
      </c>
      <c r="B15206" s="4" t="s">
        <v>5</v>
      </c>
      <c r="C15206" s="4" t="s">
        <v>13</v>
      </c>
      <c r="D15206" s="4" t="s">
        <v>13</v>
      </c>
      <c r="E15206" s="4" t="s">
        <v>22</v>
      </c>
      <c r="F15206" s="4" t="s">
        <v>10</v>
      </c>
    </row>
    <row r="15207" spans="1:19">
      <c r="A15207" t="n">
        <v>125641</v>
      </c>
      <c r="B15207" s="25" t="n">
        <v>45</v>
      </c>
      <c r="C15207" s="7" t="n">
        <v>5</v>
      </c>
      <c r="D15207" s="7" t="n">
        <v>3</v>
      </c>
      <c r="E15207" s="7" t="n">
        <v>6</v>
      </c>
      <c r="F15207" s="7" t="n">
        <v>5000</v>
      </c>
    </row>
    <row r="15208" spans="1:19">
      <c r="A15208" t="s">
        <v>4</v>
      </c>
      <c r="B15208" s="4" t="s">
        <v>5</v>
      </c>
      <c r="C15208" s="4" t="s">
        <v>10</v>
      </c>
      <c r="D15208" s="4" t="s">
        <v>13</v>
      </c>
    </row>
    <row r="15209" spans="1:19">
      <c r="A15209" t="n">
        <v>125650</v>
      </c>
      <c r="B15209" s="63" t="n">
        <v>56</v>
      </c>
      <c r="C15209" s="7" t="n">
        <v>999</v>
      </c>
      <c r="D15209" s="7" t="n">
        <v>0</v>
      </c>
    </row>
    <row r="15210" spans="1:19">
      <c r="A15210" t="s">
        <v>4</v>
      </c>
      <c r="B15210" s="4" t="s">
        <v>5</v>
      </c>
      <c r="C15210" s="4" t="s">
        <v>13</v>
      </c>
      <c r="D15210" s="4" t="s">
        <v>22</v>
      </c>
      <c r="E15210" s="4" t="s">
        <v>22</v>
      </c>
      <c r="F15210" s="4" t="s">
        <v>22</v>
      </c>
    </row>
    <row r="15211" spans="1:19">
      <c r="A15211" t="n">
        <v>125654</v>
      </c>
      <c r="B15211" s="25" t="n">
        <v>45</v>
      </c>
      <c r="C15211" s="7" t="n">
        <v>9</v>
      </c>
      <c r="D15211" s="7" t="n">
        <v>0.0199999995529652</v>
      </c>
      <c r="E15211" s="7" t="n">
        <v>0.0199999995529652</v>
      </c>
      <c r="F15211" s="7" t="n">
        <v>0.5</v>
      </c>
    </row>
    <row r="15212" spans="1:19">
      <c r="A15212" t="s">
        <v>4</v>
      </c>
      <c r="B15212" s="4" t="s">
        <v>5</v>
      </c>
      <c r="C15212" s="4" t="s">
        <v>13</v>
      </c>
      <c r="D15212" s="4" t="s">
        <v>10</v>
      </c>
      <c r="E15212" s="4" t="s">
        <v>10</v>
      </c>
      <c r="F15212" s="4" t="s">
        <v>10</v>
      </c>
      <c r="G15212" s="4" t="s">
        <v>10</v>
      </c>
      <c r="H15212" s="4" t="s">
        <v>10</v>
      </c>
      <c r="I15212" s="4" t="s">
        <v>6</v>
      </c>
      <c r="J15212" s="4" t="s">
        <v>22</v>
      </c>
      <c r="K15212" s="4" t="s">
        <v>22</v>
      </c>
      <c r="L15212" s="4" t="s">
        <v>22</v>
      </c>
      <c r="M15212" s="4" t="s">
        <v>9</v>
      </c>
      <c r="N15212" s="4" t="s">
        <v>9</v>
      </c>
      <c r="O15212" s="4" t="s">
        <v>22</v>
      </c>
      <c r="P15212" s="4" t="s">
        <v>22</v>
      </c>
      <c r="Q15212" s="4" t="s">
        <v>22</v>
      </c>
      <c r="R15212" s="4" t="s">
        <v>22</v>
      </c>
      <c r="S15212" s="4" t="s">
        <v>13</v>
      </c>
    </row>
    <row r="15213" spans="1:19">
      <c r="A15213" t="n">
        <v>125668</v>
      </c>
      <c r="B15213" s="83" t="n">
        <v>39</v>
      </c>
      <c r="C15213" s="7" t="n">
        <v>12</v>
      </c>
      <c r="D15213" s="7" t="n">
        <v>65533</v>
      </c>
      <c r="E15213" s="7" t="n">
        <v>206</v>
      </c>
      <c r="F15213" s="7" t="n">
        <v>0</v>
      </c>
      <c r="G15213" s="7" t="n">
        <v>999</v>
      </c>
      <c r="H15213" s="7" t="n">
        <v>3</v>
      </c>
      <c r="I15213" s="7" t="s">
        <v>12</v>
      </c>
      <c r="J15213" s="7" t="n">
        <v>0</v>
      </c>
      <c r="K15213" s="7" t="n">
        <v>0</v>
      </c>
      <c r="L15213" s="7" t="n">
        <v>0</v>
      </c>
      <c r="M15213" s="7" t="n">
        <v>0</v>
      </c>
      <c r="N15213" s="7" t="n">
        <v>0</v>
      </c>
      <c r="O15213" s="7" t="n">
        <v>0</v>
      </c>
      <c r="P15213" s="7" t="n">
        <v>1</v>
      </c>
      <c r="Q15213" s="7" t="n">
        <v>1</v>
      </c>
      <c r="R15213" s="7" t="n">
        <v>1</v>
      </c>
      <c r="S15213" s="7" t="n">
        <v>255</v>
      </c>
    </row>
    <row r="15214" spans="1:19">
      <c r="A15214" t="s">
        <v>4</v>
      </c>
      <c r="B15214" s="4" t="s">
        <v>5</v>
      </c>
      <c r="C15214" s="4" t="s">
        <v>10</v>
      </c>
      <c r="D15214" s="4" t="s">
        <v>9</v>
      </c>
      <c r="E15214" s="4" t="s">
        <v>9</v>
      </c>
      <c r="F15214" s="4" t="s">
        <v>9</v>
      </c>
      <c r="G15214" s="4" t="s">
        <v>9</v>
      </c>
      <c r="H15214" s="4" t="s">
        <v>10</v>
      </c>
      <c r="I15214" s="4" t="s">
        <v>13</v>
      </c>
    </row>
    <row r="15215" spans="1:19">
      <c r="A15215" t="n">
        <v>125718</v>
      </c>
      <c r="B15215" s="90" t="n">
        <v>66</v>
      </c>
      <c r="C15215" s="7" t="n">
        <v>999</v>
      </c>
      <c r="D15215" s="7" t="n">
        <v>1065353216</v>
      </c>
      <c r="E15215" s="7" t="n">
        <v>1065353216</v>
      </c>
      <c r="F15215" s="7" t="n">
        <v>1065353216</v>
      </c>
      <c r="G15215" s="7" t="n">
        <v>1065353216</v>
      </c>
      <c r="H15215" s="7" t="n">
        <v>200</v>
      </c>
      <c r="I15215" s="7" t="n">
        <v>3</v>
      </c>
    </row>
    <row r="15216" spans="1:19">
      <c r="A15216" t="s">
        <v>4</v>
      </c>
      <c r="B15216" s="4" t="s">
        <v>5</v>
      </c>
      <c r="C15216" s="4" t="s">
        <v>13</v>
      </c>
      <c r="D15216" s="4" t="s">
        <v>10</v>
      </c>
      <c r="E15216" s="4" t="s">
        <v>10</v>
      </c>
      <c r="F15216" s="4" t="s">
        <v>10</v>
      </c>
      <c r="G15216" s="4" t="s">
        <v>10</v>
      </c>
      <c r="H15216" s="4" t="s">
        <v>10</v>
      </c>
      <c r="I15216" s="4" t="s">
        <v>6</v>
      </c>
      <c r="J15216" s="4" t="s">
        <v>22</v>
      </c>
      <c r="K15216" s="4" t="s">
        <v>22</v>
      </c>
      <c r="L15216" s="4" t="s">
        <v>22</v>
      </c>
      <c r="M15216" s="4" t="s">
        <v>9</v>
      </c>
      <c r="N15216" s="4" t="s">
        <v>9</v>
      </c>
      <c r="O15216" s="4" t="s">
        <v>22</v>
      </c>
      <c r="P15216" s="4" t="s">
        <v>22</v>
      </c>
      <c r="Q15216" s="4" t="s">
        <v>22</v>
      </c>
      <c r="R15216" s="4" t="s">
        <v>22</v>
      </c>
      <c r="S15216" s="4" t="s">
        <v>13</v>
      </c>
    </row>
    <row r="15217" spans="1:19">
      <c r="A15217" t="n">
        <v>125740</v>
      </c>
      <c r="B15217" s="83" t="n">
        <v>39</v>
      </c>
      <c r="C15217" s="7" t="n">
        <v>12</v>
      </c>
      <c r="D15217" s="7" t="n">
        <v>65533</v>
      </c>
      <c r="E15217" s="7" t="n">
        <v>204</v>
      </c>
      <c r="F15217" s="7" t="n">
        <v>0</v>
      </c>
      <c r="G15217" s="7" t="n">
        <v>999</v>
      </c>
      <c r="H15217" s="7" t="n">
        <v>259</v>
      </c>
      <c r="I15217" s="7" t="s">
        <v>1083</v>
      </c>
      <c r="J15217" s="7" t="n">
        <v>0</v>
      </c>
      <c r="K15217" s="7" t="n">
        <v>-1</v>
      </c>
      <c r="L15217" s="7" t="n">
        <v>0</v>
      </c>
      <c r="M15217" s="7" t="n">
        <v>0</v>
      </c>
      <c r="N15217" s="7" t="n">
        <v>0</v>
      </c>
      <c r="O15217" s="7" t="n">
        <v>0</v>
      </c>
      <c r="P15217" s="7" t="n">
        <v>1</v>
      </c>
      <c r="Q15217" s="7" t="n">
        <v>1</v>
      </c>
      <c r="R15217" s="7" t="n">
        <v>1</v>
      </c>
      <c r="S15217" s="7" t="n">
        <v>105</v>
      </c>
    </row>
    <row r="15218" spans="1:19">
      <c r="A15218" t="s">
        <v>4</v>
      </c>
      <c r="B15218" s="4" t="s">
        <v>5</v>
      </c>
      <c r="C15218" s="4" t="s">
        <v>10</v>
      </c>
      <c r="D15218" s="4" t="s">
        <v>13</v>
      </c>
      <c r="E15218" s="4" t="s">
        <v>6</v>
      </c>
      <c r="F15218" s="4" t="s">
        <v>22</v>
      </c>
      <c r="G15218" s="4" t="s">
        <v>22</v>
      </c>
      <c r="H15218" s="4" t="s">
        <v>22</v>
      </c>
    </row>
    <row r="15219" spans="1:19">
      <c r="A15219" t="n">
        <v>125801</v>
      </c>
      <c r="B15219" s="39" t="n">
        <v>48</v>
      </c>
      <c r="C15219" s="7" t="n">
        <v>999</v>
      </c>
      <c r="D15219" s="7" t="n">
        <v>0</v>
      </c>
      <c r="E15219" s="7" t="s">
        <v>1019</v>
      </c>
      <c r="F15219" s="7" t="n">
        <v>0.5</v>
      </c>
      <c r="G15219" s="7" t="n">
        <v>1</v>
      </c>
      <c r="H15219" s="7" t="n">
        <v>0</v>
      </c>
    </row>
    <row r="15220" spans="1:19">
      <c r="A15220" t="s">
        <v>4</v>
      </c>
      <c r="B15220" s="4" t="s">
        <v>5</v>
      </c>
      <c r="C15220" s="4" t="s">
        <v>10</v>
      </c>
      <c r="D15220" s="4" t="s">
        <v>22</v>
      </c>
      <c r="E15220" s="4" t="s">
        <v>22</v>
      </c>
      <c r="F15220" s="4" t="s">
        <v>22</v>
      </c>
      <c r="G15220" s="4" t="s">
        <v>10</v>
      </c>
      <c r="H15220" s="4" t="s">
        <v>10</v>
      </c>
    </row>
    <row r="15221" spans="1:19">
      <c r="A15221" t="n">
        <v>125834</v>
      </c>
      <c r="B15221" s="56" t="n">
        <v>60</v>
      </c>
      <c r="C15221" s="7" t="n">
        <v>1570</v>
      </c>
      <c r="D15221" s="7" t="n">
        <v>-30</v>
      </c>
      <c r="E15221" s="7" t="n">
        <v>0</v>
      </c>
      <c r="F15221" s="7" t="n">
        <v>0</v>
      </c>
      <c r="G15221" s="7" t="n">
        <v>500</v>
      </c>
      <c r="H15221" s="7" t="n">
        <v>0</v>
      </c>
    </row>
    <row r="15222" spans="1:19">
      <c r="A15222" t="s">
        <v>4</v>
      </c>
      <c r="B15222" s="4" t="s">
        <v>5</v>
      </c>
      <c r="C15222" s="4" t="s">
        <v>10</v>
      </c>
      <c r="D15222" s="4" t="s">
        <v>22</v>
      </c>
      <c r="E15222" s="4" t="s">
        <v>22</v>
      </c>
      <c r="F15222" s="4" t="s">
        <v>22</v>
      </c>
      <c r="G15222" s="4" t="s">
        <v>10</v>
      </c>
      <c r="H15222" s="4" t="s">
        <v>10</v>
      </c>
    </row>
    <row r="15223" spans="1:19">
      <c r="A15223" t="n">
        <v>125853</v>
      </c>
      <c r="B15223" s="56" t="n">
        <v>60</v>
      </c>
      <c r="C15223" s="7" t="n">
        <v>1572</v>
      </c>
      <c r="D15223" s="7" t="n">
        <v>30</v>
      </c>
      <c r="E15223" s="7" t="n">
        <v>0</v>
      </c>
      <c r="F15223" s="7" t="n">
        <v>0</v>
      </c>
      <c r="G15223" s="7" t="n">
        <v>500</v>
      </c>
      <c r="H15223" s="7" t="n">
        <v>0</v>
      </c>
    </row>
    <row r="15224" spans="1:19">
      <c r="A15224" t="s">
        <v>4</v>
      </c>
      <c r="B15224" s="4" t="s">
        <v>5</v>
      </c>
      <c r="C15224" s="4" t="s">
        <v>13</v>
      </c>
      <c r="D15224" s="4" t="s">
        <v>10</v>
      </c>
      <c r="E15224" s="4" t="s">
        <v>6</v>
      </c>
    </row>
    <row r="15225" spans="1:19">
      <c r="A15225" t="n">
        <v>125872</v>
      </c>
      <c r="B15225" s="40" t="n">
        <v>51</v>
      </c>
      <c r="C15225" s="7" t="n">
        <v>4</v>
      </c>
      <c r="D15225" s="7" t="n">
        <v>1572</v>
      </c>
      <c r="E15225" s="7" t="s">
        <v>435</v>
      </c>
    </row>
    <row r="15226" spans="1:19">
      <c r="A15226" t="s">
        <v>4</v>
      </c>
      <c r="B15226" s="4" t="s">
        <v>5</v>
      </c>
      <c r="C15226" s="4" t="s">
        <v>10</v>
      </c>
    </row>
    <row r="15227" spans="1:19">
      <c r="A15227" t="n">
        <v>125885</v>
      </c>
      <c r="B15227" s="35" t="n">
        <v>16</v>
      </c>
      <c r="C15227" s="7" t="n">
        <v>0</v>
      </c>
    </row>
    <row r="15228" spans="1:19">
      <c r="A15228" t="s">
        <v>4</v>
      </c>
      <c r="B15228" s="4" t="s">
        <v>5</v>
      </c>
      <c r="C15228" s="4" t="s">
        <v>10</v>
      </c>
      <c r="D15228" s="4" t="s">
        <v>13</v>
      </c>
      <c r="E15228" s="4" t="s">
        <v>9</v>
      </c>
      <c r="F15228" s="4" t="s">
        <v>72</v>
      </c>
      <c r="G15228" s="4" t="s">
        <v>13</v>
      </c>
      <c r="H15228" s="4" t="s">
        <v>13</v>
      </c>
      <c r="I15228" s="4" t="s">
        <v>13</v>
      </c>
    </row>
    <row r="15229" spans="1:19">
      <c r="A15229" t="n">
        <v>125888</v>
      </c>
      <c r="B15229" s="52" t="n">
        <v>26</v>
      </c>
      <c r="C15229" s="7" t="n">
        <v>1572</v>
      </c>
      <c r="D15229" s="7" t="n">
        <v>17</v>
      </c>
      <c r="E15229" s="7" t="n">
        <v>51001</v>
      </c>
      <c r="F15229" s="7" t="s">
        <v>1129</v>
      </c>
      <c r="G15229" s="7" t="n">
        <v>8</v>
      </c>
      <c r="H15229" s="7" t="n">
        <v>2</v>
      </c>
      <c r="I15229" s="7" t="n">
        <v>0</v>
      </c>
    </row>
    <row r="15230" spans="1:19">
      <c r="A15230" t="s">
        <v>4</v>
      </c>
      <c r="B15230" s="4" t="s">
        <v>5</v>
      </c>
      <c r="C15230" s="4" t="s">
        <v>10</v>
      </c>
    </row>
    <row r="15231" spans="1:19">
      <c r="A15231" t="n">
        <v>125913</v>
      </c>
      <c r="B15231" s="35" t="n">
        <v>16</v>
      </c>
      <c r="C15231" s="7" t="n">
        <v>1000</v>
      </c>
    </row>
    <row r="15232" spans="1:19">
      <c r="A15232" t="s">
        <v>4</v>
      </c>
      <c r="B15232" s="4" t="s">
        <v>5</v>
      </c>
      <c r="C15232" s="4" t="s">
        <v>10</v>
      </c>
      <c r="D15232" s="4" t="s">
        <v>13</v>
      </c>
    </row>
    <row r="15233" spans="1:19">
      <c r="A15233" t="n">
        <v>125916</v>
      </c>
      <c r="B15233" s="54" t="n">
        <v>89</v>
      </c>
      <c r="C15233" s="7" t="n">
        <v>65533</v>
      </c>
      <c r="D15233" s="7" t="n">
        <v>0</v>
      </c>
    </row>
    <row r="15234" spans="1:19">
      <c r="A15234" t="s">
        <v>4</v>
      </c>
      <c r="B15234" s="4" t="s">
        <v>5</v>
      </c>
      <c r="C15234" s="4" t="s">
        <v>10</v>
      </c>
    </row>
    <row r="15235" spans="1:19">
      <c r="A15235" t="n">
        <v>125920</v>
      </c>
      <c r="B15235" s="35" t="n">
        <v>16</v>
      </c>
      <c r="C15235" s="7" t="n">
        <v>200</v>
      </c>
    </row>
    <row r="15236" spans="1:19">
      <c r="A15236" t="s">
        <v>4</v>
      </c>
      <c r="B15236" s="4" t="s">
        <v>5</v>
      </c>
      <c r="C15236" s="4" t="s">
        <v>13</v>
      </c>
      <c r="D15236" s="4" t="s">
        <v>10</v>
      </c>
      <c r="E15236" s="4" t="s">
        <v>10</v>
      </c>
      <c r="F15236" s="4" t="s">
        <v>10</v>
      </c>
      <c r="G15236" s="4" t="s">
        <v>10</v>
      </c>
      <c r="H15236" s="4" t="s">
        <v>10</v>
      </c>
      <c r="I15236" s="4" t="s">
        <v>6</v>
      </c>
      <c r="J15236" s="4" t="s">
        <v>22</v>
      </c>
      <c r="K15236" s="4" t="s">
        <v>22</v>
      </c>
      <c r="L15236" s="4" t="s">
        <v>22</v>
      </c>
      <c r="M15236" s="4" t="s">
        <v>9</v>
      </c>
      <c r="N15236" s="4" t="s">
        <v>9</v>
      </c>
      <c r="O15236" s="4" t="s">
        <v>22</v>
      </c>
      <c r="P15236" s="4" t="s">
        <v>22</v>
      </c>
      <c r="Q15236" s="4" t="s">
        <v>22</v>
      </c>
      <c r="R15236" s="4" t="s">
        <v>22</v>
      </c>
      <c r="S15236" s="4" t="s">
        <v>13</v>
      </c>
    </row>
    <row r="15237" spans="1:19">
      <c r="A15237" t="n">
        <v>125923</v>
      </c>
      <c r="B15237" s="83" t="n">
        <v>39</v>
      </c>
      <c r="C15237" s="7" t="n">
        <v>12</v>
      </c>
      <c r="D15237" s="7" t="n">
        <v>65533</v>
      </c>
      <c r="E15237" s="7" t="n">
        <v>205</v>
      </c>
      <c r="F15237" s="7" t="n">
        <v>0</v>
      </c>
      <c r="G15237" s="7" t="n">
        <v>999</v>
      </c>
      <c r="H15237" s="7" t="n">
        <v>3</v>
      </c>
      <c r="I15237" s="7" t="s">
        <v>12</v>
      </c>
      <c r="J15237" s="7" t="n">
        <v>0</v>
      </c>
      <c r="K15237" s="7" t="n">
        <v>1</v>
      </c>
      <c r="L15237" s="7" t="n">
        <v>0</v>
      </c>
      <c r="M15237" s="7" t="n">
        <v>1130102784</v>
      </c>
      <c r="N15237" s="7" t="n">
        <v>0</v>
      </c>
      <c r="O15237" s="7" t="n">
        <v>90</v>
      </c>
      <c r="P15237" s="7" t="n">
        <v>0.75</v>
      </c>
      <c r="Q15237" s="7" t="n">
        <v>0.75</v>
      </c>
      <c r="R15237" s="7" t="n">
        <v>0.75</v>
      </c>
      <c r="S15237" s="7" t="n">
        <v>255</v>
      </c>
    </row>
    <row r="15238" spans="1:19">
      <c r="A15238" t="s">
        <v>4</v>
      </c>
      <c r="B15238" s="4" t="s">
        <v>5</v>
      </c>
      <c r="C15238" s="4" t="s">
        <v>13</v>
      </c>
      <c r="D15238" s="4" t="s">
        <v>10</v>
      </c>
      <c r="E15238" s="4" t="s">
        <v>22</v>
      </c>
      <c r="F15238" s="4" t="s">
        <v>10</v>
      </c>
      <c r="G15238" s="4" t="s">
        <v>9</v>
      </c>
      <c r="H15238" s="4" t="s">
        <v>9</v>
      </c>
      <c r="I15238" s="4" t="s">
        <v>10</v>
      </c>
      <c r="J15238" s="4" t="s">
        <v>10</v>
      </c>
      <c r="K15238" s="4" t="s">
        <v>9</v>
      </c>
      <c r="L15238" s="4" t="s">
        <v>9</v>
      </c>
      <c r="M15238" s="4" t="s">
        <v>9</v>
      </c>
      <c r="N15238" s="4" t="s">
        <v>9</v>
      </c>
      <c r="O15238" s="4" t="s">
        <v>6</v>
      </c>
    </row>
    <row r="15239" spans="1:19">
      <c r="A15239" t="n">
        <v>125973</v>
      </c>
      <c r="B15239" s="14" t="n">
        <v>50</v>
      </c>
      <c r="C15239" s="7" t="n">
        <v>0</v>
      </c>
      <c r="D15239" s="7" t="n">
        <v>4339</v>
      </c>
      <c r="E15239" s="7" t="n">
        <v>0.800000011920929</v>
      </c>
      <c r="F15239" s="7" t="n">
        <v>100</v>
      </c>
      <c r="G15239" s="7" t="n">
        <v>0</v>
      </c>
      <c r="H15239" s="7" t="n">
        <v>-1069547520</v>
      </c>
      <c r="I15239" s="7" t="n">
        <v>0</v>
      </c>
      <c r="J15239" s="7" t="n">
        <v>65533</v>
      </c>
      <c r="K15239" s="7" t="n">
        <v>0</v>
      </c>
      <c r="L15239" s="7" t="n">
        <v>0</v>
      </c>
      <c r="M15239" s="7" t="n">
        <v>0</v>
      </c>
      <c r="N15239" s="7" t="n">
        <v>0</v>
      </c>
      <c r="O15239" s="7" t="s">
        <v>12</v>
      </c>
    </row>
    <row r="15240" spans="1:19">
      <c r="A15240" t="s">
        <v>4</v>
      </c>
      <c r="B15240" s="4" t="s">
        <v>5</v>
      </c>
      <c r="C15240" s="4" t="s">
        <v>13</v>
      </c>
      <c r="D15240" s="4" t="s">
        <v>10</v>
      </c>
      <c r="E15240" s="4" t="s">
        <v>22</v>
      </c>
      <c r="F15240" s="4" t="s">
        <v>10</v>
      </c>
      <c r="G15240" s="4" t="s">
        <v>9</v>
      </c>
      <c r="H15240" s="4" t="s">
        <v>9</v>
      </c>
      <c r="I15240" s="4" t="s">
        <v>10</v>
      </c>
      <c r="J15240" s="4" t="s">
        <v>10</v>
      </c>
      <c r="K15240" s="4" t="s">
        <v>9</v>
      </c>
      <c r="L15240" s="4" t="s">
        <v>9</v>
      </c>
      <c r="M15240" s="4" t="s">
        <v>9</v>
      </c>
      <c r="N15240" s="4" t="s">
        <v>9</v>
      </c>
      <c r="O15240" s="4" t="s">
        <v>6</v>
      </c>
    </row>
    <row r="15241" spans="1:19">
      <c r="A15241" t="n">
        <v>126012</v>
      </c>
      <c r="B15241" s="14" t="n">
        <v>50</v>
      </c>
      <c r="C15241" s="7" t="n">
        <v>0</v>
      </c>
      <c r="D15241" s="7" t="n">
        <v>4034</v>
      </c>
      <c r="E15241" s="7" t="n">
        <v>1</v>
      </c>
      <c r="F15241" s="7" t="n">
        <v>0</v>
      </c>
      <c r="G15241" s="7" t="n">
        <v>0</v>
      </c>
      <c r="H15241" s="7" t="n">
        <v>-1069547520</v>
      </c>
      <c r="I15241" s="7" t="n">
        <v>0</v>
      </c>
      <c r="J15241" s="7" t="n">
        <v>65533</v>
      </c>
      <c r="K15241" s="7" t="n">
        <v>0</v>
      </c>
      <c r="L15241" s="7" t="n">
        <v>0</v>
      </c>
      <c r="M15241" s="7" t="n">
        <v>0</v>
      </c>
      <c r="N15241" s="7" t="n">
        <v>0</v>
      </c>
      <c r="O15241" s="7" t="s">
        <v>12</v>
      </c>
    </row>
    <row r="15242" spans="1:19">
      <c r="A15242" t="s">
        <v>4</v>
      </c>
      <c r="B15242" s="4" t="s">
        <v>5</v>
      </c>
      <c r="C15242" s="4" t="s">
        <v>13</v>
      </c>
      <c r="D15242" s="4" t="s">
        <v>9</v>
      </c>
      <c r="E15242" s="4" t="s">
        <v>9</v>
      </c>
      <c r="F15242" s="4" t="s">
        <v>9</v>
      </c>
    </row>
    <row r="15243" spans="1:19">
      <c r="A15243" t="n">
        <v>126051</v>
      </c>
      <c r="B15243" s="14" t="n">
        <v>50</v>
      </c>
      <c r="C15243" s="7" t="n">
        <v>255</v>
      </c>
      <c r="D15243" s="7" t="n">
        <v>1056964608</v>
      </c>
      <c r="E15243" s="7" t="n">
        <v>1065353216</v>
      </c>
      <c r="F15243" s="7" t="n">
        <v>1045220557</v>
      </c>
    </row>
    <row r="15244" spans="1:19">
      <c r="A15244" t="s">
        <v>4</v>
      </c>
      <c r="B15244" s="4" t="s">
        <v>5</v>
      </c>
      <c r="C15244" s="4" t="s">
        <v>13</v>
      </c>
      <c r="D15244" s="4" t="s">
        <v>22</v>
      </c>
      <c r="E15244" s="4" t="s">
        <v>22</v>
      </c>
      <c r="F15244" s="4" t="s">
        <v>22</v>
      </c>
    </row>
    <row r="15245" spans="1:19">
      <c r="A15245" t="n">
        <v>126065</v>
      </c>
      <c r="B15245" s="25" t="n">
        <v>45</v>
      </c>
      <c r="C15245" s="7" t="n">
        <v>9</v>
      </c>
      <c r="D15245" s="7" t="n">
        <v>0.200000002980232</v>
      </c>
      <c r="E15245" s="7" t="n">
        <v>0.0500000007450581</v>
      </c>
      <c r="F15245" s="7" t="n">
        <v>0.5</v>
      </c>
    </row>
    <row r="15246" spans="1:19">
      <c r="A15246" t="s">
        <v>4</v>
      </c>
      <c r="B15246" s="4" t="s">
        <v>5</v>
      </c>
      <c r="C15246" s="4" t="s">
        <v>13</v>
      </c>
      <c r="D15246" s="4" t="s">
        <v>10</v>
      </c>
      <c r="E15246" s="4" t="s">
        <v>10</v>
      </c>
      <c r="F15246" s="4" t="s">
        <v>10</v>
      </c>
      <c r="G15246" s="4" t="s">
        <v>10</v>
      </c>
      <c r="H15246" s="4" t="s">
        <v>10</v>
      </c>
      <c r="I15246" s="4" t="s">
        <v>6</v>
      </c>
      <c r="J15246" s="4" t="s">
        <v>22</v>
      </c>
      <c r="K15246" s="4" t="s">
        <v>22</v>
      </c>
      <c r="L15246" s="4" t="s">
        <v>22</v>
      </c>
      <c r="M15246" s="4" t="s">
        <v>9</v>
      </c>
      <c r="N15246" s="4" t="s">
        <v>9</v>
      </c>
      <c r="O15246" s="4" t="s">
        <v>22</v>
      </c>
      <c r="P15246" s="4" t="s">
        <v>22</v>
      </c>
      <c r="Q15246" s="4" t="s">
        <v>22</v>
      </c>
      <c r="R15246" s="4" t="s">
        <v>22</v>
      </c>
      <c r="S15246" s="4" t="s">
        <v>13</v>
      </c>
    </row>
    <row r="15247" spans="1:19">
      <c r="A15247" t="n">
        <v>126079</v>
      </c>
      <c r="B15247" s="83" t="n">
        <v>39</v>
      </c>
      <c r="C15247" s="7" t="n">
        <v>12</v>
      </c>
      <c r="D15247" s="7" t="n">
        <v>65533</v>
      </c>
      <c r="E15247" s="7" t="n">
        <v>207</v>
      </c>
      <c r="F15247" s="7" t="n">
        <v>0</v>
      </c>
      <c r="G15247" s="7" t="n">
        <v>1570</v>
      </c>
      <c r="H15247" s="7" t="n">
        <v>259</v>
      </c>
      <c r="I15247" s="7" t="s">
        <v>1083</v>
      </c>
      <c r="J15247" s="7" t="n">
        <v>0</v>
      </c>
      <c r="K15247" s="7" t="n">
        <v>0</v>
      </c>
      <c r="L15247" s="7" t="n">
        <v>0</v>
      </c>
      <c r="M15247" s="7" t="n">
        <v>0</v>
      </c>
      <c r="N15247" s="7" t="n">
        <v>0</v>
      </c>
      <c r="O15247" s="7" t="n">
        <v>0</v>
      </c>
      <c r="P15247" s="7" t="n">
        <v>0.5</v>
      </c>
      <c r="Q15247" s="7" t="n">
        <v>0.5</v>
      </c>
      <c r="R15247" s="7" t="n">
        <v>0.5</v>
      </c>
      <c r="S15247" s="7" t="n">
        <v>255</v>
      </c>
    </row>
    <row r="15248" spans="1:19">
      <c r="A15248" t="s">
        <v>4</v>
      </c>
      <c r="B15248" s="4" t="s">
        <v>5</v>
      </c>
      <c r="C15248" s="4" t="s">
        <v>13</v>
      </c>
      <c r="D15248" s="4" t="s">
        <v>10</v>
      </c>
      <c r="E15248" s="4" t="s">
        <v>10</v>
      </c>
      <c r="F15248" s="4" t="s">
        <v>10</v>
      </c>
      <c r="G15248" s="4" t="s">
        <v>10</v>
      </c>
      <c r="H15248" s="4" t="s">
        <v>10</v>
      </c>
      <c r="I15248" s="4" t="s">
        <v>6</v>
      </c>
      <c r="J15248" s="4" t="s">
        <v>22</v>
      </c>
      <c r="K15248" s="4" t="s">
        <v>22</v>
      </c>
      <c r="L15248" s="4" t="s">
        <v>22</v>
      </c>
      <c r="M15248" s="4" t="s">
        <v>9</v>
      </c>
      <c r="N15248" s="4" t="s">
        <v>9</v>
      </c>
      <c r="O15248" s="4" t="s">
        <v>22</v>
      </c>
      <c r="P15248" s="4" t="s">
        <v>22</v>
      </c>
      <c r="Q15248" s="4" t="s">
        <v>22</v>
      </c>
      <c r="R15248" s="4" t="s">
        <v>22</v>
      </c>
      <c r="S15248" s="4" t="s">
        <v>13</v>
      </c>
    </row>
    <row r="15249" spans="1:19">
      <c r="A15249" t="n">
        <v>126140</v>
      </c>
      <c r="B15249" s="83" t="n">
        <v>39</v>
      </c>
      <c r="C15249" s="7" t="n">
        <v>12</v>
      </c>
      <c r="D15249" s="7" t="n">
        <v>65533</v>
      </c>
      <c r="E15249" s="7" t="n">
        <v>207</v>
      </c>
      <c r="F15249" s="7" t="n">
        <v>0</v>
      </c>
      <c r="G15249" s="7" t="n">
        <v>1572</v>
      </c>
      <c r="H15249" s="7" t="n">
        <v>259</v>
      </c>
      <c r="I15249" s="7" t="s">
        <v>1083</v>
      </c>
      <c r="J15249" s="7" t="n">
        <v>0</v>
      </c>
      <c r="K15249" s="7" t="n">
        <v>0</v>
      </c>
      <c r="L15249" s="7" t="n">
        <v>0</v>
      </c>
      <c r="M15249" s="7" t="n">
        <v>0</v>
      </c>
      <c r="N15249" s="7" t="n">
        <v>0</v>
      </c>
      <c r="O15249" s="7" t="n">
        <v>0</v>
      </c>
      <c r="P15249" s="7" t="n">
        <v>0.5</v>
      </c>
      <c r="Q15249" s="7" t="n">
        <v>0.5</v>
      </c>
      <c r="R15249" s="7" t="n">
        <v>0.5</v>
      </c>
      <c r="S15249" s="7" t="n">
        <v>255</v>
      </c>
    </row>
    <row r="15250" spans="1:19">
      <c r="A15250" t="s">
        <v>4</v>
      </c>
      <c r="B15250" s="4" t="s">
        <v>5</v>
      </c>
      <c r="C15250" s="4" t="s">
        <v>10</v>
      </c>
      <c r="D15250" s="4" t="s">
        <v>13</v>
      </c>
      <c r="E15250" s="4" t="s">
        <v>6</v>
      </c>
      <c r="F15250" s="4" t="s">
        <v>22</v>
      </c>
      <c r="G15250" s="4" t="s">
        <v>22</v>
      </c>
      <c r="H15250" s="4" t="s">
        <v>22</v>
      </c>
    </row>
    <row r="15251" spans="1:19">
      <c r="A15251" t="n">
        <v>126201</v>
      </c>
      <c r="B15251" s="39" t="n">
        <v>48</v>
      </c>
      <c r="C15251" s="7" t="n">
        <v>1570</v>
      </c>
      <c r="D15251" s="7" t="n">
        <v>0</v>
      </c>
      <c r="E15251" s="7" t="s">
        <v>1130</v>
      </c>
      <c r="F15251" s="7" t="n">
        <v>-1</v>
      </c>
      <c r="G15251" s="7" t="n">
        <v>1</v>
      </c>
      <c r="H15251" s="7" t="n">
        <v>0</v>
      </c>
    </row>
    <row r="15252" spans="1:19">
      <c r="A15252" t="s">
        <v>4</v>
      </c>
      <c r="B15252" s="4" t="s">
        <v>5</v>
      </c>
      <c r="C15252" s="4" t="s">
        <v>10</v>
      </c>
      <c r="D15252" s="4" t="s">
        <v>13</v>
      </c>
      <c r="E15252" s="4" t="s">
        <v>6</v>
      </c>
      <c r="F15252" s="4" t="s">
        <v>22</v>
      </c>
      <c r="G15252" s="4" t="s">
        <v>22</v>
      </c>
      <c r="H15252" s="4" t="s">
        <v>22</v>
      </c>
    </row>
    <row r="15253" spans="1:19">
      <c r="A15253" t="n">
        <v>126233</v>
      </c>
      <c r="B15253" s="39" t="n">
        <v>48</v>
      </c>
      <c r="C15253" s="7" t="n">
        <v>1572</v>
      </c>
      <c r="D15253" s="7" t="n">
        <v>0</v>
      </c>
      <c r="E15253" s="7" t="s">
        <v>1130</v>
      </c>
      <c r="F15253" s="7" t="n">
        <v>-1</v>
      </c>
      <c r="G15253" s="7" t="n">
        <v>1</v>
      </c>
      <c r="H15253" s="7" t="n">
        <v>0</v>
      </c>
    </row>
    <row r="15254" spans="1:19">
      <c r="A15254" t="s">
        <v>4</v>
      </c>
      <c r="B15254" s="4" t="s">
        <v>5</v>
      </c>
      <c r="C15254" s="4" t="s">
        <v>13</v>
      </c>
      <c r="D15254" s="4" t="s">
        <v>6</v>
      </c>
      <c r="E15254" s="4" t="s">
        <v>10</v>
      </c>
    </row>
    <row r="15255" spans="1:19">
      <c r="A15255" t="n">
        <v>126265</v>
      </c>
      <c r="B15255" s="20" t="n">
        <v>94</v>
      </c>
      <c r="C15255" s="7" t="n">
        <v>0</v>
      </c>
      <c r="D15255" s="7" t="s">
        <v>992</v>
      </c>
      <c r="E15255" s="7" t="n">
        <v>1</v>
      </c>
    </row>
    <row r="15256" spans="1:19">
      <c r="A15256" t="s">
        <v>4</v>
      </c>
      <c r="B15256" s="4" t="s">
        <v>5</v>
      </c>
      <c r="C15256" s="4" t="s">
        <v>13</v>
      </c>
      <c r="D15256" s="4" t="s">
        <v>6</v>
      </c>
      <c r="E15256" s="4" t="s">
        <v>10</v>
      </c>
    </row>
    <row r="15257" spans="1:19">
      <c r="A15257" t="n">
        <v>126281</v>
      </c>
      <c r="B15257" s="20" t="n">
        <v>94</v>
      </c>
      <c r="C15257" s="7" t="n">
        <v>0</v>
      </c>
      <c r="D15257" s="7" t="s">
        <v>992</v>
      </c>
      <c r="E15257" s="7" t="n">
        <v>2</v>
      </c>
    </row>
    <row r="15258" spans="1:19">
      <c r="A15258" t="s">
        <v>4</v>
      </c>
      <c r="B15258" s="4" t="s">
        <v>5</v>
      </c>
      <c r="C15258" s="4" t="s">
        <v>13</v>
      </c>
      <c r="D15258" s="4" t="s">
        <v>6</v>
      </c>
      <c r="E15258" s="4" t="s">
        <v>10</v>
      </c>
    </row>
    <row r="15259" spans="1:19">
      <c r="A15259" t="n">
        <v>126297</v>
      </c>
      <c r="B15259" s="20" t="n">
        <v>94</v>
      </c>
      <c r="C15259" s="7" t="n">
        <v>1</v>
      </c>
      <c r="D15259" s="7" t="s">
        <v>992</v>
      </c>
      <c r="E15259" s="7" t="n">
        <v>4</v>
      </c>
    </row>
    <row r="15260" spans="1:19">
      <c r="A15260" t="s">
        <v>4</v>
      </c>
      <c r="B15260" s="4" t="s">
        <v>5</v>
      </c>
      <c r="C15260" s="4" t="s">
        <v>13</v>
      </c>
      <c r="D15260" s="4" t="s">
        <v>6</v>
      </c>
      <c r="E15260" s="4" t="s">
        <v>10</v>
      </c>
    </row>
    <row r="15261" spans="1:19">
      <c r="A15261" t="n">
        <v>126313</v>
      </c>
      <c r="B15261" s="20" t="n">
        <v>94</v>
      </c>
      <c r="C15261" s="7" t="n">
        <v>0</v>
      </c>
      <c r="D15261" s="7" t="s">
        <v>993</v>
      </c>
      <c r="E15261" s="7" t="n">
        <v>1</v>
      </c>
    </row>
    <row r="15262" spans="1:19">
      <c r="A15262" t="s">
        <v>4</v>
      </c>
      <c r="B15262" s="4" t="s">
        <v>5</v>
      </c>
      <c r="C15262" s="4" t="s">
        <v>13</v>
      </c>
      <c r="D15262" s="4" t="s">
        <v>6</v>
      </c>
      <c r="E15262" s="4" t="s">
        <v>10</v>
      </c>
    </row>
    <row r="15263" spans="1:19">
      <c r="A15263" t="n">
        <v>126329</v>
      </c>
      <c r="B15263" s="20" t="n">
        <v>94</v>
      </c>
      <c r="C15263" s="7" t="n">
        <v>0</v>
      </c>
      <c r="D15263" s="7" t="s">
        <v>993</v>
      </c>
      <c r="E15263" s="7" t="n">
        <v>2</v>
      </c>
    </row>
    <row r="15264" spans="1:19">
      <c r="A15264" t="s">
        <v>4</v>
      </c>
      <c r="B15264" s="4" t="s">
        <v>5</v>
      </c>
      <c r="C15264" s="4" t="s">
        <v>13</v>
      </c>
      <c r="D15264" s="4" t="s">
        <v>6</v>
      </c>
      <c r="E15264" s="4" t="s">
        <v>10</v>
      </c>
    </row>
    <row r="15265" spans="1:19">
      <c r="A15265" t="n">
        <v>126345</v>
      </c>
      <c r="B15265" s="20" t="n">
        <v>94</v>
      </c>
      <c r="C15265" s="7" t="n">
        <v>1</v>
      </c>
      <c r="D15265" s="7" t="s">
        <v>993</v>
      </c>
      <c r="E15265" s="7" t="n">
        <v>4</v>
      </c>
    </row>
    <row r="15266" spans="1:19">
      <c r="A15266" t="s">
        <v>4</v>
      </c>
      <c r="B15266" s="4" t="s">
        <v>5</v>
      </c>
      <c r="C15266" s="4" t="s">
        <v>6</v>
      </c>
      <c r="D15266" s="4" t="s">
        <v>6</v>
      </c>
    </row>
    <row r="15267" spans="1:19">
      <c r="A15267" t="n">
        <v>126361</v>
      </c>
      <c r="B15267" s="89" t="n">
        <v>70</v>
      </c>
      <c r="C15267" s="7" t="s">
        <v>992</v>
      </c>
      <c r="D15267" s="7" t="s">
        <v>1127</v>
      </c>
    </row>
    <row r="15268" spans="1:19">
      <c r="A15268" t="s">
        <v>4</v>
      </c>
      <c r="B15268" s="4" t="s">
        <v>5</v>
      </c>
      <c r="C15268" s="4" t="s">
        <v>6</v>
      </c>
      <c r="D15268" s="4" t="s">
        <v>6</v>
      </c>
    </row>
    <row r="15269" spans="1:19">
      <c r="A15269" t="n">
        <v>126380</v>
      </c>
      <c r="B15269" s="89" t="n">
        <v>70</v>
      </c>
      <c r="C15269" s="7" t="s">
        <v>993</v>
      </c>
      <c r="D15269" s="7" t="s">
        <v>1127</v>
      </c>
    </row>
    <row r="15270" spans="1:19">
      <c r="A15270" t="s">
        <v>4</v>
      </c>
      <c r="B15270" s="4" t="s">
        <v>5</v>
      </c>
      <c r="C15270" s="4" t="s">
        <v>10</v>
      </c>
      <c r="D15270" s="4" t="s">
        <v>13</v>
      </c>
      <c r="E15270" s="4" t="s">
        <v>6</v>
      </c>
      <c r="F15270" s="4" t="s">
        <v>22</v>
      </c>
      <c r="G15270" s="4" t="s">
        <v>22</v>
      </c>
      <c r="H15270" s="4" t="s">
        <v>22</v>
      </c>
    </row>
    <row r="15271" spans="1:19">
      <c r="A15271" t="n">
        <v>126399</v>
      </c>
      <c r="B15271" s="39" t="n">
        <v>48</v>
      </c>
      <c r="C15271" s="7" t="n">
        <v>1570</v>
      </c>
      <c r="D15271" s="7" t="n">
        <v>0</v>
      </c>
      <c r="E15271" s="7" t="s">
        <v>1094</v>
      </c>
      <c r="F15271" s="7" t="n">
        <v>0.5</v>
      </c>
      <c r="G15271" s="7" t="n">
        <v>0.5</v>
      </c>
      <c r="H15271" s="7" t="n">
        <v>0</v>
      </c>
    </row>
    <row r="15272" spans="1:19">
      <c r="A15272" t="s">
        <v>4</v>
      </c>
      <c r="B15272" s="4" t="s">
        <v>5</v>
      </c>
      <c r="C15272" s="4" t="s">
        <v>10</v>
      </c>
      <c r="D15272" s="4" t="s">
        <v>13</v>
      </c>
      <c r="E15272" s="4" t="s">
        <v>6</v>
      </c>
      <c r="F15272" s="4" t="s">
        <v>22</v>
      </c>
      <c r="G15272" s="4" t="s">
        <v>22</v>
      </c>
      <c r="H15272" s="4" t="s">
        <v>22</v>
      </c>
    </row>
    <row r="15273" spans="1:19">
      <c r="A15273" t="n">
        <v>126425</v>
      </c>
      <c r="B15273" s="39" t="n">
        <v>48</v>
      </c>
      <c r="C15273" s="7" t="n">
        <v>1572</v>
      </c>
      <c r="D15273" s="7" t="n">
        <v>0</v>
      </c>
      <c r="E15273" s="7" t="s">
        <v>1094</v>
      </c>
      <c r="F15273" s="7" t="n">
        <v>0.100000001490116</v>
      </c>
      <c r="G15273" s="7" t="n">
        <v>0.5</v>
      </c>
      <c r="H15273" s="7" t="n">
        <v>0</v>
      </c>
    </row>
    <row r="15274" spans="1:19">
      <c r="A15274" t="s">
        <v>4</v>
      </c>
      <c r="B15274" s="4" t="s">
        <v>5</v>
      </c>
      <c r="C15274" s="4" t="s">
        <v>13</v>
      </c>
      <c r="D15274" s="4" t="s">
        <v>10</v>
      </c>
      <c r="E15274" s="4" t="s">
        <v>6</v>
      </c>
    </row>
    <row r="15275" spans="1:19">
      <c r="A15275" t="n">
        <v>126451</v>
      </c>
      <c r="B15275" s="40" t="n">
        <v>51</v>
      </c>
      <c r="C15275" s="7" t="n">
        <v>4</v>
      </c>
      <c r="D15275" s="7" t="n">
        <v>1570</v>
      </c>
      <c r="E15275" s="7" t="s">
        <v>435</v>
      </c>
    </row>
    <row r="15276" spans="1:19">
      <c r="A15276" t="s">
        <v>4</v>
      </c>
      <c r="B15276" s="4" t="s">
        <v>5</v>
      </c>
      <c r="C15276" s="4" t="s">
        <v>10</v>
      </c>
    </row>
    <row r="15277" spans="1:19">
      <c r="A15277" t="n">
        <v>126464</v>
      </c>
      <c r="B15277" s="35" t="n">
        <v>16</v>
      </c>
      <c r="C15277" s="7" t="n">
        <v>0</v>
      </c>
    </row>
    <row r="15278" spans="1:19">
      <c r="A15278" t="s">
        <v>4</v>
      </c>
      <c r="B15278" s="4" t="s">
        <v>5</v>
      </c>
      <c r="C15278" s="4" t="s">
        <v>10</v>
      </c>
      <c r="D15278" s="4" t="s">
        <v>13</v>
      </c>
      <c r="E15278" s="4" t="s">
        <v>9</v>
      </c>
      <c r="F15278" s="4" t="s">
        <v>72</v>
      </c>
      <c r="G15278" s="4" t="s">
        <v>13</v>
      </c>
      <c r="H15278" s="4" t="s">
        <v>13</v>
      </c>
      <c r="I15278" s="4" t="s">
        <v>13</v>
      </c>
    </row>
    <row r="15279" spans="1:19">
      <c r="A15279" t="n">
        <v>126467</v>
      </c>
      <c r="B15279" s="52" t="n">
        <v>26</v>
      </c>
      <c r="C15279" s="7" t="n">
        <v>1570</v>
      </c>
      <c r="D15279" s="7" t="n">
        <v>17</v>
      </c>
      <c r="E15279" s="7" t="n">
        <v>51100</v>
      </c>
      <c r="F15279" s="7" t="s">
        <v>1131</v>
      </c>
      <c r="G15279" s="7" t="n">
        <v>8</v>
      </c>
      <c r="H15279" s="7" t="n">
        <v>2</v>
      </c>
      <c r="I15279" s="7" t="n">
        <v>0</v>
      </c>
    </row>
    <row r="15280" spans="1:19">
      <c r="A15280" t="s">
        <v>4</v>
      </c>
      <c r="B15280" s="4" t="s">
        <v>5</v>
      </c>
      <c r="C15280" s="4" t="s">
        <v>10</v>
      </c>
    </row>
    <row r="15281" spans="1:9">
      <c r="A15281" t="n">
        <v>126489</v>
      </c>
      <c r="B15281" s="35" t="n">
        <v>16</v>
      </c>
      <c r="C15281" s="7" t="n">
        <v>100</v>
      </c>
    </row>
    <row r="15282" spans="1:9">
      <c r="A15282" t="s">
        <v>4</v>
      </c>
      <c r="B15282" s="4" t="s">
        <v>5</v>
      </c>
      <c r="C15282" s="4" t="s">
        <v>13</v>
      </c>
      <c r="D15282" s="4" t="s">
        <v>10</v>
      </c>
      <c r="E15282" s="4" t="s">
        <v>22</v>
      </c>
      <c r="F15282" s="4" t="s">
        <v>10</v>
      </c>
      <c r="G15282" s="4" t="s">
        <v>9</v>
      </c>
      <c r="H15282" s="4" t="s">
        <v>9</v>
      </c>
      <c r="I15282" s="4" t="s">
        <v>10</v>
      </c>
      <c r="J15282" s="4" t="s">
        <v>10</v>
      </c>
      <c r="K15282" s="4" t="s">
        <v>9</v>
      </c>
      <c r="L15282" s="4" t="s">
        <v>9</v>
      </c>
      <c r="M15282" s="4" t="s">
        <v>9</v>
      </c>
      <c r="N15282" s="4" t="s">
        <v>9</v>
      </c>
      <c r="O15282" s="4" t="s">
        <v>6</v>
      </c>
    </row>
    <row r="15283" spans="1:9">
      <c r="A15283" t="n">
        <v>126492</v>
      </c>
      <c r="B15283" s="14" t="n">
        <v>50</v>
      </c>
      <c r="C15283" s="7" t="n">
        <v>0</v>
      </c>
      <c r="D15283" s="7" t="n">
        <v>2037</v>
      </c>
      <c r="E15283" s="7" t="n">
        <v>1</v>
      </c>
      <c r="F15283" s="7" t="n">
        <v>0</v>
      </c>
      <c r="G15283" s="7" t="n">
        <v>0</v>
      </c>
      <c r="H15283" s="7" t="n">
        <v>1092616192</v>
      </c>
      <c r="I15283" s="7" t="n">
        <v>0</v>
      </c>
      <c r="J15283" s="7" t="n">
        <v>65533</v>
      </c>
      <c r="K15283" s="7" t="n">
        <v>0</v>
      </c>
      <c r="L15283" s="7" t="n">
        <v>0</v>
      </c>
      <c r="M15283" s="7" t="n">
        <v>0</v>
      </c>
      <c r="N15283" s="7" t="n">
        <v>0</v>
      </c>
      <c r="O15283" s="7" t="s">
        <v>12</v>
      </c>
    </row>
    <row r="15284" spans="1:9">
      <c r="A15284" t="s">
        <v>4</v>
      </c>
      <c r="B15284" s="4" t="s">
        <v>5</v>
      </c>
      <c r="C15284" s="4" t="s">
        <v>13</v>
      </c>
      <c r="D15284" s="4" t="s">
        <v>10</v>
      </c>
      <c r="E15284" s="4" t="s">
        <v>22</v>
      </c>
      <c r="F15284" s="4" t="s">
        <v>10</v>
      </c>
      <c r="G15284" s="4" t="s">
        <v>9</v>
      </c>
      <c r="H15284" s="4" t="s">
        <v>9</v>
      </c>
      <c r="I15284" s="4" t="s">
        <v>10</v>
      </c>
      <c r="J15284" s="4" t="s">
        <v>10</v>
      </c>
      <c r="K15284" s="4" t="s">
        <v>9</v>
      </c>
      <c r="L15284" s="4" t="s">
        <v>9</v>
      </c>
      <c r="M15284" s="4" t="s">
        <v>9</v>
      </c>
      <c r="N15284" s="4" t="s">
        <v>9</v>
      </c>
      <c r="O15284" s="4" t="s">
        <v>6</v>
      </c>
    </row>
    <row r="15285" spans="1:9">
      <c r="A15285" t="n">
        <v>126531</v>
      </c>
      <c r="B15285" s="14" t="n">
        <v>50</v>
      </c>
      <c r="C15285" s="7" t="n">
        <v>0</v>
      </c>
      <c r="D15285" s="7" t="n">
        <v>4069</v>
      </c>
      <c r="E15285" s="7" t="n">
        <v>0.800000011920929</v>
      </c>
      <c r="F15285" s="7" t="n">
        <v>0</v>
      </c>
      <c r="G15285" s="7" t="n">
        <v>0</v>
      </c>
      <c r="H15285" s="7" t="n">
        <v>-1069547520</v>
      </c>
      <c r="I15285" s="7" t="n">
        <v>0</v>
      </c>
      <c r="J15285" s="7" t="n">
        <v>65533</v>
      </c>
      <c r="K15285" s="7" t="n">
        <v>0</v>
      </c>
      <c r="L15285" s="7" t="n">
        <v>0</v>
      </c>
      <c r="M15285" s="7" t="n">
        <v>0</v>
      </c>
      <c r="N15285" s="7" t="n">
        <v>0</v>
      </c>
      <c r="O15285" s="7" t="s">
        <v>12</v>
      </c>
    </row>
    <row r="15286" spans="1:9">
      <c r="A15286" t="s">
        <v>4</v>
      </c>
      <c r="B15286" s="4" t="s">
        <v>5</v>
      </c>
      <c r="C15286" s="4" t="s">
        <v>10</v>
      </c>
    </row>
    <row r="15287" spans="1:9">
      <c r="A15287" t="n">
        <v>126570</v>
      </c>
      <c r="B15287" s="35" t="n">
        <v>16</v>
      </c>
      <c r="C15287" s="7" t="n">
        <v>400</v>
      </c>
    </row>
    <row r="15288" spans="1:9">
      <c r="A15288" t="s">
        <v>4</v>
      </c>
      <c r="B15288" s="4" t="s">
        <v>5</v>
      </c>
      <c r="C15288" s="4" t="s">
        <v>10</v>
      </c>
      <c r="D15288" s="4" t="s">
        <v>13</v>
      </c>
    </row>
    <row r="15289" spans="1:9">
      <c r="A15289" t="n">
        <v>126573</v>
      </c>
      <c r="B15289" s="54" t="n">
        <v>89</v>
      </c>
      <c r="C15289" s="7" t="n">
        <v>65533</v>
      </c>
      <c r="D15289" s="7" t="n">
        <v>0</v>
      </c>
    </row>
    <row r="15290" spans="1:9">
      <c r="A15290" t="s">
        <v>4</v>
      </c>
      <c r="B15290" s="4" t="s">
        <v>5</v>
      </c>
      <c r="C15290" s="4" t="s">
        <v>10</v>
      </c>
      <c r="D15290" s="4" t="s">
        <v>13</v>
      </c>
    </row>
    <row r="15291" spans="1:9">
      <c r="A15291" t="n">
        <v>126577</v>
      </c>
      <c r="B15291" s="54" t="n">
        <v>89</v>
      </c>
      <c r="C15291" s="7" t="n">
        <v>65533</v>
      </c>
      <c r="D15291" s="7" t="n">
        <v>1</v>
      </c>
    </row>
    <row r="15292" spans="1:9">
      <c r="A15292" t="s">
        <v>4</v>
      </c>
      <c r="B15292" s="4" t="s">
        <v>5</v>
      </c>
      <c r="C15292" s="4" t="s">
        <v>10</v>
      </c>
      <c r="D15292" s="4" t="s">
        <v>9</v>
      </c>
      <c r="E15292" s="4" t="s">
        <v>13</v>
      </c>
    </row>
    <row r="15293" spans="1:9">
      <c r="A15293" t="n">
        <v>126581</v>
      </c>
      <c r="B15293" s="91" t="n">
        <v>35</v>
      </c>
      <c r="C15293" s="7" t="n">
        <v>999</v>
      </c>
      <c r="D15293" s="7" t="n">
        <v>0</v>
      </c>
      <c r="E15293" s="7" t="n">
        <v>0</v>
      </c>
    </row>
    <row r="15294" spans="1:9">
      <c r="A15294" t="s">
        <v>4</v>
      </c>
      <c r="B15294" s="4" t="s">
        <v>5</v>
      </c>
      <c r="C15294" s="4" t="s">
        <v>10</v>
      </c>
      <c r="D15294" s="4" t="s">
        <v>13</v>
      </c>
      <c r="E15294" s="4" t="s">
        <v>6</v>
      </c>
      <c r="F15294" s="4" t="s">
        <v>22</v>
      </c>
      <c r="G15294" s="4" t="s">
        <v>22</v>
      </c>
      <c r="H15294" s="4" t="s">
        <v>22</v>
      </c>
    </row>
    <row r="15295" spans="1:9">
      <c r="A15295" t="n">
        <v>126589</v>
      </c>
      <c r="B15295" s="39" t="n">
        <v>48</v>
      </c>
      <c r="C15295" s="7" t="n">
        <v>999</v>
      </c>
      <c r="D15295" s="7" t="n">
        <v>0</v>
      </c>
      <c r="E15295" s="7" t="s">
        <v>1017</v>
      </c>
      <c r="F15295" s="7" t="n">
        <v>0.300000011920929</v>
      </c>
      <c r="G15295" s="7" t="n">
        <v>1</v>
      </c>
      <c r="H15295" s="7" t="n">
        <v>0</v>
      </c>
    </row>
    <row r="15296" spans="1:9">
      <c r="A15296" t="s">
        <v>4</v>
      </c>
      <c r="B15296" s="4" t="s">
        <v>5</v>
      </c>
      <c r="C15296" s="4" t="s">
        <v>10</v>
      </c>
    </row>
    <row r="15297" spans="1:15">
      <c r="A15297" t="n">
        <v>126621</v>
      </c>
      <c r="B15297" s="35" t="n">
        <v>16</v>
      </c>
      <c r="C15297" s="7" t="n">
        <v>300</v>
      </c>
    </row>
    <row r="15298" spans="1:15">
      <c r="A15298" t="s">
        <v>4</v>
      </c>
      <c r="B15298" s="4" t="s">
        <v>5</v>
      </c>
      <c r="C15298" s="4" t="s">
        <v>13</v>
      </c>
      <c r="D15298" s="4" t="s">
        <v>10</v>
      </c>
      <c r="E15298" s="4" t="s">
        <v>22</v>
      </c>
      <c r="F15298" s="4" t="s">
        <v>10</v>
      </c>
      <c r="G15298" s="4" t="s">
        <v>9</v>
      </c>
      <c r="H15298" s="4" t="s">
        <v>9</v>
      </c>
      <c r="I15298" s="4" t="s">
        <v>10</v>
      </c>
      <c r="J15298" s="4" t="s">
        <v>10</v>
      </c>
      <c r="K15298" s="4" t="s">
        <v>9</v>
      </c>
      <c r="L15298" s="4" t="s">
        <v>9</v>
      </c>
      <c r="M15298" s="4" t="s">
        <v>9</v>
      </c>
      <c r="N15298" s="4" t="s">
        <v>9</v>
      </c>
      <c r="O15298" s="4" t="s">
        <v>6</v>
      </c>
    </row>
    <row r="15299" spans="1:15">
      <c r="A15299" t="n">
        <v>126624</v>
      </c>
      <c r="B15299" s="14" t="n">
        <v>50</v>
      </c>
      <c r="C15299" s="7" t="n">
        <v>0</v>
      </c>
      <c r="D15299" s="7" t="n">
        <v>4344</v>
      </c>
      <c r="E15299" s="7" t="n">
        <v>1</v>
      </c>
      <c r="F15299" s="7" t="n">
        <v>0</v>
      </c>
      <c r="G15299" s="7" t="n">
        <v>0</v>
      </c>
      <c r="H15299" s="7" t="n">
        <v>0</v>
      </c>
      <c r="I15299" s="7" t="n">
        <v>0</v>
      </c>
      <c r="J15299" s="7" t="n">
        <v>65533</v>
      </c>
      <c r="K15299" s="7" t="n">
        <v>0</v>
      </c>
      <c r="L15299" s="7" t="n">
        <v>0</v>
      </c>
      <c r="M15299" s="7" t="n">
        <v>0</v>
      </c>
      <c r="N15299" s="7" t="n">
        <v>0</v>
      </c>
      <c r="O15299" s="7" t="s">
        <v>12</v>
      </c>
    </row>
    <row r="15300" spans="1:15">
      <c r="A15300" t="s">
        <v>4</v>
      </c>
      <c r="B15300" s="4" t="s">
        <v>5</v>
      </c>
      <c r="C15300" s="4" t="s">
        <v>10</v>
      </c>
      <c r="D15300" s="4" t="s">
        <v>10</v>
      </c>
      <c r="E15300" s="4" t="s">
        <v>22</v>
      </c>
      <c r="F15300" s="4" t="s">
        <v>22</v>
      </c>
      <c r="G15300" s="4" t="s">
        <v>22</v>
      </c>
      <c r="H15300" s="4" t="s">
        <v>22</v>
      </c>
      <c r="I15300" s="4" t="s">
        <v>13</v>
      </c>
      <c r="J15300" s="4" t="s">
        <v>10</v>
      </c>
    </row>
    <row r="15301" spans="1:15">
      <c r="A15301" t="n">
        <v>126663</v>
      </c>
      <c r="B15301" s="85" t="n">
        <v>55</v>
      </c>
      <c r="C15301" s="7" t="n">
        <v>999</v>
      </c>
      <c r="D15301" s="7" t="n">
        <v>65533</v>
      </c>
      <c r="E15301" s="7" t="n">
        <v>-25.2199993133545</v>
      </c>
      <c r="F15301" s="7" t="n">
        <v>0</v>
      </c>
      <c r="G15301" s="7" t="n">
        <v>-12.3199996948242</v>
      </c>
      <c r="H15301" s="7" t="n">
        <v>5</v>
      </c>
      <c r="I15301" s="7" t="n">
        <v>0</v>
      </c>
      <c r="J15301" s="7" t="n">
        <v>0</v>
      </c>
    </row>
    <row r="15302" spans="1:15">
      <c r="A15302" t="s">
        <v>4</v>
      </c>
      <c r="B15302" s="4" t="s">
        <v>5</v>
      </c>
      <c r="C15302" s="4" t="s">
        <v>13</v>
      </c>
      <c r="D15302" s="4" t="s">
        <v>10</v>
      </c>
      <c r="E15302" s="4" t="s">
        <v>13</v>
      </c>
    </row>
    <row r="15303" spans="1:15">
      <c r="A15303" t="n">
        <v>126687</v>
      </c>
      <c r="B15303" s="83" t="n">
        <v>39</v>
      </c>
      <c r="C15303" s="7" t="n">
        <v>13</v>
      </c>
      <c r="D15303" s="7" t="n">
        <v>999</v>
      </c>
      <c r="E15303" s="7" t="n">
        <v>105</v>
      </c>
    </row>
    <row r="15304" spans="1:15">
      <c r="A15304" t="s">
        <v>4</v>
      </c>
      <c r="B15304" s="4" t="s">
        <v>5</v>
      </c>
      <c r="C15304" s="4" t="s">
        <v>13</v>
      </c>
      <c r="D15304" s="4" t="s">
        <v>10</v>
      </c>
      <c r="E15304" s="4" t="s">
        <v>10</v>
      </c>
      <c r="F15304" s="4" t="s">
        <v>10</v>
      </c>
      <c r="G15304" s="4" t="s">
        <v>10</v>
      </c>
      <c r="H15304" s="4" t="s">
        <v>10</v>
      </c>
      <c r="I15304" s="4" t="s">
        <v>6</v>
      </c>
      <c r="J15304" s="4" t="s">
        <v>22</v>
      </c>
      <c r="K15304" s="4" t="s">
        <v>22</v>
      </c>
      <c r="L15304" s="4" t="s">
        <v>22</v>
      </c>
      <c r="M15304" s="4" t="s">
        <v>9</v>
      </c>
      <c r="N15304" s="4" t="s">
        <v>9</v>
      </c>
      <c r="O15304" s="4" t="s">
        <v>22</v>
      </c>
      <c r="P15304" s="4" t="s">
        <v>22</v>
      </c>
      <c r="Q15304" s="4" t="s">
        <v>22</v>
      </c>
      <c r="R15304" s="4" t="s">
        <v>22</v>
      </c>
      <c r="S15304" s="4" t="s">
        <v>13</v>
      </c>
    </row>
    <row r="15305" spans="1:15">
      <c r="A15305" t="n">
        <v>126692</v>
      </c>
      <c r="B15305" s="83" t="n">
        <v>39</v>
      </c>
      <c r="C15305" s="7" t="n">
        <v>12</v>
      </c>
      <c r="D15305" s="7" t="n">
        <v>65533</v>
      </c>
      <c r="E15305" s="7" t="n">
        <v>203</v>
      </c>
      <c r="F15305" s="7" t="n">
        <v>0</v>
      </c>
      <c r="G15305" s="7" t="n">
        <v>999</v>
      </c>
      <c r="H15305" s="7" t="n">
        <v>3</v>
      </c>
      <c r="I15305" s="7" t="s">
        <v>1083</v>
      </c>
      <c r="J15305" s="7" t="n">
        <v>0</v>
      </c>
      <c r="K15305" s="7" t="n">
        <v>0</v>
      </c>
      <c r="L15305" s="7" t="n">
        <v>0</v>
      </c>
      <c r="M15305" s="7" t="n">
        <v>0</v>
      </c>
      <c r="N15305" s="7" t="n">
        <v>-1063256064</v>
      </c>
      <c r="O15305" s="7" t="n">
        <v>0</v>
      </c>
      <c r="P15305" s="7" t="n">
        <v>1</v>
      </c>
      <c r="Q15305" s="7" t="n">
        <v>1</v>
      </c>
      <c r="R15305" s="7" t="n">
        <v>1</v>
      </c>
      <c r="S15305" s="7" t="n">
        <v>255</v>
      </c>
    </row>
    <row r="15306" spans="1:15">
      <c r="A15306" t="s">
        <v>4</v>
      </c>
      <c r="B15306" s="4" t="s">
        <v>5</v>
      </c>
      <c r="C15306" s="4" t="s">
        <v>10</v>
      </c>
      <c r="D15306" s="4" t="s">
        <v>9</v>
      </c>
      <c r="E15306" s="4" t="s">
        <v>9</v>
      </c>
      <c r="F15306" s="4" t="s">
        <v>9</v>
      </c>
      <c r="G15306" s="4" t="s">
        <v>9</v>
      </c>
      <c r="H15306" s="4" t="s">
        <v>10</v>
      </c>
      <c r="I15306" s="4" t="s">
        <v>13</v>
      </c>
    </row>
    <row r="15307" spans="1:15">
      <c r="A15307" t="n">
        <v>126753</v>
      </c>
      <c r="B15307" s="90" t="n">
        <v>66</v>
      </c>
      <c r="C15307" s="7" t="n">
        <v>999</v>
      </c>
      <c r="D15307" s="7" t="n">
        <v>1053609165</v>
      </c>
      <c r="E15307" s="7" t="n">
        <v>1048576000</v>
      </c>
      <c r="F15307" s="7" t="n">
        <v>1065353216</v>
      </c>
      <c r="G15307" s="7" t="n">
        <v>1056964608</v>
      </c>
      <c r="H15307" s="7" t="n">
        <v>100</v>
      </c>
      <c r="I15307" s="7" t="n">
        <v>3</v>
      </c>
    </row>
    <row r="15308" spans="1:15">
      <c r="A15308" t="s">
        <v>4</v>
      </c>
      <c r="B15308" s="4" t="s">
        <v>5</v>
      </c>
      <c r="C15308" s="4" t="s">
        <v>13</v>
      </c>
      <c r="D15308" s="4" t="s">
        <v>10</v>
      </c>
      <c r="E15308" s="4" t="s">
        <v>22</v>
      </c>
    </row>
    <row r="15309" spans="1:15">
      <c r="A15309" t="n">
        <v>126775</v>
      </c>
      <c r="B15309" s="28" t="n">
        <v>58</v>
      </c>
      <c r="C15309" s="7" t="n">
        <v>101</v>
      </c>
      <c r="D15309" s="7" t="n">
        <v>200</v>
      </c>
      <c r="E15309" s="7" t="n">
        <v>1</v>
      </c>
    </row>
    <row r="15310" spans="1:15">
      <c r="A15310" t="s">
        <v>4</v>
      </c>
      <c r="B15310" s="4" t="s">
        <v>5</v>
      </c>
      <c r="C15310" s="4" t="s">
        <v>13</v>
      </c>
      <c r="D15310" s="4" t="s">
        <v>10</v>
      </c>
    </row>
    <row r="15311" spans="1:15">
      <c r="A15311" t="n">
        <v>126783</v>
      </c>
      <c r="B15311" s="28" t="n">
        <v>58</v>
      </c>
      <c r="C15311" s="7" t="n">
        <v>254</v>
      </c>
      <c r="D15311" s="7" t="n">
        <v>0</v>
      </c>
    </row>
    <row r="15312" spans="1:15">
      <c r="A15312" t="s">
        <v>4</v>
      </c>
      <c r="B15312" s="4" t="s">
        <v>5</v>
      </c>
      <c r="C15312" s="4" t="s">
        <v>13</v>
      </c>
    </row>
    <row r="15313" spans="1:19">
      <c r="A15313" t="n">
        <v>126787</v>
      </c>
      <c r="B15313" s="25" t="n">
        <v>45</v>
      </c>
      <c r="C15313" s="7" t="n">
        <v>0</v>
      </c>
    </row>
    <row r="15314" spans="1:19">
      <c r="A15314" t="s">
        <v>4</v>
      </c>
      <c r="B15314" s="4" t="s">
        <v>5</v>
      </c>
      <c r="C15314" s="4" t="s">
        <v>13</v>
      </c>
      <c r="D15314" s="4" t="s">
        <v>13</v>
      </c>
      <c r="E15314" s="4" t="s">
        <v>22</v>
      </c>
      <c r="F15314" s="4" t="s">
        <v>22</v>
      </c>
      <c r="G15314" s="4" t="s">
        <v>22</v>
      </c>
      <c r="H15314" s="4" t="s">
        <v>10</v>
      </c>
    </row>
    <row r="15315" spans="1:19">
      <c r="A15315" t="n">
        <v>126789</v>
      </c>
      <c r="B15315" s="25" t="n">
        <v>45</v>
      </c>
      <c r="C15315" s="7" t="n">
        <v>2</v>
      </c>
      <c r="D15315" s="7" t="n">
        <v>3</v>
      </c>
      <c r="E15315" s="7" t="n">
        <v>-24.5499992370605</v>
      </c>
      <c r="F15315" s="7" t="n">
        <v>1.03999996185303</v>
      </c>
      <c r="G15315" s="7" t="n">
        <v>-11.4799995422363</v>
      </c>
      <c r="H15315" s="7" t="n">
        <v>0</v>
      </c>
    </row>
    <row r="15316" spans="1:19">
      <c r="A15316" t="s">
        <v>4</v>
      </c>
      <c r="B15316" s="4" t="s">
        <v>5</v>
      </c>
      <c r="C15316" s="4" t="s">
        <v>13</v>
      </c>
      <c r="D15316" s="4" t="s">
        <v>13</v>
      </c>
      <c r="E15316" s="4" t="s">
        <v>22</v>
      </c>
      <c r="F15316" s="4" t="s">
        <v>22</v>
      </c>
      <c r="G15316" s="4" t="s">
        <v>22</v>
      </c>
      <c r="H15316" s="4" t="s">
        <v>10</v>
      </c>
      <c r="I15316" s="4" t="s">
        <v>13</v>
      </c>
    </row>
    <row r="15317" spans="1:19">
      <c r="A15317" t="n">
        <v>126806</v>
      </c>
      <c r="B15317" s="25" t="n">
        <v>45</v>
      </c>
      <c r="C15317" s="7" t="n">
        <v>4</v>
      </c>
      <c r="D15317" s="7" t="n">
        <v>3</v>
      </c>
      <c r="E15317" s="7" t="n">
        <v>354.850006103516</v>
      </c>
      <c r="F15317" s="7" t="n">
        <v>156.399993896484</v>
      </c>
      <c r="G15317" s="7" t="n">
        <v>344</v>
      </c>
      <c r="H15317" s="7" t="n">
        <v>0</v>
      </c>
      <c r="I15317" s="7" t="n">
        <v>1</v>
      </c>
    </row>
    <row r="15318" spans="1:19">
      <c r="A15318" t="s">
        <v>4</v>
      </c>
      <c r="B15318" s="4" t="s">
        <v>5</v>
      </c>
      <c r="C15318" s="4" t="s">
        <v>13</v>
      </c>
      <c r="D15318" s="4" t="s">
        <v>13</v>
      </c>
      <c r="E15318" s="4" t="s">
        <v>22</v>
      </c>
      <c r="F15318" s="4" t="s">
        <v>10</v>
      </c>
    </row>
    <row r="15319" spans="1:19">
      <c r="A15319" t="n">
        <v>126824</v>
      </c>
      <c r="B15319" s="25" t="n">
        <v>45</v>
      </c>
      <c r="C15319" s="7" t="n">
        <v>5</v>
      </c>
      <c r="D15319" s="7" t="n">
        <v>3</v>
      </c>
      <c r="E15319" s="7" t="n">
        <v>3</v>
      </c>
      <c r="F15319" s="7" t="n">
        <v>0</v>
      </c>
    </row>
    <row r="15320" spans="1:19">
      <c r="A15320" t="s">
        <v>4</v>
      </c>
      <c r="B15320" s="4" t="s">
        <v>5</v>
      </c>
      <c r="C15320" s="4" t="s">
        <v>13</v>
      </c>
      <c r="D15320" s="4" t="s">
        <v>13</v>
      </c>
      <c r="E15320" s="4" t="s">
        <v>22</v>
      </c>
      <c r="F15320" s="4" t="s">
        <v>10</v>
      </c>
    </row>
    <row r="15321" spans="1:19">
      <c r="A15321" t="n">
        <v>126833</v>
      </c>
      <c r="B15321" s="25" t="n">
        <v>45</v>
      </c>
      <c r="C15321" s="7" t="n">
        <v>11</v>
      </c>
      <c r="D15321" s="7" t="n">
        <v>3</v>
      </c>
      <c r="E15321" s="7" t="n">
        <v>38</v>
      </c>
      <c r="F15321" s="7" t="n">
        <v>0</v>
      </c>
    </row>
    <row r="15322" spans="1:19">
      <c r="A15322" t="s">
        <v>4</v>
      </c>
      <c r="B15322" s="4" t="s">
        <v>5</v>
      </c>
      <c r="C15322" s="4" t="s">
        <v>13</v>
      </c>
      <c r="D15322" s="4" t="s">
        <v>13</v>
      </c>
      <c r="E15322" s="4" t="s">
        <v>22</v>
      </c>
      <c r="F15322" s="4" t="s">
        <v>22</v>
      </c>
      <c r="G15322" s="4" t="s">
        <v>22</v>
      </c>
      <c r="H15322" s="4" t="s">
        <v>10</v>
      </c>
    </row>
    <row r="15323" spans="1:19">
      <c r="A15323" t="n">
        <v>126842</v>
      </c>
      <c r="B15323" s="25" t="n">
        <v>45</v>
      </c>
      <c r="C15323" s="7" t="n">
        <v>2</v>
      </c>
      <c r="D15323" s="7" t="n">
        <v>3</v>
      </c>
      <c r="E15323" s="7" t="n">
        <v>-24.3199996948242</v>
      </c>
      <c r="F15323" s="7" t="n">
        <v>0.920000016689301</v>
      </c>
      <c r="G15323" s="7" t="n">
        <v>-11.3999996185303</v>
      </c>
      <c r="H15323" s="7" t="n">
        <v>8000</v>
      </c>
    </row>
    <row r="15324" spans="1:19">
      <c r="A15324" t="s">
        <v>4</v>
      </c>
      <c r="B15324" s="4" t="s">
        <v>5</v>
      </c>
      <c r="C15324" s="4" t="s">
        <v>13</v>
      </c>
      <c r="D15324" s="4" t="s">
        <v>13</v>
      </c>
      <c r="E15324" s="4" t="s">
        <v>22</v>
      </c>
      <c r="F15324" s="4" t="s">
        <v>22</v>
      </c>
      <c r="G15324" s="4" t="s">
        <v>22</v>
      </c>
      <c r="H15324" s="4" t="s">
        <v>10</v>
      </c>
      <c r="I15324" s="4" t="s">
        <v>13</v>
      </c>
    </row>
    <row r="15325" spans="1:19">
      <c r="A15325" t="n">
        <v>126859</v>
      </c>
      <c r="B15325" s="25" t="n">
        <v>45</v>
      </c>
      <c r="C15325" s="7" t="n">
        <v>4</v>
      </c>
      <c r="D15325" s="7" t="n">
        <v>3</v>
      </c>
      <c r="E15325" s="7" t="n">
        <v>358.929992675781</v>
      </c>
      <c r="F15325" s="7" t="n">
        <v>161.350006103516</v>
      </c>
      <c r="G15325" s="7" t="n">
        <v>344</v>
      </c>
      <c r="H15325" s="7" t="n">
        <v>8000</v>
      </c>
      <c r="I15325" s="7" t="n">
        <v>1</v>
      </c>
    </row>
    <row r="15326" spans="1:19">
      <c r="A15326" t="s">
        <v>4</v>
      </c>
      <c r="B15326" s="4" t="s">
        <v>5</v>
      </c>
      <c r="C15326" s="4" t="s">
        <v>13</v>
      </c>
      <c r="D15326" s="4" t="s">
        <v>13</v>
      </c>
      <c r="E15326" s="4" t="s">
        <v>22</v>
      </c>
      <c r="F15326" s="4" t="s">
        <v>10</v>
      </c>
    </row>
    <row r="15327" spans="1:19">
      <c r="A15327" t="n">
        <v>126877</v>
      </c>
      <c r="B15327" s="25" t="n">
        <v>45</v>
      </c>
      <c r="C15327" s="7" t="n">
        <v>5</v>
      </c>
      <c r="D15327" s="7" t="n">
        <v>3</v>
      </c>
      <c r="E15327" s="7" t="n">
        <v>3</v>
      </c>
      <c r="F15327" s="7" t="n">
        <v>8000</v>
      </c>
    </row>
    <row r="15328" spans="1:19">
      <c r="A15328" t="s">
        <v>4</v>
      </c>
      <c r="B15328" s="4" t="s">
        <v>5</v>
      </c>
      <c r="C15328" s="4" t="s">
        <v>13</v>
      </c>
      <c r="D15328" s="4" t="s">
        <v>13</v>
      </c>
      <c r="E15328" s="4" t="s">
        <v>22</v>
      </c>
      <c r="F15328" s="4" t="s">
        <v>10</v>
      </c>
    </row>
    <row r="15329" spans="1:9">
      <c r="A15329" t="n">
        <v>126886</v>
      </c>
      <c r="B15329" s="25" t="n">
        <v>45</v>
      </c>
      <c r="C15329" s="7" t="n">
        <v>11</v>
      </c>
      <c r="D15329" s="7" t="n">
        <v>3</v>
      </c>
      <c r="E15329" s="7" t="n">
        <v>38</v>
      </c>
      <c r="F15329" s="7" t="n">
        <v>8000</v>
      </c>
    </row>
    <row r="15330" spans="1:9">
      <c r="A15330" t="s">
        <v>4</v>
      </c>
      <c r="B15330" s="4" t="s">
        <v>5</v>
      </c>
      <c r="C15330" s="4" t="s">
        <v>10</v>
      </c>
      <c r="D15330" s="4" t="s">
        <v>13</v>
      </c>
    </row>
    <row r="15331" spans="1:9">
      <c r="A15331" t="n">
        <v>126895</v>
      </c>
      <c r="B15331" s="63" t="n">
        <v>56</v>
      </c>
      <c r="C15331" s="7" t="n">
        <v>999</v>
      </c>
      <c r="D15331" s="7" t="n">
        <v>0</v>
      </c>
    </row>
    <row r="15332" spans="1:9">
      <c r="A15332" t="s">
        <v>4</v>
      </c>
      <c r="B15332" s="4" t="s">
        <v>5</v>
      </c>
      <c r="C15332" s="4" t="s">
        <v>13</v>
      </c>
      <c r="D15332" s="4" t="s">
        <v>22</v>
      </c>
      <c r="E15332" s="4" t="s">
        <v>22</v>
      </c>
      <c r="F15332" s="4" t="s">
        <v>22</v>
      </c>
    </row>
    <row r="15333" spans="1:9">
      <c r="A15333" t="n">
        <v>126899</v>
      </c>
      <c r="B15333" s="25" t="n">
        <v>45</v>
      </c>
      <c r="C15333" s="7" t="n">
        <v>9</v>
      </c>
      <c r="D15333" s="7" t="n">
        <v>0.0199999995529652</v>
      </c>
      <c r="E15333" s="7" t="n">
        <v>0.0199999995529652</v>
      </c>
      <c r="F15333" s="7" t="n">
        <v>0.5</v>
      </c>
    </row>
    <row r="15334" spans="1:9">
      <c r="A15334" t="s">
        <v>4</v>
      </c>
      <c r="B15334" s="4" t="s">
        <v>5</v>
      </c>
      <c r="C15334" s="4" t="s">
        <v>13</v>
      </c>
      <c r="D15334" s="4" t="s">
        <v>10</v>
      </c>
      <c r="E15334" s="4" t="s">
        <v>10</v>
      </c>
      <c r="F15334" s="4" t="s">
        <v>10</v>
      </c>
      <c r="G15334" s="4" t="s">
        <v>10</v>
      </c>
      <c r="H15334" s="4" t="s">
        <v>10</v>
      </c>
      <c r="I15334" s="4" t="s">
        <v>6</v>
      </c>
      <c r="J15334" s="4" t="s">
        <v>22</v>
      </c>
      <c r="K15334" s="4" t="s">
        <v>22</v>
      </c>
      <c r="L15334" s="4" t="s">
        <v>22</v>
      </c>
      <c r="M15334" s="4" t="s">
        <v>9</v>
      </c>
      <c r="N15334" s="4" t="s">
        <v>9</v>
      </c>
      <c r="O15334" s="4" t="s">
        <v>22</v>
      </c>
      <c r="P15334" s="4" t="s">
        <v>22</v>
      </c>
      <c r="Q15334" s="4" t="s">
        <v>22</v>
      </c>
      <c r="R15334" s="4" t="s">
        <v>22</v>
      </c>
      <c r="S15334" s="4" t="s">
        <v>13</v>
      </c>
    </row>
    <row r="15335" spans="1:9">
      <c r="A15335" t="n">
        <v>126913</v>
      </c>
      <c r="B15335" s="83" t="n">
        <v>39</v>
      </c>
      <c r="C15335" s="7" t="n">
        <v>12</v>
      </c>
      <c r="D15335" s="7" t="n">
        <v>65533</v>
      </c>
      <c r="E15335" s="7" t="n">
        <v>206</v>
      </c>
      <c r="F15335" s="7" t="n">
        <v>0</v>
      </c>
      <c r="G15335" s="7" t="n">
        <v>999</v>
      </c>
      <c r="H15335" s="7" t="n">
        <v>3</v>
      </c>
      <c r="I15335" s="7" t="s">
        <v>12</v>
      </c>
      <c r="J15335" s="7" t="n">
        <v>0</v>
      </c>
      <c r="K15335" s="7" t="n">
        <v>0</v>
      </c>
      <c r="L15335" s="7" t="n">
        <v>0</v>
      </c>
      <c r="M15335" s="7" t="n">
        <v>0</v>
      </c>
      <c r="N15335" s="7" t="n">
        <v>0</v>
      </c>
      <c r="O15335" s="7" t="n">
        <v>0</v>
      </c>
      <c r="P15335" s="7" t="n">
        <v>1</v>
      </c>
      <c r="Q15335" s="7" t="n">
        <v>1</v>
      </c>
      <c r="R15335" s="7" t="n">
        <v>1</v>
      </c>
      <c r="S15335" s="7" t="n">
        <v>255</v>
      </c>
    </row>
    <row r="15336" spans="1:9">
      <c r="A15336" t="s">
        <v>4</v>
      </c>
      <c r="B15336" s="4" t="s">
        <v>5</v>
      </c>
      <c r="C15336" s="4" t="s">
        <v>10</v>
      </c>
      <c r="D15336" s="4" t="s">
        <v>9</v>
      </c>
      <c r="E15336" s="4" t="s">
        <v>9</v>
      </c>
      <c r="F15336" s="4" t="s">
        <v>9</v>
      </c>
      <c r="G15336" s="4" t="s">
        <v>9</v>
      </c>
      <c r="H15336" s="4" t="s">
        <v>10</v>
      </c>
      <c r="I15336" s="4" t="s">
        <v>13</v>
      </c>
    </row>
    <row r="15337" spans="1:9">
      <c r="A15337" t="n">
        <v>126963</v>
      </c>
      <c r="B15337" s="90" t="n">
        <v>66</v>
      </c>
      <c r="C15337" s="7" t="n">
        <v>999</v>
      </c>
      <c r="D15337" s="7" t="n">
        <v>1065353216</v>
      </c>
      <c r="E15337" s="7" t="n">
        <v>1065353216</v>
      </c>
      <c r="F15337" s="7" t="n">
        <v>1065353216</v>
      </c>
      <c r="G15337" s="7" t="n">
        <v>1065353216</v>
      </c>
      <c r="H15337" s="7" t="n">
        <v>200</v>
      </c>
      <c r="I15337" s="7" t="n">
        <v>3</v>
      </c>
    </row>
    <row r="15338" spans="1:9">
      <c r="A15338" t="s">
        <v>4</v>
      </c>
      <c r="B15338" s="4" t="s">
        <v>5</v>
      </c>
      <c r="C15338" s="4" t="s">
        <v>13</v>
      </c>
      <c r="D15338" s="4" t="s">
        <v>10</v>
      </c>
      <c r="E15338" s="4" t="s">
        <v>10</v>
      </c>
      <c r="F15338" s="4" t="s">
        <v>10</v>
      </c>
      <c r="G15338" s="4" t="s">
        <v>10</v>
      </c>
      <c r="H15338" s="4" t="s">
        <v>10</v>
      </c>
      <c r="I15338" s="4" t="s">
        <v>6</v>
      </c>
      <c r="J15338" s="4" t="s">
        <v>22</v>
      </c>
      <c r="K15338" s="4" t="s">
        <v>22</v>
      </c>
      <c r="L15338" s="4" t="s">
        <v>22</v>
      </c>
      <c r="M15338" s="4" t="s">
        <v>9</v>
      </c>
      <c r="N15338" s="4" t="s">
        <v>9</v>
      </c>
      <c r="O15338" s="4" t="s">
        <v>22</v>
      </c>
      <c r="P15338" s="4" t="s">
        <v>22</v>
      </c>
      <c r="Q15338" s="4" t="s">
        <v>22</v>
      </c>
      <c r="R15338" s="4" t="s">
        <v>22</v>
      </c>
      <c r="S15338" s="4" t="s">
        <v>13</v>
      </c>
    </row>
    <row r="15339" spans="1:9">
      <c r="A15339" t="n">
        <v>126985</v>
      </c>
      <c r="B15339" s="83" t="n">
        <v>39</v>
      </c>
      <c r="C15339" s="7" t="n">
        <v>12</v>
      </c>
      <c r="D15339" s="7" t="n">
        <v>65533</v>
      </c>
      <c r="E15339" s="7" t="n">
        <v>204</v>
      </c>
      <c r="F15339" s="7" t="n">
        <v>0</v>
      </c>
      <c r="G15339" s="7" t="n">
        <v>999</v>
      </c>
      <c r="H15339" s="7" t="n">
        <v>259</v>
      </c>
      <c r="I15339" s="7" t="s">
        <v>1083</v>
      </c>
      <c r="J15339" s="7" t="n">
        <v>0</v>
      </c>
      <c r="K15339" s="7" t="n">
        <v>-1</v>
      </c>
      <c r="L15339" s="7" t="n">
        <v>0</v>
      </c>
      <c r="M15339" s="7" t="n">
        <v>0</v>
      </c>
      <c r="N15339" s="7" t="n">
        <v>0</v>
      </c>
      <c r="O15339" s="7" t="n">
        <v>0</v>
      </c>
      <c r="P15339" s="7" t="n">
        <v>1</v>
      </c>
      <c r="Q15339" s="7" t="n">
        <v>1</v>
      </c>
      <c r="R15339" s="7" t="n">
        <v>1</v>
      </c>
      <c r="S15339" s="7" t="n">
        <v>105</v>
      </c>
    </row>
    <row r="15340" spans="1:9">
      <c r="A15340" t="s">
        <v>4</v>
      </c>
      <c r="B15340" s="4" t="s">
        <v>5</v>
      </c>
      <c r="C15340" s="4" t="s">
        <v>10</v>
      </c>
      <c r="D15340" s="4" t="s">
        <v>22</v>
      </c>
      <c r="E15340" s="4" t="s">
        <v>22</v>
      </c>
      <c r="F15340" s="4" t="s">
        <v>13</v>
      </c>
    </row>
    <row r="15341" spans="1:9">
      <c r="A15341" t="n">
        <v>127046</v>
      </c>
      <c r="B15341" s="59" t="n">
        <v>52</v>
      </c>
      <c r="C15341" s="7" t="n">
        <v>999</v>
      </c>
      <c r="D15341" s="7" t="n">
        <v>34.4000015258789</v>
      </c>
      <c r="E15341" s="7" t="n">
        <v>10</v>
      </c>
      <c r="F15341" s="7" t="n">
        <v>0</v>
      </c>
    </row>
    <row r="15342" spans="1:9">
      <c r="A15342" t="s">
        <v>4</v>
      </c>
      <c r="B15342" s="4" t="s">
        <v>5</v>
      </c>
      <c r="C15342" s="4" t="s">
        <v>10</v>
      </c>
      <c r="D15342" s="4" t="s">
        <v>13</v>
      </c>
      <c r="E15342" s="4" t="s">
        <v>6</v>
      </c>
      <c r="F15342" s="4" t="s">
        <v>22</v>
      </c>
      <c r="G15342" s="4" t="s">
        <v>22</v>
      </c>
      <c r="H15342" s="4" t="s">
        <v>22</v>
      </c>
    </row>
    <row r="15343" spans="1:9">
      <c r="A15343" t="n">
        <v>127058</v>
      </c>
      <c r="B15343" s="39" t="n">
        <v>48</v>
      </c>
      <c r="C15343" s="7" t="n">
        <v>999</v>
      </c>
      <c r="D15343" s="7" t="n">
        <v>0</v>
      </c>
      <c r="E15343" s="7" t="s">
        <v>1022</v>
      </c>
      <c r="F15343" s="7" t="n">
        <v>-1</v>
      </c>
      <c r="G15343" s="7" t="n">
        <v>0.5</v>
      </c>
      <c r="H15343" s="7" t="n">
        <v>0</v>
      </c>
    </row>
    <row r="15344" spans="1:9">
      <c r="A15344" t="s">
        <v>4</v>
      </c>
      <c r="B15344" s="4" t="s">
        <v>5</v>
      </c>
      <c r="C15344" s="4" t="s">
        <v>10</v>
      </c>
    </row>
    <row r="15345" spans="1:19">
      <c r="A15345" t="n">
        <v>127090</v>
      </c>
      <c r="B15345" s="35" t="n">
        <v>16</v>
      </c>
      <c r="C15345" s="7" t="n">
        <v>500</v>
      </c>
    </row>
    <row r="15346" spans="1:19">
      <c r="A15346" t="s">
        <v>4</v>
      </c>
      <c r="B15346" s="4" t="s">
        <v>5</v>
      </c>
      <c r="C15346" s="4" t="s">
        <v>13</v>
      </c>
      <c r="D15346" s="4" t="s">
        <v>10</v>
      </c>
      <c r="E15346" s="4" t="s">
        <v>10</v>
      </c>
      <c r="F15346" s="4" t="s">
        <v>10</v>
      </c>
      <c r="G15346" s="4" t="s">
        <v>10</v>
      </c>
      <c r="H15346" s="4" t="s">
        <v>10</v>
      </c>
      <c r="I15346" s="4" t="s">
        <v>6</v>
      </c>
      <c r="J15346" s="4" t="s">
        <v>22</v>
      </c>
      <c r="K15346" s="4" t="s">
        <v>22</v>
      </c>
      <c r="L15346" s="4" t="s">
        <v>22</v>
      </c>
      <c r="M15346" s="4" t="s">
        <v>9</v>
      </c>
      <c r="N15346" s="4" t="s">
        <v>9</v>
      </c>
      <c r="O15346" s="4" t="s">
        <v>22</v>
      </c>
      <c r="P15346" s="4" t="s">
        <v>22</v>
      </c>
      <c r="Q15346" s="4" t="s">
        <v>22</v>
      </c>
      <c r="R15346" s="4" t="s">
        <v>22</v>
      </c>
      <c r="S15346" s="4" t="s">
        <v>13</v>
      </c>
    </row>
    <row r="15347" spans="1:19">
      <c r="A15347" t="n">
        <v>127093</v>
      </c>
      <c r="B15347" s="83" t="n">
        <v>39</v>
      </c>
      <c r="C15347" s="7" t="n">
        <v>12</v>
      </c>
      <c r="D15347" s="7" t="n">
        <v>65533</v>
      </c>
      <c r="E15347" s="7" t="n">
        <v>205</v>
      </c>
      <c r="F15347" s="7" t="n">
        <v>0</v>
      </c>
      <c r="G15347" s="7" t="n">
        <v>999</v>
      </c>
      <c r="H15347" s="7" t="n">
        <v>3</v>
      </c>
      <c r="I15347" s="7" t="s">
        <v>12</v>
      </c>
      <c r="J15347" s="7" t="n">
        <v>0</v>
      </c>
      <c r="K15347" s="7" t="n">
        <v>1</v>
      </c>
      <c r="L15347" s="7" t="n">
        <v>0.800000011920929</v>
      </c>
      <c r="M15347" s="7" t="n">
        <v>0</v>
      </c>
      <c r="N15347" s="7" t="n">
        <v>0</v>
      </c>
      <c r="O15347" s="7" t="n">
        <v>-10</v>
      </c>
      <c r="P15347" s="7" t="n">
        <v>0.75</v>
      </c>
      <c r="Q15347" s="7" t="n">
        <v>0.75</v>
      </c>
      <c r="R15347" s="7" t="n">
        <v>0.75</v>
      </c>
      <c r="S15347" s="7" t="n">
        <v>255</v>
      </c>
    </row>
    <row r="15348" spans="1:19">
      <c r="A15348" t="s">
        <v>4</v>
      </c>
      <c r="B15348" s="4" t="s">
        <v>5</v>
      </c>
      <c r="C15348" s="4" t="s">
        <v>13</v>
      </c>
      <c r="D15348" s="4" t="s">
        <v>10</v>
      </c>
      <c r="E15348" s="4" t="s">
        <v>22</v>
      </c>
      <c r="F15348" s="4" t="s">
        <v>10</v>
      </c>
      <c r="G15348" s="4" t="s">
        <v>9</v>
      </c>
      <c r="H15348" s="4" t="s">
        <v>9</v>
      </c>
      <c r="I15348" s="4" t="s">
        <v>10</v>
      </c>
      <c r="J15348" s="4" t="s">
        <v>10</v>
      </c>
      <c r="K15348" s="4" t="s">
        <v>9</v>
      </c>
      <c r="L15348" s="4" t="s">
        <v>9</v>
      </c>
      <c r="M15348" s="4" t="s">
        <v>9</v>
      </c>
      <c r="N15348" s="4" t="s">
        <v>9</v>
      </c>
      <c r="O15348" s="4" t="s">
        <v>6</v>
      </c>
    </row>
    <row r="15349" spans="1:19">
      <c r="A15349" t="n">
        <v>127143</v>
      </c>
      <c r="B15349" s="14" t="n">
        <v>50</v>
      </c>
      <c r="C15349" s="7" t="n">
        <v>0</v>
      </c>
      <c r="D15349" s="7" t="n">
        <v>4339</v>
      </c>
      <c r="E15349" s="7" t="n">
        <v>0.899999976158142</v>
      </c>
      <c r="F15349" s="7" t="n">
        <v>0</v>
      </c>
      <c r="G15349" s="7" t="n">
        <v>0</v>
      </c>
      <c r="H15349" s="7" t="n">
        <v>-1069547520</v>
      </c>
      <c r="I15349" s="7" t="n">
        <v>0</v>
      </c>
      <c r="J15349" s="7" t="n">
        <v>65533</v>
      </c>
      <c r="K15349" s="7" t="n">
        <v>0</v>
      </c>
      <c r="L15349" s="7" t="n">
        <v>0</v>
      </c>
      <c r="M15349" s="7" t="n">
        <v>0</v>
      </c>
      <c r="N15349" s="7" t="n">
        <v>0</v>
      </c>
      <c r="O15349" s="7" t="s">
        <v>12</v>
      </c>
    </row>
    <row r="15350" spans="1:19">
      <c r="A15350" t="s">
        <v>4</v>
      </c>
      <c r="B15350" s="4" t="s">
        <v>5</v>
      </c>
      <c r="C15350" s="4" t="s">
        <v>13</v>
      </c>
      <c r="D15350" s="4" t="s">
        <v>10</v>
      </c>
      <c r="E15350" s="4" t="s">
        <v>22</v>
      </c>
      <c r="F15350" s="4" t="s">
        <v>10</v>
      </c>
      <c r="G15350" s="4" t="s">
        <v>9</v>
      </c>
      <c r="H15350" s="4" t="s">
        <v>9</v>
      </c>
      <c r="I15350" s="4" t="s">
        <v>10</v>
      </c>
      <c r="J15350" s="4" t="s">
        <v>10</v>
      </c>
      <c r="K15350" s="4" t="s">
        <v>9</v>
      </c>
      <c r="L15350" s="4" t="s">
        <v>9</v>
      </c>
      <c r="M15350" s="4" t="s">
        <v>9</v>
      </c>
      <c r="N15350" s="4" t="s">
        <v>9</v>
      </c>
      <c r="O15350" s="4" t="s">
        <v>6</v>
      </c>
    </row>
    <row r="15351" spans="1:19">
      <c r="A15351" t="n">
        <v>127182</v>
      </c>
      <c r="B15351" s="14" t="n">
        <v>50</v>
      </c>
      <c r="C15351" s="7" t="n">
        <v>0</v>
      </c>
      <c r="D15351" s="7" t="n">
        <v>4034</v>
      </c>
      <c r="E15351" s="7" t="n">
        <v>1</v>
      </c>
      <c r="F15351" s="7" t="n">
        <v>0</v>
      </c>
      <c r="G15351" s="7" t="n">
        <v>0</v>
      </c>
      <c r="H15351" s="7" t="n">
        <v>0</v>
      </c>
      <c r="I15351" s="7" t="n">
        <v>0</v>
      </c>
      <c r="J15351" s="7" t="n">
        <v>65533</v>
      </c>
      <c r="K15351" s="7" t="n">
        <v>0</v>
      </c>
      <c r="L15351" s="7" t="n">
        <v>0</v>
      </c>
      <c r="M15351" s="7" t="n">
        <v>0</v>
      </c>
      <c r="N15351" s="7" t="n">
        <v>0</v>
      </c>
      <c r="O15351" s="7" t="s">
        <v>12</v>
      </c>
    </row>
    <row r="15352" spans="1:19">
      <c r="A15352" t="s">
        <v>4</v>
      </c>
      <c r="B15352" s="4" t="s">
        <v>5</v>
      </c>
      <c r="C15352" s="4" t="s">
        <v>13</v>
      </c>
      <c r="D15352" s="4" t="s">
        <v>9</v>
      </c>
      <c r="E15352" s="4" t="s">
        <v>9</v>
      </c>
      <c r="F15352" s="4" t="s">
        <v>9</v>
      </c>
    </row>
    <row r="15353" spans="1:19">
      <c r="A15353" t="n">
        <v>127221</v>
      </c>
      <c r="B15353" s="14" t="n">
        <v>50</v>
      </c>
      <c r="C15353" s="7" t="n">
        <v>255</v>
      </c>
      <c r="D15353" s="7" t="n">
        <v>1056964608</v>
      </c>
      <c r="E15353" s="7" t="n">
        <v>1065353216</v>
      </c>
      <c r="F15353" s="7" t="n">
        <v>1045220557</v>
      </c>
    </row>
    <row r="15354" spans="1:19">
      <c r="A15354" t="s">
        <v>4</v>
      </c>
      <c r="B15354" s="4" t="s">
        <v>5</v>
      </c>
      <c r="C15354" s="4" t="s">
        <v>13</v>
      </c>
      <c r="D15354" s="4" t="s">
        <v>22</v>
      </c>
      <c r="E15354" s="4" t="s">
        <v>22</v>
      </c>
      <c r="F15354" s="4" t="s">
        <v>22</v>
      </c>
    </row>
    <row r="15355" spans="1:19">
      <c r="A15355" t="n">
        <v>127235</v>
      </c>
      <c r="B15355" s="25" t="n">
        <v>45</v>
      </c>
      <c r="C15355" s="7" t="n">
        <v>9</v>
      </c>
      <c r="D15355" s="7" t="n">
        <v>0.0500000007450581</v>
      </c>
      <c r="E15355" s="7" t="n">
        <v>0.100000001490116</v>
      </c>
      <c r="F15355" s="7" t="n">
        <v>0.5</v>
      </c>
    </row>
    <row r="15356" spans="1:19">
      <c r="A15356" t="s">
        <v>4</v>
      </c>
      <c r="B15356" s="4" t="s">
        <v>5</v>
      </c>
      <c r="C15356" s="4" t="s">
        <v>13</v>
      </c>
      <c r="D15356" s="4" t="s">
        <v>10</v>
      </c>
      <c r="E15356" s="4" t="s">
        <v>10</v>
      </c>
      <c r="F15356" s="4" t="s">
        <v>10</v>
      </c>
      <c r="G15356" s="4" t="s">
        <v>10</v>
      </c>
      <c r="H15356" s="4" t="s">
        <v>10</v>
      </c>
      <c r="I15356" s="4" t="s">
        <v>6</v>
      </c>
      <c r="J15356" s="4" t="s">
        <v>22</v>
      </c>
      <c r="K15356" s="4" t="s">
        <v>22</v>
      </c>
      <c r="L15356" s="4" t="s">
        <v>22</v>
      </c>
      <c r="M15356" s="4" t="s">
        <v>9</v>
      </c>
      <c r="N15356" s="4" t="s">
        <v>9</v>
      </c>
      <c r="O15356" s="4" t="s">
        <v>22</v>
      </c>
      <c r="P15356" s="4" t="s">
        <v>22</v>
      </c>
      <c r="Q15356" s="4" t="s">
        <v>22</v>
      </c>
      <c r="R15356" s="4" t="s">
        <v>22</v>
      </c>
      <c r="S15356" s="4" t="s">
        <v>13</v>
      </c>
    </row>
    <row r="15357" spans="1:19">
      <c r="A15357" t="n">
        <v>127249</v>
      </c>
      <c r="B15357" s="83" t="n">
        <v>39</v>
      </c>
      <c r="C15357" s="7" t="n">
        <v>12</v>
      </c>
      <c r="D15357" s="7" t="n">
        <v>65533</v>
      </c>
      <c r="E15357" s="7" t="n">
        <v>207</v>
      </c>
      <c r="F15357" s="7" t="n">
        <v>0</v>
      </c>
      <c r="G15357" s="7" t="n">
        <v>1573</v>
      </c>
      <c r="H15357" s="7" t="n">
        <v>259</v>
      </c>
      <c r="I15357" s="7" t="s">
        <v>1083</v>
      </c>
      <c r="J15357" s="7" t="n">
        <v>0</v>
      </c>
      <c r="K15357" s="7" t="n">
        <v>0</v>
      </c>
      <c r="L15357" s="7" t="n">
        <v>0</v>
      </c>
      <c r="M15357" s="7" t="n">
        <v>0</v>
      </c>
      <c r="N15357" s="7" t="n">
        <v>0</v>
      </c>
      <c r="O15357" s="7" t="n">
        <v>0</v>
      </c>
      <c r="P15357" s="7" t="n">
        <v>0.5</v>
      </c>
      <c r="Q15357" s="7" t="n">
        <v>0.5</v>
      </c>
      <c r="R15357" s="7" t="n">
        <v>0.5</v>
      </c>
      <c r="S15357" s="7" t="n">
        <v>255</v>
      </c>
    </row>
    <row r="15358" spans="1:19">
      <c r="A15358" t="s">
        <v>4</v>
      </c>
      <c r="B15358" s="4" t="s">
        <v>5</v>
      </c>
      <c r="C15358" s="4" t="s">
        <v>10</v>
      </c>
      <c r="D15358" s="4" t="s">
        <v>10</v>
      </c>
      <c r="E15358" s="4" t="s">
        <v>22</v>
      </c>
      <c r="F15358" s="4" t="s">
        <v>22</v>
      </c>
      <c r="G15358" s="4" t="s">
        <v>22</v>
      </c>
      <c r="H15358" s="4" t="s">
        <v>22</v>
      </c>
      <c r="I15358" s="4" t="s">
        <v>13</v>
      </c>
      <c r="J15358" s="4" t="s">
        <v>10</v>
      </c>
    </row>
    <row r="15359" spans="1:19">
      <c r="A15359" t="n">
        <v>127310</v>
      </c>
      <c r="B15359" s="85" t="n">
        <v>55</v>
      </c>
      <c r="C15359" s="7" t="n">
        <v>1573</v>
      </c>
      <c r="D15359" s="7" t="n">
        <v>65533</v>
      </c>
      <c r="E15359" s="7" t="n">
        <v>-23.0799999237061</v>
      </c>
      <c r="F15359" s="7" t="n">
        <v>0</v>
      </c>
      <c r="G15359" s="7" t="n">
        <v>-8.55000019073486</v>
      </c>
      <c r="H15359" s="7" t="n">
        <v>3</v>
      </c>
      <c r="I15359" s="7" t="n">
        <v>0</v>
      </c>
      <c r="J15359" s="7" t="n">
        <v>1</v>
      </c>
    </row>
    <row r="15360" spans="1:19">
      <c r="A15360" t="s">
        <v>4</v>
      </c>
      <c r="B15360" s="4" t="s">
        <v>5</v>
      </c>
      <c r="C15360" s="4" t="s">
        <v>10</v>
      </c>
      <c r="D15360" s="4" t="s">
        <v>13</v>
      </c>
      <c r="E15360" s="4" t="s">
        <v>6</v>
      </c>
      <c r="F15360" s="4" t="s">
        <v>22</v>
      </c>
      <c r="G15360" s="4" t="s">
        <v>22</v>
      </c>
      <c r="H15360" s="4" t="s">
        <v>22</v>
      </c>
    </row>
    <row r="15361" spans="1:19">
      <c r="A15361" t="n">
        <v>127334</v>
      </c>
      <c r="B15361" s="39" t="n">
        <v>48</v>
      </c>
      <c r="C15361" s="7" t="n">
        <v>1573</v>
      </c>
      <c r="D15361" s="7" t="n">
        <v>0</v>
      </c>
      <c r="E15361" s="7" t="s">
        <v>1002</v>
      </c>
      <c r="F15361" s="7" t="n">
        <v>0.5</v>
      </c>
      <c r="G15361" s="7" t="n">
        <v>0.5</v>
      </c>
      <c r="H15361" s="7" t="n">
        <v>0</v>
      </c>
    </row>
    <row r="15362" spans="1:19">
      <c r="A15362" t="s">
        <v>4</v>
      </c>
      <c r="B15362" s="4" t="s">
        <v>5</v>
      </c>
      <c r="C15362" s="4" t="s">
        <v>13</v>
      </c>
      <c r="D15362" s="4" t="s">
        <v>10</v>
      </c>
      <c r="E15362" s="4" t="s">
        <v>6</v>
      </c>
    </row>
    <row r="15363" spans="1:19">
      <c r="A15363" t="n">
        <v>127360</v>
      </c>
      <c r="B15363" s="40" t="n">
        <v>51</v>
      </c>
      <c r="C15363" s="7" t="n">
        <v>4</v>
      </c>
      <c r="D15363" s="7" t="n">
        <v>1573</v>
      </c>
      <c r="E15363" s="7" t="s">
        <v>435</v>
      </c>
    </row>
    <row r="15364" spans="1:19">
      <c r="A15364" t="s">
        <v>4</v>
      </c>
      <c r="B15364" s="4" t="s">
        <v>5</v>
      </c>
      <c r="C15364" s="4" t="s">
        <v>10</v>
      </c>
    </row>
    <row r="15365" spans="1:19">
      <c r="A15365" t="n">
        <v>127373</v>
      </c>
      <c r="B15365" s="35" t="n">
        <v>16</v>
      </c>
      <c r="C15365" s="7" t="n">
        <v>0</v>
      </c>
    </row>
    <row r="15366" spans="1:19">
      <c r="A15366" t="s">
        <v>4</v>
      </c>
      <c r="B15366" s="4" t="s">
        <v>5</v>
      </c>
      <c r="C15366" s="4" t="s">
        <v>10</v>
      </c>
      <c r="D15366" s="4" t="s">
        <v>13</v>
      </c>
      <c r="E15366" s="4" t="s">
        <v>9</v>
      </c>
      <c r="F15366" s="4" t="s">
        <v>72</v>
      </c>
      <c r="G15366" s="4" t="s">
        <v>13</v>
      </c>
      <c r="H15366" s="4" t="s">
        <v>13</v>
      </c>
      <c r="I15366" s="4" t="s">
        <v>13</v>
      </c>
    </row>
    <row r="15367" spans="1:19">
      <c r="A15367" t="n">
        <v>127376</v>
      </c>
      <c r="B15367" s="52" t="n">
        <v>26</v>
      </c>
      <c r="C15367" s="7" t="n">
        <v>1573</v>
      </c>
      <c r="D15367" s="7" t="n">
        <v>17</v>
      </c>
      <c r="E15367" s="7" t="n">
        <v>51200</v>
      </c>
      <c r="F15367" s="7" t="s">
        <v>1132</v>
      </c>
      <c r="G15367" s="7" t="n">
        <v>8</v>
      </c>
      <c r="H15367" s="7" t="n">
        <v>2</v>
      </c>
      <c r="I15367" s="7" t="n">
        <v>0</v>
      </c>
    </row>
    <row r="15368" spans="1:19">
      <c r="A15368" t="s">
        <v>4</v>
      </c>
      <c r="B15368" s="4" t="s">
        <v>5</v>
      </c>
      <c r="C15368" s="4" t="s">
        <v>10</v>
      </c>
    </row>
    <row r="15369" spans="1:19">
      <c r="A15369" t="n">
        <v>127397</v>
      </c>
      <c r="B15369" s="35" t="n">
        <v>16</v>
      </c>
      <c r="C15369" s="7" t="n">
        <v>1000</v>
      </c>
    </row>
    <row r="15370" spans="1:19">
      <c r="A15370" t="s">
        <v>4</v>
      </c>
      <c r="B15370" s="4" t="s">
        <v>5</v>
      </c>
      <c r="C15370" s="4" t="s">
        <v>10</v>
      </c>
      <c r="D15370" s="4" t="s">
        <v>13</v>
      </c>
    </row>
    <row r="15371" spans="1:19">
      <c r="A15371" t="n">
        <v>127400</v>
      </c>
      <c r="B15371" s="54" t="n">
        <v>89</v>
      </c>
      <c r="C15371" s="7" t="n">
        <v>65533</v>
      </c>
      <c r="D15371" s="7" t="n">
        <v>0</v>
      </c>
    </row>
    <row r="15372" spans="1:19">
      <c r="A15372" t="s">
        <v>4</v>
      </c>
      <c r="B15372" s="4" t="s">
        <v>5</v>
      </c>
      <c r="C15372" s="4" t="s">
        <v>10</v>
      </c>
      <c r="D15372" s="4" t="s">
        <v>13</v>
      </c>
    </row>
    <row r="15373" spans="1:19">
      <c r="A15373" t="n">
        <v>127404</v>
      </c>
      <c r="B15373" s="54" t="n">
        <v>89</v>
      </c>
      <c r="C15373" s="7" t="n">
        <v>65533</v>
      </c>
      <c r="D15373" s="7" t="n">
        <v>1</v>
      </c>
    </row>
    <row r="15374" spans="1:19">
      <c r="A15374" t="s">
        <v>4</v>
      </c>
      <c r="B15374" s="4" t="s">
        <v>5</v>
      </c>
      <c r="C15374" s="4" t="s">
        <v>10</v>
      </c>
      <c r="D15374" s="4" t="s">
        <v>13</v>
      </c>
      <c r="E15374" s="4" t="s">
        <v>6</v>
      </c>
      <c r="F15374" s="4" t="s">
        <v>22</v>
      </c>
      <c r="G15374" s="4" t="s">
        <v>22</v>
      </c>
      <c r="H15374" s="4" t="s">
        <v>22</v>
      </c>
    </row>
    <row r="15375" spans="1:19">
      <c r="A15375" t="n">
        <v>127408</v>
      </c>
      <c r="B15375" s="39" t="n">
        <v>48</v>
      </c>
      <c r="C15375" s="7" t="n">
        <v>18</v>
      </c>
      <c r="D15375" s="7" t="n">
        <v>0</v>
      </c>
      <c r="E15375" s="7" t="s">
        <v>1025</v>
      </c>
      <c r="F15375" s="7" t="n">
        <v>1</v>
      </c>
      <c r="G15375" s="7" t="n">
        <v>0.75</v>
      </c>
      <c r="H15375" s="7" t="n">
        <v>0</v>
      </c>
    </row>
    <row r="15376" spans="1:19">
      <c r="A15376" t="s">
        <v>4</v>
      </c>
      <c r="B15376" s="4" t="s">
        <v>5</v>
      </c>
      <c r="C15376" s="4" t="s">
        <v>10</v>
      </c>
    </row>
    <row r="15377" spans="1:9">
      <c r="A15377" t="n">
        <v>127434</v>
      </c>
      <c r="B15377" s="35" t="n">
        <v>16</v>
      </c>
      <c r="C15377" s="7" t="n">
        <v>1000</v>
      </c>
    </row>
    <row r="15378" spans="1:9">
      <c r="A15378" t="s">
        <v>4</v>
      </c>
      <c r="B15378" s="4" t="s">
        <v>5</v>
      </c>
      <c r="C15378" s="4" t="s">
        <v>13</v>
      </c>
      <c r="D15378" s="4" t="s">
        <v>10</v>
      </c>
      <c r="E15378" s="4" t="s">
        <v>22</v>
      </c>
      <c r="F15378" s="4" t="s">
        <v>10</v>
      </c>
      <c r="G15378" s="4" t="s">
        <v>9</v>
      </c>
      <c r="H15378" s="4" t="s">
        <v>9</v>
      </c>
      <c r="I15378" s="4" t="s">
        <v>10</v>
      </c>
      <c r="J15378" s="4" t="s">
        <v>10</v>
      </c>
      <c r="K15378" s="4" t="s">
        <v>9</v>
      </c>
      <c r="L15378" s="4" t="s">
        <v>9</v>
      </c>
      <c r="M15378" s="4" t="s">
        <v>9</v>
      </c>
      <c r="N15378" s="4" t="s">
        <v>9</v>
      </c>
      <c r="O15378" s="4" t="s">
        <v>6</v>
      </c>
    </row>
    <row r="15379" spans="1:9">
      <c r="A15379" t="n">
        <v>127437</v>
      </c>
      <c r="B15379" s="14" t="n">
        <v>50</v>
      </c>
      <c r="C15379" s="7" t="n">
        <v>0</v>
      </c>
      <c r="D15379" s="7" t="n">
        <v>2004</v>
      </c>
      <c r="E15379" s="7" t="n">
        <v>1</v>
      </c>
      <c r="F15379" s="7" t="n">
        <v>0</v>
      </c>
      <c r="G15379" s="7" t="n">
        <v>0</v>
      </c>
      <c r="H15379" s="7" t="n">
        <v>0</v>
      </c>
      <c r="I15379" s="7" t="n">
        <v>0</v>
      </c>
      <c r="J15379" s="7" t="n">
        <v>65533</v>
      </c>
      <c r="K15379" s="7" t="n">
        <v>0</v>
      </c>
      <c r="L15379" s="7" t="n">
        <v>0</v>
      </c>
      <c r="M15379" s="7" t="n">
        <v>0</v>
      </c>
      <c r="N15379" s="7" t="n">
        <v>0</v>
      </c>
      <c r="O15379" s="7" t="s">
        <v>12</v>
      </c>
    </row>
    <row r="15380" spans="1:9">
      <c r="A15380" t="s">
        <v>4</v>
      </c>
      <c r="B15380" s="4" t="s">
        <v>5</v>
      </c>
      <c r="C15380" s="4" t="s">
        <v>10</v>
      </c>
    </row>
    <row r="15381" spans="1:9">
      <c r="A15381" t="n">
        <v>127476</v>
      </c>
      <c r="B15381" s="35" t="n">
        <v>16</v>
      </c>
      <c r="C15381" s="7" t="n">
        <v>1000</v>
      </c>
    </row>
    <row r="15382" spans="1:9">
      <c r="A15382" t="s">
        <v>4</v>
      </c>
      <c r="B15382" s="4" t="s">
        <v>5</v>
      </c>
      <c r="C15382" s="4" t="s">
        <v>13</v>
      </c>
      <c r="D15382" s="4" t="s">
        <v>10</v>
      </c>
      <c r="E15382" s="4" t="s">
        <v>22</v>
      </c>
    </row>
    <row r="15383" spans="1:9">
      <c r="A15383" t="n">
        <v>127479</v>
      </c>
      <c r="B15383" s="28" t="n">
        <v>58</v>
      </c>
      <c r="C15383" s="7" t="n">
        <v>101</v>
      </c>
      <c r="D15383" s="7" t="n">
        <v>500</v>
      </c>
      <c r="E15383" s="7" t="n">
        <v>1</v>
      </c>
    </row>
    <row r="15384" spans="1:9">
      <c r="A15384" t="s">
        <v>4</v>
      </c>
      <c r="B15384" s="4" t="s">
        <v>5</v>
      </c>
      <c r="C15384" s="4" t="s">
        <v>13</v>
      </c>
      <c r="D15384" s="4" t="s">
        <v>10</v>
      </c>
    </row>
    <row r="15385" spans="1:9">
      <c r="A15385" t="n">
        <v>127487</v>
      </c>
      <c r="B15385" s="28" t="n">
        <v>58</v>
      </c>
      <c r="C15385" s="7" t="n">
        <v>254</v>
      </c>
      <c r="D15385" s="7" t="n">
        <v>0</v>
      </c>
    </row>
    <row r="15386" spans="1:9">
      <c r="A15386" t="s">
        <v>4</v>
      </c>
      <c r="B15386" s="4" t="s">
        <v>5</v>
      </c>
      <c r="C15386" s="4" t="s">
        <v>13</v>
      </c>
    </row>
    <row r="15387" spans="1:9">
      <c r="A15387" t="n">
        <v>127491</v>
      </c>
      <c r="B15387" s="25" t="n">
        <v>45</v>
      </c>
      <c r="C15387" s="7" t="n">
        <v>0</v>
      </c>
    </row>
    <row r="15388" spans="1:9">
      <c r="A15388" t="s">
        <v>4</v>
      </c>
      <c r="B15388" s="4" t="s">
        <v>5</v>
      </c>
      <c r="C15388" s="4" t="s">
        <v>13</v>
      </c>
      <c r="D15388" s="4" t="s">
        <v>13</v>
      </c>
      <c r="E15388" s="4" t="s">
        <v>22</v>
      </c>
      <c r="F15388" s="4" t="s">
        <v>22</v>
      </c>
      <c r="G15388" s="4" t="s">
        <v>22</v>
      </c>
      <c r="H15388" s="4" t="s">
        <v>10</v>
      </c>
    </row>
    <row r="15389" spans="1:9">
      <c r="A15389" t="n">
        <v>127493</v>
      </c>
      <c r="B15389" s="25" t="n">
        <v>45</v>
      </c>
      <c r="C15389" s="7" t="n">
        <v>2</v>
      </c>
      <c r="D15389" s="7" t="n">
        <v>3</v>
      </c>
      <c r="E15389" s="7" t="n">
        <v>-23.9699993133545</v>
      </c>
      <c r="F15389" s="7" t="n">
        <v>0.699999988079071</v>
      </c>
      <c r="G15389" s="7" t="n">
        <v>-9.97000026702881</v>
      </c>
      <c r="H15389" s="7" t="n">
        <v>0</v>
      </c>
    </row>
    <row r="15390" spans="1:9">
      <c r="A15390" t="s">
        <v>4</v>
      </c>
      <c r="B15390" s="4" t="s">
        <v>5</v>
      </c>
      <c r="C15390" s="4" t="s">
        <v>13</v>
      </c>
      <c r="D15390" s="4" t="s">
        <v>13</v>
      </c>
      <c r="E15390" s="4" t="s">
        <v>22</v>
      </c>
      <c r="F15390" s="4" t="s">
        <v>22</v>
      </c>
      <c r="G15390" s="4" t="s">
        <v>22</v>
      </c>
      <c r="H15390" s="4" t="s">
        <v>10</v>
      </c>
      <c r="I15390" s="4" t="s">
        <v>13</v>
      </c>
    </row>
    <row r="15391" spans="1:9">
      <c r="A15391" t="n">
        <v>127510</v>
      </c>
      <c r="B15391" s="25" t="n">
        <v>45</v>
      </c>
      <c r="C15391" s="7" t="n">
        <v>4</v>
      </c>
      <c r="D15391" s="7" t="n">
        <v>3</v>
      </c>
      <c r="E15391" s="7" t="n">
        <v>358.089996337891</v>
      </c>
      <c r="F15391" s="7" t="n">
        <v>23.8099994659424</v>
      </c>
      <c r="G15391" s="7" t="n">
        <v>336.720001220703</v>
      </c>
      <c r="H15391" s="7" t="n">
        <v>0</v>
      </c>
      <c r="I15391" s="7" t="n">
        <v>1</v>
      </c>
    </row>
    <row r="15392" spans="1:9">
      <c r="A15392" t="s">
        <v>4</v>
      </c>
      <c r="B15392" s="4" t="s">
        <v>5</v>
      </c>
      <c r="C15392" s="4" t="s">
        <v>13</v>
      </c>
      <c r="D15392" s="4" t="s">
        <v>13</v>
      </c>
      <c r="E15392" s="4" t="s">
        <v>22</v>
      </c>
      <c r="F15392" s="4" t="s">
        <v>10</v>
      </c>
    </row>
    <row r="15393" spans="1:15">
      <c r="A15393" t="n">
        <v>127528</v>
      </c>
      <c r="B15393" s="25" t="n">
        <v>45</v>
      </c>
      <c r="C15393" s="7" t="n">
        <v>5</v>
      </c>
      <c r="D15393" s="7" t="n">
        <v>3</v>
      </c>
      <c r="E15393" s="7" t="n">
        <v>4</v>
      </c>
      <c r="F15393" s="7" t="n">
        <v>0</v>
      </c>
    </row>
    <row r="15394" spans="1:15">
      <c r="A15394" t="s">
        <v>4</v>
      </c>
      <c r="B15394" s="4" t="s">
        <v>5</v>
      </c>
      <c r="C15394" s="4" t="s">
        <v>13</v>
      </c>
      <c r="D15394" s="4" t="s">
        <v>13</v>
      </c>
      <c r="E15394" s="4" t="s">
        <v>22</v>
      </c>
      <c r="F15394" s="4" t="s">
        <v>10</v>
      </c>
    </row>
    <row r="15395" spans="1:15">
      <c r="A15395" t="n">
        <v>127537</v>
      </c>
      <c r="B15395" s="25" t="n">
        <v>45</v>
      </c>
      <c r="C15395" s="7" t="n">
        <v>11</v>
      </c>
      <c r="D15395" s="7" t="n">
        <v>3</v>
      </c>
      <c r="E15395" s="7" t="n">
        <v>22.3999996185303</v>
      </c>
      <c r="F15395" s="7" t="n">
        <v>0</v>
      </c>
    </row>
    <row r="15396" spans="1:15">
      <c r="A15396" t="s">
        <v>4</v>
      </c>
      <c r="B15396" s="4" t="s">
        <v>5</v>
      </c>
      <c r="C15396" s="4" t="s">
        <v>10</v>
      </c>
      <c r="D15396" s="4" t="s">
        <v>22</v>
      </c>
      <c r="E15396" s="4" t="s">
        <v>22</v>
      </c>
      <c r="F15396" s="4" t="s">
        <v>22</v>
      </c>
      <c r="G15396" s="4" t="s">
        <v>22</v>
      </c>
    </row>
    <row r="15397" spans="1:15">
      <c r="A15397" t="n">
        <v>127546</v>
      </c>
      <c r="B15397" s="24" t="n">
        <v>46</v>
      </c>
      <c r="C15397" s="7" t="n">
        <v>0</v>
      </c>
      <c r="D15397" s="7" t="n">
        <v>-25.1800003051758</v>
      </c>
      <c r="E15397" s="7" t="n">
        <v>0</v>
      </c>
      <c r="F15397" s="7" t="n">
        <v>-12.3500003814697</v>
      </c>
      <c r="G15397" s="7" t="n">
        <v>28.7000007629395</v>
      </c>
    </row>
    <row r="15398" spans="1:15">
      <c r="A15398" t="s">
        <v>4</v>
      </c>
      <c r="B15398" s="4" t="s">
        <v>5</v>
      </c>
      <c r="C15398" s="4" t="s">
        <v>10</v>
      </c>
      <c r="D15398" s="4" t="s">
        <v>22</v>
      </c>
      <c r="E15398" s="4" t="s">
        <v>22</v>
      </c>
      <c r="F15398" s="4" t="s">
        <v>22</v>
      </c>
      <c r="G15398" s="4" t="s">
        <v>22</v>
      </c>
    </row>
    <row r="15399" spans="1:15">
      <c r="A15399" t="n">
        <v>127565</v>
      </c>
      <c r="B15399" s="24" t="n">
        <v>46</v>
      </c>
      <c r="C15399" s="7" t="n">
        <v>999</v>
      </c>
      <c r="D15399" s="7" t="n">
        <v>-25.1800003051758</v>
      </c>
      <c r="E15399" s="7" t="n">
        <v>0</v>
      </c>
      <c r="F15399" s="7" t="n">
        <v>-12.3500003814697</v>
      </c>
      <c r="G15399" s="7" t="n">
        <v>28.7000007629395</v>
      </c>
    </row>
    <row r="15400" spans="1:15">
      <c r="A15400" t="s">
        <v>4</v>
      </c>
      <c r="B15400" s="4" t="s">
        <v>5</v>
      </c>
      <c r="C15400" s="4" t="s">
        <v>10</v>
      </c>
      <c r="D15400" s="4" t="s">
        <v>22</v>
      </c>
      <c r="E15400" s="4" t="s">
        <v>22</v>
      </c>
      <c r="F15400" s="4" t="s">
        <v>22</v>
      </c>
      <c r="G15400" s="4" t="s">
        <v>22</v>
      </c>
    </row>
    <row r="15401" spans="1:15">
      <c r="A15401" t="n">
        <v>127584</v>
      </c>
      <c r="B15401" s="24" t="n">
        <v>46</v>
      </c>
      <c r="C15401" s="7" t="n">
        <v>18</v>
      </c>
      <c r="D15401" s="7" t="n">
        <v>-25.1200008392334</v>
      </c>
      <c r="E15401" s="7" t="n">
        <v>0</v>
      </c>
      <c r="F15401" s="7" t="n">
        <v>-10.2700004577637</v>
      </c>
      <c r="G15401" s="7" t="n">
        <v>179.600006103516</v>
      </c>
    </row>
    <row r="15402" spans="1:15">
      <c r="A15402" t="s">
        <v>4</v>
      </c>
      <c r="B15402" s="4" t="s">
        <v>5</v>
      </c>
      <c r="C15402" s="4" t="s">
        <v>10</v>
      </c>
      <c r="D15402" s="4" t="s">
        <v>22</v>
      </c>
      <c r="E15402" s="4" t="s">
        <v>22</v>
      </c>
      <c r="F15402" s="4" t="s">
        <v>22</v>
      </c>
      <c r="G15402" s="4" t="s">
        <v>22</v>
      </c>
    </row>
    <row r="15403" spans="1:15">
      <c r="A15403" t="n">
        <v>127603</v>
      </c>
      <c r="B15403" s="24" t="n">
        <v>46</v>
      </c>
      <c r="C15403" s="7" t="n">
        <v>1570</v>
      </c>
      <c r="D15403" s="7" t="n">
        <v>-26.7999992370605</v>
      </c>
      <c r="E15403" s="7" t="n">
        <v>0</v>
      </c>
      <c r="F15403" s="7" t="n">
        <v>-15.5</v>
      </c>
      <c r="G15403" s="7" t="n">
        <v>167.100006103516</v>
      </c>
    </row>
    <row r="15404" spans="1:15">
      <c r="A15404" t="s">
        <v>4</v>
      </c>
      <c r="B15404" s="4" t="s">
        <v>5</v>
      </c>
      <c r="C15404" s="4" t="s">
        <v>10</v>
      </c>
      <c r="D15404" s="4" t="s">
        <v>22</v>
      </c>
      <c r="E15404" s="4" t="s">
        <v>22</v>
      </c>
      <c r="F15404" s="4" t="s">
        <v>22</v>
      </c>
      <c r="G15404" s="4" t="s">
        <v>22</v>
      </c>
    </row>
    <row r="15405" spans="1:15">
      <c r="A15405" t="n">
        <v>127622</v>
      </c>
      <c r="B15405" s="24" t="n">
        <v>46</v>
      </c>
      <c r="C15405" s="7" t="n">
        <v>1571</v>
      </c>
      <c r="D15405" s="7" t="n">
        <v>-24.5799999237061</v>
      </c>
      <c r="E15405" s="7" t="n">
        <v>0</v>
      </c>
      <c r="F15405" s="7" t="n">
        <v>-18.7800006866455</v>
      </c>
      <c r="G15405" s="7" t="n">
        <v>190.899993896484</v>
      </c>
    </row>
    <row r="15406" spans="1:15">
      <c r="A15406" t="s">
        <v>4</v>
      </c>
      <c r="B15406" s="4" t="s">
        <v>5</v>
      </c>
      <c r="C15406" s="4" t="s">
        <v>10</v>
      </c>
      <c r="D15406" s="4" t="s">
        <v>22</v>
      </c>
      <c r="E15406" s="4" t="s">
        <v>22</v>
      </c>
      <c r="F15406" s="4" t="s">
        <v>22</v>
      </c>
      <c r="G15406" s="4" t="s">
        <v>22</v>
      </c>
    </row>
    <row r="15407" spans="1:15">
      <c r="A15407" t="n">
        <v>127641</v>
      </c>
      <c r="B15407" s="24" t="n">
        <v>46</v>
      </c>
      <c r="C15407" s="7" t="n">
        <v>1572</v>
      </c>
      <c r="D15407" s="7" t="n">
        <v>-26.0499992370605</v>
      </c>
      <c r="E15407" s="7" t="n">
        <v>0</v>
      </c>
      <c r="F15407" s="7" t="n">
        <v>-15.1400003433228</v>
      </c>
      <c r="G15407" s="7" t="n">
        <v>331.299987792969</v>
      </c>
    </row>
    <row r="15408" spans="1:15">
      <c r="A15408" t="s">
        <v>4</v>
      </c>
      <c r="B15408" s="4" t="s">
        <v>5</v>
      </c>
      <c r="C15408" s="4" t="s">
        <v>10</v>
      </c>
      <c r="D15408" s="4" t="s">
        <v>22</v>
      </c>
      <c r="E15408" s="4" t="s">
        <v>22</v>
      </c>
      <c r="F15408" s="4" t="s">
        <v>22</v>
      </c>
      <c r="G15408" s="4" t="s">
        <v>22</v>
      </c>
    </row>
    <row r="15409" spans="1:7">
      <c r="A15409" t="n">
        <v>127660</v>
      </c>
      <c r="B15409" s="24" t="n">
        <v>46</v>
      </c>
      <c r="C15409" s="7" t="n">
        <v>1573</v>
      </c>
      <c r="D15409" s="7" t="n">
        <v>-23.25</v>
      </c>
      <c r="E15409" s="7" t="n">
        <v>0</v>
      </c>
      <c r="F15409" s="7" t="n">
        <v>-9.03999996185303</v>
      </c>
      <c r="G15409" s="7" t="n">
        <v>198.600006103516</v>
      </c>
    </row>
    <row r="15410" spans="1:7">
      <c r="A15410" t="s">
        <v>4</v>
      </c>
      <c r="B15410" s="4" t="s">
        <v>5</v>
      </c>
      <c r="C15410" s="4" t="s">
        <v>13</v>
      </c>
      <c r="D15410" s="4" t="s">
        <v>10</v>
      </c>
      <c r="E15410" s="4" t="s">
        <v>6</v>
      </c>
      <c r="F15410" s="4" t="s">
        <v>6</v>
      </c>
      <c r="G15410" s="4" t="s">
        <v>6</v>
      </c>
      <c r="H15410" s="4" t="s">
        <v>6</v>
      </c>
    </row>
    <row r="15411" spans="1:7">
      <c r="A15411" t="n">
        <v>127679</v>
      </c>
      <c r="B15411" s="40" t="n">
        <v>51</v>
      </c>
      <c r="C15411" s="7" t="n">
        <v>3</v>
      </c>
      <c r="D15411" s="7" t="n">
        <v>999</v>
      </c>
      <c r="E15411" s="7" t="s">
        <v>843</v>
      </c>
      <c r="F15411" s="7" t="s">
        <v>844</v>
      </c>
      <c r="G15411" s="7" t="s">
        <v>88</v>
      </c>
      <c r="H15411" s="7" t="s">
        <v>89</v>
      </c>
    </row>
    <row r="15412" spans="1:7">
      <c r="A15412" t="s">
        <v>4</v>
      </c>
      <c r="B15412" s="4" t="s">
        <v>5</v>
      </c>
      <c r="C15412" s="4" t="s">
        <v>10</v>
      </c>
      <c r="D15412" s="4" t="s">
        <v>13</v>
      </c>
      <c r="E15412" s="4" t="s">
        <v>6</v>
      </c>
      <c r="F15412" s="4" t="s">
        <v>22</v>
      </c>
      <c r="G15412" s="4" t="s">
        <v>22</v>
      </c>
      <c r="H15412" s="4" t="s">
        <v>22</v>
      </c>
    </row>
    <row r="15413" spans="1:7">
      <c r="A15413" t="n">
        <v>127692</v>
      </c>
      <c r="B15413" s="39" t="n">
        <v>48</v>
      </c>
      <c r="C15413" s="7" t="n">
        <v>999</v>
      </c>
      <c r="D15413" s="7" t="n">
        <v>0</v>
      </c>
      <c r="E15413" s="7" t="s">
        <v>1023</v>
      </c>
      <c r="F15413" s="7" t="n">
        <v>0</v>
      </c>
      <c r="G15413" s="7" t="n">
        <v>1</v>
      </c>
      <c r="H15413" s="7" t="n">
        <v>0</v>
      </c>
    </row>
    <row r="15414" spans="1:7">
      <c r="A15414" t="s">
        <v>4</v>
      </c>
      <c r="B15414" s="4" t="s">
        <v>5</v>
      </c>
      <c r="C15414" s="4" t="s">
        <v>10</v>
      </c>
      <c r="D15414" s="4" t="s">
        <v>13</v>
      </c>
      <c r="E15414" s="4" t="s">
        <v>6</v>
      </c>
      <c r="F15414" s="4" t="s">
        <v>22</v>
      </c>
      <c r="G15414" s="4" t="s">
        <v>22</v>
      </c>
      <c r="H15414" s="4" t="s">
        <v>22</v>
      </c>
    </row>
    <row r="15415" spans="1:7">
      <c r="A15415" t="n">
        <v>127725</v>
      </c>
      <c r="B15415" s="39" t="n">
        <v>48</v>
      </c>
      <c r="C15415" s="7" t="n">
        <v>1570</v>
      </c>
      <c r="D15415" s="7" t="n">
        <v>0</v>
      </c>
      <c r="E15415" s="7" t="s">
        <v>1005</v>
      </c>
      <c r="F15415" s="7" t="n">
        <v>0</v>
      </c>
      <c r="G15415" s="7" t="n">
        <v>1</v>
      </c>
      <c r="H15415" s="7" t="n">
        <v>0</v>
      </c>
    </row>
    <row r="15416" spans="1:7">
      <c r="A15416" t="s">
        <v>4</v>
      </c>
      <c r="B15416" s="4" t="s">
        <v>5</v>
      </c>
      <c r="C15416" s="4" t="s">
        <v>10</v>
      </c>
      <c r="D15416" s="4" t="s">
        <v>13</v>
      </c>
      <c r="E15416" s="4" t="s">
        <v>6</v>
      </c>
      <c r="F15416" s="4" t="s">
        <v>22</v>
      </c>
      <c r="G15416" s="4" t="s">
        <v>22</v>
      </c>
      <c r="H15416" s="4" t="s">
        <v>22</v>
      </c>
    </row>
    <row r="15417" spans="1:7">
      <c r="A15417" t="n">
        <v>127751</v>
      </c>
      <c r="B15417" s="39" t="n">
        <v>48</v>
      </c>
      <c r="C15417" s="7" t="n">
        <v>1571</v>
      </c>
      <c r="D15417" s="7" t="n">
        <v>0</v>
      </c>
      <c r="E15417" s="7" t="s">
        <v>1005</v>
      </c>
      <c r="F15417" s="7" t="n">
        <v>0</v>
      </c>
      <c r="G15417" s="7" t="n">
        <v>1</v>
      </c>
      <c r="H15417" s="7" t="n">
        <v>0</v>
      </c>
    </row>
    <row r="15418" spans="1:7">
      <c r="A15418" t="s">
        <v>4</v>
      </c>
      <c r="B15418" s="4" t="s">
        <v>5</v>
      </c>
      <c r="C15418" s="4" t="s">
        <v>10</v>
      </c>
      <c r="D15418" s="4" t="s">
        <v>13</v>
      </c>
      <c r="E15418" s="4" t="s">
        <v>6</v>
      </c>
      <c r="F15418" s="4" t="s">
        <v>22</v>
      </c>
      <c r="G15418" s="4" t="s">
        <v>22</v>
      </c>
      <c r="H15418" s="4" t="s">
        <v>22</v>
      </c>
    </row>
    <row r="15419" spans="1:7">
      <c r="A15419" t="n">
        <v>127777</v>
      </c>
      <c r="B15419" s="39" t="n">
        <v>48</v>
      </c>
      <c r="C15419" s="7" t="n">
        <v>1572</v>
      </c>
      <c r="D15419" s="7" t="n">
        <v>0</v>
      </c>
      <c r="E15419" s="7" t="s">
        <v>1005</v>
      </c>
      <c r="F15419" s="7" t="n">
        <v>0</v>
      </c>
      <c r="G15419" s="7" t="n">
        <v>1</v>
      </c>
      <c r="H15419" s="7" t="n">
        <v>0</v>
      </c>
    </row>
    <row r="15420" spans="1:7">
      <c r="A15420" t="s">
        <v>4</v>
      </c>
      <c r="B15420" s="4" t="s">
        <v>5</v>
      </c>
      <c r="C15420" s="4" t="s">
        <v>10</v>
      </c>
      <c r="D15420" s="4" t="s">
        <v>13</v>
      </c>
      <c r="E15420" s="4" t="s">
        <v>6</v>
      </c>
      <c r="F15420" s="4" t="s">
        <v>22</v>
      </c>
      <c r="G15420" s="4" t="s">
        <v>22</v>
      </c>
      <c r="H15420" s="4" t="s">
        <v>22</v>
      </c>
    </row>
    <row r="15421" spans="1:7">
      <c r="A15421" t="n">
        <v>127803</v>
      </c>
      <c r="B15421" s="39" t="n">
        <v>48</v>
      </c>
      <c r="C15421" s="7" t="n">
        <v>1573</v>
      </c>
      <c r="D15421" s="7" t="n">
        <v>0</v>
      </c>
      <c r="E15421" s="7" t="s">
        <v>1007</v>
      </c>
      <c r="F15421" s="7" t="n">
        <v>0</v>
      </c>
      <c r="G15421" s="7" t="n">
        <v>1</v>
      </c>
      <c r="H15421" s="7" t="n">
        <v>0</v>
      </c>
    </row>
    <row r="15422" spans="1:7">
      <c r="A15422" t="s">
        <v>4</v>
      </c>
      <c r="B15422" s="4" t="s">
        <v>5</v>
      </c>
      <c r="C15422" s="4" t="s">
        <v>10</v>
      </c>
      <c r="D15422" s="4" t="s">
        <v>13</v>
      </c>
      <c r="E15422" s="4" t="s">
        <v>6</v>
      </c>
      <c r="F15422" s="4" t="s">
        <v>22</v>
      </c>
      <c r="G15422" s="4" t="s">
        <v>22</v>
      </c>
      <c r="H15422" s="4" t="s">
        <v>22</v>
      </c>
    </row>
    <row r="15423" spans="1:7">
      <c r="A15423" t="n">
        <v>127829</v>
      </c>
      <c r="B15423" s="39" t="n">
        <v>48</v>
      </c>
      <c r="C15423" s="7" t="n">
        <v>1573</v>
      </c>
      <c r="D15423" s="7" t="n">
        <v>0</v>
      </c>
      <c r="E15423" s="7" t="s">
        <v>1133</v>
      </c>
      <c r="F15423" s="7" t="n">
        <v>-1</v>
      </c>
      <c r="G15423" s="7" t="n">
        <v>1</v>
      </c>
      <c r="H15423" s="7" t="n">
        <v>0</v>
      </c>
    </row>
    <row r="15424" spans="1:7">
      <c r="A15424" t="s">
        <v>4</v>
      </c>
      <c r="B15424" s="4" t="s">
        <v>5</v>
      </c>
      <c r="C15424" s="4" t="s">
        <v>10</v>
      </c>
      <c r="D15424" s="4" t="s">
        <v>22</v>
      </c>
      <c r="E15424" s="4" t="s">
        <v>22</v>
      </c>
      <c r="F15424" s="4" t="s">
        <v>22</v>
      </c>
      <c r="G15424" s="4" t="s">
        <v>10</v>
      </c>
      <c r="H15424" s="4" t="s">
        <v>10</v>
      </c>
    </row>
    <row r="15425" spans="1:8">
      <c r="A15425" t="n">
        <v>127861</v>
      </c>
      <c r="B15425" s="56" t="n">
        <v>60</v>
      </c>
      <c r="C15425" s="7" t="n">
        <v>18</v>
      </c>
      <c r="D15425" s="7" t="n">
        <v>0</v>
      </c>
      <c r="E15425" s="7" t="n">
        <v>30</v>
      </c>
      <c r="F15425" s="7" t="n">
        <v>0</v>
      </c>
      <c r="G15425" s="7" t="n">
        <v>0</v>
      </c>
      <c r="H15425" s="7" t="n">
        <v>0</v>
      </c>
    </row>
    <row r="15426" spans="1:8">
      <c r="A15426" t="s">
        <v>4</v>
      </c>
      <c r="B15426" s="4" t="s">
        <v>5</v>
      </c>
      <c r="C15426" s="4" t="s">
        <v>13</v>
      </c>
      <c r="D15426" s="4" t="s">
        <v>10</v>
      </c>
      <c r="E15426" s="4" t="s">
        <v>10</v>
      </c>
      <c r="F15426" s="4" t="s">
        <v>9</v>
      </c>
    </row>
    <row r="15427" spans="1:8">
      <c r="A15427" t="n">
        <v>127880</v>
      </c>
      <c r="B15427" s="86" t="n">
        <v>84</v>
      </c>
      <c r="C15427" s="7" t="n">
        <v>1</v>
      </c>
      <c r="D15427" s="7" t="n">
        <v>0</v>
      </c>
      <c r="E15427" s="7" t="n">
        <v>0</v>
      </c>
      <c r="F15427" s="7" t="n">
        <v>0</v>
      </c>
    </row>
    <row r="15428" spans="1:8">
      <c r="A15428" t="s">
        <v>4</v>
      </c>
      <c r="B15428" s="4" t="s">
        <v>5</v>
      </c>
      <c r="C15428" s="4" t="s">
        <v>13</v>
      </c>
      <c r="D15428" s="4" t="s">
        <v>13</v>
      </c>
      <c r="E15428" s="4" t="s">
        <v>22</v>
      </c>
      <c r="F15428" s="4" t="s">
        <v>22</v>
      </c>
      <c r="G15428" s="4" t="s">
        <v>22</v>
      </c>
      <c r="H15428" s="4" t="s">
        <v>10</v>
      </c>
    </row>
    <row r="15429" spans="1:8">
      <c r="A15429" t="n">
        <v>127890</v>
      </c>
      <c r="B15429" s="25" t="n">
        <v>45</v>
      </c>
      <c r="C15429" s="7" t="n">
        <v>2</v>
      </c>
      <c r="D15429" s="7" t="n">
        <v>3</v>
      </c>
      <c r="E15429" s="7" t="n">
        <v>-24.3400001525879</v>
      </c>
      <c r="F15429" s="7" t="n">
        <v>1.01999998092651</v>
      </c>
      <c r="G15429" s="7" t="n">
        <v>-10.5</v>
      </c>
      <c r="H15429" s="7" t="n">
        <v>12000</v>
      </c>
    </row>
    <row r="15430" spans="1:8">
      <c r="A15430" t="s">
        <v>4</v>
      </c>
      <c r="B15430" s="4" t="s">
        <v>5</v>
      </c>
      <c r="C15430" s="4" t="s">
        <v>13</v>
      </c>
      <c r="D15430" s="4" t="s">
        <v>13</v>
      </c>
      <c r="E15430" s="4" t="s">
        <v>22</v>
      </c>
      <c r="F15430" s="4" t="s">
        <v>22</v>
      </c>
      <c r="G15430" s="4" t="s">
        <v>22</v>
      </c>
      <c r="H15430" s="4" t="s">
        <v>10</v>
      </c>
      <c r="I15430" s="4" t="s">
        <v>13</v>
      </c>
    </row>
    <row r="15431" spans="1:8">
      <c r="A15431" t="n">
        <v>127907</v>
      </c>
      <c r="B15431" s="25" t="n">
        <v>45</v>
      </c>
      <c r="C15431" s="7" t="n">
        <v>4</v>
      </c>
      <c r="D15431" s="7" t="n">
        <v>3</v>
      </c>
      <c r="E15431" s="7" t="n">
        <v>355.160003662109</v>
      </c>
      <c r="F15431" s="7" t="n">
        <v>23.8099994659424</v>
      </c>
      <c r="G15431" s="7" t="n">
        <v>336.720001220703</v>
      </c>
      <c r="H15431" s="7" t="n">
        <v>12000</v>
      </c>
      <c r="I15431" s="7" t="n">
        <v>1</v>
      </c>
    </row>
    <row r="15432" spans="1:8">
      <c r="A15432" t="s">
        <v>4</v>
      </c>
      <c r="B15432" s="4" t="s">
        <v>5</v>
      </c>
      <c r="C15432" s="4" t="s">
        <v>13</v>
      </c>
      <c r="D15432" s="4" t="s">
        <v>13</v>
      </c>
      <c r="E15432" s="4" t="s">
        <v>22</v>
      </c>
      <c r="F15432" s="4" t="s">
        <v>10</v>
      </c>
    </row>
    <row r="15433" spans="1:8">
      <c r="A15433" t="n">
        <v>127925</v>
      </c>
      <c r="B15433" s="25" t="n">
        <v>45</v>
      </c>
      <c r="C15433" s="7" t="n">
        <v>5</v>
      </c>
      <c r="D15433" s="7" t="n">
        <v>3</v>
      </c>
      <c r="E15433" s="7" t="n">
        <v>2.20000004768372</v>
      </c>
      <c r="F15433" s="7" t="n">
        <v>12000</v>
      </c>
    </row>
    <row r="15434" spans="1:8">
      <c r="A15434" t="s">
        <v>4</v>
      </c>
      <c r="B15434" s="4" t="s">
        <v>5</v>
      </c>
      <c r="C15434" s="4" t="s">
        <v>13</v>
      </c>
      <c r="D15434" s="4" t="s">
        <v>13</v>
      </c>
      <c r="E15434" s="4" t="s">
        <v>22</v>
      </c>
      <c r="F15434" s="4" t="s">
        <v>10</v>
      </c>
    </row>
    <row r="15435" spans="1:8">
      <c r="A15435" t="n">
        <v>127934</v>
      </c>
      <c r="B15435" s="25" t="n">
        <v>45</v>
      </c>
      <c r="C15435" s="7" t="n">
        <v>11</v>
      </c>
      <c r="D15435" s="7" t="n">
        <v>3</v>
      </c>
      <c r="E15435" s="7" t="n">
        <v>22.3999996185303</v>
      </c>
      <c r="F15435" s="7" t="n">
        <v>12000</v>
      </c>
    </row>
    <row r="15436" spans="1:8">
      <c r="A15436" t="s">
        <v>4</v>
      </c>
      <c r="B15436" s="4" t="s">
        <v>5</v>
      </c>
      <c r="C15436" s="4" t="s">
        <v>13</v>
      </c>
      <c r="D15436" s="4" t="s">
        <v>10</v>
      </c>
    </row>
    <row r="15437" spans="1:8">
      <c r="A15437" t="n">
        <v>127943</v>
      </c>
      <c r="B15437" s="28" t="n">
        <v>58</v>
      </c>
      <c r="C15437" s="7" t="n">
        <v>255</v>
      </c>
      <c r="D15437" s="7" t="n">
        <v>0</v>
      </c>
    </row>
    <row r="15438" spans="1:8">
      <c r="A15438" t="s">
        <v>4</v>
      </c>
      <c r="B15438" s="4" t="s">
        <v>5</v>
      </c>
      <c r="C15438" s="4" t="s">
        <v>10</v>
      </c>
    </row>
    <row r="15439" spans="1:8">
      <c r="A15439" t="n">
        <v>127947</v>
      </c>
      <c r="B15439" s="35" t="n">
        <v>16</v>
      </c>
      <c r="C15439" s="7" t="n">
        <v>300</v>
      </c>
    </row>
    <row r="15440" spans="1:8">
      <c r="A15440" t="s">
        <v>4</v>
      </c>
      <c r="B15440" s="4" t="s">
        <v>5</v>
      </c>
      <c r="C15440" s="4" t="s">
        <v>13</v>
      </c>
      <c r="D15440" s="4" t="s">
        <v>10</v>
      </c>
      <c r="E15440" s="4" t="s">
        <v>6</v>
      </c>
    </row>
    <row r="15441" spans="1:9">
      <c r="A15441" t="n">
        <v>127950</v>
      </c>
      <c r="B15441" s="40" t="n">
        <v>51</v>
      </c>
      <c r="C15441" s="7" t="n">
        <v>4</v>
      </c>
      <c r="D15441" s="7" t="n">
        <v>18</v>
      </c>
      <c r="E15441" s="7" t="s">
        <v>833</v>
      </c>
    </row>
    <row r="15442" spans="1:9">
      <c r="A15442" t="s">
        <v>4</v>
      </c>
      <c r="B15442" s="4" t="s">
        <v>5</v>
      </c>
      <c r="C15442" s="4" t="s">
        <v>10</v>
      </c>
    </row>
    <row r="15443" spans="1:9">
      <c r="A15443" t="n">
        <v>127964</v>
      </c>
      <c r="B15443" s="35" t="n">
        <v>16</v>
      </c>
      <c r="C15443" s="7" t="n">
        <v>0</v>
      </c>
    </row>
    <row r="15444" spans="1:9">
      <c r="A15444" t="s">
        <v>4</v>
      </c>
      <c r="B15444" s="4" t="s">
        <v>5</v>
      </c>
      <c r="C15444" s="4" t="s">
        <v>10</v>
      </c>
      <c r="D15444" s="4" t="s">
        <v>13</v>
      </c>
      <c r="E15444" s="4" t="s">
        <v>9</v>
      </c>
      <c r="F15444" s="4" t="s">
        <v>72</v>
      </c>
      <c r="G15444" s="4" t="s">
        <v>13</v>
      </c>
      <c r="H15444" s="4" t="s">
        <v>13</v>
      </c>
      <c r="I15444" s="4" t="s">
        <v>13</v>
      </c>
    </row>
    <row r="15445" spans="1:9">
      <c r="A15445" t="n">
        <v>127967</v>
      </c>
      <c r="B15445" s="52" t="n">
        <v>26</v>
      </c>
      <c r="C15445" s="7" t="n">
        <v>18</v>
      </c>
      <c r="D15445" s="7" t="n">
        <v>17</v>
      </c>
      <c r="E15445" s="7" t="n">
        <v>17345</v>
      </c>
      <c r="F15445" s="7" t="s">
        <v>1134</v>
      </c>
      <c r="G15445" s="7" t="n">
        <v>8</v>
      </c>
      <c r="H15445" s="7" t="n">
        <v>2</v>
      </c>
      <c r="I15445" s="7" t="n">
        <v>0</v>
      </c>
    </row>
    <row r="15446" spans="1:9">
      <c r="A15446" t="s">
        <v>4</v>
      </c>
      <c r="B15446" s="4" t="s">
        <v>5</v>
      </c>
      <c r="C15446" s="4" t="s">
        <v>10</v>
      </c>
    </row>
    <row r="15447" spans="1:9">
      <c r="A15447" t="n">
        <v>127993</v>
      </c>
      <c r="B15447" s="35" t="n">
        <v>16</v>
      </c>
      <c r="C15447" s="7" t="n">
        <v>2500</v>
      </c>
    </row>
    <row r="15448" spans="1:9">
      <c r="A15448" t="s">
        <v>4</v>
      </c>
      <c r="B15448" s="4" t="s">
        <v>5</v>
      </c>
      <c r="C15448" s="4" t="s">
        <v>10</v>
      </c>
      <c r="D15448" s="4" t="s">
        <v>13</v>
      </c>
    </row>
    <row r="15449" spans="1:9">
      <c r="A15449" t="n">
        <v>127996</v>
      </c>
      <c r="B15449" s="54" t="n">
        <v>89</v>
      </c>
      <c r="C15449" s="7" t="n">
        <v>65533</v>
      </c>
      <c r="D15449" s="7" t="n">
        <v>0</v>
      </c>
    </row>
    <row r="15450" spans="1:9">
      <c r="A15450" t="s">
        <v>4</v>
      </c>
      <c r="B15450" s="4" t="s">
        <v>5</v>
      </c>
      <c r="C15450" s="4" t="s">
        <v>10</v>
      </c>
    </row>
    <row r="15451" spans="1:9">
      <c r="A15451" t="n">
        <v>128000</v>
      </c>
      <c r="B15451" s="35" t="n">
        <v>16</v>
      </c>
      <c r="C15451" s="7" t="n">
        <v>500</v>
      </c>
    </row>
    <row r="15452" spans="1:9">
      <c r="A15452" t="s">
        <v>4</v>
      </c>
      <c r="B15452" s="4" t="s">
        <v>5</v>
      </c>
      <c r="C15452" s="4" t="s">
        <v>13</v>
      </c>
      <c r="D15452" s="4" t="s">
        <v>10</v>
      </c>
      <c r="E15452" s="4" t="s">
        <v>22</v>
      </c>
      <c r="F15452" s="4" t="s">
        <v>10</v>
      </c>
      <c r="G15452" s="4" t="s">
        <v>9</v>
      </c>
      <c r="H15452" s="4" t="s">
        <v>9</v>
      </c>
      <c r="I15452" s="4" t="s">
        <v>10</v>
      </c>
      <c r="J15452" s="4" t="s">
        <v>10</v>
      </c>
      <c r="K15452" s="4" t="s">
        <v>9</v>
      </c>
      <c r="L15452" s="4" t="s">
        <v>9</v>
      </c>
      <c r="M15452" s="4" t="s">
        <v>9</v>
      </c>
      <c r="N15452" s="4" t="s">
        <v>9</v>
      </c>
      <c r="O15452" s="4" t="s">
        <v>6</v>
      </c>
    </row>
    <row r="15453" spans="1:9">
      <c r="A15453" t="n">
        <v>128003</v>
      </c>
      <c r="B15453" s="14" t="n">
        <v>50</v>
      </c>
      <c r="C15453" s="7" t="n">
        <v>0</v>
      </c>
      <c r="D15453" s="7" t="n">
        <v>4255</v>
      </c>
      <c r="E15453" s="7" t="n">
        <v>1</v>
      </c>
      <c r="F15453" s="7" t="n">
        <v>0</v>
      </c>
      <c r="G15453" s="7" t="n">
        <v>0</v>
      </c>
      <c r="H15453" s="7" t="n">
        <v>0</v>
      </c>
      <c r="I15453" s="7" t="n">
        <v>0</v>
      </c>
      <c r="J15453" s="7" t="n">
        <v>65533</v>
      </c>
      <c r="K15453" s="7" t="n">
        <v>0</v>
      </c>
      <c r="L15453" s="7" t="n">
        <v>0</v>
      </c>
      <c r="M15453" s="7" t="n">
        <v>0</v>
      </c>
      <c r="N15453" s="7" t="n">
        <v>0</v>
      </c>
      <c r="O15453" s="7" t="s">
        <v>12</v>
      </c>
    </row>
    <row r="15454" spans="1:9">
      <c r="A15454" t="s">
        <v>4</v>
      </c>
      <c r="B15454" s="4" t="s">
        <v>5</v>
      </c>
      <c r="C15454" s="4" t="s">
        <v>13</v>
      </c>
      <c r="D15454" s="4" t="s">
        <v>10</v>
      </c>
      <c r="E15454" s="4" t="s">
        <v>10</v>
      </c>
      <c r="F15454" s="4" t="s">
        <v>10</v>
      </c>
      <c r="G15454" s="4" t="s">
        <v>10</v>
      </c>
      <c r="H15454" s="4" t="s">
        <v>10</v>
      </c>
      <c r="I15454" s="4" t="s">
        <v>6</v>
      </c>
      <c r="J15454" s="4" t="s">
        <v>22</v>
      </c>
      <c r="K15454" s="4" t="s">
        <v>22</v>
      </c>
      <c r="L15454" s="4" t="s">
        <v>22</v>
      </c>
      <c r="M15454" s="4" t="s">
        <v>9</v>
      </c>
      <c r="N15454" s="4" t="s">
        <v>9</v>
      </c>
      <c r="O15454" s="4" t="s">
        <v>22</v>
      </c>
      <c r="P15454" s="4" t="s">
        <v>22</v>
      </c>
      <c r="Q15454" s="4" t="s">
        <v>22</v>
      </c>
      <c r="R15454" s="4" t="s">
        <v>22</v>
      </c>
      <c r="S15454" s="4" t="s">
        <v>13</v>
      </c>
    </row>
    <row r="15455" spans="1:9">
      <c r="A15455" t="n">
        <v>128042</v>
      </c>
      <c r="B15455" s="83" t="n">
        <v>39</v>
      </c>
      <c r="C15455" s="7" t="n">
        <v>12</v>
      </c>
      <c r="D15455" s="7" t="n">
        <v>65533</v>
      </c>
      <c r="E15455" s="7" t="n">
        <v>211</v>
      </c>
      <c r="F15455" s="7" t="n">
        <v>0</v>
      </c>
      <c r="G15455" s="7" t="n">
        <v>999</v>
      </c>
      <c r="H15455" s="7" t="n">
        <v>3</v>
      </c>
      <c r="I15455" s="7" t="s">
        <v>1135</v>
      </c>
      <c r="J15455" s="7" t="n">
        <v>0</v>
      </c>
      <c r="K15455" s="7" t="n">
        <v>0</v>
      </c>
      <c r="L15455" s="7" t="n">
        <v>0</v>
      </c>
      <c r="M15455" s="7" t="n">
        <v>0</v>
      </c>
      <c r="N15455" s="7" t="n">
        <v>0</v>
      </c>
      <c r="O15455" s="7" t="n">
        <v>0</v>
      </c>
      <c r="P15455" s="7" t="n">
        <v>1</v>
      </c>
      <c r="Q15455" s="7" t="n">
        <v>1</v>
      </c>
      <c r="R15455" s="7" t="n">
        <v>1</v>
      </c>
      <c r="S15455" s="7" t="n">
        <v>106</v>
      </c>
    </row>
    <row r="15456" spans="1:9">
      <c r="A15456" t="s">
        <v>4</v>
      </c>
      <c r="B15456" s="4" t="s">
        <v>5</v>
      </c>
      <c r="C15456" s="4" t="s">
        <v>13</v>
      </c>
      <c r="D15456" s="4" t="s">
        <v>10</v>
      </c>
      <c r="E15456" s="4" t="s">
        <v>6</v>
      </c>
    </row>
    <row r="15457" spans="1:19">
      <c r="A15457" t="n">
        <v>128117</v>
      </c>
      <c r="B15457" s="40" t="n">
        <v>51</v>
      </c>
      <c r="C15457" s="7" t="n">
        <v>4</v>
      </c>
      <c r="D15457" s="7" t="n">
        <v>999</v>
      </c>
      <c r="E15457" s="7" t="s">
        <v>699</v>
      </c>
    </row>
    <row r="15458" spans="1:19">
      <c r="A15458" t="s">
        <v>4</v>
      </c>
      <c r="B15458" s="4" t="s">
        <v>5</v>
      </c>
      <c r="C15458" s="4" t="s">
        <v>10</v>
      </c>
    </row>
    <row r="15459" spans="1:19">
      <c r="A15459" t="n">
        <v>128131</v>
      </c>
      <c r="B15459" s="35" t="n">
        <v>16</v>
      </c>
      <c r="C15459" s="7" t="n">
        <v>0</v>
      </c>
    </row>
    <row r="15460" spans="1:19">
      <c r="A15460" t="s">
        <v>4</v>
      </c>
      <c r="B15460" s="4" t="s">
        <v>5</v>
      </c>
      <c r="C15460" s="4" t="s">
        <v>10</v>
      </c>
      <c r="D15460" s="4" t="s">
        <v>13</v>
      </c>
      <c r="E15460" s="4" t="s">
        <v>9</v>
      </c>
      <c r="F15460" s="4" t="s">
        <v>72</v>
      </c>
      <c r="G15460" s="4" t="s">
        <v>13</v>
      </c>
      <c r="H15460" s="4" t="s">
        <v>13</v>
      </c>
      <c r="I15460" s="4" t="s">
        <v>13</v>
      </c>
    </row>
    <row r="15461" spans="1:19">
      <c r="A15461" t="n">
        <v>128134</v>
      </c>
      <c r="B15461" s="52" t="n">
        <v>26</v>
      </c>
      <c r="C15461" s="7" t="n">
        <v>999</v>
      </c>
      <c r="D15461" s="7" t="n">
        <v>17</v>
      </c>
      <c r="E15461" s="7" t="n">
        <v>52444</v>
      </c>
      <c r="F15461" s="7" t="s">
        <v>1136</v>
      </c>
      <c r="G15461" s="7" t="n">
        <v>8</v>
      </c>
      <c r="H15461" s="7" t="n">
        <v>2</v>
      </c>
      <c r="I15461" s="7" t="n">
        <v>0</v>
      </c>
    </row>
    <row r="15462" spans="1:19">
      <c r="A15462" t="s">
        <v>4</v>
      </c>
      <c r="B15462" s="4" t="s">
        <v>5</v>
      </c>
      <c r="C15462" s="4" t="s">
        <v>10</v>
      </c>
    </row>
    <row r="15463" spans="1:19">
      <c r="A15463" t="n">
        <v>128162</v>
      </c>
      <c r="B15463" s="35" t="n">
        <v>16</v>
      </c>
      <c r="C15463" s="7" t="n">
        <v>1000</v>
      </c>
    </row>
    <row r="15464" spans="1:19">
      <c r="A15464" t="s">
        <v>4</v>
      </c>
      <c r="B15464" s="4" t="s">
        <v>5</v>
      </c>
      <c r="C15464" s="4" t="s">
        <v>13</v>
      </c>
      <c r="D15464" s="4" t="s">
        <v>10</v>
      </c>
      <c r="E15464" s="4" t="s">
        <v>22</v>
      </c>
      <c r="F15464" s="4" t="s">
        <v>10</v>
      </c>
      <c r="G15464" s="4" t="s">
        <v>9</v>
      </c>
      <c r="H15464" s="4" t="s">
        <v>9</v>
      </c>
      <c r="I15464" s="4" t="s">
        <v>10</v>
      </c>
      <c r="J15464" s="4" t="s">
        <v>10</v>
      </c>
      <c r="K15464" s="4" t="s">
        <v>9</v>
      </c>
      <c r="L15464" s="4" t="s">
        <v>9</v>
      </c>
      <c r="M15464" s="4" t="s">
        <v>9</v>
      </c>
      <c r="N15464" s="4" t="s">
        <v>9</v>
      </c>
      <c r="O15464" s="4" t="s">
        <v>6</v>
      </c>
    </row>
    <row r="15465" spans="1:19">
      <c r="A15465" t="n">
        <v>128165</v>
      </c>
      <c r="B15465" s="14" t="n">
        <v>50</v>
      </c>
      <c r="C15465" s="7" t="n">
        <v>0</v>
      </c>
      <c r="D15465" s="7" t="n">
        <v>4117</v>
      </c>
      <c r="E15465" s="7" t="n">
        <v>1</v>
      </c>
      <c r="F15465" s="7" t="n">
        <v>0</v>
      </c>
      <c r="G15465" s="7" t="n">
        <v>0</v>
      </c>
      <c r="H15465" s="7" t="n">
        <v>-1073741824</v>
      </c>
      <c r="I15465" s="7" t="n">
        <v>0</v>
      </c>
      <c r="J15465" s="7" t="n">
        <v>65533</v>
      </c>
      <c r="K15465" s="7" t="n">
        <v>0</v>
      </c>
      <c r="L15465" s="7" t="n">
        <v>0</v>
      </c>
      <c r="M15465" s="7" t="n">
        <v>0</v>
      </c>
      <c r="N15465" s="7" t="n">
        <v>0</v>
      </c>
      <c r="O15465" s="7" t="s">
        <v>12</v>
      </c>
    </row>
    <row r="15466" spans="1:19">
      <c r="A15466" t="s">
        <v>4</v>
      </c>
      <c r="B15466" s="4" t="s">
        <v>5</v>
      </c>
      <c r="C15466" s="4" t="s">
        <v>10</v>
      </c>
    </row>
    <row r="15467" spans="1:19">
      <c r="A15467" t="n">
        <v>128204</v>
      </c>
      <c r="B15467" s="35" t="n">
        <v>16</v>
      </c>
      <c r="C15467" s="7" t="n">
        <v>1000</v>
      </c>
    </row>
    <row r="15468" spans="1:19">
      <c r="A15468" t="s">
        <v>4</v>
      </c>
      <c r="B15468" s="4" t="s">
        <v>5</v>
      </c>
      <c r="C15468" s="4" t="s">
        <v>10</v>
      </c>
      <c r="D15468" s="4" t="s">
        <v>13</v>
      </c>
    </row>
    <row r="15469" spans="1:19">
      <c r="A15469" t="n">
        <v>128207</v>
      </c>
      <c r="B15469" s="54" t="n">
        <v>89</v>
      </c>
      <c r="C15469" s="7" t="n">
        <v>65533</v>
      </c>
      <c r="D15469" s="7" t="n">
        <v>0</v>
      </c>
    </row>
    <row r="15470" spans="1:19">
      <c r="A15470" t="s">
        <v>4</v>
      </c>
      <c r="B15470" s="4" t="s">
        <v>5</v>
      </c>
      <c r="C15470" s="4" t="s">
        <v>10</v>
      </c>
    </row>
    <row r="15471" spans="1:19">
      <c r="A15471" t="n">
        <v>128211</v>
      </c>
      <c r="B15471" s="35" t="n">
        <v>16</v>
      </c>
      <c r="C15471" s="7" t="n">
        <v>500</v>
      </c>
    </row>
    <row r="15472" spans="1:19">
      <c r="A15472" t="s">
        <v>4</v>
      </c>
      <c r="B15472" s="4" t="s">
        <v>5</v>
      </c>
      <c r="C15472" s="4" t="s">
        <v>13</v>
      </c>
      <c r="D15472" s="4" t="s">
        <v>22</v>
      </c>
      <c r="E15472" s="4" t="s">
        <v>22</v>
      </c>
      <c r="F15472" s="4" t="s">
        <v>22</v>
      </c>
    </row>
    <row r="15473" spans="1:15">
      <c r="A15473" t="n">
        <v>128214</v>
      </c>
      <c r="B15473" s="25" t="n">
        <v>45</v>
      </c>
      <c r="C15473" s="7" t="n">
        <v>9</v>
      </c>
      <c r="D15473" s="7" t="n">
        <v>0.0299999993294477</v>
      </c>
      <c r="E15473" s="7" t="n">
        <v>0.0299999993294477</v>
      </c>
      <c r="F15473" s="7" t="n">
        <v>1</v>
      </c>
    </row>
    <row r="15474" spans="1:15">
      <c r="A15474" t="s">
        <v>4</v>
      </c>
      <c r="B15474" s="4" t="s">
        <v>5</v>
      </c>
      <c r="C15474" s="4" t="s">
        <v>13</v>
      </c>
      <c r="D15474" s="4" t="s">
        <v>10</v>
      </c>
      <c r="E15474" s="4" t="s">
        <v>6</v>
      </c>
    </row>
    <row r="15475" spans="1:15">
      <c r="A15475" t="n">
        <v>128228</v>
      </c>
      <c r="B15475" s="40" t="n">
        <v>51</v>
      </c>
      <c r="C15475" s="7" t="n">
        <v>4</v>
      </c>
      <c r="D15475" s="7" t="n">
        <v>999</v>
      </c>
      <c r="E15475" s="7" t="s">
        <v>1137</v>
      </c>
    </row>
    <row r="15476" spans="1:15">
      <c r="A15476" t="s">
        <v>4</v>
      </c>
      <c r="B15476" s="4" t="s">
        <v>5</v>
      </c>
      <c r="C15476" s="4" t="s">
        <v>10</v>
      </c>
    </row>
    <row r="15477" spans="1:15">
      <c r="A15477" t="n">
        <v>128243</v>
      </c>
      <c r="B15477" s="35" t="n">
        <v>16</v>
      </c>
      <c r="C15477" s="7" t="n">
        <v>0</v>
      </c>
    </row>
    <row r="15478" spans="1:15">
      <c r="A15478" t="s">
        <v>4</v>
      </c>
      <c r="B15478" s="4" t="s">
        <v>5</v>
      </c>
      <c r="C15478" s="4" t="s">
        <v>10</v>
      </c>
      <c r="D15478" s="4" t="s">
        <v>13</v>
      </c>
      <c r="E15478" s="4" t="s">
        <v>9</v>
      </c>
      <c r="F15478" s="4" t="s">
        <v>72</v>
      </c>
      <c r="G15478" s="4" t="s">
        <v>13</v>
      </c>
      <c r="H15478" s="4" t="s">
        <v>13</v>
      </c>
      <c r="I15478" s="4" t="s">
        <v>13</v>
      </c>
    </row>
    <row r="15479" spans="1:15">
      <c r="A15479" t="n">
        <v>128246</v>
      </c>
      <c r="B15479" s="52" t="n">
        <v>26</v>
      </c>
      <c r="C15479" s="7" t="n">
        <v>999</v>
      </c>
      <c r="D15479" s="7" t="n">
        <v>17</v>
      </c>
      <c r="E15479" s="7" t="n">
        <v>52445</v>
      </c>
      <c r="F15479" s="7" t="s">
        <v>1138</v>
      </c>
      <c r="G15479" s="7" t="n">
        <v>8</v>
      </c>
      <c r="H15479" s="7" t="n">
        <v>2</v>
      </c>
      <c r="I15479" s="7" t="n">
        <v>0</v>
      </c>
    </row>
    <row r="15480" spans="1:15">
      <c r="A15480" t="s">
        <v>4</v>
      </c>
      <c r="B15480" s="4" t="s">
        <v>5</v>
      </c>
      <c r="C15480" s="4" t="s">
        <v>10</v>
      </c>
      <c r="D15480" s="4" t="s">
        <v>13</v>
      </c>
      <c r="E15480" s="4" t="s">
        <v>6</v>
      </c>
      <c r="F15480" s="4" t="s">
        <v>22</v>
      </c>
      <c r="G15480" s="4" t="s">
        <v>22</v>
      </c>
      <c r="H15480" s="4" t="s">
        <v>22</v>
      </c>
    </row>
    <row r="15481" spans="1:15">
      <c r="A15481" t="n">
        <v>128284</v>
      </c>
      <c r="B15481" s="39" t="n">
        <v>48</v>
      </c>
      <c r="C15481" s="7" t="n">
        <v>999</v>
      </c>
      <c r="D15481" s="7" t="n">
        <v>0</v>
      </c>
      <c r="E15481" s="7" t="s">
        <v>1024</v>
      </c>
      <c r="F15481" s="7" t="n">
        <v>0</v>
      </c>
      <c r="G15481" s="7" t="n">
        <v>0.75</v>
      </c>
      <c r="H15481" s="7" t="n">
        <v>0</v>
      </c>
    </row>
    <row r="15482" spans="1:15">
      <c r="A15482" t="s">
        <v>4</v>
      </c>
      <c r="B15482" s="4" t="s">
        <v>5</v>
      </c>
      <c r="C15482" s="4" t="s">
        <v>10</v>
      </c>
    </row>
    <row r="15483" spans="1:15">
      <c r="A15483" t="n">
        <v>128317</v>
      </c>
      <c r="B15483" s="35" t="n">
        <v>16</v>
      </c>
      <c r="C15483" s="7" t="n">
        <v>500</v>
      </c>
    </row>
    <row r="15484" spans="1:15">
      <c r="A15484" t="s">
        <v>4</v>
      </c>
      <c r="B15484" s="4" t="s">
        <v>5</v>
      </c>
      <c r="C15484" s="4" t="s">
        <v>13</v>
      </c>
      <c r="D15484" s="4" t="s">
        <v>10</v>
      </c>
      <c r="E15484" s="4" t="s">
        <v>22</v>
      </c>
      <c r="F15484" s="4" t="s">
        <v>10</v>
      </c>
      <c r="G15484" s="4" t="s">
        <v>9</v>
      </c>
      <c r="H15484" s="4" t="s">
        <v>9</v>
      </c>
      <c r="I15484" s="4" t="s">
        <v>10</v>
      </c>
      <c r="J15484" s="4" t="s">
        <v>10</v>
      </c>
      <c r="K15484" s="4" t="s">
        <v>9</v>
      </c>
      <c r="L15484" s="4" t="s">
        <v>9</v>
      </c>
      <c r="M15484" s="4" t="s">
        <v>9</v>
      </c>
      <c r="N15484" s="4" t="s">
        <v>9</v>
      </c>
      <c r="O15484" s="4" t="s">
        <v>6</v>
      </c>
    </row>
    <row r="15485" spans="1:15">
      <c r="A15485" t="n">
        <v>128320</v>
      </c>
      <c r="B15485" s="14" t="n">
        <v>50</v>
      </c>
      <c r="C15485" s="7" t="n">
        <v>0</v>
      </c>
      <c r="D15485" s="7" t="n">
        <v>4020</v>
      </c>
      <c r="E15485" s="7" t="n">
        <v>1</v>
      </c>
      <c r="F15485" s="7" t="n">
        <v>0</v>
      </c>
      <c r="G15485" s="7" t="n">
        <v>0</v>
      </c>
      <c r="H15485" s="7" t="n">
        <v>-1065353216</v>
      </c>
      <c r="I15485" s="7" t="n">
        <v>0</v>
      </c>
      <c r="J15485" s="7" t="n">
        <v>65533</v>
      </c>
      <c r="K15485" s="7" t="n">
        <v>0</v>
      </c>
      <c r="L15485" s="7" t="n">
        <v>0</v>
      </c>
      <c r="M15485" s="7" t="n">
        <v>0</v>
      </c>
      <c r="N15485" s="7" t="n">
        <v>0</v>
      </c>
      <c r="O15485" s="7" t="s">
        <v>12</v>
      </c>
    </row>
    <row r="15486" spans="1:15">
      <c r="A15486" t="s">
        <v>4</v>
      </c>
      <c r="B15486" s="4" t="s">
        <v>5</v>
      </c>
      <c r="C15486" s="4" t="s">
        <v>10</v>
      </c>
    </row>
    <row r="15487" spans="1:15">
      <c r="A15487" t="n">
        <v>128359</v>
      </c>
      <c r="B15487" s="35" t="n">
        <v>16</v>
      </c>
      <c r="C15487" s="7" t="n">
        <v>2500</v>
      </c>
    </row>
    <row r="15488" spans="1:15">
      <c r="A15488" t="s">
        <v>4</v>
      </c>
      <c r="B15488" s="4" t="s">
        <v>5</v>
      </c>
      <c r="C15488" s="4" t="s">
        <v>10</v>
      </c>
      <c r="D15488" s="4" t="s">
        <v>13</v>
      </c>
    </row>
    <row r="15489" spans="1:15">
      <c r="A15489" t="n">
        <v>128362</v>
      </c>
      <c r="B15489" s="54" t="n">
        <v>89</v>
      </c>
      <c r="C15489" s="7" t="n">
        <v>65533</v>
      </c>
      <c r="D15489" s="7" t="n">
        <v>0</v>
      </c>
    </row>
    <row r="15490" spans="1:15">
      <c r="A15490" t="s">
        <v>4</v>
      </c>
      <c r="B15490" s="4" t="s">
        <v>5</v>
      </c>
      <c r="C15490" s="4" t="s">
        <v>10</v>
      </c>
    </row>
    <row r="15491" spans="1:15">
      <c r="A15491" t="n">
        <v>128366</v>
      </c>
      <c r="B15491" s="35" t="n">
        <v>16</v>
      </c>
      <c r="C15491" s="7" t="n">
        <v>300</v>
      </c>
    </row>
    <row r="15492" spans="1:15">
      <c r="A15492" t="s">
        <v>4</v>
      </c>
      <c r="B15492" s="4" t="s">
        <v>5</v>
      </c>
      <c r="C15492" s="4" t="s">
        <v>13</v>
      </c>
      <c r="D15492" s="4" t="s">
        <v>10</v>
      </c>
      <c r="E15492" s="4" t="s">
        <v>6</v>
      </c>
    </row>
    <row r="15493" spans="1:15">
      <c r="A15493" t="n">
        <v>128369</v>
      </c>
      <c r="B15493" s="40" t="n">
        <v>51</v>
      </c>
      <c r="C15493" s="7" t="n">
        <v>4</v>
      </c>
      <c r="D15493" s="7" t="n">
        <v>1571</v>
      </c>
      <c r="E15493" s="7" t="s">
        <v>435</v>
      </c>
    </row>
    <row r="15494" spans="1:15">
      <c r="A15494" t="s">
        <v>4</v>
      </c>
      <c r="B15494" s="4" t="s">
        <v>5</v>
      </c>
      <c r="C15494" s="4" t="s">
        <v>10</v>
      </c>
    </row>
    <row r="15495" spans="1:15">
      <c r="A15495" t="n">
        <v>128382</v>
      </c>
      <c r="B15495" s="35" t="n">
        <v>16</v>
      </c>
      <c r="C15495" s="7" t="n">
        <v>0</v>
      </c>
    </row>
    <row r="15496" spans="1:15">
      <c r="A15496" t="s">
        <v>4</v>
      </c>
      <c r="B15496" s="4" t="s">
        <v>5</v>
      </c>
      <c r="C15496" s="4" t="s">
        <v>10</v>
      </c>
      <c r="D15496" s="4" t="s">
        <v>13</v>
      </c>
      <c r="E15496" s="4" t="s">
        <v>9</v>
      </c>
      <c r="F15496" s="4" t="s">
        <v>72</v>
      </c>
      <c r="G15496" s="4" t="s">
        <v>13</v>
      </c>
      <c r="H15496" s="4" t="s">
        <v>13</v>
      </c>
      <c r="I15496" s="4" t="s">
        <v>13</v>
      </c>
    </row>
    <row r="15497" spans="1:15">
      <c r="A15497" t="n">
        <v>128385</v>
      </c>
      <c r="B15497" s="52" t="n">
        <v>26</v>
      </c>
      <c r="C15497" s="7" t="n">
        <v>1571</v>
      </c>
      <c r="D15497" s="7" t="n">
        <v>17</v>
      </c>
      <c r="E15497" s="7" t="n">
        <v>51101</v>
      </c>
      <c r="F15497" s="7" t="s">
        <v>1139</v>
      </c>
      <c r="G15497" s="7" t="n">
        <v>8</v>
      </c>
      <c r="H15497" s="7" t="n">
        <v>2</v>
      </c>
      <c r="I15497" s="7" t="n">
        <v>0</v>
      </c>
    </row>
    <row r="15498" spans="1:15">
      <c r="A15498" t="s">
        <v>4</v>
      </c>
      <c r="B15498" s="4" t="s">
        <v>5</v>
      </c>
      <c r="C15498" s="4" t="s">
        <v>10</v>
      </c>
    </row>
    <row r="15499" spans="1:15">
      <c r="A15499" t="n">
        <v>128407</v>
      </c>
      <c r="B15499" s="35" t="n">
        <v>16</v>
      </c>
      <c r="C15499" s="7" t="n">
        <v>1600</v>
      </c>
    </row>
    <row r="15500" spans="1:15">
      <c r="A15500" t="s">
        <v>4</v>
      </c>
      <c r="B15500" s="4" t="s">
        <v>5</v>
      </c>
      <c r="C15500" s="4" t="s">
        <v>10</v>
      </c>
      <c r="D15500" s="4" t="s">
        <v>13</v>
      </c>
    </row>
    <row r="15501" spans="1:15">
      <c r="A15501" t="n">
        <v>128410</v>
      </c>
      <c r="B15501" s="54" t="n">
        <v>89</v>
      </c>
      <c r="C15501" s="7" t="n">
        <v>65533</v>
      </c>
      <c r="D15501" s="7" t="n">
        <v>0</v>
      </c>
    </row>
    <row r="15502" spans="1:15">
      <c r="A15502" t="s">
        <v>4</v>
      </c>
      <c r="B15502" s="4" t="s">
        <v>5</v>
      </c>
      <c r="C15502" s="4" t="s">
        <v>10</v>
      </c>
      <c r="D15502" s="4" t="s">
        <v>13</v>
      </c>
    </row>
    <row r="15503" spans="1:15">
      <c r="A15503" t="n">
        <v>128414</v>
      </c>
      <c r="B15503" s="54" t="n">
        <v>89</v>
      </c>
      <c r="C15503" s="7" t="n">
        <v>65533</v>
      </c>
      <c r="D15503" s="7" t="n">
        <v>1</v>
      </c>
    </row>
    <row r="15504" spans="1:15">
      <c r="A15504" t="s">
        <v>4</v>
      </c>
      <c r="B15504" s="4" t="s">
        <v>5</v>
      </c>
      <c r="C15504" s="4" t="s">
        <v>13</v>
      </c>
      <c r="D15504" s="4" t="s">
        <v>10</v>
      </c>
      <c r="E15504" s="4" t="s">
        <v>6</v>
      </c>
    </row>
    <row r="15505" spans="1:9">
      <c r="A15505" t="n">
        <v>128418</v>
      </c>
      <c r="B15505" s="40" t="n">
        <v>51</v>
      </c>
      <c r="C15505" s="7" t="n">
        <v>4</v>
      </c>
      <c r="D15505" s="7" t="n">
        <v>1572</v>
      </c>
      <c r="E15505" s="7" t="s">
        <v>435</v>
      </c>
    </row>
    <row r="15506" spans="1:9">
      <c r="A15506" t="s">
        <v>4</v>
      </c>
      <c r="B15506" s="4" t="s">
        <v>5</v>
      </c>
      <c r="C15506" s="4" t="s">
        <v>10</v>
      </c>
    </row>
    <row r="15507" spans="1:9">
      <c r="A15507" t="n">
        <v>128431</v>
      </c>
      <c r="B15507" s="35" t="n">
        <v>16</v>
      </c>
      <c r="C15507" s="7" t="n">
        <v>0</v>
      </c>
    </row>
    <row r="15508" spans="1:9">
      <c r="A15508" t="s">
        <v>4</v>
      </c>
      <c r="B15508" s="4" t="s">
        <v>5</v>
      </c>
      <c r="C15508" s="4" t="s">
        <v>10</v>
      </c>
      <c r="D15508" s="4" t="s">
        <v>13</v>
      </c>
      <c r="E15508" s="4" t="s">
        <v>9</v>
      </c>
      <c r="F15508" s="4" t="s">
        <v>72</v>
      </c>
      <c r="G15508" s="4" t="s">
        <v>13</v>
      </c>
      <c r="H15508" s="4" t="s">
        <v>13</v>
      </c>
      <c r="I15508" s="4" t="s">
        <v>13</v>
      </c>
    </row>
    <row r="15509" spans="1:9">
      <c r="A15509" t="n">
        <v>128434</v>
      </c>
      <c r="B15509" s="52" t="n">
        <v>26</v>
      </c>
      <c r="C15509" s="7" t="n">
        <v>1572</v>
      </c>
      <c r="D15509" s="7" t="n">
        <v>17</v>
      </c>
      <c r="E15509" s="7" t="n">
        <v>51201</v>
      </c>
      <c r="F15509" s="7" t="s">
        <v>1140</v>
      </c>
      <c r="G15509" s="7" t="n">
        <v>8</v>
      </c>
      <c r="H15509" s="7" t="n">
        <v>2</v>
      </c>
      <c r="I15509" s="7" t="n">
        <v>0</v>
      </c>
    </row>
    <row r="15510" spans="1:9">
      <c r="A15510" t="s">
        <v>4</v>
      </c>
      <c r="B15510" s="4" t="s">
        <v>5</v>
      </c>
      <c r="C15510" s="4" t="s">
        <v>10</v>
      </c>
    </row>
    <row r="15511" spans="1:9">
      <c r="A15511" t="n">
        <v>128473</v>
      </c>
      <c r="B15511" s="35" t="n">
        <v>16</v>
      </c>
      <c r="C15511" s="7" t="n">
        <v>2000</v>
      </c>
    </row>
    <row r="15512" spans="1:9">
      <c r="A15512" t="s">
        <v>4</v>
      </c>
      <c r="B15512" s="4" t="s">
        <v>5</v>
      </c>
      <c r="C15512" s="4" t="s">
        <v>10</v>
      </c>
      <c r="D15512" s="4" t="s">
        <v>13</v>
      </c>
    </row>
    <row r="15513" spans="1:9">
      <c r="A15513" t="n">
        <v>128476</v>
      </c>
      <c r="B15513" s="54" t="n">
        <v>89</v>
      </c>
      <c r="C15513" s="7" t="n">
        <v>65533</v>
      </c>
      <c r="D15513" s="7" t="n">
        <v>0</v>
      </c>
    </row>
    <row r="15514" spans="1:9">
      <c r="A15514" t="s">
        <v>4</v>
      </c>
      <c r="B15514" s="4" t="s">
        <v>5</v>
      </c>
      <c r="C15514" s="4" t="s">
        <v>10</v>
      </c>
      <c r="D15514" s="4" t="s">
        <v>13</v>
      </c>
    </row>
    <row r="15515" spans="1:9">
      <c r="A15515" t="n">
        <v>128480</v>
      </c>
      <c r="B15515" s="54" t="n">
        <v>89</v>
      </c>
      <c r="C15515" s="7" t="n">
        <v>65533</v>
      </c>
      <c r="D15515" s="7" t="n">
        <v>1</v>
      </c>
    </row>
    <row r="15516" spans="1:9">
      <c r="A15516" t="s">
        <v>4</v>
      </c>
      <c r="B15516" s="4" t="s">
        <v>5</v>
      </c>
      <c r="C15516" s="4" t="s">
        <v>13</v>
      </c>
      <c r="D15516" s="4" t="s">
        <v>10</v>
      </c>
      <c r="E15516" s="4" t="s">
        <v>9</v>
      </c>
      <c r="F15516" s="4" t="s">
        <v>10</v>
      </c>
    </row>
    <row r="15517" spans="1:9">
      <c r="A15517" t="n">
        <v>128484</v>
      </c>
      <c r="B15517" s="14" t="n">
        <v>50</v>
      </c>
      <c r="C15517" s="7" t="n">
        <v>3</v>
      </c>
      <c r="D15517" s="7" t="n">
        <v>4515</v>
      </c>
      <c r="E15517" s="7" t="n">
        <v>1041865114</v>
      </c>
      <c r="F15517" s="7" t="n">
        <v>500</v>
      </c>
    </row>
    <row r="15518" spans="1:9">
      <c r="A15518" t="s">
        <v>4</v>
      </c>
      <c r="B15518" s="4" t="s">
        <v>5</v>
      </c>
      <c r="C15518" s="4" t="s">
        <v>13</v>
      </c>
      <c r="D15518" s="4" t="s">
        <v>10</v>
      </c>
      <c r="E15518" s="4" t="s">
        <v>22</v>
      </c>
    </row>
    <row r="15519" spans="1:9">
      <c r="A15519" t="n">
        <v>128494</v>
      </c>
      <c r="B15519" s="28" t="n">
        <v>58</v>
      </c>
      <c r="C15519" s="7" t="n">
        <v>101</v>
      </c>
      <c r="D15519" s="7" t="n">
        <v>500</v>
      </c>
      <c r="E15519" s="7" t="n">
        <v>1</v>
      </c>
    </row>
    <row r="15520" spans="1:9">
      <c r="A15520" t="s">
        <v>4</v>
      </c>
      <c r="B15520" s="4" t="s">
        <v>5</v>
      </c>
      <c r="C15520" s="4" t="s">
        <v>13</v>
      </c>
      <c r="D15520" s="4" t="s">
        <v>10</v>
      </c>
    </row>
    <row r="15521" spans="1:9">
      <c r="A15521" t="n">
        <v>128502</v>
      </c>
      <c r="B15521" s="28" t="n">
        <v>58</v>
      </c>
      <c r="C15521" s="7" t="n">
        <v>254</v>
      </c>
      <c r="D15521" s="7" t="n">
        <v>0</v>
      </c>
    </row>
    <row r="15522" spans="1:9">
      <c r="A15522" t="s">
        <v>4</v>
      </c>
      <c r="B15522" s="4" t="s">
        <v>5</v>
      </c>
      <c r="C15522" s="4" t="s">
        <v>13</v>
      </c>
    </row>
    <row r="15523" spans="1:9">
      <c r="A15523" t="n">
        <v>128506</v>
      </c>
      <c r="B15523" s="25" t="n">
        <v>45</v>
      </c>
      <c r="C15523" s="7" t="n">
        <v>0</v>
      </c>
    </row>
    <row r="15524" spans="1:9">
      <c r="A15524" t="s">
        <v>4</v>
      </c>
      <c r="B15524" s="4" t="s">
        <v>5</v>
      </c>
      <c r="C15524" s="4" t="s">
        <v>13</v>
      </c>
      <c r="D15524" s="4" t="s">
        <v>13</v>
      </c>
      <c r="E15524" s="4" t="s">
        <v>22</v>
      </c>
      <c r="F15524" s="4" t="s">
        <v>22</v>
      </c>
      <c r="G15524" s="4" t="s">
        <v>22</v>
      </c>
      <c r="H15524" s="4" t="s">
        <v>10</v>
      </c>
    </row>
    <row r="15525" spans="1:9">
      <c r="A15525" t="n">
        <v>128508</v>
      </c>
      <c r="B15525" s="25" t="n">
        <v>45</v>
      </c>
      <c r="C15525" s="7" t="n">
        <v>2</v>
      </c>
      <c r="D15525" s="7" t="n">
        <v>3</v>
      </c>
      <c r="E15525" s="7" t="n">
        <v>-23.9400005340576</v>
      </c>
      <c r="F15525" s="7" t="n">
        <v>1.36000001430511</v>
      </c>
      <c r="G15525" s="7" t="n">
        <v>-12.2200002670288</v>
      </c>
      <c r="H15525" s="7" t="n">
        <v>0</v>
      </c>
    </row>
    <row r="15526" spans="1:9">
      <c r="A15526" t="s">
        <v>4</v>
      </c>
      <c r="B15526" s="4" t="s">
        <v>5</v>
      </c>
      <c r="C15526" s="4" t="s">
        <v>13</v>
      </c>
      <c r="D15526" s="4" t="s">
        <v>13</v>
      </c>
      <c r="E15526" s="4" t="s">
        <v>22</v>
      </c>
      <c r="F15526" s="4" t="s">
        <v>22</v>
      </c>
      <c r="G15526" s="4" t="s">
        <v>22</v>
      </c>
      <c r="H15526" s="4" t="s">
        <v>10</v>
      </c>
      <c r="I15526" s="4" t="s">
        <v>13</v>
      </c>
    </row>
    <row r="15527" spans="1:9">
      <c r="A15527" t="n">
        <v>128525</v>
      </c>
      <c r="B15527" s="25" t="n">
        <v>45</v>
      </c>
      <c r="C15527" s="7" t="n">
        <v>4</v>
      </c>
      <c r="D15527" s="7" t="n">
        <v>3</v>
      </c>
      <c r="E15527" s="7" t="n">
        <v>7.76000022888184</v>
      </c>
      <c r="F15527" s="7" t="n">
        <v>25.4099998474121</v>
      </c>
      <c r="G15527" s="7" t="n">
        <v>0.720000028610229</v>
      </c>
      <c r="H15527" s="7" t="n">
        <v>0</v>
      </c>
      <c r="I15527" s="7" t="n">
        <v>1</v>
      </c>
    </row>
    <row r="15528" spans="1:9">
      <c r="A15528" t="s">
        <v>4</v>
      </c>
      <c r="B15528" s="4" t="s">
        <v>5</v>
      </c>
      <c r="C15528" s="4" t="s">
        <v>13</v>
      </c>
      <c r="D15528" s="4" t="s">
        <v>13</v>
      </c>
      <c r="E15528" s="4" t="s">
        <v>22</v>
      </c>
      <c r="F15528" s="4" t="s">
        <v>10</v>
      </c>
    </row>
    <row r="15529" spans="1:9">
      <c r="A15529" t="n">
        <v>128543</v>
      </c>
      <c r="B15529" s="25" t="n">
        <v>45</v>
      </c>
      <c r="C15529" s="7" t="n">
        <v>5</v>
      </c>
      <c r="D15529" s="7" t="n">
        <v>3</v>
      </c>
      <c r="E15529" s="7" t="n">
        <v>4.69999980926514</v>
      </c>
      <c r="F15529" s="7" t="n">
        <v>0</v>
      </c>
    </row>
    <row r="15530" spans="1:9">
      <c r="A15530" t="s">
        <v>4</v>
      </c>
      <c r="B15530" s="4" t="s">
        <v>5</v>
      </c>
      <c r="C15530" s="4" t="s">
        <v>13</v>
      </c>
      <c r="D15530" s="4" t="s">
        <v>13</v>
      </c>
      <c r="E15530" s="4" t="s">
        <v>22</v>
      </c>
      <c r="F15530" s="4" t="s">
        <v>10</v>
      </c>
    </row>
    <row r="15531" spans="1:9">
      <c r="A15531" t="n">
        <v>128552</v>
      </c>
      <c r="B15531" s="25" t="n">
        <v>45</v>
      </c>
      <c r="C15531" s="7" t="n">
        <v>11</v>
      </c>
      <c r="D15531" s="7" t="n">
        <v>3</v>
      </c>
      <c r="E15531" s="7" t="n">
        <v>11.5</v>
      </c>
      <c r="F15531" s="7" t="n">
        <v>0</v>
      </c>
    </row>
    <row r="15532" spans="1:9">
      <c r="A15532" t="s">
        <v>4</v>
      </c>
      <c r="B15532" s="4" t="s">
        <v>5</v>
      </c>
      <c r="C15532" s="4" t="s">
        <v>10</v>
      </c>
      <c r="D15532" s="4" t="s">
        <v>9</v>
      </c>
    </row>
    <row r="15533" spans="1:9">
      <c r="A15533" t="n">
        <v>128561</v>
      </c>
      <c r="B15533" s="45" t="n">
        <v>44</v>
      </c>
      <c r="C15533" s="7" t="n">
        <v>16</v>
      </c>
      <c r="D15533" s="7" t="n">
        <v>1</v>
      </c>
    </row>
    <row r="15534" spans="1:9">
      <c r="A15534" t="s">
        <v>4</v>
      </c>
      <c r="B15534" s="4" t="s">
        <v>5</v>
      </c>
      <c r="C15534" s="4" t="s">
        <v>10</v>
      </c>
      <c r="D15534" s="4" t="s">
        <v>9</v>
      </c>
    </row>
    <row r="15535" spans="1:9">
      <c r="A15535" t="n">
        <v>128568</v>
      </c>
      <c r="B15535" s="45" t="n">
        <v>44</v>
      </c>
      <c r="C15535" s="7" t="n">
        <v>17</v>
      </c>
      <c r="D15535" s="7" t="n">
        <v>1</v>
      </c>
    </row>
    <row r="15536" spans="1:9">
      <c r="A15536" t="s">
        <v>4</v>
      </c>
      <c r="B15536" s="4" t="s">
        <v>5</v>
      </c>
      <c r="C15536" s="4" t="s">
        <v>10</v>
      </c>
      <c r="D15536" s="4" t="s">
        <v>9</v>
      </c>
    </row>
    <row r="15537" spans="1:9">
      <c r="A15537" t="n">
        <v>128575</v>
      </c>
      <c r="B15537" s="45" t="n">
        <v>44</v>
      </c>
      <c r="C15537" s="7" t="n">
        <v>7032</v>
      </c>
      <c r="D15537" s="7" t="n">
        <v>1</v>
      </c>
    </row>
    <row r="15538" spans="1:9">
      <c r="A15538" t="s">
        <v>4</v>
      </c>
      <c r="B15538" s="4" t="s">
        <v>5</v>
      </c>
      <c r="C15538" s="4" t="s">
        <v>10</v>
      </c>
      <c r="D15538" s="4" t="s">
        <v>22</v>
      </c>
      <c r="E15538" s="4" t="s">
        <v>22</v>
      </c>
      <c r="F15538" s="4" t="s">
        <v>22</v>
      </c>
      <c r="G15538" s="4" t="s">
        <v>22</v>
      </c>
    </row>
    <row r="15539" spans="1:9">
      <c r="A15539" t="n">
        <v>128582</v>
      </c>
      <c r="B15539" s="24" t="n">
        <v>46</v>
      </c>
      <c r="C15539" s="7" t="n">
        <v>17</v>
      </c>
      <c r="D15539" s="7" t="n">
        <v>-24.3999996185303</v>
      </c>
      <c r="E15539" s="7" t="n">
        <v>0</v>
      </c>
      <c r="F15539" s="7" t="n">
        <v>-16.3099994659424</v>
      </c>
      <c r="G15539" s="7" t="n">
        <v>4.80000019073486</v>
      </c>
    </row>
    <row r="15540" spans="1:9">
      <c r="A15540" t="s">
        <v>4</v>
      </c>
      <c r="B15540" s="4" t="s">
        <v>5</v>
      </c>
      <c r="C15540" s="4" t="s">
        <v>10</v>
      </c>
      <c r="D15540" s="4" t="s">
        <v>22</v>
      </c>
      <c r="E15540" s="4" t="s">
        <v>22</v>
      </c>
      <c r="F15540" s="4" t="s">
        <v>22</v>
      </c>
      <c r="G15540" s="4" t="s">
        <v>22</v>
      </c>
    </row>
    <row r="15541" spans="1:9">
      <c r="A15541" t="n">
        <v>128601</v>
      </c>
      <c r="B15541" s="24" t="n">
        <v>46</v>
      </c>
      <c r="C15541" s="7" t="n">
        <v>16</v>
      </c>
      <c r="D15541" s="7" t="n">
        <v>-21.8799991607666</v>
      </c>
      <c r="E15541" s="7" t="n">
        <v>0</v>
      </c>
      <c r="F15541" s="7" t="n">
        <v>-20.8299999237061</v>
      </c>
      <c r="G15541" s="7" t="n">
        <v>4.69999980926514</v>
      </c>
    </row>
    <row r="15542" spans="1:9">
      <c r="A15542" t="s">
        <v>4</v>
      </c>
      <c r="B15542" s="4" t="s">
        <v>5</v>
      </c>
      <c r="C15542" s="4" t="s">
        <v>10</v>
      </c>
      <c r="D15542" s="4" t="s">
        <v>22</v>
      </c>
      <c r="E15542" s="4" t="s">
        <v>22</v>
      </c>
      <c r="F15542" s="4" t="s">
        <v>22</v>
      </c>
      <c r="G15542" s="4" t="s">
        <v>22</v>
      </c>
    </row>
    <row r="15543" spans="1:9">
      <c r="A15543" t="n">
        <v>128620</v>
      </c>
      <c r="B15543" s="24" t="n">
        <v>46</v>
      </c>
      <c r="C15543" s="7" t="n">
        <v>7032</v>
      </c>
      <c r="D15543" s="7" t="n">
        <v>-28.7800006866455</v>
      </c>
      <c r="E15543" s="7" t="n">
        <v>0</v>
      </c>
      <c r="F15543" s="7" t="n">
        <v>-15.1599998474121</v>
      </c>
      <c r="G15543" s="7" t="n">
        <v>359.5</v>
      </c>
    </row>
    <row r="15544" spans="1:9">
      <c r="A15544" t="s">
        <v>4</v>
      </c>
      <c r="B15544" s="4" t="s">
        <v>5</v>
      </c>
      <c r="C15544" s="4" t="s">
        <v>10</v>
      </c>
      <c r="D15544" s="4" t="s">
        <v>22</v>
      </c>
      <c r="E15544" s="4" t="s">
        <v>22</v>
      </c>
      <c r="F15544" s="4" t="s">
        <v>22</v>
      </c>
      <c r="G15544" s="4" t="s">
        <v>22</v>
      </c>
    </row>
    <row r="15545" spans="1:9">
      <c r="A15545" t="n">
        <v>128639</v>
      </c>
      <c r="B15545" s="24" t="n">
        <v>46</v>
      </c>
      <c r="C15545" s="7" t="n">
        <v>18</v>
      </c>
      <c r="D15545" s="7" t="n">
        <v>-25.25</v>
      </c>
      <c r="E15545" s="7" t="n">
        <v>0</v>
      </c>
      <c r="F15545" s="7" t="n">
        <v>-10.9200000762939</v>
      </c>
      <c r="G15545" s="7" t="n">
        <v>151</v>
      </c>
    </row>
    <row r="15546" spans="1:9">
      <c r="A15546" t="s">
        <v>4</v>
      </c>
      <c r="B15546" s="4" t="s">
        <v>5</v>
      </c>
      <c r="C15546" s="4" t="s">
        <v>10</v>
      </c>
      <c r="D15546" s="4" t="s">
        <v>22</v>
      </c>
      <c r="E15546" s="4" t="s">
        <v>22</v>
      </c>
      <c r="F15546" s="4" t="s">
        <v>22</v>
      </c>
      <c r="G15546" s="4" t="s">
        <v>22</v>
      </c>
    </row>
    <row r="15547" spans="1:9">
      <c r="A15547" t="n">
        <v>128658</v>
      </c>
      <c r="B15547" s="24" t="n">
        <v>46</v>
      </c>
      <c r="C15547" s="7" t="n">
        <v>999</v>
      </c>
      <c r="D15547" s="7" t="n">
        <v>-24.1200008392334</v>
      </c>
      <c r="E15547" s="7" t="n">
        <v>0</v>
      </c>
      <c r="F15547" s="7" t="n">
        <v>-12.8100004196167</v>
      </c>
      <c r="G15547" s="7" t="n">
        <v>11.5</v>
      </c>
    </row>
    <row r="15548" spans="1:9">
      <c r="A15548" t="s">
        <v>4</v>
      </c>
      <c r="B15548" s="4" t="s">
        <v>5</v>
      </c>
      <c r="C15548" s="4" t="s">
        <v>10</v>
      </c>
      <c r="D15548" s="4" t="s">
        <v>22</v>
      </c>
      <c r="E15548" s="4" t="s">
        <v>22</v>
      </c>
      <c r="F15548" s="4" t="s">
        <v>22</v>
      </c>
      <c r="G15548" s="4" t="s">
        <v>22</v>
      </c>
    </row>
    <row r="15549" spans="1:9">
      <c r="A15549" t="n">
        <v>128677</v>
      </c>
      <c r="B15549" s="24" t="n">
        <v>46</v>
      </c>
      <c r="C15549" s="7" t="n">
        <v>0</v>
      </c>
      <c r="D15549" s="7" t="n">
        <v>-24.1200008392334</v>
      </c>
      <c r="E15549" s="7" t="n">
        <v>0</v>
      </c>
      <c r="F15549" s="7" t="n">
        <v>-12.8100004196167</v>
      </c>
      <c r="G15549" s="7" t="n">
        <v>11.5</v>
      </c>
    </row>
    <row r="15550" spans="1:9">
      <c r="A15550" t="s">
        <v>4</v>
      </c>
      <c r="B15550" s="4" t="s">
        <v>5</v>
      </c>
      <c r="C15550" s="4" t="s">
        <v>10</v>
      </c>
      <c r="D15550" s="4" t="s">
        <v>22</v>
      </c>
      <c r="E15550" s="4" t="s">
        <v>22</v>
      </c>
      <c r="F15550" s="4" t="s">
        <v>22</v>
      </c>
      <c r="G15550" s="4" t="s">
        <v>10</v>
      </c>
      <c r="H15550" s="4" t="s">
        <v>10</v>
      </c>
    </row>
    <row r="15551" spans="1:9">
      <c r="A15551" t="n">
        <v>128696</v>
      </c>
      <c r="B15551" s="56" t="n">
        <v>60</v>
      </c>
      <c r="C15551" s="7" t="n">
        <v>17</v>
      </c>
      <c r="D15551" s="7" t="n">
        <v>0</v>
      </c>
      <c r="E15551" s="7" t="n">
        <v>0</v>
      </c>
      <c r="F15551" s="7" t="n">
        <v>0</v>
      </c>
      <c r="G15551" s="7" t="n">
        <v>0</v>
      </c>
      <c r="H15551" s="7" t="n">
        <v>0</v>
      </c>
    </row>
    <row r="15552" spans="1:9">
      <c r="A15552" t="s">
        <v>4</v>
      </c>
      <c r="B15552" s="4" t="s">
        <v>5</v>
      </c>
      <c r="C15552" s="4" t="s">
        <v>10</v>
      </c>
      <c r="D15552" s="4" t="s">
        <v>22</v>
      </c>
      <c r="E15552" s="4" t="s">
        <v>22</v>
      </c>
      <c r="F15552" s="4" t="s">
        <v>22</v>
      </c>
      <c r="G15552" s="4" t="s">
        <v>10</v>
      </c>
      <c r="H15552" s="4" t="s">
        <v>10</v>
      </c>
    </row>
    <row r="15553" spans="1:8">
      <c r="A15553" t="n">
        <v>128715</v>
      </c>
      <c r="B15553" s="56" t="n">
        <v>60</v>
      </c>
      <c r="C15553" s="7" t="n">
        <v>16</v>
      </c>
      <c r="D15553" s="7" t="n">
        <v>0</v>
      </c>
      <c r="E15553" s="7" t="n">
        <v>0</v>
      </c>
      <c r="F15553" s="7" t="n">
        <v>0</v>
      </c>
      <c r="G15553" s="7" t="n">
        <v>0</v>
      </c>
      <c r="H15553" s="7" t="n">
        <v>0</v>
      </c>
    </row>
    <row r="15554" spans="1:8">
      <c r="A15554" t="s">
        <v>4</v>
      </c>
      <c r="B15554" s="4" t="s">
        <v>5</v>
      </c>
      <c r="C15554" s="4" t="s">
        <v>10</v>
      </c>
      <c r="D15554" s="4" t="s">
        <v>22</v>
      </c>
      <c r="E15554" s="4" t="s">
        <v>22</v>
      </c>
      <c r="F15554" s="4" t="s">
        <v>22</v>
      </c>
      <c r="G15554" s="4" t="s">
        <v>10</v>
      </c>
      <c r="H15554" s="4" t="s">
        <v>10</v>
      </c>
    </row>
    <row r="15555" spans="1:8">
      <c r="A15555" t="n">
        <v>128734</v>
      </c>
      <c r="B15555" s="56" t="n">
        <v>60</v>
      </c>
      <c r="C15555" s="7" t="n">
        <v>7032</v>
      </c>
      <c r="D15555" s="7" t="n">
        <v>0</v>
      </c>
      <c r="E15555" s="7" t="n">
        <v>-20</v>
      </c>
      <c r="F15555" s="7" t="n">
        <v>0</v>
      </c>
      <c r="G15555" s="7" t="n">
        <v>0</v>
      </c>
      <c r="H15555" s="7" t="n">
        <v>0</v>
      </c>
    </row>
    <row r="15556" spans="1:8">
      <c r="A15556" t="s">
        <v>4</v>
      </c>
      <c r="B15556" s="4" t="s">
        <v>5</v>
      </c>
      <c r="C15556" s="4" t="s">
        <v>13</v>
      </c>
      <c r="D15556" s="4" t="s">
        <v>10</v>
      </c>
      <c r="E15556" s="4" t="s">
        <v>6</v>
      </c>
      <c r="F15556" s="4" t="s">
        <v>6</v>
      </c>
      <c r="G15556" s="4" t="s">
        <v>6</v>
      </c>
      <c r="H15556" s="4" t="s">
        <v>6</v>
      </c>
    </row>
    <row r="15557" spans="1:8">
      <c r="A15557" t="n">
        <v>128753</v>
      </c>
      <c r="B15557" s="40" t="n">
        <v>51</v>
      </c>
      <c r="C15557" s="7" t="n">
        <v>3</v>
      </c>
      <c r="D15557" s="7" t="n">
        <v>17</v>
      </c>
      <c r="E15557" s="7" t="s">
        <v>814</v>
      </c>
      <c r="F15557" s="7" t="s">
        <v>844</v>
      </c>
      <c r="G15557" s="7" t="s">
        <v>88</v>
      </c>
      <c r="H15557" s="7" t="s">
        <v>89</v>
      </c>
    </row>
    <row r="15558" spans="1:8">
      <c r="A15558" t="s">
        <v>4</v>
      </c>
      <c r="B15558" s="4" t="s">
        <v>5</v>
      </c>
      <c r="C15558" s="4" t="s">
        <v>13</v>
      </c>
      <c r="D15558" s="4" t="s">
        <v>10</v>
      </c>
      <c r="E15558" s="4" t="s">
        <v>6</v>
      </c>
      <c r="F15558" s="4" t="s">
        <v>6</v>
      </c>
      <c r="G15558" s="4" t="s">
        <v>6</v>
      </c>
      <c r="H15558" s="4" t="s">
        <v>6</v>
      </c>
    </row>
    <row r="15559" spans="1:8">
      <c r="A15559" t="n">
        <v>128766</v>
      </c>
      <c r="B15559" s="40" t="n">
        <v>51</v>
      </c>
      <c r="C15559" s="7" t="n">
        <v>3</v>
      </c>
      <c r="D15559" s="7" t="n">
        <v>16</v>
      </c>
      <c r="E15559" s="7" t="s">
        <v>843</v>
      </c>
      <c r="F15559" s="7" t="s">
        <v>844</v>
      </c>
      <c r="G15559" s="7" t="s">
        <v>88</v>
      </c>
      <c r="H15559" s="7" t="s">
        <v>89</v>
      </c>
    </row>
    <row r="15560" spans="1:8">
      <c r="A15560" t="s">
        <v>4</v>
      </c>
      <c r="B15560" s="4" t="s">
        <v>5</v>
      </c>
      <c r="C15560" s="4" t="s">
        <v>13</v>
      </c>
      <c r="D15560" s="4" t="s">
        <v>10</v>
      </c>
      <c r="E15560" s="4" t="s">
        <v>6</v>
      </c>
      <c r="F15560" s="4" t="s">
        <v>6</v>
      </c>
      <c r="G15560" s="4" t="s">
        <v>6</v>
      </c>
      <c r="H15560" s="4" t="s">
        <v>6</v>
      </c>
    </row>
    <row r="15561" spans="1:8">
      <c r="A15561" t="n">
        <v>128779</v>
      </c>
      <c r="B15561" s="40" t="n">
        <v>51</v>
      </c>
      <c r="C15561" s="7" t="n">
        <v>3</v>
      </c>
      <c r="D15561" s="7" t="n">
        <v>7032</v>
      </c>
      <c r="E15561" s="7" t="s">
        <v>869</v>
      </c>
      <c r="F15561" s="7" t="s">
        <v>844</v>
      </c>
      <c r="G15561" s="7" t="s">
        <v>88</v>
      </c>
      <c r="H15561" s="7" t="s">
        <v>89</v>
      </c>
    </row>
    <row r="15562" spans="1:8">
      <c r="A15562" t="s">
        <v>4</v>
      </c>
      <c r="B15562" s="4" t="s">
        <v>5</v>
      </c>
      <c r="C15562" s="4" t="s">
        <v>13</v>
      </c>
      <c r="D15562" s="4" t="s">
        <v>10</v>
      </c>
      <c r="E15562" s="4" t="s">
        <v>6</v>
      </c>
      <c r="F15562" s="4" t="s">
        <v>6</v>
      </c>
      <c r="G15562" s="4" t="s">
        <v>6</v>
      </c>
      <c r="H15562" s="4" t="s">
        <v>6</v>
      </c>
    </row>
    <row r="15563" spans="1:8">
      <c r="A15563" t="n">
        <v>128792</v>
      </c>
      <c r="B15563" s="40" t="n">
        <v>51</v>
      </c>
      <c r="C15563" s="7" t="n">
        <v>3</v>
      </c>
      <c r="D15563" s="7" t="n">
        <v>999</v>
      </c>
      <c r="E15563" s="7" t="s">
        <v>843</v>
      </c>
      <c r="F15563" s="7" t="s">
        <v>1087</v>
      </c>
      <c r="G15563" s="7" t="s">
        <v>88</v>
      </c>
      <c r="H15563" s="7" t="s">
        <v>89</v>
      </c>
    </row>
    <row r="15564" spans="1:8">
      <c r="A15564" t="s">
        <v>4</v>
      </c>
      <c r="B15564" s="4" t="s">
        <v>5</v>
      </c>
      <c r="C15564" s="4" t="s">
        <v>10</v>
      </c>
      <c r="D15564" s="4" t="s">
        <v>13</v>
      </c>
      <c r="E15564" s="4" t="s">
        <v>6</v>
      </c>
      <c r="F15564" s="4" t="s">
        <v>22</v>
      </c>
      <c r="G15564" s="4" t="s">
        <v>22</v>
      </c>
      <c r="H15564" s="4" t="s">
        <v>22</v>
      </c>
    </row>
    <row r="15565" spans="1:8">
      <c r="A15565" t="n">
        <v>128805</v>
      </c>
      <c r="B15565" s="39" t="n">
        <v>48</v>
      </c>
      <c r="C15565" s="7" t="n">
        <v>16</v>
      </c>
      <c r="D15565" s="7" t="n">
        <v>0</v>
      </c>
      <c r="E15565" s="7" t="s">
        <v>184</v>
      </c>
      <c r="F15565" s="7" t="n">
        <v>-1</v>
      </c>
      <c r="G15565" s="7" t="n">
        <v>1</v>
      </c>
      <c r="H15565" s="7" t="n">
        <v>1.40129846432482e-45</v>
      </c>
    </row>
    <row r="15566" spans="1:8">
      <c r="A15566" t="s">
        <v>4</v>
      </c>
      <c r="B15566" s="4" t="s">
        <v>5</v>
      </c>
      <c r="C15566" s="4" t="s">
        <v>10</v>
      </c>
      <c r="D15566" s="4" t="s">
        <v>10</v>
      </c>
      <c r="E15566" s="4" t="s">
        <v>22</v>
      </c>
      <c r="F15566" s="4" t="s">
        <v>22</v>
      </c>
      <c r="G15566" s="4" t="s">
        <v>22</v>
      </c>
      <c r="H15566" s="4" t="s">
        <v>22</v>
      </c>
      <c r="I15566" s="4" t="s">
        <v>13</v>
      </c>
      <c r="J15566" s="4" t="s">
        <v>10</v>
      </c>
    </row>
    <row r="15567" spans="1:8">
      <c r="A15567" t="n">
        <v>128834</v>
      </c>
      <c r="B15567" s="85" t="n">
        <v>55</v>
      </c>
      <c r="C15567" s="7" t="n">
        <v>17</v>
      </c>
      <c r="D15567" s="7" t="n">
        <v>65024</v>
      </c>
      <c r="E15567" s="7" t="n">
        <v>0</v>
      </c>
      <c r="F15567" s="7" t="n">
        <v>0</v>
      </c>
      <c r="G15567" s="7" t="n">
        <v>2.47000002861023</v>
      </c>
      <c r="H15567" s="7" t="n">
        <v>2.79999995231628</v>
      </c>
      <c r="I15567" s="7" t="n">
        <v>2</v>
      </c>
      <c r="J15567" s="7" t="n">
        <v>0</v>
      </c>
    </row>
    <row r="15568" spans="1:8">
      <c r="A15568" t="s">
        <v>4</v>
      </c>
      <c r="B15568" s="4" t="s">
        <v>5</v>
      </c>
      <c r="C15568" s="4" t="s">
        <v>13</v>
      </c>
    </row>
    <row r="15569" spans="1:10">
      <c r="A15569" t="n">
        <v>128858</v>
      </c>
      <c r="B15569" s="42" t="n">
        <v>116</v>
      </c>
      <c r="C15569" s="7" t="n">
        <v>0</v>
      </c>
    </row>
    <row r="15570" spans="1:10">
      <c r="A15570" t="s">
        <v>4</v>
      </c>
      <c r="B15570" s="4" t="s">
        <v>5</v>
      </c>
      <c r="C15570" s="4" t="s">
        <v>13</v>
      </c>
      <c r="D15570" s="4" t="s">
        <v>10</v>
      </c>
    </row>
    <row r="15571" spans="1:10">
      <c r="A15571" t="n">
        <v>128860</v>
      </c>
      <c r="B15571" s="42" t="n">
        <v>116</v>
      </c>
      <c r="C15571" s="7" t="n">
        <v>2</v>
      </c>
      <c r="D15571" s="7" t="n">
        <v>1</v>
      </c>
    </row>
    <row r="15572" spans="1:10">
      <c r="A15572" t="s">
        <v>4</v>
      </c>
      <c r="B15572" s="4" t="s">
        <v>5</v>
      </c>
      <c r="C15572" s="4" t="s">
        <v>13</v>
      </c>
      <c r="D15572" s="4" t="s">
        <v>9</v>
      </c>
    </row>
    <row r="15573" spans="1:10">
      <c r="A15573" t="n">
        <v>128864</v>
      </c>
      <c r="B15573" s="42" t="n">
        <v>116</v>
      </c>
      <c r="C15573" s="7" t="n">
        <v>5</v>
      </c>
      <c r="D15573" s="7" t="n">
        <v>1077936128</v>
      </c>
    </row>
    <row r="15574" spans="1:10">
      <c r="A15574" t="s">
        <v>4</v>
      </c>
      <c r="B15574" s="4" t="s">
        <v>5</v>
      </c>
      <c r="C15574" s="4" t="s">
        <v>13</v>
      </c>
      <c r="D15574" s="4" t="s">
        <v>10</v>
      </c>
    </row>
    <row r="15575" spans="1:10">
      <c r="A15575" t="n">
        <v>128870</v>
      </c>
      <c r="B15575" s="42" t="n">
        <v>116</v>
      </c>
      <c r="C15575" s="7" t="n">
        <v>6</v>
      </c>
      <c r="D15575" s="7" t="n">
        <v>1</v>
      </c>
    </row>
    <row r="15576" spans="1:10">
      <c r="A15576" t="s">
        <v>4</v>
      </c>
      <c r="B15576" s="4" t="s">
        <v>5</v>
      </c>
      <c r="C15576" s="4" t="s">
        <v>13</v>
      </c>
      <c r="D15576" s="4" t="s">
        <v>13</v>
      </c>
      <c r="E15576" s="4" t="s">
        <v>22</v>
      </c>
      <c r="F15576" s="4" t="s">
        <v>22</v>
      </c>
      <c r="G15576" s="4" t="s">
        <v>22</v>
      </c>
      <c r="H15576" s="4" t="s">
        <v>10</v>
      </c>
    </row>
    <row r="15577" spans="1:10">
      <c r="A15577" t="n">
        <v>128874</v>
      </c>
      <c r="B15577" s="25" t="n">
        <v>45</v>
      </c>
      <c r="C15577" s="7" t="n">
        <v>2</v>
      </c>
      <c r="D15577" s="7" t="n">
        <v>3</v>
      </c>
      <c r="E15577" s="7" t="n">
        <v>-23.8999996185303</v>
      </c>
      <c r="F15577" s="7" t="n">
        <v>1.36000001430511</v>
      </c>
      <c r="G15577" s="7" t="n">
        <v>-12.4899997711182</v>
      </c>
      <c r="H15577" s="7" t="n">
        <v>8000</v>
      </c>
    </row>
    <row r="15578" spans="1:10">
      <c r="A15578" t="s">
        <v>4</v>
      </c>
      <c r="B15578" s="4" t="s">
        <v>5</v>
      </c>
      <c r="C15578" s="4" t="s">
        <v>13</v>
      </c>
      <c r="D15578" s="4" t="s">
        <v>13</v>
      </c>
      <c r="E15578" s="4" t="s">
        <v>22</v>
      </c>
      <c r="F15578" s="4" t="s">
        <v>22</v>
      </c>
      <c r="G15578" s="4" t="s">
        <v>22</v>
      </c>
      <c r="H15578" s="4" t="s">
        <v>10</v>
      </c>
      <c r="I15578" s="4" t="s">
        <v>13</v>
      </c>
    </row>
    <row r="15579" spans="1:10">
      <c r="A15579" t="n">
        <v>128891</v>
      </c>
      <c r="B15579" s="25" t="n">
        <v>45</v>
      </c>
      <c r="C15579" s="7" t="n">
        <v>4</v>
      </c>
      <c r="D15579" s="7" t="n">
        <v>3</v>
      </c>
      <c r="E15579" s="7" t="n">
        <v>11.3000001907349</v>
      </c>
      <c r="F15579" s="7" t="n">
        <v>34.0099983215332</v>
      </c>
      <c r="G15579" s="7" t="n">
        <v>0.720000028610229</v>
      </c>
      <c r="H15579" s="7" t="n">
        <v>8000</v>
      </c>
      <c r="I15579" s="7" t="n">
        <v>1</v>
      </c>
    </row>
    <row r="15580" spans="1:10">
      <c r="A15580" t="s">
        <v>4</v>
      </c>
      <c r="B15580" s="4" t="s">
        <v>5</v>
      </c>
      <c r="C15580" s="4" t="s">
        <v>13</v>
      </c>
      <c r="D15580" s="4" t="s">
        <v>13</v>
      </c>
      <c r="E15580" s="4" t="s">
        <v>22</v>
      </c>
      <c r="F15580" s="4" t="s">
        <v>10</v>
      </c>
    </row>
    <row r="15581" spans="1:10">
      <c r="A15581" t="n">
        <v>128909</v>
      </c>
      <c r="B15581" s="25" t="n">
        <v>45</v>
      </c>
      <c r="C15581" s="7" t="n">
        <v>5</v>
      </c>
      <c r="D15581" s="7" t="n">
        <v>3</v>
      </c>
      <c r="E15581" s="7" t="n">
        <v>4.19999980926514</v>
      </c>
      <c r="F15581" s="7" t="n">
        <v>8000</v>
      </c>
    </row>
    <row r="15582" spans="1:10">
      <c r="A15582" t="s">
        <v>4</v>
      </c>
      <c r="B15582" s="4" t="s">
        <v>5</v>
      </c>
      <c r="C15582" s="4" t="s">
        <v>13</v>
      </c>
      <c r="D15582" s="4" t="s">
        <v>13</v>
      </c>
      <c r="E15582" s="4" t="s">
        <v>22</v>
      </c>
      <c r="F15582" s="4" t="s">
        <v>10</v>
      </c>
    </row>
    <row r="15583" spans="1:10">
      <c r="A15583" t="n">
        <v>128918</v>
      </c>
      <c r="B15583" s="25" t="n">
        <v>45</v>
      </c>
      <c r="C15583" s="7" t="n">
        <v>11</v>
      </c>
      <c r="D15583" s="7" t="n">
        <v>3</v>
      </c>
      <c r="E15583" s="7" t="n">
        <v>11.5</v>
      </c>
      <c r="F15583" s="7" t="n">
        <v>8000</v>
      </c>
    </row>
    <row r="15584" spans="1:10">
      <c r="A15584" t="s">
        <v>4</v>
      </c>
      <c r="B15584" s="4" t="s">
        <v>5</v>
      </c>
      <c r="C15584" s="4" t="s">
        <v>13</v>
      </c>
      <c r="D15584" s="4" t="s">
        <v>10</v>
      </c>
    </row>
    <row r="15585" spans="1:9">
      <c r="A15585" t="n">
        <v>128927</v>
      </c>
      <c r="B15585" s="28" t="n">
        <v>58</v>
      </c>
      <c r="C15585" s="7" t="n">
        <v>255</v>
      </c>
      <c r="D15585" s="7" t="n">
        <v>0</v>
      </c>
    </row>
    <row r="15586" spans="1:9">
      <c r="A15586" t="s">
        <v>4</v>
      </c>
      <c r="B15586" s="4" t="s">
        <v>5</v>
      </c>
      <c r="C15586" s="4" t="s">
        <v>10</v>
      </c>
      <c r="D15586" s="4" t="s">
        <v>13</v>
      </c>
    </row>
    <row r="15587" spans="1:9">
      <c r="A15587" t="n">
        <v>128931</v>
      </c>
      <c r="B15587" s="63" t="n">
        <v>56</v>
      </c>
      <c r="C15587" s="7" t="n">
        <v>17</v>
      </c>
      <c r="D15587" s="7" t="n">
        <v>0</v>
      </c>
    </row>
    <row r="15588" spans="1:9">
      <c r="A15588" t="s">
        <v>4</v>
      </c>
      <c r="B15588" s="4" t="s">
        <v>5</v>
      </c>
      <c r="C15588" s="4" t="s">
        <v>10</v>
      </c>
      <c r="D15588" s="4" t="s">
        <v>13</v>
      </c>
      <c r="E15588" s="4" t="s">
        <v>6</v>
      </c>
      <c r="F15588" s="4" t="s">
        <v>22</v>
      </c>
      <c r="G15588" s="4" t="s">
        <v>22</v>
      </c>
      <c r="H15588" s="4" t="s">
        <v>22</v>
      </c>
    </row>
    <row r="15589" spans="1:9">
      <c r="A15589" t="n">
        <v>128935</v>
      </c>
      <c r="B15589" s="39" t="n">
        <v>48</v>
      </c>
      <c r="C15589" s="7" t="n">
        <v>17</v>
      </c>
      <c r="D15589" s="7" t="n">
        <v>0</v>
      </c>
      <c r="E15589" s="7" t="s">
        <v>1009</v>
      </c>
      <c r="F15589" s="7" t="n">
        <v>-1</v>
      </c>
      <c r="G15589" s="7" t="n">
        <v>1</v>
      </c>
      <c r="H15589" s="7" t="n">
        <v>0</v>
      </c>
    </row>
    <row r="15590" spans="1:9">
      <c r="A15590" t="s">
        <v>4</v>
      </c>
      <c r="B15590" s="4" t="s">
        <v>5</v>
      </c>
      <c r="C15590" s="4" t="s">
        <v>10</v>
      </c>
      <c r="D15590" s="4" t="s">
        <v>13</v>
      </c>
      <c r="E15590" s="4" t="s">
        <v>6</v>
      </c>
      <c r="F15590" s="4" t="s">
        <v>22</v>
      </c>
      <c r="G15590" s="4" t="s">
        <v>22</v>
      </c>
      <c r="H15590" s="4" t="s">
        <v>22</v>
      </c>
    </row>
    <row r="15591" spans="1:9">
      <c r="A15591" t="n">
        <v>128961</v>
      </c>
      <c r="B15591" s="39" t="n">
        <v>48</v>
      </c>
      <c r="C15591" s="7" t="n">
        <v>999</v>
      </c>
      <c r="D15591" s="7" t="n">
        <v>0</v>
      </c>
      <c r="E15591" s="7" t="s">
        <v>1009</v>
      </c>
      <c r="F15591" s="7" t="n">
        <v>-1</v>
      </c>
      <c r="G15591" s="7" t="n">
        <v>1</v>
      </c>
      <c r="H15591" s="7" t="n">
        <v>0</v>
      </c>
    </row>
    <row r="15592" spans="1:9">
      <c r="A15592" t="s">
        <v>4</v>
      </c>
      <c r="B15592" s="4" t="s">
        <v>5</v>
      </c>
      <c r="C15592" s="4" t="s">
        <v>13</v>
      </c>
      <c r="D15592" s="4" t="s">
        <v>10</v>
      </c>
      <c r="E15592" s="4" t="s">
        <v>22</v>
      </c>
      <c r="F15592" s="4" t="s">
        <v>10</v>
      </c>
      <c r="G15592" s="4" t="s">
        <v>9</v>
      </c>
      <c r="H15592" s="4" t="s">
        <v>9</v>
      </c>
      <c r="I15592" s="4" t="s">
        <v>10</v>
      </c>
      <c r="J15592" s="4" t="s">
        <v>10</v>
      </c>
      <c r="K15592" s="4" t="s">
        <v>9</v>
      </c>
      <c r="L15592" s="4" t="s">
        <v>9</v>
      </c>
      <c r="M15592" s="4" t="s">
        <v>9</v>
      </c>
      <c r="N15592" s="4" t="s">
        <v>9</v>
      </c>
      <c r="O15592" s="4" t="s">
        <v>6</v>
      </c>
    </row>
    <row r="15593" spans="1:9">
      <c r="A15593" t="n">
        <v>128987</v>
      </c>
      <c r="B15593" s="14" t="n">
        <v>50</v>
      </c>
      <c r="C15593" s="7" t="n">
        <v>0</v>
      </c>
      <c r="D15593" s="7" t="n">
        <v>2004</v>
      </c>
      <c r="E15593" s="7" t="n">
        <v>1</v>
      </c>
      <c r="F15593" s="7" t="n">
        <v>0</v>
      </c>
      <c r="G15593" s="7" t="n">
        <v>0</v>
      </c>
      <c r="H15593" s="7" t="n">
        <v>0</v>
      </c>
      <c r="I15593" s="7" t="n">
        <v>0</v>
      </c>
      <c r="J15593" s="7" t="n">
        <v>65533</v>
      </c>
      <c r="K15593" s="7" t="n">
        <v>0</v>
      </c>
      <c r="L15593" s="7" t="n">
        <v>0</v>
      </c>
      <c r="M15593" s="7" t="n">
        <v>0</v>
      </c>
      <c r="N15593" s="7" t="n">
        <v>0</v>
      </c>
      <c r="O15593" s="7" t="s">
        <v>12</v>
      </c>
    </row>
    <row r="15594" spans="1:9">
      <c r="A15594" t="s">
        <v>4</v>
      </c>
      <c r="B15594" s="4" t="s">
        <v>5</v>
      </c>
      <c r="C15594" s="4" t="s">
        <v>13</v>
      </c>
      <c r="D15594" s="4" t="s">
        <v>22</v>
      </c>
      <c r="E15594" s="4" t="s">
        <v>22</v>
      </c>
      <c r="F15594" s="4" t="s">
        <v>22</v>
      </c>
    </row>
    <row r="15595" spans="1:9">
      <c r="A15595" t="n">
        <v>129026</v>
      </c>
      <c r="B15595" s="25" t="n">
        <v>45</v>
      </c>
      <c r="C15595" s="7" t="n">
        <v>9</v>
      </c>
      <c r="D15595" s="7" t="n">
        <v>0.0199999995529652</v>
      </c>
      <c r="E15595" s="7" t="n">
        <v>0.0199999995529652</v>
      </c>
      <c r="F15595" s="7" t="n">
        <v>0.5</v>
      </c>
    </row>
    <row r="15596" spans="1:9">
      <c r="A15596" t="s">
        <v>4</v>
      </c>
      <c r="B15596" s="4" t="s">
        <v>5</v>
      </c>
      <c r="C15596" s="4" t="s">
        <v>13</v>
      </c>
      <c r="D15596" s="4" t="s">
        <v>10</v>
      </c>
      <c r="E15596" s="4" t="s">
        <v>6</v>
      </c>
    </row>
    <row r="15597" spans="1:9">
      <c r="A15597" t="n">
        <v>129040</v>
      </c>
      <c r="B15597" s="40" t="n">
        <v>51</v>
      </c>
      <c r="C15597" s="7" t="n">
        <v>4</v>
      </c>
      <c r="D15597" s="7" t="n">
        <v>17</v>
      </c>
      <c r="E15597" s="7" t="s">
        <v>1141</v>
      </c>
    </row>
    <row r="15598" spans="1:9">
      <c r="A15598" t="s">
        <v>4</v>
      </c>
      <c r="B15598" s="4" t="s">
        <v>5</v>
      </c>
      <c r="C15598" s="4" t="s">
        <v>10</v>
      </c>
    </row>
    <row r="15599" spans="1:9">
      <c r="A15599" t="n">
        <v>129054</v>
      </c>
      <c r="B15599" s="35" t="n">
        <v>16</v>
      </c>
      <c r="C15599" s="7" t="n">
        <v>0</v>
      </c>
    </row>
    <row r="15600" spans="1:9">
      <c r="A15600" t="s">
        <v>4</v>
      </c>
      <c r="B15600" s="4" t="s">
        <v>5</v>
      </c>
      <c r="C15600" s="4" t="s">
        <v>10</v>
      </c>
      <c r="D15600" s="4" t="s">
        <v>13</v>
      </c>
      <c r="E15600" s="4" t="s">
        <v>9</v>
      </c>
      <c r="F15600" s="4" t="s">
        <v>72</v>
      </c>
      <c r="G15600" s="4" t="s">
        <v>13</v>
      </c>
      <c r="H15600" s="4" t="s">
        <v>13</v>
      </c>
    </row>
    <row r="15601" spans="1:15">
      <c r="A15601" t="n">
        <v>129057</v>
      </c>
      <c r="B15601" s="52" t="n">
        <v>26</v>
      </c>
      <c r="C15601" s="7" t="n">
        <v>17</v>
      </c>
      <c r="D15601" s="7" t="n">
        <v>17</v>
      </c>
      <c r="E15601" s="7" t="n">
        <v>16387</v>
      </c>
      <c r="F15601" s="7" t="s">
        <v>1142</v>
      </c>
      <c r="G15601" s="7" t="n">
        <v>2</v>
      </c>
      <c r="H15601" s="7" t="n">
        <v>0</v>
      </c>
    </row>
    <row r="15602" spans="1:15">
      <c r="A15602" t="s">
        <v>4</v>
      </c>
      <c r="B15602" s="4" t="s">
        <v>5</v>
      </c>
    </row>
    <row r="15603" spans="1:15">
      <c r="A15603" t="n">
        <v>129075</v>
      </c>
      <c r="B15603" s="53" t="n">
        <v>28</v>
      </c>
    </row>
    <row r="15604" spans="1:15">
      <c r="A15604" t="s">
        <v>4</v>
      </c>
      <c r="B15604" s="4" t="s">
        <v>5</v>
      </c>
      <c r="C15604" s="4" t="s">
        <v>10</v>
      </c>
      <c r="D15604" s="4" t="s">
        <v>22</v>
      </c>
      <c r="E15604" s="4" t="s">
        <v>22</v>
      </c>
      <c r="F15604" s="4" t="s">
        <v>22</v>
      </c>
      <c r="G15604" s="4" t="s">
        <v>10</v>
      </c>
      <c r="H15604" s="4" t="s">
        <v>10</v>
      </c>
    </row>
    <row r="15605" spans="1:15">
      <c r="A15605" t="n">
        <v>129076</v>
      </c>
      <c r="B15605" s="56" t="n">
        <v>60</v>
      </c>
      <c r="C15605" s="7" t="n">
        <v>17</v>
      </c>
      <c r="D15605" s="7" t="n">
        <v>5</v>
      </c>
      <c r="E15605" s="7" t="n">
        <v>30</v>
      </c>
      <c r="F15605" s="7" t="n">
        <v>10</v>
      </c>
      <c r="G15605" s="7" t="n">
        <v>500</v>
      </c>
      <c r="H15605" s="7" t="n">
        <v>0</v>
      </c>
    </row>
    <row r="15606" spans="1:15">
      <c r="A15606" t="s">
        <v>4</v>
      </c>
      <c r="B15606" s="4" t="s">
        <v>5</v>
      </c>
      <c r="C15606" s="4" t="s">
        <v>10</v>
      </c>
    </row>
    <row r="15607" spans="1:15">
      <c r="A15607" t="n">
        <v>129095</v>
      </c>
      <c r="B15607" s="35" t="n">
        <v>16</v>
      </c>
      <c r="C15607" s="7" t="n">
        <v>500</v>
      </c>
    </row>
    <row r="15608" spans="1:15">
      <c r="A15608" t="s">
        <v>4</v>
      </c>
      <c r="B15608" s="4" t="s">
        <v>5</v>
      </c>
      <c r="C15608" s="4" t="s">
        <v>13</v>
      </c>
      <c r="D15608" s="4" t="s">
        <v>22</v>
      </c>
      <c r="E15608" s="4" t="s">
        <v>22</v>
      </c>
      <c r="F15608" s="4" t="s">
        <v>22</v>
      </c>
    </row>
    <row r="15609" spans="1:15">
      <c r="A15609" t="n">
        <v>129098</v>
      </c>
      <c r="B15609" s="25" t="n">
        <v>45</v>
      </c>
      <c r="C15609" s="7" t="n">
        <v>9</v>
      </c>
      <c r="D15609" s="7" t="n">
        <v>0.00999999977648258</v>
      </c>
      <c r="E15609" s="7" t="n">
        <v>0.00999999977648258</v>
      </c>
      <c r="F15609" s="7" t="n">
        <v>0.5</v>
      </c>
    </row>
    <row r="15610" spans="1:15">
      <c r="A15610" t="s">
        <v>4</v>
      </c>
      <c r="B15610" s="4" t="s">
        <v>5</v>
      </c>
      <c r="C15610" s="4" t="s">
        <v>13</v>
      </c>
      <c r="D15610" s="4" t="s">
        <v>10</v>
      </c>
      <c r="E15610" s="4" t="s">
        <v>6</v>
      </c>
    </row>
    <row r="15611" spans="1:15">
      <c r="A15611" t="n">
        <v>129112</v>
      </c>
      <c r="B15611" s="40" t="n">
        <v>51</v>
      </c>
      <c r="C15611" s="7" t="n">
        <v>4</v>
      </c>
      <c r="D15611" s="7" t="n">
        <v>17</v>
      </c>
      <c r="E15611" s="7" t="s">
        <v>1143</v>
      </c>
    </row>
    <row r="15612" spans="1:15">
      <c r="A15612" t="s">
        <v>4</v>
      </c>
      <c r="B15612" s="4" t="s">
        <v>5</v>
      </c>
      <c r="C15612" s="4" t="s">
        <v>10</v>
      </c>
    </row>
    <row r="15613" spans="1:15">
      <c r="A15613" t="n">
        <v>129126</v>
      </c>
      <c r="B15613" s="35" t="n">
        <v>16</v>
      </c>
      <c r="C15613" s="7" t="n">
        <v>0</v>
      </c>
    </row>
    <row r="15614" spans="1:15">
      <c r="A15614" t="s">
        <v>4</v>
      </c>
      <c r="B15614" s="4" t="s">
        <v>5</v>
      </c>
      <c r="C15614" s="4" t="s">
        <v>10</v>
      </c>
      <c r="D15614" s="4" t="s">
        <v>13</v>
      </c>
      <c r="E15614" s="4" t="s">
        <v>9</v>
      </c>
      <c r="F15614" s="4" t="s">
        <v>72</v>
      </c>
      <c r="G15614" s="4" t="s">
        <v>13</v>
      </c>
      <c r="H15614" s="4" t="s">
        <v>13</v>
      </c>
      <c r="I15614" s="4" t="s">
        <v>13</v>
      </c>
      <c r="J15614" s="4" t="s">
        <v>9</v>
      </c>
      <c r="K15614" s="4" t="s">
        <v>72</v>
      </c>
      <c r="L15614" s="4" t="s">
        <v>13</v>
      </c>
      <c r="M15614" s="4" t="s">
        <v>13</v>
      </c>
      <c r="N15614" s="4" t="s">
        <v>13</v>
      </c>
      <c r="O15614" s="4" t="s">
        <v>9</v>
      </c>
      <c r="P15614" s="4" t="s">
        <v>72</v>
      </c>
      <c r="Q15614" s="4" t="s">
        <v>13</v>
      </c>
      <c r="R15614" s="4" t="s">
        <v>13</v>
      </c>
    </row>
    <row r="15615" spans="1:15">
      <c r="A15615" t="n">
        <v>129129</v>
      </c>
      <c r="B15615" s="52" t="n">
        <v>26</v>
      </c>
      <c r="C15615" s="7" t="n">
        <v>17</v>
      </c>
      <c r="D15615" s="7" t="n">
        <v>17</v>
      </c>
      <c r="E15615" s="7" t="n">
        <v>16388</v>
      </c>
      <c r="F15615" s="7" t="s">
        <v>1144</v>
      </c>
      <c r="G15615" s="7" t="n">
        <v>2</v>
      </c>
      <c r="H15615" s="7" t="n">
        <v>3</v>
      </c>
      <c r="I15615" s="7" t="n">
        <v>17</v>
      </c>
      <c r="J15615" s="7" t="n">
        <v>16389</v>
      </c>
      <c r="K15615" s="7" t="s">
        <v>1145</v>
      </c>
      <c r="L15615" s="7" t="n">
        <v>2</v>
      </c>
      <c r="M15615" s="7" t="n">
        <v>3</v>
      </c>
      <c r="N15615" s="7" t="n">
        <v>17</v>
      </c>
      <c r="O15615" s="7" t="n">
        <v>16390</v>
      </c>
      <c r="P15615" s="7" t="s">
        <v>1146</v>
      </c>
      <c r="Q15615" s="7" t="n">
        <v>2</v>
      </c>
      <c r="R15615" s="7" t="n">
        <v>0</v>
      </c>
    </row>
    <row r="15616" spans="1:15">
      <c r="A15616" t="s">
        <v>4</v>
      </c>
      <c r="B15616" s="4" t="s">
        <v>5</v>
      </c>
    </row>
    <row r="15617" spans="1:18">
      <c r="A15617" t="n">
        <v>129277</v>
      </c>
      <c r="B15617" s="53" t="n">
        <v>28</v>
      </c>
    </row>
    <row r="15618" spans="1:18">
      <c r="A15618" t="s">
        <v>4</v>
      </c>
      <c r="B15618" s="4" t="s">
        <v>5</v>
      </c>
      <c r="C15618" s="4" t="s">
        <v>10</v>
      </c>
      <c r="D15618" s="4" t="s">
        <v>22</v>
      </c>
      <c r="E15618" s="4" t="s">
        <v>22</v>
      </c>
      <c r="F15618" s="4" t="s">
        <v>22</v>
      </c>
      <c r="G15618" s="4" t="s">
        <v>10</v>
      </c>
      <c r="H15618" s="4" t="s">
        <v>10</v>
      </c>
    </row>
    <row r="15619" spans="1:18">
      <c r="A15619" t="n">
        <v>129278</v>
      </c>
      <c r="B15619" s="56" t="n">
        <v>60</v>
      </c>
      <c r="C15619" s="7" t="n">
        <v>999</v>
      </c>
      <c r="D15619" s="7" t="n">
        <v>0</v>
      </c>
      <c r="E15619" s="7" t="n">
        <v>-10</v>
      </c>
      <c r="F15619" s="7" t="n">
        <v>0</v>
      </c>
      <c r="G15619" s="7" t="n">
        <v>600</v>
      </c>
      <c r="H15619" s="7" t="n">
        <v>0</v>
      </c>
    </row>
    <row r="15620" spans="1:18">
      <c r="A15620" t="s">
        <v>4</v>
      </c>
      <c r="B15620" s="4" t="s">
        <v>5</v>
      </c>
      <c r="C15620" s="4" t="s">
        <v>10</v>
      </c>
    </row>
    <row r="15621" spans="1:18">
      <c r="A15621" t="n">
        <v>129297</v>
      </c>
      <c r="B15621" s="35" t="n">
        <v>16</v>
      </c>
      <c r="C15621" s="7" t="n">
        <v>500</v>
      </c>
    </row>
    <row r="15622" spans="1:18">
      <c r="A15622" t="s">
        <v>4</v>
      </c>
      <c r="B15622" s="4" t="s">
        <v>5</v>
      </c>
      <c r="C15622" s="4" t="s">
        <v>13</v>
      </c>
      <c r="D15622" s="4" t="s">
        <v>10</v>
      </c>
      <c r="E15622" s="4" t="s">
        <v>6</v>
      </c>
    </row>
    <row r="15623" spans="1:18">
      <c r="A15623" t="n">
        <v>129300</v>
      </c>
      <c r="B15623" s="40" t="n">
        <v>51</v>
      </c>
      <c r="C15623" s="7" t="n">
        <v>4</v>
      </c>
      <c r="D15623" s="7" t="n">
        <v>999</v>
      </c>
      <c r="E15623" s="7" t="s">
        <v>815</v>
      </c>
    </row>
    <row r="15624" spans="1:18">
      <c r="A15624" t="s">
        <v>4</v>
      </c>
      <c r="B15624" s="4" t="s">
        <v>5</v>
      </c>
      <c r="C15624" s="4" t="s">
        <v>10</v>
      </c>
    </row>
    <row r="15625" spans="1:18">
      <c r="A15625" t="n">
        <v>129314</v>
      </c>
      <c r="B15625" s="35" t="n">
        <v>16</v>
      </c>
      <c r="C15625" s="7" t="n">
        <v>0</v>
      </c>
    </row>
    <row r="15626" spans="1:18">
      <c r="A15626" t="s">
        <v>4</v>
      </c>
      <c r="B15626" s="4" t="s">
        <v>5</v>
      </c>
      <c r="C15626" s="4" t="s">
        <v>10</v>
      </c>
      <c r="D15626" s="4" t="s">
        <v>13</v>
      </c>
      <c r="E15626" s="4" t="s">
        <v>9</v>
      </c>
      <c r="F15626" s="4" t="s">
        <v>72</v>
      </c>
      <c r="G15626" s="4" t="s">
        <v>13</v>
      </c>
      <c r="H15626" s="4" t="s">
        <v>13</v>
      </c>
    </row>
    <row r="15627" spans="1:18">
      <c r="A15627" t="n">
        <v>129317</v>
      </c>
      <c r="B15627" s="52" t="n">
        <v>26</v>
      </c>
      <c r="C15627" s="7" t="n">
        <v>999</v>
      </c>
      <c r="D15627" s="7" t="n">
        <v>17</v>
      </c>
      <c r="E15627" s="7" t="n">
        <v>52446</v>
      </c>
      <c r="F15627" s="7" t="s">
        <v>1147</v>
      </c>
      <c r="G15627" s="7" t="n">
        <v>2</v>
      </c>
      <c r="H15627" s="7" t="n">
        <v>0</v>
      </c>
    </row>
    <row r="15628" spans="1:18">
      <c r="A15628" t="s">
        <v>4</v>
      </c>
      <c r="B15628" s="4" t="s">
        <v>5</v>
      </c>
    </row>
    <row r="15629" spans="1:18">
      <c r="A15629" t="n">
        <v>129359</v>
      </c>
      <c r="B15629" s="53" t="n">
        <v>28</v>
      </c>
    </row>
    <row r="15630" spans="1:18">
      <c r="A15630" t="s">
        <v>4</v>
      </c>
      <c r="B15630" s="4" t="s">
        <v>5</v>
      </c>
      <c r="C15630" s="4" t="s">
        <v>13</v>
      </c>
      <c r="D15630" s="4" t="s">
        <v>22</v>
      </c>
      <c r="E15630" s="4" t="s">
        <v>22</v>
      </c>
      <c r="F15630" s="4" t="s">
        <v>22</v>
      </c>
    </row>
    <row r="15631" spans="1:18">
      <c r="A15631" t="n">
        <v>129360</v>
      </c>
      <c r="B15631" s="25" t="n">
        <v>45</v>
      </c>
      <c r="C15631" s="7" t="n">
        <v>9</v>
      </c>
      <c r="D15631" s="7" t="n">
        <v>0.0299999993294477</v>
      </c>
      <c r="E15631" s="7" t="n">
        <v>0.0299999993294477</v>
      </c>
      <c r="F15631" s="7" t="n">
        <v>1</v>
      </c>
    </row>
    <row r="15632" spans="1:18">
      <c r="A15632" t="s">
        <v>4</v>
      </c>
      <c r="B15632" s="4" t="s">
        <v>5</v>
      </c>
      <c r="C15632" s="4" t="s">
        <v>13</v>
      </c>
      <c r="D15632" s="4" t="s">
        <v>10</v>
      </c>
      <c r="E15632" s="4" t="s">
        <v>6</v>
      </c>
    </row>
    <row r="15633" spans="1:8">
      <c r="A15633" t="n">
        <v>129374</v>
      </c>
      <c r="B15633" s="40" t="n">
        <v>51</v>
      </c>
      <c r="C15633" s="7" t="n">
        <v>4</v>
      </c>
      <c r="D15633" s="7" t="n">
        <v>999</v>
      </c>
      <c r="E15633" s="7" t="s">
        <v>1148</v>
      </c>
    </row>
    <row r="15634" spans="1:8">
      <c r="A15634" t="s">
        <v>4</v>
      </c>
      <c r="B15634" s="4" t="s">
        <v>5</v>
      </c>
      <c r="C15634" s="4" t="s">
        <v>10</v>
      </c>
    </row>
    <row r="15635" spans="1:8">
      <c r="A15635" t="n">
        <v>129389</v>
      </c>
      <c r="B15635" s="35" t="n">
        <v>16</v>
      </c>
      <c r="C15635" s="7" t="n">
        <v>0</v>
      </c>
    </row>
    <row r="15636" spans="1:8">
      <c r="A15636" t="s">
        <v>4</v>
      </c>
      <c r="B15636" s="4" t="s">
        <v>5</v>
      </c>
      <c r="C15636" s="4" t="s">
        <v>10</v>
      </c>
      <c r="D15636" s="4" t="s">
        <v>13</v>
      </c>
      <c r="E15636" s="4" t="s">
        <v>9</v>
      </c>
      <c r="F15636" s="4" t="s">
        <v>72</v>
      </c>
      <c r="G15636" s="4" t="s">
        <v>13</v>
      </c>
      <c r="H15636" s="4" t="s">
        <v>13</v>
      </c>
    </row>
    <row r="15637" spans="1:8">
      <c r="A15637" t="n">
        <v>129392</v>
      </c>
      <c r="B15637" s="52" t="n">
        <v>26</v>
      </c>
      <c r="C15637" s="7" t="n">
        <v>999</v>
      </c>
      <c r="D15637" s="7" t="n">
        <v>17</v>
      </c>
      <c r="E15637" s="7" t="n">
        <v>52447</v>
      </c>
      <c r="F15637" s="7" t="s">
        <v>1149</v>
      </c>
      <c r="G15637" s="7" t="n">
        <v>2</v>
      </c>
      <c r="H15637" s="7" t="n">
        <v>0</v>
      </c>
    </row>
    <row r="15638" spans="1:8">
      <c r="A15638" t="s">
        <v>4</v>
      </c>
      <c r="B15638" s="4" t="s">
        <v>5</v>
      </c>
    </row>
    <row r="15639" spans="1:8">
      <c r="A15639" t="n">
        <v>129439</v>
      </c>
      <c r="B15639" s="53" t="n">
        <v>28</v>
      </c>
    </row>
    <row r="15640" spans="1:8">
      <c r="A15640" t="s">
        <v>4</v>
      </c>
      <c r="B15640" s="4" t="s">
        <v>5</v>
      </c>
      <c r="C15640" s="4" t="s">
        <v>10</v>
      </c>
      <c r="D15640" s="4" t="s">
        <v>13</v>
      </c>
    </row>
    <row r="15641" spans="1:8">
      <c r="A15641" t="n">
        <v>129440</v>
      </c>
      <c r="B15641" s="54" t="n">
        <v>89</v>
      </c>
      <c r="C15641" s="7" t="n">
        <v>65533</v>
      </c>
      <c r="D15641" s="7" t="n">
        <v>1</v>
      </c>
    </row>
    <row r="15642" spans="1:8">
      <c r="A15642" t="s">
        <v>4</v>
      </c>
      <c r="B15642" s="4" t="s">
        <v>5</v>
      </c>
      <c r="C15642" s="4" t="s">
        <v>13</v>
      </c>
      <c r="D15642" s="4" t="s">
        <v>10</v>
      </c>
      <c r="E15642" s="4" t="s">
        <v>9</v>
      </c>
      <c r="F15642" s="4" t="s">
        <v>10</v>
      </c>
    </row>
    <row r="15643" spans="1:8">
      <c r="A15643" t="n">
        <v>129444</v>
      </c>
      <c r="B15643" s="14" t="n">
        <v>50</v>
      </c>
      <c r="C15643" s="7" t="n">
        <v>3</v>
      </c>
      <c r="D15643" s="7" t="n">
        <v>4515</v>
      </c>
      <c r="E15643" s="7" t="n">
        <v>0</v>
      </c>
      <c r="F15643" s="7" t="n">
        <v>500</v>
      </c>
    </row>
    <row r="15644" spans="1:8">
      <c r="A15644" t="s">
        <v>4</v>
      </c>
      <c r="B15644" s="4" t="s">
        <v>5</v>
      </c>
      <c r="C15644" s="4" t="s">
        <v>13</v>
      </c>
      <c r="D15644" s="4" t="s">
        <v>10</v>
      </c>
      <c r="E15644" s="4" t="s">
        <v>22</v>
      </c>
    </row>
    <row r="15645" spans="1:8">
      <c r="A15645" t="n">
        <v>129454</v>
      </c>
      <c r="B15645" s="28" t="n">
        <v>58</v>
      </c>
      <c r="C15645" s="7" t="n">
        <v>101</v>
      </c>
      <c r="D15645" s="7" t="n">
        <v>500</v>
      </c>
      <c r="E15645" s="7" t="n">
        <v>1</v>
      </c>
    </row>
    <row r="15646" spans="1:8">
      <c r="A15646" t="s">
        <v>4</v>
      </c>
      <c r="B15646" s="4" t="s">
        <v>5</v>
      </c>
      <c r="C15646" s="4" t="s">
        <v>13</v>
      </c>
      <c r="D15646" s="4" t="s">
        <v>10</v>
      </c>
    </row>
    <row r="15647" spans="1:8">
      <c r="A15647" t="n">
        <v>129462</v>
      </c>
      <c r="B15647" s="28" t="n">
        <v>58</v>
      </c>
      <c r="C15647" s="7" t="n">
        <v>254</v>
      </c>
      <c r="D15647" s="7" t="n">
        <v>0</v>
      </c>
    </row>
    <row r="15648" spans="1:8">
      <c r="A15648" t="s">
        <v>4</v>
      </c>
      <c r="B15648" s="4" t="s">
        <v>5</v>
      </c>
      <c r="C15648" s="4" t="s">
        <v>13</v>
      </c>
    </row>
    <row r="15649" spans="1:8">
      <c r="A15649" t="n">
        <v>129466</v>
      </c>
      <c r="B15649" s="25" t="n">
        <v>45</v>
      </c>
      <c r="C15649" s="7" t="n">
        <v>0</v>
      </c>
    </row>
    <row r="15650" spans="1:8">
      <c r="A15650" t="s">
        <v>4</v>
      </c>
      <c r="B15650" s="4" t="s">
        <v>5</v>
      </c>
      <c r="C15650" s="4" t="s">
        <v>13</v>
      </c>
      <c r="D15650" s="4" t="s">
        <v>13</v>
      </c>
      <c r="E15650" s="4" t="s">
        <v>22</v>
      </c>
      <c r="F15650" s="4" t="s">
        <v>22</v>
      </c>
      <c r="G15650" s="4" t="s">
        <v>22</v>
      </c>
      <c r="H15650" s="4" t="s">
        <v>10</v>
      </c>
    </row>
    <row r="15651" spans="1:8">
      <c r="A15651" t="n">
        <v>129468</v>
      </c>
      <c r="B15651" s="25" t="n">
        <v>45</v>
      </c>
      <c r="C15651" s="7" t="n">
        <v>2</v>
      </c>
      <c r="D15651" s="7" t="n">
        <v>3</v>
      </c>
      <c r="E15651" s="7" t="n">
        <v>-21.9200000762939</v>
      </c>
      <c r="F15651" s="7" t="n">
        <v>0.529999971389771</v>
      </c>
      <c r="G15651" s="7" t="n">
        <v>-20.1599998474121</v>
      </c>
      <c r="H15651" s="7" t="n">
        <v>0</v>
      </c>
    </row>
    <row r="15652" spans="1:8">
      <c r="A15652" t="s">
        <v>4</v>
      </c>
      <c r="B15652" s="4" t="s">
        <v>5</v>
      </c>
      <c r="C15652" s="4" t="s">
        <v>13</v>
      </c>
      <c r="D15652" s="4" t="s">
        <v>13</v>
      </c>
      <c r="E15652" s="4" t="s">
        <v>22</v>
      </c>
      <c r="F15652" s="4" t="s">
        <v>22</v>
      </c>
      <c r="G15652" s="4" t="s">
        <v>22</v>
      </c>
      <c r="H15652" s="4" t="s">
        <v>10</v>
      </c>
      <c r="I15652" s="4" t="s">
        <v>13</v>
      </c>
    </row>
    <row r="15653" spans="1:8">
      <c r="A15653" t="n">
        <v>129485</v>
      </c>
      <c r="B15653" s="25" t="n">
        <v>45</v>
      </c>
      <c r="C15653" s="7" t="n">
        <v>4</v>
      </c>
      <c r="D15653" s="7" t="n">
        <v>3</v>
      </c>
      <c r="E15653" s="7" t="n">
        <v>21.6499996185303</v>
      </c>
      <c r="F15653" s="7" t="n">
        <v>334.440002441406</v>
      </c>
      <c r="G15653" s="7" t="n">
        <v>0.720000028610229</v>
      </c>
      <c r="H15653" s="7" t="n">
        <v>0</v>
      </c>
      <c r="I15653" s="7" t="n">
        <v>1</v>
      </c>
    </row>
    <row r="15654" spans="1:8">
      <c r="A15654" t="s">
        <v>4</v>
      </c>
      <c r="B15654" s="4" t="s">
        <v>5</v>
      </c>
      <c r="C15654" s="4" t="s">
        <v>13</v>
      </c>
      <c r="D15654" s="4" t="s">
        <v>13</v>
      </c>
      <c r="E15654" s="4" t="s">
        <v>22</v>
      </c>
      <c r="F15654" s="4" t="s">
        <v>10</v>
      </c>
    </row>
    <row r="15655" spans="1:8">
      <c r="A15655" t="n">
        <v>129503</v>
      </c>
      <c r="B15655" s="25" t="n">
        <v>45</v>
      </c>
      <c r="C15655" s="7" t="n">
        <v>5</v>
      </c>
      <c r="D15655" s="7" t="n">
        <v>3</v>
      </c>
      <c r="E15655" s="7" t="n">
        <v>3.40000009536743</v>
      </c>
      <c r="F15655" s="7" t="n">
        <v>0</v>
      </c>
    </row>
    <row r="15656" spans="1:8">
      <c r="A15656" t="s">
        <v>4</v>
      </c>
      <c r="B15656" s="4" t="s">
        <v>5</v>
      </c>
      <c r="C15656" s="4" t="s">
        <v>13</v>
      </c>
      <c r="D15656" s="4" t="s">
        <v>13</v>
      </c>
      <c r="E15656" s="4" t="s">
        <v>22</v>
      </c>
      <c r="F15656" s="4" t="s">
        <v>10</v>
      </c>
    </row>
    <row r="15657" spans="1:8">
      <c r="A15657" t="n">
        <v>129512</v>
      </c>
      <c r="B15657" s="25" t="n">
        <v>45</v>
      </c>
      <c r="C15657" s="7" t="n">
        <v>11</v>
      </c>
      <c r="D15657" s="7" t="n">
        <v>3</v>
      </c>
      <c r="E15657" s="7" t="n">
        <v>20.1000003814697</v>
      </c>
      <c r="F15657" s="7" t="n">
        <v>0</v>
      </c>
    </row>
    <row r="15658" spans="1:8">
      <c r="A15658" t="s">
        <v>4</v>
      </c>
      <c r="B15658" s="4" t="s">
        <v>5</v>
      </c>
      <c r="C15658" s="4" t="s">
        <v>13</v>
      </c>
    </row>
    <row r="15659" spans="1:8">
      <c r="A15659" t="n">
        <v>129521</v>
      </c>
      <c r="B15659" s="42" t="n">
        <v>116</v>
      </c>
      <c r="C15659" s="7" t="n">
        <v>0</v>
      </c>
    </row>
    <row r="15660" spans="1:8">
      <c r="A15660" t="s">
        <v>4</v>
      </c>
      <c r="B15660" s="4" t="s">
        <v>5</v>
      </c>
      <c r="C15660" s="4" t="s">
        <v>13</v>
      </c>
      <c r="D15660" s="4" t="s">
        <v>10</v>
      </c>
    </row>
    <row r="15661" spans="1:8">
      <c r="A15661" t="n">
        <v>129523</v>
      </c>
      <c r="B15661" s="42" t="n">
        <v>116</v>
      </c>
      <c r="C15661" s="7" t="n">
        <v>2</v>
      </c>
      <c r="D15661" s="7" t="n">
        <v>1</v>
      </c>
    </row>
    <row r="15662" spans="1:8">
      <c r="A15662" t="s">
        <v>4</v>
      </c>
      <c r="B15662" s="4" t="s">
        <v>5</v>
      </c>
      <c r="C15662" s="4" t="s">
        <v>13</v>
      </c>
      <c r="D15662" s="4" t="s">
        <v>9</v>
      </c>
    </row>
    <row r="15663" spans="1:8">
      <c r="A15663" t="n">
        <v>129527</v>
      </c>
      <c r="B15663" s="42" t="n">
        <v>116</v>
      </c>
      <c r="C15663" s="7" t="n">
        <v>5</v>
      </c>
      <c r="D15663" s="7" t="n">
        <v>1109393408</v>
      </c>
    </row>
    <row r="15664" spans="1:8">
      <c r="A15664" t="s">
        <v>4</v>
      </c>
      <c r="B15664" s="4" t="s">
        <v>5</v>
      </c>
      <c r="C15664" s="4" t="s">
        <v>13</v>
      </c>
      <c r="D15664" s="4" t="s">
        <v>10</v>
      </c>
    </row>
    <row r="15665" spans="1:9">
      <c r="A15665" t="n">
        <v>129533</v>
      </c>
      <c r="B15665" s="42" t="n">
        <v>116</v>
      </c>
      <c r="C15665" s="7" t="n">
        <v>6</v>
      </c>
      <c r="D15665" s="7" t="n">
        <v>1</v>
      </c>
    </row>
    <row r="15666" spans="1:9">
      <c r="A15666" t="s">
        <v>4</v>
      </c>
      <c r="B15666" s="4" t="s">
        <v>5</v>
      </c>
      <c r="C15666" s="4" t="s">
        <v>13</v>
      </c>
      <c r="D15666" s="4" t="s">
        <v>13</v>
      </c>
      <c r="E15666" s="4" t="s">
        <v>22</v>
      </c>
      <c r="F15666" s="4" t="s">
        <v>10</v>
      </c>
    </row>
    <row r="15667" spans="1:9">
      <c r="A15667" t="n">
        <v>129537</v>
      </c>
      <c r="B15667" s="25" t="n">
        <v>45</v>
      </c>
      <c r="C15667" s="7" t="n">
        <v>5</v>
      </c>
      <c r="D15667" s="7" t="n">
        <v>3</v>
      </c>
      <c r="E15667" s="7" t="n">
        <v>3.29999995231628</v>
      </c>
      <c r="F15667" s="7" t="n">
        <v>6000</v>
      </c>
    </row>
    <row r="15668" spans="1:9">
      <c r="A15668" t="s">
        <v>4</v>
      </c>
      <c r="B15668" s="4" t="s">
        <v>5</v>
      </c>
      <c r="C15668" s="4" t="s">
        <v>13</v>
      </c>
      <c r="D15668" s="4" t="s">
        <v>10</v>
      </c>
    </row>
    <row r="15669" spans="1:9">
      <c r="A15669" t="n">
        <v>129546</v>
      </c>
      <c r="B15669" s="28" t="n">
        <v>58</v>
      </c>
      <c r="C15669" s="7" t="n">
        <v>255</v>
      </c>
      <c r="D15669" s="7" t="n">
        <v>0</v>
      </c>
    </row>
    <row r="15670" spans="1:9">
      <c r="A15670" t="s">
        <v>4</v>
      </c>
      <c r="B15670" s="4" t="s">
        <v>5</v>
      </c>
      <c r="C15670" s="4" t="s">
        <v>10</v>
      </c>
      <c r="D15670" s="4" t="s">
        <v>10</v>
      </c>
      <c r="E15670" s="4" t="s">
        <v>10</v>
      </c>
    </row>
    <row r="15671" spans="1:9">
      <c r="A15671" t="n">
        <v>129550</v>
      </c>
      <c r="B15671" s="57" t="n">
        <v>61</v>
      </c>
      <c r="C15671" s="7" t="n">
        <v>16</v>
      </c>
      <c r="D15671" s="7" t="n">
        <v>0</v>
      </c>
      <c r="E15671" s="7" t="n">
        <v>1000</v>
      </c>
    </row>
    <row r="15672" spans="1:9">
      <c r="A15672" t="s">
        <v>4</v>
      </c>
      <c r="B15672" s="4" t="s">
        <v>5</v>
      </c>
      <c r="C15672" s="4" t="s">
        <v>10</v>
      </c>
    </row>
    <row r="15673" spans="1:9">
      <c r="A15673" t="n">
        <v>129557</v>
      </c>
      <c r="B15673" s="35" t="n">
        <v>16</v>
      </c>
      <c r="C15673" s="7" t="n">
        <v>500</v>
      </c>
    </row>
    <row r="15674" spans="1:9">
      <c r="A15674" t="s">
        <v>4</v>
      </c>
      <c r="B15674" s="4" t="s">
        <v>5</v>
      </c>
      <c r="C15674" s="4" t="s">
        <v>9</v>
      </c>
    </row>
    <row r="15675" spans="1:9">
      <c r="A15675" t="n">
        <v>129560</v>
      </c>
      <c r="B15675" s="50" t="n">
        <v>15</v>
      </c>
      <c r="C15675" s="7" t="n">
        <v>256</v>
      </c>
    </row>
    <row r="15676" spans="1:9">
      <c r="A15676" t="s">
        <v>4</v>
      </c>
      <c r="B15676" s="4" t="s">
        <v>5</v>
      </c>
      <c r="C15676" s="4" t="s">
        <v>13</v>
      </c>
      <c r="D15676" s="4" t="s">
        <v>10</v>
      </c>
      <c r="E15676" s="4" t="s">
        <v>6</v>
      </c>
    </row>
    <row r="15677" spans="1:9">
      <c r="A15677" t="n">
        <v>129565</v>
      </c>
      <c r="B15677" s="40" t="n">
        <v>51</v>
      </c>
      <c r="C15677" s="7" t="n">
        <v>4</v>
      </c>
      <c r="D15677" s="7" t="n">
        <v>16</v>
      </c>
      <c r="E15677" s="7" t="s">
        <v>1150</v>
      </c>
    </row>
    <row r="15678" spans="1:9">
      <c r="A15678" t="s">
        <v>4</v>
      </c>
      <c r="B15678" s="4" t="s">
        <v>5</v>
      </c>
      <c r="C15678" s="4" t="s">
        <v>10</v>
      </c>
    </row>
    <row r="15679" spans="1:9">
      <c r="A15679" t="n">
        <v>129579</v>
      </c>
      <c r="B15679" s="35" t="n">
        <v>16</v>
      </c>
      <c r="C15679" s="7" t="n">
        <v>0</v>
      </c>
    </row>
    <row r="15680" spans="1:9">
      <c r="A15680" t="s">
        <v>4</v>
      </c>
      <c r="B15680" s="4" t="s">
        <v>5</v>
      </c>
      <c r="C15680" s="4" t="s">
        <v>10</v>
      </c>
      <c r="D15680" s="4" t="s">
        <v>13</v>
      </c>
      <c r="E15680" s="4" t="s">
        <v>9</v>
      </c>
      <c r="F15680" s="4" t="s">
        <v>72</v>
      </c>
      <c r="G15680" s="4" t="s">
        <v>13</v>
      </c>
      <c r="H15680" s="4" t="s">
        <v>13</v>
      </c>
    </row>
    <row r="15681" spans="1:8">
      <c r="A15681" t="n">
        <v>129582</v>
      </c>
      <c r="B15681" s="52" t="n">
        <v>26</v>
      </c>
      <c r="C15681" s="7" t="n">
        <v>16</v>
      </c>
      <c r="D15681" s="7" t="n">
        <v>17</v>
      </c>
      <c r="E15681" s="7" t="n">
        <v>14323</v>
      </c>
      <c r="F15681" s="7" t="s">
        <v>1151</v>
      </c>
      <c r="G15681" s="7" t="n">
        <v>2</v>
      </c>
      <c r="H15681" s="7" t="n">
        <v>0</v>
      </c>
    </row>
    <row r="15682" spans="1:8">
      <c r="A15682" t="s">
        <v>4</v>
      </c>
      <c r="B15682" s="4" t="s">
        <v>5</v>
      </c>
    </row>
    <row r="15683" spans="1:8">
      <c r="A15683" t="n">
        <v>129643</v>
      </c>
      <c r="B15683" s="53" t="n">
        <v>28</v>
      </c>
    </row>
    <row r="15684" spans="1:8">
      <c r="A15684" t="s">
        <v>4</v>
      </c>
      <c r="B15684" s="4" t="s">
        <v>5</v>
      </c>
      <c r="C15684" s="4" t="s">
        <v>10</v>
      </c>
      <c r="D15684" s="4" t="s">
        <v>10</v>
      </c>
      <c r="E15684" s="4" t="s">
        <v>10</v>
      </c>
    </row>
    <row r="15685" spans="1:8">
      <c r="A15685" t="n">
        <v>129644</v>
      </c>
      <c r="B15685" s="57" t="n">
        <v>61</v>
      </c>
      <c r="C15685" s="7" t="n">
        <v>16</v>
      </c>
      <c r="D15685" s="7" t="n">
        <v>5703</v>
      </c>
      <c r="E15685" s="7" t="n">
        <v>1000</v>
      </c>
    </row>
    <row r="15686" spans="1:8">
      <c r="A15686" t="s">
        <v>4</v>
      </c>
      <c r="B15686" s="4" t="s">
        <v>5</v>
      </c>
      <c r="C15686" s="4" t="s">
        <v>13</v>
      </c>
      <c r="D15686" s="4" t="s">
        <v>10</v>
      </c>
      <c r="E15686" s="4" t="s">
        <v>6</v>
      </c>
    </row>
    <row r="15687" spans="1:8">
      <c r="A15687" t="n">
        <v>129651</v>
      </c>
      <c r="B15687" s="40" t="n">
        <v>51</v>
      </c>
      <c r="C15687" s="7" t="n">
        <v>4</v>
      </c>
      <c r="D15687" s="7" t="n">
        <v>16</v>
      </c>
      <c r="E15687" s="7" t="s">
        <v>435</v>
      </c>
    </row>
    <row r="15688" spans="1:8">
      <c r="A15688" t="s">
        <v>4</v>
      </c>
      <c r="B15688" s="4" t="s">
        <v>5</v>
      </c>
      <c r="C15688" s="4" t="s">
        <v>10</v>
      </c>
    </row>
    <row r="15689" spans="1:8">
      <c r="A15689" t="n">
        <v>129664</v>
      </c>
      <c r="B15689" s="35" t="n">
        <v>16</v>
      </c>
      <c r="C15689" s="7" t="n">
        <v>0</v>
      </c>
    </row>
    <row r="15690" spans="1:8">
      <c r="A15690" t="s">
        <v>4</v>
      </c>
      <c r="B15690" s="4" t="s">
        <v>5</v>
      </c>
      <c r="C15690" s="4" t="s">
        <v>10</v>
      </c>
      <c r="D15690" s="4" t="s">
        <v>13</v>
      </c>
      <c r="E15690" s="4" t="s">
        <v>9</v>
      </c>
      <c r="F15690" s="4" t="s">
        <v>72</v>
      </c>
      <c r="G15690" s="4" t="s">
        <v>13</v>
      </c>
      <c r="H15690" s="4" t="s">
        <v>13</v>
      </c>
    </row>
    <row r="15691" spans="1:8">
      <c r="A15691" t="n">
        <v>129667</v>
      </c>
      <c r="B15691" s="52" t="n">
        <v>26</v>
      </c>
      <c r="C15691" s="7" t="n">
        <v>16</v>
      </c>
      <c r="D15691" s="7" t="n">
        <v>17</v>
      </c>
      <c r="E15691" s="7" t="n">
        <v>14324</v>
      </c>
      <c r="F15691" s="7" t="s">
        <v>1152</v>
      </c>
      <c r="G15691" s="7" t="n">
        <v>2</v>
      </c>
      <c r="H15691" s="7" t="n">
        <v>0</v>
      </c>
    </row>
    <row r="15692" spans="1:8">
      <c r="A15692" t="s">
        <v>4</v>
      </c>
      <c r="B15692" s="4" t="s">
        <v>5</v>
      </c>
    </row>
    <row r="15693" spans="1:8">
      <c r="A15693" t="n">
        <v>129724</v>
      </c>
      <c r="B15693" s="53" t="n">
        <v>28</v>
      </c>
    </row>
    <row r="15694" spans="1:8">
      <c r="A15694" t="s">
        <v>4</v>
      </c>
      <c r="B15694" s="4" t="s">
        <v>5</v>
      </c>
      <c r="C15694" s="4" t="s">
        <v>10</v>
      </c>
      <c r="D15694" s="4" t="s">
        <v>13</v>
      </c>
    </row>
    <row r="15695" spans="1:8">
      <c r="A15695" t="n">
        <v>129725</v>
      </c>
      <c r="B15695" s="54" t="n">
        <v>89</v>
      </c>
      <c r="C15695" s="7" t="n">
        <v>65533</v>
      </c>
      <c r="D15695" s="7" t="n">
        <v>1</v>
      </c>
    </row>
    <row r="15696" spans="1:8">
      <c r="A15696" t="s">
        <v>4</v>
      </c>
      <c r="B15696" s="4" t="s">
        <v>5</v>
      </c>
      <c r="C15696" s="4" t="s">
        <v>13</v>
      </c>
      <c r="D15696" s="4" t="s">
        <v>10</v>
      </c>
      <c r="E15696" s="4" t="s">
        <v>22</v>
      </c>
    </row>
    <row r="15697" spans="1:8">
      <c r="A15697" t="n">
        <v>129729</v>
      </c>
      <c r="B15697" s="28" t="n">
        <v>58</v>
      </c>
      <c r="C15697" s="7" t="n">
        <v>101</v>
      </c>
      <c r="D15697" s="7" t="n">
        <v>500</v>
      </c>
      <c r="E15697" s="7" t="n">
        <v>1</v>
      </c>
    </row>
    <row r="15698" spans="1:8">
      <c r="A15698" t="s">
        <v>4</v>
      </c>
      <c r="B15698" s="4" t="s">
        <v>5</v>
      </c>
      <c r="C15698" s="4" t="s">
        <v>13</v>
      </c>
      <c r="D15698" s="4" t="s">
        <v>10</v>
      </c>
    </row>
    <row r="15699" spans="1:8">
      <c r="A15699" t="n">
        <v>129737</v>
      </c>
      <c r="B15699" s="28" t="n">
        <v>58</v>
      </c>
      <c r="C15699" s="7" t="n">
        <v>254</v>
      </c>
      <c r="D15699" s="7" t="n">
        <v>0</v>
      </c>
    </row>
    <row r="15700" spans="1:8">
      <c r="A15700" t="s">
        <v>4</v>
      </c>
      <c r="B15700" s="4" t="s">
        <v>5</v>
      </c>
      <c r="C15700" s="4" t="s">
        <v>13</v>
      </c>
    </row>
    <row r="15701" spans="1:8">
      <c r="A15701" t="n">
        <v>129741</v>
      </c>
      <c r="B15701" s="25" t="n">
        <v>45</v>
      </c>
      <c r="C15701" s="7" t="n">
        <v>0</v>
      </c>
    </row>
    <row r="15702" spans="1:8">
      <c r="A15702" t="s">
        <v>4</v>
      </c>
      <c r="B15702" s="4" t="s">
        <v>5</v>
      </c>
      <c r="C15702" s="4" t="s">
        <v>13</v>
      </c>
      <c r="D15702" s="4" t="s">
        <v>13</v>
      </c>
      <c r="E15702" s="4" t="s">
        <v>22</v>
      </c>
      <c r="F15702" s="4" t="s">
        <v>22</v>
      </c>
      <c r="G15702" s="4" t="s">
        <v>22</v>
      </c>
      <c r="H15702" s="4" t="s">
        <v>10</v>
      </c>
    </row>
    <row r="15703" spans="1:8">
      <c r="A15703" t="n">
        <v>129743</v>
      </c>
      <c r="B15703" s="25" t="n">
        <v>45</v>
      </c>
      <c r="C15703" s="7" t="n">
        <v>2</v>
      </c>
      <c r="D15703" s="7" t="n">
        <v>3</v>
      </c>
      <c r="E15703" s="7" t="n">
        <v>-28.1299991607666</v>
      </c>
      <c r="F15703" s="7" t="n">
        <v>0.699999988079071</v>
      </c>
      <c r="G15703" s="7" t="n">
        <v>-13.7399997711182</v>
      </c>
      <c r="H15703" s="7" t="n">
        <v>0</v>
      </c>
    </row>
    <row r="15704" spans="1:8">
      <c r="A15704" t="s">
        <v>4</v>
      </c>
      <c r="B15704" s="4" t="s">
        <v>5</v>
      </c>
      <c r="C15704" s="4" t="s">
        <v>13</v>
      </c>
      <c r="D15704" s="4" t="s">
        <v>13</v>
      </c>
      <c r="E15704" s="4" t="s">
        <v>22</v>
      </c>
      <c r="F15704" s="4" t="s">
        <v>22</v>
      </c>
      <c r="G15704" s="4" t="s">
        <v>22</v>
      </c>
      <c r="H15704" s="4" t="s">
        <v>10</v>
      </c>
      <c r="I15704" s="4" t="s">
        <v>13</v>
      </c>
    </row>
    <row r="15705" spans="1:8">
      <c r="A15705" t="n">
        <v>129760</v>
      </c>
      <c r="B15705" s="25" t="n">
        <v>45</v>
      </c>
      <c r="C15705" s="7" t="n">
        <v>4</v>
      </c>
      <c r="D15705" s="7" t="n">
        <v>3</v>
      </c>
      <c r="E15705" s="7" t="n">
        <v>16.0400009155273</v>
      </c>
      <c r="F15705" s="7" t="n">
        <v>39.8400001525879</v>
      </c>
      <c r="G15705" s="7" t="n">
        <v>0.720000028610229</v>
      </c>
      <c r="H15705" s="7" t="n">
        <v>0</v>
      </c>
      <c r="I15705" s="7" t="n">
        <v>1</v>
      </c>
    </row>
    <row r="15706" spans="1:8">
      <c r="A15706" t="s">
        <v>4</v>
      </c>
      <c r="B15706" s="4" t="s">
        <v>5</v>
      </c>
      <c r="C15706" s="4" t="s">
        <v>13</v>
      </c>
      <c r="D15706" s="4" t="s">
        <v>13</v>
      </c>
      <c r="E15706" s="4" t="s">
        <v>22</v>
      </c>
      <c r="F15706" s="4" t="s">
        <v>10</v>
      </c>
    </row>
    <row r="15707" spans="1:8">
      <c r="A15707" t="n">
        <v>129778</v>
      </c>
      <c r="B15707" s="25" t="n">
        <v>45</v>
      </c>
      <c r="C15707" s="7" t="n">
        <v>5</v>
      </c>
      <c r="D15707" s="7" t="n">
        <v>3</v>
      </c>
      <c r="E15707" s="7" t="n">
        <v>2.79999995231628</v>
      </c>
      <c r="F15707" s="7" t="n">
        <v>0</v>
      </c>
    </row>
    <row r="15708" spans="1:8">
      <c r="A15708" t="s">
        <v>4</v>
      </c>
      <c r="B15708" s="4" t="s">
        <v>5</v>
      </c>
      <c r="C15708" s="4" t="s">
        <v>13</v>
      </c>
      <c r="D15708" s="4" t="s">
        <v>13</v>
      </c>
      <c r="E15708" s="4" t="s">
        <v>22</v>
      </c>
      <c r="F15708" s="4" t="s">
        <v>10</v>
      </c>
    </row>
    <row r="15709" spans="1:8">
      <c r="A15709" t="n">
        <v>129787</v>
      </c>
      <c r="B15709" s="25" t="n">
        <v>45</v>
      </c>
      <c r="C15709" s="7" t="n">
        <v>11</v>
      </c>
      <c r="D15709" s="7" t="n">
        <v>3</v>
      </c>
      <c r="E15709" s="7" t="n">
        <v>20.1000003814697</v>
      </c>
      <c r="F15709" s="7" t="n">
        <v>0</v>
      </c>
    </row>
    <row r="15710" spans="1:8">
      <c r="A15710" t="s">
        <v>4</v>
      </c>
      <c r="B15710" s="4" t="s">
        <v>5</v>
      </c>
      <c r="C15710" s="4" t="s">
        <v>13</v>
      </c>
      <c r="D15710" s="4" t="s">
        <v>13</v>
      </c>
      <c r="E15710" s="4" t="s">
        <v>22</v>
      </c>
      <c r="F15710" s="4" t="s">
        <v>10</v>
      </c>
    </row>
    <row r="15711" spans="1:8">
      <c r="A15711" t="n">
        <v>129796</v>
      </c>
      <c r="B15711" s="25" t="n">
        <v>45</v>
      </c>
      <c r="C15711" s="7" t="n">
        <v>5</v>
      </c>
      <c r="D15711" s="7" t="n">
        <v>3</v>
      </c>
      <c r="E15711" s="7" t="n">
        <v>2.59999990463257</v>
      </c>
      <c r="F15711" s="7" t="n">
        <v>6000</v>
      </c>
    </row>
    <row r="15712" spans="1:8">
      <c r="A15712" t="s">
        <v>4</v>
      </c>
      <c r="B15712" s="4" t="s">
        <v>5</v>
      </c>
      <c r="C15712" s="4" t="s">
        <v>13</v>
      </c>
      <c r="D15712" s="4" t="s">
        <v>10</v>
      </c>
    </row>
    <row r="15713" spans="1:9">
      <c r="A15713" t="n">
        <v>129805</v>
      </c>
      <c r="B15713" s="28" t="n">
        <v>58</v>
      </c>
      <c r="C15713" s="7" t="n">
        <v>255</v>
      </c>
      <c r="D15713" s="7" t="n">
        <v>0</v>
      </c>
    </row>
    <row r="15714" spans="1:9">
      <c r="A15714" t="s">
        <v>4</v>
      </c>
      <c r="B15714" s="4" t="s">
        <v>5</v>
      </c>
      <c r="C15714" s="4" t="s">
        <v>13</v>
      </c>
      <c r="D15714" s="4" t="s">
        <v>10</v>
      </c>
      <c r="E15714" s="4" t="s">
        <v>6</v>
      </c>
    </row>
    <row r="15715" spans="1:9">
      <c r="A15715" t="n">
        <v>129809</v>
      </c>
      <c r="B15715" s="40" t="n">
        <v>51</v>
      </c>
      <c r="C15715" s="7" t="n">
        <v>4</v>
      </c>
      <c r="D15715" s="7" t="n">
        <v>7032</v>
      </c>
      <c r="E15715" s="7" t="s">
        <v>435</v>
      </c>
    </row>
    <row r="15716" spans="1:9">
      <c r="A15716" t="s">
        <v>4</v>
      </c>
      <c r="B15716" s="4" t="s">
        <v>5</v>
      </c>
      <c r="C15716" s="4" t="s">
        <v>10</v>
      </c>
    </row>
    <row r="15717" spans="1:9">
      <c r="A15717" t="n">
        <v>129822</v>
      </c>
      <c r="B15717" s="35" t="n">
        <v>16</v>
      </c>
      <c r="C15717" s="7" t="n">
        <v>0</v>
      </c>
    </row>
    <row r="15718" spans="1:9">
      <c r="A15718" t="s">
        <v>4</v>
      </c>
      <c r="B15718" s="4" t="s">
        <v>5</v>
      </c>
      <c r="C15718" s="4" t="s">
        <v>10</v>
      </c>
      <c r="D15718" s="4" t="s">
        <v>13</v>
      </c>
      <c r="E15718" s="4" t="s">
        <v>9</v>
      </c>
      <c r="F15718" s="4" t="s">
        <v>72</v>
      </c>
      <c r="G15718" s="4" t="s">
        <v>13</v>
      </c>
      <c r="H15718" s="4" t="s">
        <v>13</v>
      </c>
    </row>
    <row r="15719" spans="1:9">
      <c r="A15719" t="n">
        <v>129825</v>
      </c>
      <c r="B15719" s="52" t="n">
        <v>26</v>
      </c>
      <c r="C15719" s="7" t="n">
        <v>7032</v>
      </c>
      <c r="D15719" s="7" t="n">
        <v>17</v>
      </c>
      <c r="E15719" s="7" t="n">
        <v>18413</v>
      </c>
      <c r="F15719" s="7" t="s">
        <v>1153</v>
      </c>
      <c r="G15719" s="7" t="n">
        <v>2</v>
      </c>
      <c r="H15719" s="7" t="n">
        <v>0</v>
      </c>
    </row>
    <row r="15720" spans="1:9">
      <c r="A15720" t="s">
        <v>4</v>
      </c>
      <c r="B15720" s="4" t="s">
        <v>5</v>
      </c>
    </row>
    <row r="15721" spans="1:9">
      <c r="A15721" t="n">
        <v>129868</v>
      </c>
      <c r="B15721" s="53" t="n">
        <v>28</v>
      </c>
    </row>
    <row r="15722" spans="1:9">
      <c r="A15722" t="s">
        <v>4</v>
      </c>
      <c r="B15722" s="4" t="s">
        <v>5</v>
      </c>
      <c r="C15722" s="4" t="s">
        <v>10</v>
      </c>
      <c r="D15722" s="4" t="s">
        <v>13</v>
      </c>
    </row>
    <row r="15723" spans="1:9">
      <c r="A15723" t="n">
        <v>129869</v>
      </c>
      <c r="B15723" s="54" t="n">
        <v>89</v>
      </c>
      <c r="C15723" s="7" t="n">
        <v>65533</v>
      </c>
      <c r="D15723" s="7" t="n">
        <v>1</v>
      </c>
    </row>
    <row r="15724" spans="1:9">
      <c r="A15724" t="s">
        <v>4</v>
      </c>
      <c r="B15724" s="4" t="s">
        <v>5</v>
      </c>
      <c r="C15724" s="4" t="s">
        <v>13</v>
      </c>
      <c r="D15724" s="4" t="s">
        <v>10</v>
      </c>
      <c r="E15724" s="4" t="s">
        <v>10</v>
      </c>
      <c r="F15724" s="4" t="s">
        <v>13</v>
      </c>
    </row>
    <row r="15725" spans="1:9">
      <c r="A15725" t="n">
        <v>129873</v>
      </c>
      <c r="B15725" s="29" t="n">
        <v>25</v>
      </c>
      <c r="C15725" s="7" t="n">
        <v>1</v>
      </c>
      <c r="D15725" s="7" t="n">
        <v>120</v>
      </c>
      <c r="E15725" s="7" t="n">
        <v>550</v>
      </c>
      <c r="F15725" s="7" t="n">
        <v>0</v>
      </c>
    </row>
    <row r="15726" spans="1:9">
      <c r="A15726" t="s">
        <v>4</v>
      </c>
      <c r="B15726" s="4" t="s">
        <v>5</v>
      </c>
      <c r="C15726" s="4" t="s">
        <v>13</v>
      </c>
      <c r="D15726" s="4" t="s">
        <v>10</v>
      </c>
      <c r="E15726" s="4" t="s">
        <v>6</v>
      </c>
    </row>
    <row r="15727" spans="1:9">
      <c r="A15727" t="n">
        <v>129880</v>
      </c>
      <c r="B15727" s="40" t="n">
        <v>51</v>
      </c>
      <c r="C15727" s="7" t="n">
        <v>4</v>
      </c>
      <c r="D15727" s="7" t="n">
        <v>18</v>
      </c>
      <c r="E15727" s="7" t="s">
        <v>1154</v>
      </c>
    </row>
    <row r="15728" spans="1:9">
      <c r="A15728" t="s">
        <v>4</v>
      </c>
      <c r="B15728" s="4" t="s">
        <v>5</v>
      </c>
      <c r="C15728" s="4" t="s">
        <v>10</v>
      </c>
    </row>
    <row r="15729" spans="1:8">
      <c r="A15729" t="n">
        <v>129894</v>
      </c>
      <c r="B15729" s="35" t="n">
        <v>16</v>
      </c>
      <c r="C15729" s="7" t="n">
        <v>0</v>
      </c>
    </row>
    <row r="15730" spans="1:8">
      <c r="A15730" t="s">
        <v>4</v>
      </c>
      <c r="B15730" s="4" t="s">
        <v>5</v>
      </c>
      <c r="C15730" s="4" t="s">
        <v>10</v>
      </c>
      <c r="D15730" s="4" t="s">
        <v>13</v>
      </c>
      <c r="E15730" s="4" t="s">
        <v>9</v>
      </c>
      <c r="F15730" s="4" t="s">
        <v>72</v>
      </c>
      <c r="G15730" s="4" t="s">
        <v>13</v>
      </c>
      <c r="H15730" s="4" t="s">
        <v>13</v>
      </c>
      <c r="I15730" s="4" t="s">
        <v>13</v>
      </c>
      <c r="J15730" s="4" t="s">
        <v>9</v>
      </c>
      <c r="K15730" s="4" t="s">
        <v>72</v>
      </c>
      <c r="L15730" s="4" t="s">
        <v>13</v>
      </c>
      <c r="M15730" s="4" t="s">
        <v>13</v>
      </c>
    </row>
    <row r="15731" spans="1:8">
      <c r="A15731" t="n">
        <v>129897</v>
      </c>
      <c r="B15731" s="52" t="n">
        <v>26</v>
      </c>
      <c r="C15731" s="7" t="n">
        <v>18</v>
      </c>
      <c r="D15731" s="7" t="n">
        <v>17</v>
      </c>
      <c r="E15731" s="7" t="n">
        <v>17346</v>
      </c>
      <c r="F15731" s="7" t="s">
        <v>1155</v>
      </c>
      <c r="G15731" s="7" t="n">
        <v>2</v>
      </c>
      <c r="H15731" s="7" t="n">
        <v>3</v>
      </c>
      <c r="I15731" s="7" t="n">
        <v>17</v>
      </c>
      <c r="J15731" s="7" t="n">
        <v>17347</v>
      </c>
      <c r="K15731" s="7" t="s">
        <v>1156</v>
      </c>
      <c r="L15731" s="7" t="n">
        <v>2</v>
      </c>
      <c r="M15731" s="7" t="n">
        <v>0</v>
      </c>
    </row>
    <row r="15732" spans="1:8">
      <c r="A15732" t="s">
        <v>4</v>
      </c>
      <c r="B15732" s="4" t="s">
        <v>5</v>
      </c>
    </row>
    <row r="15733" spans="1:8">
      <c r="A15733" t="n">
        <v>130027</v>
      </c>
      <c r="B15733" s="53" t="n">
        <v>28</v>
      </c>
    </row>
    <row r="15734" spans="1:8">
      <c r="A15734" t="s">
        <v>4</v>
      </c>
      <c r="B15734" s="4" t="s">
        <v>5</v>
      </c>
      <c r="C15734" s="4" t="s">
        <v>13</v>
      </c>
      <c r="D15734" s="4" t="s">
        <v>10</v>
      </c>
    </row>
    <row r="15735" spans="1:8">
      <c r="A15735" t="n">
        <v>130028</v>
      </c>
      <c r="B15735" s="28" t="n">
        <v>58</v>
      </c>
      <c r="C15735" s="7" t="n">
        <v>255</v>
      </c>
      <c r="D15735" s="7" t="n">
        <v>0</v>
      </c>
    </row>
    <row r="15736" spans="1:8">
      <c r="A15736" t="s">
        <v>4</v>
      </c>
      <c r="B15736" s="4" t="s">
        <v>5</v>
      </c>
      <c r="C15736" s="4" t="s">
        <v>10</v>
      </c>
      <c r="D15736" s="4" t="s">
        <v>13</v>
      </c>
    </row>
    <row r="15737" spans="1:8">
      <c r="A15737" t="n">
        <v>130032</v>
      </c>
      <c r="B15737" s="54" t="n">
        <v>89</v>
      </c>
      <c r="C15737" s="7" t="n">
        <v>65533</v>
      </c>
      <c r="D15737" s="7" t="n">
        <v>1</v>
      </c>
    </row>
    <row r="15738" spans="1:8">
      <c r="A15738" t="s">
        <v>4</v>
      </c>
      <c r="B15738" s="4" t="s">
        <v>5</v>
      </c>
      <c r="C15738" s="4" t="s">
        <v>13</v>
      </c>
      <c r="D15738" s="4" t="s">
        <v>10</v>
      </c>
      <c r="E15738" s="4" t="s">
        <v>10</v>
      </c>
      <c r="F15738" s="4" t="s">
        <v>13</v>
      </c>
    </row>
    <row r="15739" spans="1:8">
      <c r="A15739" t="n">
        <v>130036</v>
      </c>
      <c r="B15739" s="29" t="n">
        <v>25</v>
      </c>
      <c r="C15739" s="7" t="n">
        <v>1</v>
      </c>
      <c r="D15739" s="7" t="n">
        <v>65535</v>
      </c>
      <c r="E15739" s="7" t="n">
        <v>65535</v>
      </c>
      <c r="F15739" s="7" t="n">
        <v>0</v>
      </c>
    </row>
    <row r="15740" spans="1:8">
      <c r="A15740" t="s">
        <v>4</v>
      </c>
      <c r="B15740" s="4" t="s">
        <v>5</v>
      </c>
      <c r="C15740" s="4" t="s">
        <v>13</v>
      </c>
      <c r="D15740" s="4" t="s">
        <v>10</v>
      </c>
      <c r="E15740" s="4" t="s">
        <v>9</v>
      </c>
      <c r="F15740" s="4" t="s">
        <v>10</v>
      </c>
    </row>
    <row r="15741" spans="1:8">
      <c r="A15741" t="n">
        <v>130043</v>
      </c>
      <c r="B15741" s="14" t="n">
        <v>50</v>
      </c>
      <c r="C15741" s="7" t="n">
        <v>3</v>
      </c>
      <c r="D15741" s="7" t="n">
        <v>4515</v>
      </c>
      <c r="E15741" s="7" t="n">
        <v>1056964608</v>
      </c>
      <c r="F15741" s="7" t="n">
        <v>500</v>
      </c>
    </row>
    <row r="15742" spans="1:8">
      <c r="A15742" t="s">
        <v>4</v>
      </c>
      <c r="B15742" s="4" t="s">
        <v>5</v>
      </c>
      <c r="C15742" s="4" t="s">
        <v>13</v>
      </c>
      <c r="D15742" s="4" t="s">
        <v>10</v>
      </c>
      <c r="E15742" s="4" t="s">
        <v>22</v>
      </c>
    </row>
    <row r="15743" spans="1:8">
      <c r="A15743" t="n">
        <v>130053</v>
      </c>
      <c r="B15743" s="28" t="n">
        <v>58</v>
      </c>
      <c r="C15743" s="7" t="n">
        <v>101</v>
      </c>
      <c r="D15743" s="7" t="n">
        <v>500</v>
      </c>
      <c r="E15743" s="7" t="n">
        <v>1</v>
      </c>
    </row>
    <row r="15744" spans="1:8">
      <c r="A15744" t="s">
        <v>4</v>
      </c>
      <c r="B15744" s="4" t="s">
        <v>5</v>
      </c>
      <c r="C15744" s="4" t="s">
        <v>13</v>
      </c>
      <c r="D15744" s="4" t="s">
        <v>10</v>
      </c>
    </row>
    <row r="15745" spans="1:13">
      <c r="A15745" t="n">
        <v>130061</v>
      </c>
      <c r="B15745" s="28" t="n">
        <v>58</v>
      </c>
      <c r="C15745" s="7" t="n">
        <v>254</v>
      </c>
      <c r="D15745" s="7" t="n">
        <v>0</v>
      </c>
    </row>
    <row r="15746" spans="1:13">
      <c r="A15746" t="s">
        <v>4</v>
      </c>
      <c r="B15746" s="4" t="s">
        <v>5</v>
      </c>
      <c r="C15746" s="4" t="s">
        <v>13</v>
      </c>
    </row>
    <row r="15747" spans="1:13">
      <c r="A15747" t="n">
        <v>130065</v>
      </c>
      <c r="B15747" s="25" t="n">
        <v>45</v>
      </c>
      <c r="C15747" s="7" t="n">
        <v>0</v>
      </c>
    </row>
    <row r="15748" spans="1:13">
      <c r="A15748" t="s">
        <v>4</v>
      </c>
      <c r="B15748" s="4" t="s">
        <v>5</v>
      </c>
      <c r="C15748" s="4" t="s">
        <v>13</v>
      </c>
      <c r="D15748" s="4" t="s">
        <v>13</v>
      </c>
      <c r="E15748" s="4" t="s">
        <v>22</v>
      </c>
      <c r="F15748" s="4" t="s">
        <v>22</v>
      </c>
      <c r="G15748" s="4" t="s">
        <v>22</v>
      </c>
      <c r="H15748" s="4" t="s">
        <v>10</v>
      </c>
    </row>
    <row r="15749" spans="1:13">
      <c r="A15749" t="n">
        <v>130067</v>
      </c>
      <c r="B15749" s="25" t="n">
        <v>45</v>
      </c>
      <c r="C15749" s="7" t="n">
        <v>2</v>
      </c>
      <c r="D15749" s="7" t="n">
        <v>3</v>
      </c>
      <c r="E15749" s="7" t="n">
        <v>-24.7000007629395</v>
      </c>
      <c r="F15749" s="7" t="n">
        <v>1.23000001907349</v>
      </c>
      <c r="G15749" s="7" t="n">
        <v>-13.1700000762939</v>
      </c>
      <c r="H15749" s="7" t="n">
        <v>0</v>
      </c>
    </row>
    <row r="15750" spans="1:13">
      <c r="A15750" t="s">
        <v>4</v>
      </c>
      <c r="B15750" s="4" t="s">
        <v>5</v>
      </c>
      <c r="C15750" s="4" t="s">
        <v>13</v>
      </c>
      <c r="D15750" s="4" t="s">
        <v>13</v>
      </c>
      <c r="E15750" s="4" t="s">
        <v>22</v>
      </c>
      <c r="F15750" s="4" t="s">
        <v>22</v>
      </c>
      <c r="G15750" s="4" t="s">
        <v>22</v>
      </c>
      <c r="H15750" s="4" t="s">
        <v>10</v>
      </c>
      <c r="I15750" s="4" t="s">
        <v>13</v>
      </c>
    </row>
    <row r="15751" spans="1:13">
      <c r="A15751" t="n">
        <v>130084</v>
      </c>
      <c r="B15751" s="25" t="n">
        <v>45</v>
      </c>
      <c r="C15751" s="7" t="n">
        <v>4</v>
      </c>
      <c r="D15751" s="7" t="n">
        <v>3</v>
      </c>
      <c r="E15751" s="7" t="n">
        <v>355.320007324219</v>
      </c>
      <c r="F15751" s="7" t="n">
        <v>283.260009765625</v>
      </c>
      <c r="G15751" s="7" t="n">
        <v>0.720000028610229</v>
      </c>
      <c r="H15751" s="7" t="n">
        <v>0</v>
      </c>
      <c r="I15751" s="7" t="n">
        <v>1</v>
      </c>
    </row>
    <row r="15752" spans="1:13">
      <c r="A15752" t="s">
        <v>4</v>
      </c>
      <c r="B15752" s="4" t="s">
        <v>5</v>
      </c>
      <c r="C15752" s="4" t="s">
        <v>13</v>
      </c>
      <c r="D15752" s="4" t="s">
        <v>13</v>
      </c>
      <c r="E15752" s="4" t="s">
        <v>22</v>
      </c>
      <c r="F15752" s="4" t="s">
        <v>10</v>
      </c>
    </row>
    <row r="15753" spans="1:13">
      <c r="A15753" t="n">
        <v>130102</v>
      </c>
      <c r="B15753" s="25" t="n">
        <v>45</v>
      </c>
      <c r="C15753" s="7" t="n">
        <v>5</v>
      </c>
      <c r="D15753" s="7" t="n">
        <v>3</v>
      </c>
      <c r="E15753" s="7" t="n">
        <v>2</v>
      </c>
      <c r="F15753" s="7" t="n">
        <v>0</v>
      </c>
    </row>
    <row r="15754" spans="1:13">
      <c r="A15754" t="s">
        <v>4</v>
      </c>
      <c r="B15754" s="4" t="s">
        <v>5</v>
      </c>
      <c r="C15754" s="4" t="s">
        <v>13</v>
      </c>
      <c r="D15754" s="4" t="s">
        <v>13</v>
      </c>
      <c r="E15754" s="4" t="s">
        <v>22</v>
      </c>
      <c r="F15754" s="4" t="s">
        <v>10</v>
      </c>
    </row>
    <row r="15755" spans="1:13">
      <c r="A15755" t="n">
        <v>130111</v>
      </c>
      <c r="B15755" s="25" t="n">
        <v>45</v>
      </c>
      <c r="C15755" s="7" t="n">
        <v>11</v>
      </c>
      <c r="D15755" s="7" t="n">
        <v>3</v>
      </c>
      <c r="E15755" s="7" t="n">
        <v>31.6000003814697</v>
      </c>
      <c r="F15755" s="7" t="n">
        <v>0</v>
      </c>
    </row>
    <row r="15756" spans="1:13">
      <c r="A15756" t="s">
        <v>4</v>
      </c>
      <c r="B15756" s="4" t="s">
        <v>5</v>
      </c>
      <c r="C15756" s="4" t="s">
        <v>10</v>
      </c>
      <c r="D15756" s="4" t="s">
        <v>22</v>
      </c>
      <c r="E15756" s="4" t="s">
        <v>22</v>
      </c>
      <c r="F15756" s="4" t="s">
        <v>22</v>
      </c>
      <c r="G15756" s="4" t="s">
        <v>22</v>
      </c>
    </row>
    <row r="15757" spans="1:13">
      <c r="A15757" t="n">
        <v>130120</v>
      </c>
      <c r="B15757" s="24" t="n">
        <v>46</v>
      </c>
      <c r="C15757" s="7" t="n">
        <v>17</v>
      </c>
      <c r="D15757" s="7" t="n">
        <v>-24.9899997711182</v>
      </c>
      <c r="E15757" s="7" t="n">
        <v>0</v>
      </c>
      <c r="F15757" s="7" t="n">
        <v>-13.5799999237061</v>
      </c>
      <c r="G15757" s="7" t="n">
        <v>261.700012207031</v>
      </c>
    </row>
    <row r="15758" spans="1:13">
      <c r="A15758" t="s">
        <v>4</v>
      </c>
      <c r="B15758" s="4" t="s">
        <v>5</v>
      </c>
      <c r="C15758" s="4" t="s">
        <v>10</v>
      </c>
      <c r="D15758" s="4" t="s">
        <v>22</v>
      </c>
      <c r="E15758" s="4" t="s">
        <v>22</v>
      </c>
      <c r="F15758" s="4" t="s">
        <v>22</v>
      </c>
      <c r="G15758" s="4" t="s">
        <v>22</v>
      </c>
    </row>
    <row r="15759" spans="1:13">
      <c r="A15759" t="n">
        <v>130139</v>
      </c>
      <c r="B15759" s="24" t="n">
        <v>46</v>
      </c>
      <c r="C15759" s="7" t="n">
        <v>18</v>
      </c>
      <c r="D15759" s="7" t="n">
        <v>-28.3700008392334</v>
      </c>
      <c r="E15759" s="7" t="n">
        <v>0</v>
      </c>
      <c r="F15759" s="7" t="n">
        <v>-13.5500001907349</v>
      </c>
      <c r="G15759" s="7" t="n">
        <v>225.5</v>
      </c>
    </row>
    <row r="15760" spans="1:13">
      <c r="A15760" t="s">
        <v>4</v>
      </c>
      <c r="B15760" s="4" t="s">
        <v>5</v>
      </c>
      <c r="C15760" s="4" t="s">
        <v>10</v>
      </c>
      <c r="D15760" s="4" t="s">
        <v>13</v>
      </c>
      <c r="E15760" s="4" t="s">
        <v>6</v>
      </c>
      <c r="F15760" s="4" t="s">
        <v>22</v>
      </c>
      <c r="G15760" s="4" t="s">
        <v>22</v>
      </c>
      <c r="H15760" s="4" t="s">
        <v>22</v>
      </c>
    </row>
    <row r="15761" spans="1:9">
      <c r="A15761" t="n">
        <v>130158</v>
      </c>
      <c r="B15761" s="39" t="n">
        <v>48</v>
      </c>
      <c r="C15761" s="7" t="n">
        <v>17</v>
      </c>
      <c r="D15761" s="7" t="n">
        <v>0</v>
      </c>
      <c r="E15761" s="7" t="s">
        <v>482</v>
      </c>
      <c r="F15761" s="7" t="n">
        <v>0</v>
      </c>
      <c r="G15761" s="7" t="n">
        <v>1</v>
      </c>
      <c r="H15761" s="7" t="n">
        <v>1.40129846432482e-45</v>
      </c>
    </row>
    <row r="15762" spans="1:9">
      <c r="A15762" t="s">
        <v>4</v>
      </c>
      <c r="B15762" s="4" t="s">
        <v>5</v>
      </c>
      <c r="C15762" s="4" t="s">
        <v>10</v>
      </c>
      <c r="D15762" s="4" t="s">
        <v>13</v>
      </c>
      <c r="E15762" s="4" t="s">
        <v>6</v>
      </c>
      <c r="F15762" s="4" t="s">
        <v>22</v>
      </c>
      <c r="G15762" s="4" t="s">
        <v>22</v>
      </c>
      <c r="H15762" s="4" t="s">
        <v>22</v>
      </c>
    </row>
    <row r="15763" spans="1:9">
      <c r="A15763" t="n">
        <v>130183</v>
      </c>
      <c r="B15763" s="39" t="n">
        <v>48</v>
      </c>
      <c r="C15763" s="7" t="n">
        <v>18</v>
      </c>
      <c r="D15763" s="7" t="n">
        <v>0</v>
      </c>
      <c r="E15763" s="7" t="s">
        <v>184</v>
      </c>
      <c r="F15763" s="7" t="n">
        <v>0</v>
      </c>
      <c r="G15763" s="7" t="n">
        <v>1</v>
      </c>
      <c r="H15763" s="7" t="n">
        <v>1.40129846432482e-45</v>
      </c>
    </row>
    <row r="15764" spans="1:9">
      <c r="A15764" t="s">
        <v>4</v>
      </c>
      <c r="B15764" s="4" t="s">
        <v>5</v>
      </c>
      <c r="C15764" s="4" t="s">
        <v>10</v>
      </c>
      <c r="D15764" s="4" t="s">
        <v>13</v>
      </c>
      <c r="E15764" s="4" t="s">
        <v>6</v>
      </c>
      <c r="F15764" s="4" t="s">
        <v>22</v>
      </c>
      <c r="G15764" s="4" t="s">
        <v>22</v>
      </c>
      <c r="H15764" s="4" t="s">
        <v>22</v>
      </c>
    </row>
    <row r="15765" spans="1:9">
      <c r="A15765" t="n">
        <v>130212</v>
      </c>
      <c r="B15765" s="39" t="n">
        <v>48</v>
      </c>
      <c r="C15765" s="7" t="n">
        <v>0</v>
      </c>
      <c r="D15765" s="7" t="n">
        <v>0</v>
      </c>
      <c r="E15765" s="7" t="s">
        <v>1012</v>
      </c>
      <c r="F15765" s="7" t="n">
        <v>0</v>
      </c>
      <c r="G15765" s="7" t="n">
        <v>1</v>
      </c>
      <c r="H15765" s="7" t="n">
        <v>0</v>
      </c>
    </row>
    <row r="15766" spans="1:9">
      <c r="A15766" t="s">
        <v>4</v>
      </c>
      <c r="B15766" s="4" t="s">
        <v>5</v>
      </c>
      <c r="C15766" s="4" t="s">
        <v>10</v>
      </c>
      <c r="D15766" s="4" t="s">
        <v>13</v>
      </c>
      <c r="E15766" s="4" t="s">
        <v>6</v>
      </c>
      <c r="F15766" s="4" t="s">
        <v>22</v>
      </c>
      <c r="G15766" s="4" t="s">
        <v>22</v>
      </c>
      <c r="H15766" s="4" t="s">
        <v>22</v>
      </c>
    </row>
    <row r="15767" spans="1:9">
      <c r="A15767" t="n">
        <v>130238</v>
      </c>
      <c r="B15767" s="39" t="n">
        <v>48</v>
      </c>
      <c r="C15767" s="7" t="n">
        <v>999</v>
      </c>
      <c r="D15767" s="7" t="n">
        <v>0</v>
      </c>
      <c r="E15767" s="7" t="s">
        <v>1012</v>
      </c>
      <c r="F15767" s="7" t="n">
        <v>0</v>
      </c>
      <c r="G15767" s="7" t="n">
        <v>1</v>
      </c>
      <c r="H15767" s="7" t="n">
        <v>0</v>
      </c>
    </row>
    <row r="15768" spans="1:9">
      <c r="A15768" t="s">
        <v>4</v>
      </c>
      <c r="B15768" s="4" t="s">
        <v>5</v>
      </c>
      <c r="C15768" s="4" t="s">
        <v>13</v>
      </c>
      <c r="D15768" s="4" t="s">
        <v>10</v>
      </c>
      <c r="E15768" s="4" t="s">
        <v>6</v>
      </c>
      <c r="F15768" s="4" t="s">
        <v>6</v>
      </c>
      <c r="G15768" s="4" t="s">
        <v>6</v>
      </c>
      <c r="H15768" s="4" t="s">
        <v>6</v>
      </c>
    </row>
    <row r="15769" spans="1:9">
      <c r="A15769" t="n">
        <v>130264</v>
      </c>
      <c r="B15769" s="40" t="n">
        <v>51</v>
      </c>
      <c r="C15769" s="7" t="n">
        <v>3</v>
      </c>
      <c r="D15769" s="7" t="n">
        <v>999</v>
      </c>
      <c r="E15769" s="7" t="s">
        <v>1157</v>
      </c>
      <c r="F15769" s="7" t="s">
        <v>844</v>
      </c>
      <c r="G15769" s="7" t="s">
        <v>88</v>
      </c>
      <c r="H15769" s="7" t="s">
        <v>89</v>
      </c>
    </row>
    <row r="15770" spans="1:9">
      <c r="A15770" t="s">
        <v>4</v>
      </c>
      <c r="B15770" s="4" t="s">
        <v>5</v>
      </c>
      <c r="C15770" s="4" t="s">
        <v>13</v>
      </c>
      <c r="D15770" s="4" t="s">
        <v>10</v>
      </c>
      <c r="E15770" s="4" t="s">
        <v>6</v>
      </c>
      <c r="F15770" s="4" t="s">
        <v>6</v>
      </c>
      <c r="G15770" s="4" t="s">
        <v>6</v>
      </c>
      <c r="H15770" s="4" t="s">
        <v>6</v>
      </c>
    </row>
    <row r="15771" spans="1:9">
      <c r="A15771" t="n">
        <v>130277</v>
      </c>
      <c r="B15771" s="40" t="n">
        <v>51</v>
      </c>
      <c r="C15771" s="7" t="n">
        <v>3</v>
      </c>
      <c r="D15771" s="7" t="n">
        <v>0</v>
      </c>
      <c r="E15771" s="7" t="s">
        <v>1157</v>
      </c>
      <c r="F15771" s="7" t="s">
        <v>844</v>
      </c>
      <c r="G15771" s="7" t="s">
        <v>88</v>
      </c>
      <c r="H15771" s="7" t="s">
        <v>89</v>
      </c>
    </row>
    <row r="15772" spans="1:9">
      <c r="A15772" t="s">
        <v>4</v>
      </c>
      <c r="B15772" s="4" t="s">
        <v>5</v>
      </c>
      <c r="C15772" s="4" t="s">
        <v>13</v>
      </c>
      <c r="D15772" s="4" t="s">
        <v>10</v>
      </c>
      <c r="E15772" s="4" t="s">
        <v>6</v>
      </c>
      <c r="F15772" s="4" t="s">
        <v>6</v>
      </c>
      <c r="G15772" s="4" t="s">
        <v>6</v>
      </c>
      <c r="H15772" s="4" t="s">
        <v>6</v>
      </c>
    </row>
    <row r="15773" spans="1:9">
      <c r="A15773" t="n">
        <v>130290</v>
      </c>
      <c r="B15773" s="40" t="n">
        <v>51</v>
      </c>
      <c r="C15773" s="7" t="n">
        <v>3</v>
      </c>
      <c r="D15773" s="7" t="n">
        <v>17</v>
      </c>
      <c r="E15773" s="7" t="s">
        <v>1158</v>
      </c>
      <c r="F15773" s="7" t="s">
        <v>844</v>
      </c>
      <c r="G15773" s="7" t="s">
        <v>88</v>
      </c>
      <c r="H15773" s="7" t="s">
        <v>89</v>
      </c>
    </row>
    <row r="15774" spans="1:9">
      <c r="A15774" t="s">
        <v>4</v>
      </c>
      <c r="B15774" s="4" t="s">
        <v>5</v>
      </c>
      <c r="C15774" s="4" t="s">
        <v>13</v>
      </c>
      <c r="D15774" s="4" t="s">
        <v>10</v>
      </c>
      <c r="E15774" s="4" t="s">
        <v>6</v>
      </c>
      <c r="F15774" s="4" t="s">
        <v>6</v>
      </c>
      <c r="G15774" s="4" t="s">
        <v>6</v>
      </c>
      <c r="H15774" s="4" t="s">
        <v>6</v>
      </c>
    </row>
    <row r="15775" spans="1:9">
      <c r="A15775" t="n">
        <v>130303</v>
      </c>
      <c r="B15775" s="40" t="n">
        <v>51</v>
      </c>
      <c r="C15775" s="7" t="n">
        <v>3</v>
      </c>
      <c r="D15775" s="7" t="n">
        <v>18</v>
      </c>
      <c r="E15775" s="7" t="s">
        <v>1158</v>
      </c>
      <c r="F15775" s="7" t="s">
        <v>844</v>
      </c>
      <c r="G15775" s="7" t="s">
        <v>88</v>
      </c>
      <c r="H15775" s="7" t="s">
        <v>89</v>
      </c>
    </row>
    <row r="15776" spans="1:9">
      <c r="A15776" t="s">
        <v>4</v>
      </c>
      <c r="B15776" s="4" t="s">
        <v>5</v>
      </c>
      <c r="C15776" s="4" t="s">
        <v>10</v>
      </c>
      <c r="D15776" s="4" t="s">
        <v>22</v>
      </c>
      <c r="E15776" s="4" t="s">
        <v>22</v>
      </c>
      <c r="F15776" s="4" t="s">
        <v>22</v>
      </c>
      <c r="G15776" s="4" t="s">
        <v>10</v>
      </c>
      <c r="H15776" s="4" t="s">
        <v>10</v>
      </c>
    </row>
    <row r="15777" spans="1:8">
      <c r="A15777" t="n">
        <v>130316</v>
      </c>
      <c r="B15777" s="56" t="n">
        <v>60</v>
      </c>
      <c r="C15777" s="7" t="n">
        <v>999</v>
      </c>
      <c r="D15777" s="7" t="n">
        <v>-30</v>
      </c>
      <c r="E15777" s="7" t="n">
        <v>0</v>
      </c>
      <c r="F15777" s="7" t="n">
        <v>0</v>
      </c>
      <c r="G15777" s="7" t="n">
        <v>0</v>
      </c>
      <c r="H15777" s="7" t="n">
        <v>0</v>
      </c>
    </row>
    <row r="15778" spans="1:8">
      <c r="A15778" t="s">
        <v>4</v>
      </c>
      <c r="B15778" s="4" t="s">
        <v>5</v>
      </c>
      <c r="C15778" s="4" t="s">
        <v>10</v>
      </c>
      <c r="D15778" s="4" t="s">
        <v>22</v>
      </c>
      <c r="E15778" s="4" t="s">
        <v>22</v>
      </c>
      <c r="F15778" s="4" t="s">
        <v>22</v>
      </c>
      <c r="G15778" s="4" t="s">
        <v>10</v>
      </c>
      <c r="H15778" s="4" t="s">
        <v>10</v>
      </c>
    </row>
    <row r="15779" spans="1:8">
      <c r="A15779" t="n">
        <v>130335</v>
      </c>
      <c r="B15779" s="56" t="n">
        <v>60</v>
      </c>
      <c r="C15779" s="7" t="n">
        <v>18</v>
      </c>
      <c r="D15779" s="7" t="n">
        <v>0</v>
      </c>
      <c r="E15779" s="7" t="n">
        <v>-20</v>
      </c>
      <c r="F15779" s="7" t="n">
        <v>0</v>
      </c>
      <c r="G15779" s="7" t="n">
        <v>0</v>
      </c>
      <c r="H15779" s="7" t="n">
        <v>0</v>
      </c>
    </row>
    <row r="15780" spans="1:8">
      <c r="A15780" t="s">
        <v>4</v>
      </c>
      <c r="B15780" s="4" t="s">
        <v>5</v>
      </c>
      <c r="C15780" s="4" t="s">
        <v>10</v>
      </c>
      <c r="D15780" s="4" t="s">
        <v>22</v>
      </c>
      <c r="E15780" s="4" t="s">
        <v>22</v>
      </c>
      <c r="F15780" s="4" t="s">
        <v>22</v>
      </c>
      <c r="G15780" s="4" t="s">
        <v>10</v>
      </c>
      <c r="H15780" s="4" t="s">
        <v>10</v>
      </c>
    </row>
    <row r="15781" spans="1:8">
      <c r="A15781" t="n">
        <v>130354</v>
      </c>
      <c r="B15781" s="56" t="n">
        <v>60</v>
      </c>
      <c r="C15781" s="7" t="n">
        <v>17</v>
      </c>
      <c r="D15781" s="7" t="n">
        <v>0</v>
      </c>
      <c r="E15781" s="7" t="n">
        <v>-10</v>
      </c>
      <c r="F15781" s="7" t="n">
        <v>0</v>
      </c>
      <c r="G15781" s="7" t="n">
        <v>0</v>
      </c>
      <c r="H15781" s="7" t="n">
        <v>0</v>
      </c>
    </row>
    <row r="15782" spans="1:8">
      <c r="A15782" t="s">
        <v>4</v>
      </c>
      <c r="B15782" s="4" t="s">
        <v>5</v>
      </c>
      <c r="C15782" s="4" t="s">
        <v>13</v>
      </c>
      <c r="D15782" s="4" t="s">
        <v>13</v>
      </c>
      <c r="E15782" s="4" t="s">
        <v>22</v>
      </c>
      <c r="F15782" s="4" t="s">
        <v>22</v>
      </c>
      <c r="G15782" s="4" t="s">
        <v>22</v>
      </c>
      <c r="H15782" s="4" t="s">
        <v>10</v>
      </c>
    </row>
    <row r="15783" spans="1:8">
      <c r="A15783" t="n">
        <v>130373</v>
      </c>
      <c r="B15783" s="25" t="n">
        <v>45</v>
      </c>
      <c r="C15783" s="7" t="n">
        <v>2</v>
      </c>
      <c r="D15783" s="7" t="n">
        <v>3</v>
      </c>
      <c r="E15783" s="7" t="n">
        <v>-24.6599998474121</v>
      </c>
      <c r="F15783" s="7" t="n">
        <v>1.23000001907349</v>
      </c>
      <c r="G15783" s="7" t="n">
        <v>-13.0699996948242</v>
      </c>
      <c r="H15783" s="7" t="n">
        <v>8000</v>
      </c>
    </row>
    <row r="15784" spans="1:8">
      <c r="A15784" t="s">
        <v>4</v>
      </c>
      <c r="B15784" s="4" t="s">
        <v>5</v>
      </c>
      <c r="C15784" s="4" t="s">
        <v>13</v>
      </c>
      <c r="D15784" s="4" t="s">
        <v>13</v>
      </c>
      <c r="E15784" s="4" t="s">
        <v>22</v>
      </c>
      <c r="F15784" s="4" t="s">
        <v>22</v>
      </c>
      <c r="G15784" s="4" t="s">
        <v>22</v>
      </c>
      <c r="H15784" s="4" t="s">
        <v>10</v>
      </c>
      <c r="I15784" s="4" t="s">
        <v>13</v>
      </c>
    </row>
    <row r="15785" spans="1:8">
      <c r="A15785" t="n">
        <v>130390</v>
      </c>
      <c r="B15785" s="25" t="n">
        <v>45</v>
      </c>
      <c r="C15785" s="7" t="n">
        <v>4</v>
      </c>
      <c r="D15785" s="7" t="n">
        <v>3</v>
      </c>
      <c r="E15785" s="7" t="n">
        <v>355.320007324219</v>
      </c>
      <c r="F15785" s="7" t="n">
        <v>296.350006103516</v>
      </c>
      <c r="G15785" s="7" t="n">
        <v>0.720000028610229</v>
      </c>
      <c r="H15785" s="7" t="n">
        <v>8000</v>
      </c>
      <c r="I15785" s="7" t="n">
        <v>1</v>
      </c>
    </row>
    <row r="15786" spans="1:8">
      <c r="A15786" t="s">
        <v>4</v>
      </c>
      <c r="B15786" s="4" t="s">
        <v>5</v>
      </c>
      <c r="C15786" s="4" t="s">
        <v>13</v>
      </c>
      <c r="D15786" s="4" t="s">
        <v>13</v>
      </c>
      <c r="E15786" s="4" t="s">
        <v>22</v>
      </c>
      <c r="F15786" s="4" t="s">
        <v>10</v>
      </c>
    </row>
    <row r="15787" spans="1:8">
      <c r="A15787" t="n">
        <v>130408</v>
      </c>
      <c r="B15787" s="25" t="n">
        <v>45</v>
      </c>
      <c r="C15787" s="7" t="n">
        <v>5</v>
      </c>
      <c r="D15787" s="7" t="n">
        <v>3</v>
      </c>
      <c r="E15787" s="7" t="n">
        <v>2</v>
      </c>
      <c r="F15787" s="7" t="n">
        <v>8000</v>
      </c>
    </row>
    <row r="15788" spans="1:8">
      <c r="A15788" t="s">
        <v>4</v>
      </c>
      <c r="B15788" s="4" t="s">
        <v>5</v>
      </c>
      <c r="C15788" s="4" t="s">
        <v>13</v>
      </c>
      <c r="D15788" s="4" t="s">
        <v>13</v>
      </c>
      <c r="E15788" s="4" t="s">
        <v>22</v>
      </c>
      <c r="F15788" s="4" t="s">
        <v>10</v>
      </c>
    </row>
    <row r="15789" spans="1:8">
      <c r="A15789" t="n">
        <v>130417</v>
      </c>
      <c r="B15789" s="25" t="n">
        <v>45</v>
      </c>
      <c r="C15789" s="7" t="n">
        <v>11</v>
      </c>
      <c r="D15789" s="7" t="n">
        <v>3</v>
      </c>
      <c r="E15789" s="7" t="n">
        <v>31.6000003814697</v>
      </c>
      <c r="F15789" s="7" t="n">
        <v>8000</v>
      </c>
    </row>
    <row r="15790" spans="1:8">
      <c r="A15790" t="s">
        <v>4</v>
      </c>
      <c r="B15790" s="4" t="s">
        <v>5</v>
      </c>
      <c r="C15790" s="4" t="s">
        <v>13</v>
      </c>
      <c r="D15790" s="4" t="s">
        <v>10</v>
      </c>
    </row>
    <row r="15791" spans="1:8">
      <c r="A15791" t="n">
        <v>130426</v>
      </c>
      <c r="B15791" s="28" t="n">
        <v>58</v>
      </c>
      <c r="C15791" s="7" t="n">
        <v>255</v>
      </c>
      <c r="D15791" s="7" t="n">
        <v>0</v>
      </c>
    </row>
    <row r="15792" spans="1:8">
      <c r="A15792" t="s">
        <v>4</v>
      </c>
      <c r="B15792" s="4" t="s">
        <v>5</v>
      </c>
      <c r="C15792" s="4" t="s">
        <v>10</v>
      </c>
    </row>
    <row r="15793" spans="1:9">
      <c r="A15793" t="n">
        <v>130430</v>
      </c>
      <c r="B15793" s="35" t="n">
        <v>16</v>
      </c>
      <c r="C15793" s="7" t="n">
        <v>300</v>
      </c>
    </row>
    <row r="15794" spans="1:9">
      <c r="A15794" t="s">
        <v>4</v>
      </c>
      <c r="B15794" s="4" t="s">
        <v>5</v>
      </c>
      <c r="C15794" s="4" t="s">
        <v>13</v>
      </c>
      <c r="D15794" s="4" t="s">
        <v>13</v>
      </c>
      <c r="E15794" s="4" t="s">
        <v>13</v>
      </c>
      <c r="F15794" s="4" t="s">
        <v>13</v>
      </c>
    </row>
    <row r="15795" spans="1:9">
      <c r="A15795" t="n">
        <v>130433</v>
      </c>
      <c r="B15795" s="13" t="n">
        <v>14</v>
      </c>
      <c r="C15795" s="7" t="n">
        <v>0</v>
      </c>
      <c r="D15795" s="7" t="n">
        <v>1</v>
      </c>
      <c r="E15795" s="7" t="n">
        <v>0</v>
      </c>
      <c r="F15795" s="7" t="n">
        <v>0</v>
      </c>
    </row>
    <row r="15796" spans="1:9">
      <c r="A15796" t="s">
        <v>4</v>
      </c>
      <c r="B15796" s="4" t="s">
        <v>5</v>
      </c>
      <c r="C15796" s="4" t="s">
        <v>13</v>
      </c>
      <c r="D15796" s="4" t="s">
        <v>10</v>
      </c>
      <c r="E15796" s="4" t="s">
        <v>6</v>
      </c>
    </row>
    <row r="15797" spans="1:9">
      <c r="A15797" t="n">
        <v>130438</v>
      </c>
      <c r="B15797" s="40" t="n">
        <v>51</v>
      </c>
      <c r="C15797" s="7" t="n">
        <v>4</v>
      </c>
      <c r="D15797" s="7" t="n">
        <v>17</v>
      </c>
      <c r="E15797" s="7" t="s">
        <v>1143</v>
      </c>
    </row>
    <row r="15798" spans="1:9">
      <c r="A15798" t="s">
        <v>4</v>
      </c>
      <c r="B15798" s="4" t="s">
        <v>5</v>
      </c>
      <c r="C15798" s="4" t="s">
        <v>10</v>
      </c>
    </row>
    <row r="15799" spans="1:9">
      <c r="A15799" t="n">
        <v>130452</v>
      </c>
      <c r="B15799" s="35" t="n">
        <v>16</v>
      </c>
      <c r="C15799" s="7" t="n">
        <v>0</v>
      </c>
    </row>
    <row r="15800" spans="1:9">
      <c r="A15800" t="s">
        <v>4</v>
      </c>
      <c r="B15800" s="4" t="s">
        <v>5</v>
      </c>
      <c r="C15800" s="4" t="s">
        <v>10</v>
      </c>
      <c r="D15800" s="4" t="s">
        <v>13</v>
      </c>
      <c r="E15800" s="4" t="s">
        <v>9</v>
      </c>
      <c r="F15800" s="4" t="s">
        <v>72</v>
      </c>
      <c r="G15800" s="4" t="s">
        <v>13</v>
      </c>
      <c r="H15800" s="4" t="s">
        <v>13</v>
      </c>
    </row>
    <row r="15801" spans="1:9">
      <c r="A15801" t="n">
        <v>130455</v>
      </c>
      <c r="B15801" s="52" t="n">
        <v>26</v>
      </c>
      <c r="C15801" s="7" t="n">
        <v>17</v>
      </c>
      <c r="D15801" s="7" t="n">
        <v>17</v>
      </c>
      <c r="E15801" s="7" t="n">
        <v>16391</v>
      </c>
      <c r="F15801" s="7" t="s">
        <v>1159</v>
      </c>
      <c r="G15801" s="7" t="n">
        <v>2</v>
      </c>
      <c r="H15801" s="7" t="n">
        <v>0</v>
      </c>
    </row>
    <row r="15802" spans="1:9">
      <c r="A15802" t="s">
        <v>4</v>
      </c>
      <c r="B15802" s="4" t="s">
        <v>5</v>
      </c>
    </row>
    <row r="15803" spans="1:9">
      <c r="A15803" t="n">
        <v>130489</v>
      </c>
      <c r="B15803" s="53" t="n">
        <v>28</v>
      </c>
    </row>
    <row r="15804" spans="1:9">
      <c r="A15804" t="s">
        <v>4</v>
      </c>
      <c r="B15804" s="4" t="s">
        <v>5</v>
      </c>
      <c r="C15804" s="4" t="s">
        <v>10</v>
      </c>
      <c r="D15804" s="4" t="s">
        <v>13</v>
      </c>
    </row>
    <row r="15805" spans="1:9">
      <c r="A15805" t="n">
        <v>130490</v>
      </c>
      <c r="B15805" s="54" t="n">
        <v>89</v>
      </c>
      <c r="C15805" s="7" t="n">
        <v>65533</v>
      </c>
      <c r="D15805" s="7" t="n">
        <v>1</v>
      </c>
    </row>
    <row r="15806" spans="1:9">
      <c r="A15806" t="s">
        <v>4</v>
      </c>
      <c r="B15806" s="4" t="s">
        <v>5</v>
      </c>
      <c r="C15806" s="4" t="s">
        <v>13</v>
      </c>
      <c r="D15806" s="4" t="s">
        <v>10</v>
      </c>
      <c r="E15806" s="4" t="s">
        <v>22</v>
      </c>
    </row>
    <row r="15807" spans="1:9">
      <c r="A15807" t="n">
        <v>130494</v>
      </c>
      <c r="B15807" s="28" t="n">
        <v>58</v>
      </c>
      <c r="C15807" s="7" t="n">
        <v>101</v>
      </c>
      <c r="D15807" s="7" t="n">
        <v>100</v>
      </c>
      <c r="E15807" s="7" t="n">
        <v>1</v>
      </c>
    </row>
    <row r="15808" spans="1:9">
      <c r="A15808" t="s">
        <v>4</v>
      </c>
      <c r="B15808" s="4" t="s">
        <v>5</v>
      </c>
      <c r="C15808" s="4" t="s">
        <v>13</v>
      </c>
      <c r="D15808" s="4" t="s">
        <v>10</v>
      </c>
    </row>
    <row r="15809" spans="1:8">
      <c r="A15809" t="n">
        <v>130502</v>
      </c>
      <c r="B15809" s="28" t="n">
        <v>58</v>
      </c>
      <c r="C15809" s="7" t="n">
        <v>254</v>
      </c>
      <c r="D15809" s="7" t="n">
        <v>0</v>
      </c>
    </row>
    <row r="15810" spans="1:8">
      <c r="A15810" t="s">
        <v>4</v>
      </c>
      <c r="B15810" s="4" t="s">
        <v>5</v>
      </c>
      <c r="C15810" s="4" t="s">
        <v>13</v>
      </c>
    </row>
    <row r="15811" spans="1:8">
      <c r="A15811" t="n">
        <v>130506</v>
      </c>
      <c r="B15811" s="25" t="n">
        <v>45</v>
      </c>
      <c r="C15811" s="7" t="n">
        <v>0</v>
      </c>
    </row>
    <row r="15812" spans="1:8">
      <c r="A15812" t="s">
        <v>4</v>
      </c>
      <c r="B15812" s="4" t="s">
        <v>5</v>
      </c>
      <c r="C15812" s="4" t="s">
        <v>13</v>
      </c>
      <c r="D15812" s="4" t="s">
        <v>13</v>
      </c>
      <c r="E15812" s="4" t="s">
        <v>22</v>
      </c>
      <c r="F15812" s="4" t="s">
        <v>22</v>
      </c>
      <c r="G15812" s="4" t="s">
        <v>22</v>
      </c>
      <c r="H15812" s="4" t="s">
        <v>10</v>
      </c>
    </row>
    <row r="15813" spans="1:8">
      <c r="A15813" t="n">
        <v>130508</v>
      </c>
      <c r="B15813" s="25" t="n">
        <v>45</v>
      </c>
      <c r="C15813" s="7" t="n">
        <v>2</v>
      </c>
      <c r="D15813" s="7" t="n">
        <v>3</v>
      </c>
      <c r="E15813" s="7" t="n">
        <v>-24.1800003051758</v>
      </c>
      <c r="F15813" s="7" t="n">
        <v>1.36000001430511</v>
      </c>
      <c r="G15813" s="7" t="n">
        <v>-12.8400001525879</v>
      </c>
      <c r="H15813" s="7" t="n">
        <v>0</v>
      </c>
    </row>
    <row r="15814" spans="1:8">
      <c r="A15814" t="s">
        <v>4</v>
      </c>
      <c r="B15814" s="4" t="s">
        <v>5</v>
      </c>
      <c r="C15814" s="4" t="s">
        <v>13</v>
      </c>
      <c r="D15814" s="4" t="s">
        <v>13</v>
      </c>
      <c r="E15814" s="4" t="s">
        <v>22</v>
      </c>
      <c r="F15814" s="4" t="s">
        <v>22</v>
      </c>
      <c r="G15814" s="4" t="s">
        <v>22</v>
      </c>
      <c r="H15814" s="4" t="s">
        <v>10</v>
      </c>
      <c r="I15814" s="4" t="s">
        <v>13</v>
      </c>
    </row>
    <row r="15815" spans="1:8">
      <c r="A15815" t="n">
        <v>130525</v>
      </c>
      <c r="B15815" s="25" t="n">
        <v>45</v>
      </c>
      <c r="C15815" s="7" t="n">
        <v>4</v>
      </c>
      <c r="D15815" s="7" t="n">
        <v>3</v>
      </c>
      <c r="E15815" s="7" t="n">
        <v>33.9099998474121</v>
      </c>
      <c r="F15815" s="7" t="n">
        <v>318.5</v>
      </c>
      <c r="G15815" s="7" t="n">
        <v>0.720000028610229</v>
      </c>
      <c r="H15815" s="7" t="n">
        <v>0</v>
      </c>
      <c r="I15815" s="7" t="n">
        <v>1</v>
      </c>
    </row>
    <row r="15816" spans="1:8">
      <c r="A15816" t="s">
        <v>4</v>
      </c>
      <c r="B15816" s="4" t="s">
        <v>5</v>
      </c>
      <c r="C15816" s="4" t="s">
        <v>13</v>
      </c>
      <c r="D15816" s="4" t="s">
        <v>13</v>
      </c>
      <c r="E15816" s="4" t="s">
        <v>22</v>
      </c>
      <c r="F15816" s="4" t="s">
        <v>10</v>
      </c>
    </row>
    <row r="15817" spans="1:8">
      <c r="A15817" t="n">
        <v>130543</v>
      </c>
      <c r="B15817" s="25" t="n">
        <v>45</v>
      </c>
      <c r="C15817" s="7" t="n">
        <v>5</v>
      </c>
      <c r="D15817" s="7" t="n">
        <v>3</v>
      </c>
      <c r="E15817" s="7" t="n">
        <v>1.20000004768372</v>
      </c>
      <c r="F15817" s="7" t="n">
        <v>0</v>
      </c>
    </row>
    <row r="15818" spans="1:8">
      <c r="A15818" t="s">
        <v>4</v>
      </c>
      <c r="B15818" s="4" t="s">
        <v>5</v>
      </c>
      <c r="C15818" s="4" t="s">
        <v>13</v>
      </c>
      <c r="D15818" s="4" t="s">
        <v>13</v>
      </c>
      <c r="E15818" s="4" t="s">
        <v>22</v>
      </c>
      <c r="F15818" s="4" t="s">
        <v>10</v>
      </c>
    </row>
    <row r="15819" spans="1:8">
      <c r="A15819" t="n">
        <v>130552</v>
      </c>
      <c r="B15819" s="25" t="n">
        <v>45</v>
      </c>
      <c r="C15819" s="7" t="n">
        <v>11</v>
      </c>
      <c r="D15819" s="7" t="n">
        <v>3</v>
      </c>
      <c r="E15819" s="7" t="n">
        <v>31.6000003814697</v>
      </c>
      <c r="F15819" s="7" t="n">
        <v>0</v>
      </c>
    </row>
    <row r="15820" spans="1:8">
      <c r="A15820" t="s">
        <v>4</v>
      </c>
      <c r="B15820" s="4" t="s">
        <v>5</v>
      </c>
      <c r="C15820" s="4" t="s">
        <v>13</v>
      </c>
      <c r="D15820" s="4" t="s">
        <v>10</v>
      </c>
      <c r="E15820" s="4" t="s">
        <v>10</v>
      </c>
      <c r="F15820" s="4" t="s">
        <v>9</v>
      </c>
    </row>
    <row r="15821" spans="1:8">
      <c r="A15821" t="n">
        <v>130561</v>
      </c>
      <c r="B15821" s="86" t="n">
        <v>84</v>
      </c>
      <c r="C15821" s="7" t="n">
        <v>0</v>
      </c>
      <c r="D15821" s="7" t="n">
        <v>2</v>
      </c>
      <c r="E15821" s="7" t="n">
        <v>0</v>
      </c>
      <c r="F15821" s="7" t="n">
        <v>1050253722</v>
      </c>
    </row>
    <row r="15822" spans="1:8">
      <c r="A15822" t="s">
        <v>4</v>
      </c>
      <c r="B15822" s="4" t="s">
        <v>5</v>
      </c>
      <c r="C15822" s="4" t="s">
        <v>13</v>
      </c>
      <c r="D15822" s="4" t="s">
        <v>13</v>
      </c>
      <c r="E15822" s="4" t="s">
        <v>22</v>
      </c>
      <c r="F15822" s="4" t="s">
        <v>22</v>
      </c>
      <c r="G15822" s="4" t="s">
        <v>22</v>
      </c>
      <c r="H15822" s="4" t="s">
        <v>10</v>
      </c>
    </row>
    <row r="15823" spans="1:8">
      <c r="A15823" t="n">
        <v>130571</v>
      </c>
      <c r="B15823" s="25" t="n">
        <v>45</v>
      </c>
      <c r="C15823" s="7" t="n">
        <v>2</v>
      </c>
      <c r="D15823" s="7" t="n">
        <v>3</v>
      </c>
      <c r="E15823" s="7" t="n">
        <v>-24.1599998474121</v>
      </c>
      <c r="F15823" s="7" t="n">
        <v>1.26999998092651</v>
      </c>
      <c r="G15823" s="7" t="n">
        <v>-12.5500001907349</v>
      </c>
      <c r="H15823" s="7" t="n">
        <v>10000</v>
      </c>
    </row>
    <row r="15824" spans="1:8">
      <c r="A15824" t="s">
        <v>4</v>
      </c>
      <c r="B15824" s="4" t="s">
        <v>5</v>
      </c>
      <c r="C15824" s="4" t="s">
        <v>13</v>
      </c>
      <c r="D15824" s="4" t="s">
        <v>13</v>
      </c>
      <c r="E15824" s="4" t="s">
        <v>22</v>
      </c>
      <c r="F15824" s="4" t="s">
        <v>22</v>
      </c>
      <c r="G15824" s="4" t="s">
        <v>22</v>
      </c>
      <c r="H15824" s="4" t="s">
        <v>10</v>
      </c>
      <c r="I15824" s="4" t="s">
        <v>13</v>
      </c>
    </row>
    <row r="15825" spans="1:9">
      <c r="A15825" t="n">
        <v>130588</v>
      </c>
      <c r="B15825" s="25" t="n">
        <v>45</v>
      </c>
      <c r="C15825" s="7" t="n">
        <v>4</v>
      </c>
      <c r="D15825" s="7" t="n">
        <v>3</v>
      </c>
      <c r="E15825" s="7" t="n">
        <v>19.4799995422363</v>
      </c>
      <c r="F15825" s="7" t="n">
        <v>307.559997558594</v>
      </c>
      <c r="G15825" s="7" t="n">
        <v>0.720000028610229</v>
      </c>
      <c r="H15825" s="7" t="n">
        <v>10000</v>
      </c>
      <c r="I15825" s="7" t="n">
        <v>1</v>
      </c>
    </row>
    <row r="15826" spans="1:9">
      <c r="A15826" t="s">
        <v>4</v>
      </c>
      <c r="B15826" s="4" t="s">
        <v>5</v>
      </c>
      <c r="C15826" s="4" t="s">
        <v>13</v>
      </c>
      <c r="D15826" s="4" t="s">
        <v>13</v>
      </c>
      <c r="E15826" s="4" t="s">
        <v>22</v>
      </c>
      <c r="F15826" s="4" t="s">
        <v>10</v>
      </c>
    </row>
    <row r="15827" spans="1:9">
      <c r="A15827" t="n">
        <v>130606</v>
      </c>
      <c r="B15827" s="25" t="n">
        <v>45</v>
      </c>
      <c r="C15827" s="7" t="n">
        <v>5</v>
      </c>
      <c r="D15827" s="7" t="n">
        <v>3</v>
      </c>
      <c r="E15827" s="7" t="n">
        <v>1.20000004768372</v>
      </c>
      <c r="F15827" s="7" t="n">
        <v>10000</v>
      </c>
    </row>
    <row r="15828" spans="1:9">
      <c r="A15828" t="s">
        <v>4</v>
      </c>
      <c r="B15828" s="4" t="s">
        <v>5</v>
      </c>
      <c r="C15828" s="4" t="s">
        <v>13</v>
      </c>
      <c r="D15828" s="4" t="s">
        <v>13</v>
      </c>
      <c r="E15828" s="4" t="s">
        <v>22</v>
      </c>
      <c r="F15828" s="4" t="s">
        <v>10</v>
      </c>
    </row>
    <row r="15829" spans="1:9">
      <c r="A15829" t="n">
        <v>130615</v>
      </c>
      <c r="B15829" s="25" t="n">
        <v>45</v>
      </c>
      <c r="C15829" s="7" t="n">
        <v>11</v>
      </c>
      <c r="D15829" s="7" t="n">
        <v>3</v>
      </c>
      <c r="E15829" s="7" t="n">
        <v>31.6000003814697</v>
      </c>
      <c r="F15829" s="7" t="n">
        <v>10000</v>
      </c>
    </row>
    <row r="15830" spans="1:9">
      <c r="A15830" t="s">
        <v>4</v>
      </c>
      <c r="B15830" s="4" t="s">
        <v>5</v>
      </c>
      <c r="C15830" s="4" t="s">
        <v>13</v>
      </c>
      <c r="D15830" s="4" t="s">
        <v>10</v>
      </c>
    </row>
    <row r="15831" spans="1:9">
      <c r="A15831" t="n">
        <v>130624</v>
      </c>
      <c r="B15831" s="28" t="n">
        <v>58</v>
      </c>
      <c r="C15831" s="7" t="n">
        <v>255</v>
      </c>
      <c r="D15831" s="7" t="n">
        <v>0</v>
      </c>
    </row>
    <row r="15832" spans="1:9">
      <c r="A15832" t="s">
        <v>4</v>
      </c>
      <c r="B15832" s="4" t="s">
        <v>5</v>
      </c>
      <c r="C15832" s="4" t="s">
        <v>10</v>
      </c>
      <c r="D15832" s="4" t="s">
        <v>22</v>
      </c>
      <c r="E15832" s="4" t="s">
        <v>22</v>
      </c>
      <c r="F15832" s="4" t="s">
        <v>22</v>
      </c>
      <c r="G15832" s="4" t="s">
        <v>10</v>
      </c>
      <c r="H15832" s="4" t="s">
        <v>10</v>
      </c>
    </row>
    <row r="15833" spans="1:9">
      <c r="A15833" t="n">
        <v>130628</v>
      </c>
      <c r="B15833" s="56" t="n">
        <v>60</v>
      </c>
      <c r="C15833" s="7" t="n">
        <v>0</v>
      </c>
      <c r="D15833" s="7" t="n">
        <v>0</v>
      </c>
      <c r="E15833" s="7" t="n">
        <v>0</v>
      </c>
      <c r="F15833" s="7" t="n">
        <v>0</v>
      </c>
      <c r="G15833" s="7" t="n">
        <v>300</v>
      </c>
      <c r="H15833" s="7" t="n">
        <v>0</v>
      </c>
    </row>
    <row r="15834" spans="1:9">
      <c r="A15834" t="s">
        <v>4</v>
      </c>
      <c r="B15834" s="4" t="s">
        <v>5</v>
      </c>
      <c r="C15834" s="4" t="s">
        <v>10</v>
      </c>
      <c r="D15834" s="4" t="s">
        <v>22</v>
      </c>
      <c r="E15834" s="4" t="s">
        <v>22</v>
      </c>
      <c r="F15834" s="4" t="s">
        <v>22</v>
      </c>
      <c r="G15834" s="4" t="s">
        <v>10</v>
      </c>
      <c r="H15834" s="4" t="s">
        <v>10</v>
      </c>
    </row>
    <row r="15835" spans="1:9">
      <c r="A15835" t="n">
        <v>130647</v>
      </c>
      <c r="B15835" s="56" t="n">
        <v>60</v>
      </c>
      <c r="C15835" s="7" t="n">
        <v>999</v>
      </c>
      <c r="D15835" s="7" t="n">
        <v>0</v>
      </c>
      <c r="E15835" s="7" t="n">
        <v>0</v>
      </c>
      <c r="F15835" s="7" t="n">
        <v>0</v>
      </c>
      <c r="G15835" s="7" t="n">
        <v>300</v>
      </c>
      <c r="H15835" s="7" t="n">
        <v>0</v>
      </c>
    </row>
    <row r="15836" spans="1:9">
      <c r="A15836" t="s">
        <v>4</v>
      </c>
      <c r="B15836" s="4" t="s">
        <v>5</v>
      </c>
      <c r="C15836" s="4" t="s">
        <v>10</v>
      </c>
      <c r="D15836" s="4" t="s">
        <v>13</v>
      </c>
      <c r="E15836" s="4" t="s">
        <v>6</v>
      </c>
      <c r="F15836" s="4" t="s">
        <v>22</v>
      </c>
      <c r="G15836" s="4" t="s">
        <v>22</v>
      </c>
      <c r="H15836" s="4" t="s">
        <v>22</v>
      </c>
    </row>
    <row r="15837" spans="1:9">
      <c r="A15837" t="n">
        <v>130666</v>
      </c>
      <c r="B15837" s="39" t="n">
        <v>48</v>
      </c>
      <c r="C15837" s="7" t="n">
        <v>0</v>
      </c>
      <c r="D15837" s="7" t="n">
        <v>0</v>
      </c>
      <c r="E15837" s="7" t="s">
        <v>1014</v>
      </c>
      <c r="F15837" s="7" t="n">
        <v>0.200000002980232</v>
      </c>
      <c r="G15837" s="7" t="n">
        <v>1</v>
      </c>
      <c r="H15837" s="7" t="n">
        <v>0</v>
      </c>
    </row>
    <row r="15838" spans="1:9">
      <c r="A15838" t="s">
        <v>4</v>
      </c>
      <c r="B15838" s="4" t="s">
        <v>5</v>
      </c>
      <c r="C15838" s="4" t="s">
        <v>10</v>
      </c>
      <c r="D15838" s="4" t="s">
        <v>13</v>
      </c>
      <c r="E15838" s="4" t="s">
        <v>6</v>
      </c>
      <c r="F15838" s="4" t="s">
        <v>22</v>
      </c>
      <c r="G15838" s="4" t="s">
        <v>22</v>
      </c>
      <c r="H15838" s="4" t="s">
        <v>22</v>
      </c>
    </row>
    <row r="15839" spans="1:9">
      <c r="A15839" t="n">
        <v>130692</v>
      </c>
      <c r="B15839" s="39" t="n">
        <v>48</v>
      </c>
      <c r="C15839" s="7" t="n">
        <v>999</v>
      </c>
      <c r="D15839" s="7" t="n">
        <v>0</v>
      </c>
      <c r="E15839" s="7" t="s">
        <v>1014</v>
      </c>
      <c r="F15839" s="7" t="n">
        <v>0.200000002980232</v>
      </c>
      <c r="G15839" s="7" t="n">
        <v>1</v>
      </c>
      <c r="H15839" s="7" t="n">
        <v>0</v>
      </c>
    </row>
    <row r="15840" spans="1:9">
      <c r="A15840" t="s">
        <v>4</v>
      </c>
      <c r="B15840" s="4" t="s">
        <v>5</v>
      </c>
      <c r="C15840" s="4" t="s">
        <v>10</v>
      </c>
    </row>
    <row r="15841" spans="1:9">
      <c r="A15841" t="n">
        <v>130718</v>
      </c>
      <c r="B15841" s="35" t="n">
        <v>16</v>
      </c>
      <c r="C15841" s="7" t="n">
        <v>500</v>
      </c>
    </row>
    <row r="15842" spans="1:9">
      <c r="A15842" t="s">
        <v>4</v>
      </c>
      <c r="B15842" s="4" t="s">
        <v>5</v>
      </c>
      <c r="C15842" s="4" t="s">
        <v>13</v>
      </c>
      <c r="D15842" s="4" t="s">
        <v>10</v>
      </c>
      <c r="E15842" s="4" t="s">
        <v>10</v>
      </c>
      <c r="F15842" s="4" t="s">
        <v>9</v>
      </c>
    </row>
    <row r="15843" spans="1:9">
      <c r="A15843" t="n">
        <v>130721</v>
      </c>
      <c r="B15843" s="86" t="n">
        <v>84</v>
      </c>
      <c r="C15843" s="7" t="n">
        <v>1</v>
      </c>
      <c r="D15843" s="7" t="n">
        <v>0</v>
      </c>
      <c r="E15843" s="7" t="n">
        <v>1</v>
      </c>
      <c r="F15843" s="7" t="n">
        <v>0</v>
      </c>
    </row>
    <row r="15844" spans="1:9">
      <c r="A15844" t="s">
        <v>4</v>
      </c>
      <c r="B15844" s="4" t="s">
        <v>5</v>
      </c>
      <c r="C15844" s="4" t="s">
        <v>13</v>
      </c>
      <c r="D15844" s="4" t="s">
        <v>22</v>
      </c>
      <c r="E15844" s="4" t="s">
        <v>22</v>
      </c>
      <c r="F15844" s="4" t="s">
        <v>22</v>
      </c>
    </row>
    <row r="15845" spans="1:9">
      <c r="A15845" t="n">
        <v>130731</v>
      </c>
      <c r="B15845" s="25" t="n">
        <v>45</v>
      </c>
      <c r="C15845" s="7" t="n">
        <v>9</v>
      </c>
      <c r="D15845" s="7" t="n">
        <v>0.0199999995529652</v>
      </c>
      <c r="E15845" s="7" t="n">
        <v>0.0199999995529652</v>
      </c>
      <c r="F15845" s="7" t="n">
        <v>0.5</v>
      </c>
    </row>
    <row r="15846" spans="1:9">
      <c r="A15846" t="s">
        <v>4</v>
      </c>
      <c r="B15846" s="4" t="s">
        <v>5</v>
      </c>
      <c r="C15846" s="4" t="s">
        <v>13</v>
      </c>
      <c r="D15846" s="4" t="s">
        <v>10</v>
      </c>
      <c r="E15846" s="4" t="s">
        <v>6</v>
      </c>
    </row>
    <row r="15847" spans="1:9">
      <c r="A15847" t="n">
        <v>130745</v>
      </c>
      <c r="B15847" s="40" t="n">
        <v>51</v>
      </c>
      <c r="C15847" s="7" t="n">
        <v>4</v>
      </c>
      <c r="D15847" s="7" t="n">
        <v>999</v>
      </c>
      <c r="E15847" s="7" t="s">
        <v>1116</v>
      </c>
    </row>
    <row r="15848" spans="1:9">
      <c r="A15848" t="s">
        <v>4</v>
      </c>
      <c r="B15848" s="4" t="s">
        <v>5</v>
      </c>
      <c r="C15848" s="4" t="s">
        <v>10</v>
      </c>
    </row>
    <row r="15849" spans="1:9">
      <c r="A15849" t="n">
        <v>130761</v>
      </c>
      <c r="B15849" s="35" t="n">
        <v>16</v>
      </c>
      <c r="C15849" s="7" t="n">
        <v>0</v>
      </c>
    </row>
    <row r="15850" spans="1:9">
      <c r="A15850" t="s">
        <v>4</v>
      </c>
      <c r="B15850" s="4" t="s">
        <v>5</v>
      </c>
      <c r="C15850" s="4" t="s">
        <v>10</v>
      </c>
      <c r="D15850" s="4" t="s">
        <v>13</v>
      </c>
      <c r="E15850" s="4" t="s">
        <v>9</v>
      </c>
      <c r="F15850" s="4" t="s">
        <v>72</v>
      </c>
      <c r="G15850" s="4" t="s">
        <v>13</v>
      </c>
      <c r="H15850" s="4" t="s">
        <v>13</v>
      </c>
      <c r="I15850" s="4" t="s">
        <v>13</v>
      </c>
    </row>
    <row r="15851" spans="1:9">
      <c r="A15851" t="n">
        <v>130764</v>
      </c>
      <c r="B15851" s="52" t="n">
        <v>26</v>
      </c>
      <c r="C15851" s="7" t="n">
        <v>999</v>
      </c>
      <c r="D15851" s="7" t="n">
        <v>17</v>
      </c>
      <c r="E15851" s="7" t="n">
        <v>52448</v>
      </c>
      <c r="F15851" s="7" t="s">
        <v>1160</v>
      </c>
      <c r="G15851" s="7" t="n">
        <v>8</v>
      </c>
      <c r="H15851" s="7" t="n">
        <v>2</v>
      </c>
      <c r="I15851" s="7" t="n">
        <v>0</v>
      </c>
    </row>
    <row r="15852" spans="1:9">
      <c r="A15852" t="s">
        <v>4</v>
      </c>
      <c r="B15852" s="4" t="s">
        <v>5</v>
      </c>
      <c r="C15852" s="4" t="s">
        <v>10</v>
      </c>
    </row>
    <row r="15853" spans="1:9">
      <c r="A15853" t="n">
        <v>130818</v>
      </c>
      <c r="B15853" s="35" t="n">
        <v>16</v>
      </c>
      <c r="C15853" s="7" t="n">
        <v>5000</v>
      </c>
    </row>
    <row r="15854" spans="1:9">
      <c r="A15854" t="s">
        <v>4</v>
      </c>
      <c r="B15854" s="4" t="s">
        <v>5</v>
      </c>
      <c r="C15854" s="4" t="s">
        <v>10</v>
      </c>
      <c r="D15854" s="4" t="s">
        <v>13</v>
      </c>
    </row>
    <row r="15855" spans="1:9">
      <c r="A15855" t="n">
        <v>130821</v>
      </c>
      <c r="B15855" s="54" t="n">
        <v>89</v>
      </c>
      <c r="C15855" s="7" t="n">
        <v>65533</v>
      </c>
      <c r="D15855" s="7" t="n">
        <v>0</v>
      </c>
    </row>
    <row r="15856" spans="1:9">
      <c r="A15856" t="s">
        <v>4</v>
      </c>
      <c r="B15856" s="4" t="s">
        <v>5</v>
      </c>
      <c r="C15856" s="4" t="s">
        <v>10</v>
      </c>
      <c r="D15856" s="4" t="s">
        <v>13</v>
      </c>
    </row>
    <row r="15857" spans="1:9">
      <c r="A15857" t="n">
        <v>130825</v>
      </c>
      <c r="B15857" s="54" t="n">
        <v>89</v>
      </c>
      <c r="C15857" s="7" t="n">
        <v>65533</v>
      </c>
      <c r="D15857" s="7" t="n">
        <v>1</v>
      </c>
    </row>
    <row r="15858" spans="1:9">
      <c r="A15858" t="s">
        <v>4</v>
      </c>
      <c r="B15858" s="4" t="s">
        <v>5</v>
      </c>
      <c r="C15858" s="4" t="s">
        <v>10</v>
      </c>
      <c r="D15858" s="4" t="s">
        <v>13</v>
      </c>
      <c r="E15858" s="4" t="s">
        <v>6</v>
      </c>
      <c r="F15858" s="4" t="s">
        <v>22</v>
      </c>
      <c r="G15858" s="4" t="s">
        <v>22</v>
      </c>
      <c r="H15858" s="4" t="s">
        <v>22</v>
      </c>
    </row>
    <row r="15859" spans="1:9">
      <c r="A15859" t="n">
        <v>130829</v>
      </c>
      <c r="B15859" s="39" t="n">
        <v>48</v>
      </c>
      <c r="C15859" s="7" t="n">
        <v>0</v>
      </c>
      <c r="D15859" s="7" t="n">
        <v>0</v>
      </c>
      <c r="E15859" s="7" t="s">
        <v>1012</v>
      </c>
      <c r="F15859" s="7" t="n">
        <v>-1</v>
      </c>
      <c r="G15859" s="7" t="n">
        <v>1</v>
      </c>
      <c r="H15859" s="7" t="n">
        <v>0</v>
      </c>
    </row>
    <row r="15860" spans="1:9">
      <c r="A15860" t="s">
        <v>4</v>
      </c>
      <c r="B15860" s="4" t="s">
        <v>5</v>
      </c>
      <c r="C15860" s="4" t="s">
        <v>10</v>
      </c>
      <c r="D15860" s="4" t="s">
        <v>13</v>
      </c>
      <c r="E15860" s="4" t="s">
        <v>6</v>
      </c>
      <c r="F15860" s="4" t="s">
        <v>22</v>
      </c>
      <c r="G15860" s="4" t="s">
        <v>22</v>
      </c>
      <c r="H15860" s="4" t="s">
        <v>22</v>
      </c>
    </row>
    <row r="15861" spans="1:9">
      <c r="A15861" t="n">
        <v>130855</v>
      </c>
      <c r="B15861" s="39" t="n">
        <v>48</v>
      </c>
      <c r="C15861" s="7" t="n">
        <v>999</v>
      </c>
      <c r="D15861" s="7" t="n">
        <v>0</v>
      </c>
      <c r="E15861" s="7" t="s">
        <v>1012</v>
      </c>
      <c r="F15861" s="7" t="n">
        <v>-1</v>
      </c>
      <c r="G15861" s="7" t="n">
        <v>1</v>
      </c>
      <c r="H15861" s="7" t="n">
        <v>0</v>
      </c>
    </row>
    <row r="15862" spans="1:9">
      <c r="A15862" t="s">
        <v>4</v>
      </c>
      <c r="B15862" s="4" t="s">
        <v>5</v>
      </c>
      <c r="C15862" s="4" t="s">
        <v>10</v>
      </c>
    </row>
    <row r="15863" spans="1:9">
      <c r="A15863" t="n">
        <v>130881</v>
      </c>
      <c r="B15863" s="35" t="n">
        <v>16</v>
      </c>
      <c r="C15863" s="7" t="n">
        <v>250</v>
      </c>
    </row>
    <row r="15864" spans="1:9">
      <c r="A15864" t="s">
        <v>4</v>
      </c>
      <c r="B15864" s="4" t="s">
        <v>5</v>
      </c>
      <c r="C15864" s="4" t="s">
        <v>13</v>
      </c>
      <c r="D15864" s="4" t="s">
        <v>22</v>
      </c>
      <c r="E15864" s="4" t="s">
        <v>22</v>
      </c>
      <c r="F15864" s="4" t="s">
        <v>22</v>
      </c>
    </row>
    <row r="15865" spans="1:9">
      <c r="A15865" t="n">
        <v>130884</v>
      </c>
      <c r="B15865" s="25" t="n">
        <v>45</v>
      </c>
      <c r="C15865" s="7" t="n">
        <v>9</v>
      </c>
      <c r="D15865" s="7" t="n">
        <v>0.0199999995529652</v>
      </c>
      <c r="E15865" s="7" t="n">
        <v>0.0199999995529652</v>
      </c>
      <c r="F15865" s="7" t="n">
        <v>0.5</v>
      </c>
    </row>
    <row r="15866" spans="1:9">
      <c r="A15866" t="s">
        <v>4</v>
      </c>
      <c r="B15866" s="4" t="s">
        <v>5</v>
      </c>
      <c r="C15866" s="4" t="s">
        <v>13</v>
      </c>
      <c r="D15866" s="4" t="s">
        <v>10</v>
      </c>
      <c r="E15866" s="4" t="s">
        <v>10</v>
      </c>
      <c r="F15866" s="4" t="s">
        <v>9</v>
      </c>
    </row>
    <row r="15867" spans="1:9">
      <c r="A15867" t="n">
        <v>130898</v>
      </c>
      <c r="B15867" s="86" t="n">
        <v>84</v>
      </c>
      <c r="C15867" s="7" t="n">
        <v>0</v>
      </c>
      <c r="D15867" s="7" t="n">
        <v>2</v>
      </c>
      <c r="E15867" s="7" t="n">
        <v>0</v>
      </c>
      <c r="F15867" s="7" t="n">
        <v>1050253722</v>
      </c>
    </row>
    <row r="15868" spans="1:9">
      <c r="A15868" t="s">
        <v>4</v>
      </c>
      <c r="B15868" s="4" t="s">
        <v>5</v>
      </c>
      <c r="C15868" s="4" t="s">
        <v>10</v>
      </c>
      <c r="D15868" s="4" t="s">
        <v>9</v>
      </c>
    </row>
    <row r="15869" spans="1:9">
      <c r="A15869" t="n">
        <v>130908</v>
      </c>
      <c r="B15869" s="41" t="n">
        <v>43</v>
      </c>
      <c r="C15869" s="7" t="n">
        <v>999</v>
      </c>
      <c r="D15869" s="7" t="n">
        <v>1</v>
      </c>
    </row>
    <row r="15870" spans="1:9">
      <c r="A15870" t="s">
        <v>4</v>
      </c>
      <c r="B15870" s="4" t="s">
        <v>5</v>
      </c>
      <c r="C15870" s="4" t="s">
        <v>10</v>
      </c>
      <c r="D15870" s="4" t="s">
        <v>9</v>
      </c>
    </row>
    <row r="15871" spans="1:9">
      <c r="A15871" t="n">
        <v>130915</v>
      </c>
      <c r="B15871" s="45" t="n">
        <v>44</v>
      </c>
      <c r="C15871" s="7" t="n">
        <v>0</v>
      </c>
      <c r="D15871" s="7" t="n">
        <v>1</v>
      </c>
    </row>
    <row r="15872" spans="1:9">
      <c r="A15872" t="s">
        <v>4</v>
      </c>
      <c r="B15872" s="4" t="s">
        <v>5</v>
      </c>
      <c r="C15872" s="4" t="s">
        <v>13</v>
      </c>
      <c r="D15872" s="4" t="s">
        <v>10</v>
      </c>
      <c r="E15872" s="4" t="s">
        <v>13</v>
      </c>
    </row>
    <row r="15873" spans="1:8">
      <c r="A15873" t="n">
        <v>130922</v>
      </c>
      <c r="B15873" s="83" t="n">
        <v>39</v>
      </c>
      <c r="C15873" s="7" t="n">
        <v>14</v>
      </c>
      <c r="D15873" s="7" t="n">
        <v>65533</v>
      </c>
      <c r="E15873" s="7" t="n">
        <v>105</v>
      </c>
    </row>
    <row r="15874" spans="1:8">
      <c r="A15874" t="s">
        <v>4</v>
      </c>
      <c r="B15874" s="4" t="s">
        <v>5</v>
      </c>
      <c r="C15874" s="4" t="s">
        <v>13</v>
      </c>
      <c r="D15874" s="4" t="s">
        <v>10</v>
      </c>
      <c r="E15874" s="4" t="s">
        <v>13</v>
      </c>
    </row>
    <row r="15875" spans="1:8">
      <c r="A15875" t="n">
        <v>130927</v>
      </c>
      <c r="B15875" s="83" t="n">
        <v>39</v>
      </c>
      <c r="C15875" s="7" t="n">
        <v>14</v>
      </c>
      <c r="D15875" s="7" t="n">
        <v>65533</v>
      </c>
      <c r="E15875" s="7" t="n">
        <v>106</v>
      </c>
    </row>
    <row r="15876" spans="1:8">
      <c r="A15876" t="s">
        <v>4</v>
      </c>
      <c r="B15876" s="4" t="s">
        <v>5</v>
      </c>
      <c r="C15876" s="4" t="s">
        <v>13</v>
      </c>
      <c r="D15876" s="4" t="s">
        <v>10</v>
      </c>
      <c r="E15876" s="4" t="s">
        <v>10</v>
      </c>
    </row>
    <row r="15877" spans="1:8">
      <c r="A15877" t="n">
        <v>130932</v>
      </c>
      <c r="B15877" s="14" t="n">
        <v>50</v>
      </c>
      <c r="C15877" s="7" t="n">
        <v>1</v>
      </c>
      <c r="D15877" s="7" t="n">
        <v>4515</v>
      </c>
      <c r="E15877" s="7" t="n">
        <v>2000</v>
      </c>
    </row>
    <row r="15878" spans="1:8">
      <c r="A15878" t="s">
        <v>4</v>
      </c>
      <c r="B15878" s="4" t="s">
        <v>5</v>
      </c>
      <c r="C15878" s="4" t="s">
        <v>10</v>
      </c>
    </row>
    <row r="15879" spans="1:8">
      <c r="A15879" t="n">
        <v>130938</v>
      </c>
      <c r="B15879" s="35" t="n">
        <v>16</v>
      </c>
      <c r="C15879" s="7" t="n">
        <v>1000</v>
      </c>
    </row>
    <row r="15880" spans="1:8">
      <c r="A15880" t="s">
        <v>4</v>
      </c>
      <c r="B15880" s="4" t="s">
        <v>5</v>
      </c>
      <c r="C15880" s="4" t="s">
        <v>13</v>
      </c>
      <c r="D15880" s="4" t="s">
        <v>10</v>
      </c>
      <c r="E15880" s="4" t="s">
        <v>10</v>
      </c>
      <c r="F15880" s="4" t="s">
        <v>9</v>
      </c>
    </row>
    <row r="15881" spans="1:8">
      <c r="A15881" t="n">
        <v>130941</v>
      </c>
      <c r="B15881" s="86" t="n">
        <v>84</v>
      </c>
      <c r="C15881" s="7" t="n">
        <v>1</v>
      </c>
      <c r="D15881" s="7" t="n">
        <v>0</v>
      </c>
      <c r="E15881" s="7" t="n">
        <v>1</v>
      </c>
      <c r="F15881" s="7" t="n">
        <v>0</v>
      </c>
    </row>
    <row r="15882" spans="1:8">
      <c r="A15882" t="s">
        <v>4</v>
      </c>
      <c r="B15882" s="4" t="s">
        <v>5</v>
      </c>
      <c r="C15882" s="4" t="s">
        <v>13</v>
      </c>
      <c r="D15882" s="4" t="s">
        <v>10</v>
      </c>
      <c r="E15882" s="4" t="s">
        <v>13</v>
      </c>
    </row>
    <row r="15883" spans="1:8">
      <c r="A15883" t="n">
        <v>130951</v>
      </c>
      <c r="B15883" s="16" t="n">
        <v>49</v>
      </c>
      <c r="C15883" s="7" t="n">
        <v>1</v>
      </c>
      <c r="D15883" s="7" t="n">
        <v>2000</v>
      </c>
      <c r="E15883" s="7" t="n">
        <v>0</v>
      </c>
    </row>
    <row r="15884" spans="1:8">
      <c r="A15884" t="s">
        <v>4</v>
      </c>
      <c r="B15884" s="4" t="s">
        <v>5</v>
      </c>
      <c r="C15884" s="4" t="s">
        <v>10</v>
      </c>
    </row>
    <row r="15885" spans="1:8">
      <c r="A15885" t="n">
        <v>130956</v>
      </c>
      <c r="B15885" s="35" t="n">
        <v>16</v>
      </c>
      <c r="C15885" s="7" t="n">
        <v>500</v>
      </c>
    </row>
    <row r="15886" spans="1:8">
      <c r="A15886" t="s">
        <v>4</v>
      </c>
      <c r="B15886" s="4" t="s">
        <v>5</v>
      </c>
      <c r="C15886" s="4" t="s">
        <v>9</v>
      </c>
    </row>
    <row r="15887" spans="1:8">
      <c r="A15887" t="n">
        <v>130959</v>
      </c>
      <c r="B15887" s="50" t="n">
        <v>15</v>
      </c>
      <c r="C15887" s="7" t="n">
        <v>256</v>
      </c>
    </row>
    <row r="15888" spans="1:8">
      <c r="A15888" t="s">
        <v>4</v>
      </c>
      <c r="B15888" s="4" t="s">
        <v>5</v>
      </c>
      <c r="C15888" s="4" t="s">
        <v>13</v>
      </c>
      <c r="D15888" s="4" t="s">
        <v>10</v>
      </c>
      <c r="E15888" s="4" t="s">
        <v>6</v>
      </c>
    </row>
    <row r="15889" spans="1:6">
      <c r="A15889" t="n">
        <v>130964</v>
      </c>
      <c r="B15889" s="40" t="n">
        <v>51</v>
      </c>
      <c r="C15889" s="7" t="n">
        <v>4</v>
      </c>
      <c r="D15889" s="7" t="n">
        <v>0</v>
      </c>
      <c r="E15889" s="7" t="s">
        <v>521</v>
      </c>
    </row>
    <row r="15890" spans="1:6">
      <c r="A15890" t="s">
        <v>4</v>
      </c>
      <c r="B15890" s="4" t="s">
        <v>5</v>
      </c>
      <c r="C15890" s="4" t="s">
        <v>10</v>
      </c>
    </row>
    <row r="15891" spans="1:6">
      <c r="A15891" t="n">
        <v>130978</v>
      </c>
      <c r="B15891" s="35" t="n">
        <v>16</v>
      </c>
      <c r="C15891" s="7" t="n">
        <v>0</v>
      </c>
    </row>
    <row r="15892" spans="1:6">
      <c r="A15892" t="s">
        <v>4</v>
      </c>
      <c r="B15892" s="4" t="s">
        <v>5</v>
      </c>
      <c r="C15892" s="4" t="s">
        <v>10</v>
      </c>
      <c r="D15892" s="4" t="s">
        <v>13</v>
      </c>
      <c r="E15892" s="4" t="s">
        <v>9</v>
      </c>
      <c r="F15892" s="4" t="s">
        <v>72</v>
      </c>
      <c r="G15892" s="4" t="s">
        <v>13</v>
      </c>
      <c r="H15892" s="4" t="s">
        <v>13</v>
      </c>
    </row>
    <row r="15893" spans="1:6">
      <c r="A15893" t="n">
        <v>130981</v>
      </c>
      <c r="B15893" s="52" t="n">
        <v>26</v>
      </c>
      <c r="C15893" s="7" t="n">
        <v>0</v>
      </c>
      <c r="D15893" s="7" t="n">
        <v>17</v>
      </c>
      <c r="E15893" s="7" t="n">
        <v>52449</v>
      </c>
      <c r="F15893" s="7" t="s">
        <v>1161</v>
      </c>
      <c r="G15893" s="7" t="n">
        <v>2</v>
      </c>
      <c r="H15893" s="7" t="n">
        <v>0</v>
      </c>
    </row>
    <row r="15894" spans="1:6">
      <c r="A15894" t="s">
        <v>4</v>
      </c>
      <c r="B15894" s="4" t="s">
        <v>5</v>
      </c>
    </row>
    <row r="15895" spans="1:6">
      <c r="A15895" t="n">
        <v>131023</v>
      </c>
      <c r="B15895" s="53" t="n">
        <v>28</v>
      </c>
    </row>
    <row r="15896" spans="1:6">
      <c r="A15896" t="s">
        <v>4</v>
      </c>
      <c r="B15896" s="4" t="s">
        <v>5</v>
      </c>
      <c r="C15896" s="4" t="s">
        <v>10</v>
      </c>
      <c r="D15896" s="4" t="s">
        <v>13</v>
      </c>
    </row>
    <row r="15897" spans="1:6">
      <c r="A15897" t="n">
        <v>131024</v>
      </c>
      <c r="B15897" s="54" t="n">
        <v>89</v>
      </c>
      <c r="C15897" s="7" t="n">
        <v>65533</v>
      </c>
      <c r="D15897" s="7" t="n">
        <v>1</v>
      </c>
    </row>
    <row r="15898" spans="1:6">
      <c r="A15898" t="s">
        <v>4</v>
      </c>
      <c r="B15898" s="4" t="s">
        <v>5</v>
      </c>
      <c r="C15898" s="4" t="s">
        <v>13</v>
      </c>
      <c r="D15898" s="4" t="s">
        <v>10</v>
      </c>
      <c r="E15898" s="4" t="s">
        <v>22</v>
      </c>
    </row>
    <row r="15899" spans="1:6">
      <c r="A15899" t="n">
        <v>131028</v>
      </c>
      <c r="B15899" s="28" t="n">
        <v>58</v>
      </c>
      <c r="C15899" s="7" t="n">
        <v>101</v>
      </c>
      <c r="D15899" s="7" t="n">
        <v>500</v>
      </c>
      <c r="E15899" s="7" t="n">
        <v>1</v>
      </c>
    </row>
    <row r="15900" spans="1:6">
      <c r="A15900" t="s">
        <v>4</v>
      </c>
      <c r="B15900" s="4" t="s">
        <v>5</v>
      </c>
      <c r="C15900" s="4" t="s">
        <v>13</v>
      </c>
      <c r="D15900" s="4" t="s">
        <v>10</v>
      </c>
    </row>
    <row r="15901" spans="1:6">
      <c r="A15901" t="n">
        <v>131036</v>
      </c>
      <c r="B15901" s="28" t="n">
        <v>58</v>
      </c>
      <c r="C15901" s="7" t="n">
        <v>254</v>
      </c>
      <c r="D15901" s="7" t="n">
        <v>0</v>
      </c>
    </row>
    <row r="15902" spans="1:6">
      <c r="A15902" t="s">
        <v>4</v>
      </c>
      <c r="B15902" s="4" t="s">
        <v>5</v>
      </c>
      <c r="C15902" s="4" t="s">
        <v>13</v>
      </c>
    </row>
    <row r="15903" spans="1:6">
      <c r="A15903" t="n">
        <v>131040</v>
      </c>
      <c r="B15903" s="25" t="n">
        <v>45</v>
      </c>
      <c r="C15903" s="7" t="n">
        <v>0</v>
      </c>
    </row>
    <row r="15904" spans="1:6">
      <c r="A15904" t="s">
        <v>4</v>
      </c>
      <c r="B15904" s="4" t="s">
        <v>5</v>
      </c>
      <c r="C15904" s="4" t="s">
        <v>13</v>
      </c>
      <c r="D15904" s="4" t="s">
        <v>13</v>
      </c>
      <c r="E15904" s="4" t="s">
        <v>22</v>
      </c>
      <c r="F15904" s="4" t="s">
        <v>22</v>
      </c>
      <c r="G15904" s="4" t="s">
        <v>22</v>
      </c>
      <c r="H15904" s="4" t="s">
        <v>10</v>
      </c>
    </row>
    <row r="15905" spans="1:8">
      <c r="A15905" t="n">
        <v>131042</v>
      </c>
      <c r="B15905" s="25" t="n">
        <v>45</v>
      </c>
      <c r="C15905" s="7" t="n">
        <v>2</v>
      </c>
      <c r="D15905" s="7" t="n">
        <v>3</v>
      </c>
      <c r="E15905" s="7" t="n">
        <v>-24.1700000762939</v>
      </c>
      <c r="F15905" s="7" t="n">
        <v>1.19000005722046</v>
      </c>
      <c r="G15905" s="7" t="n">
        <v>-11.9700002670288</v>
      </c>
      <c r="H15905" s="7" t="n">
        <v>0</v>
      </c>
    </row>
    <row r="15906" spans="1:8">
      <c r="A15906" t="s">
        <v>4</v>
      </c>
      <c r="B15906" s="4" t="s">
        <v>5</v>
      </c>
      <c r="C15906" s="4" t="s">
        <v>13</v>
      </c>
      <c r="D15906" s="4" t="s">
        <v>13</v>
      </c>
      <c r="E15906" s="4" t="s">
        <v>22</v>
      </c>
      <c r="F15906" s="4" t="s">
        <v>22</v>
      </c>
      <c r="G15906" s="4" t="s">
        <v>22</v>
      </c>
      <c r="H15906" s="4" t="s">
        <v>10</v>
      </c>
      <c r="I15906" s="4" t="s">
        <v>13</v>
      </c>
    </row>
    <row r="15907" spans="1:8">
      <c r="A15907" t="n">
        <v>131059</v>
      </c>
      <c r="B15907" s="25" t="n">
        <v>45</v>
      </c>
      <c r="C15907" s="7" t="n">
        <v>4</v>
      </c>
      <c r="D15907" s="7" t="n">
        <v>3</v>
      </c>
      <c r="E15907" s="7" t="n">
        <v>358.459991455078</v>
      </c>
      <c r="F15907" s="7" t="n">
        <v>16.9500007629395</v>
      </c>
      <c r="G15907" s="7" t="n">
        <v>0.720000028610229</v>
      </c>
      <c r="H15907" s="7" t="n">
        <v>0</v>
      </c>
      <c r="I15907" s="7" t="n">
        <v>1</v>
      </c>
    </row>
    <row r="15908" spans="1:8">
      <c r="A15908" t="s">
        <v>4</v>
      </c>
      <c r="B15908" s="4" t="s">
        <v>5</v>
      </c>
      <c r="C15908" s="4" t="s">
        <v>13</v>
      </c>
      <c r="D15908" s="4" t="s">
        <v>13</v>
      </c>
      <c r="E15908" s="4" t="s">
        <v>22</v>
      </c>
      <c r="F15908" s="4" t="s">
        <v>10</v>
      </c>
    </row>
    <row r="15909" spans="1:8">
      <c r="A15909" t="n">
        <v>131077</v>
      </c>
      <c r="B15909" s="25" t="n">
        <v>45</v>
      </c>
      <c r="C15909" s="7" t="n">
        <v>5</v>
      </c>
      <c r="D15909" s="7" t="n">
        <v>3</v>
      </c>
      <c r="E15909" s="7" t="n">
        <v>0.699999988079071</v>
      </c>
      <c r="F15909" s="7" t="n">
        <v>0</v>
      </c>
    </row>
    <row r="15910" spans="1:8">
      <c r="A15910" t="s">
        <v>4</v>
      </c>
      <c r="B15910" s="4" t="s">
        <v>5</v>
      </c>
      <c r="C15910" s="4" t="s">
        <v>13</v>
      </c>
      <c r="D15910" s="4" t="s">
        <v>13</v>
      </c>
      <c r="E15910" s="4" t="s">
        <v>22</v>
      </c>
      <c r="F15910" s="4" t="s">
        <v>10</v>
      </c>
    </row>
    <row r="15911" spans="1:8">
      <c r="A15911" t="n">
        <v>131086</v>
      </c>
      <c r="B15911" s="25" t="n">
        <v>45</v>
      </c>
      <c r="C15911" s="7" t="n">
        <v>11</v>
      </c>
      <c r="D15911" s="7" t="n">
        <v>3</v>
      </c>
      <c r="E15911" s="7" t="n">
        <v>30.5</v>
      </c>
      <c r="F15911" s="7" t="n">
        <v>0</v>
      </c>
    </row>
    <row r="15912" spans="1:8">
      <c r="A15912" t="s">
        <v>4</v>
      </c>
      <c r="B15912" s="4" t="s">
        <v>5</v>
      </c>
      <c r="C15912" s="4" t="s">
        <v>10</v>
      </c>
      <c r="D15912" s="4" t="s">
        <v>22</v>
      </c>
      <c r="E15912" s="4" t="s">
        <v>22</v>
      </c>
      <c r="F15912" s="4" t="s">
        <v>22</v>
      </c>
      <c r="G15912" s="4" t="s">
        <v>22</v>
      </c>
    </row>
    <row r="15913" spans="1:8">
      <c r="A15913" t="n">
        <v>131095</v>
      </c>
      <c r="B15913" s="24" t="n">
        <v>46</v>
      </c>
      <c r="C15913" s="7" t="n">
        <v>17</v>
      </c>
      <c r="D15913" s="7" t="n">
        <v>-24.9599990844727</v>
      </c>
      <c r="E15913" s="7" t="n">
        <v>0</v>
      </c>
      <c r="F15913" s="7" t="n">
        <v>-13.1099996566772</v>
      </c>
      <c r="G15913" s="7" t="n">
        <v>42.0999984741211</v>
      </c>
    </row>
    <row r="15914" spans="1:8">
      <c r="A15914" t="s">
        <v>4</v>
      </c>
      <c r="B15914" s="4" t="s">
        <v>5</v>
      </c>
      <c r="C15914" s="4" t="s">
        <v>10</v>
      </c>
      <c r="D15914" s="4" t="s">
        <v>13</v>
      </c>
      <c r="E15914" s="4" t="s">
        <v>6</v>
      </c>
      <c r="F15914" s="4" t="s">
        <v>22</v>
      </c>
      <c r="G15914" s="4" t="s">
        <v>22</v>
      </c>
      <c r="H15914" s="4" t="s">
        <v>22</v>
      </c>
    </row>
    <row r="15915" spans="1:8">
      <c r="A15915" t="n">
        <v>131114</v>
      </c>
      <c r="B15915" s="39" t="n">
        <v>48</v>
      </c>
      <c r="C15915" s="7" t="n">
        <v>17</v>
      </c>
      <c r="D15915" s="7" t="n">
        <v>0</v>
      </c>
      <c r="E15915" s="7" t="s">
        <v>868</v>
      </c>
      <c r="F15915" s="7" t="n">
        <v>0.600000023841858</v>
      </c>
      <c r="G15915" s="7" t="n">
        <v>1</v>
      </c>
      <c r="H15915" s="7" t="n">
        <v>0</v>
      </c>
    </row>
    <row r="15916" spans="1:8">
      <c r="A15916" t="s">
        <v>4</v>
      </c>
      <c r="B15916" s="4" t="s">
        <v>5</v>
      </c>
      <c r="C15916" s="4" t="s">
        <v>13</v>
      </c>
      <c r="D15916" s="4" t="s">
        <v>13</v>
      </c>
      <c r="E15916" s="4" t="s">
        <v>22</v>
      </c>
      <c r="F15916" s="4" t="s">
        <v>22</v>
      </c>
      <c r="G15916" s="4" t="s">
        <v>22</v>
      </c>
      <c r="H15916" s="4" t="s">
        <v>10</v>
      </c>
    </row>
    <row r="15917" spans="1:8">
      <c r="A15917" t="n">
        <v>131140</v>
      </c>
      <c r="B15917" s="25" t="n">
        <v>45</v>
      </c>
      <c r="C15917" s="7" t="n">
        <v>2</v>
      </c>
      <c r="D15917" s="7" t="n">
        <v>3</v>
      </c>
      <c r="E15917" s="7" t="n">
        <v>-24.1000003814697</v>
      </c>
      <c r="F15917" s="7" t="n">
        <v>1.19000005722046</v>
      </c>
      <c r="G15917" s="7" t="n">
        <v>-11.9300003051758</v>
      </c>
      <c r="H15917" s="7" t="n">
        <v>8000</v>
      </c>
    </row>
    <row r="15918" spans="1:8">
      <c r="A15918" t="s">
        <v>4</v>
      </c>
      <c r="B15918" s="4" t="s">
        <v>5</v>
      </c>
      <c r="C15918" s="4" t="s">
        <v>13</v>
      </c>
      <c r="D15918" s="4" t="s">
        <v>13</v>
      </c>
      <c r="E15918" s="4" t="s">
        <v>22</v>
      </c>
      <c r="F15918" s="4" t="s">
        <v>22</v>
      </c>
      <c r="G15918" s="4" t="s">
        <v>22</v>
      </c>
      <c r="H15918" s="4" t="s">
        <v>10</v>
      </c>
      <c r="I15918" s="4" t="s">
        <v>13</v>
      </c>
    </row>
    <row r="15919" spans="1:8">
      <c r="A15919" t="n">
        <v>131157</v>
      </c>
      <c r="B15919" s="25" t="n">
        <v>45</v>
      </c>
      <c r="C15919" s="7" t="n">
        <v>4</v>
      </c>
      <c r="D15919" s="7" t="n">
        <v>3</v>
      </c>
      <c r="E15919" s="7" t="n">
        <v>358.459991455078</v>
      </c>
      <c r="F15919" s="7" t="n">
        <v>17.9599990844727</v>
      </c>
      <c r="G15919" s="7" t="n">
        <v>0.720000028610229</v>
      </c>
      <c r="H15919" s="7" t="n">
        <v>8000</v>
      </c>
      <c r="I15919" s="7" t="n">
        <v>1</v>
      </c>
    </row>
    <row r="15920" spans="1:8">
      <c r="A15920" t="s">
        <v>4</v>
      </c>
      <c r="B15920" s="4" t="s">
        <v>5</v>
      </c>
      <c r="C15920" s="4" t="s">
        <v>13</v>
      </c>
      <c r="D15920" s="4" t="s">
        <v>13</v>
      </c>
      <c r="E15920" s="4" t="s">
        <v>22</v>
      </c>
      <c r="F15920" s="4" t="s">
        <v>10</v>
      </c>
    </row>
    <row r="15921" spans="1:9">
      <c r="A15921" t="n">
        <v>131175</v>
      </c>
      <c r="B15921" s="25" t="n">
        <v>45</v>
      </c>
      <c r="C15921" s="7" t="n">
        <v>5</v>
      </c>
      <c r="D15921" s="7" t="n">
        <v>3</v>
      </c>
      <c r="E15921" s="7" t="n">
        <v>0.699999988079071</v>
      </c>
      <c r="F15921" s="7" t="n">
        <v>8000</v>
      </c>
    </row>
    <row r="15922" spans="1:9">
      <c r="A15922" t="s">
        <v>4</v>
      </c>
      <c r="B15922" s="4" t="s">
        <v>5</v>
      </c>
      <c r="C15922" s="4" t="s">
        <v>13</v>
      </c>
      <c r="D15922" s="4" t="s">
        <v>13</v>
      </c>
      <c r="E15922" s="4" t="s">
        <v>22</v>
      </c>
      <c r="F15922" s="4" t="s">
        <v>10</v>
      </c>
    </row>
    <row r="15923" spans="1:9">
      <c r="A15923" t="n">
        <v>131184</v>
      </c>
      <c r="B15923" s="25" t="n">
        <v>45</v>
      </c>
      <c r="C15923" s="7" t="n">
        <v>11</v>
      </c>
      <c r="D15923" s="7" t="n">
        <v>3</v>
      </c>
      <c r="E15923" s="7" t="n">
        <v>30.5</v>
      </c>
      <c r="F15923" s="7" t="n">
        <v>8000</v>
      </c>
    </row>
    <row r="15924" spans="1:9">
      <c r="A15924" t="s">
        <v>4</v>
      </c>
      <c r="B15924" s="4" t="s">
        <v>5</v>
      </c>
      <c r="C15924" s="4" t="s">
        <v>13</v>
      </c>
      <c r="D15924" s="4" t="s">
        <v>10</v>
      </c>
    </row>
    <row r="15925" spans="1:9">
      <c r="A15925" t="n">
        <v>131193</v>
      </c>
      <c r="B15925" s="28" t="n">
        <v>58</v>
      </c>
      <c r="C15925" s="7" t="n">
        <v>255</v>
      </c>
      <c r="D15925" s="7" t="n">
        <v>0</v>
      </c>
    </row>
    <row r="15926" spans="1:9">
      <c r="A15926" t="s">
        <v>4</v>
      </c>
      <c r="B15926" s="4" t="s">
        <v>5</v>
      </c>
      <c r="C15926" s="4" t="s">
        <v>13</v>
      </c>
      <c r="D15926" s="4" t="s">
        <v>10</v>
      </c>
      <c r="E15926" s="4" t="s">
        <v>6</v>
      </c>
    </row>
    <row r="15927" spans="1:9">
      <c r="A15927" t="n">
        <v>131197</v>
      </c>
      <c r="B15927" s="40" t="n">
        <v>51</v>
      </c>
      <c r="C15927" s="7" t="n">
        <v>4</v>
      </c>
      <c r="D15927" s="7" t="n">
        <v>17</v>
      </c>
      <c r="E15927" s="7" t="s">
        <v>1162</v>
      </c>
    </row>
    <row r="15928" spans="1:9">
      <c r="A15928" t="s">
        <v>4</v>
      </c>
      <c r="B15928" s="4" t="s">
        <v>5</v>
      </c>
      <c r="C15928" s="4" t="s">
        <v>10</v>
      </c>
    </row>
    <row r="15929" spans="1:9">
      <c r="A15929" t="n">
        <v>131211</v>
      </c>
      <c r="B15929" s="35" t="n">
        <v>16</v>
      </c>
      <c r="C15929" s="7" t="n">
        <v>0</v>
      </c>
    </row>
    <row r="15930" spans="1:9">
      <c r="A15930" t="s">
        <v>4</v>
      </c>
      <c r="B15930" s="4" t="s">
        <v>5</v>
      </c>
      <c r="C15930" s="4" t="s">
        <v>10</v>
      </c>
      <c r="D15930" s="4" t="s">
        <v>13</v>
      </c>
      <c r="E15930" s="4" t="s">
        <v>9</v>
      </c>
      <c r="F15930" s="4" t="s">
        <v>72</v>
      </c>
      <c r="G15930" s="4" t="s">
        <v>13</v>
      </c>
      <c r="H15930" s="4" t="s">
        <v>13</v>
      </c>
      <c r="I15930" s="4" t="s">
        <v>13</v>
      </c>
      <c r="J15930" s="4" t="s">
        <v>9</v>
      </c>
      <c r="K15930" s="4" t="s">
        <v>72</v>
      </c>
      <c r="L15930" s="4" t="s">
        <v>13</v>
      </c>
      <c r="M15930" s="4" t="s">
        <v>13</v>
      </c>
    </row>
    <row r="15931" spans="1:9">
      <c r="A15931" t="n">
        <v>131214</v>
      </c>
      <c r="B15931" s="52" t="n">
        <v>26</v>
      </c>
      <c r="C15931" s="7" t="n">
        <v>17</v>
      </c>
      <c r="D15931" s="7" t="n">
        <v>17</v>
      </c>
      <c r="E15931" s="7" t="n">
        <v>16392</v>
      </c>
      <c r="F15931" s="7" t="s">
        <v>1163</v>
      </c>
      <c r="G15931" s="7" t="n">
        <v>2</v>
      </c>
      <c r="H15931" s="7" t="n">
        <v>3</v>
      </c>
      <c r="I15931" s="7" t="n">
        <v>17</v>
      </c>
      <c r="J15931" s="7" t="n">
        <v>16393</v>
      </c>
      <c r="K15931" s="7" t="s">
        <v>1164</v>
      </c>
      <c r="L15931" s="7" t="n">
        <v>2</v>
      </c>
      <c r="M15931" s="7" t="n">
        <v>0</v>
      </c>
    </row>
    <row r="15932" spans="1:9">
      <c r="A15932" t="s">
        <v>4</v>
      </c>
      <c r="B15932" s="4" t="s">
        <v>5</v>
      </c>
    </row>
    <row r="15933" spans="1:9">
      <c r="A15933" t="n">
        <v>131315</v>
      </c>
      <c r="B15933" s="53" t="n">
        <v>28</v>
      </c>
    </row>
    <row r="15934" spans="1:9">
      <c r="A15934" t="s">
        <v>4</v>
      </c>
      <c r="B15934" s="4" t="s">
        <v>5</v>
      </c>
      <c r="C15934" s="4" t="s">
        <v>13</v>
      </c>
      <c r="D15934" s="4" t="s">
        <v>10</v>
      </c>
      <c r="E15934" s="4" t="s">
        <v>9</v>
      </c>
      <c r="F15934" s="4" t="s">
        <v>10</v>
      </c>
      <c r="G15934" s="4" t="s">
        <v>9</v>
      </c>
      <c r="H15934" s="4" t="s">
        <v>13</v>
      </c>
    </row>
    <row r="15935" spans="1:9">
      <c r="A15935" t="n">
        <v>131316</v>
      </c>
      <c r="B15935" s="16" t="n">
        <v>49</v>
      </c>
      <c r="C15935" s="7" t="n">
        <v>0</v>
      </c>
      <c r="D15935" s="7" t="n">
        <v>121</v>
      </c>
      <c r="E15935" s="7" t="n">
        <v>1060320051</v>
      </c>
      <c r="F15935" s="7" t="n">
        <v>0</v>
      </c>
      <c r="G15935" s="7" t="n">
        <v>0</v>
      </c>
      <c r="H15935" s="7" t="n">
        <v>0</v>
      </c>
    </row>
    <row r="15936" spans="1:9">
      <c r="A15936" t="s">
        <v>4</v>
      </c>
      <c r="B15936" s="4" t="s">
        <v>5</v>
      </c>
      <c r="C15936" s="4" t="s">
        <v>13</v>
      </c>
      <c r="D15936" s="4" t="s">
        <v>10</v>
      </c>
      <c r="E15936" s="4" t="s">
        <v>6</v>
      </c>
    </row>
    <row r="15937" spans="1:13">
      <c r="A15937" t="n">
        <v>131331</v>
      </c>
      <c r="B15937" s="40" t="n">
        <v>51</v>
      </c>
      <c r="C15937" s="7" t="n">
        <v>4</v>
      </c>
      <c r="D15937" s="7" t="n">
        <v>0</v>
      </c>
      <c r="E15937" s="7" t="s">
        <v>838</v>
      </c>
    </row>
    <row r="15938" spans="1:13">
      <c r="A15938" t="s">
        <v>4</v>
      </c>
      <c r="B15938" s="4" t="s">
        <v>5</v>
      </c>
      <c r="C15938" s="4" t="s">
        <v>10</v>
      </c>
    </row>
    <row r="15939" spans="1:13">
      <c r="A15939" t="n">
        <v>131344</v>
      </c>
      <c r="B15939" s="35" t="n">
        <v>16</v>
      </c>
      <c r="C15939" s="7" t="n">
        <v>0</v>
      </c>
    </row>
    <row r="15940" spans="1:13">
      <c r="A15940" t="s">
        <v>4</v>
      </c>
      <c r="B15940" s="4" t="s">
        <v>5</v>
      </c>
      <c r="C15940" s="4" t="s">
        <v>10</v>
      </c>
      <c r="D15940" s="4" t="s">
        <v>13</v>
      </c>
      <c r="E15940" s="4" t="s">
        <v>9</v>
      </c>
      <c r="F15940" s="4" t="s">
        <v>72</v>
      </c>
      <c r="G15940" s="4" t="s">
        <v>13</v>
      </c>
      <c r="H15940" s="4" t="s">
        <v>13</v>
      </c>
      <c r="I15940" s="4" t="s">
        <v>13</v>
      </c>
      <c r="J15940" s="4" t="s">
        <v>9</v>
      </c>
      <c r="K15940" s="4" t="s">
        <v>72</v>
      </c>
      <c r="L15940" s="4" t="s">
        <v>13</v>
      </c>
      <c r="M15940" s="4" t="s">
        <v>13</v>
      </c>
    </row>
    <row r="15941" spans="1:13">
      <c r="A15941" t="n">
        <v>131347</v>
      </c>
      <c r="B15941" s="52" t="n">
        <v>26</v>
      </c>
      <c r="C15941" s="7" t="n">
        <v>0</v>
      </c>
      <c r="D15941" s="7" t="n">
        <v>17</v>
      </c>
      <c r="E15941" s="7" t="n">
        <v>52450</v>
      </c>
      <c r="F15941" s="7" t="s">
        <v>1165</v>
      </c>
      <c r="G15941" s="7" t="n">
        <v>2</v>
      </c>
      <c r="H15941" s="7" t="n">
        <v>3</v>
      </c>
      <c r="I15941" s="7" t="n">
        <v>17</v>
      </c>
      <c r="J15941" s="7" t="n">
        <v>52451</v>
      </c>
      <c r="K15941" s="7" t="s">
        <v>1166</v>
      </c>
      <c r="L15941" s="7" t="n">
        <v>2</v>
      </c>
      <c r="M15941" s="7" t="n">
        <v>0</v>
      </c>
    </row>
    <row r="15942" spans="1:13">
      <c r="A15942" t="s">
        <v>4</v>
      </c>
      <c r="B15942" s="4" t="s">
        <v>5</v>
      </c>
    </row>
    <row r="15943" spans="1:13">
      <c r="A15943" t="n">
        <v>131435</v>
      </c>
      <c r="B15943" s="53" t="n">
        <v>28</v>
      </c>
    </row>
    <row r="15944" spans="1:13">
      <c r="A15944" t="s">
        <v>4</v>
      </c>
      <c r="B15944" s="4" t="s">
        <v>5</v>
      </c>
      <c r="C15944" s="4" t="s">
        <v>13</v>
      </c>
      <c r="D15944" s="4" t="s">
        <v>10</v>
      </c>
      <c r="E15944" s="4" t="s">
        <v>6</v>
      </c>
    </row>
    <row r="15945" spans="1:13">
      <c r="A15945" t="n">
        <v>131436</v>
      </c>
      <c r="B15945" s="40" t="n">
        <v>51</v>
      </c>
      <c r="C15945" s="7" t="n">
        <v>4</v>
      </c>
      <c r="D15945" s="7" t="n">
        <v>17</v>
      </c>
      <c r="E15945" s="7" t="s">
        <v>1154</v>
      </c>
    </row>
    <row r="15946" spans="1:13">
      <c r="A15946" t="s">
        <v>4</v>
      </c>
      <c r="B15946" s="4" t="s">
        <v>5</v>
      </c>
      <c r="C15946" s="4" t="s">
        <v>10</v>
      </c>
    </row>
    <row r="15947" spans="1:13">
      <c r="A15947" t="n">
        <v>131450</v>
      </c>
      <c r="B15947" s="35" t="n">
        <v>16</v>
      </c>
      <c r="C15947" s="7" t="n">
        <v>0</v>
      </c>
    </row>
    <row r="15948" spans="1:13">
      <c r="A15948" t="s">
        <v>4</v>
      </c>
      <c r="B15948" s="4" t="s">
        <v>5</v>
      </c>
      <c r="C15948" s="4" t="s">
        <v>10</v>
      </c>
      <c r="D15948" s="4" t="s">
        <v>13</v>
      </c>
      <c r="E15948" s="4" t="s">
        <v>9</v>
      </c>
      <c r="F15948" s="4" t="s">
        <v>72</v>
      </c>
      <c r="G15948" s="4" t="s">
        <v>13</v>
      </c>
      <c r="H15948" s="4" t="s">
        <v>13</v>
      </c>
      <c r="I15948" s="4" t="s">
        <v>13</v>
      </c>
      <c r="J15948" s="4" t="s">
        <v>9</v>
      </c>
      <c r="K15948" s="4" t="s">
        <v>72</v>
      </c>
      <c r="L15948" s="4" t="s">
        <v>13</v>
      </c>
      <c r="M15948" s="4" t="s">
        <v>13</v>
      </c>
      <c r="N15948" s="4" t="s">
        <v>13</v>
      </c>
      <c r="O15948" s="4" t="s">
        <v>9</v>
      </c>
      <c r="P15948" s="4" t="s">
        <v>72</v>
      </c>
      <c r="Q15948" s="4" t="s">
        <v>13</v>
      </c>
      <c r="R15948" s="4" t="s">
        <v>13</v>
      </c>
    </row>
    <row r="15949" spans="1:13">
      <c r="A15949" t="n">
        <v>131453</v>
      </c>
      <c r="B15949" s="52" t="n">
        <v>26</v>
      </c>
      <c r="C15949" s="7" t="n">
        <v>17</v>
      </c>
      <c r="D15949" s="7" t="n">
        <v>17</v>
      </c>
      <c r="E15949" s="7" t="n">
        <v>16394</v>
      </c>
      <c r="F15949" s="7" t="s">
        <v>1167</v>
      </c>
      <c r="G15949" s="7" t="n">
        <v>2</v>
      </c>
      <c r="H15949" s="7" t="n">
        <v>3</v>
      </c>
      <c r="I15949" s="7" t="n">
        <v>17</v>
      </c>
      <c r="J15949" s="7" t="n">
        <v>16395</v>
      </c>
      <c r="K15949" s="7" t="s">
        <v>1168</v>
      </c>
      <c r="L15949" s="7" t="n">
        <v>2</v>
      </c>
      <c r="M15949" s="7" t="n">
        <v>3</v>
      </c>
      <c r="N15949" s="7" t="n">
        <v>17</v>
      </c>
      <c r="O15949" s="7" t="n">
        <v>16396</v>
      </c>
      <c r="P15949" s="7" t="s">
        <v>1169</v>
      </c>
      <c r="Q15949" s="7" t="n">
        <v>2</v>
      </c>
      <c r="R15949" s="7" t="n">
        <v>0</v>
      </c>
    </row>
    <row r="15950" spans="1:13">
      <c r="A15950" t="s">
        <v>4</v>
      </c>
      <c r="B15950" s="4" t="s">
        <v>5</v>
      </c>
    </row>
    <row r="15951" spans="1:13">
      <c r="A15951" t="n">
        <v>131589</v>
      </c>
      <c r="B15951" s="53" t="n">
        <v>28</v>
      </c>
    </row>
    <row r="15952" spans="1:13">
      <c r="A15952" t="s">
        <v>4</v>
      </c>
      <c r="B15952" s="4" t="s">
        <v>5</v>
      </c>
      <c r="C15952" s="4" t="s">
        <v>13</v>
      </c>
      <c r="D15952" s="4" t="s">
        <v>10</v>
      </c>
      <c r="E15952" s="4" t="s">
        <v>6</v>
      </c>
    </row>
    <row r="15953" spans="1:18">
      <c r="A15953" t="n">
        <v>131590</v>
      </c>
      <c r="B15953" s="40" t="n">
        <v>51</v>
      </c>
      <c r="C15953" s="7" t="n">
        <v>4</v>
      </c>
      <c r="D15953" s="7" t="n">
        <v>0</v>
      </c>
      <c r="E15953" s="7" t="s">
        <v>1170</v>
      </c>
    </row>
    <row r="15954" spans="1:18">
      <c r="A15954" t="s">
        <v>4</v>
      </c>
      <c r="B15954" s="4" t="s">
        <v>5</v>
      </c>
      <c r="C15954" s="4" t="s">
        <v>10</v>
      </c>
    </row>
    <row r="15955" spans="1:18">
      <c r="A15955" t="n">
        <v>131603</v>
      </c>
      <c r="B15955" s="35" t="n">
        <v>16</v>
      </c>
      <c r="C15955" s="7" t="n">
        <v>0</v>
      </c>
    </row>
    <row r="15956" spans="1:18">
      <c r="A15956" t="s">
        <v>4</v>
      </c>
      <c r="B15956" s="4" t="s">
        <v>5</v>
      </c>
      <c r="C15956" s="4" t="s">
        <v>10</v>
      </c>
      <c r="D15956" s="4" t="s">
        <v>13</v>
      </c>
      <c r="E15956" s="4" t="s">
        <v>9</v>
      </c>
      <c r="F15956" s="4" t="s">
        <v>72</v>
      </c>
      <c r="G15956" s="4" t="s">
        <v>13</v>
      </c>
      <c r="H15956" s="4" t="s">
        <v>13</v>
      </c>
      <c r="I15956" s="4" t="s">
        <v>13</v>
      </c>
      <c r="J15956" s="4" t="s">
        <v>9</v>
      </c>
      <c r="K15956" s="4" t="s">
        <v>72</v>
      </c>
      <c r="L15956" s="4" t="s">
        <v>13</v>
      </c>
      <c r="M15956" s="4" t="s">
        <v>13</v>
      </c>
    </row>
    <row r="15957" spans="1:18">
      <c r="A15957" t="n">
        <v>131606</v>
      </c>
      <c r="B15957" s="52" t="n">
        <v>26</v>
      </c>
      <c r="C15957" s="7" t="n">
        <v>0</v>
      </c>
      <c r="D15957" s="7" t="n">
        <v>17</v>
      </c>
      <c r="E15957" s="7" t="n">
        <v>52452</v>
      </c>
      <c r="F15957" s="7" t="s">
        <v>1171</v>
      </c>
      <c r="G15957" s="7" t="n">
        <v>2</v>
      </c>
      <c r="H15957" s="7" t="n">
        <v>3</v>
      </c>
      <c r="I15957" s="7" t="n">
        <v>17</v>
      </c>
      <c r="J15957" s="7" t="n">
        <v>52453</v>
      </c>
      <c r="K15957" s="7" t="s">
        <v>1172</v>
      </c>
      <c r="L15957" s="7" t="n">
        <v>2</v>
      </c>
      <c r="M15957" s="7" t="n">
        <v>0</v>
      </c>
    </row>
    <row r="15958" spans="1:18">
      <c r="A15958" t="s">
        <v>4</v>
      </c>
      <c r="B15958" s="4" t="s">
        <v>5</v>
      </c>
    </row>
    <row r="15959" spans="1:18">
      <c r="A15959" t="n">
        <v>131678</v>
      </c>
      <c r="B15959" s="53" t="n">
        <v>28</v>
      </c>
    </row>
    <row r="15960" spans="1:18">
      <c r="A15960" t="s">
        <v>4</v>
      </c>
      <c r="B15960" s="4" t="s">
        <v>5</v>
      </c>
      <c r="C15960" s="4" t="s">
        <v>10</v>
      </c>
      <c r="D15960" s="4" t="s">
        <v>13</v>
      </c>
    </row>
    <row r="15961" spans="1:18">
      <c r="A15961" t="n">
        <v>131679</v>
      </c>
      <c r="B15961" s="54" t="n">
        <v>89</v>
      </c>
      <c r="C15961" s="7" t="n">
        <v>65533</v>
      </c>
      <c r="D15961" s="7" t="n">
        <v>1</v>
      </c>
    </row>
    <row r="15962" spans="1:18">
      <c r="A15962" t="s">
        <v>4</v>
      </c>
      <c r="B15962" s="4" t="s">
        <v>5</v>
      </c>
      <c r="C15962" s="4" t="s">
        <v>13</v>
      </c>
      <c r="D15962" s="4" t="s">
        <v>10</v>
      </c>
      <c r="E15962" s="4" t="s">
        <v>22</v>
      </c>
    </row>
    <row r="15963" spans="1:18">
      <c r="A15963" t="n">
        <v>131683</v>
      </c>
      <c r="B15963" s="28" t="n">
        <v>58</v>
      </c>
      <c r="C15963" s="7" t="n">
        <v>0</v>
      </c>
      <c r="D15963" s="7" t="n">
        <v>2000</v>
      </c>
      <c r="E15963" s="7" t="n">
        <v>1</v>
      </c>
    </row>
    <row r="15964" spans="1:18">
      <c r="A15964" t="s">
        <v>4</v>
      </c>
      <c r="B15964" s="4" t="s">
        <v>5</v>
      </c>
      <c r="C15964" s="4" t="s">
        <v>13</v>
      </c>
      <c r="D15964" s="4" t="s">
        <v>10</v>
      </c>
    </row>
    <row r="15965" spans="1:18">
      <c r="A15965" t="n">
        <v>131691</v>
      </c>
      <c r="B15965" s="28" t="n">
        <v>58</v>
      </c>
      <c r="C15965" s="7" t="n">
        <v>255</v>
      </c>
      <c r="D15965" s="7" t="n">
        <v>0</v>
      </c>
    </row>
    <row r="15966" spans="1:18">
      <c r="A15966" t="s">
        <v>4</v>
      </c>
      <c r="B15966" s="4" t="s">
        <v>5</v>
      </c>
      <c r="C15966" s="4" t="s">
        <v>10</v>
      </c>
    </row>
    <row r="15967" spans="1:18">
      <c r="A15967" t="n">
        <v>131695</v>
      </c>
      <c r="B15967" s="35" t="n">
        <v>16</v>
      </c>
      <c r="C15967" s="7" t="n">
        <v>2000</v>
      </c>
    </row>
    <row r="15968" spans="1:18">
      <c r="A15968" t="s">
        <v>4</v>
      </c>
      <c r="B15968" s="4" t="s">
        <v>5</v>
      </c>
      <c r="C15968" s="4" t="s">
        <v>13</v>
      </c>
      <c r="D15968" s="4" t="s">
        <v>13</v>
      </c>
      <c r="E15968" s="4" t="s">
        <v>22</v>
      </c>
      <c r="F15968" s="4" t="s">
        <v>22</v>
      </c>
      <c r="G15968" s="4" t="s">
        <v>22</v>
      </c>
      <c r="H15968" s="4" t="s">
        <v>10</v>
      </c>
    </row>
    <row r="15969" spans="1:13">
      <c r="A15969" t="n">
        <v>131698</v>
      </c>
      <c r="B15969" s="25" t="n">
        <v>45</v>
      </c>
      <c r="C15969" s="7" t="n">
        <v>2</v>
      </c>
      <c r="D15969" s="7" t="n">
        <v>3</v>
      </c>
      <c r="E15969" s="7" t="n">
        <v>-28.5900001525879</v>
      </c>
      <c r="F15969" s="7" t="n">
        <v>0.360000014305115</v>
      </c>
      <c r="G15969" s="7" t="n">
        <v>-14.0100002288818</v>
      </c>
      <c r="H15969" s="7" t="n">
        <v>0</v>
      </c>
    </row>
    <row r="15970" spans="1:13">
      <c r="A15970" t="s">
        <v>4</v>
      </c>
      <c r="B15970" s="4" t="s">
        <v>5</v>
      </c>
      <c r="C15970" s="4" t="s">
        <v>13</v>
      </c>
      <c r="D15970" s="4" t="s">
        <v>13</v>
      </c>
      <c r="E15970" s="4" t="s">
        <v>22</v>
      </c>
      <c r="F15970" s="4" t="s">
        <v>22</v>
      </c>
      <c r="G15970" s="4" t="s">
        <v>22</v>
      </c>
      <c r="H15970" s="4" t="s">
        <v>10</v>
      </c>
      <c r="I15970" s="4" t="s">
        <v>13</v>
      </c>
    </row>
    <row r="15971" spans="1:13">
      <c r="A15971" t="n">
        <v>131715</v>
      </c>
      <c r="B15971" s="25" t="n">
        <v>45</v>
      </c>
      <c r="C15971" s="7" t="n">
        <v>4</v>
      </c>
      <c r="D15971" s="7" t="n">
        <v>3</v>
      </c>
      <c r="E15971" s="7" t="n">
        <v>2.20000004768372</v>
      </c>
      <c r="F15971" s="7" t="n">
        <v>167.809997558594</v>
      </c>
      <c r="G15971" s="7" t="n">
        <v>0.720000028610229</v>
      </c>
      <c r="H15971" s="7" t="n">
        <v>0</v>
      </c>
      <c r="I15971" s="7" t="n">
        <v>1</v>
      </c>
    </row>
    <row r="15972" spans="1:13">
      <c r="A15972" t="s">
        <v>4</v>
      </c>
      <c r="B15972" s="4" t="s">
        <v>5</v>
      </c>
      <c r="C15972" s="4" t="s">
        <v>13</v>
      </c>
      <c r="D15972" s="4" t="s">
        <v>13</v>
      </c>
      <c r="E15972" s="4" t="s">
        <v>22</v>
      </c>
      <c r="F15972" s="4" t="s">
        <v>10</v>
      </c>
    </row>
    <row r="15973" spans="1:13">
      <c r="A15973" t="n">
        <v>131733</v>
      </c>
      <c r="B15973" s="25" t="n">
        <v>45</v>
      </c>
      <c r="C15973" s="7" t="n">
        <v>5</v>
      </c>
      <c r="D15973" s="7" t="n">
        <v>3</v>
      </c>
      <c r="E15973" s="7" t="n">
        <v>4.19999980926514</v>
      </c>
      <c r="F15973" s="7" t="n">
        <v>0</v>
      </c>
    </row>
    <row r="15974" spans="1:13">
      <c r="A15974" t="s">
        <v>4</v>
      </c>
      <c r="B15974" s="4" t="s">
        <v>5</v>
      </c>
      <c r="C15974" s="4" t="s">
        <v>13</v>
      </c>
      <c r="D15974" s="4" t="s">
        <v>13</v>
      </c>
      <c r="E15974" s="4" t="s">
        <v>22</v>
      </c>
      <c r="F15974" s="4" t="s">
        <v>10</v>
      </c>
    </row>
    <row r="15975" spans="1:13">
      <c r="A15975" t="n">
        <v>131742</v>
      </c>
      <c r="B15975" s="25" t="n">
        <v>45</v>
      </c>
      <c r="C15975" s="7" t="n">
        <v>11</v>
      </c>
      <c r="D15975" s="7" t="n">
        <v>3</v>
      </c>
      <c r="E15975" s="7" t="n">
        <v>13.3000001907349</v>
      </c>
      <c r="F15975" s="7" t="n">
        <v>0</v>
      </c>
    </row>
    <row r="15976" spans="1:13">
      <c r="A15976" t="s">
        <v>4</v>
      </c>
      <c r="B15976" s="4" t="s">
        <v>5</v>
      </c>
      <c r="C15976" s="4" t="s">
        <v>13</v>
      </c>
    </row>
    <row r="15977" spans="1:13">
      <c r="A15977" t="n">
        <v>131751</v>
      </c>
      <c r="B15977" s="42" t="n">
        <v>116</v>
      </c>
      <c r="C15977" s="7" t="n">
        <v>0</v>
      </c>
    </row>
    <row r="15978" spans="1:13">
      <c r="A15978" t="s">
        <v>4</v>
      </c>
      <c r="B15978" s="4" t="s">
        <v>5</v>
      </c>
      <c r="C15978" s="4" t="s">
        <v>13</v>
      </c>
      <c r="D15978" s="4" t="s">
        <v>10</v>
      </c>
    </row>
    <row r="15979" spans="1:13">
      <c r="A15979" t="n">
        <v>131753</v>
      </c>
      <c r="B15979" s="42" t="n">
        <v>116</v>
      </c>
      <c r="C15979" s="7" t="n">
        <v>2</v>
      </c>
      <c r="D15979" s="7" t="n">
        <v>1</v>
      </c>
    </row>
    <row r="15980" spans="1:13">
      <c r="A15980" t="s">
        <v>4</v>
      </c>
      <c r="B15980" s="4" t="s">
        <v>5</v>
      </c>
      <c r="C15980" s="4" t="s">
        <v>13</v>
      </c>
      <c r="D15980" s="4" t="s">
        <v>9</v>
      </c>
    </row>
    <row r="15981" spans="1:13">
      <c r="A15981" t="n">
        <v>131757</v>
      </c>
      <c r="B15981" s="42" t="n">
        <v>116</v>
      </c>
      <c r="C15981" s="7" t="n">
        <v>5</v>
      </c>
      <c r="D15981" s="7" t="n">
        <v>1109393408</v>
      </c>
    </row>
    <row r="15982" spans="1:13">
      <c r="A15982" t="s">
        <v>4</v>
      </c>
      <c r="B15982" s="4" t="s">
        <v>5</v>
      </c>
      <c r="C15982" s="4" t="s">
        <v>13</v>
      </c>
      <c r="D15982" s="4" t="s">
        <v>10</v>
      </c>
    </row>
    <row r="15983" spans="1:13">
      <c r="A15983" t="n">
        <v>131763</v>
      </c>
      <c r="B15983" s="42" t="n">
        <v>116</v>
      </c>
      <c r="C15983" s="7" t="n">
        <v>6</v>
      </c>
      <c r="D15983" s="7" t="n">
        <v>1</v>
      </c>
    </row>
    <row r="15984" spans="1:13">
      <c r="A15984" t="s">
        <v>4</v>
      </c>
      <c r="B15984" s="4" t="s">
        <v>5</v>
      </c>
      <c r="C15984" s="4" t="s">
        <v>13</v>
      </c>
      <c r="D15984" s="4" t="s">
        <v>10</v>
      </c>
      <c r="E15984" s="4" t="s">
        <v>13</v>
      </c>
    </row>
    <row r="15985" spans="1:9">
      <c r="A15985" t="n">
        <v>131767</v>
      </c>
      <c r="B15985" s="83" t="n">
        <v>39</v>
      </c>
      <c r="C15985" s="7" t="n">
        <v>13</v>
      </c>
      <c r="D15985" s="7" t="n">
        <v>65534</v>
      </c>
      <c r="E15985" s="7" t="n">
        <v>107</v>
      </c>
    </row>
    <row r="15986" spans="1:9">
      <c r="A15986" t="s">
        <v>4</v>
      </c>
      <c r="B15986" s="4" t="s">
        <v>5</v>
      </c>
      <c r="C15986" s="4" t="s">
        <v>13</v>
      </c>
      <c r="D15986" s="4" t="s">
        <v>6</v>
      </c>
      <c r="E15986" s="4" t="s">
        <v>10</v>
      </c>
    </row>
    <row r="15987" spans="1:9">
      <c r="A15987" t="n">
        <v>131772</v>
      </c>
      <c r="B15987" s="20" t="n">
        <v>94</v>
      </c>
      <c r="C15987" s="7" t="n">
        <v>0</v>
      </c>
      <c r="D15987" s="7" t="s">
        <v>991</v>
      </c>
      <c r="E15987" s="7" t="n">
        <v>1</v>
      </c>
    </row>
    <row r="15988" spans="1:9">
      <c r="A15988" t="s">
        <v>4</v>
      </c>
      <c r="B15988" s="4" t="s">
        <v>5</v>
      </c>
      <c r="C15988" s="4" t="s">
        <v>13</v>
      </c>
      <c r="D15988" s="4" t="s">
        <v>6</v>
      </c>
      <c r="E15988" s="4" t="s">
        <v>10</v>
      </c>
    </row>
    <row r="15989" spans="1:9">
      <c r="A15989" t="n">
        <v>131788</v>
      </c>
      <c r="B15989" s="20" t="n">
        <v>94</v>
      </c>
      <c r="C15989" s="7" t="n">
        <v>0</v>
      </c>
      <c r="D15989" s="7" t="s">
        <v>991</v>
      </c>
      <c r="E15989" s="7" t="n">
        <v>2</v>
      </c>
    </row>
    <row r="15990" spans="1:9">
      <c r="A15990" t="s">
        <v>4</v>
      </c>
      <c r="B15990" s="4" t="s">
        <v>5</v>
      </c>
      <c r="C15990" s="4" t="s">
        <v>13</v>
      </c>
      <c r="D15990" s="4" t="s">
        <v>6</v>
      </c>
      <c r="E15990" s="4" t="s">
        <v>10</v>
      </c>
    </row>
    <row r="15991" spans="1:9">
      <c r="A15991" t="n">
        <v>131804</v>
      </c>
      <c r="B15991" s="20" t="n">
        <v>94</v>
      </c>
      <c r="C15991" s="7" t="n">
        <v>1</v>
      </c>
      <c r="D15991" s="7" t="s">
        <v>991</v>
      </c>
      <c r="E15991" s="7" t="n">
        <v>4</v>
      </c>
    </row>
    <row r="15992" spans="1:9">
      <c r="A15992" t="s">
        <v>4</v>
      </c>
      <c r="B15992" s="4" t="s">
        <v>5</v>
      </c>
      <c r="C15992" s="4" t="s">
        <v>13</v>
      </c>
      <c r="D15992" s="4" t="s">
        <v>6</v>
      </c>
      <c r="E15992" s="4" t="s">
        <v>10</v>
      </c>
    </row>
    <row r="15993" spans="1:9">
      <c r="A15993" t="n">
        <v>131820</v>
      </c>
      <c r="B15993" s="20" t="n">
        <v>94</v>
      </c>
      <c r="C15993" s="7" t="n">
        <v>0</v>
      </c>
      <c r="D15993" s="7" t="s">
        <v>992</v>
      </c>
      <c r="E15993" s="7" t="n">
        <v>1</v>
      </c>
    </row>
    <row r="15994" spans="1:9">
      <c r="A15994" t="s">
        <v>4</v>
      </c>
      <c r="B15994" s="4" t="s">
        <v>5</v>
      </c>
      <c r="C15994" s="4" t="s">
        <v>13</v>
      </c>
      <c r="D15994" s="4" t="s">
        <v>6</v>
      </c>
      <c r="E15994" s="4" t="s">
        <v>10</v>
      </c>
    </row>
    <row r="15995" spans="1:9">
      <c r="A15995" t="n">
        <v>131836</v>
      </c>
      <c r="B15995" s="20" t="n">
        <v>94</v>
      </c>
      <c r="C15995" s="7" t="n">
        <v>0</v>
      </c>
      <c r="D15995" s="7" t="s">
        <v>992</v>
      </c>
      <c r="E15995" s="7" t="n">
        <v>2</v>
      </c>
    </row>
    <row r="15996" spans="1:9">
      <c r="A15996" t="s">
        <v>4</v>
      </c>
      <c r="B15996" s="4" t="s">
        <v>5</v>
      </c>
      <c r="C15996" s="4" t="s">
        <v>13</v>
      </c>
      <c r="D15996" s="4" t="s">
        <v>6</v>
      </c>
      <c r="E15996" s="4" t="s">
        <v>10</v>
      </c>
    </row>
    <row r="15997" spans="1:9">
      <c r="A15997" t="n">
        <v>131852</v>
      </c>
      <c r="B15997" s="20" t="n">
        <v>94</v>
      </c>
      <c r="C15997" s="7" t="n">
        <v>1</v>
      </c>
      <c r="D15997" s="7" t="s">
        <v>992</v>
      </c>
      <c r="E15997" s="7" t="n">
        <v>4</v>
      </c>
    </row>
    <row r="15998" spans="1:9">
      <c r="A15998" t="s">
        <v>4</v>
      </c>
      <c r="B15998" s="4" t="s">
        <v>5</v>
      </c>
      <c r="C15998" s="4" t="s">
        <v>13</v>
      </c>
      <c r="D15998" s="4" t="s">
        <v>6</v>
      </c>
      <c r="E15998" s="4" t="s">
        <v>10</v>
      </c>
    </row>
    <row r="15999" spans="1:9">
      <c r="A15999" t="n">
        <v>131868</v>
      </c>
      <c r="B15999" s="20" t="n">
        <v>94</v>
      </c>
      <c r="C15999" s="7" t="n">
        <v>0</v>
      </c>
      <c r="D15999" s="7" t="s">
        <v>993</v>
      </c>
      <c r="E15999" s="7" t="n">
        <v>1</v>
      </c>
    </row>
    <row r="16000" spans="1:9">
      <c r="A16000" t="s">
        <v>4</v>
      </c>
      <c r="B16000" s="4" t="s">
        <v>5</v>
      </c>
      <c r="C16000" s="4" t="s">
        <v>13</v>
      </c>
      <c r="D16000" s="4" t="s">
        <v>6</v>
      </c>
      <c r="E16000" s="4" t="s">
        <v>10</v>
      </c>
    </row>
    <row r="16001" spans="1:5">
      <c r="A16001" t="n">
        <v>131884</v>
      </c>
      <c r="B16001" s="20" t="n">
        <v>94</v>
      </c>
      <c r="C16001" s="7" t="n">
        <v>0</v>
      </c>
      <c r="D16001" s="7" t="s">
        <v>993</v>
      </c>
      <c r="E16001" s="7" t="n">
        <v>2</v>
      </c>
    </row>
    <row r="16002" spans="1:5">
      <c r="A16002" t="s">
        <v>4</v>
      </c>
      <c r="B16002" s="4" t="s">
        <v>5</v>
      </c>
      <c r="C16002" s="4" t="s">
        <v>13</v>
      </c>
      <c r="D16002" s="4" t="s">
        <v>6</v>
      </c>
      <c r="E16002" s="4" t="s">
        <v>10</v>
      </c>
    </row>
    <row r="16003" spans="1:5">
      <c r="A16003" t="n">
        <v>131900</v>
      </c>
      <c r="B16003" s="20" t="n">
        <v>94</v>
      </c>
      <c r="C16003" s="7" t="n">
        <v>1</v>
      </c>
      <c r="D16003" s="7" t="s">
        <v>993</v>
      </c>
      <c r="E16003" s="7" t="n">
        <v>4</v>
      </c>
    </row>
    <row r="16004" spans="1:5">
      <c r="A16004" t="s">
        <v>4</v>
      </c>
      <c r="B16004" s="4" t="s">
        <v>5</v>
      </c>
      <c r="C16004" s="4" t="s">
        <v>6</v>
      </c>
      <c r="D16004" s="4" t="s">
        <v>6</v>
      </c>
    </row>
    <row r="16005" spans="1:5">
      <c r="A16005" t="n">
        <v>131916</v>
      </c>
      <c r="B16005" s="89" t="n">
        <v>70</v>
      </c>
      <c r="C16005" s="7" t="s">
        <v>991</v>
      </c>
      <c r="D16005" s="7" t="s">
        <v>1173</v>
      </c>
    </row>
    <row r="16006" spans="1:5">
      <c r="A16006" t="s">
        <v>4</v>
      </c>
      <c r="B16006" s="4" t="s">
        <v>5</v>
      </c>
      <c r="C16006" s="4" t="s">
        <v>6</v>
      </c>
      <c r="D16006" s="4" t="s">
        <v>6</v>
      </c>
    </row>
    <row r="16007" spans="1:5">
      <c r="A16007" t="n">
        <v>131935</v>
      </c>
      <c r="B16007" s="89" t="n">
        <v>70</v>
      </c>
      <c r="C16007" s="7" t="s">
        <v>992</v>
      </c>
      <c r="D16007" s="7" t="s">
        <v>1173</v>
      </c>
    </row>
    <row r="16008" spans="1:5">
      <c r="A16008" t="s">
        <v>4</v>
      </c>
      <c r="B16008" s="4" t="s">
        <v>5</v>
      </c>
      <c r="C16008" s="4" t="s">
        <v>6</v>
      </c>
      <c r="D16008" s="4" t="s">
        <v>6</v>
      </c>
    </row>
    <row r="16009" spans="1:5">
      <c r="A16009" t="n">
        <v>131954</v>
      </c>
      <c r="B16009" s="89" t="n">
        <v>70</v>
      </c>
      <c r="C16009" s="7" t="s">
        <v>993</v>
      </c>
      <c r="D16009" s="7" t="s">
        <v>1173</v>
      </c>
    </row>
    <row r="16010" spans="1:5">
      <c r="A16010" t="s">
        <v>4</v>
      </c>
      <c r="B16010" s="4" t="s">
        <v>5</v>
      </c>
      <c r="C16010" s="4" t="s">
        <v>10</v>
      </c>
      <c r="D16010" s="4" t="s">
        <v>9</v>
      </c>
    </row>
    <row r="16011" spans="1:5">
      <c r="A16011" t="n">
        <v>131973</v>
      </c>
      <c r="B16011" s="45" t="n">
        <v>44</v>
      </c>
      <c r="C16011" s="7" t="n">
        <v>0</v>
      </c>
      <c r="D16011" s="7" t="n">
        <v>1</v>
      </c>
    </row>
    <row r="16012" spans="1:5">
      <c r="A16012" t="s">
        <v>4</v>
      </c>
      <c r="B16012" s="4" t="s">
        <v>5</v>
      </c>
      <c r="C16012" s="4" t="s">
        <v>10</v>
      </c>
      <c r="D16012" s="4" t="s">
        <v>9</v>
      </c>
    </row>
    <row r="16013" spans="1:5">
      <c r="A16013" t="n">
        <v>131980</v>
      </c>
      <c r="B16013" s="45" t="n">
        <v>44</v>
      </c>
      <c r="C16013" s="7" t="n">
        <v>16</v>
      </c>
      <c r="D16013" s="7" t="n">
        <v>1</v>
      </c>
    </row>
    <row r="16014" spans="1:5">
      <c r="A16014" t="s">
        <v>4</v>
      </c>
      <c r="B16014" s="4" t="s">
        <v>5</v>
      </c>
      <c r="C16014" s="4" t="s">
        <v>10</v>
      </c>
      <c r="D16014" s="4" t="s">
        <v>9</v>
      </c>
    </row>
    <row r="16015" spans="1:5">
      <c r="A16015" t="n">
        <v>131987</v>
      </c>
      <c r="B16015" s="45" t="n">
        <v>44</v>
      </c>
      <c r="C16015" s="7" t="n">
        <v>17</v>
      </c>
      <c r="D16015" s="7" t="n">
        <v>1</v>
      </c>
    </row>
    <row r="16016" spans="1:5">
      <c r="A16016" t="s">
        <v>4</v>
      </c>
      <c r="B16016" s="4" t="s">
        <v>5</v>
      </c>
      <c r="C16016" s="4" t="s">
        <v>10</v>
      </c>
      <c r="D16016" s="4" t="s">
        <v>9</v>
      </c>
    </row>
    <row r="16017" spans="1:5">
      <c r="A16017" t="n">
        <v>131994</v>
      </c>
      <c r="B16017" s="45" t="n">
        <v>44</v>
      </c>
      <c r="C16017" s="7" t="n">
        <v>7032</v>
      </c>
      <c r="D16017" s="7" t="n">
        <v>1</v>
      </c>
    </row>
    <row r="16018" spans="1:5">
      <c r="A16018" t="s">
        <v>4</v>
      </c>
      <c r="B16018" s="4" t="s">
        <v>5</v>
      </c>
      <c r="C16018" s="4" t="s">
        <v>10</v>
      </c>
      <c r="D16018" s="4" t="s">
        <v>9</v>
      </c>
    </row>
    <row r="16019" spans="1:5">
      <c r="A16019" t="n">
        <v>132001</v>
      </c>
      <c r="B16019" s="45" t="n">
        <v>44</v>
      </c>
      <c r="C16019" s="7" t="n">
        <v>5703</v>
      </c>
      <c r="D16019" s="7" t="n">
        <v>1</v>
      </c>
    </row>
    <row r="16020" spans="1:5">
      <c r="A16020" t="s">
        <v>4</v>
      </c>
      <c r="B16020" s="4" t="s">
        <v>5</v>
      </c>
      <c r="C16020" s="4" t="s">
        <v>10</v>
      </c>
      <c r="D16020" s="4" t="s">
        <v>9</v>
      </c>
    </row>
    <row r="16021" spans="1:5">
      <c r="A16021" t="n">
        <v>132008</v>
      </c>
      <c r="B16021" s="45" t="n">
        <v>44</v>
      </c>
      <c r="C16021" s="7" t="n">
        <v>1570</v>
      </c>
      <c r="D16021" s="7" t="n">
        <v>1</v>
      </c>
    </row>
    <row r="16022" spans="1:5">
      <c r="A16022" t="s">
        <v>4</v>
      </c>
      <c r="B16022" s="4" t="s">
        <v>5</v>
      </c>
      <c r="C16022" s="4" t="s">
        <v>10</v>
      </c>
      <c r="D16022" s="4" t="s">
        <v>9</v>
      </c>
    </row>
    <row r="16023" spans="1:5">
      <c r="A16023" t="n">
        <v>132015</v>
      </c>
      <c r="B16023" s="45" t="n">
        <v>44</v>
      </c>
      <c r="C16023" s="7" t="n">
        <v>1571</v>
      </c>
      <c r="D16023" s="7" t="n">
        <v>1</v>
      </c>
    </row>
    <row r="16024" spans="1:5">
      <c r="A16024" t="s">
        <v>4</v>
      </c>
      <c r="B16024" s="4" t="s">
        <v>5</v>
      </c>
      <c r="C16024" s="4" t="s">
        <v>10</v>
      </c>
      <c r="D16024" s="4" t="s">
        <v>9</v>
      </c>
    </row>
    <row r="16025" spans="1:5">
      <c r="A16025" t="n">
        <v>132022</v>
      </c>
      <c r="B16025" s="45" t="n">
        <v>44</v>
      </c>
      <c r="C16025" s="7" t="n">
        <v>1572</v>
      </c>
      <c r="D16025" s="7" t="n">
        <v>1</v>
      </c>
    </row>
    <row r="16026" spans="1:5">
      <c r="A16026" t="s">
        <v>4</v>
      </c>
      <c r="B16026" s="4" t="s">
        <v>5</v>
      </c>
      <c r="C16026" s="4" t="s">
        <v>10</v>
      </c>
      <c r="D16026" s="4" t="s">
        <v>9</v>
      </c>
    </row>
    <row r="16027" spans="1:5">
      <c r="A16027" t="n">
        <v>132029</v>
      </c>
      <c r="B16027" s="45" t="n">
        <v>44</v>
      </c>
      <c r="C16027" s="7" t="n">
        <v>1573</v>
      </c>
      <c r="D16027" s="7" t="n">
        <v>1</v>
      </c>
    </row>
    <row r="16028" spans="1:5">
      <c r="A16028" t="s">
        <v>4</v>
      </c>
      <c r="B16028" s="4" t="s">
        <v>5</v>
      </c>
      <c r="C16028" s="4" t="s">
        <v>10</v>
      </c>
      <c r="D16028" s="4" t="s">
        <v>22</v>
      </c>
      <c r="E16028" s="4" t="s">
        <v>22</v>
      </c>
      <c r="F16028" s="4" t="s">
        <v>22</v>
      </c>
      <c r="G16028" s="4" t="s">
        <v>22</v>
      </c>
    </row>
    <row r="16029" spans="1:5">
      <c r="A16029" t="n">
        <v>132036</v>
      </c>
      <c r="B16029" s="24" t="n">
        <v>46</v>
      </c>
      <c r="C16029" s="7" t="n">
        <v>0</v>
      </c>
      <c r="D16029" s="7" t="n">
        <v>-22.5599994659424</v>
      </c>
      <c r="E16029" s="7" t="n">
        <v>0</v>
      </c>
      <c r="F16029" s="7" t="n">
        <v>-19.2399997711182</v>
      </c>
      <c r="G16029" s="7" t="n">
        <v>134.699996948242</v>
      </c>
    </row>
    <row r="16030" spans="1:5">
      <c r="A16030" t="s">
        <v>4</v>
      </c>
      <c r="B16030" s="4" t="s">
        <v>5</v>
      </c>
      <c r="C16030" s="4" t="s">
        <v>10</v>
      </c>
      <c r="D16030" s="4" t="s">
        <v>22</v>
      </c>
      <c r="E16030" s="4" t="s">
        <v>22</v>
      </c>
      <c r="F16030" s="4" t="s">
        <v>22</v>
      </c>
      <c r="G16030" s="4" t="s">
        <v>22</v>
      </c>
    </row>
    <row r="16031" spans="1:5">
      <c r="A16031" t="n">
        <v>132055</v>
      </c>
      <c r="B16031" s="24" t="n">
        <v>46</v>
      </c>
      <c r="C16031" s="7" t="n">
        <v>17</v>
      </c>
      <c r="D16031" s="7" t="n">
        <v>-22.9799995422363</v>
      </c>
      <c r="E16031" s="7" t="n">
        <v>0</v>
      </c>
      <c r="F16031" s="7" t="n">
        <v>-20.1100006103516</v>
      </c>
      <c r="G16031" s="7" t="n">
        <v>92.6999969482422</v>
      </c>
    </row>
    <row r="16032" spans="1:5">
      <c r="A16032" t="s">
        <v>4</v>
      </c>
      <c r="B16032" s="4" t="s">
        <v>5</v>
      </c>
      <c r="C16032" s="4" t="s">
        <v>10</v>
      </c>
      <c r="D16032" s="4" t="s">
        <v>22</v>
      </c>
      <c r="E16032" s="4" t="s">
        <v>22</v>
      </c>
      <c r="F16032" s="4" t="s">
        <v>22</v>
      </c>
      <c r="G16032" s="4" t="s">
        <v>22</v>
      </c>
    </row>
    <row r="16033" spans="1:7">
      <c r="A16033" t="n">
        <v>132074</v>
      </c>
      <c r="B16033" s="24" t="n">
        <v>46</v>
      </c>
      <c r="C16033" s="7" t="n">
        <v>16</v>
      </c>
      <c r="D16033" s="7" t="n">
        <v>-21.8799991607666</v>
      </c>
      <c r="E16033" s="7" t="n">
        <v>0</v>
      </c>
      <c r="F16033" s="7" t="n">
        <v>-20.8299999237061</v>
      </c>
      <c r="G16033" s="7" t="n">
        <v>4.69999980926514</v>
      </c>
    </row>
    <row r="16034" spans="1:7">
      <c r="A16034" t="s">
        <v>4</v>
      </c>
      <c r="B16034" s="4" t="s">
        <v>5</v>
      </c>
      <c r="C16034" s="4" t="s">
        <v>10</v>
      </c>
      <c r="D16034" s="4" t="s">
        <v>22</v>
      </c>
      <c r="E16034" s="4" t="s">
        <v>22</v>
      </c>
      <c r="F16034" s="4" t="s">
        <v>22</v>
      </c>
      <c r="G16034" s="4" t="s">
        <v>22</v>
      </c>
    </row>
    <row r="16035" spans="1:7">
      <c r="A16035" t="n">
        <v>132093</v>
      </c>
      <c r="B16035" s="24" t="n">
        <v>46</v>
      </c>
      <c r="C16035" s="7" t="n">
        <v>7032</v>
      </c>
      <c r="D16035" s="7" t="n">
        <v>-28.7800006866455</v>
      </c>
      <c r="E16035" s="7" t="n">
        <v>0</v>
      </c>
      <c r="F16035" s="7" t="n">
        <v>-15.1599998474121</v>
      </c>
      <c r="G16035" s="7" t="n">
        <v>359.5</v>
      </c>
    </row>
    <row r="16036" spans="1:7">
      <c r="A16036" t="s">
        <v>4</v>
      </c>
      <c r="B16036" s="4" t="s">
        <v>5</v>
      </c>
      <c r="C16036" s="4" t="s">
        <v>10</v>
      </c>
      <c r="D16036" s="4" t="s">
        <v>22</v>
      </c>
      <c r="E16036" s="4" t="s">
        <v>22</v>
      </c>
      <c r="F16036" s="4" t="s">
        <v>22</v>
      </c>
      <c r="G16036" s="4" t="s">
        <v>22</v>
      </c>
    </row>
    <row r="16037" spans="1:7">
      <c r="A16037" t="n">
        <v>132112</v>
      </c>
      <c r="B16037" s="24" t="n">
        <v>46</v>
      </c>
      <c r="C16037" s="7" t="n">
        <v>18</v>
      </c>
      <c r="D16037" s="7" t="n">
        <v>-28.3700008392334</v>
      </c>
      <c r="E16037" s="7" t="n">
        <v>0</v>
      </c>
      <c r="F16037" s="7" t="n">
        <v>-13.5500001907349</v>
      </c>
      <c r="G16037" s="7" t="n">
        <v>225.5</v>
      </c>
    </row>
    <row r="16038" spans="1:7">
      <c r="A16038" t="s">
        <v>4</v>
      </c>
      <c r="B16038" s="4" t="s">
        <v>5</v>
      </c>
      <c r="C16038" s="4" t="s">
        <v>10</v>
      </c>
      <c r="D16038" s="4" t="s">
        <v>22</v>
      </c>
      <c r="E16038" s="4" t="s">
        <v>22</v>
      </c>
      <c r="F16038" s="4" t="s">
        <v>22</v>
      </c>
      <c r="G16038" s="4" t="s">
        <v>22</v>
      </c>
    </row>
    <row r="16039" spans="1:7">
      <c r="A16039" t="n">
        <v>132131</v>
      </c>
      <c r="B16039" s="24" t="n">
        <v>46</v>
      </c>
      <c r="C16039" s="7" t="n">
        <v>5703</v>
      </c>
      <c r="D16039" s="7" t="n">
        <v>-21.8999996185303</v>
      </c>
      <c r="E16039" s="7" t="n">
        <v>0</v>
      </c>
      <c r="F16039" s="7" t="n">
        <v>-20.0100002288818</v>
      </c>
      <c r="G16039" s="7" t="n">
        <v>47.7999992370605</v>
      </c>
    </row>
    <row r="16040" spans="1:7">
      <c r="A16040" t="s">
        <v>4</v>
      </c>
      <c r="B16040" s="4" t="s">
        <v>5</v>
      </c>
      <c r="C16040" s="4" t="s">
        <v>10</v>
      </c>
      <c r="D16040" s="4" t="s">
        <v>22</v>
      </c>
      <c r="E16040" s="4" t="s">
        <v>22</v>
      </c>
      <c r="F16040" s="4" t="s">
        <v>22</v>
      </c>
      <c r="G16040" s="4" t="s">
        <v>22</v>
      </c>
    </row>
    <row r="16041" spans="1:7">
      <c r="A16041" t="n">
        <v>132150</v>
      </c>
      <c r="B16041" s="24" t="n">
        <v>46</v>
      </c>
      <c r="C16041" s="7" t="n">
        <v>5704</v>
      </c>
      <c r="D16041" s="7" t="n">
        <v>-29.1100006103516</v>
      </c>
      <c r="E16041" s="7" t="n">
        <v>0</v>
      </c>
      <c r="F16041" s="7" t="n">
        <v>-14.6099996566772</v>
      </c>
      <c r="G16041" s="7" t="n">
        <v>59.2000007629395</v>
      </c>
    </row>
    <row r="16042" spans="1:7">
      <c r="A16042" t="s">
        <v>4</v>
      </c>
      <c r="B16042" s="4" t="s">
        <v>5</v>
      </c>
      <c r="C16042" s="4" t="s">
        <v>10</v>
      </c>
      <c r="D16042" s="4" t="s">
        <v>22</v>
      </c>
      <c r="E16042" s="4" t="s">
        <v>22</v>
      </c>
      <c r="F16042" s="4" t="s">
        <v>22</v>
      </c>
      <c r="G16042" s="4" t="s">
        <v>22</v>
      </c>
    </row>
    <row r="16043" spans="1:7">
      <c r="A16043" t="n">
        <v>132169</v>
      </c>
      <c r="B16043" s="24" t="n">
        <v>46</v>
      </c>
      <c r="C16043" s="7" t="n">
        <v>1570</v>
      </c>
      <c r="D16043" s="7" t="n">
        <v>-26.7999992370605</v>
      </c>
      <c r="E16043" s="7" t="n">
        <v>0</v>
      </c>
      <c r="F16043" s="7" t="n">
        <v>-15.5</v>
      </c>
      <c r="G16043" s="7" t="n">
        <v>167.100006103516</v>
      </c>
    </row>
    <row r="16044" spans="1:7">
      <c r="A16044" t="s">
        <v>4</v>
      </c>
      <c r="B16044" s="4" t="s">
        <v>5</v>
      </c>
      <c r="C16044" s="4" t="s">
        <v>10</v>
      </c>
      <c r="D16044" s="4" t="s">
        <v>22</v>
      </c>
      <c r="E16044" s="4" t="s">
        <v>22</v>
      </c>
      <c r="F16044" s="4" t="s">
        <v>22</v>
      </c>
      <c r="G16044" s="4" t="s">
        <v>22</v>
      </c>
    </row>
    <row r="16045" spans="1:7">
      <c r="A16045" t="n">
        <v>132188</v>
      </c>
      <c r="B16045" s="24" t="n">
        <v>46</v>
      </c>
      <c r="C16045" s="7" t="n">
        <v>1571</v>
      </c>
      <c r="D16045" s="7" t="n">
        <v>-24.5799999237061</v>
      </c>
      <c r="E16045" s="7" t="n">
        <v>0</v>
      </c>
      <c r="F16045" s="7" t="n">
        <v>-18.7800006866455</v>
      </c>
      <c r="G16045" s="7" t="n">
        <v>190.899993896484</v>
      </c>
    </row>
    <row r="16046" spans="1:7">
      <c r="A16046" t="s">
        <v>4</v>
      </c>
      <c r="B16046" s="4" t="s">
        <v>5</v>
      </c>
      <c r="C16046" s="4" t="s">
        <v>10</v>
      </c>
      <c r="D16046" s="4" t="s">
        <v>22</v>
      </c>
      <c r="E16046" s="4" t="s">
        <v>22</v>
      </c>
      <c r="F16046" s="4" t="s">
        <v>22</v>
      </c>
      <c r="G16046" s="4" t="s">
        <v>22</v>
      </c>
    </row>
    <row r="16047" spans="1:7">
      <c r="A16047" t="n">
        <v>132207</v>
      </c>
      <c r="B16047" s="24" t="n">
        <v>46</v>
      </c>
      <c r="C16047" s="7" t="n">
        <v>1572</v>
      </c>
      <c r="D16047" s="7" t="n">
        <v>-26.0499992370605</v>
      </c>
      <c r="E16047" s="7" t="n">
        <v>0</v>
      </c>
      <c r="F16047" s="7" t="n">
        <v>-15.1400003433228</v>
      </c>
      <c r="G16047" s="7" t="n">
        <v>331.299987792969</v>
      </c>
    </row>
    <row r="16048" spans="1:7">
      <c r="A16048" t="s">
        <v>4</v>
      </c>
      <c r="B16048" s="4" t="s">
        <v>5</v>
      </c>
      <c r="C16048" s="4" t="s">
        <v>10</v>
      </c>
      <c r="D16048" s="4" t="s">
        <v>22</v>
      </c>
      <c r="E16048" s="4" t="s">
        <v>22</v>
      </c>
      <c r="F16048" s="4" t="s">
        <v>22</v>
      </c>
      <c r="G16048" s="4" t="s">
        <v>22</v>
      </c>
    </row>
    <row r="16049" spans="1:7">
      <c r="A16049" t="n">
        <v>132226</v>
      </c>
      <c r="B16049" s="24" t="n">
        <v>46</v>
      </c>
      <c r="C16049" s="7" t="n">
        <v>1573</v>
      </c>
      <c r="D16049" s="7" t="n">
        <v>-23.25</v>
      </c>
      <c r="E16049" s="7" t="n">
        <v>0</v>
      </c>
      <c r="F16049" s="7" t="n">
        <v>-9.03999996185303</v>
      </c>
      <c r="G16049" s="7" t="n">
        <v>198.600006103516</v>
      </c>
    </row>
    <row r="16050" spans="1:7">
      <c r="A16050" t="s">
        <v>4</v>
      </c>
      <c r="B16050" s="4" t="s">
        <v>5</v>
      </c>
      <c r="C16050" s="4" t="s">
        <v>10</v>
      </c>
      <c r="D16050" s="4" t="s">
        <v>13</v>
      </c>
      <c r="E16050" s="4" t="s">
        <v>6</v>
      </c>
      <c r="F16050" s="4" t="s">
        <v>22</v>
      </c>
      <c r="G16050" s="4" t="s">
        <v>22</v>
      </c>
      <c r="H16050" s="4" t="s">
        <v>22</v>
      </c>
    </row>
    <row r="16051" spans="1:7">
      <c r="A16051" t="n">
        <v>132245</v>
      </c>
      <c r="B16051" s="39" t="n">
        <v>48</v>
      </c>
      <c r="C16051" s="7" t="n">
        <v>1570</v>
      </c>
      <c r="D16051" s="7" t="n">
        <v>0</v>
      </c>
      <c r="E16051" s="7" t="s">
        <v>1130</v>
      </c>
      <c r="F16051" s="7" t="n">
        <v>-1</v>
      </c>
      <c r="G16051" s="7" t="n">
        <v>1</v>
      </c>
      <c r="H16051" s="7" t="n">
        <v>0</v>
      </c>
    </row>
    <row r="16052" spans="1:7">
      <c r="A16052" t="s">
        <v>4</v>
      </c>
      <c r="B16052" s="4" t="s">
        <v>5</v>
      </c>
      <c r="C16052" s="4" t="s">
        <v>10</v>
      </c>
      <c r="D16052" s="4" t="s">
        <v>13</v>
      </c>
      <c r="E16052" s="4" t="s">
        <v>6</v>
      </c>
      <c r="F16052" s="4" t="s">
        <v>22</v>
      </c>
      <c r="G16052" s="4" t="s">
        <v>22</v>
      </c>
      <c r="H16052" s="4" t="s">
        <v>22</v>
      </c>
    </row>
    <row r="16053" spans="1:7">
      <c r="A16053" t="n">
        <v>132277</v>
      </c>
      <c r="B16053" s="39" t="n">
        <v>48</v>
      </c>
      <c r="C16053" s="7" t="n">
        <v>1571</v>
      </c>
      <c r="D16053" s="7" t="n">
        <v>0</v>
      </c>
      <c r="E16053" s="7" t="s">
        <v>1126</v>
      </c>
      <c r="F16053" s="7" t="n">
        <v>-1</v>
      </c>
      <c r="G16053" s="7" t="n">
        <v>1</v>
      </c>
      <c r="H16053" s="7" t="n">
        <v>0</v>
      </c>
    </row>
    <row r="16054" spans="1:7">
      <c r="A16054" t="s">
        <v>4</v>
      </c>
      <c r="B16054" s="4" t="s">
        <v>5</v>
      </c>
      <c r="C16054" s="4" t="s">
        <v>10</v>
      </c>
      <c r="D16054" s="4" t="s">
        <v>13</v>
      </c>
      <c r="E16054" s="4" t="s">
        <v>6</v>
      </c>
      <c r="F16054" s="4" t="s">
        <v>22</v>
      </c>
      <c r="G16054" s="4" t="s">
        <v>22</v>
      </c>
      <c r="H16054" s="4" t="s">
        <v>22</v>
      </c>
    </row>
    <row r="16055" spans="1:7">
      <c r="A16055" t="n">
        <v>132309</v>
      </c>
      <c r="B16055" s="39" t="n">
        <v>48</v>
      </c>
      <c r="C16055" s="7" t="n">
        <v>1572</v>
      </c>
      <c r="D16055" s="7" t="n">
        <v>0</v>
      </c>
      <c r="E16055" s="7" t="s">
        <v>1130</v>
      </c>
      <c r="F16055" s="7" t="n">
        <v>-1</v>
      </c>
      <c r="G16055" s="7" t="n">
        <v>1</v>
      </c>
      <c r="H16055" s="7" t="n">
        <v>0</v>
      </c>
    </row>
    <row r="16056" spans="1:7">
      <c r="A16056" t="s">
        <v>4</v>
      </c>
      <c r="B16056" s="4" t="s">
        <v>5</v>
      </c>
      <c r="C16056" s="4" t="s">
        <v>10</v>
      </c>
      <c r="D16056" s="4" t="s">
        <v>13</v>
      </c>
      <c r="E16056" s="4" t="s">
        <v>6</v>
      </c>
      <c r="F16056" s="4" t="s">
        <v>22</v>
      </c>
      <c r="G16056" s="4" t="s">
        <v>22</v>
      </c>
      <c r="H16056" s="4" t="s">
        <v>22</v>
      </c>
    </row>
    <row r="16057" spans="1:7">
      <c r="A16057" t="n">
        <v>132341</v>
      </c>
      <c r="B16057" s="39" t="n">
        <v>48</v>
      </c>
      <c r="C16057" s="7" t="n">
        <v>1573</v>
      </c>
      <c r="D16057" s="7" t="n">
        <v>0</v>
      </c>
      <c r="E16057" s="7" t="s">
        <v>1133</v>
      </c>
      <c r="F16057" s="7" t="n">
        <v>-1</v>
      </c>
      <c r="G16057" s="7" t="n">
        <v>1</v>
      </c>
      <c r="H16057" s="7" t="n">
        <v>0</v>
      </c>
    </row>
    <row r="16058" spans="1:7">
      <c r="A16058" t="s">
        <v>4</v>
      </c>
      <c r="B16058" s="4" t="s">
        <v>5</v>
      </c>
      <c r="C16058" s="4" t="s">
        <v>10</v>
      </c>
      <c r="D16058" s="4" t="s">
        <v>13</v>
      </c>
      <c r="E16058" s="4" t="s">
        <v>6</v>
      </c>
      <c r="F16058" s="4" t="s">
        <v>22</v>
      </c>
      <c r="G16058" s="4" t="s">
        <v>22</v>
      </c>
      <c r="H16058" s="4" t="s">
        <v>22</v>
      </c>
    </row>
    <row r="16059" spans="1:7">
      <c r="A16059" t="n">
        <v>132373</v>
      </c>
      <c r="B16059" s="39" t="n">
        <v>48</v>
      </c>
      <c r="C16059" s="7" t="n">
        <v>5703</v>
      </c>
      <c r="D16059" s="7" t="n">
        <v>0</v>
      </c>
      <c r="E16059" s="7" t="s">
        <v>1108</v>
      </c>
      <c r="F16059" s="7" t="n">
        <v>0</v>
      </c>
      <c r="G16059" s="7" t="n">
        <v>1</v>
      </c>
      <c r="H16059" s="7" t="n">
        <v>0</v>
      </c>
    </row>
    <row r="16060" spans="1:7">
      <c r="A16060" t="s">
        <v>4</v>
      </c>
      <c r="B16060" s="4" t="s">
        <v>5</v>
      </c>
      <c r="C16060" s="4" t="s">
        <v>10</v>
      </c>
      <c r="D16060" s="4" t="s">
        <v>13</v>
      </c>
      <c r="E16060" s="4" t="s">
        <v>6</v>
      </c>
      <c r="F16060" s="4" t="s">
        <v>22</v>
      </c>
      <c r="G16060" s="4" t="s">
        <v>22</v>
      </c>
      <c r="H16060" s="4" t="s">
        <v>22</v>
      </c>
    </row>
    <row r="16061" spans="1:7">
      <c r="A16061" t="n">
        <v>132406</v>
      </c>
      <c r="B16061" s="39" t="n">
        <v>48</v>
      </c>
      <c r="C16061" s="7" t="n">
        <v>1570</v>
      </c>
      <c r="D16061" s="7" t="n">
        <v>0</v>
      </c>
      <c r="E16061" s="7" t="s">
        <v>1005</v>
      </c>
      <c r="F16061" s="7" t="n">
        <v>0</v>
      </c>
      <c r="G16061" s="7" t="n">
        <v>1</v>
      </c>
      <c r="H16061" s="7" t="n">
        <v>0</v>
      </c>
    </row>
    <row r="16062" spans="1:7">
      <c r="A16062" t="s">
        <v>4</v>
      </c>
      <c r="B16062" s="4" t="s">
        <v>5</v>
      </c>
      <c r="C16062" s="4" t="s">
        <v>10</v>
      </c>
      <c r="D16062" s="4" t="s">
        <v>13</v>
      </c>
      <c r="E16062" s="4" t="s">
        <v>6</v>
      </c>
      <c r="F16062" s="4" t="s">
        <v>22</v>
      </c>
      <c r="G16062" s="4" t="s">
        <v>22</v>
      </c>
      <c r="H16062" s="4" t="s">
        <v>22</v>
      </c>
    </row>
    <row r="16063" spans="1:7">
      <c r="A16063" t="n">
        <v>132432</v>
      </c>
      <c r="B16063" s="39" t="n">
        <v>48</v>
      </c>
      <c r="C16063" s="7" t="n">
        <v>1571</v>
      </c>
      <c r="D16063" s="7" t="n">
        <v>0</v>
      </c>
      <c r="E16063" s="7" t="s">
        <v>1005</v>
      </c>
      <c r="F16063" s="7" t="n">
        <v>0</v>
      </c>
      <c r="G16063" s="7" t="n">
        <v>1</v>
      </c>
      <c r="H16063" s="7" t="n">
        <v>0</v>
      </c>
    </row>
    <row r="16064" spans="1:7">
      <c r="A16064" t="s">
        <v>4</v>
      </c>
      <c r="B16064" s="4" t="s">
        <v>5</v>
      </c>
      <c r="C16064" s="4" t="s">
        <v>10</v>
      </c>
      <c r="D16064" s="4" t="s">
        <v>13</v>
      </c>
      <c r="E16064" s="4" t="s">
        <v>6</v>
      </c>
      <c r="F16064" s="4" t="s">
        <v>22</v>
      </c>
      <c r="G16064" s="4" t="s">
        <v>22</v>
      </c>
      <c r="H16064" s="4" t="s">
        <v>22</v>
      </c>
    </row>
    <row r="16065" spans="1:8">
      <c r="A16065" t="n">
        <v>132458</v>
      </c>
      <c r="B16065" s="39" t="n">
        <v>48</v>
      </c>
      <c r="C16065" s="7" t="n">
        <v>1572</v>
      </c>
      <c r="D16065" s="7" t="n">
        <v>0</v>
      </c>
      <c r="E16065" s="7" t="s">
        <v>1005</v>
      </c>
      <c r="F16065" s="7" t="n">
        <v>0</v>
      </c>
      <c r="G16065" s="7" t="n">
        <v>1</v>
      </c>
      <c r="H16065" s="7" t="n">
        <v>0</v>
      </c>
    </row>
    <row r="16066" spans="1:8">
      <c r="A16066" t="s">
        <v>4</v>
      </c>
      <c r="B16066" s="4" t="s">
        <v>5</v>
      </c>
      <c r="C16066" s="4" t="s">
        <v>10</v>
      </c>
      <c r="D16066" s="4" t="s">
        <v>13</v>
      </c>
      <c r="E16066" s="4" t="s">
        <v>6</v>
      </c>
      <c r="F16066" s="4" t="s">
        <v>22</v>
      </c>
      <c r="G16066" s="4" t="s">
        <v>22</v>
      </c>
      <c r="H16066" s="4" t="s">
        <v>22</v>
      </c>
    </row>
    <row r="16067" spans="1:8">
      <c r="A16067" t="n">
        <v>132484</v>
      </c>
      <c r="B16067" s="39" t="n">
        <v>48</v>
      </c>
      <c r="C16067" s="7" t="n">
        <v>1573</v>
      </c>
      <c r="D16067" s="7" t="n">
        <v>0</v>
      </c>
      <c r="E16067" s="7" t="s">
        <v>1007</v>
      </c>
      <c r="F16067" s="7" t="n">
        <v>0</v>
      </c>
      <c r="G16067" s="7" t="n">
        <v>1</v>
      </c>
      <c r="H16067" s="7" t="n">
        <v>0</v>
      </c>
    </row>
    <row r="16068" spans="1:8">
      <c r="A16068" t="s">
        <v>4</v>
      </c>
      <c r="B16068" s="4" t="s">
        <v>5</v>
      </c>
      <c r="C16068" s="4" t="s">
        <v>10</v>
      </c>
      <c r="D16068" s="4" t="s">
        <v>13</v>
      </c>
      <c r="E16068" s="4" t="s">
        <v>6</v>
      </c>
      <c r="F16068" s="4" t="s">
        <v>22</v>
      </c>
      <c r="G16068" s="4" t="s">
        <v>22</v>
      </c>
      <c r="H16068" s="4" t="s">
        <v>22</v>
      </c>
    </row>
    <row r="16069" spans="1:8">
      <c r="A16069" t="n">
        <v>132510</v>
      </c>
      <c r="B16069" s="39" t="n">
        <v>48</v>
      </c>
      <c r="C16069" s="7" t="n">
        <v>5703</v>
      </c>
      <c r="D16069" s="7" t="n">
        <v>0</v>
      </c>
      <c r="E16069" s="7" t="s">
        <v>1038</v>
      </c>
      <c r="F16069" s="7" t="n">
        <v>0</v>
      </c>
      <c r="G16069" s="7" t="n">
        <v>1</v>
      </c>
      <c r="H16069" s="7" t="n">
        <v>0</v>
      </c>
    </row>
    <row r="16070" spans="1:8">
      <c r="A16070" t="s">
        <v>4</v>
      </c>
      <c r="B16070" s="4" t="s">
        <v>5</v>
      </c>
      <c r="C16070" s="4" t="s">
        <v>10</v>
      </c>
      <c r="D16070" s="4" t="s">
        <v>13</v>
      </c>
      <c r="E16070" s="4" t="s">
        <v>6</v>
      </c>
      <c r="F16070" s="4" t="s">
        <v>22</v>
      </c>
      <c r="G16070" s="4" t="s">
        <v>22</v>
      </c>
      <c r="H16070" s="4" t="s">
        <v>22</v>
      </c>
    </row>
    <row r="16071" spans="1:8">
      <c r="A16071" t="n">
        <v>132536</v>
      </c>
      <c r="B16071" s="39" t="n">
        <v>48</v>
      </c>
      <c r="C16071" s="7" t="n">
        <v>5704</v>
      </c>
      <c r="D16071" s="7" t="n">
        <v>0</v>
      </c>
      <c r="E16071" s="7" t="s">
        <v>1005</v>
      </c>
      <c r="F16071" s="7" t="n">
        <v>0</v>
      </c>
      <c r="G16071" s="7" t="n">
        <v>1</v>
      </c>
      <c r="H16071" s="7" t="n">
        <v>0</v>
      </c>
    </row>
    <row r="16072" spans="1:8">
      <c r="A16072" t="s">
        <v>4</v>
      </c>
      <c r="B16072" s="4" t="s">
        <v>5</v>
      </c>
      <c r="C16072" s="4" t="s">
        <v>10</v>
      </c>
      <c r="D16072" s="4" t="s">
        <v>13</v>
      </c>
      <c r="E16072" s="4" t="s">
        <v>6</v>
      </c>
      <c r="F16072" s="4" t="s">
        <v>22</v>
      </c>
      <c r="G16072" s="4" t="s">
        <v>22</v>
      </c>
      <c r="H16072" s="4" t="s">
        <v>22</v>
      </c>
    </row>
    <row r="16073" spans="1:8">
      <c r="A16073" t="n">
        <v>132562</v>
      </c>
      <c r="B16073" s="39" t="n">
        <v>48</v>
      </c>
      <c r="C16073" s="7" t="n">
        <v>0</v>
      </c>
      <c r="D16073" s="7" t="n">
        <v>0</v>
      </c>
      <c r="E16073" s="7" t="s">
        <v>184</v>
      </c>
      <c r="F16073" s="7" t="n">
        <v>0</v>
      </c>
      <c r="G16073" s="7" t="n">
        <v>1</v>
      </c>
      <c r="H16073" s="7" t="n">
        <v>0</v>
      </c>
    </row>
    <row r="16074" spans="1:8">
      <c r="A16074" t="s">
        <v>4</v>
      </c>
      <c r="B16074" s="4" t="s">
        <v>5</v>
      </c>
      <c r="C16074" s="4" t="s">
        <v>10</v>
      </c>
      <c r="D16074" s="4" t="s">
        <v>13</v>
      </c>
      <c r="E16074" s="4" t="s">
        <v>6</v>
      </c>
      <c r="F16074" s="4" t="s">
        <v>22</v>
      </c>
      <c r="G16074" s="4" t="s">
        <v>22</v>
      </c>
      <c r="H16074" s="4" t="s">
        <v>22</v>
      </c>
    </row>
    <row r="16075" spans="1:8">
      <c r="A16075" t="n">
        <v>132591</v>
      </c>
      <c r="B16075" s="39" t="n">
        <v>48</v>
      </c>
      <c r="C16075" s="7" t="n">
        <v>17</v>
      </c>
      <c r="D16075" s="7" t="n">
        <v>0</v>
      </c>
      <c r="E16075" s="7" t="s">
        <v>184</v>
      </c>
      <c r="F16075" s="7" t="n">
        <v>0</v>
      </c>
      <c r="G16075" s="7" t="n">
        <v>1</v>
      </c>
      <c r="H16075" s="7" t="n">
        <v>0</v>
      </c>
    </row>
    <row r="16076" spans="1:8">
      <c r="A16076" t="s">
        <v>4</v>
      </c>
      <c r="B16076" s="4" t="s">
        <v>5</v>
      </c>
      <c r="C16076" s="4" t="s">
        <v>10</v>
      </c>
      <c r="D16076" s="4" t="s">
        <v>13</v>
      </c>
      <c r="E16076" s="4" t="s">
        <v>6</v>
      </c>
      <c r="F16076" s="4" t="s">
        <v>22</v>
      </c>
      <c r="G16076" s="4" t="s">
        <v>22</v>
      </c>
      <c r="H16076" s="4" t="s">
        <v>22</v>
      </c>
    </row>
    <row r="16077" spans="1:8">
      <c r="A16077" t="n">
        <v>132620</v>
      </c>
      <c r="B16077" s="39" t="n">
        <v>48</v>
      </c>
      <c r="C16077" s="7" t="n">
        <v>18</v>
      </c>
      <c r="D16077" s="7" t="n">
        <v>0</v>
      </c>
      <c r="E16077" s="7" t="s">
        <v>1026</v>
      </c>
      <c r="F16077" s="7" t="n">
        <v>0</v>
      </c>
      <c r="G16077" s="7" t="n">
        <v>1</v>
      </c>
      <c r="H16077" s="7" t="n">
        <v>0</v>
      </c>
    </row>
    <row r="16078" spans="1:8">
      <c r="A16078" t="s">
        <v>4</v>
      </c>
      <c r="B16078" s="4" t="s">
        <v>5</v>
      </c>
      <c r="C16078" s="4" t="s">
        <v>10</v>
      </c>
      <c r="D16078" s="4" t="s">
        <v>13</v>
      </c>
      <c r="E16078" s="4" t="s">
        <v>6</v>
      </c>
      <c r="F16078" s="4" t="s">
        <v>22</v>
      </c>
      <c r="G16078" s="4" t="s">
        <v>22</v>
      </c>
      <c r="H16078" s="4" t="s">
        <v>22</v>
      </c>
    </row>
    <row r="16079" spans="1:8">
      <c r="A16079" t="n">
        <v>132647</v>
      </c>
      <c r="B16079" s="39" t="n">
        <v>48</v>
      </c>
      <c r="C16079" s="7" t="n">
        <v>16</v>
      </c>
      <c r="D16079" s="7" t="n">
        <v>0</v>
      </c>
      <c r="E16079" s="7" t="s">
        <v>184</v>
      </c>
      <c r="F16079" s="7" t="n">
        <v>0</v>
      </c>
      <c r="G16079" s="7" t="n">
        <v>1</v>
      </c>
      <c r="H16079" s="7" t="n">
        <v>0</v>
      </c>
    </row>
    <row r="16080" spans="1:8">
      <c r="A16080" t="s">
        <v>4</v>
      </c>
      <c r="B16080" s="4" t="s">
        <v>5</v>
      </c>
      <c r="C16080" s="4" t="s">
        <v>13</v>
      </c>
      <c r="D16080" s="4" t="s">
        <v>10</v>
      </c>
      <c r="E16080" s="4" t="s">
        <v>6</v>
      </c>
      <c r="F16080" s="4" t="s">
        <v>6</v>
      </c>
      <c r="G16080" s="4" t="s">
        <v>6</v>
      </c>
      <c r="H16080" s="4" t="s">
        <v>6</v>
      </c>
    </row>
    <row r="16081" spans="1:8">
      <c r="A16081" t="n">
        <v>132676</v>
      </c>
      <c r="B16081" s="40" t="n">
        <v>51</v>
      </c>
      <c r="C16081" s="7" t="n">
        <v>3</v>
      </c>
      <c r="D16081" s="7" t="n">
        <v>0</v>
      </c>
      <c r="E16081" s="7" t="s">
        <v>869</v>
      </c>
      <c r="F16081" s="7" t="s">
        <v>844</v>
      </c>
      <c r="G16081" s="7" t="s">
        <v>88</v>
      </c>
      <c r="H16081" s="7" t="s">
        <v>89</v>
      </c>
    </row>
    <row r="16082" spans="1:8">
      <c r="A16082" t="s">
        <v>4</v>
      </c>
      <c r="B16082" s="4" t="s">
        <v>5</v>
      </c>
      <c r="C16082" s="4" t="s">
        <v>13</v>
      </c>
      <c r="D16082" s="4" t="s">
        <v>10</v>
      </c>
      <c r="E16082" s="4" t="s">
        <v>6</v>
      </c>
      <c r="F16082" s="4" t="s">
        <v>6</v>
      </c>
      <c r="G16082" s="4" t="s">
        <v>6</v>
      </c>
      <c r="H16082" s="4" t="s">
        <v>6</v>
      </c>
    </row>
    <row r="16083" spans="1:8">
      <c r="A16083" t="n">
        <v>132689</v>
      </c>
      <c r="B16083" s="40" t="n">
        <v>51</v>
      </c>
      <c r="C16083" s="7" t="n">
        <v>3</v>
      </c>
      <c r="D16083" s="7" t="n">
        <v>18</v>
      </c>
      <c r="E16083" s="7" t="s">
        <v>814</v>
      </c>
      <c r="F16083" s="7" t="s">
        <v>844</v>
      </c>
      <c r="G16083" s="7" t="s">
        <v>88</v>
      </c>
      <c r="H16083" s="7" t="s">
        <v>89</v>
      </c>
    </row>
    <row r="16084" spans="1:8">
      <c r="A16084" t="s">
        <v>4</v>
      </c>
      <c r="B16084" s="4" t="s">
        <v>5</v>
      </c>
      <c r="C16084" s="4" t="s">
        <v>13</v>
      </c>
      <c r="D16084" s="4" t="s">
        <v>10</v>
      </c>
      <c r="E16084" s="4" t="s">
        <v>6</v>
      </c>
      <c r="F16084" s="4" t="s">
        <v>6</v>
      </c>
      <c r="G16084" s="4" t="s">
        <v>6</v>
      </c>
      <c r="H16084" s="4" t="s">
        <v>6</v>
      </c>
    </row>
    <row r="16085" spans="1:8">
      <c r="A16085" t="n">
        <v>132702</v>
      </c>
      <c r="B16085" s="40" t="n">
        <v>51</v>
      </c>
      <c r="C16085" s="7" t="n">
        <v>3</v>
      </c>
      <c r="D16085" s="7" t="n">
        <v>5703</v>
      </c>
      <c r="E16085" s="7" t="s">
        <v>1066</v>
      </c>
      <c r="F16085" s="7" t="s">
        <v>844</v>
      </c>
      <c r="G16085" s="7" t="s">
        <v>88</v>
      </c>
      <c r="H16085" s="7" t="s">
        <v>89</v>
      </c>
    </row>
    <row r="16086" spans="1:8">
      <c r="A16086" t="s">
        <v>4</v>
      </c>
      <c r="B16086" s="4" t="s">
        <v>5</v>
      </c>
      <c r="C16086" s="4" t="s">
        <v>13</v>
      </c>
      <c r="D16086" s="4" t="s">
        <v>10</v>
      </c>
      <c r="E16086" s="4" t="s">
        <v>6</v>
      </c>
      <c r="F16086" s="4" t="s">
        <v>6</v>
      </c>
      <c r="G16086" s="4" t="s">
        <v>6</v>
      </c>
      <c r="H16086" s="4" t="s">
        <v>6</v>
      </c>
    </row>
    <row r="16087" spans="1:8">
      <c r="A16087" t="n">
        <v>132715</v>
      </c>
      <c r="B16087" s="40" t="n">
        <v>51</v>
      </c>
      <c r="C16087" s="7" t="n">
        <v>3</v>
      </c>
      <c r="D16087" s="7" t="n">
        <v>5704</v>
      </c>
      <c r="E16087" s="7" t="s">
        <v>87</v>
      </c>
      <c r="F16087" s="7" t="s">
        <v>844</v>
      </c>
      <c r="G16087" s="7" t="s">
        <v>88</v>
      </c>
      <c r="H16087" s="7" t="s">
        <v>89</v>
      </c>
    </row>
    <row r="16088" spans="1:8">
      <c r="A16088" t="s">
        <v>4</v>
      </c>
      <c r="B16088" s="4" t="s">
        <v>5</v>
      </c>
      <c r="C16088" s="4" t="s">
        <v>13</v>
      </c>
      <c r="D16088" s="4" t="s">
        <v>13</v>
      </c>
      <c r="E16088" s="4" t="s">
        <v>22</v>
      </c>
      <c r="F16088" s="4" t="s">
        <v>22</v>
      </c>
      <c r="G16088" s="4" t="s">
        <v>22</v>
      </c>
      <c r="H16088" s="4" t="s">
        <v>10</v>
      </c>
    </row>
    <row r="16089" spans="1:8">
      <c r="A16089" t="n">
        <v>132728</v>
      </c>
      <c r="B16089" s="25" t="n">
        <v>45</v>
      </c>
      <c r="C16089" s="7" t="n">
        <v>2</v>
      </c>
      <c r="D16089" s="7" t="n">
        <v>3</v>
      </c>
      <c r="E16089" s="7" t="n">
        <v>-28.6100006103516</v>
      </c>
      <c r="F16089" s="7" t="n">
        <v>0.360000014305115</v>
      </c>
      <c r="G16089" s="7" t="n">
        <v>-14.0200004577637</v>
      </c>
      <c r="H16089" s="7" t="n">
        <v>10000</v>
      </c>
    </row>
    <row r="16090" spans="1:8">
      <c r="A16090" t="s">
        <v>4</v>
      </c>
      <c r="B16090" s="4" t="s">
        <v>5</v>
      </c>
      <c r="C16090" s="4" t="s">
        <v>13</v>
      </c>
      <c r="D16090" s="4" t="s">
        <v>13</v>
      </c>
      <c r="E16090" s="4" t="s">
        <v>22</v>
      </c>
      <c r="F16090" s="4" t="s">
        <v>22</v>
      </c>
      <c r="G16090" s="4" t="s">
        <v>22</v>
      </c>
      <c r="H16090" s="4" t="s">
        <v>10</v>
      </c>
      <c r="I16090" s="4" t="s">
        <v>13</v>
      </c>
    </row>
    <row r="16091" spans="1:8">
      <c r="A16091" t="n">
        <v>132745</v>
      </c>
      <c r="B16091" s="25" t="n">
        <v>45</v>
      </c>
      <c r="C16091" s="7" t="n">
        <v>4</v>
      </c>
      <c r="D16091" s="7" t="n">
        <v>3</v>
      </c>
      <c r="E16091" s="7" t="n">
        <v>2.20000004768372</v>
      </c>
      <c r="F16091" s="7" t="n">
        <v>164.199996948242</v>
      </c>
      <c r="G16091" s="7" t="n">
        <v>0.720000028610229</v>
      </c>
      <c r="H16091" s="7" t="n">
        <v>10000</v>
      </c>
      <c r="I16091" s="7" t="n">
        <v>1</v>
      </c>
    </row>
    <row r="16092" spans="1:8">
      <c r="A16092" t="s">
        <v>4</v>
      </c>
      <c r="B16092" s="4" t="s">
        <v>5</v>
      </c>
      <c r="C16092" s="4" t="s">
        <v>13</v>
      </c>
      <c r="D16092" s="4" t="s">
        <v>13</v>
      </c>
      <c r="E16092" s="4" t="s">
        <v>22</v>
      </c>
      <c r="F16092" s="4" t="s">
        <v>10</v>
      </c>
    </row>
    <row r="16093" spans="1:8">
      <c r="A16093" t="n">
        <v>132763</v>
      </c>
      <c r="B16093" s="25" t="n">
        <v>45</v>
      </c>
      <c r="C16093" s="7" t="n">
        <v>5</v>
      </c>
      <c r="D16093" s="7" t="n">
        <v>3</v>
      </c>
      <c r="E16093" s="7" t="n">
        <v>3.90000009536743</v>
      </c>
      <c r="F16093" s="7" t="n">
        <v>10000</v>
      </c>
    </row>
    <row r="16094" spans="1:8">
      <c r="A16094" t="s">
        <v>4</v>
      </c>
      <c r="B16094" s="4" t="s">
        <v>5</v>
      </c>
      <c r="C16094" s="4" t="s">
        <v>13</v>
      </c>
      <c r="D16094" s="4" t="s">
        <v>13</v>
      </c>
      <c r="E16094" s="4" t="s">
        <v>22</v>
      </c>
      <c r="F16094" s="4" t="s">
        <v>10</v>
      </c>
    </row>
    <row r="16095" spans="1:8">
      <c r="A16095" t="n">
        <v>132772</v>
      </c>
      <c r="B16095" s="25" t="n">
        <v>45</v>
      </c>
      <c r="C16095" s="7" t="n">
        <v>11</v>
      </c>
      <c r="D16095" s="7" t="n">
        <v>3</v>
      </c>
      <c r="E16095" s="7" t="n">
        <v>13.3000001907349</v>
      </c>
      <c r="F16095" s="7" t="n">
        <v>10000</v>
      </c>
    </row>
    <row r="16096" spans="1:8">
      <c r="A16096" t="s">
        <v>4</v>
      </c>
      <c r="B16096" s="4" t="s">
        <v>5</v>
      </c>
      <c r="C16096" s="4" t="s">
        <v>13</v>
      </c>
      <c r="D16096" s="4" t="s">
        <v>10</v>
      </c>
      <c r="E16096" s="4" t="s">
        <v>22</v>
      </c>
    </row>
    <row r="16097" spans="1:9">
      <c r="A16097" t="n">
        <v>132781</v>
      </c>
      <c r="B16097" s="28" t="n">
        <v>58</v>
      </c>
      <c r="C16097" s="7" t="n">
        <v>100</v>
      </c>
      <c r="D16097" s="7" t="n">
        <v>1000</v>
      </c>
      <c r="E16097" s="7" t="n">
        <v>1</v>
      </c>
    </row>
    <row r="16098" spans="1:9">
      <c r="A16098" t="s">
        <v>4</v>
      </c>
      <c r="B16098" s="4" t="s">
        <v>5</v>
      </c>
      <c r="C16098" s="4" t="s">
        <v>13</v>
      </c>
      <c r="D16098" s="4" t="s">
        <v>10</v>
      </c>
    </row>
    <row r="16099" spans="1:9">
      <c r="A16099" t="n">
        <v>132789</v>
      </c>
      <c r="B16099" s="28" t="n">
        <v>58</v>
      </c>
      <c r="C16099" s="7" t="n">
        <v>255</v>
      </c>
      <c r="D16099" s="7" t="n">
        <v>0</v>
      </c>
    </row>
    <row r="16100" spans="1:9">
      <c r="A16100" t="s">
        <v>4</v>
      </c>
      <c r="B16100" s="4" t="s">
        <v>5</v>
      </c>
      <c r="C16100" s="4" t="s">
        <v>13</v>
      </c>
      <c r="D16100" s="4" t="s">
        <v>10</v>
      </c>
      <c r="E16100" s="4" t="s">
        <v>6</v>
      </c>
    </row>
    <row r="16101" spans="1:9">
      <c r="A16101" t="n">
        <v>132793</v>
      </c>
      <c r="B16101" s="40" t="n">
        <v>51</v>
      </c>
      <c r="C16101" s="7" t="n">
        <v>4</v>
      </c>
      <c r="D16101" s="7" t="n">
        <v>18</v>
      </c>
      <c r="E16101" s="7" t="s">
        <v>882</v>
      </c>
    </row>
    <row r="16102" spans="1:9">
      <c r="A16102" t="s">
        <v>4</v>
      </c>
      <c r="B16102" s="4" t="s">
        <v>5</v>
      </c>
      <c r="C16102" s="4" t="s">
        <v>10</v>
      </c>
    </row>
    <row r="16103" spans="1:9">
      <c r="A16103" t="n">
        <v>132806</v>
      </c>
      <c r="B16103" s="35" t="n">
        <v>16</v>
      </c>
      <c r="C16103" s="7" t="n">
        <v>0</v>
      </c>
    </row>
    <row r="16104" spans="1:9">
      <c r="A16104" t="s">
        <v>4</v>
      </c>
      <c r="B16104" s="4" t="s">
        <v>5</v>
      </c>
      <c r="C16104" s="4" t="s">
        <v>10</v>
      </c>
      <c r="D16104" s="4" t="s">
        <v>13</v>
      </c>
      <c r="E16104" s="4" t="s">
        <v>9</v>
      </c>
      <c r="F16104" s="4" t="s">
        <v>72</v>
      </c>
      <c r="G16104" s="4" t="s">
        <v>13</v>
      </c>
      <c r="H16104" s="4" t="s">
        <v>13</v>
      </c>
    </row>
    <row r="16105" spans="1:9">
      <c r="A16105" t="n">
        <v>132809</v>
      </c>
      <c r="B16105" s="52" t="n">
        <v>26</v>
      </c>
      <c r="C16105" s="7" t="n">
        <v>18</v>
      </c>
      <c r="D16105" s="7" t="n">
        <v>17</v>
      </c>
      <c r="E16105" s="7" t="n">
        <v>17348</v>
      </c>
      <c r="F16105" s="7" t="s">
        <v>1174</v>
      </c>
      <c r="G16105" s="7" t="n">
        <v>2</v>
      </c>
      <c r="H16105" s="7" t="n">
        <v>0</v>
      </c>
    </row>
    <row r="16106" spans="1:9">
      <c r="A16106" t="s">
        <v>4</v>
      </c>
      <c r="B16106" s="4" t="s">
        <v>5</v>
      </c>
    </row>
    <row r="16107" spans="1:9">
      <c r="A16107" t="n">
        <v>132868</v>
      </c>
      <c r="B16107" s="53" t="n">
        <v>28</v>
      </c>
    </row>
    <row r="16108" spans="1:9">
      <c r="A16108" t="s">
        <v>4</v>
      </c>
      <c r="B16108" s="4" t="s">
        <v>5</v>
      </c>
      <c r="C16108" s="4" t="s">
        <v>13</v>
      </c>
      <c r="D16108" s="4" t="s">
        <v>10</v>
      </c>
      <c r="E16108" s="4" t="s">
        <v>6</v>
      </c>
    </row>
    <row r="16109" spans="1:9">
      <c r="A16109" t="n">
        <v>132869</v>
      </c>
      <c r="B16109" s="40" t="n">
        <v>51</v>
      </c>
      <c r="C16109" s="7" t="n">
        <v>4</v>
      </c>
      <c r="D16109" s="7" t="n">
        <v>5704</v>
      </c>
      <c r="E16109" s="7" t="s">
        <v>710</v>
      </c>
    </row>
    <row r="16110" spans="1:9">
      <c r="A16110" t="s">
        <v>4</v>
      </c>
      <c r="B16110" s="4" t="s">
        <v>5</v>
      </c>
      <c r="C16110" s="4" t="s">
        <v>10</v>
      </c>
    </row>
    <row r="16111" spans="1:9">
      <c r="A16111" t="n">
        <v>132883</v>
      </c>
      <c r="B16111" s="35" t="n">
        <v>16</v>
      </c>
      <c r="C16111" s="7" t="n">
        <v>0</v>
      </c>
    </row>
    <row r="16112" spans="1:9">
      <c r="A16112" t="s">
        <v>4</v>
      </c>
      <c r="B16112" s="4" t="s">
        <v>5</v>
      </c>
      <c r="C16112" s="4" t="s">
        <v>10</v>
      </c>
      <c r="D16112" s="4" t="s">
        <v>13</v>
      </c>
      <c r="E16112" s="4" t="s">
        <v>9</v>
      </c>
      <c r="F16112" s="4" t="s">
        <v>72</v>
      </c>
      <c r="G16112" s="4" t="s">
        <v>13</v>
      </c>
      <c r="H16112" s="4" t="s">
        <v>13</v>
      </c>
    </row>
    <row r="16113" spans="1:8">
      <c r="A16113" t="n">
        <v>132886</v>
      </c>
      <c r="B16113" s="52" t="n">
        <v>26</v>
      </c>
      <c r="C16113" s="7" t="n">
        <v>5704</v>
      </c>
      <c r="D16113" s="7" t="n">
        <v>17</v>
      </c>
      <c r="E16113" s="7" t="n">
        <v>60069</v>
      </c>
      <c r="F16113" s="7" t="s">
        <v>1175</v>
      </c>
      <c r="G16113" s="7" t="n">
        <v>2</v>
      </c>
      <c r="H16113" s="7" t="n">
        <v>0</v>
      </c>
    </row>
    <row r="16114" spans="1:8">
      <c r="A16114" t="s">
        <v>4</v>
      </c>
      <c r="B16114" s="4" t="s">
        <v>5</v>
      </c>
    </row>
    <row r="16115" spans="1:8">
      <c r="A16115" t="n">
        <v>132913</v>
      </c>
      <c r="B16115" s="53" t="n">
        <v>28</v>
      </c>
    </row>
    <row r="16116" spans="1:8">
      <c r="A16116" t="s">
        <v>4</v>
      </c>
      <c r="B16116" s="4" t="s">
        <v>5</v>
      </c>
      <c r="C16116" s="4" t="s">
        <v>10</v>
      </c>
    </row>
    <row r="16117" spans="1:8">
      <c r="A16117" t="n">
        <v>132914</v>
      </c>
      <c r="B16117" s="35" t="n">
        <v>16</v>
      </c>
      <c r="C16117" s="7" t="n">
        <v>1000</v>
      </c>
    </row>
    <row r="16118" spans="1:8">
      <c r="A16118" t="s">
        <v>4</v>
      </c>
      <c r="B16118" s="4" t="s">
        <v>5</v>
      </c>
      <c r="C16118" s="4" t="s">
        <v>10</v>
      </c>
      <c r="D16118" s="4" t="s">
        <v>22</v>
      </c>
      <c r="E16118" s="4" t="s">
        <v>22</v>
      </c>
      <c r="F16118" s="4" t="s">
        <v>22</v>
      </c>
      <c r="G16118" s="4" t="s">
        <v>10</v>
      </c>
      <c r="H16118" s="4" t="s">
        <v>10</v>
      </c>
    </row>
    <row r="16119" spans="1:8">
      <c r="A16119" t="n">
        <v>132917</v>
      </c>
      <c r="B16119" s="56" t="n">
        <v>60</v>
      </c>
      <c r="C16119" s="7" t="n">
        <v>5704</v>
      </c>
      <c r="D16119" s="7" t="n">
        <v>-30</v>
      </c>
      <c r="E16119" s="7" t="n">
        <v>50</v>
      </c>
      <c r="F16119" s="7" t="n">
        <v>0</v>
      </c>
      <c r="G16119" s="7" t="n">
        <v>1500</v>
      </c>
      <c r="H16119" s="7" t="n">
        <v>0</v>
      </c>
    </row>
    <row r="16120" spans="1:8">
      <c r="A16120" t="s">
        <v>4</v>
      </c>
      <c r="B16120" s="4" t="s">
        <v>5</v>
      </c>
      <c r="C16120" s="4" t="s">
        <v>10</v>
      </c>
    </row>
    <row r="16121" spans="1:8">
      <c r="A16121" t="n">
        <v>132936</v>
      </c>
      <c r="B16121" s="35" t="n">
        <v>16</v>
      </c>
      <c r="C16121" s="7" t="n">
        <v>1000</v>
      </c>
    </row>
    <row r="16122" spans="1:8">
      <c r="A16122" t="s">
        <v>4</v>
      </c>
      <c r="B16122" s="4" t="s">
        <v>5</v>
      </c>
      <c r="C16122" s="4" t="s">
        <v>13</v>
      </c>
      <c r="D16122" s="4" t="s">
        <v>10</v>
      </c>
      <c r="E16122" s="4" t="s">
        <v>6</v>
      </c>
    </row>
    <row r="16123" spans="1:8">
      <c r="A16123" t="n">
        <v>132939</v>
      </c>
      <c r="B16123" s="40" t="n">
        <v>51</v>
      </c>
      <c r="C16123" s="7" t="n">
        <v>4</v>
      </c>
      <c r="D16123" s="7" t="n">
        <v>5704</v>
      </c>
      <c r="E16123" s="7" t="s">
        <v>1170</v>
      </c>
    </row>
    <row r="16124" spans="1:8">
      <c r="A16124" t="s">
        <v>4</v>
      </c>
      <c r="B16124" s="4" t="s">
        <v>5</v>
      </c>
      <c r="C16124" s="4" t="s">
        <v>10</v>
      </c>
    </row>
    <row r="16125" spans="1:8">
      <c r="A16125" t="n">
        <v>132952</v>
      </c>
      <c r="B16125" s="35" t="n">
        <v>16</v>
      </c>
      <c r="C16125" s="7" t="n">
        <v>0</v>
      </c>
    </row>
    <row r="16126" spans="1:8">
      <c r="A16126" t="s">
        <v>4</v>
      </c>
      <c r="B16126" s="4" t="s">
        <v>5</v>
      </c>
      <c r="C16126" s="4" t="s">
        <v>10</v>
      </c>
      <c r="D16126" s="4" t="s">
        <v>13</v>
      </c>
      <c r="E16126" s="4" t="s">
        <v>9</v>
      </c>
      <c r="F16126" s="4" t="s">
        <v>72</v>
      </c>
      <c r="G16126" s="4" t="s">
        <v>13</v>
      </c>
      <c r="H16126" s="4" t="s">
        <v>13</v>
      </c>
    </row>
    <row r="16127" spans="1:8">
      <c r="A16127" t="n">
        <v>132955</v>
      </c>
      <c r="B16127" s="52" t="n">
        <v>26</v>
      </c>
      <c r="C16127" s="7" t="n">
        <v>5704</v>
      </c>
      <c r="D16127" s="7" t="n">
        <v>17</v>
      </c>
      <c r="E16127" s="7" t="n">
        <v>60070</v>
      </c>
      <c r="F16127" s="7" t="s">
        <v>1176</v>
      </c>
      <c r="G16127" s="7" t="n">
        <v>2</v>
      </c>
      <c r="H16127" s="7" t="n">
        <v>0</v>
      </c>
    </row>
    <row r="16128" spans="1:8">
      <c r="A16128" t="s">
        <v>4</v>
      </c>
      <c r="B16128" s="4" t="s">
        <v>5</v>
      </c>
    </row>
    <row r="16129" spans="1:8">
      <c r="A16129" t="n">
        <v>133008</v>
      </c>
      <c r="B16129" s="53" t="n">
        <v>28</v>
      </c>
    </row>
    <row r="16130" spans="1:8">
      <c r="A16130" t="s">
        <v>4</v>
      </c>
      <c r="B16130" s="4" t="s">
        <v>5</v>
      </c>
      <c r="C16130" s="4" t="s">
        <v>13</v>
      </c>
      <c r="D16130" s="4" t="s">
        <v>10</v>
      </c>
      <c r="E16130" s="4" t="s">
        <v>6</v>
      </c>
    </row>
    <row r="16131" spans="1:8">
      <c r="A16131" t="n">
        <v>133009</v>
      </c>
      <c r="B16131" s="40" t="n">
        <v>51</v>
      </c>
      <c r="C16131" s="7" t="n">
        <v>4</v>
      </c>
      <c r="D16131" s="7" t="n">
        <v>18</v>
      </c>
      <c r="E16131" s="7" t="s">
        <v>1177</v>
      </c>
    </row>
    <row r="16132" spans="1:8">
      <c r="A16132" t="s">
        <v>4</v>
      </c>
      <c r="B16132" s="4" t="s">
        <v>5</v>
      </c>
      <c r="C16132" s="4" t="s">
        <v>10</v>
      </c>
    </row>
    <row r="16133" spans="1:8">
      <c r="A16133" t="n">
        <v>133023</v>
      </c>
      <c r="B16133" s="35" t="n">
        <v>16</v>
      </c>
      <c r="C16133" s="7" t="n">
        <v>0</v>
      </c>
    </row>
    <row r="16134" spans="1:8">
      <c r="A16134" t="s">
        <v>4</v>
      </c>
      <c r="B16134" s="4" t="s">
        <v>5</v>
      </c>
      <c r="C16134" s="4" t="s">
        <v>10</v>
      </c>
      <c r="D16134" s="4" t="s">
        <v>13</v>
      </c>
      <c r="E16134" s="4" t="s">
        <v>9</v>
      </c>
      <c r="F16134" s="4" t="s">
        <v>72</v>
      </c>
      <c r="G16134" s="4" t="s">
        <v>13</v>
      </c>
      <c r="H16134" s="4" t="s">
        <v>13</v>
      </c>
      <c r="I16134" s="4" t="s">
        <v>13</v>
      </c>
      <c r="J16134" s="4" t="s">
        <v>9</v>
      </c>
      <c r="K16134" s="4" t="s">
        <v>72</v>
      </c>
      <c r="L16134" s="4" t="s">
        <v>13</v>
      </c>
      <c r="M16134" s="4" t="s">
        <v>13</v>
      </c>
    </row>
    <row r="16135" spans="1:8">
      <c r="A16135" t="n">
        <v>133026</v>
      </c>
      <c r="B16135" s="52" t="n">
        <v>26</v>
      </c>
      <c r="C16135" s="7" t="n">
        <v>18</v>
      </c>
      <c r="D16135" s="7" t="n">
        <v>17</v>
      </c>
      <c r="E16135" s="7" t="n">
        <v>17349</v>
      </c>
      <c r="F16135" s="7" t="s">
        <v>1178</v>
      </c>
      <c r="G16135" s="7" t="n">
        <v>2</v>
      </c>
      <c r="H16135" s="7" t="n">
        <v>3</v>
      </c>
      <c r="I16135" s="7" t="n">
        <v>17</v>
      </c>
      <c r="J16135" s="7" t="n">
        <v>17350</v>
      </c>
      <c r="K16135" s="7" t="s">
        <v>1179</v>
      </c>
      <c r="L16135" s="7" t="n">
        <v>2</v>
      </c>
      <c r="M16135" s="7" t="n">
        <v>0</v>
      </c>
    </row>
    <row r="16136" spans="1:8">
      <c r="A16136" t="s">
        <v>4</v>
      </c>
      <c r="B16136" s="4" t="s">
        <v>5</v>
      </c>
    </row>
    <row r="16137" spans="1:8">
      <c r="A16137" t="n">
        <v>133166</v>
      </c>
      <c r="B16137" s="53" t="n">
        <v>28</v>
      </c>
    </row>
    <row r="16138" spans="1:8">
      <c r="A16138" t="s">
        <v>4</v>
      </c>
      <c r="B16138" s="4" t="s">
        <v>5</v>
      </c>
      <c r="C16138" s="4" t="s">
        <v>13</v>
      </c>
      <c r="D16138" s="4" t="s">
        <v>10</v>
      </c>
      <c r="E16138" s="4" t="s">
        <v>6</v>
      </c>
    </row>
    <row r="16139" spans="1:8">
      <c r="A16139" t="n">
        <v>133167</v>
      </c>
      <c r="B16139" s="40" t="n">
        <v>51</v>
      </c>
      <c r="C16139" s="7" t="n">
        <v>4</v>
      </c>
      <c r="D16139" s="7" t="n">
        <v>5704</v>
      </c>
      <c r="E16139" s="7" t="s">
        <v>1180</v>
      </c>
    </row>
    <row r="16140" spans="1:8">
      <c r="A16140" t="s">
        <v>4</v>
      </c>
      <c r="B16140" s="4" t="s">
        <v>5</v>
      </c>
      <c r="C16140" s="4" t="s">
        <v>10</v>
      </c>
    </row>
    <row r="16141" spans="1:8">
      <c r="A16141" t="n">
        <v>133181</v>
      </c>
      <c r="B16141" s="35" t="n">
        <v>16</v>
      </c>
      <c r="C16141" s="7" t="n">
        <v>0</v>
      </c>
    </row>
    <row r="16142" spans="1:8">
      <c r="A16142" t="s">
        <v>4</v>
      </c>
      <c r="B16142" s="4" t="s">
        <v>5</v>
      </c>
      <c r="C16142" s="4" t="s">
        <v>10</v>
      </c>
      <c r="D16142" s="4" t="s">
        <v>13</v>
      </c>
      <c r="E16142" s="4" t="s">
        <v>9</v>
      </c>
      <c r="F16142" s="4" t="s">
        <v>72</v>
      </c>
      <c r="G16142" s="4" t="s">
        <v>13</v>
      </c>
      <c r="H16142" s="4" t="s">
        <v>13</v>
      </c>
      <c r="I16142" s="4" t="s">
        <v>13</v>
      </c>
      <c r="J16142" s="4" t="s">
        <v>9</v>
      </c>
      <c r="K16142" s="4" t="s">
        <v>72</v>
      </c>
      <c r="L16142" s="4" t="s">
        <v>13</v>
      </c>
      <c r="M16142" s="4" t="s">
        <v>13</v>
      </c>
    </row>
    <row r="16143" spans="1:8">
      <c r="A16143" t="n">
        <v>133184</v>
      </c>
      <c r="B16143" s="52" t="n">
        <v>26</v>
      </c>
      <c r="C16143" s="7" t="n">
        <v>5704</v>
      </c>
      <c r="D16143" s="7" t="n">
        <v>17</v>
      </c>
      <c r="E16143" s="7" t="n">
        <v>60071</v>
      </c>
      <c r="F16143" s="7" t="s">
        <v>1181</v>
      </c>
      <c r="G16143" s="7" t="n">
        <v>2</v>
      </c>
      <c r="H16143" s="7" t="n">
        <v>3</v>
      </c>
      <c r="I16143" s="7" t="n">
        <v>17</v>
      </c>
      <c r="J16143" s="7" t="n">
        <v>60072</v>
      </c>
      <c r="K16143" s="7" t="s">
        <v>1182</v>
      </c>
      <c r="L16143" s="7" t="n">
        <v>2</v>
      </c>
      <c r="M16143" s="7" t="n">
        <v>0</v>
      </c>
    </row>
    <row r="16144" spans="1:8">
      <c r="A16144" t="s">
        <v>4</v>
      </c>
      <c r="B16144" s="4" t="s">
        <v>5</v>
      </c>
    </row>
    <row r="16145" spans="1:13">
      <c r="A16145" t="n">
        <v>133336</v>
      </c>
      <c r="B16145" s="53" t="n">
        <v>28</v>
      </c>
    </row>
    <row r="16146" spans="1:13">
      <c r="A16146" t="s">
        <v>4</v>
      </c>
      <c r="B16146" s="4" t="s">
        <v>5</v>
      </c>
      <c r="C16146" s="4" t="s">
        <v>10</v>
      </c>
    </row>
    <row r="16147" spans="1:13">
      <c r="A16147" t="n">
        <v>133337</v>
      </c>
      <c r="B16147" s="35" t="n">
        <v>16</v>
      </c>
      <c r="C16147" s="7" t="n">
        <v>1000</v>
      </c>
    </row>
    <row r="16148" spans="1:13">
      <c r="A16148" t="s">
        <v>4</v>
      </c>
      <c r="B16148" s="4" t="s">
        <v>5</v>
      </c>
      <c r="C16148" s="4" t="s">
        <v>13</v>
      </c>
      <c r="D16148" s="4" t="s">
        <v>10</v>
      </c>
      <c r="E16148" s="4" t="s">
        <v>6</v>
      </c>
      <c r="F16148" s="4" t="s">
        <v>6</v>
      </c>
      <c r="G16148" s="4" t="s">
        <v>6</v>
      </c>
      <c r="H16148" s="4" t="s">
        <v>6</v>
      </c>
    </row>
    <row r="16149" spans="1:13">
      <c r="A16149" t="n">
        <v>133340</v>
      </c>
      <c r="B16149" s="40" t="n">
        <v>51</v>
      </c>
      <c r="C16149" s="7" t="n">
        <v>3</v>
      </c>
      <c r="D16149" s="7" t="n">
        <v>5704</v>
      </c>
      <c r="E16149" s="7" t="s">
        <v>102</v>
      </c>
      <c r="F16149" s="7" t="s">
        <v>87</v>
      </c>
      <c r="G16149" s="7" t="s">
        <v>88</v>
      </c>
      <c r="H16149" s="7" t="s">
        <v>89</v>
      </c>
    </row>
    <row r="16150" spans="1:13">
      <c r="A16150" t="s">
        <v>4</v>
      </c>
      <c r="B16150" s="4" t="s">
        <v>5</v>
      </c>
      <c r="C16150" s="4" t="s">
        <v>10</v>
      </c>
      <c r="D16150" s="4" t="s">
        <v>22</v>
      </c>
      <c r="E16150" s="4" t="s">
        <v>22</v>
      </c>
      <c r="F16150" s="4" t="s">
        <v>22</v>
      </c>
      <c r="G16150" s="4" t="s">
        <v>10</v>
      </c>
      <c r="H16150" s="4" t="s">
        <v>10</v>
      </c>
    </row>
    <row r="16151" spans="1:13">
      <c r="A16151" t="n">
        <v>133353</v>
      </c>
      <c r="B16151" s="56" t="n">
        <v>60</v>
      </c>
      <c r="C16151" s="7" t="n">
        <v>5704</v>
      </c>
      <c r="D16151" s="7" t="n">
        <v>0</v>
      </c>
      <c r="E16151" s="7" t="n">
        <v>0</v>
      </c>
      <c r="F16151" s="7" t="n">
        <v>0</v>
      </c>
      <c r="G16151" s="7" t="n">
        <v>1500</v>
      </c>
      <c r="H16151" s="7" t="n">
        <v>0</v>
      </c>
    </row>
    <row r="16152" spans="1:13">
      <c r="A16152" t="s">
        <v>4</v>
      </c>
      <c r="B16152" s="4" t="s">
        <v>5</v>
      </c>
      <c r="C16152" s="4" t="s">
        <v>10</v>
      </c>
    </row>
    <row r="16153" spans="1:13">
      <c r="A16153" t="n">
        <v>133372</v>
      </c>
      <c r="B16153" s="35" t="n">
        <v>16</v>
      </c>
      <c r="C16153" s="7" t="n">
        <v>2000</v>
      </c>
    </row>
    <row r="16154" spans="1:13">
      <c r="A16154" t="s">
        <v>4</v>
      </c>
      <c r="B16154" s="4" t="s">
        <v>5</v>
      </c>
      <c r="C16154" s="4" t="s">
        <v>13</v>
      </c>
      <c r="D16154" s="4" t="s">
        <v>10</v>
      </c>
      <c r="E16154" s="4" t="s">
        <v>6</v>
      </c>
    </row>
    <row r="16155" spans="1:13">
      <c r="A16155" t="n">
        <v>133375</v>
      </c>
      <c r="B16155" s="40" t="n">
        <v>51</v>
      </c>
      <c r="C16155" s="7" t="n">
        <v>4</v>
      </c>
      <c r="D16155" s="7" t="n">
        <v>7032</v>
      </c>
      <c r="E16155" s="7" t="s">
        <v>521</v>
      </c>
    </row>
    <row r="16156" spans="1:13">
      <c r="A16156" t="s">
        <v>4</v>
      </c>
      <c r="B16156" s="4" t="s">
        <v>5</v>
      </c>
      <c r="C16156" s="4" t="s">
        <v>10</v>
      </c>
    </row>
    <row r="16157" spans="1:13">
      <c r="A16157" t="n">
        <v>133389</v>
      </c>
      <c r="B16157" s="35" t="n">
        <v>16</v>
      </c>
      <c r="C16157" s="7" t="n">
        <v>0</v>
      </c>
    </row>
    <row r="16158" spans="1:13">
      <c r="A16158" t="s">
        <v>4</v>
      </c>
      <c r="B16158" s="4" t="s">
        <v>5</v>
      </c>
      <c r="C16158" s="4" t="s">
        <v>10</v>
      </c>
      <c r="D16158" s="4" t="s">
        <v>13</v>
      </c>
      <c r="E16158" s="4" t="s">
        <v>9</v>
      </c>
      <c r="F16158" s="4" t="s">
        <v>72</v>
      </c>
      <c r="G16158" s="4" t="s">
        <v>13</v>
      </c>
      <c r="H16158" s="4" t="s">
        <v>13</v>
      </c>
    </row>
    <row r="16159" spans="1:13">
      <c r="A16159" t="n">
        <v>133392</v>
      </c>
      <c r="B16159" s="52" t="n">
        <v>26</v>
      </c>
      <c r="C16159" s="7" t="n">
        <v>7032</v>
      </c>
      <c r="D16159" s="7" t="n">
        <v>17</v>
      </c>
      <c r="E16159" s="7" t="n">
        <v>18414</v>
      </c>
      <c r="F16159" s="7" t="s">
        <v>1183</v>
      </c>
      <c r="G16159" s="7" t="n">
        <v>2</v>
      </c>
      <c r="H16159" s="7" t="n">
        <v>0</v>
      </c>
    </row>
    <row r="16160" spans="1:13">
      <c r="A16160" t="s">
        <v>4</v>
      </c>
      <c r="B16160" s="4" t="s">
        <v>5</v>
      </c>
    </row>
    <row r="16161" spans="1:8">
      <c r="A16161" t="n">
        <v>133453</v>
      </c>
      <c r="B16161" s="53" t="n">
        <v>28</v>
      </c>
    </row>
    <row r="16162" spans="1:8">
      <c r="A16162" t="s">
        <v>4</v>
      </c>
      <c r="B16162" s="4" t="s">
        <v>5</v>
      </c>
      <c r="C16162" s="4" t="s">
        <v>10</v>
      </c>
      <c r="D16162" s="4" t="s">
        <v>13</v>
      </c>
    </row>
    <row r="16163" spans="1:8">
      <c r="A16163" t="n">
        <v>133454</v>
      </c>
      <c r="B16163" s="54" t="n">
        <v>89</v>
      </c>
      <c r="C16163" s="7" t="n">
        <v>65533</v>
      </c>
      <c r="D16163" s="7" t="n">
        <v>1</v>
      </c>
    </row>
    <row r="16164" spans="1:8">
      <c r="A16164" t="s">
        <v>4</v>
      </c>
      <c r="B16164" s="4" t="s">
        <v>5</v>
      </c>
      <c r="C16164" s="4" t="s">
        <v>13</v>
      </c>
      <c r="D16164" s="4" t="s">
        <v>10</v>
      </c>
      <c r="E16164" s="4" t="s">
        <v>22</v>
      </c>
    </row>
    <row r="16165" spans="1:8">
      <c r="A16165" t="n">
        <v>133458</v>
      </c>
      <c r="B16165" s="28" t="n">
        <v>58</v>
      </c>
      <c r="C16165" s="7" t="n">
        <v>101</v>
      </c>
      <c r="D16165" s="7" t="n">
        <v>500</v>
      </c>
      <c r="E16165" s="7" t="n">
        <v>1</v>
      </c>
    </row>
    <row r="16166" spans="1:8">
      <c r="A16166" t="s">
        <v>4</v>
      </c>
      <c r="B16166" s="4" t="s">
        <v>5</v>
      </c>
      <c r="C16166" s="4" t="s">
        <v>13</v>
      </c>
      <c r="D16166" s="4" t="s">
        <v>10</v>
      </c>
    </row>
    <row r="16167" spans="1:8">
      <c r="A16167" t="n">
        <v>133466</v>
      </c>
      <c r="B16167" s="28" t="n">
        <v>58</v>
      </c>
      <c r="C16167" s="7" t="n">
        <v>254</v>
      </c>
      <c r="D16167" s="7" t="n">
        <v>0</v>
      </c>
    </row>
    <row r="16168" spans="1:8">
      <c r="A16168" t="s">
        <v>4</v>
      </c>
      <c r="B16168" s="4" t="s">
        <v>5</v>
      </c>
      <c r="C16168" s="4" t="s">
        <v>13</v>
      </c>
    </row>
    <row r="16169" spans="1:8">
      <c r="A16169" t="n">
        <v>133470</v>
      </c>
      <c r="B16169" s="25" t="n">
        <v>45</v>
      </c>
      <c r="C16169" s="7" t="n">
        <v>0</v>
      </c>
    </row>
    <row r="16170" spans="1:8">
      <c r="A16170" t="s">
        <v>4</v>
      </c>
      <c r="B16170" s="4" t="s">
        <v>5</v>
      </c>
      <c r="C16170" s="4" t="s">
        <v>13</v>
      </c>
      <c r="D16170" s="4" t="s">
        <v>13</v>
      </c>
      <c r="E16170" s="4" t="s">
        <v>22</v>
      </c>
      <c r="F16170" s="4" t="s">
        <v>22</v>
      </c>
      <c r="G16170" s="4" t="s">
        <v>22</v>
      </c>
      <c r="H16170" s="4" t="s">
        <v>10</v>
      </c>
    </row>
    <row r="16171" spans="1:8">
      <c r="A16171" t="n">
        <v>133472</v>
      </c>
      <c r="B16171" s="25" t="n">
        <v>45</v>
      </c>
      <c r="C16171" s="7" t="n">
        <v>2</v>
      </c>
      <c r="D16171" s="7" t="n">
        <v>3</v>
      </c>
      <c r="E16171" s="7" t="n">
        <v>-22.2900009155273</v>
      </c>
      <c r="F16171" s="7" t="n">
        <v>0.319999992847443</v>
      </c>
      <c r="G16171" s="7" t="n">
        <v>-20.2399997711182</v>
      </c>
      <c r="H16171" s="7" t="n">
        <v>0</v>
      </c>
    </row>
    <row r="16172" spans="1:8">
      <c r="A16172" t="s">
        <v>4</v>
      </c>
      <c r="B16172" s="4" t="s">
        <v>5</v>
      </c>
      <c r="C16172" s="4" t="s">
        <v>13</v>
      </c>
      <c r="D16172" s="4" t="s">
        <v>13</v>
      </c>
      <c r="E16172" s="4" t="s">
        <v>22</v>
      </c>
      <c r="F16172" s="4" t="s">
        <v>22</v>
      </c>
      <c r="G16172" s="4" t="s">
        <v>22</v>
      </c>
      <c r="H16172" s="4" t="s">
        <v>10</v>
      </c>
      <c r="I16172" s="4" t="s">
        <v>13</v>
      </c>
    </row>
    <row r="16173" spans="1:8">
      <c r="A16173" t="n">
        <v>133489</v>
      </c>
      <c r="B16173" s="25" t="n">
        <v>45</v>
      </c>
      <c r="C16173" s="7" t="n">
        <v>4</v>
      </c>
      <c r="D16173" s="7" t="n">
        <v>3</v>
      </c>
      <c r="E16173" s="7" t="n">
        <v>33.1500015258789</v>
      </c>
      <c r="F16173" s="7" t="n">
        <v>20.4500007629395</v>
      </c>
      <c r="G16173" s="7" t="n">
        <v>0.720000028610229</v>
      </c>
      <c r="H16173" s="7" t="n">
        <v>0</v>
      </c>
      <c r="I16173" s="7" t="n">
        <v>1</v>
      </c>
    </row>
    <row r="16174" spans="1:8">
      <c r="A16174" t="s">
        <v>4</v>
      </c>
      <c r="B16174" s="4" t="s">
        <v>5</v>
      </c>
      <c r="C16174" s="4" t="s">
        <v>13</v>
      </c>
      <c r="D16174" s="4" t="s">
        <v>13</v>
      </c>
      <c r="E16174" s="4" t="s">
        <v>22</v>
      </c>
      <c r="F16174" s="4" t="s">
        <v>10</v>
      </c>
    </row>
    <row r="16175" spans="1:8">
      <c r="A16175" t="n">
        <v>133507</v>
      </c>
      <c r="B16175" s="25" t="n">
        <v>45</v>
      </c>
      <c r="C16175" s="7" t="n">
        <v>5</v>
      </c>
      <c r="D16175" s="7" t="n">
        <v>3</v>
      </c>
      <c r="E16175" s="7" t="n">
        <v>4.19999980926514</v>
      </c>
      <c r="F16175" s="7" t="n">
        <v>0</v>
      </c>
    </row>
    <row r="16176" spans="1:8">
      <c r="A16176" t="s">
        <v>4</v>
      </c>
      <c r="B16176" s="4" t="s">
        <v>5</v>
      </c>
      <c r="C16176" s="4" t="s">
        <v>13</v>
      </c>
      <c r="D16176" s="4" t="s">
        <v>13</v>
      </c>
      <c r="E16176" s="4" t="s">
        <v>22</v>
      </c>
      <c r="F16176" s="4" t="s">
        <v>10</v>
      </c>
    </row>
    <row r="16177" spans="1:9">
      <c r="A16177" t="n">
        <v>133516</v>
      </c>
      <c r="B16177" s="25" t="n">
        <v>45</v>
      </c>
      <c r="C16177" s="7" t="n">
        <v>11</v>
      </c>
      <c r="D16177" s="7" t="n">
        <v>3</v>
      </c>
      <c r="E16177" s="7" t="n">
        <v>24.2000007629395</v>
      </c>
      <c r="F16177" s="7" t="n">
        <v>0</v>
      </c>
    </row>
    <row r="16178" spans="1:9">
      <c r="A16178" t="s">
        <v>4</v>
      </c>
      <c r="B16178" s="4" t="s">
        <v>5</v>
      </c>
      <c r="C16178" s="4" t="s">
        <v>13</v>
      </c>
      <c r="D16178" s="4" t="s">
        <v>10</v>
      </c>
      <c r="E16178" s="4" t="s">
        <v>6</v>
      </c>
      <c r="F16178" s="4" t="s">
        <v>6</v>
      </c>
      <c r="G16178" s="4" t="s">
        <v>6</v>
      </c>
      <c r="H16178" s="4" t="s">
        <v>6</v>
      </c>
    </row>
    <row r="16179" spans="1:9">
      <c r="A16179" t="n">
        <v>133525</v>
      </c>
      <c r="B16179" s="40" t="n">
        <v>51</v>
      </c>
      <c r="C16179" s="7" t="n">
        <v>3</v>
      </c>
      <c r="D16179" s="7" t="n">
        <v>5704</v>
      </c>
      <c r="E16179" s="7" t="s">
        <v>87</v>
      </c>
      <c r="F16179" s="7" t="s">
        <v>844</v>
      </c>
      <c r="G16179" s="7" t="s">
        <v>88</v>
      </c>
      <c r="H16179" s="7" t="s">
        <v>89</v>
      </c>
    </row>
    <row r="16180" spans="1:9">
      <c r="A16180" t="s">
        <v>4</v>
      </c>
      <c r="B16180" s="4" t="s">
        <v>5</v>
      </c>
      <c r="C16180" s="4" t="s">
        <v>13</v>
      </c>
      <c r="D16180" s="4" t="s">
        <v>13</v>
      </c>
      <c r="E16180" s="4" t="s">
        <v>22</v>
      </c>
      <c r="F16180" s="4" t="s">
        <v>22</v>
      </c>
      <c r="G16180" s="4" t="s">
        <v>22</v>
      </c>
      <c r="H16180" s="4" t="s">
        <v>10</v>
      </c>
    </row>
    <row r="16181" spans="1:9">
      <c r="A16181" t="n">
        <v>133538</v>
      </c>
      <c r="B16181" s="25" t="n">
        <v>45</v>
      </c>
      <c r="C16181" s="7" t="n">
        <v>2</v>
      </c>
      <c r="D16181" s="7" t="n">
        <v>3</v>
      </c>
      <c r="E16181" s="7" t="n">
        <v>-22.2900009155273</v>
      </c>
      <c r="F16181" s="7" t="n">
        <v>0.239999994635582</v>
      </c>
      <c r="G16181" s="7" t="n">
        <v>-20.2399997711182</v>
      </c>
      <c r="H16181" s="7" t="n">
        <v>20000</v>
      </c>
    </row>
    <row r="16182" spans="1:9">
      <c r="A16182" t="s">
        <v>4</v>
      </c>
      <c r="B16182" s="4" t="s">
        <v>5</v>
      </c>
      <c r="C16182" s="4" t="s">
        <v>13</v>
      </c>
      <c r="D16182" s="4" t="s">
        <v>13</v>
      </c>
      <c r="E16182" s="4" t="s">
        <v>22</v>
      </c>
      <c r="F16182" s="4" t="s">
        <v>22</v>
      </c>
      <c r="G16182" s="4" t="s">
        <v>22</v>
      </c>
      <c r="H16182" s="4" t="s">
        <v>10</v>
      </c>
      <c r="I16182" s="4" t="s">
        <v>13</v>
      </c>
    </row>
    <row r="16183" spans="1:9">
      <c r="A16183" t="n">
        <v>133555</v>
      </c>
      <c r="B16183" s="25" t="n">
        <v>45</v>
      </c>
      <c r="C16183" s="7" t="n">
        <v>4</v>
      </c>
      <c r="D16183" s="7" t="n">
        <v>3</v>
      </c>
      <c r="E16183" s="7" t="n">
        <v>33.1500015258789</v>
      </c>
      <c r="F16183" s="7" t="n">
        <v>20.4500007629395</v>
      </c>
      <c r="G16183" s="7" t="n">
        <v>0.720000028610229</v>
      </c>
      <c r="H16183" s="7" t="n">
        <v>20000</v>
      </c>
      <c r="I16183" s="7" t="n">
        <v>1</v>
      </c>
    </row>
    <row r="16184" spans="1:9">
      <c r="A16184" t="s">
        <v>4</v>
      </c>
      <c r="B16184" s="4" t="s">
        <v>5</v>
      </c>
      <c r="C16184" s="4" t="s">
        <v>13</v>
      </c>
      <c r="D16184" s="4" t="s">
        <v>13</v>
      </c>
      <c r="E16184" s="4" t="s">
        <v>22</v>
      </c>
      <c r="F16184" s="4" t="s">
        <v>10</v>
      </c>
    </row>
    <row r="16185" spans="1:9">
      <c r="A16185" t="n">
        <v>133573</v>
      </c>
      <c r="B16185" s="25" t="n">
        <v>45</v>
      </c>
      <c r="C16185" s="7" t="n">
        <v>5</v>
      </c>
      <c r="D16185" s="7" t="n">
        <v>3</v>
      </c>
      <c r="E16185" s="7" t="n">
        <v>4.09999990463257</v>
      </c>
      <c r="F16185" s="7" t="n">
        <v>20000</v>
      </c>
    </row>
    <row r="16186" spans="1:9">
      <c r="A16186" t="s">
        <v>4</v>
      </c>
      <c r="B16186" s="4" t="s">
        <v>5</v>
      </c>
      <c r="C16186" s="4" t="s">
        <v>13</v>
      </c>
      <c r="D16186" s="4" t="s">
        <v>13</v>
      </c>
      <c r="E16186" s="4" t="s">
        <v>22</v>
      </c>
      <c r="F16186" s="4" t="s">
        <v>10</v>
      </c>
    </row>
    <row r="16187" spans="1:9">
      <c r="A16187" t="n">
        <v>133582</v>
      </c>
      <c r="B16187" s="25" t="n">
        <v>45</v>
      </c>
      <c r="C16187" s="7" t="n">
        <v>11</v>
      </c>
      <c r="D16187" s="7" t="n">
        <v>3</v>
      </c>
      <c r="E16187" s="7" t="n">
        <v>24.2000007629395</v>
      </c>
      <c r="F16187" s="7" t="n">
        <v>20000</v>
      </c>
    </row>
    <row r="16188" spans="1:9">
      <c r="A16188" t="s">
        <v>4</v>
      </c>
      <c r="B16188" s="4" t="s">
        <v>5</v>
      </c>
      <c r="C16188" s="4" t="s">
        <v>13</v>
      </c>
      <c r="D16188" s="4" t="s">
        <v>10</v>
      </c>
    </row>
    <row r="16189" spans="1:9">
      <c r="A16189" t="n">
        <v>133591</v>
      </c>
      <c r="B16189" s="28" t="n">
        <v>58</v>
      </c>
      <c r="C16189" s="7" t="n">
        <v>255</v>
      </c>
      <c r="D16189" s="7" t="n">
        <v>0</v>
      </c>
    </row>
    <row r="16190" spans="1:9">
      <c r="A16190" t="s">
        <v>4</v>
      </c>
      <c r="B16190" s="4" t="s">
        <v>5</v>
      </c>
      <c r="C16190" s="4" t="s">
        <v>10</v>
      </c>
      <c r="D16190" s="4" t="s">
        <v>22</v>
      </c>
      <c r="E16190" s="4" t="s">
        <v>22</v>
      </c>
      <c r="F16190" s="4" t="s">
        <v>22</v>
      </c>
      <c r="G16190" s="4" t="s">
        <v>10</v>
      </c>
      <c r="H16190" s="4" t="s">
        <v>10</v>
      </c>
    </row>
    <row r="16191" spans="1:9">
      <c r="A16191" t="n">
        <v>133595</v>
      </c>
      <c r="B16191" s="56" t="n">
        <v>60</v>
      </c>
      <c r="C16191" s="7" t="n">
        <v>17</v>
      </c>
      <c r="D16191" s="7" t="n">
        <v>20</v>
      </c>
      <c r="E16191" s="7" t="n">
        <v>0</v>
      </c>
      <c r="F16191" s="7" t="n">
        <v>0</v>
      </c>
      <c r="G16191" s="7" t="n">
        <v>500</v>
      </c>
      <c r="H16191" s="7" t="n">
        <v>0</v>
      </c>
    </row>
    <row r="16192" spans="1:9">
      <c r="A16192" t="s">
        <v>4</v>
      </c>
      <c r="B16192" s="4" t="s">
        <v>5</v>
      </c>
      <c r="C16192" s="4" t="s">
        <v>10</v>
      </c>
    </row>
    <row r="16193" spans="1:9">
      <c r="A16193" t="n">
        <v>133614</v>
      </c>
      <c r="B16193" s="35" t="n">
        <v>16</v>
      </c>
      <c r="C16193" s="7" t="n">
        <v>300</v>
      </c>
    </row>
    <row r="16194" spans="1:9">
      <c r="A16194" t="s">
        <v>4</v>
      </c>
      <c r="B16194" s="4" t="s">
        <v>5</v>
      </c>
      <c r="C16194" s="4" t="s">
        <v>13</v>
      </c>
      <c r="D16194" s="4" t="s">
        <v>10</v>
      </c>
      <c r="E16194" s="4" t="s">
        <v>6</v>
      </c>
    </row>
    <row r="16195" spans="1:9">
      <c r="A16195" t="n">
        <v>133617</v>
      </c>
      <c r="B16195" s="40" t="n">
        <v>51</v>
      </c>
      <c r="C16195" s="7" t="n">
        <v>4</v>
      </c>
      <c r="D16195" s="7" t="n">
        <v>17</v>
      </c>
      <c r="E16195" s="7" t="s">
        <v>1143</v>
      </c>
    </row>
    <row r="16196" spans="1:9">
      <c r="A16196" t="s">
        <v>4</v>
      </c>
      <c r="B16196" s="4" t="s">
        <v>5</v>
      </c>
      <c r="C16196" s="4" t="s">
        <v>10</v>
      </c>
    </row>
    <row r="16197" spans="1:9">
      <c r="A16197" t="n">
        <v>133631</v>
      </c>
      <c r="B16197" s="35" t="n">
        <v>16</v>
      </c>
      <c r="C16197" s="7" t="n">
        <v>0</v>
      </c>
    </row>
    <row r="16198" spans="1:9">
      <c r="A16198" t="s">
        <v>4</v>
      </c>
      <c r="B16198" s="4" t="s">
        <v>5</v>
      </c>
      <c r="C16198" s="4" t="s">
        <v>10</v>
      </c>
      <c r="D16198" s="4" t="s">
        <v>13</v>
      </c>
      <c r="E16198" s="4" t="s">
        <v>9</v>
      </c>
      <c r="F16198" s="4" t="s">
        <v>72</v>
      </c>
      <c r="G16198" s="4" t="s">
        <v>13</v>
      </c>
      <c r="H16198" s="4" t="s">
        <v>13</v>
      </c>
    </row>
    <row r="16199" spans="1:9">
      <c r="A16199" t="n">
        <v>133634</v>
      </c>
      <c r="B16199" s="52" t="n">
        <v>26</v>
      </c>
      <c r="C16199" s="7" t="n">
        <v>17</v>
      </c>
      <c r="D16199" s="7" t="n">
        <v>17</v>
      </c>
      <c r="E16199" s="7" t="n">
        <v>16397</v>
      </c>
      <c r="F16199" s="7" t="s">
        <v>1184</v>
      </c>
      <c r="G16199" s="7" t="n">
        <v>2</v>
      </c>
      <c r="H16199" s="7" t="n">
        <v>0</v>
      </c>
    </row>
    <row r="16200" spans="1:9">
      <c r="A16200" t="s">
        <v>4</v>
      </c>
      <c r="B16200" s="4" t="s">
        <v>5</v>
      </c>
    </row>
    <row r="16201" spans="1:9">
      <c r="A16201" t="n">
        <v>133672</v>
      </c>
      <c r="B16201" s="53" t="n">
        <v>28</v>
      </c>
    </row>
    <row r="16202" spans="1:9">
      <c r="A16202" t="s">
        <v>4</v>
      </c>
      <c r="B16202" s="4" t="s">
        <v>5</v>
      </c>
      <c r="C16202" s="4" t="s">
        <v>10</v>
      </c>
      <c r="D16202" s="4" t="s">
        <v>22</v>
      </c>
      <c r="E16202" s="4" t="s">
        <v>22</v>
      </c>
      <c r="F16202" s="4" t="s">
        <v>22</v>
      </c>
      <c r="G16202" s="4" t="s">
        <v>10</v>
      </c>
      <c r="H16202" s="4" t="s">
        <v>10</v>
      </c>
    </row>
    <row r="16203" spans="1:9">
      <c r="A16203" t="n">
        <v>133673</v>
      </c>
      <c r="B16203" s="56" t="n">
        <v>60</v>
      </c>
      <c r="C16203" s="7" t="n">
        <v>16</v>
      </c>
      <c r="D16203" s="7" t="n">
        <v>-20</v>
      </c>
      <c r="E16203" s="7" t="n">
        <v>0</v>
      </c>
      <c r="F16203" s="7" t="n">
        <v>0</v>
      </c>
      <c r="G16203" s="7" t="n">
        <v>500</v>
      </c>
      <c r="H16203" s="7" t="n">
        <v>0</v>
      </c>
    </row>
    <row r="16204" spans="1:9">
      <c r="A16204" t="s">
        <v>4</v>
      </c>
      <c r="B16204" s="4" t="s">
        <v>5</v>
      </c>
      <c r="C16204" s="4" t="s">
        <v>13</v>
      </c>
      <c r="D16204" s="4" t="s">
        <v>10</v>
      </c>
      <c r="E16204" s="4" t="s">
        <v>6</v>
      </c>
    </row>
    <row r="16205" spans="1:9">
      <c r="A16205" t="n">
        <v>133692</v>
      </c>
      <c r="B16205" s="40" t="n">
        <v>51</v>
      </c>
      <c r="C16205" s="7" t="n">
        <v>4</v>
      </c>
      <c r="D16205" s="7" t="n">
        <v>16</v>
      </c>
      <c r="E16205" s="7" t="s">
        <v>521</v>
      </c>
    </row>
    <row r="16206" spans="1:9">
      <c r="A16206" t="s">
        <v>4</v>
      </c>
      <c r="B16206" s="4" t="s">
        <v>5</v>
      </c>
      <c r="C16206" s="4" t="s">
        <v>10</v>
      </c>
    </row>
    <row r="16207" spans="1:9">
      <c r="A16207" t="n">
        <v>133706</v>
      </c>
      <c r="B16207" s="35" t="n">
        <v>16</v>
      </c>
      <c r="C16207" s="7" t="n">
        <v>0</v>
      </c>
    </row>
    <row r="16208" spans="1:9">
      <c r="A16208" t="s">
        <v>4</v>
      </c>
      <c r="B16208" s="4" t="s">
        <v>5</v>
      </c>
      <c r="C16208" s="4" t="s">
        <v>10</v>
      </c>
      <c r="D16208" s="4" t="s">
        <v>13</v>
      </c>
      <c r="E16208" s="4" t="s">
        <v>9</v>
      </c>
      <c r="F16208" s="4" t="s">
        <v>72</v>
      </c>
      <c r="G16208" s="4" t="s">
        <v>13</v>
      </c>
      <c r="H16208" s="4" t="s">
        <v>13</v>
      </c>
      <c r="I16208" s="4" t="s">
        <v>13</v>
      </c>
      <c r="J16208" s="4" t="s">
        <v>9</v>
      </c>
      <c r="K16208" s="4" t="s">
        <v>72</v>
      </c>
      <c r="L16208" s="4" t="s">
        <v>13</v>
      </c>
      <c r="M16208" s="4" t="s">
        <v>13</v>
      </c>
    </row>
    <row r="16209" spans="1:13">
      <c r="A16209" t="n">
        <v>133709</v>
      </c>
      <c r="B16209" s="52" t="n">
        <v>26</v>
      </c>
      <c r="C16209" s="7" t="n">
        <v>16</v>
      </c>
      <c r="D16209" s="7" t="n">
        <v>17</v>
      </c>
      <c r="E16209" s="7" t="n">
        <v>14325</v>
      </c>
      <c r="F16209" s="7" t="s">
        <v>1185</v>
      </c>
      <c r="G16209" s="7" t="n">
        <v>2</v>
      </c>
      <c r="H16209" s="7" t="n">
        <v>3</v>
      </c>
      <c r="I16209" s="7" t="n">
        <v>17</v>
      </c>
      <c r="J16209" s="7" t="n">
        <v>14326</v>
      </c>
      <c r="K16209" s="7" t="s">
        <v>1186</v>
      </c>
      <c r="L16209" s="7" t="n">
        <v>2</v>
      </c>
      <c r="M16209" s="7" t="n">
        <v>0</v>
      </c>
    </row>
    <row r="16210" spans="1:13">
      <c r="A16210" t="s">
        <v>4</v>
      </c>
      <c r="B16210" s="4" t="s">
        <v>5</v>
      </c>
    </row>
    <row r="16211" spans="1:13">
      <c r="A16211" t="n">
        <v>133886</v>
      </c>
      <c r="B16211" s="53" t="n">
        <v>28</v>
      </c>
    </row>
    <row r="16212" spans="1:13">
      <c r="A16212" t="s">
        <v>4</v>
      </c>
      <c r="B16212" s="4" t="s">
        <v>5</v>
      </c>
      <c r="C16212" s="4" t="s">
        <v>10</v>
      </c>
      <c r="D16212" s="4" t="s">
        <v>22</v>
      </c>
      <c r="E16212" s="4" t="s">
        <v>22</v>
      </c>
      <c r="F16212" s="4" t="s">
        <v>22</v>
      </c>
      <c r="G16212" s="4" t="s">
        <v>10</v>
      </c>
      <c r="H16212" s="4" t="s">
        <v>10</v>
      </c>
    </row>
    <row r="16213" spans="1:13">
      <c r="A16213" t="n">
        <v>133887</v>
      </c>
      <c r="B16213" s="56" t="n">
        <v>60</v>
      </c>
      <c r="C16213" s="7" t="n">
        <v>17</v>
      </c>
      <c r="D16213" s="7" t="n">
        <v>0</v>
      </c>
      <c r="E16213" s="7" t="n">
        <v>0</v>
      </c>
      <c r="F16213" s="7" t="n">
        <v>0</v>
      </c>
      <c r="G16213" s="7" t="n">
        <v>500</v>
      </c>
      <c r="H16213" s="7" t="n">
        <v>0</v>
      </c>
    </row>
    <row r="16214" spans="1:13">
      <c r="A16214" t="s">
        <v>4</v>
      </c>
      <c r="B16214" s="4" t="s">
        <v>5</v>
      </c>
      <c r="C16214" s="4" t="s">
        <v>13</v>
      </c>
      <c r="D16214" s="4" t="s">
        <v>10</v>
      </c>
      <c r="E16214" s="4" t="s">
        <v>6</v>
      </c>
    </row>
    <row r="16215" spans="1:13">
      <c r="A16215" t="n">
        <v>133906</v>
      </c>
      <c r="B16215" s="40" t="n">
        <v>51</v>
      </c>
      <c r="C16215" s="7" t="n">
        <v>4</v>
      </c>
      <c r="D16215" s="7" t="n">
        <v>17</v>
      </c>
      <c r="E16215" s="7" t="s">
        <v>1154</v>
      </c>
    </row>
    <row r="16216" spans="1:13">
      <c r="A16216" t="s">
        <v>4</v>
      </c>
      <c r="B16216" s="4" t="s">
        <v>5</v>
      </c>
      <c r="C16216" s="4" t="s">
        <v>10</v>
      </c>
    </row>
    <row r="16217" spans="1:13">
      <c r="A16217" t="n">
        <v>133920</v>
      </c>
      <c r="B16217" s="35" t="n">
        <v>16</v>
      </c>
      <c r="C16217" s="7" t="n">
        <v>0</v>
      </c>
    </row>
    <row r="16218" spans="1:13">
      <c r="A16218" t="s">
        <v>4</v>
      </c>
      <c r="B16218" s="4" t="s">
        <v>5</v>
      </c>
      <c r="C16218" s="4" t="s">
        <v>10</v>
      </c>
      <c r="D16218" s="4" t="s">
        <v>13</v>
      </c>
      <c r="E16218" s="4" t="s">
        <v>9</v>
      </c>
      <c r="F16218" s="4" t="s">
        <v>72</v>
      </c>
      <c r="G16218" s="4" t="s">
        <v>13</v>
      </c>
      <c r="H16218" s="4" t="s">
        <v>13</v>
      </c>
    </row>
    <row r="16219" spans="1:13">
      <c r="A16219" t="n">
        <v>133923</v>
      </c>
      <c r="B16219" s="52" t="n">
        <v>26</v>
      </c>
      <c r="C16219" s="7" t="n">
        <v>17</v>
      </c>
      <c r="D16219" s="7" t="n">
        <v>17</v>
      </c>
      <c r="E16219" s="7" t="n">
        <v>16398</v>
      </c>
      <c r="F16219" s="7" t="s">
        <v>1187</v>
      </c>
      <c r="G16219" s="7" t="n">
        <v>2</v>
      </c>
      <c r="H16219" s="7" t="n">
        <v>0</v>
      </c>
    </row>
    <row r="16220" spans="1:13">
      <c r="A16220" t="s">
        <v>4</v>
      </c>
      <c r="B16220" s="4" t="s">
        <v>5</v>
      </c>
    </row>
    <row r="16221" spans="1:13">
      <c r="A16221" t="n">
        <v>133941</v>
      </c>
      <c r="B16221" s="53" t="n">
        <v>28</v>
      </c>
    </row>
    <row r="16222" spans="1:13">
      <c r="A16222" t="s">
        <v>4</v>
      </c>
      <c r="B16222" s="4" t="s">
        <v>5</v>
      </c>
      <c r="C16222" s="4" t="s">
        <v>10</v>
      </c>
      <c r="D16222" s="4" t="s">
        <v>22</v>
      </c>
      <c r="E16222" s="4" t="s">
        <v>22</v>
      </c>
      <c r="F16222" s="4" t="s">
        <v>22</v>
      </c>
      <c r="G16222" s="4" t="s">
        <v>10</v>
      </c>
      <c r="H16222" s="4" t="s">
        <v>10</v>
      </c>
    </row>
    <row r="16223" spans="1:13">
      <c r="A16223" t="n">
        <v>133942</v>
      </c>
      <c r="B16223" s="56" t="n">
        <v>60</v>
      </c>
      <c r="C16223" s="7" t="n">
        <v>16</v>
      </c>
      <c r="D16223" s="7" t="n">
        <v>0</v>
      </c>
      <c r="E16223" s="7" t="n">
        <v>0</v>
      </c>
      <c r="F16223" s="7" t="n">
        <v>0</v>
      </c>
      <c r="G16223" s="7" t="n">
        <v>500</v>
      </c>
      <c r="H16223" s="7" t="n">
        <v>0</v>
      </c>
    </row>
    <row r="16224" spans="1:13">
      <c r="A16224" t="s">
        <v>4</v>
      </c>
      <c r="B16224" s="4" t="s">
        <v>5</v>
      </c>
      <c r="C16224" s="4" t="s">
        <v>10</v>
      </c>
      <c r="D16224" s="4" t="s">
        <v>13</v>
      </c>
    </row>
    <row r="16225" spans="1:13">
      <c r="A16225" t="n">
        <v>133961</v>
      </c>
      <c r="B16225" s="54" t="n">
        <v>89</v>
      </c>
      <c r="C16225" s="7" t="n">
        <v>65533</v>
      </c>
      <c r="D16225" s="7" t="n">
        <v>1</v>
      </c>
    </row>
    <row r="16226" spans="1:13">
      <c r="A16226" t="s">
        <v>4</v>
      </c>
      <c r="B16226" s="4" t="s">
        <v>5</v>
      </c>
      <c r="C16226" s="4" t="s">
        <v>13</v>
      </c>
      <c r="D16226" s="4" t="s">
        <v>10</v>
      </c>
      <c r="E16226" s="4" t="s">
        <v>6</v>
      </c>
    </row>
    <row r="16227" spans="1:13">
      <c r="A16227" t="n">
        <v>133965</v>
      </c>
      <c r="B16227" s="40" t="n">
        <v>51</v>
      </c>
      <c r="C16227" s="7" t="n">
        <v>4</v>
      </c>
      <c r="D16227" s="7" t="n">
        <v>0</v>
      </c>
      <c r="E16227" s="7" t="s">
        <v>1143</v>
      </c>
    </row>
    <row r="16228" spans="1:13">
      <c r="A16228" t="s">
        <v>4</v>
      </c>
      <c r="B16228" s="4" t="s">
        <v>5</v>
      </c>
      <c r="C16228" s="4" t="s">
        <v>10</v>
      </c>
    </row>
    <row r="16229" spans="1:13">
      <c r="A16229" t="n">
        <v>133979</v>
      </c>
      <c r="B16229" s="35" t="n">
        <v>16</v>
      </c>
      <c r="C16229" s="7" t="n">
        <v>0</v>
      </c>
    </row>
    <row r="16230" spans="1:13">
      <c r="A16230" t="s">
        <v>4</v>
      </c>
      <c r="B16230" s="4" t="s">
        <v>5</v>
      </c>
      <c r="C16230" s="4" t="s">
        <v>10</v>
      </c>
      <c r="D16230" s="4" t="s">
        <v>13</v>
      </c>
      <c r="E16230" s="4" t="s">
        <v>9</v>
      </c>
      <c r="F16230" s="4" t="s">
        <v>72</v>
      </c>
      <c r="G16230" s="4" t="s">
        <v>13</v>
      </c>
      <c r="H16230" s="4" t="s">
        <v>13</v>
      </c>
    </row>
    <row r="16231" spans="1:13">
      <c r="A16231" t="n">
        <v>133982</v>
      </c>
      <c r="B16231" s="52" t="n">
        <v>26</v>
      </c>
      <c r="C16231" s="7" t="n">
        <v>0</v>
      </c>
      <c r="D16231" s="7" t="n">
        <v>17</v>
      </c>
      <c r="E16231" s="7" t="n">
        <v>52454</v>
      </c>
      <c r="F16231" s="7" t="s">
        <v>1188</v>
      </c>
      <c r="G16231" s="7" t="n">
        <v>2</v>
      </c>
      <c r="H16231" s="7" t="n">
        <v>0</v>
      </c>
    </row>
    <row r="16232" spans="1:13">
      <c r="A16232" t="s">
        <v>4</v>
      </c>
      <c r="B16232" s="4" t="s">
        <v>5</v>
      </c>
    </row>
    <row r="16233" spans="1:13">
      <c r="A16233" t="n">
        <v>134001</v>
      </c>
      <c r="B16233" s="53" t="n">
        <v>28</v>
      </c>
    </row>
    <row r="16234" spans="1:13">
      <c r="A16234" t="s">
        <v>4</v>
      </c>
      <c r="B16234" s="4" t="s">
        <v>5</v>
      </c>
      <c r="C16234" s="4" t="s">
        <v>13</v>
      </c>
      <c r="D16234" s="4" t="s">
        <v>10</v>
      </c>
      <c r="E16234" s="4" t="s">
        <v>13</v>
      </c>
    </row>
    <row r="16235" spans="1:13">
      <c r="A16235" t="n">
        <v>134002</v>
      </c>
      <c r="B16235" s="16" t="n">
        <v>49</v>
      </c>
      <c r="C16235" s="7" t="n">
        <v>1</v>
      </c>
      <c r="D16235" s="7" t="n">
        <v>2000</v>
      </c>
      <c r="E16235" s="7" t="n">
        <v>0</v>
      </c>
    </row>
    <row r="16236" spans="1:13">
      <c r="A16236" t="s">
        <v>4</v>
      </c>
      <c r="B16236" s="4" t="s">
        <v>5</v>
      </c>
      <c r="C16236" s="4" t="s">
        <v>10</v>
      </c>
    </row>
    <row r="16237" spans="1:13">
      <c r="A16237" t="n">
        <v>134007</v>
      </c>
      <c r="B16237" s="35" t="n">
        <v>16</v>
      </c>
      <c r="C16237" s="7" t="n">
        <v>500</v>
      </c>
    </row>
    <row r="16238" spans="1:13">
      <c r="A16238" t="s">
        <v>4</v>
      </c>
      <c r="B16238" s="4" t="s">
        <v>5</v>
      </c>
      <c r="C16238" s="4" t="s">
        <v>13</v>
      </c>
      <c r="D16238" s="4" t="s">
        <v>10</v>
      </c>
      <c r="E16238" s="4" t="s">
        <v>10</v>
      </c>
      <c r="F16238" s="4" t="s">
        <v>13</v>
      </c>
    </row>
    <row r="16239" spans="1:13">
      <c r="A16239" t="n">
        <v>134010</v>
      </c>
      <c r="B16239" s="29" t="n">
        <v>25</v>
      </c>
      <c r="C16239" s="7" t="n">
        <v>1</v>
      </c>
      <c r="D16239" s="7" t="n">
        <v>60</v>
      </c>
      <c r="E16239" s="7" t="n">
        <v>280</v>
      </c>
      <c r="F16239" s="7" t="n">
        <v>1</v>
      </c>
    </row>
    <row r="16240" spans="1:13">
      <c r="A16240" t="s">
        <v>4</v>
      </c>
      <c r="B16240" s="4" t="s">
        <v>5</v>
      </c>
      <c r="C16240" s="4" t="s">
        <v>6</v>
      </c>
      <c r="D16240" s="4" t="s">
        <v>10</v>
      </c>
    </row>
    <row r="16241" spans="1:8">
      <c r="A16241" t="n">
        <v>134017</v>
      </c>
      <c r="B16241" s="84" t="n">
        <v>29</v>
      </c>
      <c r="C16241" s="7" t="s">
        <v>1189</v>
      </c>
      <c r="D16241" s="7" t="n">
        <v>65533</v>
      </c>
    </row>
    <row r="16242" spans="1:8">
      <c r="A16242" t="s">
        <v>4</v>
      </c>
      <c r="B16242" s="4" t="s">
        <v>5</v>
      </c>
      <c r="C16242" s="4" t="s">
        <v>13</v>
      </c>
      <c r="D16242" s="4" t="s">
        <v>10</v>
      </c>
      <c r="E16242" s="4" t="s">
        <v>6</v>
      </c>
    </row>
    <row r="16243" spans="1:8">
      <c r="A16243" t="n">
        <v>134037</v>
      </c>
      <c r="B16243" s="40" t="n">
        <v>51</v>
      </c>
      <c r="C16243" s="7" t="n">
        <v>4</v>
      </c>
      <c r="D16243" s="7" t="n">
        <v>7024</v>
      </c>
      <c r="E16243" s="7" t="s">
        <v>605</v>
      </c>
    </row>
    <row r="16244" spans="1:8">
      <c r="A16244" t="s">
        <v>4</v>
      </c>
      <c r="B16244" s="4" t="s">
        <v>5</v>
      </c>
      <c r="C16244" s="4" t="s">
        <v>10</v>
      </c>
    </row>
    <row r="16245" spans="1:8">
      <c r="A16245" t="n">
        <v>134050</v>
      </c>
      <c r="B16245" s="35" t="n">
        <v>16</v>
      </c>
      <c r="C16245" s="7" t="n">
        <v>0</v>
      </c>
    </row>
    <row r="16246" spans="1:8">
      <c r="A16246" t="s">
        <v>4</v>
      </c>
      <c r="B16246" s="4" t="s">
        <v>5</v>
      </c>
      <c r="C16246" s="4" t="s">
        <v>10</v>
      </c>
      <c r="D16246" s="4" t="s">
        <v>13</v>
      </c>
      <c r="E16246" s="4" t="s">
        <v>9</v>
      </c>
      <c r="F16246" s="4" t="s">
        <v>72</v>
      </c>
      <c r="G16246" s="4" t="s">
        <v>13</v>
      </c>
      <c r="H16246" s="4" t="s">
        <v>13</v>
      </c>
    </row>
    <row r="16247" spans="1:8">
      <c r="A16247" t="n">
        <v>134053</v>
      </c>
      <c r="B16247" s="52" t="n">
        <v>26</v>
      </c>
      <c r="C16247" s="7" t="n">
        <v>7024</v>
      </c>
      <c r="D16247" s="7" t="n">
        <v>17</v>
      </c>
      <c r="E16247" s="7" t="n">
        <v>29323</v>
      </c>
      <c r="F16247" s="7" t="s">
        <v>1190</v>
      </c>
      <c r="G16247" s="7" t="n">
        <v>2</v>
      </c>
      <c r="H16247" s="7" t="n">
        <v>0</v>
      </c>
    </row>
    <row r="16248" spans="1:8">
      <c r="A16248" t="s">
        <v>4</v>
      </c>
      <c r="B16248" s="4" t="s">
        <v>5</v>
      </c>
    </row>
    <row r="16249" spans="1:8">
      <c r="A16249" t="n">
        <v>134113</v>
      </c>
      <c r="B16249" s="53" t="n">
        <v>28</v>
      </c>
    </row>
    <row r="16250" spans="1:8">
      <c r="A16250" t="s">
        <v>4</v>
      </c>
      <c r="B16250" s="4" t="s">
        <v>5</v>
      </c>
      <c r="C16250" s="4" t="s">
        <v>10</v>
      </c>
      <c r="D16250" s="4" t="s">
        <v>13</v>
      </c>
    </row>
    <row r="16251" spans="1:8">
      <c r="A16251" t="n">
        <v>134114</v>
      </c>
      <c r="B16251" s="54" t="n">
        <v>89</v>
      </c>
      <c r="C16251" s="7" t="n">
        <v>65533</v>
      </c>
      <c r="D16251" s="7" t="n">
        <v>1</v>
      </c>
    </row>
    <row r="16252" spans="1:8">
      <c r="A16252" t="s">
        <v>4</v>
      </c>
      <c r="B16252" s="4" t="s">
        <v>5</v>
      </c>
      <c r="C16252" s="4" t="s">
        <v>13</v>
      </c>
      <c r="D16252" s="4" t="s">
        <v>10</v>
      </c>
      <c r="E16252" s="4" t="s">
        <v>10</v>
      </c>
      <c r="F16252" s="4" t="s">
        <v>13</v>
      </c>
    </row>
    <row r="16253" spans="1:8">
      <c r="A16253" t="n">
        <v>134118</v>
      </c>
      <c r="B16253" s="29" t="n">
        <v>25</v>
      </c>
      <c r="C16253" s="7" t="n">
        <v>1</v>
      </c>
      <c r="D16253" s="7" t="n">
        <v>65535</v>
      </c>
      <c r="E16253" s="7" t="n">
        <v>65535</v>
      </c>
      <c r="F16253" s="7" t="n">
        <v>0</v>
      </c>
    </row>
    <row r="16254" spans="1:8">
      <c r="A16254" t="s">
        <v>4</v>
      </c>
      <c r="B16254" s="4" t="s">
        <v>5</v>
      </c>
      <c r="C16254" s="4" t="s">
        <v>6</v>
      </c>
      <c r="D16254" s="4" t="s">
        <v>10</v>
      </c>
    </row>
    <row r="16255" spans="1:8">
      <c r="A16255" t="n">
        <v>134125</v>
      </c>
      <c r="B16255" s="84" t="n">
        <v>29</v>
      </c>
      <c r="C16255" s="7" t="s">
        <v>12</v>
      </c>
      <c r="D16255" s="7" t="n">
        <v>65533</v>
      </c>
    </row>
    <row r="16256" spans="1:8">
      <c r="A16256" t="s">
        <v>4</v>
      </c>
      <c r="B16256" s="4" t="s">
        <v>5</v>
      </c>
      <c r="C16256" s="4" t="s">
        <v>13</v>
      </c>
      <c r="D16256" s="4" t="s">
        <v>10</v>
      </c>
      <c r="E16256" s="4" t="s">
        <v>6</v>
      </c>
      <c r="F16256" s="4" t="s">
        <v>6</v>
      </c>
      <c r="G16256" s="4" t="s">
        <v>6</v>
      </c>
      <c r="H16256" s="4" t="s">
        <v>6</v>
      </c>
    </row>
    <row r="16257" spans="1:8">
      <c r="A16257" t="n">
        <v>134129</v>
      </c>
      <c r="B16257" s="40" t="n">
        <v>51</v>
      </c>
      <c r="C16257" s="7" t="n">
        <v>3</v>
      </c>
      <c r="D16257" s="7" t="n">
        <v>0</v>
      </c>
      <c r="E16257" s="7" t="s">
        <v>813</v>
      </c>
      <c r="F16257" s="7" t="s">
        <v>814</v>
      </c>
      <c r="G16257" s="7" t="s">
        <v>88</v>
      </c>
      <c r="H16257" s="7" t="s">
        <v>89</v>
      </c>
    </row>
    <row r="16258" spans="1:8">
      <c r="A16258" t="s">
        <v>4</v>
      </c>
      <c r="B16258" s="4" t="s">
        <v>5</v>
      </c>
      <c r="C16258" s="4" t="s">
        <v>10</v>
      </c>
      <c r="D16258" s="4" t="s">
        <v>13</v>
      </c>
      <c r="E16258" s="4" t="s">
        <v>22</v>
      </c>
      <c r="F16258" s="4" t="s">
        <v>10</v>
      </c>
    </row>
    <row r="16259" spans="1:8">
      <c r="A16259" t="n">
        <v>134142</v>
      </c>
      <c r="B16259" s="58" t="n">
        <v>59</v>
      </c>
      <c r="C16259" s="7" t="n">
        <v>0</v>
      </c>
      <c r="D16259" s="7" t="n">
        <v>16</v>
      </c>
      <c r="E16259" s="7" t="n">
        <v>0.150000005960464</v>
      </c>
      <c r="F16259" s="7" t="n">
        <v>0</v>
      </c>
    </row>
    <row r="16260" spans="1:8">
      <c r="A16260" t="s">
        <v>4</v>
      </c>
      <c r="B16260" s="4" t="s">
        <v>5</v>
      </c>
      <c r="C16260" s="4" t="s">
        <v>10</v>
      </c>
    </row>
    <row r="16261" spans="1:8">
      <c r="A16261" t="n">
        <v>134152</v>
      </c>
      <c r="B16261" s="35" t="n">
        <v>16</v>
      </c>
      <c r="C16261" s="7" t="n">
        <v>50</v>
      </c>
    </row>
    <row r="16262" spans="1:8">
      <c r="A16262" t="s">
        <v>4</v>
      </c>
      <c r="B16262" s="4" t="s">
        <v>5</v>
      </c>
      <c r="C16262" s="4" t="s">
        <v>13</v>
      </c>
      <c r="D16262" s="4" t="s">
        <v>10</v>
      </c>
      <c r="E16262" s="4" t="s">
        <v>6</v>
      </c>
      <c r="F16262" s="4" t="s">
        <v>6</v>
      </c>
      <c r="G16262" s="4" t="s">
        <v>6</v>
      </c>
      <c r="H16262" s="4" t="s">
        <v>6</v>
      </c>
    </row>
    <row r="16263" spans="1:8">
      <c r="A16263" t="n">
        <v>134155</v>
      </c>
      <c r="B16263" s="40" t="n">
        <v>51</v>
      </c>
      <c r="C16263" s="7" t="n">
        <v>3</v>
      </c>
      <c r="D16263" s="7" t="n">
        <v>17</v>
      </c>
      <c r="E16263" s="7" t="s">
        <v>813</v>
      </c>
      <c r="F16263" s="7" t="s">
        <v>814</v>
      </c>
      <c r="G16263" s="7" t="s">
        <v>88</v>
      </c>
      <c r="H16263" s="7" t="s">
        <v>89</v>
      </c>
    </row>
    <row r="16264" spans="1:8">
      <c r="A16264" t="s">
        <v>4</v>
      </c>
      <c r="B16264" s="4" t="s">
        <v>5</v>
      </c>
      <c r="C16264" s="4" t="s">
        <v>10</v>
      </c>
      <c r="D16264" s="4" t="s">
        <v>13</v>
      </c>
      <c r="E16264" s="4" t="s">
        <v>22</v>
      </c>
      <c r="F16264" s="4" t="s">
        <v>10</v>
      </c>
    </row>
    <row r="16265" spans="1:8">
      <c r="A16265" t="n">
        <v>134168</v>
      </c>
      <c r="B16265" s="58" t="n">
        <v>59</v>
      </c>
      <c r="C16265" s="7" t="n">
        <v>17</v>
      </c>
      <c r="D16265" s="7" t="n">
        <v>16</v>
      </c>
      <c r="E16265" s="7" t="n">
        <v>0.150000005960464</v>
      </c>
      <c r="F16265" s="7" t="n">
        <v>0</v>
      </c>
    </row>
    <row r="16266" spans="1:8">
      <c r="A16266" t="s">
        <v>4</v>
      </c>
      <c r="B16266" s="4" t="s">
        <v>5</v>
      </c>
      <c r="C16266" s="4" t="s">
        <v>10</v>
      </c>
    </row>
    <row r="16267" spans="1:8">
      <c r="A16267" t="n">
        <v>134178</v>
      </c>
      <c r="B16267" s="35" t="n">
        <v>16</v>
      </c>
      <c r="C16267" s="7" t="n">
        <v>50</v>
      </c>
    </row>
    <row r="16268" spans="1:8">
      <c r="A16268" t="s">
        <v>4</v>
      </c>
      <c r="B16268" s="4" t="s">
        <v>5</v>
      </c>
      <c r="C16268" s="4" t="s">
        <v>13</v>
      </c>
      <c r="D16268" s="4" t="s">
        <v>10</v>
      </c>
      <c r="E16268" s="4" t="s">
        <v>6</v>
      </c>
      <c r="F16268" s="4" t="s">
        <v>6</v>
      </c>
      <c r="G16268" s="4" t="s">
        <v>6</v>
      </c>
      <c r="H16268" s="4" t="s">
        <v>6</v>
      </c>
    </row>
    <row r="16269" spans="1:8">
      <c r="A16269" t="n">
        <v>134181</v>
      </c>
      <c r="B16269" s="40" t="n">
        <v>51</v>
      </c>
      <c r="C16269" s="7" t="n">
        <v>3</v>
      </c>
      <c r="D16269" s="7" t="n">
        <v>16</v>
      </c>
      <c r="E16269" s="7" t="s">
        <v>813</v>
      </c>
      <c r="F16269" s="7" t="s">
        <v>844</v>
      </c>
      <c r="G16269" s="7" t="s">
        <v>88</v>
      </c>
      <c r="H16269" s="7" t="s">
        <v>89</v>
      </c>
    </row>
    <row r="16270" spans="1:8">
      <c r="A16270" t="s">
        <v>4</v>
      </c>
      <c r="B16270" s="4" t="s">
        <v>5</v>
      </c>
      <c r="C16270" s="4" t="s">
        <v>10</v>
      </c>
      <c r="D16270" s="4" t="s">
        <v>13</v>
      </c>
      <c r="E16270" s="4" t="s">
        <v>22</v>
      </c>
      <c r="F16270" s="4" t="s">
        <v>10</v>
      </c>
    </row>
    <row r="16271" spans="1:8">
      <c r="A16271" t="n">
        <v>134194</v>
      </c>
      <c r="B16271" s="58" t="n">
        <v>59</v>
      </c>
      <c r="C16271" s="7" t="n">
        <v>16</v>
      </c>
      <c r="D16271" s="7" t="n">
        <v>16</v>
      </c>
      <c r="E16271" s="7" t="n">
        <v>0.150000005960464</v>
      </c>
      <c r="F16271" s="7" t="n">
        <v>0</v>
      </c>
    </row>
    <row r="16272" spans="1:8">
      <c r="A16272" t="s">
        <v>4</v>
      </c>
      <c r="B16272" s="4" t="s">
        <v>5</v>
      </c>
      <c r="C16272" s="4" t="s">
        <v>10</v>
      </c>
    </row>
    <row r="16273" spans="1:8">
      <c r="A16273" t="n">
        <v>134204</v>
      </c>
      <c r="B16273" s="35" t="n">
        <v>16</v>
      </c>
      <c r="C16273" s="7" t="n">
        <v>1000</v>
      </c>
    </row>
    <row r="16274" spans="1:8">
      <c r="A16274" t="s">
        <v>4</v>
      </c>
      <c r="B16274" s="4" t="s">
        <v>5</v>
      </c>
      <c r="C16274" s="4" t="s">
        <v>13</v>
      </c>
      <c r="D16274" s="4" t="s">
        <v>10</v>
      </c>
      <c r="E16274" s="4" t="s">
        <v>9</v>
      </c>
      <c r="F16274" s="4" t="s">
        <v>10</v>
      </c>
      <c r="G16274" s="4" t="s">
        <v>9</v>
      </c>
      <c r="H16274" s="4" t="s">
        <v>13</v>
      </c>
    </row>
    <row r="16275" spans="1:8">
      <c r="A16275" t="n">
        <v>134207</v>
      </c>
      <c r="B16275" s="16" t="n">
        <v>49</v>
      </c>
      <c r="C16275" s="7" t="n">
        <v>0</v>
      </c>
      <c r="D16275" s="7" t="n">
        <v>557</v>
      </c>
      <c r="E16275" s="7" t="n">
        <v>1065353216</v>
      </c>
      <c r="F16275" s="7" t="n">
        <v>0</v>
      </c>
      <c r="G16275" s="7" t="n">
        <v>0</v>
      </c>
      <c r="H16275" s="7" t="n">
        <v>0</v>
      </c>
    </row>
    <row r="16276" spans="1:8">
      <c r="A16276" t="s">
        <v>4</v>
      </c>
      <c r="B16276" s="4" t="s">
        <v>5</v>
      </c>
      <c r="C16276" s="4" t="s">
        <v>13</v>
      </c>
      <c r="D16276" s="4" t="s">
        <v>10</v>
      </c>
      <c r="E16276" s="4" t="s">
        <v>22</v>
      </c>
      <c r="F16276" s="4" t="s">
        <v>10</v>
      </c>
      <c r="G16276" s="4" t="s">
        <v>9</v>
      </c>
      <c r="H16276" s="4" t="s">
        <v>9</v>
      </c>
      <c r="I16276" s="4" t="s">
        <v>10</v>
      </c>
      <c r="J16276" s="4" t="s">
        <v>10</v>
      </c>
      <c r="K16276" s="4" t="s">
        <v>9</v>
      </c>
      <c r="L16276" s="4" t="s">
        <v>9</v>
      </c>
      <c r="M16276" s="4" t="s">
        <v>9</v>
      </c>
      <c r="N16276" s="4" t="s">
        <v>9</v>
      </c>
      <c r="O16276" s="4" t="s">
        <v>6</v>
      </c>
    </row>
    <row r="16277" spans="1:8">
      <c r="A16277" t="n">
        <v>134222</v>
      </c>
      <c r="B16277" s="14" t="n">
        <v>50</v>
      </c>
      <c r="C16277" s="7" t="n">
        <v>0</v>
      </c>
      <c r="D16277" s="7" t="n">
        <v>2125</v>
      </c>
      <c r="E16277" s="7" t="n">
        <v>1</v>
      </c>
      <c r="F16277" s="7" t="n">
        <v>0</v>
      </c>
      <c r="G16277" s="7" t="n">
        <v>0</v>
      </c>
      <c r="H16277" s="7" t="n">
        <v>0</v>
      </c>
      <c r="I16277" s="7" t="n">
        <v>0</v>
      </c>
      <c r="J16277" s="7" t="n">
        <v>65533</v>
      </c>
      <c r="K16277" s="7" t="n">
        <v>0</v>
      </c>
      <c r="L16277" s="7" t="n">
        <v>0</v>
      </c>
      <c r="M16277" s="7" t="n">
        <v>0</v>
      </c>
      <c r="N16277" s="7" t="n">
        <v>0</v>
      </c>
      <c r="O16277" s="7" t="s">
        <v>12</v>
      </c>
    </row>
    <row r="16278" spans="1:8">
      <c r="A16278" t="s">
        <v>4</v>
      </c>
      <c r="B16278" s="4" t="s">
        <v>5</v>
      </c>
      <c r="C16278" s="4" t="s">
        <v>13</v>
      </c>
      <c r="D16278" s="4" t="s">
        <v>10</v>
      </c>
      <c r="E16278" s="4" t="s">
        <v>22</v>
      </c>
    </row>
    <row r="16279" spans="1:8">
      <c r="A16279" t="n">
        <v>134261</v>
      </c>
      <c r="B16279" s="28" t="n">
        <v>58</v>
      </c>
      <c r="C16279" s="7" t="n">
        <v>101</v>
      </c>
      <c r="D16279" s="7" t="n">
        <v>500</v>
      </c>
      <c r="E16279" s="7" t="n">
        <v>1</v>
      </c>
    </row>
    <row r="16280" spans="1:8">
      <c r="A16280" t="s">
        <v>4</v>
      </c>
      <c r="B16280" s="4" t="s">
        <v>5</v>
      </c>
      <c r="C16280" s="4" t="s">
        <v>13</v>
      </c>
      <c r="D16280" s="4" t="s">
        <v>10</v>
      </c>
    </row>
    <row r="16281" spans="1:8">
      <c r="A16281" t="n">
        <v>134269</v>
      </c>
      <c r="B16281" s="28" t="n">
        <v>58</v>
      </c>
      <c r="C16281" s="7" t="n">
        <v>254</v>
      </c>
      <c r="D16281" s="7" t="n">
        <v>0</v>
      </c>
    </row>
    <row r="16282" spans="1:8">
      <c r="A16282" t="s">
        <v>4</v>
      </c>
      <c r="B16282" s="4" t="s">
        <v>5</v>
      </c>
      <c r="C16282" s="4" t="s">
        <v>13</v>
      </c>
    </row>
    <row r="16283" spans="1:8">
      <c r="A16283" t="n">
        <v>134273</v>
      </c>
      <c r="B16283" s="25" t="n">
        <v>45</v>
      </c>
      <c r="C16283" s="7" t="n">
        <v>0</v>
      </c>
    </row>
    <row r="16284" spans="1:8">
      <c r="A16284" t="s">
        <v>4</v>
      </c>
      <c r="B16284" s="4" t="s">
        <v>5</v>
      </c>
      <c r="C16284" s="4" t="s">
        <v>13</v>
      </c>
      <c r="D16284" s="4" t="s">
        <v>13</v>
      </c>
      <c r="E16284" s="4" t="s">
        <v>22</v>
      </c>
      <c r="F16284" s="4" t="s">
        <v>22</v>
      </c>
      <c r="G16284" s="4" t="s">
        <v>22</v>
      </c>
      <c r="H16284" s="4" t="s">
        <v>10</v>
      </c>
    </row>
    <row r="16285" spans="1:8">
      <c r="A16285" t="n">
        <v>134275</v>
      </c>
      <c r="B16285" s="25" t="n">
        <v>45</v>
      </c>
      <c r="C16285" s="7" t="n">
        <v>2</v>
      </c>
      <c r="D16285" s="7" t="n">
        <v>3</v>
      </c>
      <c r="E16285" s="7" t="n">
        <v>-35.3699989318848</v>
      </c>
      <c r="F16285" s="7" t="n">
        <v>8.36999988555908</v>
      </c>
      <c r="G16285" s="7" t="n">
        <v>-23.2700004577637</v>
      </c>
      <c r="H16285" s="7" t="n">
        <v>0</v>
      </c>
    </row>
    <row r="16286" spans="1:8">
      <c r="A16286" t="s">
        <v>4</v>
      </c>
      <c r="B16286" s="4" t="s">
        <v>5</v>
      </c>
      <c r="C16286" s="4" t="s">
        <v>13</v>
      </c>
      <c r="D16286" s="4" t="s">
        <v>13</v>
      </c>
      <c r="E16286" s="4" t="s">
        <v>22</v>
      </c>
      <c r="F16286" s="4" t="s">
        <v>22</v>
      </c>
      <c r="G16286" s="4" t="s">
        <v>22</v>
      </c>
      <c r="H16286" s="4" t="s">
        <v>10</v>
      </c>
      <c r="I16286" s="4" t="s">
        <v>13</v>
      </c>
    </row>
    <row r="16287" spans="1:8">
      <c r="A16287" t="n">
        <v>134292</v>
      </c>
      <c r="B16287" s="25" t="n">
        <v>45</v>
      </c>
      <c r="C16287" s="7" t="n">
        <v>4</v>
      </c>
      <c r="D16287" s="7" t="n">
        <v>3</v>
      </c>
      <c r="E16287" s="7" t="n">
        <v>333.230010986328</v>
      </c>
      <c r="F16287" s="7" t="n">
        <v>6.55000019073486</v>
      </c>
      <c r="G16287" s="7" t="n">
        <v>0</v>
      </c>
      <c r="H16287" s="7" t="n">
        <v>0</v>
      </c>
      <c r="I16287" s="7" t="n">
        <v>1</v>
      </c>
    </row>
    <row r="16288" spans="1:8">
      <c r="A16288" t="s">
        <v>4</v>
      </c>
      <c r="B16288" s="4" t="s">
        <v>5</v>
      </c>
      <c r="C16288" s="4" t="s">
        <v>13</v>
      </c>
      <c r="D16288" s="4" t="s">
        <v>13</v>
      </c>
      <c r="E16288" s="4" t="s">
        <v>22</v>
      </c>
      <c r="F16288" s="4" t="s">
        <v>10</v>
      </c>
    </row>
    <row r="16289" spans="1:15">
      <c r="A16289" t="n">
        <v>134310</v>
      </c>
      <c r="B16289" s="25" t="n">
        <v>45</v>
      </c>
      <c r="C16289" s="7" t="n">
        <v>5</v>
      </c>
      <c r="D16289" s="7" t="n">
        <v>3</v>
      </c>
      <c r="E16289" s="7" t="n">
        <v>4.19999980926514</v>
      </c>
      <c r="F16289" s="7" t="n">
        <v>0</v>
      </c>
    </row>
    <row r="16290" spans="1:15">
      <c r="A16290" t="s">
        <v>4</v>
      </c>
      <c r="B16290" s="4" t="s">
        <v>5</v>
      </c>
      <c r="C16290" s="4" t="s">
        <v>13</v>
      </c>
      <c r="D16290" s="4" t="s">
        <v>13</v>
      </c>
      <c r="E16290" s="4" t="s">
        <v>22</v>
      </c>
      <c r="F16290" s="4" t="s">
        <v>10</v>
      </c>
    </row>
    <row r="16291" spans="1:15">
      <c r="A16291" t="n">
        <v>134319</v>
      </c>
      <c r="B16291" s="25" t="n">
        <v>45</v>
      </c>
      <c r="C16291" s="7" t="n">
        <v>11</v>
      </c>
      <c r="D16291" s="7" t="n">
        <v>3</v>
      </c>
      <c r="E16291" s="7" t="n">
        <v>15.6999998092651</v>
      </c>
      <c r="F16291" s="7" t="n">
        <v>0</v>
      </c>
    </row>
    <row r="16292" spans="1:15">
      <c r="A16292" t="s">
        <v>4</v>
      </c>
      <c r="B16292" s="4" t="s">
        <v>5</v>
      </c>
      <c r="C16292" s="4" t="s">
        <v>10</v>
      </c>
      <c r="D16292" s="4" t="s">
        <v>9</v>
      </c>
    </row>
    <row r="16293" spans="1:15">
      <c r="A16293" t="n">
        <v>134328</v>
      </c>
      <c r="B16293" s="45" t="n">
        <v>44</v>
      </c>
      <c r="C16293" s="7" t="n">
        <v>7024</v>
      </c>
      <c r="D16293" s="7" t="n">
        <v>1</v>
      </c>
    </row>
    <row r="16294" spans="1:15">
      <c r="A16294" t="s">
        <v>4</v>
      </c>
      <c r="B16294" s="4" t="s">
        <v>5</v>
      </c>
      <c r="C16294" s="4" t="s">
        <v>10</v>
      </c>
      <c r="D16294" s="4" t="s">
        <v>22</v>
      </c>
      <c r="E16294" s="4" t="s">
        <v>22</v>
      </c>
      <c r="F16294" s="4" t="s">
        <v>22</v>
      </c>
      <c r="G16294" s="4" t="s">
        <v>22</v>
      </c>
    </row>
    <row r="16295" spans="1:15">
      <c r="A16295" t="n">
        <v>134335</v>
      </c>
      <c r="B16295" s="24" t="n">
        <v>46</v>
      </c>
      <c r="C16295" s="7" t="n">
        <v>7024</v>
      </c>
      <c r="D16295" s="7" t="n">
        <v>-35.4000015258789</v>
      </c>
      <c r="E16295" s="7" t="n">
        <v>8.31999969482422</v>
      </c>
      <c r="F16295" s="7" t="n">
        <v>-23.1399993896484</v>
      </c>
      <c r="G16295" s="7" t="n">
        <v>48.7000007629395</v>
      </c>
    </row>
    <row r="16296" spans="1:15">
      <c r="A16296" t="s">
        <v>4</v>
      </c>
      <c r="B16296" s="4" t="s">
        <v>5</v>
      </c>
      <c r="C16296" s="4" t="s">
        <v>13</v>
      </c>
      <c r="D16296" s="4" t="s">
        <v>10</v>
      </c>
      <c r="E16296" s="4" t="s">
        <v>10</v>
      </c>
      <c r="F16296" s="4" t="s">
        <v>9</v>
      </c>
    </row>
    <row r="16297" spans="1:15">
      <c r="A16297" t="n">
        <v>134354</v>
      </c>
      <c r="B16297" s="86" t="n">
        <v>84</v>
      </c>
      <c r="C16297" s="7" t="n">
        <v>0</v>
      </c>
      <c r="D16297" s="7" t="n">
        <v>0</v>
      </c>
      <c r="E16297" s="7" t="n">
        <v>0</v>
      </c>
      <c r="F16297" s="7" t="n">
        <v>1056964608</v>
      </c>
    </row>
    <row r="16298" spans="1:15">
      <c r="A16298" t="s">
        <v>4</v>
      </c>
      <c r="B16298" s="4" t="s">
        <v>5</v>
      </c>
      <c r="C16298" s="4" t="s">
        <v>10</v>
      </c>
      <c r="D16298" s="4" t="s">
        <v>13</v>
      </c>
      <c r="E16298" s="4" t="s">
        <v>6</v>
      </c>
      <c r="F16298" s="4" t="s">
        <v>22</v>
      </c>
      <c r="G16298" s="4" t="s">
        <v>22</v>
      </c>
      <c r="H16298" s="4" t="s">
        <v>22</v>
      </c>
    </row>
    <row r="16299" spans="1:15">
      <c r="A16299" t="n">
        <v>134364</v>
      </c>
      <c r="B16299" s="39" t="n">
        <v>48</v>
      </c>
      <c r="C16299" s="7" t="n">
        <v>7024</v>
      </c>
      <c r="D16299" s="7" t="n">
        <v>0</v>
      </c>
      <c r="E16299" s="7" t="s">
        <v>1041</v>
      </c>
      <c r="F16299" s="7" t="n">
        <v>-1</v>
      </c>
      <c r="G16299" s="7" t="n">
        <v>1</v>
      </c>
      <c r="H16299" s="7" t="n">
        <v>0</v>
      </c>
    </row>
    <row r="16300" spans="1:15">
      <c r="A16300" t="s">
        <v>4</v>
      </c>
      <c r="B16300" s="4" t="s">
        <v>5</v>
      </c>
      <c r="C16300" s="4" t="s">
        <v>13</v>
      </c>
      <c r="D16300" s="4" t="s">
        <v>10</v>
      </c>
      <c r="E16300" s="4" t="s">
        <v>10</v>
      </c>
      <c r="F16300" s="4" t="s">
        <v>10</v>
      </c>
      <c r="G16300" s="4" t="s">
        <v>10</v>
      </c>
      <c r="H16300" s="4" t="s">
        <v>10</v>
      </c>
      <c r="I16300" s="4" t="s">
        <v>6</v>
      </c>
      <c r="J16300" s="4" t="s">
        <v>22</v>
      </c>
      <c r="K16300" s="4" t="s">
        <v>22</v>
      </c>
      <c r="L16300" s="4" t="s">
        <v>22</v>
      </c>
      <c r="M16300" s="4" t="s">
        <v>9</v>
      </c>
      <c r="N16300" s="4" t="s">
        <v>9</v>
      </c>
      <c r="O16300" s="4" t="s">
        <v>22</v>
      </c>
      <c r="P16300" s="4" t="s">
        <v>22</v>
      </c>
      <c r="Q16300" s="4" t="s">
        <v>22</v>
      </c>
      <c r="R16300" s="4" t="s">
        <v>22</v>
      </c>
      <c r="S16300" s="4" t="s">
        <v>13</v>
      </c>
    </row>
    <row r="16301" spans="1:15">
      <c r="A16301" t="n">
        <v>134390</v>
      </c>
      <c r="B16301" s="83" t="n">
        <v>39</v>
      </c>
      <c r="C16301" s="7" t="n">
        <v>12</v>
      </c>
      <c r="D16301" s="7" t="n">
        <v>65533</v>
      </c>
      <c r="E16301" s="7" t="n">
        <v>213</v>
      </c>
      <c r="F16301" s="7" t="n">
        <v>0</v>
      </c>
      <c r="G16301" s="7" t="n">
        <v>7024</v>
      </c>
      <c r="H16301" s="7" t="n">
        <v>3</v>
      </c>
      <c r="I16301" s="7" t="s">
        <v>12</v>
      </c>
      <c r="J16301" s="7" t="n">
        <v>0</v>
      </c>
      <c r="K16301" s="7" t="n">
        <v>0</v>
      </c>
      <c r="L16301" s="7" t="n">
        <v>0</v>
      </c>
      <c r="M16301" s="7" t="n">
        <v>0</v>
      </c>
      <c r="N16301" s="7" t="n">
        <v>0</v>
      </c>
      <c r="O16301" s="7" t="n">
        <v>0</v>
      </c>
      <c r="P16301" s="7" t="n">
        <v>1</v>
      </c>
      <c r="Q16301" s="7" t="n">
        <v>1</v>
      </c>
      <c r="R16301" s="7" t="n">
        <v>1</v>
      </c>
      <c r="S16301" s="7" t="n">
        <v>101</v>
      </c>
    </row>
    <row r="16302" spans="1:15">
      <c r="A16302" t="s">
        <v>4</v>
      </c>
      <c r="B16302" s="4" t="s">
        <v>5</v>
      </c>
      <c r="C16302" s="4" t="s">
        <v>10</v>
      </c>
      <c r="D16302" s="4" t="s">
        <v>13</v>
      </c>
      <c r="E16302" s="4" t="s">
        <v>13</v>
      </c>
      <c r="F16302" s="4" t="s">
        <v>6</v>
      </c>
    </row>
    <row r="16303" spans="1:15">
      <c r="A16303" t="n">
        <v>134440</v>
      </c>
      <c r="B16303" s="22" t="n">
        <v>20</v>
      </c>
      <c r="C16303" s="7" t="n">
        <v>7024</v>
      </c>
      <c r="D16303" s="7" t="n">
        <v>2</v>
      </c>
      <c r="E16303" s="7" t="n">
        <v>11</v>
      </c>
      <c r="F16303" s="7" t="s">
        <v>1191</v>
      </c>
    </row>
    <row r="16304" spans="1:15">
      <c r="A16304" t="s">
        <v>4</v>
      </c>
      <c r="B16304" s="4" t="s">
        <v>5</v>
      </c>
      <c r="C16304" s="4" t="s">
        <v>10</v>
      </c>
      <c r="D16304" s="4" t="s">
        <v>10</v>
      </c>
      <c r="E16304" s="4" t="s">
        <v>22</v>
      </c>
      <c r="F16304" s="4" t="s">
        <v>22</v>
      </c>
      <c r="G16304" s="4" t="s">
        <v>22</v>
      </c>
      <c r="H16304" s="4" t="s">
        <v>22</v>
      </c>
      <c r="I16304" s="4" t="s">
        <v>13</v>
      </c>
      <c r="J16304" s="4" t="s">
        <v>10</v>
      </c>
    </row>
    <row r="16305" spans="1:19">
      <c r="A16305" t="n">
        <v>134464</v>
      </c>
      <c r="B16305" s="85" t="n">
        <v>55</v>
      </c>
      <c r="C16305" s="7" t="n">
        <v>7024</v>
      </c>
      <c r="D16305" s="7" t="n">
        <v>65533</v>
      </c>
      <c r="E16305" s="7" t="n">
        <v>-34.3800010681152</v>
      </c>
      <c r="F16305" s="7" t="n">
        <v>4.71000003814697</v>
      </c>
      <c r="G16305" s="7" t="n">
        <v>-22.2399997711182</v>
      </c>
      <c r="H16305" s="7" t="n">
        <v>0.5</v>
      </c>
      <c r="I16305" s="7" t="n">
        <v>0</v>
      </c>
      <c r="J16305" s="7" t="n">
        <v>0</v>
      </c>
    </row>
    <row r="16306" spans="1:19">
      <c r="A16306" t="s">
        <v>4</v>
      </c>
      <c r="B16306" s="4" t="s">
        <v>5</v>
      </c>
      <c r="C16306" s="4" t="s">
        <v>13</v>
      </c>
      <c r="D16306" s="4" t="s">
        <v>13</v>
      </c>
      <c r="E16306" s="4" t="s">
        <v>22</v>
      </c>
      <c r="F16306" s="4" t="s">
        <v>22</v>
      </c>
      <c r="G16306" s="4" t="s">
        <v>22</v>
      </c>
      <c r="H16306" s="4" t="s">
        <v>10</v>
      </c>
    </row>
    <row r="16307" spans="1:19">
      <c r="A16307" t="n">
        <v>134488</v>
      </c>
      <c r="B16307" s="25" t="n">
        <v>45</v>
      </c>
      <c r="C16307" s="7" t="n">
        <v>2</v>
      </c>
      <c r="D16307" s="7" t="n">
        <v>3</v>
      </c>
      <c r="E16307" s="7" t="n">
        <v>-34.3600006103516</v>
      </c>
      <c r="F16307" s="7" t="n">
        <v>4.73999977111816</v>
      </c>
      <c r="G16307" s="7" t="n">
        <v>-22.3400001525879</v>
      </c>
      <c r="H16307" s="7" t="n">
        <v>8000</v>
      </c>
    </row>
    <row r="16308" spans="1:19">
      <c r="A16308" t="s">
        <v>4</v>
      </c>
      <c r="B16308" s="4" t="s">
        <v>5</v>
      </c>
      <c r="C16308" s="4" t="s">
        <v>13</v>
      </c>
      <c r="D16308" s="4" t="s">
        <v>13</v>
      </c>
      <c r="E16308" s="4" t="s">
        <v>22</v>
      </c>
      <c r="F16308" s="4" t="s">
        <v>22</v>
      </c>
      <c r="G16308" s="4" t="s">
        <v>22</v>
      </c>
      <c r="H16308" s="4" t="s">
        <v>10</v>
      </c>
      <c r="I16308" s="4" t="s">
        <v>13</v>
      </c>
    </row>
    <row r="16309" spans="1:19">
      <c r="A16309" t="n">
        <v>134505</v>
      </c>
      <c r="B16309" s="25" t="n">
        <v>45</v>
      </c>
      <c r="C16309" s="7" t="n">
        <v>4</v>
      </c>
      <c r="D16309" s="7" t="n">
        <v>3</v>
      </c>
      <c r="E16309" s="7" t="n">
        <v>36.310001373291</v>
      </c>
      <c r="F16309" s="7" t="n">
        <v>25.0499992370605</v>
      </c>
      <c r="G16309" s="7" t="n">
        <v>0</v>
      </c>
      <c r="H16309" s="7" t="n">
        <v>8000</v>
      </c>
      <c r="I16309" s="7" t="n">
        <v>1</v>
      </c>
    </row>
    <row r="16310" spans="1:19">
      <c r="A16310" t="s">
        <v>4</v>
      </c>
      <c r="B16310" s="4" t="s">
        <v>5</v>
      </c>
      <c r="C16310" s="4" t="s">
        <v>13</v>
      </c>
      <c r="D16310" s="4" t="s">
        <v>13</v>
      </c>
      <c r="E16310" s="4" t="s">
        <v>22</v>
      </c>
      <c r="F16310" s="4" t="s">
        <v>10</v>
      </c>
    </row>
    <row r="16311" spans="1:19">
      <c r="A16311" t="n">
        <v>134523</v>
      </c>
      <c r="B16311" s="25" t="n">
        <v>45</v>
      </c>
      <c r="C16311" s="7" t="n">
        <v>5</v>
      </c>
      <c r="D16311" s="7" t="n">
        <v>3</v>
      </c>
      <c r="E16311" s="7" t="n">
        <v>6.09999990463257</v>
      </c>
      <c r="F16311" s="7" t="n">
        <v>8000</v>
      </c>
    </row>
    <row r="16312" spans="1:19">
      <c r="A16312" t="s">
        <v>4</v>
      </c>
      <c r="B16312" s="4" t="s">
        <v>5</v>
      </c>
      <c r="C16312" s="4" t="s">
        <v>13</v>
      </c>
      <c r="D16312" s="4" t="s">
        <v>13</v>
      </c>
      <c r="E16312" s="4" t="s">
        <v>22</v>
      </c>
      <c r="F16312" s="4" t="s">
        <v>10</v>
      </c>
    </row>
    <row r="16313" spans="1:19">
      <c r="A16313" t="n">
        <v>134532</v>
      </c>
      <c r="B16313" s="25" t="n">
        <v>45</v>
      </c>
      <c r="C16313" s="7" t="n">
        <v>11</v>
      </c>
      <c r="D16313" s="7" t="n">
        <v>3</v>
      </c>
      <c r="E16313" s="7" t="n">
        <v>15.6999998092651</v>
      </c>
      <c r="F16313" s="7" t="n">
        <v>8000</v>
      </c>
    </row>
    <row r="16314" spans="1:19">
      <c r="A16314" t="s">
        <v>4</v>
      </c>
      <c r="B16314" s="4" t="s">
        <v>5</v>
      </c>
      <c r="C16314" s="4" t="s">
        <v>13</v>
      </c>
      <c r="D16314" s="4" t="s">
        <v>10</v>
      </c>
    </row>
    <row r="16315" spans="1:19">
      <c r="A16315" t="n">
        <v>134541</v>
      </c>
      <c r="B16315" s="28" t="n">
        <v>58</v>
      </c>
      <c r="C16315" s="7" t="n">
        <v>255</v>
      </c>
      <c r="D16315" s="7" t="n">
        <v>0</v>
      </c>
    </row>
    <row r="16316" spans="1:19">
      <c r="A16316" t="s">
        <v>4</v>
      </c>
      <c r="B16316" s="4" t="s">
        <v>5</v>
      </c>
      <c r="C16316" s="4" t="s">
        <v>10</v>
      </c>
      <c r="D16316" s="4" t="s">
        <v>13</v>
      </c>
    </row>
    <row r="16317" spans="1:19">
      <c r="A16317" t="n">
        <v>134545</v>
      </c>
      <c r="B16317" s="63" t="n">
        <v>56</v>
      </c>
      <c r="C16317" s="7" t="n">
        <v>7024</v>
      </c>
      <c r="D16317" s="7" t="n">
        <v>0</v>
      </c>
    </row>
    <row r="16318" spans="1:19">
      <c r="A16318" t="s">
        <v>4</v>
      </c>
      <c r="B16318" s="4" t="s">
        <v>5</v>
      </c>
      <c r="C16318" s="4" t="s">
        <v>10</v>
      </c>
      <c r="D16318" s="4" t="s">
        <v>13</v>
      </c>
    </row>
    <row r="16319" spans="1:19">
      <c r="A16319" t="n">
        <v>134549</v>
      </c>
      <c r="B16319" s="44" t="n">
        <v>21</v>
      </c>
      <c r="C16319" s="7" t="n">
        <v>7024</v>
      </c>
      <c r="D16319" s="7" t="n">
        <v>2</v>
      </c>
    </row>
    <row r="16320" spans="1:19">
      <c r="A16320" t="s">
        <v>4</v>
      </c>
      <c r="B16320" s="4" t="s">
        <v>5</v>
      </c>
      <c r="C16320" s="4" t="s">
        <v>13</v>
      </c>
      <c r="D16320" s="4" t="s">
        <v>10</v>
      </c>
      <c r="E16320" s="4" t="s">
        <v>22</v>
      </c>
      <c r="F16320" s="4" t="s">
        <v>10</v>
      </c>
      <c r="G16320" s="4" t="s">
        <v>9</v>
      </c>
      <c r="H16320" s="4" t="s">
        <v>9</v>
      </c>
      <c r="I16320" s="4" t="s">
        <v>10</v>
      </c>
      <c r="J16320" s="4" t="s">
        <v>10</v>
      </c>
      <c r="K16320" s="4" t="s">
        <v>9</v>
      </c>
      <c r="L16320" s="4" t="s">
        <v>9</v>
      </c>
      <c r="M16320" s="4" t="s">
        <v>9</v>
      </c>
      <c r="N16320" s="4" t="s">
        <v>9</v>
      </c>
      <c r="O16320" s="4" t="s">
        <v>6</v>
      </c>
    </row>
    <row r="16321" spans="1:15">
      <c r="A16321" t="n">
        <v>134553</v>
      </c>
      <c r="B16321" s="14" t="n">
        <v>50</v>
      </c>
      <c r="C16321" s="7" t="n">
        <v>0</v>
      </c>
      <c r="D16321" s="7" t="n">
        <v>2208</v>
      </c>
      <c r="E16321" s="7" t="n">
        <v>0.800000011920929</v>
      </c>
      <c r="F16321" s="7" t="n">
        <v>200</v>
      </c>
      <c r="G16321" s="7" t="n">
        <v>0</v>
      </c>
      <c r="H16321" s="7" t="n">
        <v>0</v>
      </c>
      <c r="I16321" s="7" t="n">
        <v>0</v>
      </c>
      <c r="J16321" s="7" t="n">
        <v>65533</v>
      </c>
      <c r="K16321" s="7" t="n">
        <v>0</v>
      </c>
      <c r="L16321" s="7" t="n">
        <v>0</v>
      </c>
      <c r="M16321" s="7" t="n">
        <v>0</v>
      </c>
      <c r="N16321" s="7" t="n">
        <v>0</v>
      </c>
      <c r="O16321" s="7" t="s">
        <v>12</v>
      </c>
    </row>
    <row r="16322" spans="1:15">
      <c r="A16322" t="s">
        <v>4</v>
      </c>
      <c r="B16322" s="4" t="s">
        <v>5</v>
      </c>
      <c r="C16322" s="4" t="s">
        <v>13</v>
      </c>
      <c r="D16322" s="4" t="s">
        <v>10</v>
      </c>
      <c r="E16322" s="4" t="s">
        <v>13</v>
      </c>
    </row>
    <row r="16323" spans="1:15">
      <c r="A16323" t="n">
        <v>134592</v>
      </c>
      <c r="B16323" s="83" t="n">
        <v>39</v>
      </c>
      <c r="C16323" s="7" t="n">
        <v>14</v>
      </c>
      <c r="D16323" s="7" t="n">
        <v>65533</v>
      </c>
      <c r="E16323" s="7" t="n">
        <v>101</v>
      </c>
    </row>
    <row r="16324" spans="1:15">
      <c r="A16324" t="s">
        <v>4</v>
      </c>
      <c r="B16324" s="4" t="s">
        <v>5</v>
      </c>
      <c r="C16324" s="4" t="s">
        <v>10</v>
      </c>
      <c r="D16324" s="4" t="s">
        <v>13</v>
      </c>
      <c r="E16324" s="4" t="s">
        <v>6</v>
      </c>
      <c r="F16324" s="4" t="s">
        <v>22</v>
      </c>
      <c r="G16324" s="4" t="s">
        <v>22</v>
      </c>
      <c r="H16324" s="4" t="s">
        <v>22</v>
      </c>
    </row>
    <row r="16325" spans="1:15">
      <c r="A16325" t="n">
        <v>134597</v>
      </c>
      <c r="B16325" s="39" t="n">
        <v>48</v>
      </c>
      <c r="C16325" s="7" t="n">
        <v>7024</v>
      </c>
      <c r="D16325" s="7" t="n">
        <v>0</v>
      </c>
      <c r="E16325" s="7" t="s">
        <v>1042</v>
      </c>
      <c r="F16325" s="7" t="n">
        <v>-1</v>
      </c>
      <c r="G16325" s="7" t="n">
        <v>1</v>
      </c>
      <c r="H16325" s="7" t="n">
        <v>0</v>
      </c>
    </row>
    <row r="16326" spans="1:15">
      <c r="A16326" t="s">
        <v>4</v>
      </c>
      <c r="B16326" s="4" t="s">
        <v>5</v>
      </c>
      <c r="C16326" s="4" t="s">
        <v>13</v>
      </c>
      <c r="D16326" s="4" t="s">
        <v>10</v>
      </c>
      <c r="E16326" s="4" t="s">
        <v>10</v>
      </c>
      <c r="F16326" s="4" t="s">
        <v>9</v>
      </c>
    </row>
    <row r="16327" spans="1:15">
      <c r="A16327" t="n">
        <v>134623</v>
      </c>
      <c r="B16327" s="86" t="n">
        <v>84</v>
      </c>
      <c r="C16327" s="7" t="n">
        <v>1</v>
      </c>
      <c r="D16327" s="7" t="n">
        <v>0</v>
      </c>
      <c r="E16327" s="7" t="n">
        <v>0</v>
      </c>
      <c r="F16327" s="7" t="n">
        <v>0</v>
      </c>
    </row>
    <row r="16328" spans="1:15">
      <c r="A16328" t="s">
        <v>4</v>
      </c>
      <c r="B16328" s="4" t="s">
        <v>5</v>
      </c>
      <c r="C16328" s="4" t="s">
        <v>10</v>
      </c>
    </row>
    <row r="16329" spans="1:15">
      <c r="A16329" t="n">
        <v>134633</v>
      </c>
      <c r="B16329" s="35" t="n">
        <v>16</v>
      </c>
      <c r="C16329" s="7" t="n">
        <v>1000</v>
      </c>
    </row>
    <row r="16330" spans="1:15">
      <c r="A16330" t="s">
        <v>4</v>
      </c>
      <c r="B16330" s="4" t="s">
        <v>5</v>
      </c>
      <c r="C16330" s="4" t="s">
        <v>13</v>
      </c>
      <c r="D16330" s="4" t="s">
        <v>22</v>
      </c>
      <c r="E16330" s="4" t="s">
        <v>10</v>
      </c>
      <c r="F16330" s="4" t="s">
        <v>13</v>
      </c>
    </row>
    <row r="16331" spans="1:15">
      <c r="A16331" t="n">
        <v>134636</v>
      </c>
      <c r="B16331" s="16" t="n">
        <v>49</v>
      </c>
      <c r="C16331" s="7" t="n">
        <v>3</v>
      </c>
      <c r="D16331" s="7" t="n">
        <v>0.699999988079071</v>
      </c>
      <c r="E16331" s="7" t="n">
        <v>500</v>
      </c>
      <c r="F16331" s="7" t="n">
        <v>0</v>
      </c>
    </row>
    <row r="16332" spans="1:15">
      <c r="A16332" t="s">
        <v>4</v>
      </c>
      <c r="B16332" s="4" t="s">
        <v>5</v>
      </c>
      <c r="C16332" s="4" t="s">
        <v>13</v>
      </c>
      <c r="D16332" s="4" t="s">
        <v>10</v>
      </c>
      <c r="E16332" s="4" t="s">
        <v>22</v>
      </c>
    </row>
    <row r="16333" spans="1:15">
      <c r="A16333" t="n">
        <v>134645</v>
      </c>
      <c r="B16333" s="28" t="n">
        <v>58</v>
      </c>
      <c r="C16333" s="7" t="n">
        <v>101</v>
      </c>
      <c r="D16333" s="7" t="n">
        <v>500</v>
      </c>
      <c r="E16333" s="7" t="n">
        <v>1</v>
      </c>
    </row>
    <row r="16334" spans="1:15">
      <c r="A16334" t="s">
        <v>4</v>
      </c>
      <c r="B16334" s="4" t="s">
        <v>5</v>
      </c>
      <c r="C16334" s="4" t="s">
        <v>13</v>
      </c>
      <c r="D16334" s="4" t="s">
        <v>10</v>
      </c>
    </row>
    <row r="16335" spans="1:15">
      <c r="A16335" t="n">
        <v>134653</v>
      </c>
      <c r="B16335" s="28" t="n">
        <v>58</v>
      </c>
      <c r="C16335" s="7" t="n">
        <v>254</v>
      </c>
      <c r="D16335" s="7" t="n">
        <v>0</v>
      </c>
    </row>
    <row r="16336" spans="1:15">
      <c r="A16336" t="s">
        <v>4</v>
      </c>
      <c r="B16336" s="4" t="s">
        <v>5</v>
      </c>
      <c r="C16336" s="4" t="s">
        <v>13</v>
      </c>
    </row>
    <row r="16337" spans="1:15">
      <c r="A16337" t="n">
        <v>134657</v>
      </c>
      <c r="B16337" s="25" t="n">
        <v>45</v>
      </c>
      <c r="C16337" s="7" t="n">
        <v>0</v>
      </c>
    </row>
    <row r="16338" spans="1:15">
      <c r="A16338" t="s">
        <v>4</v>
      </c>
      <c r="B16338" s="4" t="s">
        <v>5</v>
      </c>
      <c r="C16338" s="4" t="s">
        <v>13</v>
      </c>
      <c r="D16338" s="4" t="s">
        <v>13</v>
      </c>
      <c r="E16338" s="4" t="s">
        <v>22</v>
      </c>
      <c r="F16338" s="4" t="s">
        <v>22</v>
      </c>
      <c r="G16338" s="4" t="s">
        <v>22</v>
      </c>
      <c r="H16338" s="4" t="s">
        <v>10</v>
      </c>
    </row>
    <row r="16339" spans="1:15">
      <c r="A16339" t="n">
        <v>134659</v>
      </c>
      <c r="B16339" s="25" t="n">
        <v>45</v>
      </c>
      <c r="C16339" s="7" t="n">
        <v>2</v>
      </c>
      <c r="D16339" s="7" t="n">
        <v>3</v>
      </c>
      <c r="E16339" s="7" t="n">
        <v>-30.0100002288818</v>
      </c>
      <c r="F16339" s="7" t="n">
        <v>2</v>
      </c>
      <c r="G16339" s="7" t="n">
        <v>-20.0699996948242</v>
      </c>
      <c r="H16339" s="7" t="n">
        <v>0</v>
      </c>
    </row>
    <row r="16340" spans="1:15">
      <c r="A16340" t="s">
        <v>4</v>
      </c>
      <c r="B16340" s="4" t="s">
        <v>5</v>
      </c>
      <c r="C16340" s="4" t="s">
        <v>13</v>
      </c>
      <c r="D16340" s="4" t="s">
        <v>13</v>
      </c>
      <c r="E16340" s="4" t="s">
        <v>22</v>
      </c>
      <c r="F16340" s="4" t="s">
        <v>22</v>
      </c>
      <c r="G16340" s="4" t="s">
        <v>22</v>
      </c>
      <c r="H16340" s="4" t="s">
        <v>10</v>
      </c>
      <c r="I16340" s="4" t="s">
        <v>13</v>
      </c>
    </row>
    <row r="16341" spans="1:15">
      <c r="A16341" t="n">
        <v>134676</v>
      </c>
      <c r="B16341" s="25" t="n">
        <v>45</v>
      </c>
      <c r="C16341" s="7" t="n">
        <v>4</v>
      </c>
      <c r="D16341" s="7" t="n">
        <v>3</v>
      </c>
      <c r="E16341" s="7" t="n">
        <v>34.5</v>
      </c>
      <c r="F16341" s="7" t="n">
        <v>256.589996337891</v>
      </c>
      <c r="G16341" s="7" t="n">
        <v>0</v>
      </c>
      <c r="H16341" s="7" t="n">
        <v>0</v>
      </c>
      <c r="I16341" s="7" t="n">
        <v>1</v>
      </c>
    </row>
    <row r="16342" spans="1:15">
      <c r="A16342" t="s">
        <v>4</v>
      </c>
      <c r="B16342" s="4" t="s">
        <v>5</v>
      </c>
      <c r="C16342" s="4" t="s">
        <v>13</v>
      </c>
      <c r="D16342" s="4" t="s">
        <v>13</v>
      </c>
      <c r="E16342" s="4" t="s">
        <v>22</v>
      </c>
      <c r="F16342" s="4" t="s">
        <v>10</v>
      </c>
    </row>
    <row r="16343" spans="1:15">
      <c r="A16343" t="n">
        <v>134694</v>
      </c>
      <c r="B16343" s="25" t="n">
        <v>45</v>
      </c>
      <c r="C16343" s="7" t="n">
        <v>5</v>
      </c>
      <c r="D16343" s="7" t="n">
        <v>3</v>
      </c>
      <c r="E16343" s="7" t="n">
        <v>19.7000007629395</v>
      </c>
      <c r="F16343" s="7" t="n">
        <v>0</v>
      </c>
    </row>
    <row r="16344" spans="1:15">
      <c r="A16344" t="s">
        <v>4</v>
      </c>
      <c r="B16344" s="4" t="s">
        <v>5</v>
      </c>
      <c r="C16344" s="4" t="s">
        <v>13</v>
      </c>
      <c r="D16344" s="4" t="s">
        <v>13</v>
      </c>
      <c r="E16344" s="4" t="s">
        <v>22</v>
      </c>
      <c r="F16344" s="4" t="s">
        <v>10</v>
      </c>
    </row>
    <row r="16345" spans="1:15">
      <c r="A16345" t="n">
        <v>134703</v>
      </c>
      <c r="B16345" s="25" t="n">
        <v>45</v>
      </c>
      <c r="C16345" s="7" t="n">
        <v>11</v>
      </c>
      <c r="D16345" s="7" t="n">
        <v>3</v>
      </c>
      <c r="E16345" s="7" t="n">
        <v>11.1000003814697</v>
      </c>
      <c r="F16345" s="7" t="n">
        <v>0</v>
      </c>
    </row>
    <row r="16346" spans="1:15">
      <c r="A16346" t="s">
        <v>4</v>
      </c>
      <c r="B16346" s="4" t="s">
        <v>5</v>
      </c>
      <c r="C16346" s="4" t="s">
        <v>10</v>
      </c>
      <c r="D16346" s="4" t="s">
        <v>22</v>
      </c>
      <c r="E16346" s="4" t="s">
        <v>22</v>
      </c>
      <c r="F16346" s="4" t="s">
        <v>22</v>
      </c>
      <c r="G16346" s="4" t="s">
        <v>10</v>
      </c>
      <c r="H16346" s="4" t="s">
        <v>10</v>
      </c>
    </row>
    <row r="16347" spans="1:15">
      <c r="A16347" t="n">
        <v>134712</v>
      </c>
      <c r="B16347" s="56" t="n">
        <v>60</v>
      </c>
      <c r="C16347" s="7" t="n">
        <v>0</v>
      </c>
      <c r="D16347" s="7" t="n">
        <v>0</v>
      </c>
      <c r="E16347" s="7" t="n">
        <v>0</v>
      </c>
      <c r="F16347" s="7" t="n">
        <v>0</v>
      </c>
      <c r="G16347" s="7" t="n">
        <v>0</v>
      </c>
      <c r="H16347" s="7" t="n">
        <v>1</v>
      </c>
    </row>
    <row r="16348" spans="1:15">
      <c r="A16348" t="s">
        <v>4</v>
      </c>
      <c r="B16348" s="4" t="s">
        <v>5</v>
      </c>
      <c r="C16348" s="4" t="s">
        <v>10</v>
      </c>
      <c r="D16348" s="4" t="s">
        <v>22</v>
      </c>
      <c r="E16348" s="4" t="s">
        <v>22</v>
      </c>
      <c r="F16348" s="4" t="s">
        <v>22</v>
      </c>
      <c r="G16348" s="4" t="s">
        <v>10</v>
      </c>
      <c r="H16348" s="4" t="s">
        <v>10</v>
      </c>
    </row>
    <row r="16349" spans="1:15">
      <c r="A16349" t="n">
        <v>134731</v>
      </c>
      <c r="B16349" s="56" t="n">
        <v>60</v>
      </c>
      <c r="C16349" s="7" t="n">
        <v>0</v>
      </c>
      <c r="D16349" s="7" t="n">
        <v>0</v>
      </c>
      <c r="E16349" s="7" t="n">
        <v>0</v>
      </c>
      <c r="F16349" s="7" t="n">
        <v>0</v>
      </c>
      <c r="G16349" s="7" t="n">
        <v>0</v>
      </c>
      <c r="H16349" s="7" t="n">
        <v>0</v>
      </c>
    </row>
    <row r="16350" spans="1:15">
      <c r="A16350" t="s">
        <v>4</v>
      </c>
      <c r="B16350" s="4" t="s">
        <v>5</v>
      </c>
      <c r="C16350" s="4" t="s">
        <v>10</v>
      </c>
      <c r="D16350" s="4" t="s">
        <v>10</v>
      </c>
      <c r="E16350" s="4" t="s">
        <v>10</v>
      </c>
    </row>
    <row r="16351" spans="1:15">
      <c r="A16351" t="n">
        <v>134750</v>
      </c>
      <c r="B16351" s="57" t="n">
        <v>61</v>
      </c>
      <c r="C16351" s="7" t="n">
        <v>0</v>
      </c>
      <c r="D16351" s="7" t="n">
        <v>65533</v>
      </c>
      <c r="E16351" s="7" t="n">
        <v>0</v>
      </c>
    </row>
    <row r="16352" spans="1:15">
      <c r="A16352" t="s">
        <v>4</v>
      </c>
      <c r="B16352" s="4" t="s">
        <v>5</v>
      </c>
      <c r="C16352" s="4" t="s">
        <v>10</v>
      </c>
      <c r="D16352" s="4" t="s">
        <v>22</v>
      </c>
      <c r="E16352" s="4" t="s">
        <v>22</v>
      </c>
      <c r="F16352" s="4" t="s">
        <v>22</v>
      </c>
      <c r="G16352" s="4" t="s">
        <v>10</v>
      </c>
      <c r="H16352" s="4" t="s">
        <v>10</v>
      </c>
    </row>
    <row r="16353" spans="1:9">
      <c r="A16353" t="n">
        <v>134757</v>
      </c>
      <c r="B16353" s="56" t="n">
        <v>60</v>
      </c>
      <c r="C16353" s="7" t="n">
        <v>16</v>
      </c>
      <c r="D16353" s="7" t="n">
        <v>0</v>
      </c>
      <c r="E16353" s="7" t="n">
        <v>0</v>
      </c>
      <c r="F16353" s="7" t="n">
        <v>0</v>
      </c>
      <c r="G16353" s="7" t="n">
        <v>0</v>
      </c>
      <c r="H16353" s="7" t="n">
        <v>1</v>
      </c>
    </row>
    <row r="16354" spans="1:9">
      <c r="A16354" t="s">
        <v>4</v>
      </c>
      <c r="B16354" s="4" t="s">
        <v>5</v>
      </c>
      <c r="C16354" s="4" t="s">
        <v>10</v>
      </c>
      <c r="D16354" s="4" t="s">
        <v>22</v>
      </c>
      <c r="E16354" s="4" t="s">
        <v>22</v>
      </c>
      <c r="F16354" s="4" t="s">
        <v>22</v>
      </c>
      <c r="G16354" s="4" t="s">
        <v>10</v>
      </c>
      <c r="H16354" s="4" t="s">
        <v>10</v>
      </c>
    </row>
    <row r="16355" spans="1:9">
      <c r="A16355" t="n">
        <v>134776</v>
      </c>
      <c r="B16355" s="56" t="n">
        <v>60</v>
      </c>
      <c r="C16355" s="7" t="n">
        <v>16</v>
      </c>
      <c r="D16355" s="7" t="n">
        <v>0</v>
      </c>
      <c r="E16355" s="7" t="n">
        <v>0</v>
      </c>
      <c r="F16355" s="7" t="n">
        <v>0</v>
      </c>
      <c r="G16355" s="7" t="n">
        <v>0</v>
      </c>
      <c r="H16355" s="7" t="n">
        <v>0</v>
      </c>
    </row>
    <row r="16356" spans="1:9">
      <c r="A16356" t="s">
        <v>4</v>
      </c>
      <c r="B16356" s="4" t="s">
        <v>5</v>
      </c>
      <c r="C16356" s="4" t="s">
        <v>10</v>
      </c>
      <c r="D16356" s="4" t="s">
        <v>10</v>
      </c>
      <c r="E16356" s="4" t="s">
        <v>10</v>
      </c>
    </row>
    <row r="16357" spans="1:9">
      <c r="A16357" t="n">
        <v>134795</v>
      </c>
      <c r="B16357" s="57" t="n">
        <v>61</v>
      </c>
      <c r="C16357" s="7" t="n">
        <v>16</v>
      </c>
      <c r="D16357" s="7" t="n">
        <v>65533</v>
      </c>
      <c r="E16357" s="7" t="n">
        <v>0</v>
      </c>
    </row>
    <row r="16358" spans="1:9">
      <c r="A16358" t="s">
        <v>4</v>
      </c>
      <c r="B16358" s="4" t="s">
        <v>5</v>
      </c>
      <c r="C16358" s="4" t="s">
        <v>10</v>
      </c>
      <c r="D16358" s="4" t="s">
        <v>22</v>
      </c>
      <c r="E16358" s="4" t="s">
        <v>22</v>
      </c>
      <c r="F16358" s="4" t="s">
        <v>22</v>
      </c>
      <c r="G16358" s="4" t="s">
        <v>10</v>
      </c>
      <c r="H16358" s="4" t="s">
        <v>10</v>
      </c>
    </row>
    <row r="16359" spans="1:9">
      <c r="A16359" t="n">
        <v>134802</v>
      </c>
      <c r="B16359" s="56" t="n">
        <v>60</v>
      </c>
      <c r="C16359" s="7" t="n">
        <v>7032</v>
      </c>
      <c r="D16359" s="7" t="n">
        <v>0</v>
      </c>
      <c r="E16359" s="7" t="n">
        <v>0</v>
      </c>
      <c r="F16359" s="7" t="n">
        <v>0</v>
      </c>
      <c r="G16359" s="7" t="n">
        <v>0</v>
      </c>
      <c r="H16359" s="7" t="n">
        <v>1</v>
      </c>
    </row>
    <row r="16360" spans="1:9">
      <c r="A16360" t="s">
        <v>4</v>
      </c>
      <c r="B16360" s="4" t="s">
        <v>5</v>
      </c>
      <c r="C16360" s="4" t="s">
        <v>10</v>
      </c>
      <c r="D16360" s="4" t="s">
        <v>22</v>
      </c>
      <c r="E16360" s="4" t="s">
        <v>22</v>
      </c>
      <c r="F16360" s="4" t="s">
        <v>22</v>
      </c>
      <c r="G16360" s="4" t="s">
        <v>10</v>
      </c>
      <c r="H16360" s="4" t="s">
        <v>10</v>
      </c>
    </row>
    <row r="16361" spans="1:9">
      <c r="A16361" t="n">
        <v>134821</v>
      </c>
      <c r="B16361" s="56" t="n">
        <v>60</v>
      </c>
      <c r="C16361" s="7" t="n">
        <v>7032</v>
      </c>
      <c r="D16361" s="7" t="n">
        <v>0</v>
      </c>
      <c r="E16361" s="7" t="n">
        <v>0</v>
      </c>
      <c r="F16361" s="7" t="n">
        <v>0</v>
      </c>
      <c r="G16361" s="7" t="n">
        <v>0</v>
      </c>
      <c r="H16361" s="7" t="n">
        <v>0</v>
      </c>
    </row>
    <row r="16362" spans="1:9">
      <c r="A16362" t="s">
        <v>4</v>
      </c>
      <c r="B16362" s="4" t="s">
        <v>5</v>
      </c>
      <c r="C16362" s="4" t="s">
        <v>10</v>
      </c>
      <c r="D16362" s="4" t="s">
        <v>10</v>
      </c>
      <c r="E16362" s="4" t="s">
        <v>10</v>
      </c>
    </row>
    <row r="16363" spans="1:9">
      <c r="A16363" t="n">
        <v>134840</v>
      </c>
      <c r="B16363" s="57" t="n">
        <v>61</v>
      </c>
      <c r="C16363" s="7" t="n">
        <v>7032</v>
      </c>
      <c r="D16363" s="7" t="n">
        <v>65533</v>
      </c>
      <c r="E16363" s="7" t="n">
        <v>0</v>
      </c>
    </row>
    <row r="16364" spans="1:9">
      <c r="A16364" t="s">
        <v>4</v>
      </c>
      <c r="B16364" s="4" t="s">
        <v>5</v>
      </c>
      <c r="C16364" s="4" t="s">
        <v>10</v>
      </c>
      <c r="D16364" s="4" t="s">
        <v>22</v>
      </c>
      <c r="E16364" s="4" t="s">
        <v>22</v>
      </c>
      <c r="F16364" s="4" t="s">
        <v>22</v>
      </c>
      <c r="G16364" s="4" t="s">
        <v>10</v>
      </c>
      <c r="H16364" s="4" t="s">
        <v>10</v>
      </c>
    </row>
    <row r="16365" spans="1:9">
      <c r="A16365" t="n">
        <v>134847</v>
      </c>
      <c r="B16365" s="56" t="n">
        <v>60</v>
      </c>
      <c r="C16365" s="7" t="n">
        <v>18</v>
      </c>
      <c r="D16365" s="7" t="n">
        <v>0</v>
      </c>
      <c r="E16365" s="7" t="n">
        <v>0</v>
      </c>
      <c r="F16365" s="7" t="n">
        <v>0</v>
      </c>
      <c r="G16365" s="7" t="n">
        <v>0</v>
      </c>
      <c r="H16365" s="7" t="n">
        <v>1</v>
      </c>
    </row>
    <row r="16366" spans="1:9">
      <c r="A16366" t="s">
        <v>4</v>
      </c>
      <c r="B16366" s="4" t="s">
        <v>5</v>
      </c>
      <c r="C16366" s="4" t="s">
        <v>10</v>
      </c>
      <c r="D16366" s="4" t="s">
        <v>22</v>
      </c>
      <c r="E16366" s="4" t="s">
        <v>22</v>
      </c>
      <c r="F16366" s="4" t="s">
        <v>22</v>
      </c>
      <c r="G16366" s="4" t="s">
        <v>10</v>
      </c>
      <c r="H16366" s="4" t="s">
        <v>10</v>
      </c>
    </row>
    <row r="16367" spans="1:9">
      <c r="A16367" t="n">
        <v>134866</v>
      </c>
      <c r="B16367" s="56" t="n">
        <v>60</v>
      </c>
      <c r="C16367" s="7" t="n">
        <v>18</v>
      </c>
      <c r="D16367" s="7" t="n">
        <v>0</v>
      </c>
      <c r="E16367" s="7" t="n">
        <v>0</v>
      </c>
      <c r="F16367" s="7" t="n">
        <v>0</v>
      </c>
      <c r="G16367" s="7" t="n">
        <v>0</v>
      </c>
      <c r="H16367" s="7" t="n">
        <v>0</v>
      </c>
    </row>
    <row r="16368" spans="1:9">
      <c r="A16368" t="s">
        <v>4</v>
      </c>
      <c r="B16368" s="4" t="s">
        <v>5</v>
      </c>
      <c r="C16368" s="4" t="s">
        <v>10</v>
      </c>
      <c r="D16368" s="4" t="s">
        <v>10</v>
      </c>
      <c r="E16368" s="4" t="s">
        <v>10</v>
      </c>
    </row>
    <row r="16369" spans="1:8">
      <c r="A16369" t="n">
        <v>134885</v>
      </c>
      <c r="B16369" s="57" t="n">
        <v>61</v>
      </c>
      <c r="C16369" s="7" t="n">
        <v>18</v>
      </c>
      <c r="D16369" s="7" t="n">
        <v>65533</v>
      </c>
      <c r="E16369" s="7" t="n">
        <v>0</v>
      </c>
    </row>
    <row r="16370" spans="1:8">
      <c r="A16370" t="s">
        <v>4</v>
      </c>
      <c r="B16370" s="4" t="s">
        <v>5</v>
      </c>
      <c r="C16370" s="4" t="s">
        <v>10</v>
      </c>
      <c r="D16370" s="4" t="s">
        <v>22</v>
      </c>
      <c r="E16370" s="4" t="s">
        <v>22</v>
      </c>
      <c r="F16370" s="4" t="s">
        <v>22</v>
      </c>
      <c r="G16370" s="4" t="s">
        <v>22</v>
      </c>
    </row>
    <row r="16371" spans="1:8">
      <c r="A16371" t="n">
        <v>134892</v>
      </c>
      <c r="B16371" s="24" t="n">
        <v>46</v>
      </c>
      <c r="C16371" s="7" t="n">
        <v>7024</v>
      </c>
      <c r="D16371" s="7" t="n">
        <v>-34.3499984741211</v>
      </c>
      <c r="E16371" s="7" t="n">
        <v>4.71000003814697</v>
      </c>
      <c r="F16371" s="7" t="n">
        <v>-22.1900005340576</v>
      </c>
      <c r="G16371" s="7" t="n">
        <v>54.2999992370605</v>
      </c>
    </row>
    <row r="16372" spans="1:8">
      <c r="A16372" t="s">
        <v>4</v>
      </c>
      <c r="B16372" s="4" t="s">
        <v>5</v>
      </c>
      <c r="C16372" s="4" t="s">
        <v>10</v>
      </c>
      <c r="D16372" s="4" t="s">
        <v>22</v>
      </c>
      <c r="E16372" s="4" t="s">
        <v>22</v>
      </c>
      <c r="F16372" s="4" t="s">
        <v>22</v>
      </c>
      <c r="G16372" s="4" t="s">
        <v>22</v>
      </c>
    </row>
    <row r="16373" spans="1:8">
      <c r="A16373" t="n">
        <v>134911</v>
      </c>
      <c r="B16373" s="24" t="n">
        <v>46</v>
      </c>
      <c r="C16373" s="7" t="n">
        <v>19</v>
      </c>
      <c r="D16373" s="7" t="n">
        <v>-34.3499984741211</v>
      </c>
      <c r="E16373" s="7" t="n">
        <v>4.71000003814697</v>
      </c>
      <c r="F16373" s="7" t="n">
        <v>-22.1900005340576</v>
      </c>
      <c r="G16373" s="7" t="n">
        <v>54.2999992370605</v>
      </c>
    </row>
    <row r="16374" spans="1:8">
      <c r="A16374" t="s">
        <v>4</v>
      </c>
      <c r="B16374" s="4" t="s">
        <v>5</v>
      </c>
      <c r="C16374" s="4" t="s">
        <v>10</v>
      </c>
      <c r="D16374" s="4" t="s">
        <v>22</v>
      </c>
      <c r="E16374" s="4" t="s">
        <v>22</v>
      </c>
      <c r="F16374" s="4" t="s">
        <v>22</v>
      </c>
      <c r="G16374" s="4" t="s">
        <v>22</v>
      </c>
    </row>
    <row r="16375" spans="1:8">
      <c r="A16375" t="n">
        <v>134930</v>
      </c>
      <c r="B16375" s="24" t="n">
        <v>46</v>
      </c>
      <c r="C16375" s="7" t="n">
        <v>0</v>
      </c>
      <c r="D16375" s="7" t="n">
        <v>-28.7299995422363</v>
      </c>
      <c r="E16375" s="7" t="n">
        <v>0</v>
      </c>
      <c r="F16375" s="7" t="n">
        <v>-18.1200008392334</v>
      </c>
      <c r="G16375" s="7" t="n">
        <v>235</v>
      </c>
    </row>
    <row r="16376" spans="1:8">
      <c r="A16376" t="s">
        <v>4</v>
      </c>
      <c r="B16376" s="4" t="s">
        <v>5</v>
      </c>
      <c r="C16376" s="4" t="s">
        <v>10</v>
      </c>
      <c r="D16376" s="4" t="s">
        <v>22</v>
      </c>
      <c r="E16376" s="4" t="s">
        <v>22</v>
      </c>
      <c r="F16376" s="4" t="s">
        <v>22</v>
      </c>
      <c r="G16376" s="4" t="s">
        <v>22</v>
      </c>
    </row>
    <row r="16377" spans="1:8">
      <c r="A16377" t="n">
        <v>134949</v>
      </c>
      <c r="B16377" s="24" t="n">
        <v>46</v>
      </c>
      <c r="C16377" s="7" t="n">
        <v>17</v>
      </c>
      <c r="D16377" s="7" t="n">
        <v>-26.6399993896484</v>
      </c>
      <c r="E16377" s="7" t="n">
        <v>0</v>
      </c>
      <c r="F16377" s="7" t="n">
        <v>-17.0400009155273</v>
      </c>
      <c r="G16377" s="7" t="n">
        <v>241.699996948242</v>
      </c>
    </row>
    <row r="16378" spans="1:8">
      <c r="A16378" t="s">
        <v>4</v>
      </c>
      <c r="B16378" s="4" t="s">
        <v>5</v>
      </c>
      <c r="C16378" s="4" t="s">
        <v>10</v>
      </c>
      <c r="D16378" s="4" t="s">
        <v>22</v>
      </c>
      <c r="E16378" s="4" t="s">
        <v>22</v>
      </c>
      <c r="F16378" s="4" t="s">
        <v>22</v>
      </c>
      <c r="G16378" s="4" t="s">
        <v>22</v>
      </c>
    </row>
    <row r="16379" spans="1:8">
      <c r="A16379" t="n">
        <v>134968</v>
      </c>
      <c r="B16379" s="24" t="n">
        <v>46</v>
      </c>
      <c r="C16379" s="7" t="n">
        <v>16</v>
      </c>
      <c r="D16379" s="7" t="n">
        <v>-27.6299991607666</v>
      </c>
      <c r="E16379" s="7" t="n">
        <v>0</v>
      </c>
      <c r="F16379" s="7" t="n">
        <v>-19.0599994659424</v>
      </c>
      <c r="G16379" s="7" t="n">
        <v>244.399993896484</v>
      </c>
    </row>
    <row r="16380" spans="1:8">
      <c r="A16380" t="s">
        <v>4</v>
      </c>
      <c r="B16380" s="4" t="s">
        <v>5</v>
      </c>
      <c r="C16380" s="4" t="s">
        <v>10</v>
      </c>
      <c r="D16380" s="4" t="s">
        <v>22</v>
      </c>
      <c r="E16380" s="4" t="s">
        <v>22</v>
      </c>
      <c r="F16380" s="4" t="s">
        <v>22</v>
      </c>
      <c r="G16380" s="4" t="s">
        <v>22</v>
      </c>
    </row>
    <row r="16381" spans="1:8">
      <c r="A16381" t="n">
        <v>134987</v>
      </c>
      <c r="B16381" s="24" t="n">
        <v>46</v>
      </c>
      <c r="C16381" s="7" t="n">
        <v>7032</v>
      </c>
      <c r="D16381" s="7" t="n">
        <v>-28.7800006866455</v>
      </c>
      <c r="E16381" s="7" t="n">
        <v>0</v>
      </c>
      <c r="F16381" s="7" t="n">
        <v>-17.3299999237061</v>
      </c>
      <c r="G16381" s="7" t="n">
        <v>236.300003051758</v>
      </c>
    </row>
    <row r="16382" spans="1:8">
      <c r="A16382" t="s">
        <v>4</v>
      </c>
      <c r="B16382" s="4" t="s">
        <v>5</v>
      </c>
      <c r="C16382" s="4" t="s">
        <v>10</v>
      </c>
      <c r="D16382" s="4" t="s">
        <v>22</v>
      </c>
      <c r="E16382" s="4" t="s">
        <v>22</v>
      </c>
      <c r="F16382" s="4" t="s">
        <v>22</v>
      </c>
      <c r="G16382" s="4" t="s">
        <v>22</v>
      </c>
    </row>
    <row r="16383" spans="1:8">
      <c r="A16383" t="n">
        <v>135006</v>
      </c>
      <c r="B16383" s="24" t="n">
        <v>46</v>
      </c>
      <c r="C16383" s="7" t="n">
        <v>18</v>
      </c>
      <c r="D16383" s="7" t="n">
        <v>-26.1700000762939</v>
      </c>
      <c r="E16383" s="7" t="n">
        <v>0</v>
      </c>
      <c r="F16383" s="7" t="n">
        <v>-17.4500007629395</v>
      </c>
      <c r="G16383" s="7" t="n">
        <v>239.800003051758</v>
      </c>
    </row>
    <row r="16384" spans="1:8">
      <c r="A16384" t="s">
        <v>4</v>
      </c>
      <c r="B16384" s="4" t="s">
        <v>5</v>
      </c>
      <c r="C16384" s="4" t="s">
        <v>10</v>
      </c>
      <c r="D16384" s="4" t="s">
        <v>22</v>
      </c>
      <c r="E16384" s="4" t="s">
        <v>22</v>
      </c>
      <c r="F16384" s="4" t="s">
        <v>22</v>
      </c>
      <c r="G16384" s="4" t="s">
        <v>10</v>
      </c>
      <c r="H16384" s="4" t="s">
        <v>10</v>
      </c>
    </row>
    <row r="16385" spans="1:8">
      <c r="A16385" t="n">
        <v>135025</v>
      </c>
      <c r="B16385" s="56" t="n">
        <v>60</v>
      </c>
      <c r="C16385" s="7" t="n">
        <v>0</v>
      </c>
      <c r="D16385" s="7" t="n">
        <v>0</v>
      </c>
      <c r="E16385" s="7" t="n">
        <v>25</v>
      </c>
      <c r="F16385" s="7" t="n">
        <v>0</v>
      </c>
      <c r="G16385" s="7" t="n">
        <v>0</v>
      </c>
      <c r="H16385" s="7" t="n">
        <v>0</v>
      </c>
    </row>
    <row r="16386" spans="1:8">
      <c r="A16386" t="s">
        <v>4</v>
      </c>
      <c r="B16386" s="4" t="s">
        <v>5</v>
      </c>
      <c r="C16386" s="4" t="s">
        <v>10</v>
      </c>
      <c r="D16386" s="4" t="s">
        <v>22</v>
      </c>
      <c r="E16386" s="4" t="s">
        <v>22</v>
      </c>
      <c r="F16386" s="4" t="s">
        <v>22</v>
      </c>
      <c r="G16386" s="4" t="s">
        <v>10</v>
      </c>
      <c r="H16386" s="4" t="s">
        <v>10</v>
      </c>
    </row>
    <row r="16387" spans="1:8">
      <c r="A16387" t="n">
        <v>135044</v>
      </c>
      <c r="B16387" s="56" t="n">
        <v>60</v>
      </c>
      <c r="C16387" s="7" t="n">
        <v>17</v>
      </c>
      <c r="D16387" s="7" t="n">
        <v>0</v>
      </c>
      <c r="E16387" s="7" t="n">
        <v>25</v>
      </c>
      <c r="F16387" s="7" t="n">
        <v>0</v>
      </c>
      <c r="G16387" s="7" t="n">
        <v>0</v>
      </c>
      <c r="H16387" s="7" t="n">
        <v>0</v>
      </c>
    </row>
    <row r="16388" spans="1:8">
      <c r="A16388" t="s">
        <v>4</v>
      </c>
      <c r="B16388" s="4" t="s">
        <v>5</v>
      </c>
      <c r="C16388" s="4" t="s">
        <v>10</v>
      </c>
      <c r="D16388" s="4" t="s">
        <v>22</v>
      </c>
      <c r="E16388" s="4" t="s">
        <v>22</v>
      </c>
      <c r="F16388" s="4" t="s">
        <v>22</v>
      </c>
      <c r="G16388" s="4" t="s">
        <v>10</v>
      </c>
      <c r="H16388" s="4" t="s">
        <v>10</v>
      </c>
    </row>
    <row r="16389" spans="1:8">
      <c r="A16389" t="n">
        <v>135063</v>
      </c>
      <c r="B16389" s="56" t="n">
        <v>60</v>
      </c>
      <c r="C16389" s="7" t="n">
        <v>16</v>
      </c>
      <c r="D16389" s="7" t="n">
        <v>0</v>
      </c>
      <c r="E16389" s="7" t="n">
        <v>25</v>
      </c>
      <c r="F16389" s="7" t="n">
        <v>0</v>
      </c>
      <c r="G16389" s="7" t="n">
        <v>0</v>
      </c>
      <c r="H16389" s="7" t="n">
        <v>0</v>
      </c>
    </row>
    <row r="16390" spans="1:8">
      <c r="A16390" t="s">
        <v>4</v>
      </c>
      <c r="B16390" s="4" t="s">
        <v>5</v>
      </c>
      <c r="C16390" s="4" t="s">
        <v>10</v>
      </c>
      <c r="D16390" s="4" t="s">
        <v>22</v>
      </c>
      <c r="E16390" s="4" t="s">
        <v>22</v>
      </c>
      <c r="F16390" s="4" t="s">
        <v>22</v>
      </c>
      <c r="G16390" s="4" t="s">
        <v>10</v>
      </c>
      <c r="H16390" s="4" t="s">
        <v>10</v>
      </c>
    </row>
    <row r="16391" spans="1:8">
      <c r="A16391" t="n">
        <v>135082</v>
      </c>
      <c r="B16391" s="56" t="n">
        <v>60</v>
      </c>
      <c r="C16391" s="7" t="n">
        <v>7032</v>
      </c>
      <c r="D16391" s="7" t="n">
        <v>0</v>
      </c>
      <c r="E16391" s="7" t="n">
        <v>25</v>
      </c>
      <c r="F16391" s="7" t="n">
        <v>0</v>
      </c>
      <c r="G16391" s="7" t="n">
        <v>0</v>
      </c>
      <c r="H16391" s="7" t="n">
        <v>0</v>
      </c>
    </row>
    <row r="16392" spans="1:8">
      <c r="A16392" t="s">
        <v>4</v>
      </c>
      <c r="B16392" s="4" t="s">
        <v>5</v>
      </c>
      <c r="C16392" s="4" t="s">
        <v>10</v>
      </c>
      <c r="D16392" s="4" t="s">
        <v>22</v>
      </c>
      <c r="E16392" s="4" t="s">
        <v>22</v>
      </c>
      <c r="F16392" s="4" t="s">
        <v>22</v>
      </c>
      <c r="G16392" s="4" t="s">
        <v>10</v>
      </c>
      <c r="H16392" s="4" t="s">
        <v>10</v>
      </c>
    </row>
    <row r="16393" spans="1:8">
      <c r="A16393" t="n">
        <v>135101</v>
      </c>
      <c r="B16393" s="56" t="n">
        <v>60</v>
      </c>
      <c r="C16393" s="7" t="n">
        <v>18</v>
      </c>
      <c r="D16393" s="7" t="n">
        <v>0</v>
      </c>
      <c r="E16393" s="7" t="n">
        <v>25</v>
      </c>
      <c r="F16393" s="7" t="n">
        <v>0</v>
      </c>
      <c r="G16393" s="7" t="n">
        <v>0</v>
      </c>
      <c r="H16393" s="7" t="n">
        <v>0</v>
      </c>
    </row>
    <row r="16394" spans="1:8">
      <c r="A16394" t="s">
        <v>4</v>
      </c>
      <c r="B16394" s="4" t="s">
        <v>5</v>
      </c>
      <c r="C16394" s="4" t="s">
        <v>10</v>
      </c>
      <c r="D16394" s="4" t="s">
        <v>13</v>
      </c>
      <c r="E16394" s="4" t="s">
        <v>6</v>
      </c>
      <c r="F16394" s="4" t="s">
        <v>22</v>
      </c>
      <c r="G16394" s="4" t="s">
        <v>22</v>
      </c>
      <c r="H16394" s="4" t="s">
        <v>22</v>
      </c>
    </row>
    <row r="16395" spans="1:8">
      <c r="A16395" t="n">
        <v>135120</v>
      </c>
      <c r="B16395" s="39" t="n">
        <v>48</v>
      </c>
      <c r="C16395" s="7" t="n">
        <v>0</v>
      </c>
      <c r="D16395" s="7" t="n">
        <v>0</v>
      </c>
      <c r="E16395" s="7" t="s">
        <v>482</v>
      </c>
      <c r="F16395" s="7" t="n">
        <v>0</v>
      </c>
      <c r="G16395" s="7" t="n">
        <v>1</v>
      </c>
      <c r="H16395" s="7" t="n">
        <v>0</v>
      </c>
    </row>
    <row r="16396" spans="1:8">
      <c r="A16396" t="s">
        <v>4</v>
      </c>
      <c r="B16396" s="4" t="s">
        <v>5</v>
      </c>
      <c r="C16396" s="4" t="s">
        <v>10</v>
      </c>
      <c r="D16396" s="4" t="s">
        <v>13</v>
      </c>
      <c r="E16396" s="4" t="s">
        <v>6</v>
      </c>
      <c r="F16396" s="4" t="s">
        <v>22</v>
      </c>
      <c r="G16396" s="4" t="s">
        <v>22</v>
      </c>
      <c r="H16396" s="4" t="s">
        <v>22</v>
      </c>
    </row>
    <row r="16397" spans="1:8">
      <c r="A16397" t="n">
        <v>135145</v>
      </c>
      <c r="B16397" s="39" t="n">
        <v>48</v>
      </c>
      <c r="C16397" s="7" t="n">
        <v>17</v>
      </c>
      <c r="D16397" s="7" t="n">
        <v>0</v>
      </c>
      <c r="E16397" s="7" t="s">
        <v>482</v>
      </c>
      <c r="F16397" s="7" t="n">
        <v>0</v>
      </c>
      <c r="G16397" s="7" t="n">
        <v>1</v>
      </c>
      <c r="H16397" s="7" t="n">
        <v>0</v>
      </c>
    </row>
    <row r="16398" spans="1:8">
      <c r="A16398" t="s">
        <v>4</v>
      </c>
      <c r="B16398" s="4" t="s">
        <v>5</v>
      </c>
      <c r="C16398" s="4" t="s">
        <v>10</v>
      </c>
      <c r="D16398" s="4" t="s">
        <v>13</v>
      </c>
      <c r="E16398" s="4" t="s">
        <v>6</v>
      </c>
      <c r="F16398" s="4" t="s">
        <v>22</v>
      </c>
      <c r="G16398" s="4" t="s">
        <v>22</v>
      </c>
      <c r="H16398" s="4" t="s">
        <v>22</v>
      </c>
    </row>
    <row r="16399" spans="1:8">
      <c r="A16399" t="n">
        <v>135170</v>
      </c>
      <c r="B16399" s="39" t="n">
        <v>48</v>
      </c>
      <c r="C16399" s="7" t="n">
        <v>18</v>
      </c>
      <c r="D16399" s="7" t="n">
        <v>0</v>
      </c>
      <c r="E16399" s="7" t="s">
        <v>482</v>
      </c>
      <c r="F16399" s="7" t="n">
        <v>0</v>
      </c>
      <c r="G16399" s="7" t="n">
        <v>1</v>
      </c>
      <c r="H16399" s="7" t="n">
        <v>0</v>
      </c>
    </row>
    <row r="16400" spans="1:8">
      <c r="A16400" t="s">
        <v>4</v>
      </c>
      <c r="B16400" s="4" t="s">
        <v>5</v>
      </c>
      <c r="C16400" s="4" t="s">
        <v>10</v>
      </c>
      <c r="D16400" s="4" t="s">
        <v>13</v>
      </c>
      <c r="E16400" s="4" t="s">
        <v>6</v>
      </c>
      <c r="F16400" s="4" t="s">
        <v>22</v>
      </c>
      <c r="G16400" s="4" t="s">
        <v>22</v>
      </c>
      <c r="H16400" s="4" t="s">
        <v>22</v>
      </c>
    </row>
    <row r="16401" spans="1:8">
      <c r="A16401" t="n">
        <v>135195</v>
      </c>
      <c r="B16401" s="39" t="n">
        <v>48</v>
      </c>
      <c r="C16401" s="7" t="n">
        <v>16</v>
      </c>
      <c r="D16401" s="7" t="n">
        <v>0</v>
      </c>
      <c r="E16401" s="7" t="s">
        <v>482</v>
      </c>
      <c r="F16401" s="7" t="n">
        <v>0</v>
      </c>
      <c r="G16401" s="7" t="n">
        <v>1</v>
      </c>
      <c r="H16401" s="7" t="n">
        <v>0</v>
      </c>
    </row>
    <row r="16402" spans="1:8">
      <c r="A16402" t="s">
        <v>4</v>
      </c>
      <c r="B16402" s="4" t="s">
        <v>5</v>
      </c>
      <c r="C16402" s="4" t="s">
        <v>13</v>
      </c>
      <c r="D16402" s="4" t="s">
        <v>10</v>
      </c>
      <c r="E16402" s="4" t="s">
        <v>6</v>
      </c>
      <c r="F16402" s="4" t="s">
        <v>6</v>
      </c>
      <c r="G16402" s="4" t="s">
        <v>6</v>
      </c>
      <c r="H16402" s="4" t="s">
        <v>6</v>
      </c>
    </row>
    <row r="16403" spans="1:8">
      <c r="A16403" t="n">
        <v>135220</v>
      </c>
      <c r="B16403" s="40" t="n">
        <v>51</v>
      </c>
      <c r="C16403" s="7" t="n">
        <v>3</v>
      </c>
      <c r="D16403" s="7" t="n">
        <v>0</v>
      </c>
      <c r="E16403" s="7" t="s">
        <v>843</v>
      </c>
      <c r="F16403" s="7" t="s">
        <v>844</v>
      </c>
      <c r="G16403" s="7" t="s">
        <v>88</v>
      </c>
      <c r="H16403" s="7" t="s">
        <v>89</v>
      </c>
    </row>
    <row r="16404" spans="1:8">
      <c r="A16404" t="s">
        <v>4</v>
      </c>
      <c r="B16404" s="4" t="s">
        <v>5</v>
      </c>
      <c r="C16404" s="4" t="s">
        <v>13</v>
      </c>
      <c r="D16404" s="4" t="s">
        <v>10</v>
      </c>
      <c r="E16404" s="4" t="s">
        <v>6</v>
      </c>
      <c r="F16404" s="4" t="s">
        <v>6</v>
      </c>
      <c r="G16404" s="4" t="s">
        <v>6</v>
      </c>
      <c r="H16404" s="4" t="s">
        <v>6</v>
      </c>
    </row>
    <row r="16405" spans="1:8">
      <c r="A16405" t="n">
        <v>135233</v>
      </c>
      <c r="B16405" s="40" t="n">
        <v>51</v>
      </c>
      <c r="C16405" s="7" t="n">
        <v>3</v>
      </c>
      <c r="D16405" s="7" t="n">
        <v>17</v>
      </c>
      <c r="E16405" s="7" t="s">
        <v>814</v>
      </c>
      <c r="F16405" s="7" t="s">
        <v>844</v>
      </c>
      <c r="G16405" s="7" t="s">
        <v>88</v>
      </c>
      <c r="H16405" s="7" t="s">
        <v>89</v>
      </c>
    </row>
    <row r="16406" spans="1:8">
      <c r="A16406" t="s">
        <v>4</v>
      </c>
      <c r="B16406" s="4" t="s">
        <v>5</v>
      </c>
      <c r="C16406" s="4" t="s">
        <v>13</v>
      </c>
      <c r="D16406" s="4" t="s">
        <v>10</v>
      </c>
      <c r="E16406" s="4" t="s">
        <v>6</v>
      </c>
      <c r="F16406" s="4" t="s">
        <v>6</v>
      </c>
      <c r="G16406" s="4" t="s">
        <v>6</v>
      </c>
      <c r="H16406" s="4" t="s">
        <v>6</v>
      </c>
    </row>
    <row r="16407" spans="1:8">
      <c r="A16407" t="n">
        <v>135246</v>
      </c>
      <c r="B16407" s="40" t="n">
        <v>51</v>
      </c>
      <c r="C16407" s="7" t="n">
        <v>3</v>
      </c>
      <c r="D16407" s="7" t="n">
        <v>16</v>
      </c>
      <c r="E16407" s="7" t="s">
        <v>843</v>
      </c>
      <c r="F16407" s="7" t="s">
        <v>844</v>
      </c>
      <c r="G16407" s="7" t="s">
        <v>88</v>
      </c>
      <c r="H16407" s="7" t="s">
        <v>89</v>
      </c>
    </row>
    <row r="16408" spans="1:8">
      <c r="A16408" t="s">
        <v>4</v>
      </c>
      <c r="B16408" s="4" t="s">
        <v>5</v>
      </c>
      <c r="C16408" s="4" t="s">
        <v>13</v>
      </c>
      <c r="D16408" s="4" t="s">
        <v>10</v>
      </c>
      <c r="E16408" s="4" t="s">
        <v>6</v>
      </c>
      <c r="F16408" s="4" t="s">
        <v>6</v>
      </c>
      <c r="G16408" s="4" t="s">
        <v>6</v>
      </c>
      <c r="H16408" s="4" t="s">
        <v>6</v>
      </c>
    </row>
    <row r="16409" spans="1:8">
      <c r="A16409" t="n">
        <v>135259</v>
      </c>
      <c r="B16409" s="40" t="n">
        <v>51</v>
      </c>
      <c r="C16409" s="7" t="n">
        <v>3</v>
      </c>
      <c r="D16409" s="7" t="n">
        <v>7032</v>
      </c>
      <c r="E16409" s="7" t="s">
        <v>814</v>
      </c>
      <c r="F16409" s="7" t="s">
        <v>844</v>
      </c>
      <c r="G16409" s="7" t="s">
        <v>88</v>
      </c>
      <c r="H16409" s="7" t="s">
        <v>89</v>
      </c>
    </row>
    <row r="16410" spans="1:8">
      <c r="A16410" t="s">
        <v>4</v>
      </c>
      <c r="B16410" s="4" t="s">
        <v>5</v>
      </c>
      <c r="C16410" s="4" t="s">
        <v>13</v>
      </c>
      <c r="D16410" s="4" t="s">
        <v>10</v>
      </c>
      <c r="E16410" s="4" t="s">
        <v>6</v>
      </c>
      <c r="F16410" s="4" t="s">
        <v>6</v>
      </c>
      <c r="G16410" s="4" t="s">
        <v>6</v>
      </c>
      <c r="H16410" s="4" t="s">
        <v>6</v>
      </c>
    </row>
    <row r="16411" spans="1:8">
      <c r="A16411" t="n">
        <v>135272</v>
      </c>
      <c r="B16411" s="40" t="n">
        <v>51</v>
      </c>
      <c r="C16411" s="7" t="n">
        <v>3</v>
      </c>
      <c r="D16411" s="7" t="n">
        <v>18</v>
      </c>
      <c r="E16411" s="7" t="s">
        <v>813</v>
      </c>
      <c r="F16411" s="7" t="s">
        <v>814</v>
      </c>
      <c r="G16411" s="7" t="s">
        <v>88</v>
      </c>
      <c r="H16411" s="7" t="s">
        <v>89</v>
      </c>
    </row>
    <row r="16412" spans="1:8">
      <c r="A16412" t="s">
        <v>4</v>
      </c>
      <c r="B16412" s="4" t="s">
        <v>5</v>
      </c>
      <c r="C16412" s="4" t="s">
        <v>13</v>
      </c>
      <c r="D16412" s="4" t="s">
        <v>13</v>
      </c>
      <c r="E16412" s="4" t="s">
        <v>22</v>
      </c>
      <c r="F16412" s="4" t="s">
        <v>10</v>
      </c>
    </row>
    <row r="16413" spans="1:8">
      <c r="A16413" t="n">
        <v>135285</v>
      </c>
      <c r="B16413" s="25" t="n">
        <v>45</v>
      </c>
      <c r="C16413" s="7" t="n">
        <v>5</v>
      </c>
      <c r="D16413" s="7" t="n">
        <v>3</v>
      </c>
      <c r="E16413" s="7" t="n">
        <v>18</v>
      </c>
      <c r="F16413" s="7" t="n">
        <v>8000</v>
      </c>
    </row>
    <row r="16414" spans="1:8">
      <c r="A16414" t="s">
        <v>4</v>
      </c>
      <c r="B16414" s="4" t="s">
        <v>5</v>
      </c>
      <c r="C16414" s="4" t="s">
        <v>13</v>
      </c>
      <c r="D16414" s="4" t="s">
        <v>10</v>
      </c>
    </row>
    <row r="16415" spans="1:8">
      <c r="A16415" t="n">
        <v>135294</v>
      </c>
      <c r="B16415" s="28" t="n">
        <v>58</v>
      </c>
      <c r="C16415" s="7" t="n">
        <v>255</v>
      </c>
      <c r="D16415" s="7" t="n">
        <v>0</v>
      </c>
    </row>
    <row r="16416" spans="1:8">
      <c r="A16416" t="s">
        <v>4</v>
      </c>
      <c r="B16416" s="4" t="s">
        <v>5</v>
      </c>
      <c r="C16416" s="4" t="s">
        <v>13</v>
      </c>
      <c r="D16416" s="4" t="s">
        <v>22</v>
      </c>
      <c r="E16416" s="4" t="s">
        <v>22</v>
      </c>
      <c r="F16416" s="4" t="s">
        <v>22</v>
      </c>
    </row>
    <row r="16417" spans="1:8">
      <c r="A16417" t="n">
        <v>135298</v>
      </c>
      <c r="B16417" s="25" t="n">
        <v>45</v>
      </c>
      <c r="C16417" s="7" t="n">
        <v>9</v>
      </c>
      <c r="D16417" s="7" t="n">
        <v>0.0199999995529652</v>
      </c>
      <c r="E16417" s="7" t="n">
        <v>0.0199999995529652</v>
      </c>
      <c r="F16417" s="7" t="n">
        <v>0.5</v>
      </c>
    </row>
    <row r="16418" spans="1:8">
      <c r="A16418" t="s">
        <v>4</v>
      </c>
      <c r="B16418" s="4" t="s">
        <v>5</v>
      </c>
      <c r="C16418" s="4" t="s">
        <v>13</v>
      </c>
      <c r="D16418" s="4" t="s">
        <v>10</v>
      </c>
      <c r="E16418" s="4" t="s">
        <v>6</v>
      </c>
    </row>
    <row r="16419" spans="1:8">
      <c r="A16419" t="n">
        <v>135312</v>
      </c>
      <c r="B16419" s="40" t="n">
        <v>51</v>
      </c>
      <c r="C16419" s="7" t="n">
        <v>4</v>
      </c>
      <c r="D16419" s="7" t="n">
        <v>7032</v>
      </c>
      <c r="E16419" s="7" t="s">
        <v>1080</v>
      </c>
    </row>
    <row r="16420" spans="1:8">
      <c r="A16420" t="s">
        <v>4</v>
      </c>
      <c r="B16420" s="4" t="s">
        <v>5</v>
      </c>
      <c r="C16420" s="4" t="s">
        <v>10</v>
      </c>
    </row>
    <row r="16421" spans="1:8">
      <c r="A16421" t="n">
        <v>135325</v>
      </c>
      <c r="B16421" s="35" t="n">
        <v>16</v>
      </c>
      <c r="C16421" s="7" t="n">
        <v>0</v>
      </c>
    </row>
    <row r="16422" spans="1:8">
      <c r="A16422" t="s">
        <v>4</v>
      </c>
      <c r="B16422" s="4" t="s">
        <v>5</v>
      </c>
      <c r="C16422" s="4" t="s">
        <v>10</v>
      </c>
      <c r="D16422" s="4" t="s">
        <v>13</v>
      </c>
      <c r="E16422" s="4" t="s">
        <v>9</v>
      </c>
      <c r="F16422" s="4" t="s">
        <v>72</v>
      </c>
      <c r="G16422" s="4" t="s">
        <v>13</v>
      </c>
      <c r="H16422" s="4" t="s">
        <v>13</v>
      </c>
    </row>
    <row r="16423" spans="1:8">
      <c r="A16423" t="n">
        <v>135328</v>
      </c>
      <c r="B16423" s="52" t="n">
        <v>26</v>
      </c>
      <c r="C16423" s="7" t="n">
        <v>7032</v>
      </c>
      <c r="D16423" s="7" t="n">
        <v>17</v>
      </c>
      <c r="E16423" s="7" t="n">
        <v>18415</v>
      </c>
      <c r="F16423" s="7" t="s">
        <v>1192</v>
      </c>
      <c r="G16423" s="7" t="n">
        <v>2</v>
      </c>
      <c r="H16423" s="7" t="n">
        <v>0</v>
      </c>
    </row>
    <row r="16424" spans="1:8">
      <c r="A16424" t="s">
        <v>4</v>
      </c>
      <c r="B16424" s="4" t="s">
        <v>5</v>
      </c>
    </row>
    <row r="16425" spans="1:8">
      <c r="A16425" t="n">
        <v>135354</v>
      </c>
      <c r="B16425" s="53" t="n">
        <v>28</v>
      </c>
    </row>
    <row r="16426" spans="1:8">
      <c r="A16426" t="s">
        <v>4</v>
      </c>
      <c r="B16426" s="4" t="s">
        <v>5</v>
      </c>
      <c r="C16426" s="4" t="s">
        <v>13</v>
      </c>
      <c r="D16426" s="4" t="s">
        <v>10</v>
      </c>
      <c r="E16426" s="4" t="s">
        <v>6</v>
      </c>
    </row>
    <row r="16427" spans="1:8">
      <c r="A16427" t="n">
        <v>135355</v>
      </c>
      <c r="B16427" s="40" t="n">
        <v>51</v>
      </c>
      <c r="C16427" s="7" t="n">
        <v>4</v>
      </c>
      <c r="D16427" s="7" t="n">
        <v>16</v>
      </c>
      <c r="E16427" s="7" t="s">
        <v>1080</v>
      </c>
    </row>
    <row r="16428" spans="1:8">
      <c r="A16428" t="s">
        <v>4</v>
      </c>
      <c r="B16428" s="4" t="s">
        <v>5</v>
      </c>
      <c r="C16428" s="4" t="s">
        <v>10</v>
      </c>
    </row>
    <row r="16429" spans="1:8">
      <c r="A16429" t="n">
        <v>135368</v>
      </c>
      <c r="B16429" s="35" t="n">
        <v>16</v>
      </c>
      <c r="C16429" s="7" t="n">
        <v>0</v>
      </c>
    </row>
    <row r="16430" spans="1:8">
      <c r="A16430" t="s">
        <v>4</v>
      </c>
      <c r="B16430" s="4" t="s">
        <v>5</v>
      </c>
      <c r="C16430" s="4" t="s">
        <v>10</v>
      </c>
      <c r="D16430" s="4" t="s">
        <v>13</v>
      </c>
      <c r="E16430" s="4" t="s">
        <v>9</v>
      </c>
      <c r="F16430" s="4" t="s">
        <v>72</v>
      </c>
      <c r="G16430" s="4" t="s">
        <v>13</v>
      </c>
      <c r="H16430" s="4" t="s">
        <v>13</v>
      </c>
    </row>
    <row r="16431" spans="1:8">
      <c r="A16431" t="n">
        <v>135371</v>
      </c>
      <c r="B16431" s="52" t="n">
        <v>26</v>
      </c>
      <c r="C16431" s="7" t="n">
        <v>16</v>
      </c>
      <c r="D16431" s="7" t="n">
        <v>17</v>
      </c>
      <c r="E16431" s="7" t="n">
        <v>14327</v>
      </c>
      <c r="F16431" s="7" t="s">
        <v>1193</v>
      </c>
      <c r="G16431" s="7" t="n">
        <v>2</v>
      </c>
      <c r="H16431" s="7" t="n">
        <v>0</v>
      </c>
    </row>
    <row r="16432" spans="1:8">
      <c r="A16432" t="s">
        <v>4</v>
      </c>
      <c r="B16432" s="4" t="s">
        <v>5</v>
      </c>
    </row>
    <row r="16433" spans="1:8">
      <c r="A16433" t="n">
        <v>135421</v>
      </c>
      <c r="B16433" s="53" t="n">
        <v>28</v>
      </c>
    </row>
    <row r="16434" spans="1:8">
      <c r="A16434" t="s">
        <v>4</v>
      </c>
      <c r="B16434" s="4" t="s">
        <v>5</v>
      </c>
      <c r="C16434" s="4" t="s">
        <v>10</v>
      </c>
      <c r="D16434" s="4" t="s">
        <v>13</v>
      </c>
    </row>
    <row r="16435" spans="1:8">
      <c r="A16435" t="n">
        <v>135422</v>
      </c>
      <c r="B16435" s="54" t="n">
        <v>89</v>
      </c>
      <c r="C16435" s="7" t="n">
        <v>65533</v>
      </c>
      <c r="D16435" s="7" t="n">
        <v>1</v>
      </c>
    </row>
    <row r="16436" spans="1:8">
      <c r="A16436" t="s">
        <v>4</v>
      </c>
      <c r="B16436" s="4" t="s">
        <v>5</v>
      </c>
      <c r="C16436" s="4" t="s">
        <v>13</v>
      </c>
      <c r="D16436" s="4" t="s">
        <v>10</v>
      </c>
      <c r="E16436" s="4" t="s">
        <v>22</v>
      </c>
    </row>
    <row r="16437" spans="1:8">
      <c r="A16437" t="n">
        <v>135426</v>
      </c>
      <c r="B16437" s="28" t="n">
        <v>58</v>
      </c>
      <c r="C16437" s="7" t="n">
        <v>101</v>
      </c>
      <c r="D16437" s="7" t="n">
        <v>500</v>
      </c>
      <c r="E16437" s="7" t="n">
        <v>1</v>
      </c>
    </row>
    <row r="16438" spans="1:8">
      <c r="A16438" t="s">
        <v>4</v>
      </c>
      <c r="B16438" s="4" t="s">
        <v>5</v>
      </c>
      <c r="C16438" s="4" t="s">
        <v>13</v>
      </c>
      <c r="D16438" s="4" t="s">
        <v>10</v>
      </c>
    </row>
    <row r="16439" spans="1:8">
      <c r="A16439" t="n">
        <v>135434</v>
      </c>
      <c r="B16439" s="28" t="n">
        <v>58</v>
      </c>
      <c r="C16439" s="7" t="n">
        <v>254</v>
      </c>
      <c r="D16439" s="7" t="n">
        <v>0</v>
      </c>
    </row>
    <row r="16440" spans="1:8">
      <c r="A16440" t="s">
        <v>4</v>
      </c>
      <c r="B16440" s="4" t="s">
        <v>5</v>
      </c>
      <c r="C16440" s="4" t="s">
        <v>13</v>
      </c>
    </row>
    <row r="16441" spans="1:8">
      <c r="A16441" t="n">
        <v>135438</v>
      </c>
      <c r="B16441" s="25" t="n">
        <v>45</v>
      </c>
      <c r="C16441" s="7" t="n">
        <v>0</v>
      </c>
    </row>
    <row r="16442" spans="1:8">
      <c r="A16442" t="s">
        <v>4</v>
      </c>
      <c r="B16442" s="4" t="s">
        <v>5</v>
      </c>
      <c r="C16442" s="4" t="s">
        <v>13</v>
      </c>
      <c r="D16442" s="4" t="s">
        <v>13</v>
      </c>
      <c r="E16442" s="4" t="s">
        <v>22</v>
      </c>
      <c r="F16442" s="4" t="s">
        <v>22</v>
      </c>
      <c r="G16442" s="4" t="s">
        <v>22</v>
      </c>
      <c r="H16442" s="4" t="s">
        <v>10</v>
      </c>
    </row>
    <row r="16443" spans="1:8">
      <c r="A16443" t="n">
        <v>135440</v>
      </c>
      <c r="B16443" s="25" t="n">
        <v>45</v>
      </c>
      <c r="C16443" s="7" t="n">
        <v>2</v>
      </c>
      <c r="D16443" s="7" t="n">
        <v>3</v>
      </c>
      <c r="E16443" s="7" t="n">
        <v>-34.1100006103516</v>
      </c>
      <c r="F16443" s="7" t="n">
        <v>5.13000011444092</v>
      </c>
      <c r="G16443" s="7" t="n">
        <v>-22.0699996948242</v>
      </c>
      <c r="H16443" s="7" t="n">
        <v>0</v>
      </c>
    </row>
    <row r="16444" spans="1:8">
      <c r="A16444" t="s">
        <v>4</v>
      </c>
      <c r="B16444" s="4" t="s">
        <v>5</v>
      </c>
      <c r="C16444" s="4" t="s">
        <v>13</v>
      </c>
      <c r="D16444" s="4" t="s">
        <v>13</v>
      </c>
      <c r="E16444" s="4" t="s">
        <v>22</v>
      </c>
      <c r="F16444" s="4" t="s">
        <v>22</v>
      </c>
      <c r="G16444" s="4" t="s">
        <v>22</v>
      </c>
      <c r="H16444" s="4" t="s">
        <v>10</v>
      </c>
      <c r="I16444" s="4" t="s">
        <v>13</v>
      </c>
    </row>
    <row r="16445" spans="1:8">
      <c r="A16445" t="n">
        <v>135457</v>
      </c>
      <c r="B16445" s="25" t="n">
        <v>45</v>
      </c>
      <c r="C16445" s="7" t="n">
        <v>4</v>
      </c>
      <c r="D16445" s="7" t="n">
        <v>3</v>
      </c>
      <c r="E16445" s="7" t="n">
        <v>13.7200002670288</v>
      </c>
      <c r="F16445" s="7" t="n">
        <v>64.75</v>
      </c>
      <c r="G16445" s="7" t="n">
        <v>0</v>
      </c>
      <c r="H16445" s="7" t="n">
        <v>0</v>
      </c>
      <c r="I16445" s="7" t="n">
        <v>1</v>
      </c>
    </row>
    <row r="16446" spans="1:8">
      <c r="A16446" t="s">
        <v>4</v>
      </c>
      <c r="B16446" s="4" t="s">
        <v>5</v>
      </c>
      <c r="C16446" s="4" t="s">
        <v>13</v>
      </c>
      <c r="D16446" s="4" t="s">
        <v>13</v>
      </c>
      <c r="E16446" s="4" t="s">
        <v>22</v>
      </c>
      <c r="F16446" s="4" t="s">
        <v>10</v>
      </c>
    </row>
    <row r="16447" spans="1:8">
      <c r="A16447" t="n">
        <v>135475</v>
      </c>
      <c r="B16447" s="25" t="n">
        <v>45</v>
      </c>
      <c r="C16447" s="7" t="n">
        <v>5</v>
      </c>
      <c r="D16447" s="7" t="n">
        <v>3</v>
      </c>
      <c r="E16447" s="7" t="n">
        <v>6.30000019073486</v>
      </c>
      <c r="F16447" s="7" t="n">
        <v>0</v>
      </c>
    </row>
    <row r="16448" spans="1:8">
      <c r="A16448" t="s">
        <v>4</v>
      </c>
      <c r="B16448" s="4" t="s">
        <v>5</v>
      </c>
      <c r="C16448" s="4" t="s">
        <v>13</v>
      </c>
      <c r="D16448" s="4" t="s">
        <v>13</v>
      </c>
      <c r="E16448" s="4" t="s">
        <v>22</v>
      </c>
      <c r="F16448" s="4" t="s">
        <v>10</v>
      </c>
    </row>
    <row r="16449" spans="1:9">
      <c r="A16449" t="n">
        <v>135484</v>
      </c>
      <c r="B16449" s="25" t="n">
        <v>45</v>
      </c>
      <c r="C16449" s="7" t="n">
        <v>11</v>
      </c>
      <c r="D16449" s="7" t="n">
        <v>3</v>
      </c>
      <c r="E16449" s="7" t="n">
        <v>10.1000003814697</v>
      </c>
      <c r="F16449" s="7" t="n">
        <v>0</v>
      </c>
    </row>
    <row r="16450" spans="1:9">
      <c r="A16450" t="s">
        <v>4</v>
      </c>
      <c r="B16450" s="4" t="s">
        <v>5</v>
      </c>
      <c r="C16450" s="4" t="s">
        <v>10</v>
      </c>
      <c r="D16450" s="4" t="s">
        <v>22</v>
      </c>
      <c r="E16450" s="4" t="s">
        <v>22</v>
      </c>
      <c r="F16450" s="4" t="s">
        <v>22</v>
      </c>
      <c r="G16450" s="4" t="s">
        <v>22</v>
      </c>
    </row>
    <row r="16451" spans="1:9">
      <c r="A16451" t="n">
        <v>135493</v>
      </c>
      <c r="B16451" s="24" t="n">
        <v>46</v>
      </c>
      <c r="C16451" s="7" t="n">
        <v>19</v>
      </c>
      <c r="D16451" s="7" t="n">
        <v>-34.3499984741211</v>
      </c>
      <c r="E16451" s="7" t="n">
        <v>5</v>
      </c>
      <c r="F16451" s="7" t="n">
        <v>-22.1900005340576</v>
      </c>
      <c r="G16451" s="7" t="n">
        <v>54.2999992370605</v>
      </c>
    </row>
    <row r="16452" spans="1:9">
      <c r="A16452" t="s">
        <v>4</v>
      </c>
      <c r="B16452" s="4" t="s">
        <v>5</v>
      </c>
      <c r="C16452" s="4" t="s">
        <v>13</v>
      </c>
      <c r="D16452" s="4" t="s">
        <v>10</v>
      </c>
      <c r="E16452" s="4" t="s">
        <v>6</v>
      </c>
      <c r="F16452" s="4" t="s">
        <v>6</v>
      </c>
      <c r="G16452" s="4" t="s">
        <v>6</v>
      </c>
      <c r="H16452" s="4" t="s">
        <v>6</v>
      </c>
    </row>
    <row r="16453" spans="1:9">
      <c r="A16453" t="n">
        <v>135512</v>
      </c>
      <c r="B16453" s="40" t="n">
        <v>51</v>
      </c>
      <c r="C16453" s="7" t="n">
        <v>3</v>
      </c>
      <c r="D16453" s="7" t="n">
        <v>19</v>
      </c>
      <c r="E16453" s="7" t="s">
        <v>87</v>
      </c>
      <c r="F16453" s="7" t="s">
        <v>89</v>
      </c>
      <c r="G16453" s="7" t="s">
        <v>88</v>
      </c>
      <c r="H16453" s="7" t="s">
        <v>89</v>
      </c>
    </row>
    <row r="16454" spans="1:9">
      <c r="A16454" t="s">
        <v>4</v>
      </c>
      <c r="B16454" s="4" t="s">
        <v>5</v>
      </c>
      <c r="C16454" s="4" t="s">
        <v>10</v>
      </c>
      <c r="D16454" s="4" t="s">
        <v>9</v>
      </c>
      <c r="E16454" s="4" t="s">
        <v>9</v>
      </c>
      <c r="F16454" s="4" t="s">
        <v>9</v>
      </c>
      <c r="G16454" s="4" t="s">
        <v>9</v>
      </c>
      <c r="H16454" s="4" t="s">
        <v>10</v>
      </c>
      <c r="I16454" s="4" t="s">
        <v>13</v>
      </c>
    </row>
    <row r="16455" spans="1:9">
      <c r="A16455" t="n">
        <v>135525</v>
      </c>
      <c r="B16455" s="90" t="n">
        <v>66</v>
      </c>
      <c r="C16455" s="7" t="n">
        <v>19</v>
      </c>
      <c r="D16455" s="7" t="n">
        <v>1065353216</v>
      </c>
      <c r="E16455" s="7" t="n">
        <v>1065353216</v>
      </c>
      <c r="F16455" s="7" t="n">
        <v>1065353216</v>
      </c>
      <c r="G16455" s="7" t="n">
        <v>0</v>
      </c>
      <c r="H16455" s="7" t="n">
        <v>0</v>
      </c>
      <c r="I16455" s="7" t="n">
        <v>3</v>
      </c>
    </row>
    <row r="16456" spans="1:9">
      <c r="A16456" t="s">
        <v>4</v>
      </c>
      <c r="B16456" s="4" t="s">
        <v>5</v>
      </c>
      <c r="C16456" s="4" t="s">
        <v>10</v>
      </c>
      <c r="D16456" s="4" t="s">
        <v>9</v>
      </c>
    </row>
    <row r="16457" spans="1:9">
      <c r="A16457" t="n">
        <v>135547</v>
      </c>
      <c r="B16457" s="45" t="n">
        <v>44</v>
      </c>
      <c r="C16457" s="7" t="n">
        <v>19</v>
      </c>
      <c r="D16457" s="7" t="n">
        <v>1</v>
      </c>
    </row>
    <row r="16458" spans="1:9">
      <c r="A16458" t="s">
        <v>4</v>
      </c>
      <c r="B16458" s="4" t="s">
        <v>5</v>
      </c>
      <c r="C16458" s="4" t="s">
        <v>13</v>
      </c>
      <c r="D16458" s="4" t="s">
        <v>10</v>
      </c>
      <c r="E16458" s="4" t="s">
        <v>10</v>
      </c>
      <c r="F16458" s="4" t="s">
        <v>9</v>
      </c>
    </row>
    <row r="16459" spans="1:9">
      <c r="A16459" t="n">
        <v>135554</v>
      </c>
      <c r="B16459" s="86" t="n">
        <v>84</v>
      </c>
      <c r="C16459" s="7" t="n">
        <v>0</v>
      </c>
      <c r="D16459" s="7" t="n">
        <v>2</v>
      </c>
      <c r="E16459" s="7" t="n">
        <v>0</v>
      </c>
      <c r="F16459" s="7" t="n">
        <v>1045220557</v>
      </c>
    </row>
    <row r="16460" spans="1:9">
      <c r="A16460" t="s">
        <v>4</v>
      </c>
      <c r="B16460" s="4" t="s">
        <v>5</v>
      </c>
      <c r="C16460" s="4" t="s">
        <v>10</v>
      </c>
      <c r="D16460" s="4" t="s">
        <v>13</v>
      </c>
      <c r="E16460" s="4" t="s">
        <v>6</v>
      </c>
      <c r="F16460" s="4" t="s">
        <v>22</v>
      </c>
      <c r="G16460" s="4" t="s">
        <v>22</v>
      </c>
      <c r="H16460" s="4" t="s">
        <v>22</v>
      </c>
    </row>
    <row r="16461" spans="1:9">
      <c r="A16461" t="n">
        <v>135564</v>
      </c>
      <c r="B16461" s="39" t="n">
        <v>48</v>
      </c>
      <c r="C16461" s="7" t="n">
        <v>19</v>
      </c>
      <c r="D16461" s="7" t="n">
        <v>0</v>
      </c>
      <c r="E16461" s="7" t="s">
        <v>1048</v>
      </c>
      <c r="F16461" s="7" t="n">
        <v>0</v>
      </c>
      <c r="G16461" s="7" t="n">
        <v>1</v>
      </c>
      <c r="H16461" s="7" t="n">
        <v>0</v>
      </c>
    </row>
    <row r="16462" spans="1:9">
      <c r="A16462" t="s">
        <v>4</v>
      </c>
      <c r="B16462" s="4" t="s">
        <v>5</v>
      </c>
      <c r="C16462" s="4" t="s">
        <v>13</v>
      </c>
      <c r="D16462" s="4" t="s">
        <v>13</v>
      </c>
      <c r="E16462" s="4" t="s">
        <v>22</v>
      </c>
      <c r="F16462" s="4" t="s">
        <v>22</v>
      </c>
      <c r="G16462" s="4" t="s">
        <v>22</v>
      </c>
      <c r="H16462" s="4" t="s">
        <v>10</v>
      </c>
    </row>
    <row r="16463" spans="1:9">
      <c r="A16463" t="n">
        <v>135590</v>
      </c>
      <c r="B16463" s="25" t="n">
        <v>45</v>
      </c>
      <c r="C16463" s="7" t="n">
        <v>2</v>
      </c>
      <c r="D16463" s="7" t="n">
        <v>3</v>
      </c>
      <c r="E16463" s="7" t="n">
        <v>-34.4500007629395</v>
      </c>
      <c r="F16463" s="7" t="n">
        <v>6.28000020980835</v>
      </c>
      <c r="G16463" s="7" t="n">
        <v>-22.3400001525879</v>
      </c>
      <c r="H16463" s="7" t="n">
        <v>9000</v>
      </c>
    </row>
    <row r="16464" spans="1:9">
      <c r="A16464" t="s">
        <v>4</v>
      </c>
      <c r="B16464" s="4" t="s">
        <v>5</v>
      </c>
      <c r="C16464" s="4" t="s">
        <v>13</v>
      </c>
      <c r="D16464" s="4" t="s">
        <v>13</v>
      </c>
      <c r="E16464" s="4" t="s">
        <v>22</v>
      </c>
      <c r="F16464" s="4" t="s">
        <v>22</v>
      </c>
      <c r="G16464" s="4" t="s">
        <v>22</v>
      </c>
      <c r="H16464" s="4" t="s">
        <v>10</v>
      </c>
      <c r="I16464" s="4" t="s">
        <v>13</v>
      </c>
    </row>
    <row r="16465" spans="1:9">
      <c r="A16465" t="n">
        <v>135607</v>
      </c>
      <c r="B16465" s="25" t="n">
        <v>45</v>
      </c>
      <c r="C16465" s="7" t="n">
        <v>4</v>
      </c>
      <c r="D16465" s="7" t="n">
        <v>3</v>
      </c>
      <c r="E16465" s="7" t="n">
        <v>7.57999992370605</v>
      </c>
      <c r="F16465" s="7" t="n">
        <v>35.2799987792969</v>
      </c>
      <c r="G16465" s="7" t="n">
        <v>0</v>
      </c>
      <c r="H16465" s="7" t="n">
        <v>9000</v>
      </c>
      <c r="I16465" s="7" t="n">
        <v>1</v>
      </c>
    </row>
    <row r="16466" spans="1:9">
      <c r="A16466" t="s">
        <v>4</v>
      </c>
      <c r="B16466" s="4" t="s">
        <v>5</v>
      </c>
      <c r="C16466" s="4" t="s">
        <v>13</v>
      </c>
      <c r="D16466" s="4" t="s">
        <v>13</v>
      </c>
      <c r="E16466" s="4" t="s">
        <v>22</v>
      </c>
      <c r="F16466" s="4" t="s">
        <v>10</v>
      </c>
    </row>
    <row r="16467" spans="1:9">
      <c r="A16467" t="n">
        <v>135625</v>
      </c>
      <c r="B16467" s="25" t="n">
        <v>45</v>
      </c>
      <c r="C16467" s="7" t="n">
        <v>5</v>
      </c>
      <c r="D16467" s="7" t="n">
        <v>3</v>
      </c>
      <c r="E16467" s="7" t="n">
        <v>5.69999980926514</v>
      </c>
      <c r="F16467" s="7" t="n">
        <v>9000</v>
      </c>
    </row>
    <row r="16468" spans="1:9">
      <c r="A16468" t="s">
        <v>4</v>
      </c>
      <c r="B16468" s="4" t="s">
        <v>5</v>
      </c>
      <c r="C16468" s="4" t="s">
        <v>13</v>
      </c>
      <c r="D16468" s="4" t="s">
        <v>13</v>
      </c>
      <c r="E16468" s="4" t="s">
        <v>22</v>
      </c>
      <c r="F16468" s="4" t="s">
        <v>10</v>
      </c>
    </row>
    <row r="16469" spans="1:9">
      <c r="A16469" t="n">
        <v>135634</v>
      </c>
      <c r="B16469" s="25" t="n">
        <v>45</v>
      </c>
      <c r="C16469" s="7" t="n">
        <v>11</v>
      </c>
      <c r="D16469" s="7" t="n">
        <v>3</v>
      </c>
      <c r="E16469" s="7" t="n">
        <v>9.39999961853027</v>
      </c>
      <c r="F16469" s="7" t="n">
        <v>9000</v>
      </c>
    </row>
    <row r="16470" spans="1:9">
      <c r="A16470" t="s">
        <v>4</v>
      </c>
      <c r="B16470" s="4" t="s">
        <v>5</v>
      </c>
      <c r="C16470" s="4" t="s">
        <v>13</v>
      </c>
      <c r="D16470" s="4" t="s">
        <v>10</v>
      </c>
    </row>
    <row r="16471" spans="1:9">
      <c r="A16471" t="n">
        <v>135643</v>
      </c>
      <c r="B16471" s="28" t="n">
        <v>58</v>
      </c>
      <c r="C16471" s="7" t="n">
        <v>255</v>
      </c>
      <c r="D16471" s="7" t="n">
        <v>0</v>
      </c>
    </row>
    <row r="16472" spans="1:9">
      <c r="A16472" t="s">
        <v>4</v>
      </c>
      <c r="B16472" s="4" t="s">
        <v>5</v>
      </c>
      <c r="C16472" s="4" t="s">
        <v>10</v>
      </c>
    </row>
    <row r="16473" spans="1:9">
      <c r="A16473" t="n">
        <v>135647</v>
      </c>
      <c r="B16473" s="35" t="n">
        <v>16</v>
      </c>
      <c r="C16473" s="7" t="n">
        <v>1000</v>
      </c>
    </row>
    <row r="16474" spans="1:9">
      <c r="A16474" t="s">
        <v>4</v>
      </c>
      <c r="B16474" s="4" t="s">
        <v>5</v>
      </c>
      <c r="C16474" s="4" t="s">
        <v>13</v>
      </c>
      <c r="D16474" s="4" t="s">
        <v>10</v>
      </c>
      <c r="E16474" s="4" t="s">
        <v>10</v>
      </c>
      <c r="F16474" s="4" t="s">
        <v>10</v>
      </c>
      <c r="G16474" s="4" t="s">
        <v>10</v>
      </c>
      <c r="H16474" s="4" t="s">
        <v>10</v>
      </c>
      <c r="I16474" s="4" t="s">
        <v>6</v>
      </c>
      <c r="J16474" s="4" t="s">
        <v>22</v>
      </c>
      <c r="K16474" s="4" t="s">
        <v>22</v>
      </c>
      <c r="L16474" s="4" t="s">
        <v>22</v>
      </c>
      <c r="M16474" s="4" t="s">
        <v>9</v>
      </c>
      <c r="N16474" s="4" t="s">
        <v>9</v>
      </c>
      <c r="O16474" s="4" t="s">
        <v>22</v>
      </c>
      <c r="P16474" s="4" t="s">
        <v>22</v>
      </c>
      <c r="Q16474" s="4" t="s">
        <v>22</v>
      </c>
      <c r="R16474" s="4" t="s">
        <v>22</v>
      </c>
      <c r="S16474" s="4" t="s">
        <v>13</v>
      </c>
    </row>
    <row r="16475" spans="1:9">
      <c r="A16475" t="n">
        <v>135650</v>
      </c>
      <c r="B16475" s="83" t="n">
        <v>39</v>
      </c>
      <c r="C16475" s="7" t="n">
        <v>12</v>
      </c>
      <c r="D16475" s="7" t="n">
        <v>65533</v>
      </c>
      <c r="E16475" s="7" t="n">
        <v>212</v>
      </c>
      <c r="F16475" s="7" t="n">
        <v>0</v>
      </c>
      <c r="G16475" s="7" t="n">
        <v>19</v>
      </c>
      <c r="H16475" s="7" t="n">
        <v>259</v>
      </c>
      <c r="I16475" s="7" t="s">
        <v>12</v>
      </c>
      <c r="J16475" s="7" t="n">
        <v>0</v>
      </c>
      <c r="K16475" s="7" t="n">
        <v>0</v>
      </c>
      <c r="L16475" s="7" t="n">
        <v>0</v>
      </c>
      <c r="M16475" s="7" t="n">
        <v>0</v>
      </c>
      <c r="N16475" s="7" t="n">
        <v>0</v>
      </c>
      <c r="O16475" s="7" t="n">
        <v>0</v>
      </c>
      <c r="P16475" s="7" t="n">
        <v>1</v>
      </c>
      <c r="Q16475" s="7" t="n">
        <v>1</v>
      </c>
      <c r="R16475" s="7" t="n">
        <v>1</v>
      </c>
      <c r="S16475" s="7" t="n">
        <v>105</v>
      </c>
    </row>
    <row r="16476" spans="1:9">
      <c r="A16476" t="s">
        <v>4</v>
      </c>
      <c r="B16476" s="4" t="s">
        <v>5</v>
      </c>
      <c r="C16476" s="4" t="s">
        <v>10</v>
      </c>
    </row>
    <row r="16477" spans="1:9">
      <c r="A16477" t="n">
        <v>135700</v>
      </c>
      <c r="B16477" s="35" t="n">
        <v>16</v>
      </c>
      <c r="C16477" s="7" t="n">
        <v>500</v>
      </c>
    </row>
    <row r="16478" spans="1:9">
      <c r="A16478" t="s">
        <v>4</v>
      </c>
      <c r="B16478" s="4" t="s">
        <v>5</v>
      </c>
      <c r="C16478" s="4" t="s">
        <v>13</v>
      </c>
      <c r="D16478" s="4" t="s">
        <v>10</v>
      </c>
      <c r="E16478" s="4" t="s">
        <v>22</v>
      </c>
      <c r="F16478" s="4" t="s">
        <v>10</v>
      </c>
      <c r="G16478" s="4" t="s">
        <v>9</v>
      </c>
      <c r="H16478" s="4" t="s">
        <v>9</v>
      </c>
      <c r="I16478" s="4" t="s">
        <v>10</v>
      </c>
      <c r="J16478" s="4" t="s">
        <v>10</v>
      </c>
      <c r="K16478" s="4" t="s">
        <v>9</v>
      </c>
      <c r="L16478" s="4" t="s">
        <v>9</v>
      </c>
      <c r="M16478" s="4" t="s">
        <v>9</v>
      </c>
      <c r="N16478" s="4" t="s">
        <v>9</v>
      </c>
      <c r="O16478" s="4" t="s">
        <v>6</v>
      </c>
    </row>
    <row r="16479" spans="1:9">
      <c r="A16479" t="n">
        <v>135703</v>
      </c>
      <c r="B16479" s="14" t="n">
        <v>50</v>
      </c>
      <c r="C16479" s="7" t="n">
        <v>0</v>
      </c>
      <c r="D16479" s="7" t="n">
        <v>2118</v>
      </c>
      <c r="E16479" s="7" t="n">
        <v>1</v>
      </c>
      <c r="F16479" s="7" t="n">
        <v>0</v>
      </c>
      <c r="G16479" s="7" t="n">
        <v>0</v>
      </c>
      <c r="H16479" s="7" t="n">
        <v>-1065353216</v>
      </c>
      <c r="I16479" s="7" t="n">
        <v>0</v>
      </c>
      <c r="J16479" s="7" t="n">
        <v>65533</v>
      </c>
      <c r="K16479" s="7" t="n">
        <v>0</v>
      </c>
      <c r="L16479" s="7" t="n">
        <v>0</v>
      </c>
      <c r="M16479" s="7" t="n">
        <v>0</v>
      </c>
      <c r="N16479" s="7" t="n">
        <v>0</v>
      </c>
      <c r="O16479" s="7" t="s">
        <v>12</v>
      </c>
    </row>
    <row r="16480" spans="1:9">
      <c r="A16480" t="s">
        <v>4</v>
      </c>
      <c r="B16480" s="4" t="s">
        <v>5</v>
      </c>
      <c r="C16480" s="4" t="s">
        <v>10</v>
      </c>
    </row>
    <row r="16481" spans="1:19">
      <c r="A16481" t="n">
        <v>135742</v>
      </c>
      <c r="B16481" s="35" t="n">
        <v>16</v>
      </c>
      <c r="C16481" s="7" t="n">
        <v>1000</v>
      </c>
    </row>
    <row r="16482" spans="1:19">
      <c r="A16482" t="s">
        <v>4</v>
      </c>
      <c r="B16482" s="4" t="s">
        <v>5</v>
      </c>
      <c r="C16482" s="4" t="s">
        <v>10</v>
      </c>
      <c r="D16482" s="4" t="s">
        <v>9</v>
      </c>
      <c r="E16482" s="4" t="s">
        <v>9</v>
      </c>
      <c r="F16482" s="4" t="s">
        <v>9</v>
      </c>
      <c r="G16482" s="4" t="s">
        <v>9</v>
      </c>
      <c r="H16482" s="4" t="s">
        <v>10</v>
      </c>
      <c r="I16482" s="4" t="s">
        <v>13</v>
      </c>
    </row>
    <row r="16483" spans="1:19">
      <c r="A16483" t="n">
        <v>135745</v>
      </c>
      <c r="B16483" s="90" t="n">
        <v>66</v>
      </c>
      <c r="C16483" s="7" t="n">
        <v>19</v>
      </c>
      <c r="D16483" s="7" t="n">
        <v>1065353216</v>
      </c>
      <c r="E16483" s="7" t="n">
        <v>1065353216</v>
      </c>
      <c r="F16483" s="7" t="n">
        <v>1065353216</v>
      </c>
      <c r="G16483" s="7" t="n">
        <v>1065353216</v>
      </c>
      <c r="H16483" s="7" t="n">
        <v>2000</v>
      </c>
      <c r="I16483" s="7" t="n">
        <v>3</v>
      </c>
    </row>
    <row r="16484" spans="1:19">
      <c r="A16484" t="s">
        <v>4</v>
      </c>
      <c r="B16484" s="4" t="s">
        <v>5</v>
      </c>
      <c r="C16484" s="4" t="s">
        <v>10</v>
      </c>
    </row>
    <row r="16485" spans="1:19">
      <c r="A16485" t="n">
        <v>135767</v>
      </c>
      <c r="B16485" s="35" t="n">
        <v>16</v>
      </c>
      <c r="C16485" s="7" t="n">
        <v>2000</v>
      </c>
    </row>
    <row r="16486" spans="1:19">
      <c r="A16486" t="s">
        <v>4</v>
      </c>
      <c r="B16486" s="4" t="s">
        <v>5</v>
      </c>
      <c r="C16486" s="4" t="s">
        <v>10</v>
      </c>
      <c r="D16486" s="4" t="s">
        <v>13</v>
      </c>
      <c r="E16486" s="4" t="s">
        <v>6</v>
      </c>
      <c r="F16486" s="4" t="s">
        <v>22</v>
      </c>
      <c r="G16486" s="4" t="s">
        <v>22</v>
      </c>
      <c r="H16486" s="4" t="s">
        <v>22</v>
      </c>
    </row>
    <row r="16487" spans="1:19">
      <c r="A16487" t="n">
        <v>135770</v>
      </c>
      <c r="B16487" s="39" t="n">
        <v>48</v>
      </c>
      <c r="C16487" s="7" t="n">
        <v>19</v>
      </c>
      <c r="D16487" s="7" t="n">
        <v>0</v>
      </c>
      <c r="E16487" s="7" t="s">
        <v>1047</v>
      </c>
      <c r="F16487" s="7" t="n">
        <v>-1</v>
      </c>
      <c r="G16487" s="7" t="n">
        <v>1</v>
      </c>
      <c r="H16487" s="7" t="n">
        <v>5.60519385729927e-45</v>
      </c>
    </row>
    <row r="16488" spans="1:19">
      <c r="A16488" t="s">
        <v>4</v>
      </c>
      <c r="B16488" s="4" t="s">
        <v>5</v>
      </c>
      <c r="C16488" s="4" t="s">
        <v>13</v>
      </c>
      <c r="D16488" s="4" t="s">
        <v>10</v>
      </c>
    </row>
    <row r="16489" spans="1:19">
      <c r="A16489" t="n">
        <v>135796</v>
      </c>
      <c r="B16489" s="25" t="n">
        <v>45</v>
      </c>
      <c r="C16489" s="7" t="n">
        <v>7</v>
      </c>
      <c r="D16489" s="7" t="n">
        <v>255</v>
      </c>
    </row>
    <row r="16490" spans="1:19">
      <c r="A16490" t="s">
        <v>4</v>
      </c>
      <c r="B16490" s="4" t="s">
        <v>5</v>
      </c>
      <c r="C16490" s="4" t="s">
        <v>13</v>
      </c>
      <c r="D16490" s="4" t="s">
        <v>10</v>
      </c>
      <c r="E16490" s="4" t="s">
        <v>10</v>
      </c>
      <c r="F16490" s="4" t="s">
        <v>9</v>
      </c>
    </row>
    <row r="16491" spans="1:19">
      <c r="A16491" t="n">
        <v>135800</v>
      </c>
      <c r="B16491" s="86" t="n">
        <v>84</v>
      </c>
      <c r="C16491" s="7" t="n">
        <v>1</v>
      </c>
      <c r="D16491" s="7" t="n">
        <v>0</v>
      </c>
      <c r="E16491" s="7" t="n">
        <v>500</v>
      </c>
      <c r="F16491" s="7" t="n">
        <v>0</v>
      </c>
    </row>
    <row r="16492" spans="1:19">
      <c r="A16492" t="s">
        <v>4</v>
      </c>
      <c r="B16492" s="4" t="s">
        <v>5</v>
      </c>
      <c r="C16492" s="4" t="s">
        <v>13</v>
      </c>
      <c r="D16492" s="4" t="s">
        <v>13</v>
      </c>
      <c r="E16492" s="4" t="s">
        <v>22</v>
      </c>
      <c r="F16492" s="4" t="s">
        <v>10</v>
      </c>
    </row>
    <row r="16493" spans="1:19">
      <c r="A16493" t="n">
        <v>135810</v>
      </c>
      <c r="B16493" s="25" t="n">
        <v>45</v>
      </c>
      <c r="C16493" s="7" t="n">
        <v>5</v>
      </c>
      <c r="D16493" s="7" t="n">
        <v>3</v>
      </c>
      <c r="E16493" s="7" t="n">
        <v>5.09999990463257</v>
      </c>
      <c r="F16493" s="7" t="n">
        <v>10000</v>
      </c>
    </row>
    <row r="16494" spans="1:19">
      <c r="A16494" t="s">
        <v>4</v>
      </c>
      <c r="B16494" s="4" t="s">
        <v>5</v>
      </c>
      <c r="C16494" s="4" t="s">
        <v>13</v>
      </c>
      <c r="D16494" s="4" t="s">
        <v>13</v>
      </c>
      <c r="E16494" s="4" t="s">
        <v>22</v>
      </c>
      <c r="F16494" s="4" t="s">
        <v>22</v>
      </c>
      <c r="G16494" s="4" t="s">
        <v>22</v>
      </c>
      <c r="H16494" s="4" t="s">
        <v>10</v>
      </c>
    </row>
    <row r="16495" spans="1:19">
      <c r="A16495" t="n">
        <v>135819</v>
      </c>
      <c r="B16495" s="25" t="n">
        <v>45</v>
      </c>
      <c r="C16495" s="7" t="n">
        <v>2</v>
      </c>
      <c r="D16495" s="7" t="n">
        <v>3</v>
      </c>
      <c r="E16495" s="7" t="n">
        <v>-34.4500007629395</v>
      </c>
      <c r="F16495" s="7" t="n">
        <v>6.32999992370605</v>
      </c>
      <c r="G16495" s="7" t="n">
        <v>-22.3400001525879</v>
      </c>
      <c r="H16495" s="7" t="n">
        <v>10000</v>
      </c>
    </row>
    <row r="16496" spans="1:19">
      <c r="A16496" t="s">
        <v>4</v>
      </c>
      <c r="B16496" s="4" t="s">
        <v>5</v>
      </c>
      <c r="C16496" s="4" t="s">
        <v>10</v>
      </c>
    </row>
    <row r="16497" spans="1:9">
      <c r="A16497" t="n">
        <v>135836</v>
      </c>
      <c r="B16497" s="35" t="n">
        <v>16</v>
      </c>
      <c r="C16497" s="7" t="n">
        <v>500</v>
      </c>
    </row>
    <row r="16498" spans="1:9">
      <c r="A16498" t="s">
        <v>4</v>
      </c>
      <c r="B16498" s="4" t="s">
        <v>5</v>
      </c>
      <c r="C16498" s="4" t="s">
        <v>13</v>
      </c>
      <c r="D16498" s="4" t="s">
        <v>10</v>
      </c>
      <c r="E16498" s="4" t="s">
        <v>6</v>
      </c>
    </row>
    <row r="16499" spans="1:9">
      <c r="A16499" t="n">
        <v>135839</v>
      </c>
      <c r="B16499" s="40" t="n">
        <v>51</v>
      </c>
      <c r="C16499" s="7" t="n">
        <v>4</v>
      </c>
      <c r="D16499" s="7" t="n">
        <v>19</v>
      </c>
      <c r="E16499" s="7" t="s">
        <v>636</v>
      </c>
    </row>
    <row r="16500" spans="1:9">
      <c r="A16500" t="s">
        <v>4</v>
      </c>
      <c r="B16500" s="4" t="s">
        <v>5</v>
      </c>
      <c r="C16500" s="4" t="s">
        <v>10</v>
      </c>
    </row>
    <row r="16501" spans="1:9">
      <c r="A16501" t="n">
        <v>135852</v>
      </c>
      <c r="B16501" s="35" t="n">
        <v>16</v>
      </c>
      <c r="C16501" s="7" t="n">
        <v>0</v>
      </c>
    </row>
    <row r="16502" spans="1:9">
      <c r="A16502" t="s">
        <v>4</v>
      </c>
      <c r="B16502" s="4" t="s">
        <v>5</v>
      </c>
      <c r="C16502" s="4" t="s">
        <v>10</v>
      </c>
      <c r="D16502" s="4" t="s">
        <v>13</v>
      </c>
      <c r="E16502" s="4" t="s">
        <v>9</v>
      </c>
      <c r="F16502" s="4" t="s">
        <v>72</v>
      </c>
      <c r="G16502" s="4" t="s">
        <v>13</v>
      </c>
      <c r="H16502" s="4" t="s">
        <v>13</v>
      </c>
      <c r="I16502" s="4" t="s">
        <v>13</v>
      </c>
      <c r="J16502" s="4" t="s">
        <v>9</v>
      </c>
      <c r="K16502" s="4" t="s">
        <v>72</v>
      </c>
      <c r="L16502" s="4" t="s">
        <v>13</v>
      </c>
      <c r="M16502" s="4" t="s">
        <v>13</v>
      </c>
      <c r="N16502" s="4" t="s">
        <v>13</v>
      </c>
      <c r="O16502" s="4" t="s">
        <v>9</v>
      </c>
      <c r="P16502" s="4" t="s">
        <v>72</v>
      </c>
      <c r="Q16502" s="4" t="s">
        <v>13</v>
      </c>
      <c r="R16502" s="4" t="s">
        <v>13</v>
      </c>
    </row>
    <row r="16503" spans="1:9">
      <c r="A16503" t="n">
        <v>135855</v>
      </c>
      <c r="B16503" s="52" t="n">
        <v>26</v>
      </c>
      <c r="C16503" s="7" t="n">
        <v>19</v>
      </c>
      <c r="D16503" s="7" t="n">
        <v>17</v>
      </c>
      <c r="E16503" s="7" t="n">
        <v>29324</v>
      </c>
      <c r="F16503" s="7" t="s">
        <v>1194</v>
      </c>
      <c r="G16503" s="7" t="n">
        <v>2</v>
      </c>
      <c r="H16503" s="7" t="n">
        <v>3</v>
      </c>
      <c r="I16503" s="7" t="n">
        <v>17</v>
      </c>
      <c r="J16503" s="7" t="n">
        <v>29325</v>
      </c>
      <c r="K16503" s="7" t="s">
        <v>1195</v>
      </c>
      <c r="L16503" s="7" t="n">
        <v>2</v>
      </c>
      <c r="M16503" s="7" t="n">
        <v>3</v>
      </c>
      <c r="N16503" s="7" t="n">
        <v>17</v>
      </c>
      <c r="O16503" s="7" t="n">
        <v>29326</v>
      </c>
      <c r="P16503" s="7" t="s">
        <v>1196</v>
      </c>
      <c r="Q16503" s="7" t="n">
        <v>2</v>
      </c>
      <c r="R16503" s="7" t="n">
        <v>0</v>
      </c>
    </row>
    <row r="16504" spans="1:9">
      <c r="A16504" t="s">
        <v>4</v>
      </c>
      <c r="B16504" s="4" t="s">
        <v>5</v>
      </c>
    </row>
    <row r="16505" spans="1:9">
      <c r="A16505" t="n">
        <v>136162</v>
      </c>
      <c r="B16505" s="53" t="n">
        <v>28</v>
      </c>
    </row>
    <row r="16506" spans="1:9">
      <c r="A16506" t="s">
        <v>4</v>
      </c>
      <c r="B16506" s="4" t="s">
        <v>5</v>
      </c>
      <c r="C16506" s="4" t="s">
        <v>10</v>
      </c>
      <c r="D16506" s="4" t="s">
        <v>13</v>
      </c>
    </row>
    <row r="16507" spans="1:9">
      <c r="A16507" t="n">
        <v>136163</v>
      </c>
      <c r="B16507" s="54" t="n">
        <v>89</v>
      </c>
      <c r="C16507" s="7" t="n">
        <v>65533</v>
      </c>
      <c r="D16507" s="7" t="n">
        <v>1</v>
      </c>
    </row>
    <row r="16508" spans="1:9">
      <c r="A16508" t="s">
        <v>4</v>
      </c>
      <c r="B16508" s="4" t="s">
        <v>5</v>
      </c>
      <c r="C16508" s="4" t="s">
        <v>13</v>
      </c>
      <c r="D16508" s="4" t="s">
        <v>10</v>
      </c>
      <c r="E16508" s="4" t="s">
        <v>10</v>
      </c>
      <c r="F16508" s="4" t="s">
        <v>13</v>
      </c>
    </row>
    <row r="16509" spans="1:9">
      <c r="A16509" t="n">
        <v>136167</v>
      </c>
      <c r="B16509" s="29" t="n">
        <v>25</v>
      </c>
      <c r="C16509" s="7" t="n">
        <v>1</v>
      </c>
      <c r="D16509" s="7" t="n">
        <v>60</v>
      </c>
      <c r="E16509" s="7" t="n">
        <v>640</v>
      </c>
      <c r="F16509" s="7" t="n">
        <v>2</v>
      </c>
    </row>
    <row r="16510" spans="1:9">
      <c r="A16510" t="s">
        <v>4</v>
      </c>
      <c r="B16510" s="4" t="s">
        <v>5</v>
      </c>
      <c r="C16510" s="4" t="s">
        <v>13</v>
      </c>
      <c r="D16510" s="4" t="s">
        <v>10</v>
      </c>
      <c r="E16510" s="4" t="s">
        <v>6</v>
      </c>
    </row>
    <row r="16511" spans="1:9">
      <c r="A16511" t="n">
        <v>136174</v>
      </c>
      <c r="B16511" s="40" t="n">
        <v>51</v>
      </c>
      <c r="C16511" s="7" t="n">
        <v>4</v>
      </c>
      <c r="D16511" s="7" t="n">
        <v>17</v>
      </c>
      <c r="E16511" s="7" t="s">
        <v>1197</v>
      </c>
    </row>
    <row r="16512" spans="1:9">
      <c r="A16512" t="s">
        <v>4</v>
      </c>
      <c r="B16512" s="4" t="s">
        <v>5</v>
      </c>
      <c r="C16512" s="4" t="s">
        <v>10</v>
      </c>
    </row>
    <row r="16513" spans="1:18">
      <c r="A16513" t="n">
        <v>136188</v>
      </c>
      <c r="B16513" s="35" t="n">
        <v>16</v>
      </c>
      <c r="C16513" s="7" t="n">
        <v>0</v>
      </c>
    </row>
    <row r="16514" spans="1:18">
      <c r="A16514" t="s">
        <v>4</v>
      </c>
      <c r="B16514" s="4" t="s">
        <v>5</v>
      </c>
      <c r="C16514" s="4" t="s">
        <v>10</v>
      </c>
      <c r="D16514" s="4" t="s">
        <v>13</v>
      </c>
      <c r="E16514" s="4" t="s">
        <v>9</v>
      </c>
      <c r="F16514" s="4" t="s">
        <v>72</v>
      </c>
      <c r="G16514" s="4" t="s">
        <v>13</v>
      </c>
      <c r="H16514" s="4" t="s">
        <v>13</v>
      </c>
    </row>
    <row r="16515" spans="1:18">
      <c r="A16515" t="n">
        <v>136191</v>
      </c>
      <c r="B16515" s="52" t="n">
        <v>26</v>
      </c>
      <c r="C16515" s="7" t="n">
        <v>17</v>
      </c>
      <c r="D16515" s="7" t="n">
        <v>17</v>
      </c>
      <c r="E16515" s="7" t="n">
        <v>16399</v>
      </c>
      <c r="F16515" s="7" t="s">
        <v>1198</v>
      </c>
      <c r="G16515" s="7" t="n">
        <v>2</v>
      </c>
      <c r="H16515" s="7" t="n">
        <v>0</v>
      </c>
    </row>
    <row r="16516" spans="1:18">
      <c r="A16516" t="s">
        <v>4</v>
      </c>
      <c r="B16516" s="4" t="s">
        <v>5</v>
      </c>
    </row>
    <row r="16517" spans="1:18">
      <c r="A16517" t="n">
        <v>136211</v>
      </c>
      <c r="B16517" s="53" t="n">
        <v>28</v>
      </c>
    </row>
    <row r="16518" spans="1:18">
      <c r="A16518" t="s">
        <v>4</v>
      </c>
      <c r="B16518" s="4" t="s">
        <v>5</v>
      </c>
      <c r="C16518" s="4" t="s">
        <v>10</v>
      </c>
      <c r="D16518" s="4" t="s">
        <v>13</v>
      </c>
    </row>
    <row r="16519" spans="1:18">
      <c r="A16519" t="n">
        <v>136212</v>
      </c>
      <c r="B16519" s="54" t="n">
        <v>89</v>
      </c>
      <c r="C16519" s="7" t="n">
        <v>65533</v>
      </c>
      <c r="D16519" s="7" t="n">
        <v>1</v>
      </c>
    </row>
    <row r="16520" spans="1:18">
      <c r="A16520" t="s">
        <v>4</v>
      </c>
      <c r="B16520" s="4" t="s">
        <v>5</v>
      </c>
      <c r="C16520" s="4" t="s">
        <v>13</v>
      </c>
      <c r="D16520" s="4" t="s">
        <v>10</v>
      </c>
      <c r="E16520" s="4" t="s">
        <v>10</v>
      </c>
      <c r="F16520" s="4" t="s">
        <v>13</v>
      </c>
    </row>
    <row r="16521" spans="1:18">
      <c r="A16521" t="n">
        <v>136216</v>
      </c>
      <c r="B16521" s="29" t="n">
        <v>25</v>
      </c>
      <c r="C16521" s="7" t="n">
        <v>1</v>
      </c>
      <c r="D16521" s="7" t="n">
        <v>260</v>
      </c>
      <c r="E16521" s="7" t="n">
        <v>640</v>
      </c>
      <c r="F16521" s="7" t="n">
        <v>1</v>
      </c>
    </row>
    <row r="16522" spans="1:18">
      <c r="A16522" t="s">
        <v>4</v>
      </c>
      <c r="B16522" s="4" t="s">
        <v>5</v>
      </c>
      <c r="C16522" s="4" t="s">
        <v>13</v>
      </c>
      <c r="D16522" s="4" t="s">
        <v>10</v>
      </c>
      <c r="E16522" s="4" t="s">
        <v>6</v>
      </c>
    </row>
    <row r="16523" spans="1:18">
      <c r="A16523" t="n">
        <v>136223</v>
      </c>
      <c r="B16523" s="40" t="n">
        <v>51</v>
      </c>
      <c r="C16523" s="7" t="n">
        <v>4</v>
      </c>
      <c r="D16523" s="7" t="n">
        <v>0</v>
      </c>
      <c r="E16523" s="7" t="s">
        <v>1080</v>
      </c>
    </row>
    <row r="16524" spans="1:18">
      <c r="A16524" t="s">
        <v>4</v>
      </c>
      <c r="B16524" s="4" t="s">
        <v>5</v>
      </c>
      <c r="C16524" s="4" t="s">
        <v>10</v>
      </c>
    </row>
    <row r="16525" spans="1:18">
      <c r="A16525" t="n">
        <v>136236</v>
      </c>
      <c r="B16525" s="35" t="n">
        <v>16</v>
      </c>
      <c r="C16525" s="7" t="n">
        <v>0</v>
      </c>
    </row>
    <row r="16526" spans="1:18">
      <c r="A16526" t="s">
        <v>4</v>
      </c>
      <c r="B16526" s="4" t="s">
        <v>5</v>
      </c>
      <c r="C16526" s="4" t="s">
        <v>10</v>
      </c>
      <c r="D16526" s="4" t="s">
        <v>13</v>
      </c>
      <c r="E16526" s="4" t="s">
        <v>9</v>
      </c>
      <c r="F16526" s="4" t="s">
        <v>72</v>
      </c>
      <c r="G16526" s="4" t="s">
        <v>13</v>
      </c>
      <c r="H16526" s="4" t="s">
        <v>13</v>
      </c>
    </row>
    <row r="16527" spans="1:18">
      <c r="A16527" t="n">
        <v>136239</v>
      </c>
      <c r="B16527" s="52" t="n">
        <v>26</v>
      </c>
      <c r="C16527" s="7" t="n">
        <v>0</v>
      </c>
      <c r="D16527" s="7" t="n">
        <v>17</v>
      </c>
      <c r="E16527" s="7" t="n">
        <v>52455</v>
      </c>
      <c r="F16527" s="7" t="s">
        <v>1199</v>
      </c>
      <c r="G16527" s="7" t="n">
        <v>2</v>
      </c>
      <c r="H16527" s="7" t="n">
        <v>0</v>
      </c>
    </row>
    <row r="16528" spans="1:18">
      <c r="A16528" t="s">
        <v>4</v>
      </c>
      <c r="B16528" s="4" t="s">
        <v>5</v>
      </c>
    </row>
    <row r="16529" spans="1:8">
      <c r="A16529" t="n">
        <v>136299</v>
      </c>
      <c r="B16529" s="53" t="n">
        <v>28</v>
      </c>
    </row>
    <row r="16530" spans="1:8">
      <c r="A16530" t="s">
        <v>4</v>
      </c>
      <c r="B16530" s="4" t="s">
        <v>5</v>
      </c>
      <c r="C16530" s="4" t="s">
        <v>10</v>
      </c>
      <c r="D16530" s="4" t="s">
        <v>13</v>
      </c>
    </row>
    <row r="16531" spans="1:8">
      <c r="A16531" t="n">
        <v>136300</v>
      </c>
      <c r="B16531" s="54" t="n">
        <v>89</v>
      </c>
      <c r="C16531" s="7" t="n">
        <v>65533</v>
      </c>
      <c r="D16531" s="7" t="n">
        <v>1</v>
      </c>
    </row>
    <row r="16532" spans="1:8">
      <c r="A16532" t="s">
        <v>4</v>
      </c>
      <c r="B16532" s="4" t="s">
        <v>5</v>
      </c>
      <c r="C16532" s="4" t="s">
        <v>13</v>
      </c>
      <c r="D16532" s="4" t="s">
        <v>10</v>
      </c>
      <c r="E16532" s="4" t="s">
        <v>10</v>
      </c>
      <c r="F16532" s="4" t="s">
        <v>13</v>
      </c>
    </row>
    <row r="16533" spans="1:8">
      <c r="A16533" t="n">
        <v>136304</v>
      </c>
      <c r="B16533" s="29" t="n">
        <v>25</v>
      </c>
      <c r="C16533" s="7" t="n">
        <v>1</v>
      </c>
      <c r="D16533" s="7" t="n">
        <v>65535</v>
      </c>
      <c r="E16533" s="7" t="n">
        <v>65535</v>
      </c>
      <c r="F16533" s="7" t="n">
        <v>0</v>
      </c>
    </row>
    <row r="16534" spans="1:8">
      <c r="A16534" t="s">
        <v>4</v>
      </c>
      <c r="B16534" s="4" t="s">
        <v>5</v>
      </c>
      <c r="C16534" s="4" t="s">
        <v>13</v>
      </c>
      <c r="D16534" s="4" t="s">
        <v>10</v>
      </c>
      <c r="E16534" s="4" t="s">
        <v>6</v>
      </c>
    </row>
    <row r="16535" spans="1:8">
      <c r="A16535" t="n">
        <v>136311</v>
      </c>
      <c r="B16535" s="40" t="n">
        <v>51</v>
      </c>
      <c r="C16535" s="7" t="n">
        <v>4</v>
      </c>
      <c r="D16535" s="7" t="n">
        <v>19</v>
      </c>
      <c r="E16535" s="7" t="s">
        <v>713</v>
      </c>
    </row>
    <row r="16536" spans="1:8">
      <c r="A16536" t="s">
        <v>4</v>
      </c>
      <c r="B16536" s="4" t="s">
        <v>5</v>
      </c>
      <c r="C16536" s="4" t="s">
        <v>10</v>
      </c>
    </row>
    <row r="16537" spans="1:8">
      <c r="A16537" t="n">
        <v>136325</v>
      </c>
      <c r="B16537" s="35" t="n">
        <v>16</v>
      </c>
      <c r="C16537" s="7" t="n">
        <v>0</v>
      </c>
    </row>
    <row r="16538" spans="1:8">
      <c r="A16538" t="s">
        <v>4</v>
      </c>
      <c r="B16538" s="4" t="s">
        <v>5</v>
      </c>
      <c r="C16538" s="4" t="s">
        <v>10</v>
      </c>
      <c r="D16538" s="4" t="s">
        <v>13</v>
      </c>
      <c r="E16538" s="4" t="s">
        <v>9</v>
      </c>
      <c r="F16538" s="4" t="s">
        <v>72</v>
      </c>
      <c r="G16538" s="4" t="s">
        <v>13</v>
      </c>
      <c r="H16538" s="4" t="s">
        <v>13</v>
      </c>
      <c r="I16538" s="4" t="s">
        <v>13</v>
      </c>
      <c r="J16538" s="4" t="s">
        <v>9</v>
      </c>
      <c r="K16538" s="4" t="s">
        <v>72</v>
      </c>
      <c r="L16538" s="4" t="s">
        <v>13</v>
      </c>
      <c r="M16538" s="4" t="s">
        <v>13</v>
      </c>
    </row>
    <row r="16539" spans="1:8">
      <c r="A16539" t="n">
        <v>136328</v>
      </c>
      <c r="B16539" s="52" t="n">
        <v>26</v>
      </c>
      <c r="C16539" s="7" t="n">
        <v>19</v>
      </c>
      <c r="D16539" s="7" t="n">
        <v>17</v>
      </c>
      <c r="E16539" s="7" t="n">
        <v>29327</v>
      </c>
      <c r="F16539" s="7" t="s">
        <v>1200</v>
      </c>
      <c r="G16539" s="7" t="n">
        <v>2</v>
      </c>
      <c r="H16539" s="7" t="n">
        <v>3</v>
      </c>
      <c r="I16539" s="7" t="n">
        <v>17</v>
      </c>
      <c r="J16539" s="7" t="n">
        <v>29328</v>
      </c>
      <c r="K16539" s="7" t="s">
        <v>1201</v>
      </c>
      <c r="L16539" s="7" t="n">
        <v>2</v>
      </c>
      <c r="M16539" s="7" t="n">
        <v>0</v>
      </c>
    </row>
    <row r="16540" spans="1:8">
      <c r="A16540" t="s">
        <v>4</v>
      </c>
      <c r="B16540" s="4" t="s">
        <v>5</v>
      </c>
    </row>
    <row r="16541" spans="1:8">
      <c r="A16541" t="n">
        <v>136523</v>
      </c>
      <c r="B16541" s="53" t="n">
        <v>28</v>
      </c>
    </row>
    <row r="16542" spans="1:8">
      <c r="A16542" t="s">
        <v>4</v>
      </c>
      <c r="B16542" s="4" t="s">
        <v>5</v>
      </c>
      <c r="C16542" s="4" t="s">
        <v>10</v>
      </c>
      <c r="D16542" s="4" t="s">
        <v>13</v>
      </c>
    </row>
    <row r="16543" spans="1:8">
      <c r="A16543" t="n">
        <v>136524</v>
      </c>
      <c r="B16543" s="54" t="n">
        <v>89</v>
      </c>
      <c r="C16543" s="7" t="n">
        <v>65533</v>
      </c>
      <c r="D16543" s="7" t="n">
        <v>1</v>
      </c>
    </row>
    <row r="16544" spans="1:8">
      <c r="A16544" t="s">
        <v>4</v>
      </c>
      <c r="B16544" s="4" t="s">
        <v>5</v>
      </c>
      <c r="C16544" s="4" t="s">
        <v>13</v>
      </c>
      <c r="D16544" s="4" t="s">
        <v>10</v>
      </c>
      <c r="E16544" s="4" t="s">
        <v>10</v>
      </c>
      <c r="F16544" s="4" t="s">
        <v>13</v>
      </c>
    </row>
    <row r="16545" spans="1:13">
      <c r="A16545" t="n">
        <v>136528</v>
      </c>
      <c r="B16545" s="29" t="n">
        <v>25</v>
      </c>
      <c r="C16545" s="7" t="n">
        <v>1</v>
      </c>
      <c r="D16545" s="7" t="n">
        <v>60</v>
      </c>
      <c r="E16545" s="7" t="n">
        <v>640</v>
      </c>
      <c r="F16545" s="7" t="n">
        <v>2</v>
      </c>
    </row>
    <row r="16546" spans="1:13">
      <c r="A16546" t="s">
        <v>4</v>
      </c>
      <c r="B16546" s="4" t="s">
        <v>5</v>
      </c>
      <c r="C16546" s="4" t="s">
        <v>13</v>
      </c>
      <c r="D16546" s="4" t="s">
        <v>10</v>
      </c>
      <c r="E16546" s="4" t="s">
        <v>6</v>
      </c>
    </row>
    <row r="16547" spans="1:13">
      <c r="A16547" t="n">
        <v>136535</v>
      </c>
      <c r="B16547" s="40" t="n">
        <v>51</v>
      </c>
      <c r="C16547" s="7" t="n">
        <v>4</v>
      </c>
      <c r="D16547" s="7" t="n">
        <v>17</v>
      </c>
      <c r="E16547" s="7" t="s">
        <v>1113</v>
      </c>
    </row>
    <row r="16548" spans="1:13">
      <c r="A16548" t="s">
        <v>4</v>
      </c>
      <c r="B16548" s="4" t="s">
        <v>5</v>
      </c>
      <c r="C16548" s="4" t="s">
        <v>10</v>
      </c>
    </row>
    <row r="16549" spans="1:13">
      <c r="A16549" t="n">
        <v>136550</v>
      </c>
      <c r="B16549" s="35" t="n">
        <v>16</v>
      </c>
      <c r="C16549" s="7" t="n">
        <v>0</v>
      </c>
    </row>
    <row r="16550" spans="1:13">
      <c r="A16550" t="s">
        <v>4</v>
      </c>
      <c r="B16550" s="4" t="s">
        <v>5</v>
      </c>
      <c r="C16550" s="4" t="s">
        <v>10</v>
      </c>
      <c r="D16550" s="4" t="s">
        <v>13</v>
      </c>
      <c r="E16550" s="4" t="s">
        <v>9</v>
      </c>
      <c r="F16550" s="4" t="s">
        <v>72</v>
      </c>
      <c r="G16550" s="4" t="s">
        <v>13</v>
      </c>
      <c r="H16550" s="4" t="s">
        <v>13</v>
      </c>
    </row>
    <row r="16551" spans="1:13">
      <c r="A16551" t="n">
        <v>136553</v>
      </c>
      <c r="B16551" s="52" t="n">
        <v>26</v>
      </c>
      <c r="C16551" s="7" t="n">
        <v>17</v>
      </c>
      <c r="D16551" s="7" t="n">
        <v>17</v>
      </c>
      <c r="E16551" s="7" t="n">
        <v>16400</v>
      </c>
      <c r="F16551" s="7" t="s">
        <v>1202</v>
      </c>
      <c r="G16551" s="7" t="n">
        <v>2</v>
      </c>
      <c r="H16551" s="7" t="n">
        <v>0</v>
      </c>
    </row>
    <row r="16552" spans="1:13">
      <c r="A16552" t="s">
        <v>4</v>
      </c>
      <c r="B16552" s="4" t="s">
        <v>5</v>
      </c>
    </row>
    <row r="16553" spans="1:13">
      <c r="A16553" t="n">
        <v>136578</v>
      </c>
      <c r="B16553" s="53" t="n">
        <v>28</v>
      </c>
    </row>
    <row r="16554" spans="1:13">
      <c r="A16554" t="s">
        <v>4</v>
      </c>
      <c r="B16554" s="4" t="s">
        <v>5</v>
      </c>
      <c r="C16554" s="4" t="s">
        <v>10</v>
      </c>
      <c r="D16554" s="4" t="s">
        <v>13</v>
      </c>
    </row>
    <row r="16555" spans="1:13">
      <c r="A16555" t="n">
        <v>136579</v>
      </c>
      <c r="B16555" s="54" t="n">
        <v>89</v>
      </c>
      <c r="C16555" s="7" t="n">
        <v>65533</v>
      </c>
      <c r="D16555" s="7" t="n">
        <v>1</v>
      </c>
    </row>
    <row r="16556" spans="1:13">
      <c r="A16556" t="s">
        <v>4</v>
      </c>
      <c r="B16556" s="4" t="s">
        <v>5</v>
      </c>
      <c r="C16556" s="4" t="s">
        <v>13</v>
      </c>
      <c r="D16556" s="4" t="s">
        <v>10</v>
      </c>
      <c r="E16556" s="4" t="s">
        <v>10</v>
      </c>
      <c r="F16556" s="4" t="s">
        <v>13</v>
      </c>
    </row>
    <row r="16557" spans="1:13">
      <c r="A16557" t="n">
        <v>136583</v>
      </c>
      <c r="B16557" s="29" t="n">
        <v>25</v>
      </c>
      <c r="C16557" s="7" t="n">
        <v>1</v>
      </c>
      <c r="D16557" s="7" t="n">
        <v>65535</v>
      </c>
      <c r="E16557" s="7" t="n">
        <v>65535</v>
      </c>
      <c r="F16557" s="7" t="n">
        <v>0</v>
      </c>
    </row>
    <row r="16558" spans="1:13">
      <c r="A16558" t="s">
        <v>4</v>
      </c>
      <c r="B16558" s="4" t="s">
        <v>5</v>
      </c>
      <c r="C16558" s="4" t="s">
        <v>13</v>
      </c>
      <c r="D16558" s="4" t="s">
        <v>10</v>
      </c>
      <c r="E16558" s="4" t="s">
        <v>22</v>
      </c>
    </row>
    <row r="16559" spans="1:13">
      <c r="A16559" t="n">
        <v>136590</v>
      </c>
      <c r="B16559" s="28" t="n">
        <v>58</v>
      </c>
      <c r="C16559" s="7" t="n">
        <v>101</v>
      </c>
      <c r="D16559" s="7" t="n">
        <v>500</v>
      </c>
      <c r="E16559" s="7" t="n">
        <v>1</v>
      </c>
    </row>
    <row r="16560" spans="1:13">
      <c r="A16560" t="s">
        <v>4</v>
      </c>
      <c r="B16560" s="4" t="s">
        <v>5</v>
      </c>
      <c r="C16560" s="4" t="s">
        <v>13</v>
      </c>
      <c r="D16560" s="4" t="s">
        <v>10</v>
      </c>
    </row>
    <row r="16561" spans="1:8">
      <c r="A16561" t="n">
        <v>136598</v>
      </c>
      <c r="B16561" s="28" t="n">
        <v>58</v>
      </c>
      <c r="C16561" s="7" t="n">
        <v>254</v>
      </c>
      <c r="D16561" s="7" t="n">
        <v>0</v>
      </c>
    </row>
    <row r="16562" spans="1:8">
      <c r="A16562" t="s">
        <v>4</v>
      </c>
      <c r="B16562" s="4" t="s">
        <v>5</v>
      </c>
      <c r="C16562" s="4" t="s">
        <v>13</v>
      </c>
    </row>
    <row r="16563" spans="1:8">
      <c r="A16563" t="n">
        <v>136602</v>
      </c>
      <c r="B16563" s="25" t="n">
        <v>45</v>
      </c>
      <c r="C16563" s="7" t="n">
        <v>0</v>
      </c>
    </row>
    <row r="16564" spans="1:8">
      <c r="A16564" t="s">
        <v>4</v>
      </c>
      <c r="B16564" s="4" t="s">
        <v>5</v>
      </c>
      <c r="C16564" s="4" t="s">
        <v>13</v>
      </c>
      <c r="D16564" s="4" t="s">
        <v>13</v>
      </c>
      <c r="E16564" s="4" t="s">
        <v>22</v>
      </c>
      <c r="F16564" s="4" t="s">
        <v>22</v>
      </c>
      <c r="G16564" s="4" t="s">
        <v>22</v>
      </c>
      <c r="H16564" s="4" t="s">
        <v>10</v>
      </c>
    </row>
    <row r="16565" spans="1:8">
      <c r="A16565" t="n">
        <v>136604</v>
      </c>
      <c r="B16565" s="25" t="n">
        <v>45</v>
      </c>
      <c r="C16565" s="7" t="n">
        <v>2</v>
      </c>
      <c r="D16565" s="7" t="n">
        <v>3</v>
      </c>
      <c r="E16565" s="7" t="n">
        <v>-34.3300018310547</v>
      </c>
      <c r="F16565" s="7" t="n">
        <v>6.01000022888184</v>
      </c>
      <c r="G16565" s="7" t="n">
        <v>-22.1100006103516</v>
      </c>
      <c r="H16565" s="7" t="n">
        <v>0</v>
      </c>
    </row>
    <row r="16566" spans="1:8">
      <c r="A16566" t="s">
        <v>4</v>
      </c>
      <c r="B16566" s="4" t="s">
        <v>5</v>
      </c>
      <c r="C16566" s="4" t="s">
        <v>13</v>
      </c>
      <c r="D16566" s="4" t="s">
        <v>13</v>
      </c>
      <c r="E16566" s="4" t="s">
        <v>22</v>
      </c>
      <c r="F16566" s="4" t="s">
        <v>22</v>
      </c>
      <c r="G16566" s="4" t="s">
        <v>22</v>
      </c>
      <c r="H16566" s="4" t="s">
        <v>10</v>
      </c>
      <c r="I16566" s="4" t="s">
        <v>13</v>
      </c>
    </row>
    <row r="16567" spans="1:8">
      <c r="A16567" t="n">
        <v>136621</v>
      </c>
      <c r="B16567" s="25" t="n">
        <v>45</v>
      </c>
      <c r="C16567" s="7" t="n">
        <v>4</v>
      </c>
      <c r="D16567" s="7" t="n">
        <v>3</v>
      </c>
      <c r="E16567" s="7" t="n">
        <v>346.350006103516</v>
      </c>
      <c r="F16567" s="7" t="n">
        <v>64.4199981689453</v>
      </c>
      <c r="G16567" s="7" t="n">
        <v>8.75</v>
      </c>
      <c r="H16567" s="7" t="n">
        <v>0</v>
      </c>
      <c r="I16567" s="7" t="n">
        <v>1</v>
      </c>
    </row>
    <row r="16568" spans="1:8">
      <c r="A16568" t="s">
        <v>4</v>
      </c>
      <c r="B16568" s="4" t="s">
        <v>5</v>
      </c>
      <c r="C16568" s="4" t="s">
        <v>13</v>
      </c>
      <c r="D16568" s="4" t="s">
        <v>13</v>
      </c>
      <c r="E16568" s="4" t="s">
        <v>22</v>
      </c>
      <c r="F16568" s="4" t="s">
        <v>10</v>
      </c>
    </row>
    <row r="16569" spans="1:8">
      <c r="A16569" t="n">
        <v>136639</v>
      </c>
      <c r="B16569" s="25" t="n">
        <v>45</v>
      </c>
      <c r="C16569" s="7" t="n">
        <v>5</v>
      </c>
      <c r="D16569" s="7" t="n">
        <v>3</v>
      </c>
      <c r="E16569" s="7" t="n">
        <v>5.40000009536743</v>
      </c>
      <c r="F16569" s="7" t="n">
        <v>0</v>
      </c>
    </row>
    <row r="16570" spans="1:8">
      <c r="A16570" t="s">
        <v>4</v>
      </c>
      <c r="B16570" s="4" t="s">
        <v>5</v>
      </c>
      <c r="C16570" s="4" t="s">
        <v>13</v>
      </c>
      <c r="D16570" s="4" t="s">
        <v>13</v>
      </c>
      <c r="E16570" s="4" t="s">
        <v>22</v>
      </c>
      <c r="F16570" s="4" t="s">
        <v>10</v>
      </c>
    </row>
    <row r="16571" spans="1:8">
      <c r="A16571" t="n">
        <v>136648</v>
      </c>
      <c r="B16571" s="25" t="n">
        <v>45</v>
      </c>
      <c r="C16571" s="7" t="n">
        <v>11</v>
      </c>
      <c r="D16571" s="7" t="n">
        <v>3</v>
      </c>
      <c r="E16571" s="7" t="n">
        <v>16.7999992370605</v>
      </c>
      <c r="F16571" s="7" t="n">
        <v>0</v>
      </c>
    </row>
    <row r="16572" spans="1:8">
      <c r="A16572" t="s">
        <v>4</v>
      </c>
      <c r="B16572" s="4" t="s">
        <v>5</v>
      </c>
      <c r="C16572" s="4" t="s">
        <v>13</v>
      </c>
      <c r="D16572" s="4" t="s">
        <v>13</v>
      </c>
      <c r="E16572" s="4" t="s">
        <v>22</v>
      </c>
      <c r="F16572" s="4" t="s">
        <v>22</v>
      </c>
      <c r="G16572" s="4" t="s">
        <v>22</v>
      </c>
      <c r="H16572" s="4" t="s">
        <v>10</v>
      </c>
    </row>
    <row r="16573" spans="1:8">
      <c r="A16573" t="n">
        <v>136657</v>
      </c>
      <c r="B16573" s="25" t="n">
        <v>45</v>
      </c>
      <c r="C16573" s="7" t="n">
        <v>2</v>
      </c>
      <c r="D16573" s="7" t="n">
        <v>3</v>
      </c>
      <c r="E16573" s="7" t="n">
        <v>-34.3300018310547</v>
      </c>
      <c r="F16573" s="7" t="n">
        <v>6.32999992370605</v>
      </c>
      <c r="G16573" s="7" t="n">
        <v>-22.1100006103516</v>
      </c>
      <c r="H16573" s="7" t="n">
        <v>0</v>
      </c>
    </row>
    <row r="16574" spans="1:8">
      <c r="A16574" t="s">
        <v>4</v>
      </c>
      <c r="B16574" s="4" t="s">
        <v>5</v>
      </c>
      <c r="C16574" s="4" t="s">
        <v>13</v>
      </c>
      <c r="D16574" s="4" t="s">
        <v>13</v>
      </c>
      <c r="E16574" s="4" t="s">
        <v>22</v>
      </c>
      <c r="F16574" s="4" t="s">
        <v>22</v>
      </c>
      <c r="G16574" s="4" t="s">
        <v>22</v>
      </c>
      <c r="H16574" s="4" t="s">
        <v>10</v>
      </c>
      <c r="I16574" s="4" t="s">
        <v>13</v>
      </c>
    </row>
    <row r="16575" spans="1:8">
      <c r="A16575" t="n">
        <v>136674</v>
      </c>
      <c r="B16575" s="25" t="n">
        <v>45</v>
      </c>
      <c r="C16575" s="7" t="n">
        <v>4</v>
      </c>
      <c r="D16575" s="7" t="n">
        <v>3</v>
      </c>
      <c r="E16575" s="7" t="n">
        <v>341.459991455078</v>
      </c>
      <c r="F16575" s="7" t="n">
        <v>102.339996337891</v>
      </c>
      <c r="G16575" s="7" t="n">
        <v>8.75</v>
      </c>
      <c r="H16575" s="7" t="n">
        <v>0</v>
      </c>
      <c r="I16575" s="7" t="n">
        <v>0</v>
      </c>
    </row>
    <row r="16576" spans="1:8">
      <c r="A16576" t="s">
        <v>4</v>
      </c>
      <c r="B16576" s="4" t="s">
        <v>5</v>
      </c>
      <c r="C16576" s="4" t="s">
        <v>13</v>
      </c>
      <c r="D16576" s="4" t="s">
        <v>13</v>
      </c>
      <c r="E16576" s="4" t="s">
        <v>22</v>
      </c>
      <c r="F16576" s="4" t="s">
        <v>10</v>
      </c>
    </row>
    <row r="16577" spans="1:9">
      <c r="A16577" t="n">
        <v>136692</v>
      </c>
      <c r="B16577" s="25" t="n">
        <v>45</v>
      </c>
      <c r="C16577" s="7" t="n">
        <v>5</v>
      </c>
      <c r="D16577" s="7" t="n">
        <v>3</v>
      </c>
      <c r="E16577" s="7" t="n">
        <v>4.59999990463257</v>
      </c>
      <c r="F16577" s="7" t="n">
        <v>0</v>
      </c>
    </row>
    <row r="16578" spans="1:9">
      <c r="A16578" t="s">
        <v>4</v>
      </c>
      <c r="B16578" s="4" t="s">
        <v>5</v>
      </c>
      <c r="C16578" s="4" t="s">
        <v>13</v>
      </c>
      <c r="D16578" s="4" t="s">
        <v>13</v>
      </c>
      <c r="E16578" s="4" t="s">
        <v>22</v>
      </c>
      <c r="F16578" s="4" t="s">
        <v>10</v>
      </c>
    </row>
    <row r="16579" spans="1:9">
      <c r="A16579" t="n">
        <v>136701</v>
      </c>
      <c r="B16579" s="25" t="n">
        <v>45</v>
      </c>
      <c r="C16579" s="7" t="n">
        <v>11</v>
      </c>
      <c r="D16579" s="7" t="n">
        <v>3</v>
      </c>
      <c r="E16579" s="7" t="n">
        <v>16.7999992370605</v>
      </c>
      <c r="F16579" s="7" t="n">
        <v>0</v>
      </c>
    </row>
    <row r="16580" spans="1:9">
      <c r="A16580" t="s">
        <v>4</v>
      </c>
      <c r="B16580" s="4" t="s">
        <v>5</v>
      </c>
      <c r="C16580" s="4" t="s">
        <v>13</v>
      </c>
      <c r="D16580" s="4" t="s">
        <v>13</v>
      </c>
      <c r="E16580" s="4" t="s">
        <v>22</v>
      </c>
      <c r="F16580" s="4" t="s">
        <v>22</v>
      </c>
      <c r="G16580" s="4" t="s">
        <v>22</v>
      </c>
      <c r="H16580" s="4" t="s">
        <v>10</v>
      </c>
    </row>
    <row r="16581" spans="1:9">
      <c r="A16581" t="n">
        <v>136710</v>
      </c>
      <c r="B16581" s="25" t="n">
        <v>45</v>
      </c>
      <c r="C16581" s="7" t="n">
        <v>2</v>
      </c>
      <c r="D16581" s="7" t="n">
        <v>3</v>
      </c>
      <c r="E16581" s="7" t="n">
        <v>-34.3300018310547</v>
      </c>
      <c r="F16581" s="7" t="n">
        <v>6.32999992370605</v>
      </c>
      <c r="G16581" s="7" t="n">
        <v>-22.1100006103516</v>
      </c>
      <c r="H16581" s="7" t="n">
        <v>30000</v>
      </c>
    </row>
    <row r="16582" spans="1:9">
      <c r="A16582" t="s">
        <v>4</v>
      </c>
      <c r="B16582" s="4" t="s">
        <v>5</v>
      </c>
      <c r="C16582" s="4" t="s">
        <v>13</v>
      </c>
      <c r="D16582" s="4" t="s">
        <v>13</v>
      </c>
      <c r="E16582" s="4" t="s">
        <v>22</v>
      </c>
      <c r="F16582" s="4" t="s">
        <v>22</v>
      </c>
      <c r="G16582" s="4" t="s">
        <v>22</v>
      </c>
      <c r="H16582" s="4" t="s">
        <v>10</v>
      </c>
      <c r="I16582" s="4" t="s">
        <v>13</v>
      </c>
    </row>
    <row r="16583" spans="1:9">
      <c r="A16583" t="n">
        <v>136727</v>
      </c>
      <c r="B16583" s="25" t="n">
        <v>45</v>
      </c>
      <c r="C16583" s="7" t="n">
        <v>4</v>
      </c>
      <c r="D16583" s="7" t="n">
        <v>3</v>
      </c>
      <c r="E16583" s="7" t="n">
        <v>359.600006103516</v>
      </c>
      <c r="F16583" s="7" t="n">
        <v>18.4699993133545</v>
      </c>
      <c r="G16583" s="7" t="n">
        <v>8.75</v>
      </c>
      <c r="H16583" s="7" t="n">
        <v>30000</v>
      </c>
      <c r="I16583" s="7" t="n">
        <v>1</v>
      </c>
    </row>
    <row r="16584" spans="1:9">
      <c r="A16584" t="s">
        <v>4</v>
      </c>
      <c r="B16584" s="4" t="s">
        <v>5</v>
      </c>
      <c r="C16584" s="4" t="s">
        <v>13</v>
      </c>
      <c r="D16584" s="4" t="s">
        <v>13</v>
      </c>
      <c r="E16584" s="4" t="s">
        <v>22</v>
      </c>
      <c r="F16584" s="4" t="s">
        <v>10</v>
      </c>
    </row>
    <row r="16585" spans="1:9">
      <c r="A16585" t="n">
        <v>136745</v>
      </c>
      <c r="B16585" s="25" t="n">
        <v>45</v>
      </c>
      <c r="C16585" s="7" t="n">
        <v>5</v>
      </c>
      <c r="D16585" s="7" t="n">
        <v>3</v>
      </c>
      <c r="E16585" s="7" t="n">
        <v>4.59999990463257</v>
      </c>
      <c r="F16585" s="7" t="n">
        <v>30000</v>
      </c>
    </row>
    <row r="16586" spans="1:9">
      <c r="A16586" t="s">
        <v>4</v>
      </c>
      <c r="B16586" s="4" t="s">
        <v>5</v>
      </c>
      <c r="C16586" s="4" t="s">
        <v>13</v>
      </c>
      <c r="D16586" s="4" t="s">
        <v>13</v>
      </c>
      <c r="E16586" s="4" t="s">
        <v>22</v>
      </c>
      <c r="F16586" s="4" t="s">
        <v>10</v>
      </c>
    </row>
    <row r="16587" spans="1:9">
      <c r="A16587" t="n">
        <v>136754</v>
      </c>
      <c r="B16587" s="25" t="n">
        <v>45</v>
      </c>
      <c r="C16587" s="7" t="n">
        <v>11</v>
      </c>
      <c r="D16587" s="7" t="n">
        <v>3</v>
      </c>
      <c r="E16587" s="7" t="n">
        <v>16.7999992370605</v>
      </c>
      <c r="F16587" s="7" t="n">
        <v>30000</v>
      </c>
    </row>
    <row r="16588" spans="1:9">
      <c r="A16588" t="s">
        <v>4</v>
      </c>
      <c r="B16588" s="4" t="s">
        <v>5</v>
      </c>
      <c r="C16588" s="4" t="s">
        <v>13</v>
      </c>
      <c r="D16588" s="4" t="s">
        <v>10</v>
      </c>
      <c r="E16588" s="4" t="s">
        <v>6</v>
      </c>
      <c r="F16588" s="4" t="s">
        <v>6</v>
      </c>
      <c r="G16588" s="4" t="s">
        <v>6</v>
      </c>
      <c r="H16588" s="4" t="s">
        <v>6</v>
      </c>
    </row>
    <row r="16589" spans="1:9">
      <c r="A16589" t="n">
        <v>136763</v>
      </c>
      <c r="B16589" s="40" t="n">
        <v>51</v>
      </c>
      <c r="C16589" s="7" t="n">
        <v>3</v>
      </c>
      <c r="D16589" s="7" t="n">
        <v>19</v>
      </c>
      <c r="E16589" s="7" t="s">
        <v>1203</v>
      </c>
      <c r="F16589" s="7" t="s">
        <v>89</v>
      </c>
      <c r="G16589" s="7" t="s">
        <v>88</v>
      </c>
      <c r="H16589" s="7" t="s">
        <v>89</v>
      </c>
    </row>
    <row r="16590" spans="1:9">
      <c r="A16590" t="s">
        <v>4</v>
      </c>
      <c r="B16590" s="4" t="s">
        <v>5</v>
      </c>
      <c r="C16590" s="4" t="s">
        <v>13</v>
      </c>
      <c r="D16590" s="4" t="s">
        <v>10</v>
      </c>
      <c r="E16590" s="4" t="s">
        <v>10</v>
      </c>
      <c r="F16590" s="4" t="s">
        <v>10</v>
      </c>
      <c r="G16590" s="4" t="s">
        <v>10</v>
      </c>
      <c r="H16590" s="4" t="s">
        <v>10</v>
      </c>
      <c r="I16590" s="4" t="s">
        <v>6</v>
      </c>
      <c r="J16590" s="4" t="s">
        <v>22</v>
      </c>
      <c r="K16590" s="4" t="s">
        <v>22</v>
      </c>
      <c r="L16590" s="4" t="s">
        <v>22</v>
      </c>
      <c r="M16590" s="4" t="s">
        <v>9</v>
      </c>
      <c r="N16590" s="4" t="s">
        <v>9</v>
      </c>
      <c r="O16590" s="4" t="s">
        <v>22</v>
      </c>
      <c r="P16590" s="4" t="s">
        <v>22</v>
      </c>
      <c r="Q16590" s="4" t="s">
        <v>22</v>
      </c>
      <c r="R16590" s="4" t="s">
        <v>22</v>
      </c>
      <c r="S16590" s="4" t="s">
        <v>13</v>
      </c>
    </row>
    <row r="16591" spans="1:9">
      <c r="A16591" t="n">
        <v>136776</v>
      </c>
      <c r="B16591" s="83" t="n">
        <v>39</v>
      </c>
      <c r="C16591" s="7" t="n">
        <v>12</v>
      </c>
      <c r="D16591" s="7" t="n">
        <v>65533</v>
      </c>
      <c r="E16591" s="7" t="n">
        <v>208</v>
      </c>
      <c r="F16591" s="7" t="n">
        <v>0</v>
      </c>
      <c r="G16591" s="7" t="n">
        <v>19</v>
      </c>
      <c r="H16591" s="7" t="n">
        <v>259</v>
      </c>
      <c r="I16591" s="7" t="s">
        <v>12</v>
      </c>
      <c r="J16591" s="7" t="n">
        <v>0</v>
      </c>
      <c r="K16591" s="7" t="n">
        <v>0</v>
      </c>
      <c r="L16591" s="7" t="n">
        <v>0</v>
      </c>
      <c r="M16591" s="7" t="n">
        <v>0</v>
      </c>
      <c r="N16591" s="7" t="n">
        <v>0</v>
      </c>
      <c r="O16591" s="7" t="n">
        <v>0</v>
      </c>
      <c r="P16591" s="7" t="n">
        <v>1</v>
      </c>
      <c r="Q16591" s="7" t="n">
        <v>1</v>
      </c>
      <c r="R16591" s="7" t="n">
        <v>1</v>
      </c>
      <c r="S16591" s="7" t="n">
        <v>106</v>
      </c>
    </row>
    <row r="16592" spans="1:9">
      <c r="A16592" t="s">
        <v>4</v>
      </c>
      <c r="B16592" s="4" t="s">
        <v>5</v>
      </c>
      <c r="C16592" s="4" t="s">
        <v>10</v>
      </c>
      <c r="D16592" s="4" t="s">
        <v>13</v>
      </c>
      <c r="E16592" s="4" t="s">
        <v>6</v>
      </c>
      <c r="F16592" s="4" t="s">
        <v>22</v>
      </c>
      <c r="G16592" s="4" t="s">
        <v>22</v>
      </c>
      <c r="H16592" s="4" t="s">
        <v>22</v>
      </c>
    </row>
    <row r="16593" spans="1:19">
      <c r="A16593" t="n">
        <v>136826</v>
      </c>
      <c r="B16593" s="39" t="n">
        <v>48</v>
      </c>
      <c r="C16593" s="7" t="n">
        <v>19</v>
      </c>
      <c r="D16593" s="7" t="n">
        <v>0</v>
      </c>
      <c r="E16593" s="7" t="s">
        <v>1046</v>
      </c>
      <c r="F16593" s="7" t="n">
        <v>1</v>
      </c>
      <c r="G16593" s="7" t="n">
        <v>0.5</v>
      </c>
      <c r="H16593" s="7" t="n">
        <v>0</v>
      </c>
    </row>
    <row r="16594" spans="1:19">
      <c r="A16594" t="s">
        <v>4</v>
      </c>
      <c r="B16594" s="4" t="s">
        <v>5</v>
      </c>
      <c r="C16594" s="4" t="s">
        <v>13</v>
      </c>
      <c r="D16594" s="4" t="s">
        <v>10</v>
      </c>
      <c r="E16594" s="4" t="s">
        <v>10</v>
      </c>
      <c r="F16594" s="4" t="s">
        <v>9</v>
      </c>
    </row>
    <row r="16595" spans="1:19">
      <c r="A16595" t="n">
        <v>136852</v>
      </c>
      <c r="B16595" s="86" t="n">
        <v>84</v>
      </c>
      <c r="C16595" s="7" t="n">
        <v>0</v>
      </c>
      <c r="D16595" s="7" t="n">
        <v>0</v>
      </c>
      <c r="E16595" s="7" t="n">
        <v>0</v>
      </c>
      <c r="F16595" s="7" t="n">
        <v>1056964608</v>
      </c>
    </row>
    <row r="16596" spans="1:19">
      <c r="A16596" t="s">
        <v>4</v>
      </c>
      <c r="B16596" s="4" t="s">
        <v>5</v>
      </c>
      <c r="C16596" s="4" t="s">
        <v>13</v>
      </c>
      <c r="D16596" s="4" t="s">
        <v>10</v>
      </c>
      <c r="E16596" s="4" t="s">
        <v>22</v>
      </c>
      <c r="F16596" s="4" t="s">
        <v>10</v>
      </c>
      <c r="G16596" s="4" t="s">
        <v>9</v>
      </c>
      <c r="H16596" s="4" t="s">
        <v>9</v>
      </c>
      <c r="I16596" s="4" t="s">
        <v>10</v>
      </c>
      <c r="J16596" s="4" t="s">
        <v>10</v>
      </c>
      <c r="K16596" s="4" t="s">
        <v>9</v>
      </c>
      <c r="L16596" s="4" t="s">
        <v>9</v>
      </c>
      <c r="M16596" s="4" t="s">
        <v>9</v>
      </c>
      <c r="N16596" s="4" t="s">
        <v>9</v>
      </c>
      <c r="O16596" s="4" t="s">
        <v>6</v>
      </c>
    </row>
    <row r="16597" spans="1:19">
      <c r="A16597" t="n">
        <v>136862</v>
      </c>
      <c r="B16597" s="14" t="n">
        <v>50</v>
      </c>
      <c r="C16597" s="7" t="n">
        <v>0</v>
      </c>
      <c r="D16597" s="7" t="n">
        <v>4434</v>
      </c>
      <c r="E16597" s="7" t="n">
        <v>0.600000023841858</v>
      </c>
      <c r="F16597" s="7" t="n">
        <v>500</v>
      </c>
      <c r="G16597" s="7" t="n">
        <v>0</v>
      </c>
      <c r="H16597" s="7" t="n">
        <v>-1065353216</v>
      </c>
      <c r="I16597" s="7" t="n">
        <v>0</v>
      </c>
      <c r="J16597" s="7" t="n">
        <v>65533</v>
      </c>
      <c r="K16597" s="7" t="n">
        <v>0</v>
      </c>
      <c r="L16597" s="7" t="n">
        <v>0</v>
      </c>
      <c r="M16597" s="7" t="n">
        <v>0</v>
      </c>
      <c r="N16597" s="7" t="n">
        <v>0</v>
      </c>
      <c r="O16597" s="7" t="s">
        <v>12</v>
      </c>
    </row>
    <row r="16598" spans="1:19">
      <c r="A16598" t="s">
        <v>4</v>
      </c>
      <c r="B16598" s="4" t="s">
        <v>5</v>
      </c>
      <c r="C16598" s="4" t="s">
        <v>13</v>
      </c>
      <c r="D16598" s="4" t="s">
        <v>10</v>
      </c>
      <c r="E16598" s="4" t="s">
        <v>22</v>
      </c>
      <c r="F16598" s="4" t="s">
        <v>10</v>
      </c>
      <c r="G16598" s="4" t="s">
        <v>9</v>
      </c>
      <c r="H16598" s="4" t="s">
        <v>9</v>
      </c>
      <c r="I16598" s="4" t="s">
        <v>10</v>
      </c>
      <c r="J16598" s="4" t="s">
        <v>10</v>
      </c>
      <c r="K16598" s="4" t="s">
        <v>9</v>
      </c>
      <c r="L16598" s="4" t="s">
        <v>9</v>
      </c>
      <c r="M16598" s="4" t="s">
        <v>9</v>
      </c>
      <c r="N16598" s="4" t="s">
        <v>9</v>
      </c>
      <c r="O16598" s="4" t="s">
        <v>6</v>
      </c>
    </row>
    <row r="16599" spans="1:19">
      <c r="A16599" t="n">
        <v>136901</v>
      </c>
      <c r="B16599" s="14" t="n">
        <v>50</v>
      </c>
      <c r="C16599" s="7" t="n">
        <v>0</v>
      </c>
      <c r="D16599" s="7" t="n">
        <v>8120</v>
      </c>
      <c r="E16599" s="7" t="n">
        <v>0.600000023841858</v>
      </c>
      <c r="F16599" s="7" t="n">
        <v>1000</v>
      </c>
      <c r="G16599" s="7" t="n">
        <v>0</v>
      </c>
      <c r="H16599" s="7" t="n">
        <v>1082130432</v>
      </c>
      <c r="I16599" s="7" t="n">
        <v>0</v>
      </c>
      <c r="J16599" s="7" t="n">
        <v>65533</v>
      </c>
      <c r="K16599" s="7" t="n">
        <v>0</v>
      </c>
      <c r="L16599" s="7" t="n">
        <v>0</v>
      </c>
      <c r="M16599" s="7" t="n">
        <v>0</v>
      </c>
      <c r="N16599" s="7" t="n">
        <v>0</v>
      </c>
      <c r="O16599" s="7" t="s">
        <v>12</v>
      </c>
    </row>
    <row r="16600" spans="1:19">
      <c r="A16600" t="s">
        <v>4</v>
      </c>
      <c r="B16600" s="4" t="s">
        <v>5</v>
      </c>
      <c r="C16600" s="4" t="s">
        <v>10</v>
      </c>
    </row>
    <row r="16601" spans="1:19">
      <c r="A16601" t="n">
        <v>136940</v>
      </c>
      <c r="B16601" s="35" t="n">
        <v>16</v>
      </c>
      <c r="C16601" s="7" t="n">
        <v>2000</v>
      </c>
    </row>
    <row r="16602" spans="1:19">
      <c r="A16602" t="s">
        <v>4</v>
      </c>
      <c r="B16602" s="4" t="s">
        <v>5</v>
      </c>
      <c r="C16602" s="4" t="s">
        <v>13</v>
      </c>
      <c r="D16602" s="4" t="s">
        <v>10</v>
      </c>
      <c r="E16602" s="4" t="s">
        <v>6</v>
      </c>
    </row>
    <row r="16603" spans="1:19">
      <c r="A16603" t="n">
        <v>136943</v>
      </c>
      <c r="B16603" s="40" t="n">
        <v>51</v>
      </c>
      <c r="C16603" s="7" t="n">
        <v>4</v>
      </c>
      <c r="D16603" s="7" t="n">
        <v>19</v>
      </c>
      <c r="E16603" s="7" t="s">
        <v>161</v>
      </c>
    </row>
    <row r="16604" spans="1:19">
      <c r="A16604" t="s">
        <v>4</v>
      </c>
      <c r="B16604" s="4" t="s">
        <v>5</v>
      </c>
      <c r="C16604" s="4" t="s">
        <v>10</v>
      </c>
    </row>
    <row r="16605" spans="1:19">
      <c r="A16605" t="n">
        <v>136957</v>
      </c>
      <c r="B16605" s="35" t="n">
        <v>16</v>
      </c>
      <c r="C16605" s="7" t="n">
        <v>0</v>
      </c>
    </row>
    <row r="16606" spans="1:19">
      <c r="A16606" t="s">
        <v>4</v>
      </c>
      <c r="B16606" s="4" t="s">
        <v>5</v>
      </c>
      <c r="C16606" s="4" t="s">
        <v>10</v>
      </c>
      <c r="D16606" s="4" t="s">
        <v>13</v>
      </c>
      <c r="E16606" s="4" t="s">
        <v>9</v>
      </c>
      <c r="F16606" s="4" t="s">
        <v>72</v>
      </c>
      <c r="G16606" s="4" t="s">
        <v>13</v>
      </c>
      <c r="H16606" s="4" t="s">
        <v>13</v>
      </c>
      <c r="I16606" s="4" t="s">
        <v>13</v>
      </c>
    </row>
    <row r="16607" spans="1:19">
      <c r="A16607" t="n">
        <v>136960</v>
      </c>
      <c r="B16607" s="52" t="n">
        <v>26</v>
      </c>
      <c r="C16607" s="7" t="n">
        <v>19</v>
      </c>
      <c r="D16607" s="7" t="n">
        <v>17</v>
      </c>
      <c r="E16607" s="7" t="n">
        <v>29329</v>
      </c>
      <c r="F16607" s="7" t="s">
        <v>1204</v>
      </c>
      <c r="G16607" s="7" t="n">
        <v>8</v>
      </c>
      <c r="H16607" s="7" t="n">
        <v>2</v>
      </c>
      <c r="I16607" s="7" t="n">
        <v>0</v>
      </c>
    </row>
    <row r="16608" spans="1:19">
      <c r="A16608" t="s">
        <v>4</v>
      </c>
      <c r="B16608" s="4" t="s">
        <v>5</v>
      </c>
      <c r="C16608" s="4" t="s">
        <v>10</v>
      </c>
    </row>
    <row r="16609" spans="1:15">
      <c r="A16609" t="n">
        <v>137016</v>
      </c>
      <c r="B16609" s="35" t="n">
        <v>16</v>
      </c>
      <c r="C16609" s="7" t="n">
        <v>4500</v>
      </c>
    </row>
    <row r="16610" spans="1:15">
      <c r="A16610" t="s">
        <v>4</v>
      </c>
      <c r="B16610" s="4" t="s">
        <v>5</v>
      </c>
      <c r="C16610" s="4" t="s">
        <v>10</v>
      </c>
      <c r="D16610" s="4" t="s">
        <v>13</v>
      </c>
    </row>
    <row r="16611" spans="1:15">
      <c r="A16611" t="n">
        <v>137019</v>
      </c>
      <c r="B16611" s="54" t="n">
        <v>89</v>
      </c>
      <c r="C16611" s="7" t="n">
        <v>65533</v>
      </c>
      <c r="D16611" s="7" t="n">
        <v>0</v>
      </c>
    </row>
    <row r="16612" spans="1:15">
      <c r="A16612" t="s">
        <v>4</v>
      </c>
      <c r="B16612" s="4" t="s">
        <v>5</v>
      </c>
      <c r="C16612" s="4" t="s">
        <v>10</v>
      </c>
    </row>
    <row r="16613" spans="1:15">
      <c r="A16613" t="n">
        <v>137023</v>
      </c>
      <c r="B16613" s="35" t="n">
        <v>16</v>
      </c>
      <c r="C16613" s="7" t="n">
        <v>1000</v>
      </c>
    </row>
    <row r="16614" spans="1:15">
      <c r="A16614" t="s">
        <v>4</v>
      </c>
      <c r="B16614" s="4" t="s">
        <v>5</v>
      </c>
      <c r="C16614" s="4" t="s">
        <v>13</v>
      </c>
      <c r="D16614" s="4" t="s">
        <v>10</v>
      </c>
      <c r="E16614" s="4" t="s">
        <v>6</v>
      </c>
    </row>
    <row r="16615" spans="1:15">
      <c r="A16615" t="n">
        <v>137026</v>
      </c>
      <c r="B16615" s="40" t="n">
        <v>51</v>
      </c>
      <c r="C16615" s="7" t="n">
        <v>4</v>
      </c>
      <c r="D16615" s="7" t="n">
        <v>19</v>
      </c>
      <c r="E16615" s="7" t="s">
        <v>1205</v>
      </c>
    </row>
    <row r="16616" spans="1:15">
      <c r="A16616" t="s">
        <v>4</v>
      </c>
      <c r="B16616" s="4" t="s">
        <v>5</v>
      </c>
      <c r="C16616" s="4" t="s">
        <v>10</v>
      </c>
    </row>
    <row r="16617" spans="1:15">
      <c r="A16617" t="n">
        <v>137040</v>
      </c>
      <c r="B16617" s="35" t="n">
        <v>16</v>
      </c>
      <c r="C16617" s="7" t="n">
        <v>0</v>
      </c>
    </row>
    <row r="16618" spans="1:15">
      <c r="A16618" t="s">
        <v>4</v>
      </c>
      <c r="B16618" s="4" t="s">
        <v>5</v>
      </c>
      <c r="C16618" s="4" t="s">
        <v>10</v>
      </c>
      <c r="D16618" s="4" t="s">
        <v>13</v>
      </c>
      <c r="E16618" s="4" t="s">
        <v>9</v>
      </c>
      <c r="F16618" s="4" t="s">
        <v>72</v>
      </c>
      <c r="G16618" s="4" t="s">
        <v>13</v>
      </c>
      <c r="H16618" s="4" t="s">
        <v>13</v>
      </c>
      <c r="I16618" s="4" t="s">
        <v>13</v>
      </c>
    </row>
    <row r="16619" spans="1:15">
      <c r="A16619" t="n">
        <v>137043</v>
      </c>
      <c r="B16619" s="52" t="n">
        <v>26</v>
      </c>
      <c r="C16619" s="7" t="n">
        <v>19</v>
      </c>
      <c r="D16619" s="7" t="n">
        <v>17</v>
      </c>
      <c r="E16619" s="7" t="n">
        <v>29330</v>
      </c>
      <c r="F16619" s="7" t="s">
        <v>1206</v>
      </c>
      <c r="G16619" s="7" t="n">
        <v>8</v>
      </c>
      <c r="H16619" s="7" t="n">
        <v>2</v>
      </c>
      <c r="I16619" s="7" t="n">
        <v>0</v>
      </c>
    </row>
    <row r="16620" spans="1:15">
      <c r="A16620" t="s">
        <v>4</v>
      </c>
      <c r="B16620" s="4" t="s">
        <v>5</v>
      </c>
      <c r="C16620" s="4" t="s">
        <v>10</v>
      </c>
    </row>
    <row r="16621" spans="1:15">
      <c r="A16621" t="n">
        <v>137135</v>
      </c>
      <c r="B16621" s="35" t="n">
        <v>16</v>
      </c>
      <c r="C16621" s="7" t="n">
        <v>6000</v>
      </c>
    </row>
    <row r="16622" spans="1:15">
      <c r="A16622" t="s">
        <v>4</v>
      </c>
      <c r="B16622" s="4" t="s">
        <v>5</v>
      </c>
      <c r="C16622" s="4" t="s">
        <v>10</v>
      </c>
      <c r="D16622" s="4" t="s">
        <v>13</v>
      </c>
    </row>
    <row r="16623" spans="1:15">
      <c r="A16623" t="n">
        <v>137138</v>
      </c>
      <c r="B16623" s="54" t="n">
        <v>89</v>
      </c>
      <c r="C16623" s="7" t="n">
        <v>65533</v>
      </c>
      <c r="D16623" s="7" t="n">
        <v>0</v>
      </c>
    </row>
    <row r="16624" spans="1:15">
      <c r="A16624" t="s">
        <v>4</v>
      </c>
      <c r="B16624" s="4" t="s">
        <v>5</v>
      </c>
      <c r="C16624" s="4" t="s">
        <v>10</v>
      </c>
      <c r="D16624" s="4" t="s">
        <v>13</v>
      </c>
    </row>
    <row r="16625" spans="1:9">
      <c r="A16625" t="n">
        <v>137142</v>
      </c>
      <c r="B16625" s="54" t="n">
        <v>89</v>
      </c>
      <c r="C16625" s="7" t="n">
        <v>65533</v>
      </c>
      <c r="D16625" s="7" t="n">
        <v>1</v>
      </c>
    </row>
    <row r="16626" spans="1:9">
      <c r="A16626" t="s">
        <v>4</v>
      </c>
      <c r="B16626" s="4" t="s">
        <v>5</v>
      </c>
      <c r="C16626" s="4" t="s">
        <v>10</v>
      </c>
    </row>
    <row r="16627" spans="1:9">
      <c r="A16627" t="n">
        <v>137146</v>
      </c>
      <c r="B16627" s="35" t="n">
        <v>16</v>
      </c>
      <c r="C16627" s="7" t="n">
        <v>2000</v>
      </c>
    </row>
    <row r="16628" spans="1:9">
      <c r="A16628" t="s">
        <v>4</v>
      </c>
      <c r="B16628" s="4" t="s">
        <v>5</v>
      </c>
      <c r="C16628" s="4" t="s">
        <v>13</v>
      </c>
      <c r="D16628" s="4" t="s">
        <v>10</v>
      </c>
      <c r="E16628" s="4" t="s">
        <v>10</v>
      </c>
      <c r="F16628" s="4" t="s">
        <v>13</v>
      </c>
    </row>
    <row r="16629" spans="1:9">
      <c r="A16629" t="n">
        <v>137149</v>
      </c>
      <c r="B16629" s="29" t="n">
        <v>25</v>
      </c>
      <c r="C16629" s="7" t="n">
        <v>1</v>
      </c>
      <c r="D16629" s="7" t="n">
        <v>260</v>
      </c>
      <c r="E16629" s="7" t="n">
        <v>640</v>
      </c>
      <c r="F16629" s="7" t="n">
        <v>2</v>
      </c>
    </row>
    <row r="16630" spans="1:9">
      <c r="A16630" t="s">
        <v>4</v>
      </c>
      <c r="B16630" s="4" t="s">
        <v>5</v>
      </c>
      <c r="C16630" s="4" t="s">
        <v>13</v>
      </c>
      <c r="D16630" s="4" t="s">
        <v>10</v>
      </c>
      <c r="E16630" s="4" t="s">
        <v>6</v>
      </c>
    </row>
    <row r="16631" spans="1:9">
      <c r="A16631" t="n">
        <v>137156</v>
      </c>
      <c r="B16631" s="40" t="n">
        <v>51</v>
      </c>
      <c r="C16631" s="7" t="n">
        <v>4</v>
      </c>
      <c r="D16631" s="7" t="n">
        <v>17</v>
      </c>
      <c r="E16631" s="7" t="s">
        <v>636</v>
      </c>
    </row>
    <row r="16632" spans="1:9">
      <c r="A16632" t="s">
        <v>4</v>
      </c>
      <c r="B16632" s="4" t="s">
        <v>5</v>
      </c>
      <c r="C16632" s="4" t="s">
        <v>10</v>
      </c>
    </row>
    <row r="16633" spans="1:9">
      <c r="A16633" t="n">
        <v>137169</v>
      </c>
      <c r="B16633" s="35" t="n">
        <v>16</v>
      </c>
      <c r="C16633" s="7" t="n">
        <v>0</v>
      </c>
    </row>
    <row r="16634" spans="1:9">
      <c r="A16634" t="s">
        <v>4</v>
      </c>
      <c r="B16634" s="4" t="s">
        <v>5</v>
      </c>
      <c r="C16634" s="4" t="s">
        <v>10</v>
      </c>
      <c r="D16634" s="4" t="s">
        <v>13</v>
      </c>
      <c r="E16634" s="4" t="s">
        <v>9</v>
      </c>
      <c r="F16634" s="4" t="s">
        <v>72</v>
      </c>
      <c r="G16634" s="4" t="s">
        <v>13</v>
      </c>
      <c r="H16634" s="4" t="s">
        <v>13</v>
      </c>
    </row>
    <row r="16635" spans="1:9">
      <c r="A16635" t="n">
        <v>137172</v>
      </c>
      <c r="B16635" s="52" t="n">
        <v>26</v>
      </c>
      <c r="C16635" s="7" t="n">
        <v>17</v>
      </c>
      <c r="D16635" s="7" t="n">
        <v>17</v>
      </c>
      <c r="E16635" s="7" t="n">
        <v>16401</v>
      </c>
      <c r="F16635" s="7" t="s">
        <v>1207</v>
      </c>
      <c r="G16635" s="7" t="n">
        <v>2</v>
      </c>
      <c r="H16635" s="7" t="n">
        <v>0</v>
      </c>
    </row>
    <row r="16636" spans="1:9">
      <c r="A16636" t="s">
        <v>4</v>
      </c>
      <c r="B16636" s="4" t="s">
        <v>5</v>
      </c>
    </row>
    <row r="16637" spans="1:9">
      <c r="A16637" t="n">
        <v>137209</v>
      </c>
      <c r="B16637" s="53" t="n">
        <v>28</v>
      </c>
    </row>
    <row r="16638" spans="1:9">
      <c r="A16638" t="s">
        <v>4</v>
      </c>
      <c r="B16638" s="4" t="s">
        <v>5</v>
      </c>
      <c r="C16638" s="4" t="s">
        <v>10</v>
      </c>
      <c r="D16638" s="4" t="s">
        <v>13</v>
      </c>
    </row>
    <row r="16639" spans="1:9">
      <c r="A16639" t="n">
        <v>137210</v>
      </c>
      <c r="B16639" s="54" t="n">
        <v>89</v>
      </c>
      <c r="C16639" s="7" t="n">
        <v>65533</v>
      </c>
      <c r="D16639" s="7" t="n">
        <v>1</v>
      </c>
    </row>
    <row r="16640" spans="1:9">
      <c r="A16640" t="s">
        <v>4</v>
      </c>
      <c r="B16640" s="4" t="s">
        <v>5</v>
      </c>
      <c r="C16640" s="4" t="s">
        <v>13</v>
      </c>
      <c r="D16640" s="4" t="s">
        <v>10</v>
      </c>
      <c r="E16640" s="4" t="s">
        <v>10</v>
      </c>
      <c r="F16640" s="4" t="s">
        <v>13</v>
      </c>
    </row>
    <row r="16641" spans="1:8">
      <c r="A16641" t="n">
        <v>137214</v>
      </c>
      <c r="B16641" s="29" t="n">
        <v>25</v>
      </c>
      <c r="C16641" s="7" t="n">
        <v>1</v>
      </c>
      <c r="D16641" s="7" t="n">
        <v>260</v>
      </c>
      <c r="E16641" s="7" t="n">
        <v>640</v>
      </c>
      <c r="F16641" s="7" t="n">
        <v>1</v>
      </c>
    </row>
    <row r="16642" spans="1:8">
      <c r="A16642" t="s">
        <v>4</v>
      </c>
      <c r="B16642" s="4" t="s">
        <v>5</v>
      </c>
      <c r="C16642" s="4" t="s">
        <v>13</v>
      </c>
      <c r="D16642" s="4" t="s">
        <v>10</v>
      </c>
      <c r="E16642" s="4" t="s">
        <v>6</v>
      </c>
    </row>
    <row r="16643" spans="1:8">
      <c r="A16643" t="n">
        <v>137221</v>
      </c>
      <c r="B16643" s="40" t="n">
        <v>51</v>
      </c>
      <c r="C16643" s="7" t="n">
        <v>4</v>
      </c>
      <c r="D16643" s="7" t="n">
        <v>0</v>
      </c>
      <c r="E16643" s="7" t="s">
        <v>1080</v>
      </c>
    </row>
    <row r="16644" spans="1:8">
      <c r="A16644" t="s">
        <v>4</v>
      </c>
      <c r="B16644" s="4" t="s">
        <v>5</v>
      </c>
      <c r="C16644" s="4" t="s">
        <v>10</v>
      </c>
    </row>
    <row r="16645" spans="1:8">
      <c r="A16645" t="n">
        <v>137234</v>
      </c>
      <c r="B16645" s="35" t="n">
        <v>16</v>
      </c>
      <c r="C16645" s="7" t="n">
        <v>0</v>
      </c>
    </row>
    <row r="16646" spans="1:8">
      <c r="A16646" t="s">
        <v>4</v>
      </c>
      <c r="B16646" s="4" t="s">
        <v>5</v>
      </c>
      <c r="C16646" s="4" t="s">
        <v>10</v>
      </c>
      <c r="D16646" s="4" t="s">
        <v>13</v>
      </c>
      <c r="E16646" s="4" t="s">
        <v>9</v>
      </c>
      <c r="F16646" s="4" t="s">
        <v>72</v>
      </c>
      <c r="G16646" s="4" t="s">
        <v>13</v>
      </c>
      <c r="H16646" s="4" t="s">
        <v>13</v>
      </c>
    </row>
    <row r="16647" spans="1:8">
      <c r="A16647" t="n">
        <v>137237</v>
      </c>
      <c r="B16647" s="52" t="n">
        <v>26</v>
      </c>
      <c r="C16647" s="7" t="n">
        <v>0</v>
      </c>
      <c r="D16647" s="7" t="n">
        <v>17</v>
      </c>
      <c r="E16647" s="7" t="n">
        <v>52456</v>
      </c>
      <c r="F16647" s="7" t="s">
        <v>1208</v>
      </c>
      <c r="G16647" s="7" t="n">
        <v>2</v>
      </c>
      <c r="H16647" s="7" t="n">
        <v>0</v>
      </c>
    </row>
    <row r="16648" spans="1:8">
      <c r="A16648" t="s">
        <v>4</v>
      </c>
      <c r="B16648" s="4" t="s">
        <v>5</v>
      </c>
    </row>
    <row r="16649" spans="1:8">
      <c r="A16649" t="n">
        <v>137270</v>
      </c>
      <c r="B16649" s="53" t="n">
        <v>28</v>
      </c>
    </row>
    <row r="16650" spans="1:8">
      <c r="A16650" t="s">
        <v>4</v>
      </c>
      <c r="B16650" s="4" t="s">
        <v>5</v>
      </c>
      <c r="C16650" s="4" t="s">
        <v>10</v>
      </c>
      <c r="D16650" s="4" t="s">
        <v>13</v>
      </c>
    </row>
    <row r="16651" spans="1:8">
      <c r="A16651" t="n">
        <v>137271</v>
      </c>
      <c r="B16651" s="54" t="n">
        <v>89</v>
      </c>
      <c r="C16651" s="7" t="n">
        <v>65533</v>
      </c>
      <c r="D16651" s="7" t="n">
        <v>1</v>
      </c>
    </row>
    <row r="16652" spans="1:8">
      <c r="A16652" t="s">
        <v>4</v>
      </c>
      <c r="B16652" s="4" t="s">
        <v>5</v>
      </c>
      <c r="C16652" s="4" t="s">
        <v>13</v>
      </c>
      <c r="D16652" s="4" t="s">
        <v>10</v>
      </c>
      <c r="E16652" s="4" t="s">
        <v>10</v>
      </c>
      <c r="F16652" s="4" t="s">
        <v>13</v>
      </c>
    </row>
    <row r="16653" spans="1:8">
      <c r="A16653" t="n">
        <v>137275</v>
      </c>
      <c r="B16653" s="29" t="n">
        <v>25</v>
      </c>
      <c r="C16653" s="7" t="n">
        <v>1</v>
      </c>
      <c r="D16653" s="7" t="n">
        <v>65535</v>
      </c>
      <c r="E16653" s="7" t="n">
        <v>65535</v>
      </c>
      <c r="F16653" s="7" t="n">
        <v>0</v>
      </c>
    </row>
    <row r="16654" spans="1:8">
      <c r="A16654" t="s">
        <v>4</v>
      </c>
      <c r="B16654" s="4" t="s">
        <v>5</v>
      </c>
      <c r="C16654" s="4" t="s">
        <v>13</v>
      </c>
      <c r="D16654" s="4" t="s">
        <v>10</v>
      </c>
      <c r="E16654" s="4" t="s">
        <v>10</v>
      </c>
    </row>
    <row r="16655" spans="1:8">
      <c r="A16655" t="n">
        <v>137282</v>
      </c>
      <c r="B16655" s="14" t="n">
        <v>50</v>
      </c>
      <c r="C16655" s="7" t="n">
        <v>1</v>
      </c>
      <c r="D16655" s="7" t="n">
        <v>8120</v>
      </c>
      <c r="E16655" s="7" t="n">
        <v>2000</v>
      </c>
    </row>
    <row r="16656" spans="1:8">
      <c r="A16656" t="s">
        <v>4</v>
      </c>
      <c r="B16656" s="4" t="s">
        <v>5</v>
      </c>
      <c r="C16656" s="4" t="s">
        <v>13</v>
      </c>
      <c r="D16656" s="4" t="s">
        <v>10</v>
      </c>
      <c r="E16656" s="4" t="s">
        <v>22</v>
      </c>
    </row>
    <row r="16657" spans="1:8">
      <c r="A16657" t="n">
        <v>137288</v>
      </c>
      <c r="B16657" s="28" t="n">
        <v>58</v>
      </c>
      <c r="C16657" s="7" t="n">
        <v>101</v>
      </c>
      <c r="D16657" s="7" t="n">
        <v>500</v>
      </c>
      <c r="E16657" s="7" t="n">
        <v>1</v>
      </c>
    </row>
    <row r="16658" spans="1:8">
      <c r="A16658" t="s">
        <v>4</v>
      </c>
      <c r="B16658" s="4" t="s">
        <v>5</v>
      </c>
      <c r="C16658" s="4" t="s">
        <v>13</v>
      </c>
      <c r="D16658" s="4" t="s">
        <v>10</v>
      </c>
    </row>
    <row r="16659" spans="1:8">
      <c r="A16659" t="n">
        <v>137296</v>
      </c>
      <c r="B16659" s="28" t="n">
        <v>58</v>
      </c>
      <c r="C16659" s="7" t="n">
        <v>254</v>
      </c>
      <c r="D16659" s="7" t="n">
        <v>0</v>
      </c>
    </row>
    <row r="16660" spans="1:8">
      <c r="A16660" t="s">
        <v>4</v>
      </c>
      <c r="B16660" s="4" t="s">
        <v>5</v>
      </c>
      <c r="C16660" s="4" t="s">
        <v>13</v>
      </c>
    </row>
    <row r="16661" spans="1:8">
      <c r="A16661" t="n">
        <v>137300</v>
      </c>
      <c r="B16661" s="25" t="n">
        <v>45</v>
      </c>
      <c r="C16661" s="7" t="n">
        <v>0</v>
      </c>
    </row>
    <row r="16662" spans="1:8">
      <c r="A16662" t="s">
        <v>4</v>
      </c>
      <c r="B16662" s="4" t="s">
        <v>5</v>
      </c>
      <c r="C16662" s="4" t="s">
        <v>13</v>
      </c>
      <c r="D16662" s="4" t="s">
        <v>13</v>
      </c>
      <c r="E16662" s="4" t="s">
        <v>22</v>
      </c>
      <c r="F16662" s="4" t="s">
        <v>22</v>
      </c>
      <c r="G16662" s="4" t="s">
        <v>22</v>
      </c>
      <c r="H16662" s="4" t="s">
        <v>10</v>
      </c>
    </row>
    <row r="16663" spans="1:8">
      <c r="A16663" t="n">
        <v>137302</v>
      </c>
      <c r="B16663" s="25" t="n">
        <v>45</v>
      </c>
      <c r="C16663" s="7" t="n">
        <v>2</v>
      </c>
      <c r="D16663" s="7" t="n">
        <v>3</v>
      </c>
      <c r="E16663" s="7" t="n">
        <v>-24.2800006866455</v>
      </c>
      <c r="F16663" s="7" t="n">
        <v>1.39999997615814</v>
      </c>
      <c r="G16663" s="7" t="n">
        <v>-20.4300003051758</v>
      </c>
      <c r="H16663" s="7" t="n">
        <v>0</v>
      </c>
    </row>
    <row r="16664" spans="1:8">
      <c r="A16664" t="s">
        <v>4</v>
      </c>
      <c r="B16664" s="4" t="s">
        <v>5</v>
      </c>
      <c r="C16664" s="4" t="s">
        <v>13</v>
      </c>
      <c r="D16664" s="4" t="s">
        <v>13</v>
      </c>
      <c r="E16664" s="4" t="s">
        <v>22</v>
      </c>
      <c r="F16664" s="4" t="s">
        <v>22</v>
      </c>
      <c r="G16664" s="4" t="s">
        <v>22</v>
      </c>
      <c r="H16664" s="4" t="s">
        <v>10</v>
      </c>
      <c r="I16664" s="4" t="s">
        <v>13</v>
      </c>
    </row>
    <row r="16665" spans="1:8">
      <c r="A16665" t="n">
        <v>137319</v>
      </c>
      <c r="B16665" s="25" t="n">
        <v>45</v>
      </c>
      <c r="C16665" s="7" t="n">
        <v>4</v>
      </c>
      <c r="D16665" s="7" t="n">
        <v>3</v>
      </c>
      <c r="E16665" s="7" t="n">
        <v>4.40999984741211</v>
      </c>
      <c r="F16665" s="7" t="n">
        <v>173.020004272461</v>
      </c>
      <c r="G16665" s="7" t="n">
        <v>356.269989013672</v>
      </c>
      <c r="H16665" s="7" t="n">
        <v>0</v>
      </c>
      <c r="I16665" s="7" t="n">
        <v>1</v>
      </c>
    </row>
    <row r="16666" spans="1:8">
      <c r="A16666" t="s">
        <v>4</v>
      </c>
      <c r="B16666" s="4" t="s">
        <v>5</v>
      </c>
      <c r="C16666" s="4" t="s">
        <v>13</v>
      </c>
      <c r="D16666" s="4" t="s">
        <v>13</v>
      </c>
      <c r="E16666" s="4" t="s">
        <v>22</v>
      </c>
      <c r="F16666" s="4" t="s">
        <v>10</v>
      </c>
    </row>
    <row r="16667" spans="1:8">
      <c r="A16667" t="n">
        <v>137337</v>
      </c>
      <c r="B16667" s="25" t="n">
        <v>45</v>
      </c>
      <c r="C16667" s="7" t="n">
        <v>5</v>
      </c>
      <c r="D16667" s="7" t="n">
        <v>3</v>
      </c>
      <c r="E16667" s="7" t="n">
        <v>6.19999980926514</v>
      </c>
      <c r="F16667" s="7" t="n">
        <v>0</v>
      </c>
    </row>
    <row r="16668" spans="1:8">
      <c r="A16668" t="s">
        <v>4</v>
      </c>
      <c r="B16668" s="4" t="s">
        <v>5</v>
      </c>
      <c r="C16668" s="4" t="s">
        <v>13</v>
      </c>
      <c r="D16668" s="4" t="s">
        <v>13</v>
      </c>
      <c r="E16668" s="4" t="s">
        <v>22</v>
      </c>
      <c r="F16668" s="4" t="s">
        <v>10</v>
      </c>
    </row>
    <row r="16669" spans="1:8">
      <c r="A16669" t="n">
        <v>137346</v>
      </c>
      <c r="B16669" s="25" t="n">
        <v>45</v>
      </c>
      <c r="C16669" s="7" t="n">
        <v>11</v>
      </c>
      <c r="D16669" s="7" t="n">
        <v>3</v>
      </c>
      <c r="E16669" s="7" t="n">
        <v>16.7999992370605</v>
      </c>
      <c r="F16669" s="7" t="n">
        <v>0</v>
      </c>
    </row>
    <row r="16670" spans="1:8">
      <c r="A16670" t="s">
        <v>4</v>
      </c>
      <c r="B16670" s="4" t="s">
        <v>5</v>
      </c>
      <c r="C16670" s="4" t="s">
        <v>10</v>
      </c>
      <c r="D16670" s="4" t="s">
        <v>9</v>
      </c>
    </row>
    <row r="16671" spans="1:8">
      <c r="A16671" t="n">
        <v>137355</v>
      </c>
      <c r="B16671" s="41" t="n">
        <v>43</v>
      </c>
      <c r="C16671" s="7" t="n">
        <v>18</v>
      </c>
      <c r="D16671" s="7" t="n">
        <v>1</v>
      </c>
    </row>
    <row r="16672" spans="1:8">
      <c r="A16672" t="s">
        <v>4</v>
      </c>
      <c r="B16672" s="4" t="s">
        <v>5</v>
      </c>
      <c r="C16672" s="4" t="s">
        <v>10</v>
      </c>
      <c r="D16672" s="4" t="s">
        <v>9</v>
      </c>
    </row>
    <row r="16673" spans="1:9">
      <c r="A16673" t="n">
        <v>137362</v>
      </c>
      <c r="B16673" s="41" t="n">
        <v>43</v>
      </c>
      <c r="C16673" s="7" t="n">
        <v>17</v>
      </c>
      <c r="D16673" s="7" t="n">
        <v>1</v>
      </c>
    </row>
    <row r="16674" spans="1:9">
      <c r="A16674" t="s">
        <v>4</v>
      </c>
      <c r="B16674" s="4" t="s">
        <v>5</v>
      </c>
      <c r="C16674" s="4" t="s">
        <v>10</v>
      </c>
      <c r="D16674" s="4" t="s">
        <v>22</v>
      </c>
      <c r="E16674" s="4" t="s">
        <v>22</v>
      </c>
      <c r="F16674" s="4" t="s">
        <v>22</v>
      </c>
      <c r="G16674" s="4" t="s">
        <v>22</v>
      </c>
    </row>
    <row r="16675" spans="1:9">
      <c r="A16675" t="n">
        <v>137369</v>
      </c>
      <c r="B16675" s="24" t="n">
        <v>46</v>
      </c>
      <c r="C16675" s="7" t="n">
        <v>1572</v>
      </c>
      <c r="D16675" s="7" t="n">
        <v>-25.3600006103516</v>
      </c>
      <c r="E16675" s="7" t="n">
        <v>0</v>
      </c>
      <c r="F16675" s="7" t="n">
        <v>-14.8199996948242</v>
      </c>
      <c r="G16675" s="7" t="n">
        <v>213.800003051758</v>
      </c>
    </row>
    <row r="16676" spans="1:9">
      <c r="A16676" t="s">
        <v>4</v>
      </c>
      <c r="B16676" s="4" t="s">
        <v>5</v>
      </c>
      <c r="C16676" s="4" t="s">
        <v>10</v>
      </c>
      <c r="D16676" s="4" t="s">
        <v>13</v>
      </c>
      <c r="E16676" s="4" t="s">
        <v>6</v>
      </c>
      <c r="F16676" s="4" t="s">
        <v>22</v>
      </c>
      <c r="G16676" s="4" t="s">
        <v>22</v>
      </c>
      <c r="H16676" s="4" t="s">
        <v>22</v>
      </c>
    </row>
    <row r="16677" spans="1:9">
      <c r="A16677" t="n">
        <v>137388</v>
      </c>
      <c r="B16677" s="39" t="n">
        <v>48</v>
      </c>
      <c r="C16677" s="7" t="n">
        <v>1570</v>
      </c>
      <c r="D16677" s="7" t="n">
        <v>0</v>
      </c>
      <c r="E16677" s="7" t="s">
        <v>996</v>
      </c>
      <c r="F16677" s="7" t="n">
        <v>0</v>
      </c>
      <c r="G16677" s="7" t="n">
        <v>1</v>
      </c>
      <c r="H16677" s="7" t="n">
        <v>0</v>
      </c>
    </row>
    <row r="16678" spans="1:9">
      <c r="A16678" t="s">
        <v>4</v>
      </c>
      <c r="B16678" s="4" t="s">
        <v>5</v>
      </c>
      <c r="C16678" s="4" t="s">
        <v>10</v>
      </c>
      <c r="D16678" s="4" t="s">
        <v>13</v>
      </c>
      <c r="E16678" s="4" t="s">
        <v>6</v>
      </c>
      <c r="F16678" s="4" t="s">
        <v>22</v>
      </c>
      <c r="G16678" s="4" t="s">
        <v>22</v>
      </c>
      <c r="H16678" s="4" t="s">
        <v>22</v>
      </c>
    </row>
    <row r="16679" spans="1:9">
      <c r="A16679" t="n">
        <v>137415</v>
      </c>
      <c r="B16679" s="39" t="n">
        <v>48</v>
      </c>
      <c r="C16679" s="7" t="n">
        <v>1571</v>
      </c>
      <c r="D16679" s="7" t="n">
        <v>0</v>
      </c>
      <c r="E16679" s="7" t="s">
        <v>996</v>
      </c>
      <c r="F16679" s="7" t="n">
        <v>0</v>
      </c>
      <c r="G16679" s="7" t="n">
        <v>1</v>
      </c>
      <c r="H16679" s="7" t="n">
        <v>0</v>
      </c>
    </row>
    <row r="16680" spans="1:9">
      <c r="A16680" t="s">
        <v>4</v>
      </c>
      <c r="B16680" s="4" t="s">
        <v>5</v>
      </c>
      <c r="C16680" s="4" t="s">
        <v>10</v>
      </c>
      <c r="D16680" s="4" t="s">
        <v>13</v>
      </c>
      <c r="E16680" s="4" t="s">
        <v>6</v>
      </c>
      <c r="F16680" s="4" t="s">
        <v>22</v>
      </c>
      <c r="G16680" s="4" t="s">
        <v>22</v>
      </c>
      <c r="H16680" s="4" t="s">
        <v>22</v>
      </c>
    </row>
    <row r="16681" spans="1:9">
      <c r="A16681" t="n">
        <v>137442</v>
      </c>
      <c r="B16681" s="39" t="n">
        <v>48</v>
      </c>
      <c r="C16681" s="7" t="n">
        <v>1572</v>
      </c>
      <c r="D16681" s="7" t="n">
        <v>0</v>
      </c>
      <c r="E16681" s="7" t="s">
        <v>996</v>
      </c>
      <c r="F16681" s="7" t="n">
        <v>0</v>
      </c>
      <c r="G16681" s="7" t="n">
        <v>1</v>
      </c>
      <c r="H16681" s="7" t="n">
        <v>0</v>
      </c>
    </row>
    <row r="16682" spans="1:9">
      <c r="A16682" t="s">
        <v>4</v>
      </c>
      <c r="B16682" s="4" t="s">
        <v>5</v>
      </c>
      <c r="C16682" s="4" t="s">
        <v>10</v>
      </c>
      <c r="D16682" s="4" t="s">
        <v>13</v>
      </c>
      <c r="E16682" s="4" t="s">
        <v>6</v>
      </c>
      <c r="F16682" s="4" t="s">
        <v>22</v>
      </c>
      <c r="G16682" s="4" t="s">
        <v>22</v>
      </c>
      <c r="H16682" s="4" t="s">
        <v>22</v>
      </c>
    </row>
    <row r="16683" spans="1:9">
      <c r="A16683" t="n">
        <v>137469</v>
      </c>
      <c r="B16683" s="39" t="n">
        <v>48</v>
      </c>
      <c r="C16683" s="7" t="n">
        <v>1573</v>
      </c>
      <c r="D16683" s="7" t="n">
        <v>0</v>
      </c>
      <c r="E16683" s="7" t="s">
        <v>996</v>
      </c>
      <c r="F16683" s="7" t="n">
        <v>0</v>
      </c>
      <c r="G16683" s="7" t="n">
        <v>1</v>
      </c>
      <c r="H16683" s="7" t="n">
        <v>0</v>
      </c>
    </row>
    <row r="16684" spans="1:9">
      <c r="A16684" t="s">
        <v>4</v>
      </c>
      <c r="B16684" s="4" t="s">
        <v>5</v>
      </c>
      <c r="C16684" s="4" t="s">
        <v>10</v>
      </c>
      <c r="D16684" s="4" t="s">
        <v>13</v>
      </c>
      <c r="E16684" s="4" t="s">
        <v>6</v>
      </c>
      <c r="F16684" s="4" t="s">
        <v>22</v>
      </c>
      <c r="G16684" s="4" t="s">
        <v>22</v>
      </c>
      <c r="H16684" s="4" t="s">
        <v>22</v>
      </c>
    </row>
    <row r="16685" spans="1:9">
      <c r="A16685" t="n">
        <v>137496</v>
      </c>
      <c r="B16685" s="39" t="n">
        <v>48</v>
      </c>
      <c r="C16685" s="7" t="n">
        <v>1570</v>
      </c>
      <c r="D16685" s="7" t="n">
        <v>0</v>
      </c>
      <c r="E16685" s="7" t="s">
        <v>1003</v>
      </c>
      <c r="F16685" s="7" t="n">
        <v>1</v>
      </c>
      <c r="G16685" s="7" t="n">
        <v>1</v>
      </c>
      <c r="H16685" s="7" t="n">
        <v>0</v>
      </c>
    </row>
    <row r="16686" spans="1:9">
      <c r="A16686" t="s">
        <v>4</v>
      </c>
      <c r="B16686" s="4" t="s">
        <v>5</v>
      </c>
      <c r="C16686" s="4" t="s">
        <v>10</v>
      </c>
      <c r="D16686" s="4" t="s">
        <v>13</v>
      </c>
      <c r="E16686" s="4" t="s">
        <v>6</v>
      </c>
      <c r="F16686" s="4" t="s">
        <v>22</v>
      </c>
      <c r="G16686" s="4" t="s">
        <v>22</v>
      </c>
      <c r="H16686" s="4" t="s">
        <v>22</v>
      </c>
    </row>
    <row r="16687" spans="1:9">
      <c r="A16687" t="n">
        <v>137522</v>
      </c>
      <c r="B16687" s="39" t="n">
        <v>48</v>
      </c>
      <c r="C16687" s="7" t="n">
        <v>1572</v>
      </c>
      <c r="D16687" s="7" t="n">
        <v>0</v>
      </c>
      <c r="E16687" s="7" t="s">
        <v>1003</v>
      </c>
      <c r="F16687" s="7" t="n">
        <v>1</v>
      </c>
      <c r="G16687" s="7" t="n">
        <v>1</v>
      </c>
      <c r="H16687" s="7" t="n">
        <v>0</v>
      </c>
    </row>
    <row r="16688" spans="1:9">
      <c r="A16688" t="s">
        <v>4</v>
      </c>
      <c r="B16688" s="4" t="s">
        <v>5</v>
      </c>
      <c r="C16688" s="4" t="s">
        <v>10</v>
      </c>
      <c r="D16688" s="4" t="s">
        <v>13</v>
      </c>
      <c r="E16688" s="4" t="s">
        <v>6</v>
      </c>
      <c r="F16688" s="4" t="s">
        <v>22</v>
      </c>
      <c r="G16688" s="4" t="s">
        <v>22</v>
      </c>
      <c r="H16688" s="4" t="s">
        <v>22</v>
      </c>
    </row>
    <row r="16689" spans="1:8">
      <c r="A16689" t="n">
        <v>137548</v>
      </c>
      <c r="B16689" s="39" t="n">
        <v>48</v>
      </c>
      <c r="C16689" s="7" t="n">
        <v>1573</v>
      </c>
      <c r="D16689" s="7" t="n">
        <v>0</v>
      </c>
      <c r="E16689" s="7" t="s">
        <v>1003</v>
      </c>
      <c r="F16689" s="7" t="n">
        <v>1</v>
      </c>
      <c r="G16689" s="7" t="n">
        <v>1</v>
      </c>
      <c r="H16689" s="7" t="n">
        <v>0</v>
      </c>
    </row>
    <row r="16690" spans="1:8">
      <c r="A16690" t="s">
        <v>4</v>
      </c>
      <c r="B16690" s="4" t="s">
        <v>5</v>
      </c>
      <c r="C16690" s="4" t="s">
        <v>13</v>
      </c>
      <c r="D16690" s="4" t="s">
        <v>13</v>
      </c>
      <c r="E16690" s="4" t="s">
        <v>22</v>
      </c>
      <c r="F16690" s="4" t="s">
        <v>10</v>
      </c>
    </row>
    <row r="16691" spans="1:8">
      <c r="A16691" t="n">
        <v>137574</v>
      </c>
      <c r="B16691" s="25" t="n">
        <v>45</v>
      </c>
      <c r="C16691" s="7" t="n">
        <v>5</v>
      </c>
      <c r="D16691" s="7" t="n">
        <v>3</v>
      </c>
      <c r="E16691" s="7" t="n">
        <v>6.80000019073486</v>
      </c>
      <c r="F16691" s="7" t="n">
        <v>8000</v>
      </c>
    </row>
    <row r="16692" spans="1:8">
      <c r="A16692" t="s">
        <v>4</v>
      </c>
      <c r="B16692" s="4" t="s">
        <v>5</v>
      </c>
      <c r="C16692" s="4" t="s">
        <v>13</v>
      </c>
      <c r="D16692" s="4" t="s">
        <v>10</v>
      </c>
    </row>
    <row r="16693" spans="1:8">
      <c r="A16693" t="n">
        <v>137583</v>
      </c>
      <c r="B16693" s="28" t="n">
        <v>58</v>
      </c>
      <c r="C16693" s="7" t="n">
        <v>255</v>
      </c>
      <c r="D16693" s="7" t="n">
        <v>0</v>
      </c>
    </row>
    <row r="16694" spans="1:8">
      <c r="A16694" t="s">
        <v>4</v>
      </c>
      <c r="B16694" s="4" t="s">
        <v>5</v>
      </c>
      <c r="C16694" s="4" t="s">
        <v>10</v>
      </c>
    </row>
    <row r="16695" spans="1:8">
      <c r="A16695" t="n">
        <v>137587</v>
      </c>
      <c r="B16695" s="35" t="n">
        <v>16</v>
      </c>
      <c r="C16695" s="7" t="n">
        <v>500</v>
      </c>
    </row>
    <row r="16696" spans="1:8">
      <c r="A16696" t="s">
        <v>4</v>
      </c>
      <c r="B16696" s="4" t="s">
        <v>5</v>
      </c>
      <c r="C16696" s="4" t="s">
        <v>10</v>
      </c>
      <c r="D16696" s="4" t="s">
        <v>13</v>
      </c>
      <c r="E16696" s="4" t="s">
        <v>6</v>
      </c>
      <c r="F16696" s="4" t="s">
        <v>22</v>
      </c>
      <c r="G16696" s="4" t="s">
        <v>22</v>
      </c>
      <c r="H16696" s="4" t="s">
        <v>22</v>
      </c>
    </row>
    <row r="16697" spans="1:8">
      <c r="A16697" t="n">
        <v>137590</v>
      </c>
      <c r="B16697" s="39" t="n">
        <v>48</v>
      </c>
      <c r="C16697" s="7" t="n">
        <v>1571</v>
      </c>
      <c r="D16697" s="7" t="n">
        <v>0</v>
      </c>
      <c r="E16697" s="7" t="s">
        <v>1003</v>
      </c>
      <c r="F16697" s="7" t="n">
        <v>1</v>
      </c>
      <c r="G16697" s="7" t="n">
        <v>1</v>
      </c>
      <c r="H16697" s="7" t="n">
        <v>0</v>
      </c>
    </row>
    <row r="16698" spans="1:8">
      <c r="A16698" t="s">
        <v>4</v>
      </c>
      <c r="B16698" s="4" t="s">
        <v>5</v>
      </c>
      <c r="C16698" s="4" t="s">
        <v>10</v>
      </c>
    </row>
    <row r="16699" spans="1:8">
      <c r="A16699" t="n">
        <v>137616</v>
      </c>
      <c r="B16699" s="35" t="n">
        <v>16</v>
      </c>
      <c r="C16699" s="7" t="n">
        <v>500</v>
      </c>
    </row>
    <row r="16700" spans="1:8">
      <c r="A16700" t="s">
        <v>4</v>
      </c>
      <c r="B16700" s="4" t="s">
        <v>5</v>
      </c>
      <c r="C16700" s="4" t="s">
        <v>13</v>
      </c>
      <c r="D16700" s="4" t="s">
        <v>10</v>
      </c>
      <c r="E16700" s="4" t="s">
        <v>6</v>
      </c>
    </row>
    <row r="16701" spans="1:8">
      <c r="A16701" t="n">
        <v>137619</v>
      </c>
      <c r="B16701" s="40" t="n">
        <v>51</v>
      </c>
      <c r="C16701" s="7" t="n">
        <v>4</v>
      </c>
      <c r="D16701" s="7" t="n">
        <v>1570</v>
      </c>
      <c r="E16701" s="7" t="s">
        <v>435</v>
      </c>
    </row>
    <row r="16702" spans="1:8">
      <c r="A16702" t="s">
        <v>4</v>
      </c>
      <c r="B16702" s="4" t="s">
        <v>5</v>
      </c>
      <c r="C16702" s="4" t="s">
        <v>10</v>
      </c>
    </row>
    <row r="16703" spans="1:8">
      <c r="A16703" t="n">
        <v>137632</v>
      </c>
      <c r="B16703" s="35" t="n">
        <v>16</v>
      </c>
      <c r="C16703" s="7" t="n">
        <v>0</v>
      </c>
    </row>
    <row r="16704" spans="1:8">
      <c r="A16704" t="s">
        <v>4</v>
      </c>
      <c r="B16704" s="4" t="s">
        <v>5</v>
      </c>
      <c r="C16704" s="4" t="s">
        <v>10</v>
      </c>
      <c r="D16704" s="4" t="s">
        <v>13</v>
      </c>
      <c r="E16704" s="4" t="s">
        <v>9</v>
      </c>
      <c r="F16704" s="4" t="s">
        <v>72</v>
      </c>
      <c r="G16704" s="4" t="s">
        <v>13</v>
      </c>
      <c r="H16704" s="4" t="s">
        <v>13</v>
      </c>
    </row>
    <row r="16705" spans="1:8">
      <c r="A16705" t="n">
        <v>137635</v>
      </c>
      <c r="B16705" s="52" t="n">
        <v>26</v>
      </c>
      <c r="C16705" s="7" t="n">
        <v>1570</v>
      </c>
      <c r="D16705" s="7" t="n">
        <v>17</v>
      </c>
      <c r="E16705" s="7" t="n">
        <v>51102</v>
      </c>
      <c r="F16705" s="7" t="s">
        <v>1209</v>
      </c>
      <c r="G16705" s="7" t="n">
        <v>2</v>
      </c>
      <c r="H16705" s="7" t="n">
        <v>0</v>
      </c>
    </row>
    <row r="16706" spans="1:8">
      <c r="A16706" t="s">
        <v>4</v>
      </c>
      <c r="B16706" s="4" t="s">
        <v>5</v>
      </c>
    </row>
    <row r="16707" spans="1:8">
      <c r="A16707" t="n">
        <v>137663</v>
      </c>
      <c r="B16707" s="53" t="n">
        <v>28</v>
      </c>
    </row>
    <row r="16708" spans="1:8">
      <c r="A16708" t="s">
        <v>4</v>
      </c>
      <c r="B16708" s="4" t="s">
        <v>5</v>
      </c>
      <c r="C16708" s="4" t="s">
        <v>10</v>
      </c>
      <c r="D16708" s="4" t="s">
        <v>13</v>
      </c>
    </row>
    <row r="16709" spans="1:8">
      <c r="A16709" t="n">
        <v>137664</v>
      </c>
      <c r="B16709" s="54" t="n">
        <v>89</v>
      </c>
      <c r="C16709" s="7" t="n">
        <v>65533</v>
      </c>
      <c r="D16709" s="7" t="n">
        <v>1</v>
      </c>
    </row>
    <row r="16710" spans="1:8">
      <c r="A16710" t="s">
        <v>4</v>
      </c>
      <c r="B16710" s="4" t="s">
        <v>5</v>
      </c>
      <c r="C16710" s="4" t="s">
        <v>13</v>
      </c>
      <c r="D16710" s="4" t="s">
        <v>10</v>
      </c>
      <c r="E16710" s="4" t="s">
        <v>6</v>
      </c>
    </row>
    <row r="16711" spans="1:8">
      <c r="A16711" t="n">
        <v>137668</v>
      </c>
      <c r="B16711" s="40" t="n">
        <v>51</v>
      </c>
      <c r="C16711" s="7" t="n">
        <v>4</v>
      </c>
      <c r="D16711" s="7" t="n">
        <v>1571</v>
      </c>
      <c r="E16711" s="7" t="s">
        <v>435</v>
      </c>
    </row>
    <row r="16712" spans="1:8">
      <c r="A16712" t="s">
        <v>4</v>
      </c>
      <c r="B16712" s="4" t="s">
        <v>5</v>
      </c>
      <c r="C16712" s="4" t="s">
        <v>10</v>
      </c>
    </row>
    <row r="16713" spans="1:8">
      <c r="A16713" t="n">
        <v>137681</v>
      </c>
      <c r="B16713" s="35" t="n">
        <v>16</v>
      </c>
      <c r="C16713" s="7" t="n">
        <v>0</v>
      </c>
    </row>
    <row r="16714" spans="1:8">
      <c r="A16714" t="s">
        <v>4</v>
      </c>
      <c r="B16714" s="4" t="s">
        <v>5</v>
      </c>
      <c r="C16714" s="4" t="s">
        <v>10</v>
      </c>
      <c r="D16714" s="4" t="s">
        <v>13</v>
      </c>
      <c r="E16714" s="4" t="s">
        <v>9</v>
      </c>
      <c r="F16714" s="4" t="s">
        <v>72</v>
      </c>
      <c r="G16714" s="4" t="s">
        <v>13</v>
      </c>
      <c r="H16714" s="4" t="s">
        <v>13</v>
      </c>
    </row>
    <row r="16715" spans="1:8">
      <c r="A16715" t="n">
        <v>137684</v>
      </c>
      <c r="B16715" s="52" t="n">
        <v>26</v>
      </c>
      <c r="C16715" s="7" t="n">
        <v>1571</v>
      </c>
      <c r="D16715" s="7" t="n">
        <v>17</v>
      </c>
      <c r="E16715" s="7" t="n">
        <v>51002</v>
      </c>
      <c r="F16715" s="7" t="s">
        <v>1210</v>
      </c>
      <c r="G16715" s="7" t="n">
        <v>2</v>
      </c>
      <c r="H16715" s="7" t="n">
        <v>0</v>
      </c>
    </row>
    <row r="16716" spans="1:8">
      <c r="A16716" t="s">
        <v>4</v>
      </c>
      <c r="B16716" s="4" t="s">
        <v>5</v>
      </c>
    </row>
    <row r="16717" spans="1:8">
      <c r="A16717" t="n">
        <v>137711</v>
      </c>
      <c r="B16717" s="53" t="n">
        <v>28</v>
      </c>
    </row>
    <row r="16718" spans="1:8">
      <c r="A16718" t="s">
        <v>4</v>
      </c>
      <c r="B16718" s="4" t="s">
        <v>5</v>
      </c>
      <c r="C16718" s="4" t="s">
        <v>10</v>
      </c>
      <c r="D16718" s="4" t="s">
        <v>13</v>
      </c>
    </row>
    <row r="16719" spans="1:8">
      <c r="A16719" t="n">
        <v>137712</v>
      </c>
      <c r="B16719" s="54" t="n">
        <v>89</v>
      </c>
      <c r="C16719" s="7" t="n">
        <v>65533</v>
      </c>
      <c r="D16719" s="7" t="n">
        <v>1</v>
      </c>
    </row>
    <row r="16720" spans="1:8">
      <c r="A16720" t="s">
        <v>4</v>
      </c>
      <c r="B16720" s="4" t="s">
        <v>5</v>
      </c>
      <c r="C16720" s="4" t="s">
        <v>13</v>
      </c>
      <c r="D16720" s="4" t="s">
        <v>10</v>
      </c>
      <c r="E16720" s="4" t="s">
        <v>10</v>
      </c>
      <c r="F16720" s="4" t="s">
        <v>13</v>
      </c>
    </row>
    <row r="16721" spans="1:8">
      <c r="A16721" t="n">
        <v>137716</v>
      </c>
      <c r="B16721" s="29" t="n">
        <v>25</v>
      </c>
      <c r="C16721" s="7" t="n">
        <v>1</v>
      </c>
      <c r="D16721" s="7" t="n">
        <v>65535</v>
      </c>
      <c r="E16721" s="7" t="n">
        <v>80</v>
      </c>
      <c r="F16721" s="7" t="n">
        <v>5</v>
      </c>
    </row>
    <row r="16722" spans="1:8">
      <c r="A16722" t="s">
        <v>4</v>
      </c>
      <c r="B16722" s="4" t="s">
        <v>5</v>
      </c>
      <c r="C16722" s="4" t="s">
        <v>13</v>
      </c>
      <c r="D16722" s="4" t="s">
        <v>10</v>
      </c>
      <c r="E16722" s="4" t="s">
        <v>6</v>
      </c>
    </row>
    <row r="16723" spans="1:8">
      <c r="A16723" t="n">
        <v>137723</v>
      </c>
      <c r="B16723" s="40" t="n">
        <v>51</v>
      </c>
      <c r="C16723" s="7" t="n">
        <v>4</v>
      </c>
      <c r="D16723" s="7" t="n">
        <v>19</v>
      </c>
      <c r="E16723" s="7" t="s">
        <v>899</v>
      </c>
    </row>
    <row r="16724" spans="1:8">
      <c r="A16724" t="s">
        <v>4</v>
      </c>
      <c r="B16724" s="4" t="s">
        <v>5</v>
      </c>
      <c r="C16724" s="4" t="s">
        <v>10</v>
      </c>
    </row>
    <row r="16725" spans="1:8">
      <c r="A16725" t="n">
        <v>137737</v>
      </c>
      <c r="B16725" s="35" t="n">
        <v>16</v>
      </c>
      <c r="C16725" s="7" t="n">
        <v>0</v>
      </c>
    </row>
    <row r="16726" spans="1:8">
      <c r="A16726" t="s">
        <v>4</v>
      </c>
      <c r="B16726" s="4" t="s">
        <v>5</v>
      </c>
      <c r="C16726" s="4" t="s">
        <v>10</v>
      </c>
      <c r="D16726" s="4" t="s">
        <v>13</v>
      </c>
      <c r="E16726" s="4" t="s">
        <v>9</v>
      </c>
      <c r="F16726" s="4" t="s">
        <v>72</v>
      </c>
      <c r="G16726" s="4" t="s">
        <v>13</v>
      </c>
      <c r="H16726" s="4" t="s">
        <v>13</v>
      </c>
      <c r="I16726" s="4" t="s">
        <v>13</v>
      </c>
      <c r="J16726" s="4" t="s">
        <v>9</v>
      </c>
      <c r="K16726" s="4" t="s">
        <v>72</v>
      </c>
      <c r="L16726" s="4" t="s">
        <v>13</v>
      </c>
      <c r="M16726" s="4" t="s">
        <v>13</v>
      </c>
    </row>
    <row r="16727" spans="1:8">
      <c r="A16727" t="n">
        <v>137740</v>
      </c>
      <c r="B16727" s="52" t="n">
        <v>26</v>
      </c>
      <c r="C16727" s="7" t="n">
        <v>19</v>
      </c>
      <c r="D16727" s="7" t="n">
        <v>17</v>
      </c>
      <c r="E16727" s="7" t="n">
        <v>29331</v>
      </c>
      <c r="F16727" s="7" t="s">
        <v>1211</v>
      </c>
      <c r="G16727" s="7" t="n">
        <v>2</v>
      </c>
      <c r="H16727" s="7" t="n">
        <v>3</v>
      </c>
      <c r="I16727" s="7" t="n">
        <v>17</v>
      </c>
      <c r="J16727" s="7" t="n">
        <v>29332</v>
      </c>
      <c r="K16727" s="7" t="s">
        <v>1212</v>
      </c>
      <c r="L16727" s="7" t="n">
        <v>2</v>
      </c>
      <c r="M16727" s="7" t="n">
        <v>0</v>
      </c>
    </row>
    <row r="16728" spans="1:8">
      <c r="A16728" t="s">
        <v>4</v>
      </c>
      <c r="B16728" s="4" t="s">
        <v>5</v>
      </c>
    </row>
    <row r="16729" spans="1:8">
      <c r="A16729" t="n">
        <v>137911</v>
      </c>
      <c r="B16729" s="53" t="n">
        <v>28</v>
      </c>
    </row>
    <row r="16730" spans="1:8">
      <c r="A16730" t="s">
        <v>4</v>
      </c>
      <c r="B16730" s="4" t="s">
        <v>5</v>
      </c>
      <c r="C16730" s="4" t="s">
        <v>10</v>
      </c>
      <c r="D16730" s="4" t="s">
        <v>13</v>
      </c>
    </row>
    <row r="16731" spans="1:8">
      <c r="A16731" t="n">
        <v>137912</v>
      </c>
      <c r="B16731" s="54" t="n">
        <v>89</v>
      </c>
      <c r="C16731" s="7" t="n">
        <v>65533</v>
      </c>
      <c r="D16731" s="7" t="n">
        <v>1</v>
      </c>
    </row>
    <row r="16732" spans="1:8">
      <c r="A16732" t="s">
        <v>4</v>
      </c>
      <c r="B16732" s="4" t="s">
        <v>5</v>
      </c>
      <c r="C16732" s="4" t="s">
        <v>13</v>
      </c>
      <c r="D16732" s="4" t="s">
        <v>10</v>
      </c>
      <c r="E16732" s="4" t="s">
        <v>10</v>
      </c>
      <c r="F16732" s="4" t="s">
        <v>13</v>
      </c>
    </row>
    <row r="16733" spans="1:8">
      <c r="A16733" t="n">
        <v>137916</v>
      </c>
      <c r="B16733" s="29" t="n">
        <v>25</v>
      </c>
      <c r="C16733" s="7" t="n">
        <v>1</v>
      </c>
      <c r="D16733" s="7" t="n">
        <v>65535</v>
      </c>
      <c r="E16733" s="7" t="n">
        <v>65535</v>
      </c>
      <c r="F16733" s="7" t="n">
        <v>0</v>
      </c>
    </row>
    <row r="16734" spans="1:8">
      <c r="A16734" t="s">
        <v>4</v>
      </c>
      <c r="B16734" s="4" t="s">
        <v>5</v>
      </c>
      <c r="C16734" s="4" t="s">
        <v>13</v>
      </c>
      <c r="D16734" s="4" t="s">
        <v>10</v>
      </c>
      <c r="E16734" s="4" t="s">
        <v>6</v>
      </c>
    </row>
    <row r="16735" spans="1:8">
      <c r="A16735" t="n">
        <v>137923</v>
      </c>
      <c r="B16735" s="40" t="n">
        <v>51</v>
      </c>
      <c r="C16735" s="7" t="n">
        <v>4</v>
      </c>
      <c r="D16735" s="7" t="n">
        <v>1572</v>
      </c>
      <c r="E16735" s="7" t="s">
        <v>435</v>
      </c>
    </row>
    <row r="16736" spans="1:8">
      <c r="A16736" t="s">
        <v>4</v>
      </c>
      <c r="B16736" s="4" t="s">
        <v>5</v>
      </c>
      <c r="C16736" s="4" t="s">
        <v>10</v>
      </c>
    </row>
    <row r="16737" spans="1:13">
      <c r="A16737" t="n">
        <v>137936</v>
      </c>
      <c r="B16737" s="35" t="n">
        <v>16</v>
      </c>
      <c r="C16737" s="7" t="n">
        <v>0</v>
      </c>
    </row>
    <row r="16738" spans="1:13">
      <c r="A16738" t="s">
        <v>4</v>
      </c>
      <c r="B16738" s="4" t="s">
        <v>5</v>
      </c>
      <c r="C16738" s="4" t="s">
        <v>10</v>
      </c>
      <c r="D16738" s="4" t="s">
        <v>13</v>
      </c>
      <c r="E16738" s="4" t="s">
        <v>9</v>
      </c>
      <c r="F16738" s="4" t="s">
        <v>72</v>
      </c>
      <c r="G16738" s="4" t="s">
        <v>13</v>
      </c>
      <c r="H16738" s="4" t="s">
        <v>13</v>
      </c>
    </row>
    <row r="16739" spans="1:13">
      <c r="A16739" t="n">
        <v>137939</v>
      </c>
      <c r="B16739" s="52" t="n">
        <v>26</v>
      </c>
      <c r="C16739" s="7" t="n">
        <v>1572</v>
      </c>
      <c r="D16739" s="7" t="n">
        <v>17</v>
      </c>
      <c r="E16739" s="7" t="n">
        <v>51003</v>
      </c>
      <c r="F16739" s="7" t="s">
        <v>1213</v>
      </c>
      <c r="G16739" s="7" t="n">
        <v>2</v>
      </c>
      <c r="H16739" s="7" t="n">
        <v>0</v>
      </c>
    </row>
    <row r="16740" spans="1:13">
      <c r="A16740" t="s">
        <v>4</v>
      </c>
      <c r="B16740" s="4" t="s">
        <v>5</v>
      </c>
    </row>
    <row r="16741" spans="1:13">
      <c r="A16741" t="n">
        <v>137974</v>
      </c>
      <c r="B16741" s="53" t="n">
        <v>28</v>
      </c>
    </row>
    <row r="16742" spans="1:13">
      <c r="A16742" t="s">
        <v>4</v>
      </c>
      <c r="B16742" s="4" t="s">
        <v>5</v>
      </c>
      <c r="C16742" s="4" t="s">
        <v>10</v>
      </c>
      <c r="D16742" s="4" t="s">
        <v>13</v>
      </c>
    </row>
    <row r="16743" spans="1:13">
      <c r="A16743" t="n">
        <v>137975</v>
      </c>
      <c r="B16743" s="54" t="n">
        <v>89</v>
      </c>
      <c r="C16743" s="7" t="n">
        <v>65533</v>
      </c>
      <c r="D16743" s="7" t="n">
        <v>1</v>
      </c>
    </row>
    <row r="16744" spans="1:13">
      <c r="A16744" t="s">
        <v>4</v>
      </c>
      <c r="B16744" s="4" t="s">
        <v>5</v>
      </c>
      <c r="C16744" s="4" t="s">
        <v>13</v>
      </c>
      <c r="D16744" s="4" t="s">
        <v>10</v>
      </c>
      <c r="E16744" s="4" t="s">
        <v>6</v>
      </c>
    </row>
    <row r="16745" spans="1:13">
      <c r="A16745" t="n">
        <v>137979</v>
      </c>
      <c r="B16745" s="40" t="n">
        <v>51</v>
      </c>
      <c r="C16745" s="7" t="n">
        <v>4</v>
      </c>
      <c r="D16745" s="7" t="n">
        <v>1573</v>
      </c>
      <c r="E16745" s="7" t="s">
        <v>435</v>
      </c>
    </row>
    <row r="16746" spans="1:13">
      <c r="A16746" t="s">
        <v>4</v>
      </c>
      <c r="B16746" s="4" t="s">
        <v>5</v>
      </c>
      <c r="C16746" s="4" t="s">
        <v>10</v>
      </c>
    </row>
    <row r="16747" spans="1:13">
      <c r="A16747" t="n">
        <v>137992</v>
      </c>
      <c r="B16747" s="35" t="n">
        <v>16</v>
      </c>
      <c r="C16747" s="7" t="n">
        <v>0</v>
      </c>
    </row>
    <row r="16748" spans="1:13">
      <c r="A16748" t="s">
        <v>4</v>
      </c>
      <c r="B16748" s="4" t="s">
        <v>5</v>
      </c>
      <c r="C16748" s="4" t="s">
        <v>10</v>
      </c>
      <c r="D16748" s="4" t="s">
        <v>13</v>
      </c>
      <c r="E16748" s="4" t="s">
        <v>9</v>
      </c>
      <c r="F16748" s="4" t="s">
        <v>72</v>
      </c>
      <c r="G16748" s="4" t="s">
        <v>13</v>
      </c>
      <c r="H16748" s="4" t="s">
        <v>13</v>
      </c>
    </row>
    <row r="16749" spans="1:13">
      <c r="A16749" t="n">
        <v>137995</v>
      </c>
      <c r="B16749" s="52" t="n">
        <v>26</v>
      </c>
      <c r="C16749" s="7" t="n">
        <v>1573</v>
      </c>
      <c r="D16749" s="7" t="n">
        <v>17</v>
      </c>
      <c r="E16749" s="7" t="n">
        <v>51202</v>
      </c>
      <c r="F16749" s="7" t="s">
        <v>1214</v>
      </c>
      <c r="G16749" s="7" t="n">
        <v>2</v>
      </c>
      <c r="H16749" s="7" t="n">
        <v>0</v>
      </c>
    </row>
    <row r="16750" spans="1:13">
      <c r="A16750" t="s">
        <v>4</v>
      </c>
      <c r="B16750" s="4" t="s">
        <v>5</v>
      </c>
    </row>
    <row r="16751" spans="1:13">
      <c r="A16751" t="n">
        <v>138026</v>
      </c>
      <c r="B16751" s="53" t="n">
        <v>28</v>
      </c>
    </row>
    <row r="16752" spans="1:13">
      <c r="A16752" t="s">
        <v>4</v>
      </c>
      <c r="B16752" s="4" t="s">
        <v>5</v>
      </c>
      <c r="C16752" s="4" t="s">
        <v>10</v>
      </c>
      <c r="D16752" s="4" t="s">
        <v>13</v>
      </c>
    </row>
    <row r="16753" spans="1:8">
      <c r="A16753" t="n">
        <v>138027</v>
      </c>
      <c r="B16753" s="54" t="n">
        <v>89</v>
      </c>
      <c r="C16753" s="7" t="n">
        <v>65533</v>
      </c>
      <c r="D16753" s="7" t="n">
        <v>1</v>
      </c>
    </row>
    <row r="16754" spans="1:8">
      <c r="A16754" t="s">
        <v>4</v>
      </c>
      <c r="B16754" s="4" t="s">
        <v>5</v>
      </c>
      <c r="C16754" s="4" t="s">
        <v>13</v>
      </c>
      <c r="D16754" s="4" t="s">
        <v>10</v>
      </c>
      <c r="E16754" s="4" t="s">
        <v>22</v>
      </c>
    </row>
    <row r="16755" spans="1:8">
      <c r="A16755" t="n">
        <v>138031</v>
      </c>
      <c r="B16755" s="28" t="n">
        <v>58</v>
      </c>
      <c r="C16755" s="7" t="n">
        <v>101</v>
      </c>
      <c r="D16755" s="7" t="n">
        <v>500</v>
      </c>
      <c r="E16755" s="7" t="n">
        <v>1</v>
      </c>
    </row>
    <row r="16756" spans="1:8">
      <c r="A16756" t="s">
        <v>4</v>
      </c>
      <c r="B16756" s="4" t="s">
        <v>5</v>
      </c>
      <c r="C16756" s="4" t="s">
        <v>13</v>
      </c>
      <c r="D16756" s="4" t="s">
        <v>10</v>
      </c>
    </row>
    <row r="16757" spans="1:8">
      <c r="A16757" t="n">
        <v>138039</v>
      </c>
      <c r="B16757" s="28" t="n">
        <v>58</v>
      </c>
      <c r="C16757" s="7" t="n">
        <v>254</v>
      </c>
      <c r="D16757" s="7" t="n">
        <v>0</v>
      </c>
    </row>
    <row r="16758" spans="1:8">
      <c r="A16758" t="s">
        <v>4</v>
      </c>
      <c r="B16758" s="4" t="s">
        <v>5</v>
      </c>
      <c r="C16758" s="4" t="s">
        <v>13</v>
      </c>
    </row>
    <row r="16759" spans="1:8">
      <c r="A16759" t="n">
        <v>138043</v>
      </c>
      <c r="B16759" s="25" t="n">
        <v>45</v>
      </c>
      <c r="C16759" s="7" t="n">
        <v>0</v>
      </c>
    </row>
    <row r="16760" spans="1:8">
      <c r="A16760" t="s">
        <v>4</v>
      </c>
      <c r="B16760" s="4" t="s">
        <v>5</v>
      </c>
      <c r="C16760" s="4" t="s">
        <v>13</v>
      </c>
      <c r="D16760" s="4" t="s">
        <v>13</v>
      </c>
      <c r="E16760" s="4" t="s">
        <v>22</v>
      </c>
      <c r="F16760" s="4" t="s">
        <v>22</v>
      </c>
      <c r="G16760" s="4" t="s">
        <v>22</v>
      </c>
      <c r="H16760" s="4" t="s">
        <v>10</v>
      </c>
    </row>
    <row r="16761" spans="1:8">
      <c r="A16761" t="n">
        <v>138045</v>
      </c>
      <c r="B16761" s="25" t="n">
        <v>45</v>
      </c>
      <c r="C16761" s="7" t="n">
        <v>2</v>
      </c>
      <c r="D16761" s="7" t="n">
        <v>3</v>
      </c>
      <c r="E16761" s="7" t="n">
        <v>-23.9899997711182</v>
      </c>
      <c r="F16761" s="7" t="n">
        <v>0.730000019073486</v>
      </c>
      <c r="G16761" s="7" t="n">
        <v>-11.289999961853</v>
      </c>
      <c r="H16761" s="7" t="n">
        <v>0</v>
      </c>
    </row>
    <row r="16762" spans="1:8">
      <c r="A16762" t="s">
        <v>4</v>
      </c>
      <c r="B16762" s="4" t="s">
        <v>5</v>
      </c>
      <c r="C16762" s="4" t="s">
        <v>13</v>
      </c>
      <c r="D16762" s="4" t="s">
        <v>13</v>
      </c>
      <c r="E16762" s="4" t="s">
        <v>22</v>
      </c>
      <c r="F16762" s="4" t="s">
        <v>22</v>
      </c>
      <c r="G16762" s="4" t="s">
        <v>22</v>
      </c>
      <c r="H16762" s="4" t="s">
        <v>10</v>
      </c>
      <c r="I16762" s="4" t="s">
        <v>13</v>
      </c>
    </row>
    <row r="16763" spans="1:8">
      <c r="A16763" t="n">
        <v>138062</v>
      </c>
      <c r="B16763" s="25" t="n">
        <v>45</v>
      </c>
      <c r="C16763" s="7" t="n">
        <v>4</v>
      </c>
      <c r="D16763" s="7" t="n">
        <v>3</v>
      </c>
      <c r="E16763" s="7" t="n">
        <v>21.1200008392334</v>
      </c>
      <c r="F16763" s="7" t="n">
        <v>21.3099994659424</v>
      </c>
      <c r="G16763" s="7" t="n">
        <v>0.270000010728836</v>
      </c>
      <c r="H16763" s="7" t="n">
        <v>0</v>
      </c>
      <c r="I16763" s="7" t="n">
        <v>1</v>
      </c>
    </row>
    <row r="16764" spans="1:8">
      <c r="A16764" t="s">
        <v>4</v>
      </c>
      <c r="B16764" s="4" t="s">
        <v>5</v>
      </c>
      <c r="C16764" s="4" t="s">
        <v>13</v>
      </c>
      <c r="D16764" s="4" t="s">
        <v>13</v>
      </c>
      <c r="E16764" s="4" t="s">
        <v>22</v>
      </c>
      <c r="F16764" s="4" t="s">
        <v>10</v>
      </c>
    </row>
    <row r="16765" spans="1:8">
      <c r="A16765" t="n">
        <v>138080</v>
      </c>
      <c r="B16765" s="25" t="n">
        <v>45</v>
      </c>
      <c r="C16765" s="7" t="n">
        <v>5</v>
      </c>
      <c r="D16765" s="7" t="n">
        <v>3</v>
      </c>
      <c r="E16765" s="7" t="n">
        <v>14.8999996185303</v>
      </c>
      <c r="F16765" s="7" t="n">
        <v>0</v>
      </c>
    </row>
    <row r="16766" spans="1:8">
      <c r="A16766" t="s">
        <v>4</v>
      </c>
      <c r="B16766" s="4" t="s">
        <v>5</v>
      </c>
      <c r="C16766" s="4" t="s">
        <v>13</v>
      </c>
      <c r="D16766" s="4" t="s">
        <v>13</v>
      </c>
      <c r="E16766" s="4" t="s">
        <v>22</v>
      </c>
      <c r="F16766" s="4" t="s">
        <v>10</v>
      </c>
    </row>
    <row r="16767" spans="1:8">
      <c r="A16767" t="n">
        <v>138089</v>
      </c>
      <c r="B16767" s="25" t="n">
        <v>45</v>
      </c>
      <c r="C16767" s="7" t="n">
        <v>11</v>
      </c>
      <c r="D16767" s="7" t="n">
        <v>3</v>
      </c>
      <c r="E16767" s="7" t="n">
        <v>16.7999992370605</v>
      </c>
      <c r="F16767" s="7" t="n">
        <v>0</v>
      </c>
    </row>
    <row r="16768" spans="1:8">
      <c r="A16768" t="s">
        <v>4</v>
      </c>
      <c r="B16768" s="4" t="s">
        <v>5</v>
      </c>
      <c r="C16768" s="4" t="s">
        <v>13</v>
      </c>
      <c r="D16768" s="4" t="s">
        <v>10</v>
      </c>
      <c r="E16768" s="4" t="s">
        <v>10</v>
      </c>
      <c r="F16768" s="4" t="s">
        <v>9</v>
      </c>
    </row>
    <row r="16769" spans="1:9">
      <c r="A16769" t="n">
        <v>138098</v>
      </c>
      <c r="B16769" s="86" t="n">
        <v>84</v>
      </c>
      <c r="C16769" s="7" t="n">
        <v>1</v>
      </c>
      <c r="D16769" s="7" t="n">
        <v>0</v>
      </c>
      <c r="E16769" s="7" t="n">
        <v>0</v>
      </c>
      <c r="F16769" s="7" t="n">
        <v>0</v>
      </c>
    </row>
    <row r="16770" spans="1:9">
      <c r="A16770" t="s">
        <v>4</v>
      </c>
      <c r="B16770" s="4" t="s">
        <v>5</v>
      </c>
      <c r="C16770" s="4" t="s">
        <v>10</v>
      </c>
      <c r="D16770" s="4" t="s">
        <v>9</v>
      </c>
    </row>
    <row r="16771" spans="1:9">
      <c r="A16771" t="n">
        <v>138108</v>
      </c>
      <c r="B16771" s="45" t="n">
        <v>44</v>
      </c>
      <c r="C16771" s="7" t="n">
        <v>18</v>
      </c>
      <c r="D16771" s="7" t="n">
        <v>1</v>
      </c>
    </row>
    <row r="16772" spans="1:9">
      <c r="A16772" t="s">
        <v>4</v>
      </c>
      <c r="B16772" s="4" t="s">
        <v>5</v>
      </c>
      <c r="C16772" s="4" t="s">
        <v>10</v>
      </c>
      <c r="D16772" s="4" t="s">
        <v>9</v>
      </c>
    </row>
    <row r="16773" spans="1:9">
      <c r="A16773" t="n">
        <v>138115</v>
      </c>
      <c r="B16773" s="45" t="n">
        <v>44</v>
      </c>
      <c r="C16773" s="7" t="n">
        <v>17</v>
      </c>
      <c r="D16773" s="7" t="n">
        <v>1</v>
      </c>
    </row>
    <row r="16774" spans="1:9">
      <c r="A16774" t="s">
        <v>4</v>
      </c>
      <c r="B16774" s="4" t="s">
        <v>5</v>
      </c>
      <c r="C16774" s="4" t="s">
        <v>10</v>
      </c>
      <c r="D16774" s="4" t="s">
        <v>22</v>
      </c>
      <c r="E16774" s="4" t="s">
        <v>22</v>
      </c>
      <c r="F16774" s="4" t="s">
        <v>22</v>
      </c>
      <c r="G16774" s="4" t="s">
        <v>22</v>
      </c>
    </row>
    <row r="16775" spans="1:9">
      <c r="A16775" t="n">
        <v>138122</v>
      </c>
      <c r="B16775" s="24" t="n">
        <v>46</v>
      </c>
      <c r="C16775" s="7" t="n">
        <v>0</v>
      </c>
      <c r="D16775" s="7" t="n">
        <v>-28.7299995422363</v>
      </c>
      <c r="E16775" s="7" t="n">
        <v>0</v>
      </c>
      <c r="F16775" s="7" t="n">
        <v>-18.1200008392334</v>
      </c>
      <c r="G16775" s="7" t="n">
        <v>352.5</v>
      </c>
    </row>
    <row r="16776" spans="1:9">
      <c r="A16776" t="s">
        <v>4</v>
      </c>
      <c r="B16776" s="4" t="s">
        <v>5</v>
      </c>
      <c r="C16776" s="4" t="s">
        <v>10</v>
      </c>
      <c r="D16776" s="4" t="s">
        <v>22</v>
      </c>
      <c r="E16776" s="4" t="s">
        <v>22</v>
      </c>
      <c r="F16776" s="4" t="s">
        <v>22</v>
      </c>
      <c r="G16776" s="4" t="s">
        <v>22</v>
      </c>
    </row>
    <row r="16777" spans="1:9">
      <c r="A16777" t="n">
        <v>138141</v>
      </c>
      <c r="B16777" s="24" t="n">
        <v>46</v>
      </c>
      <c r="C16777" s="7" t="n">
        <v>17</v>
      </c>
      <c r="D16777" s="7" t="n">
        <v>-26.5400009155273</v>
      </c>
      <c r="E16777" s="7" t="n">
        <v>0</v>
      </c>
      <c r="F16777" s="7" t="n">
        <v>-16.7700004577637</v>
      </c>
      <c r="G16777" s="7" t="n">
        <v>16.2999992370605</v>
      </c>
    </row>
    <row r="16778" spans="1:9">
      <c r="A16778" t="s">
        <v>4</v>
      </c>
      <c r="B16778" s="4" t="s">
        <v>5</v>
      </c>
      <c r="C16778" s="4" t="s">
        <v>10</v>
      </c>
      <c r="D16778" s="4" t="s">
        <v>22</v>
      </c>
      <c r="E16778" s="4" t="s">
        <v>22</v>
      </c>
      <c r="F16778" s="4" t="s">
        <v>22</v>
      </c>
      <c r="G16778" s="4" t="s">
        <v>22</v>
      </c>
    </row>
    <row r="16779" spans="1:9">
      <c r="A16779" t="n">
        <v>138160</v>
      </c>
      <c r="B16779" s="24" t="n">
        <v>46</v>
      </c>
      <c r="C16779" s="7" t="n">
        <v>16</v>
      </c>
      <c r="D16779" s="7" t="n">
        <v>-27.6299991607666</v>
      </c>
      <c r="E16779" s="7" t="n">
        <v>0</v>
      </c>
      <c r="F16779" s="7" t="n">
        <v>-19.0599994659424</v>
      </c>
      <c r="G16779" s="7" t="n">
        <v>330.299987792969</v>
      </c>
    </row>
    <row r="16780" spans="1:9">
      <c r="A16780" t="s">
        <v>4</v>
      </c>
      <c r="B16780" s="4" t="s">
        <v>5</v>
      </c>
      <c r="C16780" s="4" t="s">
        <v>10</v>
      </c>
      <c r="D16780" s="4" t="s">
        <v>22</v>
      </c>
      <c r="E16780" s="4" t="s">
        <v>22</v>
      </c>
      <c r="F16780" s="4" t="s">
        <v>22</v>
      </c>
      <c r="G16780" s="4" t="s">
        <v>22</v>
      </c>
    </row>
    <row r="16781" spans="1:9">
      <c r="A16781" t="n">
        <v>138179</v>
      </c>
      <c r="B16781" s="24" t="n">
        <v>46</v>
      </c>
      <c r="C16781" s="7" t="n">
        <v>7032</v>
      </c>
      <c r="D16781" s="7" t="n">
        <v>-28.7800006866455</v>
      </c>
      <c r="E16781" s="7" t="n">
        <v>0</v>
      </c>
      <c r="F16781" s="7" t="n">
        <v>-17.3299999237061</v>
      </c>
      <c r="G16781" s="7" t="n">
        <v>319.399993896484</v>
      </c>
    </row>
    <row r="16782" spans="1:9">
      <c r="A16782" t="s">
        <v>4</v>
      </c>
      <c r="B16782" s="4" t="s">
        <v>5</v>
      </c>
      <c r="C16782" s="4" t="s">
        <v>10</v>
      </c>
      <c r="D16782" s="4" t="s">
        <v>22</v>
      </c>
      <c r="E16782" s="4" t="s">
        <v>22</v>
      </c>
      <c r="F16782" s="4" t="s">
        <v>22</v>
      </c>
      <c r="G16782" s="4" t="s">
        <v>22</v>
      </c>
    </row>
    <row r="16783" spans="1:9">
      <c r="A16783" t="n">
        <v>138198</v>
      </c>
      <c r="B16783" s="24" t="n">
        <v>46</v>
      </c>
      <c r="C16783" s="7" t="n">
        <v>18</v>
      </c>
      <c r="D16783" s="7" t="n">
        <v>-26.1700000762939</v>
      </c>
      <c r="E16783" s="7" t="n">
        <v>0</v>
      </c>
      <c r="F16783" s="7" t="n">
        <v>-17.4500007629395</v>
      </c>
      <c r="G16783" s="7" t="n">
        <v>14.3999996185303</v>
      </c>
    </row>
    <row r="16784" spans="1:9">
      <c r="A16784" t="s">
        <v>4</v>
      </c>
      <c r="B16784" s="4" t="s">
        <v>5</v>
      </c>
      <c r="C16784" s="4" t="s">
        <v>10</v>
      </c>
      <c r="D16784" s="4" t="s">
        <v>22</v>
      </c>
      <c r="E16784" s="4" t="s">
        <v>22</v>
      </c>
      <c r="F16784" s="4" t="s">
        <v>22</v>
      </c>
      <c r="G16784" s="4" t="s">
        <v>22</v>
      </c>
    </row>
    <row r="16785" spans="1:7">
      <c r="A16785" t="n">
        <v>138217</v>
      </c>
      <c r="B16785" s="24" t="n">
        <v>46</v>
      </c>
      <c r="C16785" s="7" t="n">
        <v>1570</v>
      </c>
      <c r="D16785" s="7" t="n">
        <v>-26</v>
      </c>
      <c r="E16785" s="7" t="n">
        <v>0</v>
      </c>
      <c r="F16785" s="7" t="n">
        <v>-11.8299999237061</v>
      </c>
      <c r="G16785" s="7" t="n">
        <v>19.1000003814697</v>
      </c>
    </row>
    <row r="16786" spans="1:7">
      <c r="A16786" t="s">
        <v>4</v>
      </c>
      <c r="B16786" s="4" t="s">
        <v>5</v>
      </c>
      <c r="C16786" s="4" t="s">
        <v>10</v>
      </c>
      <c r="D16786" s="4" t="s">
        <v>22</v>
      </c>
      <c r="E16786" s="4" t="s">
        <v>22</v>
      </c>
      <c r="F16786" s="4" t="s">
        <v>22</v>
      </c>
      <c r="G16786" s="4" t="s">
        <v>22</v>
      </c>
    </row>
    <row r="16787" spans="1:7">
      <c r="A16787" t="n">
        <v>138236</v>
      </c>
      <c r="B16787" s="24" t="n">
        <v>46</v>
      </c>
      <c r="C16787" s="7" t="n">
        <v>1571</v>
      </c>
      <c r="D16787" s="7" t="n">
        <v>-24.6100006103516</v>
      </c>
      <c r="E16787" s="7" t="n">
        <v>0</v>
      </c>
      <c r="F16787" s="7" t="n">
        <v>-10.1099996566772</v>
      </c>
      <c r="G16787" s="7" t="n">
        <v>14.1999998092651</v>
      </c>
    </row>
    <row r="16788" spans="1:7">
      <c r="A16788" t="s">
        <v>4</v>
      </c>
      <c r="B16788" s="4" t="s">
        <v>5</v>
      </c>
      <c r="C16788" s="4" t="s">
        <v>10</v>
      </c>
      <c r="D16788" s="4" t="s">
        <v>22</v>
      </c>
      <c r="E16788" s="4" t="s">
        <v>22</v>
      </c>
      <c r="F16788" s="4" t="s">
        <v>22</v>
      </c>
      <c r="G16788" s="4" t="s">
        <v>22</v>
      </c>
    </row>
    <row r="16789" spans="1:7">
      <c r="A16789" t="n">
        <v>138255</v>
      </c>
      <c r="B16789" s="24" t="n">
        <v>46</v>
      </c>
      <c r="C16789" s="7" t="n">
        <v>1572</v>
      </c>
      <c r="D16789" s="7" t="n">
        <v>-22.9400005340576</v>
      </c>
      <c r="E16789" s="7" t="n">
        <v>0</v>
      </c>
      <c r="F16789" s="7" t="n">
        <v>-11.6899995803833</v>
      </c>
      <c r="G16789" s="7" t="n">
        <v>14.1999998092651</v>
      </c>
    </row>
    <row r="16790" spans="1:7">
      <c r="A16790" t="s">
        <v>4</v>
      </c>
      <c r="B16790" s="4" t="s">
        <v>5</v>
      </c>
      <c r="C16790" s="4" t="s">
        <v>10</v>
      </c>
      <c r="D16790" s="4" t="s">
        <v>22</v>
      </c>
      <c r="E16790" s="4" t="s">
        <v>22</v>
      </c>
      <c r="F16790" s="4" t="s">
        <v>22</v>
      </c>
      <c r="G16790" s="4" t="s">
        <v>22</v>
      </c>
    </row>
    <row r="16791" spans="1:7">
      <c r="A16791" t="n">
        <v>138274</v>
      </c>
      <c r="B16791" s="24" t="n">
        <v>46</v>
      </c>
      <c r="C16791" s="7" t="n">
        <v>1573</v>
      </c>
      <c r="D16791" s="7" t="n">
        <v>-23.25</v>
      </c>
      <c r="E16791" s="7" t="n">
        <v>0</v>
      </c>
      <c r="F16791" s="7" t="n">
        <v>-9.03999996185303</v>
      </c>
      <c r="G16791" s="7" t="n">
        <v>15.3000001907349</v>
      </c>
    </row>
    <row r="16792" spans="1:7">
      <c r="A16792" t="s">
        <v>4</v>
      </c>
      <c r="B16792" s="4" t="s">
        <v>5</v>
      </c>
      <c r="C16792" s="4" t="s">
        <v>10</v>
      </c>
      <c r="D16792" s="4" t="s">
        <v>22</v>
      </c>
      <c r="E16792" s="4" t="s">
        <v>22</v>
      </c>
      <c r="F16792" s="4" t="s">
        <v>22</v>
      </c>
      <c r="G16792" s="4" t="s">
        <v>10</v>
      </c>
      <c r="H16792" s="4" t="s">
        <v>10</v>
      </c>
    </row>
    <row r="16793" spans="1:7">
      <c r="A16793" t="n">
        <v>138293</v>
      </c>
      <c r="B16793" s="56" t="n">
        <v>60</v>
      </c>
      <c r="C16793" s="7" t="n">
        <v>0</v>
      </c>
      <c r="D16793" s="7" t="n">
        <v>0</v>
      </c>
      <c r="E16793" s="7" t="n">
        <v>0</v>
      </c>
      <c r="F16793" s="7" t="n">
        <v>0</v>
      </c>
      <c r="G16793" s="7" t="n">
        <v>0</v>
      </c>
      <c r="H16793" s="7" t="n">
        <v>0</v>
      </c>
    </row>
    <row r="16794" spans="1:7">
      <c r="A16794" t="s">
        <v>4</v>
      </c>
      <c r="B16794" s="4" t="s">
        <v>5</v>
      </c>
      <c r="C16794" s="4" t="s">
        <v>10</v>
      </c>
      <c r="D16794" s="4" t="s">
        <v>22</v>
      </c>
      <c r="E16794" s="4" t="s">
        <v>22</v>
      </c>
      <c r="F16794" s="4" t="s">
        <v>22</v>
      </c>
      <c r="G16794" s="4" t="s">
        <v>10</v>
      </c>
      <c r="H16794" s="4" t="s">
        <v>10</v>
      </c>
    </row>
    <row r="16795" spans="1:7">
      <c r="A16795" t="n">
        <v>138312</v>
      </c>
      <c r="B16795" s="56" t="n">
        <v>60</v>
      </c>
      <c r="C16795" s="7" t="n">
        <v>17</v>
      </c>
      <c r="D16795" s="7" t="n">
        <v>0</v>
      </c>
      <c r="E16795" s="7" t="n">
        <v>0</v>
      </c>
      <c r="F16795" s="7" t="n">
        <v>0</v>
      </c>
      <c r="G16795" s="7" t="n">
        <v>0</v>
      </c>
      <c r="H16795" s="7" t="n">
        <v>0</v>
      </c>
    </row>
    <row r="16796" spans="1:7">
      <c r="A16796" t="s">
        <v>4</v>
      </c>
      <c r="B16796" s="4" t="s">
        <v>5</v>
      </c>
      <c r="C16796" s="4" t="s">
        <v>10</v>
      </c>
      <c r="D16796" s="4" t="s">
        <v>22</v>
      </c>
      <c r="E16796" s="4" t="s">
        <v>22</v>
      </c>
      <c r="F16796" s="4" t="s">
        <v>22</v>
      </c>
      <c r="G16796" s="4" t="s">
        <v>10</v>
      </c>
      <c r="H16796" s="4" t="s">
        <v>10</v>
      </c>
    </row>
    <row r="16797" spans="1:7">
      <c r="A16797" t="n">
        <v>138331</v>
      </c>
      <c r="B16797" s="56" t="n">
        <v>60</v>
      </c>
      <c r="C16797" s="7" t="n">
        <v>16</v>
      </c>
      <c r="D16797" s="7" t="n">
        <v>0</v>
      </c>
      <c r="E16797" s="7" t="n">
        <v>0</v>
      </c>
      <c r="F16797" s="7" t="n">
        <v>0</v>
      </c>
      <c r="G16797" s="7" t="n">
        <v>0</v>
      </c>
      <c r="H16797" s="7" t="n">
        <v>0</v>
      </c>
    </row>
    <row r="16798" spans="1:7">
      <c r="A16798" t="s">
        <v>4</v>
      </c>
      <c r="B16798" s="4" t="s">
        <v>5</v>
      </c>
      <c r="C16798" s="4" t="s">
        <v>10</v>
      </c>
      <c r="D16798" s="4" t="s">
        <v>22</v>
      </c>
      <c r="E16798" s="4" t="s">
        <v>22</v>
      </c>
      <c r="F16798" s="4" t="s">
        <v>22</v>
      </c>
      <c r="G16798" s="4" t="s">
        <v>10</v>
      </c>
      <c r="H16798" s="4" t="s">
        <v>10</v>
      </c>
    </row>
    <row r="16799" spans="1:7">
      <c r="A16799" t="n">
        <v>138350</v>
      </c>
      <c r="B16799" s="56" t="n">
        <v>60</v>
      </c>
      <c r="C16799" s="7" t="n">
        <v>7032</v>
      </c>
      <c r="D16799" s="7" t="n">
        <v>0</v>
      </c>
      <c r="E16799" s="7" t="n">
        <v>0</v>
      </c>
      <c r="F16799" s="7" t="n">
        <v>0</v>
      </c>
      <c r="G16799" s="7" t="n">
        <v>0</v>
      </c>
      <c r="H16799" s="7" t="n">
        <v>0</v>
      </c>
    </row>
    <row r="16800" spans="1:7">
      <c r="A16800" t="s">
        <v>4</v>
      </c>
      <c r="B16800" s="4" t="s">
        <v>5</v>
      </c>
      <c r="C16800" s="4" t="s">
        <v>10</v>
      </c>
      <c r="D16800" s="4" t="s">
        <v>22</v>
      </c>
      <c r="E16800" s="4" t="s">
        <v>22</v>
      </c>
      <c r="F16800" s="4" t="s">
        <v>22</v>
      </c>
      <c r="G16800" s="4" t="s">
        <v>10</v>
      </c>
      <c r="H16800" s="4" t="s">
        <v>10</v>
      </c>
    </row>
    <row r="16801" spans="1:8">
      <c r="A16801" t="n">
        <v>138369</v>
      </c>
      <c r="B16801" s="56" t="n">
        <v>60</v>
      </c>
      <c r="C16801" s="7" t="n">
        <v>18</v>
      </c>
      <c r="D16801" s="7" t="n">
        <v>0</v>
      </c>
      <c r="E16801" s="7" t="n">
        <v>0</v>
      </c>
      <c r="F16801" s="7" t="n">
        <v>0</v>
      </c>
      <c r="G16801" s="7" t="n">
        <v>0</v>
      </c>
      <c r="H16801" s="7" t="n">
        <v>0</v>
      </c>
    </row>
    <row r="16802" spans="1:8">
      <c r="A16802" t="s">
        <v>4</v>
      </c>
      <c r="B16802" s="4" t="s">
        <v>5</v>
      </c>
      <c r="C16802" s="4" t="s">
        <v>10</v>
      </c>
      <c r="D16802" s="4" t="s">
        <v>10</v>
      </c>
      <c r="E16802" s="4" t="s">
        <v>10</v>
      </c>
    </row>
    <row r="16803" spans="1:8">
      <c r="A16803" t="n">
        <v>138388</v>
      </c>
      <c r="B16803" s="57" t="n">
        <v>61</v>
      </c>
      <c r="C16803" s="7" t="n">
        <v>0</v>
      </c>
      <c r="D16803" s="7" t="n">
        <v>1571</v>
      </c>
      <c r="E16803" s="7" t="n">
        <v>0</v>
      </c>
    </row>
    <row r="16804" spans="1:8">
      <c r="A16804" t="s">
        <v>4</v>
      </c>
      <c r="B16804" s="4" t="s">
        <v>5</v>
      </c>
      <c r="C16804" s="4" t="s">
        <v>10</v>
      </c>
      <c r="D16804" s="4" t="s">
        <v>10</v>
      </c>
      <c r="E16804" s="4" t="s">
        <v>10</v>
      </c>
    </row>
    <row r="16805" spans="1:8">
      <c r="A16805" t="n">
        <v>138395</v>
      </c>
      <c r="B16805" s="57" t="n">
        <v>61</v>
      </c>
      <c r="C16805" s="7" t="n">
        <v>17</v>
      </c>
      <c r="D16805" s="7" t="n">
        <v>1571</v>
      </c>
      <c r="E16805" s="7" t="n">
        <v>0</v>
      </c>
    </row>
    <row r="16806" spans="1:8">
      <c r="A16806" t="s">
        <v>4</v>
      </c>
      <c r="B16806" s="4" t="s">
        <v>5</v>
      </c>
      <c r="C16806" s="4" t="s">
        <v>10</v>
      </c>
      <c r="D16806" s="4" t="s">
        <v>10</v>
      </c>
      <c r="E16806" s="4" t="s">
        <v>10</v>
      </c>
    </row>
    <row r="16807" spans="1:8">
      <c r="A16807" t="n">
        <v>138402</v>
      </c>
      <c r="B16807" s="57" t="n">
        <v>61</v>
      </c>
      <c r="C16807" s="7" t="n">
        <v>16</v>
      </c>
      <c r="D16807" s="7" t="n">
        <v>1571</v>
      </c>
      <c r="E16807" s="7" t="n">
        <v>0</v>
      </c>
    </row>
    <row r="16808" spans="1:8">
      <c r="A16808" t="s">
        <v>4</v>
      </c>
      <c r="B16808" s="4" t="s">
        <v>5</v>
      </c>
      <c r="C16808" s="4" t="s">
        <v>10</v>
      </c>
      <c r="D16808" s="4" t="s">
        <v>10</v>
      </c>
      <c r="E16808" s="4" t="s">
        <v>10</v>
      </c>
    </row>
    <row r="16809" spans="1:8">
      <c r="A16809" t="n">
        <v>138409</v>
      </c>
      <c r="B16809" s="57" t="n">
        <v>61</v>
      </c>
      <c r="C16809" s="7" t="n">
        <v>7032</v>
      </c>
      <c r="D16809" s="7" t="n">
        <v>1571</v>
      </c>
      <c r="E16809" s="7" t="n">
        <v>0</v>
      </c>
    </row>
    <row r="16810" spans="1:8">
      <c r="A16810" t="s">
        <v>4</v>
      </c>
      <c r="B16810" s="4" t="s">
        <v>5</v>
      </c>
      <c r="C16810" s="4" t="s">
        <v>10</v>
      </c>
      <c r="D16810" s="4" t="s">
        <v>10</v>
      </c>
      <c r="E16810" s="4" t="s">
        <v>10</v>
      </c>
    </row>
    <row r="16811" spans="1:8">
      <c r="A16811" t="n">
        <v>138416</v>
      </c>
      <c r="B16811" s="57" t="n">
        <v>61</v>
      </c>
      <c r="C16811" s="7" t="n">
        <v>18</v>
      </c>
      <c r="D16811" s="7" t="n">
        <v>1571</v>
      </c>
      <c r="E16811" s="7" t="n">
        <v>0</v>
      </c>
    </row>
    <row r="16812" spans="1:8">
      <c r="A16812" t="s">
        <v>4</v>
      </c>
      <c r="B16812" s="4" t="s">
        <v>5</v>
      </c>
      <c r="C16812" s="4" t="s">
        <v>13</v>
      </c>
      <c r="D16812" s="4" t="s">
        <v>10</v>
      </c>
      <c r="E16812" s="4" t="s">
        <v>6</v>
      </c>
      <c r="F16812" s="4" t="s">
        <v>6</v>
      </c>
      <c r="G16812" s="4" t="s">
        <v>6</v>
      </c>
      <c r="H16812" s="4" t="s">
        <v>6</v>
      </c>
    </row>
    <row r="16813" spans="1:8">
      <c r="A16813" t="n">
        <v>138423</v>
      </c>
      <c r="B16813" s="40" t="n">
        <v>51</v>
      </c>
      <c r="C16813" s="7" t="n">
        <v>3</v>
      </c>
      <c r="D16813" s="7" t="n">
        <v>0</v>
      </c>
      <c r="E16813" s="7" t="s">
        <v>813</v>
      </c>
      <c r="F16813" s="7" t="s">
        <v>814</v>
      </c>
      <c r="G16813" s="7" t="s">
        <v>88</v>
      </c>
      <c r="H16813" s="7" t="s">
        <v>89</v>
      </c>
    </row>
    <row r="16814" spans="1:8">
      <c r="A16814" t="s">
        <v>4</v>
      </c>
      <c r="B16814" s="4" t="s">
        <v>5</v>
      </c>
      <c r="C16814" s="4" t="s">
        <v>10</v>
      </c>
      <c r="D16814" s="4" t="s">
        <v>10</v>
      </c>
      <c r="E16814" s="4" t="s">
        <v>22</v>
      </c>
      <c r="F16814" s="4" t="s">
        <v>22</v>
      </c>
      <c r="G16814" s="4" t="s">
        <v>22</v>
      </c>
      <c r="H16814" s="4" t="s">
        <v>22</v>
      </c>
      <c r="I16814" s="4" t="s">
        <v>13</v>
      </c>
      <c r="J16814" s="4" t="s">
        <v>10</v>
      </c>
    </row>
    <row r="16815" spans="1:8">
      <c r="A16815" t="n">
        <v>138436</v>
      </c>
      <c r="B16815" s="85" t="n">
        <v>55</v>
      </c>
      <c r="C16815" s="7" t="n">
        <v>1570</v>
      </c>
      <c r="D16815" s="7" t="n">
        <v>65024</v>
      </c>
      <c r="E16815" s="7" t="n">
        <v>0</v>
      </c>
      <c r="F16815" s="7" t="n">
        <v>0</v>
      </c>
      <c r="G16815" s="7" t="n">
        <v>5</v>
      </c>
      <c r="H16815" s="7" t="n">
        <v>0.400000005960464</v>
      </c>
      <c r="I16815" s="7" t="n">
        <v>0</v>
      </c>
      <c r="J16815" s="7" t="n">
        <v>0</v>
      </c>
    </row>
    <row r="16816" spans="1:8">
      <c r="A16816" t="s">
        <v>4</v>
      </c>
      <c r="B16816" s="4" t="s">
        <v>5</v>
      </c>
      <c r="C16816" s="4" t="s">
        <v>10</v>
      </c>
      <c r="D16816" s="4" t="s">
        <v>13</v>
      </c>
      <c r="E16816" s="4" t="s">
        <v>6</v>
      </c>
      <c r="F16816" s="4" t="s">
        <v>22</v>
      </c>
      <c r="G16816" s="4" t="s">
        <v>22</v>
      </c>
      <c r="H16816" s="4" t="s">
        <v>22</v>
      </c>
    </row>
    <row r="16817" spans="1:10">
      <c r="A16817" t="n">
        <v>138460</v>
      </c>
      <c r="B16817" s="39" t="n">
        <v>48</v>
      </c>
      <c r="C16817" s="7" t="n">
        <v>1570</v>
      </c>
      <c r="D16817" s="7" t="n">
        <v>0</v>
      </c>
      <c r="E16817" s="7" t="s">
        <v>1004</v>
      </c>
      <c r="F16817" s="7" t="n">
        <v>-1</v>
      </c>
      <c r="G16817" s="7" t="n">
        <v>1</v>
      </c>
      <c r="H16817" s="7" t="n">
        <v>0</v>
      </c>
    </row>
    <row r="16818" spans="1:10">
      <c r="A16818" t="s">
        <v>4</v>
      </c>
      <c r="B16818" s="4" t="s">
        <v>5</v>
      </c>
      <c r="C16818" s="4" t="s">
        <v>13</v>
      </c>
      <c r="D16818" s="4" t="s">
        <v>13</v>
      </c>
      <c r="E16818" s="4" t="s">
        <v>22</v>
      </c>
      <c r="F16818" s="4" t="s">
        <v>22</v>
      </c>
      <c r="G16818" s="4" t="s">
        <v>22</v>
      </c>
      <c r="H16818" s="4" t="s">
        <v>10</v>
      </c>
    </row>
    <row r="16819" spans="1:10">
      <c r="A16819" t="n">
        <v>138486</v>
      </c>
      <c r="B16819" s="25" t="n">
        <v>45</v>
      </c>
      <c r="C16819" s="7" t="n">
        <v>2</v>
      </c>
      <c r="D16819" s="7" t="n">
        <v>3</v>
      </c>
      <c r="E16819" s="7" t="n">
        <v>-25.8099994659424</v>
      </c>
      <c r="F16819" s="7" t="n">
        <v>1.03999996185303</v>
      </c>
      <c r="G16819" s="7" t="n">
        <v>-14.9799995422363</v>
      </c>
      <c r="H16819" s="7" t="n">
        <v>8000</v>
      </c>
    </row>
    <row r="16820" spans="1:10">
      <c r="A16820" t="s">
        <v>4</v>
      </c>
      <c r="B16820" s="4" t="s">
        <v>5</v>
      </c>
      <c r="C16820" s="4" t="s">
        <v>13</v>
      </c>
      <c r="D16820" s="4" t="s">
        <v>13</v>
      </c>
      <c r="E16820" s="4" t="s">
        <v>22</v>
      </c>
      <c r="F16820" s="4" t="s">
        <v>22</v>
      </c>
      <c r="G16820" s="4" t="s">
        <v>22</v>
      </c>
      <c r="H16820" s="4" t="s">
        <v>10</v>
      </c>
      <c r="I16820" s="4" t="s">
        <v>13</v>
      </c>
    </row>
    <row r="16821" spans="1:10">
      <c r="A16821" t="n">
        <v>138503</v>
      </c>
      <c r="B16821" s="25" t="n">
        <v>45</v>
      </c>
      <c r="C16821" s="7" t="n">
        <v>4</v>
      </c>
      <c r="D16821" s="7" t="n">
        <v>3</v>
      </c>
      <c r="E16821" s="7" t="n">
        <v>11.4799995422363</v>
      </c>
      <c r="F16821" s="7" t="n">
        <v>25.1599998474121</v>
      </c>
      <c r="G16821" s="7" t="n">
        <v>0.270000010728836</v>
      </c>
      <c r="H16821" s="7" t="n">
        <v>8000</v>
      </c>
      <c r="I16821" s="7" t="n">
        <v>1</v>
      </c>
    </row>
    <row r="16822" spans="1:10">
      <c r="A16822" t="s">
        <v>4</v>
      </c>
      <c r="B16822" s="4" t="s">
        <v>5</v>
      </c>
      <c r="C16822" s="4" t="s">
        <v>13</v>
      </c>
      <c r="D16822" s="4" t="s">
        <v>13</v>
      </c>
      <c r="E16822" s="4" t="s">
        <v>22</v>
      </c>
      <c r="F16822" s="4" t="s">
        <v>10</v>
      </c>
    </row>
    <row r="16823" spans="1:10">
      <c r="A16823" t="n">
        <v>138521</v>
      </c>
      <c r="B16823" s="25" t="n">
        <v>45</v>
      </c>
      <c r="C16823" s="7" t="n">
        <v>5</v>
      </c>
      <c r="D16823" s="7" t="n">
        <v>3</v>
      </c>
      <c r="E16823" s="7" t="n">
        <v>12.6000003814697</v>
      </c>
      <c r="F16823" s="7" t="n">
        <v>8000</v>
      </c>
    </row>
    <row r="16824" spans="1:10">
      <c r="A16824" t="s">
        <v>4</v>
      </c>
      <c r="B16824" s="4" t="s">
        <v>5</v>
      </c>
      <c r="C16824" s="4" t="s">
        <v>13</v>
      </c>
      <c r="D16824" s="4" t="s">
        <v>13</v>
      </c>
      <c r="E16824" s="4" t="s">
        <v>22</v>
      </c>
      <c r="F16824" s="4" t="s">
        <v>10</v>
      </c>
    </row>
    <row r="16825" spans="1:10">
      <c r="A16825" t="n">
        <v>138530</v>
      </c>
      <c r="B16825" s="25" t="n">
        <v>45</v>
      </c>
      <c r="C16825" s="7" t="n">
        <v>11</v>
      </c>
      <c r="D16825" s="7" t="n">
        <v>3</v>
      </c>
      <c r="E16825" s="7" t="n">
        <v>16.2000007629395</v>
      </c>
      <c r="F16825" s="7" t="n">
        <v>8000</v>
      </c>
    </row>
    <row r="16826" spans="1:10">
      <c r="A16826" t="s">
        <v>4</v>
      </c>
      <c r="B16826" s="4" t="s">
        <v>5</v>
      </c>
      <c r="C16826" s="4" t="s">
        <v>13</v>
      </c>
      <c r="D16826" s="4" t="s">
        <v>10</v>
      </c>
    </row>
    <row r="16827" spans="1:10">
      <c r="A16827" t="n">
        <v>138539</v>
      </c>
      <c r="B16827" s="28" t="n">
        <v>58</v>
      </c>
      <c r="C16827" s="7" t="n">
        <v>255</v>
      </c>
      <c r="D16827" s="7" t="n">
        <v>0</v>
      </c>
    </row>
    <row r="16828" spans="1:10">
      <c r="A16828" t="s">
        <v>4</v>
      </c>
      <c r="B16828" s="4" t="s">
        <v>5</v>
      </c>
      <c r="C16828" s="4" t="s">
        <v>10</v>
      </c>
      <c r="D16828" s="4" t="s">
        <v>10</v>
      </c>
      <c r="E16828" s="4" t="s">
        <v>22</v>
      </c>
      <c r="F16828" s="4" t="s">
        <v>22</v>
      </c>
      <c r="G16828" s="4" t="s">
        <v>22</v>
      </c>
      <c r="H16828" s="4" t="s">
        <v>22</v>
      </c>
      <c r="I16828" s="4" t="s">
        <v>13</v>
      </c>
      <c r="J16828" s="4" t="s">
        <v>10</v>
      </c>
    </row>
    <row r="16829" spans="1:10">
      <c r="A16829" t="n">
        <v>138543</v>
      </c>
      <c r="B16829" s="85" t="n">
        <v>55</v>
      </c>
      <c r="C16829" s="7" t="n">
        <v>1571</v>
      </c>
      <c r="D16829" s="7" t="n">
        <v>65024</v>
      </c>
      <c r="E16829" s="7" t="n">
        <v>0</v>
      </c>
      <c r="F16829" s="7" t="n">
        <v>0</v>
      </c>
      <c r="G16829" s="7" t="n">
        <v>5</v>
      </c>
      <c r="H16829" s="7" t="n">
        <v>0.400000005960464</v>
      </c>
      <c r="I16829" s="7" t="n">
        <v>0</v>
      </c>
      <c r="J16829" s="7" t="n">
        <v>0</v>
      </c>
    </row>
    <row r="16830" spans="1:10">
      <c r="A16830" t="s">
        <v>4</v>
      </c>
      <c r="B16830" s="4" t="s">
        <v>5</v>
      </c>
      <c r="C16830" s="4" t="s">
        <v>10</v>
      </c>
      <c r="D16830" s="4" t="s">
        <v>13</v>
      </c>
      <c r="E16830" s="4" t="s">
        <v>6</v>
      </c>
      <c r="F16830" s="4" t="s">
        <v>22</v>
      </c>
      <c r="G16830" s="4" t="s">
        <v>22</v>
      </c>
      <c r="H16830" s="4" t="s">
        <v>22</v>
      </c>
    </row>
    <row r="16831" spans="1:10">
      <c r="A16831" t="n">
        <v>138567</v>
      </c>
      <c r="B16831" s="39" t="n">
        <v>48</v>
      </c>
      <c r="C16831" s="7" t="n">
        <v>1571</v>
      </c>
      <c r="D16831" s="7" t="n">
        <v>0</v>
      </c>
      <c r="E16831" s="7" t="s">
        <v>1004</v>
      </c>
      <c r="F16831" s="7" t="n">
        <v>-1</v>
      </c>
      <c r="G16831" s="7" t="n">
        <v>1</v>
      </c>
      <c r="H16831" s="7" t="n">
        <v>0</v>
      </c>
    </row>
    <row r="16832" spans="1:10">
      <c r="A16832" t="s">
        <v>4</v>
      </c>
      <c r="B16832" s="4" t="s">
        <v>5</v>
      </c>
      <c r="C16832" s="4" t="s">
        <v>10</v>
      </c>
    </row>
    <row r="16833" spans="1:10">
      <c r="A16833" t="n">
        <v>138593</v>
      </c>
      <c r="B16833" s="35" t="n">
        <v>16</v>
      </c>
      <c r="C16833" s="7" t="n">
        <v>200</v>
      </c>
    </row>
    <row r="16834" spans="1:10">
      <c r="A16834" t="s">
        <v>4</v>
      </c>
      <c r="B16834" s="4" t="s">
        <v>5</v>
      </c>
      <c r="C16834" s="4" t="s">
        <v>10</v>
      </c>
      <c r="D16834" s="4" t="s">
        <v>10</v>
      </c>
      <c r="E16834" s="4" t="s">
        <v>22</v>
      </c>
      <c r="F16834" s="4" t="s">
        <v>22</v>
      </c>
      <c r="G16834" s="4" t="s">
        <v>22</v>
      </c>
      <c r="H16834" s="4" t="s">
        <v>22</v>
      </c>
      <c r="I16834" s="4" t="s">
        <v>13</v>
      </c>
      <c r="J16834" s="4" t="s">
        <v>10</v>
      </c>
    </row>
    <row r="16835" spans="1:10">
      <c r="A16835" t="n">
        <v>138596</v>
      </c>
      <c r="B16835" s="85" t="n">
        <v>55</v>
      </c>
      <c r="C16835" s="7" t="n">
        <v>1572</v>
      </c>
      <c r="D16835" s="7" t="n">
        <v>65024</v>
      </c>
      <c r="E16835" s="7" t="n">
        <v>0</v>
      </c>
      <c r="F16835" s="7" t="n">
        <v>0</v>
      </c>
      <c r="G16835" s="7" t="n">
        <v>5</v>
      </c>
      <c r="H16835" s="7" t="n">
        <v>0.400000005960464</v>
      </c>
      <c r="I16835" s="7" t="n">
        <v>0</v>
      </c>
      <c r="J16835" s="7" t="n">
        <v>0</v>
      </c>
    </row>
    <row r="16836" spans="1:10">
      <c r="A16836" t="s">
        <v>4</v>
      </c>
      <c r="B16836" s="4" t="s">
        <v>5</v>
      </c>
      <c r="C16836" s="4" t="s">
        <v>10</v>
      </c>
      <c r="D16836" s="4" t="s">
        <v>13</v>
      </c>
      <c r="E16836" s="4" t="s">
        <v>6</v>
      </c>
      <c r="F16836" s="4" t="s">
        <v>22</v>
      </c>
      <c r="G16836" s="4" t="s">
        <v>22</v>
      </c>
      <c r="H16836" s="4" t="s">
        <v>22</v>
      </c>
    </row>
    <row r="16837" spans="1:10">
      <c r="A16837" t="n">
        <v>138620</v>
      </c>
      <c r="B16837" s="39" t="n">
        <v>48</v>
      </c>
      <c r="C16837" s="7" t="n">
        <v>1572</v>
      </c>
      <c r="D16837" s="7" t="n">
        <v>0</v>
      </c>
      <c r="E16837" s="7" t="s">
        <v>1004</v>
      </c>
      <c r="F16837" s="7" t="n">
        <v>-1</v>
      </c>
      <c r="G16837" s="7" t="n">
        <v>1</v>
      </c>
      <c r="H16837" s="7" t="n">
        <v>0</v>
      </c>
    </row>
    <row r="16838" spans="1:10">
      <c r="A16838" t="s">
        <v>4</v>
      </c>
      <c r="B16838" s="4" t="s">
        <v>5</v>
      </c>
      <c r="C16838" s="4" t="s">
        <v>10</v>
      </c>
    </row>
    <row r="16839" spans="1:10">
      <c r="A16839" t="n">
        <v>138646</v>
      </c>
      <c r="B16839" s="35" t="n">
        <v>16</v>
      </c>
      <c r="C16839" s="7" t="n">
        <v>300</v>
      </c>
    </row>
    <row r="16840" spans="1:10">
      <c r="A16840" t="s">
        <v>4</v>
      </c>
      <c r="B16840" s="4" t="s">
        <v>5</v>
      </c>
      <c r="C16840" s="4" t="s">
        <v>10</v>
      </c>
      <c r="D16840" s="4" t="s">
        <v>10</v>
      </c>
      <c r="E16840" s="4" t="s">
        <v>22</v>
      </c>
      <c r="F16840" s="4" t="s">
        <v>22</v>
      </c>
      <c r="G16840" s="4" t="s">
        <v>22</v>
      </c>
      <c r="H16840" s="4" t="s">
        <v>22</v>
      </c>
      <c r="I16840" s="4" t="s">
        <v>13</v>
      </c>
      <c r="J16840" s="4" t="s">
        <v>10</v>
      </c>
    </row>
    <row r="16841" spans="1:10">
      <c r="A16841" t="n">
        <v>138649</v>
      </c>
      <c r="B16841" s="85" t="n">
        <v>55</v>
      </c>
      <c r="C16841" s="7" t="n">
        <v>1573</v>
      </c>
      <c r="D16841" s="7" t="n">
        <v>65024</v>
      </c>
      <c r="E16841" s="7" t="n">
        <v>0</v>
      </c>
      <c r="F16841" s="7" t="n">
        <v>0</v>
      </c>
      <c r="G16841" s="7" t="n">
        <v>5</v>
      </c>
      <c r="H16841" s="7" t="n">
        <v>0.400000005960464</v>
      </c>
      <c r="I16841" s="7" t="n">
        <v>0</v>
      </c>
      <c r="J16841" s="7" t="n">
        <v>0</v>
      </c>
    </row>
    <row r="16842" spans="1:10">
      <c r="A16842" t="s">
        <v>4</v>
      </c>
      <c r="B16842" s="4" t="s">
        <v>5</v>
      </c>
      <c r="C16842" s="4" t="s">
        <v>10</v>
      </c>
      <c r="D16842" s="4" t="s">
        <v>13</v>
      </c>
      <c r="E16842" s="4" t="s">
        <v>6</v>
      </c>
      <c r="F16842" s="4" t="s">
        <v>22</v>
      </c>
      <c r="G16842" s="4" t="s">
        <v>22</v>
      </c>
      <c r="H16842" s="4" t="s">
        <v>22</v>
      </c>
    </row>
    <row r="16843" spans="1:10">
      <c r="A16843" t="n">
        <v>138673</v>
      </c>
      <c r="B16843" s="39" t="n">
        <v>48</v>
      </c>
      <c r="C16843" s="7" t="n">
        <v>1573</v>
      </c>
      <c r="D16843" s="7" t="n">
        <v>0</v>
      </c>
      <c r="E16843" s="7" t="s">
        <v>1004</v>
      </c>
      <c r="F16843" s="7" t="n">
        <v>-1</v>
      </c>
      <c r="G16843" s="7" t="n">
        <v>1</v>
      </c>
      <c r="H16843" s="7" t="n">
        <v>0</v>
      </c>
    </row>
    <row r="16844" spans="1:10">
      <c r="A16844" t="s">
        <v>4</v>
      </c>
      <c r="B16844" s="4" t="s">
        <v>5</v>
      </c>
      <c r="C16844" s="4" t="s">
        <v>10</v>
      </c>
    </row>
    <row r="16845" spans="1:10">
      <c r="A16845" t="n">
        <v>138699</v>
      </c>
      <c r="B16845" s="35" t="n">
        <v>16</v>
      </c>
      <c r="C16845" s="7" t="n">
        <v>2000</v>
      </c>
    </row>
    <row r="16846" spans="1:10">
      <c r="A16846" t="s">
        <v>4</v>
      </c>
      <c r="B16846" s="4" t="s">
        <v>5</v>
      </c>
      <c r="C16846" s="4" t="s">
        <v>13</v>
      </c>
      <c r="D16846" s="4" t="s">
        <v>10</v>
      </c>
      <c r="E16846" s="4" t="s">
        <v>6</v>
      </c>
    </row>
    <row r="16847" spans="1:10">
      <c r="A16847" t="n">
        <v>138702</v>
      </c>
      <c r="B16847" s="40" t="n">
        <v>51</v>
      </c>
      <c r="C16847" s="7" t="n">
        <v>4</v>
      </c>
      <c r="D16847" s="7" t="n">
        <v>18</v>
      </c>
      <c r="E16847" s="7" t="s">
        <v>815</v>
      </c>
    </row>
    <row r="16848" spans="1:10">
      <c r="A16848" t="s">
        <v>4</v>
      </c>
      <c r="B16848" s="4" t="s">
        <v>5</v>
      </c>
      <c r="C16848" s="4" t="s">
        <v>10</v>
      </c>
    </row>
    <row r="16849" spans="1:10">
      <c r="A16849" t="n">
        <v>138716</v>
      </c>
      <c r="B16849" s="35" t="n">
        <v>16</v>
      </c>
      <c r="C16849" s="7" t="n">
        <v>0</v>
      </c>
    </row>
    <row r="16850" spans="1:10">
      <c r="A16850" t="s">
        <v>4</v>
      </c>
      <c r="B16850" s="4" t="s">
        <v>5</v>
      </c>
      <c r="C16850" s="4" t="s">
        <v>10</v>
      </c>
      <c r="D16850" s="4" t="s">
        <v>13</v>
      </c>
      <c r="E16850" s="4" t="s">
        <v>9</v>
      </c>
      <c r="F16850" s="4" t="s">
        <v>72</v>
      </c>
      <c r="G16850" s="4" t="s">
        <v>13</v>
      </c>
      <c r="H16850" s="4" t="s">
        <v>13</v>
      </c>
    </row>
    <row r="16851" spans="1:10">
      <c r="A16851" t="n">
        <v>138719</v>
      </c>
      <c r="B16851" s="52" t="n">
        <v>26</v>
      </c>
      <c r="C16851" s="7" t="n">
        <v>18</v>
      </c>
      <c r="D16851" s="7" t="n">
        <v>17</v>
      </c>
      <c r="E16851" s="7" t="n">
        <v>17351</v>
      </c>
      <c r="F16851" s="7" t="s">
        <v>1215</v>
      </c>
      <c r="G16851" s="7" t="n">
        <v>2</v>
      </c>
      <c r="H16851" s="7" t="n">
        <v>0</v>
      </c>
    </row>
    <row r="16852" spans="1:10">
      <c r="A16852" t="s">
        <v>4</v>
      </c>
      <c r="B16852" s="4" t="s">
        <v>5</v>
      </c>
    </row>
    <row r="16853" spans="1:10">
      <c r="A16853" t="n">
        <v>138743</v>
      </c>
      <c r="B16853" s="53" t="n">
        <v>28</v>
      </c>
    </row>
    <row r="16854" spans="1:10">
      <c r="A16854" t="s">
        <v>4</v>
      </c>
      <c r="B16854" s="4" t="s">
        <v>5</v>
      </c>
      <c r="C16854" s="4" t="s">
        <v>13</v>
      </c>
      <c r="D16854" s="4" t="s">
        <v>10</v>
      </c>
      <c r="E16854" s="4" t="s">
        <v>6</v>
      </c>
    </row>
    <row r="16855" spans="1:10">
      <c r="A16855" t="n">
        <v>138744</v>
      </c>
      <c r="B16855" s="40" t="n">
        <v>51</v>
      </c>
      <c r="C16855" s="7" t="n">
        <v>4</v>
      </c>
      <c r="D16855" s="7" t="n">
        <v>16</v>
      </c>
      <c r="E16855" s="7" t="s">
        <v>1080</v>
      </c>
    </row>
    <row r="16856" spans="1:10">
      <c r="A16856" t="s">
        <v>4</v>
      </c>
      <c r="B16856" s="4" t="s">
        <v>5</v>
      </c>
      <c r="C16856" s="4" t="s">
        <v>10</v>
      </c>
    </row>
    <row r="16857" spans="1:10">
      <c r="A16857" t="n">
        <v>138757</v>
      </c>
      <c r="B16857" s="35" t="n">
        <v>16</v>
      </c>
      <c r="C16857" s="7" t="n">
        <v>0</v>
      </c>
    </row>
    <row r="16858" spans="1:10">
      <c r="A16858" t="s">
        <v>4</v>
      </c>
      <c r="B16858" s="4" t="s">
        <v>5</v>
      </c>
      <c r="C16858" s="4" t="s">
        <v>10</v>
      </c>
      <c r="D16858" s="4" t="s">
        <v>13</v>
      </c>
      <c r="E16858" s="4" t="s">
        <v>9</v>
      </c>
      <c r="F16858" s="4" t="s">
        <v>72</v>
      </c>
      <c r="G16858" s="4" t="s">
        <v>13</v>
      </c>
      <c r="H16858" s="4" t="s">
        <v>13</v>
      </c>
    </row>
    <row r="16859" spans="1:10">
      <c r="A16859" t="n">
        <v>138760</v>
      </c>
      <c r="B16859" s="52" t="n">
        <v>26</v>
      </c>
      <c r="C16859" s="7" t="n">
        <v>16</v>
      </c>
      <c r="D16859" s="7" t="n">
        <v>17</v>
      </c>
      <c r="E16859" s="7" t="n">
        <v>14328</v>
      </c>
      <c r="F16859" s="7" t="s">
        <v>1216</v>
      </c>
      <c r="G16859" s="7" t="n">
        <v>2</v>
      </c>
      <c r="H16859" s="7" t="n">
        <v>0</v>
      </c>
    </row>
    <row r="16860" spans="1:10">
      <c r="A16860" t="s">
        <v>4</v>
      </c>
      <c r="B16860" s="4" t="s">
        <v>5</v>
      </c>
    </row>
    <row r="16861" spans="1:10">
      <c r="A16861" t="n">
        <v>138841</v>
      </c>
      <c r="B16861" s="53" t="n">
        <v>28</v>
      </c>
    </row>
    <row r="16862" spans="1:10">
      <c r="A16862" t="s">
        <v>4</v>
      </c>
      <c r="B16862" s="4" t="s">
        <v>5</v>
      </c>
      <c r="C16862" s="4" t="s">
        <v>13</v>
      </c>
      <c r="D16862" s="4" t="s">
        <v>10</v>
      </c>
      <c r="E16862" s="4" t="s">
        <v>13</v>
      </c>
    </row>
    <row r="16863" spans="1:10">
      <c r="A16863" t="n">
        <v>138842</v>
      </c>
      <c r="B16863" s="83" t="n">
        <v>39</v>
      </c>
      <c r="C16863" s="7" t="n">
        <v>14</v>
      </c>
      <c r="D16863" s="7" t="n">
        <v>65533</v>
      </c>
      <c r="E16863" s="7" t="n">
        <v>106</v>
      </c>
    </row>
    <row r="16864" spans="1:10">
      <c r="A16864" t="s">
        <v>4</v>
      </c>
      <c r="B16864" s="4" t="s">
        <v>5</v>
      </c>
      <c r="C16864" s="4" t="s">
        <v>13</v>
      </c>
      <c r="D16864" s="4" t="s">
        <v>10</v>
      </c>
      <c r="E16864" s="4" t="s">
        <v>6</v>
      </c>
    </row>
    <row r="16865" spans="1:8">
      <c r="A16865" t="n">
        <v>138847</v>
      </c>
      <c r="B16865" s="40" t="n">
        <v>51</v>
      </c>
      <c r="C16865" s="7" t="n">
        <v>4</v>
      </c>
      <c r="D16865" s="7" t="n">
        <v>19</v>
      </c>
      <c r="E16865" s="7" t="s">
        <v>636</v>
      </c>
    </row>
    <row r="16866" spans="1:8">
      <c r="A16866" t="s">
        <v>4</v>
      </c>
      <c r="B16866" s="4" t="s">
        <v>5</v>
      </c>
      <c r="C16866" s="4" t="s">
        <v>10</v>
      </c>
    </row>
    <row r="16867" spans="1:8">
      <c r="A16867" t="n">
        <v>138860</v>
      </c>
      <c r="B16867" s="35" t="n">
        <v>16</v>
      </c>
      <c r="C16867" s="7" t="n">
        <v>0</v>
      </c>
    </row>
    <row r="16868" spans="1:8">
      <c r="A16868" t="s">
        <v>4</v>
      </c>
      <c r="B16868" s="4" t="s">
        <v>5</v>
      </c>
      <c r="C16868" s="4" t="s">
        <v>10</v>
      </c>
      <c r="D16868" s="4" t="s">
        <v>13</v>
      </c>
      <c r="E16868" s="4" t="s">
        <v>9</v>
      </c>
      <c r="F16868" s="4" t="s">
        <v>72</v>
      </c>
      <c r="G16868" s="4" t="s">
        <v>13</v>
      </c>
      <c r="H16868" s="4" t="s">
        <v>13</v>
      </c>
      <c r="I16868" s="4" t="s">
        <v>13</v>
      </c>
      <c r="J16868" s="4" t="s">
        <v>9</v>
      </c>
      <c r="K16868" s="4" t="s">
        <v>72</v>
      </c>
      <c r="L16868" s="4" t="s">
        <v>13</v>
      </c>
      <c r="M16868" s="4" t="s">
        <v>13</v>
      </c>
      <c r="N16868" s="4" t="s">
        <v>13</v>
      </c>
      <c r="O16868" s="4" t="s">
        <v>9</v>
      </c>
      <c r="P16868" s="4" t="s">
        <v>72</v>
      </c>
      <c r="Q16868" s="4" t="s">
        <v>13</v>
      </c>
      <c r="R16868" s="4" t="s">
        <v>13</v>
      </c>
    </row>
    <row r="16869" spans="1:8">
      <c r="A16869" t="n">
        <v>138863</v>
      </c>
      <c r="B16869" s="52" t="n">
        <v>26</v>
      </c>
      <c r="C16869" s="7" t="n">
        <v>19</v>
      </c>
      <c r="D16869" s="7" t="n">
        <v>17</v>
      </c>
      <c r="E16869" s="7" t="n">
        <v>29333</v>
      </c>
      <c r="F16869" s="7" t="s">
        <v>1217</v>
      </c>
      <c r="G16869" s="7" t="n">
        <v>2</v>
      </c>
      <c r="H16869" s="7" t="n">
        <v>3</v>
      </c>
      <c r="I16869" s="7" t="n">
        <v>17</v>
      </c>
      <c r="J16869" s="7" t="n">
        <v>29334</v>
      </c>
      <c r="K16869" s="7" t="s">
        <v>1218</v>
      </c>
      <c r="L16869" s="7" t="n">
        <v>2</v>
      </c>
      <c r="M16869" s="7" t="n">
        <v>3</v>
      </c>
      <c r="N16869" s="7" t="n">
        <v>17</v>
      </c>
      <c r="O16869" s="7" t="n">
        <v>29335</v>
      </c>
      <c r="P16869" s="7" t="s">
        <v>1219</v>
      </c>
      <c r="Q16869" s="7" t="n">
        <v>2</v>
      </c>
      <c r="R16869" s="7" t="n">
        <v>0</v>
      </c>
    </row>
    <row r="16870" spans="1:8">
      <c r="A16870" t="s">
        <v>4</v>
      </c>
      <c r="B16870" s="4" t="s">
        <v>5</v>
      </c>
    </row>
    <row r="16871" spans="1:8">
      <c r="A16871" t="n">
        <v>139222</v>
      </c>
      <c r="B16871" s="53" t="n">
        <v>28</v>
      </c>
    </row>
    <row r="16872" spans="1:8">
      <c r="A16872" t="s">
        <v>4</v>
      </c>
      <c r="B16872" s="4" t="s">
        <v>5</v>
      </c>
      <c r="C16872" s="4" t="s">
        <v>10</v>
      </c>
      <c r="D16872" s="4" t="s">
        <v>13</v>
      </c>
    </row>
    <row r="16873" spans="1:8">
      <c r="A16873" t="n">
        <v>139223</v>
      </c>
      <c r="B16873" s="54" t="n">
        <v>89</v>
      </c>
      <c r="C16873" s="7" t="n">
        <v>65533</v>
      </c>
      <c r="D16873" s="7" t="n">
        <v>1</v>
      </c>
    </row>
    <row r="16874" spans="1:8">
      <c r="A16874" t="s">
        <v>4</v>
      </c>
      <c r="B16874" s="4" t="s">
        <v>5</v>
      </c>
      <c r="C16874" s="4" t="s">
        <v>13</v>
      </c>
      <c r="D16874" s="4" t="s">
        <v>10</v>
      </c>
      <c r="E16874" s="4" t="s">
        <v>22</v>
      </c>
    </row>
    <row r="16875" spans="1:8">
      <c r="A16875" t="n">
        <v>139227</v>
      </c>
      <c r="B16875" s="28" t="n">
        <v>58</v>
      </c>
      <c r="C16875" s="7" t="n">
        <v>101</v>
      </c>
      <c r="D16875" s="7" t="n">
        <v>500</v>
      </c>
      <c r="E16875" s="7" t="n">
        <v>1</v>
      </c>
    </row>
    <row r="16876" spans="1:8">
      <c r="A16876" t="s">
        <v>4</v>
      </c>
      <c r="B16876" s="4" t="s">
        <v>5</v>
      </c>
      <c r="C16876" s="4" t="s">
        <v>13</v>
      </c>
      <c r="D16876" s="4" t="s">
        <v>10</v>
      </c>
    </row>
    <row r="16877" spans="1:8">
      <c r="A16877" t="n">
        <v>139235</v>
      </c>
      <c r="B16877" s="28" t="n">
        <v>58</v>
      </c>
      <c r="C16877" s="7" t="n">
        <v>254</v>
      </c>
      <c r="D16877" s="7" t="n">
        <v>0</v>
      </c>
    </row>
    <row r="16878" spans="1:8">
      <c r="A16878" t="s">
        <v>4</v>
      </c>
      <c r="B16878" s="4" t="s">
        <v>5</v>
      </c>
      <c r="C16878" s="4" t="s">
        <v>13</v>
      </c>
    </row>
    <row r="16879" spans="1:8">
      <c r="A16879" t="n">
        <v>139239</v>
      </c>
      <c r="B16879" s="25" t="n">
        <v>45</v>
      </c>
      <c r="C16879" s="7" t="n">
        <v>0</v>
      </c>
    </row>
    <row r="16880" spans="1:8">
      <c r="A16880" t="s">
        <v>4</v>
      </c>
      <c r="B16880" s="4" t="s">
        <v>5</v>
      </c>
      <c r="C16880" s="4" t="s">
        <v>13</v>
      </c>
      <c r="D16880" s="4" t="s">
        <v>13</v>
      </c>
      <c r="E16880" s="4" t="s">
        <v>22</v>
      </c>
      <c r="F16880" s="4" t="s">
        <v>22</v>
      </c>
      <c r="G16880" s="4" t="s">
        <v>22</v>
      </c>
      <c r="H16880" s="4" t="s">
        <v>10</v>
      </c>
    </row>
    <row r="16881" spans="1:18">
      <c r="A16881" t="n">
        <v>139241</v>
      </c>
      <c r="B16881" s="25" t="n">
        <v>45</v>
      </c>
      <c r="C16881" s="7" t="n">
        <v>2</v>
      </c>
      <c r="D16881" s="7" t="n">
        <v>3</v>
      </c>
      <c r="E16881" s="7" t="n">
        <v>-26.3600006103516</v>
      </c>
      <c r="F16881" s="7" t="n">
        <v>1.25</v>
      </c>
      <c r="G16881" s="7" t="n">
        <v>-17.9200000762939</v>
      </c>
      <c r="H16881" s="7" t="n">
        <v>0</v>
      </c>
    </row>
    <row r="16882" spans="1:18">
      <c r="A16882" t="s">
        <v>4</v>
      </c>
      <c r="B16882" s="4" t="s">
        <v>5</v>
      </c>
      <c r="C16882" s="4" t="s">
        <v>13</v>
      </c>
      <c r="D16882" s="4" t="s">
        <v>13</v>
      </c>
      <c r="E16882" s="4" t="s">
        <v>22</v>
      </c>
      <c r="F16882" s="4" t="s">
        <v>22</v>
      </c>
      <c r="G16882" s="4" t="s">
        <v>22</v>
      </c>
      <c r="H16882" s="4" t="s">
        <v>10</v>
      </c>
      <c r="I16882" s="4" t="s">
        <v>13</v>
      </c>
    </row>
    <row r="16883" spans="1:18">
      <c r="A16883" t="n">
        <v>139258</v>
      </c>
      <c r="B16883" s="25" t="n">
        <v>45</v>
      </c>
      <c r="C16883" s="7" t="n">
        <v>4</v>
      </c>
      <c r="D16883" s="7" t="n">
        <v>3</v>
      </c>
      <c r="E16883" s="7" t="n">
        <v>6.3899998664856</v>
      </c>
      <c r="F16883" s="7" t="n">
        <v>272.209991455078</v>
      </c>
      <c r="G16883" s="7" t="n">
        <v>0.270000010728836</v>
      </c>
      <c r="H16883" s="7" t="n">
        <v>0</v>
      </c>
      <c r="I16883" s="7" t="n">
        <v>1</v>
      </c>
    </row>
    <row r="16884" spans="1:18">
      <c r="A16884" t="s">
        <v>4</v>
      </c>
      <c r="B16884" s="4" t="s">
        <v>5</v>
      </c>
      <c r="C16884" s="4" t="s">
        <v>13</v>
      </c>
      <c r="D16884" s="4" t="s">
        <v>13</v>
      </c>
      <c r="E16884" s="4" t="s">
        <v>22</v>
      </c>
      <c r="F16884" s="4" t="s">
        <v>10</v>
      </c>
    </row>
    <row r="16885" spans="1:18">
      <c r="A16885" t="n">
        <v>139276</v>
      </c>
      <c r="B16885" s="25" t="n">
        <v>45</v>
      </c>
      <c r="C16885" s="7" t="n">
        <v>5</v>
      </c>
      <c r="D16885" s="7" t="n">
        <v>3</v>
      </c>
      <c r="E16885" s="7" t="n">
        <v>5.30000019073486</v>
      </c>
      <c r="F16885" s="7" t="n">
        <v>0</v>
      </c>
    </row>
    <row r="16886" spans="1:18">
      <c r="A16886" t="s">
        <v>4</v>
      </c>
      <c r="B16886" s="4" t="s">
        <v>5</v>
      </c>
      <c r="C16886" s="4" t="s">
        <v>13</v>
      </c>
      <c r="D16886" s="4" t="s">
        <v>13</v>
      </c>
      <c r="E16886" s="4" t="s">
        <v>22</v>
      </c>
      <c r="F16886" s="4" t="s">
        <v>10</v>
      </c>
    </row>
    <row r="16887" spans="1:18">
      <c r="A16887" t="n">
        <v>139285</v>
      </c>
      <c r="B16887" s="25" t="n">
        <v>45</v>
      </c>
      <c r="C16887" s="7" t="n">
        <v>11</v>
      </c>
      <c r="D16887" s="7" t="n">
        <v>3</v>
      </c>
      <c r="E16887" s="7" t="n">
        <v>24.2000007629395</v>
      </c>
      <c r="F16887" s="7" t="n">
        <v>0</v>
      </c>
    </row>
    <row r="16888" spans="1:18">
      <c r="A16888" t="s">
        <v>4</v>
      </c>
      <c r="B16888" s="4" t="s">
        <v>5</v>
      </c>
      <c r="C16888" s="4" t="s">
        <v>10</v>
      </c>
      <c r="D16888" s="4" t="s">
        <v>13</v>
      </c>
    </row>
    <row r="16889" spans="1:18">
      <c r="A16889" t="n">
        <v>139294</v>
      </c>
      <c r="B16889" s="63" t="n">
        <v>56</v>
      </c>
      <c r="C16889" s="7" t="n">
        <v>1570</v>
      </c>
      <c r="D16889" s="7" t="n">
        <v>1</v>
      </c>
    </row>
    <row r="16890" spans="1:18">
      <c r="A16890" t="s">
        <v>4</v>
      </c>
      <c r="B16890" s="4" t="s">
        <v>5</v>
      </c>
      <c r="C16890" s="4" t="s">
        <v>10</v>
      </c>
      <c r="D16890" s="4" t="s">
        <v>13</v>
      </c>
    </row>
    <row r="16891" spans="1:18">
      <c r="A16891" t="n">
        <v>139298</v>
      </c>
      <c r="B16891" s="63" t="n">
        <v>56</v>
      </c>
      <c r="C16891" s="7" t="n">
        <v>1571</v>
      </c>
      <c r="D16891" s="7" t="n">
        <v>1</v>
      </c>
    </row>
    <row r="16892" spans="1:18">
      <c r="A16892" t="s">
        <v>4</v>
      </c>
      <c r="B16892" s="4" t="s">
        <v>5</v>
      </c>
      <c r="C16892" s="4" t="s">
        <v>10</v>
      </c>
      <c r="D16892" s="4" t="s">
        <v>13</v>
      </c>
    </row>
    <row r="16893" spans="1:18">
      <c r="A16893" t="n">
        <v>139302</v>
      </c>
      <c r="B16893" s="63" t="n">
        <v>56</v>
      </c>
      <c r="C16893" s="7" t="n">
        <v>1572</v>
      </c>
      <c r="D16893" s="7" t="n">
        <v>1</v>
      </c>
    </row>
    <row r="16894" spans="1:18">
      <c r="A16894" t="s">
        <v>4</v>
      </c>
      <c r="B16894" s="4" t="s">
        <v>5</v>
      </c>
      <c r="C16894" s="4" t="s">
        <v>10</v>
      </c>
      <c r="D16894" s="4" t="s">
        <v>13</v>
      </c>
    </row>
    <row r="16895" spans="1:18">
      <c r="A16895" t="n">
        <v>139306</v>
      </c>
      <c r="B16895" s="63" t="n">
        <v>56</v>
      </c>
      <c r="C16895" s="7" t="n">
        <v>1573</v>
      </c>
      <c r="D16895" s="7" t="n">
        <v>1</v>
      </c>
    </row>
    <row r="16896" spans="1:18">
      <c r="A16896" t="s">
        <v>4</v>
      </c>
      <c r="B16896" s="4" t="s">
        <v>5</v>
      </c>
      <c r="C16896" s="4" t="s">
        <v>10</v>
      </c>
      <c r="D16896" s="4" t="s">
        <v>9</v>
      </c>
    </row>
    <row r="16897" spans="1:9">
      <c r="A16897" t="n">
        <v>139310</v>
      </c>
      <c r="B16897" s="41" t="n">
        <v>43</v>
      </c>
      <c r="C16897" s="7" t="n">
        <v>1570</v>
      </c>
      <c r="D16897" s="7" t="n">
        <v>1</v>
      </c>
    </row>
    <row r="16898" spans="1:9">
      <c r="A16898" t="s">
        <v>4</v>
      </c>
      <c r="B16898" s="4" t="s">
        <v>5</v>
      </c>
      <c r="C16898" s="4" t="s">
        <v>10</v>
      </c>
      <c r="D16898" s="4" t="s">
        <v>9</v>
      </c>
    </row>
    <row r="16899" spans="1:9">
      <c r="A16899" t="n">
        <v>139317</v>
      </c>
      <c r="B16899" s="41" t="n">
        <v>43</v>
      </c>
      <c r="C16899" s="7" t="n">
        <v>1571</v>
      </c>
      <c r="D16899" s="7" t="n">
        <v>1</v>
      </c>
    </row>
    <row r="16900" spans="1:9">
      <c r="A16900" t="s">
        <v>4</v>
      </c>
      <c r="B16900" s="4" t="s">
        <v>5</v>
      </c>
      <c r="C16900" s="4" t="s">
        <v>10</v>
      </c>
      <c r="D16900" s="4" t="s">
        <v>9</v>
      </c>
    </row>
    <row r="16901" spans="1:9">
      <c r="A16901" t="n">
        <v>139324</v>
      </c>
      <c r="B16901" s="41" t="n">
        <v>43</v>
      </c>
      <c r="C16901" s="7" t="n">
        <v>1572</v>
      </c>
      <c r="D16901" s="7" t="n">
        <v>1</v>
      </c>
    </row>
    <row r="16902" spans="1:9">
      <c r="A16902" t="s">
        <v>4</v>
      </c>
      <c r="B16902" s="4" t="s">
        <v>5</v>
      </c>
      <c r="C16902" s="4" t="s">
        <v>10</v>
      </c>
      <c r="D16902" s="4" t="s">
        <v>9</v>
      </c>
    </row>
    <row r="16903" spans="1:9">
      <c r="A16903" t="n">
        <v>139331</v>
      </c>
      <c r="B16903" s="41" t="n">
        <v>43</v>
      </c>
      <c r="C16903" s="7" t="n">
        <v>1573</v>
      </c>
      <c r="D16903" s="7" t="n">
        <v>1</v>
      </c>
    </row>
    <row r="16904" spans="1:9">
      <c r="A16904" t="s">
        <v>4</v>
      </c>
      <c r="B16904" s="4" t="s">
        <v>5</v>
      </c>
      <c r="C16904" s="4" t="s">
        <v>10</v>
      </c>
      <c r="D16904" s="4" t="s">
        <v>22</v>
      </c>
      <c r="E16904" s="4" t="s">
        <v>22</v>
      </c>
      <c r="F16904" s="4" t="s">
        <v>22</v>
      </c>
      <c r="G16904" s="4" t="s">
        <v>10</v>
      </c>
      <c r="H16904" s="4" t="s">
        <v>10</v>
      </c>
    </row>
    <row r="16905" spans="1:9">
      <c r="A16905" t="n">
        <v>139338</v>
      </c>
      <c r="B16905" s="56" t="n">
        <v>60</v>
      </c>
      <c r="C16905" s="7" t="n">
        <v>0</v>
      </c>
      <c r="D16905" s="7" t="n">
        <v>0</v>
      </c>
      <c r="E16905" s="7" t="n">
        <v>0</v>
      </c>
      <c r="F16905" s="7" t="n">
        <v>0</v>
      </c>
      <c r="G16905" s="7" t="n">
        <v>0</v>
      </c>
      <c r="H16905" s="7" t="n">
        <v>1</v>
      </c>
    </row>
    <row r="16906" spans="1:9">
      <c r="A16906" t="s">
        <v>4</v>
      </c>
      <c r="B16906" s="4" t="s">
        <v>5</v>
      </c>
      <c r="C16906" s="4" t="s">
        <v>10</v>
      </c>
      <c r="D16906" s="4" t="s">
        <v>22</v>
      </c>
      <c r="E16906" s="4" t="s">
        <v>22</v>
      </c>
      <c r="F16906" s="4" t="s">
        <v>22</v>
      </c>
      <c r="G16906" s="4" t="s">
        <v>10</v>
      </c>
      <c r="H16906" s="4" t="s">
        <v>10</v>
      </c>
    </row>
    <row r="16907" spans="1:9">
      <c r="A16907" t="n">
        <v>139357</v>
      </c>
      <c r="B16907" s="56" t="n">
        <v>60</v>
      </c>
      <c r="C16907" s="7" t="n">
        <v>0</v>
      </c>
      <c r="D16907" s="7" t="n">
        <v>0</v>
      </c>
      <c r="E16907" s="7" t="n">
        <v>0</v>
      </c>
      <c r="F16907" s="7" t="n">
        <v>0</v>
      </c>
      <c r="G16907" s="7" t="n">
        <v>0</v>
      </c>
      <c r="H16907" s="7" t="n">
        <v>0</v>
      </c>
    </row>
    <row r="16908" spans="1:9">
      <c r="A16908" t="s">
        <v>4</v>
      </c>
      <c r="B16908" s="4" t="s">
        <v>5</v>
      </c>
      <c r="C16908" s="4" t="s">
        <v>10</v>
      </c>
      <c r="D16908" s="4" t="s">
        <v>10</v>
      </c>
      <c r="E16908" s="4" t="s">
        <v>10</v>
      </c>
    </row>
    <row r="16909" spans="1:9">
      <c r="A16909" t="n">
        <v>139376</v>
      </c>
      <c r="B16909" s="57" t="n">
        <v>61</v>
      </c>
      <c r="C16909" s="7" t="n">
        <v>0</v>
      </c>
      <c r="D16909" s="7" t="n">
        <v>65533</v>
      </c>
      <c r="E16909" s="7" t="n">
        <v>0</v>
      </c>
    </row>
    <row r="16910" spans="1:9">
      <c r="A16910" t="s">
        <v>4</v>
      </c>
      <c r="B16910" s="4" t="s">
        <v>5</v>
      </c>
      <c r="C16910" s="4" t="s">
        <v>10</v>
      </c>
      <c r="D16910" s="4" t="s">
        <v>22</v>
      </c>
      <c r="E16910" s="4" t="s">
        <v>22</v>
      </c>
      <c r="F16910" s="4" t="s">
        <v>22</v>
      </c>
      <c r="G16910" s="4" t="s">
        <v>10</v>
      </c>
      <c r="H16910" s="4" t="s">
        <v>10</v>
      </c>
    </row>
    <row r="16911" spans="1:9">
      <c r="A16911" t="n">
        <v>139383</v>
      </c>
      <c r="B16911" s="56" t="n">
        <v>60</v>
      </c>
      <c r="C16911" s="7" t="n">
        <v>17</v>
      </c>
      <c r="D16911" s="7" t="n">
        <v>0</v>
      </c>
      <c r="E16911" s="7" t="n">
        <v>0</v>
      </c>
      <c r="F16911" s="7" t="n">
        <v>0</v>
      </c>
      <c r="G16911" s="7" t="n">
        <v>0</v>
      </c>
      <c r="H16911" s="7" t="n">
        <v>1</v>
      </c>
    </row>
    <row r="16912" spans="1:9">
      <c r="A16912" t="s">
        <v>4</v>
      </c>
      <c r="B16912" s="4" t="s">
        <v>5</v>
      </c>
      <c r="C16912" s="4" t="s">
        <v>10</v>
      </c>
      <c r="D16912" s="4" t="s">
        <v>22</v>
      </c>
      <c r="E16912" s="4" t="s">
        <v>22</v>
      </c>
      <c r="F16912" s="4" t="s">
        <v>22</v>
      </c>
      <c r="G16912" s="4" t="s">
        <v>10</v>
      </c>
      <c r="H16912" s="4" t="s">
        <v>10</v>
      </c>
    </row>
    <row r="16913" spans="1:8">
      <c r="A16913" t="n">
        <v>139402</v>
      </c>
      <c r="B16913" s="56" t="n">
        <v>60</v>
      </c>
      <c r="C16913" s="7" t="n">
        <v>17</v>
      </c>
      <c r="D16913" s="7" t="n">
        <v>0</v>
      </c>
      <c r="E16913" s="7" t="n">
        <v>0</v>
      </c>
      <c r="F16913" s="7" t="n">
        <v>0</v>
      </c>
      <c r="G16913" s="7" t="n">
        <v>0</v>
      </c>
      <c r="H16913" s="7" t="n">
        <v>0</v>
      </c>
    </row>
    <row r="16914" spans="1:8">
      <c r="A16914" t="s">
        <v>4</v>
      </c>
      <c r="B16914" s="4" t="s">
        <v>5</v>
      </c>
      <c r="C16914" s="4" t="s">
        <v>10</v>
      </c>
      <c r="D16914" s="4" t="s">
        <v>10</v>
      </c>
      <c r="E16914" s="4" t="s">
        <v>10</v>
      </c>
    </row>
    <row r="16915" spans="1:8">
      <c r="A16915" t="n">
        <v>139421</v>
      </c>
      <c r="B16915" s="57" t="n">
        <v>61</v>
      </c>
      <c r="C16915" s="7" t="n">
        <v>17</v>
      </c>
      <c r="D16915" s="7" t="n">
        <v>65533</v>
      </c>
      <c r="E16915" s="7" t="n">
        <v>0</v>
      </c>
    </row>
    <row r="16916" spans="1:8">
      <c r="A16916" t="s">
        <v>4</v>
      </c>
      <c r="B16916" s="4" t="s">
        <v>5</v>
      </c>
      <c r="C16916" s="4" t="s">
        <v>10</v>
      </c>
      <c r="D16916" s="4" t="s">
        <v>22</v>
      </c>
      <c r="E16916" s="4" t="s">
        <v>22</v>
      </c>
      <c r="F16916" s="4" t="s">
        <v>22</v>
      </c>
      <c r="G16916" s="4" t="s">
        <v>10</v>
      </c>
      <c r="H16916" s="4" t="s">
        <v>10</v>
      </c>
    </row>
    <row r="16917" spans="1:8">
      <c r="A16917" t="n">
        <v>139428</v>
      </c>
      <c r="B16917" s="56" t="n">
        <v>60</v>
      </c>
      <c r="C16917" s="7" t="n">
        <v>16</v>
      </c>
      <c r="D16917" s="7" t="n">
        <v>0</v>
      </c>
      <c r="E16917" s="7" t="n">
        <v>0</v>
      </c>
      <c r="F16917" s="7" t="n">
        <v>0</v>
      </c>
      <c r="G16917" s="7" t="n">
        <v>0</v>
      </c>
      <c r="H16917" s="7" t="n">
        <v>1</v>
      </c>
    </row>
    <row r="16918" spans="1:8">
      <c r="A16918" t="s">
        <v>4</v>
      </c>
      <c r="B16918" s="4" t="s">
        <v>5</v>
      </c>
      <c r="C16918" s="4" t="s">
        <v>10</v>
      </c>
      <c r="D16918" s="4" t="s">
        <v>22</v>
      </c>
      <c r="E16918" s="4" t="s">
        <v>22</v>
      </c>
      <c r="F16918" s="4" t="s">
        <v>22</v>
      </c>
      <c r="G16918" s="4" t="s">
        <v>10</v>
      </c>
      <c r="H16918" s="4" t="s">
        <v>10</v>
      </c>
    </row>
    <row r="16919" spans="1:8">
      <c r="A16919" t="n">
        <v>139447</v>
      </c>
      <c r="B16919" s="56" t="n">
        <v>60</v>
      </c>
      <c r="C16919" s="7" t="n">
        <v>16</v>
      </c>
      <c r="D16919" s="7" t="n">
        <v>0</v>
      </c>
      <c r="E16919" s="7" t="n">
        <v>0</v>
      </c>
      <c r="F16919" s="7" t="n">
        <v>0</v>
      </c>
      <c r="G16919" s="7" t="n">
        <v>0</v>
      </c>
      <c r="H16919" s="7" t="n">
        <v>0</v>
      </c>
    </row>
    <row r="16920" spans="1:8">
      <c r="A16920" t="s">
        <v>4</v>
      </c>
      <c r="B16920" s="4" t="s">
        <v>5</v>
      </c>
      <c r="C16920" s="4" t="s">
        <v>10</v>
      </c>
      <c r="D16920" s="4" t="s">
        <v>10</v>
      </c>
      <c r="E16920" s="4" t="s">
        <v>10</v>
      </c>
    </row>
    <row r="16921" spans="1:8">
      <c r="A16921" t="n">
        <v>139466</v>
      </c>
      <c r="B16921" s="57" t="n">
        <v>61</v>
      </c>
      <c r="C16921" s="7" t="n">
        <v>16</v>
      </c>
      <c r="D16921" s="7" t="n">
        <v>65533</v>
      </c>
      <c r="E16921" s="7" t="n">
        <v>0</v>
      </c>
    </row>
    <row r="16922" spans="1:8">
      <c r="A16922" t="s">
        <v>4</v>
      </c>
      <c r="B16922" s="4" t="s">
        <v>5</v>
      </c>
      <c r="C16922" s="4" t="s">
        <v>10</v>
      </c>
      <c r="D16922" s="4" t="s">
        <v>22</v>
      </c>
      <c r="E16922" s="4" t="s">
        <v>22</v>
      </c>
      <c r="F16922" s="4" t="s">
        <v>22</v>
      </c>
      <c r="G16922" s="4" t="s">
        <v>10</v>
      </c>
      <c r="H16922" s="4" t="s">
        <v>10</v>
      </c>
    </row>
    <row r="16923" spans="1:8">
      <c r="A16923" t="n">
        <v>139473</v>
      </c>
      <c r="B16923" s="56" t="n">
        <v>60</v>
      </c>
      <c r="C16923" s="7" t="n">
        <v>7032</v>
      </c>
      <c r="D16923" s="7" t="n">
        <v>0</v>
      </c>
      <c r="E16923" s="7" t="n">
        <v>0</v>
      </c>
      <c r="F16923" s="7" t="n">
        <v>0</v>
      </c>
      <c r="G16923" s="7" t="n">
        <v>0</v>
      </c>
      <c r="H16923" s="7" t="n">
        <v>1</v>
      </c>
    </row>
    <row r="16924" spans="1:8">
      <c r="A16924" t="s">
        <v>4</v>
      </c>
      <c r="B16924" s="4" t="s">
        <v>5</v>
      </c>
      <c r="C16924" s="4" t="s">
        <v>10</v>
      </c>
      <c r="D16924" s="4" t="s">
        <v>22</v>
      </c>
      <c r="E16924" s="4" t="s">
        <v>22</v>
      </c>
      <c r="F16924" s="4" t="s">
        <v>22</v>
      </c>
      <c r="G16924" s="4" t="s">
        <v>10</v>
      </c>
      <c r="H16924" s="4" t="s">
        <v>10</v>
      </c>
    </row>
    <row r="16925" spans="1:8">
      <c r="A16925" t="n">
        <v>139492</v>
      </c>
      <c r="B16925" s="56" t="n">
        <v>60</v>
      </c>
      <c r="C16925" s="7" t="n">
        <v>7032</v>
      </c>
      <c r="D16925" s="7" t="n">
        <v>0</v>
      </c>
      <c r="E16925" s="7" t="n">
        <v>0</v>
      </c>
      <c r="F16925" s="7" t="n">
        <v>0</v>
      </c>
      <c r="G16925" s="7" t="n">
        <v>0</v>
      </c>
      <c r="H16925" s="7" t="n">
        <v>0</v>
      </c>
    </row>
    <row r="16926" spans="1:8">
      <c r="A16926" t="s">
        <v>4</v>
      </c>
      <c r="B16926" s="4" t="s">
        <v>5</v>
      </c>
      <c r="C16926" s="4" t="s">
        <v>10</v>
      </c>
      <c r="D16926" s="4" t="s">
        <v>10</v>
      </c>
      <c r="E16926" s="4" t="s">
        <v>10</v>
      </c>
    </row>
    <row r="16927" spans="1:8">
      <c r="A16927" t="n">
        <v>139511</v>
      </c>
      <c r="B16927" s="57" t="n">
        <v>61</v>
      </c>
      <c r="C16927" s="7" t="n">
        <v>7032</v>
      </c>
      <c r="D16927" s="7" t="n">
        <v>65533</v>
      </c>
      <c r="E16927" s="7" t="n">
        <v>0</v>
      </c>
    </row>
    <row r="16928" spans="1:8">
      <c r="A16928" t="s">
        <v>4</v>
      </c>
      <c r="B16928" s="4" t="s">
        <v>5</v>
      </c>
      <c r="C16928" s="4" t="s">
        <v>10</v>
      </c>
      <c r="D16928" s="4" t="s">
        <v>22</v>
      </c>
      <c r="E16928" s="4" t="s">
        <v>22</v>
      </c>
      <c r="F16928" s="4" t="s">
        <v>22</v>
      </c>
      <c r="G16928" s="4" t="s">
        <v>10</v>
      </c>
      <c r="H16928" s="4" t="s">
        <v>10</v>
      </c>
    </row>
    <row r="16929" spans="1:8">
      <c r="A16929" t="n">
        <v>139518</v>
      </c>
      <c r="B16929" s="56" t="n">
        <v>60</v>
      </c>
      <c r="C16929" s="7" t="n">
        <v>18</v>
      </c>
      <c r="D16929" s="7" t="n">
        <v>0</v>
      </c>
      <c r="E16929" s="7" t="n">
        <v>0</v>
      </c>
      <c r="F16929" s="7" t="n">
        <v>0</v>
      </c>
      <c r="G16929" s="7" t="n">
        <v>0</v>
      </c>
      <c r="H16929" s="7" t="n">
        <v>1</v>
      </c>
    </row>
    <row r="16930" spans="1:8">
      <c r="A16930" t="s">
        <v>4</v>
      </c>
      <c r="B16930" s="4" t="s">
        <v>5</v>
      </c>
      <c r="C16930" s="4" t="s">
        <v>10</v>
      </c>
      <c r="D16930" s="4" t="s">
        <v>22</v>
      </c>
      <c r="E16930" s="4" t="s">
        <v>22</v>
      </c>
      <c r="F16930" s="4" t="s">
        <v>22</v>
      </c>
      <c r="G16930" s="4" t="s">
        <v>10</v>
      </c>
      <c r="H16930" s="4" t="s">
        <v>10</v>
      </c>
    </row>
    <row r="16931" spans="1:8">
      <c r="A16931" t="n">
        <v>139537</v>
      </c>
      <c r="B16931" s="56" t="n">
        <v>60</v>
      </c>
      <c r="C16931" s="7" t="n">
        <v>18</v>
      </c>
      <c r="D16931" s="7" t="n">
        <v>0</v>
      </c>
      <c r="E16931" s="7" t="n">
        <v>0</v>
      </c>
      <c r="F16931" s="7" t="n">
        <v>0</v>
      </c>
      <c r="G16931" s="7" t="n">
        <v>0</v>
      </c>
      <c r="H16931" s="7" t="n">
        <v>0</v>
      </c>
    </row>
    <row r="16932" spans="1:8">
      <c r="A16932" t="s">
        <v>4</v>
      </c>
      <c r="B16932" s="4" t="s">
        <v>5</v>
      </c>
      <c r="C16932" s="4" t="s">
        <v>10</v>
      </c>
      <c r="D16932" s="4" t="s">
        <v>10</v>
      </c>
      <c r="E16932" s="4" t="s">
        <v>10</v>
      </c>
    </row>
    <row r="16933" spans="1:8">
      <c r="A16933" t="n">
        <v>139556</v>
      </c>
      <c r="B16933" s="57" t="n">
        <v>61</v>
      </c>
      <c r="C16933" s="7" t="n">
        <v>18</v>
      </c>
      <c r="D16933" s="7" t="n">
        <v>65533</v>
      </c>
      <c r="E16933" s="7" t="n">
        <v>0</v>
      </c>
    </row>
    <row r="16934" spans="1:8">
      <c r="A16934" t="s">
        <v>4</v>
      </c>
      <c r="B16934" s="4" t="s">
        <v>5</v>
      </c>
      <c r="C16934" s="4" t="s">
        <v>13</v>
      </c>
      <c r="D16934" s="4" t="s">
        <v>10</v>
      </c>
      <c r="E16934" s="4" t="s">
        <v>6</v>
      </c>
      <c r="F16934" s="4" t="s">
        <v>6</v>
      </c>
      <c r="G16934" s="4" t="s">
        <v>6</v>
      </c>
      <c r="H16934" s="4" t="s">
        <v>6</v>
      </c>
    </row>
    <row r="16935" spans="1:8">
      <c r="A16935" t="n">
        <v>139563</v>
      </c>
      <c r="B16935" s="40" t="n">
        <v>51</v>
      </c>
      <c r="C16935" s="7" t="n">
        <v>3</v>
      </c>
      <c r="D16935" s="7" t="n">
        <v>0</v>
      </c>
      <c r="E16935" s="7" t="s">
        <v>814</v>
      </c>
      <c r="F16935" s="7" t="s">
        <v>89</v>
      </c>
      <c r="G16935" s="7" t="s">
        <v>88</v>
      </c>
      <c r="H16935" s="7" t="s">
        <v>89</v>
      </c>
    </row>
    <row r="16936" spans="1:8">
      <c r="A16936" t="s">
        <v>4</v>
      </c>
      <c r="B16936" s="4" t="s">
        <v>5</v>
      </c>
      <c r="C16936" s="4" t="s">
        <v>10</v>
      </c>
      <c r="D16936" s="4" t="s">
        <v>22</v>
      </c>
      <c r="E16936" s="4" t="s">
        <v>22</v>
      </c>
      <c r="F16936" s="4" t="s">
        <v>13</v>
      </c>
    </row>
    <row r="16937" spans="1:8">
      <c r="A16937" t="n">
        <v>139576</v>
      </c>
      <c r="B16937" s="59" t="n">
        <v>52</v>
      </c>
      <c r="C16937" s="7" t="n">
        <v>17</v>
      </c>
      <c r="D16937" s="7" t="n">
        <v>235.899993896484</v>
      </c>
      <c r="E16937" s="7" t="n">
        <v>3</v>
      </c>
      <c r="F16937" s="7" t="n">
        <v>0</v>
      </c>
    </row>
    <row r="16938" spans="1:8">
      <c r="A16938" t="s">
        <v>4</v>
      </c>
      <c r="B16938" s="4" t="s">
        <v>5</v>
      </c>
      <c r="C16938" s="4" t="s">
        <v>10</v>
      </c>
      <c r="D16938" s="4" t="s">
        <v>22</v>
      </c>
      <c r="E16938" s="4" t="s">
        <v>22</v>
      </c>
      <c r="F16938" s="4" t="s">
        <v>22</v>
      </c>
      <c r="G16938" s="4" t="s">
        <v>10</v>
      </c>
      <c r="H16938" s="4" t="s">
        <v>10</v>
      </c>
    </row>
    <row r="16939" spans="1:8">
      <c r="A16939" t="n">
        <v>139588</v>
      </c>
      <c r="B16939" s="56" t="n">
        <v>60</v>
      </c>
      <c r="C16939" s="7" t="n">
        <v>17</v>
      </c>
      <c r="D16939" s="7" t="n">
        <v>0</v>
      </c>
      <c r="E16939" s="7" t="n">
        <v>20</v>
      </c>
      <c r="F16939" s="7" t="n">
        <v>0</v>
      </c>
      <c r="G16939" s="7" t="n">
        <v>500</v>
      </c>
      <c r="H16939" s="7" t="n">
        <v>0</v>
      </c>
    </row>
    <row r="16940" spans="1:8">
      <c r="A16940" t="s">
        <v>4</v>
      </c>
      <c r="B16940" s="4" t="s">
        <v>5</v>
      </c>
      <c r="C16940" s="4" t="s">
        <v>10</v>
      </c>
      <c r="D16940" s="4" t="s">
        <v>22</v>
      </c>
      <c r="E16940" s="4" t="s">
        <v>22</v>
      </c>
      <c r="F16940" s="4" t="s">
        <v>13</v>
      </c>
    </row>
    <row r="16941" spans="1:8">
      <c r="A16941" t="n">
        <v>139607</v>
      </c>
      <c r="B16941" s="59" t="n">
        <v>52</v>
      </c>
      <c r="C16941" s="7" t="n">
        <v>7032</v>
      </c>
      <c r="D16941" s="7" t="n">
        <v>230.600006103516</v>
      </c>
      <c r="E16941" s="7" t="n">
        <v>10</v>
      </c>
      <c r="F16941" s="7" t="n">
        <v>0</v>
      </c>
    </row>
    <row r="16942" spans="1:8">
      <c r="A16942" t="s">
        <v>4</v>
      </c>
      <c r="B16942" s="4" t="s">
        <v>5</v>
      </c>
      <c r="C16942" s="4" t="s">
        <v>10</v>
      </c>
      <c r="D16942" s="4" t="s">
        <v>22</v>
      </c>
      <c r="E16942" s="4" t="s">
        <v>22</v>
      </c>
      <c r="F16942" s="4" t="s">
        <v>22</v>
      </c>
      <c r="G16942" s="4" t="s">
        <v>10</v>
      </c>
      <c r="H16942" s="4" t="s">
        <v>10</v>
      </c>
    </row>
    <row r="16943" spans="1:8">
      <c r="A16943" t="n">
        <v>139619</v>
      </c>
      <c r="B16943" s="56" t="n">
        <v>60</v>
      </c>
      <c r="C16943" s="7" t="n">
        <v>7032</v>
      </c>
      <c r="D16943" s="7" t="n">
        <v>0</v>
      </c>
      <c r="E16943" s="7" t="n">
        <v>20</v>
      </c>
      <c r="F16943" s="7" t="n">
        <v>0</v>
      </c>
      <c r="G16943" s="7" t="n">
        <v>500</v>
      </c>
      <c r="H16943" s="7" t="n">
        <v>0</v>
      </c>
    </row>
    <row r="16944" spans="1:8">
      <c r="A16944" t="s">
        <v>4</v>
      </c>
      <c r="B16944" s="4" t="s">
        <v>5</v>
      </c>
      <c r="C16944" s="4" t="s">
        <v>13</v>
      </c>
      <c r="D16944" s="4" t="s">
        <v>13</v>
      </c>
      <c r="E16944" s="4" t="s">
        <v>22</v>
      </c>
      <c r="F16944" s="4" t="s">
        <v>22</v>
      </c>
      <c r="G16944" s="4" t="s">
        <v>22</v>
      </c>
      <c r="H16944" s="4" t="s">
        <v>10</v>
      </c>
    </row>
    <row r="16945" spans="1:8">
      <c r="A16945" t="n">
        <v>139638</v>
      </c>
      <c r="B16945" s="25" t="n">
        <v>45</v>
      </c>
      <c r="C16945" s="7" t="n">
        <v>2</v>
      </c>
      <c r="D16945" s="7" t="n">
        <v>3</v>
      </c>
      <c r="E16945" s="7" t="n">
        <v>-26.4200000762939</v>
      </c>
      <c r="F16945" s="7" t="n">
        <v>1.25</v>
      </c>
      <c r="G16945" s="7" t="n">
        <v>-18.2099990844727</v>
      </c>
      <c r="H16945" s="7" t="n">
        <v>8000</v>
      </c>
    </row>
    <row r="16946" spans="1:8">
      <c r="A16946" t="s">
        <v>4</v>
      </c>
      <c r="B16946" s="4" t="s">
        <v>5</v>
      </c>
      <c r="C16946" s="4" t="s">
        <v>13</v>
      </c>
      <c r="D16946" s="4" t="s">
        <v>13</v>
      </c>
      <c r="E16946" s="4" t="s">
        <v>22</v>
      </c>
      <c r="F16946" s="4" t="s">
        <v>22</v>
      </c>
      <c r="G16946" s="4" t="s">
        <v>22</v>
      </c>
      <c r="H16946" s="4" t="s">
        <v>10</v>
      </c>
      <c r="I16946" s="4" t="s">
        <v>13</v>
      </c>
    </row>
    <row r="16947" spans="1:8">
      <c r="A16947" t="n">
        <v>139655</v>
      </c>
      <c r="B16947" s="25" t="n">
        <v>45</v>
      </c>
      <c r="C16947" s="7" t="n">
        <v>4</v>
      </c>
      <c r="D16947" s="7" t="n">
        <v>3</v>
      </c>
      <c r="E16947" s="7" t="n">
        <v>6.3899998664856</v>
      </c>
      <c r="F16947" s="7" t="n">
        <v>274.619995117188</v>
      </c>
      <c r="G16947" s="7" t="n">
        <v>0.270000010728836</v>
      </c>
      <c r="H16947" s="7" t="n">
        <v>8000</v>
      </c>
      <c r="I16947" s="7" t="n">
        <v>1</v>
      </c>
    </row>
    <row r="16948" spans="1:8">
      <c r="A16948" t="s">
        <v>4</v>
      </c>
      <c r="B16948" s="4" t="s">
        <v>5</v>
      </c>
      <c r="C16948" s="4" t="s">
        <v>13</v>
      </c>
      <c r="D16948" s="4" t="s">
        <v>13</v>
      </c>
      <c r="E16948" s="4" t="s">
        <v>22</v>
      </c>
      <c r="F16948" s="4" t="s">
        <v>10</v>
      </c>
    </row>
    <row r="16949" spans="1:8">
      <c r="A16949" t="n">
        <v>139673</v>
      </c>
      <c r="B16949" s="25" t="n">
        <v>45</v>
      </c>
      <c r="C16949" s="7" t="n">
        <v>5</v>
      </c>
      <c r="D16949" s="7" t="n">
        <v>3</v>
      </c>
      <c r="E16949" s="7" t="n">
        <v>5.69999980926514</v>
      </c>
      <c r="F16949" s="7" t="n">
        <v>8000</v>
      </c>
    </row>
    <row r="16950" spans="1:8">
      <c r="A16950" t="s">
        <v>4</v>
      </c>
      <c r="B16950" s="4" t="s">
        <v>5</v>
      </c>
      <c r="C16950" s="4" t="s">
        <v>13</v>
      </c>
      <c r="D16950" s="4" t="s">
        <v>13</v>
      </c>
      <c r="E16950" s="4" t="s">
        <v>22</v>
      </c>
      <c r="F16950" s="4" t="s">
        <v>10</v>
      </c>
    </row>
    <row r="16951" spans="1:8">
      <c r="A16951" t="n">
        <v>139682</v>
      </c>
      <c r="B16951" s="25" t="n">
        <v>45</v>
      </c>
      <c r="C16951" s="7" t="n">
        <v>11</v>
      </c>
      <c r="D16951" s="7" t="n">
        <v>3</v>
      </c>
      <c r="E16951" s="7" t="n">
        <v>24.2000007629395</v>
      </c>
      <c r="F16951" s="7" t="n">
        <v>8000</v>
      </c>
    </row>
    <row r="16952" spans="1:8">
      <c r="A16952" t="s">
        <v>4</v>
      </c>
      <c r="B16952" s="4" t="s">
        <v>5</v>
      </c>
      <c r="C16952" s="4" t="s">
        <v>13</v>
      </c>
      <c r="D16952" s="4" t="s">
        <v>10</v>
      </c>
    </row>
    <row r="16953" spans="1:8">
      <c r="A16953" t="n">
        <v>139691</v>
      </c>
      <c r="B16953" s="28" t="n">
        <v>58</v>
      </c>
      <c r="C16953" s="7" t="n">
        <v>255</v>
      </c>
      <c r="D16953" s="7" t="n">
        <v>0</v>
      </c>
    </row>
    <row r="16954" spans="1:8">
      <c r="A16954" t="s">
        <v>4</v>
      </c>
      <c r="B16954" s="4" t="s">
        <v>5</v>
      </c>
      <c r="C16954" s="4" t="s">
        <v>10</v>
      </c>
      <c r="D16954" s="4" t="s">
        <v>22</v>
      </c>
      <c r="E16954" s="4" t="s">
        <v>22</v>
      </c>
      <c r="F16954" s="4" t="s">
        <v>13</v>
      </c>
    </row>
    <row r="16955" spans="1:8">
      <c r="A16955" t="n">
        <v>139695</v>
      </c>
      <c r="B16955" s="59" t="n">
        <v>52</v>
      </c>
      <c r="C16955" s="7" t="n">
        <v>0</v>
      </c>
      <c r="D16955" s="7" t="n">
        <v>235</v>
      </c>
      <c r="E16955" s="7" t="n">
        <v>4</v>
      </c>
      <c r="F16955" s="7" t="n">
        <v>0</v>
      </c>
    </row>
    <row r="16956" spans="1:8">
      <c r="A16956" t="s">
        <v>4</v>
      </c>
      <c r="B16956" s="4" t="s">
        <v>5</v>
      </c>
      <c r="C16956" s="4" t="s">
        <v>10</v>
      </c>
      <c r="D16956" s="4" t="s">
        <v>22</v>
      </c>
      <c r="E16956" s="4" t="s">
        <v>22</v>
      </c>
      <c r="F16956" s="4" t="s">
        <v>22</v>
      </c>
      <c r="G16956" s="4" t="s">
        <v>10</v>
      </c>
      <c r="H16956" s="4" t="s">
        <v>10</v>
      </c>
    </row>
    <row r="16957" spans="1:8">
      <c r="A16957" t="n">
        <v>139707</v>
      </c>
      <c r="B16957" s="56" t="n">
        <v>60</v>
      </c>
      <c r="C16957" s="7" t="n">
        <v>0</v>
      </c>
      <c r="D16957" s="7" t="n">
        <v>0</v>
      </c>
      <c r="E16957" s="7" t="n">
        <v>20</v>
      </c>
      <c r="F16957" s="7" t="n">
        <v>0</v>
      </c>
      <c r="G16957" s="7" t="n">
        <v>500</v>
      </c>
      <c r="H16957" s="7" t="n">
        <v>0</v>
      </c>
    </row>
    <row r="16958" spans="1:8">
      <c r="A16958" t="s">
        <v>4</v>
      </c>
      <c r="B16958" s="4" t="s">
        <v>5</v>
      </c>
      <c r="C16958" s="4" t="s">
        <v>10</v>
      </c>
    </row>
    <row r="16959" spans="1:8">
      <c r="A16959" t="n">
        <v>139726</v>
      </c>
      <c r="B16959" s="35" t="n">
        <v>16</v>
      </c>
      <c r="C16959" s="7" t="n">
        <v>100</v>
      </c>
    </row>
    <row r="16960" spans="1:8">
      <c r="A16960" t="s">
        <v>4</v>
      </c>
      <c r="B16960" s="4" t="s">
        <v>5</v>
      </c>
      <c r="C16960" s="4" t="s">
        <v>10</v>
      </c>
      <c r="D16960" s="4" t="s">
        <v>22</v>
      </c>
      <c r="E16960" s="4" t="s">
        <v>22</v>
      </c>
      <c r="F16960" s="4" t="s">
        <v>13</v>
      </c>
    </row>
    <row r="16961" spans="1:9">
      <c r="A16961" t="n">
        <v>139729</v>
      </c>
      <c r="B16961" s="59" t="n">
        <v>52</v>
      </c>
      <c r="C16961" s="7" t="n">
        <v>16</v>
      </c>
      <c r="D16961" s="7" t="n">
        <v>244.399993896484</v>
      </c>
      <c r="E16961" s="7" t="n">
        <v>3.5</v>
      </c>
      <c r="F16961" s="7" t="n">
        <v>0</v>
      </c>
    </row>
    <row r="16962" spans="1:9">
      <c r="A16962" t="s">
        <v>4</v>
      </c>
      <c r="B16962" s="4" t="s">
        <v>5</v>
      </c>
      <c r="C16962" s="4" t="s">
        <v>10</v>
      </c>
      <c r="D16962" s="4" t="s">
        <v>22</v>
      </c>
      <c r="E16962" s="4" t="s">
        <v>22</v>
      </c>
      <c r="F16962" s="4" t="s">
        <v>22</v>
      </c>
      <c r="G16962" s="4" t="s">
        <v>10</v>
      </c>
      <c r="H16962" s="4" t="s">
        <v>10</v>
      </c>
    </row>
    <row r="16963" spans="1:9">
      <c r="A16963" t="n">
        <v>139741</v>
      </c>
      <c r="B16963" s="56" t="n">
        <v>60</v>
      </c>
      <c r="C16963" s="7" t="n">
        <v>16</v>
      </c>
      <c r="D16963" s="7" t="n">
        <v>0</v>
      </c>
      <c r="E16963" s="7" t="n">
        <v>20</v>
      </c>
      <c r="F16963" s="7" t="n">
        <v>0</v>
      </c>
      <c r="G16963" s="7" t="n">
        <v>500</v>
      </c>
      <c r="H16963" s="7" t="n">
        <v>0</v>
      </c>
    </row>
    <row r="16964" spans="1:9">
      <c r="A16964" t="s">
        <v>4</v>
      </c>
      <c r="B16964" s="4" t="s">
        <v>5</v>
      </c>
      <c r="C16964" s="4" t="s">
        <v>10</v>
      </c>
    </row>
    <row r="16965" spans="1:9">
      <c r="A16965" t="n">
        <v>139760</v>
      </c>
      <c r="B16965" s="35" t="n">
        <v>16</v>
      </c>
      <c r="C16965" s="7" t="n">
        <v>200</v>
      </c>
    </row>
    <row r="16966" spans="1:9">
      <c r="A16966" t="s">
        <v>4</v>
      </c>
      <c r="B16966" s="4" t="s">
        <v>5</v>
      </c>
      <c r="C16966" s="4" t="s">
        <v>10</v>
      </c>
      <c r="D16966" s="4" t="s">
        <v>22</v>
      </c>
      <c r="E16966" s="4" t="s">
        <v>22</v>
      </c>
      <c r="F16966" s="4" t="s">
        <v>13</v>
      </c>
    </row>
    <row r="16967" spans="1:9">
      <c r="A16967" t="n">
        <v>139763</v>
      </c>
      <c r="B16967" s="59" t="n">
        <v>52</v>
      </c>
      <c r="C16967" s="7" t="n">
        <v>18</v>
      </c>
      <c r="D16967" s="7" t="n">
        <v>242.600006103516</v>
      </c>
      <c r="E16967" s="7" t="n">
        <v>3.5</v>
      </c>
      <c r="F16967" s="7" t="n">
        <v>0</v>
      </c>
    </row>
    <row r="16968" spans="1:9">
      <c r="A16968" t="s">
        <v>4</v>
      </c>
      <c r="B16968" s="4" t="s">
        <v>5</v>
      </c>
      <c r="C16968" s="4" t="s">
        <v>10</v>
      </c>
      <c r="D16968" s="4" t="s">
        <v>22</v>
      </c>
      <c r="E16968" s="4" t="s">
        <v>22</v>
      </c>
      <c r="F16968" s="4" t="s">
        <v>22</v>
      </c>
      <c r="G16968" s="4" t="s">
        <v>10</v>
      </c>
      <c r="H16968" s="4" t="s">
        <v>10</v>
      </c>
    </row>
    <row r="16969" spans="1:9">
      <c r="A16969" t="n">
        <v>139775</v>
      </c>
      <c r="B16969" s="56" t="n">
        <v>60</v>
      </c>
      <c r="C16969" s="7" t="n">
        <v>18</v>
      </c>
      <c r="D16969" s="7" t="n">
        <v>0</v>
      </c>
      <c r="E16969" s="7" t="n">
        <v>20</v>
      </c>
      <c r="F16969" s="7" t="n">
        <v>0</v>
      </c>
      <c r="G16969" s="7" t="n">
        <v>500</v>
      </c>
      <c r="H16969" s="7" t="n">
        <v>0</v>
      </c>
    </row>
    <row r="16970" spans="1:9">
      <c r="A16970" t="s">
        <v>4</v>
      </c>
      <c r="B16970" s="4" t="s">
        <v>5</v>
      </c>
      <c r="C16970" s="4" t="s">
        <v>10</v>
      </c>
    </row>
    <row r="16971" spans="1:9">
      <c r="A16971" t="n">
        <v>139794</v>
      </c>
      <c r="B16971" s="60" t="n">
        <v>54</v>
      </c>
      <c r="C16971" s="7" t="n">
        <v>18</v>
      </c>
    </row>
    <row r="16972" spans="1:9">
      <c r="A16972" t="s">
        <v>4</v>
      </c>
      <c r="B16972" s="4" t="s">
        <v>5</v>
      </c>
      <c r="C16972" s="4" t="s">
        <v>13</v>
      </c>
      <c r="D16972" s="4" t="s">
        <v>13</v>
      </c>
      <c r="E16972" s="4" t="s">
        <v>13</v>
      </c>
      <c r="F16972" s="4" t="s">
        <v>13</v>
      </c>
    </row>
    <row r="16973" spans="1:9">
      <c r="A16973" t="n">
        <v>139797</v>
      </c>
      <c r="B16973" s="13" t="n">
        <v>14</v>
      </c>
      <c r="C16973" s="7" t="n">
        <v>0</v>
      </c>
      <c r="D16973" s="7" t="n">
        <v>1</v>
      </c>
      <c r="E16973" s="7" t="n">
        <v>0</v>
      </c>
      <c r="F16973" s="7" t="n">
        <v>0</v>
      </c>
    </row>
    <row r="16974" spans="1:9">
      <c r="A16974" t="s">
        <v>4</v>
      </c>
      <c r="B16974" s="4" t="s">
        <v>5</v>
      </c>
      <c r="C16974" s="4" t="s">
        <v>10</v>
      </c>
    </row>
    <row r="16975" spans="1:9">
      <c r="A16975" t="n">
        <v>139802</v>
      </c>
      <c r="B16975" s="60" t="n">
        <v>54</v>
      </c>
      <c r="C16975" s="7" t="n">
        <v>17</v>
      </c>
    </row>
    <row r="16976" spans="1:9">
      <c r="A16976" t="s">
        <v>4</v>
      </c>
      <c r="B16976" s="4" t="s">
        <v>5</v>
      </c>
      <c r="C16976" s="4" t="s">
        <v>13</v>
      </c>
      <c r="D16976" s="4" t="s">
        <v>10</v>
      </c>
      <c r="E16976" s="4" t="s">
        <v>6</v>
      </c>
    </row>
    <row r="16977" spans="1:8">
      <c r="A16977" t="n">
        <v>139805</v>
      </c>
      <c r="B16977" s="40" t="n">
        <v>51</v>
      </c>
      <c r="C16977" s="7" t="n">
        <v>4</v>
      </c>
      <c r="D16977" s="7" t="n">
        <v>17</v>
      </c>
      <c r="E16977" s="7" t="s">
        <v>882</v>
      </c>
    </row>
    <row r="16978" spans="1:8">
      <c r="A16978" t="s">
        <v>4</v>
      </c>
      <c r="B16978" s="4" t="s">
        <v>5</v>
      </c>
      <c r="C16978" s="4" t="s">
        <v>10</v>
      </c>
    </row>
    <row r="16979" spans="1:8">
      <c r="A16979" t="n">
        <v>139818</v>
      </c>
      <c r="B16979" s="35" t="n">
        <v>16</v>
      </c>
      <c r="C16979" s="7" t="n">
        <v>0</v>
      </c>
    </row>
    <row r="16980" spans="1:8">
      <c r="A16980" t="s">
        <v>4</v>
      </c>
      <c r="B16980" s="4" t="s">
        <v>5</v>
      </c>
      <c r="C16980" s="4" t="s">
        <v>10</v>
      </c>
      <c r="D16980" s="4" t="s">
        <v>13</v>
      </c>
      <c r="E16980" s="4" t="s">
        <v>9</v>
      </c>
      <c r="F16980" s="4" t="s">
        <v>72</v>
      </c>
      <c r="G16980" s="4" t="s">
        <v>13</v>
      </c>
      <c r="H16980" s="4" t="s">
        <v>13</v>
      </c>
    </row>
    <row r="16981" spans="1:8">
      <c r="A16981" t="n">
        <v>139821</v>
      </c>
      <c r="B16981" s="52" t="n">
        <v>26</v>
      </c>
      <c r="C16981" s="7" t="n">
        <v>17</v>
      </c>
      <c r="D16981" s="7" t="n">
        <v>17</v>
      </c>
      <c r="E16981" s="7" t="n">
        <v>16402</v>
      </c>
      <c r="F16981" s="7" t="s">
        <v>1220</v>
      </c>
      <c r="G16981" s="7" t="n">
        <v>2</v>
      </c>
      <c r="H16981" s="7" t="n">
        <v>0</v>
      </c>
    </row>
    <row r="16982" spans="1:8">
      <c r="A16982" t="s">
        <v>4</v>
      </c>
      <c r="B16982" s="4" t="s">
        <v>5</v>
      </c>
    </row>
    <row r="16983" spans="1:8">
      <c r="A16983" t="n">
        <v>139845</v>
      </c>
      <c r="B16983" s="53" t="n">
        <v>28</v>
      </c>
    </row>
    <row r="16984" spans="1:8">
      <c r="A16984" t="s">
        <v>4</v>
      </c>
      <c r="B16984" s="4" t="s">
        <v>5</v>
      </c>
      <c r="C16984" s="4" t="s">
        <v>10</v>
      </c>
    </row>
    <row r="16985" spans="1:8">
      <c r="A16985" t="n">
        <v>139846</v>
      </c>
      <c r="B16985" s="60" t="n">
        <v>54</v>
      </c>
      <c r="C16985" s="7" t="n">
        <v>0</v>
      </c>
    </row>
    <row r="16986" spans="1:8">
      <c r="A16986" t="s">
        <v>4</v>
      </c>
      <c r="B16986" s="4" t="s">
        <v>5</v>
      </c>
      <c r="C16986" s="4" t="s">
        <v>13</v>
      </c>
      <c r="D16986" s="4" t="s">
        <v>10</v>
      </c>
      <c r="E16986" s="4" t="s">
        <v>6</v>
      </c>
    </row>
    <row r="16987" spans="1:8">
      <c r="A16987" t="n">
        <v>139849</v>
      </c>
      <c r="B16987" s="40" t="n">
        <v>51</v>
      </c>
      <c r="C16987" s="7" t="n">
        <v>4</v>
      </c>
      <c r="D16987" s="7" t="n">
        <v>0</v>
      </c>
      <c r="E16987" s="7" t="s">
        <v>882</v>
      </c>
    </row>
    <row r="16988" spans="1:8">
      <c r="A16988" t="s">
        <v>4</v>
      </c>
      <c r="B16988" s="4" t="s">
        <v>5</v>
      </c>
      <c r="C16988" s="4" t="s">
        <v>10</v>
      </c>
    </row>
    <row r="16989" spans="1:8">
      <c r="A16989" t="n">
        <v>139862</v>
      </c>
      <c r="B16989" s="35" t="n">
        <v>16</v>
      </c>
      <c r="C16989" s="7" t="n">
        <v>0</v>
      </c>
    </row>
    <row r="16990" spans="1:8">
      <c r="A16990" t="s">
        <v>4</v>
      </c>
      <c r="B16990" s="4" t="s">
        <v>5</v>
      </c>
      <c r="C16990" s="4" t="s">
        <v>10</v>
      </c>
      <c r="D16990" s="4" t="s">
        <v>13</v>
      </c>
      <c r="E16990" s="4" t="s">
        <v>9</v>
      </c>
      <c r="F16990" s="4" t="s">
        <v>72</v>
      </c>
      <c r="G16990" s="4" t="s">
        <v>13</v>
      </c>
      <c r="H16990" s="4" t="s">
        <v>13</v>
      </c>
    </row>
    <row r="16991" spans="1:8">
      <c r="A16991" t="n">
        <v>139865</v>
      </c>
      <c r="B16991" s="52" t="n">
        <v>26</v>
      </c>
      <c r="C16991" s="7" t="n">
        <v>0</v>
      </c>
      <c r="D16991" s="7" t="n">
        <v>17</v>
      </c>
      <c r="E16991" s="7" t="n">
        <v>52457</v>
      </c>
      <c r="F16991" s="7" t="s">
        <v>1221</v>
      </c>
      <c r="G16991" s="7" t="n">
        <v>2</v>
      </c>
      <c r="H16991" s="7" t="n">
        <v>0</v>
      </c>
    </row>
    <row r="16992" spans="1:8">
      <c r="A16992" t="s">
        <v>4</v>
      </c>
      <c r="B16992" s="4" t="s">
        <v>5</v>
      </c>
    </row>
    <row r="16993" spans="1:8">
      <c r="A16993" t="n">
        <v>139896</v>
      </c>
      <c r="B16993" s="53" t="n">
        <v>28</v>
      </c>
    </row>
    <row r="16994" spans="1:8">
      <c r="A16994" t="s">
        <v>4</v>
      </c>
      <c r="B16994" s="4" t="s">
        <v>5</v>
      </c>
      <c r="C16994" s="4" t="s">
        <v>9</v>
      </c>
    </row>
    <row r="16995" spans="1:8">
      <c r="A16995" t="n">
        <v>139897</v>
      </c>
      <c r="B16995" s="50" t="n">
        <v>15</v>
      </c>
      <c r="C16995" s="7" t="n">
        <v>256</v>
      </c>
    </row>
    <row r="16996" spans="1:8">
      <c r="A16996" t="s">
        <v>4</v>
      </c>
      <c r="B16996" s="4" t="s">
        <v>5</v>
      </c>
      <c r="C16996" s="4" t="s">
        <v>10</v>
      </c>
    </row>
    <row r="16997" spans="1:8">
      <c r="A16997" t="n">
        <v>139902</v>
      </c>
      <c r="B16997" s="35" t="n">
        <v>16</v>
      </c>
      <c r="C16997" s="7" t="n">
        <v>500</v>
      </c>
    </row>
    <row r="16998" spans="1:8">
      <c r="A16998" t="s">
        <v>4</v>
      </c>
      <c r="B16998" s="4" t="s">
        <v>5</v>
      </c>
      <c r="C16998" s="4" t="s">
        <v>13</v>
      </c>
      <c r="D16998" s="4" t="s">
        <v>10</v>
      </c>
      <c r="E16998" s="4" t="s">
        <v>10</v>
      </c>
      <c r="F16998" s="4" t="s">
        <v>13</v>
      </c>
    </row>
    <row r="16999" spans="1:8">
      <c r="A16999" t="n">
        <v>139905</v>
      </c>
      <c r="B16999" s="29" t="n">
        <v>25</v>
      </c>
      <c r="C16999" s="7" t="n">
        <v>1</v>
      </c>
      <c r="D16999" s="7" t="n">
        <v>260</v>
      </c>
      <c r="E16999" s="7" t="n">
        <v>640</v>
      </c>
      <c r="F16999" s="7" t="n">
        <v>2</v>
      </c>
    </row>
    <row r="17000" spans="1:8">
      <c r="A17000" t="s">
        <v>4</v>
      </c>
      <c r="B17000" s="4" t="s">
        <v>5</v>
      </c>
      <c r="C17000" s="4" t="s">
        <v>13</v>
      </c>
      <c r="D17000" s="4" t="s">
        <v>22</v>
      </c>
      <c r="E17000" s="4" t="s">
        <v>22</v>
      </c>
      <c r="F17000" s="4" t="s">
        <v>22</v>
      </c>
    </row>
    <row r="17001" spans="1:8">
      <c r="A17001" t="n">
        <v>139912</v>
      </c>
      <c r="B17001" s="25" t="n">
        <v>45</v>
      </c>
      <c r="C17001" s="7" t="n">
        <v>9</v>
      </c>
      <c r="D17001" s="7" t="n">
        <v>0.0199999995529652</v>
      </c>
      <c r="E17001" s="7" t="n">
        <v>0.0199999995529652</v>
      </c>
      <c r="F17001" s="7" t="n">
        <v>0.5</v>
      </c>
    </row>
    <row r="17002" spans="1:8">
      <c r="A17002" t="s">
        <v>4</v>
      </c>
      <c r="B17002" s="4" t="s">
        <v>5</v>
      </c>
      <c r="C17002" s="4" t="s">
        <v>13</v>
      </c>
      <c r="D17002" s="4" t="s">
        <v>10</v>
      </c>
      <c r="E17002" s="4" t="s">
        <v>6</v>
      </c>
    </row>
    <row r="17003" spans="1:8">
      <c r="A17003" t="n">
        <v>139926</v>
      </c>
      <c r="B17003" s="40" t="n">
        <v>51</v>
      </c>
      <c r="C17003" s="7" t="n">
        <v>4</v>
      </c>
      <c r="D17003" s="7" t="n">
        <v>7032</v>
      </c>
      <c r="E17003" s="7" t="s">
        <v>699</v>
      </c>
    </row>
    <row r="17004" spans="1:8">
      <c r="A17004" t="s">
        <v>4</v>
      </c>
      <c r="B17004" s="4" t="s">
        <v>5</v>
      </c>
      <c r="C17004" s="4" t="s">
        <v>10</v>
      </c>
    </row>
    <row r="17005" spans="1:8">
      <c r="A17005" t="n">
        <v>139940</v>
      </c>
      <c r="B17005" s="35" t="n">
        <v>16</v>
      </c>
      <c r="C17005" s="7" t="n">
        <v>0</v>
      </c>
    </row>
    <row r="17006" spans="1:8">
      <c r="A17006" t="s">
        <v>4</v>
      </c>
      <c r="B17006" s="4" t="s">
        <v>5</v>
      </c>
      <c r="C17006" s="4" t="s">
        <v>10</v>
      </c>
      <c r="D17006" s="4" t="s">
        <v>13</v>
      </c>
      <c r="E17006" s="4" t="s">
        <v>9</v>
      </c>
      <c r="F17006" s="4" t="s">
        <v>72</v>
      </c>
      <c r="G17006" s="4" t="s">
        <v>13</v>
      </c>
      <c r="H17006" s="4" t="s">
        <v>13</v>
      </c>
      <c r="I17006" s="4" t="s">
        <v>13</v>
      </c>
      <c r="J17006" s="4" t="s">
        <v>9</v>
      </c>
      <c r="K17006" s="4" t="s">
        <v>72</v>
      </c>
      <c r="L17006" s="4" t="s">
        <v>13</v>
      </c>
      <c r="M17006" s="4" t="s">
        <v>13</v>
      </c>
    </row>
    <row r="17007" spans="1:8">
      <c r="A17007" t="n">
        <v>139943</v>
      </c>
      <c r="B17007" s="52" t="n">
        <v>26</v>
      </c>
      <c r="C17007" s="7" t="n">
        <v>7032</v>
      </c>
      <c r="D17007" s="7" t="n">
        <v>17</v>
      </c>
      <c r="E17007" s="7" t="n">
        <v>18416</v>
      </c>
      <c r="F17007" s="7" t="s">
        <v>1222</v>
      </c>
      <c r="G17007" s="7" t="n">
        <v>2</v>
      </c>
      <c r="H17007" s="7" t="n">
        <v>3</v>
      </c>
      <c r="I17007" s="7" t="n">
        <v>17</v>
      </c>
      <c r="J17007" s="7" t="n">
        <v>18417</v>
      </c>
      <c r="K17007" s="7" t="s">
        <v>1223</v>
      </c>
      <c r="L17007" s="7" t="n">
        <v>2</v>
      </c>
      <c r="M17007" s="7" t="n">
        <v>0</v>
      </c>
    </row>
    <row r="17008" spans="1:8">
      <c r="A17008" t="s">
        <v>4</v>
      </c>
      <c r="B17008" s="4" t="s">
        <v>5</v>
      </c>
    </row>
    <row r="17009" spans="1:13">
      <c r="A17009" t="n">
        <v>140058</v>
      </c>
      <c r="B17009" s="53" t="n">
        <v>28</v>
      </c>
    </row>
    <row r="17010" spans="1:13">
      <c r="A17010" t="s">
        <v>4</v>
      </c>
      <c r="B17010" s="4" t="s">
        <v>5</v>
      </c>
      <c r="C17010" s="4" t="s">
        <v>10</v>
      </c>
      <c r="D17010" s="4" t="s">
        <v>13</v>
      </c>
    </row>
    <row r="17011" spans="1:13">
      <c r="A17011" t="n">
        <v>140059</v>
      </c>
      <c r="B17011" s="54" t="n">
        <v>89</v>
      </c>
      <c r="C17011" s="7" t="n">
        <v>65533</v>
      </c>
      <c r="D17011" s="7" t="n">
        <v>1</v>
      </c>
    </row>
    <row r="17012" spans="1:13">
      <c r="A17012" t="s">
        <v>4</v>
      </c>
      <c r="B17012" s="4" t="s">
        <v>5</v>
      </c>
      <c r="C17012" s="4" t="s">
        <v>13</v>
      </c>
      <c r="D17012" s="4" t="s">
        <v>10</v>
      </c>
      <c r="E17012" s="4" t="s">
        <v>10</v>
      </c>
      <c r="F17012" s="4" t="s">
        <v>13</v>
      </c>
    </row>
    <row r="17013" spans="1:13">
      <c r="A17013" t="n">
        <v>140063</v>
      </c>
      <c r="B17013" s="29" t="n">
        <v>25</v>
      </c>
      <c r="C17013" s="7" t="n">
        <v>1</v>
      </c>
      <c r="D17013" s="7" t="n">
        <v>65535</v>
      </c>
      <c r="E17013" s="7" t="n">
        <v>65535</v>
      </c>
      <c r="F17013" s="7" t="n">
        <v>0</v>
      </c>
    </row>
    <row r="17014" spans="1:13">
      <c r="A17014" t="s">
        <v>4</v>
      </c>
      <c r="B17014" s="4" t="s">
        <v>5</v>
      </c>
      <c r="C17014" s="4" t="s">
        <v>13</v>
      </c>
      <c r="D17014" s="4" t="s">
        <v>10</v>
      </c>
      <c r="E17014" s="4" t="s">
        <v>6</v>
      </c>
    </row>
    <row r="17015" spans="1:13">
      <c r="A17015" t="n">
        <v>140070</v>
      </c>
      <c r="B17015" s="40" t="n">
        <v>51</v>
      </c>
      <c r="C17015" s="7" t="n">
        <v>4</v>
      </c>
      <c r="D17015" s="7" t="n">
        <v>0</v>
      </c>
      <c r="E17015" s="7" t="s">
        <v>1224</v>
      </c>
    </row>
    <row r="17016" spans="1:13">
      <c r="A17016" t="s">
        <v>4</v>
      </c>
      <c r="B17016" s="4" t="s">
        <v>5</v>
      </c>
      <c r="C17016" s="4" t="s">
        <v>10</v>
      </c>
    </row>
    <row r="17017" spans="1:13">
      <c r="A17017" t="n">
        <v>140084</v>
      </c>
      <c r="B17017" s="35" t="n">
        <v>16</v>
      </c>
      <c r="C17017" s="7" t="n">
        <v>0</v>
      </c>
    </row>
    <row r="17018" spans="1:13">
      <c r="A17018" t="s">
        <v>4</v>
      </c>
      <c r="B17018" s="4" t="s">
        <v>5</v>
      </c>
      <c r="C17018" s="4" t="s">
        <v>10</v>
      </c>
      <c r="D17018" s="4" t="s">
        <v>13</v>
      </c>
      <c r="E17018" s="4" t="s">
        <v>9</v>
      </c>
      <c r="F17018" s="4" t="s">
        <v>72</v>
      </c>
      <c r="G17018" s="4" t="s">
        <v>13</v>
      </c>
      <c r="H17018" s="4" t="s">
        <v>13</v>
      </c>
    </row>
    <row r="17019" spans="1:13">
      <c r="A17019" t="n">
        <v>140087</v>
      </c>
      <c r="B17019" s="52" t="n">
        <v>26</v>
      </c>
      <c r="C17019" s="7" t="n">
        <v>0</v>
      </c>
      <c r="D17019" s="7" t="n">
        <v>17</v>
      </c>
      <c r="E17019" s="7" t="n">
        <v>52458</v>
      </c>
      <c r="F17019" s="7" t="s">
        <v>1225</v>
      </c>
      <c r="G17019" s="7" t="n">
        <v>2</v>
      </c>
      <c r="H17019" s="7" t="n">
        <v>0</v>
      </c>
    </row>
    <row r="17020" spans="1:13">
      <c r="A17020" t="s">
        <v>4</v>
      </c>
      <c r="B17020" s="4" t="s">
        <v>5</v>
      </c>
    </row>
    <row r="17021" spans="1:13">
      <c r="A17021" t="n">
        <v>140115</v>
      </c>
      <c r="B17021" s="53" t="n">
        <v>28</v>
      </c>
    </row>
    <row r="17022" spans="1:13">
      <c r="A17022" t="s">
        <v>4</v>
      </c>
      <c r="B17022" s="4" t="s">
        <v>5</v>
      </c>
      <c r="C17022" s="4" t="s">
        <v>10</v>
      </c>
      <c r="D17022" s="4" t="s">
        <v>13</v>
      </c>
    </row>
    <row r="17023" spans="1:13">
      <c r="A17023" t="n">
        <v>140116</v>
      </c>
      <c r="B17023" s="54" t="n">
        <v>89</v>
      </c>
      <c r="C17023" s="7" t="n">
        <v>65533</v>
      </c>
      <c r="D17023" s="7" t="n">
        <v>1</v>
      </c>
    </row>
    <row r="17024" spans="1:13">
      <c r="A17024" t="s">
        <v>4</v>
      </c>
      <c r="B17024" s="4" t="s">
        <v>5</v>
      </c>
      <c r="C17024" s="4" t="s">
        <v>13</v>
      </c>
      <c r="D17024" s="4" t="s">
        <v>10</v>
      </c>
      <c r="E17024" s="4" t="s">
        <v>10</v>
      </c>
      <c r="F17024" s="4" t="s">
        <v>13</v>
      </c>
    </row>
    <row r="17025" spans="1:8">
      <c r="A17025" t="n">
        <v>140120</v>
      </c>
      <c r="B17025" s="29" t="n">
        <v>25</v>
      </c>
      <c r="C17025" s="7" t="n">
        <v>1</v>
      </c>
      <c r="D17025" s="7" t="n">
        <v>750</v>
      </c>
      <c r="E17025" s="7" t="n">
        <v>80</v>
      </c>
      <c r="F17025" s="7" t="n">
        <v>0</v>
      </c>
    </row>
    <row r="17026" spans="1:8">
      <c r="A17026" t="s">
        <v>4</v>
      </c>
      <c r="B17026" s="4" t="s">
        <v>5</v>
      </c>
      <c r="C17026" s="4" t="s">
        <v>6</v>
      </c>
      <c r="D17026" s="4" t="s">
        <v>10</v>
      </c>
    </row>
    <row r="17027" spans="1:8">
      <c r="A17027" t="n">
        <v>140127</v>
      </c>
      <c r="B17027" s="84" t="n">
        <v>29</v>
      </c>
      <c r="C17027" s="7" t="s">
        <v>1226</v>
      </c>
      <c r="D17027" s="7" t="n">
        <v>65533</v>
      </c>
    </row>
    <row r="17028" spans="1:8">
      <c r="A17028" t="s">
        <v>4</v>
      </c>
      <c r="B17028" s="4" t="s">
        <v>5</v>
      </c>
      <c r="C17028" s="4" t="s">
        <v>13</v>
      </c>
      <c r="D17028" s="4" t="s">
        <v>10</v>
      </c>
      <c r="E17028" s="4" t="s">
        <v>6</v>
      </c>
    </row>
    <row r="17029" spans="1:8">
      <c r="A17029" t="n">
        <v>140143</v>
      </c>
      <c r="B17029" s="40" t="n">
        <v>51</v>
      </c>
      <c r="C17029" s="7" t="n">
        <v>4</v>
      </c>
      <c r="D17029" s="7" t="n">
        <v>22</v>
      </c>
      <c r="E17029" s="7" t="s">
        <v>158</v>
      </c>
    </row>
    <row r="17030" spans="1:8">
      <c r="A17030" t="s">
        <v>4</v>
      </c>
      <c r="B17030" s="4" t="s">
        <v>5</v>
      </c>
      <c r="C17030" s="4" t="s">
        <v>10</v>
      </c>
    </row>
    <row r="17031" spans="1:8">
      <c r="A17031" t="n">
        <v>140156</v>
      </c>
      <c r="B17031" s="35" t="n">
        <v>16</v>
      </c>
      <c r="C17031" s="7" t="n">
        <v>0</v>
      </c>
    </row>
    <row r="17032" spans="1:8">
      <c r="A17032" t="s">
        <v>4</v>
      </c>
      <c r="B17032" s="4" t="s">
        <v>5</v>
      </c>
      <c r="C17032" s="4" t="s">
        <v>10</v>
      </c>
      <c r="D17032" s="4" t="s">
        <v>13</v>
      </c>
      <c r="E17032" s="4" t="s">
        <v>9</v>
      </c>
      <c r="F17032" s="4" t="s">
        <v>72</v>
      </c>
      <c r="G17032" s="4" t="s">
        <v>13</v>
      </c>
      <c r="H17032" s="4" t="s">
        <v>13</v>
      </c>
    </row>
    <row r="17033" spans="1:8">
      <c r="A17033" t="n">
        <v>140159</v>
      </c>
      <c r="B17033" s="52" t="n">
        <v>26</v>
      </c>
      <c r="C17033" s="7" t="n">
        <v>22</v>
      </c>
      <c r="D17033" s="7" t="n">
        <v>17</v>
      </c>
      <c r="E17033" s="7" t="n">
        <v>30300</v>
      </c>
      <c r="F17033" s="7" t="s">
        <v>1227</v>
      </c>
      <c r="G17033" s="7" t="n">
        <v>2</v>
      </c>
      <c r="H17033" s="7" t="n">
        <v>0</v>
      </c>
    </row>
    <row r="17034" spans="1:8">
      <c r="A17034" t="s">
        <v>4</v>
      </c>
      <c r="B17034" s="4" t="s">
        <v>5</v>
      </c>
    </row>
    <row r="17035" spans="1:8">
      <c r="A17035" t="n">
        <v>140195</v>
      </c>
      <c r="B17035" s="53" t="n">
        <v>28</v>
      </c>
    </row>
    <row r="17036" spans="1:8">
      <c r="A17036" t="s">
        <v>4</v>
      </c>
      <c r="B17036" s="4" t="s">
        <v>5</v>
      </c>
      <c r="C17036" s="4" t="s">
        <v>10</v>
      </c>
      <c r="D17036" s="4" t="s">
        <v>13</v>
      </c>
    </row>
    <row r="17037" spans="1:8">
      <c r="A17037" t="n">
        <v>140196</v>
      </c>
      <c r="B17037" s="54" t="n">
        <v>89</v>
      </c>
      <c r="C17037" s="7" t="n">
        <v>65533</v>
      </c>
      <c r="D17037" s="7" t="n">
        <v>1</v>
      </c>
    </row>
    <row r="17038" spans="1:8">
      <c r="A17038" t="s">
        <v>4</v>
      </c>
      <c r="B17038" s="4" t="s">
        <v>5</v>
      </c>
      <c r="C17038" s="4" t="s">
        <v>13</v>
      </c>
      <c r="D17038" s="4" t="s">
        <v>10</v>
      </c>
      <c r="E17038" s="4" t="s">
        <v>10</v>
      </c>
      <c r="F17038" s="4" t="s">
        <v>13</v>
      </c>
    </row>
    <row r="17039" spans="1:8">
      <c r="A17039" t="n">
        <v>140200</v>
      </c>
      <c r="B17039" s="29" t="n">
        <v>25</v>
      </c>
      <c r="C17039" s="7" t="n">
        <v>1</v>
      </c>
      <c r="D17039" s="7" t="n">
        <v>65535</v>
      </c>
      <c r="E17039" s="7" t="n">
        <v>65535</v>
      </c>
      <c r="F17039" s="7" t="n">
        <v>0</v>
      </c>
    </row>
    <row r="17040" spans="1:8">
      <c r="A17040" t="s">
        <v>4</v>
      </c>
      <c r="B17040" s="4" t="s">
        <v>5</v>
      </c>
      <c r="C17040" s="4" t="s">
        <v>6</v>
      </c>
      <c r="D17040" s="4" t="s">
        <v>10</v>
      </c>
    </row>
    <row r="17041" spans="1:8">
      <c r="A17041" t="n">
        <v>140207</v>
      </c>
      <c r="B17041" s="84" t="n">
        <v>29</v>
      </c>
      <c r="C17041" s="7" t="s">
        <v>12</v>
      </c>
      <c r="D17041" s="7" t="n">
        <v>65533</v>
      </c>
    </row>
    <row r="17042" spans="1:8">
      <c r="A17042" t="s">
        <v>4</v>
      </c>
      <c r="B17042" s="4" t="s">
        <v>5</v>
      </c>
      <c r="C17042" s="4" t="s">
        <v>10</v>
      </c>
      <c r="D17042" s="4" t="s">
        <v>13</v>
      </c>
      <c r="E17042" s="4" t="s">
        <v>22</v>
      </c>
      <c r="F17042" s="4" t="s">
        <v>10</v>
      </c>
    </row>
    <row r="17043" spans="1:8">
      <c r="A17043" t="n">
        <v>140211</v>
      </c>
      <c r="B17043" s="58" t="n">
        <v>59</v>
      </c>
      <c r="C17043" s="7" t="n">
        <v>0</v>
      </c>
      <c r="D17043" s="7" t="n">
        <v>20</v>
      </c>
      <c r="E17043" s="7" t="n">
        <v>0.150000005960464</v>
      </c>
      <c r="F17043" s="7" t="n">
        <v>0</v>
      </c>
    </row>
    <row r="17044" spans="1:8">
      <c r="A17044" t="s">
        <v>4</v>
      </c>
      <c r="B17044" s="4" t="s">
        <v>5</v>
      </c>
      <c r="C17044" s="4" t="s">
        <v>10</v>
      </c>
      <c r="D17044" s="4" t="s">
        <v>13</v>
      </c>
      <c r="E17044" s="4" t="s">
        <v>22</v>
      </c>
      <c r="F17044" s="4" t="s">
        <v>10</v>
      </c>
    </row>
    <row r="17045" spans="1:8">
      <c r="A17045" t="n">
        <v>140221</v>
      </c>
      <c r="B17045" s="58" t="n">
        <v>59</v>
      </c>
      <c r="C17045" s="7" t="n">
        <v>17</v>
      </c>
      <c r="D17045" s="7" t="n">
        <v>20</v>
      </c>
      <c r="E17045" s="7" t="n">
        <v>0.150000005960464</v>
      </c>
      <c r="F17045" s="7" t="n">
        <v>0</v>
      </c>
    </row>
    <row r="17046" spans="1:8">
      <c r="A17046" t="s">
        <v>4</v>
      </c>
      <c r="B17046" s="4" t="s">
        <v>5</v>
      </c>
      <c r="C17046" s="4" t="s">
        <v>10</v>
      </c>
      <c r="D17046" s="4" t="s">
        <v>13</v>
      </c>
      <c r="E17046" s="4" t="s">
        <v>22</v>
      </c>
      <c r="F17046" s="4" t="s">
        <v>10</v>
      </c>
    </row>
    <row r="17047" spans="1:8">
      <c r="A17047" t="n">
        <v>140231</v>
      </c>
      <c r="B17047" s="58" t="n">
        <v>59</v>
      </c>
      <c r="C17047" s="7" t="n">
        <v>16</v>
      </c>
      <c r="D17047" s="7" t="n">
        <v>20</v>
      </c>
      <c r="E17047" s="7" t="n">
        <v>0.150000005960464</v>
      </c>
      <c r="F17047" s="7" t="n">
        <v>0</v>
      </c>
    </row>
    <row r="17048" spans="1:8">
      <c r="A17048" t="s">
        <v>4</v>
      </c>
      <c r="B17048" s="4" t="s">
        <v>5</v>
      </c>
      <c r="C17048" s="4" t="s">
        <v>10</v>
      </c>
      <c r="D17048" s="4" t="s">
        <v>13</v>
      </c>
      <c r="E17048" s="4" t="s">
        <v>22</v>
      </c>
      <c r="F17048" s="4" t="s">
        <v>10</v>
      </c>
    </row>
    <row r="17049" spans="1:8">
      <c r="A17049" t="n">
        <v>140241</v>
      </c>
      <c r="B17049" s="58" t="n">
        <v>59</v>
      </c>
      <c r="C17049" s="7" t="n">
        <v>18</v>
      </c>
      <c r="D17049" s="7" t="n">
        <v>20</v>
      </c>
      <c r="E17049" s="7" t="n">
        <v>0.150000005960464</v>
      </c>
      <c r="F17049" s="7" t="n">
        <v>0</v>
      </c>
    </row>
    <row r="17050" spans="1:8">
      <c r="A17050" t="s">
        <v>4</v>
      </c>
      <c r="B17050" s="4" t="s">
        <v>5</v>
      </c>
      <c r="C17050" s="4" t="s">
        <v>10</v>
      </c>
    </row>
    <row r="17051" spans="1:8">
      <c r="A17051" t="n">
        <v>140251</v>
      </c>
      <c r="B17051" s="35" t="n">
        <v>16</v>
      </c>
      <c r="C17051" s="7" t="n">
        <v>1000</v>
      </c>
    </row>
    <row r="17052" spans="1:8">
      <c r="A17052" t="s">
        <v>4</v>
      </c>
      <c r="B17052" s="4" t="s">
        <v>5</v>
      </c>
      <c r="C17052" s="4" t="s">
        <v>13</v>
      </c>
      <c r="D17052" s="4" t="s">
        <v>10</v>
      </c>
      <c r="E17052" s="4" t="s">
        <v>22</v>
      </c>
    </row>
    <row r="17053" spans="1:8">
      <c r="A17053" t="n">
        <v>140254</v>
      </c>
      <c r="B17053" s="28" t="n">
        <v>58</v>
      </c>
      <c r="C17053" s="7" t="n">
        <v>101</v>
      </c>
      <c r="D17053" s="7" t="n">
        <v>500</v>
      </c>
      <c r="E17053" s="7" t="n">
        <v>1</v>
      </c>
    </row>
    <row r="17054" spans="1:8">
      <c r="A17054" t="s">
        <v>4</v>
      </c>
      <c r="B17054" s="4" t="s">
        <v>5</v>
      </c>
      <c r="C17054" s="4" t="s">
        <v>13</v>
      </c>
      <c r="D17054" s="4" t="s">
        <v>10</v>
      </c>
    </row>
    <row r="17055" spans="1:8">
      <c r="A17055" t="n">
        <v>140262</v>
      </c>
      <c r="B17055" s="28" t="n">
        <v>58</v>
      </c>
      <c r="C17055" s="7" t="n">
        <v>254</v>
      </c>
      <c r="D17055" s="7" t="n">
        <v>0</v>
      </c>
    </row>
    <row r="17056" spans="1:8">
      <c r="A17056" t="s">
        <v>4</v>
      </c>
      <c r="B17056" s="4" t="s">
        <v>5</v>
      </c>
      <c r="C17056" s="4" t="s">
        <v>13</v>
      </c>
    </row>
    <row r="17057" spans="1:6">
      <c r="A17057" t="n">
        <v>140266</v>
      </c>
      <c r="B17057" s="25" t="n">
        <v>45</v>
      </c>
      <c r="C17057" s="7" t="n">
        <v>0</v>
      </c>
    </row>
    <row r="17058" spans="1:6">
      <c r="A17058" t="s">
        <v>4</v>
      </c>
      <c r="B17058" s="4" t="s">
        <v>5</v>
      </c>
      <c r="C17058" s="4" t="s">
        <v>13</v>
      </c>
      <c r="D17058" s="4" t="s">
        <v>13</v>
      </c>
      <c r="E17058" s="4" t="s">
        <v>22</v>
      </c>
      <c r="F17058" s="4" t="s">
        <v>22</v>
      </c>
      <c r="G17058" s="4" t="s">
        <v>22</v>
      </c>
      <c r="H17058" s="4" t="s">
        <v>10</v>
      </c>
    </row>
    <row r="17059" spans="1:6">
      <c r="A17059" t="n">
        <v>140268</v>
      </c>
      <c r="B17059" s="25" t="n">
        <v>45</v>
      </c>
      <c r="C17059" s="7" t="n">
        <v>2</v>
      </c>
      <c r="D17059" s="7" t="n">
        <v>3</v>
      </c>
      <c r="E17059" s="7" t="n">
        <v>-20.5200004577637</v>
      </c>
      <c r="F17059" s="7" t="n">
        <v>1.87000000476837</v>
      </c>
      <c r="G17059" s="7" t="n">
        <v>-13.1999998092651</v>
      </c>
      <c r="H17059" s="7" t="n">
        <v>0</v>
      </c>
    </row>
    <row r="17060" spans="1:6">
      <c r="A17060" t="s">
        <v>4</v>
      </c>
      <c r="B17060" s="4" t="s">
        <v>5</v>
      </c>
      <c r="C17060" s="4" t="s">
        <v>13</v>
      </c>
      <c r="D17060" s="4" t="s">
        <v>13</v>
      </c>
      <c r="E17060" s="4" t="s">
        <v>22</v>
      </c>
      <c r="F17060" s="4" t="s">
        <v>22</v>
      </c>
      <c r="G17060" s="4" t="s">
        <v>22</v>
      </c>
      <c r="H17060" s="4" t="s">
        <v>10</v>
      </c>
      <c r="I17060" s="4" t="s">
        <v>13</v>
      </c>
    </row>
    <row r="17061" spans="1:6">
      <c r="A17061" t="n">
        <v>140285</v>
      </c>
      <c r="B17061" s="25" t="n">
        <v>45</v>
      </c>
      <c r="C17061" s="7" t="n">
        <v>4</v>
      </c>
      <c r="D17061" s="7" t="n">
        <v>3</v>
      </c>
      <c r="E17061" s="7" t="n">
        <v>348.220001220703</v>
      </c>
      <c r="F17061" s="7" t="n">
        <v>222.820007324219</v>
      </c>
      <c r="G17061" s="7" t="n">
        <v>0.270000010728836</v>
      </c>
      <c r="H17061" s="7" t="n">
        <v>0</v>
      </c>
      <c r="I17061" s="7" t="n">
        <v>1</v>
      </c>
    </row>
    <row r="17062" spans="1:6">
      <c r="A17062" t="s">
        <v>4</v>
      </c>
      <c r="B17062" s="4" t="s">
        <v>5</v>
      </c>
      <c r="C17062" s="4" t="s">
        <v>13</v>
      </c>
      <c r="D17062" s="4" t="s">
        <v>13</v>
      </c>
      <c r="E17062" s="4" t="s">
        <v>22</v>
      </c>
      <c r="F17062" s="4" t="s">
        <v>10</v>
      </c>
    </row>
    <row r="17063" spans="1:6">
      <c r="A17063" t="n">
        <v>140303</v>
      </c>
      <c r="B17063" s="25" t="n">
        <v>45</v>
      </c>
      <c r="C17063" s="7" t="n">
        <v>5</v>
      </c>
      <c r="D17063" s="7" t="n">
        <v>3</v>
      </c>
      <c r="E17063" s="7" t="n">
        <v>8.19999980926514</v>
      </c>
      <c r="F17063" s="7" t="n">
        <v>0</v>
      </c>
    </row>
    <row r="17064" spans="1:6">
      <c r="A17064" t="s">
        <v>4</v>
      </c>
      <c r="B17064" s="4" t="s">
        <v>5</v>
      </c>
      <c r="C17064" s="4" t="s">
        <v>13</v>
      </c>
      <c r="D17064" s="4" t="s">
        <v>13</v>
      </c>
      <c r="E17064" s="4" t="s">
        <v>22</v>
      </c>
      <c r="F17064" s="4" t="s">
        <v>10</v>
      </c>
    </row>
    <row r="17065" spans="1:6">
      <c r="A17065" t="n">
        <v>140312</v>
      </c>
      <c r="B17065" s="25" t="n">
        <v>45</v>
      </c>
      <c r="C17065" s="7" t="n">
        <v>11</v>
      </c>
      <c r="D17065" s="7" t="n">
        <v>3</v>
      </c>
      <c r="E17065" s="7" t="n">
        <v>24.7999992370605</v>
      </c>
      <c r="F17065" s="7" t="n">
        <v>0</v>
      </c>
    </row>
    <row r="17066" spans="1:6">
      <c r="A17066" t="s">
        <v>4</v>
      </c>
      <c r="B17066" s="4" t="s">
        <v>5</v>
      </c>
      <c r="C17066" s="4" t="s">
        <v>10</v>
      </c>
      <c r="D17066" s="4" t="s">
        <v>9</v>
      </c>
      <c r="E17066" s="4" t="s">
        <v>9</v>
      </c>
      <c r="F17066" s="4" t="s">
        <v>9</v>
      </c>
      <c r="G17066" s="4" t="s">
        <v>9</v>
      </c>
      <c r="H17066" s="4" t="s">
        <v>10</v>
      </c>
      <c r="I17066" s="4" t="s">
        <v>13</v>
      </c>
    </row>
    <row r="17067" spans="1:6">
      <c r="A17067" t="n">
        <v>140321</v>
      </c>
      <c r="B17067" s="90" t="n">
        <v>66</v>
      </c>
      <c r="C17067" s="7" t="n">
        <v>22</v>
      </c>
      <c r="D17067" s="7" t="n">
        <v>1065353216</v>
      </c>
      <c r="E17067" s="7" t="n">
        <v>1065353216</v>
      </c>
      <c r="F17067" s="7" t="n">
        <v>1065353216</v>
      </c>
      <c r="G17067" s="7" t="n">
        <v>0</v>
      </c>
      <c r="H17067" s="7" t="n">
        <v>0</v>
      </c>
      <c r="I17067" s="7" t="n">
        <v>3</v>
      </c>
    </row>
    <row r="17068" spans="1:6">
      <c r="A17068" t="s">
        <v>4</v>
      </c>
      <c r="B17068" s="4" t="s">
        <v>5</v>
      </c>
      <c r="C17068" s="4" t="s">
        <v>10</v>
      </c>
      <c r="D17068" s="4" t="s">
        <v>9</v>
      </c>
      <c r="E17068" s="4" t="s">
        <v>9</v>
      </c>
      <c r="F17068" s="4" t="s">
        <v>9</v>
      </c>
      <c r="G17068" s="4" t="s">
        <v>9</v>
      </c>
      <c r="H17068" s="4" t="s">
        <v>10</v>
      </c>
      <c r="I17068" s="4" t="s">
        <v>13</v>
      </c>
    </row>
    <row r="17069" spans="1:6">
      <c r="A17069" t="n">
        <v>140343</v>
      </c>
      <c r="B17069" s="90" t="n">
        <v>66</v>
      </c>
      <c r="C17069" s="7" t="n">
        <v>7031</v>
      </c>
      <c r="D17069" s="7" t="n">
        <v>1065353216</v>
      </c>
      <c r="E17069" s="7" t="n">
        <v>1065353216</v>
      </c>
      <c r="F17069" s="7" t="n">
        <v>1065353216</v>
      </c>
      <c r="G17069" s="7" t="n">
        <v>0</v>
      </c>
      <c r="H17069" s="7" t="n">
        <v>0</v>
      </c>
      <c r="I17069" s="7" t="n">
        <v>3</v>
      </c>
    </row>
    <row r="17070" spans="1:6">
      <c r="A17070" t="s">
        <v>4</v>
      </c>
      <c r="B17070" s="4" t="s">
        <v>5</v>
      </c>
      <c r="C17070" s="4" t="s">
        <v>10</v>
      </c>
      <c r="D17070" s="4" t="s">
        <v>22</v>
      </c>
      <c r="E17070" s="4" t="s">
        <v>22</v>
      </c>
      <c r="F17070" s="4" t="s">
        <v>22</v>
      </c>
      <c r="G17070" s="4" t="s">
        <v>22</v>
      </c>
    </row>
    <row r="17071" spans="1:6">
      <c r="A17071" t="n">
        <v>140365</v>
      </c>
      <c r="B17071" s="24" t="n">
        <v>46</v>
      </c>
      <c r="C17071" s="7" t="n">
        <v>22</v>
      </c>
      <c r="D17071" s="7" t="n">
        <v>-21.0900001525879</v>
      </c>
      <c r="E17071" s="7" t="n">
        <v>1.42999994754791</v>
      </c>
      <c r="F17071" s="7" t="n">
        <v>-13.210000038147</v>
      </c>
      <c r="G17071" s="7" t="n">
        <v>205.899993896484</v>
      </c>
    </row>
    <row r="17072" spans="1:6">
      <c r="A17072" t="s">
        <v>4</v>
      </c>
      <c r="B17072" s="4" t="s">
        <v>5</v>
      </c>
      <c r="C17072" s="4" t="s">
        <v>10</v>
      </c>
      <c r="D17072" s="4" t="s">
        <v>22</v>
      </c>
      <c r="E17072" s="4" t="s">
        <v>22</v>
      </c>
      <c r="F17072" s="4" t="s">
        <v>22</v>
      </c>
      <c r="G17072" s="4" t="s">
        <v>22</v>
      </c>
    </row>
    <row r="17073" spans="1:9">
      <c r="A17073" t="n">
        <v>140384</v>
      </c>
      <c r="B17073" s="24" t="n">
        <v>46</v>
      </c>
      <c r="C17073" s="7" t="n">
        <v>7031</v>
      </c>
      <c r="D17073" s="7" t="n">
        <v>-20.5100002288818</v>
      </c>
      <c r="E17073" s="7" t="n">
        <v>0.0399999991059303</v>
      </c>
      <c r="F17073" s="7" t="n">
        <v>-13.1599998474121</v>
      </c>
      <c r="G17073" s="7" t="n">
        <v>205.899993896484</v>
      </c>
    </row>
    <row r="17074" spans="1:9">
      <c r="A17074" t="s">
        <v>4</v>
      </c>
      <c r="B17074" s="4" t="s">
        <v>5</v>
      </c>
      <c r="C17074" s="4" t="s">
        <v>13</v>
      </c>
      <c r="D17074" s="4" t="s">
        <v>10</v>
      </c>
      <c r="E17074" s="4" t="s">
        <v>6</v>
      </c>
      <c r="F17074" s="4" t="s">
        <v>6</v>
      </c>
      <c r="G17074" s="4" t="s">
        <v>6</v>
      </c>
      <c r="H17074" s="4" t="s">
        <v>6</v>
      </c>
    </row>
    <row r="17075" spans="1:9">
      <c r="A17075" t="n">
        <v>140403</v>
      </c>
      <c r="B17075" s="40" t="n">
        <v>51</v>
      </c>
      <c r="C17075" s="7" t="n">
        <v>3</v>
      </c>
      <c r="D17075" s="7" t="n">
        <v>22</v>
      </c>
      <c r="E17075" s="7" t="s">
        <v>1203</v>
      </c>
      <c r="F17075" s="7" t="s">
        <v>89</v>
      </c>
      <c r="G17075" s="7" t="s">
        <v>88</v>
      </c>
      <c r="H17075" s="7" t="s">
        <v>89</v>
      </c>
    </row>
    <row r="17076" spans="1:9">
      <c r="A17076" t="s">
        <v>4</v>
      </c>
      <c r="B17076" s="4" t="s">
        <v>5</v>
      </c>
      <c r="C17076" s="4" t="s">
        <v>10</v>
      </c>
      <c r="D17076" s="4" t="s">
        <v>9</v>
      </c>
    </row>
    <row r="17077" spans="1:9">
      <c r="A17077" t="n">
        <v>140416</v>
      </c>
      <c r="B17077" s="45" t="n">
        <v>44</v>
      </c>
      <c r="C17077" s="7" t="n">
        <v>22</v>
      </c>
      <c r="D17077" s="7" t="n">
        <v>1</v>
      </c>
    </row>
    <row r="17078" spans="1:9">
      <c r="A17078" t="s">
        <v>4</v>
      </c>
      <c r="B17078" s="4" t="s">
        <v>5</v>
      </c>
      <c r="C17078" s="4" t="s">
        <v>10</v>
      </c>
      <c r="D17078" s="4" t="s">
        <v>9</v>
      </c>
    </row>
    <row r="17079" spans="1:9">
      <c r="A17079" t="n">
        <v>140423</v>
      </c>
      <c r="B17079" s="45" t="n">
        <v>44</v>
      </c>
      <c r="C17079" s="7" t="n">
        <v>7031</v>
      </c>
      <c r="D17079" s="7" t="n">
        <v>1</v>
      </c>
    </row>
    <row r="17080" spans="1:9">
      <c r="A17080" t="s">
        <v>4</v>
      </c>
      <c r="B17080" s="4" t="s">
        <v>5</v>
      </c>
      <c r="C17080" s="4" t="s">
        <v>13</v>
      </c>
      <c r="D17080" s="4" t="s">
        <v>10</v>
      </c>
      <c r="E17080" s="4" t="s">
        <v>10</v>
      </c>
      <c r="F17080" s="4" t="s">
        <v>6</v>
      </c>
      <c r="G17080" s="4" t="s">
        <v>6</v>
      </c>
    </row>
    <row r="17081" spans="1:9">
      <c r="A17081" t="n">
        <v>140430</v>
      </c>
      <c r="B17081" s="92" t="n">
        <v>128</v>
      </c>
      <c r="C17081" s="7" t="n">
        <v>0</v>
      </c>
      <c r="D17081" s="7" t="n">
        <v>22</v>
      </c>
      <c r="E17081" s="7" t="n">
        <v>7031</v>
      </c>
      <c r="F17081" s="7" t="s">
        <v>12</v>
      </c>
      <c r="G17081" s="7" t="s">
        <v>1228</v>
      </c>
    </row>
    <row r="17082" spans="1:9">
      <c r="A17082" t="s">
        <v>4</v>
      </c>
      <c r="B17082" s="4" t="s">
        <v>5</v>
      </c>
      <c r="C17082" s="4" t="s">
        <v>10</v>
      </c>
      <c r="D17082" s="4" t="s">
        <v>13</v>
      </c>
      <c r="E17082" s="4" t="s">
        <v>6</v>
      </c>
      <c r="F17082" s="4" t="s">
        <v>22</v>
      </c>
      <c r="G17082" s="4" t="s">
        <v>22</v>
      </c>
      <c r="H17082" s="4" t="s">
        <v>22</v>
      </c>
    </row>
    <row r="17083" spans="1:9">
      <c r="A17083" t="n">
        <v>140447</v>
      </c>
      <c r="B17083" s="39" t="n">
        <v>48</v>
      </c>
      <c r="C17083" s="7" t="n">
        <v>22</v>
      </c>
      <c r="D17083" s="7" t="n">
        <v>0</v>
      </c>
      <c r="E17083" s="7" t="s">
        <v>1039</v>
      </c>
      <c r="F17083" s="7" t="n">
        <v>-1</v>
      </c>
      <c r="G17083" s="7" t="n">
        <v>1</v>
      </c>
      <c r="H17083" s="7" t="n">
        <v>0</v>
      </c>
    </row>
    <row r="17084" spans="1:9">
      <c r="A17084" t="s">
        <v>4</v>
      </c>
      <c r="B17084" s="4" t="s">
        <v>5</v>
      </c>
      <c r="C17084" s="4" t="s">
        <v>10</v>
      </c>
      <c r="D17084" s="4" t="s">
        <v>13</v>
      </c>
      <c r="E17084" s="4" t="s">
        <v>6</v>
      </c>
      <c r="F17084" s="4" t="s">
        <v>22</v>
      </c>
      <c r="G17084" s="4" t="s">
        <v>22</v>
      </c>
      <c r="H17084" s="4" t="s">
        <v>22</v>
      </c>
    </row>
    <row r="17085" spans="1:9">
      <c r="A17085" t="n">
        <v>140473</v>
      </c>
      <c r="B17085" s="39" t="n">
        <v>48</v>
      </c>
      <c r="C17085" s="7" t="n">
        <v>7031</v>
      </c>
      <c r="D17085" s="7" t="n">
        <v>0</v>
      </c>
      <c r="E17085" s="7" t="s">
        <v>1039</v>
      </c>
      <c r="F17085" s="7" t="n">
        <v>-1</v>
      </c>
      <c r="G17085" s="7" t="n">
        <v>1</v>
      </c>
      <c r="H17085" s="7" t="n">
        <v>0</v>
      </c>
    </row>
    <row r="17086" spans="1:9">
      <c r="A17086" t="s">
        <v>4</v>
      </c>
      <c r="B17086" s="4" t="s">
        <v>5</v>
      </c>
      <c r="C17086" s="4" t="s">
        <v>13</v>
      </c>
      <c r="D17086" s="4" t="s">
        <v>10</v>
      </c>
      <c r="E17086" s="4" t="s">
        <v>10</v>
      </c>
      <c r="F17086" s="4" t="s">
        <v>9</v>
      </c>
    </row>
    <row r="17087" spans="1:9">
      <c r="A17087" t="n">
        <v>140499</v>
      </c>
      <c r="B17087" s="86" t="n">
        <v>84</v>
      </c>
      <c r="C17087" s="7" t="n">
        <v>0</v>
      </c>
      <c r="D17087" s="7" t="n">
        <v>0</v>
      </c>
      <c r="E17087" s="7" t="n">
        <v>0</v>
      </c>
      <c r="F17087" s="7" t="n">
        <v>1056964608</v>
      </c>
    </row>
    <row r="17088" spans="1:9">
      <c r="A17088" t="s">
        <v>4</v>
      </c>
      <c r="B17088" s="4" t="s">
        <v>5</v>
      </c>
      <c r="C17088" s="4" t="s">
        <v>13</v>
      </c>
      <c r="D17088" s="4" t="s">
        <v>13</v>
      </c>
      <c r="E17088" s="4" t="s">
        <v>22</v>
      </c>
      <c r="F17088" s="4" t="s">
        <v>10</v>
      </c>
    </row>
    <row r="17089" spans="1:8">
      <c r="A17089" t="n">
        <v>140509</v>
      </c>
      <c r="B17089" s="25" t="n">
        <v>45</v>
      </c>
      <c r="C17089" s="7" t="n">
        <v>5</v>
      </c>
      <c r="D17089" s="7" t="n">
        <v>3</v>
      </c>
      <c r="E17089" s="7" t="n">
        <v>7</v>
      </c>
      <c r="F17089" s="7" t="n">
        <v>10000</v>
      </c>
    </row>
    <row r="17090" spans="1:8">
      <c r="A17090" t="s">
        <v>4</v>
      </c>
      <c r="B17090" s="4" t="s">
        <v>5</v>
      </c>
      <c r="C17090" s="4" t="s">
        <v>13</v>
      </c>
      <c r="D17090" s="4" t="s">
        <v>10</v>
      </c>
    </row>
    <row r="17091" spans="1:8">
      <c r="A17091" t="n">
        <v>140518</v>
      </c>
      <c r="B17091" s="28" t="n">
        <v>58</v>
      </c>
      <c r="C17091" s="7" t="n">
        <v>255</v>
      </c>
      <c r="D17091" s="7" t="n">
        <v>0</v>
      </c>
    </row>
    <row r="17092" spans="1:8">
      <c r="A17092" t="s">
        <v>4</v>
      </c>
      <c r="B17092" s="4" t="s">
        <v>5</v>
      </c>
      <c r="C17092" s="4" t="s">
        <v>10</v>
      </c>
    </row>
    <row r="17093" spans="1:8">
      <c r="A17093" t="n">
        <v>140522</v>
      </c>
      <c r="B17093" s="35" t="n">
        <v>16</v>
      </c>
      <c r="C17093" s="7" t="n">
        <v>500</v>
      </c>
    </row>
    <row r="17094" spans="1:8">
      <c r="A17094" t="s">
        <v>4</v>
      </c>
      <c r="B17094" s="4" t="s">
        <v>5</v>
      </c>
      <c r="C17094" s="4" t="s">
        <v>13</v>
      </c>
      <c r="D17094" s="4" t="s">
        <v>10</v>
      </c>
      <c r="E17094" s="4" t="s">
        <v>22</v>
      </c>
      <c r="F17094" s="4" t="s">
        <v>10</v>
      </c>
      <c r="G17094" s="4" t="s">
        <v>9</v>
      </c>
      <c r="H17094" s="4" t="s">
        <v>9</v>
      </c>
      <c r="I17094" s="4" t="s">
        <v>10</v>
      </c>
      <c r="J17094" s="4" t="s">
        <v>10</v>
      </c>
      <c r="K17094" s="4" t="s">
        <v>9</v>
      </c>
      <c r="L17094" s="4" t="s">
        <v>9</v>
      </c>
      <c r="M17094" s="4" t="s">
        <v>9</v>
      </c>
      <c r="N17094" s="4" t="s">
        <v>9</v>
      </c>
      <c r="O17094" s="4" t="s">
        <v>6</v>
      </c>
    </row>
    <row r="17095" spans="1:8">
      <c r="A17095" t="n">
        <v>140525</v>
      </c>
      <c r="B17095" s="14" t="n">
        <v>50</v>
      </c>
      <c r="C17095" s="7" t="n">
        <v>0</v>
      </c>
      <c r="D17095" s="7" t="n">
        <v>2118</v>
      </c>
      <c r="E17095" s="7" t="n">
        <v>0.400000005960464</v>
      </c>
      <c r="F17095" s="7" t="n">
        <v>0</v>
      </c>
      <c r="G17095" s="7" t="n">
        <v>0</v>
      </c>
      <c r="H17095" s="7" t="n">
        <v>1086324736</v>
      </c>
      <c r="I17095" s="7" t="n">
        <v>0</v>
      </c>
      <c r="J17095" s="7" t="n">
        <v>65533</v>
      </c>
      <c r="K17095" s="7" t="n">
        <v>0</v>
      </c>
      <c r="L17095" s="7" t="n">
        <v>0</v>
      </c>
      <c r="M17095" s="7" t="n">
        <v>0</v>
      </c>
      <c r="N17095" s="7" t="n">
        <v>0</v>
      </c>
      <c r="O17095" s="7" t="s">
        <v>12</v>
      </c>
    </row>
    <row r="17096" spans="1:8">
      <c r="A17096" t="s">
        <v>4</v>
      </c>
      <c r="B17096" s="4" t="s">
        <v>5</v>
      </c>
      <c r="C17096" s="4" t="s">
        <v>10</v>
      </c>
      <c r="D17096" s="4" t="s">
        <v>9</v>
      </c>
      <c r="E17096" s="4" t="s">
        <v>9</v>
      </c>
      <c r="F17096" s="4" t="s">
        <v>9</v>
      </c>
      <c r="G17096" s="4" t="s">
        <v>9</v>
      </c>
      <c r="H17096" s="4" t="s">
        <v>10</v>
      </c>
      <c r="I17096" s="4" t="s">
        <v>13</v>
      </c>
    </row>
    <row r="17097" spans="1:8">
      <c r="A17097" t="n">
        <v>140564</v>
      </c>
      <c r="B17097" s="90" t="n">
        <v>66</v>
      </c>
      <c r="C17097" s="7" t="n">
        <v>22</v>
      </c>
      <c r="D17097" s="7" t="n">
        <v>1065353216</v>
      </c>
      <c r="E17097" s="7" t="n">
        <v>1065353216</v>
      </c>
      <c r="F17097" s="7" t="n">
        <v>1065353216</v>
      </c>
      <c r="G17097" s="7" t="n">
        <v>1065353216</v>
      </c>
      <c r="H17097" s="7" t="n">
        <v>300</v>
      </c>
      <c r="I17097" s="7" t="n">
        <v>3</v>
      </c>
    </row>
    <row r="17098" spans="1:8">
      <c r="A17098" t="s">
        <v>4</v>
      </c>
      <c r="B17098" s="4" t="s">
        <v>5</v>
      </c>
      <c r="C17098" s="4" t="s">
        <v>10</v>
      </c>
      <c r="D17098" s="4" t="s">
        <v>9</v>
      </c>
      <c r="E17098" s="4" t="s">
        <v>9</v>
      </c>
      <c r="F17098" s="4" t="s">
        <v>9</v>
      </c>
      <c r="G17098" s="4" t="s">
        <v>9</v>
      </c>
      <c r="H17098" s="4" t="s">
        <v>10</v>
      </c>
      <c r="I17098" s="4" t="s">
        <v>13</v>
      </c>
    </row>
    <row r="17099" spans="1:8">
      <c r="A17099" t="n">
        <v>140586</v>
      </c>
      <c r="B17099" s="90" t="n">
        <v>66</v>
      </c>
      <c r="C17099" s="7" t="n">
        <v>7031</v>
      </c>
      <c r="D17099" s="7" t="n">
        <v>1065353216</v>
      </c>
      <c r="E17099" s="7" t="n">
        <v>1065353216</v>
      </c>
      <c r="F17099" s="7" t="n">
        <v>1065353216</v>
      </c>
      <c r="G17099" s="7" t="n">
        <v>1065353216</v>
      </c>
      <c r="H17099" s="7" t="n">
        <v>300</v>
      </c>
      <c r="I17099" s="7" t="n">
        <v>3</v>
      </c>
    </row>
    <row r="17100" spans="1:8">
      <c r="A17100" t="s">
        <v>4</v>
      </c>
      <c r="B17100" s="4" t="s">
        <v>5</v>
      </c>
      <c r="C17100" s="4" t="s">
        <v>13</v>
      </c>
      <c r="D17100" s="4" t="s">
        <v>10</v>
      </c>
      <c r="E17100" s="4" t="s">
        <v>10</v>
      </c>
      <c r="F17100" s="4" t="s">
        <v>10</v>
      </c>
      <c r="G17100" s="4" t="s">
        <v>10</v>
      </c>
      <c r="H17100" s="4" t="s">
        <v>10</v>
      </c>
      <c r="I17100" s="4" t="s">
        <v>6</v>
      </c>
      <c r="J17100" s="4" t="s">
        <v>22</v>
      </c>
      <c r="K17100" s="4" t="s">
        <v>22</v>
      </c>
      <c r="L17100" s="4" t="s">
        <v>22</v>
      </c>
      <c r="M17100" s="4" t="s">
        <v>9</v>
      </c>
      <c r="N17100" s="4" t="s">
        <v>9</v>
      </c>
      <c r="O17100" s="4" t="s">
        <v>22</v>
      </c>
      <c r="P17100" s="4" t="s">
        <v>22</v>
      </c>
      <c r="Q17100" s="4" t="s">
        <v>22</v>
      </c>
      <c r="R17100" s="4" t="s">
        <v>22</v>
      </c>
      <c r="S17100" s="4" t="s">
        <v>13</v>
      </c>
    </row>
    <row r="17101" spans="1:8">
      <c r="A17101" t="n">
        <v>140608</v>
      </c>
      <c r="B17101" s="83" t="n">
        <v>39</v>
      </c>
      <c r="C17101" s="7" t="n">
        <v>12</v>
      </c>
      <c r="D17101" s="7" t="n">
        <v>65533</v>
      </c>
      <c r="E17101" s="7" t="n">
        <v>209</v>
      </c>
      <c r="F17101" s="7" t="n">
        <v>0</v>
      </c>
      <c r="G17101" s="7" t="n">
        <v>22</v>
      </c>
      <c r="H17101" s="7" t="n">
        <v>12</v>
      </c>
      <c r="I17101" s="7" t="s">
        <v>1083</v>
      </c>
      <c r="J17101" s="7" t="n">
        <v>0</v>
      </c>
      <c r="K17101" s="7" t="n">
        <v>0</v>
      </c>
      <c r="L17101" s="7" t="n">
        <v>0</v>
      </c>
      <c r="M17101" s="7" t="n">
        <v>0</v>
      </c>
      <c r="N17101" s="7" t="n">
        <v>0</v>
      </c>
      <c r="O17101" s="7" t="n">
        <v>0</v>
      </c>
      <c r="P17101" s="7" t="n">
        <v>0.75</v>
      </c>
      <c r="Q17101" s="7" t="n">
        <v>0.75</v>
      </c>
      <c r="R17101" s="7" t="n">
        <v>0.75</v>
      </c>
      <c r="S17101" s="7" t="n">
        <v>255</v>
      </c>
    </row>
    <row r="17102" spans="1:8">
      <c r="A17102" t="s">
        <v>4</v>
      </c>
      <c r="B17102" s="4" t="s">
        <v>5</v>
      </c>
      <c r="C17102" s="4" t="s">
        <v>13</v>
      </c>
      <c r="D17102" s="4" t="s">
        <v>10</v>
      </c>
      <c r="E17102" s="4" t="s">
        <v>10</v>
      </c>
      <c r="F17102" s="4" t="s">
        <v>10</v>
      </c>
      <c r="G17102" s="4" t="s">
        <v>10</v>
      </c>
      <c r="H17102" s="4" t="s">
        <v>10</v>
      </c>
      <c r="I17102" s="4" t="s">
        <v>6</v>
      </c>
      <c r="J17102" s="4" t="s">
        <v>22</v>
      </c>
      <c r="K17102" s="4" t="s">
        <v>22</v>
      </c>
      <c r="L17102" s="4" t="s">
        <v>22</v>
      </c>
      <c r="M17102" s="4" t="s">
        <v>9</v>
      </c>
      <c r="N17102" s="4" t="s">
        <v>9</v>
      </c>
      <c r="O17102" s="4" t="s">
        <v>22</v>
      </c>
      <c r="P17102" s="4" t="s">
        <v>22</v>
      </c>
      <c r="Q17102" s="4" t="s">
        <v>22</v>
      </c>
      <c r="R17102" s="4" t="s">
        <v>22</v>
      </c>
      <c r="S17102" s="4" t="s">
        <v>13</v>
      </c>
    </row>
    <row r="17103" spans="1:8">
      <c r="A17103" t="n">
        <v>140669</v>
      </c>
      <c r="B17103" s="83" t="n">
        <v>39</v>
      </c>
      <c r="C17103" s="7" t="n">
        <v>12</v>
      </c>
      <c r="D17103" s="7" t="n">
        <v>65533</v>
      </c>
      <c r="E17103" s="7" t="n">
        <v>209</v>
      </c>
      <c r="F17103" s="7" t="n">
        <v>0</v>
      </c>
      <c r="G17103" s="7" t="n">
        <v>7031</v>
      </c>
      <c r="H17103" s="7" t="n">
        <v>12</v>
      </c>
      <c r="I17103" s="7" t="s">
        <v>1083</v>
      </c>
      <c r="J17103" s="7" t="n">
        <v>0</v>
      </c>
      <c r="K17103" s="7" t="n">
        <v>0</v>
      </c>
      <c r="L17103" s="7" t="n">
        <v>0</v>
      </c>
      <c r="M17103" s="7" t="n">
        <v>0</v>
      </c>
      <c r="N17103" s="7" t="n">
        <v>0</v>
      </c>
      <c r="O17103" s="7" t="n">
        <v>0</v>
      </c>
      <c r="P17103" s="7" t="n">
        <v>1</v>
      </c>
      <c r="Q17103" s="7" t="n">
        <v>1</v>
      </c>
      <c r="R17103" s="7" t="n">
        <v>1</v>
      </c>
      <c r="S17103" s="7" t="n">
        <v>255</v>
      </c>
    </row>
    <row r="17104" spans="1:8">
      <c r="A17104" t="s">
        <v>4</v>
      </c>
      <c r="B17104" s="4" t="s">
        <v>5</v>
      </c>
      <c r="C17104" s="4" t="s">
        <v>10</v>
      </c>
    </row>
    <row r="17105" spans="1:19">
      <c r="A17105" t="n">
        <v>140730</v>
      </c>
      <c r="B17105" s="35" t="n">
        <v>16</v>
      </c>
      <c r="C17105" s="7" t="n">
        <v>1000</v>
      </c>
    </row>
    <row r="17106" spans="1:19">
      <c r="A17106" t="s">
        <v>4</v>
      </c>
      <c r="B17106" s="4" t="s">
        <v>5</v>
      </c>
      <c r="C17106" s="4" t="s">
        <v>13</v>
      </c>
      <c r="D17106" s="4" t="s">
        <v>10</v>
      </c>
      <c r="E17106" s="4" t="s">
        <v>10</v>
      </c>
      <c r="F17106" s="4" t="s">
        <v>9</v>
      </c>
    </row>
    <row r="17107" spans="1:19">
      <c r="A17107" t="n">
        <v>140733</v>
      </c>
      <c r="B17107" s="86" t="n">
        <v>84</v>
      </c>
      <c r="C17107" s="7" t="n">
        <v>1</v>
      </c>
      <c r="D17107" s="7" t="n">
        <v>0</v>
      </c>
      <c r="E17107" s="7" t="n">
        <v>1</v>
      </c>
      <c r="F17107" s="7" t="n">
        <v>0</v>
      </c>
    </row>
    <row r="17108" spans="1:19">
      <c r="A17108" t="s">
        <v>4</v>
      </c>
      <c r="B17108" s="4" t="s">
        <v>5</v>
      </c>
      <c r="C17108" s="4" t="s">
        <v>13</v>
      </c>
      <c r="D17108" s="4" t="s">
        <v>10</v>
      </c>
      <c r="E17108" s="4" t="s">
        <v>22</v>
      </c>
    </row>
    <row r="17109" spans="1:19">
      <c r="A17109" t="n">
        <v>140743</v>
      </c>
      <c r="B17109" s="28" t="n">
        <v>58</v>
      </c>
      <c r="C17109" s="7" t="n">
        <v>101</v>
      </c>
      <c r="D17109" s="7" t="n">
        <v>1000</v>
      </c>
      <c r="E17109" s="7" t="n">
        <v>1</v>
      </c>
    </row>
    <row r="17110" spans="1:19">
      <c r="A17110" t="s">
        <v>4</v>
      </c>
      <c r="B17110" s="4" t="s">
        <v>5</v>
      </c>
      <c r="C17110" s="4" t="s">
        <v>13</v>
      </c>
      <c r="D17110" s="4" t="s">
        <v>10</v>
      </c>
    </row>
    <row r="17111" spans="1:19">
      <c r="A17111" t="n">
        <v>140751</v>
      </c>
      <c r="B17111" s="28" t="n">
        <v>58</v>
      </c>
      <c r="C17111" s="7" t="n">
        <v>254</v>
      </c>
      <c r="D17111" s="7" t="n">
        <v>0</v>
      </c>
    </row>
    <row r="17112" spans="1:19">
      <c r="A17112" t="s">
        <v>4</v>
      </c>
      <c r="B17112" s="4" t="s">
        <v>5</v>
      </c>
      <c r="C17112" s="4" t="s">
        <v>13</v>
      </c>
    </row>
    <row r="17113" spans="1:19">
      <c r="A17113" t="n">
        <v>140755</v>
      </c>
      <c r="B17113" s="25" t="n">
        <v>45</v>
      </c>
      <c r="C17113" s="7" t="n">
        <v>0</v>
      </c>
    </row>
    <row r="17114" spans="1:19">
      <c r="A17114" t="s">
        <v>4</v>
      </c>
      <c r="B17114" s="4" t="s">
        <v>5</v>
      </c>
      <c r="C17114" s="4" t="s">
        <v>13</v>
      </c>
      <c r="D17114" s="4" t="s">
        <v>13</v>
      </c>
      <c r="E17114" s="4" t="s">
        <v>22</v>
      </c>
      <c r="F17114" s="4" t="s">
        <v>22</v>
      </c>
      <c r="G17114" s="4" t="s">
        <v>22</v>
      </c>
      <c r="H17114" s="4" t="s">
        <v>10</v>
      </c>
    </row>
    <row r="17115" spans="1:19">
      <c r="A17115" t="n">
        <v>140757</v>
      </c>
      <c r="B17115" s="25" t="n">
        <v>45</v>
      </c>
      <c r="C17115" s="7" t="n">
        <v>2</v>
      </c>
      <c r="D17115" s="7" t="n">
        <v>3</v>
      </c>
      <c r="E17115" s="7" t="n">
        <v>-20.2399997711182</v>
      </c>
      <c r="F17115" s="7" t="n">
        <v>2.00999999046326</v>
      </c>
      <c r="G17115" s="7" t="n">
        <v>-13.2200002670288</v>
      </c>
      <c r="H17115" s="7" t="n">
        <v>0</v>
      </c>
    </row>
    <row r="17116" spans="1:19">
      <c r="A17116" t="s">
        <v>4</v>
      </c>
      <c r="B17116" s="4" t="s">
        <v>5</v>
      </c>
      <c r="C17116" s="4" t="s">
        <v>13</v>
      </c>
      <c r="D17116" s="4" t="s">
        <v>13</v>
      </c>
      <c r="E17116" s="4" t="s">
        <v>22</v>
      </c>
      <c r="F17116" s="4" t="s">
        <v>22</v>
      </c>
      <c r="G17116" s="4" t="s">
        <v>22</v>
      </c>
      <c r="H17116" s="4" t="s">
        <v>10</v>
      </c>
      <c r="I17116" s="4" t="s">
        <v>13</v>
      </c>
    </row>
    <row r="17117" spans="1:19">
      <c r="A17117" t="n">
        <v>140774</v>
      </c>
      <c r="B17117" s="25" t="n">
        <v>45</v>
      </c>
      <c r="C17117" s="7" t="n">
        <v>4</v>
      </c>
      <c r="D17117" s="7" t="n">
        <v>3</v>
      </c>
      <c r="E17117" s="7" t="n">
        <v>9.13000011444092</v>
      </c>
      <c r="F17117" s="7" t="n">
        <v>267.429992675781</v>
      </c>
      <c r="G17117" s="7" t="n">
        <v>0.270000010728836</v>
      </c>
      <c r="H17117" s="7" t="n">
        <v>0</v>
      </c>
      <c r="I17117" s="7" t="n">
        <v>1</v>
      </c>
    </row>
    <row r="17118" spans="1:19">
      <c r="A17118" t="s">
        <v>4</v>
      </c>
      <c r="B17118" s="4" t="s">
        <v>5</v>
      </c>
      <c r="C17118" s="4" t="s">
        <v>13</v>
      </c>
      <c r="D17118" s="4" t="s">
        <v>13</v>
      </c>
      <c r="E17118" s="4" t="s">
        <v>22</v>
      </c>
      <c r="F17118" s="4" t="s">
        <v>10</v>
      </c>
    </row>
    <row r="17119" spans="1:19">
      <c r="A17119" t="n">
        <v>140792</v>
      </c>
      <c r="B17119" s="25" t="n">
        <v>45</v>
      </c>
      <c r="C17119" s="7" t="n">
        <v>5</v>
      </c>
      <c r="D17119" s="7" t="n">
        <v>3</v>
      </c>
      <c r="E17119" s="7" t="n">
        <v>3.70000004768372</v>
      </c>
      <c r="F17119" s="7" t="n">
        <v>0</v>
      </c>
    </row>
    <row r="17120" spans="1:19">
      <c r="A17120" t="s">
        <v>4</v>
      </c>
      <c r="B17120" s="4" t="s">
        <v>5</v>
      </c>
      <c r="C17120" s="4" t="s">
        <v>13</v>
      </c>
      <c r="D17120" s="4" t="s">
        <v>13</v>
      </c>
      <c r="E17120" s="4" t="s">
        <v>22</v>
      </c>
      <c r="F17120" s="4" t="s">
        <v>10</v>
      </c>
    </row>
    <row r="17121" spans="1:9">
      <c r="A17121" t="n">
        <v>140801</v>
      </c>
      <c r="B17121" s="25" t="n">
        <v>45</v>
      </c>
      <c r="C17121" s="7" t="n">
        <v>11</v>
      </c>
      <c r="D17121" s="7" t="n">
        <v>3</v>
      </c>
      <c r="E17121" s="7" t="n">
        <v>24.7999992370605</v>
      </c>
      <c r="F17121" s="7" t="n">
        <v>0</v>
      </c>
    </row>
    <row r="17122" spans="1:9">
      <c r="A17122" t="s">
        <v>4</v>
      </c>
      <c r="B17122" s="4" t="s">
        <v>5</v>
      </c>
      <c r="C17122" s="4" t="s">
        <v>10</v>
      </c>
      <c r="D17122" s="4" t="s">
        <v>22</v>
      </c>
      <c r="E17122" s="4" t="s">
        <v>22</v>
      </c>
      <c r="F17122" s="4" t="s">
        <v>22</v>
      </c>
      <c r="G17122" s="4" t="s">
        <v>22</v>
      </c>
    </row>
    <row r="17123" spans="1:9">
      <c r="A17123" t="n">
        <v>140810</v>
      </c>
      <c r="B17123" s="24" t="n">
        <v>46</v>
      </c>
      <c r="C17123" s="7" t="n">
        <v>22</v>
      </c>
      <c r="D17123" s="7" t="n">
        <v>-21.0900001525879</v>
      </c>
      <c r="E17123" s="7" t="n">
        <v>1.42999994754791</v>
      </c>
      <c r="F17123" s="7" t="n">
        <v>-13.210000038147</v>
      </c>
      <c r="G17123" s="7" t="n">
        <v>235.899993896484</v>
      </c>
    </row>
    <row r="17124" spans="1:9">
      <c r="A17124" t="s">
        <v>4</v>
      </c>
      <c r="B17124" s="4" t="s">
        <v>5</v>
      </c>
      <c r="C17124" s="4" t="s">
        <v>10</v>
      </c>
      <c r="D17124" s="4" t="s">
        <v>22</v>
      </c>
      <c r="E17124" s="4" t="s">
        <v>22</v>
      </c>
      <c r="F17124" s="4" t="s">
        <v>22</v>
      </c>
      <c r="G17124" s="4" t="s">
        <v>22</v>
      </c>
    </row>
    <row r="17125" spans="1:9">
      <c r="A17125" t="n">
        <v>140829</v>
      </c>
      <c r="B17125" s="24" t="n">
        <v>46</v>
      </c>
      <c r="C17125" s="7" t="n">
        <v>7031</v>
      </c>
      <c r="D17125" s="7" t="n">
        <v>-20.5100002288818</v>
      </c>
      <c r="E17125" s="7" t="n">
        <v>0.0399999991059303</v>
      </c>
      <c r="F17125" s="7" t="n">
        <v>-13.1599998474121</v>
      </c>
      <c r="G17125" s="7" t="n">
        <v>235.899993896484</v>
      </c>
    </row>
    <row r="17126" spans="1:9">
      <c r="A17126" t="s">
        <v>4</v>
      </c>
      <c r="B17126" s="4" t="s">
        <v>5</v>
      </c>
      <c r="C17126" s="4" t="s">
        <v>13</v>
      </c>
      <c r="D17126" s="4" t="s">
        <v>13</v>
      </c>
      <c r="E17126" s="4" t="s">
        <v>22</v>
      </c>
      <c r="F17126" s="4" t="s">
        <v>22</v>
      </c>
      <c r="G17126" s="4" t="s">
        <v>22</v>
      </c>
      <c r="H17126" s="4" t="s">
        <v>10</v>
      </c>
    </row>
    <row r="17127" spans="1:9">
      <c r="A17127" t="n">
        <v>140848</v>
      </c>
      <c r="B17127" s="25" t="n">
        <v>45</v>
      </c>
      <c r="C17127" s="7" t="n">
        <v>2</v>
      </c>
      <c r="D17127" s="7" t="n">
        <v>3</v>
      </c>
      <c r="E17127" s="7" t="n">
        <v>-20.2399997711182</v>
      </c>
      <c r="F17127" s="7" t="n">
        <v>1.76999998092651</v>
      </c>
      <c r="G17127" s="7" t="n">
        <v>-13.2600002288818</v>
      </c>
      <c r="H17127" s="7" t="n">
        <v>6000</v>
      </c>
    </row>
    <row r="17128" spans="1:9">
      <c r="A17128" t="s">
        <v>4</v>
      </c>
      <c r="B17128" s="4" t="s">
        <v>5</v>
      </c>
      <c r="C17128" s="4" t="s">
        <v>13</v>
      </c>
      <c r="D17128" s="4" t="s">
        <v>13</v>
      </c>
      <c r="E17128" s="4" t="s">
        <v>22</v>
      </c>
      <c r="F17128" s="4" t="s">
        <v>22</v>
      </c>
      <c r="G17128" s="4" t="s">
        <v>22</v>
      </c>
      <c r="H17128" s="4" t="s">
        <v>10</v>
      </c>
      <c r="I17128" s="4" t="s">
        <v>13</v>
      </c>
    </row>
    <row r="17129" spans="1:9">
      <c r="A17129" t="n">
        <v>140865</v>
      </c>
      <c r="B17129" s="25" t="n">
        <v>45</v>
      </c>
      <c r="C17129" s="7" t="n">
        <v>4</v>
      </c>
      <c r="D17129" s="7" t="n">
        <v>3</v>
      </c>
      <c r="E17129" s="7" t="n">
        <v>2.78999996185303</v>
      </c>
      <c r="F17129" s="7" t="n">
        <v>267.429992675781</v>
      </c>
      <c r="G17129" s="7" t="n">
        <v>0.270000010728836</v>
      </c>
      <c r="H17129" s="7" t="n">
        <v>6000</v>
      </c>
      <c r="I17129" s="7" t="n">
        <v>1</v>
      </c>
    </row>
    <row r="17130" spans="1:9">
      <c r="A17130" t="s">
        <v>4</v>
      </c>
      <c r="B17130" s="4" t="s">
        <v>5</v>
      </c>
      <c r="C17130" s="4" t="s">
        <v>13</v>
      </c>
      <c r="D17130" s="4" t="s">
        <v>13</v>
      </c>
      <c r="E17130" s="4" t="s">
        <v>22</v>
      </c>
      <c r="F17130" s="4" t="s">
        <v>10</v>
      </c>
    </row>
    <row r="17131" spans="1:9">
      <c r="A17131" t="n">
        <v>140883</v>
      </c>
      <c r="B17131" s="25" t="n">
        <v>45</v>
      </c>
      <c r="C17131" s="7" t="n">
        <v>5</v>
      </c>
      <c r="D17131" s="7" t="n">
        <v>3</v>
      </c>
      <c r="E17131" s="7" t="n">
        <v>3.5</v>
      </c>
      <c r="F17131" s="7" t="n">
        <v>6000</v>
      </c>
    </row>
    <row r="17132" spans="1:9">
      <c r="A17132" t="s">
        <v>4</v>
      </c>
      <c r="B17132" s="4" t="s">
        <v>5</v>
      </c>
      <c r="C17132" s="4" t="s">
        <v>13</v>
      </c>
      <c r="D17132" s="4" t="s">
        <v>13</v>
      </c>
      <c r="E17132" s="4" t="s">
        <v>22</v>
      </c>
      <c r="F17132" s="4" t="s">
        <v>10</v>
      </c>
    </row>
    <row r="17133" spans="1:9">
      <c r="A17133" t="n">
        <v>140892</v>
      </c>
      <c r="B17133" s="25" t="n">
        <v>45</v>
      </c>
      <c r="C17133" s="7" t="n">
        <v>11</v>
      </c>
      <c r="D17133" s="7" t="n">
        <v>3</v>
      </c>
      <c r="E17133" s="7" t="n">
        <v>24.7999992370605</v>
      </c>
      <c r="F17133" s="7" t="n">
        <v>6000</v>
      </c>
    </row>
    <row r="17134" spans="1:9">
      <c r="A17134" t="s">
        <v>4</v>
      </c>
      <c r="B17134" s="4" t="s">
        <v>5</v>
      </c>
      <c r="C17134" s="4" t="s">
        <v>13</v>
      </c>
      <c r="D17134" s="4" t="s">
        <v>10</v>
      </c>
    </row>
    <row r="17135" spans="1:9">
      <c r="A17135" t="n">
        <v>140901</v>
      </c>
      <c r="B17135" s="28" t="n">
        <v>58</v>
      </c>
      <c r="C17135" s="7" t="n">
        <v>255</v>
      </c>
      <c r="D17135" s="7" t="n">
        <v>0</v>
      </c>
    </row>
    <row r="17136" spans="1:9">
      <c r="A17136" t="s">
        <v>4</v>
      </c>
      <c r="B17136" s="4" t="s">
        <v>5</v>
      </c>
      <c r="C17136" s="4" t="s">
        <v>10</v>
      </c>
    </row>
    <row r="17137" spans="1:9">
      <c r="A17137" t="n">
        <v>140905</v>
      </c>
      <c r="B17137" s="35" t="n">
        <v>16</v>
      </c>
      <c r="C17137" s="7" t="n">
        <v>1000</v>
      </c>
    </row>
    <row r="17138" spans="1:9">
      <c r="A17138" t="s">
        <v>4</v>
      </c>
      <c r="B17138" s="4" t="s">
        <v>5</v>
      </c>
      <c r="C17138" s="4" t="s">
        <v>13</v>
      </c>
      <c r="D17138" s="4" t="s">
        <v>10</v>
      </c>
      <c r="E17138" s="4" t="s">
        <v>6</v>
      </c>
      <c r="F17138" s="4" t="s">
        <v>6</v>
      </c>
      <c r="G17138" s="4" t="s">
        <v>6</v>
      </c>
      <c r="H17138" s="4" t="s">
        <v>6</v>
      </c>
    </row>
    <row r="17139" spans="1:9">
      <c r="A17139" t="n">
        <v>140908</v>
      </c>
      <c r="B17139" s="40" t="n">
        <v>51</v>
      </c>
      <c r="C17139" s="7" t="n">
        <v>3</v>
      </c>
      <c r="D17139" s="7" t="n">
        <v>22</v>
      </c>
      <c r="E17139" s="7" t="s">
        <v>89</v>
      </c>
      <c r="F17139" s="7" t="s">
        <v>89</v>
      </c>
      <c r="G17139" s="7" t="s">
        <v>88</v>
      </c>
      <c r="H17139" s="7" t="s">
        <v>89</v>
      </c>
    </row>
    <row r="17140" spans="1:9">
      <c r="A17140" t="s">
        <v>4</v>
      </c>
      <c r="B17140" s="4" t="s">
        <v>5</v>
      </c>
      <c r="C17140" s="4" t="s">
        <v>10</v>
      </c>
    </row>
    <row r="17141" spans="1:9">
      <c r="A17141" t="n">
        <v>140921</v>
      </c>
      <c r="B17141" s="35" t="n">
        <v>16</v>
      </c>
      <c r="C17141" s="7" t="n">
        <v>2000</v>
      </c>
    </row>
    <row r="17142" spans="1:9">
      <c r="A17142" t="s">
        <v>4</v>
      </c>
      <c r="B17142" s="4" t="s">
        <v>5</v>
      </c>
      <c r="C17142" s="4" t="s">
        <v>13</v>
      </c>
      <c r="D17142" s="4" t="s">
        <v>10</v>
      </c>
      <c r="E17142" s="4" t="s">
        <v>10</v>
      </c>
      <c r="F17142" s="4" t="s">
        <v>13</v>
      </c>
    </row>
    <row r="17143" spans="1:9">
      <c r="A17143" t="n">
        <v>140924</v>
      </c>
      <c r="B17143" s="29" t="n">
        <v>25</v>
      </c>
      <c r="C17143" s="7" t="n">
        <v>1</v>
      </c>
      <c r="D17143" s="7" t="n">
        <v>60</v>
      </c>
      <c r="E17143" s="7" t="n">
        <v>640</v>
      </c>
      <c r="F17143" s="7" t="n">
        <v>1</v>
      </c>
    </row>
    <row r="17144" spans="1:9">
      <c r="A17144" t="s">
        <v>4</v>
      </c>
      <c r="B17144" s="4" t="s">
        <v>5</v>
      </c>
      <c r="C17144" s="4" t="s">
        <v>13</v>
      </c>
      <c r="D17144" s="4" t="s">
        <v>10</v>
      </c>
      <c r="E17144" s="4" t="s">
        <v>6</v>
      </c>
    </row>
    <row r="17145" spans="1:9">
      <c r="A17145" t="n">
        <v>140931</v>
      </c>
      <c r="B17145" s="40" t="n">
        <v>51</v>
      </c>
      <c r="C17145" s="7" t="n">
        <v>4</v>
      </c>
      <c r="D17145" s="7" t="n">
        <v>17</v>
      </c>
      <c r="E17145" s="7" t="s">
        <v>410</v>
      </c>
    </row>
    <row r="17146" spans="1:9">
      <c r="A17146" t="s">
        <v>4</v>
      </c>
      <c r="B17146" s="4" t="s">
        <v>5</v>
      </c>
      <c r="C17146" s="4" t="s">
        <v>10</v>
      </c>
    </row>
    <row r="17147" spans="1:9">
      <c r="A17147" t="n">
        <v>140945</v>
      </c>
      <c r="B17147" s="35" t="n">
        <v>16</v>
      </c>
      <c r="C17147" s="7" t="n">
        <v>0</v>
      </c>
    </row>
    <row r="17148" spans="1:9">
      <c r="A17148" t="s">
        <v>4</v>
      </c>
      <c r="B17148" s="4" t="s">
        <v>5</v>
      </c>
      <c r="C17148" s="4" t="s">
        <v>10</v>
      </c>
      <c r="D17148" s="4" t="s">
        <v>13</v>
      </c>
      <c r="E17148" s="4" t="s">
        <v>9</v>
      </c>
      <c r="F17148" s="4" t="s">
        <v>72</v>
      </c>
      <c r="G17148" s="4" t="s">
        <v>13</v>
      </c>
      <c r="H17148" s="4" t="s">
        <v>13</v>
      </c>
    </row>
    <row r="17149" spans="1:9">
      <c r="A17149" t="n">
        <v>140948</v>
      </c>
      <c r="B17149" s="52" t="n">
        <v>26</v>
      </c>
      <c r="C17149" s="7" t="n">
        <v>17</v>
      </c>
      <c r="D17149" s="7" t="n">
        <v>17</v>
      </c>
      <c r="E17149" s="7" t="n">
        <v>16403</v>
      </c>
      <c r="F17149" s="7" t="s">
        <v>1229</v>
      </c>
      <c r="G17149" s="7" t="n">
        <v>2</v>
      </c>
      <c r="H17149" s="7" t="n">
        <v>0</v>
      </c>
    </row>
    <row r="17150" spans="1:9">
      <c r="A17150" t="s">
        <v>4</v>
      </c>
      <c r="B17150" s="4" t="s">
        <v>5</v>
      </c>
    </row>
    <row r="17151" spans="1:9">
      <c r="A17151" t="n">
        <v>140971</v>
      </c>
      <c r="B17151" s="53" t="n">
        <v>28</v>
      </c>
    </row>
    <row r="17152" spans="1:9">
      <c r="A17152" t="s">
        <v>4</v>
      </c>
      <c r="B17152" s="4" t="s">
        <v>5</v>
      </c>
      <c r="C17152" s="4" t="s">
        <v>10</v>
      </c>
      <c r="D17152" s="4" t="s">
        <v>13</v>
      </c>
    </row>
    <row r="17153" spans="1:8">
      <c r="A17153" t="n">
        <v>140972</v>
      </c>
      <c r="B17153" s="54" t="n">
        <v>89</v>
      </c>
      <c r="C17153" s="7" t="n">
        <v>65533</v>
      </c>
      <c r="D17153" s="7" t="n">
        <v>1</v>
      </c>
    </row>
    <row r="17154" spans="1:8">
      <c r="A17154" t="s">
        <v>4</v>
      </c>
      <c r="B17154" s="4" t="s">
        <v>5</v>
      </c>
      <c r="C17154" s="4" t="s">
        <v>13</v>
      </c>
      <c r="D17154" s="4" t="s">
        <v>10</v>
      </c>
      <c r="E17154" s="4" t="s">
        <v>10</v>
      </c>
      <c r="F17154" s="4" t="s">
        <v>13</v>
      </c>
    </row>
    <row r="17155" spans="1:8">
      <c r="A17155" t="n">
        <v>140976</v>
      </c>
      <c r="B17155" s="29" t="n">
        <v>25</v>
      </c>
      <c r="C17155" s="7" t="n">
        <v>1</v>
      </c>
      <c r="D17155" s="7" t="n">
        <v>65535</v>
      </c>
      <c r="E17155" s="7" t="n">
        <v>65535</v>
      </c>
      <c r="F17155" s="7" t="n">
        <v>0</v>
      </c>
    </row>
    <row r="17156" spans="1:8">
      <c r="A17156" t="s">
        <v>4</v>
      </c>
      <c r="B17156" s="4" t="s">
        <v>5</v>
      </c>
      <c r="C17156" s="4" t="s">
        <v>13</v>
      </c>
      <c r="D17156" s="4" t="s">
        <v>10</v>
      </c>
    </row>
    <row r="17157" spans="1:8">
      <c r="A17157" t="n">
        <v>140983</v>
      </c>
      <c r="B17157" s="25" t="n">
        <v>45</v>
      </c>
      <c r="C17157" s="7" t="n">
        <v>7</v>
      </c>
      <c r="D17157" s="7" t="n">
        <v>255</v>
      </c>
    </row>
    <row r="17158" spans="1:8">
      <c r="A17158" t="s">
        <v>4</v>
      </c>
      <c r="B17158" s="4" t="s">
        <v>5</v>
      </c>
      <c r="C17158" s="4" t="s">
        <v>13</v>
      </c>
      <c r="D17158" s="4" t="s">
        <v>10</v>
      </c>
      <c r="E17158" s="4" t="s">
        <v>6</v>
      </c>
      <c r="F17158" s="4" t="s">
        <v>6</v>
      </c>
      <c r="G17158" s="4" t="s">
        <v>6</v>
      </c>
      <c r="H17158" s="4" t="s">
        <v>6</v>
      </c>
    </row>
    <row r="17159" spans="1:8">
      <c r="A17159" t="n">
        <v>140987</v>
      </c>
      <c r="B17159" s="40" t="n">
        <v>51</v>
      </c>
      <c r="C17159" s="7" t="n">
        <v>3</v>
      </c>
      <c r="D17159" s="7" t="n">
        <v>22</v>
      </c>
      <c r="E17159" s="7" t="s">
        <v>869</v>
      </c>
      <c r="F17159" s="7" t="s">
        <v>89</v>
      </c>
      <c r="G17159" s="7" t="s">
        <v>88</v>
      </c>
      <c r="H17159" s="7" t="s">
        <v>89</v>
      </c>
    </row>
    <row r="17160" spans="1:8">
      <c r="A17160" t="s">
        <v>4</v>
      </c>
      <c r="B17160" s="4" t="s">
        <v>5</v>
      </c>
      <c r="C17160" s="4" t="s">
        <v>10</v>
      </c>
    </row>
    <row r="17161" spans="1:8">
      <c r="A17161" t="n">
        <v>141000</v>
      </c>
      <c r="B17161" s="35" t="n">
        <v>16</v>
      </c>
      <c r="C17161" s="7" t="n">
        <v>800</v>
      </c>
    </row>
    <row r="17162" spans="1:8">
      <c r="A17162" t="s">
        <v>4</v>
      </c>
      <c r="B17162" s="4" t="s">
        <v>5</v>
      </c>
      <c r="C17162" s="4" t="s">
        <v>13</v>
      </c>
      <c r="D17162" s="4" t="s">
        <v>13</v>
      </c>
      <c r="E17162" s="4" t="s">
        <v>22</v>
      </c>
      <c r="F17162" s="4" t="s">
        <v>22</v>
      </c>
      <c r="G17162" s="4" t="s">
        <v>22</v>
      </c>
      <c r="H17162" s="4" t="s">
        <v>10</v>
      </c>
    </row>
    <row r="17163" spans="1:8">
      <c r="A17163" t="n">
        <v>141003</v>
      </c>
      <c r="B17163" s="25" t="n">
        <v>45</v>
      </c>
      <c r="C17163" s="7" t="n">
        <v>2</v>
      </c>
      <c r="D17163" s="7" t="n">
        <v>3</v>
      </c>
      <c r="E17163" s="7" t="n">
        <v>-20.8400001525879</v>
      </c>
      <c r="F17163" s="7" t="n">
        <v>1.76999998092651</v>
      </c>
      <c r="G17163" s="7" t="n">
        <v>-13.039999961853</v>
      </c>
      <c r="H17163" s="7" t="n">
        <v>500</v>
      </c>
    </row>
    <row r="17164" spans="1:8">
      <c r="A17164" t="s">
        <v>4</v>
      </c>
      <c r="B17164" s="4" t="s">
        <v>5</v>
      </c>
      <c r="C17164" s="4" t="s">
        <v>13</v>
      </c>
      <c r="D17164" s="4" t="s">
        <v>13</v>
      </c>
      <c r="E17164" s="4" t="s">
        <v>22</v>
      </c>
      <c r="F17164" s="4" t="s">
        <v>22</v>
      </c>
      <c r="G17164" s="4" t="s">
        <v>22</v>
      </c>
      <c r="H17164" s="4" t="s">
        <v>10</v>
      </c>
      <c r="I17164" s="4" t="s">
        <v>13</v>
      </c>
    </row>
    <row r="17165" spans="1:8">
      <c r="A17165" t="n">
        <v>141020</v>
      </c>
      <c r="B17165" s="25" t="n">
        <v>45</v>
      </c>
      <c r="C17165" s="7" t="n">
        <v>4</v>
      </c>
      <c r="D17165" s="7" t="n">
        <v>3</v>
      </c>
      <c r="E17165" s="7" t="n">
        <v>2.78999996185303</v>
      </c>
      <c r="F17165" s="7" t="n">
        <v>312.730010986328</v>
      </c>
      <c r="G17165" s="7" t="n">
        <v>0.270000010728836</v>
      </c>
      <c r="H17165" s="7" t="n">
        <v>500</v>
      </c>
      <c r="I17165" s="7" t="n">
        <v>1</v>
      </c>
    </row>
    <row r="17166" spans="1:8">
      <c r="A17166" t="s">
        <v>4</v>
      </c>
      <c r="B17166" s="4" t="s">
        <v>5</v>
      </c>
      <c r="C17166" s="4" t="s">
        <v>13</v>
      </c>
      <c r="D17166" s="4" t="s">
        <v>13</v>
      </c>
      <c r="E17166" s="4" t="s">
        <v>22</v>
      </c>
      <c r="F17166" s="4" t="s">
        <v>10</v>
      </c>
    </row>
    <row r="17167" spans="1:8">
      <c r="A17167" t="n">
        <v>141038</v>
      </c>
      <c r="B17167" s="25" t="n">
        <v>45</v>
      </c>
      <c r="C17167" s="7" t="n">
        <v>5</v>
      </c>
      <c r="D17167" s="7" t="n">
        <v>3</v>
      </c>
      <c r="E17167" s="7" t="n">
        <v>3.70000004768372</v>
      </c>
      <c r="F17167" s="7" t="n">
        <v>500</v>
      </c>
    </row>
    <row r="17168" spans="1:8">
      <c r="A17168" t="s">
        <v>4</v>
      </c>
      <c r="B17168" s="4" t="s">
        <v>5</v>
      </c>
      <c r="C17168" s="4" t="s">
        <v>13</v>
      </c>
      <c r="D17168" s="4" t="s">
        <v>13</v>
      </c>
      <c r="E17168" s="4" t="s">
        <v>22</v>
      </c>
      <c r="F17168" s="4" t="s">
        <v>10</v>
      </c>
    </row>
    <row r="17169" spans="1:9">
      <c r="A17169" t="n">
        <v>141047</v>
      </c>
      <c r="B17169" s="25" t="n">
        <v>45</v>
      </c>
      <c r="C17169" s="7" t="n">
        <v>11</v>
      </c>
      <c r="D17169" s="7" t="n">
        <v>3</v>
      </c>
      <c r="E17169" s="7" t="n">
        <v>24.7999992370605</v>
      </c>
      <c r="F17169" s="7" t="n">
        <v>500</v>
      </c>
    </row>
    <row r="17170" spans="1:9">
      <c r="A17170" t="s">
        <v>4</v>
      </c>
      <c r="B17170" s="4" t="s">
        <v>5</v>
      </c>
      <c r="C17170" s="4" t="s">
        <v>10</v>
      </c>
      <c r="D17170" s="4" t="s">
        <v>13</v>
      </c>
      <c r="E17170" s="4" t="s">
        <v>6</v>
      </c>
      <c r="F17170" s="4" t="s">
        <v>22</v>
      </c>
      <c r="G17170" s="4" t="s">
        <v>22</v>
      </c>
      <c r="H17170" s="4" t="s">
        <v>22</v>
      </c>
    </row>
    <row r="17171" spans="1:9">
      <c r="A17171" t="n">
        <v>141056</v>
      </c>
      <c r="B17171" s="39" t="n">
        <v>48</v>
      </c>
      <c r="C17171" s="7" t="n">
        <v>22</v>
      </c>
      <c r="D17171" s="7" t="n">
        <v>0</v>
      </c>
      <c r="E17171" s="7" t="s">
        <v>1040</v>
      </c>
      <c r="F17171" s="7" t="n">
        <v>-1</v>
      </c>
      <c r="G17171" s="7" t="n">
        <v>1</v>
      </c>
      <c r="H17171" s="7" t="n">
        <v>0</v>
      </c>
    </row>
    <row r="17172" spans="1:9">
      <c r="A17172" t="s">
        <v>4</v>
      </c>
      <c r="B17172" s="4" t="s">
        <v>5</v>
      </c>
      <c r="C17172" s="4" t="s">
        <v>10</v>
      </c>
      <c r="D17172" s="4" t="s">
        <v>13</v>
      </c>
      <c r="E17172" s="4" t="s">
        <v>6</v>
      </c>
      <c r="F17172" s="4" t="s">
        <v>22</v>
      </c>
      <c r="G17172" s="4" t="s">
        <v>22</v>
      </c>
      <c r="H17172" s="4" t="s">
        <v>22</v>
      </c>
    </row>
    <row r="17173" spans="1:9">
      <c r="A17173" t="n">
        <v>141082</v>
      </c>
      <c r="B17173" s="39" t="n">
        <v>48</v>
      </c>
      <c r="C17173" s="7" t="n">
        <v>7031</v>
      </c>
      <c r="D17173" s="7" t="n">
        <v>0</v>
      </c>
      <c r="E17173" s="7" t="s">
        <v>1040</v>
      </c>
      <c r="F17173" s="7" t="n">
        <v>-1</v>
      </c>
      <c r="G17173" s="7" t="n">
        <v>1</v>
      </c>
      <c r="H17173" s="7" t="n">
        <v>0</v>
      </c>
    </row>
    <row r="17174" spans="1:9">
      <c r="A17174" t="s">
        <v>4</v>
      </c>
      <c r="B17174" s="4" t="s">
        <v>5</v>
      </c>
      <c r="C17174" s="4" t="s">
        <v>10</v>
      </c>
      <c r="D17174" s="4" t="s">
        <v>10</v>
      </c>
      <c r="E17174" s="4" t="s">
        <v>22</v>
      </c>
      <c r="F17174" s="4" t="s">
        <v>22</v>
      </c>
      <c r="G17174" s="4" t="s">
        <v>22</v>
      </c>
      <c r="H17174" s="4" t="s">
        <v>22</v>
      </c>
      <c r="I17174" s="4" t="s">
        <v>13</v>
      </c>
      <c r="J17174" s="4" t="s">
        <v>10</v>
      </c>
    </row>
    <row r="17175" spans="1:9">
      <c r="A17175" t="n">
        <v>141108</v>
      </c>
      <c r="B17175" s="85" t="n">
        <v>55</v>
      </c>
      <c r="C17175" s="7" t="n">
        <v>7031</v>
      </c>
      <c r="D17175" s="7" t="n">
        <v>65024</v>
      </c>
      <c r="E17175" s="7" t="n">
        <v>0</v>
      </c>
      <c r="F17175" s="7" t="n">
        <v>0</v>
      </c>
      <c r="G17175" s="7" t="n">
        <v>2.5</v>
      </c>
      <c r="H17175" s="7" t="n">
        <v>2.5</v>
      </c>
      <c r="I17175" s="7" t="n">
        <v>0</v>
      </c>
      <c r="J17175" s="7" t="n">
        <v>0</v>
      </c>
    </row>
    <row r="17176" spans="1:9">
      <c r="A17176" t="s">
        <v>4</v>
      </c>
      <c r="B17176" s="4" t="s">
        <v>5</v>
      </c>
      <c r="C17176" s="4" t="s">
        <v>13</v>
      </c>
      <c r="D17176" s="4" t="s">
        <v>10</v>
      </c>
      <c r="E17176" s="4" t="s">
        <v>22</v>
      </c>
      <c r="F17176" s="4" t="s">
        <v>10</v>
      </c>
      <c r="G17176" s="4" t="s">
        <v>9</v>
      </c>
      <c r="H17176" s="4" t="s">
        <v>9</v>
      </c>
      <c r="I17176" s="4" t="s">
        <v>10</v>
      </c>
      <c r="J17176" s="4" t="s">
        <v>10</v>
      </c>
      <c r="K17176" s="4" t="s">
        <v>9</v>
      </c>
      <c r="L17176" s="4" t="s">
        <v>9</v>
      </c>
      <c r="M17176" s="4" t="s">
        <v>9</v>
      </c>
      <c r="N17176" s="4" t="s">
        <v>9</v>
      </c>
      <c r="O17176" s="4" t="s">
        <v>6</v>
      </c>
    </row>
    <row r="17177" spans="1:9">
      <c r="A17177" t="n">
        <v>141132</v>
      </c>
      <c r="B17177" s="14" t="n">
        <v>50</v>
      </c>
      <c r="C17177" s="7" t="n">
        <v>0</v>
      </c>
      <c r="D17177" s="7" t="n">
        <v>2071</v>
      </c>
      <c r="E17177" s="7" t="n">
        <v>1</v>
      </c>
      <c r="F17177" s="7" t="n">
        <v>0</v>
      </c>
      <c r="G17177" s="7" t="n">
        <v>0</v>
      </c>
      <c r="H17177" s="7" t="n">
        <v>0</v>
      </c>
      <c r="I17177" s="7" t="n">
        <v>0</v>
      </c>
      <c r="J17177" s="7" t="n">
        <v>65533</v>
      </c>
      <c r="K17177" s="7" t="n">
        <v>0</v>
      </c>
      <c r="L17177" s="7" t="n">
        <v>0</v>
      </c>
      <c r="M17177" s="7" t="n">
        <v>0</v>
      </c>
      <c r="N17177" s="7" t="n">
        <v>0</v>
      </c>
      <c r="O17177" s="7" t="s">
        <v>12</v>
      </c>
    </row>
    <row r="17178" spans="1:9">
      <c r="A17178" t="s">
        <v>4</v>
      </c>
      <c r="B17178" s="4" t="s">
        <v>5</v>
      </c>
      <c r="C17178" s="4" t="s">
        <v>13</v>
      </c>
      <c r="D17178" s="4" t="s">
        <v>10</v>
      </c>
      <c r="E17178" s="4" t="s">
        <v>10</v>
      </c>
      <c r="F17178" s="4" t="s">
        <v>9</v>
      </c>
    </row>
    <row r="17179" spans="1:9">
      <c r="A17179" t="n">
        <v>141171</v>
      </c>
      <c r="B17179" s="86" t="n">
        <v>84</v>
      </c>
      <c r="C17179" s="7" t="n">
        <v>0</v>
      </c>
      <c r="D17179" s="7" t="n">
        <v>0</v>
      </c>
      <c r="E17179" s="7" t="n">
        <v>0</v>
      </c>
      <c r="F17179" s="7" t="n">
        <v>1056964608</v>
      </c>
    </row>
    <row r="17180" spans="1:9">
      <c r="A17180" t="s">
        <v>4</v>
      </c>
      <c r="B17180" s="4" t="s">
        <v>5</v>
      </c>
      <c r="C17180" s="4" t="s">
        <v>10</v>
      </c>
    </row>
    <row r="17181" spans="1:9">
      <c r="A17181" t="n">
        <v>141181</v>
      </c>
      <c r="B17181" s="35" t="n">
        <v>16</v>
      </c>
      <c r="C17181" s="7" t="n">
        <v>750</v>
      </c>
    </row>
    <row r="17182" spans="1:9">
      <c r="A17182" t="s">
        <v>4</v>
      </c>
      <c r="B17182" s="4" t="s">
        <v>5</v>
      </c>
      <c r="C17182" s="4" t="s">
        <v>13</v>
      </c>
      <c r="D17182" s="4" t="s">
        <v>10</v>
      </c>
      <c r="E17182" s="4" t="s">
        <v>22</v>
      </c>
    </row>
    <row r="17183" spans="1:9">
      <c r="A17183" t="n">
        <v>141184</v>
      </c>
      <c r="B17183" s="28" t="n">
        <v>58</v>
      </c>
      <c r="C17183" s="7" t="n">
        <v>101</v>
      </c>
      <c r="D17183" s="7" t="n">
        <v>500</v>
      </c>
      <c r="E17183" s="7" t="n">
        <v>1</v>
      </c>
    </row>
    <row r="17184" spans="1:9">
      <c r="A17184" t="s">
        <v>4</v>
      </c>
      <c r="B17184" s="4" t="s">
        <v>5</v>
      </c>
      <c r="C17184" s="4" t="s">
        <v>13</v>
      </c>
      <c r="D17184" s="4" t="s">
        <v>10</v>
      </c>
    </row>
    <row r="17185" spans="1:15">
      <c r="A17185" t="n">
        <v>141192</v>
      </c>
      <c r="B17185" s="28" t="n">
        <v>58</v>
      </c>
      <c r="C17185" s="7" t="n">
        <v>254</v>
      </c>
      <c r="D17185" s="7" t="n">
        <v>0</v>
      </c>
    </row>
    <row r="17186" spans="1:15">
      <c r="A17186" t="s">
        <v>4</v>
      </c>
      <c r="B17186" s="4" t="s">
        <v>5</v>
      </c>
      <c r="C17186" s="4" t="s">
        <v>13</v>
      </c>
    </row>
    <row r="17187" spans="1:15">
      <c r="A17187" t="n">
        <v>141196</v>
      </c>
      <c r="B17187" s="25" t="n">
        <v>45</v>
      </c>
      <c r="C17187" s="7" t="n">
        <v>0</v>
      </c>
    </row>
    <row r="17188" spans="1:15">
      <c r="A17188" t="s">
        <v>4</v>
      </c>
      <c r="B17188" s="4" t="s">
        <v>5</v>
      </c>
      <c r="C17188" s="4" t="s">
        <v>13</v>
      </c>
      <c r="D17188" s="4" t="s">
        <v>13</v>
      </c>
      <c r="E17188" s="4" t="s">
        <v>22</v>
      </c>
      <c r="F17188" s="4" t="s">
        <v>22</v>
      </c>
      <c r="G17188" s="4" t="s">
        <v>22</v>
      </c>
      <c r="H17188" s="4" t="s">
        <v>10</v>
      </c>
    </row>
    <row r="17189" spans="1:15">
      <c r="A17189" t="n">
        <v>141198</v>
      </c>
      <c r="B17189" s="25" t="n">
        <v>45</v>
      </c>
      <c r="C17189" s="7" t="n">
        <v>2</v>
      </c>
      <c r="D17189" s="7" t="n">
        <v>3</v>
      </c>
      <c r="E17189" s="7" t="n">
        <v>-23.8500003814697</v>
      </c>
      <c r="F17189" s="7" t="n">
        <v>1.20000004768372</v>
      </c>
      <c r="G17189" s="7" t="n">
        <v>-15.4300003051758</v>
      </c>
      <c r="H17189" s="7" t="n">
        <v>0</v>
      </c>
    </row>
    <row r="17190" spans="1:15">
      <c r="A17190" t="s">
        <v>4</v>
      </c>
      <c r="B17190" s="4" t="s">
        <v>5</v>
      </c>
      <c r="C17190" s="4" t="s">
        <v>13</v>
      </c>
      <c r="D17190" s="4" t="s">
        <v>13</v>
      </c>
      <c r="E17190" s="4" t="s">
        <v>22</v>
      </c>
      <c r="F17190" s="4" t="s">
        <v>22</v>
      </c>
      <c r="G17190" s="4" t="s">
        <v>22</v>
      </c>
      <c r="H17190" s="4" t="s">
        <v>10</v>
      </c>
      <c r="I17190" s="4" t="s">
        <v>13</v>
      </c>
    </row>
    <row r="17191" spans="1:15">
      <c r="A17191" t="n">
        <v>141215</v>
      </c>
      <c r="B17191" s="25" t="n">
        <v>45</v>
      </c>
      <c r="C17191" s="7" t="n">
        <v>4</v>
      </c>
      <c r="D17191" s="7" t="n">
        <v>3</v>
      </c>
      <c r="E17191" s="7" t="n">
        <v>347.850006103516</v>
      </c>
      <c r="F17191" s="7" t="n">
        <v>231.979995727539</v>
      </c>
      <c r="G17191" s="7" t="n">
        <v>16.2700004577637</v>
      </c>
      <c r="H17191" s="7" t="n">
        <v>0</v>
      </c>
      <c r="I17191" s="7" t="n">
        <v>1</v>
      </c>
    </row>
    <row r="17192" spans="1:15">
      <c r="A17192" t="s">
        <v>4</v>
      </c>
      <c r="B17192" s="4" t="s">
        <v>5</v>
      </c>
      <c r="C17192" s="4" t="s">
        <v>13</v>
      </c>
      <c r="D17192" s="4" t="s">
        <v>13</v>
      </c>
      <c r="E17192" s="4" t="s">
        <v>22</v>
      </c>
      <c r="F17192" s="4" t="s">
        <v>10</v>
      </c>
    </row>
    <row r="17193" spans="1:15">
      <c r="A17193" t="n">
        <v>141233</v>
      </c>
      <c r="B17193" s="25" t="n">
        <v>45</v>
      </c>
      <c r="C17193" s="7" t="n">
        <v>5</v>
      </c>
      <c r="D17193" s="7" t="n">
        <v>3</v>
      </c>
      <c r="E17193" s="7" t="n">
        <v>3.79999995231628</v>
      </c>
      <c r="F17193" s="7" t="n">
        <v>0</v>
      </c>
    </row>
    <row r="17194" spans="1:15">
      <c r="A17194" t="s">
        <v>4</v>
      </c>
      <c r="B17194" s="4" t="s">
        <v>5</v>
      </c>
      <c r="C17194" s="4" t="s">
        <v>13</v>
      </c>
      <c r="D17194" s="4" t="s">
        <v>13</v>
      </c>
      <c r="E17194" s="4" t="s">
        <v>22</v>
      </c>
      <c r="F17194" s="4" t="s">
        <v>10</v>
      </c>
    </row>
    <row r="17195" spans="1:15">
      <c r="A17195" t="n">
        <v>141242</v>
      </c>
      <c r="B17195" s="25" t="n">
        <v>45</v>
      </c>
      <c r="C17195" s="7" t="n">
        <v>11</v>
      </c>
      <c r="D17195" s="7" t="n">
        <v>3</v>
      </c>
      <c r="E17195" s="7" t="n">
        <v>24.7999992370605</v>
      </c>
      <c r="F17195" s="7" t="n">
        <v>0</v>
      </c>
    </row>
    <row r="17196" spans="1:15">
      <c r="A17196" t="s">
        <v>4</v>
      </c>
      <c r="B17196" s="4" t="s">
        <v>5</v>
      </c>
      <c r="C17196" s="4" t="s">
        <v>13</v>
      </c>
      <c r="D17196" s="4" t="s">
        <v>10</v>
      </c>
      <c r="E17196" s="4" t="s">
        <v>10</v>
      </c>
      <c r="F17196" s="4" t="s">
        <v>9</v>
      </c>
    </row>
    <row r="17197" spans="1:15">
      <c r="A17197" t="n">
        <v>141251</v>
      </c>
      <c r="B17197" s="86" t="n">
        <v>84</v>
      </c>
      <c r="C17197" s="7" t="n">
        <v>1</v>
      </c>
      <c r="D17197" s="7" t="n">
        <v>0</v>
      </c>
      <c r="E17197" s="7" t="n">
        <v>0</v>
      </c>
      <c r="F17197" s="7" t="n">
        <v>0</v>
      </c>
    </row>
    <row r="17198" spans="1:15">
      <c r="A17198" t="s">
        <v>4</v>
      </c>
      <c r="B17198" s="4" t="s">
        <v>5</v>
      </c>
      <c r="C17198" s="4" t="s">
        <v>10</v>
      </c>
      <c r="D17198" s="4" t="s">
        <v>22</v>
      </c>
      <c r="E17198" s="4" t="s">
        <v>22</v>
      </c>
      <c r="F17198" s="4" t="s">
        <v>22</v>
      </c>
      <c r="G17198" s="4" t="s">
        <v>10</v>
      </c>
      <c r="H17198" s="4" t="s">
        <v>10</v>
      </c>
    </row>
    <row r="17199" spans="1:15">
      <c r="A17199" t="n">
        <v>141261</v>
      </c>
      <c r="B17199" s="56" t="n">
        <v>60</v>
      </c>
      <c r="C17199" s="7" t="n">
        <v>22</v>
      </c>
      <c r="D17199" s="7" t="n">
        <v>-20</v>
      </c>
      <c r="E17199" s="7" t="n">
        <v>-20</v>
      </c>
      <c r="F17199" s="7" t="n">
        <v>0</v>
      </c>
      <c r="G17199" s="7" t="n">
        <v>0</v>
      </c>
      <c r="H17199" s="7" t="n">
        <v>0</v>
      </c>
    </row>
    <row r="17200" spans="1:15">
      <c r="A17200" t="s">
        <v>4</v>
      </c>
      <c r="B17200" s="4" t="s">
        <v>5</v>
      </c>
      <c r="C17200" s="4" t="s">
        <v>10</v>
      </c>
      <c r="D17200" s="4" t="s">
        <v>22</v>
      </c>
      <c r="E17200" s="4" t="s">
        <v>22</v>
      </c>
      <c r="F17200" s="4" t="s">
        <v>22</v>
      </c>
      <c r="G17200" s="4" t="s">
        <v>10</v>
      </c>
      <c r="H17200" s="4" t="s">
        <v>10</v>
      </c>
    </row>
    <row r="17201" spans="1:9">
      <c r="A17201" t="n">
        <v>141280</v>
      </c>
      <c r="B17201" s="56" t="n">
        <v>60</v>
      </c>
      <c r="C17201" s="7" t="n">
        <v>18</v>
      </c>
      <c r="D17201" s="7" t="n">
        <v>-10</v>
      </c>
      <c r="E17201" s="7" t="n">
        <v>-20</v>
      </c>
      <c r="F17201" s="7" t="n">
        <v>0</v>
      </c>
      <c r="G17201" s="7" t="n">
        <v>0</v>
      </c>
      <c r="H17201" s="7" t="n">
        <v>0</v>
      </c>
    </row>
    <row r="17202" spans="1:9">
      <c r="A17202" t="s">
        <v>4</v>
      </c>
      <c r="B17202" s="4" t="s">
        <v>5</v>
      </c>
      <c r="C17202" s="4" t="s">
        <v>10</v>
      </c>
      <c r="D17202" s="4" t="s">
        <v>22</v>
      </c>
      <c r="E17202" s="4" t="s">
        <v>22</v>
      </c>
      <c r="F17202" s="4" t="s">
        <v>22</v>
      </c>
      <c r="G17202" s="4" t="s">
        <v>10</v>
      </c>
      <c r="H17202" s="4" t="s">
        <v>10</v>
      </c>
    </row>
    <row r="17203" spans="1:9">
      <c r="A17203" t="n">
        <v>141299</v>
      </c>
      <c r="B17203" s="56" t="n">
        <v>60</v>
      </c>
      <c r="C17203" s="7" t="n">
        <v>17</v>
      </c>
      <c r="D17203" s="7" t="n">
        <v>-10</v>
      </c>
      <c r="E17203" s="7" t="n">
        <v>-20</v>
      </c>
      <c r="F17203" s="7" t="n">
        <v>0</v>
      </c>
      <c r="G17203" s="7" t="n">
        <v>0</v>
      </c>
      <c r="H17203" s="7" t="n">
        <v>0</v>
      </c>
    </row>
    <row r="17204" spans="1:9">
      <c r="A17204" t="s">
        <v>4</v>
      </c>
      <c r="B17204" s="4" t="s">
        <v>5</v>
      </c>
      <c r="C17204" s="4" t="s">
        <v>13</v>
      </c>
      <c r="D17204" s="4" t="s">
        <v>10</v>
      </c>
      <c r="E17204" s="4" t="s">
        <v>6</v>
      </c>
      <c r="F17204" s="4" t="s">
        <v>6</v>
      </c>
      <c r="G17204" s="4" t="s">
        <v>6</v>
      </c>
      <c r="H17204" s="4" t="s">
        <v>6</v>
      </c>
    </row>
    <row r="17205" spans="1:9">
      <c r="A17205" t="n">
        <v>141318</v>
      </c>
      <c r="B17205" s="40" t="n">
        <v>51</v>
      </c>
      <c r="C17205" s="7" t="n">
        <v>3</v>
      </c>
      <c r="D17205" s="7" t="n">
        <v>18</v>
      </c>
      <c r="E17205" s="7" t="s">
        <v>814</v>
      </c>
      <c r="F17205" s="7" t="s">
        <v>844</v>
      </c>
      <c r="G17205" s="7" t="s">
        <v>88</v>
      </c>
      <c r="H17205" s="7" t="s">
        <v>89</v>
      </c>
    </row>
    <row r="17206" spans="1:9">
      <c r="A17206" t="s">
        <v>4</v>
      </c>
      <c r="B17206" s="4" t="s">
        <v>5</v>
      </c>
      <c r="C17206" s="4" t="s">
        <v>13</v>
      </c>
      <c r="D17206" s="4" t="s">
        <v>10</v>
      </c>
      <c r="E17206" s="4" t="s">
        <v>6</v>
      </c>
      <c r="F17206" s="4" t="s">
        <v>6</v>
      </c>
      <c r="G17206" s="4" t="s">
        <v>6</v>
      </c>
      <c r="H17206" s="4" t="s">
        <v>6</v>
      </c>
    </row>
    <row r="17207" spans="1:9">
      <c r="A17207" t="n">
        <v>141331</v>
      </c>
      <c r="B17207" s="40" t="n">
        <v>51</v>
      </c>
      <c r="C17207" s="7" t="n">
        <v>3</v>
      </c>
      <c r="D17207" s="7" t="n">
        <v>17</v>
      </c>
      <c r="E17207" s="7" t="s">
        <v>814</v>
      </c>
      <c r="F17207" s="7" t="s">
        <v>844</v>
      </c>
      <c r="G17207" s="7" t="s">
        <v>88</v>
      </c>
      <c r="H17207" s="7" t="s">
        <v>89</v>
      </c>
    </row>
    <row r="17208" spans="1:9">
      <c r="A17208" t="s">
        <v>4</v>
      </c>
      <c r="B17208" s="4" t="s">
        <v>5</v>
      </c>
      <c r="C17208" s="4" t="s">
        <v>13</v>
      </c>
      <c r="D17208" s="4" t="s">
        <v>10</v>
      </c>
      <c r="E17208" s="4" t="s">
        <v>10</v>
      </c>
      <c r="F17208" s="4" t="s">
        <v>6</v>
      </c>
      <c r="G17208" s="4" t="s">
        <v>6</v>
      </c>
    </row>
    <row r="17209" spans="1:9">
      <c r="A17209" t="n">
        <v>141344</v>
      </c>
      <c r="B17209" s="92" t="n">
        <v>128</v>
      </c>
      <c r="C17209" s="7" t="n">
        <v>0</v>
      </c>
      <c r="D17209" s="7" t="n">
        <v>17</v>
      </c>
      <c r="E17209" s="7" t="n">
        <v>7031</v>
      </c>
      <c r="F17209" s="7" t="s">
        <v>12</v>
      </c>
      <c r="G17209" s="7" t="s">
        <v>12</v>
      </c>
    </row>
    <row r="17210" spans="1:9">
      <c r="A17210" t="s">
        <v>4</v>
      </c>
      <c r="B17210" s="4" t="s">
        <v>5</v>
      </c>
      <c r="C17210" s="4" t="s">
        <v>13</v>
      </c>
      <c r="D17210" s="4" t="s">
        <v>10</v>
      </c>
      <c r="E17210" s="4" t="s">
        <v>10</v>
      </c>
      <c r="F17210" s="4" t="s">
        <v>6</v>
      </c>
      <c r="G17210" s="4" t="s">
        <v>6</v>
      </c>
    </row>
    <row r="17211" spans="1:9">
      <c r="A17211" t="n">
        <v>141352</v>
      </c>
      <c r="B17211" s="92" t="n">
        <v>128</v>
      </c>
      <c r="C17211" s="7" t="n">
        <v>0</v>
      </c>
      <c r="D17211" s="7" t="n">
        <v>18</v>
      </c>
      <c r="E17211" s="7" t="n">
        <v>7031</v>
      </c>
      <c r="F17211" s="7" t="s">
        <v>12</v>
      </c>
      <c r="G17211" s="7" t="s">
        <v>12</v>
      </c>
    </row>
    <row r="17212" spans="1:9">
      <c r="A17212" t="s">
        <v>4</v>
      </c>
      <c r="B17212" s="4" t="s">
        <v>5</v>
      </c>
      <c r="C17212" s="4" t="s">
        <v>10</v>
      </c>
      <c r="D17212" s="4" t="s">
        <v>13</v>
      </c>
      <c r="E17212" s="4" t="s">
        <v>6</v>
      </c>
      <c r="F17212" s="4" t="s">
        <v>22</v>
      </c>
      <c r="G17212" s="4" t="s">
        <v>22</v>
      </c>
      <c r="H17212" s="4" t="s">
        <v>22</v>
      </c>
    </row>
    <row r="17213" spans="1:9">
      <c r="A17213" t="n">
        <v>141360</v>
      </c>
      <c r="B17213" s="39" t="n">
        <v>48</v>
      </c>
      <c r="C17213" s="7" t="n">
        <v>22</v>
      </c>
      <c r="D17213" s="7" t="n">
        <v>0</v>
      </c>
      <c r="E17213" s="7" t="s">
        <v>1039</v>
      </c>
      <c r="F17213" s="7" t="n">
        <v>0</v>
      </c>
      <c r="G17213" s="7" t="n">
        <v>1</v>
      </c>
      <c r="H17213" s="7" t="n">
        <v>0</v>
      </c>
    </row>
    <row r="17214" spans="1:9">
      <c r="A17214" t="s">
        <v>4</v>
      </c>
      <c r="B17214" s="4" t="s">
        <v>5</v>
      </c>
      <c r="C17214" s="4" t="s">
        <v>10</v>
      </c>
      <c r="D17214" s="4" t="s">
        <v>13</v>
      </c>
      <c r="E17214" s="4" t="s">
        <v>6</v>
      </c>
      <c r="F17214" s="4" t="s">
        <v>22</v>
      </c>
      <c r="G17214" s="4" t="s">
        <v>22</v>
      </c>
      <c r="H17214" s="4" t="s">
        <v>22</v>
      </c>
    </row>
    <row r="17215" spans="1:9">
      <c r="A17215" t="n">
        <v>141386</v>
      </c>
      <c r="B17215" s="39" t="n">
        <v>48</v>
      </c>
      <c r="C17215" s="7" t="n">
        <v>7031</v>
      </c>
      <c r="D17215" s="7" t="n">
        <v>0</v>
      </c>
      <c r="E17215" s="7" t="s">
        <v>1039</v>
      </c>
      <c r="F17215" s="7" t="n">
        <v>0</v>
      </c>
      <c r="G17215" s="7" t="n">
        <v>1</v>
      </c>
      <c r="H17215" s="7" t="n">
        <v>0</v>
      </c>
    </row>
    <row r="17216" spans="1:9">
      <c r="A17216" t="s">
        <v>4</v>
      </c>
      <c r="B17216" s="4" t="s">
        <v>5</v>
      </c>
      <c r="C17216" s="4" t="s">
        <v>10</v>
      </c>
      <c r="D17216" s="4" t="s">
        <v>13</v>
      </c>
      <c r="E17216" s="4" t="s">
        <v>6</v>
      </c>
      <c r="F17216" s="4" t="s">
        <v>22</v>
      </c>
      <c r="G17216" s="4" t="s">
        <v>22</v>
      </c>
      <c r="H17216" s="4" t="s">
        <v>22</v>
      </c>
    </row>
    <row r="17217" spans="1:8">
      <c r="A17217" t="n">
        <v>141412</v>
      </c>
      <c r="B17217" s="39" t="n">
        <v>48</v>
      </c>
      <c r="C17217" s="7" t="n">
        <v>17</v>
      </c>
      <c r="D17217" s="7" t="n">
        <v>0</v>
      </c>
      <c r="E17217" s="7" t="s">
        <v>1027</v>
      </c>
      <c r="F17217" s="7" t="n">
        <v>0</v>
      </c>
      <c r="G17217" s="7" t="n">
        <v>1</v>
      </c>
      <c r="H17217" s="7" t="n">
        <v>0</v>
      </c>
    </row>
    <row r="17218" spans="1:8">
      <c r="A17218" t="s">
        <v>4</v>
      </c>
      <c r="B17218" s="4" t="s">
        <v>5</v>
      </c>
      <c r="C17218" s="4" t="s">
        <v>10</v>
      </c>
      <c r="D17218" s="4" t="s">
        <v>13</v>
      </c>
      <c r="E17218" s="4" t="s">
        <v>6</v>
      </c>
      <c r="F17218" s="4" t="s">
        <v>22</v>
      </c>
      <c r="G17218" s="4" t="s">
        <v>22</v>
      </c>
      <c r="H17218" s="4" t="s">
        <v>22</v>
      </c>
    </row>
    <row r="17219" spans="1:8">
      <c r="A17219" t="n">
        <v>141438</v>
      </c>
      <c r="B17219" s="39" t="n">
        <v>48</v>
      </c>
      <c r="C17219" s="7" t="n">
        <v>18</v>
      </c>
      <c r="D17219" s="7" t="n">
        <v>0</v>
      </c>
      <c r="E17219" s="7" t="s">
        <v>1027</v>
      </c>
      <c r="F17219" s="7" t="n">
        <v>0</v>
      </c>
      <c r="G17219" s="7" t="n">
        <v>1</v>
      </c>
      <c r="H17219" s="7" t="n">
        <v>0</v>
      </c>
    </row>
    <row r="17220" spans="1:8">
      <c r="A17220" t="s">
        <v>4</v>
      </c>
      <c r="B17220" s="4" t="s">
        <v>5</v>
      </c>
      <c r="C17220" s="4" t="s">
        <v>13</v>
      </c>
      <c r="D17220" s="4" t="s">
        <v>13</v>
      </c>
      <c r="E17220" s="4" t="s">
        <v>22</v>
      </c>
      <c r="F17220" s="4" t="s">
        <v>22</v>
      </c>
      <c r="G17220" s="4" t="s">
        <v>22</v>
      </c>
      <c r="H17220" s="4" t="s">
        <v>10</v>
      </c>
    </row>
    <row r="17221" spans="1:8">
      <c r="A17221" t="n">
        <v>141464</v>
      </c>
      <c r="B17221" s="25" t="n">
        <v>45</v>
      </c>
      <c r="C17221" s="7" t="n">
        <v>2</v>
      </c>
      <c r="D17221" s="7" t="n">
        <v>3</v>
      </c>
      <c r="E17221" s="7" t="n">
        <v>-23.9099998474121</v>
      </c>
      <c r="F17221" s="7" t="n">
        <v>1.45000004768372</v>
      </c>
      <c r="G17221" s="7" t="n">
        <v>-15.3599996566772</v>
      </c>
      <c r="H17221" s="7" t="n">
        <v>4000</v>
      </c>
    </row>
    <row r="17222" spans="1:8">
      <c r="A17222" t="s">
        <v>4</v>
      </c>
      <c r="B17222" s="4" t="s">
        <v>5</v>
      </c>
      <c r="C17222" s="4" t="s">
        <v>13</v>
      </c>
      <c r="D17222" s="4" t="s">
        <v>13</v>
      </c>
      <c r="E17222" s="4" t="s">
        <v>22</v>
      </c>
      <c r="F17222" s="4" t="s">
        <v>22</v>
      </c>
      <c r="G17222" s="4" t="s">
        <v>22</v>
      </c>
      <c r="H17222" s="4" t="s">
        <v>10</v>
      </c>
      <c r="I17222" s="4" t="s">
        <v>13</v>
      </c>
    </row>
    <row r="17223" spans="1:8">
      <c r="A17223" t="n">
        <v>141481</v>
      </c>
      <c r="B17223" s="25" t="n">
        <v>45</v>
      </c>
      <c r="C17223" s="7" t="n">
        <v>4</v>
      </c>
      <c r="D17223" s="7" t="n">
        <v>3</v>
      </c>
      <c r="E17223" s="7" t="n">
        <v>351.190002441406</v>
      </c>
      <c r="F17223" s="7" t="n">
        <v>231.979995727539</v>
      </c>
      <c r="G17223" s="7" t="n">
        <v>20.2700004577637</v>
      </c>
      <c r="H17223" s="7" t="n">
        <v>4000</v>
      </c>
      <c r="I17223" s="7" t="n">
        <v>1</v>
      </c>
    </row>
    <row r="17224" spans="1:8">
      <c r="A17224" t="s">
        <v>4</v>
      </c>
      <c r="B17224" s="4" t="s">
        <v>5</v>
      </c>
      <c r="C17224" s="4" t="s">
        <v>13</v>
      </c>
      <c r="D17224" s="4" t="s">
        <v>13</v>
      </c>
      <c r="E17224" s="4" t="s">
        <v>22</v>
      </c>
      <c r="F17224" s="4" t="s">
        <v>10</v>
      </c>
    </row>
    <row r="17225" spans="1:8">
      <c r="A17225" t="n">
        <v>141499</v>
      </c>
      <c r="B17225" s="25" t="n">
        <v>45</v>
      </c>
      <c r="C17225" s="7" t="n">
        <v>5</v>
      </c>
      <c r="D17225" s="7" t="n">
        <v>3</v>
      </c>
      <c r="E17225" s="7" t="n">
        <v>3.5</v>
      </c>
      <c r="F17225" s="7" t="n">
        <v>4000</v>
      </c>
    </row>
    <row r="17226" spans="1:8">
      <c r="A17226" t="s">
        <v>4</v>
      </c>
      <c r="B17226" s="4" t="s">
        <v>5</v>
      </c>
      <c r="C17226" s="4" t="s">
        <v>13</v>
      </c>
      <c r="D17226" s="4" t="s">
        <v>13</v>
      </c>
      <c r="E17226" s="4" t="s">
        <v>22</v>
      </c>
      <c r="F17226" s="4" t="s">
        <v>10</v>
      </c>
    </row>
    <row r="17227" spans="1:8">
      <c r="A17227" t="n">
        <v>141508</v>
      </c>
      <c r="B17227" s="25" t="n">
        <v>45</v>
      </c>
      <c r="C17227" s="7" t="n">
        <v>11</v>
      </c>
      <c r="D17227" s="7" t="n">
        <v>3</v>
      </c>
      <c r="E17227" s="7" t="n">
        <v>24.7999992370605</v>
      </c>
      <c r="F17227" s="7" t="n">
        <v>4000</v>
      </c>
    </row>
    <row r="17228" spans="1:8">
      <c r="A17228" t="s">
        <v>4</v>
      </c>
      <c r="B17228" s="4" t="s">
        <v>5</v>
      </c>
      <c r="C17228" s="4" t="s">
        <v>13</v>
      </c>
      <c r="D17228" s="4" t="s">
        <v>10</v>
      </c>
    </row>
    <row r="17229" spans="1:8">
      <c r="A17229" t="n">
        <v>141517</v>
      </c>
      <c r="B17229" s="28" t="n">
        <v>58</v>
      </c>
      <c r="C17229" s="7" t="n">
        <v>255</v>
      </c>
      <c r="D17229" s="7" t="n">
        <v>0</v>
      </c>
    </row>
    <row r="17230" spans="1:8">
      <c r="A17230" t="s">
        <v>4</v>
      </c>
      <c r="B17230" s="4" t="s">
        <v>5</v>
      </c>
      <c r="C17230" s="4" t="s">
        <v>13</v>
      </c>
      <c r="D17230" s="4" t="s">
        <v>10</v>
      </c>
      <c r="E17230" s="4" t="s">
        <v>6</v>
      </c>
      <c r="F17230" s="4" t="s">
        <v>6</v>
      </c>
      <c r="G17230" s="4" t="s">
        <v>6</v>
      </c>
      <c r="H17230" s="4" t="s">
        <v>6</v>
      </c>
    </row>
    <row r="17231" spans="1:8">
      <c r="A17231" t="n">
        <v>141521</v>
      </c>
      <c r="B17231" s="40" t="n">
        <v>51</v>
      </c>
      <c r="C17231" s="7" t="n">
        <v>3</v>
      </c>
      <c r="D17231" s="7" t="n">
        <v>22</v>
      </c>
      <c r="E17231" s="7" t="s">
        <v>1230</v>
      </c>
      <c r="F17231" s="7" t="s">
        <v>89</v>
      </c>
      <c r="G17231" s="7" t="s">
        <v>88</v>
      </c>
      <c r="H17231" s="7" t="s">
        <v>89</v>
      </c>
    </row>
    <row r="17232" spans="1:8">
      <c r="A17232" t="s">
        <v>4</v>
      </c>
      <c r="B17232" s="4" t="s">
        <v>5</v>
      </c>
      <c r="C17232" s="4" t="s">
        <v>10</v>
      </c>
      <c r="D17232" s="4" t="s">
        <v>22</v>
      </c>
      <c r="E17232" s="4" t="s">
        <v>22</v>
      </c>
      <c r="F17232" s="4" t="s">
        <v>22</v>
      </c>
      <c r="G17232" s="4" t="s">
        <v>10</v>
      </c>
      <c r="H17232" s="4" t="s">
        <v>10</v>
      </c>
    </row>
    <row r="17233" spans="1:9">
      <c r="A17233" t="n">
        <v>141534</v>
      </c>
      <c r="B17233" s="56" t="n">
        <v>60</v>
      </c>
      <c r="C17233" s="7" t="n">
        <v>22</v>
      </c>
      <c r="D17233" s="7" t="n">
        <v>-30</v>
      </c>
      <c r="E17233" s="7" t="n">
        <v>-5</v>
      </c>
      <c r="F17233" s="7" t="n">
        <v>0</v>
      </c>
      <c r="G17233" s="7" t="n">
        <v>1000</v>
      </c>
      <c r="H17233" s="7" t="n">
        <v>0</v>
      </c>
    </row>
    <row r="17234" spans="1:9">
      <c r="A17234" t="s">
        <v>4</v>
      </c>
      <c r="B17234" s="4" t="s">
        <v>5</v>
      </c>
      <c r="C17234" s="4" t="s">
        <v>10</v>
      </c>
      <c r="D17234" s="4" t="s">
        <v>13</v>
      </c>
      <c r="E17234" s="4" t="s">
        <v>13</v>
      </c>
      <c r="F17234" s="4" t="s">
        <v>6</v>
      </c>
    </row>
    <row r="17235" spans="1:9">
      <c r="A17235" t="n">
        <v>141553</v>
      </c>
      <c r="B17235" s="64" t="n">
        <v>47</v>
      </c>
      <c r="C17235" s="7" t="n">
        <v>22</v>
      </c>
      <c r="D17235" s="7" t="n">
        <v>0</v>
      </c>
      <c r="E17235" s="7" t="n">
        <v>0</v>
      </c>
      <c r="F17235" s="7" t="s">
        <v>1028</v>
      </c>
    </row>
    <row r="17236" spans="1:9">
      <c r="A17236" t="s">
        <v>4</v>
      </c>
      <c r="B17236" s="4" t="s">
        <v>5</v>
      </c>
      <c r="C17236" s="4" t="s">
        <v>10</v>
      </c>
      <c r="D17236" s="4" t="s">
        <v>13</v>
      </c>
      <c r="E17236" s="4" t="s">
        <v>13</v>
      </c>
      <c r="F17236" s="4" t="s">
        <v>6</v>
      </c>
    </row>
    <row r="17237" spans="1:9">
      <c r="A17237" t="n">
        <v>141569</v>
      </c>
      <c r="B17237" s="64" t="n">
        <v>47</v>
      </c>
      <c r="C17237" s="7" t="n">
        <v>7031</v>
      </c>
      <c r="D17237" s="7" t="n">
        <v>0</v>
      </c>
      <c r="E17237" s="7" t="n">
        <v>0</v>
      </c>
      <c r="F17237" s="7" t="s">
        <v>1028</v>
      </c>
    </row>
    <row r="17238" spans="1:9">
      <c r="A17238" t="s">
        <v>4</v>
      </c>
      <c r="B17238" s="4" t="s">
        <v>5</v>
      </c>
      <c r="C17238" s="4" t="s">
        <v>10</v>
      </c>
      <c r="D17238" s="4" t="s">
        <v>13</v>
      </c>
      <c r="E17238" s="4" t="s">
        <v>13</v>
      </c>
      <c r="F17238" s="4" t="s">
        <v>6</v>
      </c>
    </row>
    <row r="17239" spans="1:9">
      <c r="A17239" t="n">
        <v>141585</v>
      </c>
      <c r="B17239" s="64" t="n">
        <v>47</v>
      </c>
      <c r="C17239" s="7" t="n">
        <v>17</v>
      </c>
      <c r="D17239" s="7" t="n">
        <v>0</v>
      </c>
      <c r="E17239" s="7" t="n">
        <v>0</v>
      </c>
      <c r="F17239" s="7" t="s">
        <v>1028</v>
      </c>
    </row>
    <row r="17240" spans="1:9">
      <c r="A17240" t="s">
        <v>4</v>
      </c>
      <c r="B17240" s="4" t="s">
        <v>5</v>
      </c>
      <c r="C17240" s="4" t="s">
        <v>10</v>
      </c>
      <c r="D17240" s="4" t="s">
        <v>13</v>
      </c>
      <c r="E17240" s="4" t="s">
        <v>13</v>
      </c>
      <c r="F17240" s="4" t="s">
        <v>6</v>
      </c>
    </row>
    <row r="17241" spans="1:9">
      <c r="A17241" t="n">
        <v>141601</v>
      </c>
      <c r="B17241" s="64" t="n">
        <v>47</v>
      </c>
      <c r="C17241" s="7" t="n">
        <v>18</v>
      </c>
      <c r="D17241" s="7" t="n">
        <v>0</v>
      </c>
      <c r="E17241" s="7" t="n">
        <v>0</v>
      </c>
      <c r="F17241" s="7" t="s">
        <v>1028</v>
      </c>
    </row>
    <row r="17242" spans="1:9">
      <c r="A17242" t="s">
        <v>4</v>
      </c>
      <c r="B17242" s="4" t="s">
        <v>5</v>
      </c>
      <c r="C17242" s="4" t="s">
        <v>13</v>
      </c>
      <c r="D17242" s="4" t="s">
        <v>10</v>
      </c>
      <c r="E17242" s="4" t="s">
        <v>22</v>
      </c>
      <c r="F17242" s="4" t="s">
        <v>10</v>
      </c>
      <c r="G17242" s="4" t="s">
        <v>9</v>
      </c>
      <c r="H17242" s="4" t="s">
        <v>9</v>
      </c>
      <c r="I17242" s="4" t="s">
        <v>10</v>
      </c>
      <c r="J17242" s="4" t="s">
        <v>10</v>
      </c>
      <c r="K17242" s="4" t="s">
        <v>9</v>
      </c>
      <c r="L17242" s="4" t="s">
        <v>9</v>
      </c>
      <c r="M17242" s="4" t="s">
        <v>9</v>
      </c>
      <c r="N17242" s="4" t="s">
        <v>9</v>
      </c>
      <c r="O17242" s="4" t="s">
        <v>6</v>
      </c>
    </row>
    <row r="17243" spans="1:9">
      <c r="A17243" t="n">
        <v>141617</v>
      </c>
      <c r="B17243" s="14" t="n">
        <v>50</v>
      </c>
      <c r="C17243" s="7" t="n">
        <v>0</v>
      </c>
      <c r="D17243" s="7" t="n">
        <v>4033</v>
      </c>
      <c r="E17243" s="7" t="n">
        <v>1</v>
      </c>
      <c r="F17243" s="7" t="n">
        <v>0</v>
      </c>
      <c r="G17243" s="7" t="n">
        <v>0</v>
      </c>
      <c r="H17243" s="7" t="n">
        <v>0</v>
      </c>
      <c r="I17243" s="7" t="n">
        <v>0</v>
      </c>
      <c r="J17243" s="7" t="n">
        <v>65533</v>
      </c>
      <c r="K17243" s="7" t="n">
        <v>0</v>
      </c>
      <c r="L17243" s="7" t="n">
        <v>0</v>
      </c>
      <c r="M17243" s="7" t="n">
        <v>0</v>
      </c>
      <c r="N17243" s="7" t="n">
        <v>0</v>
      </c>
      <c r="O17243" s="7" t="s">
        <v>12</v>
      </c>
    </row>
    <row r="17244" spans="1:9">
      <c r="A17244" t="s">
        <v>4</v>
      </c>
      <c r="B17244" s="4" t="s">
        <v>5</v>
      </c>
      <c r="C17244" s="4" t="s">
        <v>10</v>
      </c>
    </row>
    <row r="17245" spans="1:9">
      <c r="A17245" t="n">
        <v>141656</v>
      </c>
      <c r="B17245" s="35" t="n">
        <v>16</v>
      </c>
      <c r="C17245" s="7" t="n">
        <v>1000</v>
      </c>
    </row>
    <row r="17246" spans="1:9">
      <c r="A17246" t="s">
        <v>4</v>
      </c>
      <c r="B17246" s="4" t="s">
        <v>5</v>
      </c>
      <c r="C17246" s="4" t="s">
        <v>13</v>
      </c>
      <c r="D17246" s="4" t="s">
        <v>10</v>
      </c>
      <c r="E17246" s="4" t="s">
        <v>22</v>
      </c>
      <c r="F17246" s="4" t="s">
        <v>10</v>
      </c>
      <c r="G17246" s="4" t="s">
        <v>9</v>
      </c>
      <c r="H17246" s="4" t="s">
        <v>9</v>
      </c>
      <c r="I17246" s="4" t="s">
        <v>10</v>
      </c>
      <c r="J17246" s="4" t="s">
        <v>10</v>
      </c>
      <c r="K17246" s="4" t="s">
        <v>9</v>
      </c>
      <c r="L17246" s="4" t="s">
        <v>9</v>
      </c>
      <c r="M17246" s="4" t="s">
        <v>9</v>
      </c>
      <c r="N17246" s="4" t="s">
        <v>9</v>
      </c>
      <c r="O17246" s="4" t="s">
        <v>6</v>
      </c>
    </row>
    <row r="17247" spans="1:9">
      <c r="A17247" t="n">
        <v>141659</v>
      </c>
      <c r="B17247" s="14" t="n">
        <v>50</v>
      </c>
      <c r="C17247" s="7" t="n">
        <v>0</v>
      </c>
      <c r="D17247" s="7" t="n">
        <v>2003</v>
      </c>
      <c r="E17247" s="7" t="n">
        <v>1</v>
      </c>
      <c r="F17247" s="7" t="n">
        <v>0</v>
      </c>
      <c r="G17247" s="7" t="n">
        <v>0</v>
      </c>
      <c r="H17247" s="7" t="n">
        <v>0</v>
      </c>
      <c r="I17247" s="7" t="n">
        <v>0</v>
      </c>
      <c r="J17247" s="7" t="n">
        <v>65533</v>
      </c>
      <c r="K17247" s="7" t="n">
        <v>0</v>
      </c>
      <c r="L17247" s="7" t="n">
        <v>0</v>
      </c>
      <c r="M17247" s="7" t="n">
        <v>0</v>
      </c>
      <c r="N17247" s="7" t="n">
        <v>0</v>
      </c>
      <c r="O17247" s="7" t="s">
        <v>12</v>
      </c>
    </row>
    <row r="17248" spans="1:9">
      <c r="A17248" t="s">
        <v>4</v>
      </c>
      <c r="B17248" s="4" t="s">
        <v>5</v>
      </c>
      <c r="C17248" s="4" t="s">
        <v>13</v>
      </c>
      <c r="D17248" s="4" t="s">
        <v>22</v>
      </c>
      <c r="E17248" s="4" t="s">
        <v>22</v>
      </c>
      <c r="F17248" s="4" t="s">
        <v>22</v>
      </c>
    </row>
    <row r="17249" spans="1:15">
      <c r="A17249" t="n">
        <v>141698</v>
      </c>
      <c r="B17249" s="25" t="n">
        <v>45</v>
      </c>
      <c r="C17249" s="7" t="n">
        <v>9</v>
      </c>
      <c r="D17249" s="7" t="n">
        <v>0.0199999995529652</v>
      </c>
      <c r="E17249" s="7" t="n">
        <v>0.0199999995529652</v>
      </c>
      <c r="F17249" s="7" t="n">
        <v>0.5</v>
      </c>
    </row>
    <row r="17250" spans="1:15">
      <c r="A17250" t="s">
        <v>4</v>
      </c>
      <c r="B17250" s="4" t="s">
        <v>5</v>
      </c>
      <c r="C17250" s="4" t="s">
        <v>13</v>
      </c>
      <c r="D17250" s="4" t="s">
        <v>10</v>
      </c>
      <c r="E17250" s="4" t="s">
        <v>6</v>
      </c>
    </row>
    <row r="17251" spans="1:15">
      <c r="A17251" t="n">
        <v>141712</v>
      </c>
      <c r="B17251" s="40" t="n">
        <v>51</v>
      </c>
      <c r="C17251" s="7" t="n">
        <v>4</v>
      </c>
      <c r="D17251" s="7" t="n">
        <v>18</v>
      </c>
      <c r="E17251" s="7" t="s">
        <v>1141</v>
      </c>
    </row>
    <row r="17252" spans="1:15">
      <c r="A17252" t="s">
        <v>4</v>
      </c>
      <c r="B17252" s="4" t="s">
        <v>5</v>
      </c>
      <c r="C17252" s="4" t="s">
        <v>10</v>
      </c>
    </row>
    <row r="17253" spans="1:15">
      <c r="A17253" t="n">
        <v>141726</v>
      </c>
      <c r="B17253" s="35" t="n">
        <v>16</v>
      </c>
      <c r="C17253" s="7" t="n">
        <v>0</v>
      </c>
    </row>
    <row r="17254" spans="1:15">
      <c r="A17254" t="s">
        <v>4</v>
      </c>
      <c r="B17254" s="4" t="s">
        <v>5</v>
      </c>
      <c r="C17254" s="4" t="s">
        <v>10</v>
      </c>
      <c r="D17254" s="4" t="s">
        <v>13</v>
      </c>
      <c r="E17254" s="4" t="s">
        <v>9</v>
      </c>
      <c r="F17254" s="4" t="s">
        <v>72</v>
      </c>
      <c r="G17254" s="4" t="s">
        <v>13</v>
      </c>
      <c r="H17254" s="4" t="s">
        <v>13</v>
      </c>
      <c r="I17254" s="4" t="s">
        <v>13</v>
      </c>
    </row>
    <row r="17255" spans="1:15">
      <c r="A17255" t="n">
        <v>141729</v>
      </c>
      <c r="B17255" s="52" t="n">
        <v>26</v>
      </c>
      <c r="C17255" s="7" t="n">
        <v>18</v>
      </c>
      <c r="D17255" s="7" t="n">
        <v>17</v>
      </c>
      <c r="E17255" s="7" t="n">
        <v>17352</v>
      </c>
      <c r="F17255" s="7" t="s">
        <v>1231</v>
      </c>
      <c r="G17255" s="7" t="n">
        <v>8</v>
      </c>
      <c r="H17255" s="7" t="n">
        <v>2</v>
      </c>
      <c r="I17255" s="7" t="n">
        <v>0</v>
      </c>
    </row>
    <row r="17256" spans="1:15">
      <c r="A17256" t="s">
        <v>4</v>
      </c>
      <c r="B17256" s="4" t="s">
        <v>5</v>
      </c>
      <c r="C17256" s="4" t="s">
        <v>10</v>
      </c>
    </row>
    <row r="17257" spans="1:15">
      <c r="A17257" t="n">
        <v>141752</v>
      </c>
      <c r="B17257" s="35" t="n">
        <v>16</v>
      </c>
      <c r="C17257" s="7" t="n">
        <v>2000</v>
      </c>
    </row>
    <row r="17258" spans="1:15">
      <c r="A17258" t="s">
        <v>4</v>
      </c>
      <c r="B17258" s="4" t="s">
        <v>5</v>
      </c>
      <c r="C17258" s="4" t="s">
        <v>10</v>
      </c>
      <c r="D17258" s="4" t="s">
        <v>13</v>
      </c>
    </row>
    <row r="17259" spans="1:15">
      <c r="A17259" t="n">
        <v>141755</v>
      </c>
      <c r="B17259" s="54" t="n">
        <v>89</v>
      </c>
      <c r="C17259" s="7" t="n">
        <v>65533</v>
      </c>
      <c r="D17259" s="7" t="n">
        <v>0</v>
      </c>
    </row>
    <row r="17260" spans="1:15">
      <c r="A17260" t="s">
        <v>4</v>
      </c>
      <c r="B17260" s="4" t="s">
        <v>5</v>
      </c>
      <c r="C17260" s="4" t="s">
        <v>13</v>
      </c>
      <c r="D17260" s="4" t="s">
        <v>10</v>
      </c>
      <c r="E17260" s="4" t="s">
        <v>10</v>
      </c>
      <c r="F17260" s="4" t="s">
        <v>13</v>
      </c>
    </row>
    <row r="17261" spans="1:15">
      <c r="A17261" t="n">
        <v>141759</v>
      </c>
      <c r="B17261" s="29" t="n">
        <v>25</v>
      </c>
      <c r="C17261" s="7" t="n">
        <v>1</v>
      </c>
      <c r="D17261" s="7" t="n">
        <v>65535</v>
      </c>
      <c r="E17261" s="7" t="n">
        <v>65535</v>
      </c>
      <c r="F17261" s="7" t="n">
        <v>0</v>
      </c>
    </row>
    <row r="17262" spans="1:15">
      <c r="A17262" t="s">
        <v>4</v>
      </c>
      <c r="B17262" s="4" t="s">
        <v>5</v>
      </c>
      <c r="C17262" s="4" t="s">
        <v>10</v>
      </c>
    </row>
    <row r="17263" spans="1:15">
      <c r="A17263" t="n">
        <v>141766</v>
      </c>
      <c r="B17263" s="35" t="n">
        <v>16</v>
      </c>
      <c r="C17263" s="7" t="n">
        <v>500</v>
      </c>
    </row>
    <row r="17264" spans="1:15">
      <c r="A17264" t="s">
        <v>4</v>
      </c>
      <c r="B17264" s="4" t="s">
        <v>5</v>
      </c>
      <c r="C17264" s="4" t="s">
        <v>13</v>
      </c>
      <c r="D17264" s="4" t="s">
        <v>10</v>
      </c>
      <c r="E17264" s="4" t="s">
        <v>22</v>
      </c>
    </row>
    <row r="17265" spans="1:9">
      <c r="A17265" t="n">
        <v>141769</v>
      </c>
      <c r="B17265" s="28" t="n">
        <v>58</v>
      </c>
      <c r="C17265" s="7" t="n">
        <v>101</v>
      </c>
      <c r="D17265" s="7" t="n">
        <v>500</v>
      </c>
      <c r="E17265" s="7" t="n">
        <v>1</v>
      </c>
    </row>
    <row r="17266" spans="1:9">
      <c r="A17266" t="s">
        <v>4</v>
      </c>
      <c r="B17266" s="4" t="s">
        <v>5</v>
      </c>
      <c r="C17266" s="4" t="s">
        <v>13</v>
      </c>
      <c r="D17266" s="4" t="s">
        <v>10</v>
      </c>
    </row>
    <row r="17267" spans="1:9">
      <c r="A17267" t="n">
        <v>141777</v>
      </c>
      <c r="B17267" s="28" t="n">
        <v>58</v>
      </c>
      <c r="C17267" s="7" t="n">
        <v>254</v>
      </c>
      <c r="D17267" s="7" t="n">
        <v>0</v>
      </c>
    </row>
    <row r="17268" spans="1:9">
      <c r="A17268" t="s">
        <v>4</v>
      </c>
      <c r="B17268" s="4" t="s">
        <v>5</v>
      </c>
      <c r="C17268" s="4" t="s">
        <v>13</v>
      </c>
    </row>
    <row r="17269" spans="1:9">
      <c r="A17269" t="n">
        <v>141781</v>
      </c>
      <c r="B17269" s="25" t="n">
        <v>45</v>
      </c>
      <c r="C17269" s="7" t="n">
        <v>0</v>
      </c>
    </row>
    <row r="17270" spans="1:9">
      <c r="A17270" t="s">
        <v>4</v>
      </c>
      <c r="B17270" s="4" t="s">
        <v>5</v>
      </c>
      <c r="C17270" s="4" t="s">
        <v>13</v>
      </c>
      <c r="D17270" s="4" t="s">
        <v>13</v>
      </c>
      <c r="E17270" s="4" t="s">
        <v>22</v>
      </c>
      <c r="F17270" s="4" t="s">
        <v>22</v>
      </c>
      <c r="G17270" s="4" t="s">
        <v>22</v>
      </c>
      <c r="H17270" s="4" t="s">
        <v>10</v>
      </c>
    </row>
    <row r="17271" spans="1:9">
      <c r="A17271" t="n">
        <v>141783</v>
      </c>
      <c r="B17271" s="25" t="n">
        <v>45</v>
      </c>
      <c r="C17271" s="7" t="n">
        <v>2</v>
      </c>
      <c r="D17271" s="7" t="n">
        <v>3</v>
      </c>
      <c r="E17271" s="7" t="n">
        <v>-23.7800006866455</v>
      </c>
      <c r="F17271" s="7" t="n">
        <v>0.839999973773956</v>
      </c>
      <c r="G17271" s="7" t="n">
        <v>-15.1199998855591</v>
      </c>
      <c r="H17271" s="7" t="n">
        <v>0</v>
      </c>
    </row>
    <row r="17272" spans="1:9">
      <c r="A17272" t="s">
        <v>4</v>
      </c>
      <c r="B17272" s="4" t="s">
        <v>5</v>
      </c>
      <c r="C17272" s="4" t="s">
        <v>13</v>
      </c>
      <c r="D17272" s="4" t="s">
        <v>13</v>
      </c>
      <c r="E17272" s="4" t="s">
        <v>22</v>
      </c>
      <c r="F17272" s="4" t="s">
        <v>22</v>
      </c>
      <c r="G17272" s="4" t="s">
        <v>22</v>
      </c>
      <c r="H17272" s="4" t="s">
        <v>10</v>
      </c>
      <c r="I17272" s="4" t="s">
        <v>13</v>
      </c>
    </row>
    <row r="17273" spans="1:9">
      <c r="A17273" t="n">
        <v>141800</v>
      </c>
      <c r="B17273" s="25" t="n">
        <v>45</v>
      </c>
      <c r="C17273" s="7" t="n">
        <v>4</v>
      </c>
      <c r="D17273" s="7" t="n">
        <v>3</v>
      </c>
      <c r="E17273" s="7" t="n">
        <v>12.8800001144409</v>
      </c>
      <c r="F17273" s="7" t="n">
        <v>231.419998168945</v>
      </c>
      <c r="G17273" s="7" t="n">
        <v>6.26999998092651</v>
      </c>
      <c r="H17273" s="7" t="n">
        <v>0</v>
      </c>
      <c r="I17273" s="7" t="n">
        <v>1</v>
      </c>
    </row>
    <row r="17274" spans="1:9">
      <c r="A17274" t="s">
        <v>4</v>
      </c>
      <c r="B17274" s="4" t="s">
        <v>5</v>
      </c>
      <c r="C17274" s="4" t="s">
        <v>13</v>
      </c>
      <c r="D17274" s="4" t="s">
        <v>13</v>
      </c>
      <c r="E17274" s="4" t="s">
        <v>22</v>
      </c>
      <c r="F17274" s="4" t="s">
        <v>10</v>
      </c>
    </row>
    <row r="17275" spans="1:9">
      <c r="A17275" t="n">
        <v>141818</v>
      </c>
      <c r="B17275" s="25" t="n">
        <v>45</v>
      </c>
      <c r="C17275" s="7" t="n">
        <v>5</v>
      </c>
      <c r="D17275" s="7" t="n">
        <v>3</v>
      </c>
      <c r="E17275" s="7" t="n">
        <v>10.1999998092651</v>
      </c>
      <c r="F17275" s="7" t="n">
        <v>0</v>
      </c>
    </row>
    <row r="17276" spans="1:9">
      <c r="A17276" t="s">
        <v>4</v>
      </c>
      <c r="B17276" s="4" t="s">
        <v>5</v>
      </c>
      <c r="C17276" s="4" t="s">
        <v>13</v>
      </c>
      <c r="D17276" s="4" t="s">
        <v>13</v>
      </c>
      <c r="E17276" s="4" t="s">
        <v>22</v>
      </c>
      <c r="F17276" s="4" t="s">
        <v>10</v>
      </c>
    </row>
    <row r="17277" spans="1:9">
      <c r="A17277" t="n">
        <v>141827</v>
      </c>
      <c r="B17277" s="25" t="n">
        <v>45</v>
      </c>
      <c r="C17277" s="7" t="n">
        <v>11</v>
      </c>
      <c r="D17277" s="7" t="n">
        <v>3</v>
      </c>
      <c r="E17277" s="7" t="n">
        <v>24.7999992370605</v>
      </c>
      <c r="F17277" s="7" t="n">
        <v>0</v>
      </c>
    </row>
    <row r="17278" spans="1:9">
      <c r="A17278" t="s">
        <v>4</v>
      </c>
      <c r="B17278" s="4" t="s">
        <v>5</v>
      </c>
      <c r="C17278" s="4" t="s">
        <v>10</v>
      </c>
      <c r="D17278" s="4" t="s">
        <v>22</v>
      </c>
      <c r="E17278" s="4" t="s">
        <v>22</v>
      </c>
      <c r="F17278" s="4" t="s">
        <v>22</v>
      </c>
      <c r="G17278" s="4" t="s">
        <v>22</v>
      </c>
    </row>
    <row r="17279" spans="1:9">
      <c r="A17279" t="n">
        <v>141836</v>
      </c>
      <c r="B17279" s="24" t="n">
        <v>46</v>
      </c>
      <c r="C17279" s="7" t="n">
        <v>7031</v>
      </c>
      <c r="D17279" s="7" t="n">
        <v>-23.7399997711182</v>
      </c>
      <c r="E17279" s="7" t="n">
        <v>0</v>
      </c>
      <c r="F17279" s="7" t="n">
        <v>-15.039999961853</v>
      </c>
      <c r="G17279" s="7" t="n">
        <v>241.899993896484</v>
      </c>
    </row>
    <row r="17280" spans="1:9">
      <c r="A17280" t="s">
        <v>4</v>
      </c>
      <c r="B17280" s="4" t="s">
        <v>5</v>
      </c>
      <c r="C17280" s="4" t="s">
        <v>10</v>
      </c>
      <c r="D17280" s="4" t="s">
        <v>22</v>
      </c>
      <c r="E17280" s="4" t="s">
        <v>22</v>
      </c>
      <c r="F17280" s="4" t="s">
        <v>22</v>
      </c>
      <c r="G17280" s="4" t="s">
        <v>22</v>
      </c>
    </row>
    <row r="17281" spans="1:9">
      <c r="A17281" t="n">
        <v>141855</v>
      </c>
      <c r="B17281" s="24" t="n">
        <v>46</v>
      </c>
      <c r="C17281" s="7" t="n">
        <v>0</v>
      </c>
      <c r="D17281" s="7" t="n">
        <v>-28.7299995422363</v>
      </c>
      <c r="E17281" s="7" t="n">
        <v>0</v>
      </c>
      <c r="F17281" s="7" t="n">
        <v>-18.1200008392334</v>
      </c>
      <c r="G17281" s="7" t="n">
        <v>51.7000007629395</v>
      </c>
    </row>
    <row r="17282" spans="1:9">
      <c r="A17282" t="s">
        <v>4</v>
      </c>
      <c r="B17282" s="4" t="s">
        <v>5</v>
      </c>
      <c r="C17282" s="4" t="s">
        <v>10</v>
      </c>
      <c r="D17282" s="4" t="s">
        <v>22</v>
      </c>
      <c r="E17282" s="4" t="s">
        <v>22</v>
      </c>
      <c r="F17282" s="4" t="s">
        <v>22</v>
      </c>
      <c r="G17282" s="4" t="s">
        <v>22</v>
      </c>
    </row>
    <row r="17283" spans="1:9">
      <c r="A17283" t="n">
        <v>141874</v>
      </c>
      <c r="B17283" s="24" t="n">
        <v>46</v>
      </c>
      <c r="C17283" s="7" t="n">
        <v>16</v>
      </c>
      <c r="D17283" s="7" t="n">
        <v>-27.2900009155273</v>
      </c>
      <c r="E17283" s="7" t="n">
        <v>0</v>
      </c>
      <c r="F17283" s="7" t="n">
        <v>-18.8999996185303</v>
      </c>
      <c r="G17283" s="7" t="n">
        <v>42</v>
      </c>
    </row>
    <row r="17284" spans="1:9">
      <c r="A17284" t="s">
        <v>4</v>
      </c>
      <c r="B17284" s="4" t="s">
        <v>5</v>
      </c>
      <c r="C17284" s="4" t="s">
        <v>10</v>
      </c>
      <c r="D17284" s="4" t="s">
        <v>22</v>
      </c>
      <c r="E17284" s="4" t="s">
        <v>22</v>
      </c>
      <c r="F17284" s="4" t="s">
        <v>22</v>
      </c>
      <c r="G17284" s="4" t="s">
        <v>22</v>
      </c>
    </row>
    <row r="17285" spans="1:9">
      <c r="A17285" t="n">
        <v>141893</v>
      </c>
      <c r="B17285" s="24" t="n">
        <v>46</v>
      </c>
      <c r="C17285" s="7" t="n">
        <v>7032</v>
      </c>
      <c r="D17285" s="7" t="n">
        <v>-28.7800006866455</v>
      </c>
      <c r="E17285" s="7" t="n">
        <v>0</v>
      </c>
      <c r="F17285" s="7" t="n">
        <v>-17.3299999237061</v>
      </c>
      <c r="G17285" s="7" t="n">
        <v>58.7000007629395</v>
      </c>
    </row>
    <row r="17286" spans="1:9">
      <c r="A17286" t="s">
        <v>4</v>
      </c>
      <c r="B17286" s="4" t="s">
        <v>5</v>
      </c>
      <c r="C17286" s="4" t="s">
        <v>10</v>
      </c>
      <c r="D17286" s="4" t="s">
        <v>22</v>
      </c>
      <c r="E17286" s="4" t="s">
        <v>22</v>
      </c>
      <c r="F17286" s="4" t="s">
        <v>22</v>
      </c>
      <c r="G17286" s="4" t="s">
        <v>10</v>
      </c>
      <c r="H17286" s="4" t="s">
        <v>10</v>
      </c>
    </row>
    <row r="17287" spans="1:9">
      <c r="A17287" t="n">
        <v>141912</v>
      </c>
      <c r="B17287" s="56" t="n">
        <v>60</v>
      </c>
      <c r="C17287" s="7" t="n">
        <v>22</v>
      </c>
      <c r="D17287" s="7" t="n">
        <v>0</v>
      </c>
      <c r="E17287" s="7" t="n">
        <v>0</v>
      </c>
      <c r="F17287" s="7" t="n">
        <v>0</v>
      </c>
      <c r="G17287" s="7" t="n">
        <v>0</v>
      </c>
      <c r="H17287" s="7" t="n">
        <v>0</v>
      </c>
    </row>
    <row r="17288" spans="1:9">
      <c r="A17288" t="s">
        <v>4</v>
      </c>
      <c r="B17288" s="4" t="s">
        <v>5</v>
      </c>
      <c r="C17288" s="4" t="s">
        <v>10</v>
      </c>
      <c r="D17288" s="4" t="s">
        <v>22</v>
      </c>
      <c r="E17288" s="4" t="s">
        <v>22</v>
      </c>
      <c r="F17288" s="4" t="s">
        <v>22</v>
      </c>
      <c r="G17288" s="4" t="s">
        <v>10</v>
      </c>
      <c r="H17288" s="4" t="s">
        <v>10</v>
      </c>
    </row>
    <row r="17289" spans="1:9">
      <c r="A17289" t="n">
        <v>141931</v>
      </c>
      <c r="B17289" s="56" t="n">
        <v>60</v>
      </c>
      <c r="C17289" s="7" t="n">
        <v>0</v>
      </c>
      <c r="D17289" s="7" t="n">
        <v>0</v>
      </c>
      <c r="E17289" s="7" t="n">
        <v>20</v>
      </c>
      <c r="F17289" s="7" t="n">
        <v>0</v>
      </c>
      <c r="G17289" s="7" t="n">
        <v>0</v>
      </c>
      <c r="H17289" s="7" t="n">
        <v>0</v>
      </c>
    </row>
    <row r="17290" spans="1:9">
      <c r="A17290" t="s">
        <v>4</v>
      </c>
      <c r="B17290" s="4" t="s">
        <v>5</v>
      </c>
      <c r="C17290" s="4" t="s">
        <v>10</v>
      </c>
      <c r="D17290" s="4" t="s">
        <v>22</v>
      </c>
      <c r="E17290" s="4" t="s">
        <v>22</v>
      </c>
      <c r="F17290" s="4" t="s">
        <v>22</v>
      </c>
      <c r="G17290" s="4" t="s">
        <v>10</v>
      </c>
      <c r="H17290" s="4" t="s">
        <v>10</v>
      </c>
    </row>
    <row r="17291" spans="1:9">
      <c r="A17291" t="n">
        <v>141950</v>
      </c>
      <c r="B17291" s="56" t="n">
        <v>60</v>
      </c>
      <c r="C17291" s="7" t="n">
        <v>16</v>
      </c>
      <c r="D17291" s="7" t="n">
        <v>0</v>
      </c>
      <c r="E17291" s="7" t="n">
        <v>20</v>
      </c>
      <c r="F17291" s="7" t="n">
        <v>0</v>
      </c>
      <c r="G17291" s="7" t="n">
        <v>0</v>
      </c>
      <c r="H17291" s="7" t="n">
        <v>0</v>
      </c>
    </row>
    <row r="17292" spans="1:9">
      <c r="A17292" t="s">
        <v>4</v>
      </c>
      <c r="B17292" s="4" t="s">
        <v>5</v>
      </c>
      <c r="C17292" s="4" t="s">
        <v>10</v>
      </c>
      <c r="D17292" s="4" t="s">
        <v>22</v>
      </c>
      <c r="E17292" s="4" t="s">
        <v>22</v>
      </c>
      <c r="F17292" s="4" t="s">
        <v>22</v>
      </c>
      <c r="G17292" s="4" t="s">
        <v>10</v>
      </c>
      <c r="H17292" s="4" t="s">
        <v>10</v>
      </c>
    </row>
    <row r="17293" spans="1:9">
      <c r="A17293" t="n">
        <v>141969</v>
      </c>
      <c r="B17293" s="56" t="n">
        <v>60</v>
      </c>
      <c r="C17293" s="7" t="n">
        <v>7032</v>
      </c>
      <c r="D17293" s="7" t="n">
        <v>0</v>
      </c>
      <c r="E17293" s="7" t="n">
        <v>20</v>
      </c>
      <c r="F17293" s="7" t="n">
        <v>0</v>
      </c>
      <c r="G17293" s="7" t="n">
        <v>0</v>
      </c>
      <c r="H17293" s="7" t="n">
        <v>0</v>
      </c>
    </row>
    <row r="17294" spans="1:9">
      <c r="A17294" t="s">
        <v>4</v>
      </c>
      <c r="B17294" s="4" t="s">
        <v>5</v>
      </c>
      <c r="C17294" s="4" t="s">
        <v>10</v>
      </c>
      <c r="D17294" s="4" t="s">
        <v>10</v>
      </c>
      <c r="E17294" s="4" t="s">
        <v>22</v>
      </c>
      <c r="F17294" s="4" t="s">
        <v>22</v>
      </c>
      <c r="G17294" s="4" t="s">
        <v>22</v>
      </c>
      <c r="H17294" s="4" t="s">
        <v>22</v>
      </c>
      <c r="I17294" s="4" t="s">
        <v>13</v>
      </c>
      <c r="J17294" s="4" t="s">
        <v>10</v>
      </c>
    </row>
    <row r="17295" spans="1:9">
      <c r="A17295" t="n">
        <v>141988</v>
      </c>
      <c r="B17295" s="85" t="n">
        <v>55</v>
      </c>
      <c r="C17295" s="7" t="n">
        <v>0</v>
      </c>
      <c r="D17295" s="7" t="n">
        <v>65533</v>
      </c>
      <c r="E17295" s="7" t="n">
        <v>-25.1200008392334</v>
      </c>
      <c r="F17295" s="7" t="n">
        <v>0</v>
      </c>
      <c r="G17295" s="7" t="n">
        <v>-15.8000001907349</v>
      </c>
      <c r="H17295" s="7" t="n">
        <v>2.79999995231628</v>
      </c>
      <c r="I17295" s="7" t="n">
        <v>2</v>
      </c>
      <c r="J17295" s="7" t="n">
        <v>0</v>
      </c>
    </row>
    <row r="17296" spans="1:9">
      <c r="A17296" t="s">
        <v>4</v>
      </c>
      <c r="B17296" s="4" t="s">
        <v>5</v>
      </c>
      <c r="C17296" s="4" t="s">
        <v>10</v>
      </c>
      <c r="D17296" s="4" t="s">
        <v>10</v>
      </c>
      <c r="E17296" s="4" t="s">
        <v>22</v>
      </c>
      <c r="F17296" s="4" t="s">
        <v>22</v>
      </c>
      <c r="G17296" s="4" t="s">
        <v>22</v>
      </c>
      <c r="H17296" s="4" t="s">
        <v>22</v>
      </c>
      <c r="I17296" s="4" t="s">
        <v>13</v>
      </c>
      <c r="J17296" s="4" t="s">
        <v>10</v>
      </c>
    </row>
    <row r="17297" spans="1:10">
      <c r="A17297" t="n">
        <v>142012</v>
      </c>
      <c r="B17297" s="85" t="n">
        <v>55</v>
      </c>
      <c r="C17297" s="7" t="n">
        <v>16</v>
      </c>
      <c r="D17297" s="7" t="n">
        <v>65533</v>
      </c>
      <c r="E17297" s="7" t="n">
        <v>-25.1800003051758</v>
      </c>
      <c r="F17297" s="7" t="n">
        <v>0</v>
      </c>
      <c r="G17297" s="7" t="n">
        <v>-16.7600002288818</v>
      </c>
      <c r="H17297" s="7" t="n">
        <v>2.79999995231628</v>
      </c>
      <c r="I17297" s="7" t="n">
        <v>2</v>
      </c>
      <c r="J17297" s="7" t="n">
        <v>0</v>
      </c>
    </row>
    <row r="17298" spans="1:10">
      <c r="A17298" t="s">
        <v>4</v>
      </c>
      <c r="B17298" s="4" t="s">
        <v>5</v>
      </c>
      <c r="C17298" s="4" t="s">
        <v>10</v>
      </c>
      <c r="D17298" s="4" t="s">
        <v>10</v>
      </c>
      <c r="E17298" s="4" t="s">
        <v>22</v>
      </c>
      <c r="F17298" s="4" t="s">
        <v>22</v>
      </c>
      <c r="G17298" s="4" t="s">
        <v>22</v>
      </c>
      <c r="H17298" s="4" t="s">
        <v>22</v>
      </c>
      <c r="I17298" s="4" t="s">
        <v>13</v>
      </c>
      <c r="J17298" s="4" t="s">
        <v>10</v>
      </c>
    </row>
    <row r="17299" spans="1:10">
      <c r="A17299" t="n">
        <v>142036</v>
      </c>
      <c r="B17299" s="85" t="n">
        <v>55</v>
      </c>
      <c r="C17299" s="7" t="n">
        <v>7032</v>
      </c>
      <c r="D17299" s="7" t="n">
        <v>65533</v>
      </c>
      <c r="E17299" s="7" t="n">
        <v>-26.4099998474121</v>
      </c>
      <c r="F17299" s="7" t="n">
        <v>0</v>
      </c>
      <c r="G17299" s="7" t="n">
        <v>-15.8900003433228</v>
      </c>
      <c r="H17299" s="7" t="n">
        <v>2.79999995231628</v>
      </c>
      <c r="I17299" s="7" t="n">
        <v>2</v>
      </c>
      <c r="J17299" s="7" t="n">
        <v>0</v>
      </c>
    </row>
    <row r="17300" spans="1:10">
      <c r="A17300" t="s">
        <v>4</v>
      </c>
      <c r="B17300" s="4" t="s">
        <v>5</v>
      </c>
      <c r="C17300" s="4" t="s">
        <v>10</v>
      </c>
      <c r="D17300" s="4" t="s">
        <v>22</v>
      </c>
      <c r="E17300" s="4" t="s">
        <v>22</v>
      </c>
      <c r="F17300" s="4" t="s">
        <v>22</v>
      </c>
      <c r="G17300" s="4" t="s">
        <v>22</v>
      </c>
    </row>
    <row r="17301" spans="1:10">
      <c r="A17301" t="n">
        <v>142060</v>
      </c>
      <c r="B17301" s="88" t="n">
        <v>131</v>
      </c>
      <c r="C17301" s="7" t="n">
        <v>7031</v>
      </c>
      <c r="D17301" s="7" t="n">
        <v>1</v>
      </c>
      <c r="E17301" s="7" t="n">
        <v>1</v>
      </c>
      <c r="F17301" s="7" t="n">
        <v>0.5</v>
      </c>
      <c r="G17301" s="7" t="n">
        <v>0.200000002980232</v>
      </c>
    </row>
    <row r="17302" spans="1:10">
      <c r="A17302" t="s">
        <v>4</v>
      </c>
      <c r="B17302" s="4" t="s">
        <v>5</v>
      </c>
      <c r="C17302" s="4" t="s">
        <v>10</v>
      </c>
      <c r="D17302" s="4" t="s">
        <v>10</v>
      </c>
      <c r="E17302" s="4" t="s">
        <v>22</v>
      </c>
      <c r="F17302" s="4" t="s">
        <v>22</v>
      </c>
      <c r="G17302" s="4" t="s">
        <v>22</v>
      </c>
      <c r="H17302" s="4" t="s">
        <v>22</v>
      </c>
      <c r="I17302" s="4" t="s">
        <v>13</v>
      </c>
      <c r="J17302" s="4" t="s">
        <v>10</v>
      </c>
    </row>
    <row r="17303" spans="1:10">
      <c r="A17303" t="n">
        <v>142079</v>
      </c>
      <c r="B17303" s="85" t="n">
        <v>55</v>
      </c>
      <c r="C17303" s="7" t="n">
        <v>7031</v>
      </c>
      <c r="D17303" s="7" t="n">
        <v>65533</v>
      </c>
      <c r="E17303" s="7" t="n">
        <v>-20.6900005340576</v>
      </c>
      <c r="F17303" s="7" t="n">
        <v>1.61000001430511</v>
      </c>
      <c r="G17303" s="7" t="n">
        <v>-13.6199998855591</v>
      </c>
      <c r="H17303" s="7" t="n">
        <v>3</v>
      </c>
      <c r="I17303" s="7" t="n">
        <v>0</v>
      </c>
      <c r="J17303" s="7" t="n">
        <v>1</v>
      </c>
    </row>
    <row r="17304" spans="1:10">
      <c r="A17304" t="s">
        <v>4</v>
      </c>
      <c r="B17304" s="4" t="s">
        <v>5</v>
      </c>
      <c r="C17304" s="4" t="s">
        <v>13</v>
      </c>
      <c r="D17304" s="4" t="s">
        <v>10</v>
      </c>
      <c r="E17304" s="4" t="s">
        <v>22</v>
      </c>
      <c r="F17304" s="4" t="s">
        <v>10</v>
      </c>
      <c r="G17304" s="4" t="s">
        <v>9</v>
      </c>
      <c r="H17304" s="4" t="s">
        <v>9</v>
      </c>
      <c r="I17304" s="4" t="s">
        <v>10</v>
      </c>
      <c r="J17304" s="4" t="s">
        <v>10</v>
      </c>
      <c r="K17304" s="4" t="s">
        <v>9</v>
      </c>
      <c r="L17304" s="4" t="s">
        <v>9</v>
      </c>
      <c r="M17304" s="4" t="s">
        <v>9</v>
      </c>
      <c r="N17304" s="4" t="s">
        <v>9</v>
      </c>
      <c r="O17304" s="4" t="s">
        <v>6</v>
      </c>
    </row>
    <row r="17305" spans="1:10">
      <c r="A17305" t="n">
        <v>142103</v>
      </c>
      <c r="B17305" s="14" t="n">
        <v>50</v>
      </c>
      <c r="C17305" s="7" t="n">
        <v>0</v>
      </c>
      <c r="D17305" s="7" t="n">
        <v>2071</v>
      </c>
      <c r="E17305" s="7" t="n">
        <v>0.699999988079071</v>
      </c>
      <c r="F17305" s="7" t="n">
        <v>0</v>
      </c>
      <c r="G17305" s="7" t="n">
        <v>0</v>
      </c>
      <c r="H17305" s="7" t="n">
        <v>1065353216</v>
      </c>
      <c r="I17305" s="7" t="n">
        <v>0</v>
      </c>
      <c r="J17305" s="7" t="n">
        <v>65533</v>
      </c>
      <c r="K17305" s="7" t="n">
        <v>0</v>
      </c>
      <c r="L17305" s="7" t="n">
        <v>0</v>
      </c>
      <c r="M17305" s="7" t="n">
        <v>0</v>
      </c>
      <c r="N17305" s="7" t="n">
        <v>0</v>
      </c>
      <c r="O17305" s="7" t="s">
        <v>12</v>
      </c>
    </row>
    <row r="17306" spans="1:10">
      <c r="A17306" t="s">
        <v>4</v>
      </c>
      <c r="B17306" s="4" t="s">
        <v>5</v>
      </c>
      <c r="C17306" s="4" t="s">
        <v>13</v>
      </c>
      <c r="D17306" s="4" t="s">
        <v>22</v>
      </c>
      <c r="E17306" s="4" t="s">
        <v>22</v>
      </c>
      <c r="F17306" s="4" t="s">
        <v>22</v>
      </c>
    </row>
    <row r="17307" spans="1:10">
      <c r="A17307" t="n">
        <v>142142</v>
      </c>
      <c r="B17307" s="25" t="n">
        <v>45</v>
      </c>
      <c r="C17307" s="7" t="n">
        <v>9</v>
      </c>
      <c r="D17307" s="7" t="n">
        <v>0.00999999977648258</v>
      </c>
      <c r="E17307" s="7" t="n">
        <v>0.00999999977648258</v>
      </c>
      <c r="F17307" s="7" t="n">
        <v>3</v>
      </c>
    </row>
    <row r="17308" spans="1:10">
      <c r="A17308" t="s">
        <v>4</v>
      </c>
      <c r="B17308" s="4" t="s">
        <v>5</v>
      </c>
      <c r="C17308" s="4" t="s">
        <v>13</v>
      </c>
      <c r="D17308" s="4" t="s">
        <v>13</v>
      </c>
      <c r="E17308" s="4" t="s">
        <v>22</v>
      </c>
      <c r="F17308" s="4" t="s">
        <v>22</v>
      </c>
      <c r="G17308" s="4" t="s">
        <v>22</v>
      </c>
      <c r="H17308" s="4" t="s">
        <v>10</v>
      </c>
    </row>
    <row r="17309" spans="1:10">
      <c r="A17309" t="n">
        <v>142156</v>
      </c>
      <c r="B17309" s="25" t="n">
        <v>45</v>
      </c>
      <c r="C17309" s="7" t="n">
        <v>2</v>
      </c>
      <c r="D17309" s="7" t="n">
        <v>3</v>
      </c>
      <c r="E17309" s="7" t="n">
        <v>-22.3799991607666</v>
      </c>
      <c r="F17309" s="7" t="n">
        <v>2.5699999332428</v>
      </c>
      <c r="G17309" s="7" t="n">
        <v>-14.710000038147</v>
      </c>
      <c r="H17309" s="7" t="n">
        <v>5000</v>
      </c>
    </row>
    <row r="17310" spans="1:10">
      <c r="A17310" t="s">
        <v>4</v>
      </c>
      <c r="B17310" s="4" t="s">
        <v>5</v>
      </c>
      <c r="C17310" s="4" t="s">
        <v>13</v>
      </c>
      <c r="D17310" s="4" t="s">
        <v>13</v>
      </c>
      <c r="E17310" s="4" t="s">
        <v>22</v>
      </c>
      <c r="F17310" s="4" t="s">
        <v>22</v>
      </c>
      <c r="G17310" s="4" t="s">
        <v>22</v>
      </c>
      <c r="H17310" s="4" t="s">
        <v>10</v>
      </c>
      <c r="I17310" s="4" t="s">
        <v>13</v>
      </c>
    </row>
    <row r="17311" spans="1:10">
      <c r="A17311" t="n">
        <v>142173</v>
      </c>
      <c r="B17311" s="25" t="n">
        <v>45</v>
      </c>
      <c r="C17311" s="7" t="n">
        <v>4</v>
      </c>
      <c r="D17311" s="7" t="n">
        <v>3</v>
      </c>
      <c r="E17311" s="7" t="n">
        <v>346.230010986328</v>
      </c>
      <c r="F17311" s="7" t="n">
        <v>238.309997558594</v>
      </c>
      <c r="G17311" s="7" t="n">
        <v>6.26999998092651</v>
      </c>
      <c r="H17311" s="7" t="n">
        <v>5000</v>
      </c>
      <c r="I17311" s="7" t="n">
        <v>1</v>
      </c>
    </row>
    <row r="17312" spans="1:10">
      <c r="A17312" t="s">
        <v>4</v>
      </c>
      <c r="B17312" s="4" t="s">
        <v>5</v>
      </c>
      <c r="C17312" s="4" t="s">
        <v>13</v>
      </c>
      <c r="D17312" s="4" t="s">
        <v>13</v>
      </c>
      <c r="E17312" s="4" t="s">
        <v>22</v>
      </c>
      <c r="F17312" s="4" t="s">
        <v>10</v>
      </c>
    </row>
    <row r="17313" spans="1:15">
      <c r="A17313" t="n">
        <v>142191</v>
      </c>
      <c r="B17313" s="25" t="n">
        <v>45</v>
      </c>
      <c r="C17313" s="7" t="n">
        <v>5</v>
      </c>
      <c r="D17313" s="7" t="n">
        <v>3</v>
      </c>
      <c r="E17313" s="7" t="n">
        <v>5.09999990463257</v>
      </c>
      <c r="F17313" s="7" t="n">
        <v>5000</v>
      </c>
    </row>
    <row r="17314" spans="1:15">
      <c r="A17314" t="s">
        <v>4</v>
      </c>
      <c r="B17314" s="4" t="s">
        <v>5</v>
      </c>
      <c r="C17314" s="4" t="s">
        <v>13</v>
      </c>
      <c r="D17314" s="4" t="s">
        <v>13</v>
      </c>
      <c r="E17314" s="4" t="s">
        <v>22</v>
      </c>
      <c r="F17314" s="4" t="s">
        <v>10</v>
      </c>
    </row>
    <row r="17315" spans="1:15">
      <c r="A17315" t="n">
        <v>142200</v>
      </c>
      <c r="B17315" s="25" t="n">
        <v>45</v>
      </c>
      <c r="C17315" s="7" t="n">
        <v>11</v>
      </c>
      <c r="D17315" s="7" t="n">
        <v>3</v>
      </c>
      <c r="E17315" s="7" t="n">
        <v>33.4000015258789</v>
      </c>
      <c r="F17315" s="7" t="n">
        <v>5000</v>
      </c>
    </row>
    <row r="17316" spans="1:15">
      <c r="A17316" t="s">
        <v>4</v>
      </c>
      <c r="B17316" s="4" t="s">
        <v>5</v>
      </c>
      <c r="C17316" s="4" t="s">
        <v>10</v>
      </c>
      <c r="D17316" s="4" t="s">
        <v>22</v>
      </c>
      <c r="E17316" s="4" t="s">
        <v>22</v>
      </c>
      <c r="F17316" s="4" t="s">
        <v>22</v>
      </c>
      <c r="G17316" s="4" t="s">
        <v>10</v>
      </c>
      <c r="H17316" s="4" t="s">
        <v>10</v>
      </c>
    </row>
    <row r="17317" spans="1:15">
      <c r="A17317" t="n">
        <v>142209</v>
      </c>
      <c r="B17317" s="56" t="n">
        <v>60</v>
      </c>
      <c r="C17317" s="7" t="n">
        <v>22</v>
      </c>
      <c r="D17317" s="7" t="n">
        <v>-5</v>
      </c>
      <c r="E17317" s="7" t="n">
        <v>-20</v>
      </c>
      <c r="F17317" s="7" t="n">
        <v>0</v>
      </c>
      <c r="G17317" s="7" t="n">
        <v>500</v>
      </c>
      <c r="H17317" s="7" t="n">
        <v>0</v>
      </c>
    </row>
    <row r="17318" spans="1:15">
      <c r="A17318" t="s">
        <v>4</v>
      </c>
      <c r="B17318" s="4" t="s">
        <v>5</v>
      </c>
      <c r="C17318" s="4" t="s">
        <v>10</v>
      </c>
      <c r="D17318" s="4" t="s">
        <v>22</v>
      </c>
      <c r="E17318" s="4" t="s">
        <v>22</v>
      </c>
      <c r="F17318" s="4" t="s">
        <v>22</v>
      </c>
      <c r="G17318" s="4" t="s">
        <v>10</v>
      </c>
      <c r="H17318" s="4" t="s">
        <v>10</v>
      </c>
    </row>
    <row r="17319" spans="1:15">
      <c r="A17319" t="n">
        <v>142228</v>
      </c>
      <c r="B17319" s="56" t="n">
        <v>60</v>
      </c>
      <c r="C17319" s="7" t="n">
        <v>0</v>
      </c>
      <c r="D17319" s="7" t="n">
        <v>0</v>
      </c>
      <c r="E17319" s="7" t="n">
        <v>20</v>
      </c>
      <c r="F17319" s="7" t="n">
        <v>0</v>
      </c>
      <c r="G17319" s="7" t="n">
        <v>500</v>
      </c>
      <c r="H17319" s="7" t="n">
        <v>0</v>
      </c>
    </row>
    <row r="17320" spans="1:15">
      <c r="A17320" t="s">
        <v>4</v>
      </c>
      <c r="B17320" s="4" t="s">
        <v>5</v>
      </c>
      <c r="C17320" s="4" t="s">
        <v>10</v>
      </c>
      <c r="D17320" s="4" t="s">
        <v>22</v>
      </c>
      <c r="E17320" s="4" t="s">
        <v>22</v>
      </c>
      <c r="F17320" s="4" t="s">
        <v>22</v>
      </c>
      <c r="G17320" s="4" t="s">
        <v>10</v>
      </c>
      <c r="H17320" s="4" t="s">
        <v>10</v>
      </c>
    </row>
    <row r="17321" spans="1:15">
      <c r="A17321" t="n">
        <v>142247</v>
      </c>
      <c r="B17321" s="56" t="n">
        <v>60</v>
      </c>
      <c r="C17321" s="7" t="n">
        <v>16</v>
      </c>
      <c r="D17321" s="7" t="n">
        <v>0</v>
      </c>
      <c r="E17321" s="7" t="n">
        <v>20</v>
      </c>
      <c r="F17321" s="7" t="n">
        <v>0</v>
      </c>
      <c r="G17321" s="7" t="n">
        <v>500</v>
      </c>
      <c r="H17321" s="7" t="n">
        <v>0</v>
      </c>
    </row>
    <row r="17322" spans="1:15">
      <c r="A17322" t="s">
        <v>4</v>
      </c>
      <c r="B17322" s="4" t="s">
        <v>5</v>
      </c>
      <c r="C17322" s="4" t="s">
        <v>10</v>
      </c>
      <c r="D17322" s="4" t="s">
        <v>22</v>
      </c>
      <c r="E17322" s="4" t="s">
        <v>22</v>
      </c>
      <c r="F17322" s="4" t="s">
        <v>22</v>
      </c>
      <c r="G17322" s="4" t="s">
        <v>10</v>
      </c>
      <c r="H17322" s="4" t="s">
        <v>10</v>
      </c>
    </row>
    <row r="17323" spans="1:15">
      <c r="A17323" t="n">
        <v>142266</v>
      </c>
      <c r="B17323" s="56" t="n">
        <v>60</v>
      </c>
      <c r="C17323" s="7" t="n">
        <v>7032</v>
      </c>
      <c r="D17323" s="7" t="n">
        <v>0</v>
      </c>
      <c r="E17323" s="7" t="n">
        <v>20</v>
      </c>
      <c r="F17323" s="7" t="n">
        <v>0</v>
      </c>
      <c r="G17323" s="7" t="n">
        <v>500</v>
      </c>
      <c r="H17323" s="7" t="n">
        <v>0</v>
      </c>
    </row>
    <row r="17324" spans="1:15">
      <c r="A17324" t="s">
        <v>4</v>
      </c>
      <c r="B17324" s="4" t="s">
        <v>5</v>
      </c>
      <c r="C17324" s="4" t="s">
        <v>10</v>
      </c>
      <c r="D17324" s="4" t="s">
        <v>13</v>
      </c>
    </row>
    <row r="17325" spans="1:15">
      <c r="A17325" t="n">
        <v>142285</v>
      </c>
      <c r="B17325" s="63" t="n">
        <v>56</v>
      </c>
      <c r="C17325" s="7" t="n">
        <v>0</v>
      </c>
      <c r="D17325" s="7" t="n">
        <v>0</v>
      </c>
    </row>
    <row r="17326" spans="1:15">
      <c r="A17326" t="s">
        <v>4</v>
      </c>
      <c r="B17326" s="4" t="s">
        <v>5</v>
      </c>
      <c r="C17326" s="4" t="s">
        <v>10</v>
      </c>
      <c r="D17326" s="4" t="s">
        <v>13</v>
      </c>
      <c r="E17326" s="4" t="s">
        <v>6</v>
      </c>
      <c r="F17326" s="4" t="s">
        <v>22</v>
      </c>
      <c r="G17326" s="4" t="s">
        <v>22</v>
      </c>
      <c r="H17326" s="4" t="s">
        <v>22</v>
      </c>
    </row>
    <row r="17327" spans="1:15">
      <c r="A17327" t="n">
        <v>142289</v>
      </c>
      <c r="B17327" s="39" t="n">
        <v>48</v>
      </c>
      <c r="C17327" s="7" t="n">
        <v>0</v>
      </c>
      <c r="D17327" s="7" t="n">
        <v>0</v>
      </c>
      <c r="E17327" s="7" t="s">
        <v>1015</v>
      </c>
      <c r="F17327" s="7" t="n">
        <v>-1</v>
      </c>
      <c r="G17327" s="7" t="n">
        <v>1</v>
      </c>
      <c r="H17327" s="7" t="n">
        <v>0</v>
      </c>
    </row>
    <row r="17328" spans="1:15">
      <c r="A17328" t="s">
        <v>4</v>
      </c>
      <c r="B17328" s="4" t="s">
        <v>5</v>
      </c>
      <c r="C17328" s="4" t="s">
        <v>10</v>
      </c>
      <c r="D17328" s="4" t="s">
        <v>13</v>
      </c>
    </row>
    <row r="17329" spans="1:8">
      <c r="A17329" t="n">
        <v>142317</v>
      </c>
      <c r="B17329" s="63" t="n">
        <v>56</v>
      </c>
      <c r="C17329" s="7" t="n">
        <v>16</v>
      </c>
      <c r="D17329" s="7" t="n">
        <v>0</v>
      </c>
    </row>
    <row r="17330" spans="1:8">
      <c r="A17330" t="s">
        <v>4</v>
      </c>
      <c r="B17330" s="4" t="s">
        <v>5</v>
      </c>
      <c r="C17330" s="4" t="s">
        <v>10</v>
      </c>
      <c r="D17330" s="4" t="s">
        <v>13</v>
      </c>
    </row>
    <row r="17331" spans="1:8">
      <c r="A17331" t="n">
        <v>142321</v>
      </c>
      <c r="B17331" s="63" t="n">
        <v>56</v>
      </c>
      <c r="C17331" s="7" t="n">
        <v>7032</v>
      </c>
      <c r="D17331" s="7" t="n">
        <v>0</v>
      </c>
    </row>
    <row r="17332" spans="1:8">
      <c r="A17332" t="s">
        <v>4</v>
      </c>
      <c r="B17332" s="4" t="s">
        <v>5</v>
      </c>
      <c r="C17332" s="4" t="s">
        <v>10</v>
      </c>
      <c r="D17332" s="4" t="s">
        <v>13</v>
      </c>
    </row>
    <row r="17333" spans="1:8">
      <c r="A17333" t="n">
        <v>142325</v>
      </c>
      <c r="B17333" s="63" t="n">
        <v>56</v>
      </c>
      <c r="C17333" s="7" t="n">
        <v>7031</v>
      </c>
      <c r="D17333" s="7" t="n">
        <v>0</v>
      </c>
    </row>
    <row r="17334" spans="1:8">
      <c r="A17334" t="s">
        <v>4</v>
      </c>
      <c r="B17334" s="4" t="s">
        <v>5</v>
      </c>
      <c r="C17334" s="4" t="s">
        <v>13</v>
      </c>
      <c r="D17334" s="4" t="s">
        <v>22</v>
      </c>
      <c r="E17334" s="4" t="s">
        <v>22</v>
      </c>
      <c r="F17334" s="4" t="s">
        <v>22</v>
      </c>
    </row>
    <row r="17335" spans="1:8">
      <c r="A17335" t="n">
        <v>142329</v>
      </c>
      <c r="B17335" s="25" t="n">
        <v>45</v>
      </c>
      <c r="C17335" s="7" t="n">
        <v>9</v>
      </c>
      <c r="D17335" s="7" t="n">
        <v>0.0199999995529652</v>
      </c>
      <c r="E17335" s="7" t="n">
        <v>0.0199999995529652</v>
      </c>
      <c r="F17335" s="7" t="n">
        <v>0.5</v>
      </c>
    </row>
    <row r="17336" spans="1:8">
      <c r="A17336" t="s">
        <v>4</v>
      </c>
      <c r="B17336" s="4" t="s">
        <v>5</v>
      </c>
      <c r="C17336" s="4" t="s">
        <v>13</v>
      </c>
      <c r="D17336" s="4" t="s">
        <v>13</v>
      </c>
      <c r="E17336" s="4" t="s">
        <v>13</v>
      </c>
      <c r="F17336" s="4" t="s">
        <v>13</v>
      </c>
    </row>
    <row r="17337" spans="1:8">
      <c r="A17337" t="n">
        <v>142343</v>
      </c>
      <c r="B17337" s="13" t="n">
        <v>14</v>
      </c>
      <c r="C17337" s="7" t="n">
        <v>0</v>
      </c>
      <c r="D17337" s="7" t="n">
        <v>1</v>
      </c>
      <c r="E17337" s="7" t="n">
        <v>0</v>
      </c>
      <c r="F17337" s="7" t="n">
        <v>0</v>
      </c>
    </row>
    <row r="17338" spans="1:8">
      <c r="A17338" t="s">
        <v>4</v>
      </c>
      <c r="B17338" s="4" t="s">
        <v>5</v>
      </c>
      <c r="C17338" s="4" t="s">
        <v>13</v>
      </c>
      <c r="D17338" s="4" t="s">
        <v>10</v>
      </c>
      <c r="E17338" s="4" t="s">
        <v>6</v>
      </c>
    </row>
    <row r="17339" spans="1:8">
      <c r="A17339" t="n">
        <v>142348</v>
      </c>
      <c r="B17339" s="40" t="n">
        <v>51</v>
      </c>
      <c r="C17339" s="7" t="n">
        <v>4</v>
      </c>
      <c r="D17339" s="7" t="n">
        <v>0</v>
      </c>
      <c r="E17339" s="7" t="s">
        <v>1080</v>
      </c>
    </row>
    <row r="17340" spans="1:8">
      <c r="A17340" t="s">
        <v>4</v>
      </c>
      <c r="B17340" s="4" t="s">
        <v>5</v>
      </c>
      <c r="C17340" s="4" t="s">
        <v>10</v>
      </c>
    </row>
    <row r="17341" spans="1:8">
      <c r="A17341" t="n">
        <v>142361</v>
      </c>
      <c r="B17341" s="35" t="n">
        <v>16</v>
      </c>
      <c r="C17341" s="7" t="n">
        <v>0</v>
      </c>
    </row>
    <row r="17342" spans="1:8">
      <c r="A17342" t="s">
        <v>4</v>
      </c>
      <c r="B17342" s="4" t="s">
        <v>5</v>
      </c>
      <c r="C17342" s="4" t="s">
        <v>10</v>
      </c>
      <c r="D17342" s="4" t="s">
        <v>13</v>
      </c>
      <c r="E17342" s="4" t="s">
        <v>9</v>
      </c>
      <c r="F17342" s="4" t="s">
        <v>72</v>
      </c>
      <c r="G17342" s="4" t="s">
        <v>13</v>
      </c>
      <c r="H17342" s="4" t="s">
        <v>13</v>
      </c>
    </row>
    <row r="17343" spans="1:8">
      <c r="A17343" t="n">
        <v>142364</v>
      </c>
      <c r="B17343" s="52" t="n">
        <v>26</v>
      </c>
      <c r="C17343" s="7" t="n">
        <v>0</v>
      </c>
      <c r="D17343" s="7" t="n">
        <v>17</v>
      </c>
      <c r="E17343" s="7" t="n">
        <v>52459</v>
      </c>
      <c r="F17343" s="7" t="s">
        <v>1232</v>
      </c>
      <c r="G17343" s="7" t="n">
        <v>2</v>
      </c>
      <c r="H17343" s="7" t="n">
        <v>0</v>
      </c>
    </row>
    <row r="17344" spans="1:8">
      <c r="A17344" t="s">
        <v>4</v>
      </c>
      <c r="B17344" s="4" t="s">
        <v>5</v>
      </c>
    </row>
    <row r="17345" spans="1:8">
      <c r="A17345" t="n">
        <v>142398</v>
      </c>
      <c r="B17345" s="53" t="n">
        <v>28</v>
      </c>
    </row>
    <row r="17346" spans="1:8">
      <c r="A17346" t="s">
        <v>4</v>
      </c>
      <c r="B17346" s="4" t="s">
        <v>5</v>
      </c>
      <c r="C17346" s="4" t="s">
        <v>10</v>
      </c>
      <c r="D17346" s="4" t="s">
        <v>13</v>
      </c>
    </row>
    <row r="17347" spans="1:8">
      <c r="A17347" t="n">
        <v>142399</v>
      </c>
      <c r="B17347" s="54" t="n">
        <v>89</v>
      </c>
      <c r="C17347" s="7" t="n">
        <v>65533</v>
      </c>
      <c r="D17347" s="7" t="n">
        <v>1</v>
      </c>
    </row>
    <row r="17348" spans="1:8">
      <c r="A17348" t="s">
        <v>4</v>
      </c>
      <c r="B17348" s="4" t="s">
        <v>5</v>
      </c>
      <c r="C17348" s="4" t="s">
        <v>13</v>
      </c>
      <c r="D17348" s="4" t="s">
        <v>22</v>
      </c>
      <c r="E17348" s="4" t="s">
        <v>22</v>
      </c>
      <c r="F17348" s="4" t="s">
        <v>22</v>
      </c>
    </row>
    <row r="17349" spans="1:8">
      <c r="A17349" t="n">
        <v>142403</v>
      </c>
      <c r="B17349" s="25" t="n">
        <v>45</v>
      </c>
      <c r="C17349" s="7" t="n">
        <v>9</v>
      </c>
      <c r="D17349" s="7" t="n">
        <v>0.0199999995529652</v>
      </c>
      <c r="E17349" s="7" t="n">
        <v>0.0199999995529652</v>
      </c>
      <c r="F17349" s="7" t="n">
        <v>0.5</v>
      </c>
    </row>
    <row r="17350" spans="1:8">
      <c r="A17350" t="s">
        <v>4</v>
      </c>
      <c r="B17350" s="4" t="s">
        <v>5</v>
      </c>
      <c r="C17350" s="4" t="s">
        <v>13</v>
      </c>
      <c r="D17350" s="4" t="s">
        <v>10</v>
      </c>
      <c r="E17350" s="4" t="s">
        <v>6</v>
      </c>
    </row>
    <row r="17351" spans="1:8">
      <c r="A17351" t="n">
        <v>142417</v>
      </c>
      <c r="B17351" s="40" t="n">
        <v>51</v>
      </c>
      <c r="C17351" s="7" t="n">
        <v>4</v>
      </c>
      <c r="D17351" s="7" t="n">
        <v>16</v>
      </c>
      <c r="E17351" s="7" t="s">
        <v>1080</v>
      </c>
    </row>
    <row r="17352" spans="1:8">
      <c r="A17352" t="s">
        <v>4</v>
      </c>
      <c r="B17352" s="4" t="s">
        <v>5</v>
      </c>
      <c r="C17352" s="4" t="s">
        <v>10</v>
      </c>
    </row>
    <row r="17353" spans="1:8">
      <c r="A17353" t="n">
        <v>142430</v>
      </c>
      <c r="B17353" s="35" t="n">
        <v>16</v>
      </c>
      <c r="C17353" s="7" t="n">
        <v>0</v>
      </c>
    </row>
    <row r="17354" spans="1:8">
      <c r="A17354" t="s">
        <v>4</v>
      </c>
      <c r="B17354" s="4" t="s">
        <v>5</v>
      </c>
      <c r="C17354" s="4" t="s">
        <v>10</v>
      </c>
      <c r="D17354" s="4" t="s">
        <v>13</v>
      </c>
      <c r="E17354" s="4" t="s">
        <v>9</v>
      </c>
      <c r="F17354" s="4" t="s">
        <v>72</v>
      </c>
      <c r="G17354" s="4" t="s">
        <v>13</v>
      </c>
      <c r="H17354" s="4" t="s">
        <v>13</v>
      </c>
    </row>
    <row r="17355" spans="1:8">
      <c r="A17355" t="n">
        <v>142433</v>
      </c>
      <c r="B17355" s="52" t="n">
        <v>26</v>
      </c>
      <c r="C17355" s="7" t="n">
        <v>16</v>
      </c>
      <c r="D17355" s="7" t="n">
        <v>17</v>
      </c>
      <c r="E17355" s="7" t="n">
        <v>14329</v>
      </c>
      <c r="F17355" s="7" t="s">
        <v>1233</v>
      </c>
      <c r="G17355" s="7" t="n">
        <v>2</v>
      </c>
      <c r="H17355" s="7" t="n">
        <v>0</v>
      </c>
    </row>
    <row r="17356" spans="1:8">
      <c r="A17356" t="s">
        <v>4</v>
      </c>
      <c r="B17356" s="4" t="s">
        <v>5</v>
      </c>
    </row>
    <row r="17357" spans="1:8">
      <c r="A17357" t="n">
        <v>142481</v>
      </c>
      <c r="B17357" s="53" t="n">
        <v>28</v>
      </c>
    </row>
    <row r="17358" spans="1:8">
      <c r="A17358" t="s">
        <v>4</v>
      </c>
      <c r="B17358" s="4" t="s">
        <v>5</v>
      </c>
      <c r="C17358" s="4" t="s">
        <v>9</v>
      </c>
    </row>
    <row r="17359" spans="1:8">
      <c r="A17359" t="n">
        <v>142482</v>
      </c>
      <c r="B17359" s="50" t="n">
        <v>15</v>
      </c>
      <c r="C17359" s="7" t="n">
        <v>256</v>
      </c>
    </row>
    <row r="17360" spans="1:8">
      <c r="A17360" t="s">
        <v>4</v>
      </c>
      <c r="B17360" s="4" t="s">
        <v>5</v>
      </c>
      <c r="C17360" s="4" t="s">
        <v>10</v>
      </c>
      <c r="D17360" s="4" t="s">
        <v>13</v>
      </c>
    </row>
    <row r="17361" spans="1:8">
      <c r="A17361" t="n">
        <v>142487</v>
      </c>
      <c r="B17361" s="54" t="n">
        <v>89</v>
      </c>
      <c r="C17361" s="7" t="n">
        <v>65533</v>
      </c>
      <c r="D17361" s="7" t="n">
        <v>1</v>
      </c>
    </row>
    <row r="17362" spans="1:8">
      <c r="A17362" t="s">
        <v>4</v>
      </c>
      <c r="B17362" s="4" t="s">
        <v>5</v>
      </c>
      <c r="C17362" s="4" t="s">
        <v>13</v>
      </c>
      <c r="D17362" s="4" t="s">
        <v>10</v>
      </c>
      <c r="E17362" s="4" t="s">
        <v>10</v>
      </c>
      <c r="F17362" s="4" t="s">
        <v>13</v>
      </c>
    </row>
    <row r="17363" spans="1:8">
      <c r="A17363" t="n">
        <v>142491</v>
      </c>
      <c r="B17363" s="29" t="n">
        <v>25</v>
      </c>
      <c r="C17363" s="7" t="n">
        <v>1</v>
      </c>
      <c r="D17363" s="7" t="n">
        <v>65535</v>
      </c>
      <c r="E17363" s="7" t="n">
        <v>500</v>
      </c>
      <c r="F17363" s="7" t="n">
        <v>5</v>
      </c>
    </row>
    <row r="17364" spans="1:8">
      <c r="A17364" t="s">
        <v>4</v>
      </c>
      <c r="B17364" s="4" t="s">
        <v>5</v>
      </c>
      <c r="C17364" s="4" t="s">
        <v>13</v>
      </c>
      <c r="D17364" s="4" t="s">
        <v>10</v>
      </c>
      <c r="E17364" s="4" t="s">
        <v>6</v>
      </c>
    </row>
    <row r="17365" spans="1:8">
      <c r="A17365" t="n">
        <v>142498</v>
      </c>
      <c r="B17365" s="40" t="n">
        <v>51</v>
      </c>
      <c r="C17365" s="7" t="n">
        <v>4</v>
      </c>
      <c r="D17365" s="7" t="n">
        <v>7032</v>
      </c>
      <c r="E17365" s="7" t="s">
        <v>1080</v>
      </c>
    </row>
    <row r="17366" spans="1:8">
      <c r="A17366" t="s">
        <v>4</v>
      </c>
      <c r="B17366" s="4" t="s">
        <v>5</v>
      </c>
      <c r="C17366" s="4" t="s">
        <v>10</v>
      </c>
    </row>
    <row r="17367" spans="1:8">
      <c r="A17367" t="n">
        <v>142511</v>
      </c>
      <c r="B17367" s="35" t="n">
        <v>16</v>
      </c>
      <c r="C17367" s="7" t="n">
        <v>0</v>
      </c>
    </row>
    <row r="17368" spans="1:8">
      <c r="A17368" t="s">
        <v>4</v>
      </c>
      <c r="B17368" s="4" t="s">
        <v>5</v>
      </c>
      <c r="C17368" s="4" t="s">
        <v>10</v>
      </c>
      <c r="D17368" s="4" t="s">
        <v>13</v>
      </c>
      <c r="E17368" s="4" t="s">
        <v>9</v>
      </c>
      <c r="F17368" s="4" t="s">
        <v>72</v>
      </c>
      <c r="G17368" s="4" t="s">
        <v>13</v>
      </c>
      <c r="H17368" s="4" t="s">
        <v>13</v>
      </c>
    </row>
    <row r="17369" spans="1:8">
      <c r="A17369" t="n">
        <v>142514</v>
      </c>
      <c r="B17369" s="52" t="n">
        <v>26</v>
      </c>
      <c r="C17369" s="7" t="n">
        <v>7032</v>
      </c>
      <c r="D17369" s="7" t="n">
        <v>17</v>
      </c>
      <c r="E17369" s="7" t="n">
        <v>18418</v>
      </c>
      <c r="F17369" s="7" t="s">
        <v>1234</v>
      </c>
      <c r="G17369" s="7" t="n">
        <v>2</v>
      </c>
      <c r="H17369" s="7" t="n">
        <v>0</v>
      </c>
    </row>
    <row r="17370" spans="1:8">
      <c r="A17370" t="s">
        <v>4</v>
      </c>
      <c r="B17370" s="4" t="s">
        <v>5</v>
      </c>
    </row>
    <row r="17371" spans="1:8">
      <c r="A17371" t="n">
        <v>142539</v>
      </c>
      <c r="B17371" s="53" t="n">
        <v>28</v>
      </c>
    </row>
    <row r="17372" spans="1:8">
      <c r="A17372" t="s">
        <v>4</v>
      </c>
      <c r="B17372" s="4" t="s">
        <v>5</v>
      </c>
      <c r="C17372" s="4" t="s">
        <v>10</v>
      </c>
      <c r="D17372" s="4" t="s">
        <v>13</v>
      </c>
    </row>
    <row r="17373" spans="1:8">
      <c r="A17373" t="n">
        <v>142540</v>
      </c>
      <c r="B17373" s="54" t="n">
        <v>89</v>
      </c>
      <c r="C17373" s="7" t="n">
        <v>65533</v>
      </c>
      <c r="D17373" s="7" t="n">
        <v>1</v>
      </c>
    </row>
    <row r="17374" spans="1:8">
      <c r="A17374" t="s">
        <v>4</v>
      </c>
      <c r="B17374" s="4" t="s">
        <v>5</v>
      </c>
      <c r="C17374" s="4" t="s">
        <v>10</v>
      </c>
      <c r="D17374" s="4" t="s">
        <v>9</v>
      </c>
    </row>
    <row r="17375" spans="1:8">
      <c r="A17375" t="n">
        <v>142544</v>
      </c>
      <c r="B17375" s="41" t="n">
        <v>43</v>
      </c>
      <c r="C17375" s="7" t="n">
        <v>19</v>
      </c>
      <c r="D17375" s="7" t="n">
        <v>256</v>
      </c>
    </row>
    <row r="17376" spans="1:8">
      <c r="A17376" t="s">
        <v>4</v>
      </c>
      <c r="B17376" s="4" t="s">
        <v>5</v>
      </c>
      <c r="C17376" s="4" t="s">
        <v>10</v>
      </c>
      <c r="D17376" s="4" t="s">
        <v>13</v>
      </c>
      <c r="E17376" s="4" t="s">
        <v>13</v>
      </c>
      <c r="F17376" s="4" t="s">
        <v>6</v>
      </c>
    </row>
    <row r="17377" spans="1:8">
      <c r="A17377" t="n">
        <v>142551</v>
      </c>
      <c r="B17377" s="64" t="n">
        <v>47</v>
      </c>
      <c r="C17377" s="7" t="n">
        <v>19</v>
      </c>
      <c r="D17377" s="7" t="n">
        <v>0</v>
      </c>
      <c r="E17377" s="7" t="n">
        <v>0</v>
      </c>
      <c r="F17377" s="7" t="s">
        <v>408</v>
      </c>
    </row>
    <row r="17378" spans="1:8">
      <c r="A17378" t="s">
        <v>4</v>
      </c>
      <c r="B17378" s="4" t="s">
        <v>5</v>
      </c>
      <c r="C17378" s="4" t="s">
        <v>13</v>
      </c>
      <c r="D17378" s="4" t="s">
        <v>10</v>
      </c>
      <c r="E17378" s="4" t="s">
        <v>10</v>
      </c>
      <c r="F17378" s="4" t="s">
        <v>13</v>
      </c>
    </row>
    <row r="17379" spans="1:8">
      <c r="A17379" t="n">
        <v>142564</v>
      </c>
      <c r="B17379" s="29" t="n">
        <v>25</v>
      </c>
      <c r="C17379" s="7" t="n">
        <v>1</v>
      </c>
      <c r="D17379" s="7" t="n">
        <v>60</v>
      </c>
      <c r="E17379" s="7" t="n">
        <v>280</v>
      </c>
      <c r="F17379" s="7" t="n">
        <v>1</v>
      </c>
    </row>
    <row r="17380" spans="1:8">
      <c r="A17380" t="s">
        <v>4</v>
      </c>
      <c r="B17380" s="4" t="s">
        <v>5</v>
      </c>
      <c r="C17380" s="4" t="s">
        <v>13</v>
      </c>
      <c r="D17380" s="4" t="s">
        <v>10</v>
      </c>
      <c r="E17380" s="4" t="s">
        <v>6</v>
      </c>
    </row>
    <row r="17381" spans="1:8">
      <c r="A17381" t="n">
        <v>142571</v>
      </c>
      <c r="B17381" s="40" t="n">
        <v>51</v>
      </c>
      <c r="C17381" s="7" t="n">
        <v>4</v>
      </c>
      <c r="D17381" s="7" t="n">
        <v>19</v>
      </c>
      <c r="E17381" s="7" t="s">
        <v>1205</v>
      </c>
    </row>
    <row r="17382" spans="1:8">
      <c r="A17382" t="s">
        <v>4</v>
      </c>
      <c r="B17382" s="4" t="s">
        <v>5</v>
      </c>
      <c r="C17382" s="4" t="s">
        <v>10</v>
      </c>
    </row>
    <row r="17383" spans="1:8">
      <c r="A17383" t="n">
        <v>142585</v>
      </c>
      <c r="B17383" s="35" t="n">
        <v>16</v>
      </c>
      <c r="C17383" s="7" t="n">
        <v>0</v>
      </c>
    </row>
    <row r="17384" spans="1:8">
      <c r="A17384" t="s">
        <v>4</v>
      </c>
      <c r="B17384" s="4" t="s">
        <v>5</v>
      </c>
      <c r="C17384" s="4" t="s">
        <v>10</v>
      </c>
      <c r="D17384" s="4" t="s">
        <v>13</v>
      </c>
      <c r="E17384" s="4" t="s">
        <v>9</v>
      </c>
      <c r="F17384" s="4" t="s">
        <v>72</v>
      </c>
      <c r="G17384" s="4" t="s">
        <v>13</v>
      </c>
      <c r="H17384" s="4" t="s">
        <v>13</v>
      </c>
      <c r="I17384" s="4" t="s">
        <v>13</v>
      </c>
      <c r="J17384" s="4" t="s">
        <v>9</v>
      </c>
      <c r="K17384" s="4" t="s">
        <v>72</v>
      </c>
      <c r="L17384" s="4" t="s">
        <v>13</v>
      </c>
      <c r="M17384" s="4" t="s">
        <v>13</v>
      </c>
      <c r="N17384" s="4" t="s">
        <v>13</v>
      </c>
      <c r="O17384" s="4" t="s">
        <v>9</v>
      </c>
      <c r="P17384" s="4" t="s">
        <v>72</v>
      </c>
      <c r="Q17384" s="4" t="s">
        <v>13</v>
      </c>
      <c r="R17384" s="4" t="s">
        <v>13</v>
      </c>
    </row>
    <row r="17385" spans="1:8">
      <c r="A17385" t="n">
        <v>142588</v>
      </c>
      <c r="B17385" s="52" t="n">
        <v>26</v>
      </c>
      <c r="C17385" s="7" t="n">
        <v>19</v>
      </c>
      <c r="D17385" s="7" t="n">
        <v>17</v>
      </c>
      <c r="E17385" s="7" t="n">
        <v>29336</v>
      </c>
      <c r="F17385" s="7" t="s">
        <v>1235</v>
      </c>
      <c r="G17385" s="7" t="n">
        <v>2</v>
      </c>
      <c r="H17385" s="7" t="n">
        <v>3</v>
      </c>
      <c r="I17385" s="7" t="n">
        <v>17</v>
      </c>
      <c r="J17385" s="7" t="n">
        <v>29337</v>
      </c>
      <c r="K17385" s="7" t="s">
        <v>1236</v>
      </c>
      <c r="L17385" s="7" t="n">
        <v>2</v>
      </c>
      <c r="M17385" s="7" t="n">
        <v>3</v>
      </c>
      <c r="N17385" s="7" t="n">
        <v>17</v>
      </c>
      <c r="O17385" s="7" t="n">
        <v>29338</v>
      </c>
      <c r="P17385" s="7" t="s">
        <v>1237</v>
      </c>
      <c r="Q17385" s="7" t="n">
        <v>2</v>
      </c>
      <c r="R17385" s="7" t="n">
        <v>0</v>
      </c>
    </row>
    <row r="17386" spans="1:8">
      <c r="A17386" t="s">
        <v>4</v>
      </c>
      <c r="B17386" s="4" t="s">
        <v>5</v>
      </c>
    </row>
    <row r="17387" spans="1:8">
      <c r="A17387" t="n">
        <v>142878</v>
      </c>
      <c r="B17387" s="53" t="n">
        <v>28</v>
      </c>
    </row>
    <row r="17388" spans="1:8">
      <c r="A17388" t="s">
        <v>4</v>
      </c>
      <c r="B17388" s="4" t="s">
        <v>5</v>
      </c>
      <c r="C17388" s="4" t="s">
        <v>10</v>
      </c>
      <c r="D17388" s="4" t="s">
        <v>13</v>
      </c>
    </row>
    <row r="17389" spans="1:8">
      <c r="A17389" t="n">
        <v>142879</v>
      </c>
      <c r="B17389" s="54" t="n">
        <v>89</v>
      </c>
      <c r="C17389" s="7" t="n">
        <v>65533</v>
      </c>
      <c r="D17389" s="7" t="n">
        <v>1</v>
      </c>
    </row>
    <row r="17390" spans="1:8">
      <c r="A17390" t="s">
        <v>4</v>
      </c>
      <c r="B17390" s="4" t="s">
        <v>5</v>
      </c>
      <c r="C17390" s="4" t="s">
        <v>13</v>
      </c>
      <c r="D17390" s="4" t="s">
        <v>10</v>
      </c>
      <c r="E17390" s="4" t="s">
        <v>10</v>
      </c>
      <c r="F17390" s="4" t="s">
        <v>13</v>
      </c>
    </row>
    <row r="17391" spans="1:8">
      <c r="A17391" t="n">
        <v>142883</v>
      </c>
      <c r="B17391" s="29" t="n">
        <v>25</v>
      </c>
      <c r="C17391" s="7" t="n">
        <v>1</v>
      </c>
      <c r="D17391" s="7" t="n">
        <v>65535</v>
      </c>
      <c r="E17391" s="7" t="n">
        <v>65535</v>
      </c>
      <c r="F17391" s="7" t="n">
        <v>0</v>
      </c>
    </row>
    <row r="17392" spans="1:8">
      <c r="A17392" t="s">
        <v>4</v>
      </c>
      <c r="B17392" s="4" t="s">
        <v>5</v>
      </c>
      <c r="C17392" s="4" t="s">
        <v>10</v>
      </c>
      <c r="D17392" s="4" t="s">
        <v>9</v>
      </c>
    </row>
    <row r="17393" spans="1:18">
      <c r="A17393" t="n">
        <v>142890</v>
      </c>
      <c r="B17393" s="45" t="n">
        <v>44</v>
      </c>
      <c r="C17393" s="7" t="n">
        <v>19</v>
      </c>
      <c r="D17393" s="7" t="n">
        <v>256</v>
      </c>
    </row>
    <row r="17394" spans="1:18">
      <c r="A17394" t="s">
        <v>4</v>
      </c>
      <c r="B17394" s="4" t="s">
        <v>5</v>
      </c>
      <c r="C17394" s="4" t="s">
        <v>13</v>
      </c>
      <c r="D17394" s="4" t="s">
        <v>10</v>
      </c>
      <c r="E17394" s="4" t="s">
        <v>22</v>
      </c>
    </row>
    <row r="17395" spans="1:18">
      <c r="A17395" t="n">
        <v>142897</v>
      </c>
      <c r="B17395" s="28" t="n">
        <v>58</v>
      </c>
      <c r="C17395" s="7" t="n">
        <v>101</v>
      </c>
      <c r="D17395" s="7" t="n">
        <v>500</v>
      </c>
      <c r="E17395" s="7" t="n">
        <v>1</v>
      </c>
    </row>
    <row r="17396" spans="1:18">
      <c r="A17396" t="s">
        <v>4</v>
      </c>
      <c r="B17396" s="4" t="s">
        <v>5</v>
      </c>
      <c r="C17396" s="4" t="s">
        <v>13</v>
      </c>
      <c r="D17396" s="4" t="s">
        <v>10</v>
      </c>
    </row>
    <row r="17397" spans="1:18">
      <c r="A17397" t="n">
        <v>142905</v>
      </c>
      <c r="B17397" s="28" t="n">
        <v>58</v>
      </c>
      <c r="C17397" s="7" t="n">
        <v>254</v>
      </c>
      <c r="D17397" s="7" t="n">
        <v>0</v>
      </c>
    </row>
    <row r="17398" spans="1:18">
      <c r="A17398" t="s">
        <v>4</v>
      </c>
      <c r="B17398" s="4" t="s">
        <v>5</v>
      </c>
      <c r="C17398" s="4" t="s">
        <v>13</v>
      </c>
    </row>
    <row r="17399" spans="1:18">
      <c r="A17399" t="n">
        <v>142909</v>
      </c>
      <c r="B17399" s="25" t="n">
        <v>45</v>
      </c>
      <c r="C17399" s="7" t="n">
        <v>0</v>
      </c>
    </row>
    <row r="17400" spans="1:18">
      <c r="A17400" t="s">
        <v>4</v>
      </c>
      <c r="B17400" s="4" t="s">
        <v>5</v>
      </c>
      <c r="C17400" s="4" t="s">
        <v>13</v>
      </c>
      <c r="D17400" s="4" t="s">
        <v>13</v>
      </c>
      <c r="E17400" s="4" t="s">
        <v>22</v>
      </c>
      <c r="F17400" s="4" t="s">
        <v>22</v>
      </c>
      <c r="G17400" s="4" t="s">
        <v>22</v>
      </c>
      <c r="H17400" s="4" t="s">
        <v>10</v>
      </c>
    </row>
    <row r="17401" spans="1:18">
      <c r="A17401" t="n">
        <v>142911</v>
      </c>
      <c r="B17401" s="25" t="n">
        <v>45</v>
      </c>
      <c r="C17401" s="7" t="n">
        <v>2</v>
      </c>
      <c r="D17401" s="7" t="n">
        <v>3</v>
      </c>
      <c r="E17401" s="7" t="n">
        <v>-21.7099990844727</v>
      </c>
      <c r="F17401" s="7" t="n">
        <v>3.99000000953674</v>
      </c>
      <c r="G17401" s="7" t="n">
        <v>-14.3400001525879</v>
      </c>
      <c r="H17401" s="7" t="n">
        <v>0</v>
      </c>
    </row>
    <row r="17402" spans="1:18">
      <c r="A17402" t="s">
        <v>4</v>
      </c>
      <c r="B17402" s="4" t="s">
        <v>5</v>
      </c>
      <c r="C17402" s="4" t="s">
        <v>13</v>
      </c>
      <c r="D17402" s="4" t="s">
        <v>13</v>
      </c>
      <c r="E17402" s="4" t="s">
        <v>22</v>
      </c>
      <c r="F17402" s="4" t="s">
        <v>22</v>
      </c>
      <c r="G17402" s="4" t="s">
        <v>22</v>
      </c>
      <c r="H17402" s="4" t="s">
        <v>10</v>
      </c>
      <c r="I17402" s="4" t="s">
        <v>13</v>
      </c>
    </row>
    <row r="17403" spans="1:18">
      <c r="A17403" t="n">
        <v>142928</v>
      </c>
      <c r="B17403" s="25" t="n">
        <v>45</v>
      </c>
      <c r="C17403" s="7" t="n">
        <v>4</v>
      </c>
      <c r="D17403" s="7" t="n">
        <v>3</v>
      </c>
      <c r="E17403" s="7" t="n">
        <v>30.2600002288818</v>
      </c>
      <c r="F17403" s="7" t="n">
        <v>218.580001831055</v>
      </c>
      <c r="G17403" s="7" t="n">
        <v>16.2700004577637</v>
      </c>
      <c r="H17403" s="7" t="n">
        <v>0</v>
      </c>
      <c r="I17403" s="7" t="n">
        <v>1</v>
      </c>
    </row>
    <row r="17404" spans="1:18">
      <c r="A17404" t="s">
        <v>4</v>
      </c>
      <c r="B17404" s="4" t="s">
        <v>5</v>
      </c>
      <c r="C17404" s="4" t="s">
        <v>13</v>
      </c>
      <c r="D17404" s="4" t="s">
        <v>13</v>
      </c>
      <c r="E17404" s="4" t="s">
        <v>22</v>
      </c>
      <c r="F17404" s="4" t="s">
        <v>10</v>
      </c>
    </row>
    <row r="17405" spans="1:18">
      <c r="A17405" t="n">
        <v>142946</v>
      </c>
      <c r="B17405" s="25" t="n">
        <v>45</v>
      </c>
      <c r="C17405" s="7" t="n">
        <v>5</v>
      </c>
      <c r="D17405" s="7" t="n">
        <v>3</v>
      </c>
      <c r="E17405" s="7" t="n">
        <v>2.40000009536743</v>
      </c>
      <c r="F17405" s="7" t="n">
        <v>0</v>
      </c>
    </row>
    <row r="17406" spans="1:18">
      <c r="A17406" t="s">
        <v>4</v>
      </c>
      <c r="B17406" s="4" t="s">
        <v>5</v>
      </c>
      <c r="C17406" s="4" t="s">
        <v>13</v>
      </c>
      <c r="D17406" s="4" t="s">
        <v>13</v>
      </c>
      <c r="E17406" s="4" t="s">
        <v>22</v>
      </c>
      <c r="F17406" s="4" t="s">
        <v>10</v>
      </c>
    </row>
    <row r="17407" spans="1:18">
      <c r="A17407" t="n">
        <v>142955</v>
      </c>
      <c r="B17407" s="25" t="n">
        <v>45</v>
      </c>
      <c r="C17407" s="7" t="n">
        <v>11</v>
      </c>
      <c r="D17407" s="7" t="n">
        <v>3</v>
      </c>
      <c r="E17407" s="7" t="n">
        <v>32.7999992370605</v>
      </c>
      <c r="F17407" s="7" t="n">
        <v>0</v>
      </c>
    </row>
    <row r="17408" spans="1:18">
      <c r="A17408" t="s">
        <v>4</v>
      </c>
      <c r="B17408" s="4" t="s">
        <v>5</v>
      </c>
      <c r="C17408" s="4" t="s">
        <v>13</v>
      </c>
      <c r="D17408" s="4" t="s">
        <v>13</v>
      </c>
      <c r="E17408" s="4" t="s">
        <v>22</v>
      </c>
      <c r="F17408" s="4" t="s">
        <v>22</v>
      </c>
      <c r="G17408" s="4" t="s">
        <v>22</v>
      </c>
      <c r="H17408" s="4" t="s">
        <v>10</v>
      </c>
    </row>
    <row r="17409" spans="1:9">
      <c r="A17409" t="n">
        <v>142964</v>
      </c>
      <c r="B17409" s="25" t="n">
        <v>45</v>
      </c>
      <c r="C17409" s="7" t="n">
        <v>2</v>
      </c>
      <c r="D17409" s="7" t="n">
        <v>3</v>
      </c>
      <c r="E17409" s="7" t="n">
        <v>-22.1299991607666</v>
      </c>
      <c r="F17409" s="7" t="n">
        <v>3.4300000667572</v>
      </c>
      <c r="G17409" s="7" t="n">
        <v>-13.6599998474121</v>
      </c>
      <c r="H17409" s="7" t="n">
        <v>20000</v>
      </c>
    </row>
    <row r="17410" spans="1:9">
      <c r="A17410" t="s">
        <v>4</v>
      </c>
      <c r="B17410" s="4" t="s">
        <v>5</v>
      </c>
      <c r="C17410" s="4" t="s">
        <v>13</v>
      </c>
      <c r="D17410" s="4" t="s">
        <v>13</v>
      </c>
      <c r="E17410" s="4" t="s">
        <v>22</v>
      </c>
      <c r="F17410" s="4" t="s">
        <v>22</v>
      </c>
      <c r="G17410" s="4" t="s">
        <v>22</v>
      </c>
      <c r="H17410" s="4" t="s">
        <v>10</v>
      </c>
      <c r="I17410" s="4" t="s">
        <v>13</v>
      </c>
    </row>
    <row r="17411" spans="1:9">
      <c r="A17411" t="n">
        <v>142981</v>
      </c>
      <c r="B17411" s="25" t="n">
        <v>45</v>
      </c>
      <c r="C17411" s="7" t="n">
        <v>4</v>
      </c>
      <c r="D17411" s="7" t="n">
        <v>3</v>
      </c>
      <c r="E17411" s="7" t="n">
        <v>351.390014648438</v>
      </c>
      <c r="F17411" s="7" t="n">
        <v>253.789993286133</v>
      </c>
      <c r="G17411" s="7" t="n">
        <v>16.2700004577637</v>
      </c>
      <c r="H17411" s="7" t="n">
        <v>20000</v>
      </c>
      <c r="I17411" s="7" t="n">
        <v>1</v>
      </c>
    </row>
    <row r="17412" spans="1:9">
      <c r="A17412" t="s">
        <v>4</v>
      </c>
      <c r="B17412" s="4" t="s">
        <v>5</v>
      </c>
      <c r="C17412" s="4" t="s">
        <v>13</v>
      </c>
      <c r="D17412" s="4" t="s">
        <v>13</v>
      </c>
      <c r="E17412" s="4" t="s">
        <v>22</v>
      </c>
      <c r="F17412" s="4" t="s">
        <v>10</v>
      </c>
    </row>
    <row r="17413" spans="1:9">
      <c r="A17413" t="n">
        <v>142999</v>
      </c>
      <c r="B17413" s="25" t="n">
        <v>45</v>
      </c>
      <c r="C17413" s="7" t="n">
        <v>5</v>
      </c>
      <c r="D17413" s="7" t="n">
        <v>3</v>
      </c>
      <c r="E17413" s="7" t="n">
        <v>2</v>
      </c>
      <c r="F17413" s="7" t="n">
        <v>20000</v>
      </c>
    </row>
    <row r="17414" spans="1:9">
      <c r="A17414" t="s">
        <v>4</v>
      </c>
      <c r="B17414" s="4" t="s">
        <v>5</v>
      </c>
      <c r="C17414" s="4" t="s">
        <v>10</v>
      </c>
      <c r="D17414" s="4" t="s">
        <v>13</v>
      </c>
    </row>
    <row r="17415" spans="1:9">
      <c r="A17415" t="n">
        <v>143008</v>
      </c>
      <c r="B17415" s="44" t="n">
        <v>21</v>
      </c>
      <c r="C17415" s="7" t="n">
        <v>7031</v>
      </c>
      <c r="D17415" s="7" t="n">
        <v>0</v>
      </c>
    </row>
    <row r="17416" spans="1:9">
      <c r="A17416" t="s">
        <v>4</v>
      </c>
      <c r="B17416" s="4" t="s">
        <v>5</v>
      </c>
      <c r="C17416" s="4" t="s">
        <v>10</v>
      </c>
      <c r="D17416" s="4" t="s">
        <v>13</v>
      </c>
    </row>
    <row r="17417" spans="1:9">
      <c r="A17417" t="n">
        <v>143012</v>
      </c>
      <c r="B17417" s="44" t="n">
        <v>21</v>
      </c>
      <c r="C17417" s="7" t="n">
        <v>22</v>
      </c>
      <c r="D17417" s="7" t="n">
        <v>0</v>
      </c>
    </row>
    <row r="17418" spans="1:9">
      <c r="A17418" t="s">
        <v>4</v>
      </c>
      <c r="B17418" s="4" t="s">
        <v>5</v>
      </c>
      <c r="C17418" s="4" t="s">
        <v>10</v>
      </c>
      <c r="D17418" s="4" t="s">
        <v>13</v>
      </c>
    </row>
    <row r="17419" spans="1:9">
      <c r="A17419" t="n">
        <v>143016</v>
      </c>
      <c r="B17419" s="44" t="n">
        <v>21</v>
      </c>
      <c r="C17419" s="7" t="n">
        <v>17</v>
      </c>
      <c r="D17419" s="7" t="n">
        <v>0</v>
      </c>
    </row>
    <row r="17420" spans="1:9">
      <c r="A17420" t="s">
        <v>4</v>
      </c>
      <c r="B17420" s="4" t="s">
        <v>5</v>
      </c>
      <c r="C17420" s="4" t="s">
        <v>10</v>
      </c>
      <c r="D17420" s="4" t="s">
        <v>13</v>
      </c>
    </row>
    <row r="17421" spans="1:9">
      <c r="A17421" t="n">
        <v>143020</v>
      </c>
      <c r="B17421" s="44" t="n">
        <v>21</v>
      </c>
      <c r="C17421" s="7" t="n">
        <v>18</v>
      </c>
      <c r="D17421" s="7" t="n">
        <v>0</v>
      </c>
    </row>
    <row r="17422" spans="1:9">
      <c r="A17422" t="s">
        <v>4</v>
      </c>
      <c r="B17422" s="4" t="s">
        <v>5</v>
      </c>
      <c r="C17422" s="4" t="s">
        <v>10</v>
      </c>
      <c r="D17422" s="4" t="s">
        <v>13</v>
      </c>
      <c r="E17422" s="4" t="s">
        <v>6</v>
      </c>
      <c r="F17422" s="4" t="s">
        <v>22</v>
      </c>
      <c r="G17422" s="4" t="s">
        <v>22</v>
      </c>
      <c r="H17422" s="4" t="s">
        <v>22</v>
      </c>
    </row>
    <row r="17423" spans="1:9">
      <c r="A17423" t="n">
        <v>143024</v>
      </c>
      <c r="B17423" s="39" t="n">
        <v>48</v>
      </c>
      <c r="C17423" s="7" t="n">
        <v>7031</v>
      </c>
      <c r="D17423" s="7" t="n">
        <v>0</v>
      </c>
      <c r="E17423" s="7" t="s">
        <v>1029</v>
      </c>
      <c r="F17423" s="7" t="n">
        <v>0</v>
      </c>
      <c r="G17423" s="7" t="n">
        <v>1</v>
      </c>
      <c r="H17423" s="7" t="n">
        <v>0</v>
      </c>
    </row>
    <row r="17424" spans="1:9">
      <c r="A17424" t="s">
        <v>4</v>
      </c>
      <c r="B17424" s="4" t="s">
        <v>5</v>
      </c>
      <c r="C17424" s="4" t="s">
        <v>10</v>
      </c>
      <c r="D17424" s="4" t="s">
        <v>13</v>
      </c>
      <c r="E17424" s="4" t="s">
        <v>6</v>
      </c>
      <c r="F17424" s="4" t="s">
        <v>22</v>
      </c>
      <c r="G17424" s="4" t="s">
        <v>22</v>
      </c>
      <c r="H17424" s="4" t="s">
        <v>22</v>
      </c>
    </row>
    <row r="17425" spans="1:9">
      <c r="A17425" t="n">
        <v>143051</v>
      </c>
      <c r="B17425" s="39" t="n">
        <v>48</v>
      </c>
      <c r="C17425" s="7" t="n">
        <v>22</v>
      </c>
      <c r="D17425" s="7" t="n">
        <v>0</v>
      </c>
      <c r="E17425" s="7" t="s">
        <v>1029</v>
      </c>
      <c r="F17425" s="7" t="n">
        <v>0</v>
      </c>
      <c r="G17425" s="7" t="n">
        <v>1</v>
      </c>
      <c r="H17425" s="7" t="n">
        <v>0</v>
      </c>
    </row>
    <row r="17426" spans="1:9">
      <c r="A17426" t="s">
        <v>4</v>
      </c>
      <c r="B17426" s="4" t="s">
        <v>5</v>
      </c>
      <c r="C17426" s="4" t="s">
        <v>10</v>
      </c>
      <c r="D17426" s="4" t="s">
        <v>13</v>
      </c>
      <c r="E17426" s="4" t="s">
        <v>6</v>
      </c>
      <c r="F17426" s="4" t="s">
        <v>22</v>
      </c>
      <c r="G17426" s="4" t="s">
        <v>22</v>
      </c>
      <c r="H17426" s="4" t="s">
        <v>22</v>
      </c>
    </row>
    <row r="17427" spans="1:9">
      <c r="A17427" t="n">
        <v>143078</v>
      </c>
      <c r="B17427" s="39" t="n">
        <v>48</v>
      </c>
      <c r="C17427" s="7" t="n">
        <v>17</v>
      </c>
      <c r="D17427" s="7" t="n">
        <v>0</v>
      </c>
      <c r="E17427" s="7" t="s">
        <v>1030</v>
      </c>
      <c r="F17427" s="7" t="n">
        <v>0</v>
      </c>
      <c r="G17427" s="7" t="n">
        <v>1</v>
      </c>
      <c r="H17427" s="7" t="n">
        <v>0</v>
      </c>
    </row>
    <row r="17428" spans="1:9">
      <c r="A17428" t="s">
        <v>4</v>
      </c>
      <c r="B17428" s="4" t="s">
        <v>5</v>
      </c>
      <c r="C17428" s="4" t="s">
        <v>10</v>
      </c>
      <c r="D17428" s="4" t="s">
        <v>13</v>
      </c>
      <c r="E17428" s="4" t="s">
        <v>6</v>
      </c>
      <c r="F17428" s="4" t="s">
        <v>22</v>
      </c>
      <c r="G17428" s="4" t="s">
        <v>22</v>
      </c>
      <c r="H17428" s="4" t="s">
        <v>22</v>
      </c>
    </row>
    <row r="17429" spans="1:9">
      <c r="A17429" t="n">
        <v>143104</v>
      </c>
      <c r="B17429" s="39" t="n">
        <v>48</v>
      </c>
      <c r="C17429" s="7" t="n">
        <v>18</v>
      </c>
      <c r="D17429" s="7" t="n">
        <v>0</v>
      </c>
      <c r="E17429" s="7" t="s">
        <v>1030</v>
      </c>
      <c r="F17429" s="7" t="n">
        <v>0</v>
      </c>
      <c r="G17429" s="7" t="n">
        <v>1</v>
      </c>
      <c r="H17429" s="7" t="n">
        <v>0</v>
      </c>
    </row>
    <row r="17430" spans="1:9">
      <c r="A17430" t="s">
        <v>4</v>
      </c>
      <c r="B17430" s="4" t="s">
        <v>5</v>
      </c>
      <c r="C17430" s="4" t="s">
        <v>13</v>
      </c>
      <c r="D17430" s="4" t="s">
        <v>10</v>
      </c>
    </row>
    <row r="17431" spans="1:9">
      <c r="A17431" t="n">
        <v>143130</v>
      </c>
      <c r="B17431" s="28" t="n">
        <v>58</v>
      </c>
      <c r="C17431" s="7" t="n">
        <v>255</v>
      </c>
      <c r="D17431" s="7" t="n">
        <v>0</v>
      </c>
    </row>
    <row r="17432" spans="1:9">
      <c r="A17432" t="s">
        <v>4</v>
      </c>
      <c r="B17432" s="4" t="s">
        <v>5</v>
      </c>
      <c r="C17432" s="4" t="s">
        <v>10</v>
      </c>
    </row>
    <row r="17433" spans="1:9">
      <c r="A17433" t="n">
        <v>143134</v>
      </c>
      <c r="B17433" s="35" t="n">
        <v>16</v>
      </c>
      <c r="C17433" s="7" t="n">
        <v>300</v>
      </c>
    </row>
    <row r="17434" spans="1:9">
      <c r="A17434" t="s">
        <v>4</v>
      </c>
      <c r="B17434" s="4" t="s">
        <v>5</v>
      </c>
      <c r="C17434" s="4" t="s">
        <v>13</v>
      </c>
      <c r="D17434" s="4" t="s">
        <v>13</v>
      </c>
      <c r="E17434" s="4" t="s">
        <v>13</v>
      </c>
      <c r="F17434" s="4" t="s">
        <v>13</v>
      </c>
    </row>
    <row r="17435" spans="1:9">
      <c r="A17435" t="n">
        <v>143137</v>
      </c>
      <c r="B17435" s="13" t="n">
        <v>14</v>
      </c>
      <c r="C17435" s="7" t="n">
        <v>0</v>
      </c>
      <c r="D17435" s="7" t="n">
        <v>1</v>
      </c>
      <c r="E17435" s="7" t="n">
        <v>0</v>
      </c>
      <c r="F17435" s="7" t="n">
        <v>0</v>
      </c>
    </row>
    <row r="17436" spans="1:9">
      <c r="A17436" t="s">
        <v>4</v>
      </c>
      <c r="B17436" s="4" t="s">
        <v>5</v>
      </c>
      <c r="C17436" s="4" t="s">
        <v>13</v>
      </c>
      <c r="D17436" s="4" t="s">
        <v>10</v>
      </c>
      <c r="E17436" s="4" t="s">
        <v>6</v>
      </c>
    </row>
    <row r="17437" spans="1:9">
      <c r="A17437" t="n">
        <v>143142</v>
      </c>
      <c r="B17437" s="40" t="n">
        <v>51</v>
      </c>
      <c r="C17437" s="7" t="n">
        <v>4</v>
      </c>
      <c r="D17437" s="7" t="n">
        <v>17</v>
      </c>
      <c r="E17437" s="7" t="s">
        <v>933</v>
      </c>
    </row>
    <row r="17438" spans="1:9">
      <c r="A17438" t="s">
        <v>4</v>
      </c>
      <c r="B17438" s="4" t="s">
        <v>5</v>
      </c>
      <c r="C17438" s="4" t="s">
        <v>10</v>
      </c>
    </row>
    <row r="17439" spans="1:9">
      <c r="A17439" t="n">
        <v>143157</v>
      </c>
      <c r="B17439" s="35" t="n">
        <v>16</v>
      </c>
      <c r="C17439" s="7" t="n">
        <v>0</v>
      </c>
    </row>
    <row r="17440" spans="1:9">
      <c r="A17440" t="s">
        <v>4</v>
      </c>
      <c r="B17440" s="4" t="s">
        <v>5</v>
      </c>
      <c r="C17440" s="4" t="s">
        <v>10</v>
      </c>
      <c r="D17440" s="4" t="s">
        <v>13</v>
      </c>
      <c r="E17440" s="4" t="s">
        <v>9</v>
      </c>
      <c r="F17440" s="4" t="s">
        <v>72</v>
      </c>
      <c r="G17440" s="4" t="s">
        <v>13</v>
      </c>
      <c r="H17440" s="4" t="s">
        <v>13</v>
      </c>
      <c r="I17440" s="4" t="s">
        <v>13</v>
      </c>
    </row>
    <row r="17441" spans="1:9">
      <c r="A17441" t="n">
        <v>143160</v>
      </c>
      <c r="B17441" s="52" t="n">
        <v>26</v>
      </c>
      <c r="C17441" s="7" t="n">
        <v>17</v>
      </c>
      <c r="D17441" s="7" t="n">
        <v>17</v>
      </c>
      <c r="E17441" s="7" t="n">
        <v>16404</v>
      </c>
      <c r="F17441" s="7" t="s">
        <v>1238</v>
      </c>
      <c r="G17441" s="7" t="n">
        <v>8</v>
      </c>
      <c r="H17441" s="7" t="n">
        <v>2</v>
      </c>
      <c r="I17441" s="7" t="n">
        <v>0</v>
      </c>
    </row>
    <row r="17442" spans="1:9">
      <c r="A17442" t="s">
        <v>4</v>
      </c>
      <c r="B17442" s="4" t="s">
        <v>5</v>
      </c>
      <c r="C17442" s="4" t="s">
        <v>10</v>
      </c>
    </row>
    <row r="17443" spans="1:9">
      <c r="A17443" t="n">
        <v>143183</v>
      </c>
      <c r="B17443" s="35" t="n">
        <v>16</v>
      </c>
      <c r="C17443" s="7" t="n">
        <v>2500</v>
      </c>
    </row>
    <row r="17444" spans="1:9">
      <c r="A17444" t="s">
        <v>4</v>
      </c>
      <c r="B17444" s="4" t="s">
        <v>5</v>
      </c>
      <c r="C17444" s="4" t="s">
        <v>10</v>
      </c>
      <c r="D17444" s="4" t="s">
        <v>13</v>
      </c>
    </row>
    <row r="17445" spans="1:9">
      <c r="A17445" t="n">
        <v>143186</v>
      </c>
      <c r="B17445" s="54" t="n">
        <v>89</v>
      </c>
      <c r="C17445" s="7" t="n">
        <v>65533</v>
      </c>
      <c r="D17445" s="7" t="n">
        <v>0</v>
      </c>
    </row>
    <row r="17446" spans="1:9">
      <c r="A17446" t="s">
        <v>4</v>
      </c>
      <c r="B17446" s="4" t="s">
        <v>5</v>
      </c>
      <c r="C17446" s="4" t="s">
        <v>10</v>
      </c>
      <c r="D17446" s="4" t="s">
        <v>13</v>
      </c>
    </row>
    <row r="17447" spans="1:9">
      <c r="A17447" t="n">
        <v>143190</v>
      </c>
      <c r="B17447" s="54" t="n">
        <v>89</v>
      </c>
      <c r="C17447" s="7" t="n">
        <v>65533</v>
      </c>
      <c r="D17447" s="7" t="n">
        <v>1</v>
      </c>
    </row>
    <row r="17448" spans="1:9">
      <c r="A17448" t="s">
        <v>4</v>
      </c>
      <c r="B17448" s="4" t="s">
        <v>5</v>
      </c>
      <c r="C17448" s="4" t="s">
        <v>13</v>
      </c>
      <c r="D17448" s="4" t="s">
        <v>10</v>
      </c>
      <c r="E17448" s="4" t="s">
        <v>6</v>
      </c>
    </row>
    <row r="17449" spans="1:9">
      <c r="A17449" t="n">
        <v>143194</v>
      </c>
      <c r="B17449" s="40" t="n">
        <v>51</v>
      </c>
      <c r="C17449" s="7" t="n">
        <v>4</v>
      </c>
      <c r="D17449" s="7" t="n">
        <v>18</v>
      </c>
      <c r="E17449" s="7" t="s">
        <v>1239</v>
      </c>
    </row>
    <row r="17450" spans="1:9">
      <c r="A17450" t="s">
        <v>4</v>
      </c>
      <c r="B17450" s="4" t="s">
        <v>5</v>
      </c>
      <c r="C17450" s="4" t="s">
        <v>10</v>
      </c>
    </row>
    <row r="17451" spans="1:9">
      <c r="A17451" t="n">
        <v>143208</v>
      </c>
      <c r="B17451" s="35" t="n">
        <v>16</v>
      </c>
      <c r="C17451" s="7" t="n">
        <v>0</v>
      </c>
    </row>
    <row r="17452" spans="1:9">
      <c r="A17452" t="s">
        <v>4</v>
      </c>
      <c r="B17452" s="4" t="s">
        <v>5</v>
      </c>
      <c r="C17452" s="4" t="s">
        <v>10</v>
      </c>
      <c r="D17452" s="4" t="s">
        <v>13</v>
      </c>
      <c r="E17452" s="4" t="s">
        <v>9</v>
      </c>
      <c r="F17452" s="4" t="s">
        <v>72</v>
      </c>
      <c r="G17452" s="4" t="s">
        <v>13</v>
      </c>
      <c r="H17452" s="4" t="s">
        <v>13</v>
      </c>
      <c r="I17452" s="4" t="s">
        <v>13</v>
      </c>
    </row>
    <row r="17453" spans="1:9">
      <c r="A17453" t="n">
        <v>143211</v>
      </c>
      <c r="B17453" s="52" t="n">
        <v>26</v>
      </c>
      <c r="C17453" s="7" t="n">
        <v>18</v>
      </c>
      <c r="D17453" s="7" t="n">
        <v>17</v>
      </c>
      <c r="E17453" s="7" t="n">
        <v>17353</v>
      </c>
      <c r="F17453" s="7" t="s">
        <v>1240</v>
      </c>
      <c r="G17453" s="7" t="n">
        <v>8</v>
      </c>
      <c r="H17453" s="7" t="n">
        <v>2</v>
      </c>
      <c r="I17453" s="7" t="n">
        <v>0</v>
      </c>
    </row>
    <row r="17454" spans="1:9">
      <c r="A17454" t="s">
        <v>4</v>
      </c>
      <c r="B17454" s="4" t="s">
        <v>5</v>
      </c>
      <c r="C17454" s="4" t="s">
        <v>10</v>
      </c>
    </row>
    <row r="17455" spans="1:9">
      <c r="A17455" t="n">
        <v>143247</v>
      </c>
      <c r="B17455" s="35" t="n">
        <v>16</v>
      </c>
      <c r="C17455" s="7" t="n">
        <v>3500</v>
      </c>
    </row>
    <row r="17456" spans="1:9">
      <c r="A17456" t="s">
        <v>4</v>
      </c>
      <c r="B17456" s="4" t="s">
        <v>5</v>
      </c>
      <c r="C17456" s="4" t="s">
        <v>10</v>
      </c>
      <c r="D17456" s="4" t="s">
        <v>13</v>
      </c>
    </row>
    <row r="17457" spans="1:9">
      <c r="A17457" t="n">
        <v>143250</v>
      </c>
      <c r="B17457" s="54" t="n">
        <v>89</v>
      </c>
      <c r="C17457" s="7" t="n">
        <v>65533</v>
      </c>
      <c r="D17457" s="7" t="n">
        <v>0</v>
      </c>
    </row>
    <row r="17458" spans="1:9">
      <c r="A17458" t="s">
        <v>4</v>
      </c>
      <c r="B17458" s="4" t="s">
        <v>5</v>
      </c>
      <c r="C17458" s="4" t="s">
        <v>10</v>
      </c>
      <c r="D17458" s="4" t="s">
        <v>13</v>
      </c>
    </row>
    <row r="17459" spans="1:9">
      <c r="A17459" t="n">
        <v>143254</v>
      </c>
      <c r="B17459" s="54" t="n">
        <v>89</v>
      </c>
      <c r="C17459" s="7" t="n">
        <v>65533</v>
      </c>
      <c r="D17459" s="7" t="n">
        <v>1</v>
      </c>
    </row>
    <row r="17460" spans="1:9">
      <c r="A17460" t="s">
        <v>4</v>
      </c>
      <c r="B17460" s="4" t="s">
        <v>5</v>
      </c>
      <c r="C17460" s="4" t="s">
        <v>10</v>
      </c>
      <c r="D17460" s="4" t="s">
        <v>22</v>
      </c>
      <c r="E17460" s="4" t="s">
        <v>22</v>
      </c>
      <c r="F17460" s="4" t="s">
        <v>22</v>
      </c>
      <c r="G17460" s="4" t="s">
        <v>10</v>
      </c>
      <c r="H17460" s="4" t="s">
        <v>10</v>
      </c>
    </row>
    <row r="17461" spans="1:9">
      <c r="A17461" t="n">
        <v>143258</v>
      </c>
      <c r="B17461" s="56" t="n">
        <v>60</v>
      </c>
      <c r="C17461" s="7" t="n">
        <v>22</v>
      </c>
      <c r="D17461" s="7" t="n">
        <v>-5</v>
      </c>
      <c r="E17461" s="7" t="n">
        <v>-5</v>
      </c>
      <c r="F17461" s="7" t="n">
        <v>0</v>
      </c>
      <c r="G17461" s="7" t="n">
        <v>500</v>
      </c>
      <c r="H17461" s="7" t="n">
        <v>0</v>
      </c>
    </row>
    <row r="17462" spans="1:9">
      <c r="A17462" t="s">
        <v>4</v>
      </c>
      <c r="B17462" s="4" t="s">
        <v>5</v>
      </c>
      <c r="C17462" s="4" t="s">
        <v>10</v>
      </c>
    </row>
    <row r="17463" spans="1:9">
      <c r="A17463" t="n">
        <v>143277</v>
      </c>
      <c r="B17463" s="35" t="n">
        <v>16</v>
      </c>
      <c r="C17463" s="7" t="n">
        <v>1000</v>
      </c>
    </row>
    <row r="17464" spans="1:9">
      <c r="A17464" t="s">
        <v>4</v>
      </c>
      <c r="B17464" s="4" t="s">
        <v>5</v>
      </c>
      <c r="C17464" s="4" t="s">
        <v>13</v>
      </c>
      <c r="D17464" s="4" t="s">
        <v>10</v>
      </c>
      <c r="E17464" s="4" t="s">
        <v>6</v>
      </c>
    </row>
    <row r="17465" spans="1:9">
      <c r="A17465" t="n">
        <v>143280</v>
      </c>
      <c r="B17465" s="40" t="n">
        <v>51</v>
      </c>
      <c r="C17465" s="7" t="n">
        <v>4</v>
      </c>
      <c r="D17465" s="7" t="n">
        <v>22</v>
      </c>
      <c r="E17465" s="7" t="s">
        <v>353</v>
      </c>
    </row>
    <row r="17466" spans="1:9">
      <c r="A17466" t="s">
        <v>4</v>
      </c>
      <c r="B17466" s="4" t="s">
        <v>5</v>
      </c>
      <c r="C17466" s="4" t="s">
        <v>10</v>
      </c>
    </row>
    <row r="17467" spans="1:9">
      <c r="A17467" t="n">
        <v>143294</v>
      </c>
      <c r="B17467" s="35" t="n">
        <v>16</v>
      </c>
      <c r="C17467" s="7" t="n">
        <v>0</v>
      </c>
    </row>
    <row r="17468" spans="1:9">
      <c r="A17468" t="s">
        <v>4</v>
      </c>
      <c r="B17468" s="4" t="s">
        <v>5</v>
      </c>
      <c r="C17468" s="4" t="s">
        <v>10</v>
      </c>
      <c r="D17468" s="4" t="s">
        <v>13</v>
      </c>
      <c r="E17468" s="4" t="s">
        <v>9</v>
      </c>
      <c r="F17468" s="4" t="s">
        <v>72</v>
      </c>
      <c r="G17468" s="4" t="s">
        <v>13</v>
      </c>
      <c r="H17468" s="4" t="s">
        <v>13</v>
      </c>
      <c r="I17468" s="4" t="s">
        <v>13</v>
      </c>
      <c r="J17468" s="4" t="s">
        <v>9</v>
      </c>
      <c r="K17468" s="4" t="s">
        <v>72</v>
      </c>
      <c r="L17468" s="4" t="s">
        <v>13</v>
      </c>
      <c r="M17468" s="4" t="s">
        <v>13</v>
      </c>
    </row>
    <row r="17469" spans="1:9">
      <c r="A17469" t="n">
        <v>143297</v>
      </c>
      <c r="B17469" s="52" t="n">
        <v>26</v>
      </c>
      <c r="C17469" s="7" t="n">
        <v>22</v>
      </c>
      <c r="D17469" s="7" t="n">
        <v>17</v>
      </c>
      <c r="E17469" s="7" t="n">
        <v>30301</v>
      </c>
      <c r="F17469" s="7" t="s">
        <v>1241</v>
      </c>
      <c r="G17469" s="7" t="n">
        <v>2</v>
      </c>
      <c r="H17469" s="7" t="n">
        <v>3</v>
      </c>
      <c r="I17469" s="7" t="n">
        <v>17</v>
      </c>
      <c r="J17469" s="7" t="n">
        <v>30302</v>
      </c>
      <c r="K17469" s="7" t="s">
        <v>1242</v>
      </c>
      <c r="L17469" s="7" t="n">
        <v>2</v>
      </c>
      <c r="M17469" s="7" t="n">
        <v>0</v>
      </c>
    </row>
    <row r="17470" spans="1:9">
      <c r="A17470" t="s">
        <v>4</v>
      </c>
      <c r="B17470" s="4" t="s">
        <v>5</v>
      </c>
    </row>
    <row r="17471" spans="1:9">
      <c r="A17471" t="n">
        <v>143426</v>
      </c>
      <c r="B17471" s="53" t="n">
        <v>28</v>
      </c>
    </row>
    <row r="17472" spans="1:9">
      <c r="A17472" t="s">
        <v>4</v>
      </c>
      <c r="B17472" s="4" t="s">
        <v>5</v>
      </c>
      <c r="C17472" s="4" t="s">
        <v>10</v>
      </c>
      <c r="D17472" s="4" t="s">
        <v>13</v>
      </c>
    </row>
    <row r="17473" spans="1:13">
      <c r="A17473" t="n">
        <v>143427</v>
      </c>
      <c r="B17473" s="54" t="n">
        <v>89</v>
      </c>
      <c r="C17473" s="7" t="n">
        <v>65533</v>
      </c>
      <c r="D17473" s="7" t="n">
        <v>1</v>
      </c>
    </row>
    <row r="17474" spans="1:13">
      <c r="A17474" t="s">
        <v>4</v>
      </c>
      <c r="B17474" s="4" t="s">
        <v>5</v>
      </c>
      <c r="C17474" s="4" t="s">
        <v>9</v>
      </c>
    </row>
    <row r="17475" spans="1:13">
      <c r="A17475" t="n">
        <v>143431</v>
      </c>
      <c r="B17475" s="50" t="n">
        <v>15</v>
      </c>
      <c r="C17475" s="7" t="n">
        <v>256</v>
      </c>
    </row>
    <row r="17476" spans="1:13">
      <c r="A17476" t="s">
        <v>4</v>
      </c>
      <c r="B17476" s="4" t="s">
        <v>5</v>
      </c>
      <c r="C17476" s="4" t="s">
        <v>13</v>
      </c>
      <c r="D17476" s="4" t="s">
        <v>10</v>
      </c>
      <c r="E17476" s="4" t="s">
        <v>22</v>
      </c>
      <c r="F17476" s="4" t="s">
        <v>10</v>
      </c>
      <c r="G17476" s="4" t="s">
        <v>9</v>
      </c>
      <c r="H17476" s="4" t="s">
        <v>9</v>
      </c>
      <c r="I17476" s="4" t="s">
        <v>10</v>
      </c>
      <c r="J17476" s="4" t="s">
        <v>10</v>
      </c>
      <c r="K17476" s="4" t="s">
        <v>9</v>
      </c>
      <c r="L17476" s="4" t="s">
        <v>9</v>
      </c>
      <c r="M17476" s="4" t="s">
        <v>9</v>
      </c>
      <c r="N17476" s="4" t="s">
        <v>9</v>
      </c>
      <c r="O17476" s="4" t="s">
        <v>6</v>
      </c>
    </row>
    <row r="17477" spans="1:13">
      <c r="A17477" t="n">
        <v>143436</v>
      </c>
      <c r="B17477" s="14" t="n">
        <v>50</v>
      </c>
      <c r="C17477" s="7" t="n">
        <v>0</v>
      </c>
      <c r="D17477" s="7" t="n">
        <v>2214</v>
      </c>
      <c r="E17477" s="7" t="n">
        <v>1</v>
      </c>
      <c r="F17477" s="7" t="n">
        <v>0</v>
      </c>
      <c r="G17477" s="7" t="n">
        <v>0</v>
      </c>
      <c r="H17477" s="7" t="n">
        <v>0</v>
      </c>
      <c r="I17477" s="7" t="n">
        <v>0</v>
      </c>
      <c r="J17477" s="7" t="n">
        <v>65533</v>
      </c>
      <c r="K17477" s="7" t="n">
        <v>0</v>
      </c>
      <c r="L17477" s="7" t="n">
        <v>0</v>
      </c>
      <c r="M17477" s="7" t="n">
        <v>0</v>
      </c>
      <c r="N17477" s="7" t="n">
        <v>0</v>
      </c>
      <c r="O17477" s="7" t="s">
        <v>12</v>
      </c>
    </row>
    <row r="17478" spans="1:13">
      <c r="A17478" t="s">
        <v>4</v>
      </c>
      <c r="B17478" s="4" t="s">
        <v>5</v>
      </c>
      <c r="C17478" s="4" t="s">
        <v>13</v>
      </c>
      <c r="D17478" s="4" t="s">
        <v>10</v>
      </c>
      <c r="E17478" s="4" t="s">
        <v>6</v>
      </c>
    </row>
    <row r="17479" spans="1:13">
      <c r="A17479" t="n">
        <v>143475</v>
      </c>
      <c r="B17479" s="40" t="n">
        <v>51</v>
      </c>
      <c r="C17479" s="7" t="n">
        <v>4</v>
      </c>
      <c r="D17479" s="7" t="n">
        <v>7031</v>
      </c>
      <c r="E17479" s="7" t="s">
        <v>158</v>
      </c>
    </row>
    <row r="17480" spans="1:13">
      <c r="A17480" t="s">
        <v>4</v>
      </c>
      <c r="B17480" s="4" t="s">
        <v>5</v>
      </c>
      <c r="C17480" s="4" t="s">
        <v>10</v>
      </c>
    </row>
    <row r="17481" spans="1:13">
      <c r="A17481" t="n">
        <v>143488</v>
      </c>
      <c r="B17481" s="35" t="n">
        <v>16</v>
      </c>
      <c r="C17481" s="7" t="n">
        <v>0</v>
      </c>
    </row>
    <row r="17482" spans="1:13">
      <c r="A17482" t="s">
        <v>4</v>
      </c>
      <c r="B17482" s="4" t="s">
        <v>5</v>
      </c>
      <c r="C17482" s="4" t="s">
        <v>10</v>
      </c>
      <c r="D17482" s="4" t="s">
        <v>72</v>
      </c>
      <c r="E17482" s="4" t="s">
        <v>13</v>
      </c>
      <c r="F17482" s="4" t="s">
        <v>13</v>
      </c>
    </row>
    <row r="17483" spans="1:13">
      <c r="A17483" t="n">
        <v>143491</v>
      </c>
      <c r="B17483" s="52" t="n">
        <v>26</v>
      </c>
      <c r="C17483" s="7" t="n">
        <v>7031</v>
      </c>
      <c r="D17483" s="7" t="s">
        <v>1243</v>
      </c>
      <c r="E17483" s="7" t="n">
        <v>2</v>
      </c>
      <c r="F17483" s="7" t="n">
        <v>0</v>
      </c>
    </row>
    <row r="17484" spans="1:13">
      <c r="A17484" t="s">
        <v>4</v>
      </c>
      <c r="B17484" s="4" t="s">
        <v>5</v>
      </c>
    </row>
    <row r="17485" spans="1:13">
      <c r="A17485" t="n">
        <v>143518</v>
      </c>
      <c r="B17485" s="53" t="n">
        <v>28</v>
      </c>
    </row>
    <row r="17486" spans="1:13">
      <c r="A17486" t="s">
        <v>4</v>
      </c>
      <c r="B17486" s="4" t="s">
        <v>5</v>
      </c>
      <c r="C17486" s="4" t="s">
        <v>10</v>
      </c>
      <c r="D17486" s="4" t="s">
        <v>13</v>
      </c>
    </row>
    <row r="17487" spans="1:13">
      <c r="A17487" t="n">
        <v>143519</v>
      </c>
      <c r="B17487" s="54" t="n">
        <v>89</v>
      </c>
      <c r="C17487" s="7" t="n">
        <v>65533</v>
      </c>
      <c r="D17487" s="7" t="n">
        <v>1</v>
      </c>
    </row>
    <row r="17488" spans="1:13">
      <c r="A17488" t="s">
        <v>4</v>
      </c>
      <c r="B17488" s="4" t="s">
        <v>5</v>
      </c>
      <c r="C17488" s="4" t="s">
        <v>13</v>
      </c>
      <c r="D17488" s="4" t="s">
        <v>10</v>
      </c>
      <c r="E17488" s="4" t="s">
        <v>10</v>
      </c>
      <c r="F17488" s="4" t="s">
        <v>13</v>
      </c>
    </row>
    <row r="17489" spans="1:15">
      <c r="A17489" t="n">
        <v>143523</v>
      </c>
      <c r="B17489" s="29" t="n">
        <v>25</v>
      </c>
      <c r="C17489" s="7" t="n">
        <v>1</v>
      </c>
      <c r="D17489" s="7" t="n">
        <v>60</v>
      </c>
      <c r="E17489" s="7" t="n">
        <v>640</v>
      </c>
      <c r="F17489" s="7" t="n">
        <v>1</v>
      </c>
    </row>
    <row r="17490" spans="1:15">
      <c r="A17490" t="s">
        <v>4</v>
      </c>
      <c r="B17490" s="4" t="s">
        <v>5</v>
      </c>
      <c r="C17490" s="4" t="s">
        <v>13</v>
      </c>
      <c r="D17490" s="4" t="s">
        <v>22</v>
      </c>
      <c r="E17490" s="4" t="s">
        <v>22</v>
      </c>
      <c r="F17490" s="4" t="s">
        <v>22</v>
      </c>
    </row>
    <row r="17491" spans="1:15">
      <c r="A17491" t="n">
        <v>143530</v>
      </c>
      <c r="B17491" s="25" t="n">
        <v>45</v>
      </c>
      <c r="C17491" s="7" t="n">
        <v>9</v>
      </c>
      <c r="D17491" s="7" t="n">
        <v>0.0199999995529652</v>
      </c>
      <c r="E17491" s="7" t="n">
        <v>0.0199999995529652</v>
      </c>
      <c r="F17491" s="7" t="n">
        <v>0.5</v>
      </c>
    </row>
    <row r="17492" spans="1:15">
      <c r="A17492" t="s">
        <v>4</v>
      </c>
      <c r="B17492" s="4" t="s">
        <v>5</v>
      </c>
      <c r="C17492" s="4" t="s">
        <v>13</v>
      </c>
      <c r="D17492" s="4" t="s">
        <v>10</v>
      </c>
      <c r="E17492" s="4" t="s">
        <v>6</v>
      </c>
    </row>
    <row r="17493" spans="1:15">
      <c r="A17493" t="n">
        <v>143544</v>
      </c>
      <c r="B17493" s="40" t="n">
        <v>51</v>
      </c>
      <c r="C17493" s="7" t="n">
        <v>4</v>
      </c>
      <c r="D17493" s="7" t="n">
        <v>0</v>
      </c>
      <c r="E17493" s="7" t="s">
        <v>1080</v>
      </c>
    </row>
    <row r="17494" spans="1:15">
      <c r="A17494" t="s">
        <v>4</v>
      </c>
      <c r="B17494" s="4" t="s">
        <v>5</v>
      </c>
      <c r="C17494" s="4" t="s">
        <v>10</v>
      </c>
    </row>
    <row r="17495" spans="1:15">
      <c r="A17495" t="n">
        <v>143557</v>
      </c>
      <c r="B17495" s="35" t="n">
        <v>16</v>
      </c>
      <c r="C17495" s="7" t="n">
        <v>0</v>
      </c>
    </row>
    <row r="17496" spans="1:15">
      <c r="A17496" t="s">
        <v>4</v>
      </c>
      <c r="B17496" s="4" t="s">
        <v>5</v>
      </c>
      <c r="C17496" s="4" t="s">
        <v>10</v>
      </c>
      <c r="D17496" s="4" t="s">
        <v>13</v>
      </c>
      <c r="E17496" s="4" t="s">
        <v>9</v>
      </c>
      <c r="F17496" s="4" t="s">
        <v>72</v>
      </c>
      <c r="G17496" s="4" t="s">
        <v>13</v>
      </c>
      <c r="H17496" s="4" t="s">
        <v>13</v>
      </c>
      <c r="I17496" s="4" t="s">
        <v>13</v>
      </c>
      <c r="J17496" s="4" t="s">
        <v>9</v>
      </c>
      <c r="K17496" s="4" t="s">
        <v>72</v>
      </c>
      <c r="L17496" s="4" t="s">
        <v>13</v>
      </c>
      <c r="M17496" s="4" t="s">
        <v>13</v>
      </c>
    </row>
    <row r="17497" spans="1:15">
      <c r="A17497" t="n">
        <v>143560</v>
      </c>
      <c r="B17497" s="52" t="n">
        <v>26</v>
      </c>
      <c r="C17497" s="7" t="n">
        <v>0</v>
      </c>
      <c r="D17497" s="7" t="n">
        <v>17</v>
      </c>
      <c r="E17497" s="7" t="n">
        <v>52460</v>
      </c>
      <c r="F17497" s="7" t="s">
        <v>1244</v>
      </c>
      <c r="G17497" s="7" t="n">
        <v>2</v>
      </c>
      <c r="H17497" s="7" t="n">
        <v>3</v>
      </c>
      <c r="I17497" s="7" t="n">
        <v>17</v>
      </c>
      <c r="J17497" s="7" t="n">
        <v>52461</v>
      </c>
      <c r="K17497" s="7" t="s">
        <v>1245</v>
      </c>
      <c r="L17497" s="7" t="n">
        <v>2</v>
      </c>
      <c r="M17497" s="7" t="n">
        <v>0</v>
      </c>
    </row>
    <row r="17498" spans="1:15">
      <c r="A17498" t="s">
        <v>4</v>
      </c>
      <c r="B17498" s="4" t="s">
        <v>5</v>
      </c>
    </row>
    <row r="17499" spans="1:15">
      <c r="A17499" t="n">
        <v>143690</v>
      </c>
      <c r="B17499" s="53" t="n">
        <v>28</v>
      </c>
    </row>
    <row r="17500" spans="1:15">
      <c r="A17500" t="s">
        <v>4</v>
      </c>
      <c r="B17500" s="4" t="s">
        <v>5</v>
      </c>
      <c r="C17500" s="4" t="s">
        <v>10</v>
      </c>
      <c r="D17500" s="4" t="s">
        <v>13</v>
      </c>
    </row>
    <row r="17501" spans="1:15">
      <c r="A17501" t="n">
        <v>143691</v>
      </c>
      <c r="B17501" s="54" t="n">
        <v>89</v>
      </c>
      <c r="C17501" s="7" t="n">
        <v>65533</v>
      </c>
      <c r="D17501" s="7" t="n">
        <v>1</v>
      </c>
    </row>
    <row r="17502" spans="1:15">
      <c r="A17502" t="s">
        <v>4</v>
      </c>
      <c r="B17502" s="4" t="s">
        <v>5</v>
      </c>
      <c r="C17502" s="4" t="s">
        <v>13</v>
      </c>
      <c r="D17502" s="4" t="s">
        <v>10</v>
      </c>
      <c r="E17502" s="4" t="s">
        <v>10</v>
      </c>
      <c r="F17502" s="4" t="s">
        <v>13</v>
      </c>
    </row>
    <row r="17503" spans="1:15">
      <c r="A17503" t="n">
        <v>143695</v>
      </c>
      <c r="B17503" s="29" t="n">
        <v>25</v>
      </c>
      <c r="C17503" s="7" t="n">
        <v>1</v>
      </c>
      <c r="D17503" s="7" t="n">
        <v>65535</v>
      </c>
      <c r="E17503" s="7" t="n">
        <v>65535</v>
      </c>
      <c r="F17503" s="7" t="n">
        <v>0</v>
      </c>
    </row>
    <row r="17504" spans="1:15">
      <c r="A17504" t="s">
        <v>4</v>
      </c>
      <c r="B17504" s="4" t="s">
        <v>5</v>
      </c>
      <c r="C17504" s="4" t="s">
        <v>13</v>
      </c>
      <c r="D17504" s="4" t="s">
        <v>10</v>
      </c>
      <c r="E17504" s="4" t="s">
        <v>22</v>
      </c>
    </row>
    <row r="17505" spans="1:13">
      <c r="A17505" t="n">
        <v>143702</v>
      </c>
      <c r="B17505" s="28" t="n">
        <v>58</v>
      </c>
      <c r="C17505" s="7" t="n">
        <v>101</v>
      </c>
      <c r="D17505" s="7" t="n">
        <v>500</v>
      </c>
      <c r="E17505" s="7" t="n">
        <v>1</v>
      </c>
    </row>
    <row r="17506" spans="1:13">
      <c r="A17506" t="s">
        <v>4</v>
      </c>
      <c r="B17506" s="4" t="s">
        <v>5</v>
      </c>
      <c r="C17506" s="4" t="s">
        <v>13</v>
      </c>
      <c r="D17506" s="4" t="s">
        <v>10</v>
      </c>
    </row>
    <row r="17507" spans="1:13">
      <c r="A17507" t="n">
        <v>143710</v>
      </c>
      <c r="B17507" s="28" t="n">
        <v>58</v>
      </c>
      <c r="C17507" s="7" t="n">
        <v>254</v>
      </c>
      <c r="D17507" s="7" t="n">
        <v>0</v>
      </c>
    </row>
    <row r="17508" spans="1:13">
      <c r="A17508" t="s">
        <v>4</v>
      </c>
      <c r="B17508" s="4" t="s">
        <v>5</v>
      </c>
      <c r="C17508" s="4" t="s">
        <v>13</v>
      </c>
    </row>
    <row r="17509" spans="1:13">
      <c r="A17509" t="n">
        <v>143714</v>
      </c>
      <c r="B17509" s="25" t="n">
        <v>45</v>
      </c>
      <c r="C17509" s="7" t="n">
        <v>0</v>
      </c>
    </row>
    <row r="17510" spans="1:13">
      <c r="A17510" t="s">
        <v>4</v>
      </c>
      <c r="B17510" s="4" t="s">
        <v>5</v>
      </c>
      <c r="C17510" s="4" t="s">
        <v>13</v>
      </c>
      <c r="D17510" s="4" t="s">
        <v>13</v>
      </c>
      <c r="E17510" s="4" t="s">
        <v>22</v>
      </c>
      <c r="F17510" s="4" t="s">
        <v>22</v>
      </c>
      <c r="G17510" s="4" t="s">
        <v>22</v>
      </c>
      <c r="H17510" s="4" t="s">
        <v>10</v>
      </c>
    </row>
    <row r="17511" spans="1:13">
      <c r="A17511" t="n">
        <v>143716</v>
      </c>
      <c r="B17511" s="25" t="n">
        <v>45</v>
      </c>
      <c r="C17511" s="7" t="n">
        <v>2</v>
      </c>
      <c r="D17511" s="7" t="n">
        <v>3</v>
      </c>
      <c r="E17511" s="7" t="n">
        <v>-33.310001373291</v>
      </c>
      <c r="F17511" s="7" t="n">
        <v>5.65000009536743</v>
      </c>
      <c r="G17511" s="7" t="n">
        <v>-20.7099990844727</v>
      </c>
      <c r="H17511" s="7" t="n">
        <v>0</v>
      </c>
    </row>
    <row r="17512" spans="1:13">
      <c r="A17512" t="s">
        <v>4</v>
      </c>
      <c r="B17512" s="4" t="s">
        <v>5</v>
      </c>
      <c r="C17512" s="4" t="s">
        <v>13</v>
      </c>
      <c r="D17512" s="4" t="s">
        <v>13</v>
      </c>
      <c r="E17512" s="4" t="s">
        <v>22</v>
      </c>
      <c r="F17512" s="4" t="s">
        <v>22</v>
      </c>
      <c r="G17512" s="4" t="s">
        <v>22</v>
      </c>
      <c r="H17512" s="4" t="s">
        <v>10</v>
      </c>
      <c r="I17512" s="4" t="s">
        <v>13</v>
      </c>
    </row>
    <row r="17513" spans="1:13">
      <c r="A17513" t="n">
        <v>143733</v>
      </c>
      <c r="B17513" s="25" t="n">
        <v>45</v>
      </c>
      <c r="C17513" s="7" t="n">
        <v>4</v>
      </c>
      <c r="D17513" s="7" t="n">
        <v>3</v>
      </c>
      <c r="E17513" s="7" t="n">
        <v>18.3299999237061</v>
      </c>
      <c r="F17513" s="7" t="n">
        <v>249.679992675781</v>
      </c>
      <c r="G17513" s="7" t="n">
        <v>16.2700004577637</v>
      </c>
      <c r="H17513" s="7" t="n">
        <v>0</v>
      </c>
      <c r="I17513" s="7" t="n">
        <v>1</v>
      </c>
    </row>
    <row r="17514" spans="1:13">
      <c r="A17514" t="s">
        <v>4</v>
      </c>
      <c r="B17514" s="4" t="s">
        <v>5</v>
      </c>
      <c r="C17514" s="4" t="s">
        <v>13</v>
      </c>
      <c r="D17514" s="4" t="s">
        <v>13</v>
      </c>
      <c r="E17514" s="4" t="s">
        <v>22</v>
      </c>
      <c r="F17514" s="4" t="s">
        <v>10</v>
      </c>
    </row>
    <row r="17515" spans="1:13">
      <c r="A17515" t="n">
        <v>143751</v>
      </c>
      <c r="B17515" s="25" t="n">
        <v>45</v>
      </c>
      <c r="C17515" s="7" t="n">
        <v>5</v>
      </c>
      <c r="D17515" s="7" t="n">
        <v>3</v>
      </c>
      <c r="E17515" s="7" t="n">
        <v>13.6000003814697</v>
      </c>
      <c r="F17515" s="7" t="n">
        <v>0</v>
      </c>
    </row>
    <row r="17516" spans="1:13">
      <c r="A17516" t="s">
        <v>4</v>
      </c>
      <c r="B17516" s="4" t="s">
        <v>5</v>
      </c>
      <c r="C17516" s="4" t="s">
        <v>13</v>
      </c>
      <c r="D17516" s="4" t="s">
        <v>13</v>
      </c>
      <c r="E17516" s="4" t="s">
        <v>22</v>
      </c>
      <c r="F17516" s="4" t="s">
        <v>10</v>
      </c>
    </row>
    <row r="17517" spans="1:13">
      <c r="A17517" t="n">
        <v>143760</v>
      </c>
      <c r="B17517" s="25" t="n">
        <v>45</v>
      </c>
      <c r="C17517" s="7" t="n">
        <v>11</v>
      </c>
      <c r="D17517" s="7" t="n">
        <v>3</v>
      </c>
      <c r="E17517" s="7" t="n">
        <v>11.6000003814697</v>
      </c>
      <c r="F17517" s="7" t="n">
        <v>0</v>
      </c>
    </row>
    <row r="17518" spans="1:13">
      <c r="A17518" t="s">
        <v>4</v>
      </c>
      <c r="B17518" s="4" t="s">
        <v>5</v>
      </c>
      <c r="C17518" s="4" t="s">
        <v>10</v>
      </c>
      <c r="D17518" s="4" t="s">
        <v>13</v>
      </c>
    </row>
    <row r="17519" spans="1:13">
      <c r="A17519" t="n">
        <v>143769</v>
      </c>
      <c r="B17519" s="44" t="n">
        <v>21</v>
      </c>
      <c r="C17519" s="7" t="n">
        <v>7031</v>
      </c>
      <c r="D17519" s="7" t="n">
        <v>0</v>
      </c>
    </row>
    <row r="17520" spans="1:13">
      <c r="A17520" t="s">
        <v>4</v>
      </c>
      <c r="B17520" s="4" t="s">
        <v>5</v>
      </c>
      <c r="C17520" s="4" t="s">
        <v>10</v>
      </c>
      <c r="D17520" s="4" t="s">
        <v>13</v>
      </c>
    </row>
    <row r="17521" spans="1:9">
      <c r="A17521" t="n">
        <v>143773</v>
      </c>
      <c r="B17521" s="44" t="n">
        <v>21</v>
      </c>
      <c r="C17521" s="7" t="n">
        <v>22</v>
      </c>
      <c r="D17521" s="7" t="n">
        <v>0</v>
      </c>
    </row>
    <row r="17522" spans="1:9">
      <c r="A17522" t="s">
        <v>4</v>
      </c>
      <c r="B17522" s="4" t="s">
        <v>5</v>
      </c>
      <c r="C17522" s="4" t="s">
        <v>10</v>
      </c>
      <c r="D17522" s="4" t="s">
        <v>13</v>
      </c>
    </row>
    <row r="17523" spans="1:9">
      <c r="A17523" t="n">
        <v>143777</v>
      </c>
      <c r="B17523" s="44" t="n">
        <v>21</v>
      </c>
      <c r="C17523" s="7" t="n">
        <v>17</v>
      </c>
      <c r="D17523" s="7" t="n">
        <v>0</v>
      </c>
    </row>
    <row r="17524" spans="1:9">
      <c r="A17524" t="s">
        <v>4</v>
      </c>
      <c r="B17524" s="4" t="s">
        <v>5</v>
      </c>
      <c r="C17524" s="4" t="s">
        <v>10</v>
      </c>
      <c r="D17524" s="4" t="s">
        <v>13</v>
      </c>
    </row>
    <row r="17525" spans="1:9">
      <c r="A17525" t="n">
        <v>143781</v>
      </c>
      <c r="B17525" s="44" t="n">
        <v>21</v>
      </c>
      <c r="C17525" s="7" t="n">
        <v>18</v>
      </c>
      <c r="D17525" s="7" t="n">
        <v>0</v>
      </c>
    </row>
    <row r="17526" spans="1:9">
      <c r="A17526" t="s">
        <v>4</v>
      </c>
      <c r="B17526" s="4" t="s">
        <v>5</v>
      </c>
      <c r="C17526" s="4" t="s">
        <v>10</v>
      </c>
      <c r="D17526" s="4" t="s">
        <v>13</v>
      </c>
      <c r="E17526" s="4" t="s">
        <v>6</v>
      </c>
      <c r="F17526" s="4" t="s">
        <v>22</v>
      </c>
      <c r="G17526" s="4" t="s">
        <v>22</v>
      </c>
      <c r="H17526" s="4" t="s">
        <v>22</v>
      </c>
    </row>
    <row r="17527" spans="1:9">
      <c r="A17527" t="n">
        <v>143785</v>
      </c>
      <c r="B17527" s="39" t="n">
        <v>48</v>
      </c>
      <c r="C17527" s="7" t="n">
        <v>7031</v>
      </c>
      <c r="D17527" s="7" t="n">
        <v>0</v>
      </c>
      <c r="E17527" s="7" t="s">
        <v>1029</v>
      </c>
      <c r="F17527" s="7" t="n">
        <v>-1</v>
      </c>
      <c r="G17527" s="7" t="n">
        <v>1</v>
      </c>
      <c r="H17527" s="7" t="n">
        <v>0</v>
      </c>
    </row>
    <row r="17528" spans="1:9">
      <c r="A17528" t="s">
        <v>4</v>
      </c>
      <c r="B17528" s="4" t="s">
        <v>5</v>
      </c>
      <c r="C17528" s="4" t="s">
        <v>10</v>
      </c>
      <c r="D17528" s="4" t="s">
        <v>13</v>
      </c>
      <c r="E17528" s="4" t="s">
        <v>6</v>
      </c>
      <c r="F17528" s="4" t="s">
        <v>22</v>
      </c>
      <c r="G17528" s="4" t="s">
        <v>22</v>
      </c>
      <c r="H17528" s="4" t="s">
        <v>22</v>
      </c>
    </row>
    <row r="17529" spans="1:9">
      <c r="A17529" t="n">
        <v>143812</v>
      </c>
      <c r="B17529" s="39" t="n">
        <v>48</v>
      </c>
      <c r="C17529" s="7" t="n">
        <v>22</v>
      </c>
      <c r="D17529" s="7" t="n">
        <v>0</v>
      </c>
      <c r="E17529" s="7" t="s">
        <v>1029</v>
      </c>
      <c r="F17529" s="7" t="n">
        <v>-1</v>
      </c>
      <c r="G17529" s="7" t="n">
        <v>1</v>
      </c>
      <c r="H17529" s="7" t="n">
        <v>0</v>
      </c>
    </row>
    <row r="17530" spans="1:9">
      <c r="A17530" t="s">
        <v>4</v>
      </c>
      <c r="B17530" s="4" t="s">
        <v>5</v>
      </c>
      <c r="C17530" s="4" t="s">
        <v>10</v>
      </c>
      <c r="D17530" s="4" t="s">
        <v>13</v>
      </c>
      <c r="E17530" s="4" t="s">
        <v>6</v>
      </c>
      <c r="F17530" s="4" t="s">
        <v>22</v>
      </c>
      <c r="G17530" s="4" t="s">
        <v>22</v>
      </c>
      <c r="H17530" s="4" t="s">
        <v>22</v>
      </c>
    </row>
    <row r="17531" spans="1:9">
      <c r="A17531" t="n">
        <v>143839</v>
      </c>
      <c r="B17531" s="39" t="n">
        <v>48</v>
      </c>
      <c r="C17531" s="7" t="n">
        <v>17</v>
      </c>
      <c r="D17531" s="7" t="n">
        <v>0</v>
      </c>
      <c r="E17531" s="7" t="s">
        <v>1029</v>
      </c>
      <c r="F17531" s="7" t="n">
        <v>-1</v>
      </c>
      <c r="G17531" s="7" t="n">
        <v>1</v>
      </c>
      <c r="H17531" s="7" t="n">
        <v>0</v>
      </c>
    </row>
    <row r="17532" spans="1:9">
      <c r="A17532" t="s">
        <v>4</v>
      </c>
      <c r="B17532" s="4" t="s">
        <v>5</v>
      </c>
      <c r="C17532" s="4" t="s">
        <v>10</v>
      </c>
      <c r="D17532" s="4" t="s">
        <v>13</v>
      </c>
      <c r="E17532" s="4" t="s">
        <v>6</v>
      </c>
      <c r="F17532" s="4" t="s">
        <v>22</v>
      </c>
      <c r="G17532" s="4" t="s">
        <v>22</v>
      </c>
      <c r="H17532" s="4" t="s">
        <v>22</v>
      </c>
    </row>
    <row r="17533" spans="1:9">
      <c r="A17533" t="n">
        <v>143866</v>
      </c>
      <c r="B17533" s="39" t="n">
        <v>48</v>
      </c>
      <c r="C17533" s="7" t="n">
        <v>18</v>
      </c>
      <c r="D17533" s="7" t="n">
        <v>0</v>
      </c>
      <c r="E17533" s="7" t="s">
        <v>1029</v>
      </c>
      <c r="F17533" s="7" t="n">
        <v>-1</v>
      </c>
      <c r="G17533" s="7" t="n">
        <v>1</v>
      </c>
      <c r="H17533" s="7" t="n">
        <v>0</v>
      </c>
    </row>
    <row r="17534" spans="1:9">
      <c r="A17534" t="s">
        <v>4</v>
      </c>
      <c r="B17534" s="4" t="s">
        <v>5</v>
      </c>
      <c r="C17534" s="4" t="s">
        <v>10</v>
      </c>
      <c r="D17534" s="4" t="s">
        <v>22</v>
      </c>
      <c r="E17534" s="4" t="s">
        <v>22</v>
      </c>
      <c r="F17534" s="4" t="s">
        <v>22</v>
      </c>
      <c r="G17534" s="4" t="s">
        <v>22</v>
      </c>
    </row>
    <row r="17535" spans="1:9">
      <c r="A17535" t="n">
        <v>143893</v>
      </c>
      <c r="B17535" s="24" t="n">
        <v>46</v>
      </c>
      <c r="C17535" s="7" t="n">
        <v>0</v>
      </c>
      <c r="D17535" s="7" t="n">
        <v>-25.1200008392334</v>
      </c>
      <c r="E17535" s="7" t="n">
        <v>0</v>
      </c>
      <c r="F17535" s="7" t="n">
        <v>-15.8000001907349</v>
      </c>
      <c r="G17535" s="7" t="n">
        <v>77.4000015258789</v>
      </c>
    </row>
    <row r="17536" spans="1:9">
      <c r="A17536" t="s">
        <v>4</v>
      </c>
      <c r="B17536" s="4" t="s">
        <v>5</v>
      </c>
      <c r="C17536" s="4" t="s">
        <v>10</v>
      </c>
      <c r="D17536" s="4" t="s">
        <v>22</v>
      </c>
      <c r="E17536" s="4" t="s">
        <v>22</v>
      </c>
      <c r="F17536" s="4" t="s">
        <v>22</v>
      </c>
      <c r="G17536" s="4" t="s">
        <v>22</v>
      </c>
    </row>
    <row r="17537" spans="1:8">
      <c r="A17537" t="n">
        <v>143912</v>
      </c>
      <c r="B17537" s="24" t="n">
        <v>46</v>
      </c>
      <c r="C17537" s="7" t="n">
        <v>16</v>
      </c>
      <c r="D17537" s="7" t="n">
        <v>-25.1800003051758</v>
      </c>
      <c r="E17537" s="7" t="n">
        <v>0</v>
      </c>
      <c r="F17537" s="7" t="n">
        <v>-16.7600002288818</v>
      </c>
      <c r="G17537" s="7" t="n">
        <v>333</v>
      </c>
    </row>
    <row r="17538" spans="1:8">
      <c r="A17538" t="s">
        <v>4</v>
      </c>
      <c r="B17538" s="4" t="s">
        <v>5</v>
      </c>
      <c r="C17538" s="4" t="s">
        <v>10</v>
      </c>
      <c r="D17538" s="4" t="s">
        <v>22</v>
      </c>
      <c r="E17538" s="4" t="s">
        <v>22</v>
      </c>
      <c r="F17538" s="4" t="s">
        <v>22</v>
      </c>
      <c r="G17538" s="4" t="s">
        <v>10</v>
      </c>
      <c r="H17538" s="4" t="s">
        <v>10</v>
      </c>
    </row>
    <row r="17539" spans="1:8">
      <c r="A17539" t="n">
        <v>143931</v>
      </c>
      <c r="B17539" s="56" t="n">
        <v>60</v>
      </c>
      <c r="C17539" s="7" t="n">
        <v>0</v>
      </c>
      <c r="D17539" s="7" t="n">
        <v>0</v>
      </c>
      <c r="E17539" s="7" t="n">
        <v>0</v>
      </c>
      <c r="F17539" s="7" t="n">
        <v>0</v>
      </c>
      <c r="G17539" s="7" t="n">
        <v>0</v>
      </c>
      <c r="H17539" s="7" t="n">
        <v>1</v>
      </c>
    </row>
    <row r="17540" spans="1:8">
      <c r="A17540" t="s">
        <v>4</v>
      </c>
      <c r="B17540" s="4" t="s">
        <v>5</v>
      </c>
      <c r="C17540" s="4" t="s">
        <v>10</v>
      </c>
      <c r="D17540" s="4" t="s">
        <v>22</v>
      </c>
      <c r="E17540" s="4" t="s">
        <v>22</v>
      </c>
      <c r="F17540" s="4" t="s">
        <v>22</v>
      </c>
      <c r="G17540" s="4" t="s">
        <v>10</v>
      </c>
      <c r="H17540" s="4" t="s">
        <v>10</v>
      </c>
    </row>
    <row r="17541" spans="1:8">
      <c r="A17541" t="n">
        <v>143950</v>
      </c>
      <c r="B17541" s="56" t="n">
        <v>60</v>
      </c>
      <c r="C17541" s="7" t="n">
        <v>0</v>
      </c>
      <c r="D17541" s="7" t="n">
        <v>0</v>
      </c>
      <c r="E17541" s="7" t="n">
        <v>0</v>
      </c>
      <c r="F17541" s="7" t="n">
        <v>0</v>
      </c>
      <c r="G17541" s="7" t="n">
        <v>0</v>
      </c>
      <c r="H17541" s="7" t="n">
        <v>0</v>
      </c>
    </row>
    <row r="17542" spans="1:8">
      <c r="A17542" t="s">
        <v>4</v>
      </c>
      <c r="B17542" s="4" t="s">
        <v>5</v>
      </c>
      <c r="C17542" s="4" t="s">
        <v>10</v>
      </c>
      <c r="D17542" s="4" t="s">
        <v>10</v>
      </c>
      <c r="E17542" s="4" t="s">
        <v>10</v>
      </c>
    </row>
    <row r="17543" spans="1:8">
      <c r="A17543" t="n">
        <v>143969</v>
      </c>
      <c r="B17543" s="57" t="n">
        <v>61</v>
      </c>
      <c r="C17543" s="7" t="n">
        <v>0</v>
      </c>
      <c r="D17543" s="7" t="n">
        <v>65533</v>
      </c>
      <c r="E17543" s="7" t="n">
        <v>0</v>
      </c>
    </row>
    <row r="17544" spans="1:8">
      <c r="A17544" t="s">
        <v>4</v>
      </c>
      <c r="B17544" s="4" t="s">
        <v>5</v>
      </c>
      <c r="C17544" s="4" t="s">
        <v>10</v>
      </c>
      <c r="D17544" s="4" t="s">
        <v>22</v>
      </c>
      <c r="E17544" s="4" t="s">
        <v>22</v>
      </c>
      <c r="F17544" s="4" t="s">
        <v>22</v>
      </c>
      <c r="G17544" s="4" t="s">
        <v>10</v>
      </c>
      <c r="H17544" s="4" t="s">
        <v>10</v>
      </c>
    </row>
    <row r="17545" spans="1:8">
      <c r="A17545" t="n">
        <v>143976</v>
      </c>
      <c r="B17545" s="56" t="n">
        <v>60</v>
      </c>
      <c r="C17545" s="7" t="n">
        <v>16</v>
      </c>
      <c r="D17545" s="7" t="n">
        <v>0</v>
      </c>
      <c r="E17545" s="7" t="n">
        <v>0</v>
      </c>
      <c r="F17545" s="7" t="n">
        <v>0</v>
      </c>
      <c r="G17545" s="7" t="n">
        <v>0</v>
      </c>
      <c r="H17545" s="7" t="n">
        <v>1</v>
      </c>
    </row>
    <row r="17546" spans="1:8">
      <c r="A17546" t="s">
        <v>4</v>
      </c>
      <c r="B17546" s="4" t="s">
        <v>5</v>
      </c>
      <c r="C17546" s="4" t="s">
        <v>10</v>
      </c>
      <c r="D17546" s="4" t="s">
        <v>22</v>
      </c>
      <c r="E17546" s="4" t="s">
        <v>22</v>
      </c>
      <c r="F17546" s="4" t="s">
        <v>22</v>
      </c>
      <c r="G17546" s="4" t="s">
        <v>10</v>
      </c>
      <c r="H17546" s="4" t="s">
        <v>10</v>
      </c>
    </row>
    <row r="17547" spans="1:8">
      <c r="A17547" t="n">
        <v>143995</v>
      </c>
      <c r="B17547" s="56" t="n">
        <v>60</v>
      </c>
      <c r="C17547" s="7" t="n">
        <v>16</v>
      </c>
      <c r="D17547" s="7" t="n">
        <v>0</v>
      </c>
      <c r="E17547" s="7" t="n">
        <v>0</v>
      </c>
      <c r="F17547" s="7" t="n">
        <v>0</v>
      </c>
      <c r="G17547" s="7" t="n">
        <v>0</v>
      </c>
      <c r="H17547" s="7" t="n">
        <v>0</v>
      </c>
    </row>
    <row r="17548" spans="1:8">
      <c r="A17548" t="s">
        <v>4</v>
      </c>
      <c r="B17548" s="4" t="s">
        <v>5</v>
      </c>
      <c r="C17548" s="4" t="s">
        <v>10</v>
      </c>
      <c r="D17548" s="4" t="s">
        <v>10</v>
      </c>
      <c r="E17548" s="4" t="s">
        <v>10</v>
      </c>
    </row>
    <row r="17549" spans="1:8">
      <c r="A17549" t="n">
        <v>144014</v>
      </c>
      <c r="B17549" s="57" t="n">
        <v>61</v>
      </c>
      <c r="C17549" s="7" t="n">
        <v>16</v>
      </c>
      <c r="D17549" s="7" t="n">
        <v>65533</v>
      </c>
      <c r="E17549" s="7" t="n">
        <v>0</v>
      </c>
    </row>
    <row r="17550" spans="1:8">
      <c r="A17550" t="s">
        <v>4</v>
      </c>
      <c r="B17550" s="4" t="s">
        <v>5</v>
      </c>
      <c r="C17550" s="4" t="s">
        <v>10</v>
      </c>
      <c r="D17550" s="4" t="s">
        <v>10</v>
      </c>
      <c r="E17550" s="4" t="s">
        <v>10</v>
      </c>
    </row>
    <row r="17551" spans="1:8">
      <c r="A17551" t="n">
        <v>144021</v>
      </c>
      <c r="B17551" s="57" t="n">
        <v>61</v>
      </c>
      <c r="C17551" s="7" t="n">
        <v>0</v>
      </c>
      <c r="D17551" s="7" t="n">
        <v>17</v>
      </c>
      <c r="E17551" s="7" t="n">
        <v>0</v>
      </c>
    </row>
    <row r="17552" spans="1:8">
      <c r="A17552" t="s">
        <v>4</v>
      </c>
      <c r="B17552" s="4" t="s">
        <v>5</v>
      </c>
      <c r="C17552" s="4" t="s">
        <v>10</v>
      </c>
      <c r="D17552" s="4" t="s">
        <v>10</v>
      </c>
      <c r="E17552" s="4" t="s">
        <v>10</v>
      </c>
    </row>
    <row r="17553" spans="1:8">
      <c r="A17553" t="n">
        <v>144028</v>
      </c>
      <c r="B17553" s="57" t="n">
        <v>61</v>
      </c>
      <c r="C17553" s="7" t="n">
        <v>16</v>
      </c>
      <c r="D17553" s="7" t="n">
        <v>17</v>
      </c>
      <c r="E17553" s="7" t="n">
        <v>0</v>
      </c>
    </row>
    <row r="17554" spans="1:8">
      <c r="A17554" t="s">
        <v>4</v>
      </c>
      <c r="B17554" s="4" t="s">
        <v>5</v>
      </c>
      <c r="C17554" s="4" t="s">
        <v>13</v>
      </c>
    </row>
    <row r="17555" spans="1:8">
      <c r="A17555" t="n">
        <v>144035</v>
      </c>
      <c r="B17555" s="42" t="n">
        <v>116</v>
      </c>
      <c r="C17555" s="7" t="n">
        <v>0</v>
      </c>
    </row>
    <row r="17556" spans="1:8">
      <c r="A17556" t="s">
        <v>4</v>
      </c>
      <c r="B17556" s="4" t="s">
        <v>5</v>
      </c>
      <c r="C17556" s="4" t="s">
        <v>13</v>
      </c>
      <c r="D17556" s="4" t="s">
        <v>10</v>
      </c>
    </row>
    <row r="17557" spans="1:8">
      <c r="A17557" t="n">
        <v>144037</v>
      </c>
      <c r="B17557" s="42" t="n">
        <v>116</v>
      </c>
      <c r="C17557" s="7" t="n">
        <v>2</v>
      </c>
      <c r="D17557" s="7" t="n">
        <v>1</v>
      </c>
    </row>
    <row r="17558" spans="1:8">
      <c r="A17558" t="s">
        <v>4</v>
      </c>
      <c r="B17558" s="4" t="s">
        <v>5</v>
      </c>
      <c r="C17558" s="4" t="s">
        <v>13</v>
      </c>
      <c r="D17558" s="4" t="s">
        <v>9</v>
      </c>
    </row>
    <row r="17559" spans="1:8">
      <c r="A17559" t="n">
        <v>144041</v>
      </c>
      <c r="B17559" s="42" t="n">
        <v>116</v>
      </c>
      <c r="C17559" s="7" t="n">
        <v>5</v>
      </c>
      <c r="D17559" s="7" t="n">
        <v>1120403456</v>
      </c>
    </row>
    <row r="17560" spans="1:8">
      <c r="A17560" t="s">
        <v>4</v>
      </c>
      <c r="B17560" s="4" t="s">
        <v>5</v>
      </c>
      <c r="C17560" s="4" t="s">
        <v>13</v>
      </c>
      <c r="D17560" s="4" t="s">
        <v>10</v>
      </c>
    </row>
    <row r="17561" spans="1:8">
      <c r="A17561" t="n">
        <v>144047</v>
      </c>
      <c r="B17561" s="42" t="n">
        <v>116</v>
      </c>
      <c r="C17561" s="7" t="n">
        <v>6</v>
      </c>
      <c r="D17561" s="7" t="n">
        <v>1</v>
      </c>
    </row>
    <row r="17562" spans="1:8">
      <c r="A17562" t="s">
        <v>4</v>
      </c>
      <c r="B17562" s="4" t="s">
        <v>5</v>
      </c>
      <c r="C17562" s="4" t="s">
        <v>13</v>
      </c>
      <c r="D17562" s="4" t="s">
        <v>13</v>
      </c>
      <c r="E17562" s="4" t="s">
        <v>22</v>
      </c>
      <c r="F17562" s="4" t="s">
        <v>22</v>
      </c>
      <c r="G17562" s="4" t="s">
        <v>22</v>
      </c>
      <c r="H17562" s="4" t="s">
        <v>10</v>
      </c>
    </row>
    <row r="17563" spans="1:8">
      <c r="A17563" t="n">
        <v>144051</v>
      </c>
      <c r="B17563" s="25" t="n">
        <v>45</v>
      </c>
      <c r="C17563" s="7" t="n">
        <v>2</v>
      </c>
      <c r="D17563" s="7" t="n">
        <v>3</v>
      </c>
      <c r="E17563" s="7" t="n">
        <v>-33.4000015258789</v>
      </c>
      <c r="F17563" s="7" t="n">
        <v>5.65000009536743</v>
      </c>
      <c r="G17563" s="7" t="n">
        <v>-20.4699993133545</v>
      </c>
      <c r="H17563" s="7" t="n">
        <v>40000</v>
      </c>
    </row>
    <row r="17564" spans="1:8">
      <c r="A17564" t="s">
        <v>4</v>
      </c>
      <c r="B17564" s="4" t="s">
        <v>5</v>
      </c>
      <c r="C17564" s="4" t="s">
        <v>13</v>
      </c>
      <c r="D17564" s="4" t="s">
        <v>13</v>
      </c>
      <c r="E17564" s="4" t="s">
        <v>22</v>
      </c>
      <c r="F17564" s="4" t="s">
        <v>22</v>
      </c>
      <c r="G17564" s="4" t="s">
        <v>22</v>
      </c>
      <c r="H17564" s="4" t="s">
        <v>10</v>
      </c>
      <c r="I17564" s="4" t="s">
        <v>13</v>
      </c>
    </row>
    <row r="17565" spans="1:8">
      <c r="A17565" t="n">
        <v>144068</v>
      </c>
      <c r="B17565" s="25" t="n">
        <v>45</v>
      </c>
      <c r="C17565" s="7" t="n">
        <v>4</v>
      </c>
      <c r="D17565" s="7" t="n">
        <v>3</v>
      </c>
      <c r="E17565" s="7" t="n">
        <v>18.3299999237061</v>
      </c>
      <c r="F17565" s="7" t="n">
        <v>251.770004272461</v>
      </c>
      <c r="G17565" s="7" t="n">
        <v>16.2700004577637</v>
      </c>
      <c r="H17565" s="7" t="n">
        <v>40000</v>
      </c>
      <c r="I17565" s="7" t="n">
        <v>1</v>
      </c>
    </row>
    <row r="17566" spans="1:8">
      <c r="A17566" t="s">
        <v>4</v>
      </c>
      <c r="B17566" s="4" t="s">
        <v>5</v>
      </c>
      <c r="C17566" s="4" t="s">
        <v>13</v>
      </c>
      <c r="D17566" s="4" t="s">
        <v>13</v>
      </c>
      <c r="E17566" s="4" t="s">
        <v>22</v>
      </c>
      <c r="F17566" s="4" t="s">
        <v>10</v>
      </c>
    </row>
    <row r="17567" spans="1:8">
      <c r="A17567" t="n">
        <v>144086</v>
      </c>
      <c r="B17567" s="25" t="n">
        <v>45</v>
      </c>
      <c r="C17567" s="7" t="n">
        <v>5</v>
      </c>
      <c r="D17567" s="7" t="n">
        <v>3</v>
      </c>
      <c r="E17567" s="7" t="n">
        <v>14</v>
      </c>
      <c r="F17567" s="7" t="n">
        <v>40000</v>
      </c>
    </row>
    <row r="17568" spans="1:8">
      <c r="A17568" t="s">
        <v>4</v>
      </c>
      <c r="B17568" s="4" t="s">
        <v>5</v>
      </c>
      <c r="C17568" s="4" t="s">
        <v>13</v>
      </c>
      <c r="D17568" s="4" t="s">
        <v>13</v>
      </c>
      <c r="E17568" s="4" t="s">
        <v>22</v>
      </c>
      <c r="F17568" s="4" t="s">
        <v>10</v>
      </c>
    </row>
    <row r="17569" spans="1:9">
      <c r="A17569" t="n">
        <v>144095</v>
      </c>
      <c r="B17569" s="25" t="n">
        <v>45</v>
      </c>
      <c r="C17569" s="7" t="n">
        <v>11</v>
      </c>
      <c r="D17569" s="7" t="n">
        <v>3</v>
      </c>
      <c r="E17569" s="7" t="n">
        <v>11.6000003814697</v>
      </c>
      <c r="F17569" s="7" t="n">
        <v>40000</v>
      </c>
    </row>
    <row r="17570" spans="1:9">
      <c r="A17570" t="s">
        <v>4</v>
      </c>
      <c r="B17570" s="4" t="s">
        <v>5</v>
      </c>
      <c r="C17570" s="4" t="s">
        <v>13</v>
      </c>
      <c r="D17570" s="4" t="s">
        <v>10</v>
      </c>
    </row>
    <row r="17571" spans="1:9">
      <c r="A17571" t="n">
        <v>144104</v>
      </c>
      <c r="B17571" s="28" t="n">
        <v>58</v>
      </c>
      <c r="C17571" s="7" t="n">
        <v>255</v>
      </c>
      <c r="D17571" s="7" t="n">
        <v>0</v>
      </c>
    </row>
    <row r="17572" spans="1:9">
      <c r="A17572" t="s">
        <v>4</v>
      </c>
      <c r="B17572" s="4" t="s">
        <v>5</v>
      </c>
      <c r="C17572" s="4" t="s">
        <v>13</v>
      </c>
      <c r="D17572" s="4" t="s">
        <v>10</v>
      </c>
      <c r="E17572" s="4" t="s">
        <v>6</v>
      </c>
    </row>
    <row r="17573" spans="1:9">
      <c r="A17573" t="n">
        <v>144108</v>
      </c>
      <c r="B17573" s="40" t="n">
        <v>51</v>
      </c>
      <c r="C17573" s="7" t="n">
        <v>4</v>
      </c>
      <c r="D17573" s="7" t="n">
        <v>16</v>
      </c>
      <c r="E17573" s="7" t="s">
        <v>699</v>
      </c>
    </row>
    <row r="17574" spans="1:9">
      <c r="A17574" t="s">
        <v>4</v>
      </c>
      <c r="B17574" s="4" t="s">
        <v>5</v>
      </c>
      <c r="C17574" s="4" t="s">
        <v>10</v>
      </c>
    </row>
    <row r="17575" spans="1:9">
      <c r="A17575" t="n">
        <v>144122</v>
      </c>
      <c r="B17575" s="35" t="n">
        <v>16</v>
      </c>
      <c r="C17575" s="7" t="n">
        <v>0</v>
      </c>
    </row>
    <row r="17576" spans="1:9">
      <c r="A17576" t="s">
        <v>4</v>
      </c>
      <c r="B17576" s="4" t="s">
        <v>5</v>
      </c>
      <c r="C17576" s="4" t="s">
        <v>10</v>
      </c>
      <c r="D17576" s="4" t="s">
        <v>13</v>
      </c>
      <c r="E17576" s="4" t="s">
        <v>9</v>
      </c>
      <c r="F17576" s="4" t="s">
        <v>72</v>
      </c>
      <c r="G17576" s="4" t="s">
        <v>13</v>
      </c>
      <c r="H17576" s="4" t="s">
        <v>13</v>
      </c>
      <c r="I17576" s="4" t="s">
        <v>13</v>
      </c>
      <c r="J17576" s="4" t="s">
        <v>9</v>
      </c>
      <c r="K17576" s="4" t="s">
        <v>72</v>
      </c>
      <c r="L17576" s="4" t="s">
        <v>13</v>
      </c>
      <c r="M17576" s="4" t="s">
        <v>13</v>
      </c>
    </row>
    <row r="17577" spans="1:9">
      <c r="A17577" t="n">
        <v>144125</v>
      </c>
      <c r="B17577" s="52" t="n">
        <v>26</v>
      </c>
      <c r="C17577" s="7" t="n">
        <v>16</v>
      </c>
      <c r="D17577" s="7" t="n">
        <v>17</v>
      </c>
      <c r="E17577" s="7" t="n">
        <v>14330</v>
      </c>
      <c r="F17577" s="7" t="s">
        <v>1246</v>
      </c>
      <c r="G17577" s="7" t="n">
        <v>2</v>
      </c>
      <c r="H17577" s="7" t="n">
        <v>3</v>
      </c>
      <c r="I17577" s="7" t="n">
        <v>17</v>
      </c>
      <c r="J17577" s="7" t="n">
        <v>14331</v>
      </c>
      <c r="K17577" s="7" t="s">
        <v>1247</v>
      </c>
      <c r="L17577" s="7" t="n">
        <v>2</v>
      </c>
      <c r="M17577" s="7" t="n">
        <v>0</v>
      </c>
    </row>
    <row r="17578" spans="1:9">
      <c r="A17578" t="s">
        <v>4</v>
      </c>
      <c r="B17578" s="4" t="s">
        <v>5</v>
      </c>
    </row>
    <row r="17579" spans="1:9">
      <c r="A17579" t="n">
        <v>144241</v>
      </c>
      <c r="B17579" s="53" t="n">
        <v>28</v>
      </c>
    </row>
    <row r="17580" spans="1:9">
      <c r="A17580" t="s">
        <v>4</v>
      </c>
      <c r="B17580" s="4" t="s">
        <v>5</v>
      </c>
      <c r="C17580" s="4" t="s">
        <v>10</v>
      </c>
      <c r="D17580" s="4" t="s">
        <v>13</v>
      </c>
    </row>
    <row r="17581" spans="1:9">
      <c r="A17581" t="n">
        <v>144242</v>
      </c>
      <c r="B17581" s="54" t="n">
        <v>89</v>
      </c>
      <c r="C17581" s="7" t="n">
        <v>65533</v>
      </c>
      <c r="D17581" s="7" t="n">
        <v>1</v>
      </c>
    </row>
    <row r="17582" spans="1:9">
      <c r="A17582" t="s">
        <v>4</v>
      </c>
      <c r="B17582" s="4" t="s">
        <v>5</v>
      </c>
      <c r="C17582" s="4" t="s">
        <v>13</v>
      </c>
      <c r="D17582" s="4" t="s">
        <v>10</v>
      </c>
      <c r="E17582" s="4" t="s">
        <v>6</v>
      </c>
    </row>
    <row r="17583" spans="1:9">
      <c r="A17583" t="n">
        <v>144246</v>
      </c>
      <c r="B17583" s="40" t="n">
        <v>51</v>
      </c>
      <c r="C17583" s="7" t="n">
        <v>4</v>
      </c>
      <c r="D17583" s="7" t="n">
        <v>22</v>
      </c>
      <c r="E17583" s="7" t="s">
        <v>636</v>
      </c>
    </row>
    <row r="17584" spans="1:9">
      <c r="A17584" t="s">
        <v>4</v>
      </c>
      <c r="B17584" s="4" t="s">
        <v>5</v>
      </c>
      <c r="C17584" s="4" t="s">
        <v>10</v>
      </c>
    </row>
    <row r="17585" spans="1:13">
      <c r="A17585" t="n">
        <v>144259</v>
      </c>
      <c r="B17585" s="35" t="n">
        <v>16</v>
      </c>
      <c r="C17585" s="7" t="n">
        <v>0</v>
      </c>
    </row>
    <row r="17586" spans="1:13">
      <c r="A17586" t="s">
        <v>4</v>
      </c>
      <c r="B17586" s="4" t="s">
        <v>5</v>
      </c>
      <c r="C17586" s="4" t="s">
        <v>10</v>
      </c>
      <c r="D17586" s="4" t="s">
        <v>13</v>
      </c>
      <c r="E17586" s="4" t="s">
        <v>9</v>
      </c>
      <c r="F17586" s="4" t="s">
        <v>72</v>
      </c>
      <c r="G17586" s="4" t="s">
        <v>13</v>
      </c>
      <c r="H17586" s="4" t="s">
        <v>13</v>
      </c>
    </row>
    <row r="17587" spans="1:13">
      <c r="A17587" t="n">
        <v>144262</v>
      </c>
      <c r="B17587" s="52" t="n">
        <v>26</v>
      </c>
      <c r="C17587" s="7" t="n">
        <v>22</v>
      </c>
      <c r="D17587" s="7" t="n">
        <v>17</v>
      </c>
      <c r="E17587" s="7" t="n">
        <v>30303</v>
      </c>
      <c r="F17587" s="7" t="s">
        <v>1248</v>
      </c>
      <c r="G17587" s="7" t="n">
        <v>2</v>
      </c>
      <c r="H17587" s="7" t="n">
        <v>0</v>
      </c>
    </row>
    <row r="17588" spans="1:13">
      <c r="A17588" t="s">
        <v>4</v>
      </c>
      <c r="B17588" s="4" t="s">
        <v>5</v>
      </c>
    </row>
    <row r="17589" spans="1:13">
      <c r="A17589" t="n">
        <v>144315</v>
      </c>
      <c r="B17589" s="53" t="n">
        <v>28</v>
      </c>
    </row>
    <row r="17590" spans="1:13">
      <c r="A17590" t="s">
        <v>4</v>
      </c>
      <c r="B17590" s="4" t="s">
        <v>5</v>
      </c>
      <c r="C17590" s="4" t="s">
        <v>10</v>
      </c>
      <c r="D17590" s="4" t="s">
        <v>13</v>
      </c>
    </row>
    <row r="17591" spans="1:13">
      <c r="A17591" t="n">
        <v>144316</v>
      </c>
      <c r="B17591" s="54" t="n">
        <v>89</v>
      </c>
      <c r="C17591" s="7" t="n">
        <v>65533</v>
      </c>
      <c r="D17591" s="7" t="n">
        <v>1</v>
      </c>
    </row>
    <row r="17592" spans="1:13">
      <c r="A17592" t="s">
        <v>4</v>
      </c>
      <c r="B17592" s="4" t="s">
        <v>5</v>
      </c>
      <c r="C17592" s="4" t="s">
        <v>13</v>
      </c>
      <c r="D17592" s="4" t="s">
        <v>10</v>
      </c>
      <c r="E17592" s="4" t="s">
        <v>6</v>
      </c>
    </row>
    <row r="17593" spans="1:13">
      <c r="A17593" t="n">
        <v>144320</v>
      </c>
      <c r="B17593" s="40" t="n">
        <v>51</v>
      </c>
      <c r="C17593" s="7" t="n">
        <v>4</v>
      </c>
      <c r="D17593" s="7" t="n">
        <v>19</v>
      </c>
      <c r="E17593" s="7" t="s">
        <v>899</v>
      </c>
    </row>
    <row r="17594" spans="1:13">
      <c r="A17594" t="s">
        <v>4</v>
      </c>
      <c r="B17594" s="4" t="s">
        <v>5</v>
      </c>
      <c r="C17594" s="4" t="s">
        <v>10</v>
      </c>
    </row>
    <row r="17595" spans="1:13">
      <c r="A17595" t="n">
        <v>144334</v>
      </c>
      <c r="B17595" s="35" t="n">
        <v>16</v>
      </c>
      <c r="C17595" s="7" t="n">
        <v>0</v>
      </c>
    </row>
    <row r="17596" spans="1:13">
      <c r="A17596" t="s">
        <v>4</v>
      </c>
      <c r="B17596" s="4" t="s">
        <v>5</v>
      </c>
      <c r="C17596" s="4" t="s">
        <v>10</v>
      </c>
      <c r="D17596" s="4" t="s">
        <v>13</v>
      </c>
      <c r="E17596" s="4" t="s">
        <v>9</v>
      </c>
      <c r="F17596" s="4" t="s">
        <v>72</v>
      </c>
      <c r="G17596" s="4" t="s">
        <v>13</v>
      </c>
      <c r="H17596" s="4" t="s">
        <v>13</v>
      </c>
      <c r="I17596" s="4" t="s">
        <v>13</v>
      </c>
      <c r="J17596" s="4" t="s">
        <v>9</v>
      </c>
      <c r="K17596" s="4" t="s">
        <v>72</v>
      </c>
      <c r="L17596" s="4" t="s">
        <v>13</v>
      </c>
      <c r="M17596" s="4" t="s">
        <v>13</v>
      </c>
      <c r="N17596" s="4" t="s">
        <v>13</v>
      </c>
      <c r="O17596" s="4" t="s">
        <v>9</v>
      </c>
      <c r="P17596" s="4" t="s">
        <v>72</v>
      </c>
      <c r="Q17596" s="4" t="s">
        <v>13</v>
      </c>
      <c r="R17596" s="4" t="s">
        <v>13</v>
      </c>
    </row>
    <row r="17597" spans="1:13">
      <c r="A17597" t="n">
        <v>144337</v>
      </c>
      <c r="B17597" s="52" t="n">
        <v>26</v>
      </c>
      <c r="C17597" s="7" t="n">
        <v>19</v>
      </c>
      <c r="D17597" s="7" t="n">
        <v>17</v>
      </c>
      <c r="E17597" s="7" t="n">
        <v>29339</v>
      </c>
      <c r="F17597" s="7" t="s">
        <v>1249</v>
      </c>
      <c r="G17597" s="7" t="n">
        <v>2</v>
      </c>
      <c r="H17597" s="7" t="n">
        <v>3</v>
      </c>
      <c r="I17597" s="7" t="n">
        <v>17</v>
      </c>
      <c r="J17597" s="7" t="n">
        <v>29340</v>
      </c>
      <c r="K17597" s="7" t="s">
        <v>1250</v>
      </c>
      <c r="L17597" s="7" t="n">
        <v>2</v>
      </c>
      <c r="M17597" s="7" t="n">
        <v>3</v>
      </c>
      <c r="N17597" s="7" t="n">
        <v>17</v>
      </c>
      <c r="O17597" s="7" t="n">
        <v>29341</v>
      </c>
      <c r="P17597" s="7" t="s">
        <v>1251</v>
      </c>
      <c r="Q17597" s="7" t="n">
        <v>2</v>
      </c>
      <c r="R17597" s="7" t="n">
        <v>0</v>
      </c>
    </row>
    <row r="17598" spans="1:13">
      <c r="A17598" t="s">
        <v>4</v>
      </c>
      <c r="B17598" s="4" t="s">
        <v>5</v>
      </c>
    </row>
    <row r="17599" spans="1:13">
      <c r="A17599" t="n">
        <v>144656</v>
      </c>
      <c r="B17599" s="53" t="n">
        <v>28</v>
      </c>
    </row>
    <row r="17600" spans="1:13">
      <c r="A17600" t="s">
        <v>4</v>
      </c>
      <c r="B17600" s="4" t="s">
        <v>5</v>
      </c>
      <c r="C17600" s="4" t="s">
        <v>10</v>
      </c>
      <c r="D17600" s="4" t="s">
        <v>13</v>
      </c>
    </row>
    <row r="17601" spans="1:18">
      <c r="A17601" t="n">
        <v>144657</v>
      </c>
      <c r="B17601" s="54" t="n">
        <v>89</v>
      </c>
      <c r="C17601" s="7" t="n">
        <v>65533</v>
      </c>
      <c r="D17601" s="7" t="n">
        <v>1</v>
      </c>
    </row>
    <row r="17602" spans="1:18">
      <c r="A17602" t="s">
        <v>4</v>
      </c>
      <c r="B17602" s="4" t="s">
        <v>5</v>
      </c>
      <c r="C17602" s="4" t="s">
        <v>13</v>
      </c>
      <c r="D17602" s="4" t="s">
        <v>10</v>
      </c>
      <c r="E17602" s="4" t="s">
        <v>6</v>
      </c>
    </row>
    <row r="17603" spans="1:18">
      <c r="A17603" t="n">
        <v>144661</v>
      </c>
      <c r="B17603" s="40" t="n">
        <v>51</v>
      </c>
      <c r="C17603" s="7" t="n">
        <v>4</v>
      </c>
      <c r="D17603" s="7" t="n">
        <v>0</v>
      </c>
      <c r="E17603" s="7" t="s">
        <v>1252</v>
      </c>
    </row>
    <row r="17604" spans="1:18">
      <c r="A17604" t="s">
        <v>4</v>
      </c>
      <c r="B17604" s="4" t="s">
        <v>5</v>
      </c>
      <c r="C17604" s="4" t="s">
        <v>10</v>
      </c>
    </row>
    <row r="17605" spans="1:18">
      <c r="A17605" t="n">
        <v>144675</v>
      </c>
      <c r="B17605" s="35" t="n">
        <v>16</v>
      </c>
      <c r="C17605" s="7" t="n">
        <v>0</v>
      </c>
    </row>
    <row r="17606" spans="1:18">
      <c r="A17606" t="s">
        <v>4</v>
      </c>
      <c r="B17606" s="4" t="s">
        <v>5</v>
      </c>
      <c r="C17606" s="4" t="s">
        <v>10</v>
      </c>
      <c r="D17606" s="4" t="s">
        <v>13</v>
      </c>
      <c r="E17606" s="4" t="s">
        <v>9</v>
      </c>
      <c r="F17606" s="4" t="s">
        <v>72</v>
      </c>
      <c r="G17606" s="4" t="s">
        <v>13</v>
      </c>
      <c r="H17606" s="4" t="s">
        <v>13</v>
      </c>
    </row>
    <row r="17607" spans="1:18">
      <c r="A17607" t="n">
        <v>144678</v>
      </c>
      <c r="B17607" s="52" t="n">
        <v>26</v>
      </c>
      <c r="C17607" s="7" t="n">
        <v>0</v>
      </c>
      <c r="D17607" s="7" t="n">
        <v>17</v>
      </c>
      <c r="E17607" s="7" t="n">
        <v>52462</v>
      </c>
      <c r="F17607" s="7" t="s">
        <v>1253</v>
      </c>
      <c r="G17607" s="7" t="n">
        <v>2</v>
      </c>
      <c r="H17607" s="7" t="n">
        <v>0</v>
      </c>
    </row>
    <row r="17608" spans="1:18">
      <c r="A17608" t="s">
        <v>4</v>
      </c>
      <c r="B17608" s="4" t="s">
        <v>5</v>
      </c>
    </row>
    <row r="17609" spans="1:18">
      <c r="A17609" t="n">
        <v>144697</v>
      </c>
      <c r="B17609" s="53" t="n">
        <v>28</v>
      </c>
    </row>
    <row r="17610" spans="1:18">
      <c r="A17610" t="s">
        <v>4</v>
      </c>
      <c r="B17610" s="4" t="s">
        <v>5</v>
      </c>
      <c r="C17610" s="4" t="s">
        <v>10</v>
      </c>
      <c r="D17610" s="4" t="s">
        <v>13</v>
      </c>
    </row>
    <row r="17611" spans="1:18">
      <c r="A17611" t="n">
        <v>144698</v>
      </c>
      <c r="B17611" s="54" t="n">
        <v>89</v>
      </c>
      <c r="C17611" s="7" t="n">
        <v>65533</v>
      </c>
      <c r="D17611" s="7" t="n">
        <v>1</v>
      </c>
    </row>
    <row r="17612" spans="1:18">
      <c r="A17612" t="s">
        <v>4</v>
      </c>
      <c r="B17612" s="4" t="s">
        <v>5</v>
      </c>
      <c r="C17612" s="4" t="s">
        <v>13</v>
      </c>
      <c r="D17612" s="4" t="s">
        <v>10</v>
      </c>
      <c r="E17612" s="4" t="s">
        <v>6</v>
      </c>
    </row>
    <row r="17613" spans="1:18">
      <c r="A17613" t="n">
        <v>144702</v>
      </c>
      <c r="B17613" s="40" t="n">
        <v>51</v>
      </c>
      <c r="C17613" s="7" t="n">
        <v>4</v>
      </c>
      <c r="D17613" s="7" t="n">
        <v>16</v>
      </c>
      <c r="E17613" s="7" t="s">
        <v>1150</v>
      </c>
    </row>
    <row r="17614" spans="1:18">
      <c r="A17614" t="s">
        <v>4</v>
      </c>
      <c r="B17614" s="4" t="s">
        <v>5</v>
      </c>
      <c r="C17614" s="4" t="s">
        <v>10</v>
      </c>
    </row>
    <row r="17615" spans="1:18">
      <c r="A17615" t="n">
        <v>144716</v>
      </c>
      <c r="B17615" s="35" t="n">
        <v>16</v>
      </c>
      <c r="C17615" s="7" t="n">
        <v>0</v>
      </c>
    </row>
    <row r="17616" spans="1:18">
      <c r="A17616" t="s">
        <v>4</v>
      </c>
      <c r="B17616" s="4" t="s">
        <v>5</v>
      </c>
      <c r="C17616" s="4" t="s">
        <v>10</v>
      </c>
      <c r="D17616" s="4" t="s">
        <v>13</v>
      </c>
      <c r="E17616" s="4" t="s">
        <v>9</v>
      </c>
      <c r="F17616" s="4" t="s">
        <v>72</v>
      </c>
      <c r="G17616" s="4" t="s">
        <v>13</v>
      </c>
      <c r="H17616" s="4" t="s">
        <v>13</v>
      </c>
    </row>
    <row r="17617" spans="1:8">
      <c r="A17617" t="n">
        <v>144719</v>
      </c>
      <c r="B17617" s="52" t="n">
        <v>26</v>
      </c>
      <c r="C17617" s="7" t="n">
        <v>16</v>
      </c>
      <c r="D17617" s="7" t="n">
        <v>17</v>
      </c>
      <c r="E17617" s="7" t="n">
        <v>14332</v>
      </c>
      <c r="F17617" s="7" t="s">
        <v>1254</v>
      </c>
      <c r="G17617" s="7" t="n">
        <v>2</v>
      </c>
      <c r="H17617" s="7" t="n">
        <v>0</v>
      </c>
    </row>
    <row r="17618" spans="1:8">
      <c r="A17618" t="s">
        <v>4</v>
      </c>
      <c r="B17618" s="4" t="s">
        <v>5</v>
      </c>
    </row>
    <row r="17619" spans="1:8">
      <c r="A17619" t="n">
        <v>144788</v>
      </c>
      <c r="B17619" s="53" t="n">
        <v>28</v>
      </c>
    </row>
    <row r="17620" spans="1:8">
      <c r="A17620" t="s">
        <v>4</v>
      </c>
      <c r="B17620" s="4" t="s">
        <v>5</v>
      </c>
      <c r="C17620" s="4" t="s">
        <v>10</v>
      </c>
      <c r="D17620" s="4" t="s">
        <v>13</v>
      </c>
    </row>
    <row r="17621" spans="1:8">
      <c r="A17621" t="n">
        <v>144789</v>
      </c>
      <c r="B17621" s="54" t="n">
        <v>89</v>
      </c>
      <c r="C17621" s="7" t="n">
        <v>65533</v>
      </c>
      <c r="D17621" s="7" t="n">
        <v>1</v>
      </c>
    </row>
    <row r="17622" spans="1:8">
      <c r="A17622" t="s">
        <v>4</v>
      </c>
      <c r="B17622" s="4" t="s">
        <v>5</v>
      </c>
      <c r="C17622" s="4" t="s">
        <v>13</v>
      </c>
      <c r="D17622" s="4" t="s">
        <v>10</v>
      </c>
      <c r="E17622" s="4" t="s">
        <v>22</v>
      </c>
    </row>
    <row r="17623" spans="1:8">
      <c r="A17623" t="n">
        <v>144793</v>
      </c>
      <c r="B17623" s="28" t="n">
        <v>58</v>
      </c>
      <c r="C17623" s="7" t="n">
        <v>101</v>
      </c>
      <c r="D17623" s="7" t="n">
        <v>500</v>
      </c>
      <c r="E17623" s="7" t="n">
        <v>1</v>
      </c>
    </row>
    <row r="17624" spans="1:8">
      <c r="A17624" t="s">
        <v>4</v>
      </c>
      <c r="B17624" s="4" t="s">
        <v>5</v>
      </c>
      <c r="C17624" s="4" t="s">
        <v>13</v>
      </c>
      <c r="D17624" s="4" t="s">
        <v>10</v>
      </c>
    </row>
    <row r="17625" spans="1:8">
      <c r="A17625" t="n">
        <v>144801</v>
      </c>
      <c r="B17625" s="28" t="n">
        <v>58</v>
      </c>
      <c r="C17625" s="7" t="n">
        <v>254</v>
      </c>
      <c r="D17625" s="7" t="n">
        <v>0</v>
      </c>
    </row>
    <row r="17626" spans="1:8">
      <c r="A17626" t="s">
        <v>4</v>
      </c>
      <c r="B17626" s="4" t="s">
        <v>5</v>
      </c>
      <c r="C17626" s="4" t="s">
        <v>13</v>
      </c>
    </row>
    <row r="17627" spans="1:8">
      <c r="A17627" t="n">
        <v>144805</v>
      </c>
      <c r="B17627" s="25" t="n">
        <v>45</v>
      </c>
      <c r="C17627" s="7" t="n">
        <v>0</v>
      </c>
    </row>
    <row r="17628" spans="1:8">
      <c r="A17628" t="s">
        <v>4</v>
      </c>
      <c r="B17628" s="4" t="s">
        <v>5</v>
      </c>
      <c r="C17628" s="4" t="s">
        <v>13</v>
      </c>
      <c r="D17628" s="4" t="s">
        <v>13</v>
      </c>
      <c r="E17628" s="4" t="s">
        <v>22</v>
      </c>
      <c r="F17628" s="4" t="s">
        <v>22</v>
      </c>
      <c r="G17628" s="4" t="s">
        <v>22</v>
      </c>
      <c r="H17628" s="4" t="s">
        <v>10</v>
      </c>
    </row>
    <row r="17629" spans="1:8">
      <c r="A17629" t="n">
        <v>144807</v>
      </c>
      <c r="B17629" s="25" t="n">
        <v>45</v>
      </c>
      <c r="C17629" s="7" t="n">
        <v>2</v>
      </c>
      <c r="D17629" s="7" t="n">
        <v>3</v>
      </c>
      <c r="E17629" s="7" t="n">
        <v>-34.4500007629395</v>
      </c>
      <c r="F17629" s="7" t="n">
        <v>6.32999992370605</v>
      </c>
      <c r="G17629" s="7" t="n">
        <v>-22.3400001525879</v>
      </c>
      <c r="H17629" s="7" t="n">
        <v>0</v>
      </c>
    </row>
    <row r="17630" spans="1:8">
      <c r="A17630" t="s">
        <v>4</v>
      </c>
      <c r="B17630" s="4" t="s">
        <v>5</v>
      </c>
      <c r="C17630" s="4" t="s">
        <v>13</v>
      </c>
      <c r="D17630" s="4" t="s">
        <v>13</v>
      </c>
      <c r="E17630" s="4" t="s">
        <v>22</v>
      </c>
      <c r="F17630" s="4" t="s">
        <v>22</v>
      </c>
      <c r="G17630" s="4" t="s">
        <v>22</v>
      </c>
      <c r="H17630" s="4" t="s">
        <v>10</v>
      </c>
      <c r="I17630" s="4" t="s">
        <v>13</v>
      </c>
    </row>
    <row r="17631" spans="1:8">
      <c r="A17631" t="n">
        <v>144824</v>
      </c>
      <c r="B17631" s="25" t="n">
        <v>45</v>
      </c>
      <c r="C17631" s="7" t="n">
        <v>4</v>
      </c>
      <c r="D17631" s="7" t="n">
        <v>3</v>
      </c>
      <c r="E17631" s="7" t="n">
        <v>7.57999992370605</v>
      </c>
      <c r="F17631" s="7" t="n">
        <v>35.2799987792969</v>
      </c>
      <c r="G17631" s="7" t="n">
        <v>356</v>
      </c>
      <c r="H17631" s="7" t="n">
        <v>0</v>
      </c>
      <c r="I17631" s="7" t="n">
        <v>0</v>
      </c>
    </row>
    <row r="17632" spans="1:8">
      <c r="A17632" t="s">
        <v>4</v>
      </c>
      <c r="B17632" s="4" t="s">
        <v>5</v>
      </c>
      <c r="C17632" s="4" t="s">
        <v>13</v>
      </c>
      <c r="D17632" s="4" t="s">
        <v>13</v>
      </c>
      <c r="E17632" s="4" t="s">
        <v>22</v>
      </c>
      <c r="F17632" s="4" t="s">
        <v>10</v>
      </c>
    </row>
    <row r="17633" spans="1:9">
      <c r="A17633" t="n">
        <v>144842</v>
      </c>
      <c r="B17633" s="25" t="n">
        <v>45</v>
      </c>
      <c r="C17633" s="7" t="n">
        <v>5</v>
      </c>
      <c r="D17633" s="7" t="n">
        <v>3</v>
      </c>
      <c r="E17633" s="7" t="n">
        <v>4.80000019073486</v>
      </c>
      <c r="F17633" s="7" t="n">
        <v>0</v>
      </c>
    </row>
    <row r="17634" spans="1:9">
      <c r="A17634" t="s">
        <v>4</v>
      </c>
      <c r="B17634" s="4" t="s">
        <v>5</v>
      </c>
      <c r="C17634" s="4" t="s">
        <v>13</v>
      </c>
      <c r="D17634" s="4" t="s">
        <v>13</v>
      </c>
      <c r="E17634" s="4" t="s">
        <v>22</v>
      </c>
      <c r="F17634" s="4" t="s">
        <v>10</v>
      </c>
    </row>
    <row r="17635" spans="1:9">
      <c r="A17635" t="n">
        <v>144851</v>
      </c>
      <c r="B17635" s="25" t="n">
        <v>45</v>
      </c>
      <c r="C17635" s="7" t="n">
        <v>11</v>
      </c>
      <c r="D17635" s="7" t="n">
        <v>3</v>
      </c>
      <c r="E17635" s="7" t="n">
        <v>9.39999961853027</v>
      </c>
      <c r="F17635" s="7" t="n">
        <v>0</v>
      </c>
    </row>
    <row r="17636" spans="1:9">
      <c r="A17636" t="s">
        <v>4</v>
      </c>
      <c r="B17636" s="4" t="s">
        <v>5</v>
      </c>
      <c r="C17636" s="4" t="s">
        <v>13</v>
      </c>
      <c r="D17636" s="4" t="s">
        <v>13</v>
      </c>
      <c r="E17636" s="4" t="s">
        <v>22</v>
      </c>
      <c r="F17636" s="4" t="s">
        <v>10</v>
      </c>
    </row>
    <row r="17637" spans="1:9">
      <c r="A17637" t="n">
        <v>144860</v>
      </c>
      <c r="B17637" s="25" t="n">
        <v>45</v>
      </c>
      <c r="C17637" s="7" t="n">
        <v>5</v>
      </c>
      <c r="D17637" s="7" t="n">
        <v>3</v>
      </c>
      <c r="E17637" s="7" t="n">
        <v>5.30000019073486</v>
      </c>
      <c r="F17637" s="7" t="n">
        <v>20000</v>
      </c>
    </row>
    <row r="17638" spans="1:9">
      <c r="A17638" t="s">
        <v>4</v>
      </c>
      <c r="B17638" s="4" t="s">
        <v>5</v>
      </c>
      <c r="C17638" s="4" t="s">
        <v>10</v>
      </c>
      <c r="D17638" s="4" t="s">
        <v>13</v>
      </c>
      <c r="E17638" s="4" t="s">
        <v>6</v>
      </c>
      <c r="F17638" s="4" t="s">
        <v>22</v>
      </c>
      <c r="G17638" s="4" t="s">
        <v>22</v>
      </c>
      <c r="H17638" s="4" t="s">
        <v>22</v>
      </c>
    </row>
    <row r="17639" spans="1:9">
      <c r="A17639" t="n">
        <v>144869</v>
      </c>
      <c r="B17639" s="39" t="n">
        <v>48</v>
      </c>
      <c r="C17639" s="7" t="n">
        <v>19</v>
      </c>
      <c r="D17639" s="7" t="n">
        <v>0</v>
      </c>
      <c r="E17639" s="7" t="s">
        <v>1047</v>
      </c>
      <c r="F17639" s="7" t="n">
        <v>-1</v>
      </c>
      <c r="G17639" s="7" t="n">
        <v>1</v>
      </c>
      <c r="H17639" s="7" t="n">
        <v>5.60519385729927e-45</v>
      </c>
    </row>
    <row r="17640" spans="1:9">
      <c r="A17640" t="s">
        <v>4</v>
      </c>
      <c r="B17640" s="4" t="s">
        <v>5</v>
      </c>
      <c r="C17640" s="4" t="s">
        <v>13</v>
      </c>
      <c r="D17640" s="4" t="s">
        <v>10</v>
      </c>
    </row>
    <row r="17641" spans="1:9">
      <c r="A17641" t="n">
        <v>144895</v>
      </c>
      <c r="B17641" s="28" t="n">
        <v>58</v>
      </c>
      <c r="C17641" s="7" t="n">
        <v>255</v>
      </c>
      <c r="D17641" s="7" t="n">
        <v>0</v>
      </c>
    </row>
    <row r="17642" spans="1:9">
      <c r="A17642" t="s">
        <v>4</v>
      </c>
      <c r="B17642" s="4" t="s">
        <v>5</v>
      </c>
      <c r="C17642" s="4" t="s">
        <v>10</v>
      </c>
    </row>
    <row r="17643" spans="1:9">
      <c r="A17643" t="n">
        <v>144899</v>
      </c>
      <c r="B17643" s="35" t="n">
        <v>16</v>
      </c>
      <c r="C17643" s="7" t="n">
        <v>300</v>
      </c>
    </row>
    <row r="17644" spans="1:9">
      <c r="A17644" t="s">
        <v>4</v>
      </c>
      <c r="B17644" s="4" t="s">
        <v>5</v>
      </c>
      <c r="C17644" s="4" t="s">
        <v>13</v>
      </c>
      <c r="D17644" s="4" t="s">
        <v>10</v>
      </c>
      <c r="E17644" s="4" t="s">
        <v>6</v>
      </c>
    </row>
    <row r="17645" spans="1:9">
      <c r="A17645" t="n">
        <v>144902</v>
      </c>
      <c r="B17645" s="40" t="n">
        <v>51</v>
      </c>
      <c r="C17645" s="7" t="n">
        <v>4</v>
      </c>
      <c r="D17645" s="7" t="n">
        <v>19</v>
      </c>
      <c r="E17645" s="7" t="s">
        <v>899</v>
      </c>
    </row>
    <row r="17646" spans="1:9">
      <c r="A17646" t="s">
        <v>4</v>
      </c>
      <c r="B17646" s="4" t="s">
        <v>5</v>
      </c>
      <c r="C17646" s="4" t="s">
        <v>10</v>
      </c>
    </row>
    <row r="17647" spans="1:9">
      <c r="A17647" t="n">
        <v>144916</v>
      </c>
      <c r="B17647" s="35" t="n">
        <v>16</v>
      </c>
      <c r="C17647" s="7" t="n">
        <v>0</v>
      </c>
    </row>
    <row r="17648" spans="1:9">
      <c r="A17648" t="s">
        <v>4</v>
      </c>
      <c r="B17648" s="4" t="s">
        <v>5</v>
      </c>
      <c r="C17648" s="4" t="s">
        <v>10</v>
      </c>
      <c r="D17648" s="4" t="s">
        <v>13</v>
      </c>
      <c r="E17648" s="4" t="s">
        <v>9</v>
      </c>
      <c r="F17648" s="4" t="s">
        <v>72</v>
      </c>
      <c r="G17648" s="4" t="s">
        <v>13</v>
      </c>
      <c r="H17648" s="4" t="s">
        <v>13</v>
      </c>
      <c r="I17648" s="4" t="s">
        <v>13</v>
      </c>
      <c r="J17648" s="4" t="s">
        <v>9</v>
      </c>
      <c r="K17648" s="4" t="s">
        <v>72</v>
      </c>
      <c r="L17648" s="4" t="s">
        <v>13</v>
      </c>
      <c r="M17648" s="4" t="s">
        <v>13</v>
      </c>
    </row>
    <row r="17649" spans="1:13">
      <c r="A17649" t="n">
        <v>144919</v>
      </c>
      <c r="B17649" s="52" t="n">
        <v>26</v>
      </c>
      <c r="C17649" s="7" t="n">
        <v>19</v>
      </c>
      <c r="D17649" s="7" t="n">
        <v>17</v>
      </c>
      <c r="E17649" s="7" t="n">
        <v>29342</v>
      </c>
      <c r="F17649" s="7" t="s">
        <v>1255</v>
      </c>
      <c r="G17649" s="7" t="n">
        <v>2</v>
      </c>
      <c r="H17649" s="7" t="n">
        <v>3</v>
      </c>
      <c r="I17649" s="7" t="n">
        <v>17</v>
      </c>
      <c r="J17649" s="7" t="n">
        <v>29343</v>
      </c>
      <c r="K17649" s="7" t="s">
        <v>1256</v>
      </c>
      <c r="L17649" s="7" t="n">
        <v>2</v>
      </c>
      <c r="M17649" s="7" t="n">
        <v>0</v>
      </c>
    </row>
    <row r="17650" spans="1:13">
      <c r="A17650" t="s">
        <v>4</v>
      </c>
      <c r="B17650" s="4" t="s">
        <v>5</v>
      </c>
    </row>
    <row r="17651" spans="1:13">
      <c r="A17651" t="n">
        <v>145090</v>
      </c>
      <c r="B17651" s="53" t="n">
        <v>28</v>
      </c>
    </row>
    <row r="17652" spans="1:13">
      <c r="A17652" t="s">
        <v>4</v>
      </c>
      <c r="B17652" s="4" t="s">
        <v>5</v>
      </c>
      <c r="C17652" s="4" t="s">
        <v>10</v>
      </c>
      <c r="D17652" s="4" t="s">
        <v>13</v>
      </c>
    </row>
    <row r="17653" spans="1:13">
      <c r="A17653" t="n">
        <v>145091</v>
      </c>
      <c r="B17653" s="54" t="n">
        <v>89</v>
      </c>
      <c r="C17653" s="7" t="n">
        <v>65533</v>
      </c>
      <c r="D17653" s="7" t="n">
        <v>1</v>
      </c>
    </row>
    <row r="17654" spans="1:13">
      <c r="A17654" t="s">
        <v>4</v>
      </c>
      <c r="B17654" s="4" t="s">
        <v>5</v>
      </c>
      <c r="C17654" s="4" t="s">
        <v>13</v>
      </c>
      <c r="D17654" s="4" t="s">
        <v>10</v>
      </c>
      <c r="E17654" s="4" t="s">
        <v>10</v>
      </c>
      <c r="F17654" s="4" t="s">
        <v>13</v>
      </c>
    </row>
    <row r="17655" spans="1:13">
      <c r="A17655" t="n">
        <v>145095</v>
      </c>
      <c r="B17655" s="29" t="n">
        <v>25</v>
      </c>
      <c r="C17655" s="7" t="n">
        <v>1</v>
      </c>
      <c r="D17655" s="7" t="n">
        <v>260</v>
      </c>
      <c r="E17655" s="7" t="n">
        <v>640</v>
      </c>
      <c r="F17655" s="7" t="n">
        <v>1</v>
      </c>
    </row>
    <row r="17656" spans="1:13">
      <c r="A17656" t="s">
        <v>4</v>
      </c>
      <c r="B17656" s="4" t="s">
        <v>5</v>
      </c>
      <c r="C17656" s="4" t="s">
        <v>13</v>
      </c>
      <c r="D17656" s="4" t="s">
        <v>10</v>
      </c>
      <c r="E17656" s="4" t="s">
        <v>6</v>
      </c>
    </row>
    <row r="17657" spans="1:13">
      <c r="A17657" t="n">
        <v>145102</v>
      </c>
      <c r="B17657" s="40" t="n">
        <v>51</v>
      </c>
      <c r="C17657" s="7" t="n">
        <v>4</v>
      </c>
      <c r="D17657" s="7" t="n">
        <v>7032</v>
      </c>
      <c r="E17657" s="7" t="s">
        <v>1080</v>
      </c>
    </row>
    <row r="17658" spans="1:13">
      <c r="A17658" t="s">
        <v>4</v>
      </c>
      <c r="B17658" s="4" t="s">
        <v>5</v>
      </c>
      <c r="C17658" s="4" t="s">
        <v>10</v>
      </c>
    </row>
    <row r="17659" spans="1:13">
      <c r="A17659" t="n">
        <v>145115</v>
      </c>
      <c r="B17659" s="35" t="n">
        <v>16</v>
      </c>
      <c r="C17659" s="7" t="n">
        <v>0</v>
      </c>
    </row>
    <row r="17660" spans="1:13">
      <c r="A17660" t="s">
        <v>4</v>
      </c>
      <c r="B17660" s="4" t="s">
        <v>5</v>
      </c>
      <c r="C17660" s="4" t="s">
        <v>10</v>
      </c>
      <c r="D17660" s="4" t="s">
        <v>13</v>
      </c>
      <c r="E17660" s="4" t="s">
        <v>9</v>
      </c>
      <c r="F17660" s="4" t="s">
        <v>72</v>
      </c>
      <c r="G17660" s="4" t="s">
        <v>13</v>
      </c>
      <c r="H17660" s="4" t="s">
        <v>13</v>
      </c>
    </row>
    <row r="17661" spans="1:13">
      <c r="A17661" t="n">
        <v>145118</v>
      </c>
      <c r="B17661" s="52" t="n">
        <v>26</v>
      </c>
      <c r="C17661" s="7" t="n">
        <v>7032</v>
      </c>
      <c r="D17661" s="7" t="n">
        <v>17</v>
      </c>
      <c r="E17661" s="7" t="n">
        <v>18419</v>
      </c>
      <c r="F17661" s="7" t="s">
        <v>1257</v>
      </c>
      <c r="G17661" s="7" t="n">
        <v>2</v>
      </c>
      <c r="H17661" s="7" t="n">
        <v>0</v>
      </c>
    </row>
    <row r="17662" spans="1:13">
      <c r="A17662" t="s">
        <v>4</v>
      </c>
      <c r="B17662" s="4" t="s">
        <v>5</v>
      </c>
    </row>
    <row r="17663" spans="1:13">
      <c r="A17663" t="n">
        <v>145155</v>
      </c>
      <c r="B17663" s="53" t="n">
        <v>28</v>
      </c>
    </row>
    <row r="17664" spans="1:13">
      <c r="A17664" t="s">
        <v>4</v>
      </c>
      <c r="B17664" s="4" t="s">
        <v>5</v>
      </c>
      <c r="C17664" s="4" t="s">
        <v>10</v>
      </c>
      <c r="D17664" s="4" t="s">
        <v>13</v>
      </c>
    </row>
    <row r="17665" spans="1:13">
      <c r="A17665" t="n">
        <v>145156</v>
      </c>
      <c r="B17665" s="54" t="n">
        <v>89</v>
      </c>
      <c r="C17665" s="7" t="n">
        <v>65533</v>
      </c>
      <c r="D17665" s="7" t="n">
        <v>1</v>
      </c>
    </row>
    <row r="17666" spans="1:13">
      <c r="A17666" t="s">
        <v>4</v>
      </c>
      <c r="B17666" s="4" t="s">
        <v>5</v>
      </c>
      <c r="C17666" s="4" t="s">
        <v>13</v>
      </c>
      <c r="D17666" s="4" t="s">
        <v>10</v>
      </c>
      <c r="E17666" s="4" t="s">
        <v>10</v>
      </c>
      <c r="F17666" s="4" t="s">
        <v>13</v>
      </c>
    </row>
    <row r="17667" spans="1:13">
      <c r="A17667" t="n">
        <v>145160</v>
      </c>
      <c r="B17667" s="29" t="n">
        <v>25</v>
      </c>
      <c r="C17667" s="7" t="n">
        <v>1</v>
      </c>
      <c r="D17667" s="7" t="n">
        <v>60</v>
      </c>
      <c r="E17667" s="7" t="n">
        <v>640</v>
      </c>
      <c r="F17667" s="7" t="n">
        <v>2</v>
      </c>
    </row>
    <row r="17668" spans="1:13">
      <c r="A17668" t="s">
        <v>4</v>
      </c>
      <c r="B17668" s="4" t="s">
        <v>5</v>
      </c>
      <c r="C17668" s="4" t="s">
        <v>13</v>
      </c>
      <c r="D17668" s="4" t="s">
        <v>10</v>
      </c>
      <c r="E17668" s="4" t="s">
        <v>6</v>
      </c>
    </row>
    <row r="17669" spans="1:13">
      <c r="A17669" t="n">
        <v>145167</v>
      </c>
      <c r="B17669" s="40" t="n">
        <v>51</v>
      </c>
      <c r="C17669" s="7" t="n">
        <v>4</v>
      </c>
      <c r="D17669" s="7" t="n">
        <v>22</v>
      </c>
      <c r="E17669" s="7" t="s">
        <v>899</v>
      </c>
    </row>
    <row r="17670" spans="1:13">
      <c r="A17670" t="s">
        <v>4</v>
      </c>
      <c r="B17670" s="4" t="s">
        <v>5</v>
      </c>
      <c r="C17670" s="4" t="s">
        <v>10</v>
      </c>
    </row>
    <row r="17671" spans="1:13">
      <c r="A17671" t="n">
        <v>145181</v>
      </c>
      <c r="B17671" s="35" t="n">
        <v>16</v>
      </c>
      <c r="C17671" s="7" t="n">
        <v>0</v>
      </c>
    </row>
    <row r="17672" spans="1:13">
      <c r="A17672" t="s">
        <v>4</v>
      </c>
      <c r="B17672" s="4" t="s">
        <v>5</v>
      </c>
      <c r="C17672" s="4" t="s">
        <v>10</v>
      </c>
      <c r="D17672" s="4" t="s">
        <v>13</v>
      </c>
      <c r="E17672" s="4" t="s">
        <v>9</v>
      </c>
      <c r="F17672" s="4" t="s">
        <v>72</v>
      </c>
      <c r="G17672" s="4" t="s">
        <v>13</v>
      </c>
      <c r="H17672" s="4" t="s">
        <v>13</v>
      </c>
      <c r="I17672" s="4" t="s">
        <v>13</v>
      </c>
      <c r="J17672" s="4" t="s">
        <v>9</v>
      </c>
      <c r="K17672" s="4" t="s">
        <v>72</v>
      </c>
      <c r="L17672" s="4" t="s">
        <v>13</v>
      </c>
      <c r="M17672" s="4" t="s">
        <v>13</v>
      </c>
    </row>
    <row r="17673" spans="1:13">
      <c r="A17673" t="n">
        <v>145184</v>
      </c>
      <c r="B17673" s="52" t="n">
        <v>26</v>
      </c>
      <c r="C17673" s="7" t="n">
        <v>22</v>
      </c>
      <c r="D17673" s="7" t="n">
        <v>17</v>
      </c>
      <c r="E17673" s="7" t="n">
        <v>30304</v>
      </c>
      <c r="F17673" s="7" t="s">
        <v>1258</v>
      </c>
      <c r="G17673" s="7" t="n">
        <v>2</v>
      </c>
      <c r="H17673" s="7" t="n">
        <v>3</v>
      </c>
      <c r="I17673" s="7" t="n">
        <v>17</v>
      </c>
      <c r="J17673" s="7" t="n">
        <v>30305</v>
      </c>
      <c r="K17673" s="7" t="s">
        <v>1259</v>
      </c>
      <c r="L17673" s="7" t="n">
        <v>2</v>
      </c>
      <c r="M17673" s="7" t="n">
        <v>0</v>
      </c>
    </row>
    <row r="17674" spans="1:13">
      <c r="A17674" t="s">
        <v>4</v>
      </c>
      <c r="B17674" s="4" t="s">
        <v>5</v>
      </c>
    </row>
    <row r="17675" spans="1:13">
      <c r="A17675" t="n">
        <v>145309</v>
      </c>
      <c r="B17675" s="53" t="n">
        <v>28</v>
      </c>
    </row>
    <row r="17676" spans="1:13">
      <c r="A17676" t="s">
        <v>4</v>
      </c>
      <c r="B17676" s="4" t="s">
        <v>5</v>
      </c>
      <c r="C17676" s="4" t="s">
        <v>10</v>
      </c>
      <c r="D17676" s="4" t="s">
        <v>13</v>
      </c>
    </row>
    <row r="17677" spans="1:13">
      <c r="A17677" t="n">
        <v>145310</v>
      </c>
      <c r="B17677" s="54" t="n">
        <v>89</v>
      </c>
      <c r="C17677" s="7" t="n">
        <v>65533</v>
      </c>
      <c r="D17677" s="7" t="n">
        <v>1</v>
      </c>
    </row>
    <row r="17678" spans="1:13">
      <c r="A17678" t="s">
        <v>4</v>
      </c>
      <c r="B17678" s="4" t="s">
        <v>5</v>
      </c>
      <c r="C17678" s="4" t="s">
        <v>13</v>
      </c>
      <c r="D17678" s="4" t="s">
        <v>10</v>
      </c>
      <c r="E17678" s="4" t="s">
        <v>10</v>
      </c>
      <c r="F17678" s="4" t="s">
        <v>13</v>
      </c>
    </row>
    <row r="17679" spans="1:13">
      <c r="A17679" t="n">
        <v>145314</v>
      </c>
      <c r="B17679" s="29" t="n">
        <v>25</v>
      </c>
      <c r="C17679" s="7" t="n">
        <v>1</v>
      </c>
      <c r="D17679" s="7" t="n">
        <v>65535</v>
      </c>
      <c r="E17679" s="7" t="n">
        <v>65535</v>
      </c>
      <c r="F17679" s="7" t="n">
        <v>0</v>
      </c>
    </row>
    <row r="17680" spans="1:13">
      <c r="A17680" t="s">
        <v>4</v>
      </c>
      <c r="B17680" s="4" t="s">
        <v>5</v>
      </c>
      <c r="C17680" s="4" t="s">
        <v>13</v>
      </c>
      <c r="D17680" s="4" t="s">
        <v>10</v>
      </c>
      <c r="E17680" s="4" t="s">
        <v>6</v>
      </c>
    </row>
    <row r="17681" spans="1:13">
      <c r="A17681" t="n">
        <v>145321</v>
      </c>
      <c r="B17681" s="40" t="n">
        <v>51</v>
      </c>
      <c r="C17681" s="7" t="n">
        <v>4</v>
      </c>
      <c r="D17681" s="7" t="n">
        <v>19</v>
      </c>
      <c r="E17681" s="7" t="s">
        <v>536</v>
      </c>
    </row>
    <row r="17682" spans="1:13">
      <c r="A17682" t="s">
        <v>4</v>
      </c>
      <c r="B17682" s="4" t="s">
        <v>5</v>
      </c>
      <c r="C17682" s="4" t="s">
        <v>10</v>
      </c>
    </row>
    <row r="17683" spans="1:13">
      <c r="A17683" t="n">
        <v>145335</v>
      </c>
      <c r="B17683" s="35" t="n">
        <v>16</v>
      </c>
      <c r="C17683" s="7" t="n">
        <v>0</v>
      </c>
    </row>
    <row r="17684" spans="1:13">
      <c r="A17684" t="s">
        <v>4</v>
      </c>
      <c r="B17684" s="4" t="s">
        <v>5</v>
      </c>
      <c r="C17684" s="4" t="s">
        <v>10</v>
      </c>
      <c r="D17684" s="4" t="s">
        <v>13</v>
      </c>
      <c r="E17684" s="4" t="s">
        <v>9</v>
      </c>
      <c r="F17684" s="4" t="s">
        <v>72</v>
      </c>
      <c r="G17684" s="4" t="s">
        <v>13</v>
      </c>
      <c r="H17684" s="4" t="s">
        <v>13</v>
      </c>
    </row>
    <row r="17685" spans="1:13">
      <c r="A17685" t="n">
        <v>145338</v>
      </c>
      <c r="B17685" s="52" t="n">
        <v>26</v>
      </c>
      <c r="C17685" s="7" t="n">
        <v>19</v>
      </c>
      <c r="D17685" s="7" t="n">
        <v>17</v>
      </c>
      <c r="E17685" s="7" t="n">
        <v>29344</v>
      </c>
      <c r="F17685" s="7" t="s">
        <v>1260</v>
      </c>
      <c r="G17685" s="7" t="n">
        <v>2</v>
      </c>
      <c r="H17685" s="7" t="n">
        <v>0</v>
      </c>
    </row>
    <row r="17686" spans="1:13">
      <c r="A17686" t="s">
        <v>4</v>
      </c>
      <c r="B17686" s="4" t="s">
        <v>5</v>
      </c>
    </row>
    <row r="17687" spans="1:13">
      <c r="A17687" t="n">
        <v>145412</v>
      </c>
      <c r="B17687" s="53" t="n">
        <v>28</v>
      </c>
    </row>
    <row r="17688" spans="1:13">
      <c r="A17688" t="s">
        <v>4</v>
      </c>
      <c r="B17688" s="4" t="s">
        <v>5</v>
      </c>
      <c r="C17688" s="4" t="s">
        <v>10</v>
      </c>
      <c r="D17688" s="4" t="s">
        <v>13</v>
      </c>
    </row>
    <row r="17689" spans="1:13">
      <c r="A17689" t="n">
        <v>145413</v>
      </c>
      <c r="B17689" s="54" t="n">
        <v>89</v>
      </c>
      <c r="C17689" s="7" t="n">
        <v>65533</v>
      </c>
      <c r="D17689" s="7" t="n">
        <v>1</v>
      </c>
    </row>
    <row r="17690" spans="1:13">
      <c r="A17690" t="s">
        <v>4</v>
      </c>
      <c r="B17690" s="4" t="s">
        <v>5</v>
      </c>
      <c r="C17690" s="4" t="s">
        <v>13</v>
      </c>
      <c r="D17690" s="4" t="s">
        <v>10</v>
      </c>
      <c r="E17690" s="4" t="s">
        <v>22</v>
      </c>
    </row>
    <row r="17691" spans="1:13">
      <c r="A17691" t="n">
        <v>145417</v>
      </c>
      <c r="B17691" s="28" t="n">
        <v>58</v>
      </c>
      <c r="C17691" s="7" t="n">
        <v>101</v>
      </c>
      <c r="D17691" s="7" t="n">
        <v>500</v>
      </c>
      <c r="E17691" s="7" t="n">
        <v>1</v>
      </c>
    </row>
    <row r="17692" spans="1:13">
      <c r="A17692" t="s">
        <v>4</v>
      </c>
      <c r="B17692" s="4" t="s">
        <v>5</v>
      </c>
      <c r="C17692" s="4" t="s">
        <v>13</v>
      </c>
      <c r="D17692" s="4" t="s">
        <v>10</v>
      </c>
    </row>
    <row r="17693" spans="1:13">
      <c r="A17693" t="n">
        <v>145425</v>
      </c>
      <c r="B17693" s="28" t="n">
        <v>58</v>
      </c>
      <c r="C17693" s="7" t="n">
        <v>254</v>
      </c>
      <c r="D17693" s="7" t="n">
        <v>0</v>
      </c>
    </row>
    <row r="17694" spans="1:13">
      <c r="A17694" t="s">
        <v>4</v>
      </c>
      <c r="B17694" s="4" t="s">
        <v>5</v>
      </c>
      <c r="C17694" s="4" t="s">
        <v>13</v>
      </c>
    </row>
    <row r="17695" spans="1:13">
      <c r="A17695" t="n">
        <v>145429</v>
      </c>
      <c r="B17695" s="25" t="n">
        <v>45</v>
      </c>
      <c r="C17695" s="7" t="n">
        <v>0</v>
      </c>
    </row>
    <row r="17696" spans="1:13">
      <c r="A17696" t="s">
        <v>4</v>
      </c>
      <c r="B17696" s="4" t="s">
        <v>5</v>
      </c>
      <c r="C17696" s="4" t="s">
        <v>13</v>
      </c>
      <c r="D17696" s="4" t="s">
        <v>13</v>
      </c>
      <c r="E17696" s="4" t="s">
        <v>22</v>
      </c>
      <c r="F17696" s="4" t="s">
        <v>22</v>
      </c>
      <c r="G17696" s="4" t="s">
        <v>22</v>
      </c>
      <c r="H17696" s="4" t="s">
        <v>10</v>
      </c>
    </row>
    <row r="17697" spans="1:8">
      <c r="A17697" t="n">
        <v>145431</v>
      </c>
      <c r="B17697" s="25" t="n">
        <v>45</v>
      </c>
      <c r="C17697" s="7" t="n">
        <v>2</v>
      </c>
      <c r="D17697" s="7" t="n">
        <v>3</v>
      </c>
      <c r="E17697" s="7" t="n">
        <v>-34.2999992370605</v>
      </c>
      <c r="F17697" s="7" t="n">
        <v>5.80999994277954</v>
      </c>
      <c r="G17697" s="7" t="n">
        <v>-22.1299991607666</v>
      </c>
      <c r="H17697" s="7" t="n">
        <v>0</v>
      </c>
    </row>
    <row r="17698" spans="1:8">
      <c r="A17698" t="s">
        <v>4</v>
      </c>
      <c r="B17698" s="4" t="s">
        <v>5</v>
      </c>
      <c r="C17698" s="4" t="s">
        <v>13</v>
      </c>
      <c r="D17698" s="4" t="s">
        <v>13</v>
      </c>
      <c r="E17698" s="4" t="s">
        <v>22</v>
      </c>
      <c r="F17698" s="4" t="s">
        <v>22</v>
      </c>
      <c r="G17698" s="4" t="s">
        <v>22</v>
      </c>
      <c r="H17698" s="4" t="s">
        <v>10</v>
      </c>
      <c r="I17698" s="4" t="s">
        <v>13</v>
      </c>
    </row>
    <row r="17699" spans="1:8">
      <c r="A17699" t="n">
        <v>145448</v>
      </c>
      <c r="B17699" s="25" t="n">
        <v>45</v>
      </c>
      <c r="C17699" s="7" t="n">
        <v>4</v>
      </c>
      <c r="D17699" s="7" t="n">
        <v>3</v>
      </c>
      <c r="E17699" s="7" t="n">
        <v>11.7399997711182</v>
      </c>
      <c r="F17699" s="7" t="n">
        <v>40.5099983215332</v>
      </c>
      <c r="G17699" s="7" t="n">
        <v>12.2700004577637</v>
      </c>
      <c r="H17699" s="7" t="n">
        <v>0</v>
      </c>
      <c r="I17699" s="7" t="n">
        <v>1</v>
      </c>
    </row>
    <row r="17700" spans="1:8">
      <c r="A17700" t="s">
        <v>4</v>
      </c>
      <c r="B17700" s="4" t="s">
        <v>5</v>
      </c>
      <c r="C17700" s="4" t="s">
        <v>13</v>
      </c>
      <c r="D17700" s="4" t="s">
        <v>13</v>
      </c>
      <c r="E17700" s="4" t="s">
        <v>22</v>
      </c>
      <c r="F17700" s="4" t="s">
        <v>10</v>
      </c>
    </row>
    <row r="17701" spans="1:8">
      <c r="A17701" t="n">
        <v>145466</v>
      </c>
      <c r="B17701" s="25" t="n">
        <v>45</v>
      </c>
      <c r="C17701" s="7" t="n">
        <v>5</v>
      </c>
      <c r="D17701" s="7" t="n">
        <v>3</v>
      </c>
      <c r="E17701" s="7" t="n">
        <v>10.3999996185303</v>
      </c>
      <c r="F17701" s="7" t="n">
        <v>0</v>
      </c>
    </row>
    <row r="17702" spans="1:8">
      <c r="A17702" t="s">
        <v>4</v>
      </c>
      <c r="B17702" s="4" t="s">
        <v>5</v>
      </c>
      <c r="C17702" s="4" t="s">
        <v>13</v>
      </c>
      <c r="D17702" s="4" t="s">
        <v>13</v>
      </c>
      <c r="E17702" s="4" t="s">
        <v>22</v>
      </c>
      <c r="F17702" s="4" t="s">
        <v>10</v>
      </c>
    </row>
    <row r="17703" spans="1:8">
      <c r="A17703" t="n">
        <v>145475</v>
      </c>
      <c r="B17703" s="25" t="n">
        <v>45</v>
      </c>
      <c r="C17703" s="7" t="n">
        <v>11</v>
      </c>
      <c r="D17703" s="7" t="n">
        <v>3</v>
      </c>
      <c r="E17703" s="7" t="n">
        <v>11.6000003814697</v>
      </c>
      <c r="F17703" s="7" t="n">
        <v>0</v>
      </c>
    </row>
    <row r="17704" spans="1:8">
      <c r="A17704" t="s">
        <v>4</v>
      </c>
      <c r="B17704" s="4" t="s">
        <v>5</v>
      </c>
      <c r="C17704" s="4" t="s">
        <v>13</v>
      </c>
      <c r="D17704" s="4" t="s">
        <v>10</v>
      </c>
      <c r="E17704" s="4" t="s">
        <v>10</v>
      </c>
      <c r="F17704" s="4" t="s">
        <v>9</v>
      </c>
    </row>
    <row r="17705" spans="1:8">
      <c r="A17705" t="n">
        <v>145484</v>
      </c>
      <c r="B17705" s="86" t="n">
        <v>84</v>
      </c>
      <c r="C17705" s="7" t="n">
        <v>0</v>
      </c>
      <c r="D17705" s="7" t="n">
        <v>2</v>
      </c>
      <c r="E17705" s="7" t="n">
        <v>0</v>
      </c>
      <c r="F17705" s="7" t="n">
        <v>1045220557</v>
      </c>
    </row>
    <row r="17706" spans="1:8">
      <c r="A17706" t="s">
        <v>4</v>
      </c>
      <c r="B17706" s="4" t="s">
        <v>5</v>
      </c>
      <c r="C17706" s="4" t="s">
        <v>13</v>
      </c>
      <c r="D17706" s="4" t="s">
        <v>13</v>
      </c>
      <c r="E17706" s="4" t="s">
        <v>22</v>
      </c>
      <c r="F17706" s="4" t="s">
        <v>22</v>
      </c>
      <c r="G17706" s="4" t="s">
        <v>22</v>
      </c>
      <c r="H17706" s="4" t="s">
        <v>10</v>
      </c>
    </row>
    <row r="17707" spans="1:8">
      <c r="A17707" t="n">
        <v>145494</v>
      </c>
      <c r="B17707" s="25" t="n">
        <v>45</v>
      </c>
      <c r="C17707" s="7" t="n">
        <v>2</v>
      </c>
      <c r="D17707" s="7" t="n">
        <v>3</v>
      </c>
      <c r="E17707" s="7" t="n">
        <v>-34.310001373291</v>
      </c>
      <c r="F17707" s="7" t="n">
        <v>5.32999992370605</v>
      </c>
      <c r="G17707" s="7" t="n">
        <v>-22.1200008392334</v>
      </c>
      <c r="H17707" s="7" t="n">
        <v>10000</v>
      </c>
    </row>
    <row r="17708" spans="1:8">
      <c r="A17708" t="s">
        <v>4</v>
      </c>
      <c r="B17708" s="4" t="s">
        <v>5</v>
      </c>
      <c r="C17708" s="4" t="s">
        <v>13</v>
      </c>
      <c r="D17708" s="4" t="s">
        <v>13</v>
      </c>
      <c r="E17708" s="4" t="s">
        <v>22</v>
      </c>
      <c r="F17708" s="4" t="s">
        <v>22</v>
      </c>
      <c r="G17708" s="4" t="s">
        <v>22</v>
      </c>
      <c r="H17708" s="4" t="s">
        <v>10</v>
      </c>
      <c r="I17708" s="4" t="s">
        <v>13</v>
      </c>
    </row>
    <row r="17709" spans="1:8">
      <c r="A17709" t="n">
        <v>145511</v>
      </c>
      <c r="B17709" s="25" t="n">
        <v>45</v>
      </c>
      <c r="C17709" s="7" t="n">
        <v>4</v>
      </c>
      <c r="D17709" s="7" t="n">
        <v>3</v>
      </c>
      <c r="E17709" s="7" t="n">
        <v>21.9899997711182</v>
      </c>
      <c r="F17709" s="7" t="n">
        <v>46.5800018310547</v>
      </c>
      <c r="G17709" s="7" t="n">
        <v>15.3900003433228</v>
      </c>
      <c r="H17709" s="7" t="n">
        <v>10000</v>
      </c>
      <c r="I17709" s="7" t="n">
        <v>1</v>
      </c>
    </row>
    <row r="17710" spans="1:8">
      <c r="A17710" t="s">
        <v>4</v>
      </c>
      <c r="B17710" s="4" t="s">
        <v>5</v>
      </c>
      <c r="C17710" s="4" t="s">
        <v>13</v>
      </c>
      <c r="D17710" s="4" t="s">
        <v>13</v>
      </c>
      <c r="E17710" s="4" t="s">
        <v>22</v>
      </c>
      <c r="F17710" s="4" t="s">
        <v>10</v>
      </c>
    </row>
    <row r="17711" spans="1:8">
      <c r="A17711" t="n">
        <v>145529</v>
      </c>
      <c r="B17711" s="25" t="n">
        <v>45</v>
      </c>
      <c r="C17711" s="7" t="n">
        <v>5</v>
      </c>
      <c r="D17711" s="7" t="n">
        <v>3</v>
      </c>
      <c r="E17711" s="7" t="n">
        <v>8.30000019073486</v>
      </c>
      <c r="F17711" s="7" t="n">
        <v>10000</v>
      </c>
    </row>
    <row r="17712" spans="1:8">
      <c r="A17712" t="s">
        <v>4</v>
      </c>
      <c r="B17712" s="4" t="s">
        <v>5</v>
      </c>
      <c r="C17712" s="4" t="s">
        <v>13</v>
      </c>
      <c r="D17712" s="4" t="s">
        <v>13</v>
      </c>
      <c r="E17712" s="4" t="s">
        <v>22</v>
      </c>
      <c r="F17712" s="4" t="s">
        <v>10</v>
      </c>
    </row>
    <row r="17713" spans="1:9">
      <c r="A17713" t="n">
        <v>145538</v>
      </c>
      <c r="B17713" s="25" t="n">
        <v>45</v>
      </c>
      <c r="C17713" s="7" t="n">
        <v>11</v>
      </c>
      <c r="D17713" s="7" t="n">
        <v>3</v>
      </c>
      <c r="E17713" s="7" t="n">
        <v>11.6000003814697</v>
      </c>
      <c r="F17713" s="7" t="n">
        <v>10000</v>
      </c>
    </row>
    <row r="17714" spans="1:9">
      <c r="A17714" t="s">
        <v>4</v>
      </c>
      <c r="B17714" s="4" t="s">
        <v>5</v>
      </c>
      <c r="C17714" s="4" t="s">
        <v>13</v>
      </c>
      <c r="D17714" s="4" t="s">
        <v>10</v>
      </c>
      <c r="E17714" s="4" t="s">
        <v>6</v>
      </c>
      <c r="F17714" s="4" t="s">
        <v>6</v>
      </c>
      <c r="G17714" s="4" t="s">
        <v>6</v>
      </c>
      <c r="H17714" s="4" t="s">
        <v>6</v>
      </c>
    </row>
    <row r="17715" spans="1:9">
      <c r="A17715" t="n">
        <v>145547</v>
      </c>
      <c r="B17715" s="40" t="n">
        <v>51</v>
      </c>
      <c r="C17715" s="7" t="n">
        <v>3</v>
      </c>
      <c r="D17715" s="7" t="n">
        <v>19</v>
      </c>
      <c r="E17715" s="7" t="s">
        <v>1203</v>
      </c>
      <c r="F17715" s="7" t="s">
        <v>89</v>
      </c>
      <c r="G17715" s="7" t="s">
        <v>88</v>
      </c>
      <c r="H17715" s="7" t="s">
        <v>89</v>
      </c>
    </row>
    <row r="17716" spans="1:9">
      <c r="A17716" t="s">
        <v>4</v>
      </c>
      <c r="B17716" s="4" t="s">
        <v>5</v>
      </c>
      <c r="C17716" s="4" t="s">
        <v>10</v>
      </c>
      <c r="D17716" s="4" t="s">
        <v>13</v>
      </c>
      <c r="E17716" s="4" t="s">
        <v>6</v>
      </c>
      <c r="F17716" s="4" t="s">
        <v>22</v>
      </c>
      <c r="G17716" s="4" t="s">
        <v>22</v>
      </c>
      <c r="H17716" s="4" t="s">
        <v>22</v>
      </c>
    </row>
    <row r="17717" spans="1:9">
      <c r="A17717" t="n">
        <v>145560</v>
      </c>
      <c r="B17717" s="39" t="n">
        <v>48</v>
      </c>
      <c r="C17717" s="7" t="n">
        <v>19</v>
      </c>
      <c r="D17717" s="7" t="n">
        <v>0</v>
      </c>
      <c r="E17717" s="7" t="s">
        <v>1048</v>
      </c>
      <c r="F17717" s="7" t="n">
        <v>1</v>
      </c>
      <c r="G17717" s="7" t="n">
        <v>1</v>
      </c>
      <c r="H17717" s="7" t="n">
        <v>0</v>
      </c>
    </row>
    <row r="17718" spans="1:9">
      <c r="A17718" t="s">
        <v>4</v>
      </c>
      <c r="B17718" s="4" t="s">
        <v>5</v>
      </c>
      <c r="C17718" s="4" t="s">
        <v>13</v>
      </c>
      <c r="D17718" s="4" t="s">
        <v>10</v>
      </c>
    </row>
    <row r="17719" spans="1:9">
      <c r="A17719" t="n">
        <v>145586</v>
      </c>
      <c r="B17719" s="28" t="n">
        <v>58</v>
      </c>
      <c r="C17719" s="7" t="n">
        <v>255</v>
      </c>
      <c r="D17719" s="7" t="n">
        <v>0</v>
      </c>
    </row>
    <row r="17720" spans="1:9">
      <c r="A17720" t="s">
        <v>4</v>
      </c>
      <c r="B17720" s="4" t="s">
        <v>5</v>
      </c>
      <c r="C17720" s="4" t="s">
        <v>10</v>
      </c>
    </row>
    <row r="17721" spans="1:9">
      <c r="A17721" t="n">
        <v>145590</v>
      </c>
      <c r="B17721" s="35" t="n">
        <v>16</v>
      </c>
      <c r="C17721" s="7" t="n">
        <v>1500</v>
      </c>
    </row>
    <row r="17722" spans="1:9">
      <c r="A17722" t="s">
        <v>4</v>
      </c>
      <c r="B17722" s="4" t="s">
        <v>5</v>
      </c>
      <c r="C17722" s="4" t="s">
        <v>13</v>
      </c>
      <c r="D17722" s="4" t="s">
        <v>10</v>
      </c>
      <c r="E17722" s="4" t="s">
        <v>22</v>
      </c>
      <c r="F17722" s="4" t="s">
        <v>10</v>
      </c>
      <c r="G17722" s="4" t="s">
        <v>9</v>
      </c>
      <c r="H17722" s="4" t="s">
        <v>9</v>
      </c>
      <c r="I17722" s="4" t="s">
        <v>10</v>
      </c>
      <c r="J17722" s="4" t="s">
        <v>10</v>
      </c>
      <c r="K17722" s="4" t="s">
        <v>9</v>
      </c>
      <c r="L17722" s="4" t="s">
        <v>9</v>
      </c>
      <c r="M17722" s="4" t="s">
        <v>9</v>
      </c>
      <c r="N17722" s="4" t="s">
        <v>9</v>
      </c>
      <c r="O17722" s="4" t="s">
        <v>6</v>
      </c>
    </row>
    <row r="17723" spans="1:9">
      <c r="A17723" t="n">
        <v>145593</v>
      </c>
      <c r="B17723" s="14" t="n">
        <v>50</v>
      </c>
      <c r="C17723" s="7" t="n">
        <v>0</v>
      </c>
      <c r="D17723" s="7" t="n">
        <v>2118</v>
      </c>
      <c r="E17723" s="7" t="n">
        <v>1</v>
      </c>
      <c r="F17723" s="7" t="n">
        <v>0</v>
      </c>
      <c r="G17723" s="7" t="n">
        <v>0</v>
      </c>
      <c r="H17723" s="7" t="n">
        <v>-1065353216</v>
      </c>
      <c r="I17723" s="7" t="n">
        <v>0</v>
      </c>
      <c r="J17723" s="7" t="n">
        <v>65533</v>
      </c>
      <c r="K17723" s="7" t="n">
        <v>0</v>
      </c>
      <c r="L17723" s="7" t="n">
        <v>0</v>
      </c>
      <c r="M17723" s="7" t="n">
        <v>0</v>
      </c>
      <c r="N17723" s="7" t="n">
        <v>0</v>
      </c>
      <c r="O17723" s="7" t="s">
        <v>12</v>
      </c>
    </row>
    <row r="17724" spans="1:9">
      <c r="A17724" t="s">
        <v>4</v>
      </c>
      <c r="B17724" s="4" t="s">
        <v>5</v>
      </c>
      <c r="C17724" s="4" t="s">
        <v>10</v>
      </c>
      <c r="D17724" s="4" t="s">
        <v>9</v>
      </c>
      <c r="E17724" s="4" t="s">
        <v>9</v>
      </c>
      <c r="F17724" s="4" t="s">
        <v>9</v>
      </c>
      <c r="G17724" s="4" t="s">
        <v>9</v>
      </c>
      <c r="H17724" s="4" t="s">
        <v>10</v>
      </c>
      <c r="I17724" s="4" t="s">
        <v>13</v>
      </c>
    </row>
    <row r="17725" spans="1:9">
      <c r="A17725" t="n">
        <v>145632</v>
      </c>
      <c r="B17725" s="90" t="n">
        <v>66</v>
      </c>
      <c r="C17725" s="7" t="n">
        <v>19</v>
      </c>
      <c r="D17725" s="7" t="n">
        <v>1065353216</v>
      </c>
      <c r="E17725" s="7" t="n">
        <v>1065353216</v>
      </c>
      <c r="F17725" s="7" t="n">
        <v>1065353216</v>
      </c>
      <c r="G17725" s="7" t="n">
        <v>0</v>
      </c>
      <c r="H17725" s="7" t="n">
        <v>2000</v>
      </c>
      <c r="I17725" s="7" t="n">
        <v>3</v>
      </c>
    </row>
    <row r="17726" spans="1:9">
      <c r="A17726" t="s">
        <v>4</v>
      </c>
      <c r="B17726" s="4" t="s">
        <v>5</v>
      </c>
      <c r="C17726" s="4" t="s">
        <v>10</v>
      </c>
    </row>
    <row r="17727" spans="1:9">
      <c r="A17727" t="n">
        <v>145654</v>
      </c>
      <c r="B17727" s="35" t="n">
        <v>16</v>
      </c>
      <c r="C17727" s="7" t="n">
        <v>1800</v>
      </c>
    </row>
    <row r="17728" spans="1:9">
      <c r="A17728" t="s">
        <v>4</v>
      </c>
      <c r="B17728" s="4" t="s">
        <v>5</v>
      </c>
      <c r="C17728" s="4" t="s">
        <v>13</v>
      </c>
      <c r="D17728" s="4" t="s">
        <v>10</v>
      </c>
      <c r="E17728" s="4" t="s">
        <v>22</v>
      </c>
    </row>
    <row r="17729" spans="1:15">
      <c r="A17729" t="n">
        <v>145657</v>
      </c>
      <c r="B17729" s="28" t="n">
        <v>58</v>
      </c>
      <c r="C17729" s="7" t="n">
        <v>101</v>
      </c>
      <c r="D17729" s="7" t="n">
        <v>200</v>
      </c>
      <c r="E17729" s="7" t="n">
        <v>1</v>
      </c>
    </row>
    <row r="17730" spans="1:15">
      <c r="A17730" t="s">
        <v>4</v>
      </c>
      <c r="B17730" s="4" t="s">
        <v>5</v>
      </c>
      <c r="C17730" s="4" t="s">
        <v>13</v>
      </c>
      <c r="D17730" s="4" t="s">
        <v>10</v>
      </c>
    </row>
    <row r="17731" spans="1:15">
      <c r="A17731" t="n">
        <v>145665</v>
      </c>
      <c r="B17731" s="28" t="n">
        <v>58</v>
      </c>
      <c r="C17731" s="7" t="n">
        <v>254</v>
      </c>
      <c r="D17731" s="7" t="n">
        <v>0</v>
      </c>
    </row>
    <row r="17732" spans="1:15">
      <c r="A17732" t="s">
        <v>4</v>
      </c>
      <c r="B17732" s="4" t="s">
        <v>5</v>
      </c>
      <c r="C17732" s="4" t="s">
        <v>13</v>
      </c>
      <c r="D17732" s="4" t="s">
        <v>10</v>
      </c>
      <c r="E17732" s="4" t="s">
        <v>13</v>
      </c>
    </row>
    <row r="17733" spans="1:15">
      <c r="A17733" t="n">
        <v>145669</v>
      </c>
      <c r="B17733" s="83" t="n">
        <v>39</v>
      </c>
      <c r="C17733" s="7" t="n">
        <v>13</v>
      </c>
      <c r="D17733" s="7" t="n">
        <v>65533</v>
      </c>
      <c r="E17733" s="7" t="n">
        <v>105</v>
      </c>
    </row>
    <row r="17734" spans="1:15">
      <c r="A17734" t="s">
        <v>4</v>
      </c>
      <c r="B17734" s="4" t="s">
        <v>5</v>
      </c>
      <c r="C17734" s="4" t="s">
        <v>13</v>
      </c>
      <c r="D17734" s="4" t="s">
        <v>10</v>
      </c>
      <c r="E17734" s="4" t="s">
        <v>10</v>
      </c>
      <c r="F17734" s="4" t="s">
        <v>10</v>
      </c>
      <c r="G17734" s="4" t="s">
        <v>10</v>
      </c>
      <c r="H17734" s="4" t="s">
        <v>10</v>
      </c>
      <c r="I17734" s="4" t="s">
        <v>6</v>
      </c>
      <c r="J17734" s="4" t="s">
        <v>22</v>
      </c>
      <c r="K17734" s="4" t="s">
        <v>22</v>
      </c>
      <c r="L17734" s="4" t="s">
        <v>22</v>
      </c>
      <c r="M17734" s="4" t="s">
        <v>9</v>
      </c>
      <c r="N17734" s="4" t="s">
        <v>9</v>
      </c>
      <c r="O17734" s="4" t="s">
        <v>22</v>
      </c>
      <c r="P17734" s="4" t="s">
        <v>22</v>
      </c>
      <c r="Q17734" s="4" t="s">
        <v>22</v>
      </c>
      <c r="R17734" s="4" t="s">
        <v>22</v>
      </c>
      <c r="S17734" s="4" t="s">
        <v>13</v>
      </c>
    </row>
    <row r="17735" spans="1:15">
      <c r="A17735" t="n">
        <v>145674</v>
      </c>
      <c r="B17735" s="83" t="n">
        <v>39</v>
      </c>
      <c r="C17735" s="7" t="n">
        <v>12</v>
      </c>
      <c r="D17735" s="7" t="n">
        <v>65533</v>
      </c>
      <c r="E17735" s="7" t="n">
        <v>214</v>
      </c>
      <c r="F17735" s="7" t="n">
        <v>0</v>
      </c>
      <c r="G17735" s="7" t="n">
        <v>7024</v>
      </c>
      <c r="H17735" s="7" t="n">
        <v>3</v>
      </c>
      <c r="I17735" s="7" t="s">
        <v>12</v>
      </c>
      <c r="J17735" s="7" t="n">
        <v>0</v>
      </c>
      <c r="K17735" s="7" t="n">
        <v>0</v>
      </c>
      <c r="L17735" s="7" t="n">
        <v>0</v>
      </c>
      <c r="M17735" s="7" t="n">
        <v>0</v>
      </c>
      <c r="N17735" s="7" t="n">
        <v>0</v>
      </c>
      <c r="O17735" s="7" t="n">
        <v>0</v>
      </c>
      <c r="P17735" s="7" t="n">
        <v>1</v>
      </c>
      <c r="Q17735" s="7" t="n">
        <v>1</v>
      </c>
      <c r="R17735" s="7" t="n">
        <v>1</v>
      </c>
      <c r="S17735" s="7" t="n">
        <v>102</v>
      </c>
    </row>
    <row r="17736" spans="1:15">
      <c r="A17736" t="s">
        <v>4</v>
      </c>
      <c r="B17736" s="4" t="s">
        <v>5</v>
      </c>
      <c r="C17736" s="4" t="s">
        <v>10</v>
      </c>
      <c r="D17736" s="4" t="s">
        <v>13</v>
      </c>
      <c r="E17736" s="4" t="s">
        <v>6</v>
      </c>
      <c r="F17736" s="4" t="s">
        <v>22</v>
      </c>
      <c r="G17736" s="4" t="s">
        <v>22</v>
      </c>
      <c r="H17736" s="4" t="s">
        <v>22</v>
      </c>
    </row>
    <row r="17737" spans="1:15">
      <c r="A17737" t="n">
        <v>145724</v>
      </c>
      <c r="B17737" s="39" t="n">
        <v>48</v>
      </c>
      <c r="C17737" s="7" t="n">
        <v>7024</v>
      </c>
      <c r="D17737" s="7" t="n">
        <v>0</v>
      </c>
      <c r="E17737" s="7" t="s">
        <v>1043</v>
      </c>
      <c r="F17737" s="7" t="n">
        <v>-1</v>
      </c>
      <c r="G17737" s="7" t="n">
        <v>1</v>
      </c>
      <c r="H17737" s="7" t="n">
        <v>0</v>
      </c>
    </row>
    <row r="17738" spans="1:15">
      <c r="A17738" t="s">
        <v>4</v>
      </c>
      <c r="B17738" s="4" t="s">
        <v>5</v>
      </c>
      <c r="C17738" s="4" t="s">
        <v>10</v>
      </c>
    </row>
    <row r="17739" spans="1:15">
      <c r="A17739" t="n">
        <v>145748</v>
      </c>
      <c r="B17739" s="35" t="n">
        <v>16</v>
      </c>
      <c r="C17739" s="7" t="n">
        <v>500</v>
      </c>
    </row>
    <row r="17740" spans="1:15">
      <c r="A17740" t="s">
        <v>4</v>
      </c>
      <c r="B17740" s="4" t="s">
        <v>5</v>
      </c>
      <c r="C17740" s="4" t="s">
        <v>13</v>
      </c>
      <c r="D17740" s="4" t="s">
        <v>10</v>
      </c>
      <c r="E17740" s="4" t="s">
        <v>22</v>
      </c>
      <c r="F17740" s="4" t="s">
        <v>10</v>
      </c>
      <c r="G17740" s="4" t="s">
        <v>9</v>
      </c>
      <c r="H17740" s="4" t="s">
        <v>9</v>
      </c>
      <c r="I17740" s="4" t="s">
        <v>10</v>
      </c>
      <c r="J17740" s="4" t="s">
        <v>10</v>
      </c>
      <c r="K17740" s="4" t="s">
        <v>9</v>
      </c>
      <c r="L17740" s="4" t="s">
        <v>9</v>
      </c>
      <c r="M17740" s="4" t="s">
        <v>9</v>
      </c>
      <c r="N17740" s="4" t="s">
        <v>9</v>
      </c>
      <c r="O17740" s="4" t="s">
        <v>6</v>
      </c>
    </row>
    <row r="17741" spans="1:15">
      <c r="A17741" t="n">
        <v>145751</v>
      </c>
      <c r="B17741" s="14" t="n">
        <v>50</v>
      </c>
      <c r="C17741" s="7" t="n">
        <v>0</v>
      </c>
      <c r="D17741" s="7" t="n">
        <v>2125</v>
      </c>
      <c r="E17741" s="7" t="n">
        <v>1</v>
      </c>
      <c r="F17741" s="7" t="n">
        <v>0</v>
      </c>
      <c r="G17741" s="7" t="n">
        <v>0</v>
      </c>
      <c r="H17741" s="7" t="n">
        <v>0</v>
      </c>
      <c r="I17741" s="7" t="n">
        <v>0</v>
      </c>
      <c r="J17741" s="7" t="n">
        <v>65533</v>
      </c>
      <c r="K17741" s="7" t="n">
        <v>0</v>
      </c>
      <c r="L17741" s="7" t="n">
        <v>0</v>
      </c>
      <c r="M17741" s="7" t="n">
        <v>0</v>
      </c>
      <c r="N17741" s="7" t="n">
        <v>0</v>
      </c>
      <c r="O17741" s="7" t="s">
        <v>12</v>
      </c>
    </row>
    <row r="17742" spans="1:15">
      <c r="A17742" t="s">
        <v>4</v>
      </c>
      <c r="B17742" s="4" t="s">
        <v>5</v>
      </c>
      <c r="C17742" s="4" t="s">
        <v>10</v>
      </c>
    </row>
    <row r="17743" spans="1:15">
      <c r="A17743" t="n">
        <v>145790</v>
      </c>
      <c r="B17743" s="35" t="n">
        <v>16</v>
      </c>
      <c r="C17743" s="7" t="n">
        <v>1500</v>
      </c>
    </row>
    <row r="17744" spans="1:15">
      <c r="A17744" t="s">
        <v>4</v>
      </c>
      <c r="B17744" s="4" t="s">
        <v>5</v>
      </c>
      <c r="C17744" s="4" t="s">
        <v>10</v>
      </c>
      <c r="D17744" s="4" t="s">
        <v>22</v>
      </c>
      <c r="E17744" s="4" t="s">
        <v>22</v>
      </c>
      <c r="F17744" s="4" t="s">
        <v>22</v>
      </c>
      <c r="G17744" s="4" t="s">
        <v>22</v>
      </c>
    </row>
    <row r="17745" spans="1:19">
      <c r="A17745" t="n">
        <v>145793</v>
      </c>
      <c r="B17745" s="88" t="n">
        <v>131</v>
      </c>
      <c r="C17745" s="7" t="n">
        <v>7024</v>
      </c>
      <c r="D17745" s="7" t="n">
        <v>2</v>
      </c>
      <c r="E17745" s="7" t="n">
        <v>1</v>
      </c>
      <c r="F17745" s="7" t="n">
        <v>0</v>
      </c>
      <c r="G17745" s="7" t="n">
        <v>1</v>
      </c>
    </row>
    <row r="17746" spans="1:19">
      <c r="A17746" t="s">
        <v>4</v>
      </c>
      <c r="B17746" s="4" t="s">
        <v>5</v>
      </c>
      <c r="C17746" s="4" t="s">
        <v>10</v>
      </c>
      <c r="D17746" s="4" t="s">
        <v>10</v>
      </c>
      <c r="E17746" s="4" t="s">
        <v>22</v>
      </c>
      <c r="F17746" s="4" t="s">
        <v>22</v>
      </c>
      <c r="G17746" s="4" t="s">
        <v>22</v>
      </c>
      <c r="H17746" s="4" t="s">
        <v>22</v>
      </c>
      <c r="I17746" s="4" t="s">
        <v>13</v>
      </c>
      <c r="J17746" s="4" t="s">
        <v>10</v>
      </c>
    </row>
    <row r="17747" spans="1:19">
      <c r="A17747" t="n">
        <v>145812</v>
      </c>
      <c r="B17747" s="85" t="n">
        <v>55</v>
      </c>
      <c r="C17747" s="7" t="n">
        <v>7024</v>
      </c>
      <c r="D17747" s="7" t="n">
        <v>65533</v>
      </c>
      <c r="E17747" s="7" t="n">
        <v>-34.3499984741211</v>
      </c>
      <c r="F17747" s="7" t="n">
        <v>8.89999961853027</v>
      </c>
      <c r="G17747" s="7" t="n">
        <v>-22.1900005340576</v>
      </c>
      <c r="H17747" s="7" t="n">
        <v>2.5</v>
      </c>
      <c r="I17747" s="7" t="n">
        <v>0</v>
      </c>
      <c r="J17747" s="7" t="n">
        <v>1</v>
      </c>
    </row>
    <row r="17748" spans="1:19">
      <c r="A17748" t="s">
        <v>4</v>
      </c>
      <c r="B17748" s="4" t="s">
        <v>5</v>
      </c>
      <c r="C17748" s="4" t="s">
        <v>10</v>
      </c>
      <c r="D17748" s="4" t="s">
        <v>13</v>
      </c>
      <c r="E17748" s="4" t="s">
        <v>6</v>
      </c>
      <c r="F17748" s="4" t="s">
        <v>22</v>
      </c>
      <c r="G17748" s="4" t="s">
        <v>22</v>
      </c>
      <c r="H17748" s="4" t="s">
        <v>22</v>
      </c>
    </row>
    <row r="17749" spans="1:19">
      <c r="A17749" t="n">
        <v>145836</v>
      </c>
      <c r="B17749" s="39" t="n">
        <v>48</v>
      </c>
      <c r="C17749" s="7" t="n">
        <v>7024</v>
      </c>
      <c r="D17749" s="7" t="n">
        <v>0</v>
      </c>
      <c r="E17749" s="7" t="s">
        <v>1041</v>
      </c>
      <c r="F17749" s="7" t="n">
        <v>-1</v>
      </c>
      <c r="G17749" s="7" t="n">
        <v>1</v>
      </c>
      <c r="H17749" s="7" t="n">
        <v>0</v>
      </c>
    </row>
    <row r="17750" spans="1:19">
      <c r="A17750" t="s">
        <v>4</v>
      </c>
      <c r="B17750" s="4" t="s">
        <v>5</v>
      </c>
      <c r="C17750" s="4" t="s">
        <v>10</v>
      </c>
    </row>
    <row r="17751" spans="1:19">
      <c r="A17751" t="n">
        <v>145862</v>
      </c>
      <c r="B17751" s="35" t="n">
        <v>16</v>
      </c>
      <c r="C17751" s="7" t="n">
        <v>500</v>
      </c>
    </row>
    <row r="17752" spans="1:19">
      <c r="A17752" t="s">
        <v>4</v>
      </c>
      <c r="B17752" s="4" t="s">
        <v>5</v>
      </c>
      <c r="C17752" s="4" t="s">
        <v>13</v>
      </c>
      <c r="D17752" s="4" t="s">
        <v>10</v>
      </c>
      <c r="E17752" s="4" t="s">
        <v>22</v>
      </c>
      <c r="F17752" s="4" t="s">
        <v>10</v>
      </c>
      <c r="G17752" s="4" t="s">
        <v>9</v>
      </c>
      <c r="H17752" s="4" t="s">
        <v>9</v>
      </c>
      <c r="I17752" s="4" t="s">
        <v>10</v>
      </c>
      <c r="J17752" s="4" t="s">
        <v>10</v>
      </c>
      <c r="K17752" s="4" t="s">
        <v>9</v>
      </c>
      <c r="L17752" s="4" t="s">
        <v>9</v>
      </c>
      <c r="M17752" s="4" t="s">
        <v>9</v>
      </c>
      <c r="N17752" s="4" t="s">
        <v>9</v>
      </c>
      <c r="O17752" s="4" t="s">
        <v>6</v>
      </c>
    </row>
    <row r="17753" spans="1:19">
      <c r="A17753" t="n">
        <v>145865</v>
      </c>
      <c r="B17753" s="14" t="n">
        <v>50</v>
      </c>
      <c r="C17753" s="7" t="n">
        <v>0</v>
      </c>
      <c r="D17753" s="7" t="n">
        <v>2209</v>
      </c>
      <c r="E17753" s="7" t="n">
        <v>0.800000011920929</v>
      </c>
      <c r="F17753" s="7" t="n">
        <v>0</v>
      </c>
      <c r="G17753" s="7" t="n">
        <v>0</v>
      </c>
      <c r="H17753" s="7" t="n">
        <v>-1073741824</v>
      </c>
      <c r="I17753" s="7" t="n">
        <v>0</v>
      </c>
      <c r="J17753" s="7" t="n">
        <v>65533</v>
      </c>
      <c r="K17753" s="7" t="n">
        <v>0</v>
      </c>
      <c r="L17753" s="7" t="n">
        <v>0</v>
      </c>
      <c r="M17753" s="7" t="n">
        <v>0</v>
      </c>
      <c r="N17753" s="7" t="n">
        <v>0</v>
      </c>
      <c r="O17753" s="7" t="s">
        <v>12</v>
      </c>
    </row>
    <row r="17754" spans="1:19">
      <c r="A17754" t="s">
        <v>4</v>
      </c>
      <c r="B17754" s="4" t="s">
        <v>5</v>
      </c>
      <c r="C17754" s="4" t="s">
        <v>10</v>
      </c>
    </row>
    <row r="17755" spans="1:19">
      <c r="A17755" t="n">
        <v>145904</v>
      </c>
      <c r="B17755" s="35" t="n">
        <v>16</v>
      </c>
      <c r="C17755" s="7" t="n">
        <v>770</v>
      </c>
    </row>
    <row r="17756" spans="1:19">
      <c r="A17756" t="s">
        <v>4</v>
      </c>
      <c r="B17756" s="4" t="s">
        <v>5</v>
      </c>
      <c r="C17756" s="4" t="s">
        <v>13</v>
      </c>
      <c r="D17756" s="4" t="s">
        <v>10</v>
      </c>
      <c r="E17756" s="4" t="s">
        <v>22</v>
      </c>
      <c r="F17756" s="4" t="s">
        <v>10</v>
      </c>
      <c r="G17756" s="4" t="s">
        <v>9</v>
      </c>
      <c r="H17756" s="4" t="s">
        <v>9</v>
      </c>
      <c r="I17756" s="4" t="s">
        <v>10</v>
      </c>
      <c r="J17756" s="4" t="s">
        <v>10</v>
      </c>
      <c r="K17756" s="4" t="s">
        <v>9</v>
      </c>
      <c r="L17756" s="4" t="s">
        <v>9</v>
      </c>
      <c r="M17756" s="4" t="s">
        <v>9</v>
      </c>
      <c r="N17756" s="4" t="s">
        <v>9</v>
      </c>
      <c r="O17756" s="4" t="s">
        <v>6</v>
      </c>
    </row>
    <row r="17757" spans="1:19">
      <c r="A17757" t="n">
        <v>145907</v>
      </c>
      <c r="B17757" s="14" t="n">
        <v>50</v>
      </c>
      <c r="C17757" s="7" t="n">
        <v>0</v>
      </c>
      <c r="D17757" s="7" t="n">
        <v>2209</v>
      </c>
      <c r="E17757" s="7" t="n">
        <v>0.800000011920929</v>
      </c>
      <c r="F17757" s="7" t="n">
        <v>0</v>
      </c>
      <c r="G17757" s="7" t="n">
        <v>0</v>
      </c>
      <c r="H17757" s="7" t="n">
        <v>-1073741824</v>
      </c>
      <c r="I17757" s="7" t="n">
        <v>0</v>
      </c>
      <c r="J17757" s="7" t="n">
        <v>65533</v>
      </c>
      <c r="K17757" s="7" t="n">
        <v>0</v>
      </c>
      <c r="L17757" s="7" t="n">
        <v>0</v>
      </c>
      <c r="M17757" s="7" t="n">
        <v>0</v>
      </c>
      <c r="N17757" s="7" t="n">
        <v>0</v>
      </c>
      <c r="O17757" s="7" t="s">
        <v>12</v>
      </c>
    </row>
    <row r="17758" spans="1:19">
      <c r="A17758" t="s">
        <v>4</v>
      </c>
      <c r="B17758" s="4" t="s">
        <v>5</v>
      </c>
      <c r="C17758" s="4" t="s">
        <v>10</v>
      </c>
    </row>
    <row r="17759" spans="1:19">
      <c r="A17759" t="n">
        <v>145946</v>
      </c>
      <c r="B17759" s="35" t="n">
        <v>16</v>
      </c>
      <c r="C17759" s="7" t="n">
        <v>230</v>
      </c>
    </row>
    <row r="17760" spans="1:19">
      <c r="A17760" t="s">
        <v>4</v>
      </c>
      <c r="B17760" s="4" t="s">
        <v>5</v>
      </c>
      <c r="C17760" s="4" t="s">
        <v>13</v>
      </c>
      <c r="D17760" s="4" t="s">
        <v>10</v>
      </c>
      <c r="E17760" s="4" t="s">
        <v>22</v>
      </c>
    </row>
    <row r="17761" spans="1:15">
      <c r="A17761" t="n">
        <v>145949</v>
      </c>
      <c r="B17761" s="28" t="n">
        <v>58</v>
      </c>
      <c r="C17761" s="7" t="n">
        <v>101</v>
      </c>
      <c r="D17761" s="7" t="n">
        <v>500</v>
      </c>
      <c r="E17761" s="7" t="n">
        <v>1</v>
      </c>
    </row>
    <row r="17762" spans="1:15">
      <c r="A17762" t="s">
        <v>4</v>
      </c>
      <c r="B17762" s="4" t="s">
        <v>5</v>
      </c>
      <c r="C17762" s="4" t="s">
        <v>13</v>
      </c>
      <c r="D17762" s="4" t="s">
        <v>10</v>
      </c>
    </row>
    <row r="17763" spans="1:15">
      <c r="A17763" t="n">
        <v>145957</v>
      </c>
      <c r="B17763" s="28" t="n">
        <v>58</v>
      </c>
      <c r="C17763" s="7" t="n">
        <v>254</v>
      </c>
      <c r="D17763" s="7" t="n">
        <v>0</v>
      </c>
    </row>
    <row r="17764" spans="1:15">
      <c r="A17764" t="s">
        <v>4</v>
      </c>
      <c r="B17764" s="4" t="s">
        <v>5</v>
      </c>
      <c r="C17764" s="4" t="s">
        <v>13</v>
      </c>
    </row>
    <row r="17765" spans="1:15">
      <c r="A17765" t="n">
        <v>145961</v>
      </c>
      <c r="B17765" s="25" t="n">
        <v>45</v>
      </c>
      <c r="C17765" s="7" t="n">
        <v>0</v>
      </c>
    </row>
    <row r="17766" spans="1:15">
      <c r="A17766" t="s">
        <v>4</v>
      </c>
      <c r="B17766" s="4" t="s">
        <v>5</v>
      </c>
      <c r="C17766" s="4" t="s">
        <v>13</v>
      </c>
      <c r="D17766" s="4" t="s">
        <v>13</v>
      </c>
      <c r="E17766" s="4" t="s">
        <v>22</v>
      </c>
      <c r="F17766" s="4" t="s">
        <v>22</v>
      </c>
      <c r="G17766" s="4" t="s">
        <v>22</v>
      </c>
      <c r="H17766" s="4" t="s">
        <v>10</v>
      </c>
    </row>
    <row r="17767" spans="1:15">
      <c r="A17767" t="n">
        <v>145963</v>
      </c>
      <c r="B17767" s="25" t="n">
        <v>45</v>
      </c>
      <c r="C17767" s="7" t="n">
        <v>2</v>
      </c>
      <c r="D17767" s="7" t="n">
        <v>3</v>
      </c>
      <c r="E17767" s="7" t="n">
        <v>-22.4500007629395</v>
      </c>
      <c r="F17767" s="7" t="n">
        <v>2.9300000667572</v>
      </c>
      <c r="G17767" s="7" t="n">
        <v>-15.6800003051758</v>
      </c>
      <c r="H17767" s="7" t="n">
        <v>0</v>
      </c>
    </row>
    <row r="17768" spans="1:15">
      <c r="A17768" t="s">
        <v>4</v>
      </c>
      <c r="B17768" s="4" t="s">
        <v>5</v>
      </c>
      <c r="C17768" s="4" t="s">
        <v>13</v>
      </c>
      <c r="D17768" s="4" t="s">
        <v>13</v>
      </c>
      <c r="E17768" s="4" t="s">
        <v>22</v>
      </c>
      <c r="F17768" s="4" t="s">
        <v>22</v>
      </c>
      <c r="G17768" s="4" t="s">
        <v>22</v>
      </c>
      <c r="H17768" s="4" t="s">
        <v>10</v>
      </c>
      <c r="I17768" s="4" t="s">
        <v>13</v>
      </c>
    </row>
    <row r="17769" spans="1:15">
      <c r="A17769" t="n">
        <v>145980</v>
      </c>
      <c r="B17769" s="25" t="n">
        <v>45</v>
      </c>
      <c r="C17769" s="7" t="n">
        <v>4</v>
      </c>
      <c r="D17769" s="7" t="n">
        <v>3</v>
      </c>
      <c r="E17769" s="7" t="n">
        <v>351.700012207031</v>
      </c>
      <c r="F17769" s="7" t="n">
        <v>209.110000610352</v>
      </c>
      <c r="G17769" s="7" t="n">
        <v>4.71000003814697</v>
      </c>
      <c r="H17769" s="7" t="n">
        <v>0</v>
      </c>
      <c r="I17769" s="7" t="n">
        <v>1</v>
      </c>
    </row>
    <row r="17770" spans="1:15">
      <c r="A17770" t="s">
        <v>4</v>
      </c>
      <c r="B17770" s="4" t="s">
        <v>5</v>
      </c>
      <c r="C17770" s="4" t="s">
        <v>13</v>
      </c>
      <c r="D17770" s="4" t="s">
        <v>13</v>
      </c>
      <c r="E17770" s="4" t="s">
        <v>22</v>
      </c>
      <c r="F17770" s="4" t="s">
        <v>10</v>
      </c>
    </row>
    <row r="17771" spans="1:15">
      <c r="A17771" t="n">
        <v>145998</v>
      </c>
      <c r="B17771" s="25" t="n">
        <v>45</v>
      </c>
      <c r="C17771" s="7" t="n">
        <v>5</v>
      </c>
      <c r="D17771" s="7" t="n">
        <v>3</v>
      </c>
      <c r="E17771" s="7" t="n">
        <v>8.60000038146973</v>
      </c>
      <c r="F17771" s="7" t="n">
        <v>0</v>
      </c>
    </row>
    <row r="17772" spans="1:15">
      <c r="A17772" t="s">
        <v>4</v>
      </c>
      <c r="B17772" s="4" t="s">
        <v>5</v>
      </c>
      <c r="C17772" s="4" t="s">
        <v>13</v>
      </c>
      <c r="D17772" s="4" t="s">
        <v>13</v>
      </c>
      <c r="E17772" s="4" t="s">
        <v>22</v>
      </c>
      <c r="F17772" s="4" t="s">
        <v>10</v>
      </c>
    </row>
    <row r="17773" spans="1:15">
      <c r="A17773" t="n">
        <v>146007</v>
      </c>
      <c r="B17773" s="25" t="n">
        <v>45</v>
      </c>
      <c r="C17773" s="7" t="n">
        <v>11</v>
      </c>
      <c r="D17773" s="7" t="n">
        <v>3</v>
      </c>
      <c r="E17773" s="7" t="n">
        <v>11.6000003814697</v>
      </c>
      <c r="F17773" s="7" t="n">
        <v>0</v>
      </c>
    </row>
    <row r="17774" spans="1:15">
      <c r="A17774" t="s">
        <v>4</v>
      </c>
      <c r="B17774" s="4" t="s">
        <v>5</v>
      </c>
      <c r="C17774" s="4" t="s">
        <v>13</v>
      </c>
      <c r="D17774" s="4" t="s">
        <v>6</v>
      </c>
      <c r="E17774" s="4" t="s">
        <v>10</v>
      </c>
    </row>
    <row r="17775" spans="1:15">
      <c r="A17775" t="n">
        <v>146016</v>
      </c>
      <c r="B17775" s="20" t="n">
        <v>94</v>
      </c>
      <c r="C17775" s="7" t="n">
        <v>1</v>
      </c>
      <c r="D17775" s="7" t="s">
        <v>991</v>
      </c>
      <c r="E17775" s="7" t="n">
        <v>1</v>
      </c>
    </row>
    <row r="17776" spans="1:15">
      <c r="A17776" t="s">
        <v>4</v>
      </c>
      <c r="B17776" s="4" t="s">
        <v>5</v>
      </c>
      <c r="C17776" s="4" t="s">
        <v>13</v>
      </c>
      <c r="D17776" s="4" t="s">
        <v>6</v>
      </c>
      <c r="E17776" s="4" t="s">
        <v>10</v>
      </c>
    </row>
    <row r="17777" spans="1:9">
      <c r="A17777" t="n">
        <v>146032</v>
      </c>
      <c r="B17777" s="20" t="n">
        <v>94</v>
      </c>
      <c r="C17777" s="7" t="n">
        <v>1</v>
      </c>
      <c r="D17777" s="7" t="s">
        <v>991</v>
      </c>
      <c r="E17777" s="7" t="n">
        <v>2</v>
      </c>
    </row>
    <row r="17778" spans="1:9">
      <c r="A17778" t="s">
        <v>4</v>
      </c>
      <c r="B17778" s="4" t="s">
        <v>5</v>
      </c>
      <c r="C17778" s="4" t="s">
        <v>13</v>
      </c>
      <c r="D17778" s="4" t="s">
        <v>6</v>
      </c>
      <c r="E17778" s="4" t="s">
        <v>10</v>
      </c>
    </row>
    <row r="17779" spans="1:9">
      <c r="A17779" t="n">
        <v>146048</v>
      </c>
      <c r="B17779" s="20" t="n">
        <v>94</v>
      </c>
      <c r="C17779" s="7" t="n">
        <v>0</v>
      </c>
      <c r="D17779" s="7" t="s">
        <v>991</v>
      </c>
      <c r="E17779" s="7" t="n">
        <v>4</v>
      </c>
    </row>
    <row r="17780" spans="1:9">
      <c r="A17780" t="s">
        <v>4</v>
      </c>
      <c r="B17780" s="4" t="s">
        <v>5</v>
      </c>
      <c r="C17780" s="4" t="s">
        <v>10</v>
      </c>
      <c r="D17780" s="4" t="s">
        <v>13</v>
      </c>
    </row>
    <row r="17781" spans="1:9">
      <c r="A17781" t="n">
        <v>146064</v>
      </c>
      <c r="B17781" s="63" t="n">
        <v>56</v>
      </c>
      <c r="C17781" s="7" t="n">
        <v>7024</v>
      </c>
      <c r="D17781" s="7" t="n">
        <v>1</v>
      </c>
    </row>
    <row r="17782" spans="1:9">
      <c r="A17782" t="s">
        <v>4</v>
      </c>
      <c r="B17782" s="4" t="s">
        <v>5</v>
      </c>
      <c r="C17782" s="4" t="s">
        <v>13</v>
      </c>
      <c r="D17782" s="4" t="s">
        <v>10</v>
      </c>
      <c r="E17782" s="4" t="s">
        <v>6</v>
      </c>
      <c r="F17782" s="4" t="s">
        <v>6</v>
      </c>
      <c r="G17782" s="4" t="s">
        <v>6</v>
      </c>
      <c r="H17782" s="4" t="s">
        <v>6</v>
      </c>
    </row>
    <row r="17783" spans="1:9">
      <c r="A17783" t="n">
        <v>146068</v>
      </c>
      <c r="B17783" s="40" t="n">
        <v>51</v>
      </c>
      <c r="C17783" s="7" t="n">
        <v>3</v>
      </c>
      <c r="D17783" s="7" t="n">
        <v>22</v>
      </c>
      <c r="E17783" s="7" t="s">
        <v>89</v>
      </c>
      <c r="F17783" s="7" t="s">
        <v>89</v>
      </c>
      <c r="G17783" s="7" t="s">
        <v>88</v>
      </c>
      <c r="H17783" s="7" t="s">
        <v>89</v>
      </c>
    </row>
    <row r="17784" spans="1:9">
      <c r="A17784" t="s">
        <v>4</v>
      </c>
      <c r="B17784" s="4" t="s">
        <v>5</v>
      </c>
      <c r="C17784" s="4" t="s">
        <v>10</v>
      </c>
      <c r="D17784" s="4" t="s">
        <v>22</v>
      </c>
      <c r="E17784" s="4" t="s">
        <v>22</v>
      </c>
      <c r="F17784" s="4" t="s">
        <v>22</v>
      </c>
      <c r="G17784" s="4" t="s">
        <v>22</v>
      </c>
    </row>
    <row r="17785" spans="1:9">
      <c r="A17785" t="n">
        <v>146081</v>
      </c>
      <c r="B17785" s="24" t="n">
        <v>46</v>
      </c>
      <c r="C17785" s="7" t="n">
        <v>0</v>
      </c>
      <c r="D17785" s="7" t="n">
        <v>-25.1200008392334</v>
      </c>
      <c r="E17785" s="7" t="n">
        <v>0</v>
      </c>
      <c r="F17785" s="7" t="n">
        <v>-15.8000001907349</v>
      </c>
      <c r="G17785" s="7" t="n">
        <v>65</v>
      </c>
    </row>
    <row r="17786" spans="1:9">
      <c r="A17786" t="s">
        <v>4</v>
      </c>
      <c r="B17786" s="4" t="s">
        <v>5</v>
      </c>
      <c r="C17786" s="4" t="s">
        <v>10</v>
      </c>
      <c r="D17786" s="4" t="s">
        <v>22</v>
      </c>
      <c r="E17786" s="4" t="s">
        <v>22</v>
      </c>
      <c r="F17786" s="4" t="s">
        <v>22</v>
      </c>
      <c r="G17786" s="4" t="s">
        <v>22</v>
      </c>
    </row>
    <row r="17787" spans="1:9">
      <c r="A17787" t="n">
        <v>146100</v>
      </c>
      <c r="B17787" s="24" t="n">
        <v>46</v>
      </c>
      <c r="C17787" s="7" t="n">
        <v>16</v>
      </c>
      <c r="D17787" s="7" t="n">
        <v>-25.1800003051758</v>
      </c>
      <c r="E17787" s="7" t="n">
        <v>0</v>
      </c>
      <c r="F17787" s="7" t="n">
        <v>-16.7600002288818</v>
      </c>
      <c r="G17787" s="7" t="n">
        <v>52</v>
      </c>
    </row>
    <row r="17788" spans="1:9">
      <c r="A17788" t="s">
        <v>4</v>
      </c>
      <c r="B17788" s="4" t="s">
        <v>5</v>
      </c>
      <c r="C17788" s="4" t="s">
        <v>10</v>
      </c>
      <c r="D17788" s="4" t="s">
        <v>22</v>
      </c>
      <c r="E17788" s="4" t="s">
        <v>22</v>
      </c>
      <c r="F17788" s="4" t="s">
        <v>22</v>
      </c>
      <c r="G17788" s="4" t="s">
        <v>10</v>
      </c>
      <c r="H17788" s="4" t="s">
        <v>10</v>
      </c>
    </row>
    <row r="17789" spans="1:9">
      <c r="A17789" t="n">
        <v>146119</v>
      </c>
      <c r="B17789" s="56" t="n">
        <v>60</v>
      </c>
      <c r="C17789" s="7" t="n">
        <v>17</v>
      </c>
      <c r="D17789" s="7" t="n">
        <v>0</v>
      </c>
      <c r="E17789" s="7" t="n">
        <v>30</v>
      </c>
      <c r="F17789" s="7" t="n">
        <v>0</v>
      </c>
      <c r="G17789" s="7" t="n">
        <v>0</v>
      </c>
      <c r="H17789" s="7" t="n">
        <v>0</v>
      </c>
    </row>
    <row r="17790" spans="1:9">
      <c r="A17790" t="s">
        <v>4</v>
      </c>
      <c r="B17790" s="4" t="s">
        <v>5</v>
      </c>
      <c r="C17790" s="4" t="s">
        <v>10</v>
      </c>
      <c r="D17790" s="4" t="s">
        <v>22</v>
      </c>
      <c r="E17790" s="4" t="s">
        <v>22</v>
      </c>
      <c r="F17790" s="4" t="s">
        <v>22</v>
      </c>
      <c r="G17790" s="4" t="s">
        <v>10</v>
      </c>
      <c r="H17790" s="4" t="s">
        <v>10</v>
      </c>
    </row>
    <row r="17791" spans="1:9">
      <c r="A17791" t="n">
        <v>146138</v>
      </c>
      <c r="B17791" s="56" t="n">
        <v>60</v>
      </c>
      <c r="C17791" s="7" t="n">
        <v>18</v>
      </c>
      <c r="D17791" s="7" t="n">
        <v>0</v>
      </c>
      <c r="E17791" s="7" t="n">
        <v>-30</v>
      </c>
      <c r="F17791" s="7" t="n">
        <v>0</v>
      </c>
      <c r="G17791" s="7" t="n">
        <v>0</v>
      </c>
      <c r="H17791" s="7" t="n">
        <v>0</v>
      </c>
    </row>
    <row r="17792" spans="1:9">
      <c r="A17792" t="s">
        <v>4</v>
      </c>
      <c r="B17792" s="4" t="s">
        <v>5</v>
      </c>
      <c r="C17792" s="4" t="s">
        <v>10</v>
      </c>
      <c r="D17792" s="4" t="s">
        <v>22</v>
      </c>
      <c r="E17792" s="4" t="s">
        <v>22</v>
      </c>
      <c r="F17792" s="4" t="s">
        <v>22</v>
      </c>
      <c r="G17792" s="4" t="s">
        <v>10</v>
      </c>
      <c r="H17792" s="4" t="s">
        <v>10</v>
      </c>
    </row>
    <row r="17793" spans="1:8">
      <c r="A17793" t="n">
        <v>146157</v>
      </c>
      <c r="B17793" s="56" t="n">
        <v>60</v>
      </c>
      <c r="C17793" s="7" t="n">
        <v>0</v>
      </c>
      <c r="D17793" s="7" t="n">
        <v>0</v>
      </c>
      <c r="E17793" s="7" t="n">
        <v>20</v>
      </c>
      <c r="F17793" s="7" t="n">
        <v>0</v>
      </c>
      <c r="G17793" s="7" t="n">
        <v>0</v>
      </c>
      <c r="H17793" s="7" t="n">
        <v>0</v>
      </c>
    </row>
    <row r="17794" spans="1:8">
      <c r="A17794" t="s">
        <v>4</v>
      </c>
      <c r="B17794" s="4" t="s">
        <v>5</v>
      </c>
      <c r="C17794" s="4" t="s">
        <v>10</v>
      </c>
      <c r="D17794" s="4" t="s">
        <v>22</v>
      </c>
      <c r="E17794" s="4" t="s">
        <v>22</v>
      </c>
      <c r="F17794" s="4" t="s">
        <v>22</v>
      </c>
      <c r="G17794" s="4" t="s">
        <v>10</v>
      </c>
      <c r="H17794" s="4" t="s">
        <v>10</v>
      </c>
    </row>
    <row r="17795" spans="1:8">
      <c r="A17795" t="n">
        <v>146176</v>
      </c>
      <c r="B17795" s="56" t="n">
        <v>60</v>
      </c>
      <c r="C17795" s="7" t="n">
        <v>16</v>
      </c>
      <c r="D17795" s="7" t="n">
        <v>0</v>
      </c>
      <c r="E17795" s="7" t="n">
        <v>20</v>
      </c>
      <c r="F17795" s="7" t="n">
        <v>0</v>
      </c>
      <c r="G17795" s="7" t="n">
        <v>0</v>
      </c>
      <c r="H17795" s="7" t="n">
        <v>0</v>
      </c>
    </row>
    <row r="17796" spans="1:8">
      <c r="A17796" t="s">
        <v>4</v>
      </c>
      <c r="B17796" s="4" t="s">
        <v>5</v>
      </c>
      <c r="C17796" s="4" t="s">
        <v>10</v>
      </c>
      <c r="D17796" s="4" t="s">
        <v>13</v>
      </c>
      <c r="E17796" s="4" t="s">
        <v>6</v>
      </c>
      <c r="F17796" s="4" t="s">
        <v>22</v>
      </c>
      <c r="G17796" s="4" t="s">
        <v>22</v>
      </c>
      <c r="H17796" s="4" t="s">
        <v>22</v>
      </c>
    </row>
    <row r="17797" spans="1:8">
      <c r="A17797" t="n">
        <v>146195</v>
      </c>
      <c r="B17797" s="39" t="n">
        <v>48</v>
      </c>
      <c r="C17797" s="7" t="n">
        <v>0</v>
      </c>
      <c r="D17797" s="7" t="n">
        <v>0</v>
      </c>
      <c r="E17797" s="7" t="s">
        <v>1015</v>
      </c>
      <c r="F17797" s="7" t="n">
        <v>-1</v>
      </c>
      <c r="G17797" s="7" t="n">
        <v>1</v>
      </c>
      <c r="H17797" s="7" t="n">
        <v>0</v>
      </c>
    </row>
    <row r="17798" spans="1:8">
      <c r="A17798" t="s">
        <v>4</v>
      </c>
      <c r="B17798" s="4" t="s">
        <v>5</v>
      </c>
      <c r="C17798" s="4" t="s">
        <v>10</v>
      </c>
      <c r="D17798" s="4" t="s">
        <v>13</v>
      </c>
      <c r="E17798" s="4" t="s">
        <v>6</v>
      </c>
      <c r="F17798" s="4" t="s">
        <v>22</v>
      </c>
      <c r="G17798" s="4" t="s">
        <v>22</v>
      </c>
      <c r="H17798" s="4" t="s">
        <v>22</v>
      </c>
    </row>
    <row r="17799" spans="1:8">
      <c r="A17799" t="n">
        <v>146223</v>
      </c>
      <c r="B17799" s="39" t="n">
        <v>48</v>
      </c>
      <c r="C17799" s="7" t="n">
        <v>16</v>
      </c>
      <c r="D17799" s="7" t="n">
        <v>0</v>
      </c>
      <c r="E17799" s="7" t="s">
        <v>1015</v>
      </c>
      <c r="F17799" s="7" t="n">
        <v>-1</v>
      </c>
      <c r="G17799" s="7" t="n">
        <v>1</v>
      </c>
      <c r="H17799" s="7" t="n">
        <v>0</v>
      </c>
    </row>
    <row r="17800" spans="1:8">
      <c r="A17800" t="s">
        <v>4</v>
      </c>
      <c r="B17800" s="4" t="s">
        <v>5</v>
      </c>
      <c r="C17800" s="4" t="s">
        <v>13</v>
      </c>
      <c r="D17800" s="4" t="s">
        <v>10</v>
      </c>
      <c r="E17800" s="4" t="s">
        <v>10</v>
      </c>
      <c r="F17800" s="4" t="s">
        <v>9</v>
      </c>
    </row>
    <row r="17801" spans="1:8">
      <c r="A17801" t="n">
        <v>146251</v>
      </c>
      <c r="B17801" s="86" t="n">
        <v>84</v>
      </c>
      <c r="C17801" s="7" t="n">
        <v>1</v>
      </c>
      <c r="D17801" s="7" t="n">
        <v>0</v>
      </c>
      <c r="E17801" s="7" t="n">
        <v>0</v>
      </c>
      <c r="F17801" s="7" t="n">
        <v>0</v>
      </c>
    </row>
    <row r="17802" spans="1:8">
      <c r="A17802" t="s">
        <v>4</v>
      </c>
      <c r="B17802" s="4" t="s">
        <v>5</v>
      </c>
      <c r="C17802" s="4" t="s">
        <v>13</v>
      </c>
      <c r="D17802" s="4" t="s">
        <v>13</v>
      </c>
      <c r="E17802" s="4" t="s">
        <v>22</v>
      </c>
      <c r="F17802" s="4" t="s">
        <v>22</v>
      </c>
      <c r="G17802" s="4" t="s">
        <v>22</v>
      </c>
      <c r="H17802" s="4" t="s">
        <v>10</v>
      </c>
    </row>
    <row r="17803" spans="1:8">
      <c r="A17803" t="n">
        <v>146261</v>
      </c>
      <c r="B17803" s="25" t="n">
        <v>45</v>
      </c>
      <c r="C17803" s="7" t="n">
        <v>2</v>
      </c>
      <c r="D17803" s="7" t="n">
        <v>1</v>
      </c>
      <c r="E17803" s="7" t="n">
        <v>-22.8600006103516</v>
      </c>
      <c r="F17803" s="7" t="n">
        <v>9.22000026702881</v>
      </c>
      <c r="G17803" s="7" t="n">
        <v>-15.539999961853</v>
      </c>
      <c r="H17803" s="7" t="n">
        <v>7000</v>
      </c>
    </row>
    <row r="17804" spans="1:8">
      <c r="A17804" t="s">
        <v>4</v>
      </c>
      <c r="B17804" s="4" t="s">
        <v>5</v>
      </c>
      <c r="C17804" s="4" t="s">
        <v>13</v>
      </c>
      <c r="D17804" s="4" t="s">
        <v>13</v>
      </c>
      <c r="E17804" s="4" t="s">
        <v>22</v>
      </c>
      <c r="F17804" s="4" t="s">
        <v>22</v>
      </c>
      <c r="G17804" s="4" t="s">
        <v>22</v>
      </c>
      <c r="H17804" s="4" t="s">
        <v>10</v>
      </c>
      <c r="I17804" s="4" t="s">
        <v>13</v>
      </c>
    </row>
    <row r="17805" spans="1:8">
      <c r="A17805" t="n">
        <v>146278</v>
      </c>
      <c r="B17805" s="25" t="n">
        <v>45</v>
      </c>
      <c r="C17805" s="7" t="n">
        <v>4</v>
      </c>
      <c r="D17805" s="7" t="n">
        <v>1</v>
      </c>
      <c r="E17805" s="7" t="n">
        <v>338.950012207031</v>
      </c>
      <c r="F17805" s="7" t="n">
        <v>232.960006713867</v>
      </c>
      <c r="G17805" s="7" t="n">
        <v>4.71000003814697</v>
      </c>
      <c r="H17805" s="7" t="n">
        <v>7000</v>
      </c>
      <c r="I17805" s="7" t="n">
        <v>1</v>
      </c>
    </row>
    <row r="17806" spans="1:8">
      <c r="A17806" t="s">
        <v>4</v>
      </c>
      <c r="B17806" s="4" t="s">
        <v>5</v>
      </c>
      <c r="C17806" s="4" t="s">
        <v>13</v>
      </c>
      <c r="D17806" s="4" t="s">
        <v>13</v>
      </c>
      <c r="E17806" s="4" t="s">
        <v>22</v>
      </c>
      <c r="F17806" s="4" t="s">
        <v>10</v>
      </c>
    </row>
    <row r="17807" spans="1:8">
      <c r="A17807" t="n">
        <v>146296</v>
      </c>
      <c r="B17807" s="25" t="n">
        <v>45</v>
      </c>
      <c r="C17807" s="7" t="n">
        <v>5</v>
      </c>
      <c r="D17807" s="7" t="n">
        <v>1</v>
      </c>
      <c r="E17807" s="7" t="n">
        <v>11.3000001907349</v>
      </c>
      <c r="F17807" s="7" t="n">
        <v>7000</v>
      </c>
    </row>
    <row r="17808" spans="1:8">
      <c r="A17808" t="s">
        <v>4</v>
      </c>
      <c r="B17808" s="4" t="s">
        <v>5</v>
      </c>
      <c r="C17808" s="4" t="s">
        <v>13</v>
      </c>
      <c r="D17808" s="4" t="s">
        <v>13</v>
      </c>
      <c r="E17808" s="4" t="s">
        <v>22</v>
      </c>
      <c r="F17808" s="4" t="s">
        <v>10</v>
      </c>
    </row>
    <row r="17809" spans="1:9">
      <c r="A17809" t="n">
        <v>146305</v>
      </c>
      <c r="B17809" s="25" t="n">
        <v>45</v>
      </c>
      <c r="C17809" s="7" t="n">
        <v>11</v>
      </c>
      <c r="D17809" s="7" t="n">
        <v>1</v>
      </c>
      <c r="E17809" s="7" t="n">
        <v>13.8999996185303</v>
      </c>
      <c r="F17809" s="7" t="n">
        <v>7000</v>
      </c>
    </row>
    <row r="17810" spans="1:9">
      <c r="A17810" t="s">
        <v>4</v>
      </c>
      <c r="B17810" s="4" t="s">
        <v>5</v>
      </c>
      <c r="C17810" s="4" t="s">
        <v>13</v>
      </c>
      <c r="D17810" s="4" t="s">
        <v>10</v>
      </c>
    </row>
    <row r="17811" spans="1:9">
      <c r="A17811" t="n">
        <v>146314</v>
      </c>
      <c r="B17811" s="28" t="n">
        <v>58</v>
      </c>
      <c r="C17811" s="7" t="n">
        <v>255</v>
      </c>
      <c r="D17811" s="7" t="n">
        <v>0</v>
      </c>
    </row>
    <row r="17812" spans="1:9">
      <c r="A17812" t="s">
        <v>4</v>
      </c>
      <c r="B17812" s="4" t="s">
        <v>5</v>
      </c>
      <c r="C17812" s="4" t="s">
        <v>10</v>
      </c>
      <c r="D17812" s="4" t="s">
        <v>22</v>
      </c>
      <c r="E17812" s="4" t="s">
        <v>22</v>
      </c>
      <c r="F17812" s="4" t="s">
        <v>22</v>
      </c>
      <c r="G17812" s="4" t="s">
        <v>22</v>
      </c>
    </row>
    <row r="17813" spans="1:9">
      <c r="A17813" t="n">
        <v>146318</v>
      </c>
      <c r="B17813" s="88" t="n">
        <v>131</v>
      </c>
      <c r="C17813" s="7" t="n">
        <v>7031</v>
      </c>
      <c r="D17813" s="7" t="n">
        <v>4</v>
      </c>
      <c r="E17813" s="7" t="n">
        <v>1</v>
      </c>
      <c r="F17813" s="7" t="n">
        <v>0</v>
      </c>
      <c r="G17813" s="7" t="n">
        <v>1</v>
      </c>
    </row>
    <row r="17814" spans="1:9">
      <c r="A17814" t="s">
        <v>4</v>
      </c>
      <c r="B17814" s="4" t="s">
        <v>5</v>
      </c>
      <c r="C17814" s="4" t="s">
        <v>10</v>
      </c>
      <c r="D17814" s="4" t="s">
        <v>10</v>
      </c>
      <c r="E17814" s="4" t="s">
        <v>22</v>
      </c>
      <c r="F17814" s="4" t="s">
        <v>22</v>
      </c>
      <c r="G17814" s="4" t="s">
        <v>22</v>
      </c>
      <c r="H17814" s="4" t="s">
        <v>22</v>
      </c>
      <c r="I17814" s="4" t="s">
        <v>13</v>
      </c>
      <c r="J17814" s="4" t="s">
        <v>10</v>
      </c>
    </row>
    <row r="17815" spans="1:9">
      <c r="A17815" t="n">
        <v>146337</v>
      </c>
      <c r="B17815" s="85" t="n">
        <v>55</v>
      </c>
      <c r="C17815" s="7" t="n">
        <v>7031</v>
      </c>
      <c r="D17815" s="7" t="n">
        <v>65533</v>
      </c>
      <c r="E17815" s="7" t="n">
        <v>-17.0200004577637</v>
      </c>
      <c r="F17815" s="7" t="n">
        <v>10.5200004577637</v>
      </c>
      <c r="G17815" s="7" t="n">
        <v>-11.6599998474121</v>
      </c>
      <c r="H17815" s="7" t="n">
        <v>1.85000002384186</v>
      </c>
      <c r="I17815" s="7" t="n">
        <v>0</v>
      </c>
      <c r="J17815" s="7" t="n">
        <v>1</v>
      </c>
    </row>
    <row r="17816" spans="1:9">
      <c r="A17816" t="s">
        <v>4</v>
      </c>
      <c r="B17816" s="4" t="s">
        <v>5</v>
      </c>
      <c r="C17816" s="4" t="s">
        <v>10</v>
      </c>
    </row>
    <row r="17817" spans="1:9">
      <c r="A17817" t="n">
        <v>146361</v>
      </c>
      <c r="B17817" s="35" t="n">
        <v>16</v>
      </c>
      <c r="C17817" s="7" t="n">
        <v>300</v>
      </c>
    </row>
    <row r="17818" spans="1:9">
      <c r="A17818" t="s">
        <v>4</v>
      </c>
      <c r="B17818" s="4" t="s">
        <v>5</v>
      </c>
      <c r="C17818" s="4" t="s">
        <v>13</v>
      </c>
      <c r="D17818" s="4" t="s">
        <v>10</v>
      </c>
      <c r="E17818" s="4" t="s">
        <v>6</v>
      </c>
      <c r="F17818" s="4" t="s">
        <v>6</v>
      </c>
      <c r="G17818" s="4" t="s">
        <v>6</v>
      </c>
      <c r="H17818" s="4" t="s">
        <v>6</v>
      </c>
    </row>
    <row r="17819" spans="1:9">
      <c r="A17819" t="n">
        <v>146364</v>
      </c>
      <c r="B17819" s="40" t="n">
        <v>51</v>
      </c>
      <c r="C17819" s="7" t="n">
        <v>3</v>
      </c>
      <c r="D17819" s="7" t="n">
        <v>17</v>
      </c>
      <c r="E17819" s="7" t="s">
        <v>813</v>
      </c>
      <c r="F17819" s="7" t="s">
        <v>814</v>
      </c>
      <c r="G17819" s="7" t="s">
        <v>88</v>
      </c>
      <c r="H17819" s="7" t="s">
        <v>89</v>
      </c>
    </row>
    <row r="17820" spans="1:9">
      <c r="A17820" t="s">
        <v>4</v>
      </c>
      <c r="B17820" s="4" t="s">
        <v>5</v>
      </c>
      <c r="C17820" s="4" t="s">
        <v>10</v>
      </c>
      <c r="D17820" s="4" t="s">
        <v>13</v>
      </c>
      <c r="E17820" s="4" t="s">
        <v>22</v>
      </c>
      <c r="F17820" s="4" t="s">
        <v>10</v>
      </c>
    </row>
    <row r="17821" spans="1:9">
      <c r="A17821" t="n">
        <v>146377</v>
      </c>
      <c r="B17821" s="58" t="n">
        <v>59</v>
      </c>
      <c r="C17821" s="7" t="n">
        <v>17</v>
      </c>
      <c r="D17821" s="7" t="n">
        <v>1</v>
      </c>
      <c r="E17821" s="7" t="n">
        <v>0.150000005960464</v>
      </c>
      <c r="F17821" s="7" t="n">
        <v>0</v>
      </c>
    </row>
    <row r="17822" spans="1:9">
      <c r="A17822" t="s">
        <v>4</v>
      </c>
      <c r="B17822" s="4" t="s">
        <v>5</v>
      </c>
      <c r="C17822" s="4" t="s">
        <v>10</v>
      </c>
    </row>
    <row r="17823" spans="1:9">
      <c r="A17823" t="n">
        <v>146387</v>
      </c>
      <c r="B17823" s="35" t="n">
        <v>16</v>
      </c>
      <c r="C17823" s="7" t="n">
        <v>50</v>
      </c>
    </row>
    <row r="17824" spans="1:9">
      <c r="A17824" t="s">
        <v>4</v>
      </c>
      <c r="B17824" s="4" t="s">
        <v>5</v>
      </c>
      <c r="C17824" s="4" t="s">
        <v>13</v>
      </c>
      <c r="D17824" s="4" t="s">
        <v>10</v>
      </c>
      <c r="E17824" s="4" t="s">
        <v>6</v>
      </c>
      <c r="F17824" s="4" t="s">
        <v>6</v>
      </c>
      <c r="G17824" s="4" t="s">
        <v>6</v>
      </c>
      <c r="H17824" s="4" t="s">
        <v>6</v>
      </c>
    </row>
    <row r="17825" spans="1:10">
      <c r="A17825" t="n">
        <v>146390</v>
      </c>
      <c r="B17825" s="40" t="n">
        <v>51</v>
      </c>
      <c r="C17825" s="7" t="n">
        <v>3</v>
      </c>
      <c r="D17825" s="7" t="n">
        <v>18</v>
      </c>
      <c r="E17825" s="7" t="s">
        <v>813</v>
      </c>
      <c r="F17825" s="7" t="s">
        <v>814</v>
      </c>
      <c r="G17825" s="7" t="s">
        <v>88</v>
      </c>
      <c r="H17825" s="7" t="s">
        <v>89</v>
      </c>
    </row>
    <row r="17826" spans="1:10">
      <c r="A17826" t="s">
        <v>4</v>
      </c>
      <c r="B17826" s="4" t="s">
        <v>5</v>
      </c>
      <c r="C17826" s="4" t="s">
        <v>10</v>
      </c>
      <c r="D17826" s="4" t="s">
        <v>13</v>
      </c>
      <c r="E17826" s="4" t="s">
        <v>22</v>
      </c>
      <c r="F17826" s="4" t="s">
        <v>10</v>
      </c>
    </row>
    <row r="17827" spans="1:10">
      <c r="A17827" t="n">
        <v>146403</v>
      </c>
      <c r="B17827" s="58" t="n">
        <v>59</v>
      </c>
      <c r="C17827" s="7" t="n">
        <v>18</v>
      </c>
      <c r="D17827" s="7" t="n">
        <v>1</v>
      </c>
      <c r="E17827" s="7" t="n">
        <v>0.150000005960464</v>
      </c>
      <c r="F17827" s="7" t="n">
        <v>0</v>
      </c>
    </row>
    <row r="17828" spans="1:10">
      <c r="A17828" t="s">
        <v>4</v>
      </c>
      <c r="B17828" s="4" t="s">
        <v>5</v>
      </c>
      <c r="C17828" s="4" t="s">
        <v>10</v>
      </c>
    </row>
    <row r="17829" spans="1:10">
      <c r="A17829" t="n">
        <v>146413</v>
      </c>
      <c r="B17829" s="35" t="n">
        <v>16</v>
      </c>
      <c r="C17829" s="7" t="n">
        <v>960</v>
      </c>
    </row>
    <row r="17830" spans="1:10">
      <c r="A17830" t="s">
        <v>4</v>
      </c>
      <c r="B17830" s="4" t="s">
        <v>5</v>
      </c>
      <c r="C17830" s="4" t="s">
        <v>13</v>
      </c>
      <c r="D17830" s="4" t="s">
        <v>10</v>
      </c>
      <c r="E17830" s="4" t="s">
        <v>22</v>
      </c>
      <c r="F17830" s="4" t="s">
        <v>10</v>
      </c>
      <c r="G17830" s="4" t="s">
        <v>9</v>
      </c>
      <c r="H17830" s="4" t="s">
        <v>9</v>
      </c>
      <c r="I17830" s="4" t="s">
        <v>10</v>
      </c>
      <c r="J17830" s="4" t="s">
        <v>10</v>
      </c>
      <c r="K17830" s="4" t="s">
        <v>9</v>
      </c>
      <c r="L17830" s="4" t="s">
        <v>9</v>
      </c>
      <c r="M17830" s="4" t="s">
        <v>9</v>
      </c>
      <c r="N17830" s="4" t="s">
        <v>9</v>
      </c>
      <c r="O17830" s="4" t="s">
        <v>6</v>
      </c>
    </row>
    <row r="17831" spans="1:10">
      <c r="A17831" t="n">
        <v>146416</v>
      </c>
      <c r="B17831" s="14" t="n">
        <v>50</v>
      </c>
      <c r="C17831" s="7" t="n">
        <v>0</v>
      </c>
      <c r="D17831" s="7" t="n">
        <v>2071</v>
      </c>
      <c r="E17831" s="7" t="n">
        <v>0.5</v>
      </c>
      <c r="F17831" s="7" t="n">
        <v>0</v>
      </c>
      <c r="G17831" s="7" t="n">
        <v>0</v>
      </c>
      <c r="H17831" s="7" t="n">
        <v>-1069547520</v>
      </c>
      <c r="I17831" s="7" t="n">
        <v>0</v>
      </c>
      <c r="J17831" s="7" t="n">
        <v>65533</v>
      </c>
      <c r="K17831" s="7" t="n">
        <v>0</v>
      </c>
      <c r="L17831" s="7" t="n">
        <v>0</v>
      </c>
      <c r="M17831" s="7" t="n">
        <v>0</v>
      </c>
      <c r="N17831" s="7" t="n">
        <v>0</v>
      </c>
      <c r="O17831" s="7" t="s">
        <v>12</v>
      </c>
    </row>
    <row r="17832" spans="1:10">
      <c r="A17832" t="s">
        <v>4</v>
      </c>
      <c r="B17832" s="4" t="s">
        <v>5</v>
      </c>
      <c r="C17832" s="4" t="s">
        <v>13</v>
      </c>
      <c r="D17832" s="4" t="s">
        <v>10</v>
      </c>
      <c r="E17832" s="4" t="s">
        <v>10</v>
      </c>
      <c r="F17832" s="4" t="s">
        <v>13</v>
      </c>
    </row>
    <row r="17833" spans="1:10">
      <c r="A17833" t="n">
        <v>146455</v>
      </c>
      <c r="B17833" s="29" t="n">
        <v>25</v>
      </c>
      <c r="C17833" s="7" t="n">
        <v>1</v>
      </c>
      <c r="D17833" s="7" t="n">
        <v>260</v>
      </c>
      <c r="E17833" s="7" t="n">
        <v>280</v>
      </c>
      <c r="F17833" s="7" t="n">
        <v>1</v>
      </c>
    </row>
    <row r="17834" spans="1:10">
      <c r="A17834" t="s">
        <v>4</v>
      </c>
      <c r="B17834" s="4" t="s">
        <v>5</v>
      </c>
      <c r="C17834" s="4" t="s">
        <v>10</v>
      </c>
      <c r="D17834" s="4" t="s">
        <v>13</v>
      </c>
      <c r="E17834" s="4" t="s">
        <v>13</v>
      </c>
      <c r="F17834" s="4" t="s">
        <v>6</v>
      </c>
    </row>
    <row r="17835" spans="1:10">
      <c r="A17835" t="n">
        <v>146462</v>
      </c>
      <c r="B17835" s="64" t="n">
        <v>47</v>
      </c>
      <c r="C17835" s="7" t="n">
        <v>17</v>
      </c>
      <c r="D17835" s="7" t="n">
        <v>0</v>
      </c>
      <c r="E17835" s="7" t="n">
        <v>0</v>
      </c>
      <c r="F17835" s="7" t="s">
        <v>1031</v>
      </c>
    </row>
    <row r="17836" spans="1:10">
      <c r="A17836" t="s">
        <v>4</v>
      </c>
      <c r="B17836" s="4" t="s">
        <v>5</v>
      </c>
      <c r="C17836" s="4" t="s">
        <v>13</v>
      </c>
      <c r="D17836" s="4" t="s">
        <v>22</v>
      </c>
      <c r="E17836" s="4" t="s">
        <v>22</v>
      </c>
      <c r="F17836" s="4" t="s">
        <v>22</v>
      </c>
    </row>
    <row r="17837" spans="1:10">
      <c r="A17837" t="n">
        <v>146477</v>
      </c>
      <c r="B17837" s="25" t="n">
        <v>45</v>
      </c>
      <c r="C17837" s="7" t="n">
        <v>9</v>
      </c>
      <c r="D17837" s="7" t="n">
        <v>0.0199999995529652</v>
      </c>
      <c r="E17837" s="7" t="n">
        <v>0.0199999995529652</v>
      </c>
      <c r="F17837" s="7" t="n">
        <v>0.5</v>
      </c>
    </row>
    <row r="17838" spans="1:10">
      <c r="A17838" t="s">
        <v>4</v>
      </c>
      <c r="B17838" s="4" t="s">
        <v>5</v>
      </c>
      <c r="C17838" s="4" t="s">
        <v>13</v>
      </c>
      <c r="D17838" s="4" t="s">
        <v>10</v>
      </c>
      <c r="E17838" s="4" t="s">
        <v>6</v>
      </c>
    </row>
    <row r="17839" spans="1:10">
      <c r="A17839" t="n">
        <v>146491</v>
      </c>
      <c r="B17839" s="40" t="n">
        <v>51</v>
      </c>
      <c r="C17839" s="7" t="n">
        <v>4</v>
      </c>
      <c r="D17839" s="7" t="n">
        <v>17</v>
      </c>
      <c r="E17839" s="7" t="s">
        <v>1261</v>
      </c>
    </row>
    <row r="17840" spans="1:10">
      <c r="A17840" t="s">
        <v>4</v>
      </c>
      <c r="B17840" s="4" t="s">
        <v>5</v>
      </c>
      <c r="C17840" s="4" t="s">
        <v>10</v>
      </c>
    </row>
    <row r="17841" spans="1:15">
      <c r="A17841" t="n">
        <v>146505</v>
      </c>
      <c r="B17841" s="35" t="n">
        <v>16</v>
      </c>
      <c r="C17841" s="7" t="n">
        <v>0</v>
      </c>
    </row>
    <row r="17842" spans="1:15">
      <c r="A17842" t="s">
        <v>4</v>
      </c>
      <c r="B17842" s="4" t="s">
        <v>5</v>
      </c>
      <c r="C17842" s="4" t="s">
        <v>10</v>
      </c>
      <c r="D17842" s="4" t="s">
        <v>13</v>
      </c>
      <c r="E17842" s="4" t="s">
        <v>9</v>
      </c>
      <c r="F17842" s="4" t="s">
        <v>72</v>
      </c>
      <c r="G17842" s="4" t="s">
        <v>13</v>
      </c>
      <c r="H17842" s="4" t="s">
        <v>13</v>
      </c>
      <c r="I17842" s="4" t="s">
        <v>13</v>
      </c>
    </row>
    <row r="17843" spans="1:15">
      <c r="A17843" t="n">
        <v>146508</v>
      </c>
      <c r="B17843" s="52" t="n">
        <v>26</v>
      </c>
      <c r="C17843" s="7" t="n">
        <v>17</v>
      </c>
      <c r="D17843" s="7" t="n">
        <v>17</v>
      </c>
      <c r="E17843" s="7" t="n">
        <v>16405</v>
      </c>
      <c r="F17843" s="7" t="s">
        <v>1262</v>
      </c>
      <c r="G17843" s="7" t="n">
        <v>8</v>
      </c>
      <c r="H17843" s="7" t="n">
        <v>2</v>
      </c>
      <c r="I17843" s="7" t="n">
        <v>0</v>
      </c>
    </row>
    <row r="17844" spans="1:15">
      <c r="A17844" t="s">
        <v>4</v>
      </c>
      <c r="B17844" s="4" t="s">
        <v>5</v>
      </c>
      <c r="C17844" s="4" t="s">
        <v>10</v>
      </c>
    </row>
    <row r="17845" spans="1:15">
      <c r="A17845" t="n">
        <v>146542</v>
      </c>
      <c r="B17845" s="35" t="n">
        <v>16</v>
      </c>
      <c r="C17845" s="7" t="n">
        <v>3500</v>
      </c>
    </row>
    <row r="17846" spans="1:15">
      <c r="A17846" t="s">
        <v>4</v>
      </c>
      <c r="B17846" s="4" t="s">
        <v>5</v>
      </c>
      <c r="C17846" s="4" t="s">
        <v>10</v>
      </c>
      <c r="D17846" s="4" t="s">
        <v>13</v>
      </c>
    </row>
    <row r="17847" spans="1:15">
      <c r="A17847" t="n">
        <v>146545</v>
      </c>
      <c r="B17847" s="54" t="n">
        <v>89</v>
      </c>
      <c r="C17847" s="7" t="n">
        <v>65533</v>
      </c>
      <c r="D17847" s="7" t="n">
        <v>0</v>
      </c>
    </row>
    <row r="17848" spans="1:15">
      <c r="A17848" t="s">
        <v>4</v>
      </c>
      <c r="B17848" s="4" t="s">
        <v>5</v>
      </c>
      <c r="C17848" s="4" t="s">
        <v>10</v>
      </c>
      <c r="D17848" s="4" t="s">
        <v>13</v>
      </c>
    </row>
    <row r="17849" spans="1:15">
      <c r="A17849" t="n">
        <v>146549</v>
      </c>
      <c r="B17849" s="54" t="n">
        <v>89</v>
      </c>
      <c r="C17849" s="7" t="n">
        <v>65533</v>
      </c>
      <c r="D17849" s="7" t="n">
        <v>1</v>
      </c>
    </row>
    <row r="17850" spans="1:15">
      <c r="A17850" t="s">
        <v>4</v>
      </c>
      <c r="B17850" s="4" t="s">
        <v>5</v>
      </c>
      <c r="C17850" s="4" t="s">
        <v>13</v>
      </c>
      <c r="D17850" s="4" t="s">
        <v>10</v>
      </c>
      <c r="E17850" s="4" t="s">
        <v>10</v>
      </c>
      <c r="F17850" s="4" t="s">
        <v>13</v>
      </c>
    </row>
    <row r="17851" spans="1:15">
      <c r="A17851" t="n">
        <v>146553</v>
      </c>
      <c r="B17851" s="29" t="n">
        <v>25</v>
      </c>
      <c r="C17851" s="7" t="n">
        <v>1</v>
      </c>
      <c r="D17851" s="7" t="n">
        <v>160</v>
      </c>
      <c r="E17851" s="7" t="n">
        <v>350</v>
      </c>
      <c r="F17851" s="7" t="n">
        <v>1</v>
      </c>
    </row>
    <row r="17852" spans="1:15">
      <c r="A17852" t="s">
        <v>4</v>
      </c>
      <c r="B17852" s="4" t="s">
        <v>5</v>
      </c>
      <c r="C17852" s="4" t="s">
        <v>10</v>
      </c>
      <c r="D17852" s="4" t="s">
        <v>13</v>
      </c>
      <c r="E17852" s="4" t="s">
        <v>13</v>
      </c>
      <c r="F17852" s="4" t="s">
        <v>6</v>
      </c>
    </row>
    <row r="17853" spans="1:15">
      <c r="A17853" t="n">
        <v>146560</v>
      </c>
      <c r="B17853" s="64" t="n">
        <v>47</v>
      </c>
      <c r="C17853" s="7" t="n">
        <v>18</v>
      </c>
      <c r="D17853" s="7" t="n">
        <v>0</v>
      </c>
      <c r="E17853" s="7" t="n">
        <v>0</v>
      </c>
      <c r="F17853" s="7" t="s">
        <v>1030</v>
      </c>
    </row>
    <row r="17854" spans="1:15">
      <c r="A17854" t="s">
        <v>4</v>
      </c>
      <c r="B17854" s="4" t="s">
        <v>5</v>
      </c>
      <c r="C17854" s="4" t="s">
        <v>13</v>
      </c>
      <c r="D17854" s="4" t="s">
        <v>22</v>
      </c>
      <c r="E17854" s="4" t="s">
        <v>22</v>
      </c>
      <c r="F17854" s="4" t="s">
        <v>22</v>
      </c>
    </row>
    <row r="17855" spans="1:15">
      <c r="A17855" t="n">
        <v>146575</v>
      </c>
      <c r="B17855" s="25" t="n">
        <v>45</v>
      </c>
      <c r="C17855" s="7" t="n">
        <v>9</v>
      </c>
      <c r="D17855" s="7" t="n">
        <v>0.0199999995529652</v>
      </c>
      <c r="E17855" s="7" t="n">
        <v>0.0199999995529652</v>
      </c>
      <c r="F17855" s="7" t="n">
        <v>0.5</v>
      </c>
    </row>
    <row r="17856" spans="1:15">
      <c r="A17856" t="s">
        <v>4</v>
      </c>
      <c r="B17856" s="4" t="s">
        <v>5</v>
      </c>
      <c r="C17856" s="4" t="s">
        <v>13</v>
      </c>
      <c r="D17856" s="4" t="s">
        <v>10</v>
      </c>
      <c r="E17856" s="4" t="s">
        <v>6</v>
      </c>
    </row>
    <row r="17857" spans="1:9">
      <c r="A17857" t="n">
        <v>146589</v>
      </c>
      <c r="B17857" s="40" t="n">
        <v>51</v>
      </c>
      <c r="C17857" s="7" t="n">
        <v>4</v>
      </c>
      <c r="D17857" s="7" t="n">
        <v>18</v>
      </c>
      <c r="E17857" s="7" t="s">
        <v>1143</v>
      </c>
    </row>
    <row r="17858" spans="1:9">
      <c r="A17858" t="s">
        <v>4</v>
      </c>
      <c r="B17858" s="4" t="s">
        <v>5</v>
      </c>
      <c r="C17858" s="4" t="s">
        <v>10</v>
      </c>
    </row>
    <row r="17859" spans="1:9">
      <c r="A17859" t="n">
        <v>146603</v>
      </c>
      <c r="B17859" s="35" t="n">
        <v>16</v>
      </c>
      <c r="C17859" s="7" t="n">
        <v>0</v>
      </c>
    </row>
    <row r="17860" spans="1:9">
      <c r="A17860" t="s">
        <v>4</v>
      </c>
      <c r="B17860" s="4" t="s">
        <v>5</v>
      </c>
      <c r="C17860" s="4" t="s">
        <v>10</v>
      </c>
      <c r="D17860" s="4" t="s">
        <v>13</v>
      </c>
      <c r="E17860" s="4" t="s">
        <v>9</v>
      </c>
      <c r="F17860" s="4" t="s">
        <v>72</v>
      </c>
      <c r="G17860" s="4" t="s">
        <v>13</v>
      </c>
      <c r="H17860" s="4" t="s">
        <v>13</v>
      </c>
      <c r="I17860" s="4" t="s">
        <v>13</v>
      </c>
    </row>
    <row r="17861" spans="1:9">
      <c r="A17861" t="n">
        <v>146606</v>
      </c>
      <c r="B17861" s="52" t="n">
        <v>26</v>
      </c>
      <c r="C17861" s="7" t="n">
        <v>18</v>
      </c>
      <c r="D17861" s="7" t="n">
        <v>17</v>
      </c>
      <c r="E17861" s="7" t="n">
        <v>17354</v>
      </c>
      <c r="F17861" s="7" t="s">
        <v>1263</v>
      </c>
      <c r="G17861" s="7" t="n">
        <v>8</v>
      </c>
      <c r="H17861" s="7" t="n">
        <v>2</v>
      </c>
      <c r="I17861" s="7" t="n">
        <v>0</v>
      </c>
    </row>
    <row r="17862" spans="1:9">
      <c r="A17862" t="s">
        <v>4</v>
      </c>
      <c r="B17862" s="4" t="s">
        <v>5</v>
      </c>
      <c r="C17862" s="4" t="s">
        <v>10</v>
      </c>
    </row>
    <row r="17863" spans="1:9">
      <c r="A17863" t="n">
        <v>146632</v>
      </c>
      <c r="B17863" s="35" t="n">
        <v>16</v>
      </c>
      <c r="C17863" s="7" t="n">
        <v>1500</v>
      </c>
    </row>
    <row r="17864" spans="1:9">
      <c r="A17864" t="s">
        <v>4</v>
      </c>
      <c r="B17864" s="4" t="s">
        <v>5</v>
      </c>
      <c r="C17864" s="4" t="s">
        <v>10</v>
      </c>
      <c r="D17864" s="4" t="s">
        <v>13</v>
      </c>
    </row>
    <row r="17865" spans="1:9">
      <c r="A17865" t="n">
        <v>146635</v>
      </c>
      <c r="B17865" s="54" t="n">
        <v>89</v>
      </c>
      <c r="C17865" s="7" t="n">
        <v>65533</v>
      </c>
      <c r="D17865" s="7" t="n">
        <v>0</v>
      </c>
    </row>
    <row r="17866" spans="1:9">
      <c r="A17866" t="s">
        <v>4</v>
      </c>
      <c r="B17866" s="4" t="s">
        <v>5</v>
      </c>
      <c r="C17866" s="4" t="s">
        <v>10</v>
      </c>
      <c r="D17866" s="4" t="s">
        <v>13</v>
      </c>
    </row>
    <row r="17867" spans="1:9">
      <c r="A17867" t="n">
        <v>146639</v>
      </c>
      <c r="B17867" s="54" t="n">
        <v>89</v>
      </c>
      <c r="C17867" s="7" t="n">
        <v>65533</v>
      </c>
      <c r="D17867" s="7" t="n">
        <v>1</v>
      </c>
    </row>
    <row r="17868" spans="1:9">
      <c r="A17868" t="s">
        <v>4</v>
      </c>
      <c r="B17868" s="4" t="s">
        <v>5</v>
      </c>
      <c r="C17868" s="4" t="s">
        <v>13</v>
      </c>
      <c r="D17868" s="4" t="s">
        <v>10</v>
      </c>
      <c r="E17868" s="4" t="s">
        <v>10</v>
      </c>
      <c r="F17868" s="4" t="s">
        <v>13</v>
      </c>
    </row>
    <row r="17869" spans="1:9">
      <c r="A17869" t="n">
        <v>146643</v>
      </c>
      <c r="B17869" s="29" t="n">
        <v>25</v>
      </c>
      <c r="C17869" s="7" t="n">
        <v>1</v>
      </c>
      <c r="D17869" s="7" t="n">
        <v>65535</v>
      </c>
      <c r="E17869" s="7" t="n">
        <v>65535</v>
      </c>
      <c r="F17869" s="7" t="n">
        <v>0</v>
      </c>
    </row>
    <row r="17870" spans="1:9">
      <c r="A17870" t="s">
        <v>4</v>
      </c>
      <c r="B17870" s="4" t="s">
        <v>5</v>
      </c>
      <c r="C17870" s="4" t="s">
        <v>13</v>
      </c>
      <c r="D17870" s="4" t="s">
        <v>10</v>
      </c>
      <c r="E17870" s="4" t="s">
        <v>22</v>
      </c>
    </row>
    <row r="17871" spans="1:9">
      <c r="A17871" t="n">
        <v>146650</v>
      </c>
      <c r="B17871" s="28" t="n">
        <v>58</v>
      </c>
      <c r="C17871" s="7" t="n">
        <v>101</v>
      </c>
      <c r="D17871" s="7" t="n">
        <v>200</v>
      </c>
      <c r="E17871" s="7" t="n">
        <v>1</v>
      </c>
    </row>
    <row r="17872" spans="1:9">
      <c r="A17872" t="s">
        <v>4</v>
      </c>
      <c r="B17872" s="4" t="s">
        <v>5</v>
      </c>
      <c r="C17872" s="4" t="s">
        <v>13</v>
      </c>
      <c r="D17872" s="4" t="s">
        <v>10</v>
      </c>
    </row>
    <row r="17873" spans="1:9">
      <c r="A17873" t="n">
        <v>146658</v>
      </c>
      <c r="B17873" s="28" t="n">
        <v>58</v>
      </c>
      <c r="C17873" s="7" t="n">
        <v>254</v>
      </c>
      <c r="D17873" s="7" t="n">
        <v>0</v>
      </c>
    </row>
    <row r="17874" spans="1:9">
      <c r="A17874" t="s">
        <v>4</v>
      </c>
      <c r="B17874" s="4" t="s">
        <v>5</v>
      </c>
      <c r="C17874" s="4" t="s">
        <v>13</v>
      </c>
    </row>
    <row r="17875" spans="1:9">
      <c r="A17875" t="n">
        <v>146662</v>
      </c>
      <c r="B17875" s="25" t="n">
        <v>45</v>
      </c>
      <c r="C17875" s="7" t="n">
        <v>0</v>
      </c>
    </row>
    <row r="17876" spans="1:9">
      <c r="A17876" t="s">
        <v>4</v>
      </c>
      <c r="B17876" s="4" t="s">
        <v>5</v>
      </c>
      <c r="C17876" s="4" t="s">
        <v>13</v>
      </c>
      <c r="D17876" s="4" t="s">
        <v>13</v>
      </c>
      <c r="E17876" s="4" t="s">
        <v>22</v>
      </c>
      <c r="F17876" s="4" t="s">
        <v>22</v>
      </c>
      <c r="G17876" s="4" t="s">
        <v>22</v>
      </c>
      <c r="H17876" s="4" t="s">
        <v>10</v>
      </c>
    </row>
    <row r="17877" spans="1:9">
      <c r="A17877" t="n">
        <v>146664</v>
      </c>
      <c r="B17877" s="25" t="n">
        <v>45</v>
      </c>
      <c r="C17877" s="7" t="n">
        <v>2</v>
      </c>
      <c r="D17877" s="7" t="n">
        <v>3</v>
      </c>
      <c r="E17877" s="7" t="n">
        <v>-25.1800003051758</v>
      </c>
      <c r="F17877" s="7" t="n">
        <v>1.50999999046326</v>
      </c>
      <c r="G17877" s="7" t="n">
        <v>-15.8199996948242</v>
      </c>
      <c r="H17877" s="7" t="n">
        <v>0</v>
      </c>
    </row>
    <row r="17878" spans="1:9">
      <c r="A17878" t="s">
        <v>4</v>
      </c>
      <c r="B17878" s="4" t="s">
        <v>5</v>
      </c>
      <c r="C17878" s="4" t="s">
        <v>13</v>
      </c>
      <c r="D17878" s="4" t="s">
        <v>13</v>
      </c>
      <c r="E17878" s="4" t="s">
        <v>22</v>
      </c>
      <c r="F17878" s="4" t="s">
        <v>22</v>
      </c>
      <c r="G17878" s="4" t="s">
        <v>22</v>
      </c>
      <c r="H17878" s="4" t="s">
        <v>10</v>
      </c>
      <c r="I17878" s="4" t="s">
        <v>13</v>
      </c>
    </row>
    <row r="17879" spans="1:9">
      <c r="A17879" t="n">
        <v>146681</v>
      </c>
      <c r="B17879" s="25" t="n">
        <v>45</v>
      </c>
      <c r="C17879" s="7" t="n">
        <v>4</v>
      </c>
      <c r="D17879" s="7" t="n">
        <v>3</v>
      </c>
      <c r="E17879" s="7" t="n">
        <v>24.8700008392334</v>
      </c>
      <c r="F17879" s="7" t="n">
        <v>32.6500015258789</v>
      </c>
      <c r="G17879" s="7" t="n">
        <v>4.71000003814697</v>
      </c>
      <c r="H17879" s="7" t="n">
        <v>0</v>
      </c>
      <c r="I17879" s="7" t="n">
        <v>1</v>
      </c>
    </row>
    <row r="17880" spans="1:9">
      <c r="A17880" t="s">
        <v>4</v>
      </c>
      <c r="B17880" s="4" t="s">
        <v>5</v>
      </c>
      <c r="C17880" s="4" t="s">
        <v>13</v>
      </c>
      <c r="D17880" s="4" t="s">
        <v>13</v>
      </c>
      <c r="E17880" s="4" t="s">
        <v>22</v>
      </c>
      <c r="F17880" s="4" t="s">
        <v>10</v>
      </c>
    </row>
    <row r="17881" spans="1:9">
      <c r="A17881" t="n">
        <v>146699</v>
      </c>
      <c r="B17881" s="25" t="n">
        <v>45</v>
      </c>
      <c r="C17881" s="7" t="n">
        <v>5</v>
      </c>
      <c r="D17881" s="7" t="n">
        <v>3</v>
      </c>
      <c r="E17881" s="7" t="n">
        <v>2.59999990463257</v>
      </c>
      <c r="F17881" s="7" t="n">
        <v>0</v>
      </c>
    </row>
    <row r="17882" spans="1:9">
      <c r="A17882" t="s">
        <v>4</v>
      </c>
      <c r="B17882" s="4" t="s">
        <v>5</v>
      </c>
      <c r="C17882" s="4" t="s">
        <v>13</v>
      </c>
      <c r="D17882" s="4" t="s">
        <v>13</v>
      </c>
      <c r="E17882" s="4" t="s">
        <v>22</v>
      </c>
      <c r="F17882" s="4" t="s">
        <v>10</v>
      </c>
    </row>
    <row r="17883" spans="1:9">
      <c r="A17883" t="n">
        <v>146708</v>
      </c>
      <c r="B17883" s="25" t="n">
        <v>45</v>
      </c>
      <c r="C17883" s="7" t="n">
        <v>11</v>
      </c>
      <c r="D17883" s="7" t="n">
        <v>3</v>
      </c>
      <c r="E17883" s="7" t="n">
        <v>14.5</v>
      </c>
      <c r="F17883" s="7" t="n">
        <v>0</v>
      </c>
    </row>
    <row r="17884" spans="1:9">
      <c r="A17884" t="s">
        <v>4</v>
      </c>
      <c r="B17884" s="4" t="s">
        <v>5</v>
      </c>
      <c r="C17884" s="4" t="s">
        <v>13</v>
      </c>
    </row>
    <row r="17885" spans="1:9">
      <c r="A17885" t="n">
        <v>146717</v>
      </c>
      <c r="B17885" s="42" t="n">
        <v>116</v>
      </c>
      <c r="C17885" s="7" t="n">
        <v>0</v>
      </c>
    </row>
    <row r="17886" spans="1:9">
      <c r="A17886" t="s">
        <v>4</v>
      </c>
      <c r="B17886" s="4" t="s">
        <v>5</v>
      </c>
      <c r="C17886" s="4" t="s">
        <v>13</v>
      </c>
      <c r="D17886" s="4" t="s">
        <v>10</v>
      </c>
    </row>
    <row r="17887" spans="1:9">
      <c r="A17887" t="n">
        <v>146719</v>
      </c>
      <c r="B17887" s="42" t="n">
        <v>116</v>
      </c>
      <c r="C17887" s="7" t="n">
        <v>2</v>
      </c>
      <c r="D17887" s="7" t="n">
        <v>1</v>
      </c>
    </row>
    <row r="17888" spans="1:9">
      <c r="A17888" t="s">
        <v>4</v>
      </c>
      <c r="B17888" s="4" t="s">
        <v>5</v>
      </c>
      <c r="C17888" s="4" t="s">
        <v>13</v>
      </c>
      <c r="D17888" s="4" t="s">
        <v>9</v>
      </c>
    </row>
    <row r="17889" spans="1:9">
      <c r="A17889" t="n">
        <v>146723</v>
      </c>
      <c r="B17889" s="42" t="n">
        <v>116</v>
      </c>
      <c r="C17889" s="7" t="n">
        <v>5</v>
      </c>
      <c r="D17889" s="7" t="n">
        <v>1056964608</v>
      </c>
    </row>
    <row r="17890" spans="1:9">
      <c r="A17890" t="s">
        <v>4</v>
      </c>
      <c r="B17890" s="4" t="s">
        <v>5</v>
      </c>
      <c r="C17890" s="4" t="s">
        <v>13</v>
      </c>
      <c r="D17890" s="4" t="s">
        <v>10</v>
      </c>
    </row>
    <row r="17891" spans="1:9">
      <c r="A17891" t="n">
        <v>146729</v>
      </c>
      <c r="B17891" s="42" t="n">
        <v>116</v>
      </c>
      <c r="C17891" s="7" t="n">
        <v>6</v>
      </c>
      <c r="D17891" s="7" t="n">
        <v>1</v>
      </c>
    </row>
    <row r="17892" spans="1:9">
      <c r="A17892" t="s">
        <v>4</v>
      </c>
      <c r="B17892" s="4" t="s">
        <v>5</v>
      </c>
      <c r="C17892" s="4" t="s">
        <v>10</v>
      </c>
      <c r="D17892" s="4" t="s">
        <v>22</v>
      </c>
      <c r="E17892" s="4" t="s">
        <v>22</v>
      </c>
      <c r="F17892" s="4" t="s">
        <v>22</v>
      </c>
      <c r="G17892" s="4" t="s">
        <v>10</v>
      </c>
      <c r="H17892" s="4" t="s">
        <v>10</v>
      </c>
    </row>
    <row r="17893" spans="1:9">
      <c r="A17893" t="n">
        <v>146733</v>
      </c>
      <c r="B17893" s="56" t="n">
        <v>60</v>
      </c>
      <c r="C17893" s="7" t="n">
        <v>0</v>
      </c>
      <c r="D17893" s="7" t="n">
        <v>0</v>
      </c>
      <c r="E17893" s="7" t="n">
        <v>30</v>
      </c>
      <c r="F17893" s="7" t="n">
        <v>0</v>
      </c>
      <c r="G17893" s="7" t="n">
        <v>0</v>
      </c>
      <c r="H17893" s="7" t="n">
        <v>0</v>
      </c>
    </row>
    <row r="17894" spans="1:9">
      <c r="A17894" t="s">
        <v>4</v>
      </c>
      <c r="B17894" s="4" t="s">
        <v>5</v>
      </c>
      <c r="C17894" s="4" t="s">
        <v>10</v>
      </c>
      <c r="D17894" s="4" t="s">
        <v>22</v>
      </c>
      <c r="E17894" s="4" t="s">
        <v>22</v>
      </c>
      <c r="F17894" s="4" t="s">
        <v>22</v>
      </c>
      <c r="G17894" s="4" t="s">
        <v>10</v>
      </c>
      <c r="H17894" s="4" t="s">
        <v>10</v>
      </c>
    </row>
    <row r="17895" spans="1:9">
      <c r="A17895" t="n">
        <v>146752</v>
      </c>
      <c r="B17895" s="56" t="n">
        <v>60</v>
      </c>
      <c r="C17895" s="7" t="n">
        <v>16</v>
      </c>
      <c r="D17895" s="7" t="n">
        <v>0</v>
      </c>
      <c r="E17895" s="7" t="n">
        <v>30</v>
      </c>
      <c r="F17895" s="7" t="n">
        <v>0</v>
      </c>
      <c r="G17895" s="7" t="n">
        <v>0</v>
      </c>
      <c r="H17895" s="7" t="n">
        <v>0</v>
      </c>
    </row>
    <row r="17896" spans="1:9">
      <c r="A17896" t="s">
        <v>4</v>
      </c>
      <c r="B17896" s="4" t="s">
        <v>5</v>
      </c>
      <c r="C17896" s="4" t="s">
        <v>10</v>
      </c>
      <c r="D17896" s="4" t="s">
        <v>22</v>
      </c>
      <c r="E17896" s="4" t="s">
        <v>22</v>
      </c>
      <c r="F17896" s="4" t="s">
        <v>22</v>
      </c>
      <c r="G17896" s="4" t="s">
        <v>10</v>
      </c>
      <c r="H17896" s="4" t="s">
        <v>10</v>
      </c>
    </row>
    <row r="17897" spans="1:9">
      <c r="A17897" t="n">
        <v>146771</v>
      </c>
      <c r="B17897" s="56" t="n">
        <v>60</v>
      </c>
      <c r="C17897" s="7" t="n">
        <v>7032</v>
      </c>
      <c r="D17897" s="7" t="n">
        <v>0</v>
      </c>
      <c r="E17897" s="7" t="n">
        <v>30</v>
      </c>
      <c r="F17897" s="7" t="n">
        <v>0</v>
      </c>
      <c r="G17897" s="7" t="n">
        <v>0</v>
      </c>
      <c r="H17897" s="7" t="n">
        <v>0</v>
      </c>
    </row>
    <row r="17898" spans="1:9">
      <c r="A17898" t="s">
        <v>4</v>
      </c>
      <c r="B17898" s="4" t="s">
        <v>5</v>
      </c>
      <c r="C17898" s="4" t="s">
        <v>13</v>
      </c>
      <c r="D17898" s="4" t="s">
        <v>10</v>
      </c>
      <c r="E17898" s="4" t="s">
        <v>6</v>
      </c>
      <c r="F17898" s="4" t="s">
        <v>6</v>
      </c>
      <c r="G17898" s="4" t="s">
        <v>6</v>
      </c>
      <c r="H17898" s="4" t="s">
        <v>6</v>
      </c>
    </row>
    <row r="17899" spans="1:9">
      <c r="A17899" t="n">
        <v>146790</v>
      </c>
      <c r="B17899" s="40" t="n">
        <v>51</v>
      </c>
      <c r="C17899" s="7" t="n">
        <v>3</v>
      </c>
      <c r="D17899" s="7" t="n">
        <v>0</v>
      </c>
      <c r="E17899" s="7" t="s">
        <v>843</v>
      </c>
      <c r="F17899" s="7" t="s">
        <v>89</v>
      </c>
      <c r="G17899" s="7" t="s">
        <v>88</v>
      </c>
      <c r="H17899" s="7" t="s">
        <v>89</v>
      </c>
    </row>
    <row r="17900" spans="1:9">
      <c r="A17900" t="s">
        <v>4</v>
      </c>
      <c r="B17900" s="4" t="s">
        <v>5</v>
      </c>
      <c r="C17900" s="4" t="s">
        <v>13</v>
      </c>
      <c r="D17900" s="4" t="s">
        <v>10</v>
      </c>
      <c r="E17900" s="4" t="s">
        <v>6</v>
      </c>
      <c r="F17900" s="4" t="s">
        <v>6</v>
      </c>
      <c r="G17900" s="4" t="s">
        <v>6</v>
      </c>
      <c r="H17900" s="4" t="s">
        <v>6</v>
      </c>
    </row>
    <row r="17901" spans="1:9">
      <c r="A17901" t="n">
        <v>146803</v>
      </c>
      <c r="B17901" s="40" t="n">
        <v>51</v>
      </c>
      <c r="C17901" s="7" t="n">
        <v>3</v>
      </c>
      <c r="D17901" s="7" t="n">
        <v>16</v>
      </c>
      <c r="E17901" s="7" t="s">
        <v>843</v>
      </c>
      <c r="F17901" s="7" t="s">
        <v>844</v>
      </c>
      <c r="G17901" s="7" t="s">
        <v>88</v>
      </c>
      <c r="H17901" s="7" t="s">
        <v>89</v>
      </c>
    </row>
    <row r="17902" spans="1:9">
      <c r="A17902" t="s">
        <v>4</v>
      </c>
      <c r="B17902" s="4" t="s">
        <v>5</v>
      </c>
      <c r="C17902" s="4" t="s">
        <v>13</v>
      </c>
      <c r="D17902" s="4" t="s">
        <v>13</v>
      </c>
      <c r="E17902" s="4" t="s">
        <v>22</v>
      </c>
      <c r="F17902" s="4" t="s">
        <v>22</v>
      </c>
      <c r="G17902" s="4" t="s">
        <v>22</v>
      </c>
      <c r="H17902" s="4" t="s">
        <v>10</v>
      </c>
    </row>
    <row r="17903" spans="1:9">
      <c r="A17903" t="n">
        <v>146816</v>
      </c>
      <c r="B17903" s="25" t="n">
        <v>45</v>
      </c>
      <c r="C17903" s="7" t="n">
        <v>2</v>
      </c>
      <c r="D17903" s="7" t="n">
        <v>3</v>
      </c>
      <c r="E17903" s="7" t="n">
        <v>-25.1800003051758</v>
      </c>
      <c r="F17903" s="7" t="n">
        <v>1.48000001907349</v>
      </c>
      <c r="G17903" s="7" t="n">
        <v>-15.8199996948242</v>
      </c>
      <c r="H17903" s="7" t="n">
        <v>12000</v>
      </c>
    </row>
    <row r="17904" spans="1:9">
      <c r="A17904" t="s">
        <v>4</v>
      </c>
      <c r="B17904" s="4" t="s">
        <v>5</v>
      </c>
      <c r="C17904" s="4" t="s">
        <v>13</v>
      </c>
      <c r="D17904" s="4" t="s">
        <v>13</v>
      </c>
      <c r="E17904" s="4" t="s">
        <v>22</v>
      </c>
      <c r="F17904" s="4" t="s">
        <v>22</v>
      </c>
      <c r="G17904" s="4" t="s">
        <v>22</v>
      </c>
      <c r="H17904" s="4" t="s">
        <v>10</v>
      </c>
      <c r="I17904" s="4" t="s">
        <v>13</v>
      </c>
    </row>
    <row r="17905" spans="1:9">
      <c r="A17905" t="n">
        <v>146833</v>
      </c>
      <c r="B17905" s="25" t="n">
        <v>45</v>
      </c>
      <c r="C17905" s="7" t="n">
        <v>4</v>
      </c>
      <c r="D17905" s="7" t="n">
        <v>3</v>
      </c>
      <c r="E17905" s="7" t="n">
        <v>13.710000038147</v>
      </c>
      <c r="F17905" s="7" t="n">
        <v>32.8300018310547</v>
      </c>
      <c r="G17905" s="7" t="n">
        <v>4.71000003814697</v>
      </c>
      <c r="H17905" s="7" t="n">
        <v>12000</v>
      </c>
      <c r="I17905" s="7" t="n">
        <v>1</v>
      </c>
    </row>
    <row r="17906" spans="1:9">
      <c r="A17906" t="s">
        <v>4</v>
      </c>
      <c r="B17906" s="4" t="s">
        <v>5</v>
      </c>
      <c r="C17906" s="4" t="s">
        <v>13</v>
      </c>
      <c r="D17906" s="4" t="s">
        <v>13</v>
      </c>
      <c r="E17906" s="4" t="s">
        <v>22</v>
      </c>
      <c r="F17906" s="4" t="s">
        <v>10</v>
      </c>
    </row>
    <row r="17907" spans="1:9">
      <c r="A17907" t="n">
        <v>146851</v>
      </c>
      <c r="B17907" s="25" t="n">
        <v>45</v>
      </c>
      <c r="C17907" s="7" t="n">
        <v>5</v>
      </c>
      <c r="D17907" s="7" t="n">
        <v>3</v>
      </c>
      <c r="E17907" s="7" t="n">
        <v>2.5</v>
      </c>
      <c r="F17907" s="7" t="n">
        <v>12000</v>
      </c>
    </row>
    <row r="17908" spans="1:9">
      <c r="A17908" t="s">
        <v>4</v>
      </c>
      <c r="B17908" s="4" t="s">
        <v>5</v>
      </c>
      <c r="C17908" s="4" t="s">
        <v>13</v>
      </c>
      <c r="D17908" s="4" t="s">
        <v>10</v>
      </c>
    </row>
    <row r="17909" spans="1:9">
      <c r="A17909" t="n">
        <v>146860</v>
      </c>
      <c r="B17909" s="28" t="n">
        <v>58</v>
      </c>
      <c r="C17909" s="7" t="n">
        <v>255</v>
      </c>
      <c r="D17909" s="7" t="n">
        <v>0</v>
      </c>
    </row>
    <row r="17910" spans="1:9">
      <c r="A17910" t="s">
        <v>4</v>
      </c>
      <c r="B17910" s="4" t="s">
        <v>5</v>
      </c>
      <c r="C17910" s="4" t="s">
        <v>13</v>
      </c>
      <c r="D17910" s="4" t="s">
        <v>22</v>
      </c>
      <c r="E17910" s="4" t="s">
        <v>22</v>
      </c>
      <c r="F17910" s="4" t="s">
        <v>22</v>
      </c>
    </row>
    <row r="17911" spans="1:9">
      <c r="A17911" t="n">
        <v>146864</v>
      </c>
      <c r="B17911" s="25" t="n">
        <v>45</v>
      </c>
      <c r="C17911" s="7" t="n">
        <v>9</v>
      </c>
      <c r="D17911" s="7" t="n">
        <v>0.0199999995529652</v>
      </c>
      <c r="E17911" s="7" t="n">
        <v>0.0199999995529652</v>
      </c>
      <c r="F17911" s="7" t="n">
        <v>0.5</v>
      </c>
    </row>
    <row r="17912" spans="1:9">
      <c r="A17912" t="s">
        <v>4</v>
      </c>
      <c r="B17912" s="4" t="s">
        <v>5</v>
      </c>
      <c r="C17912" s="4" t="s">
        <v>13</v>
      </c>
      <c r="D17912" s="4" t="s">
        <v>10</v>
      </c>
      <c r="E17912" s="4" t="s">
        <v>6</v>
      </c>
    </row>
    <row r="17913" spans="1:9">
      <c r="A17913" t="n">
        <v>146878</v>
      </c>
      <c r="B17913" s="40" t="n">
        <v>51</v>
      </c>
      <c r="C17913" s="7" t="n">
        <v>4</v>
      </c>
      <c r="D17913" s="7" t="n">
        <v>0</v>
      </c>
      <c r="E17913" s="7" t="s">
        <v>882</v>
      </c>
    </row>
    <row r="17914" spans="1:9">
      <c r="A17914" t="s">
        <v>4</v>
      </c>
      <c r="B17914" s="4" t="s">
        <v>5</v>
      </c>
      <c r="C17914" s="4" t="s">
        <v>10</v>
      </c>
    </row>
    <row r="17915" spans="1:9">
      <c r="A17915" t="n">
        <v>146891</v>
      </c>
      <c r="B17915" s="35" t="n">
        <v>16</v>
      </c>
      <c r="C17915" s="7" t="n">
        <v>0</v>
      </c>
    </row>
    <row r="17916" spans="1:9">
      <c r="A17916" t="s">
        <v>4</v>
      </c>
      <c r="B17916" s="4" t="s">
        <v>5</v>
      </c>
      <c r="C17916" s="4" t="s">
        <v>10</v>
      </c>
      <c r="D17916" s="4" t="s">
        <v>13</v>
      </c>
      <c r="E17916" s="4" t="s">
        <v>9</v>
      </c>
      <c r="F17916" s="4" t="s">
        <v>72</v>
      </c>
      <c r="G17916" s="4" t="s">
        <v>13</v>
      </c>
      <c r="H17916" s="4" t="s">
        <v>13</v>
      </c>
      <c r="I17916" s="4" t="s">
        <v>13</v>
      </c>
      <c r="J17916" s="4" t="s">
        <v>9</v>
      </c>
      <c r="K17916" s="4" t="s">
        <v>72</v>
      </c>
      <c r="L17916" s="4" t="s">
        <v>13</v>
      </c>
      <c r="M17916" s="4" t="s">
        <v>13</v>
      </c>
    </row>
    <row r="17917" spans="1:9">
      <c r="A17917" t="n">
        <v>146894</v>
      </c>
      <c r="B17917" s="52" t="n">
        <v>26</v>
      </c>
      <c r="C17917" s="7" t="n">
        <v>0</v>
      </c>
      <c r="D17917" s="7" t="n">
        <v>17</v>
      </c>
      <c r="E17917" s="7" t="n">
        <v>52463</v>
      </c>
      <c r="F17917" s="7" t="s">
        <v>1264</v>
      </c>
      <c r="G17917" s="7" t="n">
        <v>2</v>
      </c>
      <c r="H17917" s="7" t="n">
        <v>3</v>
      </c>
      <c r="I17917" s="7" t="n">
        <v>17</v>
      </c>
      <c r="J17917" s="7" t="n">
        <v>52464</v>
      </c>
      <c r="K17917" s="7" t="s">
        <v>1265</v>
      </c>
      <c r="L17917" s="7" t="n">
        <v>2</v>
      </c>
      <c r="M17917" s="7" t="n">
        <v>0</v>
      </c>
    </row>
    <row r="17918" spans="1:9">
      <c r="A17918" t="s">
        <v>4</v>
      </c>
      <c r="B17918" s="4" t="s">
        <v>5</v>
      </c>
    </row>
    <row r="17919" spans="1:9">
      <c r="A17919" t="n">
        <v>146996</v>
      </c>
      <c r="B17919" s="53" t="n">
        <v>28</v>
      </c>
    </row>
    <row r="17920" spans="1:9">
      <c r="A17920" t="s">
        <v>4</v>
      </c>
      <c r="B17920" s="4" t="s">
        <v>5</v>
      </c>
      <c r="C17920" s="4" t="s">
        <v>10</v>
      </c>
      <c r="D17920" s="4" t="s">
        <v>13</v>
      </c>
    </row>
    <row r="17921" spans="1:13">
      <c r="A17921" t="n">
        <v>146997</v>
      </c>
      <c r="B17921" s="54" t="n">
        <v>89</v>
      </c>
      <c r="C17921" s="7" t="n">
        <v>65533</v>
      </c>
      <c r="D17921" s="7" t="n">
        <v>1</v>
      </c>
    </row>
    <row r="17922" spans="1:13">
      <c r="A17922" t="s">
        <v>4</v>
      </c>
      <c r="B17922" s="4" t="s">
        <v>5</v>
      </c>
      <c r="C17922" s="4" t="s">
        <v>13</v>
      </c>
      <c r="D17922" s="4" t="s">
        <v>10</v>
      </c>
      <c r="E17922" s="4" t="s">
        <v>22</v>
      </c>
    </row>
    <row r="17923" spans="1:13">
      <c r="A17923" t="n">
        <v>147001</v>
      </c>
      <c r="B17923" s="28" t="n">
        <v>58</v>
      </c>
      <c r="C17923" s="7" t="n">
        <v>101</v>
      </c>
      <c r="D17923" s="7" t="n">
        <v>1000</v>
      </c>
      <c r="E17923" s="7" t="n">
        <v>1</v>
      </c>
    </row>
    <row r="17924" spans="1:13">
      <c r="A17924" t="s">
        <v>4</v>
      </c>
      <c r="B17924" s="4" t="s">
        <v>5</v>
      </c>
      <c r="C17924" s="4" t="s">
        <v>13</v>
      </c>
      <c r="D17924" s="4" t="s">
        <v>10</v>
      </c>
    </row>
    <row r="17925" spans="1:13">
      <c r="A17925" t="n">
        <v>147009</v>
      </c>
      <c r="B17925" s="28" t="n">
        <v>58</v>
      </c>
      <c r="C17925" s="7" t="n">
        <v>254</v>
      </c>
      <c r="D17925" s="7" t="n">
        <v>0</v>
      </c>
    </row>
    <row r="17926" spans="1:13">
      <c r="A17926" t="s">
        <v>4</v>
      </c>
      <c r="B17926" s="4" t="s">
        <v>5</v>
      </c>
      <c r="C17926" s="4" t="s">
        <v>13</v>
      </c>
    </row>
    <row r="17927" spans="1:13">
      <c r="A17927" t="n">
        <v>147013</v>
      </c>
      <c r="B17927" s="25" t="n">
        <v>45</v>
      </c>
      <c r="C17927" s="7" t="n">
        <v>0</v>
      </c>
    </row>
    <row r="17928" spans="1:13">
      <c r="A17928" t="s">
        <v>4</v>
      </c>
      <c r="B17928" s="4" t="s">
        <v>5</v>
      </c>
      <c r="C17928" s="4" t="s">
        <v>13</v>
      </c>
      <c r="D17928" s="4" t="s">
        <v>13</v>
      </c>
      <c r="E17928" s="4" t="s">
        <v>22</v>
      </c>
      <c r="F17928" s="4" t="s">
        <v>22</v>
      </c>
      <c r="G17928" s="4" t="s">
        <v>22</v>
      </c>
      <c r="H17928" s="4" t="s">
        <v>10</v>
      </c>
    </row>
    <row r="17929" spans="1:13">
      <c r="A17929" t="n">
        <v>147015</v>
      </c>
      <c r="B17929" s="25" t="n">
        <v>45</v>
      </c>
      <c r="C17929" s="7" t="n">
        <v>2</v>
      </c>
      <c r="D17929" s="7" t="n">
        <v>3</v>
      </c>
      <c r="E17929" s="7" t="n">
        <v>-25.4500007629395</v>
      </c>
      <c r="F17929" s="7" t="n">
        <v>-1.13999998569489</v>
      </c>
      <c r="G17929" s="7" t="n">
        <v>-17.1599998474121</v>
      </c>
      <c r="H17929" s="7" t="n">
        <v>0</v>
      </c>
    </row>
    <row r="17930" spans="1:13">
      <c r="A17930" t="s">
        <v>4</v>
      </c>
      <c r="B17930" s="4" t="s">
        <v>5</v>
      </c>
      <c r="C17930" s="4" t="s">
        <v>13</v>
      </c>
      <c r="D17930" s="4" t="s">
        <v>13</v>
      </c>
      <c r="E17930" s="4" t="s">
        <v>22</v>
      </c>
      <c r="F17930" s="4" t="s">
        <v>22</v>
      </c>
      <c r="G17930" s="4" t="s">
        <v>22</v>
      </c>
      <c r="H17930" s="4" t="s">
        <v>10</v>
      </c>
      <c r="I17930" s="4" t="s">
        <v>13</v>
      </c>
    </row>
    <row r="17931" spans="1:13">
      <c r="A17931" t="n">
        <v>147032</v>
      </c>
      <c r="B17931" s="25" t="n">
        <v>45</v>
      </c>
      <c r="C17931" s="7" t="n">
        <v>4</v>
      </c>
      <c r="D17931" s="7" t="n">
        <v>3</v>
      </c>
      <c r="E17931" s="7" t="n">
        <v>51.3899993896484</v>
      </c>
      <c r="F17931" s="7" t="n">
        <v>46.9599990844727</v>
      </c>
      <c r="G17931" s="7" t="n">
        <v>4.71000003814697</v>
      </c>
      <c r="H17931" s="7" t="n">
        <v>0</v>
      </c>
      <c r="I17931" s="7" t="n">
        <v>1</v>
      </c>
    </row>
    <row r="17932" spans="1:13">
      <c r="A17932" t="s">
        <v>4</v>
      </c>
      <c r="B17932" s="4" t="s">
        <v>5</v>
      </c>
      <c r="C17932" s="4" t="s">
        <v>13</v>
      </c>
      <c r="D17932" s="4" t="s">
        <v>13</v>
      </c>
      <c r="E17932" s="4" t="s">
        <v>22</v>
      </c>
      <c r="F17932" s="4" t="s">
        <v>10</v>
      </c>
    </row>
    <row r="17933" spans="1:13">
      <c r="A17933" t="n">
        <v>147050</v>
      </c>
      <c r="B17933" s="25" t="n">
        <v>45</v>
      </c>
      <c r="C17933" s="7" t="n">
        <v>5</v>
      </c>
      <c r="D17933" s="7" t="n">
        <v>3</v>
      </c>
      <c r="E17933" s="7" t="n">
        <v>22</v>
      </c>
      <c r="F17933" s="7" t="n">
        <v>0</v>
      </c>
    </row>
    <row r="17934" spans="1:13">
      <c r="A17934" t="s">
        <v>4</v>
      </c>
      <c r="B17934" s="4" t="s">
        <v>5</v>
      </c>
      <c r="C17934" s="4" t="s">
        <v>13</v>
      </c>
      <c r="D17934" s="4" t="s">
        <v>13</v>
      </c>
      <c r="E17934" s="4" t="s">
        <v>22</v>
      </c>
      <c r="F17934" s="4" t="s">
        <v>10</v>
      </c>
    </row>
    <row r="17935" spans="1:13">
      <c r="A17935" t="n">
        <v>147059</v>
      </c>
      <c r="B17935" s="25" t="n">
        <v>45</v>
      </c>
      <c r="C17935" s="7" t="n">
        <v>11</v>
      </c>
      <c r="D17935" s="7" t="n">
        <v>3</v>
      </c>
      <c r="E17935" s="7" t="n">
        <v>21.3999996185303</v>
      </c>
      <c r="F17935" s="7" t="n">
        <v>0</v>
      </c>
    </row>
    <row r="17936" spans="1:13">
      <c r="A17936" t="s">
        <v>4</v>
      </c>
      <c r="B17936" s="4" t="s">
        <v>5</v>
      </c>
      <c r="C17936" s="4" t="s">
        <v>13</v>
      </c>
    </row>
    <row r="17937" spans="1:9">
      <c r="A17937" t="n">
        <v>147068</v>
      </c>
      <c r="B17937" s="42" t="n">
        <v>116</v>
      </c>
      <c r="C17937" s="7" t="n">
        <v>0</v>
      </c>
    </row>
    <row r="17938" spans="1:9">
      <c r="A17938" t="s">
        <v>4</v>
      </c>
      <c r="B17938" s="4" t="s">
        <v>5</v>
      </c>
      <c r="C17938" s="4" t="s">
        <v>13</v>
      </c>
      <c r="D17938" s="4" t="s">
        <v>10</v>
      </c>
    </row>
    <row r="17939" spans="1:9">
      <c r="A17939" t="n">
        <v>147070</v>
      </c>
      <c r="B17939" s="42" t="n">
        <v>116</v>
      </c>
      <c r="C17939" s="7" t="n">
        <v>2</v>
      </c>
      <c r="D17939" s="7" t="n">
        <v>1</v>
      </c>
    </row>
    <row r="17940" spans="1:9">
      <c r="A17940" t="s">
        <v>4</v>
      </c>
      <c r="B17940" s="4" t="s">
        <v>5</v>
      </c>
      <c r="C17940" s="4" t="s">
        <v>13</v>
      </c>
      <c r="D17940" s="4" t="s">
        <v>9</v>
      </c>
    </row>
    <row r="17941" spans="1:9">
      <c r="A17941" t="n">
        <v>147074</v>
      </c>
      <c r="B17941" s="42" t="n">
        <v>116</v>
      </c>
      <c r="C17941" s="7" t="n">
        <v>5</v>
      </c>
      <c r="D17941" s="7" t="n">
        <v>1125515264</v>
      </c>
    </row>
    <row r="17942" spans="1:9">
      <c r="A17942" t="s">
        <v>4</v>
      </c>
      <c r="B17942" s="4" t="s">
        <v>5</v>
      </c>
      <c r="C17942" s="4" t="s">
        <v>13</v>
      </c>
      <c r="D17942" s="4" t="s">
        <v>10</v>
      </c>
    </row>
    <row r="17943" spans="1:9">
      <c r="A17943" t="n">
        <v>147080</v>
      </c>
      <c r="B17943" s="42" t="n">
        <v>116</v>
      </c>
      <c r="C17943" s="7" t="n">
        <v>6</v>
      </c>
      <c r="D17943" s="7" t="n">
        <v>1</v>
      </c>
    </row>
    <row r="17944" spans="1:9">
      <c r="A17944" t="s">
        <v>4</v>
      </c>
      <c r="B17944" s="4" t="s">
        <v>5</v>
      </c>
      <c r="C17944" s="4" t="s">
        <v>13</v>
      </c>
      <c r="D17944" s="4" t="s">
        <v>10</v>
      </c>
      <c r="E17944" s="4" t="s">
        <v>10</v>
      </c>
      <c r="F17944" s="4" t="s">
        <v>9</v>
      </c>
    </row>
    <row r="17945" spans="1:9">
      <c r="A17945" t="n">
        <v>147084</v>
      </c>
      <c r="B17945" s="86" t="n">
        <v>84</v>
      </c>
      <c r="C17945" s="7" t="n">
        <v>0</v>
      </c>
      <c r="D17945" s="7" t="n">
        <v>0</v>
      </c>
      <c r="E17945" s="7" t="n">
        <v>0</v>
      </c>
      <c r="F17945" s="7" t="n">
        <v>1053609165</v>
      </c>
    </row>
    <row r="17946" spans="1:9">
      <c r="A17946" t="s">
        <v>4</v>
      </c>
      <c r="B17946" s="4" t="s">
        <v>5</v>
      </c>
      <c r="C17946" s="4" t="s">
        <v>10</v>
      </c>
      <c r="D17946" s="4" t="s">
        <v>9</v>
      </c>
    </row>
    <row r="17947" spans="1:9">
      <c r="A17947" t="n">
        <v>147094</v>
      </c>
      <c r="B17947" s="41" t="n">
        <v>43</v>
      </c>
      <c r="C17947" s="7" t="n">
        <v>17</v>
      </c>
      <c r="D17947" s="7" t="n">
        <v>1</v>
      </c>
    </row>
    <row r="17948" spans="1:9">
      <c r="A17948" t="s">
        <v>4</v>
      </c>
      <c r="B17948" s="4" t="s">
        <v>5</v>
      </c>
      <c r="C17948" s="4" t="s">
        <v>10</v>
      </c>
      <c r="D17948" s="4" t="s">
        <v>9</v>
      </c>
    </row>
    <row r="17949" spans="1:9">
      <c r="A17949" t="n">
        <v>147101</v>
      </c>
      <c r="B17949" s="41" t="n">
        <v>43</v>
      </c>
      <c r="C17949" s="7" t="n">
        <v>18</v>
      </c>
      <c r="D17949" s="7" t="n">
        <v>1</v>
      </c>
    </row>
    <row r="17950" spans="1:9">
      <c r="A17950" t="s">
        <v>4</v>
      </c>
      <c r="B17950" s="4" t="s">
        <v>5</v>
      </c>
      <c r="C17950" s="4" t="s">
        <v>10</v>
      </c>
      <c r="D17950" s="4" t="s">
        <v>9</v>
      </c>
    </row>
    <row r="17951" spans="1:9">
      <c r="A17951" t="n">
        <v>147108</v>
      </c>
      <c r="B17951" s="41" t="n">
        <v>43</v>
      </c>
      <c r="C17951" s="7" t="n">
        <v>22</v>
      </c>
      <c r="D17951" s="7" t="n">
        <v>1</v>
      </c>
    </row>
    <row r="17952" spans="1:9">
      <c r="A17952" t="s">
        <v>4</v>
      </c>
      <c r="B17952" s="4" t="s">
        <v>5</v>
      </c>
      <c r="C17952" s="4" t="s">
        <v>10</v>
      </c>
      <c r="D17952" s="4" t="s">
        <v>9</v>
      </c>
    </row>
    <row r="17953" spans="1:6">
      <c r="A17953" t="n">
        <v>147115</v>
      </c>
      <c r="B17953" s="41" t="n">
        <v>43</v>
      </c>
      <c r="C17953" s="7" t="n">
        <v>7031</v>
      </c>
      <c r="D17953" s="7" t="n">
        <v>1</v>
      </c>
    </row>
    <row r="17954" spans="1:6">
      <c r="A17954" t="s">
        <v>4</v>
      </c>
      <c r="B17954" s="4" t="s">
        <v>5</v>
      </c>
      <c r="C17954" s="4" t="s">
        <v>10</v>
      </c>
      <c r="D17954" s="4" t="s">
        <v>22</v>
      </c>
      <c r="E17954" s="4" t="s">
        <v>22</v>
      </c>
      <c r="F17954" s="4" t="s">
        <v>22</v>
      </c>
      <c r="G17954" s="4" t="s">
        <v>22</v>
      </c>
    </row>
    <row r="17955" spans="1:6">
      <c r="A17955" t="n">
        <v>147122</v>
      </c>
      <c r="B17955" s="24" t="n">
        <v>46</v>
      </c>
      <c r="C17955" s="7" t="n">
        <v>7024</v>
      </c>
      <c r="D17955" s="7" t="n">
        <v>-19</v>
      </c>
      <c r="E17955" s="7" t="n">
        <v>9</v>
      </c>
      <c r="F17955" s="7" t="n">
        <v>-16</v>
      </c>
      <c r="G17955" s="7" t="n">
        <v>360</v>
      </c>
    </row>
    <row r="17956" spans="1:6">
      <c r="A17956" t="s">
        <v>4</v>
      </c>
      <c r="B17956" s="4" t="s">
        <v>5</v>
      </c>
      <c r="C17956" s="4" t="s">
        <v>10</v>
      </c>
      <c r="D17956" s="4" t="s">
        <v>13</v>
      </c>
      <c r="E17956" s="4" t="s">
        <v>6</v>
      </c>
      <c r="F17956" s="4" t="s">
        <v>22</v>
      </c>
      <c r="G17956" s="4" t="s">
        <v>22</v>
      </c>
      <c r="H17956" s="4" t="s">
        <v>22</v>
      </c>
    </row>
    <row r="17957" spans="1:6">
      <c r="A17957" t="n">
        <v>147141</v>
      </c>
      <c r="B17957" s="39" t="n">
        <v>48</v>
      </c>
      <c r="C17957" s="7" t="n">
        <v>7024</v>
      </c>
      <c r="D17957" s="7" t="n">
        <v>0</v>
      </c>
      <c r="E17957" s="7" t="s">
        <v>1045</v>
      </c>
      <c r="F17957" s="7" t="n">
        <v>-1</v>
      </c>
      <c r="G17957" s="7" t="n">
        <v>1</v>
      </c>
      <c r="H17957" s="7" t="n">
        <v>0</v>
      </c>
    </row>
    <row r="17958" spans="1:6">
      <c r="A17958" t="s">
        <v>4</v>
      </c>
      <c r="B17958" s="4" t="s">
        <v>5</v>
      </c>
      <c r="C17958" s="4" t="s">
        <v>10</v>
      </c>
      <c r="D17958" s="4" t="s">
        <v>10</v>
      </c>
      <c r="E17958" s="4" t="s">
        <v>22</v>
      </c>
      <c r="F17958" s="4" t="s">
        <v>22</v>
      </c>
      <c r="G17958" s="4" t="s">
        <v>22</v>
      </c>
      <c r="H17958" s="4" t="s">
        <v>22</v>
      </c>
      <c r="I17958" s="4" t="s">
        <v>13</v>
      </c>
      <c r="J17958" s="4" t="s">
        <v>10</v>
      </c>
    </row>
    <row r="17959" spans="1:6">
      <c r="A17959" t="n">
        <v>147167</v>
      </c>
      <c r="B17959" s="85" t="n">
        <v>55</v>
      </c>
      <c r="C17959" s="7" t="n">
        <v>7024</v>
      </c>
      <c r="D17959" s="7" t="n">
        <v>65024</v>
      </c>
      <c r="E17959" s="7" t="n">
        <v>0</v>
      </c>
      <c r="F17959" s="7" t="n">
        <v>0</v>
      </c>
      <c r="G17959" s="7" t="n">
        <v>25</v>
      </c>
      <c r="H17959" s="7" t="n">
        <v>0.400000005960464</v>
      </c>
      <c r="I17959" s="7" t="n">
        <v>0</v>
      </c>
      <c r="J17959" s="7" t="n">
        <v>0</v>
      </c>
    </row>
    <row r="17960" spans="1:6">
      <c r="A17960" t="s">
        <v>4</v>
      </c>
      <c r="B17960" s="4" t="s">
        <v>5</v>
      </c>
      <c r="C17960" s="4" t="s">
        <v>10</v>
      </c>
      <c r="D17960" s="4" t="s">
        <v>13</v>
      </c>
      <c r="E17960" s="4" t="s">
        <v>13</v>
      </c>
      <c r="F17960" s="4" t="s">
        <v>6</v>
      </c>
    </row>
    <row r="17961" spans="1:6">
      <c r="A17961" t="n">
        <v>147191</v>
      </c>
      <c r="B17961" s="22" t="n">
        <v>20</v>
      </c>
      <c r="C17961" s="7" t="n">
        <v>7024</v>
      </c>
      <c r="D17961" s="7" t="n">
        <v>2</v>
      </c>
      <c r="E17961" s="7" t="n">
        <v>11</v>
      </c>
      <c r="F17961" s="7" t="s">
        <v>1266</v>
      </c>
    </row>
    <row r="17962" spans="1:6">
      <c r="A17962" t="s">
        <v>4</v>
      </c>
      <c r="B17962" s="4" t="s">
        <v>5</v>
      </c>
      <c r="C17962" s="4" t="s">
        <v>13</v>
      </c>
      <c r="D17962" s="4" t="s">
        <v>13</v>
      </c>
      <c r="E17962" s="4" t="s">
        <v>22</v>
      </c>
      <c r="F17962" s="4" t="s">
        <v>22</v>
      </c>
      <c r="G17962" s="4" t="s">
        <v>22</v>
      </c>
      <c r="H17962" s="4" t="s">
        <v>10</v>
      </c>
    </row>
    <row r="17963" spans="1:6">
      <c r="A17963" t="n">
        <v>147217</v>
      </c>
      <c r="B17963" s="25" t="n">
        <v>45</v>
      </c>
      <c r="C17963" s="7" t="n">
        <v>2</v>
      </c>
      <c r="D17963" s="7" t="n">
        <v>3</v>
      </c>
      <c r="E17963" s="7" t="n">
        <v>-25.8199996948242</v>
      </c>
      <c r="F17963" s="7" t="n">
        <v>-1.13999998569489</v>
      </c>
      <c r="G17963" s="7" t="n">
        <v>-16.2999992370605</v>
      </c>
      <c r="H17963" s="7" t="n">
        <v>30000</v>
      </c>
    </row>
    <row r="17964" spans="1:6">
      <c r="A17964" t="s">
        <v>4</v>
      </c>
      <c r="B17964" s="4" t="s">
        <v>5</v>
      </c>
      <c r="C17964" s="4" t="s">
        <v>13</v>
      </c>
      <c r="D17964" s="4" t="s">
        <v>13</v>
      </c>
      <c r="E17964" s="4" t="s">
        <v>22</v>
      </c>
      <c r="F17964" s="4" t="s">
        <v>22</v>
      </c>
      <c r="G17964" s="4" t="s">
        <v>22</v>
      </c>
      <c r="H17964" s="4" t="s">
        <v>10</v>
      </c>
      <c r="I17964" s="4" t="s">
        <v>13</v>
      </c>
    </row>
    <row r="17965" spans="1:6">
      <c r="A17965" t="n">
        <v>147234</v>
      </c>
      <c r="B17965" s="25" t="n">
        <v>45</v>
      </c>
      <c r="C17965" s="7" t="n">
        <v>4</v>
      </c>
      <c r="D17965" s="7" t="n">
        <v>3</v>
      </c>
      <c r="E17965" s="7" t="n">
        <v>51.3899993896484</v>
      </c>
      <c r="F17965" s="7" t="n">
        <v>69.9899978637695</v>
      </c>
      <c r="G17965" s="7" t="n">
        <v>4.71000003814697</v>
      </c>
      <c r="H17965" s="7" t="n">
        <v>30000</v>
      </c>
      <c r="I17965" s="7" t="n">
        <v>1</v>
      </c>
    </row>
    <row r="17966" spans="1:6">
      <c r="A17966" t="s">
        <v>4</v>
      </c>
      <c r="B17966" s="4" t="s">
        <v>5</v>
      </c>
      <c r="C17966" s="4" t="s">
        <v>13</v>
      </c>
      <c r="D17966" s="4" t="s">
        <v>13</v>
      </c>
      <c r="E17966" s="4" t="s">
        <v>22</v>
      </c>
      <c r="F17966" s="4" t="s">
        <v>10</v>
      </c>
    </row>
    <row r="17967" spans="1:6">
      <c r="A17967" t="n">
        <v>147252</v>
      </c>
      <c r="B17967" s="25" t="n">
        <v>45</v>
      </c>
      <c r="C17967" s="7" t="n">
        <v>5</v>
      </c>
      <c r="D17967" s="7" t="n">
        <v>3</v>
      </c>
      <c r="E17967" s="7" t="n">
        <v>23</v>
      </c>
      <c r="F17967" s="7" t="n">
        <v>30000</v>
      </c>
    </row>
    <row r="17968" spans="1:6">
      <c r="A17968" t="s">
        <v>4</v>
      </c>
      <c r="B17968" s="4" t="s">
        <v>5</v>
      </c>
      <c r="C17968" s="4" t="s">
        <v>13</v>
      </c>
      <c r="D17968" s="4" t="s">
        <v>10</v>
      </c>
    </row>
    <row r="17969" spans="1:10">
      <c r="A17969" t="n">
        <v>147261</v>
      </c>
      <c r="B17969" s="28" t="n">
        <v>58</v>
      </c>
      <c r="C17969" s="7" t="n">
        <v>255</v>
      </c>
      <c r="D17969" s="7" t="n">
        <v>0</v>
      </c>
    </row>
    <row r="17970" spans="1:10">
      <c r="A17970" t="s">
        <v>4</v>
      </c>
      <c r="B17970" s="4" t="s">
        <v>5</v>
      </c>
      <c r="C17970" s="4" t="s">
        <v>10</v>
      </c>
    </row>
    <row r="17971" spans="1:10">
      <c r="A17971" t="n">
        <v>147265</v>
      </c>
      <c r="B17971" s="35" t="n">
        <v>16</v>
      </c>
      <c r="C17971" s="7" t="n">
        <v>1000</v>
      </c>
    </row>
    <row r="17972" spans="1:10">
      <c r="A17972" t="s">
        <v>4</v>
      </c>
      <c r="B17972" s="4" t="s">
        <v>5</v>
      </c>
      <c r="C17972" s="4" t="s">
        <v>13</v>
      </c>
      <c r="D17972" s="4" t="s">
        <v>10</v>
      </c>
      <c r="E17972" s="4" t="s">
        <v>10</v>
      </c>
      <c r="F17972" s="4" t="s">
        <v>13</v>
      </c>
    </row>
    <row r="17973" spans="1:10">
      <c r="A17973" t="n">
        <v>147268</v>
      </c>
      <c r="B17973" s="29" t="n">
        <v>25</v>
      </c>
      <c r="C17973" s="7" t="n">
        <v>1</v>
      </c>
      <c r="D17973" s="7" t="n">
        <v>65535</v>
      </c>
      <c r="E17973" s="7" t="n">
        <v>420</v>
      </c>
      <c r="F17973" s="7" t="n">
        <v>5</v>
      </c>
    </row>
    <row r="17974" spans="1:10">
      <c r="A17974" t="s">
        <v>4</v>
      </c>
      <c r="B17974" s="4" t="s">
        <v>5</v>
      </c>
      <c r="C17974" s="4" t="s">
        <v>13</v>
      </c>
      <c r="D17974" s="4" t="s">
        <v>10</v>
      </c>
      <c r="E17974" s="4" t="s">
        <v>6</v>
      </c>
    </row>
    <row r="17975" spans="1:10">
      <c r="A17975" t="n">
        <v>147275</v>
      </c>
      <c r="B17975" s="40" t="n">
        <v>51</v>
      </c>
      <c r="C17975" s="7" t="n">
        <v>4</v>
      </c>
      <c r="D17975" s="7" t="n">
        <v>19</v>
      </c>
      <c r="E17975" s="7" t="s">
        <v>899</v>
      </c>
    </row>
    <row r="17976" spans="1:10">
      <c r="A17976" t="s">
        <v>4</v>
      </c>
      <c r="B17976" s="4" t="s">
        <v>5</v>
      </c>
      <c r="C17976" s="4" t="s">
        <v>10</v>
      </c>
    </row>
    <row r="17977" spans="1:10">
      <c r="A17977" t="n">
        <v>147289</v>
      </c>
      <c r="B17977" s="35" t="n">
        <v>16</v>
      </c>
      <c r="C17977" s="7" t="n">
        <v>0</v>
      </c>
    </row>
    <row r="17978" spans="1:10">
      <c r="A17978" t="s">
        <v>4</v>
      </c>
      <c r="B17978" s="4" t="s">
        <v>5</v>
      </c>
      <c r="C17978" s="4" t="s">
        <v>10</v>
      </c>
      <c r="D17978" s="4" t="s">
        <v>13</v>
      </c>
      <c r="E17978" s="4" t="s">
        <v>9</v>
      </c>
      <c r="F17978" s="4" t="s">
        <v>72</v>
      </c>
      <c r="G17978" s="4" t="s">
        <v>13</v>
      </c>
      <c r="H17978" s="4" t="s">
        <v>13</v>
      </c>
      <c r="I17978" s="4" t="s">
        <v>13</v>
      </c>
      <c r="J17978" s="4" t="s">
        <v>9</v>
      </c>
      <c r="K17978" s="4" t="s">
        <v>72</v>
      </c>
      <c r="L17978" s="4" t="s">
        <v>13</v>
      </c>
      <c r="M17978" s="4" t="s">
        <v>13</v>
      </c>
      <c r="N17978" s="4" t="s">
        <v>13</v>
      </c>
      <c r="O17978" s="4" t="s">
        <v>9</v>
      </c>
      <c r="P17978" s="4" t="s">
        <v>72</v>
      </c>
      <c r="Q17978" s="4" t="s">
        <v>13</v>
      </c>
      <c r="R17978" s="4" t="s">
        <v>13</v>
      </c>
      <c r="S17978" s="4" t="s">
        <v>13</v>
      </c>
      <c r="T17978" s="4" t="s">
        <v>9</v>
      </c>
      <c r="U17978" s="4" t="s">
        <v>72</v>
      </c>
      <c r="V17978" s="4" t="s">
        <v>13</v>
      </c>
      <c r="W17978" s="4" t="s">
        <v>13</v>
      </c>
    </row>
    <row r="17979" spans="1:10">
      <c r="A17979" t="n">
        <v>147292</v>
      </c>
      <c r="B17979" s="52" t="n">
        <v>26</v>
      </c>
      <c r="C17979" s="7" t="n">
        <v>19</v>
      </c>
      <c r="D17979" s="7" t="n">
        <v>17</v>
      </c>
      <c r="E17979" s="7" t="n">
        <v>29345</v>
      </c>
      <c r="F17979" s="7" t="s">
        <v>1267</v>
      </c>
      <c r="G17979" s="7" t="n">
        <v>2</v>
      </c>
      <c r="H17979" s="7" t="n">
        <v>3</v>
      </c>
      <c r="I17979" s="7" t="n">
        <v>17</v>
      </c>
      <c r="J17979" s="7" t="n">
        <v>29346</v>
      </c>
      <c r="K17979" s="7" t="s">
        <v>1268</v>
      </c>
      <c r="L17979" s="7" t="n">
        <v>2</v>
      </c>
      <c r="M17979" s="7" t="n">
        <v>3</v>
      </c>
      <c r="N17979" s="7" t="n">
        <v>17</v>
      </c>
      <c r="O17979" s="7" t="n">
        <v>29347</v>
      </c>
      <c r="P17979" s="7" t="s">
        <v>1269</v>
      </c>
      <c r="Q17979" s="7" t="n">
        <v>2</v>
      </c>
      <c r="R17979" s="7" t="n">
        <v>3</v>
      </c>
      <c r="S17979" s="7" t="n">
        <v>17</v>
      </c>
      <c r="T17979" s="7" t="n">
        <v>29348</v>
      </c>
      <c r="U17979" s="7" t="s">
        <v>1270</v>
      </c>
      <c r="V17979" s="7" t="n">
        <v>2</v>
      </c>
      <c r="W17979" s="7" t="n">
        <v>0</v>
      </c>
    </row>
    <row r="17980" spans="1:10">
      <c r="A17980" t="s">
        <v>4</v>
      </c>
      <c r="B17980" s="4" t="s">
        <v>5</v>
      </c>
    </row>
    <row r="17981" spans="1:10">
      <c r="A17981" t="n">
        <v>147621</v>
      </c>
      <c r="B17981" s="53" t="n">
        <v>28</v>
      </c>
    </row>
    <row r="17982" spans="1:10">
      <c r="A17982" t="s">
        <v>4</v>
      </c>
      <c r="B17982" s="4" t="s">
        <v>5</v>
      </c>
      <c r="C17982" s="4" t="s">
        <v>10</v>
      </c>
      <c r="D17982" s="4" t="s">
        <v>13</v>
      </c>
    </row>
    <row r="17983" spans="1:10">
      <c r="A17983" t="n">
        <v>147622</v>
      </c>
      <c r="B17983" s="54" t="n">
        <v>89</v>
      </c>
      <c r="C17983" s="7" t="n">
        <v>65533</v>
      </c>
      <c r="D17983" s="7" t="n">
        <v>1</v>
      </c>
    </row>
    <row r="17984" spans="1:10">
      <c r="A17984" t="s">
        <v>4</v>
      </c>
      <c r="B17984" s="4" t="s">
        <v>5</v>
      </c>
      <c r="C17984" s="4" t="s">
        <v>13</v>
      </c>
      <c r="D17984" s="4" t="s">
        <v>10</v>
      </c>
      <c r="E17984" s="4" t="s">
        <v>10</v>
      </c>
      <c r="F17984" s="4" t="s">
        <v>13</v>
      </c>
    </row>
    <row r="17985" spans="1:23">
      <c r="A17985" t="n">
        <v>147626</v>
      </c>
      <c r="B17985" s="29" t="n">
        <v>25</v>
      </c>
      <c r="C17985" s="7" t="n">
        <v>1</v>
      </c>
      <c r="D17985" s="7" t="n">
        <v>65535</v>
      </c>
      <c r="E17985" s="7" t="n">
        <v>65535</v>
      </c>
      <c r="F17985" s="7" t="n">
        <v>0</v>
      </c>
    </row>
    <row r="17986" spans="1:23">
      <c r="A17986" t="s">
        <v>4</v>
      </c>
      <c r="B17986" s="4" t="s">
        <v>5</v>
      </c>
      <c r="C17986" s="4" t="s">
        <v>10</v>
      </c>
      <c r="D17986" s="4" t="s">
        <v>13</v>
      </c>
    </row>
    <row r="17987" spans="1:23">
      <c r="A17987" t="n">
        <v>147633</v>
      </c>
      <c r="B17987" s="44" t="n">
        <v>21</v>
      </c>
      <c r="C17987" s="7" t="n">
        <v>7024</v>
      </c>
      <c r="D17987" s="7" t="n">
        <v>2</v>
      </c>
    </row>
    <row r="17988" spans="1:23">
      <c r="A17988" t="s">
        <v>4</v>
      </c>
      <c r="B17988" s="4" t="s">
        <v>5</v>
      </c>
      <c r="C17988" s="4" t="s">
        <v>13</v>
      </c>
      <c r="D17988" s="4" t="s">
        <v>10</v>
      </c>
      <c r="E17988" s="4" t="s">
        <v>22</v>
      </c>
    </row>
    <row r="17989" spans="1:23">
      <c r="A17989" t="n">
        <v>147637</v>
      </c>
      <c r="B17989" s="28" t="n">
        <v>58</v>
      </c>
      <c r="C17989" s="7" t="n">
        <v>101</v>
      </c>
      <c r="D17989" s="7" t="n">
        <v>200</v>
      </c>
      <c r="E17989" s="7" t="n">
        <v>1</v>
      </c>
    </row>
    <row r="17990" spans="1:23">
      <c r="A17990" t="s">
        <v>4</v>
      </c>
      <c r="B17990" s="4" t="s">
        <v>5</v>
      </c>
      <c r="C17990" s="4" t="s">
        <v>13</v>
      </c>
      <c r="D17990" s="4" t="s">
        <v>10</v>
      </c>
    </row>
    <row r="17991" spans="1:23">
      <c r="A17991" t="n">
        <v>147645</v>
      </c>
      <c r="B17991" s="28" t="n">
        <v>58</v>
      </c>
      <c r="C17991" s="7" t="n">
        <v>254</v>
      </c>
      <c r="D17991" s="7" t="n">
        <v>0</v>
      </c>
    </row>
    <row r="17992" spans="1:23">
      <c r="A17992" t="s">
        <v>4</v>
      </c>
      <c r="B17992" s="4" t="s">
        <v>5</v>
      </c>
      <c r="C17992" s="4" t="s">
        <v>13</v>
      </c>
    </row>
    <row r="17993" spans="1:23">
      <c r="A17993" t="n">
        <v>147649</v>
      </c>
      <c r="B17993" s="25" t="n">
        <v>45</v>
      </c>
      <c r="C17993" s="7" t="n">
        <v>0</v>
      </c>
    </row>
    <row r="17994" spans="1:23">
      <c r="A17994" t="s">
        <v>4</v>
      </c>
      <c r="B17994" s="4" t="s">
        <v>5</v>
      </c>
      <c r="C17994" s="4" t="s">
        <v>13</v>
      </c>
      <c r="D17994" s="4" t="s">
        <v>13</v>
      </c>
      <c r="E17994" s="4" t="s">
        <v>22</v>
      </c>
      <c r="F17994" s="4" t="s">
        <v>22</v>
      </c>
      <c r="G17994" s="4" t="s">
        <v>22</v>
      </c>
      <c r="H17994" s="4" t="s">
        <v>10</v>
      </c>
    </row>
    <row r="17995" spans="1:23">
      <c r="A17995" t="n">
        <v>147651</v>
      </c>
      <c r="B17995" s="25" t="n">
        <v>45</v>
      </c>
      <c r="C17995" s="7" t="n">
        <v>2</v>
      </c>
      <c r="D17995" s="7" t="n">
        <v>3</v>
      </c>
      <c r="E17995" s="7" t="n">
        <v>-25.2399997711182</v>
      </c>
      <c r="F17995" s="7" t="n">
        <v>1.48000001907349</v>
      </c>
      <c r="G17995" s="7" t="n">
        <v>-15.8800001144409</v>
      </c>
      <c r="H17995" s="7" t="n">
        <v>0</v>
      </c>
    </row>
    <row r="17996" spans="1:23">
      <c r="A17996" t="s">
        <v>4</v>
      </c>
      <c r="B17996" s="4" t="s">
        <v>5</v>
      </c>
      <c r="C17996" s="4" t="s">
        <v>13</v>
      </c>
      <c r="D17996" s="4" t="s">
        <v>13</v>
      </c>
      <c r="E17996" s="4" t="s">
        <v>22</v>
      </c>
      <c r="F17996" s="4" t="s">
        <v>22</v>
      </c>
      <c r="G17996" s="4" t="s">
        <v>22</v>
      </c>
      <c r="H17996" s="4" t="s">
        <v>10</v>
      </c>
      <c r="I17996" s="4" t="s">
        <v>13</v>
      </c>
    </row>
    <row r="17997" spans="1:23">
      <c r="A17997" t="n">
        <v>147668</v>
      </c>
      <c r="B17997" s="25" t="n">
        <v>45</v>
      </c>
      <c r="C17997" s="7" t="n">
        <v>4</v>
      </c>
      <c r="D17997" s="7" t="n">
        <v>3</v>
      </c>
      <c r="E17997" s="7" t="n">
        <v>62.4300003051758</v>
      </c>
      <c r="F17997" s="7" t="n">
        <v>80.9199981689453</v>
      </c>
      <c r="G17997" s="7" t="n">
        <v>4.71000003814697</v>
      </c>
      <c r="H17997" s="7" t="n">
        <v>0</v>
      </c>
      <c r="I17997" s="7" t="n">
        <v>1</v>
      </c>
    </row>
    <row r="17998" spans="1:23">
      <c r="A17998" t="s">
        <v>4</v>
      </c>
      <c r="B17998" s="4" t="s">
        <v>5</v>
      </c>
      <c r="C17998" s="4" t="s">
        <v>13</v>
      </c>
      <c r="D17998" s="4" t="s">
        <v>13</v>
      </c>
      <c r="E17998" s="4" t="s">
        <v>22</v>
      </c>
      <c r="F17998" s="4" t="s">
        <v>10</v>
      </c>
    </row>
    <row r="17999" spans="1:23">
      <c r="A17999" t="n">
        <v>147686</v>
      </c>
      <c r="B17999" s="25" t="n">
        <v>45</v>
      </c>
      <c r="C17999" s="7" t="n">
        <v>5</v>
      </c>
      <c r="D17999" s="7" t="n">
        <v>3</v>
      </c>
      <c r="E17999" s="7" t="n">
        <v>1.39999997615814</v>
      </c>
      <c r="F17999" s="7" t="n">
        <v>0</v>
      </c>
    </row>
    <row r="18000" spans="1:23">
      <c r="A18000" t="s">
        <v>4</v>
      </c>
      <c r="B18000" s="4" t="s">
        <v>5</v>
      </c>
      <c r="C18000" s="4" t="s">
        <v>13</v>
      </c>
      <c r="D18000" s="4" t="s">
        <v>13</v>
      </c>
      <c r="E18000" s="4" t="s">
        <v>22</v>
      </c>
      <c r="F18000" s="4" t="s">
        <v>10</v>
      </c>
    </row>
    <row r="18001" spans="1:9">
      <c r="A18001" t="n">
        <v>147695</v>
      </c>
      <c r="B18001" s="25" t="n">
        <v>45</v>
      </c>
      <c r="C18001" s="7" t="n">
        <v>11</v>
      </c>
      <c r="D18001" s="7" t="n">
        <v>3</v>
      </c>
      <c r="E18001" s="7" t="n">
        <v>28.2999992370605</v>
      </c>
      <c r="F18001" s="7" t="n">
        <v>0</v>
      </c>
    </row>
    <row r="18002" spans="1:9">
      <c r="A18002" t="s">
        <v>4</v>
      </c>
      <c r="B18002" s="4" t="s">
        <v>5</v>
      </c>
      <c r="C18002" s="4" t="s">
        <v>13</v>
      </c>
      <c r="D18002" s="4" t="s">
        <v>10</v>
      </c>
      <c r="E18002" s="4" t="s">
        <v>10</v>
      </c>
      <c r="F18002" s="4" t="s">
        <v>9</v>
      </c>
    </row>
    <row r="18003" spans="1:9">
      <c r="A18003" t="n">
        <v>147704</v>
      </c>
      <c r="B18003" s="86" t="n">
        <v>84</v>
      </c>
      <c r="C18003" s="7" t="n">
        <v>1</v>
      </c>
      <c r="D18003" s="7" t="n">
        <v>0</v>
      </c>
      <c r="E18003" s="7" t="n">
        <v>0</v>
      </c>
      <c r="F18003" s="7" t="n">
        <v>0</v>
      </c>
    </row>
    <row r="18004" spans="1:9">
      <c r="A18004" t="s">
        <v>4</v>
      </c>
      <c r="B18004" s="4" t="s">
        <v>5</v>
      </c>
      <c r="C18004" s="4" t="s">
        <v>10</v>
      </c>
      <c r="D18004" s="4" t="s">
        <v>13</v>
      </c>
    </row>
    <row r="18005" spans="1:9">
      <c r="A18005" t="n">
        <v>147714</v>
      </c>
      <c r="B18005" s="63" t="n">
        <v>56</v>
      </c>
      <c r="C18005" s="7" t="n">
        <v>7024</v>
      </c>
      <c r="D18005" s="7" t="n">
        <v>1</v>
      </c>
    </row>
    <row r="18006" spans="1:9">
      <c r="A18006" t="s">
        <v>4</v>
      </c>
      <c r="B18006" s="4" t="s">
        <v>5</v>
      </c>
      <c r="C18006" s="4" t="s">
        <v>10</v>
      </c>
      <c r="D18006" s="4" t="s">
        <v>9</v>
      </c>
    </row>
    <row r="18007" spans="1:9">
      <c r="A18007" t="n">
        <v>147718</v>
      </c>
      <c r="B18007" s="41" t="n">
        <v>43</v>
      </c>
      <c r="C18007" s="7" t="n">
        <v>7024</v>
      </c>
      <c r="D18007" s="7" t="n">
        <v>1</v>
      </c>
    </row>
    <row r="18008" spans="1:9">
      <c r="A18008" t="s">
        <v>4</v>
      </c>
      <c r="B18008" s="4" t="s">
        <v>5</v>
      </c>
      <c r="C18008" s="4" t="s">
        <v>10</v>
      </c>
      <c r="D18008" s="4" t="s">
        <v>22</v>
      </c>
      <c r="E18008" s="4" t="s">
        <v>22</v>
      </c>
      <c r="F18008" s="4" t="s">
        <v>22</v>
      </c>
      <c r="G18008" s="4" t="s">
        <v>10</v>
      </c>
      <c r="H18008" s="4" t="s">
        <v>10</v>
      </c>
    </row>
    <row r="18009" spans="1:9">
      <c r="A18009" t="n">
        <v>147725</v>
      </c>
      <c r="B18009" s="56" t="n">
        <v>60</v>
      </c>
      <c r="C18009" s="7" t="n">
        <v>0</v>
      </c>
      <c r="D18009" s="7" t="n">
        <v>0</v>
      </c>
      <c r="E18009" s="7" t="n">
        <v>0</v>
      </c>
      <c r="F18009" s="7" t="n">
        <v>0</v>
      </c>
      <c r="G18009" s="7" t="n">
        <v>0</v>
      </c>
      <c r="H18009" s="7" t="n">
        <v>1</v>
      </c>
    </row>
    <row r="18010" spans="1:9">
      <c r="A18010" t="s">
        <v>4</v>
      </c>
      <c r="B18010" s="4" t="s">
        <v>5</v>
      </c>
      <c r="C18010" s="4" t="s">
        <v>10</v>
      </c>
      <c r="D18010" s="4" t="s">
        <v>22</v>
      </c>
      <c r="E18010" s="4" t="s">
        <v>22</v>
      </c>
      <c r="F18010" s="4" t="s">
        <v>22</v>
      </c>
      <c r="G18010" s="4" t="s">
        <v>10</v>
      </c>
      <c r="H18010" s="4" t="s">
        <v>10</v>
      </c>
    </row>
    <row r="18011" spans="1:9">
      <c r="A18011" t="n">
        <v>147744</v>
      </c>
      <c r="B18011" s="56" t="n">
        <v>60</v>
      </c>
      <c r="C18011" s="7" t="n">
        <v>0</v>
      </c>
      <c r="D18011" s="7" t="n">
        <v>0</v>
      </c>
      <c r="E18011" s="7" t="n">
        <v>0</v>
      </c>
      <c r="F18011" s="7" t="n">
        <v>0</v>
      </c>
      <c r="G18011" s="7" t="n">
        <v>0</v>
      </c>
      <c r="H18011" s="7" t="n">
        <v>0</v>
      </c>
    </row>
    <row r="18012" spans="1:9">
      <c r="A18012" t="s">
        <v>4</v>
      </c>
      <c r="B18012" s="4" t="s">
        <v>5</v>
      </c>
      <c r="C18012" s="4" t="s">
        <v>10</v>
      </c>
      <c r="D18012" s="4" t="s">
        <v>10</v>
      </c>
      <c r="E18012" s="4" t="s">
        <v>10</v>
      </c>
    </row>
    <row r="18013" spans="1:9">
      <c r="A18013" t="n">
        <v>147763</v>
      </c>
      <c r="B18013" s="57" t="n">
        <v>61</v>
      </c>
      <c r="C18013" s="7" t="n">
        <v>0</v>
      </c>
      <c r="D18013" s="7" t="n">
        <v>65533</v>
      </c>
      <c r="E18013" s="7" t="n">
        <v>0</v>
      </c>
    </row>
    <row r="18014" spans="1:9">
      <c r="A18014" t="s">
        <v>4</v>
      </c>
      <c r="B18014" s="4" t="s">
        <v>5</v>
      </c>
      <c r="C18014" s="4" t="s">
        <v>10</v>
      </c>
      <c r="D18014" s="4" t="s">
        <v>22</v>
      </c>
      <c r="E18014" s="4" t="s">
        <v>22</v>
      </c>
      <c r="F18014" s="4" t="s">
        <v>22</v>
      </c>
      <c r="G18014" s="4" t="s">
        <v>10</v>
      </c>
      <c r="H18014" s="4" t="s">
        <v>10</v>
      </c>
    </row>
    <row r="18015" spans="1:9">
      <c r="A18015" t="n">
        <v>147770</v>
      </c>
      <c r="B18015" s="56" t="n">
        <v>60</v>
      </c>
      <c r="C18015" s="7" t="n">
        <v>16</v>
      </c>
      <c r="D18015" s="7" t="n">
        <v>0</v>
      </c>
      <c r="E18015" s="7" t="n">
        <v>0</v>
      </c>
      <c r="F18015" s="7" t="n">
        <v>0</v>
      </c>
      <c r="G18015" s="7" t="n">
        <v>0</v>
      </c>
      <c r="H18015" s="7" t="n">
        <v>1</v>
      </c>
    </row>
    <row r="18016" spans="1:9">
      <c r="A18016" t="s">
        <v>4</v>
      </c>
      <c r="B18016" s="4" t="s">
        <v>5</v>
      </c>
      <c r="C18016" s="4" t="s">
        <v>10</v>
      </c>
      <c r="D18016" s="4" t="s">
        <v>22</v>
      </c>
      <c r="E18016" s="4" t="s">
        <v>22</v>
      </c>
      <c r="F18016" s="4" t="s">
        <v>22</v>
      </c>
      <c r="G18016" s="4" t="s">
        <v>10</v>
      </c>
      <c r="H18016" s="4" t="s">
        <v>10</v>
      </c>
    </row>
    <row r="18017" spans="1:8">
      <c r="A18017" t="n">
        <v>147789</v>
      </c>
      <c r="B18017" s="56" t="n">
        <v>60</v>
      </c>
      <c r="C18017" s="7" t="n">
        <v>16</v>
      </c>
      <c r="D18017" s="7" t="n">
        <v>0</v>
      </c>
      <c r="E18017" s="7" t="n">
        <v>0</v>
      </c>
      <c r="F18017" s="7" t="n">
        <v>0</v>
      </c>
      <c r="G18017" s="7" t="n">
        <v>0</v>
      </c>
      <c r="H18017" s="7" t="n">
        <v>0</v>
      </c>
    </row>
    <row r="18018" spans="1:8">
      <c r="A18018" t="s">
        <v>4</v>
      </c>
      <c r="B18018" s="4" t="s">
        <v>5</v>
      </c>
      <c r="C18018" s="4" t="s">
        <v>10</v>
      </c>
      <c r="D18018" s="4" t="s">
        <v>10</v>
      </c>
      <c r="E18018" s="4" t="s">
        <v>10</v>
      </c>
    </row>
    <row r="18019" spans="1:8">
      <c r="A18019" t="n">
        <v>147808</v>
      </c>
      <c r="B18019" s="57" t="n">
        <v>61</v>
      </c>
      <c r="C18019" s="7" t="n">
        <v>16</v>
      </c>
      <c r="D18019" s="7" t="n">
        <v>65533</v>
      </c>
      <c r="E18019" s="7" t="n">
        <v>0</v>
      </c>
    </row>
    <row r="18020" spans="1:8">
      <c r="A18020" t="s">
        <v>4</v>
      </c>
      <c r="B18020" s="4" t="s">
        <v>5</v>
      </c>
      <c r="C18020" s="4" t="s">
        <v>10</v>
      </c>
      <c r="D18020" s="4" t="s">
        <v>22</v>
      </c>
      <c r="E18020" s="4" t="s">
        <v>22</v>
      </c>
      <c r="F18020" s="4" t="s">
        <v>22</v>
      </c>
      <c r="G18020" s="4" t="s">
        <v>10</v>
      </c>
      <c r="H18020" s="4" t="s">
        <v>10</v>
      </c>
    </row>
    <row r="18021" spans="1:8">
      <c r="A18021" t="n">
        <v>147815</v>
      </c>
      <c r="B18021" s="56" t="n">
        <v>60</v>
      </c>
      <c r="C18021" s="7" t="n">
        <v>7032</v>
      </c>
      <c r="D18021" s="7" t="n">
        <v>0</v>
      </c>
      <c r="E18021" s="7" t="n">
        <v>0</v>
      </c>
      <c r="F18021" s="7" t="n">
        <v>0</v>
      </c>
      <c r="G18021" s="7" t="n">
        <v>0</v>
      </c>
      <c r="H18021" s="7" t="n">
        <v>1</v>
      </c>
    </row>
    <row r="18022" spans="1:8">
      <c r="A18022" t="s">
        <v>4</v>
      </c>
      <c r="B18022" s="4" t="s">
        <v>5</v>
      </c>
      <c r="C18022" s="4" t="s">
        <v>10</v>
      </c>
      <c r="D18022" s="4" t="s">
        <v>22</v>
      </c>
      <c r="E18022" s="4" t="s">
        <v>22</v>
      </c>
      <c r="F18022" s="4" t="s">
        <v>22</v>
      </c>
      <c r="G18022" s="4" t="s">
        <v>10</v>
      </c>
      <c r="H18022" s="4" t="s">
        <v>10</v>
      </c>
    </row>
    <row r="18023" spans="1:8">
      <c r="A18023" t="n">
        <v>147834</v>
      </c>
      <c r="B18023" s="56" t="n">
        <v>60</v>
      </c>
      <c r="C18023" s="7" t="n">
        <v>7032</v>
      </c>
      <c r="D18023" s="7" t="n">
        <v>0</v>
      </c>
      <c r="E18023" s="7" t="n">
        <v>0</v>
      </c>
      <c r="F18023" s="7" t="n">
        <v>0</v>
      </c>
      <c r="G18023" s="7" t="n">
        <v>0</v>
      </c>
      <c r="H18023" s="7" t="n">
        <v>0</v>
      </c>
    </row>
    <row r="18024" spans="1:8">
      <c r="A18024" t="s">
        <v>4</v>
      </c>
      <c r="B18024" s="4" t="s">
        <v>5</v>
      </c>
      <c r="C18024" s="4" t="s">
        <v>10</v>
      </c>
      <c r="D18024" s="4" t="s">
        <v>10</v>
      </c>
      <c r="E18024" s="4" t="s">
        <v>10</v>
      </c>
    </row>
    <row r="18025" spans="1:8">
      <c r="A18025" t="n">
        <v>147853</v>
      </c>
      <c r="B18025" s="57" t="n">
        <v>61</v>
      </c>
      <c r="C18025" s="7" t="n">
        <v>7032</v>
      </c>
      <c r="D18025" s="7" t="n">
        <v>65533</v>
      </c>
      <c r="E18025" s="7" t="n">
        <v>0</v>
      </c>
    </row>
    <row r="18026" spans="1:8">
      <c r="A18026" t="s">
        <v>4</v>
      </c>
      <c r="B18026" s="4" t="s">
        <v>5</v>
      </c>
      <c r="C18026" s="4" t="s">
        <v>10</v>
      </c>
      <c r="D18026" s="4" t="s">
        <v>22</v>
      </c>
      <c r="E18026" s="4" t="s">
        <v>22</v>
      </c>
      <c r="F18026" s="4" t="s">
        <v>22</v>
      </c>
      <c r="G18026" s="4" t="s">
        <v>10</v>
      </c>
      <c r="H18026" s="4" t="s">
        <v>10</v>
      </c>
    </row>
    <row r="18027" spans="1:8">
      <c r="A18027" t="n">
        <v>147860</v>
      </c>
      <c r="B18027" s="56" t="n">
        <v>60</v>
      </c>
      <c r="C18027" s="7" t="n">
        <v>7032</v>
      </c>
      <c r="D18027" s="7" t="n">
        <v>0</v>
      </c>
      <c r="E18027" s="7" t="n">
        <v>40</v>
      </c>
      <c r="F18027" s="7" t="n">
        <v>0</v>
      </c>
      <c r="G18027" s="7" t="n">
        <v>0</v>
      </c>
      <c r="H18027" s="7" t="n">
        <v>0</v>
      </c>
    </row>
    <row r="18028" spans="1:8">
      <c r="A18028" t="s">
        <v>4</v>
      </c>
      <c r="B18028" s="4" t="s">
        <v>5</v>
      </c>
      <c r="C18028" s="4" t="s">
        <v>10</v>
      </c>
      <c r="D18028" s="4" t="s">
        <v>22</v>
      </c>
      <c r="E18028" s="4" t="s">
        <v>22</v>
      </c>
      <c r="F18028" s="4" t="s">
        <v>22</v>
      </c>
      <c r="G18028" s="4" t="s">
        <v>10</v>
      </c>
      <c r="H18028" s="4" t="s">
        <v>10</v>
      </c>
    </row>
    <row r="18029" spans="1:8">
      <c r="A18029" t="n">
        <v>147879</v>
      </c>
      <c r="B18029" s="56" t="n">
        <v>60</v>
      </c>
      <c r="C18029" s="7" t="n">
        <v>16</v>
      </c>
      <c r="D18029" s="7" t="n">
        <v>0</v>
      </c>
      <c r="E18029" s="7" t="n">
        <v>40</v>
      </c>
      <c r="F18029" s="7" t="n">
        <v>0</v>
      </c>
      <c r="G18029" s="7" t="n">
        <v>0</v>
      </c>
      <c r="H18029" s="7" t="n">
        <v>0</v>
      </c>
    </row>
    <row r="18030" spans="1:8">
      <c r="A18030" t="s">
        <v>4</v>
      </c>
      <c r="B18030" s="4" t="s">
        <v>5</v>
      </c>
      <c r="C18030" s="4" t="s">
        <v>10</v>
      </c>
      <c r="D18030" s="4" t="s">
        <v>13</v>
      </c>
      <c r="E18030" s="4" t="s">
        <v>6</v>
      </c>
      <c r="F18030" s="4" t="s">
        <v>22</v>
      </c>
      <c r="G18030" s="4" t="s">
        <v>22</v>
      </c>
      <c r="H18030" s="4" t="s">
        <v>22</v>
      </c>
    </row>
    <row r="18031" spans="1:8">
      <c r="A18031" t="n">
        <v>147898</v>
      </c>
      <c r="B18031" s="39" t="n">
        <v>48</v>
      </c>
      <c r="C18031" s="7" t="n">
        <v>0</v>
      </c>
      <c r="D18031" s="7" t="n">
        <v>0</v>
      </c>
      <c r="E18031" s="7" t="s">
        <v>1010</v>
      </c>
      <c r="F18031" s="7" t="n">
        <v>0</v>
      </c>
      <c r="G18031" s="7" t="n">
        <v>1</v>
      </c>
      <c r="H18031" s="7" t="n">
        <v>0</v>
      </c>
    </row>
    <row r="18032" spans="1:8">
      <c r="A18032" t="s">
        <v>4</v>
      </c>
      <c r="B18032" s="4" t="s">
        <v>5</v>
      </c>
      <c r="C18032" s="4" t="s">
        <v>13</v>
      </c>
      <c r="D18032" s="4" t="s">
        <v>13</v>
      </c>
      <c r="E18032" s="4" t="s">
        <v>22</v>
      </c>
      <c r="F18032" s="4" t="s">
        <v>10</v>
      </c>
    </row>
    <row r="18033" spans="1:8">
      <c r="A18033" t="n">
        <v>147924</v>
      </c>
      <c r="B18033" s="25" t="n">
        <v>45</v>
      </c>
      <c r="C18033" s="7" t="n">
        <v>5</v>
      </c>
      <c r="D18033" s="7" t="n">
        <v>3</v>
      </c>
      <c r="E18033" s="7" t="n">
        <v>2.79999995231628</v>
      </c>
      <c r="F18033" s="7" t="n">
        <v>300</v>
      </c>
    </row>
    <row r="18034" spans="1:8">
      <c r="A18034" t="s">
        <v>4</v>
      </c>
      <c r="B18034" s="4" t="s">
        <v>5</v>
      </c>
      <c r="C18034" s="4" t="s">
        <v>10</v>
      </c>
    </row>
    <row r="18035" spans="1:8">
      <c r="A18035" t="n">
        <v>147933</v>
      </c>
      <c r="B18035" s="35" t="n">
        <v>16</v>
      </c>
      <c r="C18035" s="7" t="n">
        <v>300</v>
      </c>
    </row>
    <row r="18036" spans="1:8">
      <c r="A18036" t="s">
        <v>4</v>
      </c>
      <c r="B18036" s="4" t="s">
        <v>5</v>
      </c>
      <c r="C18036" s="4" t="s">
        <v>13</v>
      </c>
      <c r="D18036" s="4" t="s">
        <v>22</v>
      </c>
      <c r="E18036" s="4" t="s">
        <v>22</v>
      </c>
      <c r="F18036" s="4" t="s">
        <v>22</v>
      </c>
    </row>
    <row r="18037" spans="1:8">
      <c r="A18037" t="n">
        <v>147936</v>
      </c>
      <c r="B18037" s="25" t="n">
        <v>45</v>
      </c>
      <c r="C18037" s="7" t="n">
        <v>9</v>
      </c>
      <c r="D18037" s="7" t="n">
        <v>0.0199999995529652</v>
      </c>
      <c r="E18037" s="7" t="n">
        <v>0.0199999995529652</v>
      </c>
      <c r="F18037" s="7" t="n">
        <v>0.5</v>
      </c>
    </row>
    <row r="18038" spans="1:8">
      <c r="A18038" t="s">
        <v>4</v>
      </c>
      <c r="B18038" s="4" t="s">
        <v>5</v>
      </c>
      <c r="C18038" s="4" t="s">
        <v>13</v>
      </c>
      <c r="D18038" s="4" t="s">
        <v>10</v>
      </c>
      <c r="E18038" s="4" t="s">
        <v>22</v>
      </c>
      <c r="F18038" s="4" t="s">
        <v>10</v>
      </c>
      <c r="G18038" s="4" t="s">
        <v>9</v>
      </c>
      <c r="H18038" s="4" t="s">
        <v>9</v>
      </c>
      <c r="I18038" s="4" t="s">
        <v>10</v>
      </c>
      <c r="J18038" s="4" t="s">
        <v>10</v>
      </c>
      <c r="K18038" s="4" t="s">
        <v>9</v>
      </c>
      <c r="L18038" s="4" t="s">
        <v>9</v>
      </c>
      <c r="M18038" s="4" t="s">
        <v>9</v>
      </c>
      <c r="N18038" s="4" t="s">
        <v>9</v>
      </c>
      <c r="O18038" s="4" t="s">
        <v>6</v>
      </c>
    </row>
    <row r="18039" spans="1:8">
      <c r="A18039" t="n">
        <v>147950</v>
      </c>
      <c r="B18039" s="14" t="n">
        <v>50</v>
      </c>
      <c r="C18039" s="7" t="n">
        <v>0</v>
      </c>
      <c r="D18039" s="7" t="n">
        <v>4255</v>
      </c>
      <c r="E18039" s="7" t="n">
        <v>0.699999988079071</v>
      </c>
      <c r="F18039" s="7" t="n">
        <v>0</v>
      </c>
      <c r="G18039" s="7" t="n">
        <v>0</v>
      </c>
      <c r="H18039" s="7" t="n">
        <v>-1065353216</v>
      </c>
      <c r="I18039" s="7" t="n">
        <v>0</v>
      </c>
      <c r="J18039" s="7" t="n">
        <v>65533</v>
      </c>
      <c r="K18039" s="7" t="n">
        <v>0</v>
      </c>
      <c r="L18039" s="7" t="n">
        <v>0</v>
      </c>
      <c r="M18039" s="7" t="n">
        <v>0</v>
      </c>
      <c r="N18039" s="7" t="n">
        <v>0</v>
      </c>
      <c r="O18039" s="7" t="s">
        <v>12</v>
      </c>
    </row>
    <row r="18040" spans="1:8">
      <c r="A18040" t="s">
        <v>4</v>
      </c>
      <c r="B18040" s="4" t="s">
        <v>5</v>
      </c>
      <c r="C18040" s="4" t="s">
        <v>13</v>
      </c>
      <c r="D18040" s="4" t="s">
        <v>10</v>
      </c>
      <c r="E18040" s="4" t="s">
        <v>6</v>
      </c>
    </row>
    <row r="18041" spans="1:8">
      <c r="A18041" t="n">
        <v>147989</v>
      </c>
      <c r="B18041" s="40" t="n">
        <v>51</v>
      </c>
      <c r="C18041" s="7" t="n">
        <v>4</v>
      </c>
      <c r="D18041" s="7" t="n">
        <v>0</v>
      </c>
      <c r="E18041" s="7" t="s">
        <v>1271</v>
      </c>
    </row>
    <row r="18042" spans="1:8">
      <c r="A18042" t="s">
        <v>4</v>
      </c>
      <c r="B18042" s="4" t="s">
        <v>5</v>
      </c>
      <c r="C18042" s="4" t="s">
        <v>10</v>
      </c>
    </row>
    <row r="18043" spans="1:8">
      <c r="A18043" t="n">
        <v>148005</v>
      </c>
      <c r="B18043" s="35" t="n">
        <v>16</v>
      </c>
      <c r="C18043" s="7" t="n">
        <v>0</v>
      </c>
    </row>
    <row r="18044" spans="1:8">
      <c r="A18044" t="s">
        <v>4</v>
      </c>
      <c r="B18044" s="4" t="s">
        <v>5</v>
      </c>
      <c r="C18044" s="4" t="s">
        <v>10</v>
      </c>
      <c r="D18044" s="4" t="s">
        <v>13</v>
      </c>
      <c r="E18044" s="4" t="s">
        <v>9</v>
      </c>
      <c r="F18044" s="4" t="s">
        <v>72</v>
      </c>
      <c r="G18044" s="4" t="s">
        <v>13</v>
      </c>
      <c r="H18044" s="4" t="s">
        <v>13</v>
      </c>
      <c r="I18044" s="4" t="s">
        <v>13</v>
      </c>
    </row>
    <row r="18045" spans="1:8">
      <c r="A18045" t="n">
        <v>148008</v>
      </c>
      <c r="B18045" s="52" t="n">
        <v>26</v>
      </c>
      <c r="C18045" s="7" t="n">
        <v>0</v>
      </c>
      <c r="D18045" s="7" t="n">
        <v>17</v>
      </c>
      <c r="E18045" s="7" t="n">
        <v>52465</v>
      </c>
      <c r="F18045" s="7" t="s">
        <v>1272</v>
      </c>
      <c r="G18045" s="7" t="n">
        <v>8</v>
      </c>
      <c r="H18045" s="7" t="n">
        <v>2</v>
      </c>
      <c r="I18045" s="7" t="n">
        <v>0</v>
      </c>
    </row>
    <row r="18046" spans="1:8">
      <c r="A18046" t="s">
        <v>4</v>
      </c>
      <c r="B18046" s="4" t="s">
        <v>5</v>
      </c>
      <c r="C18046" s="4" t="s">
        <v>13</v>
      </c>
      <c r="D18046" s="4" t="s">
        <v>13</v>
      </c>
      <c r="E18046" s="4" t="s">
        <v>22</v>
      </c>
      <c r="F18046" s="4" t="s">
        <v>10</v>
      </c>
    </row>
    <row r="18047" spans="1:8">
      <c r="A18047" t="n">
        <v>148055</v>
      </c>
      <c r="B18047" s="25" t="n">
        <v>45</v>
      </c>
      <c r="C18047" s="7" t="n">
        <v>5</v>
      </c>
      <c r="D18047" s="7" t="n">
        <v>3</v>
      </c>
      <c r="E18047" s="7" t="n">
        <v>4</v>
      </c>
      <c r="F18047" s="7" t="n">
        <v>11000</v>
      </c>
    </row>
    <row r="18048" spans="1:8">
      <c r="A18048" t="s">
        <v>4</v>
      </c>
      <c r="B18048" s="4" t="s">
        <v>5</v>
      </c>
      <c r="C18048" s="4" t="s">
        <v>10</v>
      </c>
    </row>
    <row r="18049" spans="1:15">
      <c r="A18049" t="n">
        <v>148064</v>
      </c>
      <c r="B18049" s="35" t="n">
        <v>16</v>
      </c>
      <c r="C18049" s="7" t="n">
        <v>2000</v>
      </c>
    </row>
    <row r="18050" spans="1:15">
      <c r="A18050" t="s">
        <v>4</v>
      </c>
      <c r="B18050" s="4" t="s">
        <v>5</v>
      </c>
      <c r="C18050" s="4" t="s">
        <v>10</v>
      </c>
      <c r="D18050" s="4" t="s">
        <v>13</v>
      </c>
    </row>
    <row r="18051" spans="1:15">
      <c r="A18051" t="n">
        <v>148067</v>
      </c>
      <c r="B18051" s="54" t="n">
        <v>89</v>
      </c>
      <c r="C18051" s="7" t="n">
        <v>65533</v>
      </c>
      <c r="D18051" s="7" t="n">
        <v>0</v>
      </c>
    </row>
    <row r="18052" spans="1:15">
      <c r="A18052" t="s">
        <v>4</v>
      </c>
      <c r="B18052" s="4" t="s">
        <v>5</v>
      </c>
      <c r="C18052" s="4" t="s">
        <v>10</v>
      </c>
    </row>
    <row r="18053" spans="1:15">
      <c r="A18053" t="n">
        <v>148071</v>
      </c>
      <c r="B18053" s="35" t="n">
        <v>16</v>
      </c>
      <c r="C18053" s="7" t="n">
        <v>300</v>
      </c>
    </row>
    <row r="18054" spans="1:15">
      <c r="A18054" t="s">
        <v>4</v>
      </c>
      <c r="B18054" s="4" t="s">
        <v>5</v>
      </c>
      <c r="C18054" s="4" t="s">
        <v>13</v>
      </c>
      <c r="D18054" s="4" t="s">
        <v>22</v>
      </c>
      <c r="E18054" s="4" t="s">
        <v>22</v>
      </c>
      <c r="F18054" s="4" t="s">
        <v>22</v>
      </c>
    </row>
    <row r="18055" spans="1:15">
      <c r="A18055" t="n">
        <v>148074</v>
      </c>
      <c r="B18055" s="25" t="n">
        <v>45</v>
      </c>
      <c r="C18055" s="7" t="n">
        <v>9</v>
      </c>
      <c r="D18055" s="7" t="n">
        <v>0.0199999995529652</v>
      </c>
      <c r="E18055" s="7" t="n">
        <v>0.0199999995529652</v>
      </c>
      <c r="F18055" s="7" t="n">
        <v>0.5</v>
      </c>
    </row>
    <row r="18056" spans="1:15">
      <c r="A18056" t="s">
        <v>4</v>
      </c>
      <c r="B18056" s="4" t="s">
        <v>5</v>
      </c>
      <c r="C18056" s="4" t="s">
        <v>13</v>
      </c>
      <c r="D18056" s="4" t="s">
        <v>10</v>
      </c>
      <c r="E18056" s="4" t="s">
        <v>6</v>
      </c>
    </row>
    <row r="18057" spans="1:15">
      <c r="A18057" t="n">
        <v>148088</v>
      </c>
      <c r="B18057" s="40" t="n">
        <v>51</v>
      </c>
      <c r="C18057" s="7" t="n">
        <v>4</v>
      </c>
      <c r="D18057" s="7" t="n">
        <v>0</v>
      </c>
      <c r="E18057" s="7" t="s">
        <v>1273</v>
      </c>
    </row>
    <row r="18058" spans="1:15">
      <c r="A18058" t="s">
        <v>4</v>
      </c>
      <c r="B18058" s="4" t="s">
        <v>5</v>
      </c>
      <c r="C18058" s="4" t="s">
        <v>10</v>
      </c>
    </row>
    <row r="18059" spans="1:15">
      <c r="A18059" t="n">
        <v>148102</v>
      </c>
      <c r="B18059" s="35" t="n">
        <v>16</v>
      </c>
      <c r="C18059" s="7" t="n">
        <v>0</v>
      </c>
    </row>
    <row r="18060" spans="1:15">
      <c r="A18060" t="s">
        <v>4</v>
      </c>
      <c r="B18060" s="4" t="s">
        <v>5</v>
      </c>
      <c r="C18060" s="4" t="s">
        <v>10</v>
      </c>
      <c r="D18060" s="4" t="s">
        <v>13</v>
      </c>
      <c r="E18060" s="4" t="s">
        <v>9</v>
      </c>
      <c r="F18060" s="4" t="s">
        <v>72</v>
      </c>
      <c r="G18060" s="4" t="s">
        <v>13</v>
      </c>
      <c r="H18060" s="4" t="s">
        <v>13</v>
      </c>
      <c r="I18060" s="4" t="s">
        <v>13</v>
      </c>
    </row>
    <row r="18061" spans="1:15">
      <c r="A18061" t="n">
        <v>148105</v>
      </c>
      <c r="B18061" s="52" t="n">
        <v>26</v>
      </c>
      <c r="C18061" s="7" t="n">
        <v>0</v>
      </c>
      <c r="D18061" s="7" t="n">
        <v>17</v>
      </c>
      <c r="E18061" s="7" t="n">
        <v>52466</v>
      </c>
      <c r="F18061" s="7" t="s">
        <v>1274</v>
      </c>
      <c r="G18061" s="7" t="n">
        <v>8</v>
      </c>
      <c r="H18061" s="7" t="n">
        <v>2</v>
      </c>
      <c r="I18061" s="7" t="n">
        <v>0</v>
      </c>
    </row>
    <row r="18062" spans="1:15">
      <c r="A18062" t="s">
        <v>4</v>
      </c>
      <c r="B18062" s="4" t="s">
        <v>5</v>
      </c>
      <c r="C18062" s="4" t="s">
        <v>10</v>
      </c>
    </row>
    <row r="18063" spans="1:15">
      <c r="A18063" t="n">
        <v>148147</v>
      </c>
      <c r="B18063" s="35" t="n">
        <v>16</v>
      </c>
      <c r="C18063" s="7" t="n">
        <v>2500</v>
      </c>
    </row>
    <row r="18064" spans="1:15">
      <c r="A18064" t="s">
        <v>4</v>
      </c>
      <c r="B18064" s="4" t="s">
        <v>5</v>
      </c>
      <c r="C18064" s="4" t="s">
        <v>10</v>
      </c>
      <c r="D18064" s="4" t="s">
        <v>13</v>
      </c>
    </row>
    <row r="18065" spans="1:9">
      <c r="A18065" t="n">
        <v>148150</v>
      </c>
      <c r="B18065" s="54" t="n">
        <v>89</v>
      </c>
      <c r="C18065" s="7" t="n">
        <v>65533</v>
      </c>
      <c r="D18065" s="7" t="n">
        <v>0</v>
      </c>
    </row>
    <row r="18066" spans="1:9">
      <c r="A18066" t="s">
        <v>4</v>
      </c>
      <c r="B18066" s="4" t="s">
        <v>5</v>
      </c>
      <c r="C18066" s="4" t="s">
        <v>10</v>
      </c>
    </row>
    <row r="18067" spans="1:9">
      <c r="A18067" t="n">
        <v>148154</v>
      </c>
      <c r="B18067" s="35" t="n">
        <v>16</v>
      </c>
      <c r="C18067" s="7" t="n">
        <v>300</v>
      </c>
    </row>
    <row r="18068" spans="1:9">
      <c r="A18068" t="s">
        <v>4</v>
      </c>
      <c r="B18068" s="4" t="s">
        <v>5</v>
      </c>
      <c r="C18068" s="4" t="s">
        <v>10</v>
      </c>
      <c r="D18068" s="4" t="s">
        <v>22</v>
      </c>
      <c r="E18068" s="4" t="s">
        <v>22</v>
      </c>
      <c r="F18068" s="4" t="s">
        <v>22</v>
      </c>
      <c r="G18068" s="4" t="s">
        <v>10</v>
      </c>
      <c r="H18068" s="4" t="s">
        <v>10</v>
      </c>
    </row>
    <row r="18069" spans="1:9">
      <c r="A18069" t="n">
        <v>148157</v>
      </c>
      <c r="B18069" s="56" t="n">
        <v>60</v>
      </c>
      <c r="C18069" s="7" t="n">
        <v>0</v>
      </c>
      <c r="D18069" s="7" t="n">
        <v>5</v>
      </c>
      <c r="E18069" s="7" t="n">
        <v>10</v>
      </c>
      <c r="F18069" s="7" t="n">
        <v>-5</v>
      </c>
      <c r="G18069" s="7" t="n">
        <v>600</v>
      </c>
      <c r="H18069" s="7" t="n">
        <v>0</v>
      </c>
    </row>
    <row r="18070" spans="1:9">
      <c r="A18070" t="s">
        <v>4</v>
      </c>
      <c r="B18070" s="4" t="s">
        <v>5</v>
      </c>
      <c r="C18070" s="4" t="s">
        <v>13</v>
      </c>
      <c r="D18070" s="4" t="s">
        <v>22</v>
      </c>
      <c r="E18070" s="4" t="s">
        <v>22</v>
      </c>
      <c r="F18070" s="4" t="s">
        <v>22</v>
      </c>
    </row>
    <row r="18071" spans="1:9">
      <c r="A18071" t="n">
        <v>148176</v>
      </c>
      <c r="B18071" s="25" t="n">
        <v>45</v>
      </c>
      <c r="C18071" s="7" t="n">
        <v>9</v>
      </c>
      <c r="D18071" s="7" t="n">
        <v>0.0199999995529652</v>
      </c>
      <c r="E18071" s="7" t="n">
        <v>0.0199999995529652</v>
      </c>
      <c r="F18071" s="7" t="n">
        <v>0.5</v>
      </c>
    </row>
    <row r="18072" spans="1:9">
      <c r="A18072" t="s">
        <v>4</v>
      </c>
      <c r="B18072" s="4" t="s">
        <v>5</v>
      </c>
      <c r="C18072" s="4" t="s">
        <v>13</v>
      </c>
      <c r="D18072" s="4" t="s">
        <v>10</v>
      </c>
      <c r="E18072" s="4" t="s">
        <v>6</v>
      </c>
    </row>
    <row r="18073" spans="1:9">
      <c r="A18073" t="n">
        <v>148190</v>
      </c>
      <c r="B18073" s="40" t="n">
        <v>51</v>
      </c>
      <c r="C18073" s="7" t="n">
        <v>4</v>
      </c>
      <c r="D18073" s="7" t="n">
        <v>0</v>
      </c>
      <c r="E18073" s="7" t="s">
        <v>1275</v>
      </c>
    </row>
    <row r="18074" spans="1:9">
      <c r="A18074" t="s">
        <v>4</v>
      </c>
      <c r="B18074" s="4" t="s">
        <v>5</v>
      </c>
      <c r="C18074" s="4" t="s">
        <v>10</v>
      </c>
    </row>
    <row r="18075" spans="1:9">
      <c r="A18075" t="n">
        <v>148204</v>
      </c>
      <c r="B18075" s="35" t="n">
        <v>16</v>
      </c>
      <c r="C18075" s="7" t="n">
        <v>0</v>
      </c>
    </row>
    <row r="18076" spans="1:9">
      <c r="A18076" t="s">
        <v>4</v>
      </c>
      <c r="B18076" s="4" t="s">
        <v>5</v>
      </c>
      <c r="C18076" s="4" t="s">
        <v>10</v>
      </c>
      <c r="D18076" s="4" t="s">
        <v>13</v>
      </c>
      <c r="E18076" s="4" t="s">
        <v>9</v>
      </c>
      <c r="F18076" s="4" t="s">
        <v>72</v>
      </c>
      <c r="G18076" s="4" t="s">
        <v>13</v>
      </c>
      <c r="H18076" s="4" t="s">
        <v>13</v>
      </c>
      <c r="I18076" s="4" t="s">
        <v>13</v>
      </c>
    </row>
    <row r="18077" spans="1:9">
      <c r="A18077" t="n">
        <v>148207</v>
      </c>
      <c r="B18077" s="52" t="n">
        <v>26</v>
      </c>
      <c r="C18077" s="7" t="n">
        <v>0</v>
      </c>
      <c r="D18077" s="7" t="n">
        <v>17</v>
      </c>
      <c r="E18077" s="7" t="n">
        <v>52467</v>
      </c>
      <c r="F18077" s="7" t="s">
        <v>1276</v>
      </c>
      <c r="G18077" s="7" t="n">
        <v>8</v>
      </c>
      <c r="H18077" s="7" t="n">
        <v>2</v>
      </c>
      <c r="I18077" s="7" t="n">
        <v>0</v>
      </c>
    </row>
    <row r="18078" spans="1:9">
      <c r="A18078" t="s">
        <v>4</v>
      </c>
      <c r="B18078" s="4" t="s">
        <v>5</v>
      </c>
      <c r="C18078" s="4" t="s">
        <v>10</v>
      </c>
    </row>
    <row r="18079" spans="1:9">
      <c r="A18079" t="n">
        <v>148256</v>
      </c>
      <c r="B18079" s="35" t="n">
        <v>16</v>
      </c>
      <c r="C18079" s="7" t="n">
        <v>5000</v>
      </c>
    </row>
    <row r="18080" spans="1:9">
      <c r="A18080" t="s">
        <v>4</v>
      </c>
      <c r="B18080" s="4" t="s">
        <v>5</v>
      </c>
      <c r="C18080" s="4" t="s">
        <v>10</v>
      </c>
      <c r="D18080" s="4" t="s">
        <v>13</v>
      </c>
    </row>
    <row r="18081" spans="1:9">
      <c r="A18081" t="n">
        <v>148259</v>
      </c>
      <c r="B18081" s="54" t="n">
        <v>89</v>
      </c>
      <c r="C18081" s="7" t="n">
        <v>65533</v>
      </c>
      <c r="D18081" s="7" t="n">
        <v>0</v>
      </c>
    </row>
    <row r="18082" spans="1:9">
      <c r="A18082" t="s">
        <v>4</v>
      </c>
      <c r="B18082" s="4" t="s">
        <v>5</v>
      </c>
      <c r="C18082" s="4" t="s">
        <v>13</v>
      </c>
      <c r="D18082" s="4" t="s">
        <v>10</v>
      </c>
      <c r="E18082" s="4" t="s">
        <v>22</v>
      </c>
    </row>
    <row r="18083" spans="1:9">
      <c r="A18083" t="n">
        <v>148263</v>
      </c>
      <c r="B18083" s="28" t="n">
        <v>58</v>
      </c>
      <c r="C18083" s="7" t="n">
        <v>101</v>
      </c>
      <c r="D18083" s="7" t="n">
        <v>500</v>
      </c>
      <c r="E18083" s="7" t="n">
        <v>1</v>
      </c>
    </row>
    <row r="18084" spans="1:9">
      <c r="A18084" t="s">
        <v>4</v>
      </c>
      <c r="B18084" s="4" t="s">
        <v>5</v>
      </c>
      <c r="C18084" s="4" t="s">
        <v>13</v>
      </c>
      <c r="D18084" s="4" t="s">
        <v>10</v>
      </c>
    </row>
    <row r="18085" spans="1:9">
      <c r="A18085" t="n">
        <v>148271</v>
      </c>
      <c r="B18085" s="28" t="n">
        <v>58</v>
      </c>
      <c r="C18085" s="7" t="n">
        <v>254</v>
      </c>
      <c r="D18085" s="7" t="n">
        <v>0</v>
      </c>
    </row>
    <row r="18086" spans="1:9">
      <c r="A18086" t="s">
        <v>4</v>
      </c>
      <c r="B18086" s="4" t="s">
        <v>5</v>
      </c>
      <c r="C18086" s="4" t="s">
        <v>13</v>
      </c>
    </row>
    <row r="18087" spans="1:9">
      <c r="A18087" t="n">
        <v>148275</v>
      </c>
      <c r="B18087" s="25" t="n">
        <v>45</v>
      </c>
      <c r="C18087" s="7" t="n">
        <v>0</v>
      </c>
    </row>
    <row r="18088" spans="1:9">
      <c r="A18088" t="s">
        <v>4</v>
      </c>
      <c r="B18088" s="4" t="s">
        <v>5</v>
      </c>
      <c r="C18088" s="4" t="s">
        <v>13</v>
      </c>
      <c r="D18088" s="4" t="s">
        <v>13</v>
      </c>
      <c r="E18088" s="4" t="s">
        <v>22</v>
      </c>
      <c r="F18088" s="4" t="s">
        <v>10</v>
      </c>
    </row>
    <row r="18089" spans="1:9">
      <c r="A18089" t="n">
        <v>148277</v>
      </c>
      <c r="B18089" s="25" t="n">
        <v>45</v>
      </c>
      <c r="C18089" s="7" t="n">
        <v>5</v>
      </c>
      <c r="D18089" s="7" t="n">
        <v>3</v>
      </c>
      <c r="E18089" s="7" t="n">
        <v>9</v>
      </c>
      <c r="F18089" s="7" t="n">
        <v>7000</v>
      </c>
    </row>
    <row r="18090" spans="1:9">
      <c r="A18090" t="s">
        <v>4</v>
      </c>
      <c r="B18090" s="4" t="s">
        <v>5</v>
      </c>
      <c r="C18090" s="4" t="s">
        <v>10</v>
      </c>
    </row>
    <row r="18091" spans="1:9">
      <c r="A18091" t="n">
        <v>148286</v>
      </c>
      <c r="B18091" s="35" t="n">
        <v>16</v>
      </c>
      <c r="C18091" s="7" t="n">
        <v>2000</v>
      </c>
    </row>
    <row r="18092" spans="1:9">
      <c r="A18092" t="s">
        <v>4</v>
      </c>
      <c r="B18092" s="4" t="s">
        <v>5</v>
      </c>
      <c r="C18092" s="4" t="s">
        <v>13</v>
      </c>
      <c r="D18092" s="4" t="s">
        <v>10</v>
      </c>
      <c r="E18092" s="4" t="s">
        <v>13</v>
      </c>
    </row>
    <row r="18093" spans="1:9">
      <c r="A18093" t="n">
        <v>148289</v>
      </c>
      <c r="B18093" s="16" t="n">
        <v>49</v>
      </c>
      <c r="C18093" s="7" t="n">
        <v>1</v>
      </c>
      <c r="D18093" s="7" t="n">
        <v>5000</v>
      </c>
      <c r="E18093" s="7" t="n">
        <v>0</v>
      </c>
    </row>
    <row r="18094" spans="1:9">
      <c r="A18094" t="s">
        <v>4</v>
      </c>
      <c r="B18094" s="4" t="s">
        <v>5</v>
      </c>
      <c r="C18094" s="4" t="s">
        <v>13</v>
      </c>
      <c r="D18094" s="4" t="s">
        <v>10</v>
      </c>
      <c r="E18094" s="4" t="s">
        <v>10</v>
      </c>
    </row>
    <row r="18095" spans="1:9">
      <c r="A18095" t="n">
        <v>148294</v>
      </c>
      <c r="B18095" s="14" t="n">
        <v>50</v>
      </c>
      <c r="C18095" s="7" t="n">
        <v>1</v>
      </c>
      <c r="D18095" s="7" t="n">
        <v>1006</v>
      </c>
      <c r="E18095" s="7" t="n">
        <v>3000</v>
      </c>
    </row>
    <row r="18096" spans="1:9">
      <c r="A18096" t="s">
        <v>4</v>
      </c>
      <c r="B18096" s="4" t="s">
        <v>5</v>
      </c>
      <c r="C18096" s="4" t="s">
        <v>13</v>
      </c>
      <c r="D18096" s="4" t="s">
        <v>10</v>
      </c>
      <c r="E18096" s="4" t="s">
        <v>22</v>
      </c>
    </row>
    <row r="18097" spans="1:6">
      <c r="A18097" t="n">
        <v>148300</v>
      </c>
      <c r="B18097" s="28" t="n">
        <v>58</v>
      </c>
      <c r="C18097" s="7" t="n">
        <v>0</v>
      </c>
      <c r="D18097" s="7" t="n">
        <v>3000</v>
      </c>
      <c r="E18097" s="7" t="n">
        <v>1</v>
      </c>
    </row>
    <row r="18098" spans="1:6">
      <c r="A18098" t="s">
        <v>4</v>
      </c>
      <c r="B18098" s="4" t="s">
        <v>5</v>
      </c>
      <c r="C18098" s="4" t="s">
        <v>13</v>
      </c>
      <c r="D18098" s="4" t="s">
        <v>10</v>
      </c>
    </row>
    <row r="18099" spans="1:6">
      <c r="A18099" t="n">
        <v>148308</v>
      </c>
      <c r="B18099" s="28" t="n">
        <v>58</v>
      </c>
      <c r="C18099" s="7" t="n">
        <v>255</v>
      </c>
      <c r="D18099" s="7" t="n">
        <v>0</v>
      </c>
    </row>
    <row r="18100" spans="1:6">
      <c r="A18100" t="s">
        <v>4</v>
      </c>
      <c r="B18100" s="4" t="s">
        <v>5</v>
      </c>
      <c r="C18100" s="4" t="s">
        <v>13</v>
      </c>
      <c r="D18100" s="4" t="s">
        <v>13</v>
      </c>
    </row>
    <row r="18101" spans="1:6">
      <c r="A18101" t="n">
        <v>148312</v>
      </c>
      <c r="B18101" s="16" t="n">
        <v>49</v>
      </c>
      <c r="C18101" s="7" t="n">
        <v>2</v>
      </c>
      <c r="D18101" s="7" t="n">
        <v>0</v>
      </c>
    </row>
    <row r="18102" spans="1:6">
      <c r="A18102" t="s">
        <v>4</v>
      </c>
      <c r="B18102" s="4" t="s">
        <v>5</v>
      </c>
      <c r="C18102" s="4" t="s">
        <v>6</v>
      </c>
      <c r="D18102" s="4" t="s">
        <v>10</v>
      </c>
    </row>
    <row r="18103" spans="1:6">
      <c r="A18103" t="n">
        <v>148315</v>
      </c>
      <c r="B18103" s="84" t="n">
        <v>29</v>
      </c>
      <c r="C18103" s="7" t="s">
        <v>962</v>
      </c>
      <c r="D18103" s="7" t="n">
        <v>22</v>
      </c>
    </row>
    <row r="18104" spans="1:6">
      <c r="A18104" t="s">
        <v>4</v>
      </c>
      <c r="B18104" s="4" t="s">
        <v>5</v>
      </c>
      <c r="C18104" s="4" t="s">
        <v>6</v>
      </c>
      <c r="D18104" s="4" t="s">
        <v>10</v>
      </c>
    </row>
    <row r="18105" spans="1:6">
      <c r="A18105" t="n">
        <v>148325</v>
      </c>
      <c r="B18105" s="84" t="n">
        <v>29</v>
      </c>
      <c r="C18105" s="7" t="s">
        <v>966</v>
      </c>
      <c r="D18105" s="7" t="n">
        <v>7024</v>
      </c>
    </row>
    <row r="18106" spans="1:6">
      <c r="A18106" t="s">
        <v>4</v>
      </c>
      <c r="B18106" s="4" t="s">
        <v>5</v>
      </c>
      <c r="C18106" s="4" t="s">
        <v>6</v>
      </c>
      <c r="D18106" s="4" t="s">
        <v>10</v>
      </c>
    </row>
    <row r="18107" spans="1:6">
      <c r="A18107" t="n">
        <v>148336</v>
      </c>
      <c r="B18107" s="84" t="n">
        <v>29</v>
      </c>
      <c r="C18107" s="7" t="s">
        <v>964</v>
      </c>
      <c r="D18107" s="7" t="n">
        <v>7031</v>
      </c>
    </row>
    <row r="18108" spans="1:6">
      <c r="A18108" t="s">
        <v>4</v>
      </c>
      <c r="B18108" s="4" t="s">
        <v>5</v>
      </c>
      <c r="C18108" s="4" t="s">
        <v>13</v>
      </c>
      <c r="D18108" s="4" t="s">
        <v>10</v>
      </c>
      <c r="E18108" s="4" t="s">
        <v>13</v>
      </c>
    </row>
    <row r="18109" spans="1:6">
      <c r="A18109" t="n">
        <v>148354</v>
      </c>
      <c r="B18109" s="83" t="n">
        <v>39</v>
      </c>
      <c r="C18109" s="7" t="n">
        <v>11</v>
      </c>
      <c r="D18109" s="7" t="n">
        <v>65533</v>
      </c>
      <c r="E18109" s="7" t="n">
        <v>200</v>
      </c>
    </row>
    <row r="18110" spans="1:6">
      <c r="A18110" t="s">
        <v>4</v>
      </c>
      <c r="B18110" s="4" t="s">
        <v>5</v>
      </c>
      <c r="C18110" s="4" t="s">
        <v>13</v>
      </c>
      <c r="D18110" s="4" t="s">
        <v>10</v>
      </c>
      <c r="E18110" s="4" t="s">
        <v>13</v>
      </c>
    </row>
    <row r="18111" spans="1:6">
      <c r="A18111" t="n">
        <v>148359</v>
      </c>
      <c r="B18111" s="83" t="n">
        <v>39</v>
      </c>
      <c r="C18111" s="7" t="n">
        <v>11</v>
      </c>
      <c r="D18111" s="7" t="n">
        <v>65533</v>
      </c>
      <c r="E18111" s="7" t="n">
        <v>201</v>
      </c>
    </row>
    <row r="18112" spans="1:6">
      <c r="A18112" t="s">
        <v>4</v>
      </c>
      <c r="B18112" s="4" t="s">
        <v>5</v>
      </c>
      <c r="C18112" s="4" t="s">
        <v>13</v>
      </c>
      <c r="D18112" s="4" t="s">
        <v>10</v>
      </c>
      <c r="E18112" s="4" t="s">
        <v>13</v>
      </c>
    </row>
    <row r="18113" spans="1:5">
      <c r="A18113" t="n">
        <v>148364</v>
      </c>
      <c r="B18113" s="83" t="n">
        <v>39</v>
      </c>
      <c r="C18113" s="7" t="n">
        <v>11</v>
      </c>
      <c r="D18113" s="7" t="n">
        <v>65533</v>
      </c>
      <c r="E18113" s="7" t="n">
        <v>202</v>
      </c>
    </row>
    <row r="18114" spans="1:5">
      <c r="A18114" t="s">
        <v>4</v>
      </c>
      <c r="B18114" s="4" t="s">
        <v>5</v>
      </c>
      <c r="C18114" s="4" t="s">
        <v>13</v>
      </c>
      <c r="D18114" s="4" t="s">
        <v>10</v>
      </c>
      <c r="E18114" s="4" t="s">
        <v>13</v>
      </c>
    </row>
    <row r="18115" spans="1:5">
      <c r="A18115" t="n">
        <v>148369</v>
      </c>
      <c r="B18115" s="83" t="n">
        <v>39</v>
      </c>
      <c r="C18115" s="7" t="n">
        <v>11</v>
      </c>
      <c r="D18115" s="7" t="n">
        <v>65533</v>
      </c>
      <c r="E18115" s="7" t="n">
        <v>203</v>
      </c>
    </row>
    <row r="18116" spans="1:5">
      <c r="A18116" t="s">
        <v>4</v>
      </c>
      <c r="B18116" s="4" t="s">
        <v>5</v>
      </c>
      <c r="C18116" s="4" t="s">
        <v>13</v>
      </c>
      <c r="D18116" s="4" t="s">
        <v>10</v>
      </c>
      <c r="E18116" s="4" t="s">
        <v>13</v>
      </c>
    </row>
    <row r="18117" spans="1:5">
      <c r="A18117" t="n">
        <v>148374</v>
      </c>
      <c r="B18117" s="83" t="n">
        <v>39</v>
      </c>
      <c r="C18117" s="7" t="n">
        <v>11</v>
      </c>
      <c r="D18117" s="7" t="n">
        <v>65533</v>
      </c>
      <c r="E18117" s="7" t="n">
        <v>204</v>
      </c>
    </row>
    <row r="18118" spans="1:5">
      <c r="A18118" t="s">
        <v>4</v>
      </c>
      <c r="B18118" s="4" t="s">
        <v>5</v>
      </c>
      <c r="C18118" s="4" t="s">
        <v>13</v>
      </c>
      <c r="D18118" s="4" t="s">
        <v>10</v>
      </c>
      <c r="E18118" s="4" t="s">
        <v>13</v>
      </c>
    </row>
    <row r="18119" spans="1:5">
      <c r="A18119" t="n">
        <v>148379</v>
      </c>
      <c r="B18119" s="83" t="n">
        <v>39</v>
      </c>
      <c r="C18119" s="7" t="n">
        <v>11</v>
      </c>
      <c r="D18119" s="7" t="n">
        <v>65533</v>
      </c>
      <c r="E18119" s="7" t="n">
        <v>205</v>
      </c>
    </row>
    <row r="18120" spans="1:5">
      <c r="A18120" t="s">
        <v>4</v>
      </c>
      <c r="B18120" s="4" t="s">
        <v>5</v>
      </c>
      <c r="C18120" s="4" t="s">
        <v>13</v>
      </c>
      <c r="D18120" s="4" t="s">
        <v>10</v>
      </c>
      <c r="E18120" s="4" t="s">
        <v>13</v>
      </c>
    </row>
    <row r="18121" spans="1:5">
      <c r="A18121" t="n">
        <v>148384</v>
      </c>
      <c r="B18121" s="83" t="n">
        <v>39</v>
      </c>
      <c r="C18121" s="7" t="n">
        <v>11</v>
      </c>
      <c r="D18121" s="7" t="n">
        <v>65533</v>
      </c>
      <c r="E18121" s="7" t="n">
        <v>206</v>
      </c>
    </row>
    <row r="18122" spans="1:5">
      <c r="A18122" t="s">
        <v>4</v>
      </c>
      <c r="B18122" s="4" t="s">
        <v>5</v>
      </c>
      <c r="C18122" s="4" t="s">
        <v>13</v>
      </c>
      <c r="D18122" s="4" t="s">
        <v>10</v>
      </c>
      <c r="E18122" s="4" t="s">
        <v>13</v>
      </c>
    </row>
    <row r="18123" spans="1:5">
      <c r="A18123" t="n">
        <v>148389</v>
      </c>
      <c r="B18123" s="83" t="n">
        <v>39</v>
      </c>
      <c r="C18123" s="7" t="n">
        <v>11</v>
      </c>
      <c r="D18123" s="7" t="n">
        <v>65533</v>
      </c>
      <c r="E18123" s="7" t="n">
        <v>207</v>
      </c>
    </row>
    <row r="18124" spans="1:5">
      <c r="A18124" t="s">
        <v>4</v>
      </c>
      <c r="B18124" s="4" t="s">
        <v>5</v>
      </c>
      <c r="C18124" s="4" t="s">
        <v>13</v>
      </c>
      <c r="D18124" s="4" t="s">
        <v>10</v>
      </c>
      <c r="E18124" s="4" t="s">
        <v>13</v>
      </c>
    </row>
    <row r="18125" spans="1:5">
      <c r="A18125" t="n">
        <v>148394</v>
      </c>
      <c r="B18125" s="83" t="n">
        <v>39</v>
      </c>
      <c r="C18125" s="7" t="n">
        <v>11</v>
      </c>
      <c r="D18125" s="7" t="n">
        <v>65533</v>
      </c>
      <c r="E18125" s="7" t="n">
        <v>208</v>
      </c>
    </row>
    <row r="18126" spans="1:5">
      <c r="A18126" t="s">
        <v>4</v>
      </c>
      <c r="B18126" s="4" t="s">
        <v>5</v>
      </c>
      <c r="C18126" s="4" t="s">
        <v>13</v>
      </c>
      <c r="D18126" s="4" t="s">
        <v>10</v>
      </c>
      <c r="E18126" s="4" t="s">
        <v>13</v>
      </c>
    </row>
    <row r="18127" spans="1:5">
      <c r="A18127" t="n">
        <v>148399</v>
      </c>
      <c r="B18127" s="83" t="n">
        <v>39</v>
      </c>
      <c r="C18127" s="7" t="n">
        <v>11</v>
      </c>
      <c r="D18127" s="7" t="n">
        <v>65533</v>
      </c>
      <c r="E18127" s="7" t="n">
        <v>209</v>
      </c>
    </row>
    <row r="18128" spans="1:5">
      <c r="A18128" t="s">
        <v>4</v>
      </c>
      <c r="B18128" s="4" t="s">
        <v>5</v>
      </c>
      <c r="C18128" s="4" t="s">
        <v>13</v>
      </c>
      <c r="D18128" s="4" t="s">
        <v>10</v>
      </c>
      <c r="E18128" s="4" t="s">
        <v>13</v>
      </c>
    </row>
    <row r="18129" spans="1:5">
      <c r="A18129" t="n">
        <v>148404</v>
      </c>
      <c r="B18129" s="83" t="n">
        <v>39</v>
      </c>
      <c r="C18129" s="7" t="n">
        <v>11</v>
      </c>
      <c r="D18129" s="7" t="n">
        <v>65533</v>
      </c>
      <c r="E18129" s="7" t="n">
        <v>210</v>
      </c>
    </row>
    <row r="18130" spans="1:5">
      <c r="A18130" t="s">
        <v>4</v>
      </c>
      <c r="B18130" s="4" t="s">
        <v>5</v>
      </c>
      <c r="C18130" s="4" t="s">
        <v>13</v>
      </c>
      <c r="D18130" s="4" t="s">
        <v>10</v>
      </c>
      <c r="E18130" s="4" t="s">
        <v>13</v>
      </c>
    </row>
    <row r="18131" spans="1:5">
      <c r="A18131" t="n">
        <v>148409</v>
      </c>
      <c r="B18131" s="83" t="n">
        <v>39</v>
      </c>
      <c r="C18131" s="7" t="n">
        <v>11</v>
      </c>
      <c r="D18131" s="7" t="n">
        <v>65533</v>
      </c>
      <c r="E18131" s="7" t="n">
        <v>211</v>
      </c>
    </row>
    <row r="18132" spans="1:5">
      <c r="A18132" t="s">
        <v>4</v>
      </c>
      <c r="B18132" s="4" t="s">
        <v>5</v>
      </c>
      <c r="C18132" s="4" t="s">
        <v>13</v>
      </c>
      <c r="D18132" s="4" t="s">
        <v>10</v>
      </c>
      <c r="E18132" s="4" t="s">
        <v>13</v>
      </c>
    </row>
    <row r="18133" spans="1:5">
      <c r="A18133" t="n">
        <v>148414</v>
      </c>
      <c r="B18133" s="83" t="n">
        <v>39</v>
      </c>
      <c r="C18133" s="7" t="n">
        <v>11</v>
      </c>
      <c r="D18133" s="7" t="n">
        <v>65533</v>
      </c>
      <c r="E18133" s="7" t="n">
        <v>212</v>
      </c>
    </row>
    <row r="18134" spans="1:5">
      <c r="A18134" t="s">
        <v>4</v>
      </c>
      <c r="B18134" s="4" t="s">
        <v>5</v>
      </c>
      <c r="C18134" s="4" t="s">
        <v>9</v>
      </c>
    </row>
    <row r="18135" spans="1:5">
      <c r="A18135" t="n">
        <v>148419</v>
      </c>
      <c r="B18135" s="50" t="n">
        <v>15</v>
      </c>
      <c r="C18135" s="7" t="n">
        <v>256</v>
      </c>
    </row>
    <row r="18136" spans="1:5">
      <c r="A18136" t="s">
        <v>4</v>
      </c>
      <c r="B18136" s="4" t="s">
        <v>5</v>
      </c>
      <c r="C18136" s="4" t="s">
        <v>9</v>
      </c>
    </row>
    <row r="18137" spans="1:5">
      <c r="A18137" t="n">
        <v>148424</v>
      </c>
      <c r="B18137" s="50" t="n">
        <v>15</v>
      </c>
      <c r="C18137" s="7" t="n">
        <v>2097152</v>
      </c>
    </row>
    <row r="18138" spans="1:5">
      <c r="A18138" t="s">
        <v>4</v>
      </c>
      <c r="B18138" s="4" t="s">
        <v>5</v>
      </c>
      <c r="C18138" s="4" t="s">
        <v>13</v>
      </c>
      <c r="D18138" s="4" t="s">
        <v>10</v>
      </c>
      <c r="E18138" s="4" t="s">
        <v>13</v>
      </c>
    </row>
    <row r="18139" spans="1:5">
      <c r="A18139" t="n">
        <v>148429</v>
      </c>
      <c r="B18139" s="38" t="n">
        <v>36</v>
      </c>
      <c r="C18139" s="7" t="n">
        <v>9</v>
      </c>
      <c r="D18139" s="7" t="n">
        <v>1570</v>
      </c>
      <c r="E18139" s="7" t="n">
        <v>0</v>
      </c>
    </row>
    <row r="18140" spans="1:5">
      <c r="A18140" t="s">
        <v>4</v>
      </c>
      <c r="B18140" s="4" t="s">
        <v>5</v>
      </c>
      <c r="C18140" s="4" t="s">
        <v>13</v>
      </c>
      <c r="D18140" s="4" t="s">
        <v>10</v>
      </c>
      <c r="E18140" s="4" t="s">
        <v>13</v>
      </c>
    </row>
    <row r="18141" spans="1:5">
      <c r="A18141" t="n">
        <v>148434</v>
      </c>
      <c r="B18141" s="38" t="n">
        <v>36</v>
      </c>
      <c r="C18141" s="7" t="n">
        <v>9</v>
      </c>
      <c r="D18141" s="7" t="n">
        <v>1571</v>
      </c>
      <c r="E18141" s="7" t="n">
        <v>0</v>
      </c>
    </row>
    <row r="18142" spans="1:5">
      <c r="A18142" t="s">
        <v>4</v>
      </c>
      <c r="B18142" s="4" t="s">
        <v>5</v>
      </c>
      <c r="C18142" s="4" t="s">
        <v>13</v>
      </c>
      <c r="D18142" s="4" t="s">
        <v>10</v>
      </c>
      <c r="E18142" s="4" t="s">
        <v>13</v>
      </c>
    </row>
    <row r="18143" spans="1:5">
      <c r="A18143" t="n">
        <v>148439</v>
      </c>
      <c r="B18143" s="38" t="n">
        <v>36</v>
      </c>
      <c r="C18143" s="7" t="n">
        <v>9</v>
      </c>
      <c r="D18143" s="7" t="n">
        <v>1572</v>
      </c>
      <c r="E18143" s="7" t="n">
        <v>0</v>
      </c>
    </row>
    <row r="18144" spans="1:5">
      <c r="A18144" t="s">
        <v>4</v>
      </c>
      <c r="B18144" s="4" t="s">
        <v>5</v>
      </c>
      <c r="C18144" s="4" t="s">
        <v>13</v>
      </c>
      <c r="D18144" s="4" t="s">
        <v>10</v>
      </c>
      <c r="E18144" s="4" t="s">
        <v>13</v>
      </c>
    </row>
    <row r="18145" spans="1:5">
      <c r="A18145" t="n">
        <v>148444</v>
      </c>
      <c r="B18145" s="38" t="n">
        <v>36</v>
      </c>
      <c r="C18145" s="7" t="n">
        <v>9</v>
      </c>
      <c r="D18145" s="7" t="n">
        <v>1573</v>
      </c>
      <c r="E18145" s="7" t="n">
        <v>0</v>
      </c>
    </row>
    <row r="18146" spans="1:5">
      <c r="A18146" t="s">
        <v>4</v>
      </c>
      <c r="B18146" s="4" t="s">
        <v>5</v>
      </c>
      <c r="C18146" s="4" t="s">
        <v>13</v>
      </c>
      <c r="D18146" s="4" t="s">
        <v>10</v>
      </c>
      <c r="E18146" s="4" t="s">
        <v>13</v>
      </c>
    </row>
    <row r="18147" spans="1:5">
      <c r="A18147" t="n">
        <v>148449</v>
      </c>
      <c r="B18147" s="38" t="n">
        <v>36</v>
      </c>
      <c r="C18147" s="7" t="n">
        <v>9</v>
      </c>
      <c r="D18147" s="7" t="n">
        <v>0</v>
      </c>
      <c r="E18147" s="7" t="n">
        <v>0</v>
      </c>
    </row>
    <row r="18148" spans="1:5">
      <c r="A18148" t="s">
        <v>4</v>
      </c>
      <c r="B18148" s="4" t="s">
        <v>5</v>
      </c>
      <c r="C18148" s="4" t="s">
        <v>13</v>
      </c>
      <c r="D18148" s="4" t="s">
        <v>10</v>
      </c>
      <c r="E18148" s="4" t="s">
        <v>13</v>
      </c>
    </row>
    <row r="18149" spans="1:5">
      <c r="A18149" t="n">
        <v>148454</v>
      </c>
      <c r="B18149" s="38" t="n">
        <v>36</v>
      </c>
      <c r="C18149" s="7" t="n">
        <v>9</v>
      </c>
      <c r="D18149" s="7" t="n">
        <v>999</v>
      </c>
      <c r="E18149" s="7" t="n">
        <v>0</v>
      </c>
    </row>
    <row r="18150" spans="1:5">
      <c r="A18150" t="s">
        <v>4</v>
      </c>
      <c r="B18150" s="4" t="s">
        <v>5</v>
      </c>
      <c r="C18150" s="4" t="s">
        <v>13</v>
      </c>
      <c r="D18150" s="4" t="s">
        <v>10</v>
      </c>
      <c r="E18150" s="4" t="s">
        <v>13</v>
      </c>
    </row>
    <row r="18151" spans="1:5">
      <c r="A18151" t="n">
        <v>148459</v>
      </c>
      <c r="B18151" s="38" t="n">
        <v>36</v>
      </c>
      <c r="C18151" s="7" t="n">
        <v>9</v>
      </c>
      <c r="D18151" s="7" t="n">
        <v>5703</v>
      </c>
      <c r="E18151" s="7" t="n">
        <v>0</v>
      </c>
    </row>
    <row r="18152" spans="1:5">
      <c r="A18152" t="s">
        <v>4</v>
      </c>
      <c r="B18152" s="4" t="s">
        <v>5</v>
      </c>
      <c r="C18152" s="4" t="s">
        <v>13</v>
      </c>
      <c r="D18152" s="4" t="s">
        <v>10</v>
      </c>
      <c r="E18152" s="4" t="s">
        <v>13</v>
      </c>
    </row>
    <row r="18153" spans="1:5">
      <c r="A18153" t="n">
        <v>148464</v>
      </c>
      <c r="B18153" s="38" t="n">
        <v>36</v>
      </c>
      <c r="C18153" s="7" t="n">
        <v>9</v>
      </c>
      <c r="D18153" s="7" t="n">
        <v>5704</v>
      </c>
      <c r="E18153" s="7" t="n">
        <v>0</v>
      </c>
    </row>
    <row r="18154" spans="1:5">
      <c r="A18154" t="s">
        <v>4</v>
      </c>
      <c r="B18154" s="4" t="s">
        <v>5</v>
      </c>
      <c r="C18154" s="4" t="s">
        <v>13</v>
      </c>
      <c r="D18154" s="4" t="s">
        <v>10</v>
      </c>
      <c r="E18154" s="4" t="s">
        <v>13</v>
      </c>
    </row>
    <row r="18155" spans="1:5">
      <c r="A18155" t="n">
        <v>148469</v>
      </c>
      <c r="B18155" s="38" t="n">
        <v>36</v>
      </c>
      <c r="C18155" s="7" t="n">
        <v>9</v>
      </c>
      <c r="D18155" s="7" t="n">
        <v>7031</v>
      </c>
      <c r="E18155" s="7" t="n">
        <v>0</v>
      </c>
    </row>
    <row r="18156" spans="1:5">
      <c r="A18156" t="s">
        <v>4</v>
      </c>
      <c r="B18156" s="4" t="s">
        <v>5</v>
      </c>
      <c r="C18156" s="4" t="s">
        <v>13</v>
      </c>
      <c r="D18156" s="4" t="s">
        <v>10</v>
      </c>
      <c r="E18156" s="4" t="s">
        <v>13</v>
      </c>
    </row>
    <row r="18157" spans="1:5">
      <c r="A18157" t="n">
        <v>148474</v>
      </c>
      <c r="B18157" s="38" t="n">
        <v>36</v>
      </c>
      <c r="C18157" s="7" t="n">
        <v>9</v>
      </c>
      <c r="D18157" s="7" t="n">
        <v>22</v>
      </c>
      <c r="E18157" s="7" t="n">
        <v>0</v>
      </c>
    </row>
    <row r="18158" spans="1:5">
      <c r="A18158" t="s">
        <v>4</v>
      </c>
      <c r="B18158" s="4" t="s">
        <v>5</v>
      </c>
      <c r="C18158" s="4" t="s">
        <v>13</v>
      </c>
      <c r="D18158" s="4" t="s">
        <v>10</v>
      </c>
      <c r="E18158" s="4" t="s">
        <v>13</v>
      </c>
    </row>
    <row r="18159" spans="1:5">
      <c r="A18159" t="n">
        <v>148479</v>
      </c>
      <c r="B18159" s="38" t="n">
        <v>36</v>
      </c>
      <c r="C18159" s="7" t="n">
        <v>9</v>
      </c>
      <c r="D18159" s="7" t="n">
        <v>18</v>
      </c>
      <c r="E18159" s="7" t="n">
        <v>0</v>
      </c>
    </row>
    <row r="18160" spans="1:5">
      <c r="A18160" t="s">
        <v>4</v>
      </c>
      <c r="B18160" s="4" t="s">
        <v>5</v>
      </c>
      <c r="C18160" s="4" t="s">
        <v>13</v>
      </c>
      <c r="D18160" s="4" t="s">
        <v>10</v>
      </c>
      <c r="E18160" s="4" t="s">
        <v>13</v>
      </c>
    </row>
    <row r="18161" spans="1:5">
      <c r="A18161" t="n">
        <v>148484</v>
      </c>
      <c r="B18161" s="38" t="n">
        <v>36</v>
      </c>
      <c r="C18161" s="7" t="n">
        <v>9</v>
      </c>
      <c r="D18161" s="7" t="n">
        <v>17</v>
      </c>
      <c r="E18161" s="7" t="n">
        <v>0</v>
      </c>
    </row>
    <row r="18162" spans="1:5">
      <c r="A18162" t="s">
        <v>4</v>
      </c>
      <c r="B18162" s="4" t="s">
        <v>5</v>
      </c>
      <c r="C18162" s="4" t="s">
        <v>13</v>
      </c>
      <c r="D18162" s="4" t="s">
        <v>10</v>
      </c>
      <c r="E18162" s="4" t="s">
        <v>13</v>
      </c>
    </row>
    <row r="18163" spans="1:5">
      <c r="A18163" t="n">
        <v>148489</v>
      </c>
      <c r="B18163" s="38" t="n">
        <v>36</v>
      </c>
      <c r="C18163" s="7" t="n">
        <v>9</v>
      </c>
      <c r="D18163" s="7" t="n">
        <v>5700</v>
      </c>
      <c r="E18163" s="7" t="n">
        <v>0</v>
      </c>
    </row>
    <row r="18164" spans="1:5">
      <c r="A18164" t="s">
        <v>4</v>
      </c>
      <c r="B18164" s="4" t="s">
        <v>5</v>
      </c>
      <c r="C18164" s="4" t="s">
        <v>13</v>
      </c>
      <c r="D18164" s="4" t="s">
        <v>10</v>
      </c>
      <c r="E18164" s="4" t="s">
        <v>13</v>
      </c>
    </row>
    <row r="18165" spans="1:5">
      <c r="A18165" t="n">
        <v>148494</v>
      </c>
      <c r="B18165" s="38" t="n">
        <v>36</v>
      </c>
      <c r="C18165" s="7" t="n">
        <v>9</v>
      </c>
      <c r="D18165" s="7" t="n">
        <v>16</v>
      </c>
      <c r="E18165" s="7" t="n">
        <v>0</v>
      </c>
    </row>
    <row r="18166" spans="1:5">
      <c r="A18166" t="s">
        <v>4</v>
      </c>
      <c r="B18166" s="4" t="s">
        <v>5</v>
      </c>
      <c r="C18166" s="4" t="s">
        <v>13</v>
      </c>
      <c r="D18166" s="4" t="s">
        <v>10</v>
      </c>
      <c r="E18166" s="4" t="s">
        <v>13</v>
      </c>
    </row>
    <row r="18167" spans="1:5">
      <c r="A18167" t="n">
        <v>148499</v>
      </c>
      <c r="B18167" s="38" t="n">
        <v>36</v>
      </c>
      <c r="C18167" s="7" t="n">
        <v>9</v>
      </c>
      <c r="D18167" s="7" t="n">
        <v>7024</v>
      </c>
      <c r="E18167" s="7" t="n">
        <v>0</v>
      </c>
    </row>
    <row r="18168" spans="1:5">
      <c r="A18168" t="s">
        <v>4</v>
      </c>
      <c r="B18168" s="4" t="s">
        <v>5</v>
      </c>
      <c r="C18168" s="4" t="s">
        <v>13</v>
      </c>
      <c r="D18168" s="4" t="s">
        <v>10</v>
      </c>
      <c r="E18168" s="4" t="s">
        <v>13</v>
      </c>
    </row>
    <row r="18169" spans="1:5">
      <c r="A18169" t="n">
        <v>148504</v>
      </c>
      <c r="B18169" s="38" t="n">
        <v>36</v>
      </c>
      <c r="C18169" s="7" t="n">
        <v>9</v>
      </c>
      <c r="D18169" s="7" t="n">
        <v>19</v>
      </c>
      <c r="E18169" s="7" t="n">
        <v>0</v>
      </c>
    </row>
    <row r="18170" spans="1:5">
      <c r="A18170" t="s">
        <v>4</v>
      </c>
      <c r="B18170" s="4" t="s">
        <v>5</v>
      </c>
      <c r="C18170" s="4" t="s">
        <v>13</v>
      </c>
      <c r="D18170" s="4" t="s">
        <v>10</v>
      </c>
      <c r="E18170" s="4" t="s">
        <v>13</v>
      </c>
    </row>
    <row r="18171" spans="1:5">
      <c r="A18171" t="n">
        <v>148509</v>
      </c>
      <c r="B18171" s="38" t="n">
        <v>36</v>
      </c>
      <c r="C18171" s="7" t="n">
        <v>9</v>
      </c>
      <c r="D18171" s="7" t="n">
        <v>5702</v>
      </c>
      <c r="E18171" s="7" t="n">
        <v>0</v>
      </c>
    </row>
    <row r="18172" spans="1:5">
      <c r="A18172" t="s">
        <v>4</v>
      </c>
      <c r="B18172" s="4" t="s">
        <v>5</v>
      </c>
      <c r="C18172" s="4" t="s">
        <v>13</v>
      </c>
      <c r="D18172" s="4" t="s">
        <v>10</v>
      </c>
      <c r="E18172" s="4" t="s">
        <v>13</v>
      </c>
    </row>
    <row r="18173" spans="1:5">
      <c r="A18173" t="n">
        <v>148514</v>
      </c>
      <c r="B18173" s="38" t="n">
        <v>36</v>
      </c>
      <c r="C18173" s="7" t="n">
        <v>9</v>
      </c>
      <c r="D18173" s="7" t="n">
        <v>5712</v>
      </c>
      <c r="E18173" s="7" t="n">
        <v>0</v>
      </c>
    </row>
    <row r="18174" spans="1:5">
      <c r="A18174" t="s">
        <v>4</v>
      </c>
      <c r="B18174" s="4" t="s">
        <v>5</v>
      </c>
      <c r="C18174" s="4" t="s">
        <v>10</v>
      </c>
      <c r="D18174" s="4" t="s">
        <v>9</v>
      </c>
    </row>
    <row r="18175" spans="1:5">
      <c r="A18175" t="n">
        <v>148519</v>
      </c>
      <c r="B18175" s="45" t="n">
        <v>44</v>
      </c>
      <c r="C18175" s="7" t="n">
        <v>0</v>
      </c>
      <c r="D18175" s="7" t="n">
        <v>32768</v>
      </c>
    </row>
    <row r="18176" spans="1:5">
      <c r="A18176" t="s">
        <v>4</v>
      </c>
      <c r="B18176" s="4" t="s">
        <v>5</v>
      </c>
      <c r="C18176" s="4" t="s">
        <v>10</v>
      </c>
      <c r="D18176" s="4" t="s">
        <v>9</v>
      </c>
    </row>
    <row r="18177" spans="1:5">
      <c r="A18177" t="n">
        <v>148526</v>
      </c>
      <c r="B18177" s="45" t="n">
        <v>44</v>
      </c>
      <c r="C18177" s="7" t="n">
        <v>999</v>
      </c>
      <c r="D18177" s="7" t="n">
        <v>32768</v>
      </c>
    </row>
    <row r="18178" spans="1:5">
      <c r="A18178" t="s">
        <v>4</v>
      </c>
      <c r="B18178" s="4" t="s">
        <v>5</v>
      </c>
      <c r="C18178" s="4" t="s">
        <v>10</v>
      </c>
      <c r="D18178" s="4" t="s">
        <v>9</v>
      </c>
    </row>
    <row r="18179" spans="1:5">
      <c r="A18179" t="n">
        <v>148533</v>
      </c>
      <c r="B18179" s="45" t="n">
        <v>44</v>
      </c>
      <c r="C18179" s="7" t="n">
        <v>18</v>
      </c>
      <c r="D18179" s="7" t="n">
        <v>32768</v>
      </c>
    </row>
    <row r="18180" spans="1:5">
      <c r="A18180" t="s">
        <v>4</v>
      </c>
      <c r="B18180" s="4" t="s">
        <v>5</v>
      </c>
      <c r="C18180" s="4" t="s">
        <v>10</v>
      </c>
      <c r="D18180" s="4" t="s">
        <v>9</v>
      </c>
    </row>
    <row r="18181" spans="1:5">
      <c r="A18181" t="n">
        <v>148540</v>
      </c>
      <c r="B18181" s="45" t="n">
        <v>44</v>
      </c>
      <c r="C18181" s="7" t="n">
        <v>5703</v>
      </c>
      <c r="D18181" s="7" t="n">
        <v>32768</v>
      </c>
    </row>
    <row r="18182" spans="1:5">
      <c r="A18182" t="s">
        <v>4</v>
      </c>
      <c r="B18182" s="4" t="s">
        <v>5</v>
      </c>
      <c r="C18182" s="4" t="s">
        <v>10</v>
      </c>
      <c r="D18182" s="4" t="s">
        <v>9</v>
      </c>
    </row>
    <row r="18183" spans="1:5">
      <c r="A18183" t="n">
        <v>148547</v>
      </c>
      <c r="B18183" s="45" t="n">
        <v>44</v>
      </c>
      <c r="C18183" s="7" t="n">
        <v>5704</v>
      </c>
      <c r="D18183" s="7" t="n">
        <v>32768</v>
      </c>
    </row>
    <row r="18184" spans="1:5">
      <c r="A18184" t="s">
        <v>4</v>
      </c>
      <c r="B18184" s="4" t="s">
        <v>5</v>
      </c>
      <c r="C18184" s="4" t="s">
        <v>10</v>
      </c>
      <c r="D18184" s="4" t="s">
        <v>9</v>
      </c>
    </row>
    <row r="18185" spans="1:5">
      <c r="A18185" t="n">
        <v>148554</v>
      </c>
      <c r="B18185" s="45" t="n">
        <v>44</v>
      </c>
      <c r="C18185" s="7" t="n">
        <v>5700</v>
      </c>
      <c r="D18185" s="7" t="n">
        <v>32768</v>
      </c>
    </row>
    <row r="18186" spans="1:5">
      <c r="A18186" t="s">
        <v>4</v>
      </c>
      <c r="B18186" s="4" t="s">
        <v>5</v>
      </c>
      <c r="C18186" s="4" t="s">
        <v>10</v>
      </c>
      <c r="D18186" s="4" t="s">
        <v>9</v>
      </c>
    </row>
    <row r="18187" spans="1:5">
      <c r="A18187" t="n">
        <v>148561</v>
      </c>
      <c r="B18187" s="45" t="n">
        <v>44</v>
      </c>
      <c r="C18187" s="7" t="n">
        <v>999</v>
      </c>
      <c r="D18187" s="7" t="n">
        <v>16</v>
      </c>
    </row>
    <row r="18188" spans="1:5">
      <c r="A18188" t="s">
        <v>4</v>
      </c>
      <c r="B18188" s="4" t="s">
        <v>5</v>
      </c>
      <c r="C18188" s="4" t="s">
        <v>10</v>
      </c>
      <c r="D18188" s="4" t="s">
        <v>9</v>
      </c>
    </row>
    <row r="18189" spans="1:5">
      <c r="A18189" t="n">
        <v>148568</v>
      </c>
      <c r="B18189" s="45" t="n">
        <v>44</v>
      </c>
      <c r="C18189" s="7" t="n">
        <v>1570</v>
      </c>
      <c r="D18189" s="7" t="n">
        <v>16</v>
      </c>
    </row>
    <row r="18190" spans="1:5">
      <c r="A18190" t="s">
        <v>4</v>
      </c>
      <c r="B18190" s="4" t="s">
        <v>5</v>
      </c>
      <c r="C18190" s="4" t="s">
        <v>10</v>
      </c>
      <c r="D18190" s="4" t="s">
        <v>9</v>
      </c>
    </row>
    <row r="18191" spans="1:5">
      <c r="A18191" t="n">
        <v>148575</v>
      </c>
      <c r="B18191" s="45" t="n">
        <v>44</v>
      </c>
      <c r="C18191" s="7" t="n">
        <v>1571</v>
      </c>
      <c r="D18191" s="7" t="n">
        <v>16</v>
      </c>
    </row>
    <row r="18192" spans="1:5">
      <c r="A18192" t="s">
        <v>4</v>
      </c>
      <c r="B18192" s="4" t="s">
        <v>5</v>
      </c>
      <c r="C18192" s="4" t="s">
        <v>10</v>
      </c>
      <c r="D18192" s="4" t="s">
        <v>9</v>
      </c>
    </row>
    <row r="18193" spans="1:4">
      <c r="A18193" t="n">
        <v>148582</v>
      </c>
      <c r="B18193" s="45" t="n">
        <v>44</v>
      </c>
      <c r="C18193" s="7" t="n">
        <v>1572</v>
      </c>
      <c r="D18193" s="7" t="n">
        <v>16</v>
      </c>
    </row>
    <row r="18194" spans="1:4">
      <c r="A18194" t="s">
        <v>4</v>
      </c>
      <c r="B18194" s="4" t="s">
        <v>5</v>
      </c>
      <c r="C18194" s="4" t="s">
        <v>10</v>
      </c>
      <c r="D18194" s="4" t="s">
        <v>9</v>
      </c>
    </row>
    <row r="18195" spans="1:4">
      <c r="A18195" t="n">
        <v>148589</v>
      </c>
      <c r="B18195" s="45" t="n">
        <v>44</v>
      </c>
      <c r="C18195" s="7" t="n">
        <v>1573</v>
      </c>
      <c r="D18195" s="7" t="n">
        <v>16</v>
      </c>
    </row>
    <row r="18196" spans="1:4">
      <c r="A18196" t="s">
        <v>4</v>
      </c>
      <c r="B18196" s="4" t="s">
        <v>5</v>
      </c>
      <c r="C18196" s="4" t="s">
        <v>10</v>
      </c>
      <c r="D18196" s="4" t="s">
        <v>9</v>
      </c>
    </row>
    <row r="18197" spans="1:4">
      <c r="A18197" t="n">
        <v>148596</v>
      </c>
      <c r="B18197" s="45" t="n">
        <v>44</v>
      </c>
      <c r="C18197" s="7" t="n">
        <v>7024</v>
      </c>
      <c r="D18197" s="7" t="n">
        <v>131072</v>
      </c>
    </row>
    <row r="18198" spans="1:4">
      <c r="A18198" t="s">
        <v>4</v>
      </c>
      <c r="B18198" s="4" t="s">
        <v>5</v>
      </c>
      <c r="C18198" s="4" t="s">
        <v>13</v>
      </c>
      <c r="D18198" s="4" t="s">
        <v>10</v>
      </c>
    </row>
    <row r="18199" spans="1:4">
      <c r="A18199" t="n">
        <v>148603</v>
      </c>
      <c r="B18199" s="37" t="n">
        <v>64</v>
      </c>
      <c r="C18199" s="7" t="n">
        <v>1</v>
      </c>
      <c r="D18199" s="7" t="n">
        <v>17</v>
      </c>
    </row>
    <row r="18200" spans="1:4">
      <c r="A18200" t="s">
        <v>4</v>
      </c>
      <c r="B18200" s="4" t="s">
        <v>5</v>
      </c>
      <c r="C18200" s="4" t="s">
        <v>10</v>
      </c>
      <c r="D18200" s="4" t="s">
        <v>22</v>
      </c>
      <c r="E18200" s="4" t="s">
        <v>22</v>
      </c>
      <c r="F18200" s="4" t="s">
        <v>22</v>
      </c>
      <c r="G18200" s="4" t="s">
        <v>22</v>
      </c>
    </row>
    <row r="18201" spans="1:4">
      <c r="A18201" t="n">
        <v>148607</v>
      </c>
      <c r="B18201" s="24" t="n">
        <v>46</v>
      </c>
      <c r="C18201" s="7" t="n">
        <v>61456</v>
      </c>
      <c r="D18201" s="7" t="n">
        <v>-26.9699993133545</v>
      </c>
      <c r="E18201" s="7" t="n">
        <v>0</v>
      </c>
      <c r="F18201" s="7" t="n">
        <v>-20.1800003051758</v>
      </c>
      <c r="G18201" s="7" t="n">
        <v>258.799987792969</v>
      </c>
    </row>
    <row r="18202" spans="1:4">
      <c r="A18202" t="s">
        <v>4</v>
      </c>
      <c r="B18202" s="4" t="s">
        <v>5</v>
      </c>
      <c r="C18202" s="4" t="s">
        <v>13</v>
      </c>
      <c r="D18202" s="4" t="s">
        <v>10</v>
      </c>
    </row>
    <row r="18203" spans="1:4">
      <c r="A18203" t="n">
        <v>148626</v>
      </c>
      <c r="B18203" s="9" t="n">
        <v>162</v>
      </c>
      <c r="C18203" s="7" t="n">
        <v>1</v>
      </c>
      <c r="D18203" s="7" t="n">
        <v>0</v>
      </c>
    </row>
    <row r="18204" spans="1:4">
      <c r="A18204" t="s">
        <v>4</v>
      </c>
      <c r="B18204" s="4" t="s">
        <v>5</v>
      </c>
    </row>
    <row r="18205" spans="1:4">
      <c r="A18205" t="n">
        <v>148630</v>
      </c>
      <c r="B18205" s="5" t="n">
        <v>1</v>
      </c>
    </row>
    <row r="18206" spans="1:4" s="3" customFormat="1" customHeight="0">
      <c r="A18206" s="3" t="s">
        <v>2</v>
      </c>
      <c r="B18206" s="3" t="s">
        <v>1277</v>
      </c>
    </row>
    <row r="18207" spans="1:4">
      <c r="A18207" t="s">
        <v>4</v>
      </c>
      <c r="B18207" s="4" t="s">
        <v>5</v>
      </c>
      <c r="C18207" s="4" t="s">
        <v>10</v>
      </c>
      <c r="D18207" s="4" t="s">
        <v>13</v>
      </c>
      <c r="E18207" s="4" t="s">
        <v>6</v>
      </c>
      <c r="F18207" s="4" t="s">
        <v>22</v>
      </c>
      <c r="G18207" s="4" t="s">
        <v>22</v>
      </c>
      <c r="H18207" s="4" t="s">
        <v>22</v>
      </c>
    </row>
    <row r="18208" spans="1:4">
      <c r="A18208" t="n">
        <v>148632</v>
      </c>
      <c r="B18208" s="39" t="n">
        <v>48</v>
      </c>
      <c r="C18208" s="7" t="n">
        <v>65534</v>
      </c>
      <c r="D18208" s="7" t="n">
        <v>0</v>
      </c>
      <c r="E18208" s="7" t="s">
        <v>1016</v>
      </c>
      <c r="F18208" s="7" t="n">
        <v>-1</v>
      </c>
      <c r="G18208" s="7" t="n">
        <v>0.899999976158142</v>
      </c>
      <c r="H18208" s="7" t="n">
        <v>0</v>
      </c>
    </row>
    <row r="18209" spans="1:8">
      <c r="A18209" t="s">
        <v>4</v>
      </c>
      <c r="B18209" s="4" t="s">
        <v>5</v>
      </c>
      <c r="C18209" s="4" t="s">
        <v>10</v>
      </c>
    </row>
    <row r="18210" spans="1:8">
      <c r="A18210" t="n">
        <v>148660</v>
      </c>
      <c r="B18210" s="35" t="n">
        <v>16</v>
      </c>
      <c r="C18210" s="7" t="n">
        <v>850</v>
      </c>
    </row>
    <row r="18211" spans="1:8">
      <c r="A18211" t="s">
        <v>4</v>
      </c>
      <c r="B18211" s="4" t="s">
        <v>5</v>
      </c>
      <c r="C18211" s="4" t="s">
        <v>13</v>
      </c>
      <c r="D18211" s="4" t="s">
        <v>10</v>
      </c>
      <c r="E18211" s="4" t="s">
        <v>22</v>
      </c>
      <c r="F18211" s="4" t="s">
        <v>10</v>
      </c>
      <c r="G18211" s="4" t="s">
        <v>9</v>
      </c>
      <c r="H18211" s="4" t="s">
        <v>9</v>
      </c>
      <c r="I18211" s="4" t="s">
        <v>10</v>
      </c>
      <c r="J18211" s="4" t="s">
        <v>10</v>
      </c>
      <c r="K18211" s="4" t="s">
        <v>9</v>
      </c>
      <c r="L18211" s="4" t="s">
        <v>9</v>
      </c>
      <c r="M18211" s="4" t="s">
        <v>9</v>
      </c>
      <c r="N18211" s="4" t="s">
        <v>9</v>
      </c>
      <c r="O18211" s="4" t="s">
        <v>6</v>
      </c>
    </row>
    <row r="18212" spans="1:8">
      <c r="A18212" t="n">
        <v>148663</v>
      </c>
      <c r="B18212" s="14" t="n">
        <v>50</v>
      </c>
      <c r="C18212" s="7" t="n">
        <v>0</v>
      </c>
      <c r="D18212" s="7" t="n">
        <v>4136</v>
      </c>
      <c r="E18212" s="7" t="n">
        <v>1</v>
      </c>
      <c r="F18212" s="7" t="n">
        <v>0</v>
      </c>
      <c r="G18212" s="7" t="n">
        <v>0</v>
      </c>
      <c r="H18212" s="7" t="n">
        <v>0</v>
      </c>
      <c r="I18212" s="7" t="n">
        <v>0</v>
      </c>
      <c r="J18212" s="7" t="n">
        <v>65533</v>
      </c>
      <c r="K18212" s="7" t="n">
        <v>0</v>
      </c>
      <c r="L18212" s="7" t="n">
        <v>0</v>
      </c>
      <c r="M18212" s="7" t="n">
        <v>0</v>
      </c>
      <c r="N18212" s="7" t="n">
        <v>0</v>
      </c>
      <c r="O18212" s="7" t="s">
        <v>12</v>
      </c>
    </row>
    <row r="18213" spans="1:8">
      <c r="A18213" t="s">
        <v>4</v>
      </c>
      <c r="B18213" s="4" t="s">
        <v>5</v>
      </c>
      <c r="C18213" s="4" t="s">
        <v>13</v>
      </c>
      <c r="D18213" s="4" t="s">
        <v>10</v>
      </c>
      <c r="E18213" s="4" t="s">
        <v>10</v>
      </c>
      <c r="F18213" s="4" t="s">
        <v>10</v>
      </c>
      <c r="G18213" s="4" t="s">
        <v>10</v>
      </c>
      <c r="H18213" s="4" t="s">
        <v>10</v>
      </c>
      <c r="I18213" s="4" t="s">
        <v>6</v>
      </c>
      <c r="J18213" s="4" t="s">
        <v>22</v>
      </c>
      <c r="K18213" s="4" t="s">
        <v>22</v>
      </c>
      <c r="L18213" s="4" t="s">
        <v>22</v>
      </c>
      <c r="M18213" s="4" t="s">
        <v>9</v>
      </c>
      <c r="N18213" s="4" t="s">
        <v>9</v>
      </c>
      <c r="O18213" s="4" t="s">
        <v>22</v>
      </c>
      <c r="P18213" s="4" t="s">
        <v>22</v>
      </c>
      <c r="Q18213" s="4" t="s">
        <v>22</v>
      </c>
      <c r="R18213" s="4" t="s">
        <v>22</v>
      </c>
      <c r="S18213" s="4" t="s">
        <v>13</v>
      </c>
    </row>
    <row r="18214" spans="1:8">
      <c r="A18214" t="n">
        <v>148702</v>
      </c>
      <c r="B18214" s="83" t="n">
        <v>39</v>
      </c>
      <c r="C18214" s="7" t="n">
        <v>12</v>
      </c>
      <c r="D18214" s="7" t="n">
        <v>65533</v>
      </c>
      <c r="E18214" s="7" t="n">
        <v>200</v>
      </c>
      <c r="F18214" s="7" t="n">
        <v>0</v>
      </c>
      <c r="G18214" s="7" t="n">
        <v>65534</v>
      </c>
      <c r="H18214" s="7" t="n">
        <v>3</v>
      </c>
      <c r="I18214" s="7" t="s">
        <v>1278</v>
      </c>
      <c r="J18214" s="7" t="n">
        <v>0</v>
      </c>
      <c r="K18214" s="7" t="n">
        <v>0</v>
      </c>
      <c r="L18214" s="7" t="n">
        <v>0</v>
      </c>
      <c r="M18214" s="7" t="n">
        <v>1119092736</v>
      </c>
      <c r="N18214" s="7" t="n">
        <v>0</v>
      </c>
      <c r="O18214" s="7" t="n">
        <v>0</v>
      </c>
      <c r="P18214" s="7" t="n">
        <v>1.5</v>
      </c>
      <c r="Q18214" s="7" t="n">
        <v>1.5</v>
      </c>
      <c r="R18214" s="7" t="n">
        <v>1.5</v>
      </c>
      <c r="S18214" s="7" t="n">
        <v>255</v>
      </c>
    </row>
    <row r="18215" spans="1:8">
      <c r="A18215" t="s">
        <v>4</v>
      </c>
      <c r="B18215" s="4" t="s">
        <v>5</v>
      </c>
      <c r="C18215" s="4" t="s">
        <v>13</v>
      </c>
      <c r="D18215" s="4" t="s">
        <v>22</v>
      </c>
      <c r="E18215" s="4" t="s">
        <v>22</v>
      </c>
      <c r="F18215" s="4" t="s">
        <v>22</v>
      </c>
    </row>
    <row r="18216" spans="1:8">
      <c r="A18216" t="n">
        <v>148777</v>
      </c>
      <c r="B18216" s="25" t="n">
        <v>45</v>
      </c>
      <c r="C18216" s="7" t="n">
        <v>9</v>
      </c>
      <c r="D18216" s="7" t="n">
        <v>0.0199999995529652</v>
      </c>
      <c r="E18216" s="7" t="n">
        <v>0.0199999995529652</v>
      </c>
      <c r="F18216" s="7" t="n">
        <v>0.400000005960464</v>
      </c>
    </row>
    <row r="18217" spans="1:8">
      <c r="A18217" t="s">
        <v>4</v>
      </c>
      <c r="B18217" s="4" t="s">
        <v>5</v>
      </c>
    </row>
    <row r="18218" spans="1:8">
      <c r="A18218" t="n">
        <v>148791</v>
      </c>
      <c r="B18218" s="5" t="n">
        <v>1</v>
      </c>
    </row>
    <row r="18219" spans="1:8" s="3" customFormat="1" customHeight="0">
      <c r="A18219" s="3" t="s">
        <v>2</v>
      </c>
      <c r="B18219" s="3" t="s">
        <v>1279</v>
      </c>
    </row>
    <row r="18220" spans="1:8">
      <c r="A18220" t="s">
        <v>4</v>
      </c>
      <c r="B18220" s="4" t="s">
        <v>5</v>
      </c>
      <c r="C18220" s="4" t="s">
        <v>13</v>
      </c>
      <c r="D18220" s="4" t="s">
        <v>9</v>
      </c>
      <c r="E18220" s="4" t="s">
        <v>13</v>
      </c>
      <c r="F18220" s="4" t="s">
        <v>20</v>
      </c>
    </row>
    <row r="18221" spans="1:8">
      <c r="A18221" t="n">
        <v>148792</v>
      </c>
      <c r="B18221" s="10" t="n">
        <v>5</v>
      </c>
      <c r="C18221" s="7" t="n">
        <v>0</v>
      </c>
      <c r="D18221" s="7" t="n">
        <v>1</v>
      </c>
      <c r="E18221" s="7" t="n">
        <v>1</v>
      </c>
      <c r="F18221" s="11" t="n">
        <f t="normal" ca="1">A18229</f>
        <v>0</v>
      </c>
    </row>
    <row r="18222" spans="1:8">
      <c r="A18222" t="s">
        <v>4</v>
      </c>
      <c r="B18222" s="4" t="s">
        <v>5</v>
      </c>
      <c r="C18222" s="4" t="s">
        <v>10</v>
      </c>
    </row>
    <row r="18223" spans="1:8">
      <c r="A18223" t="n">
        <v>148803</v>
      </c>
      <c r="B18223" s="35" t="n">
        <v>16</v>
      </c>
      <c r="C18223" s="7" t="n">
        <v>770</v>
      </c>
    </row>
    <row r="18224" spans="1:8">
      <c r="A18224" t="s">
        <v>4</v>
      </c>
      <c r="B18224" s="4" t="s">
        <v>5</v>
      </c>
      <c r="C18224" s="4" t="s">
        <v>13</v>
      </c>
      <c r="D18224" s="4" t="s">
        <v>10</v>
      </c>
      <c r="E18224" s="4" t="s">
        <v>22</v>
      </c>
      <c r="F18224" s="4" t="s">
        <v>10</v>
      </c>
      <c r="G18224" s="4" t="s">
        <v>9</v>
      </c>
      <c r="H18224" s="4" t="s">
        <v>9</v>
      </c>
      <c r="I18224" s="4" t="s">
        <v>10</v>
      </c>
      <c r="J18224" s="4" t="s">
        <v>10</v>
      </c>
      <c r="K18224" s="4" t="s">
        <v>9</v>
      </c>
      <c r="L18224" s="4" t="s">
        <v>9</v>
      </c>
      <c r="M18224" s="4" t="s">
        <v>9</v>
      </c>
      <c r="N18224" s="4" t="s">
        <v>9</v>
      </c>
      <c r="O18224" s="4" t="s">
        <v>6</v>
      </c>
    </row>
    <row r="18225" spans="1:19">
      <c r="A18225" t="n">
        <v>148806</v>
      </c>
      <c r="B18225" s="14" t="n">
        <v>50</v>
      </c>
      <c r="C18225" s="7" t="n">
        <v>0</v>
      </c>
      <c r="D18225" s="7" t="n">
        <v>2209</v>
      </c>
      <c r="E18225" s="7" t="n">
        <v>0.800000011920929</v>
      </c>
      <c r="F18225" s="7" t="n">
        <v>100</v>
      </c>
      <c r="G18225" s="7" t="n">
        <v>0</v>
      </c>
      <c r="H18225" s="7" t="n">
        <v>-1073741824</v>
      </c>
      <c r="I18225" s="7" t="n">
        <v>0</v>
      </c>
      <c r="J18225" s="7" t="n">
        <v>65533</v>
      </c>
      <c r="K18225" s="7" t="n">
        <v>0</v>
      </c>
      <c r="L18225" s="7" t="n">
        <v>0</v>
      </c>
      <c r="M18225" s="7" t="n">
        <v>0</v>
      </c>
      <c r="N18225" s="7" t="n">
        <v>0</v>
      </c>
      <c r="O18225" s="7" t="s">
        <v>12</v>
      </c>
    </row>
    <row r="18226" spans="1:19">
      <c r="A18226" t="s">
        <v>4</v>
      </c>
      <c r="B18226" s="4" t="s">
        <v>5</v>
      </c>
      <c r="C18226" s="4" t="s">
        <v>20</v>
      </c>
    </row>
    <row r="18227" spans="1:19">
      <c r="A18227" t="n">
        <v>148845</v>
      </c>
      <c r="B18227" s="17" t="n">
        <v>3</v>
      </c>
      <c r="C18227" s="11" t="n">
        <f t="normal" ca="1">A18221</f>
        <v>0</v>
      </c>
    </row>
    <row r="18228" spans="1:19">
      <c r="A18228" t="s">
        <v>4</v>
      </c>
      <c r="B18228" s="4" t="s">
        <v>5</v>
      </c>
    </row>
    <row r="18229" spans="1:19">
      <c r="A18229" t="n">
        <v>148850</v>
      </c>
      <c r="B18229" s="5" t="n">
        <v>1</v>
      </c>
    </row>
    <row r="18230" spans="1:19" s="3" customFormat="1" customHeight="0">
      <c r="A18230" s="3" t="s">
        <v>2</v>
      </c>
      <c r="B18230" s="3" t="s">
        <v>1280</v>
      </c>
    </row>
    <row r="18231" spans="1:19">
      <c r="A18231" t="s">
        <v>4</v>
      </c>
      <c r="B18231" s="4" t="s">
        <v>5</v>
      </c>
      <c r="C18231" s="4" t="s">
        <v>10</v>
      </c>
    </row>
    <row r="18232" spans="1:19">
      <c r="A18232" t="n">
        <v>148852</v>
      </c>
      <c r="B18232" s="35" t="n">
        <v>16</v>
      </c>
      <c r="C18232" s="7" t="n">
        <v>400</v>
      </c>
    </row>
    <row r="18233" spans="1:19">
      <c r="A18233" t="s">
        <v>4</v>
      </c>
      <c r="B18233" s="4" t="s">
        <v>5</v>
      </c>
      <c r="C18233" s="4" t="s">
        <v>13</v>
      </c>
      <c r="D18233" s="4" t="s">
        <v>9</v>
      </c>
      <c r="E18233" s="4" t="s">
        <v>13</v>
      </c>
      <c r="F18233" s="4" t="s">
        <v>20</v>
      </c>
    </row>
    <row r="18234" spans="1:19">
      <c r="A18234" t="n">
        <v>148855</v>
      </c>
      <c r="B18234" s="10" t="n">
        <v>5</v>
      </c>
      <c r="C18234" s="7" t="n">
        <v>0</v>
      </c>
      <c r="D18234" s="7" t="n">
        <v>1</v>
      </c>
      <c r="E18234" s="7" t="n">
        <v>1</v>
      </c>
      <c r="F18234" s="11" t="n">
        <f t="normal" ca="1">A18242</f>
        <v>0</v>
      </c>
    </row>
    <row r="18235" spans="1:19">
      <c r="A18235" t="s">
        <v>4</v>
      </c>
      <c r="B18235" s="4" t="s">
        <v>5</v>
      </c>
      <c r="C18235" s="4" t="s">
        <v>10</v>
      </c>
    </row>
    <row r="18236" spans="1:19">
      <c r="A18236" t="n">
        <v>148866</v>
      </c>
      <c r="B18236" s="35" t="n">
        <v>16</v>
      </c>
      <c r="C18236" s="7" t="n">
        <v>880</v>
      </c>
    </row>
    <row r="18237" spans="1:19">
      <c r="A18237" t="s">
        <v>4</v>
      </c>
      <c r="B18237" s="4" t="s">
        <v>5</v>
      </c>
      <c r="C18237" s="4" t="s">
        <v>13</v>
      </c>
      <c r="D18237" s="4" t="s">
        <v>10</v>
      </c>
      <c r="E18237" s="4" t="s">
        <v>22</v>
      </c>
      <c r="F18237" s="4" t="s">
        <v>10</v>
      </c>
      <c r="G18237" s="4" t="s">
        <v>9</v>
      </c>
      <c r="H18237" s="4" t="s">
        <v>9</v>
      </c>
      <c r="I18237" s="4" t="s">
        <v>10</v>
      </c>
      <c r="J18237" s="4" t="s">
        <v>10</v>
      </c>
      <c r="K18237" s="4" t="s">
        <v>9</v>
      </c>
      <c r="L18237" s="4" t="s">
        <v>9</v>
      </c>
      <c r="M18237" s="4" t="s">
        <v>9</v>
      </c>
      <c r="N18237" s="4" t="s">
        <v>9</v>
      </c>
      <c r="O18237" s="4" t="s">
        <v>6</v>
      </c>
    </row>
    <row r="18238" spans="1:19">
      <c r="A18238" t="n">
        <v>148869</v>
      </c>
      <c r="B18238" s="14" t="n">
        <v>50</v>
      </c>
      <c r="C18238" s="7" t="n">
        <v>0</v>
      </c>
      <c r="D18238" s="7" t="n">
        <v>2209</v>
      </c>
      <c r="E18238" s="7" t="n">
        <v>0.600000023841858</v>
      </c>
      <c r="F18238" s="7" t="n">
        <v>100</v>
      </c>
      <c r="G18238" s="7" t="n">
        <v>0</v>
      </c>
      <c r="H18238" s="7" t="n">
        <v>-1073741824</v>
      </c>
      <c r="I18238" s="7" t="n">
        <v>0</v>
      </c>
      <c r="J18238" s="7" t="n">
        <v>65533</v>
      </c>
      <c r="K18238" s="7" t="n">
        <v>0</v>
      </c>
      <c r="L18238" s="7" t="n">
        <v>0</v>
      </c>
      <c r="M18238" s="7" t="n">
        <v>0</v>
      </c>
      <c r="N18238" s="7" t="n">
        <v>0</v>
      </c>
      <c r="O18238" s="7" t="s">
        <v>12</v>
      </c>
    </row>
    <row r="18239" spans="1:19">
      <c r="A18239" t="s">
        <v>4</v>
      </c>
      <c r="B18239" s="4" t="s">
        <v>5</v>
      </c>
      <c r="C18239" s="4" t="s">
        <v>20</v>
      </c>
    </row>
    <row r="18240" spans="1:19">
      <c r="A18240" t="n">
        <v>148908</v>
      </c>
      <c r="B18240" s="17" t="n">
        <v>3</v>
      </c>
      <c r="C18240" s="11" t="n">
        <f t="normal" ca="1">A18234</f>
        <v>0</v>
      </c>
    </row>
    <row r="18241" spans="1:15">
      <c r="A18241" t="s">
        <v>4</v>
      </c>
      <c r="B18241" s="4" t="s">
        <v>5</v>
      </c>
    </row>
    <row r="18242" spans="1:15">
      <c r="A18242" t="n">
        <v>148913</v>
      </c>
      <c r="B18242" s="5" t="n">
        <v>1</v>
      </c>
    </row>
    <row r="18243" spans="1:15" s="3" customFormat="1" customHeight="0">
      <c r="A18243" s="3" t="s">
        <v>2</v>
      </c>
      <c r="B18243" s="3" t="s">
        <v>1281</v>
      </c>
    </row>
    <row r="18244" spans="1:15">
      <c r="A18244" t="s">
        <v>4</v>
      </c>
      <c r="B18244" s="4" t="s">
        <v>5</v>
      </c>
      <c r="C18244" s="4" t="s">
        <v>13</v>
      </c>
      <c r="D18244" s="4" t="s">
        <v>13</v>
      </c>
      <c r="E18244" s="4" t="s">
        <v>13</v>
      </c>
      <c r="F18244" s="4" t="s">
        <v>13</v>
      </c>
    </row>
    <row r="18245" spans="1:15">
      <c r="A18245" t="n">
        <v>148916</v>
      </c>
      <c r="B18245" s="13" t="n">
        <v>14</v>
      </c>
      <c r="C18245" s="7" t="n">
        <v>2</v>
      </c>
      <c r="D18245" s="7" t="n">
        <v>0</v>
      </c>
      <c r="E18245" s="7" t="n">
        <v>0</v>
      </c>
      <c r="F18245" s="7" t="n">
        <v>0</v>
      </c>
    </row>
    <row r="18246" spans="1:15">
      <c r="A18246" t="s">
        <v>4</v>
      </c>
      <c r="B18246" s="4" t="s">
        <v>5</v>
      </c>
      <c r="C18246" s="4" t="s">
        <v>13</v>
      </c>
      <c r="D18246" s="36" t="s">
        <v>81</v>
      </c>
      <c r="E18246" s="4" t="s">
        <v>5</v>
      </c>
      <c r="F18246" s="4" t="s">
        <v>13</v>
      </c>
      <c r="G18246" s="4" t="s">
        <v>10</v>
      </c>
      <c r="H18246" s="36" t="s">
        <v>82</v>
      </c>
      <c r="I18246" s="4" t="s">
        <v>13</v>
      </c>
      <c r="J18246" s="4" t="s">
        <v>9</v>
      </c>
      <c r="K18246" s="4" t="s">
        <v>13</v>
      </c>
      <c r="L18246" s="4" t="s">
        <v>13</v>
      </c>
      <c r="M18246" s="36" t="s">
        <v>81</v>
      </c>
      <c r="N18246" s="4" t="s">
        <v>5</v>
      </c>
      <c r="O18246" s="4" t="s">
        <v>13</v>
      </c>
      <c r="P18246" s="4" t="s">
        <v>10</v>
      </c>
      <c r="Q18246" s="36" t="s">
        <v>82</v>
      </c>
      <c r="R18246" s="4" t="s">
        <v>13</v>
      </c>
      <c r="S18246" s="4" t="s">
        <v>9</v>
      </c>
      <c r="T18246" s="4" t="s">
        <v>13</v>
      </c>
      <c r="U18246" s="4" t="s">
        <v>13</v>
      </c>
      <c r="V18246" s="4" t="s">
        <v>13</v>
      </c>
      <c r="W18246" s="4" t="s">
        <v>20</v>
      </c>
    </row>
    <row r="18247" spans="1:15">
      <c r="A18247" t="n">
        <v>148921</v>
      </c>
      <c r="B18247" s="10" t="n">
        <v>5</v>
      </c>
      <c r="C18247" s="7" t="n">
        <v>28</v>
      </c>
      <c r="D18247" s="36" t="s">
        <v>3</v>
      </c>
      <c r="E18247" s="9" t="n">
        <v>162</v>
      </c>
      <c r="F18247" s="7" t="n">
        <v>3</v>
      </c>
      <c r="G18247" s="7" t="n">
        <v>4097</v>
      </c>
      <c r="H18247" s="36" t="s">
        <v>3</v>
      </c>
      <c r="I18247" s="7" t="n">
        <v>0</v>
      </c>
      <c r="J18247" s="7" t="n">
        <v>1</v>
      </c>
      <c r="K18247" s="7" t="n">
        <v>2</v>
      </c>
      <c r="L18247" s="7" t="n">
        <v>28</v>
      </c>
      <c r="M18247" s="36" t="s">
        <v>3</v>
      </c>
      <c r="N18247" s="9" t="n">
        <v>162</v>
      </c>
      <c r="O18247" s="7" t="n">
        <v>3</v>
      </c>
      <c r="P18247" s="7" t="n">
        <v>4097</v>
      </c>
      <c r="Q18247" s="36" t="s">
        <v>3</v>
      </c>
      <c r="R18247" s="7" t="n">
        <v>0</v>
      </c>
      <c r="S18247" s="7" t="n">
        <v>2</v>
      </c>
      <c r="T18247" s="7" t="n">
        <v>2</v>
      </c>
      <c r="U18247" s="7" t="n">
        <v>11</v>
      </c>
      <c r="V18247" s="7" t="n">
        <v>1</v>
      </c>
      <c r="W18247" s="11" t="n">
        <f t="normal" ca="1">A18251</f>
        <v>0</v>
      </c>
    </row>
    <row r="18248" spans="1:15">
      <c r="A18248" t="s">
        <v>4</v>
      </c>
      <c r="B18248" s="4" t="s">
        <v>5</v>
      </c>
      <c r="C18248" s="4" t="s">
        <v>13</v>
      </c>
      <c r="D18248" s="4" t="s">
        <v>10</v>
      </c>
      <c r="E18248" s="4" t="s">
        <v>22</v>
      </c>
    </row>
    <row r="18249" spans="1:15">
      <c r="A18249" t="n">
        <v>148950</v>
      </c>
      <c r="B18249" s="28" t="n">
        <v>58</v>
      </c>
      <c r="C18249" s="7" t="n">
        <v>0</v>
      </c>
      <c r="D18249" s="7" t="n">
        <v>0</v>
      </c>
      <c r="E18249" s="7" t="n">
        <v>1</v>
      </c>
    </row>
    <row r="18250" spans="1:15">
      <c r="A18250" t="s">
        <v>4</v>
      </c>
      <c r="B18250" s="4" t="s">
        <v>5</v>
      </c>
      <c r="C18250" s="4" t="s">
        <v>13</v>
      </c>
      <c r="D18250" s="36" t="s">
        <v>81</v>
      </c>
      <c r="E18250" s="4" t="s">
        <v>5</v>
      </c>
      <c r="F18250" s="4" t="s">
        <v>13</v>
      </c>
      <c r="G18250" s="4" t="s">
        <v>10</v>
      </c>
      <c r="H18250" s="36" t="s">
        <v>82</v>
      </c>
      <c r="I18250" s="4" t="s">
        <v>13</v>
      </c>
      <c r="J18250" s="4" t="s">
        <v>9</v>
      </c>
      <c r="K18250" s="4" t="s">
        <v>13</v>
      </c>
      <c r="L18250" s="4" t="s">
        <v>13</v>
      </c>
      <c r="M18250" s="36" t="s">
        <v>81</v>
      </c>
      <c r="N18250" s="4" t="s">
        <v>5</v>
      </c>
      <c r="O18250" s="4" t="s">
        <v>13</v>
      </c>
      <c r="P18250" s="4" t="s">
        <v>10</v>
      </c>
      <c r="Q18250" s="36" t="s">
        <v>82</v>
      </c>
      <c r="R18250" s="4" t="s">
        <v>13</v>
      </c>
      <c r="S18250" s="4" t="s">
        <v>9</v>
      </c>
      <c r="T18250" s="4" t="s">
        <v>13</v>
      </c>
      <c r="U18250" s="4" t="s">
        <v>13</v>
      </c>
      <c r="V18250" s="4" t="s">
        <v>13</v>
      </c>
      <c r="W18250" s="4" t="s">
        <v>20</v>
      </c>
    </row>
    <row r="18251" spans="1:15">
      <c r="A18251" t="n">
        <v>148958</v>
      </c>
      <c r="B18251" s="10" t="n">
        <v>5</v>
      </c>
      <c r="C18251" s="7" t="n">
        <v>28</v>
      </c>
      <c r="D18251" s="36" t="s">
        <v>3</v>
      </c>
      <c r="E18251" s="9" t="n">
        <v>162</v>
      </c>
      <c r="F18251" s="7" t="n">
        <v>3</v>
      </c>
      <c r="G18251" s="7" t="n">
        <v>4097</v>
      </c>
      <c r="H18251" s="36" t="s">
        <v>3</v>
      </c>
      <c r="I18251" s="7" t="n">
        <v>0</v>
      </c>
      <c r="J18251" s="7" t="n">
        <v>1</v>
      </c>
      <c r="K18251" s="7" t="n">
        <v>3</v>
      </c>
      <c r="L18251" s="7" t="n">
        <v>28</v>
      </c>
      <c r="M18251" s="36" t="s">
        <v>3</v>
      </c>
      <c r="N18251" s="9" t="n">
        <v>162</v>
      </c>
      <c r="O18251" s="7" t="n">
        <v>3</v>
      </c>
      <c r="P18251" s="7" t="n">
        <v>4097</v>
      </c>
      <c r="Q18251" s="36" t="s">
        <v>3</v>
      </c>
      <c r="R18251" s="7" t="n">
        <v>0</v>
      </c>
      <c r="S18251" s="7" t="n">
        <v>2</v>
      </c>
      <c r="T18251" s="7" t="n">
        <v>3</v>
      </c>
      <c r="U18251" s="7" t="n">
        <v>9</v>
      </c>
      <c r="V18251" s="7" t="n">
        <v>1</v>
      </c>
      <c r="W18251" s="11" t="n">
        <f t="normal" ca="1">A18261</f>
        <v>0</v>
      </c>
    </row>
    <row r="18252" spans="1:15">
      <c r="A18252" t="s">
        <v>4</v>
      </c>
      <c r="B18252" s="4" t="s">
        <v>5</v>
      </c>
      <c r="C18252" s="4" t="s">
        <v>13</v>
      </c>
      <c r="D18252" s="36" t="s">
        <v>81</v>
      </c>
      <c r="E18252" s="4" t="s">
        <v>5</v>
      </c>
      <c r="F18252" s="4" t="s">
        <v>10</v>
      </c>
      <c r="G18252" s="4" t="s">
        <v>13</v>
      </c>
      <c r="H18252" s="4" t="s">
        <v>13</v>
      </c>
      <c r="I18252" s="4" t="s">
        <v>6</v>
      </c>
      <c r="J18252" s="36" t="s">
        <v>82</v>
      </c>
      <c r="K18252" s="4" t="s">
        <v>13</v>
      </c>
      <c r="L18252" s="4" t="s">
        <v>13</v>
      </c>
      <c r="M18252" s="36" t="s">
        <v>81</v>
      </c>
      <c r="N18252" s="4" t="s">
        <v>5</v>
      </c>
      <c r="O18252" s="4" t="s">
        <v>13</v>
      </c>
      <c r="P18252" s="36" t="s">
        <v>82</v>
      </c>
      <c r="Q18252" s="4" t="s">
        <v>13</v>
      </c>
      <c r="R18252" s="4" t="s">
        <v>9</v>
      </c>
      <c r="S18252" s="4" t="s">
        <v>13</v>
      </c>
      <c r="T18252" s="4" t="s">
        <v>13</v>
      </c>
      <c r="U18252" s="4" t="s">
        <v>13</v>
      </c>
      <c r="V18252" s="36" t="s">
        <v>81</v>
      </c>
      <c r="W18252" s="4" t="s">
        <v>5</v>
      </c>
      <c r="X18252" s="4" t="s">
        <v>13</v>
      </c>
      <c r="Y18252" s="36" t="s">
        <v>82</v>
      </c>
      <c r="Z18252" s="4" t="s">
        <v>13</v>
      </c>
      <c r="AA18252" s="4" t="s">
        <v>9</v>
      </c>
      <c r="AB18252" s="4" t="s">
        <v>13</v>
      </c>
      <c r="AC18252" s="4" t="s">
        <v>13</v>
      </c>
      <c r="AD18252" s="4" t="s">
        <v>13</v>
      </c>
      <c r="AE18252" s="4" t="s">
        <v>20</v>
      </c>
    </row>
    <row r="18253" spans="1:15">
      <c r="A18253" t="n">
        <v>148987</v>
      </c>
      <c r="B18253" s="10" t="n">
        <v>5</v>
      </c>
      <c r="C18253" s="7" t="n">
        <v>28</v>
      </c>
      <c r="D18253" s="36" t="s">
        <v>3</v>
      </c>
      <c r="E18253" s="64" t="n">
        <v>47</v>
      </c>
      <c r="F18253" s="7" t="n">
        <v>61456</v>
      </c>
      <c r="G18253" s="7" t="n">
        <v>2</v>
      </c>
      <c r="H18253" s="7" t="n">
        <v>0</v>
      </c>
      <c r="I18253" s="7" t="s">
        <v>785</v>
      </c>
      <c r="J18253" s="36" t="s">
        <v>3</v>
      </c>
      <c r="K18253" s="7" t="n">
        <v>8</v>
      </c>
      <c r="L18253" s="7" t="n">
        <v>28</v>
      </c>
      <c r="M18253" s="36" t="s">
        <v>3</v>
      </c>
      <c r="N18253" s="49" t="n">
        <v>74</v>
      </c>
      <c r="O18253" s="7" t="n">
        <v>65</v>
      </c>
      <c r="P18253" s="36" t="s">
        <v>3</v>
      </c>
      <c r="Q18253" s="7" t="n">
        <v>0</v>
      </c>
      <c r="R18253" s="7" t="n">
        <v>1</v>
      </c>
      <c r="S18253" s="7" t="n">
        <v>3</v>
      </c>
      <c r="T18253" s="7" t="n">
        <v>9</v>
      </c>
      <c r="U18253" s="7" t="n">
        <v>28</v>
      </c>
      <c r="V18253" s="36" t="s">
        <v>3</v>
      </c>
      <c r="W18253" s="49" t="n">
        <v>74</v>
      </c>
      <c r="X18253" s="7" t="n">
        <v>65</v>
      </c>
      <c r="Y18253" s="36" t="s">
        <v>3</v>
      </c>
      <c r="Z18253" s="7" t="n">
        <v>0</v>
      </c>
      <c r="AA18253" s="7" t="n">
        <v>2</v>
      </c>
      <c r="AB18253" s="7" t="n">
        <v>3</v>
      </c>
      <c r="AC18253" s="7" t="n">
        <v>9</v>
      </c>
      <c r="AD18253" s="7" t="n">
        <v>1</v>
      </c>
      <c r="AE18253" s="11" t="n">
        <f t="normal" ca="1">A18257</f>
        <v>0</v>
      </c>
    </row>
    <row r="18254" spans="1:15">
      <c r="A18254" t="s">
        <v>4</v>
      </c>
      <c r="B18254" s="4" t="s">
        <v>5</v>
      </c>
      <c r="C18254" s="4" t="s">
        <v>10</v>
      </c>
      <c r="D18254" s="4" t="s">
        <v>13</v>
      </c>
      <c r="E18254" s="4" t="s">
        <v>13</v>
      </c>
      <c r="F18254" s="4" t="s">
        <v>6</v>
      </c>
    </row>
    <row r="18255" spans="1:15">
      <c r="A18255" t="n">
        <v>149035</v>
      </c>
      <c r="B18255" s="64" t="n">
        <v>47</v>
      </c>
      <c r="C18255" s="7" t="n">
        <v>61456</v>
      </c>
      <c r="D18255" s="7" t="n">
        <v>0</v>
      </c>
      <c r="E18255" s="7" t="n">
        <v>0</v>
      </c>
      <c r="F18255" s="7" t="s">
        <v>408</v>
      </c>
    </row>
    <row r="18256" spans="1:15">
      <c r="A18256" t="s">
        <v>4</v>
      </c>
      <c r="B18256" s="4" t="s">
        <v>5</v>
      </c>
      <c r="C18256" s="4" t="s">
        <v>13</v>
      </c>
      <c r="D18256" s="4" t="s">
        <v>10</v>
      </c>
      <c r="E18256" s="4" t="s">
        <v>22</v>
      </c>
    </row>
    <row r="18257" spans="1:31">
      <c r="A18257" t="n">
        <v>149048</v>
      </c>
      <c r="B18257" s="28" t="n">
        <v>58</v>
      </c>
      <c r="C18257" s="7" t="n">
        <v>0</v>
      </c>
      <c r="D18257" s="7" t="n">
        <v>300</v>
      </c>
      <c r="E18257" s="7" t="n">
        <v>1</v>
      </c>
    </row>
    <row r="18258" spans="1:31">
      <c r="A18258" t="s">
        <v>4</v>
      </c>
      <c r="B18258" s="4" t="s">
        <v>5</v>
      </c>
      <c r="C18258" s="4" t="s">
        <v>13</v>
      </c>
      <c r="D18258" s="4" t="s">
        <v>10</v>
      </c>
    </row>
    <row r="18259" spans="1:31">
      <c r="A18259" t="n">
        <v>149056</v>
      </c>
      <c r="B18259" s="28" t="n">
        <v>58</v>
      </c>
      <c r="C18259" s="7" t="n">
        <v>255</v>
      </c>
      <c r="D18259" s="7" t="n">
        <v>0</v>
      </c>
    </row>
    <row r="18260" spans="1:31">
      <c r="A18260" t="s">
        <v>4</v>
      </c>
      <c r="B18260" s="4" t="s">
        <v>5</v>
      </c>
      <c r="C18260" s="4" t="s">
        <v>13</v>
      </c>
      <c r="D18260" s="4" t="s">
        <v>13</v>
      </c>
      <c r="E18260" s="4" t="s">
        <v>13</v>
      </c>
      <c r="F18260" s="4" t="s">
        <v>13</v>
      </c>
    </row>
    <row r="18261" spans="1:31">
      <c r="A18261" t="n">
        <v>149060</v>
      </c>
      <c r="B18261" s="13" t="n">
        <v>14</v>
      </c>
      <c r="C18261" s="7" t="n">
        <v>0</v>
      </c>
      <c r="D18261" s="7" t="n">
        <v>0</v>
      </c>
      <c r="E18261" s="7" t="n">
        <v>0</v>
      </c>
      <c r="F18261" s="7" t="n">
        <v>64</v>
      </c>
    </row>
    <row r="18262" spans="1:31">
      <c r="A18262" t="s">
        <v>4</v>
      </c>
      <c r="B18262" s="4" t="s">
        <v>5</v>
      </c>
      <c r="C18262" s="4" t="s">
        <v>13</v>
      </c>
      <c r="D18262" s="4" t="s">
        <v>10</v>
      </c>
    </row>
    <row r="18263" spans="1:31">
      <c r="A18263" t="n">
        <v>149065</v>
      </c>
      <c r="B18263" s="27" t="n">
        <v>22</v>
      </c>
      <c r="C18263" s="7" t="n">
        <v>0</v>
      </c>
      <c r="D18263" s="7" t="n">
        <v>4097</v>
      </c>
    </row>
    <row r="18264" spans="1:31">
      <c r="A18264" t="s">
        <v>4</v>
      </c>
      <c r="B18264" s="4" t="s">
        <v>5</v>
      </c>
      <c r="C18264" s="4" t="s">
        <v>13</v>
      </c>
      <c r="D18264" s="4" t="s">
        <v>10</v>
      </c>
    </row>
    <row r="18265" spans="1:31">
      <c r="A18265" t="n">
        <v>149069</v>
      </c>
      <c r="B18265" s="28" t="n">
        <v>58</v>
      </c>
      <c r="C18265" s="7" t="n">
        <v>5</v>
      </c>
      <c r="D18265" s="7" t="n">
        <v>300</v>
      </c>
    </row>
    <row r="18266" spans="1:31">
      <c r="A18266" t="s">
        <v>4</v>
      </c>
      <c r="B18266" s="4" t="s">
        <v>5</v>
      </c>
      <c r="C18266" s="4" t="s">
        <v>22</v>
      </c>
      <c r="D18266" s="4" t="s">
        <v>10</v>
      </c>
    </row>
    <row r="18267" spans="1:31">
      <c r="A18267" t="n">
        <v>149073</v>
      </c>
      <c r="B18267" s="51" t="n">
        <v>103</v>
      </c>
      <c r="C18267" s="7" t="n">
        <v>0</v>
      </c>
      <c r="D18267" s="7" t="n">
        <v>300</v>
      </c>
    </row>
    <row r="18268" spans="1:31">
      <c r="A18268" t="s">
        <v>4</v>
      </c>
      <c r="B18268" s="4" t="s">
        <v>5</v>
      </c>
      <c r="C18268" s="4" t="s">
        <v>13</v>
      </c>
    </row>
    <row r="18269" spans="1:31">
      <c r="A18269" t="n">
        <v>149080</v>
      </c>
      <c r="B18269" s="37" t="n">
        <v>64</v>
      </c>
      <c r="C18269" s="7" t="n">
        <v>7</v>
      </c>
    </row>
    <row r="18270" spans="1:31">
      <c r="A18270" t="s">
        <v>4</v>
      </c>
      <c r="B18270" s="4" t="s">
        <v>5</v>
      </c>
      <c r="C18270" s="4" t="s">
        <v>13</v>
      </c>
      <c r="D18270" s="4" t="s">
        <v>10</v>
      </c>
    </row>
    <row r="18271" spans="1:31">
      <c r="A18271" t="n">
        <v>149082</v>
      </c>
      <c r="B18271" s="67" t="n">
        <v>72</v>
      </c>
      <c r="C18271" s="7" t="n">
        <v>5</v>
      </c>
      <c r="D18271" s="7" t="n">
        <v>0</v>
      </c>
    </row>
    <row r="18272" spans="1:31">
      <c r="A18272" t="s">
        <v>4</v>
      </c>
      <c r="B18272" s="4" t="s">
        <v>5</v>
      </c>
      <c r="C18272" s="4" t="s">
        <v>13</v>
      </c>
      <c r="D18272" s="36" t="s">
        <v>81</v>
      </c>
      <c r="E18272" s="4" t="s">
        <v>5</v>
      </c>
      <c r="F18272" s="4" t="s">
        <v>13</v>
      </c>
      <c r="G18272" s="4" t="s">
        <v>10</v>
      </c>
      <c r="H18272" s="36" t="s">
        <v>82</v>
      </c>
      <c r="I18272" s="4" t="s">
        <v>13</v>
      </c>
      <c r="J18272" s="4" t="s">
        <v>9</v>
      </c>
      <c r="K18272" s="4" t="s">
        <v>13</v>
      </c>
      <c r="L18272" s="4" t="s">
        <v>13</v>
      </c>
      <c r="M18272" s="4" t="s">
        <v>20</v>
      </c>
    </row>
    <row r="18273" spans="1:13">
      <c r="A18273" t="n">
        <v>149086</v>
      </c>
      <c r="B18273" s="10" t="n">
        <v>5</v>
      </c>
      <c r="C18273" s="7" t="n">
        <v>28</v>
      </c>
      <c r="D18273" s="36" t="s">
        <v>3</v>
      </c>
      <c r="E18273" s="9" t="n">
        <v>162</v>
      </c>
      <c r="F18273" s="7" t="n">
        <v>4</v>
      </c>
      <c r="G18273" s="7" t="n">
        <v>4097</v>
      </c>
      <c r="H18273" s="36" t="s">
        <v>3</v>
      </c>
      <c r="I18273" s="7" t="n">
        <v>0</v>
      </c>
      <c r="J18273" s="7" t="n">
        <v>1</v>
      </c>
      <c r="K18273" s="7" t="n">
        <v>2</v>
      </c>
      <c r="L18273" s="7" t="n">
        <v>1</v>
      </c>
      <c r="M18273" s="11" t="n">
        <f t="normal" ca="1">A18279</f>
        <v>0</v>
      </c>
    </row>
    <row r="18274" spans="1:13">
      <c r="A18274" t="s">
        <v>4</v>
      </c>
      <c r="B18274" s="4" t="s">
        <v>5</v>
      </c>
      <c r="C18274" s="4" t="s">
        <v>13</v>
      </c>
      <c r="D18274" s="4" t="s">
        <v>6</v>
      </c>
    </row>
    <row r="18275" spans="1:13">
      <c r="A18275" t="n">
        <v>149103</v>
      </c>
      <c r="B18275" s="8" t="n">
        <v>2</v>
      </c>
      <c r="C18275" s="7" t="n">
        <v>10</v>
      </c>
      <c r="D18275" s="7" t="s">
        <v>786</v>
      </c>
    </row>
    <row r="18276" spans="1:13">
      <c r="A18276" t="s">
        <v>4</v>
      </c>
      <c r="B18276" s="4" t="s">
        <v>5</v>
      </c>
      <c r="C18276" s="4" t="s">
        <v>10</v>
      </c>
    </row>
    <row r="18277" spans="1:13">
      <c r="A18277" t="n">
        <v>149120</v>
      </c>
      <c r="B18277" s="35" t="n">
        <v>16</v>
      </c>
      <c r="C18277" s="7" t="n">
        <v>0</v>
      </c>
    </row>
    <row r="18278" spans="1:13">
      <c r="A18278" t="s">
        <v>4</v>
      </c>
      <c r="B18278" s="4" t="s">
        <v>5</v>
      </c>
      <c r="C18278" s="4" t="s">
        <v>10</v>
      </c>
      <c r="D18278" s="4" t="s">
        <v>9</v>
      </c>
    </row>
    <row r="18279" spans="1:13">
      <c r="A18279" t="n">
        <v>149123</v>
      </c>
      <c r="B18279" s="41" t="n">
        <v>43</v>
      </c>
      <c r="C18279" s="7" t="n">
        <v>61456</v>
      </c>
      <c r="D18279" s="7" t="n">
        <v>1</v>
      </c>
    </row>
    <row r="18280" spans="1:13">
      <c r="A18280" t="s">
        <v>4</v>
      </c>
      <c r="B18280" s="4" t="s">
        <v>5</v>
      </c>
      <c r="C18280" s="4" t="s">
        <v>10</v>
      </c>
      <c r="D18280" s="4" t="s">
        <v>6</v>
      </c>
      <c r="E18280" s="4" t="s">
        <v>6</v>
      </c>
      <c r="F18280" s="4" t="s">
        <v>6</v>
      </c>
      <c r="G18280" s="4" t="s">
        <v>13</v>
      </c>
      <c r="H18280" s="4" t="s">
        <v>9</v>
      </c>
      <c r="I18280" s="4" t="s">
        <v>22</v>
      </c>
      <c r="J18280" s="4" t="s">
        <v>22</v>
      </c>
      <c r="K18280" s="4" t="s">
        <v>22</v>
      </c>
      <c r="L18280" s="4" t="s">
        <v>22</v>
      </c>
      <c r="M18280" s="4" t="s">
        <v>22</v>
      </c>
      <c r="N18280" s="4" t="s">
        <v>22</v>
      </c>
      <c r="O18280" s="4" t="s">
        <v>22</v>
      </c>
      <c r="P18280" s="4" t="s">
        <v>6</v>
      </c>
      <c r="Q18280" s="4" t="s">
        <v>6</v>
      </c>
      <c r="R18280" s="4" t="s">
        <v>9</v>
      </c>
      <c r="S18280" s="4" t="s">
        <v>13</v>
      </c>
      <c r="T18280" s="4" t="s">
        <v>9</v>
      </c>
      <c r="U18280" s="4" t="s">
        <v>9</v>
      </c>
      <c r="V18280" s="4" t="s">
        <v>10</v>
      </c>
    </row>
    <row r="18281" spans="1:13">
      <c r="A18281" t="n">
        <v>149130</v>
      </c>
      <c r="B18281" s="68" t="n">
        <v>19</v>
      </c>
      <c r="C18281" s="7" t="n">
        <v>5722</v>
      </c>
      <c r="D18281" s="7" t="s">
        <v>1282</v>
      </c>
      <c r="E18281" s="7" t="s">
        <v>1283</v>
      </c>
      <c r="F18281" s="7" t="s">
        <v>12</v>
      </c>
      <c r="G18281" s="7" t="n">
        <v>0</v>
      </c>
      <c r="H18281" s="7" t="n">
        <v>1</v>
      </c>
      <c r="I18281" s="7" t="n">
        <v>0</v>
      </c>
      <c r="J18281" s="7" t="n">
        <v>0</v>
      </c>
      <c r="K18281" s="7" t="n">
        <v>0</v>
      </c>
      <c r="L18281" s="7" t="n">
        <v>0</v>
      </c>
      <c r="M18281" s="7" t="n">
        <v>1</v>
      </c>
      <c r="N18281" s="7" t="n">
        <v>1.60000002384186</v>
      </c>
      <c r="O18281" s="7" t="n">
        <v>0.0900000035762787</v>
      </c>
      <c r="P18281" s="7" t="s">
        <v>12</v>
      </c>
      <c r="Q18281" s="7" t="s">
        <v>12</v>
      </c>
      <c r="R18281" s="7" t="n">
        <v>-1</v>
      </c>
      <c r="S18281" s="7" t="n">
        <v>0</v>
      </c>
      <c r="T18281" s="7" t="n">
        <v>0</v>
      </c>
      <c r="U18281" s="7" t="n">
        <v>0</v>
      </c>
      <c r="V18281" s="7" t="n">
        <v>0</v>
      </c>
    </row>
    <row r="18282" spans="1:13">
      <c r="A18282" t="s">
        <v>4</v>
      </c>
      <c r="B18282" s="4" t="s">
        <v>5</v>
      </c>
      <c r="C18282" s="4" t="s">
        <v>10</v>
      </c>
      <c r="D18282" s="4" t="s">
        <v>6</v>
      </c>
      <c r="E18282" s="4" t="s">
        <v>6</v>
      </c>
      <c r="F18282" s="4" t="s">
        <v>6</v>
      </c>
      <c r="G18282" s="4" t="s">
        <v>13</v>
      </c>
      <c r="H18282" s="4" t="s">
        <v>9</v>
      </c>
      <c r="I18282" s="4" t="s">
        <v>22</v>
      </c>
      <c r="J18282" s="4" t="s">
        <v>22</v>
      </c>
      <c r="K18282" s="4" t="s">
        <v>22</v>
      </c>
      <c r="L18282" s="4" t="s">
        <v>22</v>
      </c>
      <c r="M18282" s="4" t="s">
        <v>22</v>
      </c>
      <c r="N18282" s="4" t="s">
        <v>22</v>
      </c>
      <c r="O18282" s="4" t="s">
        <v>22</v>
      </c>
      <c r="P18282" s="4" t="s">
        <v>6</v>
      </c>
      <c r="Q18282" s="4" t="s">
        <v>6</v>
      </c>
      <c r="R18282" s="4" t="s">
        <v>9</v>
      </c>
      <c r="S18282" s="4" t="s">
        <v>13</v>
      </c>
      <c r="T18282" s="4" t="s">
        <v>9</v>
      </c>
      <c r="U18282" s="4" t="s">
        <v>9</v>
      </c>
      <c r="V18282" s="4" t="s">
        <v>10</v>
      </c>
    </row>
    <row r="18283" spans="1:13">
      <c r="A18283" t="n">
        <v>149207</v>
      </c>
      <c r="B18283" s="68" t="n">
        <v>19</v>
      </c>
      <c r="C18283" s="7" t="n">
        <v>5709</v>
      </c>
      <c r="D18283" s="7" t="s">
        <v>1284</v>
      </c>
      <c r="E18283" s="7" t="s">
        <v>1285</v>
      </c>
      <c r="F18283" s="7" t="s">
        <v>12</v>
      </c>
      <c r="G18283" s="7" t="n">
        <v>0</v>
      </c>
      <c r="H18283" s="7" t="n">
        <v>1</v>
      </c>
      <c r="I18283" s="7" t="n">
        <v>0</v>
      </c>
      <c r="J18283" s="7" t="n">
        <v>0</v>
      </c>
      <c r="K18283" s="7" t="n">
        <v>0</v>
      </c>
      <c r="L18283" s="7" t="n">
        <v>0</v>
      </c>
      <c r="M18283" s="7" t="n">
        <v>1</v>
      </c>
      <c r="N18283" s="7" t="n">
        <v>1.60000002384186</v>
      </c>
      <c r="O18283" s="7" t="n">
        <v>0.0900000035762787</v>
      </c>
      <c r="P18283" s="7" t="s">
        <v>12</v>
      </c>
      <c r="Q18283" s="7" t="s">
        <v>12</v>
      </c>
      <c r="R18283" s="7" t="n">
        <v>-1</v>
      </c>
      <c r="S18283" s="7" t="n">
        <v>0</v>
      </c>
      <c r="T18283" s="7" t="n">
        <v>0</v>
      </c>
      <c r="U18283" s="7" t="n">
        <v>0</v>
      </c>
      <c r="V18283" s="7" t="n">
        <v>0</v>
      </c>
    </row>
    <row r="18284" spans="1:13">
      <c r="A18284" t="s">
        <v>4</v>
      </c>
      <c r="B18284" s="4" t="s">
        <v>5</v>
      </c>
      <c r="C18284" s="4" t="s">
        <v>10</v>
      </c>
      <c r="D18284" s="4" t="s">
        <v>6</v>
      </c>
      <c r="E18284" s="4" t="s">
        <v>6</v>
      </c>
      <c r="F18284" s="4" t="s">
        <v>6</v>
      </c>
      <c r="G18284" s="4" t="s">
        <v>13</v>
      </c>
      <c r="H18284" s="4" t="s">
        <v>9</v>
      </c>
      <c r="I18284" s="4" t="s">
        <v>22</v>
      </c>
      <c r="J18284" s="4" t="s">
        <v>22</v>
      </c>
      <c r="K18284" s="4" t="s">
        <v>22</v>
      </c>
      <c r="L18284" s="4" t="s">
        <v>22</v>
      </c>
      <c r="M18284" s="4" t="s">
        <v>22</v>
      </c>
      <c r="N18284" s="4" t="s">
        <v>22</v>
      </c>
      <c r="O18284" s="4" t="s">
        <v>22</v>
      </c>
      <c r="P18284" s="4" t="s">
        <v>6</v>
      </c>
      <c r="Q18284" s="4" t="s">
        <v>6</v>
      </c>
      <c r="R18284" s="4" t="s">
        <v>9</v>
      </c>
      <c r="S18284" s="4" t="s">
        <v>13</v>
      </c>
      <c r="T18284" s="4" t="s">
        <v>9</v>
      </c>
      <c r="U18284" s="4" t="s">
        <v>9</v>
      </c>
      <c r="V18284" s="4" t="s">
        <v>10</v>
      </c>
    </row>
    <row r="18285" spans="1:13">
      <c r="A18285" t="n">
        <v>149281</v>
      </c>
      <c r="B18285" s="68" t="n">
        <v>19</v>
      </c>
      <c r="C18285" s="7" t="n">
        <v>5712</v>
      </c>
      <c r="D18285" s="7" t="s">
        <v>793</v>
      </c>
      <c r="E18285" s="7" t="s">
        <v>794</v>
      </c>
      <c r="F18285" s="7" t="s">
        <v>12</v>
      </c>
      <c r="G18285" s="7" t="n">
        <v>0</v>
      </c>
      <c r="H18285" s="7" t="n">
        <v>1</v>
      </c>
      <c r="I18285" s="7" t="n">
        <v>0</v>
      </c>
      <c r="J18285" s="7" t="n">
        <v>0</v>
      </c>
      <c r="K18285" s="7" t="n">
        <v>0</v>
      </c>
      <c r="L18285" s="7" t="n">
        <v>0</v>
      </c>
      <c r="M18285" s="7" t="n">
        <v>1</v>
      </c>
      <c r="N18285" s="7" t="n">
        <v>1.60000002384186</v>
      </c>
      <c r="O18285" s="7" t="n">
        <v>0.0900000035762787</v>
      </c>
      <c r="P18285" s="7" t="s">
        <v>12</v>
      </c>
      <c r="Q18285" s="7" t="s">
        <v>12</v>
      </c>
      <c r="R18285" s="7" t="n">
        <v>-1</v>
      </c>
      <c r="S18285" s="7" t="n">
        <v>0</v>
      </c>
      <c r="T18285" s="7" t="n">
        <v>0</v>
      </c>
      <c r="U18285" s="7" t="n">
        <v>0</v>
      </c>
      <c r="V18285" s="7" t="n">
        <v>0</v>
      </c>
    </row>
    <row r="18286" spans="1:13">
      <c r="A18286" t="s">
        <v>4</v>
      </c>
      <c r="B18286" s="4" t="s">
        <v>5</v>
      </c>
      <c r="C18286" s="4" t="s">
        <v>10</v>
      </c>
      <c r="D18286" s="4" t="s">
        <v>6</v>
      </c>
      <c r="E18286" s="4" t="s">
        <v>6</v>
      </c>
      <c r="F18286" s="4" t="s">
        <v>6</v>
      </c>
      <c r="G18286" s="4" t="s">
        <v>13</v>
      </c>
      <c r="H18286" s="4" t="s">
        <v>9</v>
      </c>
      <c r="I18286" s="4" t="s">
        <v>22</v>
      </c>
      <c r="J18286" s="4" t="s">
        <v>22</v>
      </c>
      <c r="K18286" s="4" t="s">
        <v>22</v>
      </c>
      <c r="L18286" s="4" t="s">
        <v>22</v>
      </c>
      <c r="M18286" s="4" t="s">
        <v>22</v>
      </c>
      <c r="N18286" s="4" t="s">
        <v>22</v>
      </c>
      <c r="O18286" s="4" t="s">
        <v>22</v>
      </c>
      <c r="P18286" s="4" t="s">
        <v>6</v>
      </c>
      <c r="Q18286" s="4" t="s">
        <v>6</v>
      </c>
      <c r="R18286" s="4" t="s">
        <v>9</v>
      </c>
      <c r="S18286" s="4" t="s">
        <v>13</v>
      </c>
      <c r="T18286" s="4" t="s">
        <v>9</v>
      </c>
      <c r="U18286" s="4" t="s">
        <v>9</v>
      </c>
      <c r="V18286" s="4" t="s">
        <v>10</v>
      </c>
    </row>
    <row r="18287" spans="1:13">
      <c r="A18287" t="n">
        <v>149355</v>
      </c>
      <c r="B18287" s="68" t="n">
        <v>19</v>
      </c>
      <c r="C18287" s="7" t="n">
        <v>5700</v>
      </c>
      <c r="D18287" s="7" t="s">
        <v>787</v>
      </c>
      <c r="E18287" s="7" t="s">
        <v>788</v>
      </c>
      <c r="F18287" s="7" t="s">
        <v>12</v>
      </c>
      <c r="G18287" s="7" t="n">
        <v>0</v>
      </c>
      <c r="H18287" s="7" t="n">
        <v>1</v>
      </c>
      <c r="I18287" s="7" t="n">
        <v>0</v>
      </c>
      <c r="J18287" s="7" t="n">
        <v>0</v>
      </c>
      <c r="K18287" s="7" t="n">
        <v>0</v>
      </c>
      <c r="L18287" s="7" t="n">
        <v>0</v>
      </c>
      <c r="M18287" s="7" t="n">
        <v>1</v>
      </c>
      <c r="N18287" s="7" t="n">
        <v>1.60000002384186</v>
      </c>
      <c r="O18287" s="7" t="n">
        <v>0.0900000035762787</v>
      </c>
      <c r="P18287" s="7" t="s">
        <v>12</v>
      </c>
      <c r="Q18287" s="7" t="s">
        <v>12</v>
      </c>
      <c r="R18287" s="7" t="n">
        <v>-1</v>
      </c>
      <c r="S18287" s="7" t="n">
        <v>0</v>
      </c>
      <c r="T18287" s="7" t="n">
        <v>0</v>
      </c>
      <c r="U18287" s="7" t="n">
        <v>0</v>
      </c>
      <c r="V18287" s="7" t="n">
        <v>0</v>
      </c>
    </row>
    <row r="18288" spans="1:13">
      <c r="A18288" t="s">
        <v>4</v>
      </c>
      <c r="B18288" s="4" t="s">
        <v>5</v>
      </c>
      <c r="C18288" s="4" t="s">
        <v>10</v>
      </c>
      <c r="D18288" s="4" t="s">
        <v>13</v>
      </c>
      <c r="E18288" s="4" t="s">
        <v>13</v>
      </c>
      <c r="F18288" s="4" t="s">
        <v>6</v>
      </c>
    </row>
    <row r="18289" spans="1:22">
      <c r="A18289" t="n">
        <v>149422</v>
      </c>
      <c r="B18289" s="22" t="n">
        <v>20</v>
      </c>
      <c r="C18289" s="7" t="n">
        <v>5722</v>
      </c>
      <c r="D18289" s="7" t="n">
        <v>3</v>
      </c>
      <c r="E18289" s="7" t="n">
        <v>10</v>
      </c>
      <c r="F18289" s="7" t="s">
        <v>80</v>
      </c>
    </row>
    <row r="18290" spans="1:22">
      <c r="A18290" t="s">
        <v>4</v>
      </c>
      <c r="B18290" s="4" t="s">
        <v>5</v>
      </c>
      <c r="C18290" s="4" t="s">
        <v>10</v>
      </c>
    </row>
    <row r="18291" spans="1:22">
      <c r="A18291" t="n">
        <v>149440</v>
      </c>
      <c r="B18291" s="35" t="n">
        <v>16</v>
      </c>
      <c r="C18291" s="7" t="n">
        <v>0</v>
      </c>
    </row>
    <row r="18292" spans="1:22">
      <c r="A18292" t="s">
        <v>4</v>
      </c>
      <c r="B18292" s="4" t="s">
        <v>5</v>
      </c>
      <c r="C18292" s="4" t="s">
        <v>10</v>
      </c>
      <c r="D18292" s="4" t="s">
        <v>13</v>
      </c>
      <c r="E18292" s="4" t="s">
        <v>13</v>
      </c>
      <c r="F18292" s="4" t="s">
        <v>6</v>
      </c>
    </row>
    <row r="18293" spans="1:22">
      <c r="A18293" t="n">
        <v>149443</v>
      </c>
      <c r="B18293" s="22" t="n">
        <v>20</v>
      </c>
      <c r="C18293" s="7" t="n">
        <v>5709</v>
      </c>
      <c r="D18293" s="7" t="n">
        <v>3</v>
      </c>
      <c r="E18293" s="7" t="n">
        <v>10</v>
      </c>
      <c r="F18293" s="7" t="s">
        <v>80</v>
      </c>
    </row>
    <row r="18294" spans="1:22">
      <c r="A18294" t="s">
        <v>4</v>
      </c>
      <c r="B18294" s="4" t="s">
        <v>5</v>
      </c>
      <c r="C18294" s="4" t="s">
        <v>10</v>
      </c>
    </row>
    <row r="18295" spans="1:22">
      <c r="A18295" t="n">
        <v>149461</v>
      </c>
      <c r="B18295" s="35" t="n">
        <v>16</v>
      </c>
      <c r="C18295" s="7" t="n">
        <v>0</v>
      </c>
    </row>
    <row r="18296" spans="1:22">
      <c r="A18296" t="s">
        <v>4</v>
      </c>
      <c r="B18296" s="4" t="s">
        <v>5</v>
      </c>
      <c r="C18296" s="4" t="s">
        <v>10</v>
      </c>
      <c r="D18296" s="4" t="s">
        <v>13</v>
      </c>
      <c r="E18296" s="4" t="s">
        <v>13</v>
      </c>
      <c r="F18296" s="4" t="s">
        <v>6</v>
      </c>
    </row>
    <row r="18297" spans="1:22">
      <c r="A18297" t="n">
        <v>149464</v>
      </c>
      <c r="B18297" s="22" t="n">
        <v>20</v>
      </c>
      <c r="C18297" s="7" t="n">
        <v>5712</v>
      </c>
      <c r="D18297" s="7" t="n">
        <v>3</v>
      </c>
      <c r="E18297" s="7" t="n">
        <v>10</v>
      </c>
      <c r="F18297" s="7" t="s">
        <v>80</v>
      </c>
    </row>
    <row r="18298" spans="1:22">
      <c r="A18298" t="s">
        <v>4</v>
      </c>
      <c r="B18298" s="4" t="s">
        <v>5</v>
      </c>
      <c r="C18298" s="4" t="s">
        <v>10</v>
      </c>
    </row>
    <row r="18299" spans="1:22">
      <c r="A18299" t="n">
        <v>149482</v>
      </c>
      <c r="B18299" s="35" t="n">
        <v>16</v>
      </c>
      <c r="C18299" s="7" t="n">
        <v>0</v>
      </c>
    </row>
    <row r="18300" spans="1:22">
      <c r="A18300" t="s">
        <v>4</v>
      </c>
      <c r="B18300" s="4" t="s">
        <v>5</v>
      </c>
      <c r="C18300" s="4" t="s">
        <v>10</v>
      </c>
      <c r="D18300" s="4" t="s">
        <v>13</v>
      </c>
      <c r="E18300" s="4" t="s">
        <v>13</v>
      </c>
      <c r="F18300" s="4" t="s">
        <v>6</v>
      </c>
    </row>
    <row r="18301" spans="1:22">
      <c r="A18301" t="n">
        <v>149485</v>
      </c>
      <c r="B18301" s="22" t="n">
        <v>20</v>
      </c>
      <c r="C18301" s="7" t="n">
        <v>5700</v>
      </c>
      <c r="D18301" s="7" t="n">
        <v>3</v>
      </c>
      <c r="E18301" s="7" t="n">
        <v>10</v>
      </c>
      <c r="F18301" s="7" t="s">
        <v>80</v>
      </c>
    </row>
    <row r="18302" spans="1:22">
      <c r="A18302" t="s">
        <v>4</v>
      </c>
      <c r="B18302" s="4" t="s">
        <v>5</v>
      </c>
      <c r="C18302" s="4" t="s">
        <v>10</v>
      </c>
    </row>
    <row r="18303" spans="1:22">
      <c r="A18303" t="n">
        <v>149503</v>
      </c>
      <c r="B18303" s="35" t="n">
        <v>16</v>
      </c>
      <c r="C18303" s="7" t="n">
        <v>0</v>
      </c>
    </row>
    <row r="18304" spans="1:22">
      <c r="A18304" t="s">
        <v>4</v>
      </c>
      <c r="B18304" s="4" t="s">
        <v>5</v>
      </c>
      <c r="C18304" s="4" t="s">
        <v>10</v>
      </c>
      <c r="D18304" s="4" t="s">
        <v>22</v>
      </c>
      <c r="E18304" s="4" t="s">
        <v>22</v>
      </c>
      <c r="F18304" s="4" t="s">
        <v>22</v>
      </c>
      <c r="G18304" s="4" t="s">
        <v>22</v>
      </c>
    </row>
    <row r="18305" spans="1:7">
      <c r="A18305" t="n">
        <v>149506</v>
      </c>
      <c r="B18305" s="24" t="n">
        <v>46</v>
      </c>
      <c r="C18305" s="7" t="n">
        <v>5722</v>
      </c>
      <c r="D18305" s="7" t="n">
        <v>13.3199996948242</v>
      </c>
      <c r="E18305" s="7" t="n">
        <v>0</v>
      </c>
      <c r="F18305" s="7" t="n">
        <v>-4.30999994277954</v>
      </c>
      <c r="G18305" s="7" t="n">
        <v>76.9000015258789</v>
      </c>
    </row>
    <row r="18306" spans="1:7">
      <c r="A18306" t="s">
        <v>4</v>
      </c>
      <c r="B18306" s="4" t="s">
        <v>5</v>
      </c>
      <c r="C18306" s="4" t="s">
        <v>10</v>
      </c>
      <c r="D18306" s="4" t="s">
        <v>22</v>
      </c>
      <c r="E18306" s="4" t="s">
        <v>22</v>
      </c>
      <c r="F18306" s="4" t="s">
        <v>22</v>
      </c>
      <c r="G18306" s="4" t="s">
        <v>22</v>
      </c>
    </row>
    <row r="18307" spans="1:7">
      <c r="A18307" t="n">
        <v>149525</v>
      </c>
      <c r="B18307" s="24" t="n">
        <v>46</v>
      </c>
      <c r="C18307" s="7" t="n">
        <v>5709</v>
      </c>
      <c r="D18307" s="7" t="n">
        <v>10.9099998474121</v>
      </c>
      <c r="E18307" s="7" t="n">
        <v>0</v>
      </c>
      <c r="F18307" s="7" t="n">
        <v>-17.8999996185303</v>
      </c>
      <c r="G18307" s="7" t="n">
        <v>359.100006103516</v>
      </c>
    </row>
    <row r="18308" spans="1:7">
      <c r="A18308" t="s">
        <v>4</v>
      </c>
      <c r="B18308" s="4" t="s">
        <v>5</v>
      </c>
      <c r="C18308" s="4" t="s">
        <v>10</v>
      </c>
      <c r="D18308" s="4" t="s">
        <v>22</v>
      </c>
      <c r="E18308" s="4" t="s">
        <v>22</v>
      </c>
      <c r="F18308" s="4" t="s">
        <v>22</v>
      </c>
      <c r="G18308" s="4" t="s">
        <v>22</v>
      </c>
    </row>
    <row r="18309" spans="1:7">
      <c r="A18309" t="n">
        <v>149544</v>
      </c>
      <c r="B18309" s="24" t="n">
        <v>46</v>
      </c>
      <c r="C18309" s="7" t="n">
        <v>5712</v>
      </c>
      <c r="D18309" s="7" t="n">
        <v>-25.5900001525879</v>
      </c>
      <c r="E18309" s="7" t="n">
        <v>0</v>
      </c>
      <c r="F18309" s="7" t="n">
        <v>-8.27000045776367</v>
      </c>
      <c r="G18309" s="7" t="n">
        <v>319.899993896484</v>
      </c>
    </row>
    <row r="18310" spans="1:7">
      <c r="A18310" t="s">
        <v>4</v>
      </c>
      <c r="B18310" s="4" t="s">
        <v>5</v>
      </c>
      <c r="C18310" s="4" t="s">
        <v>10</v>
      </c>
      <c r="D18310" s="4" t="s">
        <v>22</v>
      </c>
      <c r="E18310" s="4" t="s">
        <v>22</v>
      </c>
      <c r="F18310" s="4" t="s">
        <v>22</v>
      </c>
      <c r="G18310" s="4" t="s">
        <v>22</v>
      </c>
    </row>
    <row r="18311" spans="1:7">
      <c r="A18311" t="n">
        <v>149563</v>
      </c>
      <c r="B18311" s="24" t="n">
        <v>46</v>
      </c>
      <c r="C18311" s="7" t="n">
        <v>5700</v>
      </c>
      <c r="D18311" s="7" t="n">
        <v>-24.8999996185303</v>
      </c>
      <c r="E18311" s="7" t="n">
        <v>0</v>
      </c>
      <c r="F18311" s="7" t="n">
        <v>-5.01000022888184</v>
      </c>
      <c r="G18311" s="7" t="n">
        <v>245.399993896484</v>
      </c>
    </row>
    <row r="18312" spans="1:7">
      <c r="A18312" t="s">
        <v>4</v>
      </c>
      <c r="B18312" s="4" t="s">
        <v>5</v>
      </c>
      <c r="C18312" s="4" t="s">
        <v>10</v>
      </c>
      <c r="D18312" s="4" t="s">
        <v>13</v>
      </c>
    </row>
    <row r="18313" spans="1:7">
      <c r="A18313" t="n">
        <v>149582</v>
      </c>
      <c r="B18313" s="69" t="n">
        <v>96</v>
      </c>
      <c r="C18313" s="7" t="n">
        <v>5709</v>
      </c>
      <c r="D18313" s="7" t="n">
        <v>1</v>
      </c>
    </row>
    <row r="18314" spans="1:7">
      <c r="A18314" t="s">
        <v>4</v>
      </c>
      <c r="B18314" s="4" t="s">
        <v>5</v>
      </c>
      <c r="C18314" s="4" t="s">
        <v>10</v>
      </c>
      <c r="D18314" s="4" t="s">
        <v>13</v>
      </c>
      <c r="E18314" s="4" t="s">
        <v>22</v>
      </c>
      <c r="F18314" s="4" t="s">
        <v>22</v>
      </c>
      <c r="G18314" s="4" t="s">
        <v>22</v>
      </c>
    </row>
    <row r="18315" spans="1:7">
      <c r="A18315" t="n">
        <v>149586</v>
      </c>
      <c r="B18315" s="69" t="n">
        <v>96</v>
      </c>
      <c r="C18315" s="7" t="n">
        <v>5709</v>
      </c>
      <c r="D18315" s="7" t="n">
        <v>2</v>
      </c>
      <c r="E18315" s="7" t="n">
        <v>11.2700004577637</v>
      </c>
      <c r="F18315" s="7" t="n">
        <v>0</v>
      </c>
      <c r="G18315" s="7" t="n">
        <v>-6.92999982833862</v>
      </c>
    </row>
    <row r="18316" spans="1:7">
      <c r="A18316" t="s">
        <v>4</v>
      </c>
      <c r="B18316" s="4" t="s">
        <v>5</v>
      </c>
      <c r="C18316" s="4" t="s">
        <v>10</v>
      </c>
      <c r="D18316" s="4" t="s">
        <v>13</v>
      </c>
      <c r="E18316" s="4" t="s">
        <v>22</v>
      </c>
      <c r="F18316" s="4" t="s">
        <v>22</v>
      </c>
      <c r="G18316" s="4" t="s">
        <v>22</v>
      </c>
    </row>
    <row r="18317" spans="1:7">
      <c r="A18317" t="n">
        <v>149602</v>
      </c>
      <c r="B18317" s="69" t="n">
        <v>96</v>
      </c>
      <c r="C18317" s="7" t="n">
        <v>5709</v>
      </c>
      <c r="D18317" s="7" t="n">
        <v>2</v>
      </c>
      <c r="E18317" s="7" t="n">
        <v>12.0299997329712</v>
      </c>
      <c r="F18317" s="7" t="n">
        <v>0</v>
      </c>
      <c r="G18317" s="7" t="n">
        <v>-5.65999984741211</v>
      </c>
    </row>
    <row r="18318" spans="1:7">
      <c r="A18318" t="s">
        <v>4</v>
      </c>
      <c r="B18318" s="4" t="s">
        <v>5</v>
      </c>
      <c r="C18318" s="4" t="s">
        <v>10</v>
      </c>
      <c r="D18318" s="4" t="s">
        <v>13</v>
      </c>
      <c r="E18318" s="4" t="s">
        <v>9</v>
      </c>
      <c r="F18318" s="4" t="s">
        <v>13</v>
      </c>
      <c r="G18318" s="4" t="s">
        <v>10</v>
      </c>
    </row>
    <row r="18319" spans="1:7">
      <c r="A18319" t="n">
        <v>149618</v>
      </c>
      <c r="B18319" s="69" t="n">
        <v>96</v>
      </c>
      <c r="C18319" s="7" t="n">
        <v>5709</v>
      </c>
      <c r="D18319" s="7" t="n">
        <v>0</v>
      </c>
      <c r="E18319" s="7" t="n">
        <v>1067030938</v>
      </c>
      <c r="F18319" s="7" t="n">
        <v>1</v>
      </c>
      <c r="G18319" s="7" t="n">
        <v>0</v>
      </c>
    </row>
    <row r="18320" spans="1:7">
      <c r="A18320" t="s">
        <v>4</v>
      </c>
      <c r="B18320" s="4" t="s">
        <v>5</v>
      </c>
      <c r="C18320" s="4" t="s">
        <v>13</v>
      </c>
      <c r="D18320" s="4" t="s">
        <v>13</v>
      </c>
      <c r="E18320" s="4" t="s">
        <v>13</v>
      </c>
      <c r="F18320" s="4" t="s">
        <v>13</v>
      </c>
    </row>
    <row r="18321" spans="1:7">
      <c r="A18321" t="n">
        <v>149629</v>
      </c>
      <c r="B18321" s="13" t="n">
        <v>14</v>
      </c>
      <c r="C18321" s="7" t="n">
        <v>0</v>
      </c>
      <c r="D18321" s="7" t="n">
        <v>0</v>
      </c>
      <c r="E18321" s="7" t="n">
        <v>32</v>
      </c>
      <c r="F18321" s="7" t="n">
        <v>0</v>
      </c>
    </row>
    <row r="18322" spans="1:7">
      <c r="A18322" t="s">
        <v>4</v>
      </c>
      <c r="B18322" s="4" t="s">
        <v>5</v>
      </c>
      <c r="C18322" s="4" t="s">
        <v>13</v>
      </c>
      <c r="D18322" s="4" t="s">
        <v>10</v>
      </c>
      <c r="E18322" s="4" t="s">
        <v>13</v>
      </c>
      <c r="F18322" s="4" t="s">
        <v>6</v>
      </c>
      <c r="G18322" s="4" t="s">
        <v>6</v>
      </c>
      <c r="H18322" s="4" t="s">
        <v>6</v>
      </c>
      <c r="I18322" s="4" t="s">
        <v>6</v>
      </c>
      <c r="J18322" s="4" t="s">
        <v>6</v>
      </c>
      <c r="K18322" s="4" t="s">
        <v>6</v>
      </c>
      <c r="L18322" s="4" t="s">
        <v>6</v>
      </c>
      <c r="M18322" s="4" t="s">
        <v>6</v>
      </c>
      <c r="N18322" s="4" t="s">
        <v>6</v>
      </c>
      <c r="O18322" s="4" t="s">
        <v>6</v>
      </c>
      <c r="P18322" s="4" t="s">
        <v>6</v>
      </c>
      <c r="Q18322" s="4" t="s">
        <v>6</v>
      </c>
      <c r="R18322" s="4" t="s">
        <v>6</v>
      </c>
      <c r="S18322" s="4" t="s">
        <v>6</v>
      </c>
      <c r="T18322" s="4" t="s">
        <v>6</v>
      </c>
      <c r="U18322" s="4" t="s">
        <v>6</v>
      </c>
    </row>
    <row r="18323" spans="1:7">
      <c r="A18323" t="n">
        <v>149634</v>
      </c>
      <c r="B18323" s="38" t="n">
        <v>36</v>
      </c>
      <c r="C18323" s="7" t="n">
        <v>8</v>
      </c>
      <c r="D18323" s="7" t="n">
        <v>5722</v>
      </c>
      <c r="E18323" s="7" t="n">
        <v>0</v>
      </c>
      <c r="F18323" s="7" t="s">
        <v>326</v>
      </c>
      <c r="G18323" s="7" t="s">
        <v>323</v>
      </c>
      <c r="H18323" s="7" t="s">
        <v>12</v>
      </c>
      <c r="I18323" s="7" t="s">
        <v>12</v>
      </c>
      <c r="J18323" s="7" t="s">
        <v>12</v>
      </c>
      <c r="K18323" s="7" t="s">
        <v>12</v>
      </c>
      <c r="L18323" s="7" t="s">
        <v>12</v>
      </c>
      <c r="M18323" s="7" t="s">
        <v>12</v>
      </c>
      <c r="N18323" s="7" t="s">
        <v>12</v>
      </c>
      <c r="O18323" s="7" t="s">
        <v>12</v>
      </c>
      <c r="P18323" s="7" t="s">
        <v>12</v>
      </c>
      <c r="Q18323" s="7" t="s">
        <v>12</v>
      </c>
      <c r="R18323" s="7" t="s">
        <v>12</v>
      </c>
      <c r="S18323" s="7" t="s">
        <v>12</v>
      </c>
      <c r="T18323" s="7" t="s">
        <v>12</v>
      </c>
      <c r="U18323" s="7" t="s">
        <v>12</v>
      </c>
    </row>
    <row r="18324" spans="1:7">
      <c r="A18324" t="s">
        <v>4</v>
      </c>
      <c r="B18324" s="4" t="s">
        <v>5</v>
      </c>
      <c r="C18324" s="4" t="s">
        <v>13</v>
      </c>
      <c r="D18324" s="4" t="s">
        <v>10</v>
      </c>
      <c r="E18324" s="4" t="s">
        <v>13</v>
      </c>
      <c r="F18324" s="4" t="s">
        <v>6</v>
      </c>
      <c r="G18324" s="4" t="s">
        <v>6</v>
      </c>
      <c r="H18324" s="4" t="s">
        <v>6</v>
      </c>
      <c r="I18324" s="4" t="s">
        <v>6</v>
      </c>
      <c r="J18324" s="4" t="s">
        <v>6</v>
      </c>
      <c r="K18324" s="4" t="s">
        <v>6</v>
      </c>
      <c r="L18324" s="4" t="s">
        <v>6</v>
      </c>
      <c r="M18324" s="4" t="s">
        <v>6</v>
      </c>
      <c r="N18324" s="4" t="s">
        <v>6</v>
      </c>
      <c r="O18324" s="4" t="s">
        <v>6</v>
      </c>
      <c r="P18324" s="4" t="s">
        <v>6</v>
      </c>
      <c r="Q18324" s="4" t="s">
        <v>6</v>
      </c>
      <c r="R18324" s="4" t="s">
        <v>6</v>
      </c>
      <c r="S18324" s="4" t="s">
        <v>6</v>
      </c>
      <c r="T18324" s="4" t="s">
        <v>6</v>
      </c>
      <c r="U18324" s="4" t="s">
        <v>6</v>
      </c>
    </row>
    <row r="18325" spans="1:7">
      <c r="A18325" t="n">
        <v>149679</v>
      </c>
      <c r="B18325" s="38" t="n">
        <v>36</v>
      </c>
      <c r="C18325" s="7" t="n">
        <v>8</v>
      </c>
      <c r="D18325" s="7" t="n">
        <v>5700</v>
      </c>
      <c r="E18325" s="7" t="n">
        <v>0</v>
      </c>
      <c r="F18325" s="7" t="s">
        <v>184</v>
      </c>
      <c r="G18325" s="7" t="s">
        <v>12</v>
      </c>
      <c r="H18325" s="7" t="s">
        <v>12</v>
      </c>
      <c r="I18325" s="7" t="s">
        <v>12</v>
      </c>
      <c r="J18325" s="7" t="s">
        <v>12</v>
      </c>
      <c r="K18325" s="7" t="s">
        <v>12</v>
      </c>
      <c r="L18325" s="7" t="s">
        <v>12</v>
      </c>
      <c r="M18325" s="7" t="s">
        <v>12</v>
      </c>
      <c r="N18325" s="7" t="s">
        <v>12</v>
      </c>
      <c r="O18325" s="7" t="s">
        <v>12</v>
      </c>
      <c r="P18325" s="7" t="s">
        <v>12</v>
      </c>
      <c r="Q18325" s="7" t="s">
        <v>12</v>
      </c>
      <c r="R18325" s="7" t="s">
        <v>12</v>
      </c>
      <c r="S18325" s="7" t="s">
        <v>12</v>
      </c>
      <c r="T18325" s="7" t="s">
        <v>12</v>
      </c>
      <c r="U18325" s="7" t="s">
        <v>12</v>
      </c>
    </row>
    <row r="18326" spans="1:7">
      <c r="A18326" t="s">
        <v>4</v>
      </c>
      <c r="B18326" s="4" t="s">
        <v>5</v>
      </c>
      <c r="C18326" s="4" t="s">
        <v>13</v>
      </c>
      <c r="D18326" s="4" t="s">
        <v>10</v>
      </c>
      <c r="E18326" s="4" t="s">
        <v>13</v>
      </c>
      <c r="F18326" s="4" t="s">
        <v>6</v>
      </c>
      <c r="G18326" s="4" t="s">
        <v>6</v>
      </c>
      <c r="H18326" s="4" t="s">
        <v>6</v>
      </c>
      <c r="I18326" s="4" t="s">
        <v>6</v>
      </c>
      <c r="J18326" s="4" t="s">
        <v>6</v>
      </c>
      <c r="K18326" s="4" t="s">
        <v>6</v>
      </c>
      <c r="L18326" s="4" t="s">
        <v>6</v>
      </c>
      <c r="M18326" s="4" t="s">
        <v>6</v>
      </c>
      <c r="N18326" s="4" t="s">
        <v>6</v>
      </c>
      <c r="O18326" s="4" t="s">
        <v>6</v>
      </c>
      <c r="P18326" s="4" t="s">
        <v>6</v>
      </c>
      <c r="Q18326" s="4" t="s">
        <v>6</v>
      </c>
      <c r="R18326" s="4" t="s">
        <v>6</v>
      </c>
      <c r="S18326" s="4" t="s">
        <v>6</v>
      </c>
      <c r="T18326" s="4" t="s">
        <v>6</v>
      </c>
      <c r="U18326" s="4" t="s">
        <v>6</v>
      </c>
    </row>
    <row r="18327" spans="1:7">
      <c r="A18327" t="n">
        <v>149712</v>
      </c>
      <c r="B18327" s="38" t="n">
        <v>36</v>
      </c>
      <c r="C18327" s="7" t="n">
        <v>8</v>
      </c>
      <c r="D18327" s="7" t="n">
        <v>5712</v>
      </c>
      <c r="E18327" s="7" t="n">
        <v>0</v>
      </c>
      <c r="F18327" s="7" t="s">
        <v>326</v>
      </c>
      <c r="G18327" s="7" t="s">
        <v>323</v>
      </c>
      <c r="H18327" s="7" t="s">
        <v>12</v>
      </c>
      <c r="I18327" s="7" t="s">
        <v>12</v>
      </c>
      <c r="J18327" s="7" t="s">
        <v>12</v>
      </c>
      <c r="K18327" s="7" t="s">
        <v>12</v>
      </c>
      <c r="L18327" s="7" t="s">
        <v>12</v>
      </c>
      <c r="M18327" s="7" t="s">
        <v>12</v>
      </c>
      <c r="N18327" s="7" t="s">
        <v>12</v>
      </c>
      <c r="O18327" s="7" t="s">
        <v>12</v>
      </c>
      <c r="P18327" s="7" t="s">
        <v>12</v>
      </c>
      <c r="Q18327" s="7" t="s">
        <v>12</v>
      </c>
      <c r="R18327" s="7" t="s">
        <v>12</v>
      </c>
      <c r="S18327" s="7" t="s">
        <v>12</v>
      </c>
      <c r="T18327" s="7" t="s">
        <v>12</v>
      </c>
      <c r="U18327" s="7" t="s">
        <v>12</v>
      </c>
    </row>
    <row r="18328" spans="1:7">
      <c r="A18328" t="s">
        <v>4</v>
      </c>
      <c r="B18328" s="4" t="s">
        <v>5</v>
      </c>
      <c r="C18328" s="4" t="s">
        <v>10</v>
      </c>
      <c r="D18328" s="4" t="s">
        <v>13</v>
      </c>
      <c r="E18328" s="4" t="s">
        <v>13</v>
      </c>
      <c r="F18328" s="4" t="s">
        <v>6</v>
      </c>
    </row>
    <row r="18329" spans="1:7">
      <c r="A18329" t="n">
        <v>149757</v>
      </c>
      <c r="B18329" s="64" t="n">
        <v>47</v>
      </c>
      <c r="C18329" s="7" t="n">
        <v>5722</v>
      </c>
      <c r="D18329" s="7" t="n">
        <v>0</v>
      </c>
      <c r="E18329" s="7" t="n">
        <v>0</v>
      </c>
      <c r="F18329" s="7" t="s">
        <v>326</v>
      </c>
    </row>
    <row r="18330" spans="1:7">
      <c r="A18330" t="s">
        <v>4</v>
      </c>
      <c r="B18330" s="4" t="s">
        <v>5</v>
      </c>
      <c r="C18330" s="4" t="s">
        <v>10</v>
      </c>
      <c r="D18330" s="4" t="s">
        <v>13</v>
      </c>
      <c r="E18330" s="4" t="s">
        <v>13</v>
      </c>
      <c r="F18330" s="4" t="s">
        <v>6</v>
      </c>
    </row>
    <row r="18331" spans="1:7">
      <c r="A18331" t="n">
        <v>149778</v>
      </c>
      <c r="B18331" s="64" t="n">
        <v>47</v>
      </c>
      <c r="C18331" s="7" t="n">
        <v>5722</v>
      </c>
      <c r="D18331" s="7" t="n">
        <v>0</v>
      </c>
      <c r="E18331" s="7" t="n">
        <v>0</v>
      </c>
      <c r="F18331" s="7" t="s">
        <v>323</v>
      </c>
    </row>
    <row r="18332" spans="1:7">
      <c r="A18332" t="s">
        <v>4</v>
      </c>
      <c r="B18332" s="4" t="s">
        <v>5</v>
      </c>
      <c r="C18332" s="4" t="s">
        <v>10</v>
      </c>
      <c r="D18332" s="4" t="s">
        <v>13</v>
      </c>
      <c r="E18332" s="4" t="s">
        <v>13</v>
      </c>
      <c r="F18332" s="4" t="s">
        <v>6</v>
      </c>
    </row>
    <row r="18333" spans="1:7">
      <c r="A18333" t="n">
        <v>149793</v>
      </c>
      <c r="B18333" s="64" t="n">
        <v>47</v>
      </c>
      <c r="C18333" s="7" t="n">
        <v>5700</v>
      </c>
      <c r="D18333" s="7" t="n">
        <v>0</v>
      </c>
      <c r="E18333" s="7" t="n">
        <v>0</v>
      </c>
      <c r="F18333" s="7" t="s">
        <v>184</v>
      </c>
    </row>
    <row r="18334" spans="1:7">
      <c r="A18334" t="s">
        <v>4</v>
      </c>
      <c r="B18334" s="4" t="s">
        <v>5</v>
      </c>
      <c r="C18334" s="4" t="s">
        <v>10</v>
      </c>
      <c r="D18334" s="4" t="s">
        <v>13</v>
      </c>
      <c r="E18334" s="4" t="s">
        <v>13</v>
      </c>
      <c r="F18334" s="4" t="s">
        <v>6</v>
      </c>
    </row>
    <row r="18335" spans="1:7">
      <c r="A18335" t="n">
        <v>149811</v>
      </c>
      <c r="B18335" s="64" t="n">
        <v>47</v>
      </c>
      <c r="C18335" s="7" t="n">
        <v>5712</v>
      </c>
      <c r="D18335" s="7" t="n">
        <v>0</v>
      </c>
      <c r="E18335" s="7" t="n">
        <v>0</v>
      </c>
      <c r="F18335" s="7" t="s">
        <v>326</v>
      </c>
    </row>
    <row r="18336" spans="1:7">
      <c r="A18336" t="s">
        <v>4</v>
      </c>
      <c r="B18336" s="4" t="s">
        <v>5</v>
      </c>
      <c r="C18336" s="4" t="s">
        <v>10</v>
      </c>
      <c r="D18336" s="4" t="s">
        <v>13</v>
      </c>
      <c r="E18336" s="4" t="s">
        <v>13</v>
      </c>
      <c r="F18336" s="4" t="s">
        <v>6</v>
      </c>
    </row>
    <row r="18337" spans="1:21">
      <c r="A18337" t="n">
        <v>149832</v>
      </c>
      <c r="B18337" s="64" t="n">
        <v>47</v>
      </c>
      <c r="C18337" s="7" t="n">
        <v>5712</v>
      </c>
      <c r="D18337" s="7" t="n">
        <v>0</v>
      </c>
      <c r="E18337" s="7" t="n">
        <v>0</v>
      </c>
      <c r="F18337" s="7" t="s">
        <v>323</v>
      </c>
    </row>
    <row r="18338" spans="1:21">
      <c r="A18338" t="s">
        <v>4</v>
      </c>
      <c r="B18338" s="4" t="s">
        <v>5</v>
      </c>
      <c r="C18338" s="4" t="s">
        <v>13</v>
      </c>
      <c r="D18338" s="4" t="s">
        <v>13</v>
      </c>
      <c r="E18338" s="4" t="s">
        <v>13</v>
      </c>
      <c r="F18338" s="4" t="s">
        <v>13</v>
      </c>
    </row>
    <row r="18339" spans="1:21">
      <c r="A18339" t="n">
        <v>149847</v>
      </c>
      <c r="B18339" s="13" t="n">
        <v>14</v>
      </c>
      <c r="C18339" s="7" t="n">
        <v>0</v>
      </c>
      <c r="D18339" s="7" t="n">
        <v>4</v>
      </c>
      <c r="E18339" s="7" t="n">
        <v>0</v>
      </c>
      <c r="F18339" s="7" t="n">
        <v>0</v>
      </c>
    </row>
    <row r="18340" spans="1:21">
      <c r="A18340" t="s">
        <v>4</v>
      </c>
      <c r="B18340" s="4" t="s">
        <v>5</v>
      </c>
      <c r="C18340" s="4" t="s">
        <v>13</v>
      </c>
      <c r="D18340" s="4" t="s">
        <v>13</v>
      </c>
      <c r="E18340" s="4" t="s">
        <v>22</v>
      </c>
      <c r="F18340" s="4" t="s">
        <v>22</v>
      </c>
      <c r="G18340" s="4" t="s">
        <v>22</v>
      </c>
      <c r="H18340" s="4" t="s">
        <v>10</v>
      </c>
    </row>
    <row r="18341" spans="1:21">
      <c r="A18341" t="n">
        <v>149852</v>
      </c>
      <c r="B18341" s="25" t="n">
        <v>45</v>
      </c>
      <c r="C18341" s="7" t="n">
        <v>2</v>
      </c>
      <c r="D18341" s="7" t="n">
        <v>3</v>
      </c>
      <c r="E18341" s="7" t="n">
        <v>17</v>
      </c>
      <c r="F18341" s="7" t="n">
        <v>2.70000004768372</v>
      </c>
      <c r="G18341" s="7" t="n">
        <v>7</v>
      </c>
      <c r="H18341" s="7" t="n">
        <v>0</v>
      </c>
    </row>
    <row r="18342" spans="1:21">
      <c r="A18342" t="s">
        <v>4</v>
      </c>
      <c r="B18342" s="4" t="s">
        <v>5</v>
      </c>
      <c r="C18342" s="4" t="s">
        <v>13</v>
      </c>
      <c r="D18342" s="4" t="s">
        <v>13</v>
      </c>
      <c r="E18342" s="4" t="s">
        <v>22</v>
      </c>
      <c r="F18342" s="4" t="s">
        <v>22</v>
      </c>
      <c r="G18342" s="4" t="s">
        <v>22</v>
      </c>
      <c r="H18342" s="4" t="s">
        <v>10</v>
      </c>
      <c r="I18342" s="4" t="s">
        <v>13</v>
      </c>
    </row>
    <row r="18343" spans="1:21">
      <c r="A18343" t="n">
        <v>149869</v>
      </c>
      <c r="B18343" s="25" t="n">
        <v>45</v>
      </c>
      <c r="C18343" s="7" t="n">
        <v>4</v>
      </c>
      <c r="D18343" s="7" t="n">
        <v>3</v>
      </c>
      <c r="E18343" s="7" t="n">
        <v>4</v>
      </c>
      <c r="F18343" s="7" t="n">
        <v>22.5</v>
      </c>
      <c r="G18343" s="7" t="n">
        <v>0</v>
      </c>
      <c r="H18343" s="7" t="n">
        <v>0</v>
      </c>
      <c r="I18343" s="7" t="n">
        <v>0</v>
      </c>
    </row>
    <row r="18344" spans="1:21">
      <c r="A18344" t="s">
        <v>4</v>
      </c>
      <c r="B18344" s="4" t="s">
        <v>5</v>
      </c>
      <c r="C18344" s="4" t="s">
        <v>13</v>
      </c>
      <c r="D18344" s="4" t="s">
        <v>13</v>
      </c>
      <c r="E18344" s="4" t="s">
        <v>22</v>
      </c>
      <c r="F18344" s="4" t="s">
        <v>10</v>
      </c>
    </row>
    <row r="18345" spans="1:21">
      <c r="A18345" t="n">
        <v>149887</v>
      </c>
      <c r="B18345" s="25" t="n">
        <v>45</v>
      </c>
      <c r="C18345" s="7" t="n">
        <v>5</v>
      </c>
      <c r="D18345" s="7" t="n">
        <v>3</v>
      </c>
      <c r="E18345" s="7" t="n">
        <v>16</v>
      </c>
      <c r="F18345" s="7" t="n">
        <v>0</v>
      </c>
    </row>
    <row r="18346" spans="1:21">
      <c r="A18346" t="s">
        <v>4</v>
      </c>
      <c r="B18346" s="4" t="s">
        <v>5</v>
      </c>
      <c r="C18346" s="4" t="s">
        <v>13</v>
      </c>
      <c r="D18346" s="4" t="s">
        <v>13</v>
      </c>
      <c r="E18346" s="4" t="s">
        <v>22</v>
      </c>
      <c r="F18346" s="4" t="s">
        <v>10</v>
      </c>
    </row>
    <row r="18347" spans="1:21">
      <c r="A18347" t="n">
        <v>149896</v>
      </c>
      <c r="B18347" s="25" t="n">
        <v>45</v>
      </c>
      <c r="C18347" s="7" t="n">
        <v>11</v>
      </c>
      <c r="D18347" s="7" t="n">
        <v>3</v>
      </c>
      <c r="E18347" s="7" t="n">
        <v>40.2999992370605</v>
      </c>
      <c r="F18347" s="7" t="n">
        <v>0</v>
      </c>
    </row>
    <row r="18348" spans="1:21">
      <c r="A18348" t="s">
        <v>4</v>
      </c>
      <c r="B18348" s="4" t="s">
        <v>5</v>
      </c>
      <c r="C18348" s="4" t="s">
        <v>10</v>
      </c>
      <c r="D18348" s="4" t="s">
        <v>10</v>
      </c>
      <c r="E18348" s="4" t="s">
        <v>10</v>
      </c>
      <c r="F18348" s="4" t="s">
        <v>10</v>
      </c>
      <c r="G18348" s="4" t="s">
        <v>10</v>
      </c>
      <c r="H18348" s="4" t="s">
        <v>10</v>
      </c>
      <c r="I18348" s="4" t="s">
        <v>10</v>
      </c>
    </row>
    <row r="18349" spans="1:21">
      <c r="A18349" t="n">
        <v>149905</v>
      </c>
      <c r="B18349" s="93" t="n">
        <v>132</v>
      </c>
      <c r="C18349" s="7" t="n">
        <v>11</v>
      </c>
      <c r="D18349" s="7" t="n">
        <v>30</v>
      </c>
      <c r="E18349" s="7" t="n">
        <v>65535</v>
      </c>
      <c r="F18349" s="7" t="n">
        <v>12</v>
      </c>
      <c r="G18349" s="7" t="n">
        <v>1</v>
      </c>
      <c r="H18349" s="7" t="n">
        <v>0</v>
      </c>
      <c r="I18349" s="7" t="n">
        <v>1204</v>
      </c>
    </row>
    <row r="18350" spans="1:21">
      <c r="A18350" t="s">
        <v>4</v>
      </c>
      <c r="B18350" s="4" t="s">
        <v>5</v>
      </c>
    </row>
    <row r="18351" spans="1:21">
      <c r="A18351" t="n">
        <v>149920</v>
      </c>
      <c r="B18351" s="94" t="n">
        <v>133</v>
      </c>
    </row>
    <row r="18352" spans="1:21">
      <c r="A18352" t="s">
        <v>4</v>
      </c>
      <c r="B18352" s="4" t="s">
        <v>5</v>
      </c>
      <c r="C18352" s="4" t="s">
        <v>13</v>
      </c>
      <c r="D18352" s="4" t="s">
        <v>10</v>
      </c>
      <c r="E18352" s="4" t="s">
        <v>10</v>
      </c>
      <c r="F18352" s="4" t="s">
        <v>10</v>
      </c>
      <c r="G18352" s="4" t="s">
        <v>10</v>
      </c>
      <c r="H18352" s="4" t="s">
        <v>13</v>
      </c>
    </row>
    <row r="18353" spans="1:9">
      <c r="A18353" t="n">
        <v>149921</v>
      </c>
      <c r="B18353" s="29" t="n">
        <v>25</v>
      </c>
      <c r="C18353" s="7" t="n">
        <v>5</v>
      </c>
      <c r="D18353" s="7" t="n">
        <v>400</v>
      </c>
      <c r="E18353" s="7" t="n">
        <v>300</v>
      </c>
      <c r="F18353" s="7" t="n">
        <v>65535</v>
      </c>
      <c r="G18353" s="7" t="n">
        <v>65535</v>
      </c>
      <c r="H18353" s="7" t="n">
        <v>100</v>
      </c>
    </row>
    <row r="18354" spans="1:9">
      <c r="A18354" t="s">
        <v>4</v>
      </c>
      <c r="B18354" s="4" t="s">
        <v>5</v>
      </c>
      <c r="C18354" s="4" t="s">
        <v>10</v>
      </c>
      <c r="D18354" s="4" t="s">
        <v>13</v>
      </c>
      <c r="E18354" s="4" t="s">
        <v>13</v>
      </c>
      <c r="F18354" s="4" t="s">
        <v>9</v>
      </c>
      <c r="G18354" s="4" t="s">
        <v>72</v>
      </c>
      <c r="H18354" s="4" t="s">
        <v>13</v>
      </c>
      <c r="I18354" s="4" t="s">
        <v>13</v>
      </c>
      <c r="J18354" s="4" t="s">
        <v>13</v>
      </c>
    </row>
    <row r="18355" spans="1:9">
      <c r="A18355" t="n">
        <v>149932</v>
      </c>
      <c r="B18355" s="30" t="n">
        <v>24</v>
      </c>
      <c r="C18355" s="7" t="n">
        <v>65533</v>
      </c>
      <c r="D18355" s="7" t="n">
        <v>7</v>
      </c>
      <c r="E18355" s="7" t="n">
        <v>17</v>
      </c>
      <c r="F18355" s="7" t="n">
        <v>52468</v>
      </c>
      <c r="G18355" s="7" t="s">
        <v>1286</v>
      </c>
      <c r="H18355" s="7" t="n">
        <v>8</v>
      </c>
      <c r="I18355" s="7" t="n">
        <v>2</v>
      </c>
      <c r="J18355" s="7" t="n">
        <v>0</v>
      </c>
    </row>
    <row r="18356" spans="1:9">
      <c r="A18356" t="s">
        <v>4</v>
      </c>
      <c r="B18356" s="4" t="s">
        <v>5</v>
      </c>
      <c r="C18356" s="4" t="s">
        <v>10</v>
      </c>
    </row>
    <row r="18357" spans="1:9">
      <c r="A18357" t="n">
        <v>150030</v>
      </c>
      <c r="B18357" s="35" t="n">
        <v>16</v>
      </c>
      <c r="C18357" s="7" t="n">
        <v>1</v>
      </c>
    </row>
    <row r="18358" spans="1:9">
      <c r="A18358" t="s">
        <v>4</v>
      </c>
      <c r="B18358" s="4" t="s">
        <v>5</v>
      </c>
      <c r="C18358" s="4" t="s">
        <v>13</v>
      </c>
      <c r="D18358" s="4" t="s">
        <v>10</v>
      </c>
    </row>
    <row r="18359" spans="1:9">
      <c r="A18359" t="n">
        <v>150033</v>
      </c>
      <c r="B18359" s="14" t="n">
        <v>50</v>
      </c>
      <c r="C18359" s="7" t="n">
        <v>52</v>
      </c>
      <c r="D18359" s="7" t="n">
        <v>52468</v>
      </c>
    </row>
    <row r="18360" spans="1:9">
      <c r="A18360" t="s">
        <v>4</v>
      </c>
      <c r="B18360" s="4" t="s">
        <v>5</v>
      </c>
      <c r="C18360" s="4" t="s">
        <v>10</v>
      </c>
    </row>
    <row r="18361" spans="1:9">
      <c r="A18361" t="n">
        <v>150037</v>
      </c>
      <c r="B18361" s="35" t="n">
        <v>16</v>
      </c>
      <c r="C18361" s="7" t="n">
        <v>800</v>
      </c>
    </row>
    <row r="18362" spans="1:9">
      <c r="A18362" t="s">
        <v>4</v>
      </c>
      <c r="B18362" s="4" t="s">
        <v>5</v>
      </c>
      <c r="C18362" s="4" t="s">
        <v>13</v>
      </c>
    </row>
    <row r="18363" spans="1:9">
      <c r="A18363" t="n">
        <v>150040</v>
      </c>
      <c r="B18363" s="33" t="n">
        <v>27</v>
      </c>
      <c r="C18363" s="7" t="n">
        <v>0</v>
      </c>
    </row>
    <row r="18364" spans="1:9">
      <c r="A18364" t="s">
        <v>4</v>
      </c>
      <c r="B18364" s="4" t="s">
        <v>5</v>
      </c>
      <c r="C18364" s="4" t="s">
        <v>10</v>
      </c>
    </row>
    <row r="18365" spans="1:9">
      <c r="A18365" t="n">
        <v>150042</v>
      </c>
      <c r="B18365" s="35" t="n">
        <v>16</v>
      </c>
      <c r="C18365" s="7" t="n">
        <v>600</v>
      </c>
    </row>
    <row r="18366" spans="1:9">
      <c r="A18366" t="s">
        <v>4</v>
      </c>
      <c r="B18366" s="4" t="s">
        <v>5</v>
      </c>
      <c r="C18366" s="4" t="s">
        <v>10</v>
      </c>
      <c r="D18366" s="4" t="s">
        <v>13</v>
      </c>
      <c r="E18366" s="4" t="s">
        <v>13</v>
      </c>
      <c r="F18366" s="4" t="s">
        <v>9</v>
      </c>
      <c r="G18366" s="4" t="s">
        <v>72</v>
      </c>
      <c r="H18366" s="4" t="s">
        <v>13</v>
      </c>
      <c r="I18366" s="4" t="s">
        <v>13</v>
      </c>
      <c r="J18366" s="4" t="s">
        <v>13</v>
      </c>
      <c r="K18366" s="4" t="s">
        <v>13</v>
      </c>
    </row>
    <row r="18367" spans="1:9">
      <c r="A18367" t="n">
        <v>150045</v>
      </c>
      <c r="B18367" s="30" t="n">
        <v>24</v>
      </c>
      <c r="C18367" s="7" t="n">
        <v>65533</v>
      </c>
      <c r="D18367" s="7" t="n">
        <v>7</v>
      </c>
      <c r="E18367" s="7" t="n">
        <v>17</v>
      </c>
      <c r="F18367" s="7" t="n">
        <v>52469</v>
      </c>
      <c r="G18367" s="7" t="s">
        <v>1287</v>
      </c>
      <c r="H18367" s="7" t="n">
        <v>8</v>
      </c>
      <c r="I18367" s="7" t="n">
        <v>6</v>
      </c>
      <c r="J18367" s="7" t="n">
        <v>2</v>
      </c>
      <c r="K18367" s="7" t="n">
        <v>0</v>
      </c>
    </row>
    <row r="18368" spans="1:9">
      <c r="A18368" t="s">
        <v>4</v>
      </c>
      <c r="B18368" s="4" t="s">
        <v>5</v>
      </c>
      <c r="C18368" s="4" t="s">
        <v>10</v>
      </c>
    </row>
    <row r="18369" spans="1:11">
      <c r="A18369" t="n">
        <v>150163</v>
      </c>
      <c r="B18369" s="35" t="n">
        <v>16</v>
      </c>
      <c r="C18369" s="7" t="n">
        <v>1</v>
      </c>
    </row>
    <row r="18370" spans="1:11">
      <c r="A18370" t="s">
        <v>4</v>
      </c>
      <c r="B18370" s="4" t="s">
        <v>5</v>
      </c>
      <c r="C18370" s="4" t="s">
        <v>13</v>
      </c>
      <c r="D18370" s="4" t="s">
        <v>10</v>
      </c>
    </row>
    <row r="18371" spans="1:11">
      <c r="A18371" t="n">
        <v>150166</v>
      </c>
      <c r="B18371" s="14" t="n">
        <v>50</v>
      </c>
      <c r="C18371" s="7" t="n">
        <v>52</v>
      </c>
      <c r="D18371" s="7" t="n">
        <v>52469</v>
      </c>
    </row>
    <row r="18372" spans="1:11">
      <c r="A18372" t="s">
        <v>4</v>
      </c>
      <c r="B18372" s="4" t="s">
        <v>5</v>
      </c>
      <c r="C18372" s="4" t="s">
        <v>10</v>
      </c>
    </row>
    <row r="18373" spans="1:11">
      <c r="A18373" t="n">
        <v>150170</v>
      </c>
      <c r="B18373" s="35" t="n">
        <v>16</v>
      </c>
      <c r="C18373" s="7" t="n">
        <v>800</v>
      </c>
    </row>
    <row r="18374" spans="1:11">
      <c r="A18374" t="s">
        <v>4</v>
      </c>
      <c r="B18374" s="4" t="s">
        <v>5</v>
      </c>
      <c r="C18374" s="4" t="s">
        <v>13</v>
      </c>
    </row>
    <row r="18375" spans="1:11">
      <c r="A18375" t="n">
        <v>150173</v>
      </c>
      <c r="B18375" s="33" t="n">
        <v>27</v>
      </c>
      <c r="C18375" s="7" t="n">
        <v>0</v>
      </c>
    </row>
    <row r="18376" spans="1:11">
      <c r="A18376" t="s">
        <v>4</v>
      </c>
      <c r="B18376" s="4" t="s">
        <v>5</v>
      </c>
      <c r="C18376" s="4" t="s">
        <v>10</v>
      </c>
    </row>
    <row r="18377" spans="1:11">
      <c r="A18377" t="n">
        <v>150175</v>
      </c>
      <c r="B18377" s="35" t="n">
        <v>16</v>
      </c>
      <c r="C18377" s="7" t="n">
        <v>600</v>
      </c>
    </row>
    <row r="18378" spans="1:11">
      <c r="A18378" t="s">
        <v>4</v>
      </c>
      <c r="B18378" s="4" t="s">
        <v>5</v>
      </c>
      <c r="C18378" s="4" t="s">
        <v>10</v>
      </c>
      <c r="D18378" s="4" t="s">
        <v>13</v>
      </c>
      <c r="E18378" s="4" t="s">
        <v>13</v>
      </c>
      <c r="F18378" s="4" t="s">
        <v>9</v>
      </c>
      <c r="G18378" s="4" t="s">
        <v>72</v>
      </c>
      <c r="H18378" s="4" t="s">
        <v>13</v>
      </c>
      <c r="I18378" s="4" t="s">
        <v>13</v>
      </c>
      <c r="J18378" s="4" t="s">
        <v>13</v>
      </c>
      <c r="K18378" s="4" t="s">
        <v>13</v>
      </c>
    </row>
    <row r="18379" spans="1:11">
      <c r="A18379" t="n">
        <v>150178</v>
      </c>
      <c r="B18379" s="30" t="n">
        <v>24</v>
      </c>
      <c r="C18379" s="7" t="n">
        <v>65533</v>
      </c>
      <c r="D18379" s="7" t="n">
        <v>7</v>
      </c>
      <c r="E18379" s="7" t="n">
        <v>17</v>
      </c>
      <c r="F18379" s="7" t="n">
        <v>52470</v>
      </c>
      <c r="G18379" s="7" t="s">
        <v>1288</v>
      </c>
      <c r="H18379" s="7" t="n">
        <v>8</v>
      </c>
      <c r="I18379" s="7" t="n">
        <v>6</v>
      </c>
      <c r="J18379" s="7" t="n">
        <v>2</v>
      </c>
      <c r="K18379" s="7" t="n">
        <v>0</v>
      </c>
    </row>
    <row r="18380" spans="1:11">
      <c r="A18380" t="s">
        <v>4</v>
      </c>
      <c r="B18380" s="4" t="s">
        <v>5</v>
      </c>
      <c r="C18380" s="4" t="s">
        <v>10</v>
      </c>
    </row>
    <row r="18381" spans="1:11">
      <c r="A18381" t="n">
        <v>150310</v>
      </c>
      <c r="B18381" s="35" t="n">
        <v>16</v>
      </c>
      <c r="C18381" s="7" t="n">
        <v>1</v>
      </c>
    </row>
    <row r="18382" spans="1:11">
      <c r="A18382" t="s">
        <v>4</v>
      </c>
      <c r="B18382" s="4" t="s">
        <v>5</v>
      </c>
      <c r="C18382" s="4" t="s">
        <v>13</v>
      </c>
      <c r="D18382" s="4" t="s">
        <v>10</v>
      </c>
    </row>
    <row r="18383" spans="1:11">
      <c r="A18383" t="n">
        <v>150313</v>
      </c>
      <c r="B18383" s="14" t="n">
        <v>50</v>
      </c>
      <c r="C18383" s="7" t="n">
        <v>52</v>
      </c>
      <c r="D18383" s="7" t="n">
        <v>52470</v>
      </c>
    </row>
    <row r="18384" spans="1:11">
      <c r="A18384" t="s">
        <v>4</v>
      </c>
      <c r="B18384" s="4" t="s">
        <v>5</v>
      </c>
      <c r="C18384" s="4" t="s">
        <v>10</v>
      </c>
    </row>
    <row r="18385" spans="1:11">
      <c r="A18385" t="n">
        <v>150317</v>
      </c>
      <c r="B18385" s="35" t="n">
        <v>16</v>
      </c>
      <c r="C18385" s="7" t="n">
        <v>600</v>
      </c>
    </row>
    <row r="18386" spans="1:11">
      <c r="A18386" t="s">
        <v>4</v>
      </c>
      <c r="B18386" s="4" t="s">
        <v>5</v>
      </c>
      <c r="C18386" s="4" t="s">
        <v>13</v>
      </c>
    </row>
    <row r="18387" spans="1:11">
      <c r="A18387" t="n">
        <v>150320</v>
      </c>
      <c r="B18387" s="33" t="n">
        <v>27</v>
      </c>
      <c r="C18387" s="7" t="n">
        <v>0</v>
      </c>
    </row>
    <row r="18388" spans="1:11">
      <c r="A18388" t="s">
        <v>4</v>
      </c>
      <c r="B18388" s="4" t="s">
        <v>5</v>
      </c>
      <c r="C18388" s="4" t="s">
        <v>10</v>
      </c>
    </row>
    <row r="18389" spans="1:11">
      <c r="A18389" t="n">
        <v>150322</v>
      </c>
      <c r="B18389" s="35" t="n">
        <v>16</v>
      </c>
      <c r="C18389" s="7" t="n">
        <v>600</v>
      </c>
    </row>
    <row r="18390" spans="1:11">
      <c r="A18390" t="s">
        <v>4</v>
      </c>
      <c r="B18390" s="4" t="s">
        <v>5</v>
      </c>
      <c r="C18390" s="4" t="s">
        <v>13</v>
      </c>
      <c r="D18390" s="4" t="s">
        <v>10</v>
      </c>
      <c r="E18390" s="4" t="s">
        <v>10</v>
      </c>
      <c r="F18390" s="4" t="s">
        <v>10</v>
      </c>
      <c r="G18390" s="4" t="s">
        <v>10</v>
      </c>
      <c r="H18390" s="4" t="s">
        <v>13</v>
      </c>
    </row>
    <row r="18391" spans="1:11">
      <c r="A18391" t="n">
        <v>150325</v>
      </c>
      <c r="B18391" s="29" t="n">
        <v>25</v>
      </c>
      <c r="C18391" s="7" t="n">
        <v>5</v>
      </c>
      <c r="D18391" s="7" t="n">
        <v>65535</v>
      </c>
      <c r="E18391" s="7" t="n">
        <v>65535</v>
      </c>
      <c r="F18391" s="7" t="n">
        <v>65535</v>
      </c>
      <c r="G18391" s="7" t="n">
        <v>65535</v>
      </c>
      <c r="H18391" s="7" t="n">
        <v>0</v>
      </c>
    </row>
    <row r="18392" spans="1:11">
      <c r="A18392" t="s">
        <v>4</v>
      </c>
      <c r="B18392" s="4" t="s">
        <v>5</v>
      </c>
      <c r="C18392" s="4" t="s">
        <v>13</v>
      </c>
      <c r="D18392" s="4" t="s">
        <v>10</v>
      </c>
      <c r="E18392" s="4" t="s">
        <v>9</v>
      </c>
      <c r="F18392" s="4" t="s">
        <v>10</v>
      </c>
      <c r="G18392" s="4" t="s">
        <v>9</v>
      </c>
      <c r="H18392" s="4" t="s">
        <v>13</v>
      </c>
    </row>
    <row r="18393" spans="1:11">
      <c r="A18393" t="n">
        <v>150336</v>
      </c>
      <c r="B18393" s="16" t="n">
        <v>49</v>
      </c>
      <c r="C18393" s="7" t="n">
        <v>0</v>
      </c>
      <c r="D18393" s="7" t="n">
        <v>121</v>
      </c>
      <c r="E18393" s="7" t="n">
        <v>1065353216</v>
      </c>
      <c r="F18393" s="7" t="n">
        <v>0</v>
      </c>
      <c r="G18393" s="7" t="n">
        <v>0</v>
      </c>
      <c r="H18393" s="7" t="n">
        <v>0</v>
      </c>
    </row>
    <row r="18394" spans="1:11">
      <c r="A18394" t="s">
        <v>4</v>
      </c>
      <c r="B18394" s="4" t="s">
        <v>5</v>
      </c>
      <c r="C18394" s="4" t="s">
        <v>13</v>
      </c>
      <c r="D18394" s="4" t="s">
        <v>10</v>
      </c>
    </row>
    <row r="18395" spans="1:11">
      <c r="A18395" t="n">
        <v>150351</v>
      </c>
      <c r="B18395" s="16" t="n">
        <v>49</v>
      </c>
      <c r="C18395" s="7" t="n">
        <v>6</v>
      </c>
      <c r="D18395" s="7" t="n">
        <v>121</v>
      </c>
    </row>
    <row r="18396" spans="1:11">
      <c r="A18396" t="s">
        <v>4</v>
      </c>
      <c r="B18396" s="4" t="s">
        <v>5</v>
      </c>
      <c r="C18396" s="4" t="s">
        <v>9</v>
      </c>
    </row>
    <row r="18397" spans="1:11">
      <c r="A18397" t="n">
        <v>150355</v>
      </c>
      <c r="B18397" s="50" t="n">
        <v>15</v>
      </c>
      <c r="C18397" s="7" t="n">
        <v>1024</v>
      </c>
    </row>
    <row r="18398" spans="1:11">
      <c r="A18398" t="s">
        <v>4</v>
      </c>
      <c r="B18398" s="4" t="s">
        <v>5</v>
      </c>
      <c r="C18398" s="4" t="s">
        <v>13</v>
      </c>
      <c r="D18398" s="4" t="s">
        <v>13</v>
      </c>
      <c r="E18398" s="4" t="s">
        <v>22</v>
      </c>
      <c r="F18398" s="4" t="s">
        <v>22</v>
      </c>
      <c r="G18398" s="4" t="s">
        <v>22</v>
      </c>
      <c r="H18398" s="4" t="s">
        <v>10</v>
      </c>
    </row>
    <row r="18399" spans="1:11">
      <c r="A18399" t="n">
        <v>150360</v>
      </c>
      <c r="B18399" s="25" t="n">
        <v>45</v>
      </c>
      <c r="C18399" s="7" t="n">
        <v>2</v>
      </c>
      <c r="D18399" s="7" t="n">
        <v>3</v>
      </c>
      <c r="E18399" s="7" t="n">
        <v>19.5</v>
      </c>
      <c r="F18399" s="7" t="n">
        <v>2.70000004768372</v>
      </c>
      <c r="G18399" s="7" t="n">
        <v>4.5</v>
      </c>
      <c r="H18399" s="7" t="n">
        <v>7000</v>
      </c>
    </row>
    <row r="18400" spans="1:11">
      <c r="A18400" t="s">
        <v>4</v>
      </c>
      <c r="B18400" s="4" t="s">
        <v>5</v>
      </c>
      <c r="C18400" s="4" t="s">
        <v>13</v>
      </c>
      <c r="D18400" s="4" t="s">
        <v>13</v>
      </c>
      <c r="E18400" s="4" t="s">
        <v>22</v>
      </c>
      <c r="F18400" s="4" t="s">
        <v>22</v>
      </c>
      <c r="G18400" s="4" t="s">
        <v>22</v>
      </c>
      <c r="H18400" s="4" t="s">
        <v>10</v>
      </c>
      <c r="I18400" s="4" t="s">
        <v>13</v>
      </c>
    </row>
    <row r="18401" spans="1:9">
      <c r="A18401" t="n">
        <v>150377</v>
      </c>
      <c r="B18401" s="25" t="n">
        <v>45</v>
      </c>
      <c r="C18401" s="7" t="n">
        <v>4</v>
      </c>
      <c r="D18401" s="7" t="n">
        <v>3</v>
      </c>
      <c r="E18401" s="7" t="n">
        <v>4</v>
      </c>
      <c r="F18401" s="7" t="n">
        <v>42.5</v>
      </c>
      <c r="G18401" s="7" t="n">
        <v>0</v>
      </c>
      <c r="H18401" s="7" t="n">
        <v>7000</v>
      </c>
      <c r="I18401" s="7" t="n">
        <v>0</v>
      </c>
    </row>
    <row r="18402" spans="1:9">
      <c r="A18402" t="s">
        <v>4</v>
      </c>
      <c r="B18402" s="4" t="s">
        <v>5</v>
      </c>
      <c r="C18402" s="4" t="s">
        <v>13</v>
      </c>
      <c r="D18402" s="4" t="s">
        <v>13</v>
      </c>
      <c r="E18402" s="4" t="s">
        <v>22</v>
      </c>
      <c r="F18402" s="4" t="s">
        <v>10</v>
      </c>
    </row>
    <row r="18403" spans="1:9">
      <c r="A18403" t="n">
        <v>150395</v>
      </c>
      <c r="B18403" s="25" t="n">
        <v>45</v>
      </c>
      <c r="C18403" s="7" t="n">
        <v>5</v>
      </c>
      <c r="D18403" s="7" t="n">
        <v>3</v>
      </c>
      <c r="E18403" s="7" t="n">
        <v>26</v>
      </c>
      <c r="F18403" s="7" t="n">
        <v>7000</v>
      </c>
    </row>
    <row r="18404" spans="1:9">
      <c r="A18404" t="s">
        <v>4</v>
      </c>
      <c r="B18404" s="4" t="s">
        <v>5</v>
      </c>
      <c r="C18404" s="4" t="s">
        <v>13</v>
      </c>
      <c r="D18404" s="4" t="s">
        <v>10</v>
      </c>
      <c r="E18404" s="4" t="s">
        <v>10</v>
      </c>
      <c r="F18404" s="4" t="s">
        <v>9</v>
      </c>
    </row>
    <row r="18405" spans="1:9">
      <c r="A18405" t="n">
        <v>150404</v>
      </c>
      <c r="B18405" s="86" t="n">
        <v>84</v>
      </c>
      <c r="C18405" s="7" t="n">
        <v>0</v>
      </c>
      <c r="D18405" s="7" t="n">
        <v>0</v>
      </c>
      <c r="E18405" s="7" t="n">
        <v>0</v>
      </c>
      <c r="F18405" s="7" t="n">
        <v>1045220557</v>
      </c>
    </row>
    <row r="18406" spans="1:9">
      <c r="A18406" t="s">
        <v>4</v>
      </c>
      <c r="B18406" s="4" t="s">
        <v>5</v>
      </c>
      <c r="C18406" s="4" t="s">
        <v>13</v>
      </c>
      <c r="D18406" s="4" t="s">
        <v>10</v>
      </c>
      <c r="E18406" s="4" t="s">
        <v>22</v>
      </c>
    </row>
    <row r="18407" spans="1:9">
      <c r="A18407" t="n">
        <v>150414</v>
      </c>
      <c r="B18407" s="28" t="n">
        <v>58</v>
      </c>
      <c r="C18407" s="7" t="n">
        <v>100</v>
      </c>
      <c r="D18407" s="7" t="n">
        <v>2000</v>
      </c>
      <c r="E18407" s="7" t="n">
        <v>1</v>
      </c>
    </row>
    <row r="18408" spans="1:9">
      <c r="A18408" t="s">
        <v>4</v>
      </c>
      <c r="B18408" s="4" t="s">
        <v>5</v>
      </c>
      <c r="C18408" s="4" t="s">
        <v>13</v>
      </c>
      <c r="D18408" s="4" t="s">
        <v>10</v>
      </c>
    </row>
    <row r="18409" spans="1:9">
      <c r="A18409" t="n">
        <v>150422</v>
      </c>
      <c r="B18409" s="28" t="n">
        <v>58</v>
      </c>
      <c r="C18409" s="7" t="n">
        <v>255</v>
      </c>
      <c r="D18409" s="7" t="n">
        <v>0</v>
      </c>
    </row>
    <row r="18410" spans="1:9">
      <c r="A18410" t="s">
        <v>4</v>
      </c>
      <c r="B18410" s="4" t="s">
        <v>5</v>
      </c>
      <c r="C18410" s="4" t="s">
        <v>13</v>
      </c>
      <c r="D18410" s="4" t="s">
        <v>10</v>
      </c>
    </row>
    <row r="18411" spans="1:9">
      <c r="A18411" t="n">
        <v>150426</v>
      </c>
      <c r="B18411" s="25" t="n">
        <v>45</v>
      </c>
      <c r="C18411" s="7" t="n">
        <v>7</v>
      </c>
      <c r="D18411" s="7" t="n">
        <v>255</v>
      </c>
    </row>
    <row r="18412" spans="1:9">
      <c r="A18412" t="s">
        <v>4</v>
      </c>
      <c r="B18412" s="4" t="s">
        <v>5</v>
      </c>
      <c r="C18412" s="4" t="s">
        <v>13</v>
      </c>
      <c r="D18412" s="4" t="s">
        <v>10</v>
      </c>
      <c r="E18412" s="4" t="s">
        <v>22</v>
      </c>
    </row>
    <row r="18413" spans="1:9">
      <c r="A18413" t="n">
        <v>150430</v>
      </c>
      <c r="B18413" s="28" t="n">
        <v>58</v>
      </c>
      <c r="C18413" s="7" t="n">
        <v>101</v>
      </c>
      <c r="D18413" s="7" t="n">
        <v>1000</v>
      </c>
      <c r="E18413" s="7" t="n">
        <v>1</v>
      </c>
    </row>
    <row r="18414" spans="1:9">
      <c r="A18414" t="s">
        <v>4</v>
      </c>
      <c r="B18414" s="4" t="s">
        <v>5</v>
      </c>
      <c r="C18414" s="4" t="s">
        <v>13</v>
      </c>
      <c r="D18414" s="4" t="s">
        <v>10</v>
      </c>
    </row>
    <row r="18415" spans="1:9">
      <c r="A18415" t="n">
        <v>150438</v>
      </c>
      <c r="B18415" s="28" t="n">
        <v>58</v>
      </c>
      <c r="C18415" s="7" t="n">
        <v>254</v>
      </c>
      <c r="D18415" s="7" t="n">
        <v>0</v>
      </c>
    </row>
    <row r="18416" spans="1:9">
      <c r="A18416" t="s">
        <v>4</v>
      </c>
      <c r="B18416" s="4" t="s">
        <v>5</v>
      </c>
      <c r="C18416" s="4" t="s">
        <v>13</v>
      </c>
      <c r="D18416" s="4" t="s">
        <v>13</v>
      </c>
      <c r="E18416" s="4" t="s">
        <v>22</v>
      </c>
      <c r="F18416" s="4" t="s">
        <v>22</v>
      </c>
      <c r="G18416" s="4" t="s">
        <v>22</v>
      </c>
      <c r="H18416" s="4" t="s">
        <v>10</v>
      </c>
    </row>
    <row r="18417" spans="1:9">
      <c r="A18417" t="n">
        <v>150442</v>
      </c>
      <c r="B18417" s="25" t="n">
        <v>45</v>
      </c>
      <c r="C18417" s="7" t="n">
        <v>2</v>
      </c>
      <c r="D18417" s="7" t="n">
        <v>3</v>
      </c>
      <c r="E18417" s="7" t="n">
        <v>-34.4500007629395</v>
      </c>
      <c r="F18417" s="7" t="n">
        <v>7.69999980926514</v>
      </c>
      <c r="G18417" s="7" t="n">
        <v>-12.3000001907349</v>
      </c>
      <c r="H18417" s="7" t="n">
        <v>0</v>
      </c>
    </row>
    <row r="18418" spans="1:9">
      <c r="A18418" t="s">
        <v>4</v>
      </c>
      <c r="B18418" s="4" t="s">
        <v>5</v>
      </c>
      <c r="C18418" s="4" t="s">
        <v>13</v>
      </c>
      <c r="D18418" s="4" t="s">
        <v>13</v>
      </c>
      <c r="E18418" s="4" t="s">
        <v>22</v>
      </c>
      <c r="F18418" s="4" t="s">
        <v>22</v>
      </c>
      <c r="G18418" s="4" t="s">
        <v>22</v>
      </c>
      <c r="H18418" s="4" t="s">
        <v>10</v>
      </c>
      <c r="I18418" s="4" t="s">
        <v>13</v>
      </c>
    </row>
    <row r="18419" spans="1:9">
      <c r="A18419" t="n">
        <v>150459</v>
      </c>
      <c r="B18419" s="25" t="n">
        <v>45</v>
      </c>
      <c r="C18419" s="7" t="n">
        <v>4</v>
      </c>
      <c r="D18419" s="7" t="n">
        <v>3</v>
      </c>
      <c r="E18419" s="7" t="n">
        <v>1</v>
      </c>
      <c r="F18419" s="7" t="n">
        <v>45</v>
      </c>
      <c r="G18419" s="7" t="n">
        <v>0</v>
      </c>
      <c r="H18419" s="7" t="n">
        <v>0</v>
      </c>
      <c r="I18419" s="7" t="n">
        <v>1</v>
      </c>
    </row>
    <row r="18420" spans="1:9">
      <c r="A18420" t="s">
        <v>4</v>
      </c>
      <c r="B18420" s="4" t="s">
        <v>5</v>
      </c>
      <c r="C18420" s="4" t="s">
        <v>13</v>
      </c>
      <c r="D18420" s="4" t="s">
        <v>13</v>
      </c>
      <c r="E18420" s="4" t="s">
        <v>22</v>
      </c>
      <c r="F18420" s="4" t="s">
        <v>10</v>
      </c>
    </row>
    <row r="18421" spans="1:9">
      <c r="A18421" t="n">
        <v>150477</v>
      </c>
      <c r="B18421" s="25" t="n">
        <v>45</v>
      </c>
      <c r="C18421" s="7" t="n">
        <v>5</v>
      </c>
      <c r="D18421" s="7" t="n">
        <v>3</v>
      </c>
      <c r="E18421" s="7" t="n">
        <v>38</v>
      </c>
      <c r="F18421" s="7" t="n">
        <v>0</v>
      </c>
    </row>
    <row r="18422" spans="1:9">
      <c r="A18422" t="s">
        <v>4</v>
      </c>
      <c r="B18422" s="4" t="s">
        <v>5</v>
      </c>
      <c r="C18422" s="4" t="s">
        <v>13</v>
      </c>
      <c r="D18422" s="4" t="s">
        <v>13</v>
      </c>
      <c r="E18422" s="4" t="s">
        <v>22</v>
      </c>
      <c r="F18422" s="4" t="s">
        <v>10</v>
      </c>
    </row>
    <row r="18423" spans="1:9">
      <c r="A18423" t="n">
        <v>150486</v>
      </c>
      <c r="B18423" s="25" t="n">
        <v>45</v>
      </c>
      <c r="C18423" s="7" t="n">
        <v>11</v>
      </c>
      <c r="D18423" s="7" t="n">
        <v>3</v>
      </c>
      <c r="E18423" s="7" t="n">
        <v>40.2999992370605</v>
      </c>
      <c r="F18423" s="7" t="n">
        <v>0</v>
      </c>
    </row>
    <row r="18424" spans="1:9">
      <c r="A18424" t="s">
        <v>4</v>
      </c>
      <c r="B18424" s="4" t="s">
        <v>5</v>
      </c>
      <c r="C18424" s="4" t="s">
        <v>13</v>
      </c>
      <c r="D18424" s="4" t="s">
        <v>13</v>
      </c>
      <c r="E18424" s="4" t="s">
        <v>22</v>
      </c>
      <c r="F18424" s="4" t="s">
        <v>22</v>
      </c>
      <c r="G18424" s="4" t="s">
        <v>22</v>
      </c>
      <c r="H18424" s="4" t="s">
        <v>10</v>
      </c>
    </row>
    <row r="18425" spans="1:9">
      <c r="A18425" t="n">
        <v>150495</v>
      </c>
      <c r="B18425" s="25" t="n">
        <v>45</v>
      </c>
      <c r="C18425" s="7" t="n">
        <v>2</v>
      </c>
      <c r="D18425" s="7" t="n">
        <v>3</v>
      </c>
      <c r="E18425" s="7" t="n">
        <v>-34.4500007629395</v>
      </c>
      <c r="F18425" s="7" t="n">
        <v>3.70000004768372</v>
      </c>
      <c r="G18425" s="7" t="n">
        <v>-12.3000001907349</v>
      </c>
      <c r="H18425" s="7" t="n">
        <v>6000</v>
      </c>
    </row>
    <row r="18426" spans="1:9">
      <c r="A18426" t="s">
        <v>4</v>
      </c>
      <c r="B18426" s="4" t="s">
        <v>5</v>
      </c>
      <c r="C18426" s="4" t="s">
        <v>13</v>
      </c>
      <c r="D18426" s="4" t="s">
        <v>10</v>
      </c>
    </row>
    <row r="18427" spans="1:9">
      <c r="A18427" t="n">
        <v>150512</v>
      </c>
      <c r="B18427" s="25" t="n">
        <v>45</v>
      </c>
      <c r="C18427" s="7" t="n">
        <v>7</v>
      </c>
      <c r="D18427" s="7" t="n">
        <v>255</v>
      </c>
    </row>
    <row r="18428" spans="1:9">
      <c r="A18428" t="s">
        <v>4</v>
      </c>
      <c r="B18428" s="4" t="s">
        <v>5</v>
      </c>
      <c r="C18428" s="4" t="s">
        <v>13</v>
      </c>
      <c r="D18428" s="4" t="s">
        <v>10</v>
      </c>
      <c r="E18428" s="4" t="s">
        <v>22</v>
      </c>
    </row>
    <row r="18429" spans="1:9">
      <c r="A18429" t="n">
        <v>150516</v>
      </c>
      <c r="B18429" s="28" t="n">
        <v>58</v>
      </c>
      <c r="C18429" s="7" t="n">
        <v>101</v>
      </c>
      <c r="D18429" s="7" t="n">
        <v>1000</v>
      </c>
      <c r="E18429" s="7" t="n">
        <v>1</v>
      </c>
    </row>
    <row r="18430" spans="1:9">
      <c r="A18430" t="s">
        <v>4</v>
      </c>
      <c r="B18430" s="4" t="s">
        <v>5</v>
      </c>
      <c r="C18430" s="4" t="s">
        <v>13</v>
      </c>
      <c r="D18430" s="4" t="s">
        <v>10</v>
      </c>
    </row>
    <row r="18431" spans="1:9">
      <c r="A18431" t="n">
        <v>150524</v>
      </c>
      <c r="B18431" s="28" t="n">
        <v>58</v>
      </c>
      <c r="C18431" s="7" t="n">
        <v>254</v>
      </c>
      <c r="D18431" s="7" t="n">
        <v>0</v>
      </c>
    </row>
    <row r="18432" spans="1:9">
      <c r="A18432" t="s">
        <v>4</v>
      </c>
      <c r="B18432" s="4" t="s">
        <v>5</v>
      </c>
      <c r="C18432" s="4" t="s">
        <v>13</v>
      </c>
      <c r="D18432" s="4" t="s">
        <v>13</v>
      </c>
      <c r="E18432" s="4" t="s">
        <v>22</v>
      </c>
      <c r="F18432" s="4" t="s">
        <v>22</v>
      </c>
      <c r="G18432" s="4" t="s">
        <v>22</v>
      </c>
      <c r="H18432" s="4" t="s">
        <v>10</v>
      </c>
    </row>
    <row r="18433" spans="1:9">
      <c r="A18433" t="n">
        <v>150528</v>
      </c>
      <c r="B18433" s="25" t="n">
        <v>45</v>
      </c>
      <c r="C18433" s="7" t="n">
        <v>2</v>
      </c>
      <c r="D18433" s="7" t="n">
        <v>3</v>
      </c>
      <c r="E18433" s="7" t="n">
        <v>-56.0999984741211</v>
      </c>
      <c r="F18433" s="7" t="n">
        <v>12</v>
      </c>
      <c r="G18433" s="7" t="n">
        <v>-26.5</v>
      </c>
      <c r="H18433" s="7" t="n">
        <v>0</v>
      </c>
    </row>
    <row r="18434" spans="1:9">
      <c r="A18434" t="s">
        <v>4</v>
      </c>
      <c r="B18434" s="4" t="s">
        <v>5</v>
      </c>
      <c r="C18434" s="4" t="s">
        <v>13</v>
      </c>
      <c r="D18434" s="4" t="s">
        <v>13</v>
      </c>
      <c r="E18434" s="4" t="s">
        <v>22</v>
      </c>
      <c r="F18434" s="4" t="s">
        <v>22</v>
      </c>
      <c r="G18434" s="4" t="s">
        <v>22</v>
      </c>
      <c r="H18434" s="4" t="s">
        <v>10</v>
      </c>
      <c r="I18434" s="4" t="s">
        <v>13</v>
      </c>
    </row>
    <row r="18435" spans="1:9">
      <c r="A18435" t="n">
        <v>150545</v>
      </c>
      <c r="B18435" s="25" t="n">
        <v>45</v>
      </c>
      <c r="C18435" s="7" t="n">
        <v>4</v>
      </c>
      <c r="D18435" s="7" t="n">
        <v>3</v>
      </c>
      <c r="E18435" s="7" t="n">
        <v>355</v>
      </c>
      <c r="F18435" s="7" t="n">
        <v>15</v>
      </c>
      <c r="G18435" s="7" t="n">
        <v>0</v>
      </c>
      <c r="H18435" s="7" t="n">
        <v>0</v>
      </c>
      <c r="I18435" s="7" t="n">
        <v>0</v>
      </c>
    </row>
    <row r="18436" spans="1:9">
      <c r="A18436" t="s">
        <v>4</v>
      </c>
      <c r="B18436" s="4" t="s">
        <v>5</v>
      </c>
      <c r="C18436" s="4" t="s">
        <v>13</v>
      </c>
      <c r="D18436" s="4" t="s">
        <v>13</v>
      </c>
      <c r="E18436" s="4" t="s">
        <v>22</v>
      </c>
      <c r="F18436" s="4" t="s">
        <v>10</v>
      </c>
    </row>
    <row r="18437" spans="1:9">
      <c r="A18437" t="n">
        <v>150563</v>
      </c>
      <c r="B18437" s="25" t="n">
        <v>45</v>
      </c>
      <c r="C18437" s="7" t="n">
        <v>5</v>
      </c>
      <c r="D18437" s="7" t="n">
        <v>3</v>
      </c>
      <c r="E18437" s="7" t="n">
        <v>32</v>
      </c>
      <c r="F18437" s="7" t="n">
        <v>0</v>
      </c>
    </row>
    <row r="18438" spans="1:9">
      <c r="A18438" t="s">
        <v>4</v>
      </c>
      <c r="B18438" s="4" t="s">
        <v>5</v>
      </c>
      <c r="C18438" s="4" t="s">
        <v>13</v>
      </c>
      <c r="D18438" s="4" t="s">
        <v>13</v>
      </c>
      <c r="E18438" s="4" t="s">
        <v>22</v>
      </c>
      <c r="F18438" s="4" t="s">
        <v>10</v>
      </c>
    </row>
    <row r="18439" spans="1:9">
      <c r="A18439" t="n">
        <v>150572</v>
      </c>
      <c r="B18439" s="25" t="n">
        <v>45</v>
      </c>
      <c r="C18439" s="7" t="n">
        <v>11</v>
      </c>
      <c r="D18439" s="7" t="n">
        <v>3</v>
      </c>
      <c r="E18439" s="7" t="n">
        <v>40.2999992370605</v>
      </c>
      <c r="F18439" s="7" t="n">
        <v>0</v>
      </c>
    </row>
    <row r="18440" spans="1:9">
      <c r="A18440" t="s">
        <v>4</v>
      </c>
      <c r="B18440" s="4" t="s">
        <v>5</v>
      </c>
      <c r="C18440" s="4" t="s">
        <v>13</v>
      </c>
      <c r="D18440" s="4" t="s">
        <v>13</v>
      </c>
      <c r="E18440" s="4" t="s">
        <v>22</v>
      </c>
      <c r="F18440" s="4" t="s">
        <v>10</v>
      </c>
    </row>
    <row r="18441" spans="1:9">
      <c r="A18441" t="n">
        <v>150581</v>
      </c>
      <c r="B18441" s="25" t="n">
        <v>45</v>
      </c>
      <c r="C18441" s="7" t="n">
        <v>5</v>
      </c>
      <c r="D18441" s="7" t="n">
        <v>3</v>
      </c>
      <c r="E18441" s="7" t="n">
        <v>24</v>
      </c>
      <c r="F18441" s="7" t="n">
        <v>5000</v>
      </c>
    </row>
    <row r="18442" spans="1:9">
      <c r="A18442" t="s">
        <v>4</v>
      </c>
      <c r="B18442" s="4" t="s">
        <v>5</v>
      </c>
      <c r="C18442" s="4" t="s">
        <v>10</v>
      </c>
    </row>
    <row r="18443" spans="1:9">
      <c r="A18443" t="n">
        <v>150590</v>
      </c>
      <c r="B18443" s="35" t="n">
        <v>16</v>
      </c>
      <c r="C18443" s="7" t="n">
        <v>3000</v>
      </c>
    </row>
    <row r="18444" spans="1:9">
      <c r="A18444" t="s">
        <v>4</v>
      </c>
      <c r="B18444" s="4" t="s">
        <v>5</v>
      </c>
      <c r="C18444" s="4" t="s">
        <v>13</v>
      </c>
      <c r="D18444" s="4" t="s">
        <v>10</v>
      </c>
      <c r="E18444" s="4" t="s">
        <v>22</v>
      </c>
    </row>
    <row r="18445" spans="1:9">
      <c r="A18445" t="n">
        <v>150593</v>
      </c>
      <c r="B18445" s="28" t="n">
        <v>58</v>
      </c>
      <c r="C18445" s="7" t="n">
        <v>0</v>
      </c>
      <c r="D18445" s="7" t="n">
        <v>2000</v>
      </c>
      <c r="E18445" s="7" t="n">
        <v>1</v>
      </c>
    </row>
    <row r="18446" spans="1:9">
      <c r="A18446" t="s">
        <v>4</v>
      </c>
      <c r="B18446" s="4" t="s">
        <v>5</v>
      </c>
      <c r="C18446" s="4" t="s">
        <v>13</v>
      </c>
      <c r="D18446" s="4" t="s">
        <v>10</v>
      </c>
    </row>
    <row r="18447" spans="1:9">
      <c r="A18447" t="n">
        <v>150601</v>
      </c>
      <c r="B18447" s="28" t="n">
        <v>58</v>
      </c>
      <c r="C18447" s="7" t="n">
        <v>255</v>
      </c>
      <c r="D18447" s="7" t="n">
        <v>0</v>
      </c>
    </row>
    <row r="18448" spans="1:9">
      <c r="A18448" t="s">
        <v>4</v>
      </c>
      <c r="B18448" s="4" t="s">
        <v>5</v>
      </c>
      <c r="C18448" s="4" t="s">
        <v>13</v>
      </c>
      <c r="D18448" s="4" t="s">
        <v>10</v>
      </c>
    </row>
    <row r="18449" spans="1:9">
      <c r="A18449" t="n">
        <v>150605</v>
      </c>
      <c r="B18449" s="25" t="n">
        <v>45</v>
      </c>
      <c r="C18449" s="7" t="n">
        <v>7</v>
      </c>
      <c r="D18449" s="7" t="n">
        <v>255</v>
      </c>
    </row>
    <row r="18450" spans="1:9">
      <c r="A18450" t="s">
        <v>4</v>
      </c>
      <c r="B18450" s="4" t="s">
        <v>5</v>
      </c>
      <c r="C18450" s="4" t="s">
        <v>13</v>
      </c>
      <c r="D18450" s="4" t="s">
        <v>10</v>
      </c>
      <c r="E18450" s="4" t="s">
        <v>10</v>
      </c>
      <c r="F18450" s="4" t="s">
        <v>9</v>
      </c>
    </row>
    <row r="18451" spans="1:9">
      <c r="A18451" t="n">
        <v>150609</v>
      </c>
      <c r="B18451" s="86" t="n">
        <v>84</v>
      </c>
      <c r="C18451" s="7" t="n">
        <v>1</v>
      </c>
      <c r="D18451" s="7" t="n">
        <v>0</v>
      </c>
      <c r="E18451" s="7" t="n">
        <v>0</v>
      </c>
      <c r="F18451" s="7" t="n">
        <v>0</v>
      </c>
    </row>
    <row r="18452" spans="1:9">
      <c r="A18452" t="s">
        <v>4</v>
      </c>
      <c r="B18452" s="4" t="s">
        <v>5</v>
      </c>
      <c r="C18452" s="4" t="s">
        <v>13</v>
      </c>
      <c r="D18452" s="4" t="s">
        <v>10</v>
      </c>
      <c r="E18452" s="4" t="s">
        <v>22</v>
      </c>
    </row>
    <row r="18453" spans="1:9">
      <c r="A18453" t="n">
        <v>150619</v>
      </c>
      <c r="B18453" s="28" t="n">
        <v>58</v>
      </c>
      <c r="C18453" s="7" t="n">
        <v>0</v>
      </c>
      <c r="D18453" s="7" t="n">
        <v>2000</v>
      </c>
      <c r="E18453" s="7" t="n">
        <v>1</v>
      </c>
    </row>
    <row r="18454" spans="1:9">
      <c r="A18454" t="s">
        <v>4</v>
      </c>
      <c r="B18454" s="4" t="s">
        <v>5</v>
      </c>
      <c r="C18454" s="4" t="s">
        <v>13</v>
      </c>
      <c r="D18454" s="4" t="s">
        <v>10</v>
      </c>
    </row>
    <row r="18455" spans="1:9">
      <c r="A18455" t="n">
        <v>150627</v>
      </c>
      <c r="B18455" s="28" t="n">
        <v>58</v>
      </c>
      <c r="C18455" s="7" t="n">
        <v>255</v>
      </c>
      <c r="D18455" s="7" t="n">
        <v>0</v>
      </c>
    </row>
    <row r="18456" spans="1:9">
      <c r="A18456" t="s">
        <v>4</v>
      </c>
      <c r="B18456" s="4" t="s">
        <v>5</v>
      </c>
      <c r="C18456" s="4" t="s">
        <v>13</v>
      </c>
      <c r="D18456" s="4" t="s">
        <v>10</v>
      </c>
      <c r="E18456" s="4" t="s">
        <v>13</v>
      </c>
    </row>
    <row r="18457" spans="1:9">
      <c r="A18457" t="n">
        <v>150631</v>
      </c>
      <c r="B18457" s="83" t="n">
        <v>39</v>
      </c>
      <c r="C18457" s="7" t="n">
        <v>11</v>
      </c>
      <c r="D18457" s="7" t="n">
        <v>65533</v>
      </c>
      <c r="E18457" s="7" t="n">
        <v>200</v>
      </c>
    </row>
    <row r="18458" spans="1:9">
      <c r="A18458" t="s">
        <v>4</v>
      </c>
      <c r="B18458" s="4" t="s">
        <v>5</v>
      </c>
      <c r="C18458" s="4" t="s">
        <v>13</v>
      </c>
      <c r="D18458" s="4" t="s">
        <v>10</v>
      </c>
      <c r="E18458" s="4" t="s">
        <v>13</v>
      </c>
    </row>
    <row r="18459" spans="1:9">
      <c r="A18459" t="n">
        <v>150636</v>
      </c>
      <c r="B18459" s="83" t="n">
        <v>39</v>
      </c>
      <c r="C18459" s="7" t="n">
        <v>11</v>
      </c>
      <c r="D18459" s="7" t="n">
        <v>65533</v>
      </c>
      <c r="E18459" s="7" t="n">
        <v>201</v>
      </c>
    </row>
    <row r="18460" spans="1:9">
      <c r="A18460" t="s">
        <v>4</v>
      </c>
      <c r="B18460" s="4" t="s">
        <v>5</v>
      </c>
      <c r="C18460" s="4" t="s">
        <v>13</v>
      </c>
      <c r="D18460" s="4" t="s">
        <v>10</v>
      </c>
      <c r="E18460" s="4" t="s">
        <v>13</v>
      </c>
    </row>
    <row r="18461" spans="1:9">
      <c r="A18461" t="n">
        <v>150641</v>
      </c>
      <c r="B18461" s="83" t="n">
        <v>39</v>
      </c>
      <c r="C18461" s="7" t="n">
        <v>11</v>
      </c>
      <c r="D18461" s="7" t="n">
        <v>65533</v>
      </c>
      <c r="E18461" s="7" t="n">
        <v>202</v>
      </c>
    </row>
    <row r="18462" spans="1:9">
      <c r="A18462" t="s">
        <v>4</v>
      </c>
      <c r="B18462" s="4" t="s">
        <v>5</v>
      </c>
      <c r="C18462" s="4" t="s">
        <v>13</v>
      </c>
      <c r="D18462" s="4" t="s">
        <v>10</v>
      </c>
      <c r="E18462" s="4" t="s">
        <v>13</v>
      </c>
    </row>
    <row r="18463" spans="1:9">
      <c r="A18463" t="n">
        <v>150646</v>
      </c>
      <c r="B18463" s="83" t="n">
        <v>39</v>
      </c>
      <c r="C18463" s="7" t="n">
        <v>11</v>
      </c>
      <c r="D18463" s="7" t="n">
        <v>65533</v>
      </c>
      <c r="E18463" s="7" t="n">
        <v>203</v>
      </c>
    </row>
    <row r="18464" spans="1:9">
      <c r="A18464" t="s">
        <v>4</v>
      </c>
      <c r="B18464" s="4" t="s">
        <v>5</v>
      </c>
      <c r="C18464" s="4" t="s">
        <v>13</v>
      </c>
      <c r="D18464" s="4" t="s">
        <v>10</v>
      </c>
      <c r="E18464" s="4" t="s">
        <v>13</v>
      </c>
    </row>
    <row r="18465" spans="1:6">
      <c r="A18465" t="n">
        <v>150651</v>
      </c>
      <c r="B18465" s="83" t="n">
        <v>39</v>
      </c>
      <c r="C18465" s="7" t="n">
        <v>11</v>
      </c>
      <c r="D18465" s="7" t="n">
        <v>65533</v>
      </c>
      <c r="E18465" s="7" t="n">
        <v>204</v>
      </c>
    </row>
    <row r="18466" spans="1:6">
      <c r="A18466" t="s">
        <v>4</v>
      </c>
      <c r="B18466" s="4" t="s">
        <v>5</v>
      </c>
      <c r="C18466" s="4" t="s">
        <v>13</v>
      </c>
      <c r="D18466" s="4" t="s">
        <v>10</v>
      </c>
      <c r="E18466" s="4" t="s">
        <v>13</v>
      </c>
    </row>
    <row r="18467" spans="1:6">
      <c r="A18467" t="n">
        <v>150656</v>
      </c>
      <c r="B18467" s="83" t="n">
        <v>39</v>
      </c>
      <c r="C18467" s="7" t="n">
        <v>11</v>
      </c>
      <c r="D18467" s="7" t="n">
        <v>65533</v>
      </c>
      <c r="E18467" s="7" t="n">
        <v>205</v>
      </c>
    </row>
    <row r="18468" spans="1:6">
      <c r="A18468" t="s">
        <v>4</v>
      </c>
      <c r="B18468" s="4" t="s">
        <v>5</v>
      </c>
      <c r="C18468" s="4" t="s">
        <v>13</v>
      </c>
      <c r="D18468" s="4" t="s">
        <v>10</v>
      </c>
      <c r="E18468" s="4" t="s">
        <v>13</v>
      </c>
    </row>
    <row r="18469" spans="1:6">
      <c r="A18469" t="n">
        <v>150661</v>
      </c>
      <c r="B18469" s="83" t="n">
        <v>39</v>
      </c>
      <c r="C18469" s="7" t="n">
        <v>11</v>
      </c>
      <c r="D18469" s="7" t="n">
        <v>65533</v>
      </c>
      <c r="E18469" s="7" t="n">
        <v>206</v>
      </c>
    </row>
    <row r="18470" spans="1:6">
      <c r="A18470" t="s">
        <v>4</v>
      </c>
      <c r="B18470" s="4" t="s">
        <v>5</v>
      </c>
      <c r="C18470" s="4" t="s">
        <v>13</v>
      </c>
      <c r="D18470" s="4" t="s">
        <v>10</v>
      </c>
      <c r="E18470" s="4" t="s">
        <v>13</v>
      </c>
    </row>
    <row r="18471" spans="1:6">
      <c r="A18471" t="n">
        <v>150666</v>
      </c>
      <c r="B18471" s="83" t="n">
        <v>39</v>
      </c>
      <c r="C18471" s="7" t="n">
        <v>11</v>
      </c>
      <c r="D18471" s="7" t="n">
        <v>65533</v>
      </c>
      <c r="E18471" s="7" t="n">
        <v>207</v>
      </c>
    </row>
    <row r="18472" spans="1:6">
      <c r="A18472" t="s">
        <v>4</v>
      </c>
      <c r="B18472" s="4" t="s">
        <v>5</v>
      </c>
      <c r="C18472" s="4" t="s">
        <v>13</v>
      </c>
      <c r="D18472" s="4" t="s">
        <v>10</v>
      </c>
      <c r="E18472" s="4" t="s">
        <v>13</v>
      </c>
    </row>
    <row r="18473" spans="1:6">
      <c r="A18473" t="n">
        <v>150671</v>
      </c>
      <c r="B18473" s="83" t="n">
        <v>39</v>
      </c>
      <c r="C18473" s="7" t="n">
        <v>11</v>
      </c>
      <c r="D18473" s="7" t="n">
        <v>65533</v>
      </c>
      <c r="E18473" s="7" t="n">
        <v>208</v>
      </c>
    </row>
    <row r="18474" spans="1:6">
      <c r="A18474" t="s">
        <v>4</v>
      </c>
      <c r="B18474" s="4" t="s">
        <v>5</v>
      </c>
      <c r="C18474" s="4" t="s">
        <v>13</v>
      </c>
      <c r="D18474" s="4" t="s">
        <v>10</v>
      </c>
      <c r="E18474" s="4" t="s">
        <v>13</v>
      </c>
    </row>
    <row r="18475" spans="1:6">
      <c r="A18475" t="n">
        <v>150676</v>
      </c>
      <c r="B18475" s="83" t="n">
        <v>39</v>
      </c>
      <c r="C18475" s="7" t="n">
        <v>11</v>
      </c>
      <c r="D18475" s="7" t="n">
        <v>65533</v>
      </c>
      <c r="E18475" s="7" t="n">
        <v>209</v>
      </c>
    </row>
    <row r="18476" spans="1:6">
      <c r="A18476" t="s">
        <v>4</v>
      </c>
      <c r="B18476" s="4" t="s">
        <v>5</v>
      </c>
      <c r="C18476" s="4" t="s">
        <v>13</v>
      </c>
      <c r="D18476" s="4" t="s">
        <v>10</v>
      </c>
      <c r="E18476" s="4" t="s">
        <v>13</v>
      </c>
    </row>
    <row r="18477" spans="1:6">
      <c r="A18477" t="n">
        <v>150681</v>
      </c>
      <c r="B18477" s="83" t="n">
        <v>39</v>
      </c>
      <c r="C18477" s="7" t="n">
        <v>11</v>
      </c>
      <c r="D18477" s="7" t="n">
        <v>65533</v>
      </c>
      <c r="E18477" s="7" t="n">
        <v>210</v>
      </c>
    </row>
    <row r="18478" spans="1:6">
      <c r="A18478" t="s">
        <v>4</v>
      </c>
      <c r="B18478" s="4" t="s">
        <v>5</v>
      </c>
      <c r="C18478" s="4" t="s">
        <v>13</v>
      </c>
      <c r="D18478" s="4" t="s">
        <v>10</v>
      </c>
      <c r="E18478" s="4" t="s">
        <v>13</v>
      </c>
    </row>
    <row r="18479" spans="1:6">
      <c r="A18479" t="n">
        <v>150686</v>
      </c>
      <c r="B18479" s="83" t="n">
        <v>39</v>
      </c>
      <c r="C18479" s="7" t="n">
        <v>11</v>
      </c>
      <c r="D18479" s="7" t="n">
        <v>65533</v>
      </c>
      <c r="E18479" s="7" t="n">
        <v>211</v>
      </c>
    </row>
    <row r="18480" spans="1:6">
      <c r="A18480" t="s">
        <v>4</v>
      </c>
      <c r="B18480" s="4" t="s">
        <v>5</v>
      </c>
      <c r="C18480" s="4" t="s">
        <v>13</v>
      </c>
      <c r="D18480" s="4" t="s">
        <v>10</v>
      </c>
      <c r="E18480" s="4" t="s">
        <v>13</v>
      </c>
    </row>
    <row r="18481" spans="1:5">
      <c r="A18481" t="n">
        <v>150691</v>
      </c>
      <c r="B18481" s="83" t="n">
        <v>39</v>
      </c>
      <c r="C18481" s="7" t="n">
        <v>11</v>
      </c>
      <c r="D18481" s="7" t="n">
        <v>65533</v>
      </c>
      <c r="E18481" s="7" t="n">
        <v>212</v>
      </c>
    </row>
    <row r="18482" spans="1:5">
      <c r="A18482" t="s">
        <v>4</v>
      </c>
      <c r="B18482" s="4" t="s">
        <v>5</v>
      </c>
      <c r="C18482" s="4" t="s">
        <v>13</v>
      </c>
      <c r="D18482" s="4" t="s">
        <v>10</v>
      </c>
      <c r="E18482" s="4" t="s">
        <v>13</v>
      </c>
    </row>
    <row r="18483" spans="1:5">
      <c r="A18483" t="n">
        <v>150696</v>
      </c>
      <c r="B18483" s="83" t="n">
        <v>39</v>
      </c>
      <c r="C18483" s="7" t="n">
        <v>11</v>
      </c>
      <c r="D18483" s="7" t="n">
        <v>65533</v>
      </c>
      <c r="E18483" s="7" t="n">
        <v>213</v>
      </c>
    </row>
    <row r="18484" spans="1:5">
      <c r="A18484" t="s">
        <v>4</v>
      </c>
      <c r="B18484" s="4" t="s">
        <v>5</v>
      </c>
      <c r="C18484" s="4" t="s">
        <v>13</v>
      </c>
      <c r="D18484" s="4" t="s">
        <v>10</v>
      </c>
      <c r="E18484" s="4" t="s">
        <v>13</v>
      </c>
    </row>
    <row r="18485" spans="1:5">
      <c r="A18485" t="n">
        <v>150701</v>
      </c>
      <c r="B18485" s="83" t="n">
        <v>39</v>
      </c>
      <c r="C18485" s="7" t="n">
        <v>11</v>
      </c>
      <c r="D18485" s="7" t="n">
        <v>65533</v>
      </c>
      <c r="E18485" s="7" t="n">
        <v>214</v>
      </c>
    </row>
    <row r="18486" spans="1:5">
      <c r="A18486" t="s">
        <v>4</v>
      </c>
      <c r="B18486" s="4" t="s">
        <v>5</v>
      </c>
      <c r="C18486" s="4" t="s">
        <v>13</v>
      </c>
      <c r="D18486" s="4" t="s">
        <v>10</v>
      </c>
      <c r="E18486" s="4" t="s">
        <v>13</v>
      </c>
    </row>
    <row r="18487" spans="1:5">
      <c r="A18487" t="n">
        <v>150706</v>
      </c>
      <c r="B18487" s="38" t="n">
        <v>36</v>
      </c>
      <c r="C18487" s="7" t="n">
        <v>9</v>
      </c>
      <c r="D18487" s="7" t="n">
        <v>1570</v>
      </c>
      <c r="E18487" s="7" t="n">
        <v>0</v>
      </c>
    </row>
    <row r="18488" spans="1:5">
      <c r="A18488" t="s">
        <v>4</v>
      </c>
      <c r="B18488" s="4" t="s">
        <v>5</v>
      </c>
      <c r="C18488" s="4" t="s">
        <v>13</v>
      </c>
      <c r="D18488" s="4" t="s">
        <v>10</v>
      </c>
      <c r="E18488" s="4" t="s">
        <v>13</v>
      </c>
    </row>
    <row r="18489" spans="1:5">
      <c r="A18489" t="n">
        <v>150711</v>
      </c>
      <c r="B18489" s="38" t="n">
        <v>36</v>
      </c>
      <c r="C18489" s="7" t="n">
        <v>9</v>
      </c>
      <c r="D18489" s="7" t="n">
        <v>1571</v>
      </c>
      <c r="E18489" s="7" t="n">
        <v>0</v>
      </c>
    </row>
    <row r="18490" spans="1:5">
      <c r="A18490" t="s">
        <v>4</v>
      </c>
      <c r="B18490" s="4" t="s">
        <v>5</v>
      </c>
      <c r="C18490" s="4" t="s">
        <v>13</v>
      </c>
      <c r="D18490" s="4" t="s">
        <v>10</v>
      </c>
      <c r="E18490" s="4" t="s">
        <v>13</v>
      </c>
    </row>
    <row r="18491" spans="1:5">
      <c r="A18491" t="n">
        <v>150716</v>
      </c>
      <c r="B18491" s="38" t="n">
        <v>36</v>
      </c>
      <c r="C18491" s="7" t="n">
        <v>9</v>
      </c>
      <c r="D18491" s="7" t="n">
        <v>1572</v>
      </c>
      <c r="E18491" s="7" t="n">
        <v>0</v>
      </c>
    </row>
    <row r="18492" spans="1:5">
      <c r="A18492" t="s">
        <v>4</v>
      </c>
      <c r="B18492" s="4" t="s">
        <v>5</v>
      </c>
      <c r="C18492" s="4" t="s">
        <v>13</v>
      </c>
      <c r="D18492" s="4" t="s">
        <v>10</v>
      </c>
      <c r="E18492" s="4" t="s">
        <v>13</v>
      </c>
    </row>
    <row r="18493" spans="1:5">
      <c r="A18493" t="n">
        <v>150721</v>
      </c>
      <c r="B18493" s="38" t="n">
        <v>36</v>
      </c>
      <c r="C18493" s="7" t="n">
        <v>9</v>
      </c>
      <c r="D18493" s="7" t="n">
        <v>1573</v>
      </c>
      <c r="E18493" s="7" t="n">
        <v>0</v>
      </c>
    </row>
    <row r="18494" spans="1:5">
      <c r="A18494" t="s">
        <v>4</v>
      </c>
      <c r="B18494" s="4" t="s">
        <v>5</v>
      </c>
      <c r="C18494" s="4" t="s">
        <v>13</v>
      </c>
      <c r="D18494" s="4" t="s">
        <v>10</v>
      </c>
      <c r="E18494" s="4" t="s">
        <v>13</v>
      </c>
    </row>
    <row r="18495" spans="1:5">
      <c r="A18495" t="n">
        <v>150726</v>
      </c>
      <c r="B18495" s="38" t="n">
        <v>36</v>
      </c>
      <c r="C18495" s="7" t="n">
        <v>9</v>
      </c>
      <c r="D18495" s="7" t="n">
        <v>0</v>
      </c>
      <c r="E18495" s="7" t="n">
        <v>0</v>
      </c>
    </row>
    <row r="18496" spans="1:5">
      <c r="A18496" t="s">
        <v>4</v>
      </c>
      <c r="B18496" s="4" t="s">
        <v>5</v>
      </c>
      <c r="C18496" s="4" t="s">
        <v>13</v>
      </c>
      <c r="D18496" s="4" t="s">
        <v>10</v>
      </c>
      <c r="E18496" s="4" t="s">
        <v>13</v>
      </c>
    </row>
    <row r="18497" spans="1:5">
      <c r="A18497" t="n">
        <v>150731</v>
      </c>
      <c r="B18497" s="38" t="n">
        <v>36</v>
      </c>
      <c r="C18497" s="7" t="n">
        <v>9</v>
      </c>
      <c r="D18497" s="7" t="n">
        <v>999</v>
      </c>
      <c r="E18497" s="7" t="n">
        <v>0</v>
      </c>
    </row>
    <row r="18498" spans="1:5">
      <c r="A18498" t="s">
        <v>4</v>
      </c>
      <c r="B18498" s="4" t="s">
        <v>5</v>
      </c>
      <c r="C18498" s="4" t="s">
        <v>13</v>
      </c>
      <c r="D18498" s="4" t="s">
        <v>10</v>
      </c>
      <c r="E18498" s="4" t="s">
        <v>13</v>
      </c>
    </row>
    <row r="18499" spans="1:5">
      <c r="A18499" t="n">
        <v>150736</v>
      </c>
      <c r="B18499" s="38" t="n">
        <v>36</v>
      </c>
      <c r="C18499" s="7" t="n">
        <v>9</v>
      </c>
      <c r="D18499" s="7" t="n">
        <v>16</v>
      </c>
      <c r="E18499" s="7" t="n">
        <v>0</v>
      </c>
    </row>
    <row r="18500" spans="1:5">
      <c r="A18500" t="s">
        <v>4</v>
      </c>
      <c r="B18500" s="4" t="s">
        <v>5</v>
      </c>
      <c r="C18500" s="4" t="s">
        <v>13</v>
      </c>
      <c r="D18500" s="4" t="s">
        <v>10</v>
      </c>
      <c r="E18500" s="4" t="s">
        <v>13</v>
      </c>
    </row>
    <row r="18501" spans="1:5">
      <c r="A18501" t="n">
        <v>150741</v>
      </c>
      <c r="B18501" s="38" t="n">
        <v>36</v>
      </c>
      <c r="C18501" s="7" t="n">
        <v>9</v>
      </c>
      <c r="D18501" s="7" t="n">
        <v>5700</v>
      </c>
      <c r="E18501" s="7" t="n">
        <v>0</v>
      </c>
    </row>
    <row r="18502" spans="1:5">
      <c r="A18502" t="s">
        <v>4</v>
      </c>
      <c r="B18502" s="4" t="s">
        <v>5</v>
      </c>
      <c r="C18502" s="4" t="s">
        <v>13</v>
      </c>
      <c r="D18502" s="4" t="s">
        <v>10</v>
      </c>
      <c r="E18502" s="4" t="s">
        <v>13</v>
      </c>
    </row>
    <row r="18503" spans="1:5">
      <c r="A18503" t="n">
        <v>150746</v>
      </c>
      <c r="B18503" s="38" t="n">
        <v>36</v>
      </c>
      <c r="C18503" s="7" t="n">
        <v>9</v>
      </c>
      <c r="D18503" s="7" t="n">
        <v>18</v>
      </c>
      <c r="E18503" s="7" t="n">
        <v>0</v>
      </c>
    </row>
    <row r="18504" spans="1:5">
      <c r="A18504" t="s">
        <v>4</v>
      </c>
      <c r="B18504" s="4" t="s">
        <v>5</v>
      </c>
      <c r="C18504" s="4" t="s">
        <v>13</v>
      </c>
      <c r="D18504" s="4" t="s">
        <v>10</v>
      </c>
      <c r="E18504" s="4" t="s">
        <v>13</v>
      </c>
    </row>
    <row r="18505" spans="1:5">
      <c r="A18505" t="n">
        <v>150751</v>
      </c>
      <c r="B18505" s="38" t="n">
        <v>36</v>
      </c>
      <c r="C18505" s="7" t="n">
        <v>9</v>
      </c>
      <c r="D18505" s="7" t="n">
        <v>17</v>
      </c>
      <c r="E18505" s="7" t="n">
        <v>0</v>
      </c>
    </row>
    <row r="18506" spans="1:5">
      <c r="A18506" t="s">
        <v>4</v>
      </c>
      <c r="B18506" s="4" t="s">
        <v>5</v>
      </c>
      <c r="C18506" s="4" t="s">
        <v>13</v>
      </c>
      <c r="D18506" s="4" t="s">
        <v>10</v>
      </c>
      <c r="E18506" s="4" t="s">
        <v>13</v>
      </c>
    </row>
    <row r="18507" spans="1:5">
      <c r="A18507" t="n">
        <v>150756</v>
      </c>
      <c r="B18507" s="38" t="n">
        <v>36</v>
      </c>
      <c r="C18507" s="7" t="n">
        <v>9</v>
      </c>
      <c r="D18507" s="7" t="n">
        <v>5703</v>
      </c>
      <c r="E18507" s="7" t="n">
        <v>0</v>
      </c>
    </row>
    <row r="18508" spans="1:5">
      <c r="A18508" t="s">
        <v>4</v>
      </c>
      <c r="B18508" s="4" t="s">
        <v>5</v>
      </c>
      <c r="C18508" s="4" t="s">
        <v>13</v>
      </c>
      <c r="D18508" s="4" t="s">
        <v>10</v>
      </c>
      <c r="E18508" s="4" t="s">
        <v>13</v>
      </c>
    </row>
    <row r="18509" spans="1:5">
      <c r="A18509" t="n">
        <v>150761</v>
      </c>
      <c r="B18509" s="38" t="n">
        <v>36</v>
      </c>
      <c r="C18509" s="7" t="n">
        <v>9</v>
      </c>
      <c r="D18509" s="7" t="n">
        <v>5704</v>
      </c>
      <c r="E18509" s="7" t="n">
        <v>0</v>
      </c>
    </row>
    <row r="18510" spans="1:5">
      <c r="A18510" t="s">
        <v>4</v>
      </c>
      <c r="B18510" s="4" t="s">
        <v>5</v>
      </c>
      <c r="C18510" s="4" t="s">
        <v>13</v>
      </c>
      <c r="D18510" s="4" t="s">
        <v>10</v>
      </c>
      <c r="E18510" s="4" t="s">
        <v>13</v>
      </c>
    </row>
    <row r="18511" spans="1:5">
      <c r="A18511" t="n">
        <v>150766</v>
      </c>
      <c r="B18511" s="38" t="n">
        <v>36</v>
      </c>
      <c r="C18511" s="7" t="n">
        <v>9</v>
      </c>
      <c r="D18511" s="7" t="n">
        <v>22</v>
      </c>
      <c r="E18511" s="7" t="n">
        <v>0</v>
      </c>
    </row>
    <row r="18512" spans="1:5">
      <c r="A18512" t="s">
        <v>4</v>
      </c>
      <c r="B18512" s="4" t="s">
        <v>5</v>
      </c>
      <c r="C18512" s="4" t="s">
        <v>13</v>
      </c>
      <c r="D18512" s="4" t="s">
        <v>10</v>
      </c>
      <c r="E18512" s="4" t="s">
        <v>13</v>
      </c>
    </row>
    <row r="18513" spans="1:5">
      <c r="A18513" t="n">
        <v>150771</v>
      </c>
      <c r="B18513" s="38" t="n">
        <v>36</v>
      </c>
      <c r="C18513" s="7" t="n">
        <v>9</v>
      </c>
      <c r="D18513" s="7" t="n">
        <v>7031</v>
      </c>
      <c r="E18513" s="7" t="n">
        <v>0</v>
      </c>
    </row>
    <row r="18514" spans="1:5">
      <c r="A18514" t="s">
        <v>4</v>
      </c>
      <c r="B18514" s="4" t="s">
        <v>5</v>
      </c>
      <c r="C18514" s="4" t="s">
        <v>13</v>
      </c>
      <c r="D18514" s="4" t="s">
        <v>10</v>
      </c>
      <c r="E18514" s="4" t="s">
        <v>13</v>
      </c>
    </row>
    <row r="18515" spans="1:5">
      <c r="A18515" t="n">
        <v>150776</v>
      </c>
      <c r="B18515" s="38" t="n">
        <v>36</v>
      </c>
      <c r="C18515" s="7" t="n">
        <v>9</v>
      </c>
      <c r="D18515" s="7" t="n">
        <v>7024</v>
      </c>
      <c r="E18515" s="7" t="n">
        <v>0</v>
      </c>
    </row>
    <row r="18516" spans="1:5">
      <c r="A18516" t="s">
        <v>4</v>
      </c>
      <c r="B18516" s="4" t="s">
        <v>5</v>
      </c>
      <c r="C18516" s="4" t="s">
        <v>13</v>
      </c>
      <c r="D18516" s="4" t="s">
        <v>10</v>
      </c>
      <c r="E18516" s="4" t="s">
        <v>13</v>
      </c>
    </row>
    <row r="18517" spans="1:5">
      <c r="A18517" t="n">
        <v>150781</v>
      </c>
      <c r="B18517" s="38" t="n">
        <v>36</v>
      </c>
      <c r="C18517" s="7" t="n">
        <v>9</v>
      </c>
      <c r="D18517" s="7" t="n">
        <v>19</v>
      </c>
      <c r="E18517" s="7" t="n">
        <v>0</v>
      </c>
    </row>
    <row r="18518" spans="1:5">
      <c r="A18518" t="s">
        <v>4</v>
      </c>
      <c r="B18518" s="4" t="s">
        <v>5</v>
      </c>
      <c r="C18518" s="4" t="s">
        <v>13</v>
      </c>
      <c r="D18518" s="4" t="s">
        <v>10</v>
      </c>
      <c r="E18518" s="4" t="s">
        <v>13</v>
      </c>
    </row>
    <row r="18519" spans="1:5">
      <c r="A18519" t="n">
        <v>150786</v>
      </c>
      <c r="B18519" s="38" t="n">
        <v>36</v>
      </c>
      <c r="C18519" s="7" t="n">
        <v>9</v>
      </c>
      <c r="D18519" s="7" t="n">
        <v>5702</v>
      </c>
      <c r="E18519" s="7" t="n">
        <v>0</v>
      </c>
    </row>
    <row r="18520" spans="1:5">
      <c r="A18520" t="s">
        <v>4</v>
      </c>
      <c r="B18520" s="4" t="s">
        <v>5</v>
      </c>
      <c r="C18520" s="4" t="s">
        <v>13</v>
      </c>
      <c r="D18520" s="4" t="s">
        <v>10</v>
      </c>
      <c r="E18520" s="4" t="s">
        <v>13</v>
      </c>
    </row>
    <row r="18521" spans="1:5">
      <c r="A18521" t="n">
        <v>150791</v>
      </c>
      <c r="B18521" s="38" t="n">
        <v>36</v>
      </c>
      <c r="C18521" s="7" t="n">
        <v>9</v>
      </c>
      <c r="D18521" s="7" t="n">
        <v>5712</v>
      </c>
      <c r="E18521" s="7" t="n">
        <v>0</v>
      </c>
    </row>
    <row r="18522" spans="1:5">
      <c r="A18522" t="s">
        <v>4</v>
      </c>
      <c r="B18522" s="4" t="s">
        <v>5</v>
      </c>
      <c r="C18522" s="4" t="s">
        <v>13</v>
      </c>
      <c r="D18522" s="4" t="s">
        <v>10</v>
      </c>
    </row>
    <row r="18523" spans="1:5">
      <c r="A18523" t="n">
        <v>150796</v>
      </c>
      <c r="B18523" s="9" t="n">
        <v>162</v>
      </c>
      <c r="C18523" s="7" t="n">
        <v>1</v>
      </c>
      <c r="D18523" s="7" t="n">
        <v>0</v>
      </c>
    </row>
    <row r="18524" spans="1:5">
      <c r="A18524" t="s">
        <v>4</v>
      </c>
      <c r="B18524" s="4" t="s">
        <v>5</v>
      </c>
    </row>
    <row r="18525" spans="1:5">
      <c r="A18525" t="n">
        <v>150800</v>
      </c>
      <c r="B18525" s="5" t="n">
        <v>1</v>
      </c>
    </row>
    <row r="18526" spans="1:5" s="3" customFormat="1" customHeight="0">
      <c r="A18526" s="3" t="s">
        <v>2</v>
      </c>
      <c r="B18526" s="3" t="s">
        <v>1289</v>
      </c>
    </row>
    <row r="18527" spans="1:5">
      <c r="A18527" t="s">
        <v>4</v>
      </c>
      <c r="B18527" s="4" t="s">
        <v>5</v>
      </c>
      <c r="C18527" s="4" t="s">
        <v>13</v>
      </c>
      <c r="D18527" s="4" t="s">
        <v>13</v>
      </c>
      <c r="E18527" s="4" t="s">
        <v>13</v>
      </c>
      <c r="F18527" s="4" t="s">
        <v>13</v>
      </c>
    </row>
    <row r="18528" spans="1:5">
      <c r="A18528" t="n">
        <v>150804</v>
      </c>
      <c r="B18528" s="13" t="n">
        <v>14</v>
      </c>
      <c r="C18528" s="7" t="n">
        <v>2</v>
      </c>
      <c r="D18528" s="7" t="n">
        <v>0</v>
      </c>
      <c r="E18528" s="7" t="n">
        <v>0</v>
      </c>
      <c r="F18528" s="7" t="n">
        <v>0</v>
      </c>
    </row>
    <row r="18529" spans="1:6">
      <c r="A18529" t="s">
        <v>4</v>
      </c>
      <c r="B18529" s="4" t="s">
        <v>5</v>
      </c>
      <c r="C18529" s="4" t="s">
        <v>13</v>
      </c>
      <c r="D18529" s="36" t="s">
        <v>81</v>
      </c>
      <c r="E18529" s="4" t="s">
        <v>5</v>
      </c>
      <c r="F18529" s="4" t="s">
        <v>13</v>
      </c>
      <c r="G18529" s="4" t="s">
        <v>10</v>
      </c>
      <c r="H18529" s="36" t="s">
        <v>82</v>
      </c>
      <c r="I18529" s="4" t="s">
        <v>13</v>
      </c>
      <c r="J18529" s="4" t="s">
        <v>9</v>
      </c>
      <c r="K18529" s="4" t="s">
        <v>13</v>
      </c>
      <c r="L18529" s="4" t="s">
        <v>13</v>
      </c>
      <c r="M18529" s="36" t="s">
        <v>81</v>
      </c>
      <c r="N18529" s="4" t="s">
        <v>5</v>
      </c>
      <c r="O18529" s="4" t="s">
        <v>13</v>
      </c>
      <c r="P18529" s="4" t="s">
        <v>10</v>
      </c>
      <c r="Q18529" s="36" t="s">
        <v>82</v>
      </c>
      <c r="R18529" s="4" t="s">
        <v>13</v>
      </c>
      <c r="S18529" s="4" t="s">
        <v>9</v>
      </c>
      <c r="T18529" s="4" t="s">
        <v>13</v>
      </c>
      <c r="U18529" s="4" t="s">
        <v>13</v>
      </c>
      <c r="V18529" s="4" t="s">
        <v>13</v>
      </c>
      <c r="W18529" s="4" t="s">
        <v>20</v>
      </c>
    </row>
    <row r="18530" spans="1:6">
      <c r="A18530" t="n">
        <v>150809</v>
      </c>
      <c r="B18530" s="10" t="n">
        <v>5</v>
      </c>
      <c r="C18530" s="7" t="n">
        <v>28</v>
      </c>
      <c r="D18530" s="36" t="s">
        <v>3</v>
      </c>
      <c r="E18530" s="9" t="n">
        <v>162</v>
      </c>
      <c r="F18530" s="7" t="n">
        <v>3</v>
      </c>
      <c r="G18530" s="7" t="n">
        <v>4099</v>
      </c>
      <c r="H18530" s="36" t="s">
        <v>3</v>
      </c>
      <c r="I18530" s="7" t="n">
        <v>0</v>
      </c>
      <c r="J18530" s="7" t="n">
        <v>1</v>
      </c>
      <c r="K18530" s="7" t="n">
        <v>2</v>
      </c>
      <c r="L18530" s="7" t="n">
        <v>28</v>
      </c>
      <c r="M18530" s="36" t="s">
        <v>3</v>
      </c>
      <c r="N18530" s="9" t="n">
        <v>162</v>
      </c>
      <c r="O18530" s="7" t="n">
        <v>3</v>
      </c>
      <c r="P18530" s="7" t="n">
        <v>4099</v>
      </c>
      <c r="Q18530" s="36" t="s">
        <v>3</v>
      </c>
      <c r="R18530" s="7" t="n">
        <v>0</v>
      </c>
      <c r="S18530" s="7" t="n">
        <v>2</v>
      </c>
      <c r="T18530" s="7" t="n">
        <v>2</v>
      </c>
      <c r="U18530" s="7" t="n">
        <v>11</v>
      </c>
      <c r="V18530" s="7" t="n">
        <v>1</v>
      </c>
      <c r="W18530" s="11" t="n">
        <f t="normal" ca="1">A18534</f>
        <v>0</v>
      </c>
    </row>
    <row r="18531" spans="1:6">
      <c r="A18531" t="s">
        <v>4</v>
      </c>
      <c r="B18531" s="4" t="s">
        <v>5</v>
      </c>
      <c r="C18531" s="4" t="s">
        <v>13</v>
      </c>
      <c r="D18531" s="4" t="s">
        <v>10</v>
      </c>
      <c r="E18531" s="4" t="s">
        <v>22</v>
      </c>
    </row>
    <row r="18532" spans="1:6">
      <c r="A18532" t="n">
        <v>150838</v>
      </c>
      <c r="B18532" s="28" t="n">
        <v>58</v>
      </c>
      <c r="C18532" s="7" t="n">
        <v>0</v>
      </c>
      <c r="D18532" s="7" t="n">
        <v>0</v>
      </c>
      <c r="E18532" s="7" t="n">
        <v>1</v>
      </c>
    </row>
    <row r="18533" spans="1:6">
      <c r="A18533" t="s">
        <v>4</v>
      </c>
      <c r="B18533" s="4" t="s">
        <v>5</v>
      </c>
      <c r="C18533" s="4" t="s">
        <v>13</v>
      </c>
      <c r="D18533" s="36" t="s">
        <v>81</v>
      </c>
      <c r="E18533" s="4" t="s">
        <v>5</v>
      </c>
      <c r="F18533" s="4" t="s">
        <v>13</v>
      </c>
      <c r="G18533" s="4" t="s">
        <v>10</v>
      </c>
      <c r="H18533" s="36" t="s">
        <v>82</v>
      </c>
      <c r="I18533" s="4" t="s">
        <v>13</v>
      </c>
      <c r="J18533" s="4" t="s">
        <v>9</v>
      </c>
      <c r="K18533" s="4" t="s">
        <v>13</v>
      </c>
      <c r="L18533" s="4" t="s">
        <v>13</v>
      </c>
      <c r="M18533" s="36" t="s">
        <v>81</v>
      </c>
      <c r="N18533" s="4" t="s">
        <v>5</v>
      </c>
      <c r="O18533" s="4" t="s">
        <v>13</v>
      </c>
      <c r="P18533" s="4" t="s">
        <v>10</v>
      </c>
      <c r="Q18533" s="36" t="s">
        <v>82</v>
      </c>
      <c r="R18533" s="4" t="s">
        <v>13</v>
      </c>
      <c r="S18533" s="4" t="s">
        <v>9</v>
      </c>
      <c r="T18533" s="4" t="s">
        <v>13</v>
      </c>
      <c r="U18533" s="4" t="s">
        <v>13</v>
      </c>
      <c r="V18533" s="4" t="s">
        <v>13</v>
      </c>
      <c r="W18533" s="4" t="s">
        <v>20</v>
      </c>
    </row>
    <row r="18534" spans="1:6">
      <c r="A18534" t="n">
        <v>150846</v>
      </c>
      <c r="B18534" s="10" t="n">
        <v>5</v>
      </c>
      <c r="C18534" s="7" t="n">
        <v>28</v>
      </c>
      <c r="D18534" s="36" t="s">
        <v>3</v>
      </c>
      <c r="E18534" s="9" t="n">
        <v>162</v>
      </c>
      <c r="F18534" s="7" t="n">
        <v>3</v>
      </c>
      <c r="G18534" s="7" t="n">
        <v>4099</v>
      </c>
      <c r="H18534" s="36" t="s">
        <v>3</v>
      </c>
      <c r="I18534" s="7" t="n">
        <v>0</v>
      </c>
      <c r="J18534" s="7" t="n">
        <v>1</v>
      </c>
      <c r="K18534" s="7" t="n">
        <v>3</v>
      </c>
      <c r="L18534" s="7" t="n">
        <v>28</v>
      </c>
      <c r="M18534" s="36" t="s">
        <v>3</v>
      </c>
      <c r="N18534" s="9" t="n">
        <v>162</v>
      </c>
      <c r="O18534" s="7" t="n">
        <v>3</v>
      </c>
      <c r="P18534" s="7" t="n">
        <v>4099</v>
      </c>
      <c r="Q18534" s="36" t="s">
        <v>3</v>
      </c>
      <c r="R18534" s="7" t="n">
        <v>0</v>
      </c>
      <c r="S18534" s="7" t="n">
        <v>2</v>
      </c>
      <c r="T18534" s="7" t="n">
        <v>3</v>
      </c>
      <c r="U18534" s="7" t="n">
        <v>9</v>
      </c>
      <c r="V18534" s="7" t="n">
        <v>1</v>
      </c>
      <c r="W18534" s="11" t="n">
        <f t="normal" ca="1">A18544</f>
        <v>0</v>
      </c>
    </row>
    <row r="18535" spans="1:6">
      <c r="A18535" t="s">
        <v>4</v>
      </c>
      <c r="B18535" s="4" t="s">
        <v>5</v>
      </c>
      <c r="C18535" s="4" t="s">
        <v>13</v>
      </c>
      <c r="D18535" s="36" t="s">
        <v>81</v>
      </c>
      <c r="E18535" s="4" t="s">
        <v>5</v>
      </c>
      <c r="F18535" s="4" t="s">
        <v>10</v>
      </c>
      <c r="G18535" s="4" t="s">
        <v>13</v>
      </c>
      <c r="H18535" s="4" t="s">
        <v>13</v>
      </c>
      <c r="I18535" s="4" t="s">
        <v>6</v>
      </c>
      <c r="J18535" s="36" t="s">
        <v>82</v>
      </c>
      <c r="K18535" s="4" t="s">
        <v>13</v>
      </c>
      <c r="L18535" s="4" t="s">
        <v>13</v>
      </c>
      <c r="M18535" s="36" t="s">
        <v>81</v>
      </c>
      <c r="N18535" s="4" t="s">
        <v>5</v>
      </c>
      <c r="O18535" s="4" t="s">
        <v>13</v>
      </c>
      <c r="P18535" s="36" t="s">
        <v>82</v>
      </c>
      <c r="Q18535" s="4" t="s">
        <v>13</v>
      </c>
      <c r="R18535" s="4" t="s">
        <v>9</v>
      </c>
      <c r="S18535" s="4" t="s">
        <v>13</v>
      </c>
      <c r="T18535" s="4" t="s">
        <v>13</v>
      </c>
      <c r="U18535" s="4" t="s">
        <v>13</v>
      </c>
      <c r="V18535" s="36" t="s">
        <v>81</v>
      </c>
      <c r="W18535" s="4" t="s">
        <v>5</v>
      </c>
      <c r="X18535" s="4" t="s">
        <v>13</v>
      </c>
      <c r="Y18535" s="36" t="s">
        <v>82</v>
      </c>
      <c r="Z18535" s="4" t="s">
        <v>13</v>
      </c>
      <c r="AA18535" s="4" t="s">
        <v>9</v>
      </c>
      <c r="AB18535" s="4" t="s">
        <v>13</v>
      </c>
      <c r="AC18535" s="4" t="s">
        <v>13</v>
      </c>
      <c r="AD18535" s="4" t="s">
        <v>13</v>
      </c>
      <c r="AE18535" s="4" t="s">
        <v>20</v>
      </c>
    </row>
    <row r="18536" spans="1:6">
      <c r="A18536" t="n">
        <v>150875</v>
      </c>
      <c r="B18536" s="10" t="n">
        <v>5</v>
      </c>
      <c r="C18536" s="7" t="n">
        <v>28</v>
      </c>
      <c r="D18536" s="36" t="s">
        <v>3</v>
      </c>
      <c r="E18536" s="64" t="n">
        <v>47</v>
      </c>
      <c r="F18536" s="7" t="n">
        <v>61456</v>
      </c>
      <c r="G18536" s="7" t="n">
        <v>2</v>
      </c>
      <c r="H18536" s="7" t="n">
        <v>0</v>
      </c>
      <c r="I18536" s="7" t="s">
        <v>785</v>
      </c>
      <c r="J18536" s="36" t="s">
        <v>3</v>
      </c>
      <c r="K18536" s="7" t="n">
        <v>8</v>
      </c>
      <c r="L18536" s="7" t="n">
        <v>28</v>
      </c>
      <c r="M18536" s="36" t="s">
        <v>3</v>
      </c>
      <c r="N18536" s="49" t="n">
        <v>74</v>
      </c>
      <c r="O18536" s="7" t="n">
        <v>65</v>
      </c>
      <c r="P18536" s="36" t="s">
        <v>3</v>
      </c>
      <c r="Q18536" s="7" t="n">
        <v>0</v>
      </c>
      <c r="R18536" s="7" t="n">
        <v>1</v>
      </c>
      <c r="S18536" s="7" t="n">
        <v>3</v>
      </c>
      <c r="T18536" s="7" t="n">
        <v>9</v>
      </c>
      <c r="U18536" s="7" t="n">
        <v>28</v>
      </c>
      <c r="V18536" s="36" t="s">
        <v>3</v>
      </c>
      <c r="W18536" s="49" t="n">
        <v>74</v>
      </c>
      <c r="X18536" s="7" t="n">
        <v>65</v>
      </c>
      <c r="Y18536" s="36" t="s">
        <v>3</v>
      </c>
      <c r="Z18536" s="7" t="n">
        <v>0</v>
      </c>
      <c r="AA18536" s="7" t="n">
        <v>2</v>
      </c>
      <c r="AB18536" s="7" t="n">
        <v>3</v>
      </c>
      <c r="AC18536" s="7" t="n">
        <v>9</v>
      </c>
      <c r="AD18536" s="7" t="n">
        <v>1</v>
      </c>
      <c r="AE18536" s="11" t="n">
        <f t="normal" ca="1">A18540</f>
        <v>0</v>
      </c>
    </row>
    <row r="18537" spans="1:6">
      <c r="A18537" t="s">
        <v>4</v>
      </c>
      <c r="B18537" s="4" t="s">
        <v>5</v>
      </c>
      <c r="C18537" s="4" t="s">
        <v>10</v>
      </c>
      <c r="D18537" s="4" t="s">
        <v>13</v>
      </c>
      <c r="E18537" s="4" t="s">
        <v>13</v>
      </c>
      <c r="F18537" s="4" t="s">
        <v>6</v>
      </c>
    </row>
    <row r="18538" spans="1:6">
      <c r="A18538" t="n">
        <v>150923</v>
      </c>
      <c r="B18538" s="64" t="n">
        <v>47</v>
      </c>
      <c r="C18538" s="7" t="n">
        <v>61456</v>
      </c>
      <c r="D18538" s="7" t="n">
        <v>0</v>
      </c>
      <c r="E18538" s="7" t="n">
        <v>0</v>
      </c>
      <c r="F18538" s="7" t="s">
        <v>408</v>
      </c>
    </row>
    <row r="18539" spans="1:6">
      <c r="A18539" t="s">
        <v>4</v>
      </c>
      <c r="B18539" s="4" t="s">
        <v>5</v>
      </c>
      <c r="C18539" s="4" t="s">
        <v>13</v>
      </c>
      <c r="D18539" s="4" t="s">
        <v>10</v>
      </c>
      <c r="E18539" s="4" t="s">
        <v>22</v>
      </c>
    </row>
    <row r="18540" spans="1:6">
      <c r="A18540" t="n">
        <v>150936</v>
      </c>
      <c r="B18540" s="28" t="n">
        <v>58</v>
      </c>
      <c r="C18540" s="7" t="n">
        <v>0</v>
      </c>
      <c r="D18540" s="7" t="n">
        <v>300</v>
      </c>
      <c r="E18540" s="7" t="n">
        <v>1</v>
      </c>
    </row>
    <row r="18541" spans="1:6">
      <c r="A18541" t="s">
        <v>4</v>
      </c>
      <c r="B18541" s="4" t="s">
        <v>5</v>
      </c>
      <c r="C18541" s="4" t="s">
        <v>13</v>
      </c>
      <c r="D18541" s="4" t="s">
        <v>10</v>
      </c>
    </row>
    <row r="18542" spans="1:6">
      <c r="A18542" t="n">
        <v>150944</v>
      </c>
      <c r="B18542" s="28" t="n">
        <v>58</v>
      </c>
      <c r="C18542" s="7" t="n">
        <v>255</v>
      </c>
      <c r="D18542" s="7" t="n">
        <v>0</v>
      </c>
    </row>
    <row r="18543" spans="1:6">
      <c r="A18543" t="s">
        <v>4</v>
      </c>
      <c r="B18543" s="4" t="s">
        <v>5</v>
      </c>
      <c r="C18543" s="4" t="s">
        <v>13</v>
      </c>
      <c r="D18543" s="4" t="s">
        <v>13</v>
      </c>
      <c r="E18543" s="4" t="s">
        <v>13</v>
      </c>
      <c r="F18543" s="4" t="s">
        <v>13</v>
      </c>
    </row>
    <row r="18544" spans="1:6">
      <c r="A18544" t="n">
        <v>150948</v>
      </c>
      <c r="B18544" s="13" t="n">
        <v>14</v>
      </c>
      <c r="C18544" s="7" t="n">
        <v>0</v>
      </c>
      <c r="D18544" s="7" t="n">
        <v>0</v>
      </c>
      <c r="E18544" s="7" t="n">
        <v>0</v>
      </c>
      <c r="F18544" s="7" t="n">
        <v>64</v>
      </c>
    </row>
    <row r="18545" spans="1:31">
      <c r="A18545" t="s">
        <v>4</v>
      </c>
      <c r="B18545" s="4" t="s">
        <v>5</v>
      </c>
      <c r="C18545" s="4" t="s">
        <v>13</v>
      </c>
      <c r="D18545" s="4" t="s">
        <v>10</v>
      </c>
    </row>
    <row r="18546" spans="1:31">
      <c r="A18546" t="n">
        <v>150953</v>
      </c>
      <c r="B18546" s="27" t="n">
        <v>22</v>
      </c>
      <c r="C18546" s="7" t="n">
        <v>0</v>
      </c>
      <c r="D18546" s="7" t="n">
        <v>4099</v>
      </c>
    </row>
    <row r="18547" spans="1:31">
      <c r="A18547" t="s">
        <v>4</v>
      </c>
      <c r="B18547" s="4" t="s">
        <v>5</v>
      </c>
      <c r="C18547" s="4" t="s">
        <v>13</v>
      </c>
      <c r="D18547" s="4" t="s">
        <v>10</v>
      </c>
    </row>
    <row r="18548" spans="1:31">
      <c r="A18548" t="n">
        <v>150957</v>
      </c>
      <c r="B18548" s="28" t="n">
        <v>58</v>
      </c>
      <c r="C18548" s="7" t="n">
        <v>5</v>
      </c>
      <c r="D18548" s="7" t="n">
        <v>300</v>
      </c>
    </row>
    <row r="18549" spans="1:31">
      <c r="A18549" t="s">
        <v>4</v>
      </c>
      <c r="B18549" s="4" t="s">
        <v>5</v>
      </c>
      <c r="C18549" s="4" t="s">
        <v>22</v>
      </c>
      <c r="D18549" s="4" t="s">
        <v>10</v>
      </c>
    </row>
    <row r="18550" spans="1:31">
      <c r="A18550" t="n">
        <v>150961</v>
      </c>
      <c r="B18550" s="51" t="n">
        <v>103</v>
      </c>
      <c r="C18550" s="7" t="n">
        <v>0</v>
      </c>
      <c r="D18550" s="7" t="n">
        <v>300</v>
      </c>
    </row>
    <row r="18551" spans="1:31">
      <c r="A18551" t="s">
        <v>4</v>
      </c>
      <c r="B18551" s="4" t="s">
        <v>5</v>
      </c>
      <c r="C18551" s="4" t="s">
        <v>13</v>
      </c>
    </row>
    <row r="18552" spans="1:31">
      <c r="A18552" t="n">
        <v>150968</v>
      </c>
      <c r="B18552" s="37" t="n">
        <v>64</v>
      </c>
      <c r="C18552" s="7" t="n">
        <v>7</v>
      </c>
    </row>
    <row r="18553" spans="1:31">
      <c r="A18553" t="s">
        <v>4</v>
      </c>
      <c r="B18553" s="4" t="s">
        <v>5</v>
      </c>
      <c r="C18553" s="4" t="s">
        <v>13</v>
      </c>
      <c r="D18553" s="4" t="s">
        <v>10</v>
      </c>
    </row>
    <row r="18554" spans="1:31">
      <c r="A18554" t="n">
        <v>150970</v>
      </c>
      <c r="B18554" s="67" t="n">
        <v>72</v>
      </c>
      <c r="C18554" s="7" t="n">
        <v>5</v>
      </c>
      <c r="D18554" s="7" t="n">
        <v>0</v>
      </c>
    </row>
    <row r="18555" spans="1:31">
      <c r="A18555" t="s">
        <v>4</v>
      </c>
      <c r="B18555" s="4" t="s">
        <v>5</v>
      </c>
      <c r="C18555" s="4" t="s">
        <v>13</v>
      </c>
      <c r="D18555" s="36" t="s">
        <v>81</v>
      </c>
      <c r="E18555" s="4" t="s">
        <v>5</v>
      </c>
      <c r="F18555" s="4" t="s">
        <v>13</v>
      </c>
      <c r="G18555" s="4" t="s">
        <v>10</v>
      </c>
      <c r="H18555" s="36" t="s">
        <v>82</v>
      </c>
      <c r="I18555" s="4" t="s">
        <v>13</v>
      </c>
      <c r="J18555" s="4" t="s">
        <v>9</v>
      </c>
      <c r="K18555" s="4" t="s">
        <v>13</v>
      </c>
      <c r="L18555" s="4" t="s">
        <v>13</v>
      </c>
      <c r="M18555" s="4" t="s">
        <v>20</v>
      </c>
    </row>
    <row r="18556" spans="1:31">
      <c r="A18556" t="n">
        <v>150974</v>
      </c>
      <c r="B18556" s="10" t="n">
        <v>5</v>
      </c>
      <c r="C18556" s="7" t="n">
        <v>28</v>
      </c>
      <c r="D18556" s="36" t="s">
        <v>3</v>
      </c>
      <c r="E18556" s="9" t="n">
        <v>162</v>
      </c>
      <c r="F18556" s="7" t="n">
        <v>4</v>
      </c>
      <c r="G18556" s="7" t="n">
        <v>4099</v>
      </c>
      <c r="H18556" s="36" t="s">
        <v>3</v>
      </c>
      <c r="I18556" s="7" t="n">
        <v>0</v>
      </c>
      <c r="J18556" s="7" t="n">
        <v>1</v>
      </c>
      <c r="K18556" s="7" t="n">
        <v>2</v>
      </c>
      <c r="L18556" s="7" t="n">
        <v>1</v>
      </c>
      <c r="M18556" s="11" t="n">
        <f t="normal" ca="1">A18562</f>
        <v>0</v>
      </c>
    </row>
    <row r="18557" spans="1:31">
      <c r="A18557" t="s">
        <v>4</v>
      </c>
      <c r="B18557" s="4" t="s">
        <v>5</v>
      </c>
      <c r="C18557" s="4" t="s">
        <v>13</v>
      </c>
      <c r="D18557" s="4" t="s">
        <v>6</v>
      </c>
    </row>
    <row r="18558" spans="1:31">
      <c r="A18558" t="n">
        <v>150991</v>
      </c>
      <c r="B18558" s="8" t="n">
        <v>2</v>
      </c>
      <c r="C18558" s="7" t="n">
        <v>10</v>
      </c>
      <c r="D18558" s="7" t="s">
        <v>786</v>
      </c>
    </row>
    <row r="18559" spans="1:31">
      <c r="A18559" t="s">
        <v>4</v>
      </c>
      <c r="B18559" s="4" t="s">
        <v>5</v>
      </c>
      <c r="C18559" s="4" t="s">
        <v>10</v>
      </c>
    </row>
    <row r="18560" spans="1:31">
      <c r="A18560" t="n">
        <v>151008</v>
      </c>
      <c r="B18560" s="35" t="n">
        <v>16</v>
      </c>
      <c r="C18560" s="7" t="n">
        <v>0</v>
      </c>
    </row>
    <row r="18561" spans="1:13">
      <c r="A18561" t="s">
        <v>4</v>
      </c>
      <c r="B18561" s="4" t="s">
        <v>5</v>
      </c>
      <c r="C18561" s="4" t="s">
        <v>13</v>
      </c>
      <c r="D18561" s="4" t="s">
        <v>10</v>
      </c>
      <c r="E18561" s="4" t="s">
        <v>9</v>
      </c>
      <c r="F18561" s="4" t="s">
        <v>10</v>
      </c>
    </row>
    <row r="18562" spans="1:13">
      <c r="A18562" t="n">
        <v>151011</v>
      </c>
      <c r="B18562" s="14" t="n">
        <v>50</v>
      </c>
      <c r="C18562" s="7" t="n">
        <v>3</v>
      </c>
      <c r="D18562" s="7" t="n">
        <v>8040</v>
      </c>
      <c r="E18562" s="7" t="n">
        <v>0</v>
      </c>
      <c r="F18562" s="7" t="n">
        <v>0</v>
      </c>
    </row>
    <row r="18563" spans="1:13">
      <c r="A18563" t="s">
        <v>4</v>
      </c>
      <c r="B18563" s="4" t="s">
        <v>5</v>
      </c>
      <c r="C18563" s="4" t="s">
        <v>10</v>
      </c>
      <c r="D18563" s="4" t="s">
        <v>6</v>
      </c>
      <c r="E18563" s="4" t="s">
        <v>6</v>
      </c>
      <c r="F18563" s="4" t="s">
        <v>6</v>
      </c>
      <c r="G18563" s="4" t="s">
        <v>13</v>
      </c>
      <c r="H18563" s="4" t="s">
        <v>9</v>
      </c>
      <c r="I18563" s="4" t="s">
        <v>22</v>
      </c>
      <c r="J18563" s="4" t="s">
        <v>22</v>
      </c>
      <c r="K18563" s="4" t="s">
        <v>22</v>
      </c>
      <c r="L18563" s="4" t="s">
        <v>22</v>
      </c>
      <c r="M18563" s="4" t="s">
        <v>22</v>
      </c>
      <c r="N18563" s="4" t="s">
        <v>22</v>
      </c>
      <c r="O18563" s="4" t="s">
        <v>22</v>
      </c>
      <c r="P18563" s="4" t="s">
        <v>6</v>
      </c>
      <c r="Q18563" s="4" t="s">
        <v>6</v>
      </c>
      <c r="R18563" s="4" t="s">
        <v>9</v>
      </c>
      <c r="S18563" s="4" t="s">
        <v>13</v>
      </c>
      <c r="T18563" s="4" t="s">
        <v>9</v>
      </c>
      <c r="U18563" s="4" t="s">
        <v>9</v>
      </c>
      <c r="V18563" s="4" t="s">
        <v>10</v>
      </c>
    </row>
    <row r="18564" spans="1:13">
      <c r="A18564" t="n">
        <v>151021</v>
      </c>
      <c r="B18564" s="68" t="n">
        <v>19</v>
      </c>
      <c r="C18564" s="7" t="n">
        <v>7032</v>
      </c>
      <c r="D18564" s="7" t="s">
        <v>797</v>
      </c>
      <c r="E18564" s="7" t="s">
        <v>798</v>
      </c>
      <c r="F18564" s="7" t="s">
        <v>12</v>
      </c>
      <c r="G18564" s="7" t="n">
        <v>0</v>
      </c>
      <c r="H18564" s="7" t="n">
        <v>1</v>
      </c>
      <c r="I18564" s="7" t="n">
        <v>0</v>
      </c>
      <c r="J18564" s="7" t="n">
        <v>0</v>
      </c>
      <c r="K18564" s="7" t="n">
        <v>0</v>
      </c>
      <c r="L18564" s="7" t="n">
        <v>0</v>
      </c>
      <c r="M18564" s="7" t="n">
        <v>1</v>
      </c>
      <c r="N18564" s="7" t="n">
        <v>1.60000002384186</v>
      </c>
      <c r="O18564" s="7" t="n">
        <v>0.0900000035762787</v>
      </c>
      <c r="P18564" s="7" t="s">
        <v>12</v>
      </c>
      <c r="Q18564" s="7" t="s">
        <v>12</v>
      </c>
      <c r="R18564" s="7" t="n">
        <v>-1</v>
      </c>
      <c r="S18564" s="7" t="n">
        <v>0</v>
      </c>
      <c r="T18564" s="7" t="n">
        <v>0</v>
      </c>
      <c r="U18564" s="7" t="n">
        <v>0</v>
      </c>
      <c r="V18564" s="7" t="n">
        <v>0</v>
      </c>
    </row>
    <row r="18565" spans="1:13">
      <c r="A18565" t="s">
        <v>4</v>
      </c>
      <c r="B18565" s="4" t="s">
        <v>5</v>
      </c>
      <c r="C18565" s="4" t="s">
        <v>10</v>
      </c>
      <c r="D18565" s="4" t="s">
        <v>13</v>
      </c>
      <c r="E18565" s="4" t="s">
        <v>13</v>
      </c>
      <c r="F18565" s="4" t="s">
        <v>6</v>
      </c>
    </row>
    <row r="18566" spans="1:13">
      <c r="A18566" t="n">
        <v>151091</v>
      </c>
      <c r="B18566" s="22" t="n">
        <v>20</v>
      </c>
      <c r="C18566" s="7" t="n">
        <v>0</v>
      </c>
      <c r="D18566" s="7" t="n">
        <v>3</v>
      </c>
      <c r="E18566" s="7" t="n">
        <v>10</v>
      </c>
      <c r="F18566" s="7" t="s">
        <v>80</v>
      </c>
    </row>
    <row r="18567" spans="1:13">
      <c r="A18567" t="s">
        <v>4</v>
      </c>
      <c r="B18567" s="4" t="s">
        <v>5</v>
      </c>
      <c r="C18567" s="4" t="s">
        <v>10</v>
      </c>
    </row>
    <row r="18568" spans="1:13">
      <c r="A18568" t="n">
        <v>151109</v>
      </c>
      <c r="B18568" s="35" t="n">
        <v>16</v>
      </c>
      <c r="C18568" s="7" t="n">
        <v>0</v>
      </c>
    </row>
    <row r="18569" spans="1:13">
      <c r="A18569" t="s">
        <v>4</v>
      </c>
      <c r="B18569" s="4" t="s">
        <v>5</v>
      </c>
      <c r="C18569" s="4" t="s">
        <v>10</v>
      </c>
      <c r="D18569" s="4" t="s">
        <v>13</v>
      </c>
      <c r="E18569" s="4" t="s">
        <v>13</v>
      </c>
      <c r="F18569" s="4" t="s">
        <v>6</v>
      </c>
    </row>
    <row r="18570" spans="1:13">
      <c r="A18570" t="n">
        <v>151112</v>
      </c>
      <c r="B18570" s="22" t="n">
        <v>20</v>
      </c>
      <c r="C18570" s="7" t="n">
        <v>16</v>
      </c>
      <c r="D18570" s="7" t="n">
        <v>3</v>
      </c>
      <c r="E18570" s="7" t="n">
        <v>10</v>
      </c>
      <c r="F18570" s="7" t="s">
        <v>80</v>
      </c>
    </row>
    <row r="18571" spans="1:13">
      <c r="A18571" t="s">
        <v>4</v>
      </c>
      <c r="B18571" s="4" t="s">
        <v>5</v>
      </c>
      <c r="C18571" s="4" t="s">
        <v>10</v>
      </c>
    </row>
    <row r="18572" spans="1:13">
      <c r="A18572" t="n">
        <v>151130</v>
      </c>
      <c r="B18572" s="35" t="n">
        <v>16</v>
      </c>
      <c r="C18572" s="7" t="n">
        <v>0</v>
      </c>
    </row>
    <row r="18573" spans="1:13">
      <c r="A18573" t="s">
        <v>4</v>
      </c>
      <c r="B18573" s="4" t="s">
        <v>5</v>
      </c>
      <c r="C18573" s="4" t="s">
        <v>10</v>
      </c>
      <c r="D18573" s="4" t="s">
        <v>13</v>
      </c>
      <c r="E18573" s="4" t="s">
        <v>13</v>
      </c>
      <c r="F18573" s="4" t="s">
        <v>6</v>
      </c>
    </row>
    <row r="18574" spans="1:13">
      <c r="A18574" t="n">
        <v>151133</v>
      </c>
      <c r="B18574" s="22" t="n">
        <v>20</v>
      </c>
      <c r="C18574" s="7" t="n">
        <v>7032</v>
      </c>
      <c r="D18574" s="7" t="n">
        <v>3</v>
      </c>
      <c r="E18574" s="7" t="n">
        <v>10</v>
      </c>
      <c r="F18574" s="7" t="s">
        <v>80</v>
      </c>
    </row>
    <row r="18575" spans="1:13">
      <c r="A18575" t="s">
        <v>4</v>
      </c>
      <c r="B18575" s="4" t="s">
        <v>5</v>
      </c>
      <c r="C18575" s="4" t="s">
        <v>10</v>
      </c>
    </row>
    <row r="18576" spans="1:13">
      <c r="A18576" t="n">
        <v>151151</v>
      </c>
      <c r="B18576" s="35" t="n">
        <v>16</v>
      </c>
      <c r="C18576" s="7" t="n">
        <v>0</v>
      </c>
    </row>
    <row r="18577" spans="1:22">
      <c r="A18577" t="s">
        <v>4</v>
      </c>
      <c r="B18577" s="4" t="s">
        <v>5</v>
      </c>
      <c r="C18577" s="4" t="s">
        <v>13</v>
      </c>
      <c r="D18577" s="4" t="s">
        <v>10</v>
      </c>
      <c r="E18577" s="4" t="s">
        <v>13</v>
      </c>
      <c r="F18577" s="4" t="s">
        <v>6</v>
      </c>
      <c r="G18577" s="4" t="s">
        <v>6</v>
      </c>
      <c r="H18577" s="4" t="s">
        <v>6</v>
      </c>
      <c r="I18577" s="4" t="s">
        <v>6</v>
      </c>
      <c r="J18577" s="4" t="s">
        <v>6</v>
      </c>
      <c r="K18577" s="4" t="s">
        <v>6</v>
      </c>
      <c r="L18577" s="4" t="s">
        <v>6</v>
      </c>
      <c r="M18577" s="4" t="s">
        <v>6</v>
      </c>
      <c r="N18577" s="4" t="s">
        <v>6</v>
      </c>
      <c r="O18577" s="4" t="s">
        <v>6</v>
      </c>
      <c r="P18577" s="4" t="s">
        <v>6</v>
      </c>
      <c r="Q18577" s="4" t="s">
        <v>6</v>
      </c>
      <c r="R18577" s="4" t="s">
        <v>6</v>
      </c>
      <c r="S18577" s="4" t="s">
        <v>6</v>
      </c>
      <c r="T18577" s="4" t="s">
        <v>6</v>
      </c>
      <c r="U18577" s="4" t="s">
        <v>6</v>
      </c>
    </row>
    <row r="18578" spans="1:22">
      <c r="A18578" t="n">
        <v>151154</v>
      </c>
      <c r="B18578" s="38" t="n">
        <v>36</v>
      </c>
      <c r="C18578" s="7" t="n">
        <v>8</v>
      </c>
      <c r="D18578" s="7" t="n">
        <v>16</v>
      </c>
      <c r="E18578" s="7" t="n">
        <v>0</v>
      </c>
      <c r="F18578" s="7" t="s">
        <v>191</v>
      </c>
      <c r="G18578" s="7" t="s">
        <v>190</v>
      </c>
      <c r="H18578" s="7" t="s">
        <v>12</v>
      </c>
      <c r="I18578" s="7" t="s">
        <v>12</v>
      </c>
      <c r="J18578" s="7" t="s">
        <v>12</v>
      </c>
      <c r="K18578" s="7" t="s">
        <v>12</v>
      </c>
      <c r="L18578" s="7" t="s">
        <v>12</v>
      </c>
      <c r="M18578" s="7" t="s">
        <v>12</v>
      </c>
      <c r="N18578" s="7" t="s">
        <v>12</v>
      </c>
      <c r="O18578" s="7" t="s">
        <v>12</v>
      </c>
      <c r="P18578" s="7" t="s">
        <v>12</v>
      </c>
      <c r="Q18578" s="7" t="s">
        <v>12</v>
      </c>
      <c r="R18578" s="7" t="s">
        <v>12</v>
      </c>
      <c r="S18578" s="7" t="s">
        <v>12</v>
      </c>
      <c r="T18578" s="7" t="s">
        <v>12</v>
      </c>
      <c r="U18578" s="7" t="s">
        <v>12</v>
      </c>
    </row>
    <row r="18579" spans="1:22">
      <c r="A18579" t="s">
        <v>4</v>
      </c>
      <c r="B18579" s="4" t="s">
        <v>5</v>
      </c>
      <c r="C18579" s="4" t="s">
        <v>13</v>
      </c>
    </row>
    <row r="18580" spans="1:22">
      <c r="A18580" t="n">
        <v>151201</v>
      </c>
      <c r="B18580" s="42" t="n">
        <v>116</v>
      </c>
      <c r="C18580" s="7" t="n">
        <v>0</v>
      </c>
    </row>
    <row r="18581" spans="1:22">
      <c r="A18581" t="s">
        <v>4</v>
      </c>
      <c r="B18581" s="4" t="s">
        <v>5</v>
      </c>
      <c r="C18581" s="4" t="s">
        <v>13</v>
      </c>
      <c r="D18581" s="4" t="s">
        <v>10</v>
      </c>
    </row>
    <row r="18582" spans="1:22">
      <c r="A18582" t="n">
        <v>151203</v>
      </c>
      <c r="B18582" s="42" t="n">
        <v>116</v>
      </c>
      <c r="C18582" s="7" t="n">
        <v>2</v>
      </c>
      <c r="D18582" s="7" t="n">
        <v>1</v>
      </c>
    </row>
    <row r="18583" spans="1:22">
      <c r="A18583" t="s">
        <v>4</v>
      </c>
      <c r="B18583" s="4" t="s">
        <v>5</v>
      </c>
      <c r="C18583" s="4" t="s">
        <v>13</v>
      </c>
      <c r="D18583" s="4" t="s">
        <v>9</v>
      </c>
    </row>
    <row r="18584" spans="1:22">
      <c r="A18584" t="n">
        <v>151207</v>
      </c>
      <c r="B18584" s="42" t="n">
        <v>116</v>
      </c>
      <c r="C18584" s="7" t="n">
        <v>5</v>
      </c>
      <c r="D18584" s="7" t="n">
        <v>1108082688</v>
      </c>
    </row>
    <row r="18585" spans="1:22">
      <c r="A18585" t="s">
        <v>4</v>
      </c>
      <c r="B18585" s="4" t="s">
        <v>5</v>
      </c>
      <c r="C18585" s="4" t="s">
        <v>13</v>
      </c>
      <c r="D18585" s="4" t="s">
        <v>10</v>
      </c>
    </row>
    <row r="18586" spans="1:22">
      <c r="A18586" t="n">
        <v>151213</v>
      </c>
      <c r="B18586" s="42" t="n">
        <v>116</v>
      </c>
      <c r="C18586" s="7" t="n">
        <v>6</v>
      </c>
      <c r="D18586" s="7" t="n">
        <v>1</v>
      </c>
    </row>
    <row r="18587" spans="1:22">
      <c r="A18587" t="s">
        <v>4</v>
      </c>
      <c r="B18587" s="4" t="s">
        <v>5</v>
      </c>
      <c r="C18587" s="4" t="s">
        <v>10</v>
      </c>
      <c r="D18587" s="4" t="s">
        <v>22</v>
      </c>
      <c r="E18587" s="4" t="s">
        <v>22</v>
      </c>
      <c r="F18587" s="4" t="s">
        <v>22</v>
      </c>
      <c r="G18587" s="4" t="s">
        <v>22</v>
      </c>
    </row>
    <row r="18588" spans="1:22">
      <c r="A18588" t="n">
        <v>151217</v>
      </c>
      <c r="B18588" s="24" t="n">
        <v>46</v>
      </c>
      <c r="C18588" s="7" t="n">
        <v>0</v>
      </c>
      <c r="D18588" s="7" t="n">
        <v>-31.5</v>
      </c>
      <c r="E18588" s="7" t="n">
        <v>0</v>
      </c>
      <c r="F18588" s="7" t="n">
        <v>-18</v>
      </c>
      <c r="G18588" s="7" t="n">
        <v>0</v>
      </c>
    </row>
    <row r="18589" spans="1:22">
      <c r="A18589" t="s">
        <v>4</v>
      </c>
      <c r="B18589" s="4" t="s">
        <v>5</v>
      </c>
      <c r="C18589" s="4" t="s">
        <v>10</v>
      </c>
      <c r="D18589" s="4" t="s">
        <v>10</v>
      </c>
      <c r="E18589" s="4" t="s">
        <v>10</v>
      </c>
    </row>
    <row r="18590" spans="1:22">
      <c r="A18590" t="n">
        <v>151236</v>
      </c>
      <c r="B18590" s="57" t="n">
        <v>61</v>
      </c>
      <c r="C18590" s="7" t="n">
        <v>0</v>
      </c>
      <c r="D18590" s="7" t="n">
        <v>16</v>
      </c>
      <c r="E18590" s="7" t="n">
        <v>0</v>
      </c>
    </row>
    <row r="18591" spans="1:22">
      <c r="A18591" t="s">
        <v>4</v>
      </c>
      <c r="B18591" s="4" t="s">
        <v>5</v>
      </c>
      <c r="C18591" s="4" t="s">
        <v>10</v>
      </c>
      <c r="D18591" s="4" t="s">
        <v>22</v>
      </c>
      <c r="E18591" s="4" t="s">
        <v>22</v>
      </c>
      <c r="F18591" s="4" t="s">
        <v>22</v>
      </c>
      <c r="G18591" s="4" t="s">
        <v>22</v>
      </c>
    </row>
    <row r="18592" spans="1:22">
      <c r="A18592" t="n">
        <v>151243</v>
      </c>
      <c r="B18592" s="24" t="n">
        <v>46</v>
      </c>
      <c r="C18592" s="7" t="n">
        <v>16</v>
      </c>
      <c r="D18592" s="7" t="n">
        <v>-31.5</v>
      </c>
      <c r="E18592" s="7" t="n">
        <v>0</v>
      </c>
      <c r="F18592" s="7" t="n">
        <v>-16.7999992370605</v>
      </c>
      <c r="G18592" s="7" t="n">
        <v>180</v>
      </c>
    </row>
    <row r="18593" spans="1:21">
      <c r="A18593" t="s">
        <v>4</v>
      </c>
      <c r="B18593" s="4" t="s">
        <v>5</v>
      </c>
      <c r="C18593" s="4" t="s">
        <v>10</v>
      </c>
      <c r="D18593" s="4" t="s">
        <v>10</v>
      </c>
      <c r="E18593" s="4" t="s">
        <v>10</v>
      </c>
    </row>
    <row r="18594" spans="1:21">
      <c r="A18594" t="n">
        <v>151262</v>
      </c>
      <c r="B18594" s="57" t="n">
        <v>61</v>
      </c>
      <c r="C18594" s="7" t="n">
        <v>16</v>
      </c>
      <c r="D18594" s="7" t="n">
        <v>0</v>
      </c>
      <c r="E18594" s="7" t="n">
        <v>0</v>
      </c>
    </row>
    <row r="18595" spans="1:21">
      <c r="A18595" t="s">
        <v>4</v>
      </c>
      <c r="B18595" s="4" t="s">
        <v>5</v>
      </c>
      <c r="C18595" s="4" t="s">
        <v>10</v>
      </c>
      <c r="D18595" s="4" t="s">
        <v>13</v>
      </c>
      <c r="E18595" s="4" t="s">
        <v>6</v>
      </c>
      <c r="F18595" s="4" t="s">
        <v>22</v>
      </c>
      <c r="G18595" s="4" t="s">
        <v>22</v>
      </c>
      <c r="H18595" s="4" t="s">
        <v>22</v>
      </c>
    </row>
    <row r="18596" spans="1:21">
      <c r="A18596" t="n">
        <v>151269</v>
      </c>
      <c r="B18596" s="39" t="n">
        <v>48</v>
      </c>
      <c r="C18596" s="7" t="n">
        <v>16</v>
      </c>
      <c r="D18596" s="7" t="n">
        <v>0</v>
      </c>
      <c r="E18596" s="7" t="s">
        <v>191</v>
      </c>
      <c r="F18596" s="7" t="n">
        <v>-1</v>
      </c>
      <c r="G18596" s="7" t="n">
        <v>1</v>
      </c>
      <c r="H18596" s="7" t="n">
        <v>1.40129846432482e-45</v>
      </c>
    </row>
    <row r="18597" spans="1:21">
      <c r="A18597" t="s">
        <v>4</v>
      </c>
      <c r="B18597" s="4" t="s">
        <v>5</v>
      </c>
      <c r="C18597" s="4" t="s">
        <v>10</v>
      </c>
      <c r="D18597" s="4" t="s">
        <v>22</v>
      </c>
      <c r="E18597" s="4" t="s">
        <v>22</v>
      </c>
      <c r="F18597" s="4" t="s">
        <v>22</v>
      </c>
      <c r="G18597" s="4" t="s">
        <v>22</v>
      </c>
    </row>
    <row r="18598" spans="1:21">
      <c r="A18598" t="n">
        <v>151298</v>
      </c>
      <c r="B18598" s="24" t="n">
        <v>46</v>
      </c>
      <c r="C18598" s="7" t="n">
        <v>7032</v>
      </c>
      <c r="D18598" s="7" t="n">
        <v>-32.5999984741211</v>
      </c>
      <c r="E18598" s="7" t="n">
        <v>0</v>
      </c>
      <c r="F18598" s="7" t="n">
        <v>-17</v>
      </c>
      <c r="G18598" s="7" t="n">
        <v>105</v>
      </c>
    </row>
    <row r="18599" spans="1:21">
      <c r="A18599" t="s">
        <v>4</v>
      </c>
      <c r="B18599" s="4" t="s">
        <v>5</v>
      </c>
      <c r="C18599" s="4" t="s">
        <v>10</v>
      </c>
      <c r="D18599" s="4" t="s">
        <v>10</v>
      </c>
      <c r="E18599" s="4" t="s">
        <v>10</v>
      </c>
    </row>
    <row r="18600" spans="1:21">
      <c r="A18600" t="n">
        <v>151317</v>
      </c>
      <c r="B18600" s="57" t="n">
        <v>61</v>
      </c>
      <c r="C18600" s="7" t="n">
        <v>7032</v>
      </c>
      <c r="D18600" s="7" t="n">
        <v>0</v>
      </c>
      <c r="E18600" s="7" t="n">
        <v>0</v>
      </c>
    </row>
    <row r="18601" spans="1:21">
      <c r="A18601" t="s">
        <v>4</v>
      </c>
      <c r="B18601" s="4" t="s">
        <v>5</v>
      </c>
      <c r="C18601" s="4" t="s">
        <v>13</v>
      </c>
      <c r="D18601" s="4" t="s">
        <v>13</v>
      </c>
      <c r="E18601" s="4" t="s">
        <v>22</v>
      </c>
      <c r="F18601" s="4" t="s">
        <v>22</v>
      </c>
      <c r="G18601" s="4" t="s">
        <v>22</v>
      </c>
      <c r="H18601" s="4" t="s">
        <v>10</v>
      </c>
    </row>
    <row r="18602" spans="1:21">
      <c r="A18602" t="n">
        <v>151324</v>
      </c>
      <c r="B18602" s="25" t="n">
        <v>45</v>
      </c>
      <c r="C18602" s="7" t="n">
        <v>2</v>
      </c>
      <c r="D18602" s="7" t="n">
        <v>3</v>
      </c>
      <c r="E18602" s="7" t="n">
        <v>-31.4899997711182</v>
      </c>
      <c r="F18602" s="7" t="n">
        <v>1.37000000476837</v>
      </c>
      <c r="G18602" s="7" t="n">
        <v>-17.4400005340576</v>
      </c>
      <c r="H18602" s="7" t="n">
        <v>0</v>
      </c>
    </row>
    <row r="18603" spans="1:21">
      <c r="A18603" t="s">
        <v>4</v>
      </c>
      <c r="B18603" s="4" t="s">
        <v>5</v>
      </c>
      <c r="C18603" s="4" t="s">
        <v>13</v>
      </c>
      <c r="D18603" s="4" t="s">
        <v>13</v>
      </c>
      <c r="E18603" s="4" t="s">
        <v>22</v>
      </c>
      <c r="F18603" s="4" t="s">
        <v>22</v>
      </c>
      <c r="G18603" s="4" t="s">
        <v>22</v>
      </c>
      <c r="H18603" s="4" t="s">
        <v>10</v>
      </c>
      <c r="I18603" s="4" t="s">
        <v>13</v>
      </c>
    </row>
    <row r="18604" spans="1:21">
      <c r="A18604" t="n">
        <v>151341</v>
      </c>
      <c r="B18604" s="25" t="n">
        <v>45</v>
      </c>
      <c r="C18604" s="7" t="n">
        <v>4</v>
      </c>
      <c r="D18604" s="7" t="n">
        <v>3</v>
      </c>
      <c r="E18604" s="7" t="n">
        <v>7.21999979019165</v>
      </c>
      <c r="F18604" s="7" t="n">
        <v>126.220001220703</v>
      </c>
      <c r="G18604" s="7" t="n">
        <v>0</v>
      </c>
      <c r="H18604" s="7" t="n">
        <v>0</v>
      </c>
      <c r="I18604" s="7" t="n">
        <v>0</v>
      </c>
    </row>
    <row r="18605" spans="1:21">
      <c r="A18605" t="s">
        <v>4</v>
      </c>
      <c r="B18605" s="4" t="s">
        <v>5</v>
      </c>
      <c r="C18605" s="4" t="s">
        <v>13</v>
      </c>
      <c r="D18605" s="4" t="s">
        <v>13</v>
      </c>
      <c r="E18605" s="4" t="s">
        <v>22</v>
      </c>
      <c r="F18605" s="4" t="s">
        <v>10</v>
      </c>
    </row>
    <row r="18606" spans="1:21">
      <c r="A18606" t="n">
        <v>151359</v>
      </c>
      <c r="B18606" s="25" t="n">
        <v>45</v>
      </c>
      <c r="C18606" s="7" t="n">
        <v>5</v>
      </c>
      <c r="D18606" s="7" t="n">
        <v>3</v>
      </c>
      <c r="E18606" s="7" t="n">
        <v>3</v>
      </c>
      <c r="F18606" s="7" t="n">
        <v>0</v>
      </c>
    </row>
    <row r="18607" spans="1:21">
      <c r="A18607" t="s">
        <v>4</v>
      </c>
      <c r="B18607" s="4" t="s">
        <v>5</v>
      </c>
      <c r="C18607" s="4" t="s">
        <v>13</v>
      </c>
      <c r="D18607" s="4" t="s">
        <v>13</v>
      </c>
      <c r="E18607" s="4" t="s">
        <v>22</v>
      </c>
      <c r="F18607" s="4" t="s">
        <v>10</v>
      </c>
    </row>
    <row r="18608" spans="1:21">
      <c r="A18608" t="n">
        <v>151368</v>
      </c>
      <c r="B18608" s="25" t="n">
        <v>45</v>
      </c>
      <c r="C18608" s="7" t="n">
        <v>11</v>
      </c>
      <c r="D18608" s="7" t="n">
        <v>3</v>
      </c>
      <c r="E18608" s="7" t="n">
        <v>38</v>
      </c>
      <c r="F18608" s="7" t="n">
        <v>0</v>
      </c>
    </row>
    <row r="18609" spans="1:9">
      <c r="A18609" t="s">
        <v>4</v>
      </c>
      <c r="B18609" s="4" t="s">
        <v>5</v>
      </c>
      <c r="C18609" s="4" t="s">
        <v>13</v>
      </c>
      <c r="D18609" s="4" t="s">
        <v>13</v>
      </c>
      <c r="E18609" s="4" t="s">
        <v>22</v>
      </c>
      <c r="F18609" s="4" t="s">
        <v>10</v>
      </c>
    </row>
    <row r="18610" spans="1:9">
      <c r="A18610" t="n">
        <v>151377</v>
      </c>
      <c r="B18610" s="25" t="n">
        <v>45</v>
      </c>
      <c r="C18610" s="7" t="n">
        <v>5</v>
      </c>
      <c r="D18610" s="7" t="n">
        <v>3</v>
      </c>
      <c r="E18610" s="7" t="n">
        <v>2.29999995231628</v>
      </c>
      <c r="F18610" s="7" t="n">
        <v>3000</v>
      </c>
    </row>
    <row r="18611" spans="1:9">
      <c r="A18611" t="s">
        <v>4</v>
      </c>
      <c r="B18611" s="4" t="s">
        <v>5</v>
      </c>
      <c r="C18611" s="4" t="s">
        <v>13</v>
      </c>
      <c r="D18611" s="4" t="s">
        <v>10</v>
      </c>
      <c r="E18611" s="4" t="s">
        <v>22</v>
      </c>
    </row>
    <row r="18612" spans="1:9">
      <c r="A18612" t="n">
        <v>151386</v>
      </c>
      <c r="B18612" s="28" t="n">
        <v>58</v>
      </c>
      <c r="C18612" s="7" t="n">
        <v>100</v>
      </c>
      <c r="D18612" s="7" t="n">
        <v>1000</v>
      </c>
      <c r="E18612" s="7" t="n">
        <v>1</v>
      </c>
    </row>
    <row r="18613" spans="1:9">
      <c r="A18613" t="s">
        <v>4</v>
      </c>
      <c r="B18613" s="4" t="s">
        <v>5</v>
      </c>
      <c r="C18613" s="4" t="s">
        <v>13</v>
      </c>
      <c r="D18613" s="4" t="s">
        <v>10</v>
      </c>
    </row>
    <row r="18614" spans="1:9">
      <c r="A18614" t="n">
        <v>151394</v>
      </c>
      <c r="B18614" s="28" t="n">
        <v>58</v>
      </c>
      <c r="C18614" s="7" t="n">
        <v>255</v>
      </c>
      <c r="D18614" s="7" t="n">
        <v>0</v>
      </c>
    </row>
    <row r="18615" spans="1:9">
      <c r="A18615" t="s">
        <v>4</v>
      </c>
      <c r="B18615" s="4" t="s">
        <v>5</v>
      </c>
      <c r="C18615" s="4" t="s">
        <v>13</v>
      </c>
      <c r="D18615" s="4" t="s">
        <v>10</v>
      </c>
    </row>
    <row r="18616" spans="1:9">
      <c r="A18616" t="n">
        <v>151398</v>
      </c>
      <c r="B18616" s="25" t="n">
        <v>45</v>
      </c>
      <c r="C18616" s="7" t="n">
        <v>7</v>
      </c>
      <c r="D18616" s="7" t="n">
        <v>255</v>
      </c>
    </row>
    <row r="18617" spans="1:9">
      <c r="A18617" t="s">
        <v>4</v>
      </c>
      <c r="B18617" s="4" t="s">
        <v>5</v>
      </c>
      <c r="C18617" s="4" t="s">
        <v>13</v>
      </c>
      <c r="D18617" s="4" t="s">
        <v>10</v>
      </c>
      <c r="E18617" s="4" t="s">
        <v>9</v>
      </c>
      <c r="F18617" s="4" t="s">
        <v>10</v>
      </c>
    </row>
    <row r="18618" spans="1:9">
      <c r="A18618" t="n">
        <v>151402</v>
      </c>
      <c r="B18618" s="14" t="n">
        <v>50</v>
      </c>
      <c r="C18618" s="7" t="n">
        <v>3</v>
      </c>
      <c r="D18618" s="7" t="n">
        <v>8040</v>
      </c>
      <c r="E18618" s="7" t="n">
        <v>1060320051</v>
      </c>
      <c r="F18618" s="7" t="n">
        <v>1000</v>
      </c>
    </row>
    <row r="18619" spans="1:9">
      <c r="A18619" t="s">
        <v>4</v>
      </c>
      <c r="B18619" s="4" t="s">
        <v>5</v>
      </c>
      <c r="C18619" s="4" t="s">
        <v>13</v>
      </c>
      <c r="D18619" s="4" t="s">
        <v>10</v>
      </c>
      <c r="E18619" s="4" t="s">
        <v>6</v>
      </c>
    </row>
    <row r="18620" spans="1:9">
      <c r="A18620" t="n">
        <v>151412</v>
      </c>
      <c r="B18620" s="40" t="n">
        <v>51</v>
      </c>
      <c r="C18620" s="7" t="n">
        <v>4</v>
      </c>
      <c r="D18620" s="7" t="n">
        <v>16</v>
      </c>
      <c r="E18620" s="7" t="s">
        <v>1290</v>
      </c>
    </row>
    <row r="18621" spans="1:9">
      <c r="A18621" t="s">
        <v>4</v>
      </c>
      <c r="B18621" s="4" t="s">
        <v>5</v>
      </c>
      <c r="C18621" s="4" t="s">
        <v>10</v>
      </c>
    </row>
    <row r="18622" spans="1:9">
      <c r="A18622" t="n">
        <v>151425</v>
      </c>
      <c r="B18622" s="35" t="n">
        <v>16</v>
      </c>
      <c r="C18622" s="7" t="n">
        <v>0</v>
      </c>
    </row>
    <row r="18623" spans="1:9">
      <c r="A18623" t="s">
        <v>4</v>
      </c>
      <c r="B18623" s="4" t="s">
        <v>5</v>
      </c>
      <c r="C18623" s="4" t="s">
        <v>10</v>
      </c>
      <c r="D18623" s="4" t="s">
        <v>13</v>
      </c>
      <c r="E18623" s="4" t="s">
        <v>9</v>
      </c>
      <c r="F18623" s="4" t="s">
        <v>72</v>
      </c>
      <c r="G18623" s="4" t="s">
        <v>13</v>
      </c>
      <c r="H18623" s="4" t="s">
        <v>13</v>
      </c>
    </row>
    <row r="18624" spans="1:9">
      <c r="A18624" t="n">
        <v>151428</v>
      </c>
      <c r="B18624" s="52" t="n">
        <v>26</v>
      </c>
      <c r="C18624" s="7" t="n">
        <v>16</v>
      </c>
      <c r="D18624" s="7" t="n">
        <v>17</v>
      </c>
      <c r="E18624" s="7" t="n">
        <v>60073</v>
      </c>
      <c r="F18624" s="7" t="s">
        <v>1291</v>
      </c>
      <c r="G18624" s="7" t="n">
        <v>2</v>
      </c>
      <c r="H18624" s="7" t="n">
        <v>0</v>
      </c>
    </row>
    <row r="18625" spans="1:8">
      <c r="A18625" t="s">
        <v>4</v>
      </c>
      <c r="B18625" s="4" t="s">
        <v>5</v>
      </c>
    </row>
    <row r="18626" spans="1:8">
      <c r="A18626" t="n">
        <v>151477</v>
      </c>
      <c r="B18626" s="53" t="n">
        <v>28</v>
      </c>
    </row>
    <row r="18627" spans="1:8">
      <c r="A18627" t="s">
        <v>4</v>
      </c>
      <c r="B18627" s="4" t="s">
        <v>5</v>
      </c>
      <c r="C18627" s="4" t="s">
        <v>13</v>
      </c>
      <c r="D18627" s="4" t="s">
        <v>10</v>
      </c>
      <c r="E18627" s="4" t="s">
        <v>6</v>
      </c>
    </row>
    <row r="18628" spans="1:8">
      <c r="A18628" t="n">
        <v>151478</v>
      </c>
      <c r="B18628" s="40" t="n">
        <v>51</v>
      </c>
      <c r="C18628" s="7" t="n">
        <v>4</v>
      </c>
      <c r="D18628" s="7" t="n">
        <v>0</v>
      </c>
      <c r="E18628" s="7" t="s">
        <v>173</v>
      </c>
    </row>
    <row r="18629" spans="1:8">
      <c r="A18629" t="s">
        <v>4</v>
      </c>
      <c r="B18629" s="4" t="s">
        <v>5</v>
      </c>
      <c r="C18629" s="4" t="s">
        <v>10</v>
      </c>
    </row>
    <row r="18630" spans="1:8">
      <c r="A18630" t="n">
        <v>151492</v>
      </c>
      <c r="B18630" s="35" t="n">
        <v>16</v>
      </c>
      <c r="C18630" s="7" t="n">
        <v>0</v>
      </c>
    </row>
    <row r="18631" spans="1:8">
      <c r="A18631" t="s">
        <v>4</v>
      </c>
      <c r="B18631" s="4" t="s">
        <v>5</v>
      </c>
      <c r="C18631" s="4" t="s">
        <v>10</v>
      </c>
      <c r="D18631" s="4" t="s">
        <v>13</v>
      </c>
      <c r="E18631" s="4" t="s">
        <v>9</v>
      </c>
      <c r="F18631" s="4" t="s">
        <v>72</v>
      </c>
      <c r="G18631" s="4" t="s">
        <v>13</v>
      </c>
      <c r="H18631" s="4" t="s">
        <v>13</v>
      </c>
      <c r="I18631" s="4" t="s">
        <v>13</v>
      </c>
      <c r="J18631" s="4" t="s">
        <v>9</v>
      </c>
      <c r="K18631" s="4" t="s">
        <v>72</v>
      </c>
      <c r="L18631" s="4" t="s">
        <v>13</v>
      </c>
      <c r="M18631" s="4" t="s">
        <v>13</v>
      </c>
      <c r="N18631" s="4" t="s">
        <v>13</v>
      </c>
      <c r="O18631" s="4" t="s">
        <v>9</v>
      </c>
      <c r="P18631" s="4" t="s">
        <v>72</v>
      </c>
      <c r="Q18631" s="4" t="s">
        <v>13</v>
      </c>
      <c r="R18631" s="4" t="s">
        <v>13</v>
      </c>
    </row>
    <row r="18632" spans="1:8">
      <c r="A18632" t="n">
        <v>151495</v>
      </c>
      <c r="B18632" s="52" t="n">
        <v>26</v>
      </c>
      <c r="C18632" s="7" t="n">
        <v>0</v>
      </c>
      <c r="D18632" s="7" t="n">
        <v>17</v>
      </c>
      <c r="E18632" s="7" t="n">
        <v>60074</v>
      </c>
      <c r="F18632" s="7" t="s">
        <v>1292</v>
      </c>
      <c r="G18632" s="7" t="n">
        <v>2</v>
      </c>
      <c r="H18632" s="7" t="n">
        <v>3</v>
      </c>
      <c r="I18632" s="7" t="n">
        <v>17</v>
      </c>
      <c r="J18632" s="7" t="n">
        <v>60075</v>
      </c>
      <c r="K18632" s="7" t="s">
        <v>1293</v>
      </c>
      <c r="L18632" s="7" t="n">
        <v>2</v>
      </c>
      <c r="M18632" s="7" t="n">
        <v>3</v>
      </c>
      <c r="N18632" s="7" t="n">
        <v>17</v>
      </c>
      <c r="O18632" s="7" t="n">
        <v>60076</v>
      </c>
      <c r="P18632" s="7" t="s">
        <v>1294</v>
      </c>
      <c r="Q18632" s="7" t="n">
        <v>2</v>
      </c>
      <c r="R18632" s="7" t="n">
        <v>0</v>
      </c>
    </row>
    <row r="18633" spans="1:8">
      <c r="A18633" t="s">
        <v>4</v>
      </c>
      <c r="B18633" s="4" t="s">
        <v>5</v>
      </c>
    </row>
    <row r="18634" spans="1:8">
      <c r="A18634" t="n">
        <v>151694</v>
      </c>
      <c r="B18634" s="53" t="n">
        <v>28</v>
      </c>
    </row>
    <row r="18635" spans="1:8">
      <c r="A18635" t="s">
        <v>4</v>
      </c>
      <c r="B18635" s="4" t="s">
        <v>5</v>
      </c>
      <c r="C18635" s="4" t="s">
        <v>10</v>
      </c>
      <c r="D18635" s="4" t="s">
        <v>13</v>
      </c>
      <c r="E18635" s="4" t="s">
        <v>6</v>
      </c>
      <c r="F18635" s="4" t="s">
        <v>22</v>
      </c>
      <c r="G18635" s="4" t="s">
        <v>22</v>
      </c>
      <c r="H18635" s="4" t="s">
        <v>22</v>
      </c>
    </row>
    <row r="18636" spans="1:8">
      <c r="A18636" t="n">
        <v>151695</v>
      </c>
      <c r="B18636" s="39" t="n">
        <v>48</v>
      </c>
      <c r="C18636" s="7" t="n">
        <v>16</v>
      </c>
      <c r="D18636" s="7" t="n">
        <v>0</v>
      </c>
      <c r="E18636" s="7" t="s">
        <v>190</v>
      </c>
      <c r="F18636" s="7" t="n">
        <v>-1</v>
      </c>
      <c r="G18636" s="7" t="n">
        <v>1</v>
      </c>
      <c r="H18636" s="7" t="n">
        <v>5.60519385729927e-45</v>
      </c>
    </row>
    <row r="18637" spans="1:8">
      <c r="A18637" t="s">
        <v>4</v>
      </c>
      <c r="B18637" s="4" t="s">
        <v>5</v>
      </c>
      <c r="C18637" s="4" t="s">
        <v>13</v>
      </c>
      <c r="D18637" s="4" t="s">
        <v>10</v>
      </c>
      <c r="E18637" s="4" t="s">
        <v>6</v>
      </c>
    </row>
    <row r="18638" spans="1:8">
      <c r="A18638" t="n">
        <v>151726</v>
      </c>
      <c r="B18638" s="40" t="n">
        <v>51</v>
      </c>
      <c r="C18638" s="7" t="n">
        <v>4</v>
      </c>
      <c r="D18638" s="7" t="n">
        <v>16</v>
      </c>
      <c r="E18638" s="7" t="s">
        <v>506</v>
      </c>
    </row>
    <row r="18639" spans="1:8">
      <c r="A18639" t="s">
        <v>4</v>
      </c>
      <c r="B18639" s="4" t="s">
        <v>5</v>
      </c>
      <c r="C18639" s="4" t="s">
        <v>10</v>
      </c>
    </row>
    <row r="18640" spans="1:8">
      <c r="A18640" t="n">
        <v>151740</v>
      </c>
      <c r="B18640" s="35" t="n">
        <v>16</v>
      </c>
      <c r="C18640" s="7" t="n">
        <v>0</v>
      </c>
    </row>
    <row r="18641" spans="1:18">
      <c r="A18641" t="s">
        <v>4</v>
      </c>
      <c r="B18641" s="4" t="s">
        <v>5</v>
      </c>
      <c r="C18641" s="4" t="s">
        <v>10</v>
      </c>
      <c r="D18641" s="4" t="s">
        <v>13</v>
      </c>
      <c r="E18641" s="4" t="s">
        <v>9</v>
      </c>
      <c r="F18641" s="4" t="s">
        <v>72</v>
      </c>
      <c r="G18641" s="4" t="s">
        <v>13</v>
      </c>
      <c r="H18641" s="4" t="s">
        <v>13</v>
      </c>
      <c r="I18641" s="4" t="s">
        <v>13</v>
      </c>
      <c r="J18641" s="4" t="s">
        <v>9</v>
      </c>
      <c r="K18641" s="4" t="s">
        <v>72</v>
      </c>
      <c r="L18641" s="4" t="s">
        <v>13</v>
      </c>
      <c r="M18641" s="4" t="s">
        <v>13</v>
      </c>
    </row>
    <row r="18642" spans="1:18">
      <c r="A18642" t="n">
        <v>151743</v>
      </c>
      <c r="B18642" s="52" t="n">
        <v>26</v>
      </c>
      <c r="C18642" s="7" t="n">
        <v>16</v>
      </c>
      <c r="D18642" s="7" t="n">
        <v>17</v>
      </c>
      <c r="E18642" s="7" t="n">
        <v>60077</v>
      </c>
      <c r="F18642" s="7" t="s">
        <v>1295</v>
      </c>
      <c r="G18642" s="7" t="n">
        <v>2</v>
      </c>
      <c r="H18642" s="7" t="n">
        <v>3</v>
      </c>
      <c r="I18642" s="7" t="n">
        <v>17</v>
      </c>
      <c r="J18642" s="7" t="n">
        <v>60078</v>
      </c>
      <c r="K18642" s="7" t="s">
        <v>1296</v>
      </c>
      <c r="L18642" s="7" t="n">
        <v>2</v>
      </c>
      <c r="M18642" s="7" t="n">
        <v>0</v>
      </c>
    </row>
    <row r="18643" spans="1:18">
      <c r="A18643" t="s">
        <v>4</v>
      </c>
      <c r="B18643" s="4" t="s">
        <v>5</v>
      </c>
    </row>
    <row r="18644" spans="1:18">
      <c r="A18644" t="n">
        <v>151929</v>
      </c>
      <c r="B18644" s="53" t="n">
        <v>28</v>
      </c>
    </row>
    <row r="18645" spans="1:18">
      <c r="A18645" t="s">
        <v>4</v>
      </c>
      <c r="B18645" s="4" t="s">
        <v>5</v>
      </c>
      <c r="C18645" s="4" t="s">
        <v>13</v>
      </c>
      <c r="D18645" s="4" t="s">
        <v>10</v>
      </c>
      <c r="E18645" s="4" t="s">
        <v>6</v>
      </c>
    </row>
    <row r="18646" spans="1:18">
      <c r="A18646" t="n">
        <v>151930</v>
      </c>
      <c r="B18646" s="40" t="n">
        <v>51</v>
      </c>
      <c r="C18646" s="7" t="n">
        <v>4</v>
      </c>
      <c r="D18646" s="7" t="n">
        <v>7032</v>
      </c>
      <c r="E18646" s="7" t="s">
        <v>353</v>
      </c>
    </row>
    <row r="18647" spans="1:18">
      <c r="A18647" t="s">
        <v>4</v>
      </c>
      <c r="B18647" s="4" t="s">
        <v>5</v>
      </c>
      <c r="C18647" s="4" t="s">
        <v>10</v>
      </c>
    </row>
    <row r="18648" spans="1:18">
      <c r="A18648" t="n">
        <v>151944</v>
      </c>
      <c r="B18648" s="35" t="n">
        <v>16</v>
      </c>
      <c r="C18648" s="7" t="n">
        <v>0</v>
      </c>
    </row>
    <row r="18649" spans="1:18">
      <c r="A18649" t="s">
        <v>4</v>
      </c>
      <c r="B18649" s="4" t="s">
        <v>5</v>
      </c>
      <c r="C18649" s="4" t="s">
        <v>10</v>
      </c>
      <c r="D18649" s="4" t="s">
        <v>13</v>
      </c>
      <c r="E18649" s="4" t="s">
        <v>9</v>
      </c>
      <c r="F18649" s="4" t="s">
        <v>72</v>
      </c>
      <c r="G18649" s="4" t="s">
        <v>13</v>
      </c>
      <c r="H18649" s="4" t="s">
        <v>13</v>
      </c>
      <c r="I18649" s="4" t="s">
        <v>13</v>
      </c>
      <c r="J18649" s="4" t="s">
        <v>9</v>
      </c>
      <c r="K18649" s="4" t="s">
        <v>72</v>
      </c>
      <c r="L18649" s="4" t="s">
        <v>13</v>
      </c>
      <c r="M18649" s="4" t="s">
        <v>13</v>
      </c>
    </row>
    <row r="18650" spans="1:18">
      <c r="A18650" t="n">
        <v>151947</v>
      </c>
      <c r="B18650" s="52" t="n">
        <v>26</v>
      </c>
      <c r="C18650" s="7" t="n">
        <v>7032</v>
      </c>
      <c r="D18650" s="7" t="n">
        <v>17</v>
      </c>
      <c r="E18650" s="7" t="n">
        <v>60079</v>
      </c>
      <c r="F18650" s="7" t="s">
        <v>1297</v>
      </c>
      <c r="G18650" s="7" t="n">
        <v>2</v>
      </c>
      <c r="H18650" s="7" t="n">
        <v>3</v>
      </c>
      <c r="I18650" s="7" t="n">
        <v>17</v>
      </c>
      <c r="J18650" s="7" t="n">
        <v>60080</v>
      </c>
      <c r="K18650" s="7" t="s">
        <v>1298</v>
      </c>
      <c r="L18650" s="7" t="n">
        <v>2</v>
      </c>
      <c r="M18650" s="7" t="n">
        <v>0</v>
      </c>
    </row>
    <row r="18651" spans="1:18">
      <c r="A18651" t="s">
        <v>4</v>
      </c>
      <c r="B18651" s="4" t="s">
        <v>5</v>
      </c>
    </row>
    <row r="18652" spans="1:18">
      <c r="A18652" t="n">
        <v>152071</v>
      </c>
      <c r="B18652" s="53" t="n">
        <v>28</v>
      </c>
    </row>
    <row r="18653" spans="1:18">
      <c r="A18653" t="s">
        <v>4</v>
      </c>
      <c r="B18653" s="4" t="s">
        <v>5</v>
      </c>
      <c r="C18653" s="4" t="s">
        <v>10</v>
      </c>
      <c r="D18653" s="4" t="s">
        <v>10</v>
      </c>
      <c r="E18653" s="4" t="s">
        <v>10</v>
      </c>
    </row>
    <row r="18654" spans="1:18">
      <c r="A18654" t="n">
        <v>152072</v>
      </c>
      <c r="B18654" s="57" t="n">
        <v>61</v>
      </c>
      <c r="C18654" s="7" t="n">
        <v>0</v>
      </c>
      <c r="D18654" s="7" t="n">
        <v>7032</v>
      </c>
      <c r="E18654" s="7" t="n">
        <v>1000</v>
      </c>
    </row>
    <row r="18655" spans="1:18">
      <c r="A18655" t="s">
        <v>4</v>
      </c>
      <c r="B18655" s="4" t="s">
        <v>5</v>
      </c>
      <c r="C18655" s="4" t="s">
        <v>10</v>
      </c>
    </row>
    <row r="18656" spans="1:18">
      <c r="A18656" t="n">
        <v>152079</v>
      </c>
      <c r="B18656" s="35" t="n">
        <v>16</v>
      </c>
      <c r="C18656" s="7" t="n">
        <v>300</v>
      </c>
    </row>
    <row r="18657" spans="1:13">
      <c r="A18657" t="s">
        <v>4</v>
      </c>
      <c r="B18657" s="4" t="s">
        <v>5</v>
      </c>
      <c r="C18657" s="4" t="s">
        <v>13</v>
      </c>
      <c r="D18657" s="4" t="s">
        <v>10</v>
      </c>
      <c r="E18657" s="4" t="s">
        <v>6</v>
      </c>
    </row>
    <row r="18658" spans="1:13">
      <c r="A18658" t="n">
        <v>152082</v>
      </c>
      <c r="B18658" s="40" t="n">
        <v>51</v>
      </c>
      <c r="C18658" s="7" t="n">
        <v>4</v>
      </c>
      <c r="D18658" s="7" t="n">
        <v>0</v>
      </c>
      <c r="E18658" s="7" t="s">
        <v>254</v>
      </c>
    </row>
    <row r="18659" spans="1:13">
      <c r="A18659" t="s">
        <v>4</v>
      </c>
      <c r="B18659" s="4" t="s">
        <v>5</v>
      </c>
      <c r="C18659" s="4" t="s">
        <v>10</v>
      </c>
    </row>
    <row r="18660" spans="1:13">
      <c r="A18660" t="n">
        <v>152095</v>
      </c>
      <c r="B18660" s="35" t="n">
        <v>16</v>
      </c>
      <c r="C18660" s="7" t="n">
        <v>0</v>
      </c>
    </row>
    <row r="18661" spans="1:13">
      <c r="A18661" t="s">
        <v>4</v>
      </c>
      <c r="B18661" s="4" t="s">
        <v>5</v>
      </c>
      <c r="C18661" s="4" t="s">
        <v>10</v>
      </c>
      <c r="D18661" s="4" t="s">
        <v>13</v>
      </c>
      <c r="E18661" s="4" t="s">
        <v>9</v>
      </c>
      <c r="F18661" s="4" t="s">
        <v>72</v>
      </c>
      <c r="G18661" s="4" t="s">
        <v>13</v>
      </c>
      <c r="H18661" s="4" t="s">
        <v>13</v>
      </c>
      <c r="I18661" s="4" t="s">
        <v>13</v>
      </c>
      <c r="J18661" s="4" t="s">
        <v>9</v>
      </c>
      <c r="K18661" s="4" t="s">
        <v>72</v>
      </c>
      <c r="L18661" s="4" t="s">
        <v>13</v>
      </c>
      <c r="M18661" s="4" t="s">
        <v>13</v>
      </c>
    </row>
    <row r="18662" spans="1:13">
      <c r="A18662" t="n">
        <v>152098</v>
      </c>
      <c r="B18662" s="52" t="n">
        <v>26</v>
      </c>
      <c r="C18662" s="7" t="n">
        <v>0</v>
      </c>
      <c r="D18662" s="7" t="n">
        <v>17</v>
      </c>
      <c r="E18662" s="7" t="n">
        <v>60081</v>
      </c>
      <c r="F18662" s="7" t="s">
        <v>1299</v>
      </c>
      <c r="G18662" s="7" t="n">
        <v>2</v>
      </c>
      <c r="H18662" s="7" t="n">
        <v>3</v>
      </c>
      <c r="I18662" s="7" t="n">
        <v>17</v>
      </c>
      <c r="J18662" s="7" t="n">
        <v>60082</v>
      </c>
      <c r="K18662" s="7" t="s">
        <v>1300</v>
      </c>
      <c r="L18662" s="7" t="n">
        <v>2</v>
      </c>
      <c r="M18662" s="7" t="n">
        <v>0</v>
      </c>
    </row>
    <row r="18663" spans="1:13">
      <c r="A18663" t="s">
        <v>4</v>
      </c>
      <c r="B18663" s="4" t="s">
        <v>5</v>
      </c>
    </row>
    <row r="18664" spans="1:13">
      <c r="A18664" t="n">
        <v>152200</v>
      </c>
      <c r="B18664" s="53" t="n">
        <v>28</v>
      </c>
    </row>
    <row r="18665" spans="1:13">
      <c r="A18665" t="s">
        <v>4</v>
      </c>
      <c r="B18665" s="4" t="s">
        <v>5</v>
      </c>
      <c r="C18665" s="4" t="s">
        <v>13</v>
      </c>
      <c r="D18665" s="4" t="s">
        <v>10</v>
      </c>
      <c r="E18665" s="4" t="s">
        <v>22</v>
      </c>
    </row>
    <row r="18666" spans="1:13">
      <c r="A18666" t="n">
        <v>152201</v>
      </c>
      <c r="B18666" s="28" t="n">
        <v>58</v>
      </c>
      <c r="C18666" s="7" t="n">
        <v>0</v>
      </c>
      <c r="D18666" s="7" t="n">
        <v>1000</v>
      </c>
      <c r="E18666" s="7" t="n">
        <v>1</v>
      </c>
    </row>
    <row r="18667" spans="1:13">
      <c r="A18667" t="s">
        <v>4</v>
      </c>
      <c r="B18667" s="4" t="s">
        <v>5</v>
      </c>
      <c r="C18667" s="4" t="s">
        <v>13</v>
      </c>
      <c r="D18667" s="4" t="s">
        <v>10</v>
      </c>
    </row>
    <row r="18668" spans="1:13">
      <c r="A18668" t="n">
        <v>152209</v>
      </c>
      <c r="B18668" s="28" t="n">
        <v>58</v>
      </c>
      <c r="C18668" s="7" t="n">
        <v>255</v>
      </c>
      <c r="D18668" s="7" t="n">
        <v>0</v>
      </c>
    </row>
    <row r="18669" spans="1:13">
      <c r="A18669" t="s">
        <v>4</v>
      </c>
      <c r="B18669" s="4" t="s">
        <v>5</v>
      </c>
      <c r="C18669" s="4" t="s">
        <v>13</v>
      </c>
      <c r="D18669" s="4" t="s">
        <v>10</v>
      </c>
    </row>
    <row r="18670" spans="1:13">
      <c r="A18670" t="n">
        <v>152213</v>
      </c>
      <c r="B18670" s="16" t="n">
        <v>49</v>
      </c>
      <c r="C18670" s="7" t="n">
        <v>6</v>
      </c>
      <c r="D18670" s="7" t="n">
        <v>1</v>
      </c>
    </row>
    <row r="18671" spans="1:13">
      <c r="A18671" t="s">
        <v>4</v>
      </c>
      <c r="B18671" s="4" t="s">
        <v>5</v>
      </c>
      <c r="C18671" s="4" t="s">
        <v>13</v>
      </c>
      <c r="D18671" s="4" t="s">
        <v>10</v>
      </c>
      <c r="E18671" s="4" t="s">
        <v>10</v>
      </c>
    </row>
    <row r="18672" spans="1:13">
      <c r="A18672" t="n">
        <v>152217</v>
      </c>
      <c r="B18672" s="16" t="n">
        <v>49</v>
      </c>
      <c r="C18672" s="7" t="n">
        <v>5</v>
      </c>
      <c r="D18672" s="7" t="n">
        <v>120</v>
      </c>
      <c r="E18672" s="7" t="n">
        <v>121</v>
      </c>
    </row>
    <row r="18673" spans="1:13">
      <c r="A18673" t="s">
        <v>4</v>
      </c>
      <c r="B18673" s="4" t="s">
        <v>5</v>
      </c>
      <c r="C18673" s="4" t="s">
        <v>13</v>
      </c>
      <c r="D18673" s="4" t="s">
        <v>13</v>
      </c>
      <c r="E18673" s="4" t="s">
        <v>9</v>
      </c>
      <c r="F18673" s="4" t="s">
        <v>13</v>
      </c>
      <c r="G18673" s="4" t="s">
        <v>13</v>
      </c>
    </row>
    <row r="18674" spans="1:13">
      <c r="A18674" t="n">
        <v>152223</v>
      </c>
      <c r="B18674" s="95" t="n">
        <v>8</v>
      </c>
      <c r="C18674" s="7" t="n">
        <v>9</v>
      </c>
      <c r="D18674" s="7" t="n">
        <v>0</v>
      </c>
      <c r="E18674" s="7" t="n">
        <v>1</v>
      </c>
      <c r="F18674" s="7" t="n">
        <v>19</v>
      </c>
      <c r="G18674" s="7" t="n">
        <v>1</v>
      </c>
    </row>
    <row r="18675" spans="1:13">
      <c r="A18675" t="s">
        <v>4</v>
      </c>
      <c r="B18675" s="4" t="s">
        <v>5</v>
      </c>
      <c r="C18675" s="4" t="s">
        <v>10</v>
      </c>
    </row>
    <row r="18676" spans="1:13">
      <c r="A18676" t="n">
        <v>152232</v>
      </c>
      <c r="B18676" s="12" t="n">
        <v>12</v>
      </c>
      <c r="C18676" s="7" t="n">
        <v>8448</v>
      </c>
    </row>
    <row r="18677" spans="1:13">
      <c r="A18677" t="s">
        <v>4</v>
      </c>
      <c r="B18677" s="4" t="s">
        <v>5</v>
      </c>
      <c r="C18677" s="4" t="s">
        <v>10</v>
      </c>
    </row>
    <row r="18678" spans="1:13">
      <c r="A18678" t="n">
        <v>152235</v>
      </c>
      <c r="B18678" s="12" t="n">
        <v>12</v>
      </c>
      <c r="C18678" s="7" t="n">
        <v>8944</v>
      </c>
    </row>
    <row r="18679" spans="1:13">
      <c r="A18679" t="s">
        <v>4</v>
      </c>
      <c r="B18679" s="4" t="s">
        <v>5</v>
      </c>
      <c r="C18679" s="4" t="s">
        <v>10</v>
      </c>
      <c r="D18679" s="4" t="s">
        <v>13</v>
      </c>
      <c r="E18679" s="4" t="s">
        <v>10</v>
      </c>
    </row>
    <row r="18680" spans="1:13">
      <c r="A18680" t="n">
        <v>152238</v>
      </c>
      <c r="B18680" s="76" t="n">
        <v>104</v>
      </c>
      <c r="C18680" s="7" t="n">
        <v>102</v>
      </c>
      <c r="D18680" s="7" t="n">
        <v>1</v>
      </c>
      <c r="E18680" s="7" t="n">
        <v>5</v>
      </c>
    </row>
    <row r="18681" spans="1:13">
      <c r="A18681" t="s">
        <v>4</v>
      </c>
      <c r="B18681" s="4" t="s">
        <v>5</v>
      </c>
    </row>
    <row r="18682" spans="1:13">
      <c r="A18682" t="n">
        <v>152244</v>
      </c>
      <c r="B18682" s="5" t="n">
        <v>1</v>
      </c>
    </row>
    <row r="18683" spans="1:13">
      <c r="A18683" t="s">
        <v>4</v>
      </c>
      <c r="B18683" s="4" t="s">
        <v>5</v>
      </c>
      <c r="C18683" s="4" t="s">
        <v>10</v>
      </c>
      <c r="D18683" s="4" t="s">
        <v>13</v>
      </c>
      <c r="E18683" s="4" t="s">
        <v>13</v>
      </c>
    </row>
    <row r="18684" spans="1:13">
      <c r="A18684" t="n">
        <v>152245</v>
      </c>
      <c r="B18684" s="76" t="n">
        <v>104</v>
      </c>
      <c r="C18684" s="7" t="n">
        <v>102</v>
      </c>
      <c r="D18684" s="7" t="n">
        <v>3</v>
      </c>
      <c r="E18684" s="7" t="n">
        <v>2</v>
      </c>
    </row>
    <row r="18685" spans="1:13">
      <c r="A18685" t="s">
        <v>4</v>
      </c>
      <c r="B18685" s="4" t="s">
        <v>5</v>
      </c>
    </row>
    <row r="18686" spans="1:13">
      <c r="A18686" t="n">
        <v>152250</v>
      </c>
      <c r="B18686" s="5" t="n">
        <v>1</v>
      </c>
    </row>
    <row r="18687" spans="1:13">
      <c r="A18687" t="s">
        <v>4</v>
      </c>
      <c r="B18687" s="4" t="s">
        <v>5</v>
      </c>
      <c r="C18687" s="4" t="s">
        <v>10</v>
      </c>
      <c r="D18687" s="4" t="s">
        <v>13</v>
      </c>
      <c r="E18687" s="4" t="s">
        <v>13</v>
      </c>
    </row>
    <row r="18688" spans="1:13">
      <c r="A18688" t="n">
        <v>152251</v>
      </c>
      <c r="B18688" s="76" t="n">
        <v>104</v>
      </c>
      <c r="C18688" s="7" t="n">
        <v>103</v>
      </c>
      <c r="D18688" s="7" t="n">
        <v>3</v>
      </c>
      <c r="E18688" s="7" t="n">
        <v>1</v>
      </c>
    </row>
    <row r="18689" spans="1:7">
      <c r="A18689" t="s">
        <v>4</v>
      </c>
      <c r="B18689" s="4" t="s">
        <v>5</v>
      </c>
    </row>
    <row r="18690" spans="1:7">
      <c r="A18690" t="n">
        <v>152256</v>
      </c>
      <c r="B18690" s="5" t="n">
        <v>1</v>
      </c>
    </row>
    <row r="18691" spans="1:7">
      <c r="A18691" t="s">
        <v>4</v>
      </c>
      <c r="B18691" s="4" t="s">
        <v>5</v>
      </c>
      <c r="C18691" s="4" t="s">
        <v>10</v>
      </c>
      <c r="D18691" s="4" t="s">
        <v>13</v>
      </c>
      <c r="E18691" s="4" t="s">
        <v>10</v>
      </c>
    </row>
    <row r="18692" spans="1:7">
      <c r="A18692" t="n">
        <v>152257</v>
      </c>
      <c r="B18692" s="76" t="n">
        <v>104</v>
      </c>
      <c r="C18692" s="7" t="n">
        <v>103</v>
      </c>
      <c r="D18692" s="7" t="n">
        <v>1</v>
      </c>
      <c r="E18692" s="7" t="n">
        <v>0</v>
      </c>
    </row>
    <row r="18693" spans="1:7">
      <c r="A18693" t="s">
        <v>4</v>
      </c>
      <c r="B18693" s="4" t="s">
        <v>5</v>
      </c>
    </row>
    <row r="18694" spans="1:7">
      <c r="A18694" t="n">
        <v>152263</v>
      </c>
      <c r="B18694" s="5" t="n">
        <v>1</v>
      </c>
    </row>
    <row r="18695" spans="1:7">
      <c r="A18695" t="s">
        <v>4</v>
      </c>
      <c r="B18695" s="4" t="s">
        <v>5</v>
      </c>
      <c r="C18695" s="4" t="s">
        <v>13</v>
      </c>
      <c r="D18695" s="4" t="s">
        <v>10</v>
      </c>
      <c r="E18695" s="4" t="s">
        <v>10</v>
      </c>
    </row>
    <row r="18696" spans="1:7">
      <c r="A18696" t="n">
        <v>152264</v>
      </c>
      <c r="B18696" s="77" t="n">
        <v>135</v>
      </c>
      <c r="C18696" s="7" t="n">
        <v>0</v>
      </c>
      <c r="D18696" s="7" t="n">
        <v>0</v>
      </c>
      <c r="E18696" s="7" t="n">
        <v>16</v>
      </c>
    </row>
    <row r="18697" spans="1:7">
      <c r="A18697" t="s">
        <v>4</v>
      </c>
      <c r="B18697" s="4" t="s">
        <v>5</v>
      </c>
      <c r="C18697" s="4" t="s">
        <v>10</v>
      </c>
    </row>
    <row r="18698" spans="1:7">
      <c r="A18698" t="n">
        <v>152270</v>
      </c>
      <c r="B18698" s="15" t="n">
        <v>13</v>
      </c>
      <c r="C18698" s="7" t="n">
        <v>6486</v>
      </c>
    </row>
    <row r="18699" spans="1:7">
      <c r="A18699" t="s">
        <v>4</v>
      </c>
      <c r="B18699" s="4" t="s">
        <v>5</v>
      </c>
      <c r="C18699" s="4" t="s">
        <v>13</v>
      </c>
      <c r="D18699" s="4" t="s">
        <v>10</v>
      </c>
      <c r="E18699" s="4" t="s">
        <v>13</v>
      </c>
    </row>
    <row r="18700" spans="1:7">
      <c r="A18700" t="n">
        <v>152273</v>
      </c>
      <c r="B18700" s="38" t="n">
        <v>36</v>
      </c>
      <c r="C18700" s="7" t="n">
        <v>9</v>
      </c>
      <c r="D18700" s="7" t="n">
        <v>16</v>
      </c>
      <c r="E18700" s="7" t="n">
        <v>0</v>
      </c>
    </row>
    <row r="18701" spans="1:7">
      <c r="A18701" t="s">
        <v>4</v>
      </c>
      <c r="B18701" s="4" t="s">
        <v>5</v>
      </c>
      <c r="C18701" s="4" t="s">
        <v>13</v>
      </c>
      <c r="D18701" s="4" t="s">
        <v>10</v>
      </c>
      <c r="E18701" s="4" t="s">
        <v>22</v>
      </c>
      <c r="F18701" s="4" t="s">
        <v>10</v>
      </c>
      <c r="G18701" s="4" t="s">
        <v>9</v>
      </c>
      <c r="H18701" s="4" t="s">
        <v>9</v>
      </c>
      <c r="I18701" s="4" t="s">
        <v>10</v>
      </c>
      <c r="J18701" s="4" t="s">
        <v>10</v>
      </c>
      <c r="K18701" s="4" t="s">
        <v>9</v>
      </c>
      <c r="L18701" s="4" t="s">
        <v>9</v>
      </c>
      <c r="M18701" s="4" t="s">
        <v>9</v>
      </c>
      <c r="N18701" s="4" t="s">
        <v>9</v>
      </c>
      <c r="O18701" s="4" t="s">
        <v>6</v>
      </c>
    </row>
    <row r="18702" spans="1:7">
      <c r="A18702" t="n">
        <v>152278</v>
      </c>
      <c r="B18702" s="14" t="n">
        <v>50</v>
      </c>
      <c r="C18702" s="7" t="n">
        <v>0</v>
      </c>
      <c r="D18702" s="7" t="n">
        <v>8040</v>
      </c>
      <c r="E18702" s="7" t="n">
        <v>0.699999988079071</v>
      </c>
      <c r="F18702" s="7" t="n">
        <v>1000</v>
      </c>
      <c r="G18702" s="7" t="n">
        <v>0</v>
      </c>
      <c r="H18702" s="7" t="n">
        <v>-1069547520</v>
      </c>
      <c r="I18702" s="7" t="n">
        <v>1</v>
      </c>
      <c r="J18702" s="7" t="n">
        <v>65533</v>
      </c>
      <c r="K18702" s="7" t="n">
        <v>0</v>
      </c>
      <c r="L18702" s="7" t="n">
        <v>0</v>
      </c>
      <c r="M18702" s="7" t="n">
        <v>0</v>
      </c>
      <c r="N18702" s="7" t="n">
        <v>0</v>
      </c>
      <c r="O18702" s="7" t="s">
        <v>23</v>
      </c>
    </row>
    <row r="18703" spans="1:7">
      <c r="A18703" t="s">
        <v>4</v>
      </c>
      <c r="B18703" s="4" t="s">
        <v>5</v>
      </c>
      <c r="C18703" s="4" t="s">
        <v>13</v>
      </c>
      <c r="D18703" s="4" t="s">
        <v>10</v>
      </c>
      <c r="E18703" s="4" t="s">
        <v>9</v>
      </c>
    </row>
    <row r="18704" spans="1:7">
      <c r="A18704" t="n">
        <v>152322</v>
      </c>
      <c r="B18704" s="81" t="n">
        <v>167</v>
      </c>
      <c r="C18704" s="7" t="n">
        <v>1</v>
      </c>
      <c r="D18704" s="7" t="n">
        <v>16</v>
      </c>
      <c r="E18704" s="7" t="n">
        <v>2048</v>
      </c>
    </row>
    <row r="18705" spans="1:15">
      <c r="A18705" t="s">
        <v>4</v>
      </c>
      <c r="B18705" s="4" t="s">
        <v>5</v>
      </c>
      <c r="C18705" s="4" t="s">
        <v>13</v>
      </c>
      <c r="D18705" s="4" t="s">
        <v>10</v>
      </c>
      <c r="E18705" s="4" t="s">
        <v>9</v>
      </c>
    </row>
    <row r="18706" spans="1:15">
      <c r="A18706" t="n">
        <v>152330</v>
      </c>
      <c r="B18706" s="81" t="n">
        <v>167</v>
      </c>
      <c r="C18706" s="7" t="n">
        <v>1</v>
      </c>
      <c r="D18706" s="7" t="n">
        <v>16</v>
      </c>
      <c r="E18706" s="7" t="n">
        <v>4096</v>
      </c>
    </row>
    <row r="18707" spans="1:15">
      <c r="A18707" t="s">
        <v>4</v>
      </c>
      <c r="B18707" s="4" t="s">
        <v>5</v>
      </c>
      <c r="C18707" s="4" t="s">
        <v>13</v>
      </c>
      <c r="D18707" s="4" t="s">
        <v>10</v>
      </c>
      <c r="E18707" s="4" t="s">
        <v>9</v>
      </c>
    </row>
    <row r="18708" spans="1:15">
      <c r="A18708" t="n">
        <v>152338</v>
      </c>
      <c r="B18708" s="81" t="n">
        <v>167</v>
      </c>
      <c r="C18708" s="7" t="n">
        <v>1</v>
      </c>
      <c r="D18708" s="7" t="n">
        <v>16</v>
      </c>
      <c r="E18708" s="7" t="n">
        <v>8192</v>
      </c>
    </row>
    <row r="18709" spans="1:15">
      <c r="A18709" t="s">
        <v>4</v>
      </c>
      <c r="B18709" s="4" t="s">
        <v>5</v>
      </c>
      <c r="C18709" s="4" t="s">
        <v>13</v>
      </c>
      <c r="D18709" s="4" t="s">
        <v>10</v>
      </c>
      <c r="E18709" s="4" t="s">
        <v>9</v>
      </c>
    </row>
    <row r="18710" spans="1:15">
      <c r="A18710" t="n">
        <v>152346</v>
      </c>
      <c r="B18710" s="81" t="n">
        <v>167</v>
      </c>
      <c r="C18710" s="7" t="n">
        <v>1</v>
      </c>
      <c r="D18710" s="7" t="n">
        <v>16</v>
      </c>
      <c r="E18710" s="7" t="n">
        <v>524288</v>
      </c>
    </row>
    <row r="18711" spans="1:15">
      <c r="A18711" t="s">
        <v>4</v>
      </c>
      <c r="B18711" s="4" t="s">
        <v>5</v>
      </c>
      <c r="C18711" s="4" t="s">
        <v>13</v>
      </c>
      <c r="D18711" s="4" t="s">
        <v>10</v>
      </c>
      <c r="E18711" s="4" t="s">
        <v>9</v>
      </c>
    </row>
    <row r="18712" spans="1:15">
      <c r="A18712" t="n">
        <v>152354</v>
      </c>
      <c r="B18712" s="81" t="n">
        <v>167</v>
      </c>
      <c r="C18712" s="7" t="n">
        <v>1</v>
      </c>
      <c r="D18712" s="7" t="n">
        <v>16</v>
      </c>
      <c r="E18712" s="7" t="n">
        <v>1048576</v>
      </c>
    </row>
    <row r="18713" spans="1:15">
      <c r="A18713" t="s">
        <v>4</v>
      </c>
      <c r="B18713" s="4" t="s">
        <v>5</v>
      </c>
      <c r="C18713" s="4" t="s">
        <v>13</v>
      </c>
      <c r="D18713" s="4" t="s">
        <v>10</v>
      </c>
      <c r="E18713" s="4" t="s">
        <v>9</v>
      </c>
    </row>
    <row r="18714" spans="1:15">
      <c r="A18714" t="n">
        <v>152362</v>
      </c>
      <c r="B18714" s="81" t="n">
        <v>167</v>
      </c>
      <c r="C18714" s="7" t="n">
        <v>1</v>
      </c>
      <c r="D18714" s="7" t="n">
        <v>16</v>
      </c>
      <c r="E18714" s="7" t="n">
        <v>2097152</v>
      </c>
    </row>
    <row r="18715" spans="1:15">
      <c r="A18715" t="s">
        <v>4</v>
      </c>
      <c r="B18715" s="4" t="s">
        <v>5</v>
      </c>
      <c r="C18715" s="4" t="s">
        <v>13</v>
      </c>
      <c r="D18715" s="4" t="s">
        <v>10</v>
      </c>
      <c r="E18715" s="4" t="s">
        <v>9</v>
      </c>
    </row>
    <row r="18716" spans="1:15">
      <c r="A18716" t="n">
        <v>152370</v>
      </c>
      <c r="B18716" s="81" t="n">
        <v>167</v>
      </c>
      <c r="C18716" s="7" t="n">
        <v>1</v>
      </c>
      <c r="D18716" s="7" t="n">
        <v>16</v>
      </c>
      <c r="E18716" s="7" t="n">
        <v>4194304</v>
      </c>
    </row>
    <row r="18717" spans="1:15">
      <c r="A18717" t="s">
        <v>4</v>
      </c>
      <c r="B18717" s="4" t="s">
        <v>5</v>
      </c>
      <c r="C18717" s="4" t="s">
        <v>13</v>
      </c>
      <c r="D18717" s="4" t="s">
        <v>10</v>
      </c>
      <c r="E18717" s="4" t="s">
        <v>9</v>
      </c>
    </row>
    <row r="18718" spans="1:15">
      <c r="A18718" t="n">
        <v>152378</v>
      </c>
      <c r="B18718" s="81" t="n">
        <v>167</v>
      </c>
      <c r="C18718" s="7" t="n">
        <v>1</v>
      </c>
      <c r="D18718" s="7" t="n">
        <v>16</v>
      </c>
      <c r="E18718" s="7" t="n">
        <v>8388608</v>
      </c>
    </row>
    <row r="18719" spans="1:15">
      <c r="A18719" t="s">
        <v>4</v>
      </c>
      <c r="B18719" s="4" t="s">
        <v>5</v>
      </c>
      <c r="C18719" s="4" t="s">
        <v>13</v>
      </c>
      <c r="D18719" s="4" t="s">
        <v>10</v>
      </c>
      <c r="E18719" s="4" t="s">
        <v>9</v>
      </c>
    </row>
    <row r="18720" spans="1:15">
      <c r="A18720" t="n">
        <v>152386</v>
      </c>
      <c r="B18720" s="81" t="n">
        <v>167</v>
      </c>
      <c r="C18720" s="7" t="n">
        <v>1</v>
      </c>
      <c r="D18720" s="7" t="n">
        <v>17</v>
      </c>
      <c r="E18720" s="7" t="n">
        <v>2048</v>
      </c>
    </row>
    <row r="18721" spans="1:5">
      <c r="A18721" t="s">
        <v>4</v>
      </c>
      <c r="B18721" s="4" t="s">
        <v>5</v>
      </c>
      <c r="C18721" s="4" t="s">
        <v>13</v>
      </c>
      <c r="D18721" s="4" t="s">
        <v>10</v>
      </c>
      <c r="E18721" s="4" t="s">
        <v>9</v>
      </c>
    </row>
    <row r="18722" spans="1:5">
      <c r="A18722" t="n">
        <v>152394</v>
      </c>
      <c r="B18722" s="81" t="n">
        <v>167</v>
      </c>
      <c r="C18722" s="7" t="n">
        <v>1</v>
      </c>
      <c r="D18722" s="7" t="n">
        <v>17</v>
      </c>
      <c r="E18722" s="7" t="n">
        <v>4096</v>
      </c>
    </row>
    <row r="18723" spans="1:5">
      <c r="A18723" t="s">
        <v>4</v>
      </c>
      <c r="B18723" s="4" t="s">
        <v>5</v>
      </c>
      <c r="C18723" s="4" t="s">
        <v>13</v>
      </c>
      <c r="D18723" s="4" t="s">
        <v>10</v>
      </c>
      <c r="E18723" s="4" t="s">
        <v>9</v>
      </c>
    </row>
    <row r="18724" spans="1:5">
      <c r="A18724" t="n">
        <v>152402</v>
      </c>
      <c r="B18724" s="81" t="n">
        <v>167</v>
      </c>
      <c r="C18724" s="7" t="n">
        <v>1</v>
      </c>
      <c r="D18724" s="7" t="n">
        <v>17</v>
      </c>
      <c r="E18724" s="7" t="n">
        <v>8192</v>
      </c>
    </row>
    <row r="18725" spans="1:5">
      <c r="A18725" t="s">
        <v>4</v>
      </c>
      <c r="B18725" s="4" t="s">
        <v>5</v>
      </c>
      <c r="C18725" s="4" t="s">
        <v>13</v>
      </c>
      <c r="D18725" s="4" t="s">
        <v>10</v>
      </c>
      <c r="E18725" s="4" t="s">
        <v>9</v>
      </c>
    </row>
    <row r="18726" spans="1:5">
      <c r="A18726" t="n">
        <v>152410</v>
      </c>
      <c r="B18726" s="81" t="n">
        <v>167</v>
      </c>
      <c r="C18726" s="7" t="n">
        <v>1</v>
      </c>
      <c r="D18726" s="7" t="n">
        <v>17</v>
      </c>
      <c r="E18726" s="7" t="n">
        <v>524288</v>
      </c>
    </row>
    <row r="18727" spans="1:5">
      <c r="A18727" t="s">
        <v>4</v>
      </c>
      <c r="B18727" s="4" t="s">
        <v>5</v>
      </c>
      <c r="C18727" s="4" t="s">
        <v>13</v>
      </c>
      <c r="D18727" s="4" t="s">
        <v>10</v>
      </c>
      <c r="E18727" s="4" t="s">
        <v>9</v>
      </c>
    </row>
    <row r="18728" spans="1:5">
      <c r="A18728" t="n">
        <v>152418</v>
      </c>
      <c r="B18728" s="81" t="n">
        <v>167</v>
      </c>
      <c r="C18728" s="7" t="n">
        <v>1</v>
      </c>
      <c r="D18728" s="7" t="n">
        <v>17</v>
      </c>
      <c r="E18728" s="7" t="n">
        <v>1048576</v>
      </c>
    </row>
    <row r="18729" spans="1:5">
      <c r="A18729" t="s">
        <v>4</v>
      </c>
      <c r="B18729" s="4" t="s">
        <v>5</v>
      </c>
      <c r="C18729" s="4" t="s">
        <v>13</v>
      </c>
      <c r="D18729" s="4" t="s">
        <v>10</v>
      </c>
      <c r="E18729" s="4" t="s">
        <v>9</v>
      </c>
    </row>
    <row r="18730" spans="1:5">
      <c r="A18730" t="n">
        <v>152426</v>
      </c>
      <c r="B18730" s="81" t="n">
        <v>167</v>
      </c>
      <c r="C18730" s="7" t="n">
        <v>1</v>
      </c>
      <c r="D18730" s="7" t="n">
        <v>17</v>
      </c>
      <c r="E18730" s="7" t="n">
        <v>2097152</v>
      </c>
    </row>
    <row r="18731" spans="1:5">
      <c r="A18731" t="s">
        <v>4</v>
      </c>
      <c r="B18731" s="4" t="s">
        <v>5</v>
      </c>
      <c r="C18731" s="4" t="s">
        <v>13</v>
      </c>
      <c r="D18731" s="4" t="s">
        <v>10</v>
      </c>
      <c r="E18731" s="4" t="s">
        <v>13</v>
      </c>
    </row>
    <row r="18732" spans="1:5">
      <c r="A18732" t="n">
        <v>152434</v>
      </c>
      <c r="B18732" s="79" t="n">
        <v>102</v>
      </c>
      <c r="C18732" s="7" t="n">
        <v>11</v>
      </c>
      <c r="D18732" s="7" t="n">
        <v>17</v>
      </c>
      <c r="E18732" s="7" t="n">
        <v>0</v>
      </c>
    </row>
    <row r="18733" spans="1:5">
      <c r="A18733" t="s">
        <v>4</v>
      </c>
      <c r="B18733" s="4" t="s">
        <v>5</v>
      </c>
      <c r="C18733" s="4" t="s">
        <v>13</v>
      </c>
      <c r="D18733" s="4" t="s">
        <v>10</v>
      </c>
      <c r="E18733" s="4" t="s">
        <v>13</v>
      </c>
    </row>
    <row r="18734" spans="1:5">
      <c r="A18734" t="n">
        <v>152439</v>
      </c>
      <c r="B18734" s="79" t="n">
        <v>102</v>
      </c>
      <c r="C18734" s="7" t="n">
        <v>11</v>
      </c>
      <c r="D18734" s="7" t="n">
        <v>17</v>
      </c>
      <c r="E18734" s="7" t="n">
        <v>1</v>
      </c>
    </row>
    <row r="18735" spans="1:5">
      <c r="A18735" t="s">
        <v>4</v>
      </c>
      <c r="B18735" s="4" t="s">
        <v>5</v>
      </c>
      <c r="C18735" s="4" t="s">
        <v>13</v>
      </c>
      <c r="D18735" s="4" t="s">
        <v>10</v>
      </c>
      <c r="E18735" s="4" t="s">
        <v>13</v>
      </c>
    </row>
    <row r="18736" spans="1:5">
      <c r="A18736" t="n">
        <v>152444</v>
      </c>
      <c r="B18736" s="79" t="n">
        <v>102</v>
      </c>
      <c r="C18736" s="7" t="n">
        <v>11</v>
      </c>
      <c r="D18736" s="7" t="n">
        <v>17</v>
      </c>
      <c r="E18736" s="7" t="n">
        <v>2</v>
      </c>
    </row>
    <row r="18737" spans="1:5">
      <c r="A18737" t="s">
        <v>4</v>
      </c>
      <c r="B18737" s="4" t="s">
        <v>5</v>
      </c>
      <c r="C18737" s="4" t="s">
        <v>13</v>
      </c>
      <c r="D18737" s="4" t="s">
        <v>10</v>
      </c>
      <c r="E18737" s="4" t="s">
        <v>13</v>
      </c>
      <c r="F18737" s="4" t="s">
        <v>13</v>
      </c>
    </row>
    <row r="18738" spans="1:5">
      <c r="A18738" t="n">
        <v>152449</v>
      </c>
      <c r="B18738" s="79" t="n">
        <v>102</v>
      </c>
      <c r="C18738" s="7" t="n">
        <v>12</v>
      </c>
      <c r="D18738" s="7" t="n">
        <v>17</v>
      </c>
      <c r="E18738" s="7" t="n">
        <v>0</v>
      </c>
      <c r="F18738" s="7" t="n">
        <v>1</v>
      </c>
    </row>
    <row r="18739" spans="1:5">
      <c r="A18739" t="s">
        <v>4</v>
      </c>
      <c r="B18739" s="4" t="s">
        <v>5</v>
      </c>
      <c r="C18739" s="4" t="s">
        <v>13</v>
      </c>
      <c r="D18739" s="4" t="s">
        <v>10</v>
      </c>
      <c r="E18739" s="4" t="s">
        <v>13</v>
      </c>
      <c r="F18739" s="4" t="s">
        <v>13</v>
      </c>
    </row>
    <row r="18740" spans="1:5">
      <c r="A18740" t="n">
        <v>152455</v>
      </c>
      <c r="B18740" s="79" t="n">
        <v>102</v>
      </c>
      <c r="C18740" s="7" t="n">
        <v>12</v>
      </c>
      <c r="D18740" s="7" t="n">
        <v>17</v>
      </c>
      <c r="E18740" s="7" t="n">
        <v>1</v>
      </c>
      <c r="F18740" s="7" t="n">
        <v>1</v>
      </c>
    </row>
    <row r="18741" spans="1:5">
      <c r="A18741" t="s">
        <v>4</v>
      </c>
      <c r="B18741" s="4" t="s">
        <v>5</v>
      </c>
      <c r="C18741" s="4" t="s">
        <v>13</v>
      </c>
      <c r="D18741" s="4" t="s">
        <v>10</v>
      </c>
      <c r="E18741" s="4" t="s">
        <v>13</v>
      </c>
      <c r="F18741" s="4" t="s">
        <v>13</v>
      </c>
    </row>
    <row r="18742" spans="1:5">
      <c r="A18742" t="n">
        <v>152461</v>
      </c>
      <c r="B18742" s="79" t="n">
        <v>102</v>
      </c>
      <c r="C18742" s="7" t="n">
        <v>12</v>
      </c>
      <c r="D18742" s="7" t="n">
        <v>17</v>
      </c>
      <c r="E18742" s="7" t="n">
        <v>2</v>
      </c>
      <c r="F18742" s="7" t="n">
        <v>1</v>
      </c>
    </row>
    <row r="18743" spans="1:5">
      <c r="A18743" t="s">
        <v>4</v>
      </c>
      <c r="B18743" s="4" t="s">
        <v>5</v>
      </c>
      <c r="C18743" s="4" t="s">
        <v>13</v>
      </c>
      <c r="D18743" s="4" t="s">
        <v>10</v>
      </c>
      <c r="E18743" s="4" t="s">
        <v>13</v>
      </c>
    </row>
    <row r="18744" spans="1:5">
      <c r="A18744" t="n">
        <v>152467</v>
      </c>
      <c r="B18744" s="79" t="n">
        <v>102</v>
      </c>
      <c r="C18744" s="7" t="n">
        <v>1</v>
      </c>
      <c r="D18744" s="7" t="n">
        <v>17</v>
      </c>
      <c r="E18744" s="7" t="n">
        <v>255</v>
      </c>
    </row>
    <row r="18745" spans="1:5">
      <c r="A18745" t="s">
        <v>4</v>
      </c>
      <c r="B18745" s="4" t="s">
        <v>5</v>
      </c>
      <c r="C18745" s="4" t="s">
        <v>13</v>
      </c>
      <c r="D18745" s="4" t="s">
        <v>10</v>
      </c>
      <c r="E18745" s="4" t="s">
        <v>13</v>
      </c>
      <c r="F18745" s="4" t="s">
        <v>13</v>
      </c>
    </row>
    <row r="18746" spans="1:5">
      <c r="A18746" t="n">
        <v>152472</v>
      </c>
      <c r="B18746" s="79" t="n">
        <v>102</v>
      </c>
      <c r="C18746" s="7" t="n">
        <v>4</v>
      </c>
      <c r="D18746" s="7" t="n">
        <v>17</v>
      </c>
      <c r="E18746" s="7" t="n">
        <v>255</v>
      </c>
      <c r="F18746" s="7" t="n">
        <v>1</v>
      </c>
    </row>
    <row r="18747" spans="1:5">
      <c r="A18747" t="s">
        <v>4</v>
      </c>
      <c r="B18747" s="4" t="s">
        <v>5</v>
      </c>
      <c r="C18747" s="4" t="s">
        <v>13</v>
      </c>
      <c r="D18747" s="4" t="s">
        <v>10</v>
      </c>
      <c r="E18747" s="4" t="s">
        <v>9</v>
      </c>
    </row>
    <row r="18748" spans="1:5">
      <c r="A18748" t="n">
        <v>152478</v>
      </c>
      <c r="B18748" s="81" t="n">
        <v>167</v>
      </c>
      <c r="C18748" s="7" t="n">
        <v>1</v>
      </c>
      <c r="D18748" s="7" t="n">
        <v>17</v>
      </c>
      <c r="E18748" s="7" t="n">
        <v>512</v>
      </c>
    </row>
    <row r="18749" spans="1:5">
      <c r="A18749" t="s">
        <v>4</v>
      </c>
      <c r="B18749" s="4" t="s">
        <v>5</v>
      </c>
      <c r="C18749" s="4" t="s">
        <v>13</v>
      </c>
      <c r="D18749" s="4" t="s">
        <v>10</v>
      </c>
      <c r="E18749" s="4" t="s">
        <v>10</v>
      </c>
      <c r="F18749" s="4" t="s">
        <v>10</v>
      </c>
    </row>
    <row r="18750" spans="1:5">
      <c r="A18750" t="n">
        <v>152486</v>
      </c>
      <c r="B18750" s="78" t="n">
        <v>63</v>
      </c>
      <c r="C18750" s="7" t="n">
        <v>0</v>
      </c>
      <c r="D18750" s="7" t="n">
        <v>65535</v>
      </c>
      <c r="E18750" s="7" t="n">
        <v>45</v>
      </c>
      <c r="F18750" s="7" t="n">
        <v>0</v>
      </c>
    </row>
    <row r="18751" spans="1:5">
      <c r="A18751" t="s">
        <v>4</v>
      </c>
      <c r="B18751" s="4" t="s">
        <v>5</v>
      </c>
      <c r="C18751" s="4" t="s">
        <v>13</v>
      </c>
      <c r="D18751" s="4" t="s">
        <v>10</v>
      </c>
      <c r="E18751" s="4" t="s">
        <v>10</v>
      </c>
      <c r="F18751" s="4" t="s">
        <v>10</v>
      </c>
    </row>
    <row r="18752" spans="1:5">
      <c r="A18752" t="n">
        <v>152494</v>
      </c>
      <c r="B18752" s="78" t="n">
        <v>63</v>
      </c>
      <c r="C18752" s="7" t="n">
        <v>0</v>
      </c>
      <c r="D18752" s="7" t="n">
        <v>65535</v>
      </c>
      <c r="E18752" s="7" t="n">
        <v>32</v>
      </c>
      <c r="F18752" s="7" t="n">
        <v>100</v>
      </c>
    </row>
    <row r="18753" spans="1:6">
      <c r="A18753" t="s">
        <v>4</v>
      </c>
      <c r="B18753" s="4" t="s">
        <v>5</v>
      </c>
      <c r="C18753" s="4" t="s">
        <v>13</v>
      </c>
      <c r="D18753" s="4" t="s">
        <v>10</v>
      </c>
      <c r="E18753" s="4" t="s">
        <v>9</v>
      </c>
    </row>
    <row r="18754" spans="1:6">
      <c r="A18754" t="n">
        <v>152502</v>
      </c>
      <c r="B18754" s="81" t="n">
        <v>167</v>
      </c>
      <c r="C18754" s="7" t="n">
        <v>1</v>
      </c>
      <c r="D18754" s="7" t="n">
        <v>17</v>
      </c>
      <c r="E18754" s="7" t="n">
        <v>2</v>
      </c>
    </row>
    <row r="18755" spans="1:6">
      <c r="A18755" t="s">
        <v>4</v>
      </c>
      <c r="B18755" s="4" t="s">
        <v>5</v>
      </c>
      <c r="C18755" s="4" t="s">
        <v>13</v>
      </c>
      <c r="D18755" s="4" t="s">
        <v>10</v>
      </c>
      <c r="E18755" s="4" t="s">
        <v>10</v>
      </c>
      <c r="F18755" s="4" t="s">
        <v>13</v>
      </c>
      <c r="G18755" s="4" t="s">
        <v>9</v>
      </c>
    </row>
    <row r="18756" spans="1:6">
      <c r="A18756" t="n">
        <v>152510</v>
      </c>
      <c r="B18756" s="82" t="n">
        <v>95</v>
      </c>
      <c r="C18756" s="7" t="n">
        <v>0</v>
      </c>
      <c r="D18756" s="7" t="n">
        <v>61440</v>
      </c>
      <c r="E18756" s="7" t="n">
        <v>61441</v>
      </c>
      <c r="F18756" s="7" t="n">
        <v>255</v>
      </c>
      <c r="G18756" s="7" t="n">
        <v>0</v>
      </c>
    </row>
    <row r="18757" spans="1:6">
      <c r="A18757" t="s">
        <v>4</v>
      </c>
      <c r="B18757" s="4" t="s">
        <v>5</v>
      </c>
      <c r="C18757" s="4" t="s">
        <v>10</v>
      </c>
      <c r="D18757" s="4" t="s">
        <v>22</v>
      </c>
      <c r="E18757" s="4" t="s">
        <v>22</v>
      </c>
      <c r="F18757" s="4" t="s">
        <v>22</v>
      </c>
      <c r="G18757" s="4" t="s">
        <v>22</v>
      </c>
    </row>
    <row r="18758" spans="1:6">
      <c r="A18758" t="n">
        <v>152521</v>
      </c>
      <c r="B18758" s="24" t="n">
        <v>46</v>
      </c>
      <c r="C18758" s="7" t="n">
        <v>61456</v>
      </c>
      <c r="D18758" s="7" t="n">
        <v>-31</v>
      </c>
      <c r="E18758" s="7" t="n">
        <v>0</v>
      </c>
      <c r="F18758" s="7" t="n">
        <v>-17.3999996185303</v>
      </c>
      <c r="G18758" s="7" t="n">
        <v>90</v>
      </c>
    </row>
    <row r="18759" spans="1:6">
      <c r="A18759" t="s">
        <v>4</v>
      </c>
      <c r="B18759" s="4" t="s">
        <v>5</v>
      </c>
      <c r="C18759" s="4" t="s">
        <v>13</v>
      </c>
      <c r="D18759" s="4" t="s">
        <v>13</v>
      </c>
      <c r="E18759" s="4" t="s">
        <v>22</v>
      </c>
      <c r="F18759" s="4" t="s">
        <v>22</v>
      </c>
      <c r="G18759" s="4" t="s">
        <v>22</v>
      </c>
      <c r="H18759" s="4" t="s">
        <v>10</v>
      </c>
      <c r="I18759" s="4" t="s">
        <v>13</v>
      </c>
    </row>
    <row r="18760" spans="1:6">
      <c r="A18760" t="n">
        <v>152540</v>
      </c>
      <c r="B18760" s="25" t="n">
        <v>45</v>
      </c>
      <c r="C18760" s="7" t="n">
        <v>4</v>
      </c>
      <c r="D18760" s="7" t="n">
        <v>3</v>
      </c>
      <c r="E18760" s="7" t="n">
        <v>5</v>
      </c>
      <c r="F18760" s="7" t="n">
        <v>111.190002441406</v>
      </c>
      <c r="G18760" s="7" t="n">
        <v>0</v>
      </c>
      <c r="H18760" s="7" t="n">
        <v>0</v>
      </c>
      <c r="I18760" s="7" t="n">
        <v>0</v>
      </c>
    </row>
    <row r="18761" spans="1:6">
      <c r="A18761" t="s">
        <v>4</v>
      </c>
      <c r="B18761" s="4" t="s">
        <v>5</v>
      </c>
      <c r="C18761" s="4" t="s">
        <v>13</v>
      </c>
      <c r="D18761" s="4" t="s">
        <v>6</v>
      </c>
    </row>
    <row r="18762" spans="1:6">
      <c r="A18762" t="n">
        <v>152558</v>
      </c>
      <c r="B18762" s="8" t="n">
        <v>2</v>
      </c>
      <c r="C18762" s="7" t="n">
        <v>10</v>
      </c>
      <c r="D18762" s="7" t="s">
        <v>855</v>
      </c>
    </row>
    <row r="18763" spans="1:6">
      <c r="A18763" t="s">
        <v>4</v>
      </c>
      <c r="B18763" s="4" t="s">
        <v>5</v>
      </c>
      <c r="C18763" s="4" t="s">
        <v>10</v>
      </c>
    </row>
    <row r="18764" spans="1:6">
      <c r="A18764" t="n">
        <v>152573</v>
      </c>
      <c r="B18764" s="35" t="n">
        <v>16</v>
      </c>
      <c r="C18764" s="7" t="n">
        <v>0</v>
      </c>
    </row>
    <row r="18765" spans="1:6">
      <c r="A18765" t="s">
        <v>4</v>
      </c>
      <c r="B18765" s="4" t="s">
        <v>5</v>
      </c>
      <c r="C18765" s="4" t="s">
        <v>13</v>
      </c>
      <c r="D18765" s="4" t="s">
        <v>10</v>
      </c>
    </row>
    <row r="18766" spans="1:6">
      <c r="A18766" t="n">
        <v>152576</v>
      </c>
      <c r="B18766" s="28" t="n">
        <v>58</v>
      </c>
      <c r="C18766" s="7" t="n">
        <v>105</v>
      </c>
      <c r="D18766" s="7" t="n">
        <v>300</v>
      </c>
    </row>
    <row r="18767" spans="1:6">
      <c r="A18767" t="s">
        <v>4</v>
      </c>
      <c r="B18767" s="4" t="s">
        <v>5</v>
      </c>
      <c r="C18767" s="4" t="s">
        <v>22</v>
      </c>
      <c r="D18767" s="4" t="s">
        <v>10</v>
      </c>
    </row>
    <row r="18768" spans="1:6">
      <c r="A18768" t="n">
        <v>152580</v>
      </c>
      <c r="B18768" s="51" t="n">
        <v>103</v>
      </c>
      <c r="C18768" s="7" t="n">
        <v>1</v>
      </c>
      <c r="D18768" s="7" t="n">
        <v>300</v>
      </c>
    </row>
    <row r="18769" spans="1:9">
      <c r="A18769" t="s">
        <v>4</v>
      </c>
      <c r="B18769" s="4" t="s">
        <v>5</v>
      </c>
      <c r="C18769" s="4" t="s">
        <v>13</v>
      </c>
      <c r="D18769" s="4" t="s">
        <v>10</v>
      </c>
    </row>
    <row r="18770" spans="1:9">
      <c r="A18770" t="n">
        <v>152587</v>
      </c>
      <c r="B18770" s="67" t="n">
        <v>72</v>
      </c>
      <c r="C18770" s="7" t="n">
        <v>4</v>
      </c>
      <c r="D18770" s="7" t="n">
        <v>0</v>
      </c>
    </row>
    <row r="18771" spans="1:9">
      <c r="A18771" t="s">
        <v>4</v>
      </c>
      <c r="B18771" s="4" t="s">
        <v>5</v>
      </c>
      <c r="C18771" s="4" t="s">
        <v>9</v>
      </c>
    </row>
    <row r="18772" spans="1:9">
      <c r="A18772" t="n">
        <v>152591</v>
      </c>
      <c r="B18772" s="50" t="n">
        <v>15</v>
      </c>
      <c r="C18772" s="7" t="n">
        <v>1073741824</v>
      </c>
    </row>
    <row r="18773" spans="1:9">
      <c r="A18773" t="s">
        <v>4</v>
      </c>
      <c r="B18773" s="4" t="s">
        <v>5</v>
      </c>
      <c r="C18773" s="4" t="s">
        <v>13</v>
      </c>
    </row>
    <row r="18774" spans="1:9">
      <c r="A18774" t="n">
        <v>152596</v>
      </c>
      <c r="B18774" s="37" t="n">
        <v>64</v>
      </c>
      <c r="C18774" s="7" t="n">
        <v>3</v>
      </c>
    </row>
    <row r="18775" spans="1:9">
      <c r="A18775" t="s">
        <v>4</v>
      </c>
      <c r="B18775" s="4" t="s">
        <v>5</v>
      </c>
      <c r="C18775" s="4" t="s">
        <v>13</v>
      </c>
    </row>
    <row r="18776" spans="1:9">
      <c r="A18776" t="n">
        <v>152598</v>
      </c>
      <c r="B18776" s="49" t="n">
        <v>74</v>
      </c>
      <c r="C18776" s="7" t="n">
        <v>67</v>
      </c>
    </row>
    <row r="18777" spans="1:9">
      <c r="A18777" t="s">
        <v>4</v>
      </c>
      <c r="B18777" s="4" t="s">
        <v>5</v>
      </c>
      <c r="C18777" s="4" t="s">
        <v>13</v>
      </c>
      <c r="D18777" s="4" t="s">
        <v>13</v>
      </c>
      <c r="E18777" s="4" t="s">
        <v>10</v>
      </c>
    </row>
    <row r="18778" spans="1:9">
      <c r="A18778" t="n">
        <v>152600</v>
      </c>
      <c r="B18778" s="25" t="n">
        <v>45</v>
      </c>
      <c r="C18778" s="7" t="n">
        <v>8</v>
      </c>
      <c r="D18778" s="7" t="n">
        <v>1</v>
      </c>
      <c r="E18778" s="7" t="n">
        <v>0</v>
      </c>
    </row>
    <row r="18779" spans="1:9">
      <c r="A18779" t="s">
        <v>4</v>
      </c>
      <c r="B18779" s="4" t="s">
        <v>5</v>
      </c>
      <c r="C18779" s="4" t="s">
        <v>10</v>
      </c>
    </row>
    <row r="18780" spans="1:9">
      <c r="A18780" t="n">
        <v>152605</v>
      </c>
      <c r="B18780" s="15" t="n">
        <v>13</v>
      </c>
      <c r="C18780" s="7" t="n">
        <v>6409</v>
      </c>
    </row>
    <row r="18781" spans="1:9">
      <c r="A18781" t="s">
        <v>4</v>
      </c>
      <c r="B18781" s="4" t="s">
        <v>5</v>
      </c>
      <c r="C18781" s="4" t="s">
        <v>10</v>
      </c>
    </row>
    <row r="18782" spans="1:9">
      <c r="A18782" t="n">
        <v>152608</v>
      </c>
      <c r="B18782" s="15" t="n">
        <v>13</v>
      </c>
      <c r="C18782" s="7" t="n">
        <v>6408</v>
      </c>
    </row>
    <row r="18783" spans="1:9">
      <c r="A18783" t="s">
        <v>4</v>
      </c>
      <c r="B18783" s="4" t="s">
        <v>5</v>
      </c>
      <c r="C18783" s="4" t="s">
        <v>10</v>
      </c>
    </row>
    <row r="18784" spans="1:9">
      <c r="A18784" t="n">
        <v>152611</v>
      </c>
      <c r="B18784" s="12" t="n">
        <v>12</v>
      </c>
      <c r="C18784" s="7" t="n">
        <v>6464</v>
      </c>
    </row>
    <row r="18785" spans="1:5">
      <c r="A18785" t="s">
        <v>4</v>
      </c>
      <c r="B18785" s="4" t="s">
        <v>5</v>
      </c>
      <c r="C18785" s="4" t="s">
        <v>10</v>
      </c>
    </row>
    <row r="18786" spans="1:5">
      <c r="A18786" t="n">
        <v>152614</v>
      </c>
      <c r="B18786" s="15" t="n">
        <v>13</v>
      </c>
      <c r="C18786" s="7" t="n">
        <v>6465</v>
      </c>
    </row>
    <row r="18787" spans="1:5">
      <c r="A18787" t="s">
        <v>4</v>
      </c>
      <c r="B18787" s="4" t="s">
        <v>5</v>
      </c>
      <c r="C18787" s="4" t="s">
        <v>10</v>
      </c>
    </row>
    <row r="18788" spans="1:5">
      <c r="A18788" t="n">
        <v>152617</v>
      </c>
      <c r="B18788" s="15" t="n">
        <v>13</v>
      </c>
      <c r="C18788" s="7" t="n">
        <v>6466</v>
      </c>
    </row>
    <row r="18789" spans="1:5">
      <c r="A18789" t="s">
        <v>4</v>
      </c>
      <c r="B18789" s="4" t="s">
        <v>5</v>
      </c>
      <c r="C18789" s="4" t="s">
        <v>10</v>
      </c>
    </row>
    <row r="18790" spans="1:5">
      <c r="A18790" t="n">
        <v>152620</v>
      </c>
      <c r="B18790" s="15" t="n">
        <v>13</v>
      </c>
      <c r="C18790" s="7" t="n">
        <v>6467</v>
      </c>
    </row>
    <row r="18791" spans="1:5">
      <c r="A18791" t="s">
        <v>4</v>
      </c>
      <c r="B18791" s="4" t="s">
        <v>5</v>
      </c>
      <c r="C18791" s="4" t="s">
        <v>10</v>
      </c>
    </row>
    <row r="18792" spans="1:5">
      <c r="A18792" t="n">
        <v>152623</v>
      </c>
      <c r="B18792" s="15" t="n">
        <v>13</v>
      </c>
      <c r="C18792" s="7" t="n">
        <v>6468</v>
      </c>
    </row>
    <row r="18793" spans="1:5">
      <c r="A18793" t="s">
        <v>4</v>
      </c>
      <c r="B18793" s="4" t="s">
        <v>5</v>
      </c>
      <c r="C18793" s="4" t="s">
        <v>10</v>
      </c>
    </row>
    <row r="18794" spans="1:5">
      <c r="A18794" t="n">
        <v>152626</v>
      </c>
      <c r="B18794" s="15" t="n">
        <v>13</v>
      </c>
      <c r="C18794" s="7" t="n">
        <v>6469</v>
      </c>
    </row>
    <row r="18795" spans="1:5">
      <c r="A18795" t="s">
        <v>4</v>
      </c>
      <c r="B18795" s="4" t="s">
        <v>5</v>
      </c>
      <c r="C18795" s="4" t="s">
        <v>10</v>
      </c>
    </row>
    <row r="18796" spans="1:5">
      <c r="A18796" t="n">
        <v>152629</v>
      </c>
      <c r="B18796" s="15" t="n">
        <v>13</v>
      </c>
      <c r="C18796" s="7" t="n">
        <v>6470</v>
      </c>
    </row>
    <row r="18797" spans="1:5">
      <c r="A18797" t="s">
        <v>4</v>
      </c>
      <c r="B18797" s="4" t="s">
        <v>5</v>
      </c>
      <c r="C18797" s="4" t="s">
        <v>10</v>
      </c>
    </row>
    <row r="18798" spans="1:5">
      <c r="A18798" t="n">
        <v>152632</v>
      </c>
      <c r="B18798" s="15" t="n">
        <v>13</v>
      </c>
      <c r="C18798" s="7" t="n">
        <v>6471</v>
      </c>
    </row>
    <row r="18799" spans="1:5">
      <c r="A18799" t="s">
        <v>4</v>
      </c>
      <c r="B18799" s="4" t="s">
        <v>5</v>
      </c>
      <c r="C18799" s="4" t="s">
        <v>13</v>
      </c>
    </row>
    <row r="18800" spans="1:5">
      <c r="A18800" t="n">
        <v>152635</v>
      </c>
      <c r="B18800" s="49" t="n">
        <v>74</v>
      </c>
      <c r="C18800" s="7" t="n">
        <v>18</v>
      </c>
    </row>
    <row r="18801" spans="1:3">
      <c r="A18801" t="s">
        <v>4</v>
      </c>
      <c r="B18801" s="4" t="s">
        <v>5</v>
      </c>
      <c r="C18801" s="4" t="s">
        <v>13</v>
      </c>
    </row>
    <row r="18802" spans="1:3">
      <c r="A18802" t="n">
        <v>152637</v>
      </c>
      <c r="B18802" s="49" t="n">
        <v>74</v>
      </c>
      <c r="C18802" s="7" t="n">
        <v>45</v>
      </c>
    </row>
    <row r="18803" spans="1:3">
      <c r="A18803" t="s">
        <v>4</v>
      </c>
      <c r="B18803" s="4" t="s">
        <v>5</v>
      </c>
      <c r="C18803" s="4" t="s">
        <v>10</v>
      </c>
    </row>
    <row r="18804" spans="1:3">
      <c r="A18804" t="n">
        <v>152639</v>
      </c>
      <c r="B18804" s="35" t="n">
        <v>16</v>
      </c>
      <c r="C18804" s="7" t="n">
        <v>0</v>
      </c>
    </row>
    <row r="18805" spans="1:3">
      <c r="A18805" t="s">
        <v>4</v>
      </c>
      <c r="B18805" s="4" t="s">
        <v>5</v>
      </c>
      <c r="C18805" s="4" t="s">
        <v>13</v>
      </c>
      <c r="D18805" s="4" t="s">
        <v>13</v>
      </c>
      <c r="E18805" s="4" t="s">
        <v>13</v>
      </c>
      <c r="F18805" s="4" t="s">
        <v>13</v>
      </c>
    </row>
    <row r="18806" spans="1:3">
      <c r="A18806" t="n">
        <v>152642</v>
      </c>
      <c r="B18806" s="13" t="n">
        <v>14</v>
      </c>
      <c r="C18806" s="7" t="n">
        <v>0</v>
      </c>
      <c r="D18806" s="7" t="n">
        <v>8</v>
      </c>
      <c r="E18806" s="7" t="n">
        <v>0</v>
      </c>
      <c r="F18806" s="7" t="n">
        <v>0</v>
      </c>
    </row>
    <row r="18807" spans="1:3">
      <c r="A18807" t="s">
        <v>4</v>
      </c>
      <c r="B18807" s="4" t="s">
        <v>5</v>
      </c>
      <c r="C18807" s="4" t="s">
        <v>13</v>
      </c>
      <c r="D18807" s="4" t="s">
        <v>6</v>
      </c>
    </row>
    <row r="18808" spans="1:3">
      <c r="A18808" t="n">
        <v>152647</v>
      </c>
      <c r="B18808" s="8" t="n">
        <v>2</v>
      </c>
      <c r="C18808" s="7" t="n">
        <v>11</v>
      </c>
      <c r="D18808" s="7" t="s">
        <v>24</v>
      </c>
    </row>
    <row r="18809" spans="1:3">
      <c r="A18809" t="s">
        <v>4</v>
      </c>
      <c r="B18809" s="4" t="s">
        <v>5</v>
      </c>
      <c r="C18809" s="4" t="s">
        <v>10</v>
      </c>
    </row>
    <row r="18810" spans="1:3">
      <c r="A18810" t="n">
        <v>152661</v>
      </c>
      <c r="B18810" s="35" t="n">
        <v>16</v>
      </c>
      <c r="C18810" s="7" t="n">
        <v>0</v>
      </c>
    </row>
    <row r="18811" spans="1:3">
      <c r="A18811" t="s">
        <v>4</v>
      </c>
      <c r="B18811" s="4" t="s">
        <v>5</v>
      </c>
      <c r="C18811" s="4" t="s">
        <v>13</v>
      </c>
      <c r="D18811" s="4" t="s">
        <v>6</v>
      </c>
    </row>
    <row r="18812" spans="1:3">
      <c r="A18812" t="n">
        <v>152664</v>
      </c>
      <c r="B18812" s="8" t="n">
        <v>2</v>
      </c>
      <c r="C18812" s="7" t="n">
        <v>11</v>
      </c>
      <c r="D18812" s="7" t="s">
        <v>145</v>
      </c>
    </row>
    <row r="18813" spans="1:3">
      <c r="A18813" t="s">
        <v>4</v>
      </c>
      <c r="B18813" s="4" t="s">
        <v>5</v>
      </c>
      <c r="C18813" s="4" t="s">
        <v>10</v>
      </c>
    </row>
    <row r="18814" spans="1:3">
      <c r="A18814" t="n">
        <v>152673</v>
      </c>
      <c r="B18814" s="35" t="n">
        <v>16</v>
      </c>
      <c r="C18814" s="7" t="n">
        <v>0</v>
      </c>
    </row>
    <row r="18815" spans="1:3">
      <c r="A18815" t="s">
        <v>4</v>
      </c>
      <c r="B18815" s="4" t="s">
        <v>5</v>
      </c>
      <c r="C18815" s="4" t="s">
        <v>9</v>
      </c>
    </row>
    <row r="18816" spans="1:3">
      <c r="A18816" t="n">
        <v>152676</v>
      </c>
      <c r="B18816" s="50" t="n">
        <v>15</v>
      </c>
      <c r="C18816" s="7" t="n">
        <v>2048</v>
      </c>
    </row>
    <row r="18817" spans="1:6">
      <c r="A18817" t="s">
        <v>4</v>
      </c>
      <c r="B18817" s="4" t="s">
        <v>5</v>
      </c>
      <c r="C18817" s="4" t="s">
        <v>13</v>
      </c>
      <c r="D18817" s="4" t="s">
        <v>6</v>
      </c>
    </row>
    <row r="18818" spans="1:6">
      <c r="A18818" t="n">
        <v>152681</v>
      </c>
      <c r="B18818" s="8" t="n">
        <v>2</v>
      </c>
      <c r="C18818" s="7" t="n">
        <v>10</v>
      </c>
      <c r="D18818" s="7" t="s">
        <v>146</v>
      </c>
    </row>
    <row r="18819" spans="1:6">
      <c r="A18819" t="s">
        <v>4</v>
      </c>
      <c r="B18819" s="4" t="s">
        <v>5</v>
      </c>
      <c r="C18819" s="4" t="s">
        <v>10</v>
      </c>
    </row>
    <row r="18820" spans="1:6">
      <c r="A18820" t="n">
        <v>152699</v>
      </c>
      <c r="B18820" s="35" t="n">
        <v>16</v>
      </c>
      <c r="C18820" s="7" t="n">
        <v>0</v>
      </c>
    </row>
    <row r="18821" spans="1:6">
      <c r="A18821" t="s">
        <v>4</v>
      </c>
      <c r="B18821" s="4" t="s">
        <v>5</v>
      </c>
      <c r="C18821" s="4" t="s">
        <v>13</v>
      </c>
      <c r="D18821" s="4" t="s">
        <v>6</v>
      </c>
    </row>
    <row r="18822" spans="1:6">
      <c r="A18822" t="n">
        <v>152702</v>
      </c>
      <c r="B18822" s="8" t="n">
        <v>2</v>
      </c>
      <c r="C18822" s="7" t="n">
        <v>10</v>
      </c>
      <c r="D18822" s="7" t="s">
        <v>147</v>
      </c>
    </row>
    <row r="18823" spans="1:6">
      <c r="A18823" t="s">
        <v>4</v>
      </c>
      <c r="B18823" s="4" t="s">
        <v>5</v>
      </c>
      <c r="C18823" s="4" t="s">
        <v>10</v>
      </c>
    </row>
    <row r="18824" spans="1:6">
      <c r="A18824" t="n">
        <v>152721</v>
      </c>
      <c r="B18824" s="35" t="n">
        <v>16</v>
      </c>
      <c r="C18824" s="7" t="n">
        <v>0</v>
      </c>
    </row>
    <row r="18825" spans="1:6">
      <c r="A18825" t="s">
        <v>4</v>
      </c>
      <c r="B18825" s="4" t="s">
        <v>5</v>
      </c>
      <c r="C18825" s="4" t="s">
        <v>13</v>
      </c>
      <c r="D18825" s="4" t="s">
        <v>6</v>
      </c>
    </row>
    <row r="18826" spans="1:6">
      <c r="A18826" t="n">
        <v>152724</v>
      </c>
      <c r="B18826" s="26" t="n">
        <v>4</v>
      </c>
      <c r="C18826" s="7" t="n">
        <v>11</v>
      </c>
      <c r="D18826" s="7" t="s">
        <v>1301</v>
      </c>
    </row>
    <row r="18827" spans="1:6">
      <c r="A18827" t="s">
        <v>4</v>
      </c>
      <c r="B18827" s="4" t="s">
        <v>5</v>
      </c>
    </row>
    <row r="18828" spans="1:6">
      <c r="A18828" t="n">
        <v>152740</v>
      </c>
      <c r="B18828" s="5" t="n">
        <v>1</v>
      </c>
    </row>
    <row r="18829" spans="1:6" s="3" customFormat="1" customHeight="0">
      <c r="A18829" s="3" t="s">
        <v>2</v>
      </c>
      <c r="B18829" s="3" t="s">
        <v>1302</v>
      </c>
    </row>
    <row r="18830" spans="1:6">
      <c r="A18830" t="s">
        <v>4</v>
      </c>
      <c r="B18830" s="4" t="s">
        <v>5</v>
      </c>
      <c r="C18830" s="4" t="s">
        <v>13</v>
      </c>
      <c r="D18830" s="4" t="s">
        <v>13</v>
      </c>
      <c r="E18830" s="4" t="s">
        <v>13</v>
      </c>
      <c r="F18830" s="4" t="s">
        <v>13</v>
      </c>
    </row>
    <row r="18831" spans="1:6">
      <c r="A18831" t="n">
        <v>152744</v>
      </c>
      <c r="B18831" s="13" t="n">
        <v>14</v>
      </c>
      <c r="C18831" s="7" t="n">
        <v>2</v>
      </c>
      <c r="D18831" s="7" t="n">
        <v>0</v>
      </c>
      <c r="E18831" s="7" t="n">
        <v>0</v>
      </c>
      <c r="F18831" s="7" t="n">
        <v>0</v>
      </c>
    </row>
    <row r="18832" spans="1:6">
      <c r="A18832" t="s">
        <v>4</v>
      </c>
      <c r="B18832" s="4" t="s">
        <v>5</v>
      </c>
      <c r="C18832" s="4" t="s">
        <v>13</v>
      </c>
      <c r="D18832" s="36" t="s">
        <v>81</v>
      </c>
      <c r="E18832" s="4" t="s">
        <v>5</v>
      </c>
      <c r="F18832" s="4" t="s">
        <v>13</v>
      </c>
      <c r="G18832" s="4" t="s">
        <v>10</v>
      </c>
      <c r="H18832" s="36" t="s">
        <v>82</v>
      </c>
      <c r="I18832" s="4" t="s">
        <v>13</v>
      </c>
      <c r="J18832" s="4" t="s">
        <v>9</v>
      </c>
      <c r="K18832" s="4" t="s">
        <v>13</v>
      </c>
      <c r="L18832" s="4" t="s">
        <v>13</v>
      </c>
      <c r="M18832" s="36" t="s">
        <v>81</v>
      </c>
      <c r="N18832" s="4" t="s">
        <v>5</v>
      </c>
      <c r="O18832" s="4" t="s">
        <v>13</v>
      </c>
      <c r="P18832" s="4" t="s">
        <v>10</v>
      </c>
      <c r="Q18832" s="36" t="s">
        <v>82</v>
      </c>
      <c r="R18832" s="4" t="s">
        <v>13</v>
      </c>
      <c r="S18832" s="4" t="s">
        <v>9</v>
      </c>
      <c r="T18832" s="4" t="s">
        <v>13</v>
      </c>
      <c r="U18832" s="4" t="s">
        <v>13</v>
      </c>
      <c r="V18832" s="4" t="s">
        <v>13</v>
      </c>
      <c r="W18832" s="4" t="s">
        <v>20</v>
      </c>
    </row>
    <row r="18833" spans="1:23">
      <c r="A18833" t="n">
        <v>152749</v>
      </c>
      <c r="B18833" s="10" t="n">
        <v>5</v>
      </c>
      <c r="C18833" s="7" t="n">
        <v>28</v>
      </c>
      <c r="D18833" s="36" t="s">
        <v>3</v>
      </c>
      <c r="E18833" s="9" t="n">
        <v>162</v>
      </c>
      <c r="F18833" s="7" t="n">
        <v>3</v>
      </c>
      <c r="G18833" s="7" t="n">
        <v>4100</v>
      </c>
      <c r="H18833" s="36" t="s">
        <v>3</v>
      </c>
      <c r="I18833" s="7" t="n">
        <v>0</v>
      </c>
      <c r="J18833" s="7" t="n">
        <v>1</v>
      </c>
      <c r="K18833" s="7" t="n">
        <v>2</v>
      </c>
      <c r="L18833" s="7" t="n">
        <v>28</v>
      </c>
      <c r="M18833" s="36" t="s">
        <v>3</v>
      </c>
      <c r="N18833" s="9" t="n">
        <v>162</v>
      </c>
      <c r="O18833" s="7" t="n">
        <v>3</v>
      </c>
      <c r="P18833" s="7" t="n">
        <v>4100</v>
      </c>
      <c r="Q18833" s="36" t="s">
        <v>3</v>
      </c>
      <c r="R18833" s="7" t="n">
        <v>0</v>
      </c>
      <c r="S18833" s="7" t="n">
        <v>2</v>
      </c>
      <c r="T18833" s="7" t="n">
        <v>2</v>
      </c>
      <c r="U18833" s="7" t="n">
        <v>11</v>
      </c>
      <c r="V18833" s="7" t="n">
        <v>1</v>
      </c>
      <c r="W18833" s="11" t="n">
        <f t="normal" ca="1">A18837</f>
        <v>0</v>
      </c>
    </row>
    <row r="18834" spans="1:23">
      <c r="A18834" t="s">
        <v>4</v>
      </c>
      <c r="B18834" s="4" t="s">
        <v>5</v>
      </c>
      <c r="C18834" s="4" t="s">
        <v>13</v>
      </c>
      <c r="D18834" s="4" t="s">
        <v>10</v>
      </c>
      <c r="E18834" s="4" t="s">
        <v>22</v>
      </c>
    </row>
    <row r="18835" spans="1:23">
      <c r="A18835" t="n">
        <v>152778</v>
      </c>
      <c r="B18835" s="28" t="n">
        <v>58</v>
      </c>
      <c r="C18835" s="7" t="n">
        <v>0</v>
      </c>
      <c r="D18835" s="7" t="n">
        <v>0</v>
      </c>
      <c r="E18835" s="7" t="n">
        <v>1</v>
      </c>
    </row>
    <row r="18836" spans="1:23">
      <c r="A18836" t="s">
        <v>4</v>
      </c>
      <c r="B18836" s="4" t="s">
        <v>5</v>
      </c>
      <c r="C18836" s="4" t="s">
        <v>13</v>
      </c>
      <c r="D18836" s="36" t="s">
        <v>81</v>
      </c>
      <c r="E18836" s="4" t="s">
        <v>5</v>
      </c>
      <c r="F18836" s="4" t="s">
        <v>13</v>
      </c>
      <c r="G18836" s="4" t="s">
        <v>10</v>
      </c>
      <c r="H18836" s="36" t="s">
        <v>82</v>
      </c>
      <c r="I18836" s="4" t="s">
        <v>13</v>
      </c>
      <c r="J18836" s="4" t="s">
        <v>9</v>
      </c>
      <c r="K18836" s="4" t="s">
        <v>13</v>
      </c>
      <c r="L18836" s="4" t="s">
        <v>13</v>
      </c>
      <c r="M18836" s="36" t="s">
        <v>81</v>
      </c>
      <c r="N18836" s="4" t="s">
        <v>5</v>
      </c>
      <c r="O18836" s="4" t="s">
        <v>13</v>
      </c>
      <c r="P18836" s="4" t="s">
        <v>10</v>
      </c>
      <c r="Q18836" s="36" t="s">
        <v>82</v>
      </c>
      <c r="R18836" s="4" t="s">
        <v>13</v>
      </c>
      <c r="S18836" s="4" t="s">
        <v>9</v>
      </c>
      <c r="T18836" s="4" t="s">
        <v>13</v>
      </c>
      <c r="U18836" s="4" t="s">
        <v>13</v>
      </c>
      <c r="V18836" s="4" t="s">
        <v>13</v>
      </c>
      <c r="W18836" s="4" t="s">
        <v>20</v>
      </c>
    </row>
    <row r="18837" spans="1:23">
      <c r="A18837" t="n">
        <v>152786</v>
      </c>
      <c r="B18837" s="10" t="n">
        <v>5</v>
      </c>
      <c r="C18837" s="7" t="n">
        <v>28</v>
      </c>
      <c r="D18837" s="36" t="s">
        <v>3</v>
      </c>
      <c r="E18837" s="9" t="n">
        <v>162</v>
      </c>
      <c r="F18837" s="7" t="n">
        <v>3</v>
      </c>
      <c r="G18837" s="7" t="n">
        <v>4100</v>
      </c>
      <c r="H18837" s="36" t="s">
        <v>3</v>
      </c>
      <c r="I18837" s="7" t="n">
        <v>0</v>
      </c>
      <c r="J18837" s="7" t="n">
        <v>1</v>
      </c>
      <c r="K18837" s="7" t="n">
        <v>3</v>
      </c>
      <c r="L18837" s="7" t="n">
        <v>28</v>
      </c>
      <c r="M18837" s="36" t="s">
        <v>3</v>
      </c>
      <c r="N18837" s="9" t="n">
        <v>162</v>
      </c>
      <c r="O18837" s="7" t="n">
        <v>3</v>
      </c>
      <c r="P18837" s="7" t="n">
        <v>4100</v>
      </c>
      <c r="Q18837" s="36" t="s">
        <v>3</v>
      </c>
      <c r="R18837" s="7" t="n">
        <v>0</v>
      </c>
      <c r="S18837" s="7" t="n">
        <v>2</v>
      </c>
      <c r="T18837" s="7" t="n">
        <v>3</v>
      </c>
      <c r="U18837" s="7" t="n">
        <v>9</v>
      </c>
      <c r="V18837" s="7" t="n">
        <v>1</v>
      </c>
      <c r="W18837" s="11" t="n">
        <f t="normal" ca="1">A18847</f>
        <v>0</v>
      </c>
    </row>
    <row r="18838" spans="1:23">
      <c r="A18838" t="s">
        <v>4</v>
      </c>
      <c r="B18838" s="4" t="s">
        <v>5</v>
      </c>
      <c r="C18838" s="4" t="s">
        <v>13</v>
      </c>
      <c r="D18838" s="36" t="s">
        <v>81</v>
      </c>
      <c r="E18838" s="4" t="s">
        <v>5</v>
      </c>
      <c r="F18838" s="4" t="s">
        <v>10</v>
      </c>
      <c r="G18838" s="4" t="s">
        <v>13</v>
      </c>
      <c r="H18838" s="4" t="s">
        <v>13</v>
      </c>
      <c r="I18838" s="4" t="s">
        <v>6</v>
      </c>
      <c r="J18838" s="36" t="s">
        <v>82</v>
      </c>
      <c r="K18838" s="4" t="s">
        <v>13</v>
      </c>
      <c r="L18838" s="4" t="s">
        <v>13</v>
      </c>
      <c r="M18838" s="36" t="s">
        <v>81</v>
      </c>
      <c r="N18838" s="4" t="s">
        <v>5</v>
      </c>
      <c r="O18838" s="4" t="s">
        <v>13</v>
      </c>
      <c r="P18838" s="36" t="s">
        <v>82</v>
      </c>
      <c r="Q18838" s="4" t="s">
        <v>13</v>
      </c>
      <c r="R18838" s="4" t="s">
        <v>9</v>
      </c>
      <c r="S18838" s="4" t="s">
        <v>13</v>
      </c>
      <c r="T18838" s="4" t="s">
        <v>13</v>
      </c>
      <c r="U18838" s="4" t="s">
        <v>13</v>
      </c>
      <c r="V18838" s="36" t="s">
        <v>81</v>
      </c>
      <c r="W18838" s="4" t="s">
        <v>5</v>
      </c>
      <c r="X18838" s="4" t="s">
        <v>13</v>
      </c>
      <c r="Y18838" s="36" t="s">
        <v>82</v>
      </c>
      <c r="Z18838" s="4" t="s">
        <v>13</v>
      </c>
      <c r="AA18838" s="4" t="s">
        <v>9</v>
      </c>
      <c r="AB18838" s="4" t="s">
        <v>13</v>
      </c>
      <c r="AC18838" s="4" t="s">
        <v>13</v>
      </c>
      <c r="AD18838" s="4" t="s">
        <v>13</v>
      </c>
      <c r="AE18838" s="4" t="s">
        <v>20</v>
      </c>
    </row>
    <row r="18839" spans="1:23">
      <c r="A18839" t="n">
        <v>152815</v>
      </c>
      <c r="B18839" s="10" t="n">
        <v>5</v>
      </c>
      <c r="C18839" s="7" t="n">
        <v>28</v>
      </c>
      <c r="D18839" s="36" t="s">
        <v>3</v>
      </c>
      <c r="E18839" s="64" t="n">
        <v>47</v>
      </c>
      <c r="F18839" s="7" t="n">
        <v>61456</v>
      </c>
      <c r="G18839" s="7" t="n">
        <v>2</v>
      </c>
      <c r="H18839" s="7" t="n">
        <v>0</v>
      </c>
      <c r="I18839" s="7" t="s">
        <v>785</v>
      </c>
      <c r="J18839" s="36" t="s">
        <v>3</v>
      </c>
      <c r="K18839" s="7" t="n">
        <v>8</v>
      </c>
      <c r="L18839" s="7" t="n">
        <v>28</v>
      </c>
      <c r="M18839" s="36" t="s">
        <v>3</v>
      </c>
      <c r="N18839" s="49" t="n">
        <v>74</v>
      </c>
      <c r="O18839" s="7" t="n">
        <v>65</v>
      </c>
      <c r="P18839" s="36" t="s">
        <v>3</v>
      </c>
      <c r="Q18839" s="7" t="n">
        <v>0</v>
      </c>
      <c r="R18839" s="7" t="n">
        <v>1</v>
      </c>
      <c r="S18839" s="7" t="n">
        <v>3</v>
      </c>
      <c r="T18839" s="7" t="n">
        <v>9</v>
      </c>
      <c r="U18839" s="7" t="n">
        <v>28</v>
      </c>
      <c r="V18839" s="36" t="s">
        <v>3</v>
      </c>
      <c r="W18839" s="49" t="n">
        <v>74</v>
      </c>
      <c r="X18839" s="7" t="n">
        <v>65</v>
      </c>
      <c r="Y18839" s="36" t="s">
        <v>3</v>
      </c>
      <c r="Z18839" s="7" t="n">
        <v>0</v>
      </c>
      <c r="AA18839" s="7" t="n">
        <v>2</v>
      </c>
      <c r="AB18839" s="7" t="n">
        <v>3</v>
      </c>
      <c r="AC18839" s="7" t="n">
        <v>9</v>
      </c>
      <c r="AD18839" s="7" t="n">
        <v>1</v>
      </c>
      <c r="AE18839" s="11" t="n">
        <f t="normal" ca="1">A18843</f>
        <v>0</v>
      </c>
    </row>
    <row r="18840" spans="1:23">
      <c r="A18840" t="s">
        <v>4</v>
      </c>
      <c r="B18840" s="4" t="s">
        <v>5</v>
      </c>
      <c r="C18840" s="4" t="s">
        <v>10</v>
      </c>
      <c r="D18840" s="4" t="s">
        <v>13</v>
      </c>
      <c r="E18840" s="4" t="s">
        <v>13</v>
      </c>
      <c r="F18840" s="4" t="s">
        <v>6</v>
      </c>
    </row>
    <row r="18841" spans="1:23">
      <c r="A18841" t="n">
        <v>152863</v>
      </c>
      <c r="B18841" s="64" t="n">
        <v>47</v>
      </c>
      <c r="C18841" s="7" t="n">
        <v>61456</v>
      </c>
      <c r="D18841" s="7" t="n">
        <v>0</v>
      </c>
      <c r="E18841" s="7" t="n">
        <v>0</v>
      </c>
      <c r="F18841" s="7" t="s">
        <v>408</v>
      </c>
    </row>
    <row r="18842" spans="1:23">
      <c r="A18842" t="s">
        <v>4</v>
      </c>
      <c r="B18842" s="4" t="s">
        <v>5</v>
      </c>
      <c r="C18842" s="4" t="s">
        <v>13</v>
      </c>
      <c r="D18842" s="4" t="s">
        <v>10</v>
      </c>
      <c r="E18842" s="4" t="s">
        <v>22</v>
      </c>
    </row>
    <row r="18843" spans="1:23">
      <c r="A18843" t="n">
        <v>152876</v>
      </c>
      <c r="B18843" s="28" t="n">
        <v>58</v>
      </c>
      <c r="C18843" s="7" t="n">
        <v>0</v>
      </c>
      <c r="D18843" s="7" t="n">
        <v>300</v>
      </c>
      <c r="E18843" s="7" t="n">
        <v>1</v>
      </c>
    </row>
    <row r="18844" spans="1:23">
      <c r="A18844" t="s">
        <v>4</v>
      </c>
      <c r="B18844" s="4" t="s">
        <v>5</v>
      </c>
      <c r="C18844" s="4" t="s">
        <v>13</v>
      </c>
      <c r="D18844" s="4" t="s">
        <v>10</v>
      </c>
    </row>
    <row r="18845" spans="1:23">
      <c r="A18845" t="n">
        <v>152884</v>
      </c>
      <c r="B18845" s="28" t="n">
        <v>58</v>
      </c>
      <c r="C18845" s="7" t="n">
        <v>255</v>
      </c>
      <c r="D18845" s="7" t="n">
        <v>0</v>
      </c>
    </row>
    <row r="18846" spans="1:23">
      <c r="A18846" t="s">
        <v>4</v>
      </c>
      <c r="B18846" s="4" t="s">
        <v>5</v>
      </c>
      <c r="C18846" s="4" t="s">
        <v>13</v>
      </c>
      <c r="D18846" s="4" t="s">
        <v>13</v>
      </c>
      <c r="E18846" s="4" t="s">
        <v>13</v>
      </c>
      <c r="F18846" s="4" t="s">
        <v>13</v>
      </c>
    </row>
    <row r="18847" spans="1:23">
      <c r="A18847" t="n">
        <v>152888</v>
      </c>
      <c r="B18847" s="13" t="n">
        <v>14</v>
      </c>
      <c r="C18847" s="7" t="n">
        <v>0</v>
      </c>
      <c r="D18847" s="7" t="n">
        <v>0</v>
      </c>
      <c r="E18847" s="7" t="n">
        <v>0</v>
      </c>
      <c r="F18847" s="7" t="n">
        <v>64</v>
      </c>
    </row>
    <row r="18848" spans="1:23">
      <c r="A18848" t="s">
        <v>4</v>
      </c>
      <c r="B18848" s="4" t="s">
        <v>5</v>
      </c>
      <c r="C18848" s="4" t="s">
        <v>13</v>
      </c>
      <c r="D18848" s="4" t="s">
        <v>10</v>
      </c>
    </row>
    <row r="18849" spans="1:31">
      <c r="A18849" t="n">
        <v>152893</v>
      </c>
      <c r="B18849" s="27" t="n">
        <v>22</v>
      </c>
      <c r="C18849" s="7" t="n">
        <v>0</v>
      </c>
      <c r="D18849" s="7" t="n">
        <v>4100</v>
      </c>
    </row>
    <row r="18850" spans="1:31">
      <c r="A18850" t="s">
        <v>4</v>
      </c>
      <c r="B18850" s="4" t="s">
        <v>5</v>
      </c>
      <c r="C18850" s="4" t="s">
        <v>13</v>
      </c>
      <c r="D18850" s="4" t="s">
        <v>10</v>
      </c>
    </row>
    <row r="18851" spans="1:31">
      <c r="A18851" t="n">
        <v>152897</v>
      </c>
      <c r="B18851" s="28" t="n">
        <v>58</v>
      </c>
      <c r="C18851" s="7" t="n">
        <v>5</v>
      </c>
      <c r="D18851" s="7" t="n">
        <v>300</v>
      </c>
    </row>
    <row r="18852" spans="1:31">
      <c r="A18852" t="s">
        <v>4</v>
      </c>
      <c r="B18852" s="4" t="s">
        <v>5</v>
      </c>
      <c r="C18852" s="4" t="s">
        <v>22</v>
      </c>
      <c r="D18852" s="4" t="s">
        <v>10</v>
      </c>
    </row>
    <row r="18853" spans="1:31">
      <c r="A18853" t="n">
        <v>152901</v>
      </c>
      <c r="B18853" s="51" t="n">
        <v>103</v>
      </c>
      <c r="C18853" s="7" t="n">
        <v>0</v>
      </c>
      <c r="D18853" s="7" t="n">
        <v>300</v>
      </c>
    </row>
    <row r="18854" spans="1:31">
      <c r="A18854" t="s">
        <v>4</v>
      </c>
      <c r="B18854" s="4" t="s">
        <v>5</v>
      </c>
      <c r="C18854" s="4" t="s">
        <v>13</v>
      </c>
    </row>
    <row r="18855" spans="1:31">
      <c r="A18855" t="n">
        <v>152908</v>
      </c>
      <c r="B18855" s="37" t="n">
        <v>64</v>
      </c>
      <c r="C18855" s="7" t="n">
        <v>7</v>
      </c>
    </row>
    <row r="18856" spans="1:31">
      <c r="A18856" t="s">
        <v>4</v>
      </c>
      <c r="B18856" s="4" t="s">
        <v>5</v>
      </c>
      <c r="C18856" s="4" t="s">
        <v>13</v>
      </c>
      <c r="D18856" s="4" t="s">
        <v>10</v>
      </c>
    </row>
    <row r="18857" spans="1:31">
      <c r="A18857" t="n">
        <v>152910</v>
      </c>
      <c r="B18857" s="67" t="n">
        <v>72</v>
      </c>
      <c r="C18857" s="7" t="n">
        <v>5</v>
      </c>
      <c r="D18857" s="7" t="n">
        <v>0</v>
      </c>
    </row>
    <row r="18858" spans="1:31">
      <c r="A18858" t="s">
        <v>4</v>
      </c>
      <c r="B18858" s="4" t="s">
        <v>5</v>
      </c>
      <c r="C18858" s="4" t="s">
        <v>13</v>
      </c>
      <c r="D18858" s="36" t="s">
        <v>81</v>
      </c>
      <c r="E18858" s="4" t="s">
        <v>5</v>
      </c>
      <c r="F18858" s="4" t="s">
        <v>13</v>
      </c>
      <c r="G18858" s="4" t="s">
        <v>10</v>
      </c>
      <c r="H18858" s="36" t="s">
        <v>82</v>
      </c>
      <c r="I18858" s="4" t="s">
        <v>13</v>
      </c>
      <c r="J18858" s="4" t="s">
        <v>9</v>
      </c>
      <c r="K18858" s="4" t="s">
        <v>13</v>
      </c>
      <c r="L18858" s="4" t="s">
        <v>13</v>
      </c>
      <c r="M18858" s="4" t="s">
        <v>20</v>
      </c>
    </row>
    <row r="18859" spans="1:31">
      <c r="A18859" t="n">
        <v>152914</v>
      </c>
      <c r="B18859" s="10" t="n">
        <v>5</v>
      </c>
      <c r="C18859" s="7" t="n">
        <v>28</v>
      </c>
      <c r="D18859" s="36" t="s">
        <v>3</v>
      </c>
      <c r="E18859" s="9" t="n">
        <v>162</v>
      </c>
      <c r="F18859" s="7" t="n">
        <v>4</v>
      </c>
      <c r="G18859" s="7" t="n">
        <v>4100</v>
      </c>
      <c r="H18859" s="36" t="s">
        <v>3</v>
      </c>
      <c r="I18859" s="7" t="n">
        <v>0</v>
      </c>
      <c r="J18859" s="7" t="n">
        <v>1</v>
      </c>
      <c r="K18859" s="7" t="n">
        <v>2</v>
      </c>
      <c r="L18859" s="7" t="n">
        <v>1</v>
      </c>
      <c r="M18859" s="11" t="n">
        <f t="normal" ca="1">A18865</f>
        <v>0</v>
      </c>
    </row>
    <row r="18860" spans="1:31">
      <c r="A18860" t="s">
        <v>4</v>
      </c>
      <c r="B18860" s="4" t="s">
        <v>5</v>
      </c>
      <c r="C18860" s="4" t="s">
        <v>13</v>
      </c>
      <c r="D18860" s="4" t="s">
        <v>6</v>
      </c>
    </row>
    <row r="18861" spans="1:31">
      <c r="A18861" t="n">
        <v>152931</v>
      </c>
      <c r="B18861" s="8" t="n">
        <v>2</v>
      </c>
      <c r="C18861" s="7" t="n">
        <v>10</v>
      </c>
      <c r="D18861" s="7" t="s">
        <v>786</v>
      </c>
    </row>
    <row r="18862" spans="1:31">
      <c r="A18862" t="s">
        <v>4</v>
      </c>
      <c r="B18862" s="4" t="s">
        <v>5</v>
      </c>
      <c r="C18862" s="4" t="s">
        <v>10</v>
      </c>
    </row>
    <row r="18863" spans="1:31">
      <c r="A18863" t="n">
        <v>152948</v>
      </c>
      <c r="B18863" s="35" t="n">
        <v>16</v>
      </c>
      <c r="C18863" s="7" t="n">
        <v>0</v>
      </c>
    </row>
    <row r="18864" spans="1:31">
      <c r="A18864" t="s">
        <v>4</v>
      </c>
      <c r="B18864" s="4" t="s">
        <v>5</v>
      </c>
      <c r="C18864" s="4" t="s">
        <v>10</v>
      </c>
      <c r="D18864" s="4" t="s">
        <v>22</v>
      </c>
      <c r="E18864" s="4" t="s">
        <v>22</v>
      </c>
      <c r="F18864" s="4" t="s">
        <v>22</v>
      </c>
      <c r="G18864" s="4" t="s">
        <v>22</v>
      </c>
    </row>
    <row r="18865" spans="1:13">
      <c r="A18865" t="n">
        <v>152951</v>
      </c>
      <c r="B18865" s="24" t="n">
        <v>46</v>
      </c>
      <c r="C18865" s="7" t="n">
        <v>61456</v>
      </c>
      <c r="D18865" s="7" t="n">
        <v>-24</v>
      </c>
      <c r="E18865" s="7" t="n">
        <v>1.80999994277954</v>
      </c>
      <c r="F18865" s="7" t="n">
        <v>-47</v>
      </c>
      <c r="G18865" s="7" t="n">
        <v>180</v>
      </c>
    </row>
    <row r="18866" spans="1:13">
      <c r="A18866" t="s">
        <v>4</v>
      </c>
      <c r="B18866" s="4" t="s">
        <v>5</v>
      </c>
      <c r="C18866" s="4" t="s">
        <v>10</v>
      </c>
      <c r="D18866" s="4" t="s">
        <v>13</v>
      </c>
      <c r="E18866" s="4" t="s">
        <v>13</v>
      </c>
      <c r="F18866" s="4" t="s">
        <v>6</v>
      </c>
    </row>
    <row r="18867" spans="1:13">
      <c r="A18867" t="n">
        <v>152970</v>
      </c>
      <c r="B18867" s="22" t="n">
        <v>20</v>
      </c>
      <c r="C18867" s="7" t="n">
        <v>61456</v>
      </c>
      <c r="D18867" s="7" t="n">
        <v>3</v>
      </c>
      <c r="E18867" s="7" t="n">
        <v>10</v>
      </c>
      <c r="F18867" s="7" t="s">
        <v>80</v>
      </c>
    </row>
    <row r="18868" spans="1:13">
      <c r="A18868" t="s">
        <v>4</v>
      </c>
      <c r="B18868" s="4" t="s">
        <v>5</v>
      </c>
      <c r="C18868" s="4" t="s">
        <v>10</v>
      </c>
    </row>
    <row r="18869" spans="1:13">
      <c r="A18869" t="n">
        <v>152988</v>
      </c>
      <c r="B18869" s="35" t="n">
        <v>16</v>
      </c>
      <c r="C18869" s="7" t="n">
        <v>0</v>
      </c>
    </row>
    <row r="18870" spans="1:13">
      <c r="A18870" t="s">
        <v>4</v>
      </c>
      <c r="B18870" s="4" t="s">
        <v>5</v>
      </c>
      <c r="C18870" s="4" t="s">
        <v>13</v>
      </c>
      <c r="D18870" s="4" t="s">
        <v>13</v>
      </c>
      <c r="E18870" s="4" t="s">
        <v>22</v>
      </c>
      <c r="F18870" s="4" t="s">
        <v>22</v>
      </c>
      <c r="G18870" s="4" t="s">
        <v>22</v>
      </c>
      <c r="H18870" s="4" t="s">
        <v>10</v>
      </c>
    </row>
    <row r="18871" spans="1:13">
      <c r="A18871" t="n">
        <v>152991</v>
      </c>
      <c r="B18871" s="25" t="n">
        <v>45</v>
      </c>
      <c r="C18871" s="7" t="n">
        <v>2</v>
      </c>
      <c r="D18871" s="7" t="n">
        <v>3</v>
      </c>
      <c r="E18871" s="7" t="n">
        <v>-24</v>
      </c>
      <c r="F18871" s="7" t="n">
        <v>3.00999999046326</v>
      </c>
      <c r="G18871" s="7" t="n">
        <v>-47.7999992370605</v>
      </c>
      <c r="H18871" s="7" t="n">
        <v>0</v>
      </c>
    </row>
    <row r="18872" spans="1:13">
      <c r="A18872" t="s">
        <v>4</v>
      </c>
      <c r="B18872" s="4" t="s">
        <v>5</v>
      </c>
      <c r="C18872" s="4" t="s">
        <v>13</v>
      </c>
      <c r="D18872" s="4" t="s">
        <v>13</v>
      </c>
      <c r="E18872" s="4" t="s">
        <v>22</v>
      </c>
      <c r="F18872" s="4" t="s">
        <v>22</v>
      </c>
      <c r="G18872" s="4" t="s">
        <v>22</v>
      </c>
      <c r="H18872" s="4" t="s">
        <v>10</v>
      </c>
      <c r="I18872" s="4" t="s">
        <v>13</v>
      </c>
    </row>
    <row r="18873" spans="1:13">
      <c r="A18873" t="n">
        <v>153008</v>
      </c>
      <c r="B18873" s="25" t="n">
        <v>45</v>
      </c>
      <c r="C18873" s="7" t="n">
        <v>4</v>
      </c>
      <c r="D18873" s="7" t="n">
        <v>3</v>
      </c>
      <c r="E18873" s="7" t="n">
        <v>4</v>
      </c>
      <c r="F18873" s="7" t="n">
        <v>27</v>
      </c>
      <c r="G18873" s="7" t="n">
        <v>0</v>
      </c>
      <c r="H18873" s="7" t="n">
        <v>0</v>
      </c>
      <c r="I18873" s="7" t="n">
        <v>0</v>
      </c>
    </row>
    <row r="18874" spans="1:13">
      <c r="A18874" t="s">
        <v>4</v>
      </c>
      <c r="B18874" s="4" t="s">
        <v>5</v>
      </c>
      <c r="C18874" s="4" t="s">
        <v>13</v>
      </c>
      <c r="D18874" s="4" t="s">
        <v>13</v>
      </c>
      <c r="E18874" s="4" t="s">
        <v>22</v>
      </c>
      <c r="F18874" s="4" t="s">
        <v>10</v>
      </c>
    </row>
    <row r="18875" spans="1:13">
      <c r="A18875" t="n">
        <v>153026</v>
      </c>
      <c r="B18875" s="25" t="n">
        <v>45</v>
      </c>
      <c r="C18875" s="7" t="n">
        <v>5</v>
      </c>
      <c r="D18875" s="7" t="n">
        <v>3</v>
      </c>
      <c r="E18875" s="7" t="n">
        <v>3.70000004768372</v>
      </c>
      <c r="F18875" s="7" t="n">
        <v>0</v>
      </c>
    </row>
    <row r="18876" spans="1:13">
      <c r="A18876" t="s">
        <v>4</v>
      </c>
      <c r="B18876" s="4" t="s">
        <v>5</v>
      </c>
      <c r="C18876" s="4" t="s">
        <v>13</v>
      </c>
      <c r="D18876" s="4" t="s">
        <v>13</v>
      </c>
      <c r="E18876" s="4" t="s">
        <v>22</v>
      </c>
      <c r="F18876" s="4" t="s">
        <v>10</v>
      </c>
    </row>
    <row r="18877" spans="1:13">
      <c r="A18877" t="n">
        <v>153035</v>
      </c>
      <c r="B18877" s="25" t="n">
        <v>45</v>
      </c>
      <c r="C18877" s="7" t="n">
        <v>11</v>
      </c>
      <c r="D18877" s="7" t="n">
        <v>3</v>
      </c>
      <c r="E18877" s="7" t="n">
        <v>38</v>
      </c>
      <c r="F18877" s="7" t="n">
        <v>0</v>
      </c>
    </row>
    <row r="18878" spans="1:13">
      <c r="A18878" t="s">
        <v>4</v>
      </c>
      <c r="B18878" s="4" t="s">
        <v>5</v>
      </c>
      <c r="C18878" s="4" t="s">
        <v>13</v>
      </c>
      <c r="D18878" s="4" t="s">
        <v>10</v>
      </c>
      <c r="E18878" s="4" t="s">
        <v>22</v>
      </c>
    </row>
    <row r="18879" spans="1:13">
      <c r="A18879" t="n">
        <v>153044</v>
      </c>
      <c r="B18879" s="28" t="n">
        <v>58</v>
      </c>
      <c r="C18879" s="7" t="n">
        <v>100</v>
      </c>
      <c r="D18879" s="7" t="n">
        <v>1000</v>
      </c>
      <c r="E18879" s="7" t="n">
        <v>1</v>
      </c>
    </row>
    <row r="18880" spans="1:13">
      <c r="A18880" t="s">
        <v>4</v>
      </c>
      <c r="B18880" s="4" t="s">
        <v>5</v>
      </c>
      <c r="C18880" s="4" t="s">
        <v>13</v>
      </c>
      <c r="D18880" s="4" t="s">
        <v>10</v>
      </c>
    </row>
    <row r="18881" spans="1:9">
      <c r="A18881" t="n">
        <v>153052</v>
      </c>
      <c r="B18881" s="28" t="n">
        <v>58</v>
      </c>
      <c r="C18881" s="7" t="n">
        <v>255</v>
      </c>
      <c r="D18881" s="7" t="n">
        <v>0</v>
      </c>
    </row>
    <row r="18882" spans="1:9">
      <c r="A18882" t="s">
        <v>4</v>
      </c>
      <c r="B18882" s="4" t="s">
        <v>5</v>
      </c>
      <c r="C18882" s="4" t="s">
        <v>13</v>
      </c>
      <c r="D18882" s="4" t="s">
        <v>10</v>
      </c>
      <c r="E18882" s="4" t="s">
        <v>22</v>
      </c>
    </row>
    <row r="18883" spans="1:9">
      <c r="A18883" t="n">
        <v>153056</v>
      </c>
      <c r="B18883" s="28" t="n">
        <v>58</v>
      </c>
      <c r="C18883" s="7" t="n">
        <v>0</v>
      </c>
      <c r="D18883" s="7" t="n">
        <v>300</v>
      </c>
      <c r="E18883" s="7" t="n">
        <v>0.300000011920929</v>
      </c>
    </row>
    <row r="18884" spans="1:9">
      <c r="A18884" t="s">
        <v>4</v>
      </c>
      <c r="B18884" s="4" t="s">
        <v>5</v>
      </c>
      <c r="C18884" s="4" t="s">
        <v>13</v>
      </c>
      <c r="D18884" s="4" t="s">
        <v>10</v>
      </c>
    </row>
    <row r="18885" spans="1:9">
      <c r="A18885" t="n">
        <v>153064</v>
      </c>
      <c r="B18885" s="28" t="n">
        <v>58</v>
      </c>
      <c r="C18885" s="7" t="n">
        <v>255</v>
      </c>
      <c r="D18885" s="7" t="n">
        <v>0</v>
      </c>
    </row>
    <row r="18886" spans="1:9">
      <c r="A18886" t="s">
        <v>4</v>
      </c>
      <c r="B18886" s="4" t="s">
        <v>5</v>
      </c>
      <c r="C18886" s="4" t="s">
        <v>13</v>
      </c>
      <c r="D18886" s="4" t="s">
        <v>10</v>
      </c>
      <c r="E18886" s="4" t="s">
        <v>22</v>
      </c>
      <c r="F18886" s="4" t="s">
        <v>10</v>
      </c>
      <c r="G18886" s="4" t="s">
        <v>9</v>
      </c>
      <c r="H18886" s="4" t="s">
        <v>9</v>
      </c>
      <c r="I18886" s="4" t="s">
        <v>10</v>
      </c>
      <c r="J18886" s="4" t="s">
        <v>10</v>
      </c>
      <c r="K18886" s="4" t="s">
        <v>9</v>
      </c>
      <c r="L18886" s="4" t="s">
        <v>9</v>
      </c>
      <c r="M18886" s="4" t="s">
        <v>9</v>
      </c>
      <c r="N18886" s="4" t="s">
        <v>9</v>
      </c>
      <c r="O18886" s="4" t="s">
        <v>6</v>
      </c>
    </row>
    <row r="18887" spans="1:9">
      <c r="A18887" t="n">
        <v>153068</v>
      </c>
      <c r="B18887" s="14" t="n">
        <v>50</v>
      </c>
      <c r="C18887" s="7" t="n">
        <v>0</v>
      </c>
      <c r="D18887" s="7" t="n">
        <v>12105</v>
      </c>
      <c r="E18887" s="7" t="n">
        <v>1</v>
      </c>
      <c r="F18887" s="7" t="n">
        <v>0</v>
      </c>
      <c r="G18887" s="7" t="n">
        <v>0</v>
      </c>
      <c r="H18887" s="7" t="n">
        <v>0</v>
      </c>
      <c r="I18887" s="7" t="n">
        <v>0</v>
      </c>
      <c r="J18887" s="7" t="n">
        <v>65533</v>
      </c>
      <c r="K18887" s="7" t="n">
        <v>0</v>
      </c>
      <c r="L18887" s="7" t="n">
        <v>0</v>
      </c>
      <c r="M18887" s="7" t="n">
        <v>0</v>
      </c>
      <c r="N18887" s="7" t="n">
        <v>0</v>
      </c>
      <c r="O18887" s="7" t="s">
        <v>12</v>
      </c>
    </row>
    <row r="18888" spans="1:9">
      <c r="A18888" t="s">
        <v>4</v>
      </c>
      <c r="B18888" s="4" t="s">
        <v>5</v>
      </c>
      <c r="C18888" s="4" t="s">
        <v>13</v>
      </c>
      <c r="D18888" s="4" t="s">
        <v>10</v>
      </c>
      <c r="E18888" s="4" t="s">
        <v>10</v>
      </c>
      <c r="F18888" s="4" t="s">
        <v>10</v>
      </c>
      <c r="G18888" s="4" t="s">
        <v>10</v>
      </c>
      <c r="H18888" s="4" t="s">
        <v>13</v>
      </c>
    </row>
    <row r="18889" spans="1:9">
      <c r="A18889" t="n">
        <v>153107</v>
      </c>
      <c r="B18889" s="29" t="n">
        <v>25</v>
      </c>
      <c r="C18889" s="7" t="n">
        <v>5</v>
      </c>
      <c r="D18889" s="7" t="n">
        <v>65535</v>
      </c>
      <c r="E18889" s="7" t="n">
        <v>500</v>
      </c>
      <c r="F18889" s="7" t="n">
        <v>800</v>
      </c>
      <c r="G18889" s="7" t="n">
        <v>140</v>
      </c>
      <c r="H18889" s="7" t="n">
        <v>0</v>
      </c>
    </row>
    <row r="18890" spans="1:9">
      <c r="A18890" t="s">
        <v>4</v>
      </c>
      <c r="B18890" s="4" t="s">
        <v>5</v>
      </c>
      <c r="C18890" s="4" t="s">
        <v>10</v>
      </c>
      <c r="D18890" s="4" t="s">
        <v>13</v>
      </c>
      <c r="E18890" s="4" t="s">
        <v>72</v>
      </c>
      <c r="F18890" s="4" t="s">
        <v>13</v>
      </c>
      <c r="G18890" s="4" t="s">
        <v>13</v>
      </c>
    </row>
    <row r="18891" spans="1:9">
      <c r="A18891" t="n">
        <v>153118</v>
      </c>
      <c r="B18891" s="30" t="n">
        <v>24</v>
      </c>
      <c r="C18891" s="7" t="n">
        <v>65533</v>
      </c>
      <c r="D18891" s="7" t="n">
        <v>11</v>
      </c>
      <c r="E18891" s="7" t="s">
        <v>1303</v>
      </c>
      <c r="F18891" s="7" t="n">
        <v>2</v>
      </c>
      <c r="G18891" s="7" t="n">
        <v>0</v>
      </c>
    </row>
    <row r="18892" spans="1:9">
      <c r="A18892" t="s">
        <v>4</v>
      </c>
      <c r="B18892" s="4" t="s">
        <v>5</v>
      </c>
    </row>
    <row r="18893" spans="1:9">
      <c r="A18893" t="n">
        <v>153236</v>
      </c>
      <c r="B18893" s="53" t="n">
        <v>28</v>
      </c>
    </row>
    <row r="18894" spans="1:9">
      <c r="A18894" t="s">
        <v>4</v>
      </c>
      <c r="B18894" s="4" t="s">
        <v>5</v>
      </c>
      <c r="C18894" s="4" t="s">
        <v>13</v>
      </c>
    </row>
    <row r="18895" spans="1:9">
      <c r="A18895" t="n">
        <v>153237</v>
      </c>
      <c r="B18895" s="33" t="n">
        <v>27</v>
      </c>
      <c r="C18895" s="7" t="n">
        <v>0</v>
      </c>
    </row>
    <row r="18896" spans="1:9">
      <c r="A18896" t="s">
        <v>4</v>
      </c>
      <c r="B18896" s="4" t="s">
        <v>5</v>
      </c>
      <c r="C18896" s="4" t="s">
        <v>13</v>
      </c>
    </row>
    <row r="18897" spans="1:15">
      <c r="A18897" t="n">
        <v>153239</v>
      </c>
      <c r="B18897" s="33" t="n">
        <v>27</v>
      </c>
      <c r="C18897" s="7" t="n">
        <v>1</v>
      </c>
    </row>
    <row r="18898" spans="1:15">
      <c r="A18898" t="s">
        <v>4</v>
      </c>
      <c r="B18898" s="4" t="s">
        <v>5</v>
      </c>
      <c r="C18898" s="4" t="s">
        <v>13</v>
      </c>
      <c r="D18898" s="4" t="s">
        <v>10</v>
      </c>
      <c r="E18898" s="4" t="s">
        <v>10</v>
      </c>
      <c r="F18898" s="4" t="s">
        <v>10</v>
      </c>
      <c r="G18898" s="4" t="s">
        <v>10</v>
      </c>
      <c r="H18898" s="4" t="s">
        <v>13</v>
      </c>
    </row>
    <row r="18899" spans="1:15">
      <c r="A18899" t="n">
        <v>153241</v>
      </c>
      <c r="B18899" s="29" t="n">
        <v>25</v>
      </c>
      <c r="C18899" s="7" t="n">
        <v>5</v>
      </c>
      <c r="D18899" s="7" t="n">
        <v>65535</v>
      </c>
      <c r="E18899" s="7" t="n">
        <v>65535</v>
      </c>
      <c r="F18899" s="7" t="n">
        <v>65535</v>
      </c>
      <c r="G18899" s="7" t="n">
        <v>65535</v>
      </c>
      <c r="H18899" s="7" t="n">
        <v>0</v>
      </c>
    </row>
    <row r="18900" spans="1:15">
      <c r="A18900" t="s">
        <v>4</v>
      </c>
      <c r="B18900" s="4" t="s">
        <v>5</v>
      </c>
      <c r="C18900" s="4" t="s">
        <v>13</v>
      </c>
      <c r="D18900" s="4" t="s">
        <v>13</v>
      </c>
      <c r="E18900" s="4" t="s">
        <v>9</v>
      </c>
      <c r="F18900" s="4" t="s">
        <v>13</v>
      </c>
      <c r="G18900" s="4" t="s">
        <v>13</v>
      </c>
    </row>
    <row r="18901" spans="1:15">
      <c r="A18901" t="n">
        <v>153252</v>
      </c>
      <c r="B18901" s="31" t="n">
        <v>18</v>
      </c>
      <c r="C18901" s="7" t="n">
        <v>0</v>
      </c>
      <c r="D18901" s="7" t="n">
        <v>0</v>
      </c>
      <c r="E18901" s="7" t="n">
        <v>0</v>
      </c>
      <c r="F18901" s="7" t="n">
        <v>19</v>
      </c>
      <c r="G18901" s="7" t="n">
        <v>1</v>
      </c>
    </row>
    <row r="18902" spans="1:15">
      <c r="A18902" t="s">
        <v>4</v>
      </c>
      <c r="B18902" s="4" t="s">
        <v>5</v>
      </c>
      <c r="C18902" s="4" t="s">
        <v>13</v>
      </c>
      <c r="D18902" s="4" t="s">
        <v>13</v>
      </c>
      <c r="E18902" s="4" t="s">
        <v>10</v>
      </c>
      <c r="F18902" s="4" t="s">
        <v>22</v>
      </c>
    </row>
    <row r="18903" spans="1:15">
      <c r="A18903" t="n">
        <v>153261</v>
      </c>
      <c r="B18903" s="32" t="n">
        <v>107</v>
      </c>
      <c r="C18903" s="7" t="n">
        <v>0</v>
      </c>
      <c r="D18903" s="7" t="n">
        <v>0</v>
      </c>
      <c r="E18903" s="7" t="n">
        <v>0</v>
      </c>
      <c r="F18903" s="7" t="n">
        <v>32</v>
      </c>
    </row>
    <row r="18904" spans="1:15">
      <c r="A18904" t="s">
        <v>4</v>
      </c>
      <c r="B18904" s="4" t="s">
        <v>5</v>
      </c>
      <c r="C18904" s="4" t="s">
        <v>13</v>
      </c>
      <c r="D18904" s="4" t="s">
        <v>13</v>
      </c>
      <c r="E18904" s="4" t="s">
        <v>6</v>
      </c>
      <c r="F18904" s="4" t="s">
        <v>10</v>
      </c>
    </row>
    <row r="18905" spans="1:15">
      <c r="A18905" t="n">
        <v>153270</v>
      </c>
      <c r="B18905" s="32" t="n">
        <v>107</v>
      </c>
      <c r="C18905" s="7" t="n">
        <v>1</v>
      </c>
      <c r="D18905" s="7" t="n">
        <v>0</v>
      </c>
      <c r="E18905" s="7" t="s">
        <v>1304</v>
      </c>
      <c r="F18905" s="7" t="n">
        <v>1</v>
      </c>
    </row>
    <row r="18906" spans="1:15">
      <c r="A18906" t="s">
        <v>4</v>
      </c>
      <c r="B18906" s="4" t="s">
        <v>5</v>
      </c>
      <c r="C18906" s="4" t="s">
        <v>13</v>
      </c>
      <c r="D18906" s="4" t="s">
        <v>13</v>
      </c>
      <c r="E18906" s="4" t="s">
        <v>6</v>
      </c>
      <c r="F18906" s="4" t="s">
        <v>10</v>
      </c>
    </row>
    <row r="18907" spans="1:15">
      <c r="A18907" t="n">
        <v>153284</v>
      </c>
      <c r="B18907" s="32" t="n">
        <v>107</v>
      </c>
      <c r="C18907" s="7" t="n">
        <v>1</v>
      </c>
      <c r="D18907" s="7" t="n">
        <v>0</v>
      </c>
      <c r="E18907" s="7" t="s">
        <v>76</v>
      </c>
      <c r="F18907" s="7" t="n">
        <v>2</v>
      </c>
    </row>
    <row r="18908" spans="1:15">
      <c r="A18908" t="s">
        <v>4</v>
      </c>
      <c r="B18908" s="4" t="s">
        <v>5</v>
      </c>
      <c r="C18908" s="4" t="s">
        <v>13</v>
      </c>
      <c r="D18908" s="4" t="s">
        <v>13</v>
      </c>
      <c r="E18908" s="4" t="s">
        <v>13</v>
      </c>
      <c r="F18908" s="4" t="s">
        <v>10</v>
      </c>
      <c r="G18908" s="4" t="s">
        <v>10</v>
      </c>
      <c r="H18908" s="4" t="s">
        <v>13</v>
      </c>
    </row>
    <row r="18909" spans="1:15">
      <c r="A18909" t="n">
        <v>153296</v>
      </c>
      <c r="B18909" s="32" t="n">
        <v>107</v>
      </c>
      <c r="C18909" s="7" t="n">
        <v>2</v>
      </c>
      <c r="D18909" s="7" t="n">
        <v>0</v>
      </c>
      <c r="E18909" s="7" t="n">
        <v>1</v>
      </c>
      <c r="F18909" s="7" t="n">
        <v>65535</v>
      </c>
      <c r="G18909" s="7" t="n">
        <v>65535</v>
      </c>
      <c r="H18909" s="7" t="n">
        <v>0</v>
      </c>
    </row>
    <row r="18910" spans="1:15">
      <c r="A18910" t="s">
        <v>4</v>
      </c>
      <c r="B18910" s="4" t="s">
        <v>5</v>
      </c>
      <c r="C18910" s="4" t="s">
        <v>13</v>
      </c>
      <c r="D18910" s="4" t="s">
        <v>13</v>
      </c>
      <c r="E18910" s="4" t="s">
        <v>13</v>
      </c>
    </row>
    <row r="18911" spans="1:15">
      <c r="A18911" t="n">
        <v>153305</v>
      </c>
      <c r="B18911" s="32" t="n">
        <v>107</v>
      </c>
      <c r="C18911" s="7" t="n">
        <v>4</v>
      </c>
      <c r="D18911" s="7" t="n">
        <v>0</v>
      </c>
      <c r="E18911" s="7" t="n">
        <v>0</v>
      </c>
    </row>
    <row r="18912" spans="1:15">
      <c r="A18912" t="s">
        <v>4</v>
      </c>
      <c r="B18912" s="4" t="s">
        <v>5</v>
      </c>
      <c r="C18912" s="4" t="s">
        <v>13</v>
      </c>
      <c r="D18912" s="4" t="s">
        <v>13</v>
      </c>
    </row>
    <row r="18913" spans="1:8">
      <c r="A18913" t="n">
        <v>153309</v>
      </c>
      <c r="B18913" s="32" t="n">
        <v>107</v>
      </c>
      <c r="C18913" s="7" t="n">
        <v>3</v>
      </c>
      <c r="D18913" s="7" t="n">
        <v>0</v>
      </c>
    </row>
    <row r="18914" spans="1:8">
      <c r="A18914" t="s">
        <v>4</v>
      </c>
      <c r="B18914" s="4" t="s">
        <v>5</v>
      </c>
      <c r="C18914" s="4" t="s">
        <v>13</v>
      </c>
      <c r="D18914" s="4" t="s">
        <v>10</v>
      </c>
      <c r="E18914" s="4" t="s">
        <v>22</v>
      </c>
    </row>
    <row r="18915" spans="1:8">
      <c r="A18915" t="n">
        <v>153312</v>
      </c>
      <c r="B18915" s="28" t="n">
        <v>58</v>
      </c>
      <c r="C18915" s="7" t="n">
        <v>100</v>
      </c>
      <c r="D18915" s="7" t="n">
        <v>300</v>
      </c>
      <c r="E18915" s="7" t="n">
        <v>0.300000011920929</v>
      </c>
    </row>
    <row r="18916" spans="1:8">
      <c r="A18916" t="s">
        <v>4</v>
      </c>
      <c r="B18916" s="4" t="s">
        <v>5</v>
      </c>
      <c r="C18916" s="4" t="s">
        <v>13</v>
      </c>
      <c r="D18916" s="4" t="s">
        <v>10</v>
      </c>
    </row>
    <row r="18917" spans="1:8">
      <c r="A18917" t="n">
        <v>153320</v>
      </c>
      <c r="B18917" s="28" t="n">
        <v>58</v>
      </c>
      <c r="C18917" s="7" t="n">
        <v>255</v>
      </c>
      <c r="D18917" s="7" t="n">
        <v>0</v>
      </c>
    </row>
    <row r="18918" spans="1:8">
      <c r="A18918" t="s">
        <v>4</v>
      </c>
      <c r="B18918" s="4" t="s">
        <v>5</v>
      </c>
      <c r="C18918" s="4" t="s">
        <v>13</v>
      </c>
      <c r="D18918" s="4" t="s">
        <v>13</v>
      </c>
      <c r="E18918" s="4" t="s">
        <v>13</v>
      </c>
      <c r="F18918" s="4" t="s">
        <v>9</v>
      </c>
      <c r="G18918" s="4" t="s">
        <v>13</v>
      </c>
      <c r="H18918" s="4" t="s">
        <v>13</v>
      </c>
      <c r="I18918" s="4" t="s">
        <v>20</v>
      </c>
    </row>
    <row r="18919" spans="1:8">
      <c r="A18919" t="n">
        <v>153324</v>
      </c>
      <c r="B18919" s="10" t="n">
        <v>5</v>
      </c>
      <c r="C18919" s="7" t="n">
        <v>35</v>
      </c>
      <c r="D18919" s="7" t="n">
        <v>0</v>
      </c>
      <c r="E18919" s="7" t="n">
        <v>0</v>
      </c>
      <c r="F18919" s="7" t="n">
        <v>1</v>
      </c>
      <c r="G18919" s="7" t="n">
        <v>2</v>
      </c>
      <c r="H18919" s="7" t="n">
        <v>1</v>
      </c>
      <c r="I18919" s="11" t="n">
        <f t="normal" ca="1">A18927</f>
        <v>0</v>
      </c>
    </row>
    <row r="18920" spans="1:8">
      <c r="A18920" t="s">
        <v>4</v>
      </c>
      <c r="B18920" s="4" t="s">
        <v>5</v>
      </c>
      <c r="C18920" s="4" t="s">
        <v>10</v>
      </c>
      <c r="D18920" s="4" t="s">
        <v>10</v>
      </c>
      <c r="E18920" s="4" t="s">
        <v>22</v>
      </c>
      <c r="F18920" s="4" t="s">
        <v>22</v>
      </c>
      <c r="G18920" s="4" t="s">
        <v>22</v>
      </c>
      <c r="H18920" s="4" t="s">
        <v>22</v>
      </c>
      <c r="I18920" s="4" t="s">
        <v>13</v>
      </c>
      <c r="J18920" s="4" t="s">
        <v>10</v>
      </c>
    </row>
    <row r="18921" spans="1:8">
      <c r="A18921" t="n">
        <v>153338</v>
      </c>
      <c r="B18921" s="85" t="n">
        <v>55</v>
      </c>
      <c r="C18921" s="7" t="n">
        <v>61456</v>
      </c>
      <c r="D18921" s="7" t="n">
        <v>65024</v>
      </c>
      <c r="E18921" s="7" t="n">
        <v>0</v>
      </c>
      <c r="F18921" s="7" t="n">
        <v>0</v>
      </c>
      <c r="G18921" s="7" t="n">
        <v>2.5</v>
      </c>
      <c r="H18921" s="7" t="n">
        <v>1.20000004768372</v>
      </c>
      <c r="I18921" s="7" t="n">
        <v>1</v>
      </c>
      <c r="J18921" s="7" t="n">
        <v>0</v>
      </c>
    </row>
    <row r="18922" spans="1:8">
      <c r="A18922" t="s">
        <v>4</v>
      </c>
      <c r="B18922" s="4" t="s">
        <v>5</v>
      </c>
      <c r="C18922" s="4" t="s">
        <v>13</v>
      </c>
      <c r="D18922" s="4" t="s">
        <v>10</v>
      </c>
      <c r="E18922" s="4" t="s">
        <v>13</v>
      </c>
    </row>
    <row r="18923" spans="1:8">
      <c r="A18923" t="n">
        <v>153362</v>
      </c>
      <c r="B18923" s="16" t="n">
        <v>49</v>
      </c>
      <c r="C18923" s="7" t="n">
        <v>1</v>
      </c>
      <c r="D18923" s="7" t="n">
        <v>2000</v>
      </c>
      <c r="E18923" s="7" t="n">
        <v>0</v>
      </c>
    </row>
    <row r="18924" spans="1:8">
      <c r="A18924" t="s">
        <v>4</v>
      </c>
      <c r="B18924" s="4" t="s">
        <v>5</v>
      </c>
      <c r="C18924" s="4" t="s">
        <v>20</v>
      </c>
    </row>
    <row r="18925" spans="1:8">
      <c r="A18925" t="n">
        <v>153367</v>
      </c>
      <c r="B18925" s="17" t="n">
        <v>3</v>
      </c>
      <c r="C18925" s="11" t="n">
        <f t="normal" ca="1">A18927</f>
        <v>0</v>
      </c>
    </row>
    <row r="18926" spans="1:8">
      <c r="A18926" t="s">
        <v>4</v>
      </c>
      <c r="B18926" s="4" t="s">
        <v>5</v>
      </c>
      <c r="C18926" s="4" t="s">
        <v>13</v>
      </c>
      <c r="D18926" s="4" t="s">
        <v>10</v>
      </c>
      <c r="E18926" s="4" t="s">
        <v>22</v>
      </c>
    </row>
    <row r="18927" spans="1:8">
      <c r="A18927" t="n">
        <v>153372</v>
      </c>
      <c r="B18927" s="28" t="n">
        <v>58</v>
      </c>
      <c r="C18927" s="7" t="n">
        <v>0</v>
      </c>
      <c r="D18927" s="7" t="n">
        <v>1000</v>
      </c>
      <c r="E18927" s="7" t="n">
        <v>1</v>
      </c>
    </row>
    <row r="18928" spans="1:8">
      <c r="A18928" t="s">
        <v>4</v>
      </c>
      <c r="B18928" s="4" t="s">
        <v>5</v>
      </c>
      <c r="C18928" s="4" t="s">
        <v>13</v>
      </c>
      <c r="D18928" s="4" t="s">
        <v>10</v>
      </c>
    </row>
    <row r="18929" spans="1:10">
      <c r="A18929" t="n">
        <v>153380</v>
      </c>
      <c r="B18929" s="28" t="n">
        <v>58</v>
      </c>
      <c r="C18929" s="7" t="n">
        <v>255</v>
      </c>
      <c r="D18929" s="7" t="n">
        <v>0</v>
      </c>
    </row>
    <row r="18930" spans="1:10">
      <c r="A18930" t="s">
        <v>4</v>
      </c>
      <c r="B18930" s="4" t="s">
        <v>5</v>
      </c>
      <c r="C18930" s="4" t="s">
        <v>10</v>
      </c>
      <c r="D18930" s="4" t="s">
        <v>13</v>
      </c>
    </row>
    <row r="18931" spans="1:10">
      <c r="A18931" t="n">
        <v>153384</v>
      </c>
      <c r="B18931" s="63" t="n">
        <v>56</v>
      </c>
      <c r="C18931" s="7" t="n">
        <v>61456</v>
      </c>
      <c r="D18931" s="7" t="n">
        <v>1</v>
      </c>
    </row>
    <row r="18932" spans="1:10">
      <c r="A18932" t="s">
        <v>4</v>
      </c>
      <c r="B18932" s="4" t="s">
        <v>5</v>
      </c>
      <c r="C18932" s="4" t="s">
        <v>10</v>
      </c>
      <c r="D18932" s="4" t="s">
        <v>22</v>
      </c>
      <c r="E18932" s="4" t="s">
        <v>22</v>
      </c>
      <c r="F18932" s="4" t="s">
        <v>22</v>
      </c>
      <c r="G18932" s="4" t="s">
        <v>22</v>
      </c>
    </row>
    <row r="18933" spans="1:10">
      <c r="A18933" t="n">
        <v>153388</v>
      </c>
      <c r="B18933" s="24" t="n">
        <v>46</v>
      </c>
      <c r="C18933" s="7" t="n">
        <v>61456</v>
      </c>
      <c r="D18933" s="7" t="n">
        <v>-24</v>
      </c>
      <c r="E18933" s="7" t="n">
        <v>1.73000001907349</v>
      </c>
      <c r="F18933" s="7" t="n">
        <v>-45.75</v>
      </c>
      <c r="G18933" s="7" t="n">
        <v>0</v>
      </c>
    </row>
    <row r="18934" spans="1:10">
      <c r="A18934" t="s">
        <v>4</v>
      </c>
      <c r="B18934" s="4" t="s">
        <v>5</v>
      </c>
      <c r="C18934" s="4" t="s">
        <v>13</v>
      </c>
      <c r="D18934" s="4" t="s">
        <v>13</v>
      </c>
      <c r="E18934" s="4" t="s">
        <v>22</v>
      </c>
      <c r="F18934" s="4" t="s">
        <v>22</v>
      </c>
      <c r="G18934" s="4" t="s">
        <v>22</v>
      </c>
      <c r="H18934" s="4" t="s">
        <v>10</v>
      </c>
      <c r="I18934" s="4" t="s">
        <v>13</v>
      </c>
    </row>
    <row r="18935" spans="1:10">
      <c r="A18935" t="n">
        <v>153407</v>
      </c>
      <c r="B18935" s="25" t="n">
        <v>45</v>
      </c>
      <c r="C18935" s="7" t="n">
        <v>4</v>
      </c>
      <c r="D18935" s="7" t="n">
        <v>3</v>
      </c>
      <c r="E18935" s="7" t="n">
        <v>4</v>
      </c>
      <c r="F18935" s="7" t="n">
        <v>0</v>
      </c>
      <c r="G18935" s="7" t="n">
        <v>0</v>
      </c>
      <c r="H18935" s="7" t="n">
        <v>0</v>
      </c>
      <c r="I18935" s="7" t="n">
        <v>0</v>
      </c>
    </row>
    <row r="18936" spans="1:10">
      <c r="A18936" t="s">
        <v>4</v>
      </c>
      <c r="B18936" s="4" t="s">
        <v>5</v>
      </c>
      <c r="C18936" s="4" t="s">
        <v>13</v>
      </c>
      <c r="D18936" s="4" t="s">
        <v>13</v>
      </c>
      <c r="E18936" s="4" t="s">
        <v>13</v>
      </c>
      <c r="F18936" s="4" t="s">
        <v>9</v>
      </c>
      <c r="G18936" s="4" t="s">
        <v>13</v>
      </c>
      <c r="H18936" s="4" t="s">
        <v>13</v>
      </c>
      <c r="I18936" s="4" t="s">
        <v>20</v>
      </c>
    </row>
    <row r="18937" spans="1:10">
      <c r="A18937" t="n">
        <v>153425</v>
      </c>
      <c r="B18937" s="10" t="n">
        <v>5</v>
      </c>
      <c r="C18937" s="7" t="n">
        <v>35</v>
      </c>
      <c r="D18937" s="7" t="n">
        <v>0</v>
      </c>
      <c r="E18937" s="7" t="n">
        <v>0</v>
      </c>
      <c r="F18937" s="7" t="n">
        <v>1</v>
      </c>
      <c r="G18937" s="7" t="n">
        <v>2</v>
      </c>
      <c r="H18937" s="7" t="n">
        <v>1</v>
      </c>
      <c r="I18937" s="11" t="n">
        <f t="normal" ca="1">A18943</f>
        <v>0</v>
      </c>
    </row>
    <row r="18938" spans="1:10">
      <c r="A18938" t="s">
        <v>4</v>
      </c>
      <c r="B18938" s="4" t="s">
        <v>5</v>
      </c>
      <c r="C18938" s="4" t="s">
        <v>13</v>
      </c>
      <c r="D18938" s="4" t="s">
        <v>10</v>
      </c>
    </row>
    <row r="18939" spans="1:10">
      <c r="A18939" t="n">
        <v>153439</v>
      </c>
      <c r="B18939" s="9" t="n">
        <v>162</v>
      </c>
      <c r="C18939" s="7" t="n">
        <v>1</v>
      </c>
      <c r="D18939" s="7" t="n">
        <v>0</v>
      </c>
    </row>
    <row r="18940" spans="1:10">
      <c r="A18940" t="s">
        <v>4</v>
      </c>
      <c r="B18940" s="4" t="s">
        <v>5</v>
      </c>
      <c r="C18940" s="4" t="s">
        <v>20</v>
      </c>
    </row>
    <row r="18941" spans="1:10">
      <c r="A18941" t="n">
        <v>153443</v>
      </c>
      <c r="B18941" s="17" t="n">
        <v>3</v>
      </c>
      <c r="C18941" s="11" t="n">
        <f t="normal" ca="1">A19013</f>
        <v>0</v>
      </c>
    </row>
    <row r="18942" spans="1:10">
      <c r="A18942" t="s">
        <v>4</v>
      </c>
      <c r="B18942" s="4" t="s">
        <v>5</v>
      </c>
      <c r="C18942" s="4" t="s">
        <v>13</v>
      </c>
      <c r="D18942" s="4" t="s">
        <v>6</v>
      </c>
    </row>
    <row r="18943" spans="1:10">
      <c r="A18943" t="n">
        <v>153448</v>
      </c>
      <c r="B18943" s="8" t="n">
        <v>2</v>
      </c>
      <c r="C18943" s="7" t="n">
        <v>10</v>
      </c>
      <c r="D18943" s="7" t="s">
        <v>855</v>
      </c>
    </row>
    <row r="18944" spans="1:10">
      <c r="A18944" t="s">
        <v>4</v>
      </c>
      <c r="B18944" s="4" t="s">
        <v>5</v>
      </c>
      <c r="C18944" s="4" t="s">
        <v>10</v>
      </c>
    </row>
    <row r="18945" spans="1:9">
      <c r="A18945" t="n">
        <v>153463</v>
      </c>
      <c r="B18945" s="35" t="n">
        <v>16</v>
      </c>
      <c r="C18945" s="7" t="n">
        <v>0</v>
      </c>
    </row>
    <row r="18946" spans="1:9">
      <c r="A18946" t="s">
        <v>4</v>
      </c>
      <c r="B18946" s="4" t="s">
        <v>5</v>
      </c>
      <c r="C18946" s="4" t="s">
        <v>13</v>
      </c>
      <c r="D18946" s="4" t="s">
        <v>10</v>
      </c>
    </row>
    <row r="18947" spans="1:9">
      <c r="A18947" t="n">
        <v>153466</v>
      </c>
      <c r="B18947" s="28" t="n">
        <v>58</v>
      </c>
      <c r="C18947" s="7" t="n">
        <v>105</v>
      </c>
      <c r="D18947" s="7" t="n">
        <v>300</v>
      </c>
    </row>
    <row r="18948" spans="1:9">
      <c r="A18948" t="s">
        <v>4</v>
      </c>
      <c r="B18948" s="4" t="s">
        <v>5</v>
      </c>
      <c r="C18948" s="4" t="s">
        <v>22</v>
      </c>
      <c r="D18948" s="4" t="s">
        <v>10</v>
      </c>
    </row>
    <row r="18949" spans="1:9">
      <c r="A18949" t="n">
        <v>153470</v>
      </c>
      <c r="B18949" s="51" t="n">
        <v>103</v>
      </c>
      <c r="C18949" s="7" t="n">
        <v>1</v>
      </c>
      <c r="D18949" s="7" t="n">
        <v>300</v>
      </c>
    </row>
    <row r="18950" spans="1:9">
      <c r="A18950" t="s">
        <v>4</v>
      </c>
      <c r="B18950" s="4" t="s">
        <v>5</v>
      </c>
      <c r="C18950" s="4" t="s">
        <v>13</v>
      </c>
      <c r="D18950" s="4" t="s">
        <v>10</v>
      </c>
    </row>
    <row r="18951" spans="1:9">
      <c r="A18951" t="n">
        <v>153477</v>
      </c>
      <c r="B18951" s="67" t="n">
        <v>72</v>
      </c>
      <c r="C18951" s="7" t="n">
        <v>4</v>
      </c>
      <c r="D18951" s="7" t="n">
        <v>0</v>
      </c>
    </row>
    <row r="18952" spans="1:9">
      <c r="A18952" t="s">
        <v>4</v>
      </c>
      <c r="B18952" s="4" t="s">
        <v>5</v>
      </c>
      <c r="C18952" s="4" t="s">
        <v>9</v>
      </c>
    </row>
    <row r="18953" spans="1:9">
      <c r="A18953" t="n">
        <v>153481</v>
      </c>
      <c r="B18953" s="50" t="n">
        <v>15</v>
      </c>
      <c r="C18953" s="7" t="n">
        <v>1073741824</v>
      </c>
    </row>
    <row r="18954" spans="1:9">
      <c r="A18954" t="s">
        <v>4</v>
      </c>
      <c r="B18954" s="4" t="s">
        <v>5</v>
      </c>
      <c r="C18954" s="4" t="s">
        <v>13</v>
      </c>
    </row>
    <row r="18955" spans="1:9">
      <c r="A18955" t="n">
        <v>153486</v>
      </c>
      <c r="B18955" s="37" t="n">
        <v>64</v>
      </c>
      <c r="C18955" s="7" t="n">
        <v>3</v>
      </c>
    </row>
    <row r="18956" spans="1:9">
      <c r="A18956" t="s">
        <v>4</v>
      </c>
      <c r="B18956" s="4" t="s">
        <v>5</v>
      </c>
      <c r="C18956" s="4" t="s">
        <v>13</v>
      </c>
    </row>
    <row r="18957" spans="1:9">
      <c r="A18957" t="n">
        <v>153488</v>
      </c>
      <c r="B18957" s="49" t="n">
        <v>74</v>
      </c>
      <c r="C18957" s="7" t="n">
        <v>67</v>
      </c>
    </row>
    <row r="18958" spans="1:9">
      <c r="A18958" t="s">
        <v>4</v>
      </c>
      <c r="B18958" s="4" t="s">
        <v>5</v>
      </c>
      <c r="C18958" s="4" t="s">
        <v>13</v>
      </c>
      <c r="D18958" s="4" t="s">
        <v>13</v>
      </c>
      <c r="E18958" s="4" t="s">
        <v>10</v>
      </c>
    </row>
    <row r="18959" spans="1:9">
      <c r="A18959" t="n">
        <v>153490</v>
      </c>
      <c r="B18959" s="25" t="n">
        <v>45</v>
      </c>
      <c r="C18959" s="7" t="n">
        <v>8</v>
      </c>
      <c r="D18959" s="7" t="n">
        <v>1</v>
      </c>
      <c r="E18959" s="7" t="n">
        <v>0</v>
      </c>
    </row>
    <row r="18960" spans="1:9">
      <c r="A18960" t="s">
        <v>4</v>
      </c>
      <c r="B18960" s="4" t="s">
        <v>5</v>
      </c>
      <c r="C18960" s="4" t="s">
        <v>10</v>
      </c>
    </row>
    <row r="18961" spans="1:5">
      <c r="A18961" t="n">
        <v>153495</v>
      </c>
      <c r="B18961" s="15" t="n">
        <v>13</v>
      </c>
      <c r="C18961" s="7" t="n">
        <v>6409</v>
      </c>
    </row>
    <row r="18962" spans="1:5">
      <c r="A18962" t="s">
        <v>4</v>
      </c>
      <c r="B18962" s="4" t="s">
        <v>5</v>
      </c>
      <c r="C18962" s="4" t="s">
        <v>10</v>
      </c>
    </row>
    <row r="18963" spans="1:5">
      <c r="A18963" t="n">
        <v>153498</v>
      </c>
      <c r="B18963" s="15" t="n">
        <v>13</v>
      </c>
      <c r="C18963" s="7" t="n">
        <v>6408</v>
      </c>
    </row>
    <row r="18964" spans="1:5">
      <c r="A18964" t="s">
        <v>4</v>
      </c>
      <c r="B18964" s="4" t="s">
        <v>5</v>
      </c>
      <c r="C18964" s="4" t="s">
        <v>10</v>
      </c>
    </row>
    <row r="18965" spans="1:5">
      <c r="A18965" t="n">
        <v>153501</v>
      </c>
      <c r="B18965" s="12" t="n">
        <v>12</v>
      </c>
      <c r="C18965" s="7" t="n">
        <v>6464</v>
      </c>
    </row>
    <row r="18966" spans="1:5">
      <c r="A18966" t="s">
        <v>4</v>
      </c>
      <c r="B18966" s="4" t="s">
        <v>5</v>
      </c>
      <c r="C18966" s="4" t="s">
        <v>10</v>
      </c>
    </row>
    <row r="18967" spans="1:5">
      <c r="A18967" t="n">
        <v>153504</v>
      </c>
      <c r="B18967" s="15" t="n">
        <v>13</v>
      </c>
      <c r="C18967" s="7" t="n">
        <v>6465</v>
      </c>
    </row>
    <row r="18968" spans="1:5">
      <c r="A18968" t="s">
        <v>4</v>
      </c>
      <c r="B18968" s="4" t="s">
        <v>5</v>
      </c>
      <c r="C18968" s="4" t="s">
        <v>10</v>
      </c>
    </row>
    <row r="18969" spans="1:5">
      <c r="A18969" t="n">
        <v>153507</v>
      </c>
      <c r="B18969" s="15" t="n">
        <v>13</v>
      </c>
      <c r="C18969" s="7" t="n">
        <v>6466</v>
      </c>
    </row>
    <row r="18970" spans="1:5">
      <c r="A18970" t="s">
        <v>4</v>
      </c>
      <c r="B18970" s="4" t="s">
        <v>5</v>
      </c>
      <c r="C18970" s="4" t="s">
        <v>10</v>
      </c>
    </row>
    <row r="18971" spans="1:5">
      <c r="A18971" t="n">
        <v>153510</v>
      </c>
      <c r="B18971" s="15" t="n">
        <v>13</v>
      </c>
      <c r="C18971" s="7" t="n">
        <v>6467</v>
      </c>
    </row>
    <row r="18972" spans="1:5">
      <c r="A18972" t="s">
        <v>4</v>
      </c>
      <c r="B18972" s="4" t="s">
        <v>5</v>
      </c>
      <c r="C18972" s="4" t="s">
        <v>10</v>
      </c>
    </row>
    <row r="18973" spans="1:5">
      <c r="A18973" t="n">
        <v>153513</v>
      </c>
      <c r="B18973" s="15" t="n">
        <v>13</v>
      </c>
      <c r="C18973" s="7" t="n">
        <v>6468</v>
      </c>
    </row>
    <row r="18974" spans="1:5">
      <c r="A18974" t="s">
        <v>4</v>
      </c>
      <c r="B18974" s="4" t="s">
        <v>5</v>
      </c>
      <c r="C18974" s="4" t="s">
        <v>10</v>
      </c>
    </row>
    <row r="18975" spans="1:5">
      <c r="A18975" t="n">
        <v>153516</v>
      </c>
      <c r="B18975" s="15" t="n">
        <v>13</v>
      </c>
      <c r="C18975" s="7" t="n">
        <v>6469</v>
      </c>
    </row>
    <row r="18976" spans="1:5">
      <c r="A18976" t="s">
        <v>4</v>
      </c>
      <c r="B18976" s="4" t="s">
        <v>5</v>
      </c>
      <c r="C18976" s="4" t="s">
        <v>10</v>
      </c>
    </row>
    <row r="18977" spans="1:3">
      <c r="A18977" t="n">
        <v>153519</v>
      </c>
      <c r="B18977" s="15" t="n">
        <v>13</v>
      </c>
      <c r="C18977" s="7" t="n">
        <v>6470</v>
      </c>
    </row>
    <row r="18978" spans="1:3">
      <c r="A18978" t="s">
        <v>4</v>
      </c>
      <c r="B18978" s="4" t="s">
        <v>5</v>
      </c>
      <c r="C18978" s="4" t="s">
        <v>10</v>
      </c>
    </row>
    <row r="18979" spans="1:3">
      <c r="A18979" t="n">
        <v>153522</v>
      </c>
      <c r="B18979" s="15" t="n">
        <v>13</v>
      </c>
      <c r="C18979" s="7" t="n">
        <v>6471</v>
      </c>
    </row>
    <row r="18980" spans="1:3">
      <c r="A18980" t="s">
        <v>4</v>
      </c>
      <c r="B18980" s="4" t="s">
        <v>5</v>
      </c>
      <c r="C18980" s="4" t="s">
        <v>13</v>
      </c>
    </row>
    <row r="18981" spans="1:3">
      <c r="A18981" t="n">
        <v>153525</v>
      </c>
      <c r="B18981" s="49" t="n">
        <v>74</v>
      </c>
      <c r="C18981" s="7" t="n">
        <v>18</v>
      </c>
    </row>
    <row r="18982" spans="1:3">
      <c r="A18982" t="s">
        <v>4</v>
      </c>
      <c r="B18982" s="4" t="s">
        <v>5</v>
      </c>
      <c r="C18982" s="4" t="s">
        <v>13</v>
      </c>
    </row>
    <row r="18983" spans="1:3">
      <c r="A18983" t="n">
        <v>153527</v>
      </c>
      <c r="B18983" s="49" t="n">
        <v>74</v>
      </c>
      <c r="C18983" s="7" t="n">
        <v>45</v>
      </c>
    </row>
    <row r="18984" spans="1:3">
      <c r="A18984" t="s">
        <v>4</v>
      </c>
      <c r="B18984" s="4" t="s">
        <v>5</v>
      </c>
      <c r="C18984" s="4" t="s">
        <v>10</v>
      </c>
    </row>
    <row r="18985" spans="1:3">
      <c r="A18985" t="n">
        <v>153529</v>
      </c>
      <c r="B18985" s="35" t="n">
        <v>16</v>
      </c>
      <c r="C18985" s="7" t="n">
        <v>0</v>
      </c>
    </row>
    <row r="18986" spans="1:3">
      <c r="A18986" t="s">
        <v>4</v>
      </c>
      <c r="B18986" s="4" t="s">
        <v>5</v>
      </c>
      <c r="C18986" s="4" t="s">
        <v>13</v>
      </c>
      <c r="D18986" s="4" t="s">
        <v>13</v>
      </c>
      <c r="E18986" s="4" t="s">
        <v>13</v>
      </c>
      <c r="F18986" s="4" t="s">
        <v>13</v>
      </c>
    </row>
    <row r="18987" spans="1:3">
      <c r="A18987" t="n">
        <v>153532</v>
      </c>
      <c r="B18987" s="13" t="n">
        <v>14</v>
      </c>
      <c r="C18987" s="7" t="n">
        <v>0</v>
      </c>
      <c r="D18987" s="7" t="n">
        <v>8</v>
      </c>
      <c r="E18987" s="7" t="n">
        <v>0</v>
      </c>
      <c r="F18987" s="7" t="n">
        <v>0</v>
      </c>
    </row>
    <row r="18988" spans="1:3">
      <c r="A18988" t="s">
        <v>4</v>
      </c>
      <c r="B18988" s="4" t="s">
        <v>5</v>
      </c>
      <c r="C18988" s="4" t="s">
        <v>13</v>
      </c>
      <c r="D18988" s="4" t="s">
        <v>6</v>
      </c>
    </row>
    <row r="18989" spans="1:3">
      <c r="A18989" t="n">
        <v>153537</v>
      </c>
      <c r="B18989" s="8" t="n">
        <v>2</v>
      </c>
      <c r="C18989" s="7" t="n">
        <v>11</v>
      </c>
      <c r="D18989" s="7" t="s">
        <v>24</v>
      </c>
    </row>
    <row r="18990" spans="1:3">
      <c r="A18990" t="s">
        <v>4</v>
      </c>
      <c r="B18990" s="4" t="s">
        <v>5</v>
      </c>
      <c r="C18990" s="4" t="s">
        <v>10</v>
      </c>
    </row>
    <row r="18991" spans="1:3">
      <c r="A18991" t="n">
        <v>153551</v>
      </c>
      <c r="B18991" s="35" t="n">
        <v>16</v>
      </c>
      <c r="C18991" s="7" t="n">
        <v>0</v>
      </c>
    </row>
    <row r="18992" spans="1:3">
      <c r="A18992" t="s">
        <v>4</v>
      </c>
      <c r="B18992" s="4" t="s">
        <v>5</v>
      </c>
      <c r="C18992" s="4" t="s">
        <v>13</v>
      </c>
      <c r="D18992" s="4" t="s">
        <v>6</v>
      </c>
    </row>
    <row r="18993" spans="1:6">
      <c r="A18993" t="n">
        <v>153554</v>
      </c>
      <c r="B18993" s="8" t="n">
        <v>2</v>
      </c>
      <c r="C18993" s="7" t="n">
        <v>11</v>
      </c>
      <c r="D18993" s="7" t="s">
        <v>145</v>
      </c>
    </row>
    <row r="18994" spans="1:6">
      <c r="A18994" t="s">
        <v>4</v>
      </c>
      <c r="B18994" s="4" t="s">
        <v>5</v>
      </c>
      <c r="C18994" s="4" t="s">
        <v>10</v>
      </c>
    </row>
    <row r="18995" spans="1:6">
      <c r="A18995" t="n">
        <v>153563</v>
      </c>
      <c r="B18995" s="35" t="n">
        <v>16</v>
      </c>
      <c r="C18995" s="7" t="n">
        <v>0</v>
      </c>
    </row>
    <row r="18996" spans="1:6">
      <c r="A18996" t="s">
        <v>4</v>
      </c>
      <c r="B18996" s="4" t="s">
        <v>5</v>
      </c>
      <c r="C18996" s="4" t="s">
        <v>9</v>
      </c>
    </row>
    <row r="18997" spans="1:6">
      <c r="A18997" t="n">
        <v>153566</v>
      </c>
      <c r="B18997" s="50" t="n">
        <v>15</v>
      </c>
      <c r="C18997" s="7" t="n">
        <v>2048</v>
      </c>
    </row>
    <row r="18998" spans="1:6">
      <c r="A18998" t="s">
        <v>4</v>
      </c>
      <c r="B18998" s="4" t="s">
        <v>5</v>
      </c>
      <c r="C18998" s="4" t="s">
        <v>13</v>
      </c>
      <c r="D18998" s="4" t="s">
        <v>6</v>
      </c>
    </row>
    <row r="18999" spans="1:6">
      <c r="A18999" t="n">
        <v>153571</v>
      </c>
      <c r="B18999" s="8" t="n">
        <v>2</v>
      </c>
      <c r="C18999" s="7" t="n">
        <v>10</v>
      </c>
      <c r="D18999" s="7" t="s">
        <v>146</v>
      </c>
    </row>
    <row r="19000" spans="1:6">
      <c r="A19000" t="s">
        <v>4</v>
      </c>
      <c r="B19000" s="4" t="s">
        <v>5</v>
      </c>
      <c r="C19000" s="4" t="s">
        <v>10</v>
      </c>
    </row>
    <row r="19001" spans="1:6">
      <c r="A19001" t="n">
        <v>153589</v>
      </c>
      <c r="B19001" s="35" t="n">
        <v>16</v>
      </c>
      <c r="C19001" s="7" t="n">
        <v>0</v>
      </c>
    </row>
    <row r="19002" spans="1:6">
      <c r="A19002" t="s">
        <v>4</v>
      </c>
      <c r="B19002" s="4" t="s">
        <v>5</v>
      </c>
      <c r="C19002" s="4" t="s">
        <v>13</v>
      </c>
      <c r="D19002" s="4" t="s">
        <v>6</v>
      </c>
    </row>
    <row r="19003" spans="1:6">
      <c r="A19003" t="n">
        <v>153592</v>
      </c>
      <c r="B19003" s="8" t="n">
        <v>2</v>
      </c>
      <c r="C19003" s="7" t="n">
        <v>10</v>
      </c>
      <c r="D19003" s="7" t="s">
        <v>147</v>
      </c>
    </row>
    <row r="19004" spans="1:6">
      <c r="A19004" t="s">
        <v>4</v>
      </c>
      <c r="B19004" s="4" t="s">
        <v>5</v>
      </c>
      <c r="C19004" s="4" t="s">
        <v>10</v>
      </c>
    </row>
    <row r="19005" spans="1:6">
      <c r="A19005" t="n">
        <v>153611</v>
      </c>
      <c r="B19005" s="35" t="n">
        <v>16</v>
      </c>
      <c r="C19005" s="7" t="n">
        <v>0</v>
      </c>
    </row>
    <row r="19006" spans="1:6">
      <c r="A19006" t="s">
        <v>4</v>
      </c>
      <c r="B19006" s="4" t="s">
        <v>5</v>
      </c>
      <c r="C19006" s="4" t="s">
        <v>13</v>
      </c>
      <c r="D19006" s="4" t="s">
        <v>10</v>
      </c>
      <c r="E19006" s="4" t="s">
        <v>22</v>
      </c>
    </row>
    <row r="19007" spans="1:6">
      <c r="A19007" t="n">
        <v>153614</v>
      </c>
      <c r="B19007" s="28" t="n">
        <v>58</v>
      </c>
      <c r="C19007" s="7" t="n">
        <v>100</v>
      </c>
      <c r="D19007" s="7" t="n">
        <v>300</v>
      </c>
      <c r="E19007" s="7" t="n">
        <v>1</v>
      </c>
    </row>
    <row r="19008" spans="1:6">
      <c r="A19008" t="s">
        <v>4</v>
      </c>
      <c r="B19008" s="4" t="s">
        <v>5</v>
      </c>
      <c r="C19008" s="4" t="s">
        <v>13</v>
      </c>
      <c r="D19008" s="4" t="s">
        <v>10</v>
      </c>
    </row>
    <row r="19009" spans="1:5">
      <c r="A19009" t="n">
        <v>153622</v>
      </c>
      <c r="B19009" s="28" t="n">
        <v>58</v>
      </c>
      <c r="C19009" s="7" t="n">
        <v>255</v>
      </c>
      <c r="D19009" s="7" t="n">
        <v>0</v>
      </c>
    </row>
    <row r="19010" spans="1:5">
      <c r="A19010" t="s">
        <v>4</v>
      </c>
      <c r="B19010" s="4" t="s">
        <v>5</v>
      </c>
      <c r="C19010" s="4" t="s">
        <v>13</v>
      </c>
    </row>
    <row r="19011" spans="1:5">
      <c r="A19011" t="n">
        <v>153626</v>
      </c>
      <c r="B19011" s="34" t="n">
        <v>23</v>
      </c>
      <c r="C19011" s="7" t="n">
        <v>0</v>
      </c>
    </row>
    <row r="19012" spans="1:5">
      <c r="A19012" t="s">
        <v>4</v>
      </c>
      <c r="B19012" s="4" t="s">
        <v>5</v>
      </c>
    </row>
    <row r="19013" spans="1:5">
      <c r="A19013" t="n">
        <v>153628</v>
      </c>
      <c r="B19013" s="5" t="n">
        <v>1</v>
      </c>
    </row>
    <row r="19014" spans="1:5" s="3" customFormat="1" customHeight="0">
      <c r="A19014" s="3" t="s">
        <v>2</v>
      </c>
      <c r="B19014" s="3" t="s">
        <v>1305</v>
      </c>
    </row>
    <row r="19015" spans="1:5">
      <c r="A19015" t="s">
        <v>4</v>
      </c>
      <c r="B19015" s="4" t="s">
        <v>5</v>
      </c>
      <c r="C19015" s="4" t="s">
        <v>13</v>
      </c>
      <c r="D19015" s="4" t="s">
        <v>13</v>
      </c>
      <c r="E19015" s="4" t="s">
        <v>13</v>
      </c>
      <c r="F19015" s="4" t="s">
        <v>13</v>
      </c>
    </row>
    <row r="19016" spans="1:5">
      <c r="A19016" t="n">
        <v>153632</v>
      </c>
      <c r="B19016" s="13" t="n">
        <v>14</v>
      </c>
      <c r="C19016" s="7" t="n">
        <v>2</v>
      </c>
      <c r="D19016" s="7" t="n">
        <v>0</v>
      </c>
      <c r="E19016" s="7" t="n">
        <v>0</v>
      </c>
      <c r="F19016" s="7" t="n">
        <v>0</v>
      </c>
    </row>
    <row r="19017" spans="1:5">
      <c r="A19017" t="s">
        <v>4</v>
      </c>
      <c r="B19017" s="4" t="s">
        <v>5</v>
      </c>
      <c r="C19017" s="4" t="s">
        <v>13</v>
      </c>
      <c r="D19017" s="36" t="s">
        <v>81</v>
      </c>
      <c r="E19017" s="4" t="s">
        <v>5</v>
      </c>
      <c r="F19017" s="4" t="s">
        <v>13</v>
      </c>
      <c r="G19017" s="4" t="s">
        <v>10</v>
      </c>
      <c r="H19017" s="36" t="s">
        <v>82</v>
      </c>
      <c r="I19017" s="4" t="s">
        <v>13</v>
      </c>
      <c r="J19017" s="4" t="s">
        <v>9</v>
      </c>
      <c r="K19017" s="4" t="s">
        <v>13</v>
      </c>
      <c r="L19017" s="4" t="s">
        <v>13</v>
      </c>
      <c r="M19017" s="36" t="s">
        <v>81</v>
      </c>
      <c r="N19017" s="4" t="s">
        <v>5</v>
      </c>
      <c r="O19017" s="4" t="s">
        <v>13</v>
      </c>
      <c r="P19017" s="4" t="s">
        <v>10</v>
      </c>
      <c r="Q19017" s="36" t="s">
        <v>82</v>
      </c>
      <c r="R19017" s="4" t="s">
        <v>13</v>
      </c>
      <c r="S19017" s="4" t="s">
        <v>9</v>
      </c>
      <c r="T19017" s="4" t="s">
        <v>13</v>
      </c>
      <c r="U19017" s="4" t="s">
        <v>13</v>
      </c>
      <c r="V19017" s="4" t="s">
        <v>13</v>
      </c>
      <c r="W19017" s="4" t="s">
        <v>20</v>
      </c>
    </row>
    <row r="19018" spans="1:5">
      <c r="A19018" t="n">
        <v>153637</v>
      </c>
      <c r="B19018" s="10" t="n">
        <v>5</v>
      </c>
      <c r="C19018" s="7" t="n">
        <v>28</v>
      </c>
      <c r="D19018" s="36" t="s">
        <v>3</v>
      </c>
      <c r="E19018" s="9" t="n">
        <v>162</v>
      </c>
      <c r="F19018" s="7" t="n">
        <v>3</v>
      </c>
      <c r="G19018" s="7" t="n">
        <v>4144</v>
      </c>
      <c r="H19018" s="36" t="s">
        <v>3</v>
      </c>
      <c r="I19018" s="7" t="n">
        <v>0</v>
      </c>
      <c r="J19018" s="7" t="n">
        <v>1</v>
      </c>
      <c r="K19018" s="7" t="n">
        <v>2</v>
      </c>
      <c r="L19018" s="7" t="n">
        <v>28</v>
      </c>
      <c r="M19018" s="36" t="s">
        <v>3</v>
      </c>
      <c r="N19018" s="9" t="n">
        <v>162</v>
      </c>
      <c r="O19018" s="7" t="n">
        <v>3</v>
      </c>
      <c r="P19018" s="7" t="n">
        <v>4144</v>
      </c>
      <c r="Q19018" s="36" t="s">
        <v>3</v>
      </c>
      <c r="R19018" s="7" t="n">
        <v>0</v>
      </c>
      <c r="S19018" s="7" t="n">
        <v>2</v>
      </c>
      <c r="T19018" s="7" t="n">
        <v>2</v>
      </c>
      <c r="U19018" s="7" t="n">
        <v>11</v>
      </c>
      <c r="V19018" s="7" t="n">
        <v>1</v>
      </c>
      <c r="W19018" s="11" t="n">
        <f t="normal" ca="1">A19022</f>
        <v>0</v>
      </c>
    </row>
    <row r="19019" spans="1:5">
      <c r="A19019" t="s">
        <v>4</v>
      </c>
      <c r="B19019" s="4" t="s">
        <v>5</v>
      </c>
      <c r="C19019" s="4" t="s">
        <v>13</v>
      </c>
      <c r="D19019" s="4" t="s">
        <v>10</v>
      </c>
      <c r="E19019" s="4" t="s">
        <v>22</v>
      </c>
    </row>
    <row r="19020" spans="1:5">
      <c r="A19020" t="n">
        <v>153666</v>
      </c>
      <c r="B19020" s="28" t="n">
        <v>58</v>
      </c>
      <c r="C19020" s="7" t="n">
        <v>0</v>
      </c>
      <c r="D19020" s="7" t="n">
        <v>0</v>
      </c>
      <c r="E19020" s="7" t="n">
        <v>1</v>
      </c>
    </row>
    <row r="19021" spans="1:5">
      <c r="A19021" t="s">
        <v>4</v>
      </c>
      <c r="B19021" s="4" t="s">
        <v>5</v>
      </c>
      <c r="C19021" s="4" t="s">
        <v>13</v>
      </c>
      <c r="D19021" s="36" t="s">
        <v>81</v>
      </c>
      <c r="E19021" s="4" t="s">
        <v>5</v>
      </c>
      <c r="F19021" s="4" t="s">
        <v>13</v>
      </c>
      <c r="G19021" s="4" t="s">
        <v>10</v>
      </c>
      <c r="H19021" s="36" t="s">
        <v>82</v>
      </c>
      <c r="I19021" s="4" t="s">
        <v>13</v>
      </c>
      <c r="J19021" s="4" t="s">
        <v>9</v>
      </c>
      <c r="K19021" s="4" t="s">
        <v>13</v>
      </c>
      <c r="L19021" s="4" t="s">
        <v>13</v>
      </c>
      <c r="M19021" s="36" t="s">
        <v>81</v>
      </c>
      <c r="N19021" s="4" t="s">
        <v>5</v>
      </c>
      <c r="O19021" s="4" t="s">
        <v>13</v>
      </c>
      <c r="P19021" s="4" t="s">
        <v>10</v>
      </c>
      <c r="Q19021" s="36" t="s">
        <v>82</v>
      </c>
      <c r="R19021" s="4" t="s">
        <v>13</v>
      </c>
      <c r="S19021" s="4" t="s">
        <v>9</v>
      </c>
      <c r="T19021" s="4" t="s">
        <v>13</v>
      </c>
      <c r="U19021" s="4" t="s">
        <v>13</v>
      </c>
      <c r="V19021" s="4" t="s">
        <v>13</v>
      </c>
      <c r="W19021" s="4" t="s">
        <v>20</v>
      </c>
    </row>
    <row r="19022" spans="1:5">
      <c r="A19022" t="n">
        <v>153674</v>
      </c>
      <c r="B19022" s="10" t="n">
        <v>5</v>
      </c>
      <c r="C19022" s="7" t="n">
        <v>28</v>
      </c>
      <c r="D19022" s="36" t="s">
        <v>3</v>
      </c>
      <c r="E19022" s="9" t="n">
        <v>162</v>
      </c>
      <c r="F19022" s="7" t="n">
        <v>3</v>
      </c>
      <c r="G19022" s="7" t="n">
        <v>4144</v>
      </c>
      <c r="H19022" s="36" t="s">
        <v>3</v>
      </c>
      <c r="I19022" s="7" t="n">
        <v>0</v>
      </c>
      <c r="J19022" s="7" t="n">
        <v>1</v>
      </c>
      <c r="K19022" s="7" t="n">
        <v>3</v>
      </c>
      <c r="L19022" s="7" t="n">
        <v>28</v>
      </c>
      <c r="M19022" s="36" t="s">
        <v>3</v>
      </c>
      <c r="N19022" s="9" t="n">
        <v>162</v>
      </c>
      <c r="O19022" s="7" t="n">
        <v>3</v>
      </c>
      <c r="P19022" s="7" t="n">
        <v>4144</v>
      </c>
      <c r="Q19022" s="36" t="s">
        <v>3</v>
      </c>
      <c r="R19022" s="7" t="n">
        <v>0</v>
      </c>
      <c r="S19022" s="7" t="n">
        <v>2</v>
      </c>
      <c r="T19022" s="7" t="n">
        <v>3</v>
      </c>
      <c r="U19022" s="7" t="n">
        <v>9</v>
      </c>
      <c r="V19022" s="7" t="n">
        <v>1</v>
      </c>
      <c r="W19022" s="11" t="n">
        <f t="normal" ca="1">A19032</f>
        <v>0</v>
      </c>
    </row>
    <row r="19023" spans="1:5">
      <c r="A19023" t="s">
        <v>4</v>
      </c>
      <c r="B19023" s="4" t="s">
        <v>5</v>
      </c>
      <c r="C19023" s="4" t="s">
        <v>13</v>
      </c>
      <c r="D19023" s="36" t="s">
        <v>81</v>
      </c>
      <c r="E19023" s="4" t="s">
        <v>5</v>
      </c>
      <c r="F19023" s="4" t="s">
        <v>10</v>
      </c>
      <c r="G19023" s="4" t="s">
        <v>13</v>
      </c>
      <c r="H19023" s="4" t="s">
        <v>13</v>
      </c>
      <c r="I19023" s="4" t="s">
        <v>6</v>
      </c>
      <c r="J19023" s="36" t="s">
        <v>82</v>
      </c>
      <c r="K19023" s="4" t="s">
        <v>13</v>
      </c>
      <c r="L19023" s="4" t="s">
        <v>13</v>
      </c>
      <c r="M19023" s="36" t="s">
        <v>81</v>
      </c>
      <c r="N19023" s="4" t="s">
        <v>5</v>
      </c>
      <c r="O19023" s="4" t="s">
        <v>13</v>
      </c>
      <c r="P19023" s="36" t="s">
        <v>82</v>
      </c>
      <c r="Q19023" s="4" t="s">
        <v>13</v>
      </c>
      <c r="R19023" s="4" t="s">
        <v>9</v>
      </c>
      <c r="S19023" s="4" t="s">
        <v>13</v>
      </c>
      <c r="T19023" s="4" t="s">
        <v>13</v>
      </c>
      <c r="U19023" s="4" t="s">
        <v>13</v>
      </c>
      <c r="V19023" s="36" t="s">
        <v>81</v>
      </c>
      <c r="W19023" s="4" t="s">
        <v>5</v>
      </c>
      <c r="X19023" s="4" t="s">
        <v>13</v>
      </c>
      <c r="Y19023" s="36" t="s">
        <v>82</v>
      </c>
      <c r="Z19023" s="4" t="s">
        <v>13</v>
      </c>
      <c r="AA19023" s="4" t="s">
        <v>9</v>
      </c>
      <c r="AB19023" s="4" t="s">
        <v>13</v>
      </c>
      <c r="AC19023" s="4" t="s">
        <v>13</v>
      </c>
      <c r="AD19023" s="4" t="s">
        <v>13</v>
      </c>
      <c r="AE19023" s="4" t="s">
        <v>20</v>
      </c>
    </row>
    <row r="19024" spans="1:5">
      <c r="A19024" t="n">
        <v>153703</v>
      </c>
      <c r="B19024" s="10" t="n">
        <v>5</v>
      </c>
      <c r="C19024" s="7" t="n">
        <v>28</v>
      </c>
      <c r="D19024" s="36" t="s">
        <v>3</v>
      </c>
      <c r="E19024" s="64" t="n">
        <v>47</v>
      </c>
      <c r="F19024" s="7" t="n">
        <v>61456</v>
      </c>
      <c r="G19024" s="7" t="n">
        <v>2</v>
      </c>
      <c r="H19024" s="7" t="n">
        <v>0</v>
      </c>
      <c r="I19024" s="7" t="s">
        <v>785</v>
      </c>
      <c r="J19024" s="36" t="s">
        <v>3</v>
      </c>
      <c r="K19024" s="7" t="n">
        <v>8</v>
      </c>
      <c r="L19024" s="7" t="n">
        <v>28</v>
      </c>
      <c r="M19024" s="36" t="s">
        <v>3</v>
      </c>
      <c r="N19024" s="49" t="n">
        <v>74</v>
      </c>
      <c r="O19024" s="7" t="n">
        <v>65</v>
      </c>
      <c r="P19024" s="36" t="s">
        <v>3</v>
      </c>
      <c r="Q19024" s="7" t="n">
        <v>0</v>
      </c>
      <c r="R19024" s="7" t="n">
        <v>1</v>
      </c>
      <c r="S19024" s="7" t="n">
        <v>3</v>
      </c>
      <c r="T19024" s="7" t="n">
        <v>9</v>
      </c>
      <c r="U19024" s="7" t="n">
        <v>28</v>
      </c>
      <c r="V19024" s="36" t="s">
        <v>3</v>
      </c>
      <c r="W19024" s="49" t="n">
        <v>74</v>
      </c>
      <c r="X19024" s="7" t="n">
        <v>65</v>
      </c>
      <c r="Y19024" s="36" t="s">
        <v>3</v>
      </c>
      <c r="Z19024" s="7" t="n">
        <v>0</v>
      </c>
      <c r="AA19024" s="7" t="n">
        <v>2</v>
      </c>
      <c r="AB19024" s="7" t="n">
        <v>3</v>
      </c>
      <c r="AC19024" s="7" t="n">
        <v>9</v>
      </c>
      <c r="AD19024" s="7" t="n">
        <v>1</v>
      </c>
      <c r="AE19024" s="11" t="n">
        <f t="normal" ca="1">A19028</f>
        <v>0</v>
      </c>
    </row>
    <row r="19025" spans="1:31">
      <c r="A19025" t="s">
        <v>4</v>
      </c>
      <c r="B19025" s="4" t="s">
        <v>5</v>
      </c>
      <c r="C19025" s="4" t="s">
        <v>10</v>
      </c>
      <c r="D19025" s="4" t="s">
        <v>13</v>
      </c>
      <c r="E19025" s="4" t="s">
        <v>13</v>
      </c>
      <c r="F19025" s="4" t="s">
        <v>6</v>
      </c>
    </row>
    <row r="19026" spans="1:31">
      <c r="A19026" t="n">
        <v>153751</v>
      </c>
      <c r="B19026" s="64" t="n">
        <v>47</v>
      </c>
      <c r="C19026" s="7" t="n">
        <v>61456</v>
      </c>
      <c r="D19026" s="7" t="n">
        <v>0</v>
      </c>
      <c r="E19026" s="7" t="n">
        <v>0</v>
      </c>
      <c r="F19026" s="7" t="s">
        <v>408</v>
      </c>
    </row>
    <row r="19027" spans="1:31">
      <c r="A19027" t="s">
        <v>4</v>
      </c>
      <c r="B19027" s="4" t="s">
        <v>5</v>
      </c>
      <c r="C19027" s="4" t="s">
        <v>13</v>
      </c>
      <c r="D19027" s="4" t="s">
        <v>10</v>
      </c>
      <c r="E19027" s="4" t="s">
        <v>22</v>
      </c>
    </row>
    <row r="19028" spans="1:31">
      <c r="A19028" t="n">
        <v>153764</v>
      </c>
      <c r="B19028" s="28" t="n">
        <v>58</v>
      </c>
      <c r="C19028" s="7" t="n">
        <v>0</v>
      </c>
      <c r="D19028" s="7" t="n">
        <v>300</v>
      </c>
      <c r="E19028" s="7" t="n">
        <v>1</v>
      </c>
    </row>
    <row r="19029" spans="1:31">
      <c r="A19029" t="s">
        <v>4</v>
      </c>
      <c r="B19029" s="4" t="s">
        <v>5</v>
      </c>
      <c r="C19029" s="4" t="s">
        <v>13</v>
      </c>
      <c r="D19029" s="4" t="s">
        <v>10</v>
      </c>
    </row>
    <row r="19030" spans="1:31">
      <c r="A19030" t="n">
        <v>153772</v>
      </c>
      <c r="B19030" s="28" t="n">
        <v>58</v>
      </c>
      <c r="C19030" s="7" t="n">
        <v>255</v>
      </c>
      <c r="D19030" s="7" t="n">
        <v>0</v>
      </c>
    </row>
    <row r="19031" spans="1:31">
      <c r="A19031" t="s">
        <v>4</v>
      </c>
      <c r="B19031" s="4" t="s">
        <v>5</v>
      </c>
      <c r="C19031" s="4" t="s">
        <v>13</v>
      </c>
      <c r="D19031" s="4" t="s">
        <v>13</v>
      </c>
      <c r="E19031" s="4" t="s">
        <v>13</v>
      </c>
      <c r="F19031" s="4" t="s">
        <v>13</v>
      </c>
    </row>
    <row r="19032" spans="1:31">
      <c r="A19032" t="n">
        <v>153776</v>
      </c>
      <c r="B19032" s="13" t="n">
        <v>14</v>
      </c>
      <c r="C19032" s="7" t="n">
        <v>0</v>
      </c>
      <c r="D19032" s="7" t="n">
        <v>0</v>
      </c>
      <c r="E19032" s="7" t="n">
        <v>0</v>
      </c>
      <c r="F19032" s="7" t="n">
        <v>64</v>
      </c>
    </row>
    <row r="19033" spans="1:31">
      <c r="A19033" t="s">
        <v>4</v>
      </c>
      <c r="B19033" s="4" t="s">
        <v>5</v>
      </c>
      <c r="C19033" s="4" t="s">
        <v>13</v>
      </c>
      <c r="D19033" s="4" t="s">
        <v>10</v>
      </c>
    </row>
    <row r="19034" spans="1:31">
      <c r="A19034" t="n">
        <v>153781</v>
      </c>
      <c r="B19034" s="27" t="n">
        <v>22</v>
      </c>
      <c r="C19034" s="7" t="n">
        <v>0</v>
      </c>
      <c r="D19034" s="7" t="n">
        <v>4144</v>
      </c>
    </row>
    <row r="19035" spans="1:31">
      <c r="A19035" t="s">
        <v>4</v>
      </c>
      <c r="B19035" s="4" t="s">
        <v>5</v>
      </c>
      <c r="C19035" s="4" t="s">
        <v>13</v>
      </c>
      <c r="D19035" s="4" t="s">
        <v>10</v>
      </c>
    </row>
    <row r="19036" spans="1:31">
      <c r="A19036" t="n">
        <v>153785</v>
      </c>
      <c r="B19036" s="28" t="n">
        <v>58</v>
      </c>
      <c r="C19036" s="7" t="n">
        <v>5</v>
      </c>
      <c r="D19036" s="7" t="n">
        <v>300</v>
      </c>
    </row>
    <row r="19037" spans="1:31">
      <c r="A19037" t="s">
        <v>4</v>
      </c>
      <c r="B19037" s="4" t="s">
        <v>5</v>
      </c>
      <c r="C19037" s="4" t="s">
        <v>22</v>
      </c>
      <c r="D19037" s="4" t="s">
        <v>10</v>
      </c>
    </row>
    <row r="19038" spans="1:31">
      <c r="A19038" t="n">
        <v>153789</v>
      </c>
      <c r="B19038" s="51" t="n">
        <v>103</v>
      </c>
      <c r="C19038" s="7" t="n">
        <v>0</v>
      </c>
      <c r="D19038" s="7" t="n">
        <v>300</v>
      </c>
    </row>
    <row r="19039" spans="1:31">
      <c r="A19039" t="s">
        <v>4</v>
      </c>
      <c r="B19039" s="4" t="s">
        <v>5</v>
      </c>
      <c r="C19039" s="4" t="s">
        <v>13</v>
      </c>
    </row>
    <row r="19040" spans="1:31">
      <c r="A19040" t="n">
        <v>153796</v>
      </c>
      <c r="B19040" s="37" t="n">
        <v>64</v>
      </c>
      <c r="C19040" s="7" t="n">
        <v>7</v>
      </c>
    </row>
    <row r="19041" spans="1:6">
      <c r="A19041" t="s">
        <v>4</v>
      </c>
      <c r="B19041" s="4" t="s">
        <v>5</v>
      </c>
      <c r="C19041" s="4" t="s">
        <v>13</v>
      </c>
      <c r="D19041" s="4" t="s">
        <v>10</v>
      </c>
    </row>
    <row r="19042" spans="1:6">
      <c r="A19042" t="n">
        <v>153798</v>
      </c>
      <c r="B19042" s="67" t="n">
        <v>72</v>
      </c>
      <c r="C19042" s="7" t="n">
        <v>5</v>
      </c>
      <c r="D19042" s="7" t="n">
        <v>0</v>
      </c>
    </row>
    <row r="19043" spans="1:6">
      <c r="A19043" t="s">
        <v>4</v>
      </c>
      <c r="B19043" s="4" t="s">
        <v>5</v>
      </c>
      <c r="C19043" s="4" t="s">
        <v>13</v>
      </c>
      <c r="D19043" s="36" t="s">
        <v>81</v>
      </c>
      <c r="E19043" s="4" t="s">
        <v>5</v>
      </c>
      <c r="F19043" s="4" t="s">
        <v>13</v>
      </c>
      <c r="G19043" s="4" t="s">
        <v>10</v>
      </c>
      <c r="H19043" s="36" t="s">
        <v>82</v>
      </c>
      <c r="I19043" s="4" t="s">
        <v>13</v>
      </c>
      <c r="J19043" s="4" t="s">
        <v>9</v>
      </c>
      <c r="K19043" s="4" t="s">
        <v>13</v>
      </c>
      <c r="L19043" s="4" t="s">
        <v>13</v>
      </c>
      <c r="M19043" s="4" t="s">
        <v>20</v>
      </c>
    </row>
    <row r="19044" spans="1:6">
      <c r="A19044" t="n">
        <v>153802</v>
      </c>
      <c r="B19044" s="10" t="n">
        <v>5</v>
      </c>
      <c r="C19044" s="7" t="n">
        <v>28</v>
      </c>
      <c r="D19044" s="36" t="s">
        <v>3</v>
      </c>
      <c r="E19044" s="9" t="n">
        <v>162</v>
      </c>
      <c r="F19044" s="7" t="n">
        <v>4</v>
      </c>
      <c r="G19044" s="7" t="n">
        <v>4144</v>
      </c>
      <c r="H19044" s="36" t="s">
        <v>3</v>
      </c>
      <c r="I19044" s="7" t="n">
        <v>0</v>
      </c>
      <c r="J19044" s="7" t="n">
        <v>1</v>
      </c>
      <c r="K19044" s="7" t="n">
        <v>2</v>
      </c>
      <c r="L19044" s="7" t="n">
        <v>1</v>
      </c>
      <c r="M19044" s="11" t="n">
        <f t="normal" ca="1">A19050</f>
        <v>0</v>
      </c>
    </row>
    <row r="19045" spans="1:6">
      <c r="A19045" t="s">
        <v>4</v>
      </c>
      <c r="B19045" s="4" t="s">
        <v>5</v>
      </c>
      <c r="C19045" s="4" t="s">
        <v>13</v>
      </c>
      <c r="D19045" s="4" t="s">
        <v>6</v>
      </c>
    </row>
    <row r="19046" spans="1:6">
      <c r="A19046" t="n">
        <v>153819</v>
      </c>
      <c r="B19046" s="8" t="n">
        <v>2</v>
      </c>
      <c r="C19046" s="7" t="n">
        <v>10</v>
      </c>
      <c r="D19046" s="7" t="s">
        <v>786</v>
      </c>
    </row>
    <row r="19047" spans="1:6">
      <c r="A19047" t="s">
        <v>4</v>
      </c>
      <c r="B19047" s="4" t="s">
        <v>5</v>
      </c>
      <c r="C19047" s="4" t="s">
        <v>10</v>
      </c>
    </row>
    <row r="19048" spans="1:6">
      <c r="A19048" t="n">
        <v>153836</v>
      </c>
      <c r="B19048" s="35" t="n">
        <v>16</v>
      </c>
      <c r="C19048" s="7" t="n">
        <v>0</v>
      </c>
    </row>
    <row r="19049" spans="1:6">
      <c r="A19049" t="s">
        <v>4</v>
      </c>
      <c r="B19049" s="4" t="s">
        <v>5</v>
      </c>
      <c r="C19049" s="4" t="s">
        <v>10</v>
      </c>
      <c r="D19049" s="4" t="s">
        <v>9</v>
      </c>
    </row>
    <row r="19050" spans="1:6">
      <c r="A19050" t="n">
        <v>153839</v>
      </c>
      <c r="B19050" s="41" t="n">
        <v>43</v>
      </c>
      <c r="C19050" s="7" t="n">
        <v>61456</v>
      </c>
      <c r="D19050" s="7" t="n">
        <v>1</v>
      </c>
    </row>
    <row r="19051" spans="1:6">
      <c r="A19051" t="s">
        <v>4</v>
      </c>
      <c r="B19051" s="4" t="s">
        <v>5</v>
      </c>
      <c r="C19051" s="4" t="s">
        <v>13</v>
      </c>
      <c r="D19051" s="4" t="s">
        <v>13</v>
      </c>
      <c r="E19051" s="4" t="s">
        <v>13</v>
      </c>
      <c r="F19051" s="4" t="s">
        <v>13</v>
      </c>
    </row>
    <row r="19052" spans="1:6">
      <c r="A19052" t="n">
        <v>153846</v>
      </c>
      <c r="B19052" s="13" t="n">
        <v>14</v>
      </c>
      <c r="C19052" s="7" t="n">
        <v>0</v>
      </c>
      <c r="D19052" s="7" t="n">
        <v>0</v>
      </c>
      <c r="E19052" s="7" t="n">
        <v>32</v>
      </c>
      <c r="F19052" s="7" t="n">
        <v>0</v>
      </c>
    </row>
    <row r="19053" spans="1:6">
      <c r="A19053" t="s">
        <v>4</v>
      </c>
      <c r="B19053" s="4" t="s">
        <v>5</v>
      </c>
      <c r="C19053" s="4" t="s">
        <v>13</v>
      </c>
      <c r="D19053" s="4" t="s">
        <v>10</v>
      </c>
      <c r="E19053" s="4" t="s">
        <v>9</v>
      </c>
      <c r="F19053" s="4" t="s">
        <v>10</v>
      </c>
    </row>
    <row r="19054" spans="1:6">
      <c r="A19054" t="n">
        <v>153851</v>
      </c>
      <c r="B19054" s="14" t="n">
        <v>50</v>
      </c>
      <c r="C19054" s="7" t="n">
        <v>3</v>
      </c>
      <c r="D19054" s="7" t="n">
        <v>8040</v>
      </c>
      <c r="E19054" s="7" t="n">
        <v>0</v>
      </c>
      <c r="F19054" s="7" t="n">
        <v>0</v>
      </c>
    </row>
    <row r="19055" spans="1:6">
      <c r="A19055" t="s">
        <v>4</v>
      </c>
      <c r="B19055" s="4" t="s">
        <v>5</v>
      </c>
      <c r="C19055" s="4" t="s">
        <v>10</v>
      </c>
      <c r="D19055" s="4" t="s">
        <v>6</v>
      </c>
      <c r="E19055" s="4" t="s">
        <v>6</v>
      </c>
      <c r="F19055" s="4" t="s">
        <v>6</v>
      </c>
      <c r="G19055" s="4" t="s">
        <v>13</v>
      </c>
      <c r="H19055" s="4" t="s">
        <v>9</v>
      </c>
      <c r="I19055" s="4" t="s">
        <v>22</v>
      </c>
      <c r="J19055" s="4" t="s">
        <v>22</v>
      </c>
      <c r="K19055" s="4" t="s">
        <v>22</v>
      </c>
      <c r="L19055" s="4" t="s">
        <v>22</v>
      </c>
      <c r="M19055" s="4" t="s">
        <v>22</v>
      </c>
      <c r="N19055" s="4" t="s">
        <v>22</v>
      </c>
      <c r="O19055" s="4" t="s">
        <v>22</v>
      </c>
      <c r="P19055" s="4" t="s">
        <v>6</v>
      </c>
      <c r="Q19055" s="4" t="s">
        <v>6</v>
      </c>
      <c r="R19055" s="4" t="s">
        <v>9</v>
      </c>
      <c r="S19055" s="4" t="s">
        <v>13</v>
      </c>
      <c r="T19055" s="4" t="s">
        <v>9</v>
      </c>
      <c r="U19055" s="4" t="s">
        <v>9</v>
      </c>
      <c r="V19055" s="4" t="s">
        <v>10</v>
      </c>
    </row>
    <row r="19056" spans="1:6">
      <c r="A19056" t="n">
        <v>153861</v>
      </c>
      <c r="B19056" s="68" t="n">
        <v>19</v>
      </c>
      <c r="C19056" s="7" t="n">
        <v>5712</v>
      </c>
      <c r="D19056" s="7" t="s">
        <v>793</v>
      </c>
      <c r="E19056" s="7" t="s">
        <v>794</v>
      </c>
      <c r="F19056" s="7" t="s">
        <v>12</v>
      </c>
      <c r="G19056" s="7" t="n">
        <v>0</v>
      </c>
      <c r="H19056" s="7" t="n">
        <v>1</v>
      </c>
      <c r="I19056" s="7" t="n">
        <v>0</v>
      </c>
      <c r="J19056" s="7" t="n">
        <v>0</v>
      </c>
      <c r="K19056" s="7" t="n">
        <v>0</v>
      </c>
      <c r="L19056" s="7" t="n">
        <v>0</v>
      </c>
      <c r="M19056" s="7" t="n">
        <v>1</v>
      </c>
      <c r="N19056" s="7" t="n">
        <v>1.60000002384186</v>
      </c>
      <c r="O19056" s="7" t="n">
        <v>0.0900000035762787</v>
      </c>
      <c r="P19056" s="7" t="s">
        <v>12</v>
      </c>
      <c r="Q19056" s="7" t="s">
        <v>12</v>
      </c>
      <c r="R19056" s="7" t="n">
        <v>-1</v>
      </c>
      <c r="S19056" s="7" t="n">
        <v>0</v>
      </c>
      <c r="T19056" s="7" t="n">
        <v>0</v>
      </c>
      <c r="U19056" s="7" t="n">
        <v>0</v>
      </c>
      <c r="V19056" s="7" t="n">
        <v>0</v>
      </c>
    </row>
    <row r="19057" spans="1:22">
      <c r="A19057" t="s">
        <v>4</v>
      </c>
      <c r="B19057" s="4" t="s">
        <v>5</v>
      </c>
      <c r="C19057" s="4" t="s">
        <v>10</v>
      </c>
      <c r="D19057" s="4" t="s">
        <v>6</v>
      </c>
      <c r="E19057" s="4" t="s">
        <v>6</v>
      </c>
      <c r="F19057" s="4" t="s">
        <v>6</v>
      </c>
      <c r="G19057" s="4" t="s">
        <v>13</v>
      </c>
      <c r="H19057" s="4" t="s">
        <v>9</v>
      </c>
      <c r="I19057" s="4" t="s">
        <v>22</v>
      </c>
      <c r="J19057" s="4" t="s">
        <v>22</v>
      </c>
      <c r="K19057" s="4" t="s">
        <v>22</v>
      </c>
      <c r="L19057" s="4" t="s">
        <v>22</v>
      </c>
      <c r="M19057" s="4" t="s">
        <v>22</v>
      </c>
      <c r="N19057" s="4" t="s">
        <v>22</v>
      </c>
      <c r="O19057" s="4" t="s">
        <v>22</v>
      </c>
      <c r="P19057" s="4" t="s">
        <v>6</v>
      </c>
      <c r="Q19057" s="4" t="s">
        <v>6</v>
      </c>
      <c r="R19057" s="4" t="s">
        <v>9</v>
      </c>
      <c r="S19057" s="4" t="s">
        <v>13</v>
      </c>
      <c r="T19057" s="4" t="s">
        <v>9</v>
      </c>
      <c r="U19057" s="4" t="s">
        <v>9</v>
      </c>
      <c r="V19057" s="4" t="s">
        <v>10</v>
      </c>
    </row>
    <row r="19058" spans="1:22">
      <c r="A19058" t="n">
        <v>153935</v>
      </c>
      <c r="B19058" s="68" t="n">
        <v>19</v>
      </c>
      <c r="C19058" s="7" t="n">
        <v>5702</v>
      </c>
      <c r="D19058" s="7" t="s">
        <v>789</v>
      </c>
      <c r="E19058" s="7" t="s">
        <v>790</v>
      </c>
      <c r="F19058" s="7" t="s">
        <v>12</v>
      </c>
      <c r="G19058" s="7" t="n">
        <v>0</v>
      </c>
      <c r="H19058" s="7" t="n">
        <v>1</v>
      </c>
      <c r="I19058" s="7" t="n">
        <v>0</v>
      </c>
      <c r="J19058" s="7" t="n">
        <v>0</v>
      </c>
      <c r="K19058" s="7" t="n">
        <v>0</v>
      </c>
      <c r="L19058" s="7" t="n">
        <v>0</v>
      </c>
      <c r="M19058" s="7" t="n">
        <v>1</v>
      </c>
      <c r="N19058" s="7" t="n">
        <v>1.60000002384186</v>
      </c>
      <c r="O19058" s="7" t="n">
        <v>0.0900000035762787</v>
      </c>
      <c r="P19058" s="7" t="s">
        <v>12</v>
      </c>
      <c r="Q19058" s="7" t="s">
        <v>12</v>
      </c>
      <c r="R19058" s="7" t="n">
        <v>-1</v>
      </c>
      <c r="S19058" s="7" t="n">
        <v>0</v>
      </c>
      <c r="T19058" s="7" t="n">
        <v>0</v>
      </c>
      <c r="U19058" s="7" t="n">
        <v>0</v>
      </c>
      <c r="V19058" s="7" t="n">
        <v>0</v>
      </c>
    </row>
    <row r="19059" spans="1:22">
      <c r="A19059" t="s">
        <v>4</v>
      </c>
      <c r="B19059" s="4" t="s">
        <v>5</v>
      </c>
      <c r="C19059" s="4" t="s">
        <v>10</v>
      </c>
      <c r="D19059" s="4" t="s">
        <v>6</v>
      </c>
      <c r="E19059" s="4" t="s">
        <v>6</v>
      </c>
      <c r="F19059" s="4" t="s">
        <v>6</v>
      </c>
      <c r="G19059" s="4" t="s">
        <v>13</v>
      </c>
      <c r="H19059" s="4" t="s">
        <v>9</v>
      </c>
      <c r="I19059" s="4" t="s">
        <v>22</v>
      </c>
      <c r="J19059" s="4" t="s">
        <v>22</v>
      </c>
      <c r="K19059" s="4" t="s">
        <v>22</v>
      </c>
      <c r="L19059" s="4" t="s">
        <v>22</v>
      </c>
      <c r="M19059" s="4" t="s">
        <v>22</v>
      </c>
      <c r="N19059" s="4" t="s">
        <v>22</v>
      </c>
      <c r="O19059" s="4" t="s">
        <v>22</v>
      </c>
      <c r="P19059" s="4" t="s">
        <v>6</v>
      </c>
      <c r="Q19059" s="4" t="s">
        <v>6</v>
      </c>
      <c r="R19059" s="4" t="s">
        <v>9</v>
      </c>
      <c r="S19059" s="4" t="s">
        <v>13</v>
      </c>
      <c r="T19059" s="4" t="s">
        <v>9</v>
      </c>
      <c r="U19059" s="4" t="s">
        <v>9</v>
      </c>
      <c r="V19059" s="4" t="s">
        <v>10</v>
      </c>
    </row>
    <row r="19060" spans="1:22">
      <c r="A19060" t="n">
        <v>154024</v>
      </c>
      <c r="B19060" s="68" t="n">
        <v>19</v>
      </c>
      <c r="C19060" s="7" t="n">
        <v>5705</v>
      </c>
      <c r="D19060" s="7" t="s">
        <v>1306</v>
      </c>
      <c r="E19060" s="7" t="s">
        <v>1307</v>
      </c>
      <c r="F19060" s="7" t="s">
        <v>12</v>
      </c>
      <c r="G19060" s="7" t="n">
        <v>0</v>
      </c>
      <c r="H19060" s="7" t="n">
        <v>1</v>
      </c>
      <c r="I19060" s="7" t="n">
        <v>0</v>
      </c>
      <c r="J19060" s="7" t="n">
        <v>0</v>
      </c>
      <c r="K19060" s="7" t="n">
        <v>0</v>
      </c>
      <c r="L19060" s="7" t="n">
        <v>0</v>
      </c>
      <c r="M19060" s="7" t="n">
        <v>1</v>
      </c>
      <c r="N19060" s="7" t="n">
        <v>1.60000002384186</v>
      </c>
      <c r="O19060" s="7" t="n">
        <v>0.0900000035762787</v>
      </c>
      <c r="P19060" s="7" t="s">
        <v>12</v>
      </c>
      <c r="Q19060" s="7" t="s">
        <v>12</v>
      </c>
      <c r="R19060" s="7" t="n">
        <v>-1</v>
      </c>
      <c r="S19060" s="7" t="n">
        <v>0</v>
      </c>
      <c r="T19060" s="7" t="n">
        <v>0</v>
      </c>
      <c r="U19060" s="7" t="n">
        <v>0</v>
      </c>
      <c r="V19060" s="7" t="n">
        <v>0</v>
      </c>
    </row>
    <row r="19061" spans="1:22">
      <c r="A19061" t="s">
        <v>4</v>
      </c>
      <c r="B19061" s="4" t="s">
        <v>5</v>
      </c>
      <c r="C19061" s="4" t="s">
        <v>10</v>
      </c>
      <c r="D19061" s="4" t="s">
        <v>6</v>
      </c>
      <c r="E19061" s="4" t="s">
        <v>6</v>
      </c>
      <c r="F19061" s="4" t="s">
        <v>6</v>
      </c>
      <c r="G19061" s="4" t="s">
        <v>13</v>
      </c>
      <c r="H19061" s="4" t="s">
        <v>9</v>
      </c>
      <c r="I19061" s="4" t="s">
        <v>22</v>
      </c>
      <c r="J19061" s="4" t="s">
        <v>22</v>
      </c>
      <c r="K19061" s="4" t="s">
        <v>22</v>
      </c>
      <c r="L19061" s="4" t="s">
        <v>22</v>
      </c>
      <c r="M19061" s="4" t="s">
        <v>22</v>
      </c>
      <c r="N19061" s="4" t="s">
        <v>22</v>
      </c>
      <c r="O19061" s="4" t="s">
        <v>22</v>
      </c>
      <c r="P19061" s="4" t="s">
        <v>6</v>
      </c>
      <c r="Q19061" s="4" t="s">
        <v>6</v>
      </c>
      <c r="R19061" s="4" t="s">
        <v>9</v>
      </c>
      <c r="S19061" s="4" t="s">
        <v>13</v>
      </c>
      <c r="T19061" s="4" t="s">
        <v>9</v>
      </c>
      <c r="U19061" s="4" t="s">
        <v>9</v>
      </c>
      <c r="V19061" s="4" t="s">
        <v>10</v>
      </c>
    </row>
    <row r="19062" spans="1:22">
      <c r="A19062" t="n">
        <v>154099</v>
      </c>
      <c r="B19062" s="68" t="n">
        <v>19</v>
      </c>
      <c r="C19062" s="7" t="n">
        <v>5722</v>
      </c>
      <c r="D19062" s="7" t="s">
        <v>1282</v>
      </c>
      <c r="E19062" s="7" t="s">
        <v>1283</v>
      </c>
      <c r="F19062" s="7" t="s">
        <v>12</v>
      </c>
      <c r="G19062" s="7" t="n">
        <v>0</v>
      </c>
      <c r="H19062" s="7" t="n">
        <v>1</v>
      </c>
      <c r="I19062" s="7" t="n">
        <v>0</v>
      </c>
      <c r="J19062" s="7" t="n">
        <v>0</v>
      </c>
      <c r="K19062" s="7" t="n">
        <v>0</v>
      </c>
      <c r="L19062" s="7" t="n">
        <v>0</v>
      </c>
      <c r="M19062" s="7" t="n">
        <v>1</v>
      </c>
      <c r="N19062" s="7" t="n">
        <v>1.60000002384186</v>
      </c>
      <c r="O19062" s="7" t="n">
        <v>0.0900000035762787</v>
      </c>
      <c r="P19062" s="7" t="s">
        <v>12</v>
      </c>
      <c r="Q19062" s="7" t="s">
        <v>12</v>
      </c>
      <c r="R19062" s="7" t="n">
        <v>-1</v>
      </c>
      <c r="S19062" s="7" t="n">
        <v>0</v>
      </c>
      <c r="T19062" s="7" t="n">
        <v>0</v>
      </c>
      <c r="U19062" s="7" t="n">
        <v>0</v>
      </c>
      <c r="V19062" s="7" t="n">
        <v>0</v>
      </c>
    </row>
    <row r="19063" spans="1:22">
      <c r="A19063" t="s">
        <v>4</v>
      </c>
      <c r="B19063" s="4" t="s">
        <v>5</v>
      </c>
      <c r="C19063" s="4" t="s">
        <v>10</v>
      </c>
      <c r="D19063" s="4" t="s">
        <v>13</v>
      </c>
      <c r="E19063" s="4" t="s">
        <v>13</v>
      </c>
      <c r="F19063" s="4" t="s">
        <v>6</v>
      </c>
    </row>
    <row r="19064" spans="1:22">
      <c r="A19064" t="n">
        <v>154176</v>
      </c>
      <c r="B19064" s="22" t="n">
        <v>20</v>
      </c>
      <c r="C19064" s="7" t="n">
        <v>5712</v>
      </c>
      <c r="D19064" s="7" t="n">
        <v>3</v>
      </c>
      <c r="E19064" s="7" t="n">
        <v>10</v>
      </c>
      <c r="F19064" s="7" t="s">
        <v>80</v>
      </c>
    </row>
    <row r="19065" spans="1:22">
      <c r="A19065" t="s">
        <v>4</v>
      </c>
      <c r="B19065" s="4" t="s">
        <v>5</v>
      </c>
      <c r="C19065" s="4" t="s">
        <v>10</v>
      </c>
    </row>
    <row r="19066" spans="1:22">
      <c r="A19066" t="n">
        <v>154194</v>
      </c>
      <c r="B19066" s="35" t="n">
        <v>16</v>
      </c>
      <c r="C19066" s="7" t="n">
        <v>0</v>
      </c>
    </row>
    <row r="19067" spans="1:22">
      <c r="A19067" t="s">
        <v>4</v>
      </c>
      <c r="B19067" s="4" t="s">
        <v>5</v>
      </c>
      <c r="C19067" s="4" t="s">
        <v>10</v>
      </c>
      <c r="D19067" s="4" t="s">
        <v>13</v>
      </c>
      <c r="E19067" s="4" t="s">
        <v>13</v>
      </c>
      <c r="F19067" s="4" t="s">
        <v>6</v>
      </c>
    </row>
    <row r="19068" spans="1:22">
      <c r="A19068" t="n">
        <v>154197</v>
      </c>
      <c r="B19068" s="22" t="n">
        <v>20</v>
      </c>
      <c r="C19068" s="7" t="n">
        <v>5702</v>
      </c>
      <c r="D19068" s="7" t="n">
        <v>3</v>
      </c>
      <c r="E19068" s="7" t="n">
        <v>10</v>
      </c>
      <c r="F19068" s="7" t="s">
        <v>80</v>
      </c>
    </row>
    <row r="19069" spans="1:22">
      <c r="A19069" t="s">
        <v>4</v>
      </c>
      <c r="B19069" s="4" t="s">
        <v>5</v>
      </c>
      <c r="C19069" s="4" t="s">
        <v>10</v>
      </c>
    </row>
    <row r="19070" spans="1:22">
      <c r="A19070" t="n">
        <v>154215</v>
      </c>
      <c r="B19070" s="35" t="n">
        <v>16</v>
      </c>
      <c r="C19070" s="7" t="n">
        <v>0</v>
      </c>
    </row>
    <row r="19071" spans="1:22">
      <c r="A19071" t="s">
        <v>4</v>
      </c>
      <c r="B19071" s="4" t="s">
        <v>5</v>
      </c>
      <c r="C19071" s="4" t="s">
        <v>10</v>
      </c>
      <c r="D19071" s="4" t="s">
        <v>13</v>
      </c>
      <c r="E19071" s="4" t="s">
        <v>13</v>
      </c>
      <c r="F19071" s="4" t="s">
        <v>6</v>
      </c>
    </row>
    <row r="19072" spans="1:22">
      <c r="A19072" t="n">
        <v>154218</v>
      </c>
      <c r="B19072" s="22" t="n">
        <v>20</v>
      </c>
      <c r="C19072" s="7" t="n">
        <v>5705</v>
      </c>
      <c r="D19072" s="7" t="n">
        <v>3</v>
      </c>
      <c r="E19072" s="7" t="n">
        <v>10</v>
      </c>
      <c r="F19072" s="7" t="s">
        <v>80</v>
      </c>
    </row>
    <row r="19073" spans="1:22">
      <c r="A19073" t="s">
        <v>4</v>
      </c>
      <c r="B19073" s="4" t="s">
        <v>5</v>
      </c>
      <c r="C19073" s="4" t="s">
        <v>10</v>
      </c>
    </row>
    <row r="19074" spans="1:22">
      <c r="A19074" t="n">
        <v>154236</v>
      </c>
      <c r="B19074" s="35" t="n">
        <v>16</v>
      </c>
      <c r="C19074" s="7" t="n">
        <v>0</v>
      </c>
    </row>
    <row r="19075" spans="1:22">
      <c r="A19075" t="s">
        <v>4</v>
      </c>
      <c r="B19075" s="4" t="s">
        <v>5</v>
      </c>
      <c r="C19075" s="4" t="s">
        <v>10</v>
      </c>
      <c r="D19075" s="4" t="s">
        <v>13</v>
      </c>
      <c r="E19075" s="4" t="s">
        <v>13</v>
      </c>
      <c r="F19075" s="4" t="s">
        <v>6</v>
      </c>
    </row>
    <row r="19076" spans="1:22">
      <c r="A19076" t="n">
        <v>154239</v>
      </c>
      <c r="B19076" s="22" t="n">
        <v>20</v>
      </c>
      <c r="C19076" s="7" t="n">
        <v>5722</v>
      </c>
      <c r="D19076" s="7" t="n">
        <v>3</v>
      </c>
      <c r="E19076" s="7" t="n">
        <v>10</v>
      </c>
      <c r="F19076" s="7" t="s">
        <v>80</v>
      </c>
    </row>
    <row r="19077" spans="1:22">
      <c r="A19077" t="s">
        <v>4</v>
      </c>
      <c r="B19077" s="4" t="s">
        <v>5</v>
      </c>
      <c r="C19077" s="4" t="s">
        <v>10</v>
      </c>
    </row>
    <row r="19078" spans="1:22">
      <c r="A19078" t="n">
        <v>154257</v>
      </c>
      <c r="B19078" s="35" t="n">
        <v>16</v>
      </c>
      <c r="C19078" s="7" t="n">
        <v>0</v>
      </c>
    </row>
    <row r="19079" spans="1:22">
      <c r="A19079" t="s">
        <v>4</v>
      </c>
      <c r="B19079" s="4" t="s">
        <v>5</v>
      </c>
      <c r="C19079" s="4" t="s">
        <v>10</v>
      </c>
      <c r="D19079" s="4" t="s">
        <v>22</v>
      </c>
      <c r="E19079" s="4" t="s">
        <v>22</v>
      </c>
      <c r="F19079" s="4" t="s">
        <v>22</v>
      </c>
      <c r="G19079" s="4" t="s">
        <v>22</v>
      </c>
    </row>
    <row r="19080" spans="1:22">
      <c r="A19080" t="n">
        <v>154260</v>
      </c>
      <c r="B19080" s="24" t="n">
        <v>46</v>
      </c>
      <c r="C19080" s="7" t="n">
        <v>5712</v>
      </c>
      <c r="D19080" s="7" t="n">
        <v>13.7299995422363</v>
      </c>
      <c r="E19080" s="7" t="n">
        <v>0</v>
      </c>
      <c r="F19080" s="7" t="n">
        <v>-2.44000005722046</v>
      </c>
      <c r="G19080" s="7" t="n">
        <v>270.600006103516</v>
      </c>
    </row>
    <row r="19081" spans="1:22">
      <c r="A19081" t="s">
        <v>4</v>
      </c>
      <c r="B19081" s="4" t="s">
        <v>5</v>
      </c>
      <c r="C19081" s="4" t="s">
        <v>10</v>
      </c>
      <c r="D19081" s="4" t="s">
        <v>22</v>
      </c>
      <c r="E19081" s="4" t="s">
        <v>22</v>
      </c>
      <c r="F19081" s="4" t="s">
        <v>22</v>
      </c>
      <c r="G19081" s="4" t="s">
        <v>22</v>
      </c>
    </row>
    <row r="19082" spans="1:22">
      <c r="A19082" t="n">
        <v>154279</v>
      </c>
      <c r="B19082" s="24" t="n">
        <v>46</v>
      </c>
      <c r="C19082" s="7" t="n">
        <v>5702</v>
      </c>
      <c r="D19082" s="7" t="n">
        <v>-13.4399995803833</v>
      </c>
      <c r="E19082" s="7" t="n">
        <v>0</v>
      </c>
      <c r="F19082" s="7" t="n">
        <v>2.40000009536743</v>
      </c>
      <c r="G19082" s="7" t="n">
        <v>255.300003051758</v>
      </c>
    </row>
    <row r="19083" spans="1:22">
      <c r="A19083" t="s">
        <v>4</v>
      </c>
      <c r="B19083" s="4" t="s">
        <v>5</v>
      </c>
      <c r="C19083" s="4" t="s">
        <v>10</v>
      </c>
      <c r="D19083" s="4" t="s">
        <v>22</v>
      </c>
      <c r="E19083" s="4" t="s">
        <v>22</v>
      </c>
      <c r="F19083" s="4" t="s">
        <v>22</v>
      </c>
      <c r="G19083" s="4" t="s">
        <v>22</v>
      </c>
    </row>
    <row r="19084" spans="1:22">
      <c r="A19084" t="n">
        <v>154298</v>
      </c>
      <c r="B19084" s="24" t="n">
        <v>46</v>
      </c>
      <c r="C19084" s="7" t="n">
        <v>5705</v>
      </c>
      <c r="D19084" s="7" t="n">
        <v>-55.9300003051758</v>
      </c>
      <c r="E19084" s="7" t="n">
        <v>4</v>
      </c>
      <c r="F19084" s="7" t="n">
        <v>-16.1100006103516</v>
      </c>
      <c r="G19084" s="7" t="n">
        <v>83.5</v>
      </c>
    </row>
    <row r="19085" spans="1:22">
      <c r="A19085" t="s">
        <v>4</v>
      </c>
      <c r="B19085" s="4" t="s">
        <v>5</v>
      </c>
      <c r="C19085" s="4" t="s">
        <v>10</v>
      </c>
      <c r="D19085" s="4" t="s">
        <v>22</v>
      </c>
      <c r="E19085" s="4" t="s">
        <v>22</v>
      </c>
      <c r="F19085" s="4" t="s">
        <v>22</v>
      </c>
      <c r="G19085" s="4" t="s">
        <v>22</v>
      </c>
    </row>
    <row r="19086" spans="1:22">
      <c r="A19086" t="n">
        <v>154317</v>
      </c>
      <c r="B19086" s="24" t="n">
        <v>46</v>
      </c>
      <c r="C19086" s="7" t="n">
        <v>5722</v>
      </c>
      <c r="D19086" s="7" t="n">
        <v>-14.9399995803833</v>
      </c>
      <c r="E19086" s="7" t="n">
        <v>0</v>
      </c>
      <c r="F19086" s="7" t="n">
        <v>2.02999997138977</v>
      </c>
      <c r="G19086" s="7" t="n">
        <v>73.5</v>
      </c>
    </row>
    <row r="19087" spans="1:22">
      <c r="A19087" t="s">
        <v>4</v>
      </c>
      <c r="B19087" s="4" t="s">
        <v>5</v>
      </c>
      <c r="C19087" s="4" t="s">
        <v>10</v>
      </c>
      <c r="D19087" s="4" t="s">
        <v>13</v>
      </c>
    </row>
    <row r="19088" spans="1:22">
      <c r="A19088" t="n">
        <v>154336</v>
      </c>
      <c r="B19088" s="69" t="n">
        <v>96</v>
      </c>
      <c r="C19088" s="7" t="n">
        <v>5712</v>
      </c>
      <c r="D19088" s="7" t="n">
        <v>1</v>
      </c>
    </row>
    <row r="19089" spans="1:7">
      <c r="A19089" t="s">
        <v>4</v>
      </c>
      <c r="B19089" s="4" t="s">
        <v>5</v>
      </c>
      <c r="C19089" s="4" t="s">
        <v>10</v>
      </c>
      <c r="D19089" s="4" t="s">
        <v>13</v>
      </c>
      <c r="E19089" s="4" t="s">
        <v>22</v>
      </c>
      <c r="F19089" s="4" t="s">
        <v>22</v>
      </c>
      <c r="G19089" s="4" t="s">
        <v>22</v>
      </c>
    </row>
    <row r="19090" spans="1:7">
      <c r="A19090" t="n">
        <v>154340</v>
      </c>
      <c r="B19090" s="69" t="n">
        <v>96</v>
      </c>
      <c r="C19090" s="7" t="n">
        <v>5712</v>
      </c>
      <c r="D19090" s="7" t="n">
        <v>2</v>
      </c>
      <c r="E19090" s="7" t="n">
        <v>2.17000007629395</v>
      </c>
      <c r="F19090" s="7" t="n">
        <v>0</v>
      </c>
      <c r="G19090" s="7" t="n">
        <v>-8.18000030517578</v>
      </c>
    </row>
    <row r="19091" spans="1:7">
      <c r="A19091" t="s">
        <v>4</v>
      </c>
      <c r="B19091" s="4" t="s">
        <v>5</v>
      </c>
      <c r="C19091" s="4" t="s">
        <v>10</v>
      </c>
      <c r="D19091" s="4" t="s">
        <v>13</v>
      </c>
      <c r="E19091" s="4" t="s">
        <v>22</v>
      </c>
      <c r="F19091" s="4" t="s">
        <v>22</v>
      </c>
      <c r="G19091" s="4" t="s">
        <v>22</v>
      </c>
    </row>
    <row r="19092" spans="1:7">
      <c r="A19092" t="n">
        <v>154356</v>
      </c>
      <c r="B19092" s="69" t="n">
        <v>96</v>
      </c>
      <c r="C19092" s="7" t="n">
        <v>5712</v>
      </c>
      <c r="D19092" s="7" t="n">
        <v>2</v>
      </c>
      <c r="E19092" s="7" t="n">
        <v>0.46000000834465</v>
      </c>
      <c r="F19092" s="7" t="n">
        <v>0</v>
      </c>
      <c r="G19092" s="7" t="n">
        <v>-19.8099994659424</v>
      </c>
    </row>
    <row r="19093" spans="1:7">
      <c r="A19093" t="s">
        <v>4</v>
      </c>
      <c r="B19093" s="4" t="s">
        <v>5</v>
      </c>
      <c r="C19093" s="4" t="s">
        <v>10</v>
      </c>
      <c r="D19093" s="4" t="s">
        <v>13</v>
      </c>
      <c r="E19093" s="4" t="s">
        <v>22</v>
      </c>
      <c r="F19093" s="4" t="s">
        <v>22</v>
      </c>
      <c r="G19093" s="4" t="s">
        <v>22</v>
      </c>
    </row>
    <row r="19094" spans="1:7">
      <c r="A19094" t="n">
        <v>154372</v>
      </c>
      <c r="B19094" s="69" t="n">
        <v>96</v>
      </c>
      <c r="C19094" s="7" t="n">
        <v>5712</v>
      </c>
      <c r="D19094" s="7" t="n">
        <v>2</v>
      </c>
      <c r="E19094" s="7" t="n">
        <v>-16.7700004577637</v>
      </c>
      <c r="F19094" s="7" t="n">
        <v>0</v>
      </c>
      <c r="G19094" s="7" t="n">
        <v>-19.6299991607666</v>
      </c>
    </row>
    <row r="19095" spans="1:7">
      <c r="A19095" t="s">
        <v>4</v>
      </c>
      <c r="B19095" s="4" t="s">
        <v>5</v>
      </c>
      <c r="C19095" s="4" t="s">
        <v>10</v>
      </c>
      <c r="D19095" s="4" t="s">
        <v>13</v>
      </c>
      <c r="E19095" s="4" t="s">
        <v>9</v>
      </c>
      <c r="F19095" s="4" t="s">
        <v>13</v>
      </c>
      <c r="G19095" s="4" t="s">
        <v>10</v>
      </c>
    </row>
    <row r="19096" spans="1:7">
      <c r="A19096" t="n">
        <v>154388</v>
      </c>
      <c r="B19096" s="69" t="n">
        <v>96</v>
      </c>
      <c r="C19096" s="7" t="n">
        <v>5712</v>
      </c>
      <c r="D19096" s="7" t="n">
        <v>0</v>
      </c>
      <c r="E19096" s="7" t="n">
        <v>1067030938</v>
      </c>
      <c r="F19096" s="7" t="n">
        <v>1</v>
      </c>
      <c r="G19096" s="7" t="n">
        <v>0</v>
      </c>
    </row>
    <row r="19097" spans="1:7">
      <c r="A19097" t="s">
        <v>4</v>
      </c>
      <c r="B19097" s="4" t="s">
        <v>5</v>
      </c>
      <c r="C19097" s="4" t="s">
        <v>13</v>
      </c>
      <c r="D19097" s="4" t="s">
        <v>10</v>
      </c>
      <c r="E19097" s="4" t="s">
        <v>13</v>
      </c>
      <c r="F19097" s="4" t="s">
        <v>6</v>
      </c>
      <c r="G19097" s="4" t="s">
        <v>6</v>
      </c>
      <c r="H19097" s="4" t="s">
        <v>6</v>
      </c>
      <c r="I19097" s="4" t="s">
        <v>6</v>
      </c>
      <c r="J19097" s="4" t="s">
        <v>6</v>
      </c>
      <c r="K19097" s="4" t="s">
        <v>6</v>
      </c>
      <c r="L19097" s="4" t="s">
        <v>6</v>
      </c>
      <c r="M19097" s="4" t="s">
        <v>6</v>
      </c>
      <c r="N19097" s="4" t="s">
        <v>6</v>
      </c>
      <c r="O19097" s="4" t="s">
        <v>6</v>
      </c>
      <c r="P19097" s="4" t="s">
        <v>6</v>
      </c>
      <c r="Q19097" s="4" t="s">
        <v>6</v>
      </c>
      <c r="R19097" s="4" t="s">
        <v>6</v>
      </c>
      <c r="S19097" s="4" t="s">
        <v>6</v>
      </c>
      <c r="T19097" s="4" t="s">
        <v>6</v>
      </c>
      <c r="U19097" s="4" t="s">
        <v>6</v>
      </c>
    </row>
    <row r="19098" spans="1:7">
      <c r="A19098" t="n">
        <v>154399</v>
      </c>
      <c r="B19098" s="38" t="n">
        <v>36</v>
      </c>
      <c r="C19098" s="7" t="n">
        <v>8</v>
      </c>
      <c r="D19098" s="7" t="n">
        <v>5702</v>
      </c>
      <c r="E19098" s="7" t="n">
        <v>0</v>
      </c>
      <c r="F19098" s="7" t="s">
        <v>198</v>
      </c>
      <c r="G19098" s="7" t="s">
        <v>12</v>
      </c>
      <c r="H19098" s="7" t="s">
        <v>12</v>
      </c>
      <c r="I19098" s="7" t="s">
        <v>12</v>
      </c>
      <c r="J19098" s="7" t="s">
        <v>12</v>
      </c>
      <c r="K19098" s="7" t="s">
        <v>12</v>
      </c>
      <c r="L19098" s="7" t="s">
        <v>12</v>
      </c>
      <c r="M19098" s="7" t="s">
        <v>12</v>
      </c>
      <c r="N19098" s="7" t="s">
        <v>12</v>
      </c>
      <c r="O19098" s="7" t="s">
        <v>12</v>
      </c>
      <c r="P19098" s="7" t="s">
        <v>12</v>
      </c>
      <c r="Q19098" s="7" t="s">
        <v>12</v>
      </c>
      <c r="R19098" s="7" t="s">
        <v>12</v>
      </c>
      <c r="S19098" s="7" t="s">
        <v>12</v>
      </c>
      <c r="T19098" s="7" t="s">
        <v>12</v>
      </c>
      <c r="U19098" s="7" t="s">
        <v>12</v>
      </c>
    </row>
    <row r="19099" spans="1:7">
      <c r="A19099" t="s">
        <v>4</v>
      </c>
      <c r="B19099" s="4" t="s">
        <v>5</v>
      </c>
      <c r="C19099" s="4" t="s">
        <v>10</v>
      </c>
      <c r="D19099" s="4" t="s">
        <v>13</v>
      </c>
      <c r="E19099" s="4" t="s">
        <v>13</v>
      </c>
      <c r="F19099" s="4" t="s">
        <v>6</v>
      </c>
    </row>
    <row r="19100" spans="1:7">
      <c r="A19100" t="n">
        <v>154435</v>
      </c>
      <c r="B19100" s="64" t="n">
        <v>47</v>
      </c>
      <c r="C19100" s="7" t="n">
        <v>5702</v>
      </c>
      <c r="D19100" s="7" t="n">
        <v>0</v>
      </c>
      <c r="E19100" s="7" t="n">
        <v>0</v>
      </c>
      <c r="F19100" s="7" t="s">
        <v>198</v>
      </c>
    </row>
    <row r="19101" spans="1:7">
      <c r="A19101" t="s">
        <v>4</v>
      </c>
      <c r="B19101" s="4" t="s">
        <v>5</v>
      </c>
      <c r="C19101" s="4" t="s">
        <v>13</v>
      </c>
      <c r="D19101" s="4" t="s">
        <v>10</v>
      </c>
      <c r="E19101" s="4" t="s">
        <v>10</v>
      </c>
      <c r="F19101" s="4" t="s">
        <v>9</v>
      </c>
    </row>
    <row r="19102" spans="1:7">
      <c r="A19102" t="n">
        <v>154456</v>
      </c>
      <c r="B19102" s="86" t="n">
        <v>84</v>
      </c>
      <c r="C19102" s="7" t="n">
        <v>0</v>
      </c>
      <c r="D19102" s="7" t="n">
        <v>0</v>
      </c>
      <c r="E19102" s="7" t="n">
        <v>0</v>
      </c>
      <c r="F19102" s="7" t="n">
        <v>1045220557</v>
      </c>
    </row>
    <row r="19103" spans="1:7">
      <c r="A19103" t="s">
        <v>4</v>
      </c>
      <c r="B19103" s="4" t="s">
        <v>5</v>
      </c>
      <c r="C19103" s="4" t="s">
        <v>13</v>
      </c>
      <c r="D19103" s="4" t="s">
        <v>13</v>
      </c>
      <c r="E19103" s="4" t="s">
        <v>22</v>
      </c>
      <c r="F19103" s="4" t="s">
        <v>22</v>
      </c>
      <c r="G19103" s="4" t="s">
        <v>22</v>
      </c>
      <c r="H19103" s="4" t="s">
        <v>10</v>
      </c>
    </row>
    <row r="19104" spans="1:7">
      <c r="A19104" t="n">
        <v>154466</v>
      </c>
      <c r="B19104" s="25" t="n">
        <v>45</v>
      </c>
      <c r="C19104" s="7" t="n">
        <v>2</v>
      </c>
      <c r="D19104" s="7" t="n">
        <v>3</v>
      </c>
      <c r="E19104" s="7" t="n">
        <v>10</v>
      </c>
      <c r="F19104" s="7" t="n">
        <v>3.20000004768372</v>
      </c>
      <c r="G19104" s="7" t="n">
        <v>-1.10000002384186</v>
      </c>
      <c r="H19104" s="7" t="n">
        <v>0</v>
      </c>
    </row>
    <row r="19105" spans="1:21">
      <c r="A19105" t="s">
        <v>4</v>
      </c>
      <c r="B19105" s="4" t="s">
        <v>5</v>
      </c>
      <c r="C19105" s="4" t="s">
        <v>13</v>
      </c>
      <c r="D19105" s="4" t="s">
        <v>13</v>
      </c>
      <c r="E19105" s="4" t="s">
        <v>22</v>
      </c>
      <c r="F19105" s="4" t="s">
        <v>22</v>
      </c>
      <c r="G19105" s="4" t="s">
        <v>22</v>
      </c>
      <c r="H19105" s="4" t="s">
        <v>10</v>
      </c>
      <c r="I19105" s="4" t="s">
        <v>13</v>
      </c>
    </row>
    <row r="19106" spans="1:21">
      <c r="A19106" t="n">
        <v>154483</v>
      </c>
      <c r="B19106" s="25" t="n">
        <v>45</v>
      </c>
      <c r="C19106" s="7" t="n">
        <v>4</v>
      </c>
      <c r="D19106" s="7" t="n">
        <v>3</v>
      </c>
      <c r="E19106" s="7" t="n">
        <v>-3</v>
      </c>
      <c r="F19106" s="7" t="n">
        <v>280</v>
      </c>
      <c r="G19106" s="7" t="n">
        <v>0</v>
      </c>
      <c r="H19106" s="7" t="n">
        <v>0</v>
      </c>
      <c r="I19106" s="7" t="n">
        <v>0</v>
      </c>
    </row>
    <row r="19107" spans="1:21">
      <c r="A19107" t="s">
        <v>4</v>
      </c>
      <c r="B19107" s="4" t="s">
        <v>5</v>
      </c>
      <c r="C19107" s="4" t="s">
        <v>13</v>
      </c>
      <c r="D19107" s="4" t="s">
        <v>13</v>
      </c>
      <c r="E19107" s="4" t="s">
        <v>22</v>
      </c>
      <c r="F19107" s="4" t="s">
        <v>10</v>
      </c>
    </row>
    <row r="19108" spans="1:21">
      <c r="A19108" t="n">
        <v>154501</v>
      </c>
      <c r="B19108" s="25" t="n">
        <v>45</v>
      </c>
      <c r="C19108" s="7" t="n">
        <v>5</v>
      </c>
      <c r="D19108" s="7" t="n">
        <v>3</v>
      </c>
      <c r="E19108" s="7" t="n">
        <v>22.5</v>
      </c>
      <c r="F19108" s="7" t="n">
        <v>0</v>
      </c>
    </row>
    <row r="19109" spans="1:21">
      <c r="A19109" t="s">
        <v>4</v>
      </c>
      <c r="B19109" s="4" t="s">
        <v>5</v>
      </c>
      <c r="C19109" s="4" t="s">
        <v>13</v>
      </c>
      <c r="D19109" s="4" t="s">
        <v>13</v>
      </c>
      <c r="E19109" s="4" t="s">
        <v>22</v>
      </c>
      <c r="F19109" s="4" t="s">
        <v>10</v>
      </c>
    </row>
    <row r="19110" spans="1:21">
      <c r="A19110" t="n">
        <v>154510</v>
      </c>
      <c r="B19110" s="25" t="n">
        <v>45</v>
      </c>
      <c r="C19110" s="7" t="n">
        <v>11</v>
      </c>
      <c r="D19110" s="7" t="n">
        <v>3</v>
      </c>
      <c r="E19110" s="7" t="n">
        <v>37.4000015258789</v>
      </c>
      <c r="F19110" s="7" t="n">
        <v>0</v>
      </c>
    </row>
    <row r="19111" spans="1:21">
      <c r="A19111" t="s">
        <v>4</v>
      </c>
      <c r="B19111" s="4" t="s">
        <v>5</v>
      </c>
      <c r="C19111" s="4" t="s">
        <v>13</v>
      </c>
      <c r="D19111" s="4" t="s">
        <v>10</v>
      </c>
      <c r="E19111" s="4" t="s">
        <v>9</v>
      </c>
      <c r="F19111" s="4" t="s">
        <v>10</v>
      </c>
      <c r="G19111" s="4" t="s">
        <v>9</v>
      </c>
      <c r="H19111" s="4" t="s">
        <v>13</v>
      </c>
    </row>
    <row r="19112" spans="1:21">
      <c r="A19112" t="n">
        <v>154519</v>
      </c>
      <c r="B19112" s="16" t="n">
        <v>49</v>
      </c>
      <c r="C19112" s="7" t="n">
        <v>0</v>
      </c>
      <c r="D19112" s="7" t="n">
        <v>501</v>
      </c>
      <c r="E19112" s="7" t="n">
        <v>1065353216</v>
      </c>
      <c r="F19112" s="7" t="n">
        <v>0</v>
      </c>
      <c r="G19112" s="7" t="n">
        <v>0</v>
      </c>
      <c r="H19112" s="7" t="n">
        <v>0</v>
      </c>
    </row>
    <row r="19113" spans="1:21">
      <c r="A19113" t="s">
        <v>4</v>
      </c>
      <c r="B19113" s="4" t="s">
        <v>5</v>
      </c>
      <c r="C19113" s="4" t="s">
        <v>13</v>
      </c>
      <c r="D19113" s="4" t="s">
        <v>10</v>
      </c>
    </row>
    <row r="19114" spans="1:21">
      <c r="A19114" t="n">
        <v>154534</v>
      </c>
      <c r="B19114" s="16" t="n">
        <v>49</v>
      </c>
      <c r="C19114" s="7" t="n">
        <v>6</v>
      </c>
      <c r="D19114" s="7" t="n">
        <v>501</v>
      </c>
    </row>
    <row r="19115" spans="1:21">
      <c r="A19115" t="s">
        <v>4</v>
      </c>
      <c r="B19115" s="4" t="s">
        <v>5</v>
      </c>
      <c r="C19115" s="4" t="s">
        <v>13</v>
      </c>
      <c r="D19115" s="4" t="s">
        <v>13</v>
      </c>
      <c r="E19115" s="4" t="s">
        <v>22</v>
      </c>
      <c r="F19115" s="4" t="s">
        <v>22</v>
      </c>
      <c r="G19115" s="4" t="s">
        <v>22</v>
      </c>
      <c r="H19115" s="4" t="s">
        <v>10</v>
      </c>
    </row>
    <row r="19116" spans="1:21">
      <c r="A19116" t="n">
        <v>154538</v>
      </c>
      <c r="B19116" s="25" t="n">
        <v>45</v>
      </c>
      <c r="C19116" s="7" t="n">
        <v>2</v>
      </c>
      <c r="D19116" s="7" t="n">
        <v>3</v>
      </c>
      <c r="E19116" s="7" t="n">
        <v>-10.6999998092651</v>
      </c>
      <c r="F19116" s="7" t="n">
        <v>3.20000004768372</v>
      </c>
      <c r="G19116" s="7" t="n">
        <v>-1.10000002384186</v>
      </c>
      <c r="H19116" s="7" t="n">
        <v>10000</v>
      </c>
    </row>
    <row r="19117" spans="1:21">
      <c r="A19117" t="s">
        <v>4</v>
      </c>
      <c r="B19117" s="4" t="s">
        <v>5</v>
      </c>
      <c r="C19117" s="4" t="s">
        <v>13</v>
      </c>
      <c r="D19117" s="4" t="s">
        <v>13</v>
      </c>
      <c r="E19117" s="4" t="s">
        <v>22</v>
      </c>
      <c r="F19117" s="4" t="s">
        <v>22</v>
      </c>
      <c r="G19117" s="4" t="s">
        <v>22</v>
      </c>
      <c r="H19117" s="4" t="s">
        <v>10</v>
      </c>
      <c r="I19117" s="4" t="s">
        <v>13</v>
      </c>
    </row>
    <row r="19118" spans="1:21">
      <c r="A19118" t="n">
        <v>154555</v>
      </c>
      <c r="B19118" s="25" t="n">
        <v>45</v>
      </c>
      <c r="C19118" s="7" t="n">
        <v>4</v>
      </c>
      <c r="D19118" s="7" t="n">
        <v>3</v>
      </c>
      <c r="E19118" s="7" t="n">
        <v>23</v>
      </c>
      <c r="F19118" s="7" t="n">
        <v>345</v>
      </c>
      <c r="G19118" s="7" t="n">
        <v>0</v>
      </c>
      <c r="H19118" s="7" t="n">
        <v>10000</v>
      </c>
      <c r="I19118" s="7" t="n">
        <v>0</v>
      </c>
    </row>
    <row r="19119" spans="1:21">
      <c r="A19119" t="s">
        <v>4</v>
      </c>
      <c r="B19119" s="4" t="s">
        <v>5</v>
      </c>
      <c r="C19119" s="4" t="s">
        <v>13</v>
      </c>
      <c r="D19119" s="4" t="s">
        <v>13</v>
      </c>
      <c r="E19119" s="4" t="s">
        <v>22</v>
      </c>
      <c r="F19119" s="4" t="s">
        <v>10</v>
      </c>
    </row>
    <row r="19120" spans="1:21">
      <c r="A19120" t="n">
        <v>154573</v>
      </c>
      <c r="B19120" s="25" t="n">
        <v>45</v>
      </c>
      <c r="C19120" s="7" t="n">
        <v>5</v>
      </c>
      <c r="D19120" s="7" t="n">
        <v>3</v>
      </c>
      <c r="E19120" s="7" t="n">
        <v>52.5</v>
      </c>
      <c r="F19120" s="7" t="n">
        <v>10000</v>
      </c>
    </row>
    <row r="19121" spans="1:9">
      <c r="A19121" t="s">
        <v>4</v>
      </c>
      <c r="B19121" s="4" t="s">
        <v>5</v>
      </c>
      <c r="C19121" s="4" t="s">
        <v>13</v>
      </c>
      <c r="D19121" s="4" t="s">
        <v>10</v>
      </c>
      <c r="E19121" s="4" t="s">
        <v>22</v>
      </c>
    </row>
    <row r="19122" spans="1:9">
      <c r="A19122" t="n">
        <v>154582</v>
      </c>
      <c r="B19122" s="28" t="n">
        <v>58</v>
      </c>
      <c r="C19122" s="7" t="n">
        <v>100</v>
      </c>
      <c r="D19122" s="7" t="n">
        <v>2000</v>
      </c>
      <c r="E19122" s="7" t="n">
        <v>1</v>
      </c>
    </row>
    <row r="19123" spans="1:9">
      <c r="A19123" t="s">
        <v>4</v>
      </c>
      <c r="B19123" s="4" t="s">
        <v>5</v>
      </c>
      <c r="C19123" s="4" t="s">
        <v>13</v>
      </c>
      <c r="D19123" s="4" t="s">
        <v>10</v>
      </c>
    </row>
    <row r="19124" spans="1:9">
      <c r="A19124" t="n">
        <v>154590</v>
      </c>
      <c r="B19124" s="28" t="n">
        <v>58</v>
      </c>
      <c r="C19124" s="7" t="n">
        <v>255</v>
      </c>
      <c r="D19124" s="7" t="n">
        <v>0</v>
      </c>
    </row>
    <row r="19125" spans="1:9">
      <c r="A19125" t="s">
        <v>4</v>
      </c>
      <c r="B19125" s="4" t="s">
        <v>5</v>
      </c>
      <c r="C19125" s="4" t="s">
        <v>13</v>
      </c>
      <c r="D19125" s="4" t="s">
        <v>10</v>
      </c>
    </row>
    <row r="19126" spans="1:9">
      <c r="A19126" t="n">
        <v>154594</v>
      </c>
      <c r="B19126" s="25" t="n">
        <v>45</v>
      </c>
      <c r="C19126" s="7" t="n">
        <v>7</v>
      </c>
      <c r="D19126" s="7" t="n">
        <v>255</v>
      </c>
    </row>
    <row r="19127" spans="1:9">
      <c r="A19127" t="s">
        <v>4</v>
      </c>
      <c r="B19127" s="4" t="s">
        <v>5</v>
      </c>
      <c r="C19127" s="4" t="s">
        <v>13</v>
      </c>
      <c r="D19127" s="4" t="s">
        <v>10</v>
      </c>
      <c r="E19127" s="4" t="s">
        <v>22</v>
      </c>
    </row>
    <row r="19128" spans="1:9">
      <c r="A19128" t="n">
        <v>154598</v>
      </c>
      <c r="B19128" s="28" t="n">
        <v>58</v>
      </c>
      <c r="C19128" s="7" t="n">
        <v>0</v>
      </c>
      <c r="D19128" s="7" t="n">
        <v>2000</v>
      </c>
      <c r="E19128" s="7" t="n">
        <v>1</v>
      </c>
    </row>
    <row r="19129" spans="1:9">
      <c r="A19129" t="s">
        <v>4</v>
      </c>
      <c r="B19129" s="4" t="s">
        <v>5</v>
      </c>
      <c r="C19129" s="4" t="s">
        <v>13</v>
      </c>
      <c r="D19129" s="4" t="s">
        <v>10</v>
      </c>
    </row>
    <row r="19130" spans="1:9">
      <c r="A19130" t="n">
        <v>154606</v>
      </c>
      <c r="B19130" s="28" t="n">
        <v>58</v>
      </c>
      <c r="C19130" s="7" t="n">
        <v>255</v>
      </c>
      <c r="D19130" s="7" t="n">
        <v>0</v>
      </c>
    </row>
    <row r="19131" spans="1:9">
      <c r="A19131" t="s">
        <v>4</v>
      </c>
      <c r="B19131" s="4" t="s">
        <v>5</v>
      </c>
      <c r="C19131" s="4" t="s">
        <v>13</v>
      </c>
      <c r="D19131" s="4" t="s">
        <v>10</v>
      </c>
      <c r="E19131" s="4" t="s">
        <v>10</v>
      </c>
      <c r="F19131" s="4" t="s">
        <v>9</v>
      </c>
    </row>
    <row r="19132" spans="1:9">
      <c r="A19132" t="n">
        <v>154610</v>
      </c>
      <c r="B19132" s="86" t="n">
        <v>84</v>
      </c>
      <c r="C19132" s="7" t="n">
        <v>1</v>
      </c>
      <c r="D19132" s="7" t="n">
        <v>0</v>
      </c>
      <c r="E19132" s="7" t="n">
        <v>0</v>
      </c>
      <c r="F19132" s="7" t="n">
        <v>0</v>
      </c>
    </row>
    <row r="19133" spans="1:9">
      <c r="A19133" t="s">
        <v>4</v>
      </c>
      <c r="B19133" s="4" t="s">
        <v>5</v>
      </c>
      <c r="C19133" s="4" t="s">
        <v>9</v>
      </c>
    </row>
    <row r="19134" spans="1:9">
      <c r="A19134" t="n">
        <v>154620</v>
      </c>
      <c r="B19134" s="50" t="n">
        <v>15</v>
      </c>
      <c r="C19134" s="7" t="n">
        <v>2097152</v>
      </c>
    </row>
    <row r="19135" spans="1:9">
      <c r="A19135" t="s">
        <v>4</v>
      </c>
      <c r="B19135" s="4" t="s">
        <v>5</v>
      </c>
      <c r="C19135" s="4" t="s">
        <v>13</v>
      </c>
      <c r="D19135" s="4" t="s">
        <v>10</v>
      </c>
    </row>
    <row r="19136" spans="1:9">
      <c r="A19136" t="n">
        <v>154625</v>
      </c>
      <c r="B19136" s="9" t="n">
        <v>162</v>
      </c>
      <c r="C19136" s="7" t="n">
        <v>1</v>
      </c>
      <c r="D19136" s="7" t="n">
        <v>0</v>
      </c>
    </row>
    <row r="19137" spans="1:6">
      <c r="A19137" t="s">
        <v>4</v>
      </c>
      <c r="B19137" s="4" t="s">
        <v>5</v>
      </c>
    </row>
    <row r="19138" spans="1:6">
      <c r="A19138" t="n">
        <v>154629</v>
      </c>
      <c r="B19138" s="5" t="n">
        <v>1</v>
      </c>
    </row>
    <row r="19139" spans="1:6" s="3" customFormat="1" customHeight="0">
      <c r="A19139" s="3" t="s">
        <v>2</v>
      </c>
      <c r="B19139" s="3" t="s">
        <v>1308</v>
      </c>
    </row>
    <row r="19140" spans="1:6">
      <c r="A19140" t="s">
        <v>4</v>
      </c>
      <c r="B19140" s="4" t="s">
        <v>5</v>
      </c>
      <c r="C19140" s="4" t="s">
        <v>13</v>
      </c>
      <c r="D19140" s="4" t="s">
        <v>13</v>
      </c>
      <c r="E19140" s="4" t="s">
        <v>13</v>
      </c>
      <c r="F19140" s="4" t="s">
        <v>13</v>
      </c>
    </row>
    <row r="19141" spans="1:6">
      <c r="A19141" t="n">
        <v>154632</v>
      </c>
      <c r="B19141" s="13" t="n">
        <v>14</v>
      </c>
      <c r="C19141" s="7" t="n">
        <v>2</v>
      </c>
      <c r="D19141" s="7" t="n">
        <v>0</v>
      </c>
      <c r="E19141" s="7" t="n">
        <v>0</v>
      </c>
      <c r="F19141" s="7" t="n">
        <v>0</v>
      </c>
    </row>
    <row r="19142" spans="1:6">
      <c r="A19142" t="s">
        <v>4</v>
      </c>
      <c r="B19142" s="4" t="s">
        <v>5</v>
      </c>
      <c r="C19142" s="4" t="s">
        <v>13</v>
      </c>
      <c r="D19142" s="36" t="s">
        <v>81</v>
      </c>
      <c r="E19142" s="4" t="s">
        <v>5</v>
      </c>
      <c r="F19142" s="4" t="s">
        <v>13</v>
      </c>
      <c r="G19142" s="4" t="s">
        <v>10</v>
      </c>
      <c r="H19142" s="36" t="s">
        <v>82</v>
      </c>
      <c r="I19142" s="4" t="s">
        <v>13</v>
      </c>
      <c r="J19142" s="4" t="s">
        <v>9</v>
      </c>
      <c r="K19142" s="4" t="s">
        <v>13</v>
      </c>
      <c r="L19142" s="4" t="s">
        <v>13</v>
      </c>
      <c r="M19142" s="36" t="s">
        <v>81</v>
      </c>
      <c r="N19142" s="4" t="s">
        <v>5</v>
      </c>
      <c r="O19142" s="4" t="s">
        <v>13</v>
      </c>
      <c r="P19142" s="4" t="s">
        <v>10</v>
      </c>
      <c r="Q19142" s="36" t="s">
        <v>82</v>
      </c>
      <c r="R19142" s="4" t="s">
        <v>13</v>
      </c>
      <c r="S19142" s="4" t="s">
        <v>9</v>
      </c>
      <c r="T19142" s="4" t="s">
        <v>13</v>
      </c>
      <c r="U19142" s="4" t="s">
        <v>13</v>
      </c>
      <c r="V19142" s="4" t="s">
        <v>13</v>
      </c>
      <c r="W19142" s="4" t="s">
        <v>20</v>
      </c>
    </row>
    <row r="19143" spans="1:6">
      <c r="A19143" t="n">
        <v>154637</v>
      </c>
      <c r="B19143" s="10" t="n">
        <v>5</v>
      </c>
      <c r="C19143" s="7" t="n">
        <v>28</v>
      </c>
      <c r="D19143" s="36" t="s">
        <v>3</v>
      </c>
      <c r="E19143" s="9" t="n">
        <v>162</v>
      </c>
      <c r="F19143" s="7" t="n">
        <v>3</v>
      </c>
      <c r="G19143" s="7" t="n">
        <v>4146</v>
      </c>
      <c r="H19143" s="36" t="s">
        <v>3</v>
      </c>
      <c r="I19143" s="7" t="n">
        <v>0</v>
      </c>
      <c r="J19143" s="7" t="n">
        <v>1</v>
      </c>
      <c r="K19143" s="7" t="n">
        <v>2</v>
      </c>
      <c r="L19143" s="7" t="n">
        <v>28</v>
      </c>
      <c r="M19143" s="36" t="s">
        <v>3</v>
      </c>
      <c r="N19143" s="9" t="n">
        <v>162</v>
      </c>
      <c r="O19143" s="7" t="n">
        <v>3</v>
      </c>
      <c r="P19143" s="7" t="n">
        <v>4146</v>
      </c>
      <c r="Q19143" s="36" t="s">
        <v>3</v>
      </c>
      <c r="R19143" s="7" t="n">
        <v>0</v>
      </c>
      <c r="S19143" s="7" t="n">
        <v>2</v>
      </c>
      <c r="T19143" s="7" t="n">
        <v>2</v>
      </c>
      <c r="U19143" s="7" t="n">
        <v>11</v>
      </c>
      <c r="V19143" s="7" t="n">
        <v>1</v>
      </c>
      <c r="W19143" s="11" t="n">
        <f t="normal" ca="1">A19147</f>
        <v>0</v>
      </c>
    </row>
    <row r="19144" spans="1:6">
      <c r="A19144" t="s">
        <v>4</v>
      </c>
      <c r="B19144" s="4" t="s">
        <v>5</v>
      </c>
      <c r="C19144" s="4" t="s">
        <v>13</v>
      </c>
      <c r="D19144" s="4" t="s">
        <v>10</v>
      </c>
      <c r="E19144" s="4" t="s">
        <v>22</v>
      </c>
    </row>
    <row r="19145" spans="1:6">
      <c r="A19145" t="n">
        <v>154666</v>
      </c>
      <c r="B19145" s="28" t="n">
        <v>58</v>
      </c>
      <c r="C19145" s="7" t="n">
        <v>0</v>
      </c>
      <c r="D19145" s="7" t="n">
        <v>0</v>
      </c>
      <c r="E19145" s="7" t="n">
        <v>1</v>
      </c>
    </row>
    <row r="19146" spans="1:6">
      <c r="A19146" t="s">
        <v>4</v>
      </c>
      <c r="B19146" s="4" t="s">
        <v>5</v>
      </c>
      <c r="C19146" s="4" t="s">
        <v>13</v>
      </c>
      <c r="D19146" s="36" t="s">
        <v>81</v>
      </c>
      <c r="E19146" s="4" t="s">
        <v>5</v>
      </c>
      <c r="F19146" s="4" t="s">
        <v>13</v>
      </c>
      <c r="G19146" s="4" t="s">
        <v>10</v>
      </c>
      <c r="H19146" s="36" t="s">
        <v>82</v>
      </c>
      <c r="I19146" s="4" t="s">
        <v>13</v>
      </c>
      <c r="J19146" s="4" t="s">
        <v>9</v>
      </c>
      <c r="K19146" s="4" t="s">
        <v>13</v>
      </c>
      <c r="L19146" s="4" t="s">
        <v>13</v>
      </c>
      <c r="M19146" s="36" t="s">
        <v>81</v>
      </c>
      <c r="N19146" s="4" t="s">
        <v>5</v>
      </c>
      <c r="O19146" s="4" t="s">
        <v>13</v>
      </c>
      <c r="P19146" s="4" t="s">
        <v>10</v>
      </c>
      <c r="Q19146" s="36" t="s">
        <v>82</v>
      </c>
      <c r="R19146" s="4" t="s">
        <v>13</v>
      </c>
      <c r="S19146" s="4" t="s">
        <v>9</v>
      </c>
      <c r="T19146" s="4" t="s">
        <v>13</v>
      </c>
      <c r="U19146" s="4" t="s">
        <v>13</v>
      </c>
      <c r="V19146" s="4" t="s">
        <v>13</v>
      </c>
      <c r="W19146" s="4" t="s">
        <v>20</v>
      </c>
    </row>
    <row r="19147" spans="1:6">
      <c r="A19147" t="n">
        <v>154674</v>
      </c>
      <c r="B19147" s="10" t="n">
        <v>5</v>
      </c>
      <c r="C19147" s="7" t="n">
        <v>28</v>
      </c>
      <c r="D19147" s="36" t="s">
        <v>3</v>
      </c>
      <c r="E19147" s="9" t="n">
        <v>162</v>
      </c>
      <c r="F19147" s="7" t="n">
        <v>3</v>
      </c>
      <c r="G19147" s="7" t="n">
        <v>4146</v>
      </c>
      <c r="H19147" s="36" t="s">
        <v>3</v>
      </c>
      <c r="I19147" s="7" t="n">
        <v>0</v>
      </c>
      <c r="J19147" s="7" t="n">
        <v>1</v>
      </c>
      <c r="K19147" s="7" t="n">
        <v>3</v>
      </c>
      <c r="L19147" s="7" t="n">
        <v>28</v>
      </c>
      <c r="M19147" s="36" t="s">
        <v>3</v>
      </c>
      <c r="N19147" s="9" t="n">
        <v>162</v>
      </c>
      <c r="O19147" s="7" t="n">
        <v>3</v>
      </c>
      <c r="P19147" s="7" t="n">
        <v>4146</v>
      </c>
      <c r="Q19147" s="36" t="s">
        <v>3</v>
      </c>
      <c r="R19147" s="7" t="n">
        <v>0</v>
      </c>
      <c r="S19147" s="7" t="n">
        <v>2</v>
      </c>
      <c r="T19147" s="7" t="n">
        <v>3</v>
      </c>
      <c r="U19147" s="7" t="n">
        <v>9</v>
      </c>
      <c r="V19147" s="7" t="n">
        <v>1</v>
      </c>
      <c r="W19147" s="11" t="n">
        <f t="normal" ca="1">A19157</f>
        <v>0</v>
      </c>
    </row>
    <row r="19148" spans="1:6">
      <c r="A19148" t="s">
        <v>4</v>
      </c>
      <c r="B19148" s="4" t="s">
        <v>5</v>
      </c>
      <c r="C19148" s="4" t="s">
        <v>13</v>
      </c>
      <c r="D19148" s="36" t="s">
        <v>81</v>
      </c>
      <c r="E19148" s="4" t="s">
        <v>5</v>
      </c>
      <c r="F19148" s="4" t="s">
        <v>10</v>
      </c>
      <c r="G19148" s="4" t="s">
        <v>13</v>
      </c>
      <c r="H19148" s="4" t="s">
        <v>13</v>
      </c>
      <c r="I19148" s="4" t="s">
        <v>6</v>
      </c>
      <c r="J19148" s="36" t="s">
        <v>82</v>
      </c>
      <c r="K19148" s="4" t="s">
        <v>13</v>
      </c>
      <c r="L19148" s="4" t="s">
        <v>13</v>
      </c>
      <c r="M19148" s="36" t="s">
        <v>81</v>
      </c>
      <c r="N19148" s="4" t="s">
        <v>5</v>
      </c>
      <c r="O19148" s="4" t="s">
        <v>13</v>
      </c>
      <c r="P19148" s="36" t="s">
        <v>82</v>
      </c>
      <c r="Q19148" s="4" t="s">
        <v>13</v>
      </c>
      <c r="R19148" s="4" t="s">
        <v>9</v>
      </c>
      <c r="S19148" s="4" t="s">
        <v>13</v>
      </c>
      <c r="T19148" s="4" t="s">
        <v>13</v>
      </c>
      <c r="U19148" s="4" t="s">
        <v>13</v>
      </c>
      <c r="V19148" s="36" t="s">
        <v>81</v>
      </c>
      <c r="W19148" s="4" t="s">
        <v>5</v>
      </c>
      <c r="X19148" s="4" t="s">
        <v>13</v>
      </c>
      <c r="Y19148" s="36" t="s">
        <v>82</v>
      </c>
      <c r="Z19148" s="4" t="s">
        <v>13</v>
      </c>
      <c r="AA19148" s="4" t="s">
        <v>9</v>
      </c>
      <c r="AB19148" s="4" t="s">
        <v>13</v>
      </c>
      <c r="AC19148" s="4" t="s">
        <v>13</v>
      </c>
      <c r="AD19148" s="4" t="s">
        <v>13</v>
      </c>
      <c r="AE19148" s="4" t="s">
        <v>20</v>
      </c>
    </row>
    <row r="19149" spans="1:6">
      <c r="A19149" t="n">
        <v>154703</v>
      </c>
      <c r="B19149" s="10" t="n">
        <v>5</v>
      </c>
      <c r="C19149" s="7" t="n">
        <v>28</v>
      </c>
      <c r="D19149" s="36" t="s">
        <v>3</v>
      </c>
      <c r="E19149" s="64" t="n">
        <v>47</v>
      </c>
      <c r="F19149" s="7" t="n">
        <v>61456</v>
      </c>
      <c r="G19149" s="7" t="n">
        <v>2</v>
      </c>
      <c r="H19149" s="7" t="n">
        <v>0</v>
      </c>
      <c r="I19149" s="7" t="s">
        <v>785</v>
      </c>
      <c r="J19149" s="36" t="s">
        <v>3</v>
      </c>
      <c r="K19149" s="7" t="n">
        <v>8</v>
      </c>
      <c r="L19149" s="7" t="n">
        <v>28</v>
      </c>
      <c r="M19149" s="36" t="s">
        <v>3</v>
      </c>
      <c r="N19149" s="49" t="n">
        <v>74</v>
      </c>
      <c r="O19149" s="7" t="n">
        <v>65</v>
      </c>
      <c r="P19149" s="36" t="s">
        <v>3</v>
      </c>
      <c r="Q19149" s="7" t="n">
        <v>0</v>
      </c>
      <c r="R19149" s="7" t="n">
        <v>1</v>
      </c>
      <c r="S19149" s="7" t="n">
        <v>3</v>
      </c>
      <c r="T19149" s="7" t="n">
        <v>9</v>
      </c>
      <c r="U19149" s="7" t="n">
        <v>28</v>
      </c>
      <c r="V19149" s="36" t="s">
        <v>3</v>
      </c>
      <c r="W19149" s="49" t="n">
        <v>74</v>
      </c>
      <c r="X19149" s="7" t="n">
        <v>65</v>
      </c>
      <c r="Y19149" s="36" t="s">
        <v>3</v>
      </c>
      <c r="Z19149" s="7" t="n">
        <v>0</v>
      </c>
      <c r="AA19149" s="7" t="n">
        <v>2</v>
      </c>
      <c r="AB19149" s="7" t="n">
        <v>3</v>
      </c>
      <c r="AC19149" s="7" t="n">
        <v>9</v>
      </c>
      <c r="AD19149" s="7" t="n">
        <v>1</v>
      </c>
      <c r="AE19149" s="11" t="n">
        <f t="normal" ca="1">A19153</f>
        <v>0</v>
      </c>
    </row>
    <row r="19150" spans="1:6">
      <c r="A19150" t="s">
        <v>4</v>
      </c>
      <c r="B19150" s="4" t="s">
        <v>5</v>
      </c>
      <c r="C19150" s="4" t="s">
        <v>10</v>
      </c>
      <c r="D19150" s="4" t="s">
        <v>13</v>
      </c>
      <c r="E19150" s="4" t="s">
        <v>13</v>
      </c>
      <c r="F19150" s="4" t="s">
        <v>6</v>
      </c>
    </row>
    <row r="19151" spans="1:6">
      <c r="A19151" t="n">
        <v>154751</v>
      </c>
      <c r="B19151" s="64" t="n">
        <v>47</v>
      </c>
      <c r="C19151" s="7" t="n">
        <v>61456</v>
      </c>
      <c r="D19151" s="7" t="n">
        <v>0</v>
      </c>
      <c r="E19151" s="7" t="n">
        <v>0</v>
      </c>
      <c r="F19151" s="7" t="s">
        <v>408</v>
      </c>
    </row>
    <row r="19152" spans="1:6">
      <c r="A19152" t="s">
        <v>4</v>
      </c>
      <c r="B19152" s="4" t="s">
        <v>5</v>
      </c>
      <c r="C19152" s="4" t="s">
        <v>13</v>
      </c>
      <c r="D19152" s="4" t="s">
        <v>10</v>
      </c>
      <c r="E19152" s="4" t="s">
        <v>22</v>
      </c>
    </row>
    <row r="19153" spans="1:31">
      <c r="A19153" t="n">
        <v>154764</v>
      </c>
      <c r="B19153" s="28" t="n">
        <v>58</v>
      </c>
      <c r="C19153" s="7" t="n">
        <v>0</v>
      </c>
      <c r="D19153" s="7" t="n">
        <v>300</v>
      </c>
      <c r="E19153" s="7" t="n">
        <v>1</v>
      </c>
    </row>
    <row r="19154" spans="1:31">
      <c r="A19154" t="s">
        <v>4</v>
      </c>
      <c r="B19154" s="4" t="s">
        <v>5</v>
      </c>
      <c r="C19154" s="4" t="s">
        <v>13</v>
      </c>
      <c r="D19154" s="4" t="s">
        <v>10</v>
      </c>
    </row>
    <row r="19155" spans="1:31">
      <c r="A19155" t="n">
        <v>154772</v>
      </c>
      <c r="B19155" s="28" t="n">
        <v>58</v>
      </c>
      <c r="C19155" s="7" t="n">
        <v>255</v>
      </c>
      <c r="D19155" s="7" t="n">
        <v>0</v>
      </c>
    </row>
    <row r="19156" spans="1:31">
      <c r="A19156" t="s">
        <v>4</v>
      </c>
      <c r="B19156" s="4" t="s">
        <v>5</v>
      </c>
      <c r="C19156" s="4" t="s">
        <v>13</v>
      </c>
      <c r="D19156" s="4" t="s">
        <v>13</v>
      </c>
      <c r="E19156" s="4" t="s">
        <v>13</v>
      </c>
      <c r="F19156" s="4" t="s">
        <v>13</v>
      </c>
    </row>
    <row r="19157" spans="1:31">
      <c r="A19157" t="n">
        <v>154776</v>
      </c>
      <c r="B19157" s="13" t="n">
        <v>14</v>
      </c>
      <c r="C19157" s="7" t="n">
        <v>0</v>
      </c>
      <c r="D19157" s="7" t="n">
        <v>0</v>
      </c>
      <c r="E19157" s="7" t="n">
        <v>0</v>
      </c>
      <c r="F19157" s="7" t="n">
        <v>64</v>
      </c>
    </row>
    <row r="19158" spans="1:31">
      <c r="A19158" t="s">
        <v>4</v>
      </c>
      <c r="B19158" s="4" t="s">
        <v>5</v>
      </c>
      <c r="C19158" s="4" t="s">
        <v>13</v>
      </c>
      <c r="D19158" s="4" t="s">
        <v>10</v>
      </c>
    </row>
    <row r="19159" spans="1:31">
      <c r="A19159" t="n">
        <v>154781</v>
      </c>
      <c r="B19159" s="27" t="n">
        <v>22</v>
      </c>
      <c r="C19159" s="7" t="n">
        <v>0</v>
      </c>
      <c r="D19159" s="7" t="n">
        <v>4146</v>
      </c>
    </row>
    <row r="19160" spans="1:31">
      <c r="A19160" t="s">
        <v>4</v>
      </c>
      <c r="B19160" s="4" t="s">
        <v>5</v>
      </c>
      <c r="C19160" s="4" t="s">
        <v>13</v>
      </c>
      <c r="D19160" s="4" t="s">
        <v>10</v>
      </c>
    </row>
    <row r="19161" spans="1:31">
      <c r="A19161" t="n">
        <v>154785</v>
      </c>
      <c r="B19161" s="28" t="n">
        <v>58</v>
      </c>
      <c r="C19161" s="7" t="n">
        <v>5</v>
      </c>
      <c r="D19161" s="7" t="n">
        <v>300</v>
      </c>
    </row>
    <row r="19162" spans="1:31">
      <c r="A19162" t="s">
        <v>4</v>
      </c>
      <c r="B19162" s="4" t="s">
        <v>5</v>
      </c>
      <c r="C19162" s="4" t="s">
        <v>22</v>
      </c>
      <c r="D19162" s="4" t="s">
        <v>10</v>
      </c>
    </row>
    <row r="19163" spans="1:31">
      <c r="A19163" t="n">
        <v>154789</v>
      </c>
      <c r="B19163" s="51" t="n">
        <v>103</v>
      </c>
      <c r="C19163" s="7" t="n">
        <v>0</v>
      </c>
      <c r="D19163" s="7" t="n">
        <v>300</v>
      </c>
    </row>
    <row r="19164" spans="1:31">
      <c r="A19164" t="s">
        <v>4</v>
      </c>
      <c r="B19164" s="4" t="s">
        <v>5</v>
      </c>
      <c r="C19164" s="4" t="s">
        <v>13</v>
      </c>
    </row>
    <row r="19165" spans="1:31">
      <c r="A19165" t="n">
        <v>154796</v>
      </c>
      <c r="B19165" s="37" t="n">
        <v>64</v>
      </c>
      <c r="C19165" s="7" t="n">
        <v>7</v>
      </c>
    </row>
    <row r="19166" spans="1:31">
      <c r="A19166" t="s">
        <v>4</v>
      </c>
      <c r="B19166" s="4" t="s">
        <v>5</v>
      </c>
      <c r="C19166" s="4" t="s">
        <v>13</v>
      </c>
      <c r="D19166" s="4" t="s">
        <v>10</v>
      </c>
    </row>
    <row r="19167" spans="1:31">
      <c r="A19167" t="n">
        <v>154798</v>
      </c>
      <c r="B19167" s="67" t="n">
        <v>72</v>
      </c>
      <c r="C19167" s="7" t="n">
        <v>5</v>
      </c>
      <c r="D19167" s="7" t="n">
        <v>0</v>
      </c>
    </row>
    <row r="19168" spans="1:31">
      <c r="A19168" t="s">
        <v>4</v>
      </c>
      <c r="B19168" s="4" t="s">
        <v>5</v>
      </c>
      <c r="C19168" s="4" t="s">
        <v>13</v>
      </c>
      <c r="D19168" s="36" t="s">
        <v>81</v>
      </c>
      <c r="E19168" s="4" t="s">
        <v>5</v>
      </c>
      <c r="F19168" s="4" t="s">
        <v>13</v>
      </c>
      <c r="G19168" s="4" t="s">
        <v>10</v>
      </c>
      <c r="H19168" s="36" t="s">
        <v>82</v>
      </c>
      <c r="I19168" s="4" t="s">
        <v>13</v>
      </c>
      <c r="J19168" s="4" t="s">
        <v>9</v>
      </c>
      <c r="K19168" s="4" t="s">
        <v>13</v>
      </c>
      <c r="L19168" s="4" t="s">
        <v>13</v>
      </c>
      <c r="M19168" s="4" t="s">
        <v>20</v>
      </c>
    </row>
    <row r="19169" spans="1:13">
      <c r="A19169" t="n">
        <v>154802</v>
      </c>
      <c r="B19169" s="10" t="n">
        <v>5</v>
      </c>
      <c r="C19169" s="7" t="n">
        <v>28</v>
      </c>
      <c r="D19169" s="36" t="s">
        <v>3</v>
      </c>
      <c r="E19169" s="9" t="n">
        <v>162</v>
      </c>
      <c r="F19169" s="7" t="n">
        <v>4</v>
      </c>
      <c r="G19169" s="7" t="n">
        <v>4146</v>
      </c>
      <c r="H19169" s="36" t="s">
        <v>3</v>
      </c>
      <c r="I19169" s="7" t="n">
        <v>0</v>
      </c>
      <c r="J19169" s="7" t="n">
        <v>1</v>
      </c>
      <c r="K19169" s="7" t="n">
        <v>2</v>
      </c>
      <c r="L19169" s="7" t="n">
        <v>1</v>
      </c>
      <c r="M19169" s="11" t="n">
        <f t="normal" ca="1">A19175</f>
        <v>0</v>
      </c>
    </row>
    <row r="19170" spans="1:13">
      <c r="A19170" t="s">
        <v>4</v>
      </c>
      <c r="B19170" s="4" t="s">
        <v>5</v>
      </c>
      <c r="C19170" s="4" t="s">
        <v>13</v>
      </c>
      <c r="D19170" s="4" t="s">
        <v>6</v>
      </c>
    </row>
    <row r="19171" spans="1:13">
      <c r="A19171" t="n">
        <v>154819</v>
      </c>
      <c r="B19171" s="8" t="n">
        <v>2</v>
      </c>
      <c r="C19171" s="7" t="n">
        <v>10</v>
      </c>
      <c r="D19171" s="7" t="s">
        <v>786</v>
      </c>
    </row>
    <row r="19172" spans="1:13">
      <c r="A19172" t="s">
        <v>4</v>
      </c>
      <c r="B19172" s="4" t="s">
        <v>5</v>
      </c>
      <c r="C19172" s="4" t="s">
        <v>10</v>
      </c>
    </row>
    <row r="19173" spans="1:13">
      <c r="A19173" t="n">
        <v>154836</v>
      </c>
      <c r="B19173" s="35" t="n">
        <v>16</v>
      </c>
      <c r="C19173" s="7" t="n">
        <v>0</v>
      </c>
    </row>
    <row r="19174" spans="1:13">
      <c r="A19174" t="s">
        <v>4</v>
      </c>
      <c r="B19174" s="4" t="s">
        <v>5</v>
      </c>
      <c r="C19174" s="4" t="s">
        <v>10</v>
      </c>
      <c r="D19174" s="4" t="s">
        <v>9</v>
      </c>
    </row>
    <row r="19175" spans="1:13">
      <c r="A19175" t="n">
        <v>154839</v>
      </c>
      <c r="B19175" s="41" t="n">
        <v>43</v>
      </c>
      <c r="C19175" s="7" t="n">
        <v>61456</v>
      </c>
      <c r="D19175" s="7" t="n">
        <v>1</v>
      </c>
    </row>
    <row r="19176" spans="1:13">
      <c r="A19176" t="s">
        <v>4</v>
      </c>
      <c r="B19176" s="4" t="s">
        <v>5</v>
      </c>
      <c r="C19176" s="4" t="s">
        <v>13</v>
      </c>
      <c r="D19176" s="4" t="s">
        <v>13</v>
      </c>
      <c r="E19176" s="4" t="s">
        <v>13</v>
      </c>
      <c r="F19176" s="4" t="s">
        <v>13</v>
      </c>
    </row>
    <row r="19177" spans="1:13">
      <c r="A19177" t="n">
        <v>154846</v>
      </c>
      <c r="B19177" s="13" t="n">
        <v>14</v>
      </c>
      <c r="C19177" s="7" t="n">
        <v>0</v>
      </c>
      <c r="D19177" s="7" t="n">
        <v>0</v>
      </c>
      <c r="E19177" s="7" t="n">
        <v>32</v>
      </c>
      <c r="F19177" s="7" t="n">
        <v>0</v>
      </c>
    </row>
    <row r="19178" spans="1:13">
      <c r="A19178" t="s">
        <v>4</v>
      </c>
      <c r="B19178" s="4" t="s">
        <v>5</v>
      </c>
      <c r="C19178" s="4" t="s">
        <v>13</v>
      </c>
      <c r="D19178" s="4" t="s">
        <v>10</v>
      </c>
      <c r="E19178" s="4" t="s">
        <v>9</v>
      </c>
      <c r="F19178" s="4" t="s">
        <v>10</v>
      </c>
    </row>
    <row r="19179" spans="1:13">
      <c r="A19179" t="n">
        <v>154851</v>
      </c>
      <c r="B19179" s="14" t="n">
        <v>50</v>
      </c>
      <c r="C19179" s="7" t="n">
        <v>3</v>
      </c>
      <c r="D19179" s="7" t="n">
        <v>8040</v>
      </c>
      <c r="E19179" s="7" t="n">
        <v>0</v>
      </c>
      <c r="F19179" s="7" t="n">
        <v>0</v>
      </c>
    </row>
    <row r="19180" spans="1:13">
      <c r="A19180" t="s">
        <v>4</v>
      </c>
      <c r="B19180" s="4" t="s">
        <v>5</v>
      </c>
      <c r="C19180" s="4" t="s">
        <v>10</v>
      </c>
      <c r="D19180" s="4" t="s">
        <v>6</v>
      </c>
      <c r="E19180" s="4" t="s">
        <v>6</v>
      </c>
      <c r="F19180" s="4" t="s">
        <v>6</v>
      </c>
      <c r="G19180" s="4" t="s">
        <v>13</v>
      </c>
      <c r="H19180" s="4" t="s">
        <v>9</v>
      </c>
      <c r="I19180" s="4" t="s">
        <v>22</v>
      </c>
      <c r="J19180" s="4" t="s">
        <v>22</v>
      </c>
      <c r="K19180" s="4" t="s">
        <v>22</v>
      </c>
      <c r="L19180" s="4" t="s">
        <v>22</v>
      </c>
      <c r="M19180" s="4" t="s">
        <v>22</v>
      </c>
      <c r="N19180" s="4" t="s">
        <v>22</v>
      </c>
      <c r="O19180" s="4" t="s">
        <v>22</v>
      </c>
      <c r="P19180" s="4" t="s">
        <v>6</v>
      </c>
      <c r="Q19180" s="4" t="s">
        <v>6</v>
      </c>
      <c r="R19180" s="4" t="s">
        <v>9</v>
      </c>
      <c r="S19180" s="4" t="s">
        <v>13</v>
      </c>
      <c r="T19180" s="4" t="s">
        <v>9</v>
      </c>
      <c r="U19180" s="4" t="s">
        <v>9</v>
      </c>
      <c r="V19180" s="4" t="s">
        <v>10</v>
      </c>
    </row>
    <row r="19181" spans="1:13">
      <c r="A19181" t="n">
        <v>154861</v>
      </c>
      <c r="B19181" s="68" t="n">
        <v>19</v>
      </c>
      <c r="C19181" s="7" t="n">
        <v>5701</v>
      </c>
      <c r="D19181" s="7" t="s">
        <v>976</v>
      </c>
      <c r="E19181" s="7" t="s">
        <v>977</v>
      </c>
      <c r="F19181" s="7" t="s">
        <v>12</v>
      </c>
      <c r="G19181" s="7" t="n">
        <v>0</v>
      </c>
      <c r="H19181" s="7" t="n">
        <v>1</v>
      </c>
      <c r="I19181" s="7" t="n">
        <v>0</v>
      </c>
      <c r="J19181" s="7" t="n">
        <v>0</v>
      </c>
      <c r="K19181" s="7" t="n">
        <v>0</v>
      </c>
      <c r="L19181" s="7" t="n">
        <v>0</v>
      </c>
      <c r="M19181" s="7" t="n">
        <v>1</v>
      </c>
      <c r="N19181" s="7" t="n">
        <v>1.60000002384186</v>
      </c>
      <c r="O19181" s="7" t="n">
        <v>0.0900000035762787</v>
      </c>
      <c r="P19181" s="7" t="s">
        <v>12</v>
      </c>
      <c r="Q19181" s="7" t="s">
        <v>12</v>
      </c>
      <c r="R19181" s="7" t="n">
        <v>-1</v>
      </c>
      <c r="S19181" s="7" t="n">
        <v>0</v>
      </c>
      <c r="T19181" s="7" t="n">
        <v>0</v>
      </c>
      <c r="U19181" s="7" t="n">
        <v>0</v>
      </c>
      <c r="V19181" s="7" t="n">
        <v>0</v>
      </c>
    </row>
    <row r="19182" spans="1:13">
      <c r="A19182" t="s">
        <v>4</v>
      </c>
      <c r="B19182" s="4" t="s">
        <v>5</v>
      </c>
      <c r="C19182" s="4" t="s">
        <v>10</v>
      </c>
      <c r="D19182" s="4" t="s">
        <v>6</v>
      </c>
      <c r="E19182" s="4" t="s">
        <v>6</v>
      </c>
      <c r="F19182" s="4" t="s">
        <v>6</v>
      </c>
      <c r="G19182" s="4" t="s">
        <v>13</v>
      </c>
      <c r="H19182" s="4" t="s">
        <v>9</v>
      </c>
      <c r="I19182" s="4" t="s">
        <v>22</v>
      </c>
      <c r="J19182" s="4" t="s">
        <v>22</v>
      </c>
      <c r="K19182" s="4" t="s">
        <v>22</v>
      </c>
      <c r="L19182" s="4" t="s">
        <v>22</v>
      </c>
      <c r="M19182" s="4" t="s">
        <v>22</v>
      </c>
      <c r="N19182" s="4" t="s">
        <v>22</v>
      </c>
      <c r="O19182" s="4" t="s">
        <v>22</v>
      </c>
      <c r="P19182" s="4" t="s">
        <v>6</v>
      </c>
      <c r="Q19182" s="4" t="s">
        <v>6</v>
      </c>
      <c r="R19182" s="4" t="s">
        <v>9</v>
      </c>
      <c r="S19182" s="4" t="s">
        <v>13</v>
      </c>
      <c r="T19182" s="4" t="s">
        <v>9</v>
      </c>
      <c r="U19182" s="4" t="s">
        <v>9</v>
      </c>
      <c r="V19182" s="4" t="s">
        <v>10</v>
      </c>
    </row>
    <row r="19183" spans="1:13">
      <c r="A19183" t="n">
        <v>154933</v>
      </c>
      <c r="B19183" s="68" t="n">
        <v>19</v>
      </c>
      <c r="C19183" s="7" t="n">
        <v>5700</v>
      </c>
      <c r="D19183" s="7" t="s">
        <v>787</v>
      </c>
      <c r="E19183" s="7" t="s">
        <v>788</v>
      </c>
      <c r="F19183" s="7" t="s">
        <v>12</v>
      </c>
      <c r="G19183" s="7" t="n">
        <v>0</v>
      </c>
      <c r="H19183" s="7" t="n">
        <v>1</v>
      </c>
      <c r="I19183" s="7" t="n">
        <v>0</v>
      </c>
      <c r="J19183" s="7" t="n">
        <v>0</v>
      </c>
      <c r="K19183" s="7" t="n">
        <v>0</v>
      </c>
      <c r="L19183" s="7" t="n">
        <v>0</v>
      </c>
      <c r="M19183" s="7" t="n">
        <v>1</v>
      </c>
      <c r="N19183" s="7" t="n">
        <v>1.60000002384186</v>
      </c>
      <c r="O19183" s="7" t="n">
        <v>0.0900000035762787</v>
      </c>
      <c r="P19183" s="7" t="s">
        <v>12</v>
      </c>
      <c r="Q19183" s="7" t="s">
        <v>12</v>
      </c>
      <c r="R19183" s="7" t="n">
        <v>-1</v>
      </c>
      <c r="S19183" s="7" t="n">
        <v>0</v>
      </c>
      <c r="T19183" s="7" t="n">
        <v>0</v>
      </c>
      <c r="U19183" s="7" t="n">
        <v>0</v>
      </c>
      <c r="V19183" s="7" t="n">
        <v>0</v>
      </c>
    </row>
    <row r="19184" spans="1:13">
      <c r="A19184" t="s">
        <v>4</v>
      </c>
      <c r="B19184" s="4" t="s">
        <v>5</v>
      </c>
      <c r="C19184" s="4" t="s">
        <v>10</v>
      </c>
      <c r="D19184" s="4" t="s">
        <v>6</v>
      </c>
      <c r="E19184" s="4" t="s">
        <v>6</v>
      </c>
      <c r="F19184" s="4" t="s">
        <v>6</v>
      </c>
      <c r="G19184" s="4" t="s">
        <v>13</v>
      </c>
      <c r="H19184" s="4" t="s">
        <v>9</v>
      </c>
      <c r="I19184" s="4" t="s">
        <v>22</v>
      </c>
      <c r="J19184" s="4" t="s">
        <v>22</v>
      </c>
      <c r="K19184" s="4" t="s">
        <v>22</v>
      </c>
      <c r="L19184" s="4" t="s">
        <v>22</v>
      </c>
      <c r="M19184" s="4" t="s">
        <v>22</v>
      </c>
      <c r="N19184" s="4" t="s">
        <v>22</v>
      </c>
      <c r="O19184" s="4" t="s">
        <v>22</v>
      </c>
      <c r="P19184" s="4" t="s">
        <v>6</v>
      </c>
      <c r="Q19184" s="4" t="s">
        <v>6</v>
      </c>
      <c r="R19184" s="4" t="s">
        <v>9</v>
      </c>
      <c r="S19184" s="4" t="s">
        <v>13</v>
      </c>
      <c r="T19184" s="4" t="s">
        <v>9</v>
      </c>
      <c r="U19184" s="4" t="s">
        <v>9</v>
      </c>
      <c r="V19184" s="4" t="s">
        <v>10</v>
      </c>
    </row>
    <row r="19185" spans="1:22">
      <c r="A19185" t="n">
        <v>155000</v>
      </c>
      <c r="B19185" s="68" t="n">
        <v>19</v>
      </c>
      <c r="C19185" s="7" t="n">
        <v>5702</v>
      </c>
      <c r="D19185" s="7" t="s">
        <v>789</v>
      </c>
      <c r="E19185" s="7" t="s">
        <v>790</v>
      </c>
      <c r="F19185" s="7" t="s">
        <v>12</v>
      </c>
      <c r="G19185" s="7" t="n">
        <v>0</v>
      </c>
      <c r="H19185" s="7" t="n">
        <v>1</v>
      </c>
      <c r="I19185" s="7" t="n">
        <v>0</v>
      </c>
      <c r="J19185" s="7" t="n">
        <v>0</v>
      </c>
      <c r="K19185" s="7" t="n">
        <v>0</v>
      </c>
      <c r="L19185" s="7" t="n">
        <v>0</v>
      </c>
      <c r="M19185" s="7" t="n">
        <v>1</v>
      </c>
      <c r="N19185" s="7" t="n">
        <v>1.60000002384186</v>
      </c>
      <c r="O19185" s="7" t="n">
        <v>0.0900000035762787</v>
      </c>
      <c r="P19185" s="7" t="s">
        <v>12</v>
      </c>
      <c r="Q19185" s="7" t="s">
        <v>12</v>
      </c>
      <c r="R19185" s="7" t="n">
        <v>-1</v>
      </c>
      <c r="S19185" s="7" t="n">
        <v>0</v>
      </c>
      <c r="T19185" s="7" t="n">
        <v>0</v>
      </c>
      <c r="U19185" s="7" t="n">
        <v>0</v>
      </c>
      <c r="V19185" s="7" t="n">
        <v>0</v>
      </c>
    </row>
    <row r="19186" spans="1:22">
      <c r="A19186" t="s">
        <v>4</v>
      </c>
      <c r="B19186" s="4" t="s">
        <v>5</v>
      </c>
      <c r="C19186" s="4" t="s">
        <v>10</v>
      </c>
      <c r="D19186" s="4" t="s">
        <v>6</v>
      </c>
      <c r="E19186" s="4" t="s">
        <v>6</v>
      </c>
      <c r="F19186" s="4" t="s">
        <v>6</v>
      </c>
      <c r="G19186" s="4" t="s">
        <v>13</v>
      </c>
      <c r="H19186" s="4" t="s">
        <v>9</v>
      </c>
      <c r="I19186" s="4" t="s">
        <v>22</v>
      </c>
      <c r="J19186" s="4" t="s">
        <v>22</v>
      </c>
      <c r="K19186" s="4" t="s">
        <v>22</v>
      </c>
      <c r="L19186" s="4" t="s">
        <v>22</v>
      </c>
      <c r="M19186" s="4" t="s">
        <v>22</v>
      </c>
      <c r="N19186" s="4" t="s">
        <v>22</v>
      </c>
      <c r="O19186" s="4" t="s">
        <v>22</v>
      </c>
      <c r="P19186" s="4" t="s">
        <v>6</v>
      </c>
      <c r="Q19186" s="4" t="s">
        <v>6</v>
      </c>
      <c r="R19186" s="4" t="s">
        <v>9</v>
      </c>
      <c r="S19186" s="4" t="s">
        <v>13</v>
      </c>
      <c r="T19186" s="4" t="s">
        <v>9</v>
      </c>
      <c r="U19186" s="4" t="s">
        <v>9</v>
      </c>
      <c r="V19186" s="4" t="s">
        <v>10</v>
      </c>
    </row>
    <row r="19187" spans="1:22">
      <c r="A19187" t="n">
        <v>155089</v>
      </c>
      <c r="B19187" s="68" t="n">
        <v>19</v>
      </c>
      <c r="C19187" s="7" t="n">
        <v>5705</v>
      </c>
      <c r="D19187" s="7" t="s">
        <v>1306</v>
      </c>
      <c r="E19187" s="7" t="s">
        <v>1307</v>
      </c>
      <c r="F19187" s="7" t="s">
        <v>12</v>
      </c>
      <c r="G19187" s="7" t="n">
        <v>0</v>
      </c>
      <c r="H19187" s="7" t="n">
        <v>1</v>
      </c>
      <c r="I19187" s="7" t="n">
        <v>0</v>
      </c>
      <c r="J19187" s="7" t="n">
        <v>0</v>
      </c>
      <c r="K19187" s="7" t="n">
        <v>0</v>
      </c>
      <c r="L19187" s="7" t="n">
        <v>0</v>
      </c>
      <c r="M19187" s="7" t="n">
        <v>1</v>
      </c>
      <c r="N19187" s="7" t="n">
        <v>1.60000002384186</v>
      </c>
      <c r="O19187" s="7" t="n">
        <v>0.0900000035762787</v>
      </c>
      <c r="P19187" s="7" t="s">
        <v>12</v>
      </c>
      <c r="Q19187" s="7" t="s">
        <v>12</v>
      </c>
      <c r="R19187" s="7" t="n">
        <v>-1</v>
      </c>
      <c r="S19187" s="7" t="n">
        <v>0</v>
      </c>
      <c r="T19187" s="7" t="n">
        <v>0</v>
      </c>
      <c r="U19187" s="7" t="n">
        <v>0</v>
      </c>
      <c r="V19187" s="7" t="n">
        <v>0</v>
      </c>
    </row>
    <row r="19188" spans="1:22">
      <c r="A19188" t="s">
        <v>4</v>
      </c>
      <c r="B19188" s="4" t="s">
        <v>5</v>
      </c>
      <c r="C19188" s="4" t="s">
        <v>10</v>
      </c>
      <c r="D19188" s="4" t="s">
        <v>6</v>
      </c>
      <c r="E19188" s="4" t="s">
        <v>6</v>
      </c>
      <c r="F19188" s="4" t="s">
        <v>6</v>
      </c>
      <c r="G19188" s="4" t="s">
        <v>13</v>
      </c>
      <c r="H19188" s="4" t="s">
        <v>9</v>
      </c>
      <c r="I19188" s="4" t="s">
        <v>22</v>
      </c>
      <c r="J19188" s="4" t="s">
        <v>22</v>
      </c>
      <c r="K19188" s="4" t="s">
        <v>22</v>
      </c>
      <c r="L19188" s="4" t="s">
        <v>22</v>
      </c>
      <c r="M19188" s="4" t="s">
        <v>22</v>
      </c>
      <c r="N19188" s="4" t="s">
        <v>22</v>
      </c>
      <c r="O19188" s="4" t="s">
        <v>22</v>
      </c>
      <c r="P19188" s="4" t="s">
        <v>6</v>
      </c>
      <c r="Q19188" s="4" t="s">
        <v>6</v>
      </c>
      <c r="R19188" s="4" t="s">
        <v>9</v>
      </c>
      <c r="S19188" s="4" t="s">
        <v>13</v>
      </c>
      <c r="T19188" s="4" t="s">
        <v>9</v>
      </c>
      <c r="U19188" s="4" t="s">
        <v>9</v>
      </c>
      <c r="V19188" s="4" t="s">
        <v>10</v>
      </c>
    </row>
    <row r="19189" spans="1:22">
      <c r="A19189" t="n">
        <v>155164</v>
      </c>
      <c r="B19189" s="68" t="n">
        <v>19</v>
      </c>
      <c r="C19189" s="7" t="n">
        <v>5721</v>
      </c>
      <c r="D19189" s="7" t="s">
        <v>791</v>
      </c>
      <c r="E19189" s="7" t="s">
        <v>792</v>
      </c>
      <c r="F19189" s="7" t="s">
        <v>12</v>
      </c>
      <c r="G19189" s="7" t="n">
        <v>0</v>
      </c>
      <c r="H19189" s="7" t="n">
        <v>1</v>
      </c>
      <c r="I19189" s="7" t="n">
        <v>0</v>
      </c>
      <c r="J19189" s="7" t="n">
        <v>0</v>
      </c>
      <c r="K19189" s="7" t="n">
        <v>0</v>
      </c>
      <c r="L19189" s="7" t="n">
        <v>0</v>
      </c>
      <c r="M19189" s="7" t="n">
        <v>1</v>
      </c>
      <c r="N19189" s="7" t="n">
        <v>1.60000002384186</v>
      </c>
      <c r="O19189" s="7" t="n">
        <v>0.0900000035762787</v>
      </c>
      <c r="P19189" s="7" t="s">
        <v>12</v>
      </c>
      <c r="Q19189" s="7" t="s">
        <v>12</v>
      </c>
      <c r="R19189" s="7" t="n">
        <v>-1</v>
      </c>
      <c r="S19189" s="7" t="n">
        <v>0</v>
      </c>
      <c r="T19189" s="7" t="n">
        <v>0</v>
      </c>
      <c r="U19189" s="7" t="n">
        <v>0</v>
      </c>
      <c r="V19189" s="7" t="n">
        <v>0</v>
      </c>
    </row>
    <row r="19190" spans="1:22">
      <c r="A19190" t="s">
        <v>4</v>
      </c>
      <c r="B19190" s="4" t="s">
        <v>5</v>
      </c>
      <c r="C19190" s="4" t="s">
        <v>10</v>
      </c>
      <c r="D19190" s="4" t="s">
        <v>13</v>
      </c>
      <c r="E19190" s="4" t="s">
        <v>13</v>
      </c>
      <c r="F19190" s="4" t="s">
        <v>6</v>
      </c>
    </row>
    <row r="19191" spans="1:22">
      <c r="A19191" t="n">
        <v>155239</v>
      </c>
      <c r="B19191" s="22" t="n">
        <v>20</v>
      </c>
      <c r="C19191" s="7" t="n">
        <v>5701</v>
      </c>
      <c r="D19191" s="7" t="n">
        <v>3</v>
      </c>
      <c r="E19191" s="7" t="n">
        <v>10</v>
      </c>
      <c r="F19191" s="7" t="s">
        <v>80</v>
      </c>
    </row>
    <row r="19192" spans="1:22">
      <c r="A19192" t="s">
        <v>4</v>
      </c>
      <c r="B19192" s="4" t="s">
        <v>5</v>
      </c>
      <c r="C19192" s="4" t="s">
        <v>10</v>
      </c>
    </row>
    <row r="19193" spans="1:22">
      <c r="A19193" t="n">
        <v>155257</v>
      </c>
      <c r="B19193" s="35" t="n">
        <v>16</v>
      </c>
      <c r="C19193" s="7" t="n">
        <v>0</v>
      </c>
    </row>
    <row r="19194" spans="1:22">
      <c r="A19194" t="s">
        <v>4</v>
      </c>
      <c r="B19194" s="4" t="s">
        <v>5</v>
      </c>
      <c r="C19194" s="4" t="s">
        <v>10</v>
      </c>
      <c r="D19194" s="4" t="s">
        <v>13</v>
      </c>
      <c r="E19194" s="4" t="s">
        <v>13</v>
      </c>
      <c r="F19194" s="4" t="s">
        <v>6</v>
      </c>
    </row>
    <row r="19195" spans="1:22">
      <c r="A19195" t="n">
        <v>155260</v>
      </c>
      <c r="B19195" s="22" t="n">
        <v>20</v>
      </c>
      <c r="C19195" s="7" t="n">
        <v>5700</v>
      </c>
      <c r="D19195" s="7" t="n">
        <v>3</v>
      </c>
      <c r="E19195" s="7" t="n">
        <v>10</v>
      </c>
      <c r="F19195" s="7" t="s">
        <v>80</v>
      </c>
    </row>
    <row r="19196" spans="1:22">
      <c r="A19196" t="s">
        <v>4</v>
      </c>
      <c r="B19196" s="4" t="s">
        <v>5</v>
      </c>
      <c r="C19196" s="4" t="s">
        <v>10</v>
      </c>
    </row>
    <row r="19197" spans="1:22">
      <c r="A19197" t="n">
        <v>155278</v>
      </c>
      <c r="B19197" s="35" t="n">
        <v>16</v>
      </c>
      <c r="C19197" s="7" t="n">
        <v>0</v>
      </c>
    </row>
    <row r="19198" spans="1:22">
      <c r="A19198" t="s">
        <v>4</v>
      </c>
      <c r="B19198" s="4" t="s">
        <v>5</v>
      </c>
      <c r="C19198" s="4" t="s">
        <v>10</v>
      </c>
      <c r="D19198" s="4" t="s">
        <v>13</v>
      </c>
      <c r="E19198" s="4" t="s">
        <v>13</v>
      </c>
      <c r="F19198" s="4" t="s">
        <v>6</v>
      </c>
    </row>
    <row r="19199" spans="1:22">
      <c r="A19199" t="n">
        <v>155281</v>
      </c>
      <c r="B19199" s="22" t="n">
        <v>20</v>
      </c>
      <c r="C19199" s="7" t="n">
        <v>5702</v>
      </c>
      <c r="D19199" s="7" t="n">
        <v>3</v>
      </c>
      <c r="E19199" s="7" t="n">
        <v>10</v>
      </c>
      <c r="F19199" s="7" t="s">
        <v>80</v>
      </c>
    </row>
    <row r="19200" spans="1:22">
      <c r="A19200" t="s">
        <v>4</v>
      </c>
      <c r="B19200" s="4" t="s">
        <v>5</v>
      </c>
      <c r="C19200" s="4" t="s">
        <v>10</v>
      </c>
    </row>
    <row r="19201" spans="1:22">
      <c r="A19201" t="n">
        <v>155299</v>
      </c>
      <c r="B19201" s="35" t="n">
        <v>16</v>
      </c>
      <c r="C19201" s="7" t="n">
        <v>0</v>
      </c>
    </row>
    <row r="19202" spans="1:22">
      <c r="A19202" t="s">
        <v>4</v>
      </c>
      <c r="B19202" s="4" t="s">
        <v>5</v>
      </c>
      <c r="C19202" s="4" t="s">
        <v>10</v>
      </c>
      <c r="D19202" s="4" t="s">
        <v>13</v>
      </c>
      <c r="E19202" s="4" t="s">
        <v>13</v>
      </c>
      <c r="F19202" s="4" t="s">
        <v>6</v>
      </c>
    </row>
    <row r="19203" spans="1:22">
      <c r="A19203" t="n">
        <v>155302</v>
      </c>
      <c r="B19203" s="22" t="n">
        <v>20</v>
      </c>
      <c r="C19203" s="7" t="n">
        <v>5705</v>
      </c>
      <c r="D19203" s="7" t="n">
        <v>3</v>
      </c>
      <c r="E19203" s="7" t="n">
        <v>10</v>
      </c>
      <c r="F19203" s="7" t="s">
        <v>80</v>
      </c>
    </row>
    <row r="19204" spans="1:22">
      <c r="A19204" t="s">
        <v>4</v>
      </c>
      <c r="B19204" s="4" t="s">
        <v>5</v>
      </c>
      <c r="C19204" s="4" t="s">
        <v>10</v>
      </c>
    </row>
    <row r="19205" spans="1:22">
      <c r="A19205" t="n">
        <v>155320</v>
      </c>
      <c r="B19205" s="35" t="n">
        <v>16</v>
      </c>
      <c r="C19205" s="7" t="n">
        <v>0</v>
      </c>
    </row>
    <row r="19206" spans="1:22">
      <c r="A19206" t="s">
        <v>4</v>
      </c>
      <c r="B19206" s="4" t="s">
        <v>5</v>
      </c>
      <c r="C19206" s="4" t="s">
        <v>10</v>
      </c>
      <c r="D19206" s="4" t="s">
        <v>13</v>
      </c>
      <c r="E19206" s="4" t="s">
        <v>13</v>
      </c>
      <c r="F19206" s="4" t="s">
        <v>6</v>
      </c>
    </row>
    <row r="19207" spans="1:22">
      <c r="A19207" t="n">
        <v>155323</v>
      </c>
      <c r="B19207" s="22" t="n">
        <v>20</v>
      </c>
      <c r="C19207" s="7" t="n">
        <v>5721</v>
      </c>
      <c r="D19207" s="7" t="n">
        <v>3</v>
      </c>
      <c r="E19207" s="7" t="n">
        <v>10</v>
      </c>
      <c r="F19207" s="7" t="s">
        <v>80</v>
      </c>
    </row>
    <row r="19208" spans="1:22">
      <c r="A19208" t="s">
        <v>4</v>
      </c>
      <c r="B19208" s="4" t="s">
        <v>5</v>
      </c>
      <c r="C19208" s="4" t="s">
        <v>10</v>
      </c>
    </row>
    <row r="19209" spans="1:22">
      <c r="A19209" t="n">
        <v>155341</v>
      </c>
      <c r="B19209" s="35" t="n">
        <v>16</v>
      </c>
      <c r="C19209" s="7" t="n">
        <v>0</v>
      </c>
    </row>
    <row r="19210" spans="1:22">
      <c r="A19210" t="s">
        <v>4</v>
      </c>
      <c r="B19210" s="4" t="s">
        <v>5</v>
      </c>
      <c r="C19210" s="4" t="s">
        <v>10</v>
      </c>
      <c r="D19210" s="4" t="s">
        <v>22</v>
      </c>
      <c r="E19210" s="4" t="s">
        <v>22</v>
      </c>
      <c r="F19210" s="4" t="s">
        <v>22</v>
      </c>
      <c r="G19210" s="4" t="s">
        <v>22</v>
      </c>
    </row>
    <row r="19211" spans="1:22">
      <c r="A19211" t="n">
        <v>155344</v>
      </c>
      <c r="B19211" s="24" t="n">
        <v>46</v>
      </c>
      <c r="C19211" s="7" t="n">
        <v>5700</v>
      </c>
      <c r="D19211" s="7" t="n">
        <v>-9.14000034332275</v>
      </c>
      <c r="E19211" s="7" t="n">
        <v>0</v>
      </c>
      <c r="F19211" s="7" t="n">
        <v>2.65000009536743</v>
      </c>
      <c r="G19211" s="7" t="n">
        <v>270.600006103516</v>
      </c>
    </row>
    <row r="19212" spans="1:22">
      <c r="A19212" t="s">
        <v>4</v>
      </c>
      <c r="B19212" s="4" t="s">
        <v>5</v>
      </c>
      <c r="C19212" s="4" t="s">
        <v>10</v>
      </c>
      <c r="D19212" s="4" t="s">
        <v>22</v>
      </c>
      <c r="E19212" s="4" t="s">
        <v>22</v>
      </c>
      <c r="F19212" s="4" t="s">
        <v>22</v>
      </c>
      <c r="G19212" s="4" t="s">
        <v>22</v>
      </c>
    </row>
    <row r="19213" spans="1:22">
      <c r="A19213" t="n">
        <v>155363</v>
      </c>
      <c r="B19213" s="24" t="n">
        <v>46</v>
      </c>
      <c r="C19213" s="7" t="n">
        <v>5701</v>
      </c>
      <c r="D19213" s="7" t="n">
        <v>-10.2600002288818</v>
      </c>
      <c r="E19213" s="7" t="n">
        <v>0</v>
      </c>
      <c r="F19213" s="7" t="n">
        <v>2.67000007629395</v>
      </c>
      <c r="G19213" s="7" t="n">
        <v>90.5</v>
      </c>
    </row>
    <row r="19214" spans="1:22">
      <c r="A19214" t="s">
        <v>4</v>
      </c>
      <c r="B19214" s="4" t="s">
        <v>5</v>
      </c>
      <c r="C19214" s="4" t="s">
        <v>10</v>
      </c>
      <c r="D19214" s="4" t="s">
        <v>22</v>
      </c>
      <c r="E19214" s="4" t="s">
        <v>22</v>
      </c>
      <c r="F19214" s="4" t="s">
        <v>22</v>
      </c>
      <c r="G19214" s="4" t="s">
        <v>22</v>
      </c>
    </row>
    <row r="19215" spans="1:22">
      <c r="A19215" t="n">
        <v>155382</v>
      </c>
      <c r="B19215" s="24" t="n">
        <v>46</v>
      </c>
      <c r="C19215" s="7" t="n">
        <v>5702</v>
      </c>
      <c r="D19215" s="7" t="n">
        <v>-5.15000009536743</v>
      </c>
      <c r="E19215" s="7" t="n">
        <v>0.419999986886978</v>
      </c>
      <c r="F19215" s="7" t="n">
        <v>19.2700004577637</v>
      </c>
      <c r="G19215" s="7" t="n">
        <v>186.300003051758</v>
      </c>
    </row>
    <row r="19216" spans="1:22">
      <c r="A19216" t="s">
        <v>4</v>
      </c>
      <c r="B19216" s="4" t="s">
        <v>5</v>
      </c>
      <c r="C19216" s="4" t="s">
        <v>10</v>
      </c>
      <c r="D19216" s="4" t="s">
        <v>22</v>
      </c>
      <c r="E19216" s="4" t="s">
        <v>22</v>
      </c>
      <c r="F19216" s="4" t="s">
        <v>22</v>
      </c>
      <c r="G19216" s="4" t="s">
        <v>22</v>
      </c>
    </row>
    <row r="19217" spans="1:7">
      <c r="A19217" t="n">
        <v>155401</v>
      </c>
      <c r="B19217" s="24" t="n">
        <v>46</v>
      </c>
      <c r="C19217" s="7" t="n">
        <v>5705</v>
      </c>
      <c r="D19217" s="7" t="n">
        <v>-12.7600002288818</v>
      </c>
      <c r="E19217" s="7" t="n">
        <v>0.0399999991059303</v>
      </c>
      <c r="F19217" s="7" t="n">
        <v>2.17000007629395</v>
      </c>
      <c r="G19217" s="7" t="n">
        <v>252.5</v>
      </c>
    </row>
    <row r="19218" spans="1:7">
      <c r="A19218" t="s">
        <v>4</v>
      </c>
      <c r="B19218" s="4" t="s">
        <v>5</v>
      </c>
      <c r="C19218" s="4" t="s">
        <v>10</v>
      </c>
      <c r="D19218" s="4" t="s">
        <v>22</v>
      </c>
      <c r="E19218" s="4" t="s">
        <v>22</v>
      </c>
      <c r="F19218" s="4" t="s">
        <v>22</v>
      </c>
      <c r="G19218" s="4" t="s">
        <v>22</v>
      </c>
    </row>
    <row r="19219" spans="1:7">
      <c r="A19219" t="n">
        <v>155420</v>
      </c>
      <c r="B19219" s="24" t="n">
        <v>46</v>
      </c>
      <c r="C19219" s="7" t="n">
        <v>5721</v>
      </c>
      <c r="D19219" s="7" t="n">
        <v>1.52999997138977</v>
      </c>
      <c r="E19219" s="7" t="n">
        <v>0</v>
      </c>
      <c r="F19219" s="7" t="n">
        <v>-24.1499996185303</v>
      </c>
      <c r="G19219" s="7" t="n">
        <v>350.799987792969</v>
      </c>
    </row>
    <row r="19220" spans="1:7">
      <c r="A19220" t="s">
        <v>4</v>
      </c>
      <c r="B19220" s="4" t="s">
        <v>5</v>
      </c>
      <c r="C19220" s="4" t="s">
        <v>13</v>
      </c>
      <c r="D19220" s="4" t="s">
        <v>10</v>
      </c>
      <c r="E19220" s="4" t="s">
        <v>13</v>
      </c>
      <c r="F19220" s="4" t="s">
        <v>6</v>
      </c>
      <c r="G19220" s="4" t="s">
        <v>6</v>
      </c>
      <c r="H19220" s="4" t="s">
        <v>6</v>
      </c>
      <c r="I19220" s="4" t="s">
        <v>6</v>
      </c>
      <c r="J19220" s="4" t="s">
        <v>6</v>
      </c>
      <c r="K19220" s="4" t="s">
        <v>6</v>
      </c>
      <c r="L19220" s="4" t="s">
        <v>6</v>
      </c>
      <c r="M19220" s="4" t="s">
        <v>6</v>
      </c>
      <c r="N19220" s="4" t="s">
        <v>6</v>
      </c>
      <c r="O19220" s="4" t="s">
        <v>6</v>
      </c>
      <c r="P19220" s="4" t="s">
        <v>6</v>
      </c>
      <c r="Q19220" s="4" t="s">
        <v>6</v>
      </c>
      <c r="R19220" s="4" t="s">
        <v>6</v>
      </c>
      <c r="S19220" s="4" t="s">
        <v>6</v>
      </c>
      <c r="T19220" s="4" t="s">
        <v>6</v>
      </c>
      <c r="U19220" s="4" t="s">
        <v>6</v>
      </c>
    </row>
    <row r="19221" spans="1:7">
      <c r="A19221" t="n">
        <v>155439</v>
      </c>
      <c r="B19221" s="38" t="n">
        <v>36</v>
      </c>
      <c r="C19221" s="7" t="n">
        <v>8</v>
      </c>
      <c r="D19221" s="7" t="n">
        <v>5705</v>
      </c>
      <c r="E19221" s="7" t="n">
        <v>0</v>
      </c>
      <c r="F19221" s="7" t="s">
        <v>995</v>
      </c>
      <c r="G19221" s="7" t="s">
        <v>12</v>
      </c>
      <c r="H19221" s="7" t="s">
        <v>12</v>
      </c>
      <c r="I19221" s="7" t="s">
        <v>12</v>
      </c>
      <c r="J19221" s="7" t="s">
        <v>12</v>
      </c>
      <c r="K19221" s="7" t="s">
        <v>12</v>
      </c>
      <c r="L19221" s="7" t="s">
        <v>12</v>
      </c>
      <c r="M19221" s="7" t="s">
        <v>12</v>
      </c>
      <c r="N19221" s="7" t="s">
        <v>12</v>
      </c>
      <c r="O19221" s="7" t="s">
        <v>12</v>
      </c>
      <c r="P19221" s="7" t="s">
        <v>12</v>
      </c>
      <c r="Q19221" s="7" t="s">
        <v>12</v>
      </c>
      <c r="R19221" s="7" t="s">
        <v>12</v>
      </c>
      <c r="S19221" s="7" t="s">
        <v>12</v>
      </c>
      <c r="T19221" s="7" t="s">
        <v>12</v>
      </c>
      <c r="U19221" s="7" t="s">
        <v>12</v>
      </c>
    </row>
    <row r="19222" spans="1:7">
      <c r="A19222" t="s">
        <v>4</v>
      </c>
      <c r="B19222" s="4" t="s">
        <v>5</v>
      </c>
      <c r="C19222" s="4" t="s">
        <v>13</v>
      </c>
      <c r="D19222" s="4" t="s">
        <v>10</v>
      </c>
      <c r="E19222" s="4" t="s">
        <v>13</v>
      </c>
      <c r="F19222" s="4" t="s">
        <v>6</v>
      </c>
      <c r="G19222" s="4" t="s">
        <v>6</v>
      </c>
      <c r="H19222" s="4" t="s">
        <v>6</v>
      </c>
      <c r="I19222" s="4" t="s">
        <v>6</v>
      </c>
      <c r="J19222" s="4" t="s">
        <v>6</v>
      </c>
      <c r="K19222" s="4" t="s">
        <v>6</v>
      </c>
      <c r="L19222" s="4" t="s">
        <v>6</v>
      </c>
      <c r="M19222" s="4" t="s">
        <v>6</v>
      </c>
      <c r="N19222" s="4" t="s">
        <v>6</v>
      </c>
      <c r="O19222" s="4" t="s">
        <v>6</v>
      </c>
      <c r="P19222" s="4" t="s">
        <v>6</v>
      </c>
      <c r="Q19222" s="4" t="s">
        <v>6</v>
      </c>
      <c r="R19222" s="4" t="s">
        <v>6</v>
      </c>
      <c r="S19222" s="4" t="s">
        <v>6</v>
      </c>
      <c r="T19222" s="4" t="s">
        <v>6</v>
      </c>
      <c r="U19222" s="4" t="s">
        <v>6</v>
      </c>
    </row>
    <row r="19223" spans="1:7">
      <c r="A19223" t="n">
        <v>155466</v>
      </c>
      <c r="B19223" s="38" t="n">
        <v>36</v>
      </c>
      <c r="C19223" s="7" t="n">
        <v>8</v>
      </c>
      <c r="D19223" s="7" t="n">
        <v>5700</v>
      </c>
      <c r="E19223" s="7" t="n">
        <v>0</v>
      </c>
      <c r="F19223" s="7" t="s">
        <v>198</v>
      </c>
      <c r="G19223" s="7" t="s">
        <v>12</v>
      </c>
      <c r="H19223" s="7" t="s">
        <v>12</v>
      </c>
      <c r="I19223" s="7" t="s">
        <v>12</v>
      </c>
      <c r="J19223" s="7" t="s">
        <v>12</v>
      </c>
      <c r="K19223" s="7" t="s">
        <v>12</v>
      </c>
      <c r="L19223" s="7" t="s">
        <v>12</v>
      </c>
      <c r="M19223" s="7" t="s">
        <v>12</v>
      </c>
      <c r="N19223" s="7" t="s">
        <v>12</v>
      </c>
      <c r="O19223" s="7" t="s">
        <v>12</v>
      </c>
      <c r="P19223" s="7" t="s">
        <v>12</v>
      </c>
      <c r="Q19223" s="7" t="s">
        <v>12</v>
      </c>
      <c r="R19223" s="7" t="s">
        <v>12</v>
      </c>
      <c r="S19223" s="7" t="s">
        <v>12</v>
      </c>
      <c r="T19223" s="7" t="s">
        <v>12</v>
      </c>
      <c r="U19223" s="7" t="s">
        <v>12</v>
      </c>
    </row>
    <row r="19224" spans="1:7">
      <c r="A19224" t="s">
        <v>4</v>
      </c>
      <c r="B19224" s="4" t="s">
        <v>5</v>
      </c>
      <c r="C19224" s="4" t="s">
        <v>10</v>
      </c>
      <c r="D19224" s="4" t="s">
        <v>13</v>
      </c>
      <c r="E19224" s="4" t="s">
        <v>13</v>
      </c>
      <c r="F19224" s="4" t="s">
        <v>6</v>
      </c>
    </row>
    <row r="19225" spans="1:7">
      <c r="A19225" t="n">
        <v>155502</v>
      </c>
      <c r="B19225" s="64" t="n">
        <v>47</v>
      </c>
      <c r="C19225" s="7" t="n">
        <v>5700</v>
      </c>
      <c r="D19225" s="7" t="n">
        <v>0</v>
      </c>
      <c r="E19225" s="7" t="n">
        <v>0</v>
      </c>
      <c r="F19225" s="7" t="s">
        <v>198</v>
      </c>
    </row>
    <row r="19226" spans="1:7">
      <c r="A19226" t="s">
        <v>4</v>
      </c>
      <c r="B19226" s="4" t="s">
        <v>5</v>
      </c>
      <c r="C19226" s="4" t="s">
        <v>10</v>
      </c>
      <c r="D19226" s="4" t="s">
        <v>10</v>
      </c>
      <c r="E19226" s="4" t="s">
        <v>22</v>
      </c>
      <c r="F19226" s="4" t="s">
        <v>22</v>
      </c>
      <c r="G19226" s="4" t="s">
        <v>22</v>
      </c>
      <c r="H19226" s="4" t="s">
        <v>22</v>
      </c>
      <c r="I19226" s="4" t="s">
        <v>13</v>
      </c>
      <c r="J19226" s="4" t="s">
        <v>10</v>
      </c>
    </row>
    <row r="19227" spans="1:7">
      <c r="A19227" t="n">
        <v>155523</v>
      </c>
      <c r="B19227" s="85" t="n">
        <v>55</v>
      </c>
      <c r="C19227" s="7" t="n">
        <v>5721</v>
      </c>
      <c r="D19227" s="7" t="n">
        <v>65024</v>
      </c>
      <c r="E19227" s="7" t="n">
        <v>0</v>
      </c>
      <c r="F19227" s="7" t="n">
        <v>0</v>
      </c>
      <c r="G19227" s="7" t="n">
        <v>20</v>
      </c>
      <c r="H19227" s="7" t="n">
        <v>1.20000004768372</v>
      </c>
      <c r="I19227" s="7" t="n">
        <v>1</v>
      </c>
      <c r="J19227" s="7" t="n">
        <v>0</v>
      </c>
    </row>
    <row r="19228" spans="1:7">
      <c r="A19228" t="s">
        <v>4</v>
      </c>
      <c r="B19228" s="4" t="s">
        <v>5</v>
      </c>
      <c r="C19228" s="4" t="s">
        <v>10</v>
      </c>
      <c r="D19228" s="4" t="s">
        <v>13</v>
      </c>
      <c r="E19228" s="4" t="s">
        <v>6</v>
      </c>
      <c r="F19228" s="4" t="s">
        <v>22</v>
      </c>
      <c r="G19228" s="4" t="s">
        <v>22</v>
      </c>
      <c r="H19228" s="4" t="s">
        <v>22</v>
      </c>
    </row>
    <row r="19229" spans="1:7">
      <c r="A19229" t="n">
        <v>155547</v>
      </c>
      <c r="B19229" s="39" t="n">
        <v>48</v>
      </c>
      <c r="C19229" s="7" t="n">
        <v>5705</v>
      </c>
      <c r="D19229" s="7" t="n">
        <v>0</v>
      </c>
      <c r="E19229" s="7" t="s">
        <v>995</v>
      </c>
      <c r="F19229" s="7" t="n">
        <v>0</v>
      </c>
      <c r="G19229" s="7" t="n">
        <v>2</v>
      </c>
      <c r="H19229" s="7" t="n">
        <v>0</v>
      </c>
    </row>
    <row r="19230" spans="1:7">
      <c r="A19230" t="s">
        <v>4</v>
      </c>
      <c r="B19230" s="4" t="s">
        <v>5</v>
      </c>
      <c r="C19230" s="4" t="s">
        <v>10</v>
      </c>
      <c r="D19230" s="4" t="s">
        <v>13</v>
      </c>
    </row>
    <row r="19231" spans="1:7">
      <c r="A19231" t="n">
        <v>155570</v>
      </c>
      <c r="B19231" s="69" t="n">
        <v>96</v>
      </c>
      <c r="C19231" s="7" t="n">
        <v>5705</v>
      </c>
      <c r="D19231" s="7" t="n">
        <v>1</v>
      </c>
    </row>
    <row r="19232" spans="1:7">
      <c r="A19232" t="s">
        <v>4</v>
      </c>
      <c r="B19232" s="4" t="s">
        <v>5</v>
      </c>
      <c r="C19232" s="4" t="s">
        <v>10</v>
      </c>
      <c r="D19232" s="4" t="s">
        <v>13</v>
      </c>
      <c r="E19232" s="4" t="s">
        <v>22</v>
      </c>
      <c r="F19232" s="4" t="s">
        <v>22</v>
      </c>
      <c r="G19232" s="4" t="s">
        <v>22</v>
      </c>
    </row>
    <row r="19233" spans="1:21">
      <c r="A19233" t="n">
        <v>155574</v>
      </c>
      <c r="B19233" s="69" t="n">
        <v>96</v>
      </c>
      <c r="C19233" s="7" t="n">
        <v>5705</v>
      </c>
      <c r="D19233" s="7" t="n">
        <v>2</v>
      </c>
      <c r="E19233" s="7" t="n">
        <v>-19.6800003051758</v>
      </c>
      <c r="F19233" s="7" t="n">
        <v>0.0399999991059303</v>
      </c>
      <c r="G19233" s="7" t="n">
        <v>-2.15000009536743</v>
      </c>
    </row>
    <row r="19234" spans="1:21">
      <c r="A19234" t="s">
        <v>4</v>
      </c>
      <c r="B19234" s="4" t="s">
        <v>5</v>
      </c>
      <c r="C19234" s="4" t="s">
        <v>10</v>
      </c>
      <c r="D19234" s="4" t="s">
        <v>13</v>
      </c>
      <c r="E19234" s="4" t="s">
        <v>22</v>
      </c>
      <c r="F19234" s="4" t="s">
        <v>22</v>
      </c>
      <c r="G19234" s="4" t="s">
        <v>22</v>
      </c>
    </row>
    <row r="19235" spans="1:21">
      <c r="A19235" t="n">
        <v>155590</v>
      </c>
      <c r="B19235" s="69" t="n">
        <v>96</v>
      </c>
      <c r="C19235" s="7" t="n">
        <v>5705</v>
      </c>
      <c r="D19235" s="7" t="n">
        <v>2</v>
      </c>
      <c r="E19235" s="7" t="n">
        <v>-22.5</v>
      </c>
      <c r="F19235" s="7" t="n">
        <v>0.0399999991059303</v>
      </c>
      <c r="G19235" s="7" t="n">
        <v>-9.23999977111816</v>
      </c>
    </row>
    <row r="19236" spans="1:21">
      <c r="A19236" t="s">
        <v>4</v>
      </c>
      <c r="B19236" s="4" t="s">
        <v>5</v>
      </c>
      <c r="C19236" s="4" t="s">
        <v>10</v>
      </c>
      <c r="D19236" s="4" t="s">
        <v>13</v>
      </c>
      <c r="E19236" s="4" t="s">
        <v>22</v>
      </c>
      <c r="F19236" s="4" t="s">
        <v>22</v>
      </c>
      <c r="G19236" s="4" t="s">
        <v>22</v>
      </c>
    </row>
    <row r="19237" spans="1:21">
      <c r="A19237" t="n">
        <v>155606</v>
      </c>
      <c r="B19237" s="69" t="n">
        <v>96</v>
      </c>
      <c r="C19237" s="7" t="n">
        <v>5705</v>
      </c>
      <c r="D19237" s="7" t="n">
        <v>2</v>
      </c>
      <c r="E19237" s="7" t="n">
        <v>-19.9200000762939</v>
      </c>
      <c r="F19237" s="7" t="n">
        <v>0.0399999991059303</v>
      </c>
      <c r="G19237" s="7" t="n">
        <v>-17.4200000762939</v>
      </c>
    </row>
    <row r="19238" spans="1:21">
      <c r="A19238" t="s">
        <v>4</v>
      </c>
      <c r="B19238" s="4" t="s">
        <v>5</v>
      </c>
      <c r="C19238" s="4" t="s">
        <v>10</v>
      </c>
      <c r="D19238" s="4" t="s">
        <v>13</v>
      </c>
      <c r="E19238" s="4" t="s">
        <v>22</v>
      </c>
      <c r="F19238" s="4" t="s">
        <v>22</v>
      </c>
      <c r="G19238" s="4" t="s">
        <v>22</v>
      </c>
    </row>
    <row r="19239" spans="1:21">
      <c r="A19239" t="n">
        <v>155622</v>
      </c>
      <c r="B19239" s="69" t="n">
        <v>96</v>
      </c>
      <c r="C19239" s="7" t="n">
        <v>5705</v>
      </c>
      <c r="D19239" s="7" t="n">
        <v>2</v>
      </c>
      <c r="E19239" s="7" t="n">
        <v>-10.8900003433228</v>
      </c>
      <c r="F19239" s="7" t="n">
        <v>0.0399999991059303</v>
      </c>
      <c r="G19239" s="7" t="n">
        <v>-19.6900005340576</v>
      </c>
    </row>
    <row r="19240" spans="1:21">
      <c r="A19240" t="s">
        <v>4</v>
      </c>
      <c r="B19240" s="4" t="s">
        <v>5</v>
      </c>
      <c r="C19240" s="4" t="s">
        <v>10</v>
      </c>
      <c r="D19240" s="4" t="s">
        <v>13</v>
      </c>
      <c r="E19240" s="4" t="s">
        <v>9</v>
      </c>
      <c r="F19240" s="4" t="s">
        <v>13</v>
      </c>
      <c r="G19240" s="4" t="s">
        <v>10</v>
      </c>
    </row>
    <row r="19241" spans="1:21">
      <c r="A19241" t="n">
        <v>155638</v>
      </c>
      <c r="B19241" s="69" t="n">
        <v>96</v>
      </c>
      <c r="C19241" s="7" t="n">
        <v>5705</v>
      </c>
      <c r="D19241" s="7" t="n">
        <v>0</v>
      </c>
      <c r="E19241" s="7" t="n">
        <v>1079194419</v>
      </c>
      <c r="F19241" s="7" t="n">
        <v>0</v>
      </c>
      <c r="G19241" s="7" t="n">
        <v>0</v>
      </c>
    </row>
    <row r="19242" spans="1:21">
      <c r="A19242" t="s">
        <v>4</v>
      </c>
      <c r="B19242" s="4" t="s">
        <v>5</v>
      </c>
      <c r="C19242" s="4" t="s">
        <v>10</v>
      </c>
      <c r="D19242" s="4" t="s">
        <v>13</v>
      </c>
    </row>
    <row r="19243" spans="1:21">
      <c r="A19243" t="n">
        <v>155649</v>
      </c>
      <c r="B19243" s="69" t="n">
        <v>96</v>
      </c>
      <c r="C19243" s="7" t="n">
        <v>5701</v>
      </c>
      <c r="D19243" s="7" t="n">
        <v>1</v>
      </c>
    </row>
    <row r="19244" spans="1:21">
      <c r="A19244" t="s">
        <v>4</v>
      </c>
      <c r="B19244" s="4" t="s">
        <v>5</v>
      </c>
      <c r="C19244" s="4" t="s">
        <v>10</v>
      </c>
      <c r="D19244" s="4" t="s">
        <v>13</v>
      </c>
      <c r="E19244" s="4" t="s">
        <v>22</v>
      </c>
      <c r="F19244" s="4" t="s">
        <v>22</v>
      </c>
      <c r="G19244" s="4" t="s">
        <v>22</v>
      </c>
    </row>
    <row r="19245" spans="1:21">
      <c r="A19245" t="n">
        <v>155653</v>
      </c>
      <c r="B19245" s="69" t="n">
        <v>96</v>
      </c>
      <c r="C19245" s="7" t="n">
        <v>5701</v>
      </c>
      <c r="D19245" s="7" t="n">
        <v>2</v>
      </c>
      <c r="E19245" s="7" t="n">
        <v>-19.6800003051758</v>
      </c>
      <c r="F19245" s="7" t="n">
        <v>0.0399999991059303</v>
      </c>
      <c r="G19245" s="7" t="n">
        <v>-2.15000009536743</v>
      </c>
    </row>
    <row r="19246" spans="1:21">
      <c r="A19246" t="s">
        <v>4</v>
      </c>
      <c r="B19246" s="4" t="s">
        <v>5</v>
      </c>
      <c r="C19246" s="4" t="s">
        <v>10</v>
      </c>
      <c r="D19246" s="4" t="s">
        <v>13</v>
      </c>
      <c r="E19246" s="4" t="s">
        <v>22</v>
      </c>
      <c r="F19246" s="4" t="s">
        <v>22</v>
      </c>
      <c r="G19246" s="4" t="s">
        <v>22</v>
      </c>
    </row>
    <row r="19247" spans="1:21">
      <c r="A19247" t="n">
        <v>155669</v>
      </c>
      <c r="B19247" s="69" t="n">
        <v>96</v>
      </c>
      <c r="C19247" s="7" t="n">
        <v>5701</v>
      </c>
      <c r="D19247" s="7" t="n">
        <v>2</v>
      </c>
      <c r="E19247" s="7" t="n">
        <v>-22.5</v>
      </c>
      <c r="F19247" s="7" t="n">
        <v>0.0399999991059303</v>
      </c>
      <c r="G19247" s="7" t="n">
        <v>-9.23999977111816</v>
      </c>
    </row>
    <row r="19248" spans="1:21">
      <c r="A19248" t="s">
        <v>4</v>
      </c>
      <c r="B19248" s="4" t="s">
        <v>5</v>
      </c>
      <c r="C19248" s="4" t="s">
        <v>10</v>
      </c>
      <c r="D19248" s="4" t="s">
        <v>13</v>
      </c>
      <c r="E19248" s="4" t="s">
        <v>22</v>
      </c>
      <c r="F19248" s="4" t="s">
        <v>22</v>
      </c>
      <c r="G19248" s="4" t="s">
        <v>22</v>
      </c>
    </row>
    <row r="19249" spans="1:7">
      <c r="A19249" t="n">
        <v>155685</v>
      </c>
      <c r="B19249" s="69" t="n">
        <v>96</v>
      </c>
      <c r="C19249" s="7" t="n">
        <v>5701</v>
      </c>
      <c r="D19249" s="7" t="n">
        <v>2</v>
      </c>
      <c r="E19249" s="7" t="n">
        <v>-19.9200000762939</v>
      </c>
      <c r="F19249" s="7" t="n">
        <v>0.0399999991059303</v>
      </c>
      <c r="G19249" s="7" t="n">
        <v>-17.4200000762939</v>
      </c>
    </row>
    <row r="19250" spans="1:7">
      <c r="A19250" t="s">
        <v>4</v>
      </c>
      <c r="B19250" s="4" t="s">
        <v>5</v>
      </c>
      <c r="C19250" s="4" t="s">
        <v>10</v>
      </c>
      <c r="D19250" s="4" t="s">
        <v>13</v>
      </c>
      <c r="E19250" s="4" t="s">
        <v>22</v>
      </c>
      <c r="F19250" s="4" t="s">
        <v>22</v>
      </c>
      <c r="G19250" s="4" t="s">
        <v>22</v>
      </c>
    </row>
    <row r="19251" spans="1:7">
      <c r="A19251" t="n">
        <v>155701</v>
      </c>
      <c r="B19251" s="69" t="n">
        <v>96</v>
      </c>
      <c r="C19251" s="7" t="n">
        <v>5701</v>
      </c>
      <c r="D19251" s="7" t="n">
        <v>2</v>
      </c>
      <c r="E19251" s="7" t="n">
        <v>-10.8900003433228</v>
      </c>
      <c r="F19251" s="7" t="n">
        <v>0.0399999991059303</v>
      </c>
      <c r="G19251" s="7" t="n">
        <v>-19.6900005340576</v>
      </c>
    </row>
    <row r="19252" spans="1:7">
      <c r="A19252" t="s">
        <v>4</v>
      </c>
      <c r="B19252" s="4" t="s">
        <v>5</v>
      </c>
      <c r="C19252" s="4" t="s">
        <v>10</v>
      </c>
      <c r="D19252" s="4" t="s">
        <v>13</v>
      </c>
      <c r="E19252" s="4" t="s">
        <v>9</v>
      </c>
      <c r="F19252" s="4" t="s">
        <v>13</v>
      </c>
      <c r="G19252" s="4" t="s">
        <v>10</v>
      </c>
    </row>
    <row r="19253" spans="1:7">
      <c r="A19253" t="n">
        <v>155717</v>
      </c>
      <c r="B19253" s="69" t="n">
        <v>96</v>
      </c>
      <c r="C19253" s="7" t="n">
        <v>5701</v>
      </c>
      <c r="D19253" s="7" t="n">
        <v>0</v>
      </c>
      <c r="E19253" s="7" t="n">
        <v>1079194419</v>
      </c>
      <c r="F19253" s="7" t="n">
        <v>2</v>
      </c>
      <c r="G19253" s="7" t="n">
        <v>0</v>
      </c>
    </row>
    <row r="19254" spans="1:7">
      <c r="A19254" t="s">
        <v>4</v>
      </c>
      <c r="B19254" s="4" t="s">
        <v>5</v>
      </c>
      <c r="C19254" s="4" t="s">
        <v>10</v>
      </c>
      <c r="D19254" s="4" t="s">
        <v>13</v>
      </c>
    </row>
    <row r="19255" spans="1:7">
      <c r="A19255" t="n">
        <v>155728</v>
      </c>
      <c r="B19255" s="69" t="n">
        <v>96</v>
      </c>
      <c r="C19255" s="7" t="n">
        <v>5700</v>
      </c>
      <c r="D19255" s="7" t="n">
        <v>1</v>
      </c>
    </row>
    <row r="19256" spans="1:7">
      <c r="A19256" t="s">
        <v>4</v>
      </c>
      <c r="B19256" s="4" t="s">
        <v>5</v>
      </c>
      <c r="C19256" s="4" t="s">
        <v>10</v>
      </c>
      <c r="D19256" s="4" t="s">
        <v>13</v>
      </c>
      <c r="E19256" s="4" t="s">
        <v>22</v>
      </c>
      <c r="F19256" s="4" t="s">
        <v>22</v>
      </c>
      <c r="G19256" s="4" t="s">
        <v>22</v>
      </c>
    </row>
    <row r="19257" spans="1:7">
      <c r="A19257" t="n">
        <v>155732</v>
      </c>
      <c r="B19257" s="69" t="n">
        <v>96</v>
      </c>
      <c r="C19257" s="7" t="n">
        <v>5700</v>
      </c>
      <c r="D19257" s="7" t="n">
        <v>2</v>
      </c>
      <c r="E19257" s="7" t="n">
        <v>-19.6800003051758</v>
      </c>
      <c r="F19257" s="7" t="n">
        <v>0.0399999991059303</v>
      </c>
      <c r="G19257" s="7" t="n">
        <v>-2.15000009536743</v>
      </c>
    </row>
    <row r="19258" spans="1:7">
      <c r="A19258" t="s">
        <v>4</v>
      </c>
      <c r="B19258" s="4" t="s">
        <v>5</v>
      </c>
      <c r="C19258" s="4" t="s">
        <v>10</v>
      </c>
      <c r="D19258" s="4" t="s">
        <v>13</v>
      </c>
      <c r="E19258" s="4" t="s">
        <v>22</v>
      </c>
      <c r="F19258" s="4" t="s">
        <v>22</v>
      </c>
      <c r="G19258" s="4" t="s">
        <v>22</v>
      </c>
    </row>
    <row r="19259" spans="1:7">
      <c r="A19259" t="n">
        <v>155748</v>
      </c>
      <c r="B19259" s="69" t="n">
        <v>96</v>
      </c>
      <c r="C19259" s="7" t="n">
        <v>5700</v>
      </c>
      <c r="D19259" s="7" t="n">
        <v>2</v>
      </c>
      <c r="E19259" s="7" t="n">
        <v>-22.5</v>
      </c>
      <c r="F19259" s="7" t="n">
        <v>0.0399999991059303</v>
      </c>
      <c r="G19259" s="7" t="n">
        <v>-9.23999977111816</v>
      </c>
    </row>
    <row r="19260" spans="1:7">
      <c r="A19260" t="s">
        <v>4</v>
      </c>
      <c r="B19260" s="4" t="s">
        <v>5</v>
      </c>
      <c r="C19260" s="4" t="s">
        <v>10</v>
      </c>
      <c r="D19260" s="4" t="s">
        <v>13</v>
      </c>
      <c r="E19260" s="4" t="s">
        <v>22</v>
      </c>
      <c r="F19260" s="4" t="s">
        <v>22</v>
      </c>
      <c r="G19260" s="4" t="s">
        <v>22</v>
      </c>
    </row>
    <row r="19261" spans="1:7">
      <c r="A19261" t="n">
        <v>155764</v>
      </c>
      <c r="B19261" s="69" t="n">
        <v>96</v>
      </c>
      <c r="C19261" s="7" t="n">
        <v>5700</v>
      </c>
      <c r="D19261" s="7" t="n">
        <v>2</v>
      </c>
      <c r="E19261" s="7" t="n">
        <v>-19.9200000762939</v>
      </c>
      <c r="F19261" s="7" t="n">
        <v>0.0399999991059303</v>
      </c>
      <c r="G19261" s="7" t="n">
        <v>-17.4200000762939</v>
      </c>
    </row>
    <row r="19262" spans="1:7">
      <c r="A19262" t="s">
        <v>4</v>
      </c>
      <c r="B19262" s="4" t="s">
        <v>5</v>
      </c>
      <c r="C19262" s="4" t="s">
        <v>10</v>
      </c>
      <c r="D19262" s="4" t="s">
        <v>13</v>
      </c>
      <c r="E19262" s="4" t="s">
        <v>22</v>
      </c>
      <c r="F19262" s="4" t="s">
        <v>22</v>
      </c>
      <c r="G19262" s="4" t="s">
        <v>22</v>
      </c>
    </row>
    <row r="19263" spans="1:7">
      <c r="A19263" t="n">
        <v>155780</v>
      </c>
      <c r="B19263" s="69" t="n">
        <v>96</v>
      </c>
      <c r="C19263" s="7" t="n">
        <v>5700</v>
      </c>
      <c r="D19263" s="7" t="n">
        <v>2</v>
      </c>
      <c r="E19263" s="7" t="n">
        <v>-10.8900003433228</v>
      </c>
      <c r="F19263" s="7" t="n">
        <v>0.0399999991059303</v>
      </c>
      <c r="G19263" s="7" t="n">
        <v>-19.6900005340576</v>
      </c>
    </row>
    <row r="19264" spans="1:7">
      <c r="A19264" t="s">
        <v>4</v>
      </c>
      <c r="B19264" s="4" t="s">
        <v>5</v>
      </c>
      <c r="C19264" s="4" t="s">
        <v>10</v>
      </c>
      <c r="D19264" s="4" t="s">
        <v>13</v>
      </c>
      <c r="E19264" s="4" t="s">
        <v>9</v>
      </c>
      <c r="F19264" s="4" t="s">
        <v>13</v>
      </c>
      <c r="G19264" s="4" t="s">
        <v>10</v>
      </c>
    </row>
    <row r="19265" spans="1:7">
      <c r="A19265" t="n">
        <v>155796</v>
      </c>
      <c r="B19265" s="69" t="n">
        <v>96</v>
      </c>
      <c r="C19265" s="7" t="n">
        <v>5700</v>
      </c>
      <c r="D19265" s="7" t="n">
        <v>0</v>
      </c>
      <c r="E19265" s="7" t="n">
        <v>1079194419</v>
      </c>
      <c r="F19265" s="7" t="n">
        <v>2</v>
      </c>
      <c r="G19265" s="7" t="n">
        <v>0</v>
      </c>
    </row>
    <row r="19266" spans="1:7">
      <c r="A19266" t="s">
        <v>4</v>
      </c>
      <c r="B19266" s="4" t="s">
        <v>5</v>
      </c>
      <c r="C19266" s="4" t="s">
        <v>13</v>
      </c>
    </row>
    <row r="19267" spans="1:7">
      <c r="A19267" t="n">
        <v>155807</v>
      </c>
      <c r="B19267" s="42" t="n">
        <v>116</v>
      </c>
      <c r="C19267" s="7" t="n">
        <v>0</v>
      </c>
    </row>
    <row r="19268" spans="1:7">
      <c r="A19268" t="s">
        <v>4</v>
      </c>
      <c r="B19268" s="4" t="s">
        <v>5</v>
      </c>
      <c r="C19268" s="4" t="s">
        <v>13</v>
      </c>
      <c r="D19268" s="4" t="s">
        <v>10</v>
      </c>
    </row>
    <row r="19269" spans="1:7">
      <c r="A19269" t="n">
        <v>155809</v>
      </c>
      <c r="B19269" s="42" t="n">
        <v>116</v>
      </c>
      <c r="C19269" s="7" t="n">
        <v>2</v>
      </c>
      <c r="D19269" s="7" t="n">
        <v>1</v>
      </c>
    </row>
    <row r="19270" spans="1:7">
      <c r="A19270" t="s">
        <v>4</v>
      </c>
      <c r="B19270" s="4" t="s">
        <v>5</v>
      </c>
      <c r="C19270" s="4" t="s">
        <v>13</v>
      </c>
      <c r="D19270" s="4" t="s">
        <v>9</v>
      </c>
    </row>
    <row r="19271" spans="1:7">
      <c r="A19271" t="n">
        <v>155813</v>
      </c>
      <c r="B19271" s="42" t="n">
        <v>116</v>
      </c>
      <c r="C19271" s="7" t="n">
        <v>5</v>
      </c>
      <c r="D19271" s="7" t="n">
        <v>1133903872</v>
      </c>
    </row>
    <row r="19272" spans="1:7">
      <c r="A19272" t="s">
        <v>4</v>
      </c>
      <c r="B19272" s="4" t="s">
        <v>5</v>
      </c>
      <c r="C19272" s="4" t="s">
        <v>13</v>
      </c>
      <c r="D19272" s="4" t="s">
        <v>10</v>
      </c>
    </row>
    <row r="19273" spans="1:7">
      <c r="A19273" t="n">
        <v>155819</v>
      </c>
      <c r="B19273" s="42" t="n">
        <v>116</v>
      </c>
      <c r="C19273" s="7" t="n">
        <v>6</v>
      </c>
      <c r="D19273" s="7" t="n">
        <v>1</v>
      </c>
    </row>
    <row r="19274" spans="1:7">
      <c r="A19274" t="s">
        <v>4</v>
      </c>
      <c r="B19274" s="4" t="s">
        <v>5</v>
      </c>
      <c r="C19274" s="4" t="s">
        <v>13</v>
      </c>
      <c r="D19274" s="4" t="s">
        <v>13</v>
      </c>
      <c r="E19274" s="4" t="s">
        <v>22</v>
      </c>
      <c r="F19274" s="4" t="s">
        <v>22</v>
      </c>
      <c r="G19274" s="4" t="s">
        <v>22</v>
      </c>
      <c r="H19274" s="4" t="s">
        <v>10</v>
      </c>
    </row>
    <row r="19275" spans="1:7">
      <c r="A19275" t="n">
        <v>155823</v>
      </c>
      <c r="B19275" s="25" t="n">
        <v>45</v>
      </c>
      <c r="C19275" s="7" t="n">
        <v>2</v>
      </c>
      <c r="D19275" s="7" t="n">
        <v>3</v>
      </c>
      <c r="E19275" s="7" t="n">
        <v>-2.5</v>
      </c>
      <c r="F19275" s="7" t="n">
        <v>0.300000011920929</v>
      </c>
      <c r="G19275" s="7" t="n">
        <v>-9</v>
      </c>
      <c r="H19275" s="7" t="n">
        <v>0</v>
      </c>
    </row>
    <row r="19276" spans="1:7">
      <c r="A19276" t="s">
        <v>4</v>
      </c>
      <c r="B19276" s="4" t="s">
        <v>5</v>
      </c>
      <c r="C19276" s="4" t="s">
        <v>13</v>
      </c>
      <c r="D19276" s="4" t="s">
        <v>13</v>
      </c>
      <c r="E19276" s="4" t="s">
        <v>22</v>
      </c>
      <c r="F19276" s="4" t="s">
        <v>22</v>
      </c>
      <c r="G19276" s="4" t="s">
        <v>22</v>
      </c>
      <c r="H19276" s="4" t="s">
        <v>10</v>
      </c>
      <c r="I19276" s="4" t="s">
        <v>13</v>
      </c>
    </row>
    <row r="19277" spans="1:7">
      <c r="A19277" t="n">
        <v>155840</v>
      </c>
      <c r="B19277" s="25" t="n">
        <v>45</v>
      </c>
      <c r="C19277" s="7" t="n">
        <v>4</v>
      </c>
      <c r="D19277" s="7" t="n">
        <v>3</v>
      </c>
      <c r="E19277" s="7" t="n">
        <v>15</v>
      </c>
      <c r="F19277" s="7" t="n">
        <v>335</v>
      </c>
      <c r="G19277" s="7" t="n">
        <v>0</v>
      </c>
      <c r="H19277" s="7" t="n">
        <v>0</v>
      </c>
      <c r="I19277" s="7" t="n">
        <v>0</v>
      </c>
    </row>
    <row r="19278" spans="1:7">
      <c r="A19278" t="s">
        <v>4</v>
      </c>
      <c r="B19278" s="4" t="s">
        <v>5</v>
      </c>
      <c r="C19278" s="4" t="s">
        <v>13</v>
      </c>
      <c r="D19278" s="4" t="s">
        <v>13</v>
      </c>
      <c r="E19278" s="4" t="s">
        <v>22</v>
      </c>
      <c r="F19278" s="4" t="s">
        <v>10</v>
      </c>
    </row>
    <row r="19279" spans="1:7">
      <c r="A19279" t="n">
        <v>155858</v>
      </c>
      <c r="B19279" s="25" t="n">
        <v>45</v>
      </c>
      <c r="C19279" s="7" t="n">
        <v>5</v>
      </c>
      <c r="D19279" s="7" t="n">
        <v>3</v>
      </c>
      <c r="E19279" s="7" t="n">
        <v>45</v>
      </c>
      <c r="F19279" s="7" t="n">
        <v>0</v>
      </c>
    </row>
    <row r="19280" spans="1:7">
      <c r="A19280" t="s">
        <v>4</v>
      </c>
      <c r="B19280" s="4" t="s">
        <v>5</v>
      </c>
      <c r="C19280" s="4" t="s">
        <v>13</v>
      </c>
      <c r="D19280" s="4" t="s">
        <v>13</v>
      </c>
      <c r="E19280" s="4" t="s">
        <v>22</v>
      </c>
      <c r="F19280" s="4" t="s">
        <v>10</v>
      </c>
    </row>
    <row r="19281" spans="1:9">
      <c r="A19281" t="n">
        <v>155867</v>
      </c>
      <c r="B19281" s="25" t="n">
        <v>45</v>
      </c>
      <c r="C19281" s="7" t="n">
        <v>11</v>
      </c>
      <c r="D19281" s="7" t="n">
        <v>3</v>
      </c>
      <c r="E19281" s="7" t="n">
        <v>46</v>
      </c>
      <c r="F19281" s="7" t="n">
        <v>0</v>
      </c>
    </row>
    <row r="19282" spans="1:9">
      <c r="A19282" t="s">
        <v>4</v>
      </c>
      <c r="B19282" s="4" t="s">
        <v>5</v>
      </c>
      <c r="C19282" s="4" t="s">
        <v>10</v>
      </c>
      <c r="D19282" s="4" t="s">
        <v>10</v>
      </c>
      <c r="E19282" s="4" t="s">
        <v>10</v>
      </c>
      <c r="F19282" s="4" t="s">
        <v>10</v>
      </c>
      <c r="G19282" s="4" t="s">
        <v>10</v>
      </c>
      <c r="H19282" s="4" t="s">
        <v>10</v>
      </c>
      <c r="I19282" s="4" t="s">
        <v>10</v>
      </c>
    </row>
    <row r="19283" spans="1:9">
      <c r="A19283" t="n">
        <v>155876</v>
      </c>
      <c r="B19283" s="93" t="n">
        <v>132</v>
      </c>
      <c r="C19283" s="7" t="n">
        <v>12</v>
      </c>
      <c r="D19283" s="7" t="n">
        <v>1</v>
      </c>
      <c r="E19283" s="7" t="n">
        <v>65535</v>
      </c>
      <c r="F19283" s="7" t="n">
        <v>12</v>
      </c>
      <c r="G19283" s="7" t="n">
        <v>4</v>
      </c>
      <c r="H19283" s="7" t="n">
        <v>1</v>
      </c>
      <c r="I19283" s="7" t="n">
        <v>1204</v>
      </c>
    </row>
    <row r="19284" spans="1:9">
      <c r="A19284" t="s">
        <v>4</v>
      </c>
      <c r="B19284" s="4" t="s">
        <v>5</v>
      </c>
    </row>
    <row r="19285" spans="1:9">
      <c r="A19285" t="n">
        <v>155891</v>
      </c>
      <c r="B19285" s="94" t="n">
        <v>133</v>
      </c>
    </row>
    <row r="19286" spans="1:9">
      <c r="A19286" t="s">
        <v>4</v>
      </c>
      <c r="B19286" s="4" t="s">
        <v>5</v>
      </c>
      <c r="C19286" s="4" t="s">
        <v>13</v>
      </c>
      <c r="D19286" s="4" t="s">
        <v>10</v>
      </c>
      <c r="E19286" s="4" t="s">
        <v>9</v>
      </c>
      <c r="F19286" s="4" t="s">
        <v>10</v>
      </c>
      <c r="G19286" s="4" t="s">
        <v>9</v>
      </c>
      <c r="H19286" s="4" t="s">
        <v>13</v>
      </c>
    </row>
    <row r="19287" spans="1:9">
      <c r="A19287" t="n">
        <v>155892</v>
      </c>
      <c r="B19287" s="16" t="n">
        <v>49</v>
      </c>
      <c r="C19287" s="7" t="n">
        <v>0</v>
      </c>
      <c r="D19287" s="7" t="n">
        <v>122</v>
      </c>
      <c r="E19287" s="7" t="n">
        <v>1065353216</v>
      </c>
      <c r="F19287" s="7" t="n">
        <v>0</v>
      </c>
      <c r="G19287" s="7" t="n">
        <v>0</v>
      </c>
      <c r="H19287" s="7" t="n">
        <v>0</v>
      </c>
    </row>
    <row r="19288" spans="1:9">
      <c r="A19288" t="s">
        <v>4</v>
      </c>
      <c r="B19288" s="4" t="s">
        <v>5</v>
      </c>
      <c r="C19288" s="4" t="s">
        <v>13</v>
      </c>
      <c r="D19288" s="4" t="s">
        <v>10</v>
      </c>
      <c r="E19288" s="4" t="s">
        <v>10</v>
      </c>
    </row>
    <row r="19289" spans="1:9">
      <c r="A19289" t="n">
        <v>155907</v>
      </c>
      <c r="B19289" s="16" t="n">
        <v>49</v>
      </c>
      <c r="C19289" s="7" t="n">
        <v>5</v>
      </c>
      <c r="D19289" s="7" t="n">
        <v>120</v>
      </c>
      <c r="E19289" s="7" t="n">
        <v>122</v>
      </c>
    </row>
    <row r="19290" spans="1:9">
      <c r="A19290" t="s">
        <v>4</v>
      </c>
      <c r="B19290" s="4" t="s">
        <v>5</v>
      </c>
      <c r="C19290" s="4" t="s">
        <v>13</v>
      </c>
      <c r="D19290" s="4" t="s">
        <v>13</v>
      </c>
      <c r="E19290" s="4" t="s">
        <v>22</v>
      </c>
      <c r="F19290" s="4" t="s">
        <v>22</v>
      </c>
      <c r="G19290" s="4" t="s">
        <v>22</v>
      </c>
      <c r="H19290" s="4" t="s">
        <v>10</v>
      </c>
    </row>
    <row r="19291" spans="1:9">
      <c r="A19291" t="n">
        <v>155913</v>
      </c>
      <c r="B19291" s="25" t="n">
        <v>45</v>
      </c>
      <c r="C19291" s="7" t="n">
        <v>2</v>
      </c>
      <c r="D19291" s="7" t="n">
        <v>3</v>
      </c>
      <c r="E19291" s="7" t="n">
        <v>-19</v>
      </c>
      <c r="F19291" s="7" t="n">
        <v>0.300000011920929</v>
      </c>
      <c r="G19291" s="7" t="n">
        <v>-9</v>
      </c>
      <c r="H19291" s="7" t="n">
        <v>7000</v>
      </c>
    </row>
    <row r="19292" spans="1:9">
      <c r="A19292" t="s">
        <v>4</v>
      </c>
      <c r="B19292" s="4" t="s">
        <v>5</v>
      </c>
      <c r="C19292" s="4" t="s">
        <v>13</v>
      </c>
      <c r="D19292" s="4" t="s">
        <v>13</v>
      </c>
      <c r="E19292" s="4" t="s">
        <v>22</v>
      </c>
      <c r="F19292" s="4" t="s">
        <v>22</v>
      </c>
      <c r="G19292" s="4" t="s">
        <v>22</v>
      </c>
      <c r="H19292" s="4" t="s">
        <v>10</v>
      </c>
      <c r="I19292" s="4" t="s">
        <v>13</v>
      </c>
    </row>
    <row r="19293" spans="1:9">
      <c r="A19293" t="n">
        <v>155930</v>
      </c>
      <c r="B19293" s="25" t="n">
        <v>45</v>
      </c>
      <c r="C19293" s="7" t="n">
        <v>4</v>
      </c>
      <c r="D19293" s="7" t="n">
        <v>3</v>
      </c>
      <c r="E19293" s="7" t="n">
        <v>15</v>
      </c>
      <c r="F19293" s="7" t="n">
        <v>15</v>
      </c>
      <c r="G19293" s="7" t="n">
        <v>0</v>
      </c>
      <c r="H19293" s="7" t="n">
        <v>7000</v>
      </c>
      <c r="I19293" s="7" t="n">
        <v>1</v>
      </c>
    </row>
    <row r="19294" spans="1:9">
      <c r="A19294" t="s">
        <v>4</v>
      </c>
      <c r="B19294" s="4" t="s">
        <v>5</v>
      </c>
      <c r="C19294" s="4" t="s">
        <v>13</v>
      </c>
      <c r="D19294" s="4" t="s">
        <v>13</v>
      </c>
      <c r="E19294" s="4" t="s">
        <v>22</v>
      </c>
      <c r="F19294" s="4" t="s">
        <v>10</v>
      </c>
    </row>
    <row r="19295" spans="1:9">
      <c r="A19295" t="n">
        <v>155948</v>
      </c>
      <c r="B19295" s="25" t="n">
        <v>45</v>
      </c>
      <c r="C19295" s="7" t="n">
        <v>5</v>
      </c>
      <c r="D19295" s="7" t="n">
        <v>3</v>
      </c>
      <c r="E19295" s="7" t="n">
        <v>50</v>
      </c>
      <c r="F19295" s="7" t="n">
        <v>7000</v>
      </c>
    </row>
    <row r="19296" spans="1:9">
      <c r="A19296" t="s">
        <v>4</v>
      </c>
      <c r="B19296" s="4" t="s">
        <v>5</v>
      </c>
      <c r="C19296" s="4" t="s">
        <v>13</v>
      </c>
      <c r="D19296" s="4" t="s">
        <v>10</v>
      </c>
      <c r="E19296" s="4" t="s">
        <v>22</v>
      </c>
    </row>
    <row r="19297" spans="1:9">
      <c r="A19297" t="n">
        <v>155957</v>
      </c>
      <c r="B19297" s="28" t="n">
        <v>58</v>
      </c>
      <c r="C19297" s="7" t="n">
        <v>100</v>
      </c>
      <c r="D19297" s="7" t="n">
        <v>2000</v>
      </c>
      <c r="E19297" s="7" t="n">
        <v>1</v>
      </c>
    </row>
    <row r="19298" spans="1:9">
      <c r="A19298" t="s">
        <v>4</v>
      </c>
      <c r="B19298" s="4" t="s">
        <v>5</v>
      </c>
      <c r="C19298" s="4" t="s">
        <v>13</v>
      </c>
      <c r="D19298" s="4" t="s">
        <v>10</v>
      </c>
    </row>
    <row r="19299" spans="1:9">
      <c r="A19299" t="n">
        <v>155965</v>
      </c>
      <c r="B19299" s="28" t="n">
        <v>58</v>
      </c>
      <c r="C19299" s="7" t="n">
        <v>255</v>
      </c>
      <c r="D19299" s="7" t="n">
        <v>0</v>
      </c>
    </row>
    <row r="19300" spans="1:9">
      <c r="A19300" t="s">
        <v>4</v>
      </c>
      <c r="B19300" s="4" t="s">
        <v>5</v>
      </c>
      <c r="C19300" s="4" t="s">
        <v>13</v>
      </c>
      <c r="D19300" s="4" t="s">
        <v>10</v>
      </c>
    </row>
    <row r="19301" spans="1:9">
      <c r="A19301" t="n">
        <v>155969</v>
      </c>
      <c r="B19301" s="25" t="n">
        <v>45</v>
      </c>
      <c r="C19301" s="7" t="n">
        <v>7</v>
      </c>
      <c r="D19301" s="7" t="n">
        <v>255</v>
      </c>
    </row>
    <row r="19302" spans="1:9">
      <c r="A19302" t="s">
        <v>4</v>
      </c>
      <c r="B19302" s="4" t="s">
        <v>5</v>
      </c>
      <c r="C19302" s="4" t="s">
        <v>13</v>
      </c>
      <c r="D19302" s="4" t="s">
        <v>10</v>
      </c>
      <c r="E19302" s="4" t="s">
        <v>22</v>
      </c>
    </row>
    <row r="19303" spans="1:9">
      <c r="A19303" t="n">
        <v>155973</v>
      </c>
      <c r="B19303" s="28" t="n">
        <v>58</v>
      </c>
      <c r="C19303" s="7" t="n">
        <v>101</v>
      </c>
      <c r="D19303" s="7" t="n">
        <v>1000</v>
      </c>
      <c r="E19303" s="7" t="n">
        <v>1</v>
      </c>
    </row>
    <row r="19304" spans="1:9">
      <c r="A19304" t="s">
        <v>4</v>
      </c>
      <c r="B19304" s="4" t="s">
        <v>5</v>
      </c>
      <c r="C19304" s="4" t="s">
        <v>13</v>
      </c>
      <c r="D19304" s="4" t="s">
        <v>10</v>
      </c>
    </row>
    <row r="19305" spans="1:9">
      <c r="A19305" t="n">
        <v>155981</v>
      </c>
      <c r="B19305" s="28" t="n">
        <v>58</v>
      </c>
      <c r="C19305" s="7" t="n">
        <v>254</v>
      </c>
      <c r="D19305" s="7" t="n">
        <v>0</v>
      </c>
    </row>
    <row r="19306" spans="1:9">
      <c r="A19306" t="s">
        <v>4</v>
      </c>
      <c r="B19306" s="4" t="s">
        <v>5</v>
      </c>
      <c r="C19306" s="4" t="s">
        <v>13</v>
      </c>
      <c r="D19306" s="4" t="s">
        <v>13</v>
      </c>
      <c r="E19306" s="4" t="s">
        <v>22</v>
      </c>
      <c r="F19306" s="4" t="s">
        <v>22</v>
      </c>
      <c r="G19306" s="4" t="s">
        <v>22</v>
      </c>
      <c r="H19306" s="4" t="s">
        <v>10</v>
      </c>
    </row>
    <row r="19307" spans="1:9">
      <c r="A19307" t="n">
        <v>155985</v>
      </c>
      <c r="B19307" s="25" t="n">
        <v>45</v>
      </c>
      <c r="C19307" s="7" t="n">
        <v>2</v>
      </c>
      <c r="D19307" s="7" t="n">
        <v>3</v>
      </c>
      <c r="E19307" s="7" t="n">
        <v>-56.0999984741211</v>
      </c>
      <c r="F19307" s="7" t="n">
        <v>12</v>
      </c>
      <c r="G19307" s="7" t="n">
        <v>-26.5</v>
      </c>
      <c r="H19307" s="7" t="n">
        <v>0</v>
      </c>
    </row>
    <row r="19308" spans="1:9">
      <c r="A19308" t="s">
        <v>4</v>
      </c>
      <c r="B19308" s="4" t="s">
        <v>5</v>
      </c>
      <c r="C19308" s="4" t="s">
        <v>13</v>
      </c>
      <c r="D19308" s="4" t="s">
        <v>13</v>
      </c>
      <c r="E19308" s="4" t="s">
        <v>22</v>
      </c>
      <c r="F19308" s="4" t="s">
        <v>22</v>
      </c>
      <c r="G19308" s="4" t="s">
        <v>22</v>
      </c>
      <c r="H19308" s="4" t="s">
        <v>10</v>
      </c>
      <c r="I19308" s="4" t="s">
        <v>13</v>
      </c>
    </row>
    <row r="19309" spans="1:9">
      <c r="A19309" t="n">
        <v>156002</v>
      </c>
      <c r="B19309" s="25" t="n">
        <v>45</v>
      </c>
      <c r="C19309" s="7" t="n">
        <v>4</v>
      </c>
      <c r="D19309" s="7" t="n">
        <v>3</v>
      </c>
      <c r="E19309" s="7" t="n">
        <v>355</v>
      </c>
      <c r="F19309" s="7" t="n">
        <v>15</v>
      </c>
      <c r="G19309" s="7" t="n">
        <v>0</v>
      </c>
      <c r="H19309" s="7" t="n">
        <v>0</v>
      </c>
      <c r="I19309" s="7" t="n">
        <v>0</v>
      </c>
    </row>
    <row r="19310" spans="1:9">
      <c r="A19310" t="s">
        <v>4</v>
      </c>
      <c r="B19310" s="4" t="s">
        <v>5</v>
      </c>
      <c r="C19310" s="4" t="s">
        <v>13</v>
      </c>
      <c r="D19310" s="4" t="s">
        <v>13</v>
      </c>
      <c r="E19310" s="4" t="s">
        <v>22</v>
      </c>
      <c r="F19310" s="4" t="s">
        <v>10</v>
      </c>
    </row>
    <row r="19311" spans="1:9">
      <c r="A19311" t="n">
        <v>156020</v>
      </c>
      <c r="B19311" s="25" t="n">
        <v>45</v>
      </c>
      <c r="C19311" s="7" t="n">
        <v>5</v>
      </c>
      <c r="D19311" s="7" t="n">
        <v>3</v>
      </c>
      <c r="E19311" s="7" t="n">
        <v>32</v>
      </c>
      <c r="F19311" s="7" t="n">
        <v>0</v>
      </c>
    </row>
    <row r="19312" spans="1:9">
      <c r="A19312" t="s">
        <v>4</v>
      </c>
      <c r="B19312" s="4" t="s">
        <v>5</v>
      </c>
      <c r="C19312" s="4" t="s">
        <v>13</v>
      </c>
      <c r="D19312" s="4" t="s">
        <v>13</v>
      </c>
      <c r="E19312" s="4" t="s">
        <v>22</v>
      </c>
      <c r="F19312" s="4" t="s">
        <v>10</v>
      </c>
    </row>
    <row r="19313" spans="1:9">
      <c r="A19313" t="n">
        <v>156029</v>
      </c>
      <c r="B19313" s="25" t="n">
        <v>45</v>
      </c>
      <c r="C19313" s="7" t="n">
        <v>11</v>
      </c>
      <c r="D19313" s="7" t="n">
        <v>3</v>
      </c>
      <c r="E19313" s="7" t="n">
        <v>40.2999992370605</v>
      </c>
      <c r="F19313" s="7" t="n">
        <v>0</v>
      </c>
    </row>
    <row r="19314" spans="1:9">
      <c r="A19314" t="s">
        <v>4</v>
      </c>
      <c r="B19314" s="4" t="s">
        <v>5</v>
      </c>
      <c r="C19314" s="4" t="s">
        <v>13</v>
      </c>
      <c r="D19314" s="4" t="s">
        <v>13</v>
      </c>
      <c r="E19314" s="4" t="s">
        <v>22</v>
      </c>
      <c r="F19314" s="4" t="s">
        <v>10</v>
      </c>
    </row>
    <row r="19315" spans="1:9">
      <c r="A19315" t="n">
        <v>156038</v>
      </c>
      <c r="B19315" s="25" t="n">
        <v>45</v>
      </c>
      <c r="C19315" s="7" t="n">
        <v>5</v>
      </c>
      <c r="D19315" s="7" t="n">
        <v>3</v>
      </c>
      <c r="E19315" s="7" t="n">
        <v>24</v>
      </c>
      <c r="F19315" s="7" t="n">
        <v>5000</v>
      </c>
    </row>
    <row r="19316" spans="1:9">
      <c r="A19316" t="s">
        <v>4</v>
      </c>
      <c r="B19316" s="4" t="s">
        <v>5</v>
      </c>
      <c r="C19316" s="4" t="s">
        <v>10</v>
      </c>
    </row>
    <row r="19317" spans="1:9">
      <c r="A19317" t="n">
        <v>156047</v>
      </c>
      <c r="B19317" s="35" t="n">
        <v>16</v>
      </c>
      <c r="C19317" s="7" t="n">
        <v>3000</v>
      </c>
    </row>
    <row r="19318" spans="1:9">
      <c r="A19318" t="s">
        <v>4</v>
      </c>
      <c r="B19318" s="4" t="s">
        <v>5</v>
      </c>
      <c r="C19318" s="4" t="s">
        <v>13</v>
      </c>
      <c r="D19318" s="4" t="s">
        <v>10</v>
      </c>
      <c r="E19318" s="4" t="s">
        <v>22</v>
      </c>
    </row>
    <row r="19319" spans="1:9">
      <c r="A19319" t="n">
        <v>156050</v>
      </c>
      <c r="B19319" s="28" t="n">
        <v>58</v>
      </c>
      <c r="C19319" s="7" t="n">
        <v>0</v>
      </c>
      <c r="D19319" s="7" t="n">
        <v>2000</v>
      </c>
      <c r="E19319" s="7" t="n">
        <v>1</v>
      </c>
    </row>
    <row r="19320" spans="1:9">
      <c r="A19320" t="s">
        <v>4</v>
      </c>
      <c r="B19320" s="4" t="s">
        <v>5</v>
      </c>
      <c r="C19320" s="4" t="s">
        <v>13</v>
      </c>
      <c r="D19320" s="4" t="s">
        <v>10</v>
      </c>
    </row>
    <row r="19321" spans="1:9">
      <c r="A19321" t="n">
        <v>156058</v>
      </c>
      <c r="B19321" s="28" t="n">
        <v>58</v>
      </c>
      <c r="C19321" s="7" t="n">
        <v>255</v>
      </c>
      <c r="D19321" s="7" t="n">
        <v>0</v>
      </c>
    </row>
    <row r="19322" spans="1:9">
      <c r="A19322" t="s">
        <v>4</v>
      </c>
      <c r="B19322" s="4" t="s">
        <v>5</v>
      </c>
      <c r="C19322" s="4" t="s">
        <v>13</v>
      </c>
      <c r="D19322" s="4" t="s">
        <v>10</v>
      </c>
    </row>
    <row r="19323" spans="1:9">
      <c r="A19323" t="n">
        <v>156062</v>
      </c>
      <c r="B19323" s="25" t="n">
        <v>45</v>
      </c>
      <c r="C19323" s="7" t="n">
        <v>7</v>
      </c>
      <c r="D19323" s="7" t="n">
        <v>255</v>
      </c>
    </row>
    <row r="19324" spans="1:9">
      <c r="A19324" t="s">
        <v>4</v>
      </c>
      <c r="B19324" s="4" t="s">
        <v>5</v>
      </c>
      <c r="C19324" s="4" t="s">
        <v>9</v>
      </c>
    </row>
    <row r="19325" spans="1:9">
      <c r="A19325" t="n">
        <v>156066</v>
      </c>
      <c r="B19325" s="50" t="n">
        <v>15</v>
      </c>
      <c r="C19325" s="7" t="n">
        <v>2097152</v>
      </c>
    </row>
    <row r="19326" spans="1:9">
      <c r="A19326" t="s">
        <v>4</v>
      </c>
      <c r="B19326" s="4" t="s">
        <v>5</v>
      </c>
      <c r="C19326" s="4" t="s">
        <v>13</v>
      </c>
      <c r="D19326" s="4" t="s">
        <v>10</v>
      </c>
    </row>
    <row r="19327" spans="1:9">
      <c r="A19327" t="n">
        <v>156071</v>
      </c>
      <c r="B19327" s="9" t="n">
        <v>162</v>
      </c>
      <c r="C19327" s="7" t="n">
        <v>1</v>
      </c>
      <c r="D19327" s="7" t="n">
        <v>0</v>
      </c>
    </row>
    <row r="19328" spans="1:9">
      <c r="A19328" t="s">
        <v>4</v>
      </c>
      <c r="B19328" s="4" t="s">
        <v>5</v>
      </c>
    </row>
    <row r="19329" spans="1:6">
      <c r="A19329" t="n">
        <v>156075</v>
      </c>
      <c r="B19329" s="5" t="n">
        <v>1</v>
      </c>
    </row>
    <row r="19330" spans="1:6" s="3" customFormat="1" customHeight="0">
      <c r="A19330" s="3" t="s">
        <v>2</v>
      </c>
      <c r="B19330" s="3" t="s">
        <v>1309</v>
      </c>
    </row>
    <row r="19331" spans="1:6">
      <c r="A19331" t="s">
        <v>4</v>
      </c>
      <c r="B19331" s="4" t="s">
        <v>5</v>
      </c>
      <c r="C19331" s="4" t="s">
        <v>13</v>
      </c>
      <c r="D19331" s="4" t="s">
        <v>13</v>
      </c>
      <c r="E19331" s="4" t="s">
        <v>13</v>
      </c>
      <c r="F19331" s="4" t="s">
        <v>13</v>
      </c>
    </row>
    <row r="19332" spans="1:6">
      <c r="A19332" t="n">
        <v>156076</v>
      </c>
      <c r="B19332" s="13" t="n">
        <v>14</v>
      </c>
      <c r="C19332" s="7" t="n">
        <v>2</v>
      </c>
      <c r="D19332" s="7" t="n">
        <v>0</v>
      </c>
      <c r="E19332" s="7" t="n">
        <v>0</v>
      </c>
      <c r="F19332" s="7" t="n">
        <v>0</v>
      </c>
    </row>
    <row r="19333" spans="1:6">
      <c r="A19333" t="s">
        <v>4</v>
      </c>
      <c r="B19333" s="4" t="s">
        <v>5</v>
      </c>
      <c r="C19333" s="4" t="s">
        <v>13</v>
      </c>
      <c r="D19333" s="36" t="s">
        <v>81</v>
      </c>
      <c r="E19333" s="4" t="s">
        <v>5</v>
      </c>
      <c r="F19333" s="4" t="s">
        <v>13</v>
      </c>
      <c r="G19333" s="4" t="s">
        <v>10</v>
      </c>
      <c r="H19333" s="36" t="s">
        <v>82</v>
      </c>
      <c r="I19333" s="4" t="s">
        <v>13</v>
      </c>
      <c r="J19333" s="4" t="s">
        <v>9</v>
      </c>
      <c r="K19333" s="4" t="s">
        <v>13</v>
      </c>
      <c r="L19333" s="4" t="s">
        <v>13</v>
      </c>
      <c r="M19333" s="36" t="s">
        <v>81</v>
      </c>
      <c r="N19333" s="4" t="s">
        <v>5</v>
      </c>
      <c r="O19333" s="4" t="s">
        <v>13</v>
      </c>
      <c r="P19333" s="4" t="s">
        <v>10</v>
      </c>
      <c r="Q19333" s="36" t="s">
        <v>82</v>
      </c>
      <c r="R19333" s="4" t="s">
        <v>13</v>
      </c>
      <c r="S19333" s="4" t="s">
        <v>9</v>
      </c>
      <c r="T19333" s="4" t="s">
        <v>13</v>
      </c>
      <c r="U19333" s="4" t="s">
        <v>13</v>
      </c>
      <c r="V19333" s="4" t="s">
        <v>13</v>
      </c>
      <c r="W19333" s="4" t="s">
        <v>20</v>
      </c>
    </row>
    <row r="19334" spans="1:6">
      <c r="A19334" t="n">
        <v>156081</v>
      </c>
      <c r="B19334" s="10" t="n">
        <v>5</v>
      </c>
      <c r="C19334" s="7" t="n">
        <v>28</v>
      </c>
      <c r="D19334" s="36" t="s">
        <v>3</v>
      </c>
      <c r="E19334" s="9" t="n">
        <v>162</v>
      </c>
      <c r="F19334" s="7" t="n">
        <v>3</v>
      </c>
      <c r="G19334" s="7" t="n">
        <v>4149</v>
      </c>
      <c r="H19334" s="36" t="s">
        <v>3</v>
      </c>
      <c r="I19334" s="7" t="n">
        <v>0</v>
      </c>
      <c r="J19334" s="7" t="n">
        <v>1</v>
      </c>
      <c r="K19334" s="7" t="n">
        <v>2</v>
      </c>
      <c r="L19334" s="7" t="n">
        <v>28</v>
      </c>
      <c r="M19334" s="36" t="s">
        <v>3</v>
      </c>
      <c r="N19334" s="9" t="n">
        <v>162</v>
      </c>
      <c r="O19334" s="7" t="n">
        <v>3</v>
      </c>
      <c r="P19334" s="7" t="n">
        <v>4149</v>
      </c>
      <c r="Q19334" s="36" t="s">
        <v>3</v>
      </c>
      <c r="R19334" s="7" t="n">
        <v>0</v>
      </c>
      <c r="S19334" s="7" t="n">
        <v>2</v>
      </c>
      <c r="T19334" s="7" t="n">
        <v>2</v>
      </c>
      <c r="U19334" s="7" t="n">
        <v>11</v>
      </c>
      <c r="V19334" s="7" t="n">
        <v>1</v>
      </c>
      <c r="W19334" s="11" t="n">
        <f t="normal" ca="1">A19338</f>
        <v>0</v>
      </c>
    </row>
    <row r="19335" spans="1:6">
      <c r="A19335" t="s">
        <v>4</v>
      </c>
      <c r="B19335" s="4" t="s">
        <v>5</v>
      </c>
      <c r="C19335" s="4" t="s">
        <v>13</v>
      </c>
      <c r="D19335" s="4" t="s">
        <v>10</v>
      </c>
      <c r="E19335" s="4" t="s">
        <v>22</v>
      </c>
    </row>
    <row r="19336" spans="1:6">
      <c r="A19336" t="n">
        <v>156110</v>
      </c>
      <c r="B19336" s="28" t="n">
        <v>58</v>
      </c>
      <c r="C19336" s="7" t="n">
        <v>0</v>
      </c>
      <c r="D19336" s="7" t="n">
        <v>0</v>
      </c>
      <c r="E19336" s="7" t="n">
        <v>1</v>
      </c>
    </row>
    <row r="19337" spans="1:6">
      <c r="A19337" t="s">
        <v>4</v>
      </c>
      <c r="B19337" s="4" t="s">
        <v>5</v>
      </c>
      <c r="C19337" s="4" t="s">
        <v>13</v>
      </c>
      <c r="D19337" s="36" t="s">
        <v>81</v>
      </c>
      <c r="E19337" s="4" t="s">
        <v>5</v>
      </c>
      <c r="F19337" s="4" t="s">
        <v>13</v>
      </c>
      <c r="G19337" s="4" t="s">
        <v>10</v>
      </c>
      <c r="H19337" s="36" t="s">
        <v>82</v>
      </c>
      <c r="I19337" s="4" t="s">
        <v>13</v>
      </c>
      <c r="J19337" s="4" t="s">
        <v>9</v>
      </c>
      <c r="K19337" s="4" t="s">
        <v>13</v>
      </c>
      <c r="L19337" s="4" t="s">
        <v>13</v>
      </c>
      <c r="M19337" s="36" t="s">
        <v>81</v>
      </c>
      <c r="N19337" s="4" t="s">
        <v>5</v>
      </c>
      <c r="O19337" s="4" t="s">
        <v>13</v>
      </c>
      <c r="P19337" s="4" t="s">
        <v>10</v>
      </c>
      <c r="Q19337" s="36" t="s">
        <v>82</v>
      </c>
      <c r="R19337" s="4" t="s">
        <v>13</v>
      </c>
      <c r="S19337" s="4" t="s">
        <v>9</v>
      </c>
      <c r="T19337" s="4" t="s">
        <v>13</v>
      </c>
      <c r="U19337" s="4" t="s">
        <v>13</v>
      </c>
      <c r="V19337" s="4" t="s">
        <v>13</v>
      </c>
      <c r="W19337" s="4" t="s">
        <v>20</v>
      </c>
    </row>
    <row r="19338" spans="1:6">
      <c r="A19338" t="n">
        <v>156118</v>
      </c>
      <c r="B19338" s="10" t="n">
        <v>5</v>
      </c>
      <c r="C19338" s="7" t="n">
        <v>28</v>
      </c>
      <c r="D19338" s="36" t="s">
        <v>3</v>
      </c>
      <c r="E19338" s="9" t="n">
        <v>162</v>
      </c>
      <c r="F19338" s="7" t="n">
        <v>3</v>
      </c>
      <c r="G19338" s="7" t="n">
        <v>4149</v>
      </c>
      <c r="H19338" s="36" t="s">
        <v>3</v>
      </c>
      <c r="I19338" s="7" t="n">
        <v>0</v>
      </c>
      <c r="J19338" s="7" t="n">
        <v>1</v>
      </c>
      <c r="K19338" s="7" t="n">
        <v>3</v>
      </c>
      <c r="L19338" s="7" t="n">
        <v>28</v>
      </c>
      <c r="M19338" s="36" t="s">
        <v>3</v>
      </c>
      <c r="N19338" s="9" t="n">
        <v>162</v>
      </c>
      <c r="O19338" s="7" t="n">
        <v>3</v>
      </c>
      <c r="P19338" s="7" t="n">
        <v>4149</v>
      </c>
      <c r="Q19338" s="36" t="s">
        <v>3</v>
      </c>
      <c r="R19338" s="7" t="n">
        <v>0</v>
      </c>
      <c r="S19338" s="7" t="n">
        <v>2</v>
      </c>
      <c r="T19338" s="7" t="n">
        <v>3</v>
      </c>
      <c r="U19338" s="7" t="n">
        <v>9</v>
      </c>
      <c r="V19338" s="7" t="n">
        <v>1</v>
      </c>
      <c r="W19338" s="11" t="n">
        <f t="normal" ca="1">A19348</f>
        <v>0</v>
      </c>
    </row>
    <row r="19339" spans="1:6">
      <c r="A19339" t="s">
        <v>4</v>
      </c>
      <c r="B19339" s="4" t="s">
        <v>5</v>
      </c>
      <c r="C19339" s="4" t="s">
        <v>13</v>
      </c>
      <c r="D19339" s="36" t="s">
        <v>81</v>
      </c>
      <c r="E19339" s="4" t="s">
        <v>5</v>
      </c>
      <c r="F19339" s="4" t="s">
        <v>10</v>
      </c>
      <c r="G19339" s="4" t="s">
        <v>13</v>
      </c>
      <c r="H19339" s="4" t="s">
        <v>13</v>
      </c>
      <c r="I19339" s="4" t="s">
        <v>6</v>
      </c>
      <c r="J19339" s="36" t="s">
        <v>82</v>
      </c>
      <c r="K19339" s="4" t="s">
        <v>13</v>
      </c>
      <c r="L19339" s="4" t="s">
        <v>13</v>
      </c>
      <c r="M19339" s="36" t="s">
        <v>81</v>
      </c>
      <c r="N19339" s="4" t="s">
        <v>5</v>
      </c>
      <c r="O19339" s="4" t="s">
        <v>13</v>
      </c>
      <c r="P19339" s="36" t="s">
        <v>82</v>
      </c>
      <c r="Q19339" s="4" t="s">
        <v>13</v>
      </c>
      <c r="R19339" s="4" t="s">
        <v>9</v>
      </c>
      <c r="S19339" s="4" t="s">
        <v>13</v>
      </c>
      <c r="T19339" s="4" t="s">
        <v>13</v>
      </c>
      <c r="U19339" s="4" t="s">
        <v>13</v>
      </c>
      <c r="V19339" s="36" t="s">
        <v>81</v>
      </c>
      <c r="W19339" s="4" t="s">
        <v>5</v>
      </c>
      <c r="X19339" s="4" t="s">
        <v>13</v>
      </c>
      <c r="Y19339" s="36" t="s">
        <v>82</v>
      </c>
      <c r="Z19339" s="4" t="s">
        <v>13</v>
      </c>
      <c r="AA19339" s="4" t="s">
        <v>9</v>
      </c>
      <c r="AB19339" s="4" t="s">
        <v>13</v>
      </c>
      <c r="AC19339" s="4" t="s">
        <v>13</v>
      </c>
      <c r="AD19339" s="4" t="s">
        <v>13</v>
      </c>
      <c r="AE19339" s="4" t="s">
        <v>20</v>
      </c>
    </row>
    <row r="19340" spans="1:6">
      <c r="A19340" t="n">
        <v>156147</v>
      </c>
      <c r="B19340" s="10" t="n">
        <v>5</v>
      </c>
      <c r="C19340" s="7" t="n">
        <v>28</v>
      </c>
      <c r="D19340" s="36" t="s">
        <v>3</v>
      </c>
      <c r="E19340" s="64" t="n">
        <v>47</v>
      </c>
      <c r="F19340" s="7" t="n">
        <v>61456</v>
      </c>
      <c r="G19340" s="7" t="n">
        <v>2</v>
      </c>
      <c r="H19340" s="7" t="n">
        <v>0</v>
      </c>
      <c r="I19340" s="7" t="s">
        <v>785</v>
      </c>
      <c r="J19340" s="36" t="s">
        <v>3</v>
      </c>
      <c r="K19340" s="7" t="n">
        <v>8</v>
      </c>
      <c r="L19340" s="7" t="n">
        <v>28</v>
      </c>
      <c r="M19340" s="36" t="s">
        <v>3</v>
      </c>
      <c r="N19340" s="49" t="n">
        <v>74</v>
      </c>
      <c r="O19340" s="7" t="n">
        <v>65</v>
      </c>
      <c r="P19340" s="36" t="s">
        <v>3</v>
      </c>
      <c r="Q19340" s="7" t="n">
        <v>0</v>
      </c>
      <c r="R19340" s="7" t="n">
        <v>1</v>
      </c>
      <c r="S19340" s="7" t="n">
        <v>3</v>
      </c>
      <c r="T19340" s="7" t="n">
        <v>9</v>
      </c>
      <c r="U19340" s="7" t="n">
        <v>28</v>
      </c>
      <c r="V19340" s="36" t="s">
        <v>3</v>
      </c>
      <c r="W19340" s="49" t="n">
        <v>74</v>
      </c>
      <c r="X19340" s="7" t="n">
        <v>65</v>
      </c>
      <c r="Y19340" s="36" t="s">
        <v>3</v>
      </c>
      <c r="Z19340" s="7" t="n">
        <v>0</v>
      </c>
      <c r="AA19340" s="7" t="n">
        <v>2</v>
      </c>
      <c r="AB19340" s="7" t="n">
        <v>3</v>
      </c>
      <c r="AC19340" s="7" t="n">
        <v>9</v>
      </c>
      <c r="AD19340" s="7" t="n">
        <v>1</v>
      </c>
      <c r="AE19340" s="11" t="n">
        <f t="normal" ca="1">A19344</f>
        <v>0</v>
      </c>
    </row>
    <row r="19341" spans="1:6">
      <c r="A19341" t="s">
        <v>4</v>
      </c>
      <c r="B19341" s="4" t="s">
        <v>5</v>
      </c>
      <c r="C19341" s="4" t="s">
        <v>10</v>
      </c>
      <c r="D19341" s="4" t="s">
        <v>13</v>
      </c>
      <c r="E19341" s="4" t="s">
        <v>13</v>
      </c>
      <c r="F19341" s="4" t="s">
        <v>6</v>
      </c>
    </row>
    <row r="19342" spans="1:6">
      <c r="A19342" t="n">
        <v>156195</v>
      </c>
      <c r="B19342" s="64" t="n">
        <v>47</v>
      </c>
      <c r="C19342" s="7" t="n">
        <v>61456</v>
      </c>
      <c r="D19342" s="7" t="n">
        <v>0</v>
      </c>
      <c r="E19342" s="7" t="n">
        <v>0</v>
      </c>
      <c r="F19342" s="7" t="s">
        <v>408</v>
      </c>
    </row>
    <row r="19343" spans="1:6">
      <c r="A19343" t="s">
        <v>4</v>
      </c>
      <c r="B19343" s="4" t="s">
        <v>5</v>
      </c>
      <c r="C19343" s="4" t="s">
        <v>13</v>
      </c>
      <c r="D19343" s="4" t="s">
        <v>10</v>
      </c>
      <c r="E19343" s="4" t="s">
        <v>22</v>
      </c>
    </row>
    <row r="19344" spans="1:6">
      <c r="A19344" t="n">
        <v>156208</v>
      </c>
      <c r="B19344" s="28" t="n">
        <v>58</v>
      </c>
      <c r="C19344" s="7" t="n">
        <v>0</v>
      </c>
      <c r="D19344" s="7" t="n">
        <v>300</v>
      </c>
      <c r="E19344" s="7" t="n">
        <v>1</v>
      </c>
    </row>
    <row r="19345" spans="1:31">
      <c r="A19345" t="s">
        <v>4</v>
      </c>
      <c r="B19345" s="4" t="s">
        <v>5</v>
      </c>
      <c r="C19345" s="4" t="s">
        <v>13</v>
      </c>
      <c r="D19345" s="4" t="s">
        <v>10</v>
      </c>
    </row>
    <row r="19346" spans="1:31">
      <c r="A19346" t="n">
        <v>156216</v>
      </c>
      <c r="B19346" s="28" t="n">
        <v>58</v>
      </c>
      <c r="C19346" s="7" t="n">
        <v>255</v>
      </c>
      <c r="D19346" s="7" t="n">
        <v>0</v>
      </c>
    </row>
    <row r="19347" spans="1:31">
      <c r="A19347" t="s">
        <v>4</v>
      </c>
      <c r="B19347" s="4" t="s">
        <v>5</v>
      </c>
      <c r="C19347" s="4" t="s">
        <v>13</v>
      </c>
      <c r="D19347" s="4" t="s">
        <v>13</v>
      </c>
      <c r="E19347" s="4" t="s">
        <v>13</v>
      </c>
      <c r="F19347" s="4" t="s">
        <v>13</v>
      </c>
    </row>
    <row r="19348" spans="1:31">
      <c r="A19348" t="n">
        <v>156220</v>
      </c>
      <c r="B19348" s="13" t="n">
        <v>14</v>
      </c>
      <c r="C19348" s="7" t="n">
        <v>0</v>
      </c>
      <c r="D19348" s="7" t="n">
        <v>0</v>
      </c>
      <c r="E19348" s="7" t="n">
        <v>0</v>
      </c>
      <c r="F19348" s="7" t="n">
        <v>64</v>
      </c>
    </row>
    <row r="19349" spans="1:31">
      <c r="A19349" t="s">
        <v>4</v>
      </c>
      <c r="B19349" s="4" t="s">
        <v>5</v>
      </c>
      <c r="C19349" s="4" t="s">
        <v>13</v>
      </c>
      <c r="D19349" s="4" t="s">
        <v>10</v>
      </c>
    </row>
    <row r="19350" spans="1:31">
      <c r="A19350" t="n">
        <v>156225</v>
      </c>
      <c r="B19350" s="27" t="n">
        <v>22</v>
      </c>
      <c r="C19350" s="7" t="n">
        <v>0</v>
      </c>
      <c r="D19350" s="7" t="n">
        <v>4149</v>
      </c>
    </row>
    <row r="19351" spans="1:31">
      <c r="A19351" t="s">
        <v>4</v>
      </c>
      <c r="B19351" s="4" t="s">
        <v>5</v>
      </c>
      <c r="C19351" s="4" t="s">
        <v>13</v>
      </c>
      <c r="D19351" s="4" t="s">
        <v>10</v>
      </c>
    </row>
    <row r="19352" spans="1:31">
      <c r="A19352" t="n">
        <v>156229</v>
      </c>
      <c r="B19352" s="28" t="n">
        <v>58</v>
      </c>
      <c r="C19352" s="7" t="n">
        <v>5</v>
      </c>
      <c r="D19352" s="7" t="n">
        <v>300</v>
      </c>
    </row>
    <row r="19353" spans="1:31">
      <c r="A19353" t="s">
        <v>4</v>
      </c>
      <c r="B19353" s="4" t="s">
        <v>5</v>
      </c>
      <c r="C19353" s="4" t="s">
        <v>22</v>
      </c>
      <c r="D19353" s="4" t="s">
        <v>10</v>
      </c>
    </row>
    <row r="19354" spans="1:31">
      <c r="A19354" t="n">
        <v>156233</v>
      </c>
      <c r="B19354" s="51" t="n">
        <v>103</v>
      </c>
      <c r="C19354" s="7" t="n">
        <v>0</v>
      </c>
      <c r="D19354" s="7" t="n">
        <v>300</v>
      </c>
    </row>
    <row r="19355" spans="1:31">
      <c r="A19355" t="s">
        <v>4</v>
      </c>
      <c r="B19355" s="4" t="s">
        <v>5</v>
      </c>
      <c r="C19355" s="4" t="s">
        <v>13</v>
      </c>
    </row>
    <row r="19356" spans="1:31">
      <c r="A19356" t="n">
        <v>156240</v>
      </c>
      <c r="B19356" s="37" t="n">
        <v>64</v>
      </c>
      <c r="C19356" s="7" t="n">
        <v>7</v>
      </c>
    </row>
    <row r="19357" spans="1:31">
      <c r="A19357" t="s">
        <v>4</v>
      </c>
      <c r="B19357" s="4" t="s">
        <v>5</v>
      </c>
      <c r="C19357" s="4" t="s">
        <v>13</v>
      </c>
      <c r="D19357" s="4" t="s">
        <v>10</v>
      </c>
    </row>
    <row r="19358" spans="1:31">
      <c r="A19358" t="n">
        <v>156242</v>
      </c>
      <c r="B19358" s="67" t="n">
        <v>72</v>
      </c>
      <c r="C19358" s="7" t="n">
        <v>5</v>
      </c>
      <c r="D19358" s="7" t="n">
        <v>0</v>
      </c>
    </row>
    <row r="19359" spans="1:31">
      <c r="A19359" t="s">
        <v>4</v>
      </c>
      <c r="B19359" s="4" t="s">
        <v>5</v>
      </c>
      <c r="C19359" s="4" t="s">
        <v>13</v>
      </c>
      <c r="D19359" s="36" t="s">
        <v>81</v>
      </c>
      <c r="E19359" s="4" t="s">
        <v>5</v>
      </c>
      <c r="F19359" s="4" t="s">
        <v>13</v>
      </c>
      <c r="G19359" s="4" t="s">
        <v>10</v>
      </c>
      <c r="H19359" s="36" t="s">
        <v>82</v>
      </c>
      <c r="I19359" s="4" t="s">
        <v>13</v>
      </c>
      <c r="J19359" s="4" t="s">
        <v>9</v>
      </c>
      <c r="K19359" s="4" t="s">
        <v>13</v>
      </c>
      <c r="L19359" s="4" t="s">
        <v>13</v>
      </c>
      <c r="M19359" s="4" t="s">
        <v>20</v>
      </c>
    </row>
    <row r="19360" spans="1:31">
      <c r="A19360" t="n">
        <v>156246</v>
      </c>
      <c r="B19360" s="10" t="n">
        <v>5</v>
      </c>
      <c r="C19360" s="7" t="n">
        <v>28</v>
      </c>
      <c r="D19360" s="36" t="s">
        <v>3</v>
      </c>
      <c r="E19360" s="9" t="n">
        <v>162</v>
      </c>
      <c r="F19360" s="7" t="n">
        <v>4</v>
      </c>
      <c r="G19360" s="7" t="n">
        <v>4149</v>
      </c>
      <c r="H19360" s="36" t="s">
        <v>3</v>
      </c>
      <c r="I19360" s="7" t="n">
        <v>0</v>
      </c>
      <c r="J19360" s="7" t="n">
        <v>1</v>
      </c>
      <c r="K19360" s="7" t="n">
        <v>2</v>
      </c>
      <c r="L19360" s="7" t="n">
        <v>1</v>
      </c>
      <c r="M19360" s="11" t="n">
        <f t="normal" ca="1">A19366</f>
        <v>0</v>
      </c>
    </row>
    <row r="19361" spans="1:13">
      <c r="A19361" t="s">
        <v>4</v>
      </c>
      <c r="B19361" s="4" t="s">
        <v>5</v>
      </c>
      <c r="C19361" s="4" t="s">
        <v>13</v>
      </c>
      <c r="D19361" s="4" t="s">
        <v>6</v>
      </c>
    </row>
    <row r="19362" spans="1:13">
      <c r="A19362" t="n">
        <v>156263</v>
      </c>
      <c r="B19362" s="8" t="n">
        <v>2</v>
      </c>
      <c r="C19362" s="7" t="n">
        <v>10</v>
      </c>
      <c r="D19362" s="7" t="s">
        <v>786</v>
      </c>
    </row>
    <row r="19363" spans="1:13">
      <c r="A19363" t="s">
        <v>4</v>
      </c>
      <c r="B19363" s="4" t="s">
        <v>5</v>
      </c>
      <c r="C19363" s="4" t="s">
        <v>10</v>
      </c>
    </row>
    <row r="19364" spans="1:13">
      <c r="A19364" t="n">
        <v>156280</v>
      </c>
      <c r="B19364" s="35" t="n">
        <v>16</v>
      </c>
      <c r="C19364" s="7" t="n">
        <v>0</v>
      </c>
    </row>
    <row r="19365" spans="1:13">
      <c r="A19365" t="s">
        <v>4</v>
      </c>
      <c r="B19365" s="4" t="s">
        <v>5</v>
      </c>
      <c r="C19365" s="4" t="s">
        <v>10</v>
      </c>
      <c r="D19365" s="4" t="s">
        <v>9</v>
      </c>
    </row>
    <row r="19366" spans="1:13">
      <c r="A19366" t="n">
        <v>156283</v>
      </c>
      <c r="B19366" s="41" t="n">
        <v>43</v>
      </c>
      <c r="C19366" s="7" t="n">
        <v>61456</v>
      </c>
      <c r="D19366" s="7" t="n">
        <v>1</v>
      </c>
    </row>
    <row r="19367" spans="1:13">
      <c r="A19367" t="s">
        <v>4</v>
      </c>
      <c r="B19367" s="4" t="s">
        <v>5</v>
      </c>
      <c r="C19367" s="4" t="s">
        <v>13</v>
      </c>
      <c r="D19367" s="4" t="s">
        <v>13</v>
      </c>
      <c r="E19367" s="4" t="s">
        <v>13</v>
      </c>
      <c r="F19367" s="4" t="s">
        <v>13</v>
      </c>
    </row>
    <row r="19368" spans="1:13">
      <c r="A19368" t="n">
        <v>156290</v>
      </c>
      <c r="B19368" s="13" t="n">
        <v>14</v>
      </c>
      <c r="C19368" s="7" t="n">
        <v>0</v>
      </c>
      <c r="D19368" s="7" t="n">
        <v>0</v>
      </c>
      <c r="E19368" s="7" t="n">
        <v>32</v>
      </c>
      <c r="F19368" s="7" t="n">
        <v>0</v>
      </c>
    </row>
    <row r="19369" spans="1:13">
      <c r="A19369" t="s">
        <v>4</v>
      </c>
      <c r="B19369" s="4" t="s">
        <v>5</v>
      </c>
      <c r="C19369" s="4" t="s">
        <v>10</v>
      </c>
      <c r="D19369" s="4" t="s">
        <v>6</v>
      </c>
      <c r="E19369" s="4" t="s">
        <v>6</v>
      </c>
      <c r="F19369" s="4" t="s">
        <v>6</v>
      </c>
      <c r="G19369" s="4" t="s">
        <v>13</v>
      </c>
      <c r="H19369" s="4" t="s">
        <v>9</v>
      </c>
      <c r="I19369" s="4" t="s">
        <v>22</v>
      </c>
      <c r="J19369" s="4" t="s">
        <v>22</v>
      </c>
      <c r="K19369" s="4" t="s">
        <v>22</v>
      </c>
      <c r="L19369" s="4" t="s">
        <v>22</v>
      </c>
      <c r="M19369" s="4" t="s">
        <v>22</v>
      </c>
      <c r="N19369" s="4" t="s">
        <v>22</v>
      </c>
      <c r="O19369" s="4" t="s">
        <v>22</v>
      </c>
      <c r="P19369" s="4" t="s">
        <v>6</v>
      </c>
      <c r="Q19369" s="4" t="s">
        <v>6</v>
      </c>
      <c r="R19369" s="4" t="s">
        <v>9</v>
      </c>
      <c r="S19369" s="4" t="s">
        <v>13</v>
      </c>
      <c r="T19369" s="4" t="s">
        <v>9</v>
      </c>
      <c r="U19369" s="4" t="s">
        <v>9</v>
      </c>
      <c r="V19369" s="4" t="s">
        <v>10</v>
      </c>
    </row>
    <row r="19370" spans="1:13">
      <c r="A19370" t="n">
        <v>156295</v>
      </c>
      <c r="B19370" s="68" t="n">
        <v>19</v>
      </c>
      <c r="C19370" s="7" t="n">
        <v>5721</v>
      </c>
      <c r="D19370" s="7" t="s">
        <v>791</v>
      </c>
      <c r="E19370" s="7" t="s">
        <v>792</v>
      </c>
      <c r="F19370" s="7" t="s">
        <v>12</v>
      </c>
      <c r="G19370" s="7" t="n">
        <v>0</v>
      </c>
      <c r="H19370" s="7" t="n">
        <v>1</v>
      </c>
      <c r="I19370" s="7" t="n">
        <v>0</v>
      </c>
      <c r="J19370" s="7" t="n">
        <v>0</v>
      </c>
      <c r="K19370" s="7" t="n">
        <v>0</v>
      </c>
      <c r="L19370" s="7" t="n">
        <v>0</v>
      </c>
      <c r="M19370" s="7" t="n">
        <v>1</v>
      </c>
      <c r="N19370" s="7" t="n">
        <v>1.60000002384186</v>
      </c>
      <c r="O19370" s="7" t="n">
        <v>0.0900000035762787</v>
      </c>
      <c r="P19370" s="7" t="s">
        <v>12</v>
      </c>
      <c r="Q19370" s="7" t="s">
        <v>12</v>
      </c>
      <c r="R19370" s="7" t="n">
        <v>-1</v>
      </c>
      <c r="S19370" s="7" t="n">
        <v>0</v>
      </c>
      <c r="T19370" s="7" t="n">
        <v>0</v>
      </c>
      <c r="U19370" s="7" t="n">
        <v>0</v>
      </c>
      <c r="V19370" s="7" t="n">
        <v>0</v>
      </c>
    </row>
    <row r="19371" spans="1:13">
      <c r="A19371" t="s">
        <v>4</v>
      </c>
      <c r="B19371" s="4" t="s">
        <v>5</v>
      </c>
      <c r="C19371" s="4" t="s">
        <v>10</v>
      </c>
      <c r="D19371" s="4" t="s">
        <v>6</v>
      </c>
      <c r="E19371" s="4" t="s">
        <v>6</v>
      </c>
      <c r="F19371" s="4" t="s">
        <v>6</v>
      </c>
      <c r="G19371" s="4" t="s">
        <v>13</v>
      </c>
      <c r="H19371" s="4" t="s">
        <v>9</v>
      </c>
      <c r="I19371" s="4" t="s">
        <v>22</v>
      </c>
      <c r="J19371" s="4" t="s">
        <v>22</v>
      </c>
      <c r="K19371" s="4" t="s">
        <v>22</v>
      </c>
      <c r="L19371" s="4" t="s">
        <v>22</v>
      </c>
      <c r="M19371" s="4" t="s">
        <v>22</v>
      </c>
      <c r="N19371" s="4" t="s">
        <v>22</v>
      </c>
      <c r="O19371" s="4" t="s">
        <v>22</v>
      </c>
      <c r="P19371" s="4" t="s">
        <v>6</v>
      </c>
      <c r="Q19371" s="4" t="s">
        <v>6</v>
      </c>
      <c r="R19371" s="4" t="s">
        <v>9</v>
      </c>
      <c r="S19371" s="4" t="s">
        <v>13</v>
      </c>
      <c r="T19371" s="4" t="s">
        <v>9</v>
      </c>
      <c r="U19371" s="4" t="s">
        <v>9</v>
      </c>
      <c r="V19371" s="4" t="s">
        <v>10</v>
      </c>
    </row>
    <row r="19372" spans="1:13">
      <c r="A19372" t="n">
        <v>156370</v>
      </c>
      <c r="B19372" s="68" t="n">
        <v>19</v>
      </c>
      <c r="C19372" s="7" t="n">
        <v>5722</v>
      </c>
      <c r="D19372" s="7" t="s">
        <v>1282</v>
      </c>
      <c r="E19372" s="7" t="s">
        <v>1283</v>
      </c>
      <c r="F19372" s="7" t="s">
        <v>12</v>
      </c>
      <c r="G19372" s="7" t="n">
        <v>0</v>
      </c>
      <c r="H19372" s="7" t="n">
        <v>1</v>
      </c>
      <c r="I19372" s="7" t="n">
        <v>0</v>
      </c>
      <c r="J19372" s="7" t="n">
        <v>0</v>
      </c>
      <c r="K19372" s="7" t="n">
        <v>0</v>
      </c>
      <c r="L19372" s="7" t="n">
        <v>0</v>
      </c>
      <c r="M19372" s="7" t="n">
        <v>1</v>
      </c>
      <c r="N19372" s="7" t="n">
        <v>1.60000002384186</v>
      </c>
      <c r="O19372" s="7" t="n">
        <v>0.0900000035762787</v>
      </c>
      <c r="P19372" s="7" t="s">
        <v>12</v>
      </c>
      <c r="Q19372" s="7" t="s">
        <v>12</v>
      </c>
      <c r="R19372" s="7" t="n">
        <v>-1</v>
      </c>
      <c r="S19372" s="7" t="n">
        <v>0</v>
      </c>
      <c r="T19372" s="7" t="n">
        <v>0</v>
      </c>
      <c r="U19372" s="7" t="n">
        <v>0</v>
      </c>
      <c r="V19372" s="7" t="n">
        <v>0</v>
      </c>
    </row>
    <row r="19373" spans="1:13">
      <c r="A19373" t="s">
        <v>4</v>
      </c>
      <c r="B19373" s="4" t="s">
        <v>5</v>
      </c>
      <c r="C19373" s="4" t="s">
        <v>10</v>
      </c>
      <c r="D19373" s="4" t="s">
        <v>6</v>
      </c>
      <c r="E19373" s="4" t="s">
        <v>6</v>
      </c>
      <c r="F19373" s="4" t="s">
        <v>6</v>
      </c>
      <c r="G19373" s="4" t="s">
        <v>13</v>
      </c>
      <c r="H19373" s="4" t="s">
        <v>9</v>
      </c>
      <c r="I19373" s="4" t="s">
        <v>22</v>
      </c>
      <c r="J19373" s="4" t="s">
        <v>22</v>
      </c>
      <c r="K19373" s="4" t="s">
        <v>22</v>
      </c>
      <c r="L19373" s="4" t="s">
        <v>22</v>
      </c>
      <c r="M19373" s="4" t="s">
        <v>22</v>
      </c>
      <c r="N19373" s="4" t="s">
        <v>22</v>
      </c>
      <c r="O19373" s="4" t="s">
        <v>22</v>
      </c>
      <c r="P19373" s="4" t="s">
        <v>6</v>
      </c>
      <c r="Q19373" s="4" t="s">
        <v>6</v>
      </c>
      <c r="R19373" s="4" t="s">
        <v>9</v>
      </c>
      <c r="S19373" s="4" t="s">
        <v>13</v>
      </c>
      <c r="T19373" s="4" t="s">
        <v>9</v>
      </c>
      <c r="U19373" s="4" t="s">
        <v>9</v>
      </c>
      <c r="V19373" s="4" t="s">
        <v>10</v>
      </c>
    </row>
    <row r="19374" spans="1:13">
      <c r="A19374" t="n">
        <v>156447</v>
      </c>
      <c r="B19374" s="68" t="n">
        <v>19</v>
      </c>
      <c r="C19374" s="7" t="n">
        <v>5700</v>
      </c>
      <c r="D19374" s="7" t="s">
        <v>787</v>
      </c>
      <c r="E19374" s="7" t="s">
        <v>788</v>
      </c>
      <c r="F19374" s="7" t="s">
        <v>12</v>
      </c>
      <c r="G19374" s="7" t="n">
        <v>0</v>
      </c>
      <c r="H19374" s="7" t="n">
        <v>1</v>
      </c>
      <c r="I19374" s="7" t="n">
        <v>0</v>
      </c>
      <c r="J19374" s="7" t="n">
        <v>0</v>
      </c>
      <c r="K19374" s="7" t="n">
        <v>0</v>
      </c>
      <c r="L19374" s="7" t="n">
        <v>0</v>
      </c>
      <c r="M19374" s="7" t="n">
        <v>1</v>
      </c>
      <c r="N19374" s="7" t="n">
        <v>1.60000002384186</v>
      </c>
      <c r="O19374" s="7" t="n">
        <v>0.0900000035762787</v>
      </c>
      <c r="P19374" s="7" t="s">
        <v>12</v>
      </c>
      <c r="Q19374" s="7" t="s">
        <v>12</v>
      </c>
      <c r="R19374" s="7" t="n">
        <v>-1</v>
      </c>
      <c r="S19374" s="7" t="n">
        <v>0</v>
      </c>
      <c r="T19374" s="7" t="n">
        <v>0</v>
      </c>
      <c r="U19374" s="7" t="n">
        <v>0</v>
      </c>
      <c r="V19374" s="7" t="n">
        <v>0</v>
      </c>
    </row>
    <row r="19375" spans="1:13">
      <c r="A19375" t="s">
        <v>4</v>
      </c>
      <c r="B19375" s="4" t="s">
        <v>5</v>
      </c>
      <c r="C19375" s="4" t="s">
        <v>10</v>
      </c>
      <c r="D19375" s="4" t="s">
        <v>13</v>
      </c>
      <c r="E19375" s="4" t="s">
        <v>13</v>
      </c>
      <c r="F19375" s="4" t="s">
        <v>6</v>
      </c>
    </row>
    <row r="19376" spans="1:13">
      <c r="A19376" t="n">
        <v>156514</v>
      </c>
      <c r="B19376" s="22" t="n">
        <v>20</v>
      </c>
      <c r="C19376" s="7" t="n">
        <v>5721</v>
      </c>
      <c r="D19376" s="7" t="n">
        <v>3</v>
      </c>
      <c r="E19376" s="7" t="n">
        <v>10</v>
      </c>
      <c r="F19376" s="7" t="s">
        <v>80</v>
      </c>
    </row>
    <row r="19377" spans="1:22">
      <c r="A19377" t="s">
        <v>4</v>
      </c>
      <c r="B19377" s="4" t="s">
        <v>5</v>
      </c>
      <c r="C19377" s="4" t="s">
        <v>10</v>
      </c>
    </row>
    <row r="19378" spans="1:22">
      <c r="A19378" t="n">
        <v>156532</v>
      </c>
      <c r="B19378" s="35" t="n">
        <v>16</v>
      </c>
      <c r="C19378" s="7" t="n">
        <v>0</v>
      </c>
    </row>
    <row r="19379" spans="1:22">
      <c r="A19379" t="s">
        <v>4</v>
      </c>
      <c r="B19379" s="4" t="s">
        <v>5</v>
      </c>
      <c r="C19379" s="4" t="s">
        <v>10</v>
      </c>
      <c r="D19379" s="4" t="s">
        <v>13</v>
      </c>
      <c r="E19379" s="4" t="s">
        <v>13</v>
      </c>
      <c r="F19379" s="4" t="s">
        <v>6</v>
      </c>
    </row>
    <row r="19380" spans="1:22">
      <c r="A19380" t="n">
        <v>156535</v>
      </c>
      <c r="B19380" s="22" t="n">
        <v>20</v>
      </c>
      <c r="C19380" s="7" t="n">
        <v>5722</v>
      </c>
      <c r="D19380" s="7" t="n">
        <v>3</v>
      </c>
      <c r="E19380" s="7" t="n">
        <v>10</v>
      </c>
      <c r="F19380" s="7" t="s">
        <v>80</v>
      </c>
    </row>
    <row r="19381" spans="1:22">
      <c r="A19381" t="s">
        <v>4</v>
      </c>
      <c r="B19381" s="4" t="s">
        <v>5</v>
      </c>
      <c r="C19381" s="4" t="s">
        <v>10</v>
      </c>
    </row>
    <row r="19382" spans="1:22">
      <c r="A19382" t="n">
        <v>156553</v>
      </c>
      <c r="B19382" s="35" t="n">
        <v>16</v>
      </c>
      <c r="C19382" s="7" t="n">
        <v>0</v>
      </c>
    </row>
    <row r="19383" spans="1:22">
      <c r="A19383" t="s">
        <v>4</v>
      </c>
      <c r="B19383" s="4" t="s">
        <v>5</v>
      </c>
      <c r="C19383" s="4" t="s">
        <v>10</v>
      </c>
      <c r="D19383" s="4" t="s">
        <v>13</v>
      </c>
      <c r="E19383" s="4" t="s">
        <v>13</v>
      </c>
      <c r="F19383" s="4" t="s">
        <v>6</v>
      </c>
    </row>
    <row r="19384" spans="1:22">
      <c r="A19384" t="n">
        <v>156556</v>
      </c>
      <c r="B19384" s="22" t="n">
        <v>20</v>
      </c>
      <c r="C19384" s="7" t="n">
        <v>5700</v>
      </c>
      <c r="D19384" s="7" t="n">
        <v>3</v>
      </c>
      <c r="E19384" s="7" t="n">
        <v>10</v>
      </c>
      <c r="F19384" s="7" t="s">
        <v>80</v>
      </c>
    </row>
    <row r="19385" spans="1:22">
      <c r="A19385" t="s">
        <v>4</v>
      </c>
      <c r="B19385" s="4" t="s">
        <v>5</v>
      </c>
      <c r="C19385" s="4" t="s">
        <v>10</v>
      </c>
    </row>
    <row r="19386" spans="1:22">
      <c r="A19386" t="n">
        <v>156574</v>
      </c>
      <c r="B19386" s="35" t="n">
        <v>16</v>
      </c>
      <c r="C19386" s="7" t="n">
        <v>0</v>
      </c>
    </row>
    <row r="19387" spans="1:22">
      <c r="A19387" t="s">
        <v>4</v>
      </c>
      <c r="B19387" s="4" t="s">
        <v>5</v>
      </c>
      <c r="C19387" s="4" t="s">
        <v>10</v>
      </c>
      <c r="D19387" s="4" t="s">
        <v>22</v>
      </c>
      <c r="E19387" s="4" t="s">
        <v>22</v>
      </c>
      <c r="F19387" s="4" t="s">
        <v>22</v>
      </c>
      <c r="G19387" s="4" t="s">
        <v>22</v>
      </c>
    </row>
    <row r="19388" spans="1:22">
      <c r="A19388" t="n">
        <v>156577</v>
      </c>
      <c r="B19388" s="24" t="n">
        <v>46</v>
      </c>
      <c r="C19388" s="7" t="n">
        <v>5721</v>
      </c>
      <c r="D19388" s="7" t="n">
        <v>1.79999995231628</v>
      </c>
      <c r="E19388" s="7" t="n">
        <v>0</v>
      </c>
      <c r="F19388" s="7" t="n">
        <v>-5.92999982833862</v>
      </c>
      <c r="G19388" s="7" t="n">
        <v>177.899993896484</v>
      </c>
    </row>
    <row r="19389" spans="1:22">
      <c r="A19389" t="s">
        <v>4</v>
      </c>
      <c r="B19389" s="4" t="s">
        <v>5</v>
      </c>
      <c r="C19389" s="4" t="s">
        <v>10</v>
      </c>
      <c r="D19389" s="4" t="s">
        <v>22</v>
      </c>
      <c r="E19389" s="4" t="s">
        <v>22</v>
      </c>
      <c r="F19389" s="4" t="s">
        <v>22</v>
      </c>
      <c r="G19389" s="4" t="s">
        <v>22</v>
      </c>
    </row>
    <row r="19390" spans="1:22">
      <c r="A19390" t="n">
        <v>156596</v>
      </c>
      <c r="B19390" s="24" t="n">
        <v>46</v>
      </c>
      <c r="C19390" s="7" t="n">
        <v>5722</v>
      </c>
      <c r="D19390" s="7" t="n">
        <v>29.2999992370605</v>
      </c>
      <c r="E19390" s="7" t="n">
        <v>0</v>
      </c>
      <c r="F19390" s="7" t="n">
        <v>8.23999977111816</v>
      </c>
      <c r="G19390" s="7" t="n">
        <v>111.400001525879</v>
      </c>
    </row>
    <row r="19391" spans="1:22">
      <c r="A19391" t="s">
        <v>4</v>
      </c>
      <c r="B19391" s="4" t="s">
        <v>5</v>
      </c>
      <c r="C19391" s="4" t="s">
        <v>10</v>
      </c>
      <c r="D19391" s="4" t="s">
        <v>22</v>
      </c>
      <c r="E19391" s="4" t="s">
        <v>22</v>
      </c>
      <c r="F19391" s="4" t="s">
        <v>22</v>
      </c>
      <c r="G19391" s="4" t="s">
        <v>22</v>
      </c>
    </row>
    <row r="19392" spans="1:22">
      <c r="A19392" t="n">
        <v>156615</v>
      </c>
      <c r="B19392" s="24" t="n">
        <v>46</v>
      </c>
      <c r="C19392" s="7" t="n">
        <v>5700</v>
      </c>
      <c r="D19392" s="7" t="n">
        <v>-28.1800003051758</v>
      </c>
      <c r="E19392" s="7" t="n">
        <v>0</v>
      </c>
      <c r="F19392" s="7" t="n">
        <v>-9.11999988555908</v>
      </c>
      <c r="G19392" s="7" t="n">
        <v>232.300003051758</v>
      </c>
    </row>
    <row r="19393" spans="1:7">
      <c r="A19393" t="s">
        <v>4</v>
      </c>
      <c r="B19393" s="4" t="s">
        <v>5</v>
      </c>
      <c r="C19393" s="4" t="s">
        <v>10</v>
      </c>
      <c r="D19393" s="4" t="s">
        <v>13</v>
      </c>
    </row>
    <row r="19394" spans="1:7">
      <c r="A19394" t="n">
        <v>156634</v>
      </c>
      <c r="B19394" s="69" t="n">
        <v>96</v>
      </c>
      <c r="C19394" s="7" t="n">
        <v>5721</v>
      </c>
      <c r="D19394" s="7" t="n">
        <v>1</v>
      </c>
    </row>
    <row r="19395" spans="1:7">
      <c r="A19395" t="s">
        <v>4</v>
      </c>
      <c r="B19395" s="4" t="s">
        <v>5</v>
      </c>
      <c r="C19395" s="4" t="s">
        <v>10</v>
      </c>
      <c r="D19395" s="4" t="s">
        <v>13</v>
      </c>
      <c r="E19395" s="4" t="s">
        <v>22</v>
      </c>
      <c r="F19395" s="4" t="s">
        <v>22</v>
      </c>
      <c r="G19395" s="4" t="s">
        <v>22</v>
      </c>
    </row>
    <row r="19396" spans="1:7">
      <c r="A19396" t="n">
        <v>156638</v>
      </c>
      <c r="B19396" s="69" t="n">
        <v>96</v>
      </c>
      <c r="C19396" s="7" t="n">
        <v>5721</v>
      </c>
      <c r="D19396" s="7" t="n">
        <v>2</v>
      </c>
      <c r="E19396" s="7" t="n">
        <v>2.25999999046326</v>
      </c>
      <c r="F19396" s="7" t="n">
        <v>0</v>
      </c>
      <c r="G19396" s="7" t="n">
        <v>-18.2700004577637</v>
      </c>
    </row>
    <row r="19397" spans="1:7">
      <c r="A19397" t="s">
        <v>4</v>
      </c>
      <c r="B19397" s="4" t="s">
        <v>5</v>
      </c>
      <c r="C19397" s="4" t="s">
        <v>10</v>
      </c>
      <c r="D19397" s="4" t="s">
        <v>13</v>
      </c>
      <c r="E19397" s="4" t="s">
        <v>22</v>
      </c>
      <c r="F19397" s="4" t="s">
        <v>22</v>
      </c>
      <c r="G19397" s="4" t="s">
        <v>22</v>
      </c>
    </row>
    <row r="19398" spans="1:7">
      <c r="A19398" t="n">
        <v>156654</v>
      </c>
      <c r="B19398" s="69" t="n">
        <v>96</v>
      </c>
      <c r="C19398" s="7" t="n">
        <v>5721</v>
      </c>
      <c r="D19398" s="7" t="n">
        <v>2</v>
      </c>
      <c r="E19398" s="7" t="n">
        <v>-0.560000002384186</v>
      </c>
      <c r="F19398" s="7" t="n">
        <v>0</v>
      </c>
      <c r="G19398" s="7" t="n">
        <v>-26.1700000762939</v>
      </c>
    </row>
    <row r="19399" spans="1:7">
      <c r="A19399" t="s">
        <v>4</v>
      </c>
      <c r="B19399" s="4" t="s">
        <v>5</v>
      </c>
      <c r="C19399" s="4" t="s">
        <v>10</v>
      </c>
      <c r="D19399" s="4" t="s">
        <v>13</v>
      </c>
      <c r="E19399" s="4" t="s">
        <v>22</v>
      </c>
      <c r="F19399" s="4" t="s">
        <v>22</v>
      </c>
      <c r="G19399" s="4" t="s">
        <v>22</v>
      </c>
    </row>
    <row r="19400" spans="1:7">
      <c r="A19400" t="n">
        <v>156670</v>
      </c>
      <c r="B19400" s="69" t="n">
        <v>96</v>
      </c>
      <c r="C19400" s="7" t="n">
        <v>5721</v>
      </c>
      <c r="D19400" s="7" t="n">
        <v>2</v>
      </c>
      <c r="E19400" s="7" t="n">
        <v>-0.0900000035762787</v>
      </c>
      <c r="F19400" s="7" t="n">
        <v>2</v>
      </c>
      <c r="G19400" s="7" t="n">
        <v>-38.9599990844727</v>
      </c>
    </row>
    <row r="19401" spans="1:7">
      <c r="A19401" t="s">
        <v>4</v>
      </c>
      <c r="B19401" s="4" t="s">
        <v>5</v>
      </c>
      <c r="C19401" s="4" t="s">
        <v>10</v>
      </c>
      <c r="D19401" s="4" t="s">
        <v>13</v>
      </c>
      <c r="E19401" s="4" t="s">
        <v>9</v>
      </c>
      <c r="F19401" s="4" t="s">
        <v>13</v>
      </c>
      <c r="G19401" s="4" t="s">
        <v>10</v>
      </c>
    </row>
    <row r="19402" spans="1:7">
      <c r="A19402" t="n">
        <v>156686</v>
      </c>
      <c r="B19402" s="69" t="n">
        <v>96</v>
      </c>
      <c r="C19402" s="7" t="n">
        <v>5721</v>
      </c>
      <c r="D19402" s="7" t="n">
        <v>0</v>
      </c>
      <c r="E19402" s="7" t="n">
        <v>1067030938</v>
      </c>
      <c r="F19402" s="7" t="n">
        <v>1</v>
      </c>
      <c r="G19402" s="7" t="n">
        <v>0</v>
      </c>
    </row>
    <row r="19403" spans="1:7">
      <c r="A19403" t="s">
        <v>4</v>
      </c>
      <c r="B19403" s="4" t="s">
        <v>5</v>
      </c>
      <c r="C19403" s="4" t="s">
        <v>13</v>
      </c>
      <c r="D19403" s="4" t="s">
        <v>13</v>
      </c>
      <c r="E19403" s="4" t="s">
        <v>22</v>
      </c>
      <c r="F19403" s="4" t="s">
        <v>22</v>
      </c>
      <c r="G19403" s="4" t="s">
        <v>22</v>
      </c>
      <c r="H19403" s="4" t="s">
        <v>10</v>
      </c>
    </row>
    <row r="19404" spans="1:7">
      <c r="A19404" t="n">
        <v>156697</v>
      </c>
      <c r="B19404" s="25" t="n">
        <v>45</v>
      </c>
      <c r="C19404" s="7" t="n">
        <v>2</v>
      </c>
      <c r="D19404" s="7" t="n">
        <v>3</v>
      </c>
      <c r="E19404" s="7" t="n">
        <v>25.8799991607666</v>
      </c>
      <c r="F19404" s="7" t="n">
        <v>1.45000004768372</v>
      </c>
      <c r="G19404" s="7" t="n">
        <v>8.14000034332275</v>
      </c>
      <c r="H19404" s="7" t="n">
        <v>0</v>
      </c>
    </row>
    <row r="19405" spans="1:7">
      <c r="A19405" t="s">
        <v>4</v>
      </c>
      <c r="B19405" s="4" t="s">
        <v>5</v>
      </c>
      <c r="C19405" s="4" t="s">
        <v>13</v>
      </c>
      <c r="D19405" s="4" t="s">
        <v>13</v>
      </c>
      <c r="E19405" s="4" t="s">
        <v>22</v>
      </c>
      <c r="F19405" s="4" t="s">
        <v>22</v>
      </c>
      <c r="G19405" s="4" t="s">
        <v>22</v>
      </c>
      <c r="H19405" s="4" t="s">
        <v>10</v>
      </c>
      <c r="I19405" s="4" t="s">
        <v>13</v>
      </c>
    </row>
    <row r="19406" spans="1:7">
      <c r="A19406" t="n">
        <v>156714</v>
      </c>
      <c r="B19406" s="25" t="n">
        <v>45</v>
      </c>
      <c r="C19406" s="7" t="n">
        <v>4</v>
      </c>
      <c r="D19406" s="7" t="n">
        <v>3</v>
      </c>
      <c r="E19406" s="7" t="n">
        <v>16.4599990844727</v>
      </c>
      <c r="F19406" s="7" t="n">
        <v>9.89999961853027</v>
      </c>
      <c r="G19406" s="7" t="n">
        <v>0</v>
      </c>
      <c r="H19406" s="7" t="n">
        <v>0</v>
      </c>
      <c r="I19406" s="7" t="n">
        <v>1</v>
      </c>
    </row>
    <row r="19407" spans="1:7">
      <c r="A19407" t="s">
        <v>4</v>
      </c>
      <c r="B19407" s="4" t="s">
        <v>5</v>
      </c>
      <c r="C19407" s="4" t="s">
        <v>13</v>
      </c>
      <c r="D19407" s="4" t="s">
        <v>13</v>
      </c>
      <c r="E19407" s="4" t="s">
        <v>22</v>
      </c>
      <c r="F19407" s="4" t="s">
        <v>10</v>
      </c>
    </row>
    <row r="19408" spans="1:7">
      <c r="A19408" t="n">
        <v>156732</v>
      </c>
      <c r="B19408" s="25" t="n">
        <v>45</v>
      </c>
      <c r="C19408" s="7" t="n">
        <v>5</v>
      </c>
      <c r="D19408" s="7" t="n">
        <v>3</v>
      </c>
      <c r="E19408" s="7" t="n">
        <v>20.7000007629395</v>
      </c>
      <c r="F19408" s="7" t="n">
        <v>0</v>
      </c>
    </row>
    <row r="19409" spans="1:9">
      <c r="A19409" t="s">
        <v>4</v>
      </c>
      <c r="B19409" s="4" t="s">
        <v>5</v>
      </c>
      <c r="C19409" s="4" t="s">
        <v>13</v>
      </c>
      <c r="D19409" s="4" t="s">
        <v>13</v>
      </c>
      <c r="E19409" s="4" t="s">
        <v>22</v>
      </c>
      <c r="F19409" s="4" t="s">
        <v>10</v>
      </c>
    </row>
    <row r="19410" spans="1:9">
      <c r="A19410" t="n">
        <v>156741</v>
      </c>
      <c r="B19410" s="25" t="n">
        <v>45</v>
      </c>
      <c r="C19410" s="7" t="n">
        <v>11</v>
      </c>
      <c r="D19410" s="7" t="n">
        <v>3</v>
      </c>
      <c r="E19410" s="7" t="n">
        <v>40.2999992370605</v>
      </c>
      <c r="F19410" s="7" t="n">
        <v>0</v>
      </c>
    </row>
    <row r="19411" spans="1:9">
      <c r="A19411" t="s">
        <v>4</v>
      </c>
      <c r="B19411" s="4" t="s">
        <v>5</v>
      </c>
      <c r="C19411" s="4" t="s">
        <v>10</v>
      </c>
      <c r="D19411" s="4" t="s">
        <v>10</v>
      </c>
      <c r="E19411" s="4" t="s">
        <v>10</v>
      </c>
      <c r="F19411" s="4" t="s">
        <v>10</v>
      </c>
      <c r="G19411" s="4" t="s">
        <v>10</v>
      </c>
      <c r="H19411" s="4" t="s">
        <v>10</v>
      </c>
      <c r="I19411" s="4" t="s">
        <v>10</v>
      </c>
    </row>
    <row r="19412" spans="1:9">
      <c r="A19412" t="n">
        <v>156750</v>
      </c>
      <c r="B19412" s="93" t="n">
        <v>132</v>
      </c>
      <c r="C19412" s="7" t="n">
        <v>12</v>
      </c>
      <c r="D19412" s="7" t="n">
        <v>4</v>
      </c>
      <c r="E19412" s="7" t="n">
        <v>65535</v>
      </c>
      <c r="F19412" s="7" t="n">
        <v>12</v>
      </c>
      <c r="G19412" s="7" t="n">
        <v>5</v>
      </c>
      <c r="H19412" s="7" t="n">
        <v>0</v>
      </c>
      <c r="I19412" s="7" t="n">
        <v>1204</v>
      </c>
    </row>
    <row r="19413" spans="1:9">
      <c r="A19413" t="s">
        <v>4</v>
      </c>
      <c r="B19413" s="4" t="s">
        <v>5</v>
      </c>
    </row>
    <row r="19414" spans="1:9">
      <c r="A19414" t="n">
        <v>156765</v>
      </c>
      <c r="B19414" s="94" t="n">
        <v>133</v>
      </c>
    </row>
    <row r="19415" spans="1:9">
      <c r="A19415" t="s">
        <v>4</v>
      </c>
      <c r="B19415" s="4" t="s">
        <v>5</v>
      </c>
      <c r="C19415" s="4" t="s">
        <v>13</v>
      </c>
      <c r="D19415" s="4" t="s">
        <v>10</v>
      </c>
      <c r="E19415" s="4" t="s">
        <v>10</v>
      </c>
      <c r="F19415" s="4" t="s">
        <v>9</v>
      </c>
    </row>
    <row r="19416" spans="1:9">
      <c r="A19416" t="n">
        <v>156766</v>
      </c>
      <c r="B19416" s="86" t="n">
        <v>84</v>
      </c>
      <c r="C19416" s="7" t="n">
        <v>0</v>
      </c>
      <c r="D19416" s="7" t="n">
        <v>0</v>
      </c>
      <c r="E19416" s="7" t="n">
        <v>0</v>
      </c>
      <c r="F19416" s="7" t="n">
        <v>1036831949</v>
      </c>
    </row>
    <row r="19417" spans="1:9">
      <c r="A19417" t="s">
        <v>4</v>
      </c>
      <c r="B19417" s="4" t="s">
        <v>5</v>
      </c>
      <c r="C19417" s="4" t="s">
        <v>13</v>
      </c>
      <c r="D19417" s="4" t="s">
        <v>10</v>
      </c>
      <c r="E19417" s="4" t="s">
        <v>9</v>
      </c>
      <c r="F19417" s="4" t="s">
        <v>10</v>
      </c>
      <c r="G19417" s="4" t="s">
        <v>9</v>
      </c>
      <c r="H19417" s="4" t="s">
        <v>13</v>
      </c>
    </row>
    <row r="19418" spans="1:9">
      <c r="A19418" t="n">
        <v>156776</v>
      </c>
      <c r="B19418" s="16" t="n">
        <v>49</v>
      </c>
      <c r="C19418" s="7" t="n">
        <v>0</v>
      </c>
      <c r="D19418" s="7" t="n">
        <v>152</v>
      </c>
      <c r="E19418" s="7" t="n">
        <v>1065353216</v>
      </c>
      <c r="F19418" s="7" t="n">
        <v>0</v>
      </c>
      <c r="G19418" s="7" t="n">
        <v>0</v>
      </c>
      <c r="H19418" s="7" t="n">
        <v>0</v>
      </c>
    </row>
    <row r="19419" spans="1:9">
      <c r="A19419" t="s">
        <v>4</v>
      </c>
      <c r="B19419" s="4" t="s">
        <v>5</v>
      </c>
      <c r="C19419" s="4" t="s">
        <v>13</v>
      </c>
      <c r="D19419" s="4" t="s">
        <v>10</v>
      </c>
      <c r="E19419" s="4" t="s">
        <v>10</v>
      </c>
    </row>
    <row r="19420" spans="1:9">
      <c r="A19420" t="n">
        <v>156791</v>
      </c>
      <c r="B19420" s="16" t="n">
        <v>49</v>
      </c>
      <c r="C19420" s="7" t="n">
        <v>5</v>
      </c>
      <c r="D19420" s="7" t="n">
        <v>120</v>
      </c>
      <c r="E19420" s="7" t="n">
        <v>152</v>
      </c>
    </row>
    <row r="19421" spans="1:9">
      <c r="A19421" t="s">
        <v>4</v>
      </c>
      <c r="B19421" s="4" t="s">
        <v>5</v>
      </c>
      <c r="C19421" s="4" t="s">
        <v>13</v>
      </c>
      <c r="D19421" s="4" t="s">
        <v>13</v>
      </c>
      <c r="E19421" s="4" t="s">
        <v>22</v>
      </c>
      <c r="F19421" s="4" t="s">
        <v>22</v>
      </c>
      <c r="G19421" s="4" t="s">
        <v>22</v>
      </c>
      <c r="H19421" s="4" t="s">
        <v>10</v>
      </c>
    </row>
    <row r="19422" spans="1:9">
      <c r="A19422" t="n">
        <v>156797</v>
      </c>
      <c r="B19422" s="25" t="n">
        <v>45</v>
      </c>
      <c r="C19422" s="7" t="n">
        <v>2</v>
      </c>
      <c r="D19422" s="7" t="n">
        <v>3</v>
      </c>
      <c r="E19422" s="7" t="n">
        <v>19.2000007629395</v>
      </c>
      <c r="F19422" s="7" t="n">
        <v>1.66999995708466</v>
      </c>
      <c r="G19422" s="7" t="n">
        <v>1.79999995231628</v>
      </c>
      <c r="H19422" s="7" t="n">
        <v>7000</v>
      </c>
    </row>
    <row r="19423" spans="1:9">
      <c r="A19423" t="s">
        <v>4</v>
      </c>
      <c r="B19423" s="4" t="s">
        <v>5</v>
      </c>
      <c r="C19423" s="4" t="s">
        <v>13</v>
      </c>
      <c r="D19423" s="4" t="s">
        <v>13</v>
      </c>
      <c r="E19423" s="4" t="s">
        <v>22</v>
      </c>
      <c r="F19423" s="4" t="s">
        <v>22</v>
      </c>
      <c r="G19423" s="4" t="s">
        <v>22</v>
      </c>
      <c r="H19423" s="4" t="s">
        <v>10</v>
      </c>
      <c r="I19423" s="4" t="s">
        <v>13</v>
      </c>
    </row>
    <row r="19424" spans="1:9">
      <c r="A19424" t="n">
        <v>156814</v>
      </c>
      <c r="B19424" s="25" t="n">
        <v>45</v>
      </c>
      <c r="C19424" s="7" t="n">
        <v>4</v>
      </c>
      <c r="D19424" s="7" t="n">
        <v>3</v>
      </c>
      <c r="E19424" s="7" t="n">
        <v>358.290008544922</v>
      </c>
      <c r="F19424" s="7" t="n">
        <v>44.0900001525879</v>
      </c>
      <c r="G19424" s="7" t="n">
        <v>0</v>
      </c>
      <c r="H19424" s="7" t="n">
        <v>7000</v>
      </c>
      <c r="I19424" s="7" t="n">
        <v>1</v>
      </c>
    </row>
    <row r="19425" spans="1:9">
      <c r="A19425" t="s">
        <v>4</v>
      </c>
      <c r="B19425" s="4" t="s">
        <v>5</v>
      </c>
      <c r="C19425" s="4" t="s">
        <v>13</v>
      </c>
      <c r="D19425" s="4" t="s">
        <v>13</v>
      </c>
      <c r="E19425" s="4" t="s">
        <v>22</v>
      </c>
      <c r="F19425" s="4" t="s">
        <v>10</v>
      </c>
    </row>
    <row r="19426" spans="1:9">
      <c r="A19426" t="n">
        <v>156832</v>
      </c>
      <c r="B19426" s="25" t="n">
        <v>45</v>
      </c>
      <c r="C19426" s="7" t="n">
        <v>5</v>
      </c>
      <c r="D19426" s="7" t="n">
        <v>3</v>
      </c>
      <c r="E19426" s="7" t="n">
        <v>10.8000001907349</v>
      </c>
      <c r="F19426" s="7" t="n">
        <v>7000</v>
      </c>
    </row>
    <row r="19427" spans="1:9">
      <c r="A19427" t="s">
        <v>4</v>
      </c>
      <c r="B19427" s="4" t="s">
        <v>5</v>
      </c>
      <c r="C19427" s="4" t="s">
        <v>13</v>
      </c>
      <c r="D19427" s="4" t="s">
        <v>10</v>
      </c>
      <c r="E19427" s="4" t="s">
        <v>22</v>
      </c>
    </row>
    <row r="19428" spans="1:9">
      <c r="A19428" t="n">
        <v>156841</v>
      </c>
      <c r="B19428" s="28" t="n">
        <v>58</v>
      </c>
      <c r="C19428" s="7" t="n">
        <v>100</v>
      </c>
      <c r="D19428" s="7" t="n">
        <v>2000</v>
      </c>
      <c r="E19428" s="7" t="n">
        <v>1</v>
      </c>
    </row>
    <row r="19429" spans="1:9">
      <c r="A19429" t="s">
        <v>4</v>
      </c>
      <c r="B19429" s="4" t="s">
        <v>5</v>
      </c>
      <c r="C19429" s="4" t="s">
        <v>13</v>
      </c>
      <c r="D19429" s="4" t="s">
        <v>10</v>
      </c>
    </row>
    <row r="19430" spans="1:9">
      <c r="A19430" t="n">
        <v>156849</v>
      </c>
      <c r="B19430" s="28" t="n">
        <v>58</v>
      </c>
      <c r="C19430" s="7" t="n">
        <v>255</v>
      </c>
      <c r="D19430" s="7" t="n">
        <v>0</v>
      </c>
    </row>
    <row r="19431" spans="1:9">
      <c r="A19431" t="s">
        <v>4</v>
      </c>
      <c r="B19431" s="4" t="s">
        <v>5</v>
      </c>
      <c r="C19431" s="4" t="s">
        <v>13</v>
      </c>
      <c r="D19431" s="4" t="s">
        <v>10</v>
      </c>
    </row>
    <row r="19432" spans="1:9">
      <c r="A19432" t="n">
        <v>156853</v>
      </c>
      <c r="B19432" s="25" t="n">
        <v>45</v>
      </c>
      <c r="C19432" s="7" t="n">
        <v>7</v>
      </c>
      <c r="D19432" s="7" t="n">
        <v>255</v>
      </c>
    </row>
    <row r="19433" spans="1:9">
      <c r="A19433" t="s">
        <v>4</v>
      </c>
      <c r="B19433" s="4" t="s">
        <v>5</v>
      </c>
      <c r="C19433" s="4" t="s">
        <v>13</v>
      </c>
      <c r="D19433" s="4" t="s">
        <v>10</v>
      </c>
      <c r="E19433" s="4" t="s">
        <v>22</v>
      </c>
    </row>
    <row r="19434" spans="1:9">
      <c r="A19434" t="n">
        <v>156857</v>
      </c>
      <c r="B19434" s="28" t="n">
        <v>58</v>
      </c>
      <c r="C19434" s="7" t="n">
        <v>101</v>
      </c>
      <c r="D19434" s="7" t="n">
        <v>1000</v>
      </c>
      <c r="E19434" s="7" t="n">
        <v>1</v>
      </c>
    </row>
    <row r="19435" spans="1:9">
      <c r="A19435" t="s">
        <v>4</v>
      </c>
      <c r="B19435" s="4" t="s">
        <v>5</v>
      </c>
      <c r="C19435" s="4" t="s">
        <v>13</v>
      </c>
      <c r="D19435" s="4" t="s">
        <v>10</v>
      </c>
    </row>
    <row r="19436" spans="1:9">
      <c r="A19436" t="n">
        <v>156865</v>
      </c>
      <c r="B19436" s="28" t="n">
        <v>58</v>
      </c>
      <c r="C19436" s="7" t="n">
        <v>254</v>
      </c>
      <c r="D19436" s="7" t="n">
        <v>0</v>
      </c>
    </row>
    <row r="19437" spans="1:9">
      <c r="A19437" t="s">
        <v>4</v>
      </c>
      <c r="B19437" s="4" t="s">
        <v>5</v>
      </c>
      <c r="C19437" s="4" t="s">
        <v>13</v>
      </c>
      <c r="D19437" s="4" t="s">
        <v>13</v>
      </c>
      <c r="E19437" s="4" t="s">
        <v>22</v>
      </c>
      <c r="F19437" s="4" t="s">
        <v>22</v>
      </c>
      <c r="G19437" s="4" t="s">
        <v>22</v>
      </c>
      <c r="H19437" s="4" t="s">
        <v>10</v>
      </c>
    </row>
    <row r="19438" spans="1:9">
      <c r="A19438" t="n">
        <v>156869</v>
      </c>
      <c r="B19438" s="25" t="n">
        <v>45</v>
      </c>
      <c r="C19438" s="7" t="n">
        <v>2</v>
      </c>
      <c r="D19438" s="7" t="n">
        <v>3</v>
      </c>
      <c r="E19438" s="7" t="n">
        <v>-17.5300006866455</v>
      </c>
      <c r="F19438" s="7" t="n">
        <v>2.82999992370605</v>
      </c>
      <c r="G19438" s="7" t="n">
        <v>6.6100001335144</v>
      </c>
      <c r="H19438" s="7" t="n">
        <v>0</v>
      </c>
    </row>
    <row r="19439" spans="1:9">
      <c r="A19439" t="s">
        <v>4</v>
      </c>
      <c r="B19439" s="4" t="s">
        <v>5</v>
      </c>
      <c r="C19439" s="4" t="s">
        <v>13</v>
      </c>
      <c r="D19439" s="4" t="s">
        <v>13</v>
      </c>
      <c r="E19439" s="4" t="s">
        <v>22</v>
      </c>
      <c r="F19439" s="4" t="s">
        <v>22</v>
      </c>
      <c r="G19439" s="4" t="s">
        <v>22</v>
      </c>
      <c r="H19439" s="4" t="s">
        <v>10</v>
      </c>
      <c r="I19439" s="4" t="s">
        <v>13</v>
      </c>
    </row>
    <row r="19440" spans="1:9">
      <c r="A19440" t="n">
        <v>156886</v>
      </c>
      <c r="B19440" s="25" t="n">
        <v>45</v>
      </c>
      <c r="C19440" s="7" t="n">
        <v>4</v>
      </c>
      <c r="D19440" s="7" t="n">
        <v>3</v>
      </c>
      <c r="E19440" s="7" t="n">
        <v>351.869995117188</v>
      </c>
      <c r="F19440" s="7" t="n">
        <v>22.25</v>
      </c>
      <c r="G19440" s="7" t="n">
        <v>0</v>
      </c>
      <c r="H19440" s="7" t="n">
        <v>0</v>
      </c>
      <c r="I19440" s="7" t="n">
        <v>1</v>
      </c>
    </row>
    <row r="19441" spans="1:9">
      <c r="A19441" t="s">
        <v>4</v>
      </c>
      <c r="B19441" s="4" t="s">
        <v>5</v>
      </c>
      <c r="C19441" s="4" t="s">
        <v>13</v>
      </c>
      <c r="D19441" s="4" t="s">
        <v>13</v>
      </c>
      <c r="E19441" s="4" t="s">
        <v>22</v>
      </c>
      <c r="F19441" s="4" t="s">
        <v>10</v>
      </c>
    </row>
    <row r="19442" spans="1:9">
      <c r="A19442" t="n">
        <v>156904</v>
      </c>
      <c r="B19442" s="25" t="n">
        <v>45</v>
      </c>
      <c r="C19442" s="7" t="n">
        <v>5</v>
      </c>
      <c r="D19442" s="7" t="n">
        <v>3</v>
      </c>
      <c r="E19442" s="7" t="n">
        <v>10.3000001907349</v>
      </c>
      <c r="F19442" s="7" t="n">
        <v>0</v>
      </c>
    </row>
    <row r="19443" spans="1:9">
      <c r="A19443" t="s">
        <v>4</v>
      </c>
      <c r="B19443" s="4" t="s">
        <v>5</v>
      </c>
      <c r="C19443" s="4" t="s">
        <v>13</v>
      </c>
      <c r="D19443" s="4" t="s">
        <v>13</v>
      </c>
      <c r="E19443" s="4" t="s">
        <v>22</v>
      </c>
      <c r="F19443" s="4" t="s">
        <v>10</v>
      </c>
    </row>
    <row r="19444" spans="1:9">
      <c r="A19444" t="n">
        <v>156913</v>
      </c>
      <c r="B19444" s="25" t="n">
        <v>45</v>
      </c>
      <c r="C19444" s="7" t="n">
        <v>11</v>
      </c>
      <c r="D19444" s="7" t="n">
        <v>3</v>
      </c>
      <c r="E19444" s="7" t="n">
        <v>40.2999992370605</v>
      </c>
      <c r="F19444" s="7" t="n">
        <v>0</v>
      </c>
    </row>
    <row r="19445" spans="1:9">
      <c r="A19445" t="s">
        <v>4</v>
      </c>
      <c r="B19445" s="4" t="s">
        <v>5</v>
      </c>
      <c r="C19445" s="4" t="s">
        <v>13</v>
      </c>
      <c r="D19445" s="4" t="s">
        <v>13</v>
      </c>
      <c r="E19445" s="4" t="s">
        <v>22</v>
      </c>
      <c r="F19445" s="4" t="s">
        <v>22</v>
      </c>
      <c r="G19445" s="4" t="s">
        <v>22</v>
      </c>
      <c r="H19445" s="4" t="s">
        <v>10</v>
      </c>
    </row>
    <row r="19446" spans="1:9">
      <c r="A19446" t="n">
        <v>156922</v>
      </c>
      <c r="B19446" s="25" t="n">
        <v>45</v>
      </c>
      <c r="C19446" s="7" t="n">
        <v>2</v>
      </c>
      <c r="D19446" s="7" t="n">
        <v>3</v>
      </c>
      <c r="E19446" s="7" t="n">
        <v>-15.5600004196167</v>
      </c>
      <c r="F19446" s="7" t="n">
        <v>2.52999997138977</v>
      </c>
      <c r="G19446" s="7" t="n">
        <v>1.74000000953674</v>
      </c>
      <c r="H19446" s="7" t="n">
        <v>6000</v>
      </c>
    </row>
    <row r="19447" spans="1:9">
      <c r="A19447" t="s">
        <v>4</v>
      </c>
      <c r="B19447" s="4" t="s">
        <v>5</v>
      </c>
      <c r="C19447" s="4" t="s">
        <v>13</v>
      </c>
      <c r="D19447" s="4" t="s">
        <v>13</v>
      </c>
      <c r="E19447" s="4" t="s">
        <v>22</v>
      </c>
      <c r="F19447" s="4" t="s">
        <v>22</v>
      </c>
      <c r="G19447" s="4" t="s">
        <v>22</v>
      </c>
      <c r="H19447" s="4" t="s">
        <v>10</v>
      </c>
      <c r="I19447" s="4" t="s">
        <v>13</v>
      </c>
    </row>
    <row r="19448" spans="1:9">
      <c r="A19448" t="n">
        <v>156939</v>
      </c>
      <c r="B19448" s="25" t="n">
        <v>45</v>
      </c>
      <c r="C19448" s="7" t="n">
        <v>4</v>
      </c>
      <c r="D19448" s="7" t="n">
        <v>3</v>
      </c>
      <c r="E19448" s="7" t="n">
        <v>351.869995117188</v>
      </c>
      <c r="F19448" s="7" t="n">
        <v>55.2900009155273</v>
      </c>
      <c r="G19448" s="7" t="n">
        <v>0</v>
      </c>
      <c r="H19448" s="7" t="n">
        <v>6000</v>
      </c>
      <c r="I19448" s="7" t="n">
        <v>1</v>
      </c>
    </row>
    <row r="19449" spans="1:9">
      <c r="A19449" t="s">
        <v>4</v>
      </c>
      <c r="B19449" s="4" t="s">
        <v>5</v>
      </c>
      <c r="C19449" s="4" t="s">
        <v>13</v>
      </c>
      <c r="D19449" s="4" t="s">
        <v>13</v>
      </c>
      <c r="E19449" s="4" t="s">
        <v>22</v>
      </c>
      <c r="F19449" s="4" t="s">
        <v>10</v>
      </c>
    </row>
    <row r="19450" spans="1:9">
      <c r="A19450" t="n">
        <v>156957</v>
      </c>
      <c r="B19450" s="25" t="n">
        <v>45</v>
      </c>
      <c r="C19450" s="7" t="n">
        <v>5</v>
      </c>
      <c r="D19450" s="7" t="n">
        <v>3</v>
      </c>
      <c r="E19450" s="7" t="n">
        <v>6</v>
      </c>
      <c r="F19450" s="7" t="n">
        <v>6000</v>
      </c>
    </row>
    <row r="19451" spans="1:9">
      <c r="A19451" t="s">
        <v>4</v>
      </c>
      <c r="B19451" s="4" t="s">
        <v>5</v>
      </c>
      <c r="C19451" s="4" t="s">
        <v>10</v>
      </c>
    </row>
    <row r="19452" spans="1:9">
      <c r="A19452" t="n">
        <v>156966</v>
      </c>
      <c r="B19452" s="35" t="n">
        <v>16</v>
      </c>
      <c r="C19452" s="7" t="n">
        <v>4000</v>
      </c>
    </row>
    <row r="19453" spans="1:9">
      <c r="A19453" t="s">
        <v>4</v>
      </c>
      <c r="B19453" s="4" t="s">
        <v>5</v>
      </c>
      <c r="C19453" s="4" t="s">
        <v>13</v>
      </c>
      <c r="D19453" s="4" t="s">
        <v>10</v>
      </c>
      <c r="E19453" s="4" t="s">
        <v>22</v>
      </c>
    </row>
    <row r="19454" spans="1:9">
      <c r="A19454" t="n">
        <v>156969</v>
      </c>
      <c r="B19454" s="28" t="n">
        <v>58</v>
      </c>
      <c r="C19454" s="7" t="n">
        <v>0</v>
      </c>
      <c r="D19454" s="7" t="n">
        <v>2000</v>
      </c>
      <c r="E19454" s="7" t="n">
        <v>1</v>
      </c>
    </row>
    <row r="19455" spans="1:9">
      <c r="A19455" t="s">
        <v>4</v>
      </c>
      <c r="B19455" s="4" t="s">
        <v>5</v>
      </c>
      <c r="C19455" s="4" t="s">
        <v>13</v>
      </c>
      <c r="D19455" s="4" t="s">
        <v>10</v>
      </c>
    </row>
    <row r="19456" spans="1:9">
      <c r="A19456" t="n">
        <v>156977</v>
      </c>
      <c r="B19456" s="28" t="n">
        <v>58</v>
      </c>
      <c r="C19456" s="7" t="n">
        <v>255</v>
      </c>
      <c r="D19456" s="7" t="n">
        <v>0</v>
      </c>
    </row>
    <row r="19457" spans="1:9">
      <c r="A19457" t="s">
        <v>4</v>
      </c>
      <c r="B19457" s="4" t="s">
        <v>5</v>
      </c>
      <c r="C19457" s="4" t="s">
        <v>13</v>
      </c>
      <c r="D19457" s="4" t="s">
        <v>10</v>
      </c>
    </row>
    <row r="19458" spans="1:9">
      <c r="A19458" t="n">
        <v>156981</v>
      </c>
      <c r="B19458" s="25" t="n">
        <v>45</v>
      </c>
      <c r="C19458" s="7" t="n">
        <v>7</v>
      </c>
      <c r="D19458" s="7" t="n">
        <v>255</v>
      </c>
    </row>
    <row r="19459" spans="1:9">
      <c r="A19459" t="s">
        <v>4</v>
      </c>
      <c r="B19459" s="4" t="s">
        <v>5</v>
      </c>
      <c r="C19459" s="4" t="s">
        <v>13</v>
      </c>
      <c r="D19459" s="4" t="s">
        <v>10</v>
      </c>
      <c r="E19459" s="4" t="s">
        <v>10</v>
      </c>
      <c r="F19459" s="4" t="s">
        <v>9</v>
      </c>
    </row>
    <row r="19460" spans="1:9">
      <c r="A19460" t="n">
        <v>156985</v>
      </c>
      <c r="B19460" s="86" t="n">
        <v>84</v>
      </c>
      <c r="C19460" s="7" t="n">
        <v>1</v>
      </c>
      <c r="D19460" s="7" t="n">
        <v>0</v>
      </c>
      <c r="E19460" s="7" t="n">
        <v>0</v>
      </c>
      <c r="F19460" s="7" t="n">
        <v>0</v>
      </c>
    </row>
    <row r="19461" spans="1:9">
      <c r="A19461" t="s">
        <v>4</v>
      </c>
      <c r="B19461" s="4" t="s">
        <v>5</v>
      </c>
      <c r="C19461" s="4" t="s">
        <v>9</v>
      </c>
    </row>
    <row r="19462" spans="1:9">
      <c r="A19462" t="n">
        <v>156995</v>
      </c>
      <c r="B19462" s="50" t="n">
        <v>15</v>
      </c>
      <c r="C19462" s="7" t="n">
        <v>2097152</v>
      </c>
    </row>
    <row r="19463" spans="1:9">
      <c r="A19463" t="s">
        <v>4</v>
      </c>
      <c r="B19463" s="4" t="s">
        <v>5</v>
      </c>
      <c r="C19463" s="4" t="s">
        <v>13</v>
      </c>
      <c r="D19463" s="4" t="s">
        <v>10</v>
      </c>
    </row>
    <row r="19464" spans="1:9">
      <c r="A19464" t="n">
        <v>157000</v>
      </c>
      <c r="B19464" s="9" t="n">
        <v>162</v>
      </c>
      <c r="C19464" s="7" t="n">
        <v>1</v>
      </c>
      <c r="D19464" s="7" t="n">
        <v>0</v>
      </c>
    </row>
    <row r="19465" spans="1:9">
      <c r="A19465" t="s">
        <v>4</v>
      </c>
      <c r="B19465" s="4" t="s">
        <v>5</v>
      </c>
    </row>
    <row r="19466" spans="1:9">
      <c r="A19466" t="n">
        <v>157004</v>
      </c>
      <c r="B19466" s="5" t="n">
        <v>1</v>
      </c>
    </row>
    <row r="19467" spans="1:9" s="3" customFormat="1" customHeight="0">
      <c r="A19467" s="3" t="s">
        <v>2</v>
      </c>
      <c r="B19467" s="3" t="s">
        <v>1310</v>
      </c>
    </row>
    <row r="19468" spans="1:9">
      <c r="A19468" t="s">
        <v>4</v>
      </c>
      <c r="B19468" s="4" t="s">
        <v>5</v>
      </c>
      <c r="C19468" s="4" t="s">
        <v>13</v>
      </c>
      <c r="D19468" s="4" t="s">
        <v>13</v>
      </c>
      <c r="E19468" s="4" t="s">
        <v>13</v>
      </c>
      <c r="F19468" s="4" t="s">
        <v>13</v>
      </c>
    </row>
    <row r="19469" spans="1:9">
      <c r="A19469" t="n">
        <v>157008</v>
      </c>
      <c r="B19469" s="13" t="n">
        <v>14</v>
      </c>
      <c r="C19469" s="7" t="n">
        <v>2</v>
      </c>
      <c r="D19469" s="7" t="n">
        <v>0</v>
      </c>
      <c r="E19469" s="7" t="n">
        <v>0</v>
      </c>
      <c r="F19469" s="7" t="n">
        <v>0</v>
      </c>
    </row>
    <row r="19470" spans="1:9">
      <c r="A19470" t="s">
        <v>4</v>
      </c>
      <c r="B19470" s="4" t="s">
        <v>5</v>
      </c>
      <c r="C19470" s="4" t="s">
        <v>13</v>
      </c>
      <c r="D19470" s="36" t="s">
        <v>81</v>
      </c>
      <c r="E19470" s="4" t="s">
        <v>5</v>
      </c>
      <c r="F19470" s="4" t="s">
        <v>13</v>
      </c>
      <c r="G19470" s="4" t="s">
        <v>10</v>
      </c>
      <c r="H19470" s="36" t="s">
        <v>82</v>
      </c>
      <c r="I19470" s="4" t="s">
        <v>13</v>
      </c>
      <c r="J19470" s="4" t="s">
        <v>9</v>
      </c>
      <c r="K19470" s="4" t="s">
        <v>13</v>
      </c>
      <c r="L19470" s="4" t="s">
        <v>13</v>
      </c>
      <c r="M19470" s="36" t="s">
        <v>81</v>
      </c>
      <c r="N19470" s="4" t="s">
        <v>5</v>
      </c>
      <c r="O19470" s="4" t="s">
        <v>13</v>
      </c>
      <c r="P19470" s="4" t="s">
        <v>10</v>
      </c>
      <c r="Q19470" s="36" t="s">
        <v>82</v>
      </c>
      <c r="R19470" s="4" t="s">
        <v>13</v>
      </c>
      <c r="S19470" s="4" t="s">
        <v>9</v>
      </c>
      <c r="T19470" s="4" t="s">
        <v>13</v>
      </c>
      <c r="U19470" s="4" t="s">
        <v>13</v>
      </c>
      <c r="V19470" s="4" t="s">
        <v>13</v>
      </c>
      <c r="W19470" s="4" t="s">
        <v>20</v>
      </c>
    </row>
    <row r="19471" spans="1:9">
      <c r="A19471" t="n">
        <v>157013</v>
      </c>
      <c r="B19471" s="10" t="n">
        <v>5</v>
      </c>
      <c r="C19471" s="7" t="n">
        <v>28</v>
      </c>
      <c r="D19471" s="36" t="s">
        <v>3</v>
      </c>
      <c r="E19471" s="9" t="n">
        <v>162</v>
      </c>
      <c r="F19471" s="7" t="n">
        <v>3</v>
      </c>
      <c r="G19471" s="7" t="n">
        <v>4150</v>
      </c>
      <c r="H19471" s="36" t="s">
        <v>3</v>
      </c>
      <c r="I19471" s="7" t="n">
        <v>0</v>
      </c>
      <c r="J19471" s="7" t="n">
        <v>1</v>
      </c>
      <c r="K19471" s="7" t="n">
        <v>2</v>
      </c>
      <c r="L19471" s="7" t="n">
        <v>28</v>
      </c>
      <c r="M19471" s="36" t="s">
        <v>3</v>
      </c>
      <c r="N19471" s="9" t="n">
        <v>162</v>
      </c>
      <c r="O19471" s="7" t="n">
        <v>3</v>
      </c>
      <c r="P19471" s="7" t="n">
        <v>4150</v>
      </c>
      <c r="Q19471" s="36" t="s">
        <v>3</v>
      </c>
      <c r="R19471" s="7" t="n">
        <v>0</v>
      </c>
      <c r="S19471" s="7" t="n">
        <v>2</v>
      </c>
      <c r="T19471" s="7" t="n">
        <v>2</v>
      </c>
      <c r="U19471" s="7" t="n">
        <v>11</v>
      </c>
      <c r="V19471" s="7" t="n">
        <v>1</v>
      </c>
      <c r="W19471" s="11" t="n">
        <f t="normal" ca="1">A19475</f>
        <v>0</v>
      </c>
    </row>
    <row r="19472" spans="1:9">
      <c r="A19472" t="s">
        <v>4</v>
      </c>
      <c r="B19472" s="4" t="s">
        <v>5</v>
      </c>
      <c r="C19472" s="4" t="s">
        <v>13</v>
      </c>
      <c r="D19472" s="4" t="s">
        <v>10</v>
      </c>
      <c r="E19472" s="4" t="s">
        <v>22</v>
      </c>
    </row>
    <row r="19473" spans="1:23">
      <c r="A19473" t="n">
        <v>157042</v>
      </c>
      <c r="B19473" s="28" t="n">
        <v>58</v>
      </c>
      <c r="C19473" s="7" t="n">
        <v>0</v>
      </c>
      <c r="D19473" s="7" t="n">
        <v>0</v>
      </c>
      <c r="E19473" s="7" t="n">
        <v>1</v>
      </c>
    </row>
    <row r="19474" spans="1:23">
      <c r="A19474" t="s">
        <v>4</v>
      </c>
      <c r="B19474" s="4" t="s">
        <v>5</v>
      </c>
      <c r="C19474" s="4" t="s">
        <v>13</v>
      </c>
      <c r="D19474" s="36" t="s">
        <v>81</v>
      </c>
      <c r="E19474" s="4" t="s">
        <v>5</v>
      </c>
      <c r="F19474" s="4" t="s">
        <v>13</v>
      </c>
      <c r="G19474" s="4" t="s">
        <v>10</v>
      </c>
      <c r="H19474" s="36" t="s">
        <v>82</v>
      </c>
      <c r="I19474" s="4" t="s">
        <v>13</v>
      </c>
      <c r="J19474" s="4" t="s">
        <v>9</v>
      </c>
      <c r="K19474" s="4" t="s">
        <v>13</v>
      </c>
      <c r="L19474" s="4" t="s">
        <v>13</v>
      </c>
      <c r="M19474" s="36" t="s">
        <v>81</v>
      </c>
      <c r="N19474" s="4" t="s">
        <v>5</v>
      </c>
      <c r="O19474" s="4" t="s">
        <v>13</v>
      </c>
      <c r="P19474" s="4" t="s">
        <v>10</v>
      </c>
      <c r="Q19474" s="36" t="s">
        <v>82</v>
      </c>
      <c r="R19474" s="4" t="s">
        <v>13</v>
      </c>
      <c r="S19474" s="4" t="s">
        <v>9</v>
      </c>
      <c r="T19474" s="4" t="s">
        <v>13</v>
      </c>
      <c r="U19474" s="4" t="s">
        <v>13</v>
      </c>
      <c r="V19474" s="4" t="s">
        <v>13</v>
      </c>
      <c r="W19474" s="4" t="s">
        <v>20</v>
      </c>
    </row>
    <row r="19475" spans="1:23">
      <c r="A19475" t="n">
        <v>157050</v>
      </c>
      <c r="B19475" s="10" t="n">
        <v>5</v>
      </c>
      <c r="C19475" s="7" t="n">
        <v>28</v>
      </c>
      <c r="D19475" s="36" t="s">
        <v>3</v>
      </c>
      <c r="E19475" s="9" t="n">
        <v>162</v>
      </c>
      <c r="F19475" s="7" t="n">
        <v>3</v>
      </c>
      <c r="G19475" s="7" t="n">
        <v>4150</v>
      </c>
      <c r="H19475" s="36" t="s">
        <v>3</v>
      </c>
      <c r="I19475" s="7" t="n">
        <v>0</v>
      </c>
      <c r="J19475" s="7" t="n">
        <v>1</v>
      </c>
      <c r="K19475" s="7" t="n">
        <v>3</v>
      </c>
      <c r="L19475" s="7" t="n">
        <v>28</v>
      </c>
      <c r="M19475" s="36" t="s">
        <v>3</v>
      </c>
      <c r="N19475" s="9" t="n">
        <v>162</v>
      </c>
      <c r="O19475" s="7" t="n">
        <v>3</v>
      </c>
      <c r="P19475" s="7" t="n">
        <v>4150</v>
      </c>
      <c r="Q19475" s="36" t="s">
        <v>3</v>
      </c>
      <c r="R19475" s="7" t="n">
        <v>0</v>
      </c>
      <c r="S19475" s="7" t="n">
        <v>2</v>
      </c>
      <c r="T19475" s="7" t="n">
        <v>3</v>
      </c>
      <c r="U19475" s="7" t="n">
        <v>9</v>
      </c>
      <c r="V19475" s="7" t="n">
        <v>1</v>
      </c>
      <c r="W19475" s="11" t="n">
        <f t="normal" ca="1">A19485</f>
        <v>0</v>
      </c>
    </row>
    <row r="19476" spans="1:23">
      <c r="A19476" t="s">
        <v>4</v>
      </c>
      <c r="B19476" s="4" t="s">
        <v>5</v>
      </c>
      <c r="C19476" s="4" t="s">
        <v>13</v>
      </c>
      <c r="D19476" s="36" t="s">
        <v>81</v>
      </c>
      <c r="E19476" s="4" t="s">
        <v>5</v>
      </c>
      <c r="F19476" s="4" t="s">
        <v>10</v>
      </c>
      <c r="G19476" s="4" t="s">
        <v>13</v>
      </c>
      <c r="H19476" s="4" t="s">
        <v>13</v>
      </c>
      <c r="I19476" s="4" t="s">
        <v>6</v>
      </c>
      <c r="J19476" s="36" t="s">
        <v>82</v>
      </c>
      <c r="K19476" s="4" t="s">
        <v>13</v>
      </c>
      <c r="L19476" s="4" t="s">
        <v>13</v>
      </c>
      <c r="M19476" s="36" t="s">
        <v>81</v>
      </c>
      <c r="N19476" s="4" t="s">
        <v>5</v>
      </c>
      <c r="O19476" s="4" t="s">
        <v>13</v>
      </c>
      <c r="P19476" s="36" t="s">
        <v>82</v>
      </c>
      <c r="Q19476" s="4" t="s">
        <v>13</v>
      </c>
      <c r="R19476" s="4" t="s">
        <v>9</v>
      </c>
      <c r="S19476" s="4" t="s">
        <v>13</v>
      </c>
      <c r="T19476" s="4" t="s">
        <v>13</v>
      </c>
      <c r="U19476" s="4" t="s">
        <v>13</v>
      </c>
      <c r="V19476" s="36" t="s">
        <v>81</v>
      </c>
      <c r="W19476" s="4" t="s">
        <v>5</v>
      </c>
      <c r="X19476" s="4" t="s">
        <v>13</v>
      </c>
      <c r="Y19476" s="36" t="s">
        <v>82</v>
      </c>
      <c r="Z19476" s="4" t="s">
        <v>13</v>
      </c>
      <c r="AA19476" s="4" t="s">
        <v>9</v>
      </c>
      <c r="AB19476" s="4" t="s">
        <v>13</v>
      </c>
      <c r="AC19476" s="4" t="s">
        <v>13</v>
      </c>
      <c r="AD19476" s="4" t="s">
        <v>13</v>
      </c>
      <c r="AE19476" s="4" t="s">
        <v>20</v>
      </c>
    </row>
    <row r="19477" spans="1:23">
      <c r="A19477" t="n">
        <v>157079</v>
      </c>
      <c r="B19477" s="10" t="n">
        <v>5</v>
      </c>
      <c r="C19477" s="7" t="n">
        <v>28</v>
      </c>
      <c r="D19477" s="36" t="s">
        <v>3</v>
      </c>
      <c r="E19477" s="64" t="n">
        <v>47</v>
      </c>
      <c r="F19477" s="7" t="n">
        <v>61456</v>
      </c>
      <c r="G19477" s="7" t="n">
        <v>2</v>
      </c>
      <c r="H19477" s="7" t="n">
        <v>0</v>
      </c>
      <c r="I19477" s="7" t="s">
        <v>785</v>
      </c>
      <c r="J19477" s="36" t="s">
        <v>3</v>
      </c>
      <c r="K19477" s="7" t="n">
        <v>8</v>
      </c>
      <c r="L19477" s="7" t="n">
        <v>28</v>
      </c>
      <c r="M19477" s="36" t="s">
        <v>3</v>
      </c>
      <c r="N19477" s="49" t="n">
        <v>74</v>
      </c>
      <c r="O19477" s="7" t="n">
        <v>65</v>
      </c>
      <c r="P19477" s="36" t="s">
        <v>3</v>
      </c>
      <c r="Q19477" s="7" t="n">
        <v>0</v>
      </c>
      <c r="R19477" s="7" t="n">
        <v>1</v>
      </c>
      <c r="S19477" s="7" t="n">
        <v>3</v>
      </c>
      <c r="T19477" s="7" t="n">
        <v>9</v>
      </c>
      <c r="U19477" s="7" t="n">
        <v>28</v>
      </c>
      <c r="V19477" s="36" t="s">
        <v>3</v>
      </c>
      <c r="W19477" s="49" t="n">
        <v>74</v>
      </c>
      <c r="X19477" s="7" t="n">
        <v>65</v>
      </c>
      <c r="Y19477" s="36" t="s">
        <v>3</v>
      </c>
      <c r="Z19477" s="7" t="n">
        <v>0</v>
      </c>
      <c r="AA19477" s="7" t="n">
        <v>2</v>
      </c>
      <c r="AB19477" s="7" t="n">
        <v>3</v>
      </c>
      <c r="AC19477" s="7" t="n">
        <v>9</v>
      </c>
      <c r="AD19477" s="7" t="n">
        <v>1</v>
      </c>
      <c r="AE19477" s="11" t="n">
        <f t="normal" ca="1">A19481</f>
        <v>0</v>
      </c>
    </row>
    <row r="19478" spans="1:23">
      <c r="A19478" t="s">
        <v>4</v>
      </c>
      <c r="B19478" s="4" t="s">
        <v>5</v>
      </c>
      <c r="C19478" s="4" t="s">
        <v>10</v>
      </c>
      <c r="D19478" s="4" t="s">
        <v>13</v>
      </c>
      <c r="E19478" s="4" t="s">
        <v>13</v>
      </c>
      <c r="F19478" s="4" t="s">
        <v>6</v>
      </c>
    </row>
    <row r="19479" spans="1:23">
      <c r="A19479" t="n">
        <v>157127</v>
      </c>
      <c r="B19479" s="64" t="n">
        <v>47</v>
      </c>
      <c r="C19479" s="7" t="n">
        <v>61456</v>
      </c>
      <c r="D19479" s="7" t="n">
        <v>0</v>
      </c>
      <c r="E19479" s="7" t="n">
        <v>0</v>
      </c>
      <c r="F19479" s="7" t="s">
        <v>408</v>
      </c>
    </row>
    <row r="19480" spans="1:23">
      <c r="A19480" t="s">
        <v>4</v>
      </c>
      <c r="B19480" s="4" t="s">
        <v>5</v>
      </c>
      <c r="C19480" s="4" t="s">
        <v>13</v>
      </c>
      <c r="D19480" s="4" t="s">
        <v>10</v>
      </c>
      <c r="E19480" s="4" t="s">
        <v>22</v>
      </c>
    </row>
    <row r="19481" spans="1:23">
      <c r="A19481" t="n">
        <v>157140</v>
      </c>
      <c r="B19481" s="28" t="n">
        <v>58</v>
      </c>
      <c r="C19481" s="7" t="n">
        <v>0</v>
      </c>
      <c r="D19481" s="7" t="n">
        <v>300</v>
      </c>
      <c r="E19481" s="7" t="n">
        <v>1</v>
      </c>
    </row>
    <row r="19482" spans="1:23">
      <c r="A19482" t="s">
        <v>4</v>
      </c>
      <c r="B19482" s="4" t="s">
        <v>5</v>
      </c>
      <c r="C19482" s="4" t="s">
        <v>13</v>
      </c>
      <c r="D19482" s="4" t="s">
        <v>10</v>
      </c>
    </row>
    <row r="19483" spans="1:23">
      <c r="A19483" t="n">
        <v>157148</v>
      </c>
      <c r="B19483" s="28" t="n">
        <v>58</v>
      </c>
      <c r="C19483" s="7" t="n">
        <v>255</v>
      </c>
      <c r="D19483" s="7" t="n">
        <v>0</v>
      </c>
    </row>
    <row r="19484" spans="1:23">
      <c r="A19484" t="s">
        <v>4</v>
      </c>
      <c r="B19484" s="4" t="s">
        <v>5</v>
      </c>
      <c r="C19484" s="4" t="s">
        <v>13</v>
      </c>
      <c r="D19484" s="4" t="s">
        <v>13</v>
      </c>
      <c r="E19484" s="4" t="s">
        <v>13</v>
      </c>
      <c r="F19484" s="4" t="s">
        <v>13</v>
      </c>
    </row>
    <row r="19485" spans="1:23">
      <c r="A19485" t="n">
        <v>157152</v>
      </c>
      <c r="B19485" s="13" t="n">
        <v>14</v>
      </c>
      <c r="C19485" s="7" t="n">
        <v>0</v>
      </c>
      <c r="D19485" s="7" t="n">
        <v>0</v>
      </c>
      <c r="E19485" s="7" t="n">
        <v>0</v>
      </c>
      <c r="F19485" s="7" t="n">
        <v>64</v>
      </c>
    </row>
    <row r="19486" spans="1:23">
      <c r="A19486" t="s">
        <v>4</v>
      </c>
      <c r="B19486" s="4" t="s">
        <v>5</v>
      </c>
      <c r="C19486" s="4" t="s">
        <v>13</v>
      </c>
      <c r="D19486" s="4" t="s">
        <v>10</v>
      </c>
    </row>
    <row r="19487" spans="1:23">
      <c r="A19487" t="n">
        <v>157157</v>
      </c>
      <c r="B19487" s="27" t="n">
        <v>22</v>
      </c>
      <c r="C19487" s="7" t="n">
        <v>0</v>
      </c>
      <c r="D19487" s="7" t="n">
        <v>4150</v>
      </c>
    </row>
    <row r="19488" spans="1:23">
      <c r="A19488" t="s">
        <v>4</v>
      </c>
      <c r="B19488" s="4" t="s">
        <v>5</v>
      </c>
      <c r="C19488" s="4" t="s">
        <v>13</v>
      </c>
      <c r="D19488" s="4" t="s">
        <v>10</v>
      </c>
    </row>
    <row r="19489" spans="1:31">
      <c r="A19489" t="n">
        <v>157161</v>
      </c>
      <c r="B19489" s="28" t="n">
        <v>58</v>
      </c>
      <c r="C19489" s="7" t="n">
        <v>5</v>
      </c>
      <c r="D19489" s="7" t="n">
        <v>300</v>
      </c>
    </row>
    <row r="19490" spans="1:31">
      <c r="A19490" t="s">
        <v>4</v>
      </c>
      <c r="B19490" s="4" t="s">
        <v>5</v>
      </c>
      <c r="C19490" s="4" t="s">
        <v>22</v>
      </c>
      <c r="D19490" s="4" t="s">
        <v>10</v>
      </c>
    </row>
    <row r="19491" spans="1:31">
      <c r="A19491" t="n">
        <v>157165</v>
      </c>
      <c r="B19491" s="51" t="n">
        <v>103</v>
      </c>
      <c r="C19491" s="7" t="n">
        <v>0</v>
      </c>
      <c r="D19491" s="7" t="n">
        <v>300</v>
      </c>
    </row>
    <row r="19492" spans="1:31">
      <c r="A19492" t="s">
        <v>4</v>
      </c>
      <c r="B19492" s="4" t="s">
        <v>5</v>
      </c>
      <c r="C19492" s="4" t="s">
        <v>13</v>
      </c>
    </row>
    <row r="19493" spans="1:31">
      <c r="A19493" t="n">
        <v>157172</v>
      </c>
      <c r="B19493" s="37" t="n">
        <v>64</v>
      </c>
      <c r="C19493" s="7" t="n">
        <v>7</v>
      </c>
    </row>
    <row r="19494" spans="1:31">
      <c r="A19494" t="s">
        <v>4</v>
      </c>
      <c r="B19494" s="4" t="s">
        <v>5</v>
      </c>
      <c r="C19494" s="4" t="s">
        <v>13</v>
      </c>
      <c r="D19494" s="4" t="s">
        <v>10</v>
      </c>
    </row>
    <row r="19495" spans="1:31">
      <c r="A19495" t="n">
        <v>157174</v>
      </c>
      <c r="B19495" s="67" t="n">
        <v>72</v>
      </c>
      <c r="C19495" s="7" t="n">
        <v>5</v>
      </c>
      <c r="D19495" s="7" t="n">
        <v>0</v>
      </c>
    </row>
    <row r="19496" spans="1:31">
      <c r="A19496" t="s">
        <v>4</v>
      </c>
      <c r="B19496" s="4" t="s">
        <v>5</v>
      </c>
      <c r="C19496" s="4" t="s">
        <v>13</v>
      </c>
      <c r="D19496" s="36" t="s">
        <v>81</v>
      </c>
      <c r="E19496" s="4" t="s">
        <v>5</v>
      </c>
      <c r="F19496" s="4" t="s">
        <v>13</v>
      </c>
      <c r="G19496" s="4" t="s">
        <v>10</v>
      </c>
      <c r="H19496" s="36" t="s">
        <v>82</v>
      </c>
      <c r="I19496" s="4" t="s">
        <v>13</v>
      </c>
      <c r="J19496" s="4" t="s">
        <v>9</v>
      </c>
      <c r="K19496" s="4" t="s">
        <v>13</v>
      </c>
      <c r="L19496" s="4" t="s">
        <v>13</v>
      </c>
      <c r="M19496" s="4" t="s">
        <v>20</v>
      </c>
    </row>
    <row r="19497" spans="1:31">
      <c r="A19497" t="n">
        <v>157178</v>
      </c>
      <c r="B19497" s="10" t="n">
        <v>5</v>
      </c>
      <c r="C19497" s="7" t="n">
        <v>28</v>
      </c>
      <c r="D19497" s="36" t="s">
        <v>3</v>
      </c>
      <c r="E19497" s="9" t="n">
        <v>162</v>
      </c>
      <c r="F19497" s="7" t="n">
        <v>4</v>
      </c>
      <c r="G19497" s="7" t="n">
        <v>4150</v>
      </c>
      <c r="H19497" s="36" t="s">
        <v>3</v>
      </c>
      <c r="I19497" s="7" t="n">
        <v>0</v>
      </c>
      <c r="J19497" s="7" t="n">
        <v>1</v>
      </c>
      <c r="K19497" s="7" t="n">
        <v>2</v>
      </c>
      <c r="L19497" s="7" t="n">
        <v>1</v>
      </c>
      <c r="M19497" s="11" t="n">
        <f t="normal" ca="1">A19503</f>
        <v>0</v>
      </c>
    </row>
    <row r="19498" spans="1:31">
      <c r="A19498" t="s">
        <v>4</v>
      </c>
      <c r="B19498" s="4" t="s">
        <v>5</v>
      </c>
      <c r="C19498" s="4" t="s">
        <v>13</v>
      </c>
      <c r="D19498" s="4" t="s">
        <v>6</v>
      </c>
    </row>
    <row r="19499" spans="1:31">
      <c r="A19499" t="n">
        <v>157195</v>
      </c>
      <c r="B19499" s="8" t="n">
        <v>2</v>
      </c>
      <c r="C19499" s="7" t="n">
        <v>10</v>
      </c>
      <c r="D19499" s="7" t="s">
        <v>786</v>
      </c>
    </row>
    <row r="19500" spans="1:31">
      <c r="A19500" t="s">
        <v>4</v>
      </c>
      <c r="B19500" s="4" t="s">
        <v>5</v>
      </c>
      <c r="C19500" s="4" t="s">
        <v>10</v>
      </c>
    </row>
    <row r="19501" spans="1:31">
      <c r="A19501" t="n">
        <v>157212</v>
      </c>
      <c r="B19501" s="35" t="n">
        <v>16</v>
      </c>
      <c r="C19501" s="7" t="n">
        <v>0</v>
      </c>
    </row>
    <row r="19502" spans="1:31">
      <c r="A19502" t="s">
        <v>4</v>
      </c>
      <c r="B19502" s="4" t="s">
        <v>5</v>
      </c>
      <c r="C19502" s="4" t="s">
        <v>13</v>
      </c>
      <c r="D19502" s="4" t="s">
        <v>10</v>
      </c>
    </row>
    <row r="19503" spans="1:31">
      <c r="A19503" t="n">
        <v>157215</v>
      </c>
      <c r="B19503" s="37" t="n">
        <v>64</v>
      </c>
      <c r="C19503" s="7" t="n">
        <v>0</v>
      </c>
      <c r="D19503" s="7" t="n">
        <v>7</v>
      </c>
    </row>
    <row r="19504" spans="1:31">
      <c r="A19504" t="s">
        <v>4</v>
      </c>
      <c r="B19504" s="4" t="s">
        <v>5</v>
      </c>
      <c r="C19504" s="4" t="s">
        <v>13</v>
      </c>
      <c r="D19504" s="4" t="s">
        <v>10</v>
      </c>
    </row>
    <row r="19505" spans="1:13">
      <c r="A19505" t="n">
        <v>157219</v>
      </c>
      <c r="B19505" s="37" t="n">
        <v>64</v>
      </c>
      <c r="C19505" s="7" t="n">
        <v>0</v>
      </c>
      <c r="D19505" s="7" t="n">
        <v>2</v>
      </c>
    </row>
    <row r="19506" spans="1:13">
      <c r="A19506" t="s">
        <v>4</v>
      </c>
      <c r="B19506" s="4" t="s">
        <v>5</v>
      </c>
      <c r="C19506" s="4" t="s">
        <v>13</v>
      </c>
      <c r="D19506" s="4" t="s">
        <v>10</v>
      </c>
    </row>
    <row r="19507" spans="1:13">
      <c r="A19507" t="n">
        <v>157223</v>
      </c>
      <c r="B19507" s="37" t="n">
        <v>64</v>
      </c>
      <c r="C19507" s="7" t="n">
        <v>0</v>
      </c>
      <c r="D19507" s="7" t="n">
        <v>4</v>
      </c>
    </row>
    <row r="19508" spans="1:13">
      <c r="A19508" t="s">
        <v>4</v>
      </c>
      <c r="B19508" s="4" t="s">
        <v>5</v>
      </c>
      <c r="C19508" s="4" t="s">
        <v>13</v>
      </c>
      <c r="D19508" s="4" t="s">
        <v>10</v>
      </c>
    </row>
    <row r="19509" spans="1:13">
      <c r="A19509" t="n">
        <v>157227</v>
      </c>
      <c r="B19509" s="37" t="n">
        <v>64</v>
      </c>
      <c r="C19509" s="7" t="n">
        <v>0</v>
      </c>
      <c r="D19509" s="7" t="n">
        <v>15</v>
      </c>
    </row>
    <row r="19510" spans="1:13">
      <c r="A19510" t="s">
        <v>4</v>
      </c>
      <c r="B19510" s="4" t="s">
        <v>5</v>
      </c>
      <c r="C19510" s="4" t="s">
        <v>13</v>
      </c>
      <c r="D19510" s="4" t="s">
        <v>10</v>
      </c>
    </row>
    <row r="19511" spans="1:13">
      <c r="A19511" t="n">
        <v>157231</v>
      </c>
      <c r="B19511" s="37" t="n">
        <v>64</v>
      </c>
      <c r="C19511" s="7" t="n">
        <v>0</v>
      </c>
      <c r="D19511" s="7" t="n">
        <v>16</v>
      </c>
    </row>
    <row r="19512" spans="1:13">
      <c r="A19512" t="s">
        <v>4</v>
      </c>
      <c r="B19512" s="4" t="s">
        <v>5</v>
      </c>
      <c r="C19512" s="4" t="s">
        <v>10</v>
      </c>
      <c r="D19512" s="4" t="s">
        <v>6</v>
      </c>
      <c r="E19512" s="4" t="s">
        <v>6</v>
      </c>
      <c r="F19512" s="4" t="s">
        <v>6</v>
      </c>
      <c r="G19512" s="4" t="s">
        <v>13</v>
      </c>
      <c r="H19512" s="4" t="s">
        <v>9</v>
      </c>
      <c r="I19512" s="4" t="s">
        <v>22</v>
      </c>
      <c r="J19512" s="4" t="s">
        <v>22</v>
      </c>
      <c r="K19512" s="4" t="s">
        <v>22</v>
      </c>
      <c r="L19512" s="4" t="s">
        <v>22</v>
      </c>
      <c r="M19512" s="4" t="s">
        <v>22</v>
      </c>
      <c r="N19512" s="4" t="s">
        <v>22</v>
      </c>
      <c r="O19512" s="4" t="s">
        <v>22</v>
      </c>
      <c r="P19512" s="4" t="s">
        <v>6</v>
      </c>
      <c r="Q19512" s="4" t="s">
        <v>6</v>
      </c>
      <c r="R19512" s="4" t="s">
        <v>9</v>
      </c>
      <c r="S19512" s="4" t="s">
        <v>13</v>
      </c>
      <c r="T19512" s="4" t="s">
        <v>9</v>
      </c>
      <c r="U19512" s="4" t="s">
        <v>9</v>
      </c>
      <c r="V19512" s="4" t="s">
        <v>10</v>
      </c>
    </row>
    <row r="19513" spans="1:13">
      <c r="A19513" t="n">
        <v>157235</v>
      </c>
      <c r="B19513" s="68" t="n">
        <v>19</v>
      </c>
      <c r="C19513" s="7" t="n">
        <v>7032</v>
      </c>
      <c r="D19513" s="7" t="s">
        <v>797</v>
      </c>
      <c r="E19513" s="7" t="s">
        <v>798</v>
      </c>
      <c r="F19513" s="7" t="s">
        <v>12</v>
      </c>
      <c r="G19513" s="7" t="n">
        <v>0</v>
      </c>
      <c r="H19513" s="7" t="n">
        <v>1</v>
      </c>
      <c r="I19513" s="7" t="n">
        <v>0</v>
      </c>
      <c r="J19513" s="7" t="n">
        <v>0</v>
      </c>
      <c r="K19513" s="7" t="n">
        <v>0</v>
      </c>
      <c r="L19513" s="7" t="n">
        <v>0</v>
      </c>
      <c r="M19513" s="7" t="n">
        <v>1</v>
      </c>
      <c r="N19513" s="7" t="n">
        <v>1.60000002384186</v>
      </c>
      <c r="O19513" s="7" t="n">
        <v>0.0900000035762787</v>
      </c>
      <c r="P19513" s="7" t="s">
        <v>12</v>
      </c>
      <c r="Q19513" s="7" t="s">
        <v>12</v>
      </c>
      <c r="R19513" s="7" t="n">
        <v>-1</v>
      </c>
      <c r="S19513" s="7" t="n">
        <v>0</v>
      </c>
      <c r="T19513" s="7" t="n">
        <v>0</v>
      </c>
      <c r="U19513" s="7" t="n">
        <v>0</v>
      </c>
      <c r="V19513" s="7" t="n">
        <v>0</v>
      </c>
    </row>
    <row r="19514" spans="1:13">
      <c r="A19514" t="s">
        <v>4</v>
      </c>
      <c r="B19514" s="4" t="s">
        <v>5</v>
      </c>
      <c r="C19514" s="4" t="s">
        <v>10</v>
      </c>
      <c r="D19514" s="4" t="s">
        <v>6</v>
      </c>
      <c r="E19514" s="4" t="s">
        <v>6</v>
      </c>
      <c r="F19514" s="4" t="s">
        <v>6</v>
      </c>
      <c r="G19514" s="4" t="s">
        <v>13</v>
      </c>
      <c r="H19514" s="4" t="s">
        <v>9</v>
      </c>
      <c r="I19514" s="4" t="s">
        <v>22</v>
      </c>
      <c r="J19514" s="4" t="s">
        <v>22</v>
      </c>
      <c r="K19514" s="4" t="s">
        <v>22</v>
      </c>
      <c r="L19514" s="4" t="s">
        <v>22</v>
      </c>
      <c r="M19514" s="4" t="s">
        <v>22</v>
      </c>
      <c r="N19514" s="4" t="s">
        <v>22</v>
      </c>
      <c r="O19514" s="4" t="s">
        <v>22</v>
      </c>
      <c r="P19514" s="4" t="s">
        <v>6</v>
      </c>
      <c r="Q19514" s="4" t="s">
        <v>6</v>
      </c>
      <c r="R19514" s="4" t="s">
        <v>9</v>
      </c>
      <c r="S19514" s="4" t="s">
        <v>13</v>
      </c>
      <c r="T19514" s="4" t="s">
        <v>9</v>
      </c>
      <c r="U19514" s="4" t="s">
        <v>9</v>
      </c>
      <c r="V19514" s="4" t="s">
        <v>10</v>
      </c>
    </row>
    <row r="19515" spans="1:13">
      <c r="A19515" t="n">
        <v>157305</v>
      </c>
      <c r="B19515" s="68" t="n">
        <v>19</v>
      </c>
      <c r="C19515" s="7" t="n">
        <v>5704</v>
      </c>
      <c r="D19515" s="7" t="s">
        <v>862</v>
      </c>
      <c r="E19515" s="7" t="s">
        <v>863</v>
      </c>
      <c r="F19515" s="7" t="s">
        <v>12</v>
      </c>
      <c r="G19515" s="7" t="n">
        <v>0</v>
      </c>
      <c r="H19515" s="7" t="n">
        <v>1</v>
      </c>
      <c r="I19515" s="7" t="n">
        <v>0</v>
      </c>
      <c r="J19515" s="7" t="n">
        <v>0</v>
      </c>
      <c r="K19515" s="7" t="n">
        <v>0</v>
      </c>
      <c r="L19515" s="7" t="n">
        <v>0</v>
      </c>
      <c r="M19515" s="7" t="n">
        <v>1</v>
      </c>
      <c r="N19515" s="7" t="n">
        <v>1.60000002384186</v>
      </c>
      <c r="O19515" s="7" t="n">
        <v>0.0900000035762787</v>
      </c>
      <c r="P19515" s="7" t="s">
        <v>12</v>
      </c>
      <c r="Q19515" s="7" t="s">
        <v>12</v>
      </c>
      <c r="R19515" s="7" t="n">
        <v>-1</v>
      </c>
      <c r="S19515" s="7" t="n">
        <v>0</v>
      </c>
      <c r="T19515" s="7" t="n">
        <v>0</v>
      </c>
      <c r="U19515" s="7" t="n">
        <v>0</v>
      </c>
      <c r="V19515" s="7" t="n">
        <v>0</v>
      </c>
    </row>
    <row r="19516" spans="1:13">
      <c r="A19516" t="s">
        <v>4</v>
      </c>
      <c r="B19516" s="4" t="s">
        <v>5</v>
      </c>
      <c r="C19516" s="4" t="s">
        <v>10</v>
      </c>
      <c r="D19516" s="4" t="s">
        <v>13</v>
      </c>
      <c r="E19516" s="4" t="s">
        <v>13</v>
      </c>
      <c r="F19516" s="4" t="s">
        <v>6</v>
      </c>
    </row>
    <row r="19517" spans="1:13">
      <c r="A19517" t="n">
        <v>157383</v>
      </c>
      <c r="B19517" s="22" t="n">
        <v>20</v>
      </c>
      <c r="C19517" s="7" t="n">
        <v>0</v>
      </c>
      <c r="D19517" s="7" t="n">
        <v>3</v>
      </c>
      <c r="E19517" s="7" t="n">
        <v>10</v>
      </c>
      <c r="F19517" s="7" t="s">
        <v>80</v>
      </c>
    </row>
    <row r="19518" spans="1:13">
      <c r="A19518" t="s">
        <v>4</v>
      </c>
      <c r="B19518" s="4" t="s">
        <v>5</v>
      </c>
      <c r="C19518" s="4" t="s">
        <v>10</v>
      </c>
    </row>
    <row r="19519" spans="1:13">
      <c r="A19519" t="n">
        <v>157401</v>
      </c>
      <c r="B19519" s="35" t="n">
        <v>16</v>
      </c>
      <c r="C19519" s="7" t="n">
        <v>0</v>
      </c>
    </row>
    <row r="19520" spans="1:13">
      <c r="A19520" t="s">
        <v>4</v>
      </c>
      <c r="B19520" s="4" t="s">
        <v>5</v>
      </c>
      <c r="C19520" s="4" t="s">
        <v>10</v>
      </c>
      <c r="D19520" s="4" t="s">
        <v>13</v>
      </c>
      <c r="E19520" s="4" t="s">
        <v>13</v>
      </c>
      <c r="F19520" s="4" t="s">
        <v>6</v>
      </c>
    </row>
    <row r="19521" spans="1:22">
      <c r="A19521" t="n">
        <v>157404</v>
      </c>
      <c r="B19521" s="22" t="n">
        <v>20</v>
      </c>
      <c r="C19521" s="7" t="n">
        <v>7</v>
      </c>
      <c r="D19521" s="7" t="n">
        <v>3</v>
      </c>
      <c r="E19521" s="7" t="n">
        <v>10</v>
      </c>
      <c r="F19521" s="7" t="s">
        <v>80</v>
      </c>
    </row>
    <row r="19522" spans="1:22">
      <c r="A19522" t="s">
        <v>4</v>
      </c>
      <c r="B19522" s="4" t="s">
        <v>5</v>
      </c>
      <c r="C19522" s="4" t="s">
        <v>10</v>
      </c>
    </row>
    <row r="19523" spans="1:22">
      <c r="A19523" t="n">
        <v>157422</v>
      </c>
      <c r="B19523" s="35" t="n">
        <v>16</v>
      </c>
      <c r="C19523" s="7" t="n">
        <v>0</v>
      </c>
    </row>
    <row r="19524" spans="1:22">
      <c r="A19524" t="s">
        <v>4</v>
      </c>
      <c r="B19524" s="4" t="s">
        <v>5</v>
      </c>
      <c r="C19524" s="4" t="s">
        <v>10</v>
      </c>
      <c r="D19524" s="4" t="s">
        <v>13</v>
      </c>
      <c r="E19524" s="4" t="s">
        <v>13</v>
      </c>
      <c r="F19524" s="4" t="s">
        <v>6</v>
      </c>
    </row>
    <row r="19525" spans="1:22">
      <c r="A19525" t="n">
        <v>157425</v>
      </c>
      <c r="B19525" s="22" t="n">
        <v>20</v>
      </c>
      <c r="C19525" s="7" t="n">
        <v>2</v>
      </c>
      <c r="D19525" s="7" t="n">
        <v>3</v>
      </c>
      <c r="E19525" s="7" t="n">
        <v>10</v>
      </c>
      <c r="F19525" s="7" t="s">
        <v>80</v>
      </c>
    </row>
    <row r="19526" spans="1:22">
      <c r="A19526" t="s">
        <v>4</v>
      </c>
      <c r="B19526" s="4" t="s">
        <v>5</v>
      </c>
      <c r="C19526" s="4" t="s">
        <v>10</v>
      </c>
    </row>
    <row r="19527" spans="1:22">
      <c r="A19527" t="n">
        <v>157443</v>
      </c>
      <c r="B19527" s="35" t="n">
        <v>16</v>
      </c>
      <c r="C19527" s="7" t="n">
        <v>0</v>
      </c>
    </row>
    <row r="19528" spans="1:22">
      <c r="A19528" t="s">
        <v>4</v>
      </c>
      <c r="B19528" s="4" t="s">
        <v>5</v>
      </c>
      <c r="C19528" s="4" t="s">
        <v>10</v>
      </c>
      <c r="D19528" s="4" t="s">
        <v>13</v>
      </c>
      <c r="E19528" s="4" t="s">
        <v>13</v>
      </c>
      <c r="F19528" s="4" t="s">
        <v>6</v>
      </c>
    </row>
    <row r="19529" spans="1:22">
      <c r="A19529" t="n">
        <v>157446</v>
      </c>
      <c r="B19529" s="22" t="n">
        <v>20</v>
      </c>
      <c r="C19529" s="7" t="n">
        <v>4</v>
      </c>
      <c r="D19529" s="7" t="n">
        <v>3</v>
      </c>
      <c r="E19529" s="7" t="n">
        <v>10</v>
      </c>
      <c r="F19529" s="7" t="s">
        <v>80</v>
      </c>
    </row>
    <row r="19530" spans="1:22">
      <c r="A19530" t="s">
        <v>4</v>
      </c>
      <c r="B19530" s="4" t="s">
        <v>5</v>
      </c>
      <c r="C19530" s="4" t="s">
        <v>10</v>
      </c>
    </row>
    <row r="19531" spans="1:22">
      <c r="A19531" t="n">
        <v>157464</v>
      </c>
      <c r="B19531" s="35" t="n">
        <v>16</v>
      </c>
      <c r="C19531" s="7" t="n">
        <v>0</v>
      </c>
    </row>
    <row r="19532" spans="1:22">
      <c r="A19532" t="s">
        <v>4</v>
      </c>
      <c r="B19532" s="4" t="s">
        <v>5</v>
      </c>
      <c r="C19532" s="4" t="s">
        <v>10</v>
      </c>
      <c r="D19532" s="4" t="s">
        <v>13</v>
      </c>
      <c r="E19532" s="4" t="s">
        <v>13</v>
      </c>
      <c r="F19532" s="4" t="s">
        <v>6</v>
      </c>
    </row>
    <row r="19533" spans="1:22">
      <c r="A19533" t="n">
        <v>157467</v>
      </c>
      <c r="B19533" s="22" t="n">
        <v>20</v>
      </c>
      <c r="C19533" s="7" t="n">
        <v>15</v>
      </c>
      <c r="D19533" s="7" t="n">
        <v>3</v>
      </c>
      <c r="E19533" s="7" t="n">
        <v>10</v>
      </c>
      <c r="F19533" s="7" t="s">
        <v>80</v>
      </c>
    </row>
    <row r="19534" spans="1:22">
      <c r="A19534" t="s">
        <v>4</v>
      </c>
      <c r="B19534" s="4" t="s">
        <v>5</v>
      </c>
      <c r="C19534" s="4" t="s">
        <v>10</v>
      </c>
    </row>
    <row r="19535" spans="1:22">
      <c r="A19535" t="n">
        <v>157485</v>
      </c>
      <c r="B19535" s="35" t="n">
        <v>16</v>
      </c>
      <c r="C19535" s="7" t="n">
        <v>0</v>
      </c>
    </row>
    <row r="19536" spans="1:22">
      <c r="A19536" t="s">
        <v>4</v>
      </c>
      <c r="B19536" s="4" t="s">
        <v>5</v>
      </c>
      <c r="C19536" s="4" t="s">
        <v>10</v>
      </c>
      <c r="D19536" s="4" t="s">
        <v>13</v>
      </c>
      <c r="E19536" s="4" t="s">
        <v>13</v>
      </c>
      <c r="F19536" s="4" t="s">
        <v>6</v>
      </c>
    </row>
    <row r="19537" spans="1:6">
      <c r="A19537" t="n">
        <v>157488</v>
      </c>
      <c r="B19537" s="22" t="n">
        <v>20</v>
      </c>
      <c r="C19537" s="7" t="n">
        <v>16</v>
      </c>
      <c r="D19537" s="7" t="n">
        <v>3</v>
      </c>
      <c r="E19537" s="7" t="n">
        <v>10</v>
      </c>
      <c r="F19537" s="7" t="s">
        <v>80</v>
      </c>
    </row>
    <row r="19538" spans="1:6">
      <c r="A19538" t="s">
        <v>4</v>
      </c>
      <c r="B19538" s="4" t="s">
        <v>5</v>
      </c>
      <c r="C19538" s="4" t="s">
        <v>10</v>
      </c>
    </row>
    <row r="19539" spans="1:6">
      <c r="A19539" t="n">
        <v>157506</v>
      </c>
      <c r="B19539" s="35" t="n">
        <v>16</v>
      </c>
      <c r="C19539" s="7" t="n">
        <v>0</v>
      </c>
    </row>
    <row r="19540" spans="1:6">
      <c r="A19540" t="s">
        <v>4</v>
      </c>
      <c r="B19540" s="4" t="s">
        <v>5</v>
      </c>
      <c r="C19540" s="4" t="s">
        <v>10</v>
      </c>
      <c r="D19540" s="4" t="s">
        <v>13</v>
      </c>
      <c r="E19540" s="4" t="s">
        <v>13</v>
      </c>
      <c r="F19540" s="4" t="s">
        <v>6</v>
      </c>
    </row>
    <row r="19541" spans="1:6">
      <c r="A19541" t="n">
        <v>157509</v>
      </c>
      <c r="B19541" s="22" t="n">
        <v>20</v>
      </c>
      <c r="C19541" s="7" t="n">
        <v>7032</v>
      </c>
      <c r="D19541" s="7" t="n">
        <v>3</v>
      </c>
      <c r="E19541" s="7" t="n">
        <v>10</v>
      </c>
      <c r="F19541" s="7" t="s">
        <v>80</v>
      </c>
    </row>
    <row r="19542" spans="1:6">
      <c r="A19542" t="s">
        <v>4</v>
      </c>
      <c r="B19542" s="4" t="s">
        <v>5</v>
      </c>
      <c r="C19542" s="4" t="s">
        <v>10</v>
      </c>
    </row>
    <row r="19543" spans="1:6">
      <c r="A19543" t="n">
        <v>157527</v>
      </c>
      <c r="B19543" s="35" t="n">
        <v>16</v>
      </c>
      <c r="C19543" s="7" t="n">
        <v>0</v>
      </c>
    </row>
    <row r="19544" spans="1:6">
      <c r="A19544" t="s">
        <v>4</v>
      </c>
      <c r="B19544" s="4" t="s">
        <v>5</v>
      </c>
      <c r="C19544" s="4" t="s">
        <v>10</v>
      </c>
      <c r="D19544" s="4" t="s">
        <v>13</v>
      </c>
      <c r="E19544" s="4" t="s">
        <v>13</v>
      </c>
      <c r="F19544" s="4" t="s">
        <v>6</v>
      </c>
    </row>
    <row r="19545" spans="1:6">
      <c r="A19545" t="n">
        <v>157530</v>
      </c>
      <c r="B19545" s="22" t="n">
        <v>20</v>
      </c>
      <c r="C19545" s="7" t="n">
        <v>5704</v>
      </c>
      <c r="D19545" s="7" t="n">
        <v>3</v>
      </c>
      <c r="E19545" s="7" t="n">
        <v>10</v>
      </c>
      <c r="F19545" s="7" t="s">
        <v>80</v>
      </c>
    </row>
    <row r="19546" spans="1:6">
      <c r="A19546" t="s">
        <v>4</v>
      </c>
      <c r="B19546" s="4" t="s">
        <v>5</v>
      </c>
      <c r="C19546" s="4" t="s">
        <v>10</v>
      </c>
    </row>
    <row r="19547" spans="1:6">
      <c r="A19547" t="n">
        <v>157548</v>
      </c>
      <c r="B19547" s="35" t="n">
        <v>16</v>
      </c>
      <c r="C19547" s="7" t="n">
        <v>0</v>
      </c>
    </row>
    <row r="19548" spans="1:6">
      <c r="A19548" t="s">
        <v>4</v>
      </c>
      <c r="B19548" s="4" t="s">
        <v>5</v>
      </c>
      <c r="C19548" s="4" t="s">
        <v>13</v>
      </c>
      <c r="D19548" s="4" t="s">
        <v>10</v>
      </c>
      <c r="E19548" s="4" t="s">
        <v>13</v>
      </c>
      <c r="F19548" s="4" t="s">
        <v>6</v>
      </c>
      <c r="G19548" s="4" t="s">
        <v>6</v>
      </c>
      <c r="H19548" s="4" t="s">
        <v>6</v>
      </c>
      <c r="I19548" s="4" t="s">
        <v>6</v>
      </c>
      <c r="J19548" s="4" t="s">
        <v>6</v>
      </c>
      <c r="K19548" s="4" t="s">
        <v>6</v>
      </c>
      <c r="L19548" s="4" t="s">
        <v>6</v>
      </c>
      <c r="M19548" s="4" t="s">
        <v>6</v>
      </c>
      <c r="N19548" s="4" t="s">
        <v>6</v>
      </c>
      <c r="O19548" s="4" t="s">
        <v>6</v>
      </c>
      <c r="P19548" s="4" t="s">
        <v>6</v>
      </c>
      <c r="Q19548" s="4" t="s">
        <v>6</v>
      </c>
      <c r="R19548" s="4" t="s">
        <v>6</v>
      </c>
      <c r="S19548" s="4" t="s">
        <v>6</v>
      </c>
      <c r="T19548" s="4" t="s">
        <v>6</v>
      </c>
      <c r="U19548" s="4" t="s">
        <v>6</v>
      </c>
    </row>
    <row r="19549" spans="1:6">
      <c r="A19549" t="n">
        <v>157551</v>
      </c>
      <c r="B19549" s="38" t="n">
        <v>36</v>
      </c>
      <c r="C19549" s="7" t="n">
        <v>8</v>
      </c>
      <c r="D19549" s="7" t="n">
        <v>5704</v>
      </c>
      <c r="E19549" s="7" t="n">
        <v>0</v>
      </c>
      <c r="F19549" s="7" t="s">
        <v>490</v>
      </c>
      <c r="G19549" s="7" t="s">
        <v>12</v>
      </c>
      <c r="H19549" s="7" t="s">
        <v>12</v>
      </c>
      <c r="I19549" s="7" t="s">
        <v>12</v>
      </c>
      <c r="J19549" s="7" t="s">
        <v>12</v>
      </c>
      <c r="K19549" s="7" t="s">
        <v>12</v>
      </c>
      <c r="L19549" s="7" t="s">
        <v>12</v>
      </c>
      <c r="M19549" s="7" t="s">
        <v>12</v>
      </c>
      <c r="N19549" s="7" t="s">
        <v>12</v>
      </c>
      <c r="O19549" s="7" t="s">
        <v>12</v>
      </c>
      <c r="P19549" s="7" t="s">
        <v>12</v>
      </c>
      <c r="Q19549" s="7" t="s">
        <v>12</v>
      </c>
      <c r="R19549" s="7" t="s">
        <v>12</v>
      </c>
      <c r="S19549" s="7" t="s">
        <v>12</v>
      </c>
      <c r="T19549" s="7" t="s">
        <v>12</v>
      </c>
      <c r="U19549" s="7" t="s">
        <v>12</v>
      </c>
    </row>
    <row r="19550" spans="1:6">
      <c r="A19550" t="s">
        <v>4</v>
      </c>
      <c r="B19550" s="4" t="s">
        <v>5</v>
      </c>
      <c r="C19550" s="4" t="s">
        <v>13</v>
      </c>
      <c r="D19550" s="4" t="s">
        <v>10</v>
      </c>
      <c r="E19550" s="4" t="s">
        <v>13</v>
      </c>
      <c r="F19550" s="4" t="s">
        <v>6</v>
      </c>
      <c r="G19550" s="4" t="s">
        <v>6</v>
      </c>
      <c r="H19550" s="4" t="s">
        <v>6</v>
      </c>
      <c r="I19550" s="4" t="s">
        <v>6</v>
      </c>
      <c r="J19550" s="4" t="s">
        <v>6</v>
      </c>
      <c r="K19550" s="4" t="s">
        <v>6</v>
      </c>
      <c r="L19550" s="4" t="s">
        <v>6</v>
      </c>
      <c r="M19550" s="4" t="s">
        <v>6</v>
      </c>
      <c r="N19550" s="4" t="s">
        <v>6</v>
      </c>
      <c r="O19550" s="4" t="s">
        <v>6</v>
      </c>
      <c r="P19550" s="4" t="s">
        <v>6</v>
      </c>
      <c r="Q19550" s="4" t="s">
        <v>6</v>
      </c>
      <c r="R19550" s="4" t="s">
        <v>6</v>
      </c>
      <c r="S19550" s="4" t="s">
        <v>6</v>
      </c>
      <c r="T19550" s="4" t="s">
        <v>6</v>
      </c>
      <c r="U19550" s="4" t="s">
        <v>6</v>
      </c>
    </row>
    <row r="19551" spans="1:6">
      <c r="A19551" t="n">
        <v>157585</v>
      </c>
      <c r="B19551" s="38" t="n">
        <v>36</v>
      </c>
      <c r="C19551" s="7" t="n">
        <v>8</v>
      </c>
      <c r="D19551" s="7" t="n">
        <v>2</v>
      </c>
      <c r="E19551" s="7" t="n">
        <v>0</v>
      </c>
      <c r="F19551" s="7" t="s">
        <v>1049</v>
      </c>
      <c r="G19551" s="7" t="s">
        <v>12</v>
      </c>
      <c r="H19551" s="7" t="s">
        <v>12</v>
      </c>
      <c r="I19551" s="7" t="s">
        <v>12</v>
      </c>
      <c r="J19551" s="7" t="s">
        <v>12</v>
      </c>
      <c r="K19551" s="7" t="s">
        <v>12</v>
      </c>
      <c r="L19551" s="7" t="s">
        <v>12</v>
      </c>
      <c r="M19551" s="7" t="s">
        <v>12</v>
      </c>
      <c r="N19551" s="7" t="s">
        <v>12</v>
      </c>
      <c r="O19551" s="7" t="s">
        <v>12</v>
      </c>
      <c r="P19551" s="7" t="s">
        <v>12</v>
      </c>
      <c r="Q19551" s="7" t="s">
        <v>12</v>
      </c>
      <c r="R19551" s="7" t="s">
        <v>12</v>
      </c>
      <c r="S19551" s="7" t="s">
        <v>12</v>
      </c>
      <c r="T19551" s="7" t="s">
        <v>12</v>
      </c>
      <c r="U19551" s="7" t="s">
        <v>12</v>
      </c>
    </row>
    <row r="19552" spans="1:6">
      <c r="A19552" t="s">
        <v>4</v>
      </c>
      <c r="B19552" s="4" t="s">
        <v>5</v>
      </c>
      <c r="C19552" s="4" t="s">
        <v>13</v>
      </c>
      <c r="D19552" s="4" t="s">
        <v>10</v>
      </c>
      <c r="E19552" s="4" t="s">
        <v>13</v>
      </c>
      <c r="F19552" s="4" t="s">
        <v>6</v>
      </c>
      <c r="G19552" s="4" t="s">
        <v>6</v>
      </c>
      <c r="H19552" s="4" t="s">
        <v>6</v>
      </c>
      <c r="I19552" s="4" t="s">
        <v>6</v>
      </c>
      <c r="J19552" s="4" t="s">
        <v>6</v>
      </c>
      <c r="K19552" s="4" t="s">
        <v>6</v>
      </c>
      <c r="L19552" s="4" t="s">
        <v>6</v>
      </c>
      <c r="M19552" s="4" t="s">
        <v>6</v>
      </c>
      <c r="N19552" s="4" t="s">
        <v>6</v>
      </c>
      <c r="O19552" s="4" t="s">
        <v>6</v>
      </c>
      <c r="P19552" s="4" t="s">
        <v>6</v>
      </c>
      <c r="Q19552" s="4" t="s">
        <v>6</v>
      </c>
      <c r="R19552" s="4" t="s">
        <v>6</v>
      </c>
      <c r="S19552" s="4" t="s">
        <v>6</v>
      </c>
      <c r="T19552" s="4" t="s">
        <v>6</v>
      </c>
      <c r="U19552" s="4" t="s">
        <v>6</v>
      </c>
    </row>
    <row r="19553" spans="1:21">
      <c r="A19553" t="n">
        <v>157620</v>
      </c>
      <c r="B19553" s="38" t="n">
        <v>36</v>
      </c>
      <c r="C19553" s="7" t="n">
        <v>8</v>
      </c>
      <c r="D19553" s="7" t="n">
        <v>4</v>
      </c>
      <c r="E19553" s="7" t="n">
        <v>0</v>
      </c>
      <c r="F19553" s="7" t="s">
        <v>1311</v>
      </c>
      <c r="G19553" s="7" t="s">
        <v>12</v>
      </c>
      <c r="H19553" s="7" t="s">
        <v>12</v>
      </c>
      <c r="I19553" s="7" t="s">
        <v>12</v>
      </c>
      <c r="J19553" s="7" t="s">
        <v>12</v>
      </c>
      <c r="K19553" s="7" t="s">
        <v>12</v>
      </c>
      <c r="L19553" s="7" t="s">
        <v>12</v>
      </c>
      <c r="M19553" s="7" t="s">
        <v>12</v>
      </c>
      <c r="N19553" s="7" t="s">
        <v>12</v>
      </c>
      <c r="O19553" s="7" t="s">
        <v>12</v>
      </c>
      <c r="P19553" s="7" t="s">
        <v>12</v>
      </c>
      <c r="Q19553" s="7" t="s">
        <v>12</v>
      </c>
      <c r="R19553" s="7" t="s">
        <v>12</v>
      </c>
      <c r="S19553" s="7" t="s">
        <v>12</v>
      </c>
      <c r="T19553" s="7" t="s">
        <v>12</v>
      </c>
      <c r="U19553" s="7" t="s">
        <v>12</v>
      </c>
    </row>
    <row r="19554" spans="1:21">
      <c r="A19554" t="s">
        <v>4</v>
      </c>
      <c r="B19554" s="4" t="s">
        <v>5</v>
      </c>
      <c r="C19554" s="4" t="s">
        <v>13</v>
      </c>
      <c r="D19554" s="4" t="s">
        <v>10</v>
      </c>
      <c r="E19554" s="4" t="s">
        <v>13</v>
      </c>
      <c r="F19554" s="4" t="s">
        <v>6</v>
      </c>
      <c r="G19554" s="4" t="s">
        <v>6</v>
      </c>
      <c r="H19554" s="4" t="s">
        <v>6</v>
      </c>
      <c r="I19554" s="4" t="s">
        <v>6</v>
      </c>
      <c r="J19554" s="4" t="s">
        <v>6</v>
      </c>
      <c r="K19554" s="4" t="s">
        <v>6</v>
      </c>
      <c r="L19554" s="4" t="s">
        <v>6</v>
      </c>
      <c r="M19554" s="4" t="s">
        <v>6</v>
      </c>
      <c r="N19554" s="4" t="s">
        <v>6</v>
      </c>
      <c r="O19554" s="4" t="s">
        <v>6</v>
      </c>
      <c r="P19554" s="4" t="s">
        <v>6</v>
      </c>
      <c r="Q19554" s="4" t="s">
        <v>6</v>
      </c>
      <c r="R19554" s="4" t="s">
        <v>6</v>
      </c>
      <c r="S19554" s="4" t="s">
        <v>6</v>
      </c>
      <c r="T19554" s="4" t="s">
        <v>6</v>
      </c>
      <c r="U19554" s="4" t="s">
        <v>6</v>
      </c>
    </row>
    <row r="19555" spans="1:21">
      <c r="A19555" t="n">
        <v>157652</v>
      </c>
      <c r="B19555" s="38" t="n">
        <v>36</v>
      </c>
      <c r="C19555" s="7" t="n">
        <v>8</v>
      </c>
      <c r="D19555" s="7" t="n">
        <v>16</v>
      </c>
      <c r="E19555" s="7" t="n">
        <v>0</v>
      </c>
      <c r="F19555" s="7" t="s">
        <v>190</v>
      </c>
      <c r="G19555" s="7" t="s">
        <v>12</v>
      </c>
      <c r="H19555" s="7" t="s">
        <v>12</v>
      </c>
      <c r="I19555" s="7" t="s">
        <v>12</v>
      </c>
      <c r="J19555" s="7" t="s">
        <v>12</v>
      </c>
      <c r="K19555" s="7" t="s">
        <v>12</v>
      </c>
      <c r="L19555" s="7" t="s">
        <v>12</v>
      </c>
      <c r="M19555" s="7" t="s">
        <v>12</v>
      </c>
      <c r="N19555" s="7" t="s">
        <v>12</v>
      </c>
      <c r="O19555" s="7" t="s">
        <v>12</v>
      </c>
      <c r="P19555" s="7" t="s">
        <v>12</v>
      </c>
      <c r="Q19555" s="7" t="s">
        <v>12</v>
      </c>
      <c r="R19555" s="7" t="s">
        <v>12</v>
      </c>
      <c r="S19555" s="7" t="s">
        <v>12</v>
      </c>
      <c r="T19555" s="7" t="s">
        <v>12</v>
      </c>
      <c r="U19555" s="7" t="s">
        <v>12</v>
      </c>
    </row>
    <row r="19556" spans="1:21">
      <c r="A19556" t="s">
        <v>4</v>
      </c>
      <c r="B19556" s="4" t="s">
        <v>5</v>
      </c>
      <c r="C19556" s="4" t="s">
        <v>13</v>
      </c>
    </row>
    <row r="19557" spans="1:21">
      <c r="A19557" t="n">
        <v>157687</v>
      </c>
      <c r="B19557" s="42" t="n">
        <v>116</v>
      </c>
      <c r="C19557" s="7" t="n">
        <v>0</v>
      </c>
    </row>
    <row r="19558" spans="1:21">
      <c r="A19558" t="s">
        <v>4</v>
      </c>
      <c r="B19558" s="4" t="s">
        <v>5</v>
      </c>
      <c r="C19558" s="4" t="s">
        <v>13</v>
      </c>
      <c r="D19558" s="4" t="s">
        <v>10</v>
      </c>
    </row>
    <row r="19559" spans="1:21">
      <c r="A19559" t="n">
        <v>157689</v>
      </c>
      <c r="B19559" s="42" t="n">
        <v>116</v>
      </c>
      <c r="C19559" s="7" t="n">
        <v>2</v>
      </c>
      <c r="D19559" s="7" t="n">
        <v>1</v>
      </c>
    </row>
    <row r="19560" spans="1:21">
      <c r="A19560" t="s">
        <v>4</v>
      </c>
      <c r="B19560" s="4" t="s">
        <v>5</v>
      </c>
      <c r="C19560" s="4" t="s">
        <v>13</v>
      </c>
      <c r="D19560" s="4" t="s">
        <v>9</v>
      </c>
    </row>
    <row r="19561" spans="1:21">
      <c r="A19561" t="n">
        <v>157693</v>
      </c>
      <c r="B19561" s="42" t="n">
        <v>116</v>
      </c>
      <c r="C19561" s="7" t="n">
        <v>5</v>
      </c>
      <c r="D19561" s="7" t="n">
        <v>1108082688</v>
      </c>
    </row>
    <row r="19562" spans="1:21">
      <c r="A19562" t="s">
        <v>4</v>
      </c>
      <c r="B19562" s="4" t="s">
        <v>5</v>
      </c>
      <c r="C19562" s="4" t="s">
        <v>13</v>
      </c>
      <c r="D19562" s="4" t="s">
        <v>10</v>
      </c>
    </row>
    <row r="19563" spans="1:21">
      <c r="A19563" t="n">
        <v>157699</v>
      </c>
      <c r="B19563" s="42" t="n">
        <v>116</v>
      </c>
      <c r="C19563" s="7" t="n">
        <v>6</v>
      </c>
      <c r="D19563" s="7" t="n">
        <v>1</v>
      </c>
    </row>
    <row r="19564" spans="1:21">
      <c r="A19564" t="s">
        <v>4</v>
      </c>
      <c r="B19564" s="4" t="s">
        <v>5</v>
      </c>
      <c r="C19564" s="4" t="s">
        <v>10</v>
      </c>
      <c r="D19564" s="4" t="s">
        <v>22</v>
      </c>
      <c r="E19564" s="4" t="s">
        <v>22</v>
      </c>
      <c r="F19564" s="4" t="s">
        <v>22</v>
      </c>
      <c r="G19564" s="4" t="s">
        <v>22</v>
      </c>
    </row>
    <row r="19565" spans="1:21">
      <c r="A19565" t="n">
        <v>157703</v>
      </c>
      <c r="B19565" s="24" t="n">
        <v>46</v>
      </c>
      <c r="C19565" s="7" t="n">
        <v>0</v>
      </c>
      <c r="D19565" s="7" t="n">
        <v>-50.9000015258789</v>
      </c>
      <c r="E19565" s="7" t="n">
        <v>4.01999998092651</v>
      </c>
      <c r="F19565" s="7" t="n">
        <v>-22.7000007629395</v>
      </c>
      <c r="G19565" s="7" t="n">
        <v>315</v>
      </c>
    </row>
    <row r="19566" spans="1:21">
      <c r="A19566" t="s">
        <v>4</v>
      </c>
      <c r="B19566" s="4" t="s">
        <v>5</v>
      </c>
      <c r="C19566" s="4" t="s">
        <v>10</v>
      </c>
      <c r="D19566" s="4" t="s">
        <v>22</v>
      </c>
      <c r="E19566" s="4" t="s">
        <v>22</v>
      </c>
      <c r="F19566" s="4" t="s">
        <v>22</v>
      </c>
      <c r="G19566" s="4" t="s">
        <v>22</v>
      </c>
    </row>
    <row r="19567" spans="1:21">
      <c r="A19567" t="n">
        <v>157722</v>
      </c>
      <c r="B19567" s="24" t="n">
        <v>46</v>
      </c>
      <c r="C19567" s="7" t="n">
        <v>7</v>
      </c>
      <c r="D19567" s="7" t="n">
        <v>-50.5</v>
      </c>
      <c r="E19567" s="7" t="n">
        <v>4.01999998092651</v>
      </c>
      <c r="F19567" s="7" t="n">
        <v>-22</v>
      </c>
      <c r="G19567" s="7" t="n">
        <v>259.100006103516</v>
      </c>
    </row>
    <row r="19568" spans="1:21">
      <c r="A19568" t="s">
        <v>4</v>
      </c>
      <c r="B19568" s="4" t="s">
        <v>5</v>
      </c>
      <c r="C19568" s="4" t="s">
        <v>10</v>
      </c>
      <c r="D19568" s="4" t="s">
        <v>22</v>
      </c>
      <c r="E19568" s="4" t="s">
        <v>22</v>
      </c>
      <c r="F19568" s="4" t="s">
        <v>22</v>
      </c>
      <c r="G19568" s="4" t="s">
        <v>22</v>
      </c>
    </row>
    <row r="19569" spans="1:21">
      <c r="A19569" t="n">
        <v>157741</v>
      </c>
      <c r="B19569" s="24" t="n">
        <v>46</v>
      </c>
      <c r="C19569" s="7" t="n">
        <v>2</v>
      </c>
      <c r="D19569" s="7" t="n">
        <v>-51.2999992370605</v>
      </c>
      <c r="E19569" s="7" t="n">
        <v>4.01999998092651</v>
      </c>
      <c r="F19569" s="7" t="n">
        <v>-21.2000007629395</v>
      </c>
      <c r="G19569" s="7" t="n">
        <v>210.899993896484</v>
      </c>
    </row>
    <row r="19570" spans="1:21">
      <c r="A19570" t="s">
        <v>4</v>
      </c>
      <c r="B19570" s="4" t="s">
        <v>5</v>
      </c>
      <c r="C19570" s="4" t="s">
        <v>10</v>
      </c>
      <c r="D19570" s="4" t="s">
        <v>22</v>
      </c>
      <c r="E19570" s="4" t="s">
        <v>22</v>
      </c>
      <c r="F19570" s="4" t="s">
        <v>22</v>
      </c>
      <c r="G19570" s="4" t="s">
        <v>22</v>
      </c>
    </row>
    <row r="19571" spans="1:21">
      <c r="A19571" t="n">
        <v>157760</v>
      </c>
      <c r="B19571" s="24" t="n">
        <v>46</v>
      </c>
      <c r="C19571" s="7" t="n">
        <v>4</v>
      </c>
      <c r="D19571" s="7" t="n">
        <v>-52</v>
      </c>
      <c r="E19571" s="7" t="n">
        <v>4.01999998092651</v>
      </c>
      <c r="F19571" s="7" t="n">
        <v>-21.6000003814697</v>
      </c>
      <c r="G19571" s="7" t="n">
        <v>135</v>
      </c>
    </row>
    <row r="19572" spans="1:21">
      <c r="A19572" t="s">
        <v>4</v>
      </c>
      <c r="B19572" s="4" t="s">
        <v>5</v>
      </c>
      <c r="C19572" s="4" t="s">
        <v>10</v>
      </c>
      <c r="D19572" s="4" t="s">
        <v>13</v>
      </c>
      <c r="E19572" s="4" t="s">
        <v>6</v>
      </c>
      <c r="F19572" s="4" t="s">
        <v>22</v>
      </c>
      <c r="G19572" s="4" t="s">
        <v>22</v>
      </c>
      <c r="H19572" s="4" t="s">
        <v>22</v>
      </c>
    </row>
    <row r="19573" spans="1:21">
      <c r="A19573" t="n">
        <v>157779</v>
      </c>
      <c r="B19573" s="39" t="n">
        <v>48</v>
      </c>
      <c r="C19573" s="7" t="n">
        <v>0</v>
      </c>
      <c r="D19573" s="7" t="n">
        <v>0</v>
      </c>
      <c r="E19573" s="7" t="s">
        <v>868</v>
      </c>
      <c r="F19573" s="7" t="n">
        <v>-1</v>
      </c>
      <c r="G19573" s="7" t="n">
        <v>1</v>
      </c>
      <c r="H19573" s="7" t="n">
        <v>0</v>
      </c>
    </row>
    <row r="19574" spans="1:21">
      <c r="A19574" t="s">
        <v>4</v>
      </c>
      <c r="B19574" s="4" t="s">
        <v>5</v>
      </c>
      <c r="C19574" s="4" t="s">
        <v>10</v>
      </c>
      <c r="D19574" s="4" t="s">
        <v>13</v>
      </c>
      <c r="E19574" s="4" t="s">
        <v>6</v>
      </c>
      <c r="F19574" s="4" t="s">
        <v>22</v>
      </c>
      <c r="G19574" s="4" t="s">
        <v>22</v>
      </c>
      <c r="H19574" s="4" t="s">
        <v>22</v>
      </c>
    </row>
    <row r="19575" spans="1:21">
      <c r="A19575" t="n">
        <v>157805</v>
      </c>
      <c r="B19575" s="39" t="n">
        <v>48</v>
      </c>
      <c r="C19575" s="7" t="n">
        <v>7</v>
      </c>
      <c r="D19575" s="7" t="n">
        <v>0</v>
      </c>
      <c r="E19575" s="7" t="s">
        <v>868</v>
      </c>
      <c r="F19575" s="7" t="n">
        <v>-1</v>
      </c>
      <c r="G19575" s="7" t="n">
        <v>1</v>
      </c>
      <c r="H19575" s="7" t="n">
        <v>0</v>
      </c>
    </row>
    <row r="19576" spans="1:21">
      <c r="A19576" t="s">
        <v>4</v>
      </c>
      <c r="B19576" s="4" t="s">
        <v>5</v>
      </c>
      <c r="C19576" s="4" t="s">
        <v>10</v>
      </c>
      <c r="D19576" s="4" t="s">
        <v>13</v>
      </c>
      <c r="E19576" s="4" t="s">
        <v>6</v>
      </c>
      <c r="F19576" s="4" t="s">
        <v>22</v>
      </c>
      <c r="G19576" s="4" t="s">
        <v>22</v>
      </c>
      <c r="H19576" s="4" t="s">
        <v>22</v>
      </c>
    </row>
    <row r="19577" spans="1:21">
      <c r="A19577" t="n">
        <v>157831</v>
      </c>
      <c r="B19577" s="39" t="n">
        <v>48</v>
      </c>
      <c r="C19577" s="7" t="n">
        <v>2</v>
      </c>
      <c r="D19577" s="7" t="n">
        <v>0</v>
      </c>
      <c r="E19577" s="7" t="s">
        <v>868</v>
      </c>
      <c r="F19577" s="7" t="n">
        <v>-1</v>
      </c>
      <c r="G19577" s="7" t="n">
        <v>1</v>
      </c>
      <c r="H19577" s="7" t="n">
        <v>0</v>
      </c>
    </row>
    <row r="19578" spans="1:21">
      <c r="A19578" t="s">
        <v>4</v>
      </c>
      <c r="B19578" s="4" t="s">
        <v>5</v>
      </c>
      <c r="C19578" s="4" t="s">
        <v>10</v>
      </c>
      <c r="D19578" s="4" t="s">
        <v>13</v>
      </c>
      <c r="E19578" s="4" t="s">
        <v>6</v>
      </c>
      <c r="F19578" s="4" t="s">
        <v>22</v>
      </c>
      <c r="G19578" s="4" t="s">
        <v>22</v>
      </c>
      <c r="H19578" s="4" t="s">
        <v>22</v>
      </c>
    </row>
    <row r="19579" spans="1:21">
      <c r="A19579" t="n">
        <v>157857</v>
      </c>
      <c r="B19579" s="39" t="n">
        <v>48</v>
      </c>
      <c r="C19579" s="7" t="n">
        <v>4</v>
      </c>
      <c r="D19579" s="7" t="n">
        <v>0</v>
      </c>
      <c r="E19579" s="7" t="s">
        <v>868</v>
      </c>
      <c r="F19579" s="7" t="n">
        <v>-1</v>
      </c>
      <c r="G19579" s="7" t="n">
        <v>1</v>
      </c>
      <c r="H19579" s="7" t="n">
        <v>0</v>
      </c>
    </row>
    <row r="19580" spans="1:21">
      <c r="A19580" t="s">
        <v>4</v>
      </c>
      <c r="B19580" s="4" t="s">
        <v>5</v>
      </c>
      <c r="C19580" s="4" t="s">
        <v>10</v>
      </c>
      <c r="D19580" s="4" t="s">
        <v>22</v>
      </c>
      <c r="E19580" s="4" t="s">
        <v>22</v>
      </c>
      <c r="F19580" s="4" t="s">
        <v>22</v>
      </c>
      <c r="G19580" s="4" t="s">
        <v>22</v>
      </c>
    </row>
    <row r="19581" spans="1:21">
      <c r="A19581" t="n">
        <v>157883</v>
      </c>
      <c r="B19581" s="24" t="n">
        <v>46</v>
      </c>
      <c r="C19581" s="7" t="n">
        <v>15</v>
      </c>
      <c r="D19581" s="7" t="n">
        <v>-46.2000007629395</v>
      </c>
      <c r="E19581" s="7" t="n">
        <v>3.51999998092651</v>
      </c>
      <c r="F19581" s="7" t="n">
        <v>-19</v>
      </c>
      <c r="G19581" s="7" t="n">
        <v>225</v>
      </c>
    </row>
    <row r="19582" spans="1:21">
      <c r="A19582" t="s">
        <v>4</v>
      </c>
      <c r="B19582" s="4" t="s">
        <v>5</v>
      </c>
      <c r="C19582" s="4" t="s">
        <v>10</v>
      </c>
      <c r="D19582" s="4" t="s">
        <v>22</v>
      </c>
      <c r="E19582" s="4" t="s">
        <v>22</v>
      </c>
      <c r="F19582" s="4" t="s">
        <v>22</v>
      </c>
      <c r="G19582" s="4" t="s">
        <v>22</v>
      </c>
    </row>
    <row r="19583" spans="1:21">
      <c r="A19583" t="n">
        <v>157902</v>
      </c>
      <c r="B19583" s="24" t="n">
        <v>46</v>
      </c>
      <c r="C19583" s="7" t="n">
        <v>16</v>
      </c>
      <c r="D19583" s="7" t="n">
        <v>-45.5999984741211</v>
      </c>
      <c r="E19583" s="7" t="n">
        <v>3.11999988555908</v>
      </c>
      <c r="F19583" s="7" t="n">
        <v>-18.3999996185303</v>
      </c>
      <c r="G19583" s="7" t="n">
        <v>225</v>
      </c>
    </row>
    <row r="19584" spans="1:21">
      <c r="A19584" t="s">
        <v>4</v>
      </c>
      <c r="B19584" s="4" t="s">
        <v>5</v>
      </c>
      <c r="C19584" s="4" t="s">
        <v>10</v>
      </c>
      <c r="D19584" s="4" t="s">
        <v>9</v>
      </c>
    </row>
    <row r="19585" spans="1:8">
      <c r="A19585" t="n">
        <v>157921</v>
      </c>
      <c r="B19585" s="41" t="n">
        <v>43</v>
      </c>
      <c r="C19585" s="7" t="n">
        <v>15</v>
      </c>
      <c r="D19585" s="7" t="n">
        <v>128</v>
      </c>
    </row>
    <row r="19586" spans="1:8">
      <c r="A19586" t="s">
        <v>4</v>
      </c>
      <c r="B19586" s="4" t="s">
        <v>5</v>
      </c>
      <c r="C19586" s="4" t="s">
        <v>10</v>
      </c>
      <c r="D19586" s="4" t="s">
        <v>9</v>
      </c>
    </row>
    <row r="19587" spans="1:8">
      <c r="A19587" t="n">
        <v>157928</v>
      </c>
      <c r="B19587" s="41" t="n">
        <v>43</v>
      </c>
      <c r="C19587" s="7" t="n">
        <v>16</v>
      </c>
      <c r="D19587" s="7" t="n">
        <v>128</v>
      </c>
    </row>
    <row r="19588" spans="1:8">
      <c r="A19588" t="s">
        <v>4</v>
      </c>
      <c r="B19588" s="4" t="s">
        <v>5</v>
      </c>
      <c r="C19588" s="4" t="s">
        <v>10</v>
      </c>
      <c r="D19588" s="4" t="s">
        <v>10</v>
      </c>
      <c r="E19588" s="4" t="s">
        <v>22</v>
      </c>
      <c r="F19588" s="4" t="s">
        <v>13</v>
      </c>
    </row>
    <row r="19589" spans="1:8">
      <c r="A19589" t="n">
        <v>157935</v>
      </c>
      <c r="B19589" s="61" t="n">
        <v>53</v>
      </c>
      <c r="C19589" s="7" t="n">
        <v>15</v>
      </c>
      <c r="D19589" s="7" t="n">
        <v>0</v>
      </c>
      <c r="E19589" s="7" t="n">
        <v>0</v>
      </c>
      <c r="F19589" s="7" t="n">
        <v>0</v>
      </c>
    </row>
    <row r="19590" spans="1:8">
      <c r="A19590" t="s">
        <v>4</v>
      </c>
      <c r="B19590" s="4" t="s">
        <v>5</v>
      </c>
      <c r="C19590" s="4" t="s">
        <v>10</v>
      </c>
      <c r="D19590" s="4" t="s">
        <v>10</v>
      </c>
      <c r="E19590" s="4" t="s">
        <v>22</v>
      </c>
      <c r="F19590" s="4" t="s">
        <v>13</v>
      </c>
    </row>
    <row r="19591" spans="1:8">
      <c r="A19591" t="n">
        <v>157945</v>
      </c>
      <c r="B19591" s="61" t="n">
        <v>53</v>
      </c>
      <c r="C19591" s="7" t="n">
        <v>16</v>
      </c>
      <c r="D19591" s="7" t="n">
        <v>0</v>
      </c>
      <c r="E19591" s="7" t="n">
        <v>0</v>
      </c>
      <c r="F19591" s="7" t="n">
        <v>0</v>
      </c>
    </row>
    <row r="19592" spans="1:8">
      <c r="A19592" t="s">
        <v>4</v>
      </c>
      <c r="B19592" s="4" t="s">
        <v>5</v>
      </c>
      <c r="C19592" s="4" t="s">
        <v>10</v>
      </c>
      <c r="D19592" s="4" t="s">
        <v>13</v>
      </c>
      <c r="E19592" s="4" t="s">
        <v>6</v>
      </c>
      <c r="F19592" s="4" t="s">
        <v>22</v>
      </c>
      <c r="G19592" s="4" t="s">
        <v>22</v>
      </c>
      <c r="H19592" s="4" t="s">
        <v>22</v>
      </c>
    </row>
    <row r="19593" spans="1:8">
      <c r="A19593" t="n">
        <v>157955</v>
      </c>
      <c r="B19593" s="39" t="n">
        <v>48</v>
      </c>
      <c r="C19593" s="7" t="n">
        <v>15</v>
      </c>
      <c r="D19593" s="7" t="n">
        <v>0</v>
      </c>
      <c r="E19593" s="7" t="s">
        <v>868</v>
      </c>
      <c r="F19593" s="7" t="n">
        <v>-1</v>
      </c>
      <c r="G19593" s="7" t="n">
        <v>1</v>
      </c>
      <c r="H19593" s="7" t="n">
        <v>0</v>
      </c>
    </row>
    <row r="19594" spans="1:8">
      <c r="A19594" t="s">
        <v>4</v>
      </c>
      <c r="B19594" s="4" t="s">
        <v>5</v>
      </c>
      <c r="C19594" s="4" t="s">
        <v>10</v>
      </c>
      <c r="D19594" s="4" t="s">
        <v>13</v>
      </c>
      <c r="E19594" s="4" t="s">
        <v>6</v>
      </c>
      <c r="F19594" s="4" t="s">
        <v>22</v>
      </c>
      <c r="G19594" s="4" t="s">
        <v>22</v>
      </c>
      <c r="H19594" s="4" t="s">
        <v>22</v>
      </c>
    </row>
    <row r="19595" spans="1:8">
      <c r="A19595" t="n">
        <v>157981</v>
      </c>
      <c r="B19595" s="39" t="n">
        <v>48</v>
      </c>
      <c r="C19595" s="7" t="n">
        <v>16</v>
      </c>
      <c r="D19595" s="7" t="n">
        <v>0</v>
      </c>
      <c r="E19595" s="7" t="s">
        <v>868</v>
      </c>
      <c r="F19595" s="7" t="n">
        <v>-1</v>
      </c>
      <c r="G19595" s="7" t="n">
        <v>1</v>
      </c>
      <c r="H19595" s="7" t="n">
        <v>0</v>
      </c>
    </row>
    <row r="19596" spans="1:8">
      <c r="A19596" t="s">
        <v>4</v>
      </c>
      <c r="B19596" s="4" t="s">
        <v>5</v>
      </c>
      <c r="C19596" s="4" t="s">
        <v>10</v>
      </c>
      <c r="D19596" s="4" t="s">
        <v>22</v>
      </c>
      <c r="E19596" s="4" t="s">
        <v>22</v>
      </c>
      <c r="F19596" s="4" t="s">
        <v>22</v>
      </c>
      <c r="G19596" s="4" t="s">
        <v>22</v>
      </c>
    </row>
    <row r="19597" spans="1:8">
      <c r="A19597" t="n">
        <v>158007</v>
      </c>
      <c r="B19597" s="24" t="n">
        <v>46</v>
      </c>
      <c r="C19597" s="7" t="n">
        <v>7032</v>
      </c>
      <c r="D19597" s="7" t="n">
        <v>-51.2999992370605</v>
      </c>
      <c r="E19597" s="7" t="n">
        <v>4.01999998092651</v>
      </c>
      <c r="F19597" s="7" t="n">
        <v>-23.5</v>
      </c>
      <c r="G19597" s="7" t="n">
        <v>345</v>
      </c>
    </row>
    <row r="19598" spans="1:8">
      <c r="A19598" t="s">
        <v>4</v>
      </c>
      <c r="B19598" s="4" t="s">
        <v>5</v>
      </c>
      <c r="C19598" s="4" t="s">
        <v>10</v>
      </c>
      <c r="D19598" s="4" t="s">
        <v>10</v>
      </c>
      <c r="E19598" s="4" t="s">
        <v>22</v>
      </c>
      <c r="F19598" s="4" t="s">
        <v>13</v>
      </c>
    </row>
    <row r="19599" spans="1:8">
      <c r="A19599" t="n">
        <v>158026</v>
      </c>
      <c r="B19599" s="61" t="n">
        <v>53</v>
      </c>
      <c r="C19599" s="7" t="n">
        <v>7032</v>
      </c>
      <c r="D19599" s="7" t="n">
        <v>4</v>
      </c>
      <c r="E19599" s="7" t="n">
        <v>0</v>
      </c>
      <c r="F19599" s="7" t="n">
        <v>0</v>
      </c>
    </row>
    <row r="19600" spans="1:8">
      <c r="A19600" t="s">
        <v>4</v>
      </c>
      <c r="B19600" s="4" t="s">
        <v>5</v>
      </c>
      <c r="C19600" s="4" t="s">
        <v>10</v>
      </c>
      <c r="D19600" s="4" t="s">
        <v>10</v>
      </c>
      <c r="E19600" s="4" t="s">
        <v>10</v>
      </c>
    </row>
    <row r="19601" spans="1:8">
      <c r="A19601" t="n">
        <v>158036</v>
      </c>
      <c r="B19601" s="57" t="n">
        <v>61</v>
      </c>
      <c r="C19601" s="7" t="n">
        <v>7032</v>
      </c>
      <c r="D19601" s="7" t="n">
        <v>4</v>
      </c>
      <c r="E19601" s="7" t="n">
        <v>0</v>
      </c>
    </row>
    <row r="19602" spans="1:8">
      <c r="A19602" t="s">
        <v>4</v>
      </c>
      <c r="B19602" s="4" t="s">
        <v>5</v>
      </c>
      <c r="C19602" s="4" t="s">
        <v>10</v>
      </c>
      <c r="D19602" s="4" t="s">
        <v>22</v>
      </c>
      <c r="E19602" s="4" t="s">
        <v>22</v>
      </c>
      <c r="F19602" s="4" t="s">
        <v>22</v>
      </c>
      <c r="G19602" s="4" t="s">
        <v>22</v>
      </c>
    </row>
    <row r="19603" spans="1:8">
      <c r="A19603" t="n">
        <v>158043</v>
      </c>
      <c r="B19603" s="24" t="n">
        <v>46</v>
      </c>
      <c r="C19603" s="7" t="n">
        <v>5704</v>
      </c>
      <c r="D19603" s="7" t="n">
        <v>-52.2999992370605</v>
      </c>
      <c r="E19603" s="7" t="n">
        <v>4.01999998092651</v>
      </c>
      <c r="F19603" s="7" t="n">
        <v>-22.8500003814697</v>
      </c>
      <c r="G19603" s="7" t="n">
        <v>45</v>
      </c>
    </row>
    <row r="19604" spans="1:8">
      <c r="A19604" t="s">
        <v>4</v>
      </c>
      <c r="B19604" s="4" t="s">
        <v>5</v>
      </c>
      <c r="C19604" s="4" t="s">
        <v>10</v>
      </c>
      <c r="D19604" s="4" t="s">
        <v>13</v>
      </c>
      <c r="E19604" s="4" t="s">
        <v>6</v>
      </c>
      <c r="F19604" s="4" t="s">
        <v>22</v>
      </c>
      <c r="G19604" s="4" t="s">
        <v>22</v>
      </c>
      <c r="H19604" s="4" t="s">
        <v>22</v>
      </c>
    </row>
    <row r="19605" spans="1:8">
      <c r="A19605" t="n">
        <v>158062</v>
      </c>
      <c r="B19605" s="39" t="n">
        <v>48</v>
      </c>
      <c r="C19605" s="7" t="n">
        <v>5704</v>
      </c>
      <c r="D19605" s="7" t="n">
        <v>0</v>
      </c>
      <c r="E19605" s="7" t="s">
        <v>490</v>
      </c>
      <c r="F19605" s="7" t="n">
        <v>-1</v>
      </c>
      <c r="G19605" s="7" t="n">
        <v>1</v>
      </c>
      <c r="H19605" s="7" t="n">
        <v>1.40129846432482e-45</v>
      </c>
    </row>
    <row r="19606" spans="1:8">
      <c r="A19606" t="s">
        <v>4</v>
      </c>
      <c r="B19606" s="4" t="s">
        <v>5</v>
      </c>
      <c r="C19606" s="4" t="s">
        <v>13</v>
      </c>
      <c r="D19606" s="4" t="s">
        <v>13</v>
      </c>
      <c r="E19606" s="4" t="s">
        <v>22</v>
      </c>
      <c r="F19606" s="4" t="s">
        <v>22</v>
      </c>
      <c r="G19606" s="4" t="s">
        <v>22</v>
      </c>
      <c r="H19606" s="4" t="s">
        <v>10</v>
      </c>
    </row>
    <row r="19607" spans="1:8">
      <c r="A19607" t="n">
        <v>158092</v>
      </c>
      <c r="B19607" s="25" t="n">
        <v>45</v>
      </c>
      <c r="C19607" s="7" t="n">
        <v>2</v>
      </c>
      <c r="D19607" s="7" t="n">
        <v>3</v>
      </c>
      <c r="E19607" s="7" t="n">
        <v>-51.2999992370605</v>
      </c>
      <c r="F19607" s="7" t="n">
        <v>5.26999998092651</v>
      </c>
      <c r="G19607" s="7" t="n">
        <v>-22.1499996185303</v>
      </c>
      <c r="H19607" s="7" t="n">
        <v>0</v>
      </c>
    </row>
    <row r="19608" spans="1:8">
      <c r="A19608" t="s">
        <v>4</v>
      </c>
      <c r="B19608" s="4" t="s">
        <v>5</v>
      </c>
      <c r="C19608" s="4" t="s">
        <v>13</v>
      </c>
      <c r="D19608" s="4" t="s">
        <v>13</v>
      </c>
      <c r="E19608" s="4" t="s">
        <v>22</v>
      </c>
      <c r="F19608" s="4" t="s">
        <v>22</v>
      </c>
      <c r="G19608" s="4" t="s">
        <v>22</v>
      </c>
      <c r="H19608" s="4" t="s">
        <v>10</v>
      </c>
      <c r="I19608" s="4" t="s">
        <v>13</v>
      </c>
    </row>
    <row r="19609" spans="1:8">
      <c r="A19609" t="n">
        <v>158109</v>
      </c>
      <c r="B19609" s="25" t="n">
        <v>45</v>
      </c>
      <c r="C19609" s="7" t="n">
        <v>4</v>
      </c>
      <c r="D19609" s="7" t="n">
        <v>3</v>
      </c>
      <c r="E19609" s="7" t="n">
        <v>9</v>
      </c>
      <c r="F19609" s="7" t="n">
        <v>80</v>
      </c>
      <c r="G19609" s="7" t="n">
        <v>0</v>
      </c>
      <c r="H19609" s="7" t="n">
        <v>0</v>
      </c>
      <c r="I19609" s="7" t="n">
        <v>0</v>
      </c>
    </row>
    <row r="19610" spans="1:8">
      <c r="A19610" t="s">
        <v>4</v>
      </c>
      <c r="B19610" s="4" t="s">
        <v>5</v>
      </c>
      <c r="C19610" s="4" t="s">
        <v>13</v>
      </c>
      <c r="D19610" s="4" t="s">
        <v>13</v>
      </c>
      <c r="E19610" s="4" t="s">
        <v>22</v>
      </c>
      <c r="F19610" s="4" t="s">
        <v>10</v>
      </c>
    </row>
    <row r="19611" spans="1:8">
      <c r="A19611" t="n">
        <v>158127</v>
      </c>
      <c r="B19611" s="25" t="n">
        <v>45</v>
      </c>
      <c r="C19611" s="7" t="n">
        <v>5</v>
      </c>
      <c r="D19611" s="7" t="n">
        <v>3</v>
      </c>
      <c r="E19611" s="7" t="n">
        <v>4</v>
      </c>
      <c r="F19611" s="7" t="n">
        <v>0</v>
      </c>
    </row>
    <row r="19612" spans="1:8">
      <c r="A19612" t="s">
        <v>4</v>
      </c>
      <c r="B19612" s="4" t="s">
        <v>5</v>
      </c>
      <c r="C19612" s="4" t="s">
        <v>13</v>
      </c>
      <c r="D19612" s="4" t="s">
        <v>13</v>
      </c>
      <c r="E19612" s="4" t="s">
        <v>22</v>
      </c>
      <c r="F19612" s="4" t="s">
        <v>10</v>
      </c>
    </row>
    <row r="19613" spans="1:8">
      <c r="A19613" t="n">
        <v>158136</v>
      </c>
      <c r="B19613" s="25" t="n">
        <v>45</v>
      </c>
      <c r="C19613" s="7" t="n">
        <v>11</v>
      </c>
      <c r="D19613" s="7" t="n">
        <v>3</v>
      </c>
      <c r="E19613" s="7" t="n">
        <v>31.6000003814697</v>
      </c>
      <c r="F19613" s="7" t="n">
        <v>0</v>
      </c>
    </row>
    <row r="19614" spans="1:8">
      <c r="A19614" t="s">
        <v>4</v>
      </c>
      <c r="B19614" s="4" t="s">
        <v>5</v>
      </c>
      <c r="C19614" s="4" t="s">
        <v>13</v>
      </c>
      <c r="D19614" s="4" t="s">
        <v>13</v>
      </c>
      <c r="E19614" s="4" t="s">
        <v>22</v>
      </c>
      <c r="F19614" s="4" t="s">
        <v>10</v>
      </c>
    </row>
    <row r="19615" spans="1:8">
      <c r="A19615" t="n">
        <v>158145</v>
      </c>
      <c r="B19615" s="25" t="n">
        <v>45</v>
      </c>
      <c r="C19615" s="7" t="n">
        <v>5</v>
      </c>
      <c r="D19615" s="7" t="n">
        <v>3</v>
      </c>
      <c r="E19615" s="7" t="n">
        <v>3.29999995231628</v>
      </c>
      <c r="F19615" s="7" t="n">
        <v>3000</v>
      </c>
    </row>
    <row r="19616" spans="1:8">
      <c r="A19616" t="s">
        <v>4</v>
      </c>
      <c r="B19616" s="4" t="s">
        <v>5</v>
      </c>
      <c r="C19616" s="4" t="s">
        <v>13</v>
      </c>
      <c r="D19616" s="4" t="s">
        <v>10</v>
      </c>
      <c r="E19616" s="4" t="s">
        <v>22</v>
      </c>
    </row>
    <row r="19617" spans="1:9">
      <c r="A19617" t="n">
        <v>158154</v>
      </c>
      <c r="B19617" s="28" t="n">
        <v>58</v>
      </c>
      <c r="C19617" s="7" t="n">
        <v>100</v>
      </c>
      <c r="D19617" s="7" t="n">
        <v>1000</v>
      </c>
      <c r="E19617" s="7" t="n">
        <v>1</v>
      </c>
    </row>
    <row r="19618" spans="1:9">
      <c r="A19618" t="s">
        <v>4</v>
      </c>
      <c r="B19618" s="4" t="s">
        <v>5</v>
      </c>
      <c r="C19618" s="4" t="s">
        <v>13</v>
      </c>
      <c r="D19618" s="4" t="s">
        <v>10</v>
      </c>
    </row>
    <row r="19619" spans="1:9">
      <c r="A19619" t="n">
        <v>158162</v>
      </c>
      <c r="B19619" s="28" t="n">
        <v>58</v>
      </c>
      <c r="C19619" s="7" t="n">
        <v>255</v>
      </c>
      <c r="D19619" s="7" t="n">
        <v>0</v>
      </c>
    </row>
    <row r="19620" spans="1:9">
      <c r="A19620" t="s">
        <v>4</v>
      </c>
      <c r="B19620" s="4" t="s">
        <v>5</v>
      </c>
      <c r="C19620" s="4" t="s">
        <v>13</v>
      </c>
      <c r="D19620" s="4" t="s">
        <v>10</v>
      </c>
    </row>
    <row r="19621" spans="1:9">
      <c r="A19621" t="n">
        <v>158166</v>
      </c>
      <c r="B19621" s="25" t="n">
        <v>45</v>
      </c>
      <c r="C19621" s="7" t="n">
        <v>7</v>
      </c>
      <c r="D19621" s="7" t="n">
        <v>255</v>
      </c>
    </row>
    <row r="19622" spans="1:9">
      <c r="A19622" t="s">
        <v>4</v>
      </c>
      <c r="B19622" s="4" t="s">
        <v>5</v>
      </c>
      <c r="C19622" s="4" t="s">
        <v>10</v>
      </c>
      <c r="D19622" s="4" t="s">
        <v>13</v>
      </c>
      <c r="E19622" s="4" t="s">
        <v>6</v>
      </c>
      <c r="F19622" s="4" t="s">
        <v>22</v>
      </c>
      <c r="G19622" s="4" t="s">
        <v>22</v>
      </c>
      <c r="H19622" s="4" t="s">
        <v>22</v>
      </c>
    </row>
    <row r="19623" spans="1:9">
      <c r="A19623" t="n">
        <v>158170</v>
      </c>
      <c r="B19623" s="39" t="n">
        <v>48</v>
      </c>
      <c r="C19623" s="7" t="n">
        <v>2</v>
      </c>
      <c r="D19623" s="7" t="n">
        <v>0</v>
      </c>
      <c r="E19623" s="7" t="s">
        <v>1049</v>
      </c>
      <c r="F19623" s="7" t="n">
        <v>-1</v>
      </c>
      <c r="G19623" s="7" t="n">
        <v>1</v>
      </c>
      <c r="H19623" s="7" t="n">
        <v>0</v>
      </c>
    </row>
    <row r="19624" spans="1:9">
      <c r="A19624" t="s">
        <v>4</v>
      </c>
      <c r="B19624" s="4" t="s">
        <v>5</v>
      </c>
      <c r="C19624" s="4" t="s">
        <v>13</v>
      </c>
      <c r="D19624" s="4" t="s">
        <v>10</v>
      </c>
      <c r="E19624" s="4" t="s">
        <v>6</v>
      </c>
    </row>
    <row r="19625" spans="1:9">
      <c r="A19625" t="n">
        <v>158201</v>
      </c>
      <c r="B19625" s="40" t="n">
        <v>51</v>
      </c>
      <c r="C19625" s="7" t="n">
        <v>4</v>
      </c>
      <c r="D19625" s="7" t="n">
        <v>2</v>
      </c>
      <c r="E19625" s="7" t="s">
        <v>353</v>
      </c>
    </row>
    <row r="19626" spans="1:9">
      <c r="A19626" t="s">
        <v>4</v>
      </c>
      <c r="B19626" s="4" t="s">
        <v>5</v>
      </c>
      <c r="C19626" s="4" t="s">
        <v>10</v>
      </c>
    </row>
    <row r="19627" spans="1:9">
      <c r="A19627" t="n">
        <v>158215</v>
      </c>
      <c r="B19627" s="35" t="n">
        <v>16</v>
      </c>
      <c r="C19627" s="7" t="n">
        <v>0</v>
      </c>
    </row>
    <row r="19628" spans="1:9">
      <c r="A19628" t="s">
        <v>4</v>
      </c>
      <c r="B19628" s="4" t="s">
        <v>5</v>
      </c>
      <c r="C19628" s="4" t="s">
        <v>10</v>
      </c>
      <c r="D19628" s="4" t="s">
        <v>72</v>
      </c>
      <c r="E19628" s="4" t="s">
        <v>13</v>
      </c>
      <c r="F19628" s="4" t="s">
        <v>13</v>
      </c>
      <c r="G19628" s="4" t="s">
        <v>72</v>
      </c>
      <c r="H19628" s="4" t="s">
        <v>13</v>
      </c>
      <c r="I19628" s="4" t="s">
        <v>13</v>
      </c>
    </row>
    <row r="19629" spans="1:9">
      <c r="A19629" t="n">
        <v>158218</v>
      </c>
      <c r="B19629" s="52" t="n">
        <v>26</v>
      </c>
      <c r="C19629" s="7" t="n">
        <v>2</v>
      </c>
      <c r="D19629" s="7" t="s">
        <v>1312</v>
      </c>
      <c r="E19629" s="7" t="n">
        <v>2</v>
      </c>
      <c r="F19629" s="7" t="n">
        <v>3</v>
      </c>
      <c r="G19629" s="7" t="s">
        <v>1313</v>
      </c>
      <c r="H19629" s="7" t="n">
        <v>2</v>
      </c>
      <c r="I19629" s="7" t="n">
        <v>0</v>
      </c>
    </row>
    <row r="19630" spans="1:9">
      <c r="A19630" t="s">
        <v>4</v>
      </c>
      <c r="B19630" s="4" t="s">
        <v>5</v>
      </c>
    </row>
    <row r="19631" spans="1:9">
      <c r="A19631" t="n">
        <v>158333</v>
      </c>
      <c r="B19631" s="53" t="n">
        <v>28</v>
      </c>
    </row>
    <row r="19632" spans="1:9">
      <c r="A19632" t="s">
        <v>4</v>
      </c>
      <c r="B19632" s="4" t="s">
        <v>5</v>
      </c>
      <c r="C19632" s="4" t="s">
        <v>10</v>
      </c>
      <c r="D19632" s="4" t="s">
        <v>13</v>
      </c>
      <c r="E19632" s="4" t="s">
        <v>13</v>
      </c>
      <c r="F19632" s="4" t="s">
        <v>6</v>
      </c>
    </row>
    <row r="19633" spans="1:9">
      <c r="A19633" t="n">
        <v>158334</v>
      </c>
      <c r="B19633" s="22" t="n">
        <v>20</v>
      </c>
      <c r="C19633" s="7" t="n">
        <v>0</v>
      </c>
      <c r="D19633" s="7" t="n">
        <v>2</v>
      </c>
      <c r="E19633" s="7" t="n">
        <v>10</v>
      </c>
      <c r="F19633" s="7" t="s">
        <v>937</v>
      </c>
    </row>
    <row r="19634" spans="1:9">
      <c r="A19634" t="s">
        <v>4</v>
      </c>
      <c r="B19634" s="4" t="s">
        <v>5</v>
      </c>
      <c r="C19634" s="4" t="s">
        <v>13</v>
      </c>
      <c r="D19634" s="4" t="s">
        <v>10</v>
      </c>
      <c r="E19634" s="4" t="s">
        <v>6</v>
      </c>
    </row>
    <row r="19635" spans="1:9">
      <c r="A19635" t="n">
        <v>158355</v>
      </c>
      <c r="B19635" s="40" t="n">
        <v>51</v>
      </c>
      <c r="C19635" s="7" t="n">
        <v>4</v>
      </c>
      <c r="D19635" s="7" t="n">
        <v>0</v>
      </c>
      <c r="E19635" s="7" t="s">
        <v>254</v>
      </c>
    </row>
    <row r="19636" spans="1:9">
      <c r="A19636" t="s">
        <v>4</v>
      </c>
      <c r="B19636" s="4" t="s">
        <v>5</v>
      </c>
      <c r="C19636" s="4" t="s">
        <v>10</v>
      </c>
    </row>
    <row r="19637" spans="1:9">
      <c r="A19637" t="n">
        <v>158368</v>
      </c>
      <c r="B19637" s="35" t="n">
        <v>16</v>
      </c>
      <c r="C19637" s="7" t="n">
        <v>0</v>
      </c>
    </row>
    <row r="19638" spans="1:9">
      <c r="A19638" t="s">
        <v>4</v>
      </c>
      <c r="B19638" s="4" t="s">
        <v>5</v>
      </c>
      <c r="C19638" s="4" t="s">
        <v>10</v>
      </c>
      <c r="D19638" s="4" t="s">
        <v>72</v>
      </c>
      <c r="E19638" s="4" t="s">
        <v>13</v>
      </c>
      <c r="F19638" s="4" t="s">
        <v>13</v>
      </c>
      <c r="G19638" s="4" t="s">
        <v>72</v>
      </c>
      <c r="H19638" s="4" t="s">
        <v>13</v>
      </c>
      <c r="I19638" s="4" t="s">
        <v>13</v>
      </c>
    </row>
    <row r="19639" spans="1:9">
      <c r="A19639" t="n">
        <v>158371</v>
      </c>
      <c r="B19639" s="52" t="n">
        <v>26</v>
      </c>
      <c r="C19639" s="7" t="n">
        <v>0</v>
      </c>
      <c r="D19639" s="7" t="s">
        <v>1314</v>
      </c>
      <c r="E19639" s="7" t="n">
        <v>2</v>
      </c>
      <c r="F19639" s="7" t="n">
        <v>3</v>
      </c>
      <c r="G19639" s="7" t="s">
        <v>1315</v>
      </c>
      <c r="H19639" s="7" t="n">
        <v>2</v>
      </c>
      <c r="I19639" s="7" t="n">
        <v>0</v>
      </c>
    </row>
    <row r="19640" spans="1:9">
      <c r="A19640" t="s">
        <v>4</v>
      </c>
      <c r="B19640" s="4" t="s">
        <v>5</v>
      </c>
    </row>
    <row r="19641" spans="1:9">
      <c r="A19641" t="n">
        <v>158490</v>
      </c>
      <c r="B19641" s="53" t="n">
        <v>28</v>
      </c>
    </row>
    <row r="19642" spans="1:9">
      <c r="A19642" t="s">
        <v>4</v>
      </c>
      <c r="B19642" s="4" t="s">
        <v>5</v>
      </c>
      <c r="C19642" s="4" t="s">
        <v>13</v>
      </c>
      <c r="D19642" s="4" t="s">
        <v>10</v>
      </c>
      <c r="E19642" s="4" t="s">
        <v>6</v>
      </c>
    </row>
    <row r="19643" spans="1:9">
      <c r="A19643" t="n">
        <v>158491</v>
      </c>
      <c r="B19643" s="40" t="n">
        <v>51</v>
      </c>
      <c r="C19643" s="7" t="n">
        <v>4</v>
      </c>
      <c r="D19643" s="7" t="n">
        <v>7032</v>
      </c>
      <c r="E19643" s="7" t="s">
        <v>158</v>
      </c>
    </row>
    <row r="19644" spans="1:9">
      <c r="A19644" t="s">
        <v>4</v>
      </c>
      <c r="B19644" s="4" t="s">
        <v>5</v>
      </c>
      <c r="C19644" s="4" t="s">
        <v>10</v>
      </c>
    </row>
    <row r="19645" spans="1:9">
      <c r="A19645" t="n">
        <v>158504</v>
      </c>
      <c r="B19645" s="35" t="n">
        <v>16</v>
      </c>
      <c r="C19645" s="7" t="n">
        <v>0</v>
      </c>
    </row>
    <row r="19646" spans="1:9">
      <c r="A19646" t="s">
        <v>4</v>
      </c>
      <c r="B19646" s="4" t="s">
        <v>5</v>
      </c>
      <c r="C19646" s="4" t="s">
        <v>10</v>
      </c>
      <c r="D19646" s="4" t="s">
        <v>72</v>
      </c>
      <c r="E19646" s="4" t="s">
        <v>13</v>
      </c>
      <c r="F19646" s="4" t="s">
        <v>13</v>
      </c>
      <c r="G19646" s="4" t="s">
        <v>72</v>
      </c>
      <c r="H19646" s="4" t="s">
        <v>13</v>
      </c>
      <c r="I19646" s="4" t="s">
        <v>13</v>
      </c>
    </row>
    <row r="19647" spans="1:9">
      <c r="A19647" t="n">
        <v>158507</v>
      </c>
      <c r="B19647" s="52" t="n">
        <v>26</v>
      </c>
      <c r="C19647" s="7" t="n">
        <v>7032</v>
      </c>
      <c r="D19647" s="7" t="s">
        <v>1316</v>
      </c>
      <c r="E19647" s="7" t="n">
        <v>2</v>
      </c>
      <c r="F19647" s="7" t="n">
        <v>3</v>
      </c>
      <c r="G19647" s="7" t="s">
        <v>1317</v>
      </c>
      <c r="H19647" s="7" t="n">
        <v>2</v>
      </c>
      <c r="I19647" s="7" t="n">
        <v>0</v>
      </c>
    </row>
    <row r="19648" spans="1:9">
      <c r="A19648" t="s">
        <v>4</v>
      </c>
      <c r="B19648" s="4" t="s">
        <v>5</v>
      </c>
    </row>
    <row r="19649" spans="1:9">
      <c r="A19649" t="n">
        <v>158630</v>
      </c>
      <c r="B19649" s="53" t="n">
        <v>28</v>
      </c>
    </row>
    <row r="19650" spans="1:9">
      <c r="A19650" t="s">
        <v>4</v>
      </c>
      <c r="B19650" s="4" t="s">
        <v>5</v>
      </c>
      <c r="C19650" s="4" t="s">
        <v>13</v>
      </c>
      <c r="D19650" s="4" t="s">
        <v>10</v>
      </c>
      <c r="E19650" s="4" t="s">
        <v>6</v>
      </c>
    </row>
    <row r="19651" spans="1:9">
      <c r="A19651" t="n">
        <v>158631</v>
      </c>
      <c r="B19651" s="40" t="n">
        <v>51</v>
      </c>
      <c r="C19651" s="7" t="n">
        <v>4</v>
      </c>
      <c r="D19651" s="7" t="n">
        <v>7</v>
      </c>
      <c r="E19651" s="7" t="s">
        <v>223</v>
      </c>
    </row>
    <row r="19652" spans="1:9">
      <c r="A19652" t="s">
        <v>4</v>
      </c>
      <c r="B19652" s="4" t="s">
        <v>5</v>
      </c>
      <c r="C19652" s="4" t="s">
        <v>10</v>
      </c>
    </row>
    <row r="19653" spans="1:9">
      <c r="A19653" t="n">
        <v>158644</v>
      </c>
      <c r="B19653" s="35" t="n">
        <v>16</v>
      </c>
      <c r="C19653" s="7" t="n">
        <v>0</v>
      </c>
    </row>
    <row r="19654" spans="1:9">
      <c r="A19654" t="s">
        <v>4</v>
      </c>
      <c r="B19654" s="4" t="s">
        <v>5</v>
      </c>
      <c r="C19654" s="4" t="s">
        <v>10</v>
      </c>
      <c r="D19654" s="4" t="s">
        <v>72</v>
      </c>
      <c r="E19654" s="4" t="s">
        <v>13</v>
      </c>
      <c r="F19654" s="4" t="s">
        <v>13</v>
      </c>
    </row>
    <row r="19655" spans="1:9">
      <c r="A19655" t="n">
        <v>158647</v>
      </c>
      <c r="B19655" s="52" t="n">
        <v>26</v>
      </c>
      <c r="C19655" s="7" t="n">
        <v>7</v>
      </c>
      <c r="D19655" s="7" t="s">
        <v>1318</v>
      </c>
      <c r="E19655" s="7" t="n">
        <v>2</v>
      </c>
      <c r="F19655" s="7" t="n">
        <v>0</v>
      </c>
    </row>
    <row r="19656" spans="1:9">
      <c r="A19656" t="s">
        <v>4</v>
      </c>
      <c r="B19656" s="4" t="s">
        <v>5</v>
      </c>
    </row>
    <row r="19657" spans="1:9">
      <c r="A19657" t="n">
        <v>158659</v>
      </c>
      <c r="B19657" s="53" t="n">
        <v>28</v>
      </c>
    </row>
    <row r="19658" spans="1:9">
      <c r="A19658" t="s">
        <v>4</v>
      </c>
      <c r="B19658" s="4" t="s">
        <v>5</v>
      </c>
      <c r="C19658" s="4" t="s">
        <v>10</v>
      </c>
      <c r="D19658" s="4" t="s">
        <v>13</v>
      </c>
      <c r="E19658" s="4" t="s">
        <v>6</v>
      </c>
      <c r="F19658" s="4" t="s">
        <v>22</v>
      </c>
      <c r="G19658" s="4" t="s">
        <v>22</v>
      </c>
      <c r="H19658" s="4" t="s">
        <v>22</v>
      </c>
    </row>
    <row r="19659" spans="1:9">
      <c r="A19659" t="n">
        <v>158660</v>
      </c>
      <c r="B19659" s="39" t="n">
        <v>48</v>
      </c>
      <c r="C19659" s="7" t="n">
        <v>4</v>
      </c>
      <c r="D19659" s="7" t="n">
        <v>0</v>
      </c>
      <c r="E19659" s="7" t="s">
        <v>1311</v>
      </c>
      <c r="F19659" s="7" t="n">
        <v>-1</v>
      </c>
      <c r="G19659" s="7" t="n">
        <v>1</v>
      </c>
      <c r="H19659" s="7" t="n">
        <v>0</v>
      </c>
    </row>
    <row r="19660" spans="1:9">
      <c r="A19660" t="s">
        <v>4</v>
      </c>
      <c r="B19660" s="4" t="s">
        <v>5</v>
      </c>
      <c r="C19660" s="4" t="s">
        <v>10</v>
      </c>
    </row>
    <row r="19661" spans="1:9">
      <c r="A19661" t="n">
        <v>158688</v>
      </c>
      <c r="B19661" s="35" t="n">
        <v>16</v>
      </c>
      <c r="C19661" s="7" t="n">
        <v>500</v>
      </c>
    </row>
    <row r="19662" spans="1:9">
      <c r="A19662" t="s">
        <v>4</v>
      </c>
      <c r="B19662" s="4" t="s">
        <v>5</v>
      </c>
      <c r="C19662" s="4" t="s">
        <v>13</v>
      </c>
      <c r="D19662" s="4" t="s">
        <v>10</v>
      </c>
      <c r="E19662" s="4" t="s">
        <v>6</v>
      </c>
    </row>
    <row r="19663" spans="1:9">
      <c r="A19663" t="n">
        <v>158691</v>
      </c>
      <c r="B19663" s="40" t="n">
        <v>51</v>
      </c>
      <c r="C19663" s="7" t="n">
        <v>4</v>
      </c>
      <c r="D19663" s="7" t="n">
        <v>4</v>
      </c>
      <c r="E19663" s="7" t="s">
        <v>173</v>
      </c>
    </row>
    <row r="19664" spans="1:9">
      <c r="A19664" t="s">
        <v>4</v>
      </c>
      <c r="B19664" s="4" t="s">
        <v>5</v>
      </c>
      <c r="C19664" s="4" t="s">
        <v>10</v>
      </c>
    </row>
    <row r="19665" spans="1:8">
      <c r="A19665" t="n">
        <v>158705</v>
      </c>
      <c r="B19665" s="35" t="n">
        <v>16</v>
      </c>
      <c r="C19665" s="7" t="n">
        <v>0</v>
      </c>
    </row>
    <row r="19666" spans="1:8">
      <c r="A19666" t="s">
        <v>4</v>
      </c>
      <c r="B19666" s="4" t="s">
        <v>5</v>
      </c>
      <c r="C19666" s="4" t="s">
        <v>10</v>
      </c>
      <c r="D19666" s="4" t="s">
        <v>72</v>
      </c>
      <c r="E19666" s="4" t="s">
        <v>13</v>
      </c>
      <c r="F19666" s="4" t="s">
        <v>13</v>
      </c>
    </row>
    <row r="19667" spans="1:8">
      <c r="A19667" t="n">
        <v>158708</v>
      </c>
      <c r="B19667" s="52" t="n">
        <v>26</v>
      </c>
      <c r="C19667" s="7" t="n">
        <v>4</v>
      </c>
      <c r="D19667" s="7" t="s">
        <v>1319</v>
      </c>
      <c r="E19667" s="7" t="n">
        <v>2</v>
      </c>
      <c r="F19667" s="7" t="n">
        <v>0</v>
      </c>
    </row>
    <row r="19668" spans="1:8">
      <c r="A19668" t="s">
        <v>4</v>
      </c>
      <c r="B19668" s="4" t="s">
        <v>5</v>
      </c>
    </row>
    <row r="19669" spans="1:8">
      <c r="A19669" t="n">
        <v>158732</v>
      </c>
      <c r="B19669" s="53" t="n">
        <v>28</v>
      </c>
    </row>
    <row r="19670" spans="1:8">
      <c r="A19670" t="s">
        <v>4</v>
      </c>
      <c r="B19670" s="4" t="s">
        <v>5</v>
      </c>
      <c r="C19670" s="4" t="s">
        <v>10</v>
      </c>
      <c r="D19670" s="4" t="s">
        <v>13</v>
      </c>
      <c r="E19670" s="4" t="s">
        <v>6</v>
      </c>
      <c r="F19670" s="4" t="s">
        <v>22</v>
      </c>
      <c r="G19670" s="4" t="s">
        <v>22</v>
      </c>
      <c r="H19670" s="4" t="s">
        <v>22</v>
      </c>
    </row>
    <row r="19671" spans="1:8">
      <c r="A19671" t="n">
        <v>158733</v>
      </c>
      <c r="B19671" s="39" t="n">
        <v>48</v>
      </c>
      <c r="C19671" s="7" t="n">
        <v>4</v>
      </c>
      <c r="D19671" s="7" t="n">
        <v>0</v>
      </c>
      <c r="E19671" s="7" t="s">
        <v>1311</v>
      </c>
      <c r="F19671" s="7" t="n">
        <v>-1</v>
      </c>
      <c r="G19671" s="7" t="n">
        <v>1</v>
      </c>
      <c r="H19671" s="7" t="n">
        <v>2.80259692864963e-45</v>
      </c>
    </row>
    <row r="19672" spans="1:8">
      <c r="A19672" t="s">
        <v>4</v>
      </c>
      <c r="B19672" s="4" t="s">
        <v>5</v>
      </c>
      <c r="C19672" s="4" t="s">
        <v>10</v>
      </c>
    </row>
    <row r="19673" spans="1:8">
      <c r="A19673" t="n">
        <v>158761</v>
      </c>
      <c r="B19673" s="35" t="n">
        <v>16</v>
      </c>
      <c r="C19673" s="7" t="n">
        <v>500</v>
      </c>
    </row>
    <row r="19674" spans="1:8">
      <c r="A19674" t="s">
        <v>4</v>
      </c>
      <c r="B19674" s="4" t="s">
        <v>5</v>
      </c>
      <c r="C19674" s="4" t="s">
        <v>13</v>
      </c>
      <c r="D19674" s="4" t="s">
        <v>10</v>
      </c>
      <c r="E19674" s="4" t="s">
        <v>6</v>
      </c>
    </row>
    <row r="19675" spans="1:8">
      <c r="A19675" t="n">
        <v>158764</v>
      </c>
      <c r="B19675" s="40" t="n">
        <v>51</v>
      </c>
      <c r="C19675" s="7" t="n">
        <v>4</v>
      </c>
      <c r="D19675" s="7" t="n">
        <v>4</v>
      </c>
      <c r="E19675" s="7" t="s">
        <v>410</v>
      </c>
    </row>
    <row r="19676" spans="1:8">
      <c r="A19676" t="s">
        <v>4</v>
      </c>
      <c r="B19676" s="4" t="s">
        <v>5</v>
      </c>
      <c r="C19676" s="4" t="s">
        <v>10</v>
      </c>
    </row>
    <row r="19677" spans="1:8">
      <c r="A19677" t="n">
        <v>158778</v>
      </c>
      <c r="B19677" s="35" t="n">
        <v>16</v>
      </c>
      <c r="C19677" s="7" t="n">
        <v>0</v>
      </c>
    </row>
    <row r="19678" spans="1:8">
      <c r="A19678" t="s">
        <v>4</v>
      </c>
      <c r="B19678" s="4" t="s">
        <v>5</v>
      </c>
      <c r="C19678" s="4" t="s">
        <v>10</v>
      </c>
      <c r="D19678" s="4" t="s">
        <v>72</v>
      </c>
      <c r="E19678" s="4" t="s">
        <v>13</v>
      </c>
      <c r="F19678" s="4" t="s">
        <v>13</v>
      </c>
    </row>
    <row r="19679" spans="1:8">
      <c r="A19679" t="n">
        <v>158781</v>
      </c>
      <c r="B19679" s="52" t="n">
        <v>26</v>
      </c>
      <c r="C19679" s="7" t="n">
        <v>4</v>
      </c>
      <c r="D19679" s="7" t="s">
        <v>1320</v>
      </c>
      <c r="E19679" s="7" t="n">
        <v>2</v>
      </c>
      <c r="F19679" s="7" t="n">
        <v>0</v>
      </c>
    </row>
    <row r="19680" spans="1:8">
      <c r="A19680" t="s">
        <v>4</v>
      </c>
      <c r="B19680" s="4" t="s">
        <v>5</v>
      </c>
    </row>
    <row r="19681" spans="1:8">
      <c r="A19681" t="n">
        <v>158851</v>
      </c>
      <c r="B19681" s="53" t="n">
        <v>28</v>
      </c>
    </row>
    <row r="19682" spans="1:8">
      <c r="A19682" t="s">
        <v>4</v>
      </c>
      <c r="B19682" s="4" t="s">
        <v>5</v>
      </c>
      <c r="C19682" s="4" t="s">
        <v>13</v>
      </c>
      <c r="D19682" s="4" t="s">
        <v>10</v>
      </c>
      <c r="E19682" s="4" t="s">
        <v>6</v>
      </c>
    </row>
    <row r="19683" spans="1:8">
      <c r="A19683" t="n">
        <v>158852</v>
      </c>
      <c r="B19683" s="40" t="n">
        <v>51</v>
      </c>
      <c r="C19683" s="7" t="n">
        <v>4</v>
      </c>
      <c r="D19683" s="7" t="n">
        <v>5704</v>
      </c>
      <c r="E19683" s="7" t="s">
        <v>815</v>
      </c>
    </row>
    <row r="19684" spans="1:8">
      <c r="A19684" t="s">
        <v>4</v>
      </c>
      <c r="B19684" s="4" t="s">
        <v>5</v>
      </c>
      <c r="C19684" s="4" t="s">
        <v>10</v>
      </c>
    </row>
    <row r="19685" spans="1:8">
      <c r="A19685" t="n">
        <v>158866</v>
      </c>
      <c r="B19685" s="35" t="n">
        <v>16</v>
      </c>
      <c r="C19685" s="7" t="n">
        <v>0</v>
      </c>
    </row>
    <row r="19686" spans="1:8">
      <c r="A19686" t="s">
        <v>4</v>
      </c>
      <c r="B19686" s="4" t="s">
        <v>5</v>
      </c>
      <c r="C19686" s="4" t="s">
        <v>10</v>
      </c>
      <c r="D19686" s="4" t="s">
        <v>72</v>
      </c>
      <c r="E19686" s="4" t="s">
        <v>13</v>
      </c>
      <c r="F19686" s="4" t="s">
        <v>13</v>
      </c>
    </row>
    <row r="19687" spans="1:8">
      <c r="A19687" t="n">
        <v>158869</v>
      </c>
      <c r="B19687" s="52" t="n">
        <v>26</v>
      </c>
      <c r="C19687" s="7" t="n">
        <v>5704</v>
      </c>
      <c r="D19687" s="7" t="s">
        <v>1321</v>
      </c>
      <c r="E19687" s="7" t="n">
        <v>2</v>
      </c>
      <c r="F19687" s="7" t="n">
        <v>0</v>
      </c>
    </row>
    <row r="19688" spans="1:8">
      <c r="A19688" t="s">
        <v>4</v>
      </c>
      <c r="B19688" s="4" t="s">
        <v>5</v>
      </c>
    </row>
    <row r="19689" spans="1:8">
      <c r="A19689" t="n">
        <v>158937</v>
      </c>
      <c r="B19689" s="53" t="n">
        <v>28</v>
      </c>
    </row>
    <row r="19690" spans="1:8">
      <c r="A19690" t="s">
        <v>4</v>
      </c>
      <c r="B19690" s="4" t="s">
        <v>5</v>
      </c>
      <c r="C19690" s="4" t="s">
        <v>13</v>
      </c>
      <c r="D19690" s="4" t="s">
        <v>10</v>
      </c>
      <c r="E19690" s="4" t="s">
        <v>10</v>
      </c>
      <c r="F19690" s="4" t="s">
        <v>13</v>
      </c>
    </row>
    <row r="19691" spans="1:8">
      <c r="A19691" t="n">
        <v>158938</v>
      </c>
      <c r="B19691" s="29" t="n">
        <v>25</v>
      </c>
      <c r="C19691" s="7" t="n">
        <v>1</v>
      </c>
      <c r="D19691" s="7" t="n">
        <v>60</v>
      </c>
      <c r="E19691" s="7" t="n">
        <v>640</v>
      </c>
      <c r="F19691" s="7" t="n">
        <v>1</v>
      </c>
    </row>
    <row r="19692" spans="1:8">
      <c r="A19692" t="s">
        <v>4</v>
      </c>
      <c r="B19692" s="4" t="s">
        <v>5</v>
      </c>
      <c r="C19692" s="4" t="s">
        <v>6</v>
      </c>
      <c r="D19692" s="4" t="s">
        <v>10</v>
      </c>
    </row>
    <row r="19693" spans="1:8">
      <c r="A19693" t="n">
        <v>158945</v>
      </c>
      <c r="B19693" s="84" t="n">
        <v>29</v>
      </c>
      <c r="C19693" s="7" t="s">
        <v>1101</v>
      </c>
      <c r="D19693" s="7" t="n">
        <v>65533</v>
      </c>
    </row>
    <row r="19694" spans="1:8">
      <c r="A19694" t="s">
        <v>4</v>
      </c>
      <c r="B19694" s="4" t="s">
        <v>5</v>
      </c>
      <c r="C19694" s="4" t="s">
        <v>13</v>
      </c>
      <c r="D19694" s="4" t="s">
        <v>10</v>
      </c>
      <c r="E19694" s="4" t="s">
        <v>6</v>
      </c>
    </row>
    <row r="19695" spans="1:8">
      <c r="A19695" t="n">
        <v>158954</v>
      </c>
      <c r="B19695" s="40" t="n">
        <v>51</v>
      </c>
      <c r="C19695" s="7" t="n">
        <v>4</v>
      </c>
      <c r="D19695" s="7" t="n">
        <v>16</v>
      </c>
      <c r="E19695" s="7" t="s">
        <v>158</v>
      </c>
    </row>
    <row r="19696" spans="1:8">
      <c r="A19696" t="s">
        <v>4</v>
      </c>
      <c r="B19696" s="4" t="s">
        <v>5</v>
      </c>
      <c r="C19696" s="4" t="s">
        <v>10</v>
      </c>
    </row>
    <row r="19697" spans="1:6">
      <c r="A19697" t="n">
        <v>158967</v>
      </c>
      <c r="B19697" s="35" t="n">
        <v>16</v>
      </c>
      <c r="C19697" s="7" t="n">
        <v>0</v>
      </c>
    </row>
    <row r="19698" spans="1:6">
      <c r="A19698" t="s">
        <v>4</v>
      </c>
      <c r="B19698" s="4" t="s">
        <v>5</v>
      </c>
      <c r="C19698" s="4" t="s">
        <v>10</v>
      </c>
      <c r="D19698" s="4" t="s">
        <v>72</v>
      </c>
      <c r="E19698" s="4" t="s">
        <v>13</v>
      </c>
      <c r="F19698" s="4" t="s">
        <v>13</v>
      </c>
    </row>
    <row r="19699" spans="1:6">
      <c r="A19699" t="n">
        <v>158970</v>
      </c>
      <c r="B19699" s="52" t="n">
        <v>26</v>
      </c>
      <c r="C19699" s="7" t="n">
        <v>16</v>
      </c>
      <c r="D19699" s="7" t="s">
        <v>1322</v>
      </c>
      <c r="E19699" s="7" t="n">
        <v>2</v>
      </c>
      <c r="F19699" s="7" t="n">
        <v>0</v>
      </c>
    </row>
    <row r="19700" spans="1:6">
      <c r="A19700" t="s">
        <v>4</v>
      </c>
      <c r="B19700" s="4" t="s">
        <v>5</v>
      </c>
    </row>
    <row r="19701" spans="1:6">
      <c r="A19701" t="n">
        <v>159033</v>
      </c>
      <c r="B19701" s="53" t="n">
        <v>28</v>
      </c>
    </row>
    <row r="19702" spans="1:6">
      <c r="A19702" t="s">
        <v>4</v>
      </c>
      <c r="B19702" s="4" t="s">
        <v>5</v>
      </c>
      <c r="C19702" s="4" t="s">
        <v>10</v>
      </c>
      <c r="D19702" s="4" t="s">
        <v>13</v>
      </c>
    </row>
    <row r="19703" spans="1:6">
      <c r="A19703" t="n">
        <v>159034</v>
      </c>
      <c r="B19703" s="54" t="n">
        <v>89</v>
      </c>
      <c r="C19703" s="7" t="n">
        <v>65533</v>
      </c>
      <c r="D19703" s="7" t="n">
        <v>1</v>
      </c>
    </row>
    <row r="19704" spans="1:6">
      <c r="A19704" t="s">
        <v>4</v>
      </c>
      <c r="B19704" s="4" t="s">
        <v>5</v>
      </c>
      <c r="C19704" s="4" t="s">
        <v>13</v>
      </c>
      <c r="D19704" s="4" t="s">
        <v>10</v>
      </c>
      <c r="E19704" s="4" t="s">
        <v>10</v>
      </c>
      <c r="F19704" s="4" t="s">
        <v>13</v>
      </c>
    </row>
    <row r="19705" spans="1:6">
      <c r="A19705" t="n">
        <v>159038</v>
      </c>
      <c r="B19705" s="29" t="n">
        <v>25</v>
      </c>
      <c r="C19705" s="7" t="n">
        <v>1</v>
      </c>
      <c r="D19705" s="7" t="n">
        <v>65535</v>
      </c>
      <c r="E19705" s="7" t="n">
        <v>65535</v>
      </c>
      <c r="F19705" s="7" t="n">
        <v>0</v>
      </c>
    </row>
    <row r="19706" spans="1:6">
      <c r="A19706" t="s">
        <v>4</v>
      </c>
      <c r="B19706" s="4" t="s">
        <v>5</v>
      </c>
      <c r="C19706" s="4" t="s">
        <v>6</v>
      </c>
      <c r="D19706" s="4" t="s">
        <v>10</v>
      </c>
    </row>
    <row r="19707" spans="1:6">
      <c r="A19707" t="n">
        <v>159045</v>
      </c>
      <c r="B19707" s="84" t="n">
        <v>29</v>
      </c>
      <c r="C19707" s="7" t="s">
        <v>12</v>
      </c>
      <c r="D19707" s="7" t="n">
        <v>65533</v>
      </c>
    </row>
    <row r="19708" spans="1:6">
      <c r="A19708" t="s">
        <v>4</v>
      </c>
      <c r="B19708" s="4" t="s">
        <v>5</v>
      </c>
      <c r="C19708" s="4" t="s">
        <v>13</v>
      </c>
      <c r="D19708" s="4" t="s">
        <v>10</v>
      </c>
      <c r="E19708" s="4" t="s">
        <v>22</v>
      </c>
    </row>
    <row r="19709" spans="1:6">
      <c r="A19709" t="n">
        <v>159049</v>
      </c>
      <c r="B19709" s="28" t="n">
        <v>58</v>
      </c>
      <c r="C19709" s="7" t="n">
        <v>101</v>
      </c>
      <c r="D19709" s="7" t="n">
        <v>1000</v>
      </c>
      <c r="E19709" s="7" t="n">
        <v>1</v>
      </c>
    </row>
    <row r="19710" spans="1:6">
      <c r="A19710" t="s">
        <v>4</v>
      </c>
      <c r="B19710" s="4" t="s">
        <v>5</v>
      </c>
      <c r="C19710" s="4" t="s">
        <v>13</v>
      </c>
      <c r="D19710" s="4" t="s">
        <v>10</v>
      </c>
    </row>
    <row r="19711" spans="1:6">
      <c r="A19711" t="n">
        <v>159057</v>
      </c>
      <c r="B19711" s="28" t="n">
        <v>58</v>
      </c>
      <c r="C19711" s="7" t="n">
        <v>254</v>
      </c>
      <c r="D19711" s="7" t="n">
        <v>0</v>
      </c>
    </row>
    <row r="19712" spans="1:6">
      <c r="A19712" t="s">
        <v>4</v>
      </c>
      <c r="B19712" s="4" t="s">
        <v>5</v>
      </c>
      <c r="C19712" s="4" t="s">
        <v>13</v>
      </c>
      <c r="D19712" s="4" t="s">
        <v>13</v>
      </c>
      <c r="E19712" s="4" t="s">
        <v>22</v>
      </c>
      <c r="F19712" s="4" t="s">
        <v>22</v>
      </c>
      <c r="G19712" s="4" t="s">
        <v>22</v>
      </c>
      <c r="H19712" s="4" t="s">
        <v>10</v>
      </c>
    </row>
    <row r="19713" spans="1:8">
      <c r="A19713" t="n">
        <v>159061</v>
      </c>
      <c r="B19713" s="25" t="n">
        <v>45</v>
      </c>
      <c r="C19713" s="7" t="n">
        <v>2</v>
      </c>
      <c r="D19713" s="7" t="n">
        <v>3</v>
      </c>
      <c r="E19713" s="7" t="n">
        <v>-50.4599990844727</v>
      </c>
      <c r="F19713" s="7" t="n">
        <v>5.40000009536743</v>
      </c>
      <c r="G19713" s="7" t="n">
        <v>-22.5599994659424</v>
      </c>
      <c r="H19713" s="7" t="n">
        <v>0</v>
      </c>
    </row>
    <row r="19714" spans="1:8">
      <c r="A19714" t="s">
        <v>4</v>
      </c>
      <c r="B19714" s="4" t="s">
        <v>5</v>
      </c>
      <c r="C19714" s="4" t="s">
        <v>13</v>
      </c>
      <c r="D19714" s="4" t="s">
        <v>13</v>
      </c>
      <c r="E19714" s="4" t="s">
        <v>22</v>
      </c>
      <c r="F19714" s="4" t="s">
        <v>22</v>
      </c>
      <c r="G19714" s="4" t="s">
        <v>22</v>
      </c>
      <c r="H19714" s="4" t="s">
        <v>10</v>
      </c>
      <c r="I19714" s="4" t="s">
        <v>13</v>
      </c>
    </row>
    <row r="19715" spans="1:8">
      <c r="A19715" t="n">
        <v>159078</v>
      </c>
      <c r="B19715" s="25" t="n">
        <v>45</v>
      </c>
      <c r="C19715" s="7" t="n">
        <v>4</v>
      </c>
      <c r="D19715" s="7" t="n">
        <v>3</v>
      </c>
      <c r="E19715" s="7" t="n">
        <v>11</v>
      </c>
      <c r="F19715" s="7" t="n">
        <v>210</v>
      </c>
      <c r="G19715" s="7" t="n">
        <v>0</v>
      </c>
      <c r="H19715" s="7" t="n">
        <v>0</v>
      </c>
      <c r="I19715" s="7" t="n">
        <v>0</v>
      </c>
    </row>
    <row r="19716" spans="1:8">
      <c r="A19716" t="s">
        <v>4</v>
      </c>
      <c r="B19716" s="4" t="s">
        <v>5</v>
      </c>
      <c r="C19716" s="4" t="s">
        <v>13</v>
      </c>
      <c r="D19716" s="4" t="s">
        <v>13</v>
      </c>
      <c r="E19716" s="4" t="s">
        <v>22</v>
      </c>
      <c r="F19716" s="4" t="s">
        <v>10</v>
      </c>
    </row>
    <row r="19717" spans="1:8">
      <c r="A19717" t="n">
        <v>159096</v>
      </c>
      <c r="B19717" s="25" t="n">
        <v>45</v>
      </c>
      <c r="C19717" s="7" t="n">
        <v>5</v>
      </c>
      <c r="D19717" s="7" t="n">
        <v>3</v>
      </c>
      <c r="E19717" s="7" t="n">
        <v>2.40000009536743</v>
      </c>
      <c r="F19717" s="7" t="n">
        <v>0</v>
      </c>
    </row>
    <row r="19718" spans="1:8">
      <c r="A19718" t="s">
        <v>4</v>
      </c>
      <c r="B19718" s="4" t="s">
        <v>5</v>
      </c>
      <c r="C19718" s="4" t="s">
        <v>13</v>
      </c>
      <c r="D19718" s="4" t="s">
        <v>13</v>
      </c>
      <c r="E19718" s="4" t="s">
        <v>22</v>
      </c>
      <c r="F19718" s="4" t="s">
        <v>10</v>
      </c>
    </row>
    <row r="19719" spans="1:8">
      <c r="A19719" t="n">
        <v>159105</v>
      </c>
      <c r="B19719" s="25" t="n">
        <v>45</v>
      </c>
      <c r="C19719" s="7" t="n">
        <v>11</v>
      </c>
      <c r="D19719" s="7" t="n">
        <v>3</v>
      </c>
      <c r="E19719" s="7" t="n">
        <v>31.6000003814697</v>
      </c>
      <c r="F19719" s="7" t="n">
        <v>0</v>
      </c>
    </row>
    <row r="19720" spans="1:8">
      <c r="A19720" t="s">
        <v>4</v>
      </c>
      <c r="B19720" s="4" t="s">
        <v>5</v>
      </c>
      <c r="C19720" s="4" t="s">
        <v>10</v>
      </c>
      <c r="D19720" s="4" t="s">
        <v>22</v>
      </c>
      <c r="E19720" s="4" t="s">
        <v>22</v>
      </c>
      <c r="F19720" s="4" t="s">
        <v>22</v>
      </c>
      <c r="G19720" s="4" t="s">
        <v>22</v>
      </c>
    </row>
    <row r="19721" spans="1:8">
      <c r="A19721" t="n">
        <v>159114</v>
      </c>
      <c r="B19721" s="24" t="n">
        <v>46</v>
      </c>
      <c r="C19721" s="7" t="n">
        <v>7</v>
      </c>
      <c r="D19721" s="7" t="n">
        <v>-50.8499984741211</v>
      </c>
      <c r="E19721" s="7" t="n">
        <v>4.01999998092651</v>
      </c>
      <c r="F19721" s="7" t="n">
        <v>-21.6499996185303</v>
      </c>
      <c r="G19721" s="7" t="n">
        <v>270</v>
      </c>
    </row>
    <row r="19722" spans="1:8">
      <c r="A19722" t="s">
        <v>4</v>
      </c>
      <c r="B19722" s="4" t="s">
        <v>5</v>
      </c>
      <c r="C19722" s="4" t="s">
        <v>10</v>
      </c>
      <c r="D19722" s="4" t="s">
        <v>9</v>
      </c>
    </row>
    <row r="19723" spans="1:8">
      <c r="A19723" t="n">
        <v>159133</v>
      </c>
      <c r="B19723" s="45" t="n">
        <v>44</v>
      </c>
      <c r="C19723" s="7" t="n">
        <v>15</v>
      </c>
      <c r="D19723" s="7" t="n">
        <v>128</v>
      </c>
    </row>
    <row r="19724" spans="1:8">
      <c r="A19724" t="s">
        <v>4</v>
      </c>
      <c r="B19724" s="4" t="s">
        <v>5</v>
      </c>
      <c r="C19724" s="4" t="s">
        <v>10</v>
      </c>
      <c r="D19724" s="4" t="s">
        <v>9</v>
      </c>
    </row>
    <row r="19725" spans="1:8">
      <c r="A19725" t="n">
        <v>159140</v>
      </c>
      <c r="B19725" s="45" t="n">
        <v>44</v>
      </c>
      <c r="C19725" s="7" t="n">
        <v>16</v>
      </c>
      <c r="D19725" s="7" t="n">
        <v>128</v>
      </c>
    </row>
    <row r="19726" spans="1:8">
      <c r="A19726" t="s">
        <v>4</v>
      </c>
      <c r="B19726" s="4" t="s">
        <v>5</v>
      </c>
      <c r="C19726" s="4" t="s">
        <v>10</v>
      </c>
      <c r="D19726" s="4" t="s">
        <v>10</v>
      </c>
      <c r="E19726" s="4" t="s">
        <v>10</v>
      </c>
    </row>
    <row r="19727" spans="1:8">
      <c r="A19727" t="n">
        <v>159147</v>
      </c>
      <c r="B19727" s="57" t="n">
        <v>61</v>
      </c>
      <c r="C19727" s="7" t="n">
        <v>15</v>
      </c>
      <c r="D19727" s="7" t="n">
        <v>0</v>
      </c>
      <c r="E19727" s="7" t="n">
        <v>1000</v>
      </c>
    </row>
    <row r="19728" spans="1:8">
      <c r="A19728" t="s">
        <v>4</v>
      </c>
      <c r="B19728" s="4" t="s">
        <v>5</v>
      </c>
      <c r="C19728" s="4" t="s">
        <v>10</v>
      </c>
      <c r="D19728" s="4" t="s">
        <v>10</v>
      </c>
      <c r="E19728" s="4" t="s">
        <v>10</v>
      </c>
    </row>
    <row r="19729" spans="1:9">
      <c r="A19729" t="n">
        <v>159154</v>
      </c>
      <c r="B19729" s="57" t="n">
        <v>61</v>
      </c>
      <c r="C19729" s="7" t="n">
        <v>16</v>
      </c>
      <c r="D19729" s="7" t="n">
        <v>0</v>
      </c>
      <c r="E19729" s="7" t="n">
        <v>1000</v>
      </c>
    </row>
    <row r="19730" spans="1:9">
      <c r="A19730" t="s">
        <v>4</v>
      </c>
      <c r="B19730" s="4" t="s">
        <v>5</v>
      </c>
      <c r="C19730" s="4" t="s">
        <v>10</v>
      </c>
      <c r="D19730" s="4" t="s">
        <v>10</v>
      </c>
      <c r="E19730" s="4" t="s">
        <v>22</v>
      </c>
      <c r="F19730" s="4" t="s">
        <v>22</v>
      </c>
      <c r="G19730" s="4" t="s">
        <v>22</v>
      </c>
      <c r="H19730" s="4" t="s">
        <v>22</v>
      </c>
      <c r="I19730" s="4" t="s">
        <v>13</v>
      </c>
      <c r="J19730" s="4" t="s">
        <v>10</v>
      </c>
    </row>
    <row r="19731" spans="1:9">
      <c r="A19731" t="n">
        <v>159161</v>
      </c>
      <c r="B19731" s="85" t="n">
        <v>55</v>
      </c>
      <c r="C19731" s="7" t="n">
        <v>15</v>
      </c>
      <c r="D19731" s="7" t="n">
        <v>65533</v>
      </c>
      <c r="E19731" s="7" t="n">
        <v>-49.4199981689453</v>
      </c>
      <c r="F19731" s="7" t="n">
        <v>3.96000003814697</v>
      </c>
      <c r="G19731" s="7" t="n">
        <v>-22.0200004577637</v>
      </c>
      <c r="H19731" s="7" t="n">
        <v>1.5</v>
      </c>
      <c r="I19731" s="7" t="n">
        <v>1</v>
      </c>
      <c r="J19731" s="7" t="n">
        <v>0</v>
      </c>
    </row>
    <row r="19732" spans="1:9">
      <c r="A19732" t="s">
        <v>4</v>
      </c>
      <c r="B19732" s="4" t="s">
        <v>5</v>
      </c>
      <c r="C19732" s="4" t="s">
        <v>10</v>
      </c>
    </row>
    <row r="19733" spans="1:9">
      <c r="A19733" t="n">
        <v>159185</v>
      </c>
      <c r="B19733" s="35" t="n">
        <v>16</v>
      </c>
      <c r="C19733" s="7" t="n">
        <v>300</v>
      </c>
    </row>
    <row r="19734" spans="1:9">
      <c r="A19734" t="s">
        <v>4</v>
      </c>
      <c r="B19734" s="4" t="s">
        <v>5</v>
      </c>
      <c r="C19734" s="4" t="s">
        <v>10</v>
      </c>
      <c r="D19734" s="4" t="s">
        <v>10</v>
      </c>
      <c r="E19734" s="4" t="s">
        <v>22</v>
      </c>
      <c r="F19734" s="4" t="s">
        <v>22</v>
      </c>
      <c r="G19734" s="4" t="s">
        <v>22</v>
      </c>
      <c r="H19734" s="4" t="s">
        <v>22</v>
      </c>
      <c r="I19734" s="4" t="s">
        <v>13</v>
      </c>
      <c r="J19734" s="4" t="s">
        <v>10</v>
      </c>
    </row>
    <row r="19735" spans="1:9">
      <c r="A19735" t="n">
        <v>159188</v>
      </c>
      <c r="B19735" s="85" t="n">
        <v>55</v>
      </c>
      <c r="C19735" s="7" t="n">
        <v>16</v>
      </c>
      <c r="D19735" s="7" t="n">
        <v>65533</v>
      </c>
      <c r="E19735" s="7" t="n">
        <v>-49.6199989318848</v>
      </c>
      <c r="F19735" s="7" t="n">
        <v>3.9300000667572</v>
      </c>
      <c r="G19735" s="7" t="n">
        <v>-21.2199993133545</v>
      </c>
      <c r="H19735" s="7" t="n">
        <v>1.5</v>
      </c>
      <c r="I19735" s="7" t="n">
        <v>1</v>
      </c>
      <c r="J19735" s="7" t="n">
        <v>0</v>
      </c>
    </row>
    <row r="19736" spans="1:9">
      <c r="A19736" t="s">
        <v>4</v>
      </c>
      <c r="B19736" s="4" t="s">
        <v>5</v>
      </c>
      <c r="C19736" s="4" t="s">
        <v>10</v>
      </c>
    </row>
    <row r="19737" spans="1:9">
      <c r="A19737" t="n">
        <v>159212</v>
      </c>
      <c r="B19737" s="35" t="n">
        <v>16</v>
      </c>
      <c r="C19737" s="7" t="n">
        <v>1000</v>
      </c>
    </row>
    <row r="19738" spans="1:9">
      <c r="A19738" t="s">
        <v>4</v>
      </c>
      <c r="B19738" s="4" t="s">
        <v>5</v>
      </c>
      <c r="C19738" s="4" t="s">
        <v>10</v>
      </c>
      <c r="D19738" s="4" t="s">
        <v>22</v>
      </c>
      <c r="E19738" s="4" t="s">
        <v>22</v>
      </c>
      <c r="F19738" s="4" t="s">
        <v>13</v>
      </c>
    </row>
    <row r="19739" spans="1:9">
      <c r="A19739" t="n">
        <v>159215</v>
      </c>
      <c r="B19739" s="59" t="n">
        <v>52</v>
      </c>
      <c r="C19739" s="7" t="n">
        <v>0</v>
      </c>
      <c r="D19739" s="7" t="n">
        <v>65</v>
      </c>
      <c r="E19739" s="7" t="n">
        <v>10</v>
      </c>
      <c r="F19739" s="7" t="n">
        <v>0</v>
      </c>
    </row>
    <row r="19740" spans="1:9">
      <c r="A19740" t="s">
        <v>4</v>
      </c>
      <c r="B19740" s="4" t="s">
        <v>5</v>
      </c>
      <c r="C19740" s="4" t="s">
        <v>10</v>
      </c>
    </row>
    <row r="19741" spans="1:9">
      <c r="A19741" t="n">
        <v>159227</v>
      </c>
      <c r="B19741" s="35" t="n">
        <v>16</v>
      </c>
      <c r="C19741" s="7" t="n">
        <v>100</v>
      </c>
    </row>
    <row r="19742" spans="1:9">
      <c r="A19742" t="s">
        <v>4</v>
      </c>
      <c r="B19742" s="4" t="s">
        <v>5</v>
      </c>
      <c r="C19742" s="4" t="s">
        <v>10</v>
      </c>
      <c r="D19742" s="4" t="s">
        <v>22</v>
      </c>
      <c r="E19742" s="4" t="s">
        <v>22</v>
      </c>
      <c r="F19742" s="4" t="s">
        <v>13</v>
      </c>
    </row>
    <row r="19743" spans="1:9">
      <c r="A19743" t="n">
        <v>159230</v>
      </c>
      <c r="B19743" s="59" t="n">
        <v>52</v>
      </c>
      <c r="C19743" s="7" t="n">
        <v>7</v>
      </c>
      <c r="D19743" s="7" t="n">
        <v>105</v>
      </c>
      <c r="E19743" s="7" t="n">
        <v>10</v>
      </c>
      <c r="F19743" s="7" t="n">
        <v>0</v>
      </c>
    </row>
    <row r="19744" spans="1:9">
      <c r="A19744" t="s">
        <v>4</v>
      </c>
      <c r="B19744" s="4" t="s">
        <v>5</v>
      </c>
      <c r="C19744" s="4" t="s">
        <v>10</v>
      </c>
    </row>
    <row r="19745" spans="1:10">
      <c r="A19745" t="n">
        <v>159242</v>
      </c>
      <c r="B19745" s="35" t="n">
        <v>16</v>
      </c>
      <c r="C19745" s="7" t="n">
        <v>100</v>
      </c>
    </row>
    <row r="19746" spans="1:10">
      <c r="A19746" t="s">
        <v>4</v>
      </c>
      <c r="B19746" s="4" t="s">
        <v>5</v>
      </c>
      <c r="C19746" s="4" t="s">
        <v>10</v>
      </c>
      <c r="D19746" s="4" t="s">
        <v>22</v>
      </c>
      <c r="E19746" s="4" t="s">
        <v>22</v>
      </c>
      <c r="F19746" s="4" t="s">
        <v>13</v>
      </c>
    </row>
    <row r="19747" spans="1:10">
      <c r="A19747" t="n">
        <v>159245</v>
      </c>
      <c r="B19747" s="59" t="n">
        <v>52</v>
      </c>
      <c r="C19747" s="7" t="n">
        <v>2</v>
      </c>
      <c r="D19747" s="7" t="n">
        <v>113</v>
      </c>
      <c r="E19747" s="7" t="n">
        <v>10</v>
      </c>
      <c r="F19747" s="7" t="n">
        <v>0</v>
      </c>
    </row>
    <row r="19748" spans="1:10">
      <c r="A19748" t="s">
        <v>4</v>
      </c>
      <c r="B19748" s="4" t="s">
        <v>5</v>
      </c>
      <c r="C19748" s="4" t="s">
        <v>10</v>
      </c>
    </row>
    <row r="19749" spans="1:10">
      <c r="A19749" t="n">
        <v>159257</v>
      </c>
      <c r="B19749" s="35" t="n">
        <v>16</v>
      </c>
      <c r="C19749" s="7" t="n">
        <v>100</v>
      </c>
    </row>
    <row r="19750" spans="1:10">
      <c r="A19750" t="s">
        <v>4</v>
      </c>
      <c r="B19750" s="4" t="s">
        <v>5</v>
      </c>
      <c r="C19750" s="4" t="s">
        <v>10</v>
      </c>
      <c r="D19750" s="4" t="s">
        <v>22</v>
      </c>
      <c r="E19750" s="4" t="s">
        <v>22</v>
      </c>
      <c r="F19750" s="4" t="s">
        <v>13</v>
      </c>
    </row>
    <row r="19751" spans="1:10">
      <c r="A19751" t="n">
        <v>159260</v>
      </c>
      <c r="B19751" s="59" t="n">
        <v>52</v>
      </c>
      <c r="C19751" s="7" t="n">
        <v>4</v>
      </c>
      <c r="D19751" s="7" t="n">
        <v>99</v>
      </c>
      <c r="E19751" s="7" t="n">
        <v>10</v>
      </c>
      <c r="F19751" s="7" t="n">
        <v>0</v>
      </c>
    </row>
    <row r="19752" spans="1:10">
      <c r="A19752" t="s">
        <v>4</v>
      </c>
      <c r="B19752" s="4" t="s">
        <v>5</v>
      </c>
      <c r="C19752" s="4" t="s">
        <v>10</v>
      </c>
      <c r="D19752" s="4" t="s">
        <v>13</v>
      </c>
    </row>
    <row r="19753" spans="1:10">
      <c r="A19753" t="n">
        <v>159272</v>
      </c>
      <c r="B19753" s="63" t="n">
        <v>56</v>
      </c>
      <c r="C19753" s="7" t="n">
        <v>15</v>
      </c>
      <c r="D19753" s="7" t="n">
        <v>0</v>
      </c>
    </row>
    <row r="19754" spans="1:10">
      <c r="A19754" t="s">
        <v>4</v>
      </c>
      <c r="B19754" s="4" t="s">
        <v>5</v>
      </c>
      <c r="C19754" s="4" t="s">
        <v>10</v>
      </c>
      <c r="D19754" s="4" t="s">
        <v>10</v>
      </c>
      <c r="E19754" s="4" t="s">
        <v>22</v>
      </c>
      <c r="F19754" s="4" t="s">
        <v>13</v>
      </c>
    </row>
    <row r="19755" spans="1:10">
      <c r="A19755" t="n">
        <v>159276</v>
      </c>
      <c r="B19755" s="61" t="n">
        <v>53</v>
      </c>
      <c r="C19755" s="7" t="n">
        <v>15</v>
      </c>
      <c r="D19755" s="7" t="n">
        <v>0</v>
      </c>
      <c r="E19755" s="7" t="n">
        <v>10</v>
      </c>
      <c r="F19755" s="7" t="n">
        <v>0</v>
      </c>
    </row>
    <row r="19756" spans="1:10">
      <c r="A19756" t="s">
        <v>4</v>
      </c>
      <c r="B19756" s="4" t="s">
        <v>5</v>
      </c>
      <c r="C19756" s="4" t="s">
        <v>10</v>
      </c>
      <c r="D19756" s="4" t="s">
        <v>13</v>
      </c>
    </row>
    <row r="19757" spans="1:10">
      <c r="A19757" t="n">
        <v>159286</v>
      </c>
      <c r="B19757" s="63" t="n">
        <v>56</v>
      </c>
      <c r="C19757" s="7" t="n">
        <v>16</v>
      </c>
      <c r="D19757" s="7" t="n">
        <v>0</v>
      </c>
    </row>
    <row r="19758" spans="1:10">
      <c r="A19758" t="s">
        <v>4</v>
      </c>
      <c r="B19758" s="4" t="s">
        <v>5</v>
      </c>
      <c r="C19758" s="4" t="s">
        <v>10</v>
      </c>
      <c r="D19758" s="4" t="s">
        <v>10</v>
      </c>
      <c r="E19758" s="4" t="s">
        <v>22</v>
      </c>
      <c r="F19758" s="4" t="s">
        <v>13</v>
      </c>
    </row>
    <row r="19759" spans="1:10">
      <c r="A19759" t="n">
        <v>159290</v>
      </c>
      <c r="B19759" s="61" t="n">
        <v>53</v>
      </c>
      <c r="C19759" s="7" t="n">
        <v>16</v>
      </c>
      <c r="D19759" s="7" t="n">
        <v>0</v>
      </c>
      <c r="E19759" s="7" t="n">
        <v>10</v>
      </c>
      <c r="F19759" s="7" t="n">
        <v>0</v>
      </c>
    </row>
    <row r="19760" spans="1:10">
      <c r="A19760" t="s">
        <v>4</v>
      </c>
      <c r="B19760" s="4" t="s">
        <v>5</v>
      </c>
      <c r="C19760" s="4" t="s">
        <v>10</v>
      </c>
    </row>
    <row r="19761" spans="1:6">
      <c r="A19761" t="n">
        <v>159300</v>
      </c>
      <c r="B19761" s="60" t="n">
        <v>54</v>
      </c>
      <c r="C19761" s="7" t="n">
        <v>15</v>
      </c>
    </row>
    <row r="19762" spans="1:6">
      <c r="A19762" t="s">
        <v>4</v>
      </c>
      <c r="B19762" s="4" t="s">
        <v>5</v>
      </c>
      <c r="C19762" s="4" t="s">
        <v>10</v>
      </c>
    </row>
    <row r="19763" spans="1:6">
      <c r="A19763" t="n">
        <v>159303</v>
      </c>
      <c r="B19763" s="60" t="n">
        <v>54</v>
      </c>
      <c r="C19763" s="7" t="n">
        <v>16</v>
      </c>
    </row>
    <row r="19764" spans="1:6">
      <c r="A19764" t="s">
        <v>4</v>
      </c>
      <c r="B19764" s="4" t="s">
        <v>5</v>
      </c>
      <c r="C19764" s="4" t="s">
        <v>10</v>
      </c>
    </row>
    <row r="19765" spans="1:6">
      <c r="A19765" t="n">
        <v>159306</v>
      </c>
      <c r="B19765" s="60" t="n">
        <v>54</v>
      </c>
      <c r="C19765" s="7" t="n">
        <v>0</v>
      </c>
    </row>
    <row r="19766" spans="1:6">
      <c r="A19766" t="s">
        <v>4</v>
      </c>
      <c r="B19766" s="4" t="s">
        <v>5</v>
      </c>
      <c r="C19766" s="4" t="s">
        <v>10</v>
      </c>
    </row>
    <row r="19767" spans="1:6">
      <c r="A19767" t="n">
        <v>159309</v>
      </c>
      <c r="B19767" s="60" t="n">
        <v>54</v>
      </c>
      <c r="C19767" s="7" t="n">
        <v>4</v>
      </c>
    </row>
    <row r="19768" spans="1:6">
      <c r="A19768" t="s">
        <v>4</v>
      </c>
      <c r="B19768" s="4" t="s">
        <v>5</v>
      </c>
      <c r="C19768" s="4" t="s">
        <v>10</v>
      </c>
    </row>
    <row r="19769" spans="1:6">
      <c r="A19769" t="n">
        <v>159312</v>
      </c>
      <c r="B19769" s="60" t="n">
        <v>54</v>
      </c>
      <c r="C19769" s="7" t="n">
        <v>7</v>
      </c>
    </row>
    <row r="19770" spans="1:6">
      <c r="A19770" t="s">
        <v>4</v>
      </c>
      <c r="B19770" s="4" t="s">
        <v>5</v>
      </c>
      <c r="C19770" s="4" t="s">
        <v>10</v>
      </c>
    </row>
    <row r="19771" spans="1:6">
      <c r="A19771" t="n">
        <v>159315</v>
      </c>
      <c r="B19771" s="60" t="n">
        <v>54</v>
      </c>
      <c r="C19771" s="7" t="n">
        <v>2</v>
      </c>
    </row>
    <row r="19772" spans="1:6">
      <c r="A19772" t="s">
        <v>4</v>
      </c>
      <c r="B19772" s="4" t="s">
        <v>5</v>
      </c>
      <c r="C19772" s="4" t="s">
        <v>13</v>
      </c>
      <c r="D19772" s="4" t="s">
        <v>10</v>
      </c>
      <c r="E19772" s="4" t="s">
        <v>6</v>
      </c>
    </row>
    <row r="19773" spans="1:6">
      <c r="A19773" t="n">
        <v>159318</v>
      </c>
      <c r="B19773" s="40" t="n">
        <v>51</v>
      </c>
      <c r="C19773" s="7" t="n">
        <v>4</v>
      </c>
      <c r="D19773" s="7" t="n">
        <v>0</v>
      </c>
      <c r="E19773" s="7" t="s">
        <v>410</v>
      </c>
    </row>
    <row r="19774" spans="1:6">
      <c r="A19774" t="s">
        <v>4</v>
      </c>
      <c r="B19774" s="4" t="s">
        <v>5</v>
      </c>
      <c r="C19774" s="4" t="s">
        <v>10</v>
      </c>
    </row>
    <row r="19775" spans="1:6">
      <c r="A19775" t="n">
        <v>159332</v>
      </c>
      <c r="B19775" s="35" t="n">
        <v>16</v>
      </c>
      <c r="C19775" s="7" t="n">
        <v>0</v>
      </c>
    </row>
    <row r="19776" spans="1:6">
      <c r="A19776" t="s">
        <v>4</v>
      </c>
      <c r="B19776" s="4" t="s">
        <v>5</v>
      </c>
      <c r="C19776" s="4" t="s">
        <v>10</v>
      </c>
      <c r="D19776" s="4" t="s">
        <v>72</v>
      </c>
      <c r="E19776" s="4" t="s">
        <v>13</v>
      </c>
      <c r="F19776" s="4" t="s">
        <v>13</v>
      </c>
    </row>
    <row r="19777" spans="1:6">
      <c r="A19777" t="n">
        <v>159335</v>
      </c>
      <c r="B19777" s="52" t="n">
        <v>26</v>
      </c>
      <c r="C19777" s="7" t="n">
        <v>0</v>
      </c>
      <c r="D19777" s="7" t="s">
        <v>1323</v>
      </c>
      <c r="E19777" s="7" t="n">
        <v>2</v>
      </c>
      <c r="F19777" s="7" t="n">
        <v>0</v>
      </c>
    </row>
    <row r="19778" spans="1:6">
      <c r="A19778" t="s">
        <v>4</v>
      </c>
      <c r="B19778" s="4" t="s">
        <v>5</v>
      </c>
    </row>
    <row r="19779" spans="1:6">
      <c r="A19779" t="n">
        <v>159362</v>
      </c>
      <c r="B19779" s="53" t="n">
        <v>28</v>
      </c>
    </row>
    <row r="19780" spans="1:6">
      <c r="A19780" t="s">
        <v>4</v>
      </c>
      <c r="B19780" s="4" t="s">
        <v>5</v>
      </c>
      <c r="C19780" s="4" t="s">
        <v>13</v>
      </c>
      <c r="D19780" s="4" t="s">
        <v>10</v>
      </c>
      <c r="E19780" s="4" t="s">
        <v>6</v>
      </c>
    </row>
    <row r="19781" spans="1:6">
      <c r="A19781" t="n">
        <v>159363</v>
      </c>
      <c r="B19781" s="40" t="n">
        <v>51</v>
      </c>
      <c r="C19781" s="7" t="n">
        <v>4</v>
      </c>
      <c r="D19781" s="7" t="n">
        <v>15</v>
      </c>
      <c r="E19781" s="7" t="s">
        <v>173</v>
      </c>
    </row>
    <row r="19782" spans="1:6">
      <c r="A19782" t="s">
        <v>4</v>
      </c>
      <c r="B19782" s="4" t="s">
        <v>5</v>
      </c>
      <c r="C19782" s="4" t="s">
        <v>10</v>
      </c>
    </row>
    <row r="19783" spans="1:6">
      <c r="A19783" t="n">
        <v>159377</v>
      </c>
      <c r="B19783" s="35" t="n">
        <v>16</v>
      </c>
      <c r="C19783" s="7" t="n">
        <v>0</v>
      </c>
    </row>
    <row r="19784" spans="1:6">
      <c r="A19784" t="s">
        <v>4</v>
      </c>
      <c r="B19784" s="4" t="s">
        <v>5</v>
      </c>
      <c r="C19784" s="4" t="s">
        <v>10</v>
      </c>
      <c r="D19784" s="4" t="s">
        <v>72</v>
      </c>
      <c r="E19784" s="4" t="s">
        <v>13</v>
      </c>
      <c r="F19784" s="4" t="s">
        <v>13</v>
      </c>
      <c r="G19784" s="4" t="s">
        <v>72</v>
      </c>
      <c r="H19784" s="4" t="s">
        <v>13</v>
      </c>
      <c r="I19784" s="4" t="s">
        <v>13</v>
      </c>
    </row>
    <row r="19785" spans="1:6">
      <c r="A19785" t="n">
        <v>159380</v>
      </c>
      <c r="B19785" s="52" t="n">
        <v>26</v>
      </c>
      <c r="C19785" s="7" t="n">
        <v>15</v>
      </c>
      <c r="D19785" s="7" t="s">
        <v>1324</v>
      </c>
      <c r="E19785" s="7" t="n">
        <v>2</v>
      </c>
      <c r="F19785" s="7" t="n">
        <v>3</v>
      </c>
      <c r="G19785" s="7" t="s">
        <v>1325</v>
      </c>
      <c r="H19785" s="7" t="n">
        <v>2</v>
      </c>
      <c r="I19785" s="7" t="n">
        <v>0</v>
      </c>
    </row>
    <row r="19786" spans="1:6">
      <c r="A19786" t="s">
        <v>4</v>
      </c>
      <c r="B19786" s="4" t="s">
        <v>5</v>
      </c>
    </row>
    <row r="19787" spans="1:6">
      <c r="A19787" t="n">
        <v>159561</v>
      </c>
      <c r="B19787" s="53" t="n">
        <v>28</v>
      </c>
    </row>
    <row r="19788" spans="1:6">
      <c r="A19788" t="s">
        <v>4</v>
      </c>
      <c r="B19788" s="4" t="s">
        <v>5</v>
      </c>
      <c r="C19788" s="4" t="s">
        <v>10</v>
      </c>
      <c r="D19788" s="4" t="s">
        <v>13</v>
      </c>
      <c r="E19788" s="4" t="s">
        <v>6</v>
      </c>
      <c r="F19788" s="4" t="s">
        <v>22</v>
      </c>
      <c r="G19788" s="4" t="s">
        <v>22</v>
      </c>
      <c r="H19788" s="4" t="s">
        <v>22</v>
      </c>
    </row>
    <row r="19789" spans="1:6">
      <c r="A19789" t="n">
        <v>159562</v>
      </c>
      <c r="B19789" s="39" t="n">
        <v>48</v>
      </c>
      <c r="C19789" s="7" t="n">
        <v>16</v>
      </c>
      <c r="D19789" s="7" t="n">
        <v>0</v>
      </c>
      <c r="E19789" s="7" t="s">
        <v>190</v>
      </c>
      <c r="F19789" s="7" t="n">
        <v>-1</v>
      </c>
      <c r="G19789" s="7" t="n">
        <v>1</v>
      </c>
      <c r="H19789" s="7" t="n">
        <v>5.60519385729927e-45</v>
      </c>
    </row>
    <row r="19790" spans="1:6">
      <c r="A19790" t="s">
        <v>4</v>
      </c>
      <c r="B19790" s="4" t="s">
        <v>5</v>
      </c>
      <c r="C19790" s="4" t="s">
        <v>10</v>
      </c>
    </row>
    <row r="19791" spans="1:6">
      <c r="A19791" t="n">
        <v>159593</v>
      </c>
      <c r="B19791" s="35" t="n">
        <v>16</v>
      </c>
      <c r="C19791" s="7" t="n">
        <v>300</v>
      </c>
    </row>
    <row r="19792" spans="1:6">
      <c r="A19792" t="s">
        <v>4</v>
      </c>
      <c r="B19792" s="4" t="s">
        <v>5</v>
      </c>
      <c r="C19792" s="4" t="s">
        <v>13</v>
      </c>
      <c r="D19792" s="4" t="s">
        <v>10</v>
      </c>
      <c r="E19792" s="4" t="s">
        <v>6</v>
      </c>
    </row>
    <row r="19793" spans="1:9">
      <c r="A19793" t="n">
        <v>159596</v>
      </c>
      <c r="B19793" s="40" t="n">
        <v>51</v>
      </c>
      <c r="C19793" s="7" t="n">
        <v>4</v>
      </c>
      <c r="D19793" s="7" t="n">
        <v>16</v>
      </c>
      <c r="E19793" s="7" t="s">
        <v>353</v>
      </c>
    </row>
    <row r="19794" spans="1:9">
      <c r="A19794" t="s">
        <v>4</v>
      </c>
      <c r="B19794" s="4" t="s">
        <v>5</v>
      </c>
      <c r="C19794" s="4" t="s">
        <v>10</v>
      </c>
    </row>
    <row r="19795" spans="1:9">
      <c r="A19795" t="n">
        <v>159610</v>
      </c>
      <c r="B19795" s="35" t="n">
        <v>16</v>
      </c>
      <c r="C19795" s="7" t="n">
        <v>0</v>
      </c>
    </row>
    <row r="19796" spans="1:9">
      <c r="A19796" t="s">
        <v>4</v>
      </c>
      <c r="B19796" s="4" t="s">
        <v>5</v>
      </c>
      <c r="C19796" s="4" t="s">
        <v>10</v>
      </c>
      <c r="D19796" s="4" t="s">
        <v>72</v>
      </c>
      <c r="E19796" s="4" t="s">
        <v>13</v>
      </c>
      <c r="F19796" s="4" t="s">
        <v>13</v>
      </c>
      <c r="G19796" s="4" t="s">
        <v>72</v>
      </c>
      <c r="H19796" s="4" t="s">
        <v>13</v>
      </c>
      <c r="I19796" s="4" t="s">
        <v>13</v>
      </c>
    </row>
    <row r="19797" spans="1:9">
      <c r="A19797" t="n">
        <v>159613</v>
      </c>
      <c r="B19797" s="52" t="n">
        <v>26</v>
      </c>
      <c r="C19797" s="7" t="n">
        <v>16</v>
      </c>
      <c r="D19797" s="7" t="s">
        <v>1326</v>
      </c>
      <c r="E19797" s="7" t="n">
        <v>2</v>
      </c>
      <c r="F19797" s="7" t="n">
        <v>3</v>
      </c>
      <c r="G19797" s="7" t="s">
        <v>1327</v>
      </c>
      <c r="H19797" s="7" t="n">
        <v>2</v>
      </c>
      <c r="I19797" s="7" t="n">
        <v>0</v>
      </c>
    </row>
    <row r="19798" spans="1:9">
      <c r="A19798" t="s">
        <v>4</v>
      </c>
      <c r="B19798" s="4" t="s">
        <v>5</v>
      </c>
    </row>
    <row r="19799" spans="1:9">
      <c r="A19799" t="n">
        <v>159767</v>
      </c>
      <c r="B19799" s="53" t="n">
        <v>28</v>
      </c>
    </row>
    <row r="19800" spans="1:9">
      <c r="A19800" t="s">
        <v>4</v>
      </c>
      <c r="B19800" s="4" t="s">
        <v>5</v>
      </c>
      <c r="C19800" s="4" t="s">
        <v>13</v>
      </c>
      <c r="D19800" s="4" t="s">
        <v>10</v>
      </c>
      <c r="E19800" s="4" t="s">
        <v>6</v>
      </c>
    </row>
    <row r="19801" spans="1:9">
      <c r="A19801" t="n">
        <v>159768</v>
      </c>
      <c r="B19801" s="40" t="n">
        <v>51</v>
      </c>
      <c r="C19801" s="7" t="n">
        <v>4</v>
      </c>
      <c r="D19801" s="7" t="n">
        <v>2</v>
      </c>
      <c r="E19801" s="7" t="s">
        <v>254</v>
      </c>
    </row>
    <row r="19802" spans="1:9">
      <c r="A19802" t="s">
        <v>4</v>
      </c>
      <c r="B19802" s="4" t="s">
        <v>5</v>
      </c>
      <c r="C19802" s="4" t="s">
        <v>10</v>
      </c>
    </row>
    <row r="19803" spans="1:9">
      <c r="A19803" t="n">
        <v>159781</v>
      </c>
      <c r="B19803" s="35" t="n">
        <v>16</v>
      </c>
      <c r="C19803" s="7" t="n">
        <v>0</v>
      </c>
    </row>
    <row r="19804" spans="1:9">
      <c r="A19804" t="s">
        <v>4</v>
      </c>
      <c r="B19804" s="4" t="s">
        <v>5</v>
      </c>
      <c r="C19804" s="4" t="s">
        <v>10</v>
      </c>
      <c r="D19804" s="4" t="s">
        <v>72</v>
      </c>
      <c r="E19804" s="4" t="s">
        <v>13</v>
      </c>
      <c r="F19804" s="4" t="s">
        <v>13</v>
      </c>
    </row>
    <row r="19805" spans="1:9">
      <c r="A19805" t="n">
        <v>159784</v>
      </c>
      <c r="B19805" s="52" t="n">
        <v>26</v>
      </c>
      <c r="C19805" s="7" t="n">
        <v>2</v>
      </c>
      <c r="D19805" s="7" t="s">
        <v>1328</v>
      </c>
      <c r="E19805" s="7" t="n">
        <v>2</v>
      </c>
      <c r="F19805" s="7" t="n">
        <v>0</v>
      </c>
    </row>
    <row r="19806" spans="1:9">
      <c r="A19806" t="s">
        <v>4</v>
      </c>
      <c r="B19806" s="4" t="s">
        <v>5</v>
      </c>
    </row>
    <row r="19807" spans="1:9">
      <c r="A19807" t="n">
        <v>159821</v>
      </c>
      <c r="B19807" s="53" t="n">
        <v>28</v>
      </c>
    </row>
    <row r="19808" spans="1:9">
      <c r="A19808" t="s">
        <v>4</v>
      </c>
      <c r="B19808" s="4" t="s">
        <v>5</v>
      </c>
      <c r="C19808" s="4" t="s">
        <v>13</v>
      </c>
      <c r="D19808" s="4" t="s">
        <v>10</v>
      </c>
      <c r="E19808" s="4" t="s">
        <v>6</v>
      </c>
    </row>
    <row r="19809" spans="1:9">
      <c r="A19809" t="n">
        <v>159822</v>
      </c>
      <c r="B19809" s="40" t="n">
        <v>51</v>
      </c>
      <c r="C19809" s="7" t="n">
        <v>4</v>
      </c>
      <c r="D19809" s="7" t="n">
        <v>15</v>
      </c>
      <c r="E19809" s="7" t="s">
        <v>353</v>
      </c>
    </row>
    <row r="19810" spans="1:9">
      <c r="A19810" t="s">
        <v>4</v>
      </c>
      <c r="B19810" s="4" t="s">
        <v>5</v>
      </c>
      <c r="C19810" s="4" t="s">
        <v>10</v>
      </c>
    </row>
    <row r="19811" spans="1:9">
      <c r="A19811" t="n">
        <v>159836</v>
      </c>
      <c r="B19811" s="35" t="n">
        <v>16</v>
      </c>
      <c r="C19811" s="7" t="n">
        <v>0</v>
      </c>
    </row>
    <row r="19812" spans="1:9">
      <c r="A19812" t="s">
        <v>4</v>
      </c>
      <c r="B19812" s="4" t="s">
        <v>5</v>
      </c>
      <c r="C19812" s="4" t="s">
        <v>10</v>
      </c>
      <c r="D19812" s="4" t="s">
        <v>72</v>
      </c>
      <c r="E19812" s="4" t="s">
        <v>13</v>
      </c>
      <c r="F19812" s="4" t="s">
        <v>13</v>
      </c>
      <c r="G19812" s="4" t="s">
        <v>72</v>
      </c>
      <c r="H19812" s="4" t="s">
        <v>13</v>
      </c>
      <c r="I19812" s="4" t="s">
        <v>13</v>
      </c>
      <c r="J19812" s="4" t="s">
        <v>72</v>
      </c>
      <c r="K19812" s="4" t="s">
        <v>13</v>
      </c>
      <c r="L19812" s="4" t="s">
        <v>13</v>
      </c>
    </row>
    <row r="19813" spans="1:9">
      <c r="A19813" t="n">
        <v>159839</v>
      </c>
      <c r="B19813" s="52" t="n">
        <v>26</v>
      </c>
      <c r="C19813" s="7" t="n">
        <v>15</v>
      </c>
      <c r="D19813" s="7" t="s">
        <v>1329</v>
      </c>
      <c r="E19813" s="7" t="n">
        <v>2</v>
      </c>
      <c r="F19813" s="7" t="n">
        <v>3</v>
      </c>
      <c r="G19813" s="7" t="s">
        <v>1330</v>
      </c>
      <c r="H19813" s="7" t="n">
        <v>2</v>
      </c>
      <c r="I19813" s="7" t="n">
        <v>3</v>
      </c>
      <c r="J19813" s="7" t="s">
        <v>1331</v>
      </c>
      <c r="K19813" s="7" t="n">
        <v>2</v>
      </c>
      <c r="L19813" s="7" t="n">
        <v>0</v>
      </c>
    </row>
    <row r="19814" spans="1:9">
      <c r="A19814" t="s">
        <v>4</v>
      </c>
      <c r="B19814" s="4" t="s">
        <v>5</v>
      </c>
    </row>
    <row r="19815" spans="1:9">
      <c r="A19815" t="n">
        <v>160040</v>
      </c>
      <c r="B19815" s="53" t="n">
        <v>28</v>
      </c>
    </row>
    <row r="19816" spans="1:9">
      <c r="A19816" t="s">
        <v>4</v>
      </c>
      <c r="B19816" s="4" t="s">
        <v>5</v>
      </c>
      <c r="C19816" s="4" t="s">
        <v>13</v>
      </c>
      <c r="D19816" s="4" t="s">
        <v>10</v>
      </c>
      <c r="E19816" s="4" t="s">
        <v>6</v>
      </c>
    </row>
    <row r="19817" spans="1:9">
      <c r="A19817" t="n">
        <v>160041</v>
      </c>
      <c r="B19817" s="40" t="n">
        <v>51</v>
      </c>
      <c r="C19817" s="7" t="n">
        <v>4</v>
      </c>
      <c r="D19817" s="7" t="n">
        <v>4</v>
      </c>
      <c r="E19817" s="7" t="s">
        <v>410</v>
      </c>
    </row>
    <row r="19818" spans="1:9">
      <c r="A19818" t="s">
        <v>4</v>
      </c>
      <c r="B19818" s="4" t="s">
        <v>5</v>
      </c>
      <c r="C19818" s="4" t="s">
        <v>10</v>
      </c>
    </row>
    <row r="19819" spans="1:9">
      <c r="A19819" t="n">
        <v>160055</v>
      </c>
      <c r="B19819" s="35" t="n">
        <v>16</v>
      </c>
      <c r="C19819" s="7" t="n">
        <v>0</v>
      </c>
    </row>
    <row r="19820" spans="1:9">
      <c r="A19820" t="s">
        <v>4</v>
      </c>
      <c r="B19820" s="4" t="s">
        <v>5</v>
      </c>
      <c r="C19820" s="4" t="s">
        <v>10</v>
      </c>
      <c r="D19820" s="4" t="s">
        <v>72</v>
      </c>
      <c r="E19820" s="4" t="s">
        <v>13</v>
      </c>
      <c r="F19820" s="4" t="s">
        <v>13</v>
      </c>
    </row>
    <row r="19821" spans="1:9">
      <c r="A19821" t="n">
        <v>160058</v>
      </c>
      <c r="B19821" s="52" t="n">
        <v>26</v>
      </c>
      <c r="C19821" s="7" t="n">
        <v>4</v>
      </c>
      <c r="D19821" s="7" t="s">
        <v>1332</v>
      </c>
      <c r="E19821" s="7" t="n">
        <v>2</v>
      </c>
      <c r="F19821" s="7" t="n">
        <v>0</v>
      </c>
    </row>
    <row r="19822" spans="1:9">
      <c r="A19822" t="s">
        <v>4</v>
      </c>
      <c r="B19822" s="4" t="s">
        <v>5</v>
      </c>
    </row>
    <row r="19823" spans="1:9">
      <c r="A19823" t="n">
        <v>160101</v>
      </c>
      <c r="B19823" s="53" t="n">
        <v>28</v>
      </c>
    </row>
    <row r="19824" spans="1:9">
      <c r="A19824" t="s">
        <v>4</v>
      </c>
      <c r="B19824" s="4" t="s">
        <v>5</v>
      </c>
      <c r="C19824" s="4" t="s">
        <v>13</v>
      </c>
      <c r="D19824" s="4" t="s">
        <v>10</v>
      </c>
      <c r="E19824" s="4" t="s">
        <v>6</v>
      </c>
    </row>
    <row r="19825" spans="1:12">
      <c r="A19825" t="n">
        <v>160102</v>
      </c>
      <c r="B19825" s="40" t="n">
        <v>51</v>
      </c>
      <c r="C19825" s="7" t="n">
        <v>4</v>
      </c>
      <c r="D19825" s="7" t="n">
        <v>7</v>
      </c>
      <c r="E19825" s="7" t="s">
        <v>486</v>
      </c>
    </row>
    <row r="19826" spans="1:12">
      <c r="A19826" t="s">
        <v>4</v>
      </c>
      <c r="B19826" s="4" t="s">
        <v>5</v>
      </c>
      <c r="C19826" s="4" t="s">
        <v>10</v>
      </c>
    </row>
    <row r="19827" spans="1:12">
      <c r="A19827" t="n">
        <v>160115</v>
      </c>
      <c r="B19827" s="35" t="n">
        <v>16</v>
      </c>
      <c r="C19827" s="7" t="n">
        <v>0</v>
      </c>
    </row>
    <row r="19828" spans="1:12">
      <c r="A19828" t="s">
        <v>4</v>
      </c>
      <c r="B19828" s="4" t="s">
        <v>5</v>
      </c>
      <c r="C19828" s="4" t="s">
        <v>10</v>
      </c>
      <c r="D19828" s="4" t="s">
        <v>72</v>
      </c>
      <c r="E19828" s="4" t="s">
        <v>13</v>
      </c>
      <c r="F19828" s="4" t="s">
        <v>13</v>
      </c>
    </row>
    <row r="19829" spans="1:12">
      <c r="A19829" t="n">
        <v>160118</v>
      </c>
      <c r="B19829" s="52" t="n">
        <v>26</v>
      </c>
      <c r="C19829" s="7" t="n">
        <v>7</v>
      </c>
      <c r="D19829" s="7" t="s">
        <v>1333</v>
      </c>
      <c r="E19829" s="7" t="n">
        <v>2</v>
      </c>
      <c r="F19829" s="7" t="n">
        <v>0</v>
      </c>
    </row>
    <row r="19830" spans="1:12">
      <c r="A19830" t="s">
        <v>4</v>
      </c>
      <c r="B19830" s="4" t="s">
        <v>5</v>
      </c>
    </row>
    <row r="19831" spans="1:12">
      <c r="A19831" t="n">
        <v>160136</v>
      </c>
      <c r="B19831" s="53" t="n">
        <v>28</v>
      </c>
    </row>
    <row r="19832" spans="1:12">
      <c r="A19832" t="s">
        <v>4</v>
      </c>
      <c r="B19832" s="4" t="s">
        <v>5</v>
      </c>
      <c r="C19832" s="4" t="s">
        <v>13</v>
      </c>
      <c r="D19832" s="4" t="s">
        <v>10</v>
      </c>
      <c r="E19832" s="4" t="s">
        <v>6</v>
      </c>
    </row>
    <row r="19833" spans="1:12">
      <c r="A19833" t="n">
        <v>160137</v>
      </c>
      <c r="B19833" s="40" t="n">
        <v>51</v>
      </c>
      <c r="C19833" s="7" t="n">
        <v>4</v>
      </c>
      <c r="D19833" s="7" t="n">
        <v>0</v>
      </c>
      <c r="E19833" s="7" t="s">
        <v>353</v>
      </c>
    </row>
    <row r="19834" spans="1:12">
      <c r="A19834" t="s">
        <v>4</v>
      </c>
      <c r="B19834" s="4" t="s">
        <v>5</v>
      </c>
      <c r="C19834" s="4" t="s">
        <v>10</v>
      </c>
    </row>
    <row r="19835" spans="1:12">
      <c r="A19835" t="n">
        <v>160151</v>
      </c>
      <c r="B19835" s="35" t="n">
        <v>16</v>
      </c>
      <c r="C19835" s="7" t="n">
        <v>0</v>
      </c>
    </row>
    <row r="19836" spans="1:12">
      <c r="A19836" t="s">
        <v>4</v>
      </c>
      <c r="B19836" s="4" t="s">
        <v>5</v>
      </c>
      <c r="C19836" s="4" t="s">
        <v>10</v>
      </c>
      <c r="D19836" s="4" t="s">
        <v>72</v>
      </c>
      <c r="E19836" s="4" t="s">
        <v>13</v>
      </c>
      <c r="F19836" s="4" t="s">
        <v>13</v>
      </c>
      <c r="G19836" s="4" t="s">
        <v>72</v>
      </c>
      <c r="H19836" s="4" t="s">
        <v>13</v>
      </c>
      <c r="I19836" s="4" t="s">
        <v>13</v>
      </c>
    </row>
    <row r="19837" spans="1:12">
      <c r="A19837" t="n">
        <v>160154</v>
      </c>
      <c r="B19837" s="52" t="n">
        <v>26</v>
      </c>
      <c r="C19837" s="7" t="n">
        <v>0</v>
      </c>
      <c r="D19837" s="7" t="s">
        <v>1334</v>
      </c>
      <c r="E19837" s="7" t="n">
        <v>2</v>
      </c>
      <c r="F19837" s="7" t="n">
        <v>3</v>
      </c>
      <c r="G19837" s="7" t="s">
        <v>1335</v>
      </c>
      <c r="H19837" s="7" t="n">
        <v>2</v>
      </c>
      <c r="I19837" s="7" t="n">
        <v>0</v>
      </c>
    </row>
    <row r="19838" spans="1:12">
      <c r="A19838" t="s">
        <v>4</v>
      </c>
      <c r="B19838" s="4" t="s">
        <v>5</v>
      </c>
    </row>
    <row r="19839" spans="1:12">
      <c r="A19839" t="n">
        <v>160363</v>
      </c>
      <c r="B19839" s="53" t="n">
        <v>28</v>
      </c>
    </row>
    <row r="19840" spans="1:12">
      <c r="A19840" t="s">
        <v>4</v>
      </c>
      <c r="B19840" s="4" t="s">
        <v>5</v>
      </c>
      <c r="C19840" s="4" t="s">
        <v>13</v>
      </c>
      <c r="D19840" s="4" t="s">
        <v>10</v>
      </c>
      <c r="E19840" s="4" t="s">
        <v>6</v>
      </c>
    </row>
    <row r="19841" spans="1:9">
      <c r="A19841" t="n">
        <v>160364</v>
      </c>
      <c r="B19841" s="40" t="n">
        <v>51</v>
      </c>
      <c r="C19841" s="7" t="n">
        <v>4</v>
      </c>
      <c r="D19841" s="7" t="n">
        <v>16</v>
      </c>
      <c r="E19841" s="7" t="s">
        <v>710</v>
      </c>
    </row>
    <row r="19842" spans="1:9">
      <c r="A19842" t="s">
        <v>4</v>
      </c>
      <c r="B19842" s="4" t="s">
        <v>5</v>
      </c>
      <c r="C19842" s="4" t="s">
        <v>10</v>
      </c>
    </row>
    <row r="19843" spans="1:9">
      <c r="A19843" t="n">
        <v>160378</v>
      </c>
      <c r="B19843" s="35" t="n">
        <v>16</v>
      </c>
      <c r="C19843" s="7" t="n">
        <v>0</v>
      </c>
    </row>
    <row r="19844" spans="1:9">
      <c r="A19844" t="s">
        <v>4</v>
      </c>
      <c r="B19844" s="4" t="s">
        <v>5</v>
      </c>
      <c r="C19844" s="4" t="s">
        <v>10</v>
      </c>
      <c r="D19844" s="4" t="s">
        <v>72</v>
      </c>
      <c r="E19844" s="4" t="s">
        <v>13</v>
      </c>
      <c r="F19844" s="4" t="s">
        <v>13</v>
      </c>
      <c r="G19844" s="4" t="s">
        <v>72</v>
      </c>
      <c r="H19844" s="4" t="s">
        <v>13</v>
      </c>
      <c r="I19844" s="4" t="s">
        <v>13</v>
      </c>
    </row>
    <row r="19845" spans="1:9">
      <c r="A19845" t="n">
        <v>160381</v>
      </c>
      <c r="B19845" s="52" t="n">
        <v>26</v>
      </c>
      <c r="C19845" s="7" t="n">
        <v>16</v>
      </c>
      <c r="D19845" s="7" t="s">
        <v>1336</v>
      </c>
      <c r="E19845" s="7" t="n">
        <v>2</v>
      </c>
      <c r="F19845" s="7" t="n">
        <v>3</v>
      </c>
      <c r="G19845" s="7" t="s">
        <v>1337</v>
      </c>
      <c r="H19845" s="7" t="n">
        <v>2</v>
      </c>
      <c r="I19845" s="7" t="n">
        <v>0</v>
      </c>
    </row>
    <row r="19846" spans="1:9">
      <c r="A19846" t="s">
        <v>4</v>
      </c>
      <c r="B19846" s="4" t="s">
        <v>5</v>
      </c>
    </row>
    <row r="19847" spans="1:9">
      <c r="A19847" t="n">
        <v>160478</v>
      </c>
      <c r="B19847" s="53" t="n">
        <v>28</v>
      </c>
    </row>
    <row r="19848" spans="1:9">
      <c r="A19848" t="s">
        <v>4</v>
      </c>
      <c r="B19848" s="4" t="s">
        <v>5</v>
      </c>
      <c r="C19848" s="4" t="s">
        <v>10</v>
      </c>
      <c r="D19848" s="4" t="s">
        <v>10</v>
      </c>
      <c r="E19848" s="4" t="s">
        <v>10</v>
      </c>
    </row>
    <row r="19849" spans="1:9">
      <c r="A19849" t="n">
        <v>160479</v>
      </c>
      <c r="B19849" s="57" t="n">
        <v>61</v>
      </c>
      <c r="C19849" s="7" t="n">
        <v>7032</v>
      </c>
      <c r="D19849" s="7" t="n">
        <v>0</v>
      </c>
      <c r="E19849" s="7" t="n">
        <v>1000</v>
      </c>
    </row>
    <row r="19850" spans="1:9">
      <c r="A19850" t="s">
        <v>4</v>
      </c>
      <c r="B19850" s="4" t="s">
        <v>5</v>
      </c>
      <c r="C19850" s="4" t="s">
        <v>13</v>
      </c>
      <c r="D19850" s="4" t="s">
        <v>10</v>
      </c>
      <c r="E19850" s="4" t="s">
        <v>10</v>
      </c>
      <c r="F19850" s="4" t="s">
        <v>13</v>
      </c>
    </row>
    <row r="19851" spans="1:9">
      <c r="A19851" t="n">
        <v>160486</v>
      </c>
      <c r="B19851" s="29" t="n">
        <v>25</v>
      </c>
      <c r="C19851" s="7" t="n">
        <v>1</v>
      </c>
      <c r="D19851" s="7" t="n">
        <v>60</v>
      </c>
      <c r="E19851" s="7" t="n">
        <v>640</v>
      </c>
      <c r="F19851" s="7" t="n">
        <v>2</v>
      </c>
    </row>
    <row r="19852" spans="1:9">
      <c r="A19852" t="s">
        <v>4</v>
      </c>
      <c r="B19852" s="4" t="s">
        <v>5</v>
      </c>
      <c r="C19852" s="4" t="s">
        <v>13</v>
      </c>
      <c r="D19852" s="4" t="s">
        <v>10</v>
      </c>
      <c r="E19852" s="4" t="s">
        <v>6</v>
      </c>
    </row>
    <row r="19853" spans="1:9">
      <c r="A19853" t="n">
        <v>160493</v>
      </c>
      <c r="B19853" s="40" t="n">
        <v>51</v>
      </c>
      <c r="C19853" s="7" t="n">
        <v>4</v>
      </c>
      <c r="D19853" s="7" t="n">
        <v>7032</v>
      </c>
      <c r="E19853" s="7" t="s">
        <v>353</v>
      </c>
    </row>
    <row r="19854" spans="1:9">
      <c r="A19854" t="s">
        <v>4</v>
      </c>
      <c r="B19854" s="4" t="s">
        <v>5</v>
      </c>
      <c r="C19854" s="4" t="s">
        <v>10</v>
      </c>
    </row>
    <row r="19855" spans="1:9">
      <c r="A19855" t="n">
        <v>160507</v>
      </c>
      <c r="B19855" s="35" t="n">
        <v>16</v>
      </c>
      <c r="C19855" s="7" t="n">
        <v>0</v>
      </c>
    </row>
    <row r="19856" spans="1:9">
      <c r="A19856" t="s">
        <v>4</v>
      </c>
      <c r="B19856" s="4" t="s">
        <v>5</v>
      </c>
      <c r="C19856" s="4" t="s">
        <v>10</v>
      </c>
      <c r="D19856" s="4" t="s">
        <v>72</v>
      </c>
      <c r="E19856" s="4" t="s">
        <v>13</v>
      </c>
      <c r="F19856" s="4" t="s">
        <v>13</v>
      </c>
      <c r="G19856" s="4" t="s">
        <v>72</v>
      </c>
      <c r="H19856" s="4" t="s">
        <v>13</v>
      </c>
      <c r="I19856" s="4" t="s">
        <v>13</v>
      </c>
    </row>
    <row r="19857" spans="1:9">
      <c r="A19857" t="n">
        <v>160510</v>
      </c>
      <c r="B19857" s="52" t="n">
        <v>26</v>
      </c>
      <c r="C19857" s="7" t="n">
        <v>7032</v>
      </c>
      <c r="D19857" s="7" t="s">
        <v>1338</v>
      </c>
      <c r="E19857" s="7" t="n">
        <v>2</v>
      </c>
      <c r="F19857" s="7" t="n">
        <v>3</v>
      </c>
      <c r="G19857" s="7" t="s">
        <v>1339</v>
      </c>
      <c r="H19857" s="7" t="n">
        <v>2</v>
      </c>
      <c r="I19857" s="7" t="n">
        <v>0</v>
      </c>
    </row>
    <row r="19858" spans="1:9">
      <c r="A19858" t="s">
        <v>4</v>
      </c>
      <c r="B19858" s="4" t="s">
        <v>5</v>
      </c>
    </row>
    <row r="19859" spans="1:9">
      <c r="A19859" t="n">
        <v>160692</v>
      </c>
      <c r="B19859" s="53" t="n">
        <v>28</v>
      </c>
    </row>
    <row r="19860" spans="1:9">
      <c r="A19860" t="s">
        <v>4</v>
      </c>
      <c r="B19860" s="4" t="s">
        <v>5</v>
      </c>
      <c r="C19860" s="4" t="s">
        <v>13</v>
      </c>
      <c r="D19860" s="4" t="s">
        <v>10</v>
      </c>
      <c r="E19860" s="4" t="s">
        <v>10</v>
      </c>
      <c r="F19860" s="4" t="s">
        <v>13</v>
      </c>
    </row>
    <row r="19861" spans="1:9">
      <c r="A19861" t="n">
        <v>160693</v>
      </c>
      <c r="B19861" s="29" t="n">
        <v>25</v>
      </c>
      <c r="C19861" s="7" t="n">
        <v>1</v>
      </c>
      <c r="D19861" s="7" t="n">
        <v>65535</v>
      </c>
      <c r="E19861" s="7" t="n">
        <v>65535</v>
      </c>
      <c r="F19861" s="7" t="n">
        <v>0</v>
      </c>
    </row>
    <row r="19862" spans="1:9">
      <c r="A19862" t="s">
        <v>4</v>
      </c>
      <c r="B19862" s="4" t="s">
        <v>5</v>
      </c>
      <c r="C19862" s="4" t="s">
        <v>13</v>
      </c>
      <c r="D19862" s="4" t="s">
        <v>10</v>
      </c>
      <c r="E19862" s="4" t="s">
        <v>22</v>
      </c>
    </row>
    <row r="19863" spans="1:9">
      <c r="A19863" t="n">
        <v>160700</v>
      </c>
      <c r="B19863" s="28" t="n">
        <v>58</v>
      </c>
      <c r="C19863" s="7" t="n">
        <v>101</v>
      </c>
      <c r="D19863" s="7" t="n">
        <v>500</v>
      </c>
      <c r="E19863" s="7" t="n">
        <v>1</v>
      </c>
    </row>
    <row r="19864" spans="1:9">
      <c r="A19864" t="s">
        <v>4</v>
      </c>
      <c r="B19864" s="4" t="s">
        <v>5</v>
      </c>
      <c r="C19864" s="4" t="s">
        <v>13</v>
      </c>
      <c r="D19864" s="4" t="s">
        <v>10</v>
      </c>
    </row>
    <row r="19865" spans="1:9">
      <c r="A19865" t="n">
        <v>160708</v>
      </c>
      <c r="B19865" s="28" t="n">
        <v>58</v>
      </c>
      <c r="C19865" s="7" t="n">
        <v>254</v>
      </c>
      <c r="D19865" s="7" t="n">
        <v>0</v>
      </c>
    </row>
    <row r="19866" spans="1:9">
      <c r="A19866" t="s">
        <v>4</v>
      </c>
      <c r="B19866" s="4" t="s">
        <v>5</v>
      </c>
      <c r="C19866" s="4" t="s">
        <v>13</v>
      </c>
      <c r="D19866" s="4" t="s">
        <v>13</v>
      </c>
      <c r="E19866" s="4" t="s">
        <v>22</v>
      </c>
      <c r="F19866" s="4" t="s">
        <v>22</v>
      </c>
      <c r="G19866" s="4" t="s">
        <v>22</v>
      </c>
      <c r="H19866" s="4" t="s">
        <v>10</v>
      </c>
    </row>
    <row r="19867" spans="1:9">
      <c r="A19867" t="n">
        <v>160712</v>
      </c>
      <c r="B19867" s="25" t="n">
        <v>45</v>
      </c>
      <c r="C19867" s="7" t="n">
        <v>2</v>
      </c>
      <c r="D19867" s="7" t="n">
        <v>3</v>
      </c>
      <c r="E19867" s="7" t="n">
        <v>-51.6199989318848</v>
      </c>
      <c r="F19867" s="7" t="n">
        <v>5.30000019073486</v>
      </c>
      <c r="G19867" s="7" t="n">
        <v>-22.3099994659424</v>
      </c>
      <c r="H19867" s="7" t="n">
        <v>0</v>
      </c>
    </row>
    <row r="19868" spans="1:9">
      <c r="A19868" t="s">
        <v>4</v>
      </c>
      <c r="B19868" s="4" t="s">
        <v>5</v>
      </c>
      <c r="C19868" s="4" t="s">
        <v>13</v>
      </c>
      <c r="D19868" s="4" t="s">
        <v>13</v>
      </c>
      <c r="E19868" s="4" t="s">
        <v>22</v>
      </c>
      <c r="F19868" s="4" t="s">
        <v>22</v>
      </c>
      <c r="G19868" s="4" t="s">
        <v>22</v>
      </c>
      <c r="H19868" s="4" t="s">
        <v>10</v>
      </c>
      <c r="I19868" s="4" t="s">
        <v>13</v>
      </c>
    </row>
    <row r="19869" spans="1:9">
      <c r="A19869" t="n">
        <v>160729</v>
      </c>
      <c r="B19869" s="25" t="n">
        <v>45</v>
      </c>
      <c r="C19869" s="7" t="n">
        <v>4</v>
      </c>
      <c r="D19869" s="7" t="n">
        <v>3</v>
      </c>
      <c r="E19869" s="7" t="n">
        <v>17.9400005340576</v>
      </c>
      <c r="F19869" s="7" t="n">
        <v>23.0400009155273</v>
      </c>
      <c r="G19869" s="7" t="n">
        <v>0</v>
      </c>
      <c r="H19869" s="7" t="n">
        <v>0</v>
      </c>
      <c r="I19869" s="7" t="n">
        <v>0</v>
      </c>
    </row>
    <row r="19870" spans="1:9">
      <c r="A19870" t="s">
        <v>4</v>
      </c>
      <c r="B19870" s="4" t="s">
        <v>5</v>
      </c>
      <c r="C19870" s="4" t="s">
        <v>13</v>
      </c>
      <c r="D19870" s="4" t="s">
        <v>13</v>
      </c>
      <c r="E19870" s="4" t="s">
        <v>22</v>
      </c>
      <c r="F19870" s="4" t="s">
        <v>10</v>
      </c>
    </row>
    <row r="19871" spans="1:9">
      <c r="A19871" t="n">
        <v>160747</v>
      </c>
      <c r="B19871" s="25" t="n">
        <v>45</v>
      </c>
      <c r="C19871" s="7" t="n">
        <v>5</v>
      </c>
      <c r="D19871" s="7" t="n">
        <v>3</v>
      </c>
      <c r="E19871" s="7" t="n">
        <v>3.29999995231628</v>
      </c>
      <c r="F19871" s="7" t="n">
        <v>0</v>
      </c>
    </row>
    <row r="19872" spans="1:9">
      <c r="A19872" t="s">
        <v>4</v>
      </c>
      <c r="B19872" s="4" t="s">
        <v>5</v>
      </c>
      <c r="C19872" s="4" t="s">
        <v>13</v>
      </c>
      <c r="D19872" s="4" t="s">
        <v>13</v>
      </c>
      <c r="E19872" s="4" t="s">
        <v>22</v>
      </c>
      <c r="F19872" s="4" t="s">
        <v>10</v>
      </c>
    </row>
    <row r="19873" spans="1:9">
      <c r="A19873" t="n">
        <v>160756</v>
      </c>
      <c r="B19873" s="25" t="n">
        <v>45</v>
      </c>
      <c r="C19873" s="7" t="n">
        <v>11</v>
      </c>
      <c r="D19873" s="7" t="n">
        <v>3</v>
      </c>
      <c r="E19873" s="7" t="n">
        <v>31.6000003814697</v>
      </c>
      <c r="F19873" s="7" t="n">
        <v>0</v>
      </c>
    </row>
    <row r="19874" spans="1:9">
      <c r="A19874" t="s">
        <v>4</v>
      </c>
      <c r="B19874" s="4" t="s">
        <v>5</v>
      </c>
      <c r="C19874" s="4" t="s">
        <v>10</v>
      </c>
      <c r="D19874" s="4" t="s">
        <v>22</v>
      </c>
      <c r="E19874" s="4" t="s">
        <v>22</v>
      </c>
      <c r="F19874" s="4" t="s">
        <v>22</v>
      </c>
      <c r="G19874" s="4" t="s">
        <v>22</v>
      </c>
    </row>
    <row r="19875" spans="1:9">
      <c r="A19875" t="n">
        <v>160765</v>
      </c>
      <c r="B19875" s="24" t="n">
        <v>46</v>
      </c>
      <c r="C19875" s="7" t="n">
        <v>7</v>
      </c>
      <c r="D19875" s="7" t="n">
        <v>-50.5</v>
      </c>
      <c r="E19875" s="7" t="n">
        <v>4.01999998092651</v>
      </c>
      <c r="F19875" s="7" t="n">
        <v>-22</v>
      </c>
      <c r="G19875" s="7" t="n">
        <v>95</v>
      </c>
    </row>
    <row r="19876" spans="1:9">
      <c r="A19876" t="s">
        <v>4</v>
      </c>
      <c r="B19876" s="4" t="s">
        <v>5</v>
      </c>
      <c r="C19876" s="4" t="s">
        <v>13</v>
      </c>
      <c r="D19876" s="4" t="s">
        <v>10</v>
      </c>
      <c r="E19876" s="4" t="s">
        <v>6</v>
      </c>
      <c r="F19876" s="4" t="s">
        <v>6</v>
      </c>
      <c r="G19876" s="4" t="s">
        <v>6</v>
      </c>
      <c r="H19876" s="4" t="s">
        <v>6</v>
      </c>
    </row>
    <row r="19877" spans="1:9">
      <c r="A19877" t="n">
        <v>160784</v>
      </c>
      <c r="B19877" s="40" t="n">
        <v>51</v>
      </c>
      <c r="C19877" s="7" t="n">
        <v>3</v>
      </c>
      <c r="D19877" s="7" t="n">
        <v>5704</v>
      </c>
      <c r="E19877" s="7" t="s">
        <v>827</v>
      </c>
      <c r="F19877" s="7" t="s">
        <v>828</v>
      </c>
      <c r="G19877" s="7" t="s">
        <v>88</v>
      </c>
      <c r="H19877" s="7" t="s">
        <v>89</v>
      </c>
    </row>
    <row r="19878" spans="1:9">
      <c r="A19878" t="s">
        <v>4</v>
      </c>
      <c r="B19878" s="4" t="s">
        <v>5</v>
      </c>
      <c r="C19878" s="4" t="s">
        <v>10</v>
      </c>
      <c r="D19878" s="4" t="s">
        <v>9</v>
      </c>
    </row>
    <row r="19879" spans="1:9">
      <c r="A19879" t="n">
        <v>160813</v>
      </c>
      <c r="B19879" s="41" t="n">
        <v>43</v>
      </c>
      <c r="C19879" s="7" t="n">
        <v>15</v>
      </c>
      <c r="D19879" s="7" t="n">
        <v>128</v>
      </c>
    </row>
    <row r="19880" spans="1:9">
      <c r="A19880" t="s">
        <v>4</v>
      </c>
      <c r="B19880" s="4" t="s">
        <v>5</v>
      </c>
      <c r="C19880" s="4" t="s">
        <v>10</v>
      </c>
      <c r="D19880" s="4" t="s">
        <v>9</v>
      </c>
    </row>
    <row r="19881" spans="1:9">
      <c r="A19881" t="n">
        <v>160820</v>
      </c>
      <c r="B19881" s="41" t="n">
        <v>43</v>
      </c>
      <c r="C19881" s="7" t="n">
        <v>16</v>
      </c>
      <c r="D19881" s="7" t="n">
        <v>128</v>
      </c>
    </row>
    <row r="19882" spans="1:9">
      <c r="A19882" t="s">
        <v>4</v>
      </c>
      <c r="B19882" s="4" t="s">
        <v>5</v>
      </c>
      <c r="C19882" s="4" t="s">
        <v>13</v>
      </c>
      <c r="D19882" s="4" t="s">
        <v>10</v>
      </c>
    </row>
    <row r="19883" spans="1:9">
      <c r="A19883" t="n">
        <v>160827</v>
      </c>
      <c r="B19883" s="28" t="n">
        <v>58</v>
      </c>
      <c r="C19883" s="7" t="n">
        <v>255</v>
      </c>
      <c r="D19883" s="7" t="n">
        <v>0</v>
      </c>
    </row>
    <row r="19884" spans="1:9">
      <c r="A19884" t="s">
        <v>4</v>
      </c>
      <c r="B19884" s="4" t="s">
        <v>5</v>
      </c>
      <c r="C19884" s="4" t="s">
        <v>10</v>
      </c>
      <c r="D19884" s="4" t="s">
        <v>10</v>
      </c>
      <c r="E19884" s="4" t="s">
        <v>22</v>
      </c>
      <c r="F19884" s="4" t="s">
        <v>13</v>
      </c>
    </row>
    <row r="19885" spans="1:9">
      <c r="A19885" t="n">
        <v>160831</v>
      </c>
      <c r="B19885" s="61" t="n">
        <v>53</v>
      </c>
      <c r="C19885" s="7" t="n">
        <v>0</v>
      </c>
      <c r="D19885" s="7" t="n">
        <v>5704</v>
      </c>
      <c r="E19885" s="7" t="n">
        <v>10</v>
      </c>
      <c r="F19885" s="7" t="n">
        <v>0</v>
      </c>
    </row>
    <row r="19886" spans="1:9">
      <c r="A19886" t="s">
        <v>4</v>
      </c>
      <c r="B19886" s="4" t="s">
        <v>5</v>
      </c>
      <c r="C19886" s="4" t="s">
        <v>10</v>
      </c>
    </row>
    <row r="19887" spans="1:9">
      <c r="A19887" t="n">
        <v>160841</v>
      </c>
      <c r="B19887" s="60" t="n">
        <v>54</v>
      </c>
      <c r="C19887" s="7" t="n">
        <v>0</v>
      </c>
    </row>
    <row r="19888" spans="1:9">
      <c r="A19888" t="s">
        <v>4</v>
      </c>
      <c r="B19888" s="4" t="s">
        <v>5</v>
      </c>
      <c r="C19888" s="4" t="s">
        <v>10</v>
      </c>
      <c r="D19888" s="4" t="s">
        <v>10</v>
      </c>
      <c r="E19888" s="4" t="s">
        <v>10</v>
      </c>
    </row>
    <row r="19889" spans="1:8">
      <c r="A19889" t="n">
        <v>160844</v>
      </c>
      <c r="B19889" s="57" t="n">
        <v>61</v>
      </c>
      <c r="C19889" s="7" t="n">
        <v>0</v>
      </c>
      <c r="D19889" s="7" t="n">
        <v>7032</v>
      </c>
      <c r="E19889" s="7" t="n">
        <v>1000</v>
      </c>
    </row>
    <row r="19890" spans="1:8">
      <c r="A19890" t="s">
        <v>4</v>
      </c>
      <c r="B19890" s="4" t="s">
        <v>5</v>
      </c>
      <c r="C19890" s="4" t="s">
        <v>13</v>
      </c>
      <c r="D19890" s="4" t="s">
        <v>10</v>
      </c>
      <c r="E19890" s="4" t="s">
        <v>6</v>
      </c>
    </row>
    <row r="19891" spans="1:8">
      <c r="A19891" t="n">
        <v>160851</v>
      </c>
      <c r="B19891" s="40" t="n">
        <v>51</v>
      </c>
      <c r="C19891" s="7" t="n">
        <v>4</v>
      </c>
      <c r="D19891" s="7" t="n">
        <v>0</v>
      </c>
      <c r="E19891" s="7" t="s">
        <v>353</v>
      </c>
    </row>
    <row r="19892" spans="1:8">
      <c r="A19892" t="s">
        <v>4</v>
      </c>
      <c r="B19892" s="4" t="s">
        <v>5</v>
      </c>
      <c r="C19892" s="4" t="s">
        <v>10</v>
      </c>
    </row>
    <row r="19893" spans="1:8">
      <c r="A19893" t="n">
        <v>160865</v>
      </c>
      <c r="B19893" s="35" t="n">
        <v>16</v>
      </c>
      <c r="C19893" s="7" t="n">
        <v>0</v>
      </c>
    </row>
    <row r="19894" spans="1:8">
      <c r="A19894" t="s">
        <v>4</v>
      </c>
      <c r="B19894" s="4" t="s">
        <v>5</v>
      </c>
      <c r="C19894" s="4" t="s">
        <v>10</v>
      </c>
      <c r="D19894" s="4" t="s">
        <v>72</v>
      </c>
      <c r="E19894" s="4" t="s">
        <v>13</v>
      </c>
      <c r="F19894" s="4" t="s">
        <v>13</v>
      </c>
    </row>
    <row r="19895" spans="1:8">
      <c r="A19895" t="n">
        <v>160868</v>
      </c>
      <c r="B19895" s="52" t="n">
        <v>26</v>
      </c>
      <c r="C19895" s="7" t="n">
        <v>0</v>
      </c>
      <c r="D19895" s="7" t="s">
        <v>1340</v>
      </c>
      <c r="E19895" s="7" t="n">
        <v>2</v>
      </c>
      <c r="F19895" s="7" t="n">
        <v>0</v>
      </c>
    </row>
    <row r="19896" spans="1:8">
      <c r="A19896" t="s">
        <v>4</v>
      </c>
      <c r="B19896" s="4" t="s">
        <v>5</v>
      </c>
    </row>
    <row r="19897" spans="1:8">
      <c r="A19897" t="n">
        <v>160904</v>
      </c>
      <c r="B19897" s="53" t="n">
        <v>28</v>
      </c>
    </row>
    <row r="19898" spans="1:8">
      <c r="A19898" t="s">
        <v>4</v>
      </c>
      <c r="B19898" s="4" t="s">
        <v>5</v>
      </c>
      <c r="C19898" s="4" t="s">
        <v>10</v>
      </c>
      <c r="D19898" s="4" t="s">
        <v>10</v>
      </c>
      <c r="E19898" s="4" t="s">
        <v>10</v>
      </c>
    </row>
    <row r="19899" spans="1:8">
      <c r="A19899" t="n">
        <v>160905</v>
      </c>
      <c r="B19899" s="57" t="n">
        <v>61</v>
      </c>
      <c r="C19899" s="7" t="n">
        <v>0</v>
      </c>
      <c r="D19899" s="7" t="n">
        <v>5704</v>
      </c>
      <c r="E19899" s="7" t="n">
        <v>1000</v>
      </c>
    </row>
    <row r="19900" spans="1:8">
      <c r="A19900" t="s">
        <v>4</v>
      </c>
      <c r="B19900" s="4" t="s">
        <v>5</v>
      </c>
      <c r="C19900" s="4" t="s">
        <v>10</v>
      </c>
    </row>
    <row r="19901" spans="1:8">
      <c r="A19901" t="n">
        <v>160912</v>
      </c>
      <c r="B19901" s="35" t="n">
        <v>16</v>
      </c>
      <c r="C19901" s="7" t="n">
        <v>300</v>
      </c>
    </row>
    <row r="19902" spans="1:8">
      <c r="A19902" t="s">
        <v>4</v>
      </c>
      <c r="B19902" s="4" t="s">
        <v>5</v>
      </c>
      <c r="C19902" s="4" t="s">
        <v>13</v>
      </c>
      <c r="D19902" s="4" t="s">
        <v>10</v>
      </c>
      <c r="E19902" s="4" t="s">
        <v>6</v>
      </c>
    </row>
    <row r="19903" spans="1:8">
      <c r="A19903" t="n">
        <v>160915</v>
      </c>
      <c r="B19903" s="40" t="n">
        <v>51</v>
      </c>
      <c r="C19903" s="7" t="n">
        <v>4</v>
      </c>
      <c r="D19903" s="7" t="n">
        <v>0</v>
      </c>
      <c r="E19903" s="7" t="s">
        <v>254</v>
      </c>
    </row>
    <row r="19904" spans="1:8">
      <c r="A19904" t="s">
        <v>4</v>
      </c>
      <c r="B19904" s="4" t="s">
        <v>5</v>
      </c>
      <c r="C19904" s="4" t="s">
        <v>10</v>
      </c>
    </row>
    <row r="19905" spans="1:6">
      <c r="A19905" t="n">
        <v>160928</v>
      </c>
      <c r="B19905" s="35" t="n">
        <v>16</v>
      </c>
      <c r="C19905" s="7" t="n">
        <v>0</v>
      </c>
    </row>
    <row r="19906" spans="1:6">
      <c r="A19906" t="s">
        <v>4</v>
      </c>
      <c r="B19906" s="4" t="s">
        <v>5</v>
      </c>
      <c r="C19906" s="4" t="s">
        <v>10</v>
      </c>
      <c r="D19906" s="4" t="s">
        <v>72</v>
      </c>
      <c r="E19906" s="4" t="s">
        <v>13</v>
      </c>
      <c r="F19906" s="4" t="s">
        <v>13</v>
      </c>
    </row>
    <row r="19907" spans="1:6">
      <c r="A19907" t="n">
        <v>160931</v>
      </c>
      <c r="B19907" s="52" t="n">
        <v>26</v>
      </c>
      <c r="C19907" s="7" t="n">
        <v>0</v>
      </c>
      <c r="D19907" s="7" t="s">
        <v>1341</v>
      </c>
      <c r="E19907" s="7" t="n">
        <v>2</v>
      </c>
      <c r="F19907" s="7" t="n">
        <v>0</v>
      </c>
    </row>
    <row r="19908" spans="1:6">
      <c r="A19908" t="s">
        <v>4</v>
      </c>
      <c r="B19908" s="4" t="s">
        <v>5</v>
      </c>
    </row>
    <row r="19909" spans="1:6">
      <c r="A19909" t="n">
        <v>160967</v>
      </c>
      <c r="B19909" s="53" t="n">
        <v>28</v>
      </c>
    </row>
    <row r="19910" spans="1:6">
      <c r="A19910" t="s">
        <v>4</v>
      </c>
      <c r="B19910" s="4" t="s">
        <v>5</v>
      </c>
      <c r="C19910" s="4" t="s">
        <v>10</v>
      </c>
      <c r="D19910" s="4" t="s">
        <v>10</v>
      </c>
      <c r="E19910" s="4" t="s">
        <v>22</v>
      </c>
      <c r="F19910" s="4" t="s">
        <v>13</v>
      </c>
    </row>
    <row r="19911" spans="1:6">
      <c r="A19911" t="n">
        <v>160968</v>
      </c>
      <c r="B19911" s="61" t="n">
        <v>53</v>
      </c>
      <c r="C19911" s="7" t="n">
        <v>4</v>
      </c>
      <c r="D19911" s="7" t="n">
        <v>5704</v>
      </c>
      <c r="E19911" s="7" t="n">
        <v>10</v>
      </c>
      <c r="F19911" s="7" t="n">
        <v>0</v>
      </c>
    </row>
    <row r="19912" spans="1:6">
      <c r="A19912" t="s">
        <v>4</v>
      </c>
      <c r="B19912" s="4" t="s">
        <v>5</v>
      </c>
      <c r="C19912" s="4" t="s">
        <v>10</v>
      </c>
    </row>
    <row r="19913" spans="1:6">
      <c r="A19913" t="n">
        <v>160978</v>
      </c>
      <c r="B19913" s="35" t="n">
        <v>16</v>
      </c>
      <c r="C19913" s="7" t="n">
        <v>100</v>
      </c>
    </row>
    <row r="19914" spans="1:6">
      <c r="A19914" t="s">
        <v>4</v>
      </c>
      <c r="B19914" s="4" t="s">
        <v>5</v>
      </c>
      <c r="C19914" s="4" t="s">
        <v>10</v>
      </c>
      <c r="D19914" s="4" t="s">
        <v>10</v>
      </c>
      <c r="E19914" s="4" t="s">
        <v>22</v>
      </c>
      <c r="F19914" s="4" t="s">
        <v>13</v>
      </c>
    </row>
    <row r="19915" spans="1:6">
      <c r="A19915" t="n">
        <v>160981</v>
      </c>
      <c r="B19915" s="61" t="n">
        <v>53</v>
      </c>
      <c r="C19915" s="7" t="n">
        <v>2</v>
      </c>
      <c r="D19915" s="7" t="n">
        <v>5704</v>
      </c>
      <c r="E19915" s="7" t="n">
        <v>10</v>
      </c>
      <c r="F19915" s="7" t="n">
        <v>0</v>
      </c>
    </row>
    <row r="19916" spans="1:6">
      <c r="A19916" t="s">
        <v>4</v>
      </c>
      <c r="B19916" s="4" t="s">
        <v>5</v>
      </c>
      <c r="C19916" s="4" t="s">
        <v>10</v>
      </c>
    </row>
    <row r="19917" spans="1:6">
      <c r="A19917" t="n">
        <v>160991</v>
      </c>
      <c r="B19917" s="35" t="n">
        <v>16</v>
      </c>
      <c r="C19917" s="7" t="n">
        <v>100</v>
      </c>
    </row>
    <row r="19918" spans="1:6">
      <c r="A19918" t="s">
        <v>4</v>
      </c>
      <c r="B19918" s="4" t="s">
        <v>5</v>
      </c>
      <c r="C19918" s="4" t="s">
        <v>10</v>
      </c>
      <c r="D19918" s="4" t="s">
        <v>10</v>
      </c>
      <c r="E19918" s="4" t="s">
        <v>22</v>
      </c>
      <c r="F19918" s="4" t="s">
        <v>13</v>
      </c>
    </row>
    <row r="19919" spans="1:6">
      <c r="A19919" t="n">
        <v>160994</v>
      </c>
      <c r="B19919" s="61" t="n">
        <v>53</v>
      </c>
      <c r="C19919" s="7" t="n">
        <v>7</v>
      </c>
      <c r="D19919" s="7" t="n">
        <v>5704</v>
      </c>
      <c r="E19919" s="7" t="n">
        <v>10</v>
      </c>
      <c r="F19919" s="7" t="n">
        <v>0</v>
      </c>
    </row>
    <row r="19920" spans="1:6">
      <c r="A19920" t="s">
        <v>4</v>
      </c>
      <c r="B19920" s="4" t="s">
        <v>5</v>
      </c>
      <c r="C19920" s="4" t="s">
        <v>10</v>
      </c>
    </row>
    <row r="19921" spans="1:6">
      <c r="A19921" t="n">
        <v>161004</v>
      </c>
      <c r="B19921" s="60" t="n">
        <v>54</v>
      </c>
      <c r="C19921" s="7" t="n">
        <v>4</v>
      </c>
    </row>
    <row r="19922" spans="1:6">
      <c r="A19922" t="s">
        <v>4</v>
      </c>
      <c r="B19922" s="4" t="s">
        <v>5</v>
      </c>
      <c r="C19922" s="4" t="s">
        <v>10</v>
      </c>
    </row>
    <row r="19923" spans="1:6">
      <c r="A19923" t="n">
        <v>161007</v>
      </c>
      <c r="B19923" s="60" t="n">
        <v>54</v>
      </c>
      <c r="C19923" s="7" t="n">
        <v>2</v>
      </c>
    </row>
    <row r="19924" spans="1:6">
      <c r="A19924" t="s">
        <v>4</v>
      </c>
      <c r="B19924" s="4" t="s">
        <v>5</v>
      </c>
      <c r="C19924" s="4" t="s">
        <v>10</v>
      </c>
    </row>
    <row r="19925" spans="1:6">
      <c r="A19925" t="n">
        <v>161010</v>
      </c>
      <c r="B19925" s="60" t="n">
        <v>54</v>
      </c>
      <c r="C19925" s="7" t="n">
        <v>7</v>
      </c>
    </row>
    <row r="19926" spans="1:6">
      <c r="A19926" t="s">
        <v>4</v>
      </c>
      <c r="B19926" s="4" t="s">
        <v>5</v>
      </c>
      <c r="C19926" s="4" t="s">
        <v>13</v>
      </c>
      <c r="D19926" s="4" t="s">
        <v>10</v>
      </c>
      <c r="E19926" s="4" t="s">
        <v>6</v>
      </c>
    </row>
    <row r="19927" spans="1:6">
      <c r="A19927" t="n">
        <v>161013</v>
      </c>
      <c r="B19927" s="40" t="n">
        <v>51</v>
      </c>
      <c r="C19927" s="7" t="n">
        <v>4</v>
      </c>
      <c r="D19927" s="7" t="n">
        <v>5704</v>
      </c>
      <c r="E19927" s="7" t="s">
        <v>506</v>
      </c>
    </row>
    <row r="19928" spans="1:6">
      <c r="A19928" t="s">
        <v>4</v>
      </c>
      <c r="B19928" s="4" t="s">
        <v>5</v>
      </c>
      <c r="C19928" s="4" t="s">
        <v>10</v>
      </c>
    </row>
    <row r="19929" spans="1:6">
      <c r="A19929" t="n">
        <v>161027</v>
      </c>
      <c r="B19929" s="35" t="n">
        <v>16</v>
      </c>
      <c r="C19929" s="7" t="n">
        <v>0</v>
      </c>
    </row>
    <row r="19930" spans="1:6">
      <c r="A19930" t="s">
        <v>4</v>
      </c>
      <c r="B19930" s="4" t="s">
        <v>5</v>
      </c>
      <c r="C19930" s="4" t="s">
        <v>10</v>
      </c>
      <c r="D19930" s="4" t="s">
        <v>72</v>
      </c>
      <c r="E19930" s="4" t="s">
        <v>13</v>
      </c>
      <c r="F19930" s="4" t="s">
        <v>13</v>
      </c>
      <c r="G19930" s="4" t="s">
        <v>72</v>
      </c>
      <c r="H19930" s="4" t="s">
        <v>13</v>
      </c>
      <c r="I19930" s="4" t="s">
        <v>13</v>
      </c>
    </row>
    <row r="19931" spans="1:6">
      <c r="A19931" t="n">
        <v>161030</v>
      </c>
      <c r="B19931" s="52" t="n">
        <v>26</v>
      </c>
      <c r="C19931" s="7" t="n">
        <v>5704</v>
      </c>
      <c r="D19931" s="7" t="s">
        <v>1342</v>
      </c>
      <c r="E19931" s="7" t="n">
        <v>2</v>
      </c>
      <c r="F19931" s="7" t="n">
        <v>3</v>
      </c>
      <c r="G19931" s="7" t="s">
        <v>1343</v>
      </c>
      <c r="H19931" s="7" t="n">
        <v>2</v>
      </c>
      <c r="I19931" s="7" t="n">
        <v>0</v>
      </c>
    </row>
    <row r="19932" spans="1:6">
      <c r="A19932" t="s">
        <v>4</v>
      </c>
      <c r="B19932" s="4" t="s">
        <v>5</v>
      </c>
    </row>
    <row r="19933" spans="1:6">
      <c r="A19933" t="n">
        <v>161137</v>
      </c>
      <c r="B19933" s="53" t="n">
        <v>28</v>
      </c>
    </row>
    <row r="19934" spans="1:6">
      <c r="A19934" t="s">
        <v>4</v>
      </c>
      <c r="B19934" s="4" t="s">
        <v>5</v>
      </c>
      <c r="C19934" s="4" t="s">
        <v>13</v>
      </c>
      <c r="D19934" s="4" t="s">
        <v>10</v>
      </c>
      <c r="E19934" s="4" t="s">
        <v>6</v>
      </c>
    </row>
    <row r="19935" spans="1:6">
      <c r="A19935" t="n">
        <v>161138</v>
      </c>
      <c r="B19935" s="40" t="n">
        <v>51</v>
      </c>
      <c r="C19935" s="7" t="n">
        <v>4</v>
      </c>
      <c r="D19935" s="7" t="n">
        <v>2</v>
      </c>
      <c r="E19935" s="7" t="s">
        <v>506</v>
      </c>
    </row>
    <row r="19936" spans="1:6">
      <c r="A19936" t="s">
        <v>4</v>
      </c>
      <c r="B19936" s="4" t="s">
        <v>5</v>
      </c>
      <c r="C19936" s="4" t="s">
        <v>10</v>
      </c>
    </row>
    <row r="19937" spans="1:9">
      <c r="A19937" t="n">
        <v>161152</v>
      </c>
      <c r="B19937" s="35" t="n">
        <v>16</v>
      </c>
      <c r="C19937" s="7" t="n">
        <v>0</v>
      </c>
    </row>
    <row r="19938" spans="1:9">
      <c r="A19938" t="s">
        <v>4</v>
      </c>
      <c r="B19938" s="4" t="s">
        <v>5</v>
      </c>
      <c r="C19938" s="4" t="s">
        <v>10</v>
      </c>
      <c r="D19938" s="4" t="s">
        <v>72</v>
      </c>
      <c r="E19938" s="4" t="s">
        <v>13</v>
      </c>
      <c r="F19938" s="4" t="s">
        <v>13</v>
      </c>
    </row>
    <row r="19939" spans="1:9">
      <c r="A19939" t="n">
        <v>161155</v>
      </c>
      <c r="B19939" s="52" t="n">
        <v>26</v>
      </c>
      <c r="C19939" s="7" t="n">
        <v>2</v>
      </c>
      <c r="D19939" s="7" t="s">
        <v>1344</v>
      </c>
      <c r="E19939" s="7" t="n">
        <v>2</v>
      </c>
      <c r="F19939" s="7" t="n">
        <v>0</v>
      </c>
    </row>
    <row r="19940" spans="1:9">
      <c r="A19940" t="s">
        <v>4</v>
      </c>
      <c r="B19940" s="4" t="s">
        <v>5</v>
      </c>
    </row>
    <row r="19941" spans="1:9">
      <c r="A19941" t="n">
        <v>161209</v>
      </c>
      <c r="B19941" s="53" t="n">
        <v>28</v>
      </c>
    </row>
    <row r="19942" spans="1:9">
      <c r="A19942" t="s">
        <v>4</v>
      </c>
      <c r="B19942" s="4" t="s">
        <v>5</v>
      </c>
      <c r="C19942" s="4" t="s">
        <v>13</v>
      </c>
      <c r="D19942" s="4" t="s">
        <v>10</v>
      </c>
      <c r="E19942" s="4" t="s">
        <v>6</v>
      </c>
    </row>
    <row r="19943" spans="1:9">
      <c r="A19943" t="n">
        <v>161210</v>
      </c>
      <c r="B19943" s="40" t="n">
        <v>51</v>
      </c>
      <c r="C19943" s="7" t="n">
        <v>4</v>
      </c>
      <c r="D19943" s="7" t="n">
        <v>7</v>
      </c>
      <c r="E19943" s="7" t="s">
        <v>254</v>
      </c>
    </row>
    <row r="19944" spans="1:9">
      <c r="A19944" t="s">
        <v>4</v>
      </c>
      <c r="B19944" s="4" t="s">
        <v>5</v>
      </c>
      <c r="C19944" s="4" t="s">
        <v>10</v>
      </c>
    </row>
    <row r="19945" spans="1:9">
      <c r="A19945" t="n">
        <v>161223</v>
      </c>
      <c r="B19945" s="35" t="n">
        <v>16</v>
      </c>
      <c r="C19945" s="7" t="n">
        <v>0</v>
      </c>
    </row>
    <row r="19946" spans="1:9">
      <c r="A19946" t="s">
        <v>4</v>
      </c>
      <c r="B19946" s="4" t="s">
        <v>5</v>
      </c>
      <c r="C19946" s="4" t="s">
        <v>10</v>
      </c>
      <c r="D19946" s="4" t="s">
        <v>72</v>
      </c>
      <c r="E19946" s="4" t="s">
        <v>13</v>
      </c>
      <c r="F19946" s="4" t="s">
        <v>13</v>
      </c>
    </row>
    <row r="19947" spans="1:9">
      <c r="A19947" t="n">
        <v>161226</v>
      </c>
      <c r="B19947" s="52" t="n">
        <v>26</v>
      </c>
      <c r="C19947" s="7" t="n">
        <v>7</v>
      </c>
      <c r="D19947" s="7" t="s">
        <v>1345</v>
      </c>
      <c r="E19947" s="7" t="n">
        <v>2</v>
      </c>
      <c r="F19947" s="7" t="n">
        <v>0</v>
      </c>
    </row>
    <row r="19948" spans="1:9">
      <c r="A19948" t="s">
        <v>4</v>
      </c>
      <c r="B19948" s="4" t="s">
        <v>5</v>
      </c>
    </row>
    <row r="19949" spans="1:9">
      <c r="A19949" t="n">
        <v>161270</v>
      </c>
      <c r="B19949" s="53" t="n">
        <v>28</v>
      </c>
    </row>
    <row r="19950" spans="1:9">
      <c r="A19950" t="s">
        <v>4</v>
      </c>
      <c r="B19950" s="4" t="s">
        <v>5</v>
      </c>
      <c r="C19950" s="4" t="s">
        <v>13</v>
      </c>
      <c r="D19950" s="4" t="s">
        <v>10</v>
      </c>
      <c r="E19950" s="4" t="s">
        <v>22</v>
      </c>
    </row>
    <row r="19951" spans="1:9">
      <c r="A19951" t="n">
        <v>161271</v>
      </c>
      <c r="B19951" s="28" t="n">
        <v>58</v>
      </c>
      <c r="C19951" s="7" t="n">
        <v>0</v>
      </c>
      <c r="D19951" s="7" t="n">
        <v>1000</v>
      </c>
      <c r="E19951" s="7" t="n">
        <v>1</v>
      </c>
    </row>
    <row r="19952" spans="1:9">
      <c r="A19952" t="s">
        <v>4</v>
      </c>
      <c r="B19952" s="4" t="s">
        <v>5</v>
      </c>
      <c r="C19952" s="4" t="s">
        <v>13</v>
      </c>
      <c r="D19952" s="4" t="s">
        <v>10</v>
      </c>
    </row>
    <row r="19953" spans="1:6">
      <c r="A19953" t="n">
        <v>161279</v>
      </c>
      <c r="B19953" s="28" t="n">
        <v>58</v>
      </c>
      <c r="C19953" s="7" t="n">
        <v>255</v>
      </c>
      <c r="D19953" s="7" t="n">
        <v>0</v>
      </c>
    </row>
    <row r="19954" spans="1:6">
      <c r="A19954" t="s">
        <v>4</v>
      </c>
      <c r="B19954" s="4" t="s">
        <v>5</v>
      </c>
      <c r="C19954" s="4" t="s">
        <v>10</v>
      </c>
      <c r="D19954" s="4" t="s">
        <v>9</v>
      </c>
    </row>
    <row r="19955" spans="1:6">
      <c r="A19955" t="n">
        <v>161283</v>
      </c>
      <c r="B19955" s="45" t="n">
        <v>44</v>
      </c>
      <c r="C19955" s="7" t="n">
        <v>15</v>
      </c>
      <c r="D19955" s="7" t="n">
        <v>128</v>
      </c>
    </row>
    <row r="19956" spans="1:6">
      <c r="A19956" t="s">
        <v>4</v>
      </c>
      <c r="B19956" s="4" t="s">
        <v>5</v>
      </c>
      <c r="C19956" s="4" t="s">
        <v>10</v>
      </c>
      <c r="D19956" s="4" t="s">
        <v>9</v>
      </c>
    </row>
    <row r="19957" spans="1:6">
      <c r="A19957" t="n">
        <v>161290</v>
      </c>
      <c r="B19957" s="45" t="n">
        <v>44</v>
      </c>
      <c r="C19957" s="7" t="n">
        <v>16</v>
      </c>
      <c r="D19957" s="7" t="n">
        <v>128</v>
      </c>
    </row>
    <row r="19958" spans="1:6">
      <c r="A19958" t="s">
        <v>4</v>
      </c>
      <c r="B19958" s="4" t="s">
        <v>5</v>
      </c>
      <c r="C19958" s="4" t="s">
        <v>10</v>
      </c>
    </row>
    <row r="19959" spans="1:6">
      <c r="A19959" t="n">
        <v>161297</v>
      </c>
      <c r="B19959" s="12" t="n">
        <v>12</v>
      </c>
      <c r="C19959" s="7" t="n">
        <v>8474</v>
      </c>
    </row>
    <row r="19960" spans="1:6">
      <c r="A19960" t="s">
        <v>4</v>
      </c>
      <c r="B19960" s="4" t="s">
        <v>5</v>
      </c>
      <c r="C19960" s="4" t="s">
        <v>10</v>
      </c>
    </row>
    <row r="19961" spans="1:6">
      <c r="A19961" t="n">
        <v>161300</v>
      </c>
      <c r="B19961" s="12" t="n">
        <v>12</v>
      </c>
      <c r="C19961" s="7" t="n">
        <v>8950</v>
      </c>
    </row>
    <row r="19962" spans="1:6">
      <c r="A19962" t="s">
        <v>4</v>
      </c>
      <c r="B19962" s="4" t="s">
        <v>5</v>
      </c>
      <c r="C19962" s="4" t="s">
        <v>10</v>
      </c>
      <c r="D19962" s="4" t="s">
        <v>13</v>
      </c>
      <c r="E19962" s="4" t="s">
        <v>10</v>
      </c>
    </row>
    <row r="19963" spans="1:6">
      <c r="A19963" t="n">
        <v>161303</v>
      </c>
      <c r="B19963" s="76" t="n">
        <v>104</v>
      </c>
      <c r="C19963" s="7" t="n">
        <v>106</v>
      </c>
      <c r="D19963" s="7" t="n">
        <v>1</v>
      </c>
      <c r="E19963" s="7" t="n">
        <v>6</v>
      </c>
    </row>
    <row r="19964" spans="1:6">
      <c r="A19964" t="s">
        <v>4</v>
      </c>
      <c r="B19964" s="4" t="s">
        <v>5</v>
      </c>
    </row>
    <row r="19965" spans="1:6">
      <c r="A19965" t="n">
        <v>161309</v>
      </c>
      <c r="B19965" s="5" t="n">
        <v>1</v>
      </c>
    </row>
    <row r="19966" spans="1:6">
      <c r="A19966" t="s">
        <v>4</v>
      </c>
      <c r="B19966" s="4" t="s">
        <v>5</v>
      </c>
      <c r="C19966" s="4" t="s">
        <v>10</v>
      </c>
      <c r="D19966" s="4" t="s">
        <v>13</v>
      </c>
    </row>
    <row r="19967" spans="1:6">
      <c r="A19967" t="n">
        <v>161310</v>
      </c>
      <c r="B19967" s="76" t="n">
        <v>104</v>
      </c>
      <c r="C19967" s="7" t="n">
        <v>4</v>
      </c>
      <c r="D19967" s="7" t="n">
        <v>5</v>
      </c>
    </row>
    <row r="19968" spans="1:6">
      <c r="A19968" t="s">
        <v>4</v>
      </c>
      <c r="B19968" s="4" t="s">
        <v>5</v>
      </c>
      <c r="C19968" s="4" t="s">
        <v>13</v>
      </c>
      <c r="D19968" s="4" t="s">
        <v>10</v>
      </c>
      <c r="E19968" s="4" t="s">
        <v>9</v>
      </c>
    </row>
    <row r="19969" spans="1:5">
      <c r="A19969" t="n">
        <v>161314</v>
      </c>
      <c r="B19969" s="65" t="n">
        <v>101</v>
      </c>
      <c r="C19969" s="7" t="n">
        <v>1</v>
      </c>
      <c r="D19969" s="7" t="n">
        <v>166</v>
      </c>
      <c r="E19969" s="7" t="n">
        <v>99</v>
      </c>
    </row>
    <row r="19970" spans="1:5">
      <c r="A19970" t="s">
        <v>4</v>
      </c>
      <c r="B19970" s="4" t="s">
        <v>5</v>
      </c>
      <c r="C19970" s="4" t="s">
        <v>13</v>
      </c>
      <c r="D19970" s="4" t="s">
        <v>10</v>
      </c>
      <c r="E19970" s="4" t="s">
        <v>9</v>
      </c>
    </row>
    <row r="19971" spans="1:5">
      <c r="A19971" t="n">
        <v>161322</v>
      </c>
      <c r="B19971" s="65" t="n">
        <v>101</v>
      </c>
      <c r="C19971" s="7" t="n">
        <v>1</v>
      </c>
      <c r="D19971" s="7" t="n">
        <v>167</v>
      </c>
      <c r="E19971" s="7" t="n">
        <v>99</v>
      </c>
    </row>
    <row r="19972" spans="1:5">
      <c r="A19972" t="s">
        <v>4</v>
      </c>
      <c r="B19972" s="4" t="s">
        <v>5</v>
      </c>
      <c r="C19972" s="4" t="s">
        <v>13</v>
      </c>
      <c r="D19972" s="4" t="s">
        <v>10</v>
      </c>
      <c r="E19972" s="4" t="s">
        <v>13</v>
      </c>
    </row>
    <row r="19973" spans="1:5">
      <c r="A19973" t="n">
        <v>161330</v>
      </c>
      <c r="B19973" s="38" t="n">
        <v>36</v>
      </c>
      <c r="C19973" s="7" t="n">
        <v>9</v>
      </c>
      <c r="D19973" s="7" t="n">
        <v>5704</v>
      </c>
      <c r="E19973" s="7" t="n">
        <v>0</v>
      </c>
    </row>
    <row r="19974" spans="1:5">
      <c r="A19974" t="s">
        <v>4</v>
      </c>
      <c r="B19974" s="4" t="s">
        <v>5</v>
      </c>
      <c r="C19974" s="4" t="s">
        <v>13</v>
      </c>
      <c r="D19974" s="4" t="s">
        <v>10</v>
      </c>
      <c r="E19974" s="4" t="s">
        <v>13</v>
      </c>
    </row>
    <row r="19975" spans="1:5">
      <c r="A19975" t="n">
        <v>161335</v>
      </c>
      <c r="B19975" s="38" t="n">
        <v>36</v>
      </c>
      <c r="C19975" s="7" t="n">
        <v>9</v>
      </c>
      <c r="D19975" s="7" t="n">
        <v>2</v>
      </c>
      <c r="E19975" s="7" t="n">
        <v>0</v>
      </c>
    </row>
    <row r="19976" spans="1:5">
      <c r="A19976" t="s">
        <v>4</v>
      </c>
      <c r="B19976" s="4" t="s">
        <v>5</v>
      </c>
      <c r="C19976" s="4" t="s">
        <v>13</v>
      </c>
      <c r="D19976" s="4" t="s">
        <v>10</v>
      </c>
      <c r="E19976" s="4" t="s">
        <v>13</v>
      </c>
    </row>
    <row r="19977" spans="1:5">
      <c r="A19977" t="n">
        <v>161340</v>
      </c>
      <c r="B19977" s="38" t="n">
        <v>36</v>
      </c>
      <c r="C19977" s="7" t="n">
        <v>9</v>
      </c>
      <c r="D19977" s="7" t="n">
        <v>4</v>
      </c>
      <c r="E19977" s="7" t="n">
        <v>0</v>
      </c>
    </row>
    <row r="19978" spans="1:5">
      <c r="A19978" t="s">
        <v>4</v>
      </c>
      <c r="B19978" s="4" t="s">
        <v>5</v>
      </c>
      <c r="C19978" s="4" t="s">
        <v>13</v>
      </c>
      <c r="D19978" s="4" t="s">
        <v>10</v>
      </c>
      <c r="E19978" s="4" t="s">
        <v>13</v>
      </c>
    </row>
    <row r="19979" spans="1:5">
      <c r="A19979" t="n">
        <v>161345</v>
      </c>
      <c r="B19979" s="38" t="n">
        <v>36</v>
      </c>
      <c r="C19979" s="7" t="n">
        <v>9</v>
      </c>
      <c r="D19979" s="7" t="n">
        <v>16</v>
      </c>
      <c r="E19979" s="7" t="n">
        <v>0</v>
      </c>
    </row>
    <row r="19980" spans="1:5">
      <c r="A19980" t="s">
        <v>4</v>
      </c>
      <c r="B19980" s="4" t="s">
        <v>5</v>
      </c>
      <c r="C19980" s="4" t="s">
        <v>13</v>
      </c>
      <c r="D19980" s="4" t="s">
        <v>10</v>
      </c>
      <c r="E19980" s="4" t="s">
        <v>10</v>
      </c>
      <c r="F19980" s="4" t="s">
        <v>10</v>
      </c>
    </row>
    <row r="19981" spans="1:5">
      <c r="A19981" t="n">
        <v>161350</v>
      </c>
      <c r="B19981" s="78" t="n">
        <v>63</v>
      </c>
      <c r="C19981" s="7" t="n">
        <v>0</v>
      </c>
      <c r="D19981" s="7" t="n">
        <v>65535</v>
      </c>
      <c r="E19981" s="7" t="n">
        <v>45</v>
      </c>
      <c r="F19981" s="7" t="n">
        <v>0</v>
      </c>
    </row>
    <row r="19982" spans="1:5">
      <c r="A19982" t="s">
        <v>4</v>
      </c>
      <c r="B19982" s="4" t="s">
        <v>5</v>
      </c>
      <c r="C19982" s="4" t="s">
        <v>13</v>
      </c>
      <c r="D19982" s="4" t="s">
        <v>10</v>
      </c>
      <c r="E19982" s="4" t="s">
        <v>10</v>
      </c>
      <c r="F19982" s="4" t="s">
        <v>10</v>
      </c>
    </row>
    <row r="19983" spans="1:5">
      <c r="A19983" t="n">
        <v>161358</v>
      </c>
      <c r="B19983" s="78" t="n">
        <v>63</v>
      </c>
      <c r="C19983" s="7" t="n">
        <v>0</v>
      </c>
      <c r="D19983" s="7" t="n">
        <v>65535</v>
      </c>
      <c r="E19983" s="7" t="n">
        <v>32</v>
      </c>
      <c r="F19983" s="7" t="n">
        <v>100</v>
      </c>
    </row>
    <row r="19984" spans="1:5">
      <c r="A19984" t="s">
        <v>4</v>
      </c>
      <c r="B19984" s="4" t="s">
        <v>5</v>
      </c>
      <c r="C19984" s="4" t="s">
        <v>10</v>
      </c>
      <c r="D19984" s="4" t="s">
        <v>22</v>
      </c>
      <c r="E19984" s="4" t="s">
        <v>22</v>
      </c>
      <c r="F19984" s="4" t="s">
        <v>22</v>
      </c>
      <c r="G19984" s="4" t="s">
        <v>22</v>
      </c>
    </row>
    <row r="19985" spans="1:7">
      <c r="A19985" t="n">
        <v>161366</v>
      </c>
      <c r="B19985" s="24" t="n">
        <v>46</v>
      </c>
      <c r="C19985" s="7" t="n">
        <v>61456</v>
      </c>
      <c r="D19985" s="7" t="n">
        <v>-51</v>
      </c>
      <c r="E19985" s="7" t="n">
        <v>4.01999998092651</v>
      </c>
      <c r="F19985" s="7" t="n">
        <v>-21.5499992370605</v>
      </c>
      <c r="G19985" s="7" t="n">
        <v>45</v>
      </c>
    </row>
    <row r="19986" spans="1:7">
      <c r="A19986" t="s">
        <v>4</v>
      </c>
      <c r="B19986" s="4" t="s">
        <v>5</v>
      </c>
      <c r="C19986" s="4" t="s">
        <v>13</v>
      </c>
      <c r="D19986" s="4" t="s">
        <v>13</v>
      </c>
      <c r="E19986" s="4" t="s">
        <v>22</v>
      </c>
      <c r="F19986" s="4" t="s">
        <v>22</v>
      </c>
      <c r="G19986" s="4" t="s">
        <v>22</v>
      </c>
      <c r="H19986" s="4" t="s">
        <v>10</v>
      </c>
      <c r="I19986" s="4" t="s">
        <v>13</v>
      </c>
    </row>
    <row r="19987" spans="1:7">
      <c r="A19987" t="n">
        <v>161385</v>
      </c>
      <c r="B19987" s="25" t="n">
        <v>45</v>
      </c>
      <c r="C19987" s="7" t="n">
        <v>4</v>
      </c>
      <c r="D19987" s="7" t="n">
        <v>3</v>
      </c>
      <c r="E19987" s="7" t="n">
        <v>5</v>
      </c>
      <c r="F19987" s="7" t="n">
        <v>80</v>
      </c>
      <c r="G19987" s="7" t="n">
        <v>0</v>
      </c>
      <c r="H19987" s="7" t="n">
        <v>0</v>
      </c>
      <c r="I19987" s="7" t="n">
        <v>0</v>
      </c>
    </row>
    <row r="19988" spans="1:7">
      <c r="A19988" t="s">
        <v>4</v>
      </c>
      <c r="B19988" s="4" t="s">
        <v>5</v>
      </c>
      <c r="C19988" s="4" t="s">
        <v>13</v>
      </c>
      <c r="D19988" s="4" t="s">
        <v>6</v>
      </c>
    </row>
    <row r="19989" spans="1:7">
      <c r="A19989" t="n">
        <v>161403</v>
      </c>
      <c r="B19989" s="8" t="n">
        <v>2</v>
      </c>
      <c r="C19989" s="7" t="n">
        <v>10</v>
      </c>
      <c r="D19989" s="7" t="s">
        <v>855</v>
      </c>
    </row>
    <row r="19990" spans="1:7">
      <c r="A19990" t="s">
        <v>4</v>
      </c>
      <c r="B19990" s="4" t="s">
        <v>5</v>
      </c>
      <c r="C19990" s="4" t="s">
        <v>10</v>
      </c>
    </row>
    <row r="19991" spans="1:7">
      <c r="A19991" t="n">
        <v>161418</v>
      </c>
      <c r="B19991" s="35" t="n">
        <v>16</v>
      </c>
      <c r="C19991" s="7" t="n">
        <v>0</v>
      </c>
    </row>
    <row r="19992" spans="1:7">
      <c r="A19992" t="s">
        <v>4</v>
      </c>
      <c r="B19992" s="4" t="s">
        <v>5</v>
      </c>
      <c r="C19992" s="4" t="s">
        <v>13</v>
      </c>
      <c r="D19992" s="4" t="s">
        <v>10</v>
      </c>
    </row>
    <row r="19993" spans="1:7">
      <c r="A19993" t="n">
        <v>161421</v>
      </c>
      <c r="B19993" s="28" t="n">
        <v>58</v>
      </c>
      <c r="C19993" s="7" t="n">
        <v>105</v>
      </c>
      <c r="D19993" s="7" t="n">
        <v>300</v>
      </c>
    </row>
    <row r="19994" spans="1:7">
      <c r="A19994" t="s">
        <v>4</v>
      </c>
      <c r="B19994" s="4" t="s">
        <v>5</v>
      </c>
      <c r="C19994" s="4" t="s">
        <v>22</v>
      </c>
      <c r="D19994" s="4" t="s">
        <v>10</v>
      </c>
    </row>
    <row r="19995" spans="1:7">
      <c r="A19995" t="n">
        <v>161425</v>
      </c>
      <c r="B19995" s="51" t="n">
        <v>103</v>
      </c>
      <c r="C19995" s="7" t="n">
        <v>1</v>
      </c>
      <c r="D19995" s="7" t="n">
        <v>300</v>
      </c>
    </row>
    <row r="19996" spans="1:7">
      <c r="A19996" t="s">
        <v>4</v>
      </c>
      <c r="B19996" s="4" t="s">
        <v>5</v>
      </c>
      <c r="C19996" s="4" t="s">
        <v>13</v>
      </c>
      <c r="D19996" s="4" t="s">
        <v>10</v>
      </c>
    </row>
    <row r="19997" spans="1:7">
      <c r="A19997" t="n">
        <v>161432</v>
      </c>
      <c r="B19997" s="67" t="n">
        <v>72</v>
      </c>
      <c r="C19997" s="7" t="n">
        <v>4</v>
      </c>
      <c r="D19997" s="7" t="n">
        <v>0</v>
      </c>
    </row>
    <row r="19998" spans="1:7">
      <c r="A19998" t="s">
        <v>4</v>
      </c>
      <c r="B19998" s="4" t="s">
        <v>5</v>
      </c>
      <c r="C19998" s="4" t="s">
        <v>9</v>
      </c>
    </row>
    <row r="19999" spans="1:7">
      <c r="A19999" t="n">
        <v>161436</v>
      </c>
      <c r="B19999" s="50" t="n">
        <v>15</v>
      </c>
      <c r="C19999" s="7" t="n">
        <v>1073741824</v>
      </c>
    </row>
    <row r="20000" spans="1:7">
      <c r="A20000" t="s">
        <v>4</v>
      </c>
      <c r="B20000" s="4" t="s">
        <v>5</v>
      </c>
      <c r="C20000" s="4" t="s">
        <v>13</v>
      </c>
    </row>
    <row r="20001" spans="1:9">
      <c r="A20001" t="n">
        <v>161441</v>
      </c>
      <c r="B20001" s="37" t="n">
        <v>64</v>
      </c>
      <c r="C20001" s="7" t="n">
        <v>3</v>
      </c>
    </row>
    <row r="20002" spans="1:9">
      <c r="A20002" t="s">
        <v>4</v>
      </c>
      <c r="B20002" s="4" t="s">
        <v>5</v>
      </c>
      <c r="C20002" s="4" t="s">
        <v>13</v>
      </c>
    </row>
    <row r="20003" spans="1:9">
      <c r="A20003" t="n">
        <v>161443</v>
      </c>
      <c r="B20003" s="49" t="n">
        <v>74</v>
      </c>
      <c r="C20003" s="7" t="n">
        <v>67</v>
      </c>
    </row>
    <row r="20004" spans="1:9">
      <c r="A20004" t="s">
        <v>4</v>
      </c>
      <c r="B20004" s="4" t="s">
        <v>5</v>
      </c>
      <c r="C20004" s="4" t="s">
        <v>13</v>
      </c>
      <c r="D20004" s="4" t="s">
        <v>13</v>
      </c>
      <c r="E20004" s="4" t="s">
        <v>10</v>
      </c>
    </row>
    <row r="20005" spans="1:9">
      <c r="A20005" t="n">
        <v>161445</v>
      </c>
      <c r="B20005" s="25" t="n">
        <v>45</v>
      </c>
      <c r="C20005" s="7" t="n">
        <v>8</v>
      </c>
      <c r="D20005" s="7" t="n">
        <v>1</v>
      </c>
      <c r="E20005" s="7" t="n">
        <v>0</v>
      </c>
    </row>
    <row r="20006" spans="1:9">
      <c r="A20006" t="s">
        <v>4</v>
      </c>
      <c r="B20006" s="4" t="s">
        <v>5</v>
      </c>
      <c r="C20006" s="4" t="s">
        <v>10</v>
      </c>
    </row>
    <row r="20007" spans="1:9">
      <c r="A20007" t="n">
        <v>161450</v>
      </c>
      <c r="B20007" s="15" t="n">
        <v>13</v>
      </c>
      <c r="C20007" s="7" t="n">
        <v>6409</v>
      </c>
    </row>
    <row r="20008" spans="1:9">
      <c r="A20008" t="s">
        <v>4</v>
      </c>
      <c r="B20008" s="4" t="s">
        <v>5</v>
      </c>
      <c r="C20008" s="4" t="s">
        <v>10</v>
      </c>
    </row>
    <row r="20009" spans="1:9">
      <c r="A20009" t="n">
        <v>161453</v>
      </c>
      <c r="B20009" s="15" t="n">
        <v>13</v>
      </c>
      <c r="C20009" s="7" t="n">
        <v>6408</v>
      </c>
    </row>
    <row r="20010" spans="1:9">
      <c r="A20010" t="s">
        <v>4</v>
      </c>
      <c r="B20010" s="4" t="s">
        <v>5</v>
      </c>
      <c r="C20010" s="4" t="s">
        <v>10</v>
      </c>
    </row>
    <row r="20011" spans="1:9">
      <c r="A20011" t="n">
        <v>161456</v>
      </c>
      <c r="B20011" s="12" t="n">
        <v>12</v>
      </c>
      <c r="C20011" s="7" t="n">
        <v>6464</v>
      </c>
    </row>
    <row r="20012" spans="1:9">
      <c r="A20012" t="s">
        <v>4</v>
      </c>
      <c r="B20012" s="4" t="s">
        <v>5</v>
      </c>
      <c r="C20012" s="4" t="s">
        <v>10</v>
      </c>
    </row>
    <row r="20013" spans="1:9">
      <c r="A20013" t="n">
        <v>161459</v>
      </c>
      <c r="B20013" s="15" t="n">
        <v>13</v>
      </c>
      <c r="C20013" s="7" t="n">
        <v>6465</v>
      </c>
    </row>
    <row r="20014" spans="1:9">
      <c r="A20014" t="s">
        <v>4</v>
      </c>
      <c r="B20014" s="4" t="s">
        <v>5</v>
      </c>
      <c r="C20014" s="4" t="s">
        <v>10</v>
      </c>
    </row>
    <row r="20015" spans="1:9">
      <c r="A20015" t="n">
        <v>161462</v>
      </c>
      <c r="B20015" s="15" t="n">
        <v>13</v>
      </c>
      <c r="C20015" s="7" t="n">
        <v>6466</v>
      </c>
    </row>
    <row r="20016" spans="1:9">
      <c r="A20016" t="s">
        <v>4</v>
      </c>
      <c r="B20016" s="4" t="s">
        <v>5</v>
      </c>
      <c r="C20016" s="4" t="s">
        <v>10</v>
      </c>
    </row>
    <row r="20017" spans="1:5">
      <c r="A20017" t="n">
        <v>161465</v>
      </c>
      <c r="B20017" s="15" t="n">
        <v>13</v>
      </c>
      <c r="C20017" s="7" t="n">
        <v>6467</v>
      </c>
    </row>
    <row r="20018" spans="1:5">
      <c r="A20018" t="s">
        <v>4</v>
      </c>
      <c r="B20018" s="4" t="s">
        <v>5</v>
      </c>
      <c r="C20018" s="4" t="s">
        <v>10</v>
      </c>
    </row>
    <row r="20019" spans="1:5">
      <c r="A20019" t="n">
        <v>161468</v>
      </c>
      <c r="B20019" s="15" t="n">
        <v>13</v>
      </c>
      <c r="C20019" s="7" t="n">
        <v>6468</v>
      </c>
    </row>
    <row r="20020" spans="1:5">
      <c r="A20020" t="s">
        <v>4</v>
      </c>
      <c r="B20020" s="4" t="s">
        <v>5</v>
      </c>
      <c r="C20020" s="4" t="s">
        <v>10</v>
      </c>
    </row>
    <row r="20021" spans="1:5">
      <c r="A20021" t="n">
        <v>161471</v>
      </c>
      <c r="B20021" s="15" t="n">
        <v>13</v>
      </c>
      <c r="C20021" s="7" t="n">
        <v>6469</v>
      </c>
    </row>
    <row r="20022" spans="1:5">
      <c r="A20022" t="s">
        <v>4</v>
      </c>
      <c r="B20022" s="4" t="s">
        <v>5</v>
      </c>
      <c r="C20022" s="4" t="s">
        <v>10</v>
      </c>
    </row>
    <row r="20023" spans="1:5">
      <c r="A20023" t="n">
        <v>161474</v>
      </c>
      <c r="B20023" s="15" t="n">
        <v>13</v>
      </c>
      <c r="C20023" s="7" t="n">
        <v>6470</v>
      </c>
    </row>
    <row r="20024" spans="1:5">
      <c r="A20024" t="s">
        <v>4</v>
      </c>
      <c r="B20024" s="4" t="s">
        <v>5</v>
      </c>
      <c r="C20024" s="4" t="s">
        <v>10</v>
      </c>
    </row>
    <row r="20025" spans="1:5">
      <c r="A20025" t="n">
        <v>161477</v>
      </c>
      <c r="B20025" s="15" t="n">
        <v>13</v>
      </c>
      <c r="C20025" s="7" t="n">
        <v>6471</v>
      </c>
    </row>
    <row r="20026" spans="1:5">
      <c r="A20026" t="s">
        <v>4</v>
      </c>
      <c r="B20026" s="4" t="s">
        <v>5</v>
      </c>
      <c r="C20026" s="4" t="s">
        <v>13</v>
      </c>
    </row>
    <row r="20027" spans="1:5">
      <c r="A20027" t="n">
        <v>161480</v>
      </c>
      <c r="B20027" s="49" t="n">
        <v>74</v>
      </c>
      <c r="C20027" s="7" t="n">
        <v>18</v>
      </c>
    </row>
    <row r="20028" spans="1:5">
      <c r="A20028" t="s">
        <v>4</v>
      </c>
      <c r="B20028" s="4" t="s">
        <v>5</v>
      </c>
      <c r="C20028" s="4" t="s">
        <v>13</v>
      </c>
    </row>
    <row r="20029" spans="1:5">
      <c r="A20029" t="n">
        <v>161482</v>
      </c>
      <c r="B20029" s="49" t="n">
        <v>74</v>
      </c>
      <c r="C20029" s="7" t="n">
        <v>45</v>
      </c>
    </row>
    <row r="20030" spans="1:5">
      <c r="A20030" t="s">
        <v>4</v>
      </c>
      <c r="B20030" s="4" t="s">
        <v>5</v>
      </c>
      <c r="C20030" s="4" t="s">
        <v>10</v>
      </c>
    </row>
    <row r="20031" spans="1:5">
      <c r="A20031" t="n">
        <v>161484</v>
      </c>
      <c r="B20031" s="35" t="n">
        <v>16</v>
      </c>
      <c r="C20031" s="7" t="n">
        <v>0</v>
      </c>
    </row>
    <row r="20032" spans="1:5">
      <c r="A20032" t="s">
        <v>4</v>
      </c>
      <c r="B20032" s="4" t="s">
        <v>5</v>
      </c>
      <c r="C20032" s="4" t="s">
        <v>13</v>
      </c>
      <c r="D20032" s="4" t="s">
        <v>13</v>
      </c>
      <c r="E20032" s="4" t="s">
        <v>13</v>
      </c>
      <c r="F20032" s="4" t="s">
        <v>13</v>
      </c>
    </row>
    <row r="20033" spans="1:6">
      <c r="A20033" t="n">
        <v>161487</v>
      </c>
      <c r="B20033" s="13" t="n">
        <v>14</v>
      </c>
      <c r="C20033" s="7" t="n">
        <v>0</v>
      </c>
      <c r="D20033" s="7" t="n">
        <v>8</v>
      </c>
      <c r="E20033" s="7" t="n">
        <v>0</v>
      </c>
      <c r="F20033" s="7" t="n">
        <v>0</v>
      </c>
    </row>
    <row r="20034" spans="1:6">
      <c r="A20034" t="s">
        <v>4</v>
      </c>
      <c r="B20034" s="4" t="s">
        <v>5</v>
      </c>
      <c r="C20034" s="4" t="s">
        <v>13</v>
      </c>
      <c r="D20034" s="4" t="s">
        <v>6</v>
      </c>
    </row>
    <row r="20035" spans="1:6">
      <c r="A20035" t="n">
        <v>161492</v>
      </c>
      <c r="B20035" s="8" t="n">
        <v>2</v>
      </c>
      <c r="C20035" s="7" t="n">
        <v>11</v>
      </c>
      <c r="D20035" s="7" t="s">
        <v>24</v>
      </c>
    </row>
    <row r="20036" spans="1:6">
      <c r="A20036" t="s">
        <v>4</v>
      </c>
      <c r="B20036" s="4" t="s">
        <v>5</v>
      </c>
      <c r="C20036" s="4" t="s">
        <v>10</v>
      </c>
    </row>
    <row r="20037" spans="1:6">
      <c r="A20037" t="n">
        <v>161506</v>
      </c>
      <c r="B20037" s="35" t="n">
        <v>16</v>
      </c>
      <c r="C20037" s="7" t="n">
        <v>0</v>
      </c>
    </row>
    <row r="20038" spans="1:6">
      <c r="A20038" t="s">
        <v>4</v>
      </c>
      <c r="B20038" s="4" t="s">
        <v>5</v>
      </c>
      <c r="C20038" s="4" t="s">
        <v>13</v>
      </c>
      <c r="D20038" s="4" t="s">
        <v>6</v>
      </c>
    </row>
    <row r="20039" spans="1:6">
      <c r="A20039" t="n">
        <v>161509</v>
      </c>
      <c r="B20039" s="8" t="n">
        <v>2</v>
      </c>
      <c r="C20039" s="7" t="n">
        <v>11</v>
      </c>
      <c r="D20039" s="7" t="s">
        <v>145</v>
      </c>
    </row>
    <row r="20040" spans="1:6">
      <c r="A20040" t="s">
        <v>4</v>
      </c>
      <c r="B20040" s="4" t="s">
        <v>5</v>
      </c>
      <c r="C20040" s="4" t="s">
        <v>10</v>
      </c>
    </row>
    <row r="20041" spans="1:6">
      <c r="A20041" t="n">
        <v>161518</v>
      </c>
      <c r="B20041" s="35" t="n">
        <v>16</v>
      </c>
      <c r="C20041" s="7" t="n">
        <v>0</v>
      </c>
    </row>
    <row r="20042" spans="1:6">
      <c r="A20042" t="s">
        <v>4</v>
      </c>
      <c r="B20042" s="4" t="s">
        <v>5</v>
      </c>
      <c r="C20042" s="4" t="s">
        <v>9</v>
      </c>
    </row>
    <row r="20043" spans="1:6">
      <c r="A20043" t="n">
        <v>161521</v>
      </c>
      <c r="B20043" s="50" t="n">
        <v>15</v>
      </c>
      <c r="C20043" s="7" t="n">
        <v>2048</v>
      </c>
    </row>
    <row r="20044" spans="1:6">
      <c r="A20044" t="s">
        <v>4</v>
      </c>
      <c r="B20044" s="4" t="s">
        <v>5</v>
      </c>
      <c r="C20044" s="4" t="s">
        <v>13</v>
      </c>
      <c r="D20044" s="4" t="s">
        <v>6</v>
      </c>
    </row>
    <row r="20045" spans="1:6">
      <c r="A20045" t="n">
        <v>161526</v>
      </c>
      <c r="B20045" s="8" t="n">
        <v>2</v>
      </c>
      <c r="C20045" s="7" t="n">
        <v>10</v>
      </c>
      <c r="D20045" s="7" t="s">
        <v>146</v>
      </c>
    </row>
    <row r="20046" spans="1:6">
      <c r="A20046" t="s">
        <v>4</v>
      </c>
      <c r="B20046" s="4" t="s">
        <v>5</v>
      </c>
      <c r="C20046" s="4" t="s">
        <v>10</v>
      </c>
    </row>
    <row r="20047" spans="1:6">
      <c r="A20047" t="n">
        <v>161544</v>
      </c>
      <c r="B20047" s="35" t="n">
        <v>16</v>
      </c>
      <c r="C20047" s="7" t="n">
        <v>0</v>
      </c>
    </row>
    <row r="20048" spans="1:6">
      <c r="A20048" t="s">
        <v>4</v>
      </c>
      <c r="B20048" s="4" t="s">
        <v>5</v>
      </c>
      <c r="C20048" s="4" t="s">
        <v>13</v>
      </c>
      <c r="D20048" s="4" t="s">
        <v>6</v>
      </c>
    </row>
    <row r="20049" spans="1:6">
      <c r="A20049" t="n">
        <v>161547</v>
      </c>
      <c r="B20049" s="8" t="n">
        <v>2</v>
      </c>
      <c r="C20049" s="7" t="n">
        <v>10</v>
      </c>
      <c r="D20049" s="7" t="s">
        <v>147</v>
      </c>
    </row>
    <row r="20050" spans="1:6">
      <c r="A20050" t="s">
        <v>4</v>
      </c>
      <c r="B20050" s="4" t="s">
        <v>5</v>
      </c>
      <c r="C20050" s="4" t="s">
        <v>10</v>
      </c>
    </row>
    <row r="20051" spans="1:6">
      <c r="A20051" t="n">
        <v>161566</v>
      </c>
      <c r="B20051" s="35" t="n">
        <v>16</v>
      </c>
      <c r="C20051" s="7" t="n">
        <v>0</v>
      </c>
    </row>
    <row r="20052" spans="1:6">
      <c r="A20052" t="s">
        <v>4</v>
      </c>
      <c r="B20052" s="4" t="s">
        <v>5</v>
      </c>
      <c r="C20052" s="4" t="s">
        <v>13</v>
      </c>
      <c r="D20052" s="4" t="s">
        <v>10</v>
      </c>
      <c r="E20052" s="4" t="s">
        <v>22</v>
      </c>
    </row>
    <row r="20053" spans="1:6">
      <c r="A20053" t="n">
        <v>161569</v>
      </c>
      <c r="B20053" s="28" t="n">
        <v>58</v>
      </c>
      <c r="C20053" s="7" t="n">
        <v>100</v>
      </c>
      <c r="D20053" s="7" t="n">
        <v>300</v>
      </c>
      <c r="E20053" s="7" t="n">
        <v>1</v>
      </c>
    </row>
    <row r="20054" spans="1:6">
      <c r="A20054" t="s">
        <v>4</v>
      </c>
      <c r="B20054" s="4" t="s">
        <v>5</v>
      </c>
      <c r="C20054" s="4" t="s">
        <v>13</v>
      </c>
      <c r="D20054" s="4" t="s">
        <v>10</v>
      </c>
    </row>
    <row r="20055" spans="1:6">
      <c r="A20055" t="n">
        <v>161577</v>
      </c>
      <c r="B20055" s="28" t="n">
        <v>58</v>
      </c>
      <c r="C20055" s="7" t="n">
        <v>255</v>
      </c>
      <c r="D20055" s="7" t="n">
        <v>0</v>
      </c>
    </row>
    <row r="20056" spans="1:6">
      <c r="A20056" t="s">
        <v>4</v>
      </c>
      <c r="B20056" s="4" t="s">
        <v>5</v>
      </c>
      <c r="C20056" s="4" t="s">
        <v>13</v>
      </c>
    </row>
    <row r="20057" spans="1:6">
      <c r="A20057" t="n">
        <v>161581</v>
      </c>
      <c r="B20057" s="34" t="n">
        <v>23</v>
      </c>
      <c r="C20057" s="7" t="n">
        <v>0</v>
      </c>
    </row>
    <row r="20058" spans="1:6">
      <c r="A20058" t="s">
        <v>4</v>
      </c>
      <c r="B20058" s="4" t="s">
        <v>5</v>
      </c>
    </row>
    <row r="20059" spans="1:6">
      <c r="A20059" t="n">
        <v>161583</v>
      </c>
      <c r="B20059" s="5" t="n">
        <v>1</v>
      </c>
    </row>
    <row r="20060" spans="1:6" s="3" customFormat="1" customHeight="0">
      <c r="A20060" s="3" t="s">
        <v>2</v>
      </c>
      <c r="B20060" s="3" t="s">
        <v>1346</v>
      </c>
    </row>
    <row r="20061" spans="1:6">
      <c r="A20061" t="s">
        <v>4</v>
      </c>
      <c r="B20061" s="4" t="s">
        <v>5</v>
      </c>
      <c r="C20061" s="4" t="s">
        <v>13</v>
      </c>
      <c r="D20061" s="4" t="s">
        <v>13</v>
      </c>
      <c r="E20061" s="4" t="s">
        <v>13</v>
      </c>
      <c r="F20061" s="4" t="s">
        <v>13</v>
      </c>
    </row>
    <row r="20062" spans="1:6">
      <c r="A20062" t="n">
        <v>161584</v>
      </c>
      <c r="B20062" s="13" t="n">
        <v>14</v>
      </c>
      <c r="C20062" s="7" t="n">
        <v>2</v>
      </c>
      <c r="D20062" s="7" t="n">
        <v>0</v>
      </c>
      <c r="E20062" s="7" t="n">
        <v>0</v>
      </c>
      <c r="F20062" s="7" t="n">
        <v>0</v>
      </c>
    </row>
    <row r="20063" spans="1:6">
      <c r="A20063" t="s">
        <v>4</v>
      </c>
      <c r="B20063" s="4" t="s">
        <v>5</v>
      </c>
      <c r="C20063" s="4" t="s">
        <v>13</v>
      </c>
      <c r="D20063" s="36" t="s">
        <v>81</v>
      </c>
      <c r="E20063" s="4" t="s">
        <v>5</v>
      </c>
      <c r="F20063" s="4" t="s">
        <v>13</v>
      </c>
      <c r="G20063" s="4" t="s">
        <v>10</v>
      </c>
      <c r="H20063" s="36" t="s">
        <v>82</v>
      </c>
      <c r="I20063" s="4" t="s">
        <v>13</v>
      </c>
      <c r="J20063" s="4" t="s">
        <v>9</v>
      </c>
      <c r="K20063" s="4" t="s">
        <v>13</v>
      </c>
      <c r="L20063" s="4" t="s">
        <v>13</v>
      </c>
      <c r="M20063" s="36" t="s">
        <v>81</v>
      </c>
      <c r="N20063" s="4" t="s">
        <v>5</v>
      </c>
      <c r="O20063" s="4" t="s">
        <v>13</v>
      </c>
      <c r="P20063" s="4" t="s">
        <v>10</v>
      </c>
      <c r="Q20063" s="36" t="s">
        <v>82</v>
      </c>
      <c r="R20063" s="4" t="s">
        <v>13</v>
      </c>
      <c r="S20063" s="4" t="s">
        <v>9</v>
      </c>
      <c r="T20063" s="4" t="s">
        <v>13</v>
      </c>
      <c r="U20063" s="4" t="s">
        <v>13</v>
      </c>
      <c r="V20063" s="4" t="s">
        <v>13</v>
      </c>
      <c r="W20063" s="4" t="s">
        <v>20</v>
      </c>
    </row>
    <row r="20064" spans="1:6">
      <c r="A20064" t="n">
        <v>161589</v>
      </c>
      <c r="B20064" s="10" t="n">
        <v>5</v>
      </c>
      <c r="C20064" s="7" t="n">
        <v>28</v>
      </c>
      <c r="D20064" s="36" t="s">
        <v>3</v>
      </c>
      <c r="E20064" s="9" t="n">
        <v>162</v>
      </c>
      <c r="F20064" s="7" t="n">
        <v>3</v>
      </c>
      <c r="G20064" s="7" t="n">
        <v>4151</v>
      </c>
      <c r="H20064" s="36" t="s">
        <v>3</v>
      </c>
      <c r="I20064" s="7" t="n">
        <v>0</v>
      </c>
      <c r="J20064" s="7" t="n">
        <v>1</v>
      </c>
      <c r="K20064" s="7" t="n">
        <v>2</v>
      </c>
      <c r="L20064" s="7" t="n">
        <v>28</v>
      </c>
      <c r="M20064" s="36" t="s">
        <v>3</v>
      </c>
      <c r="N20064" s="9" t="n">
        <v>162</v>
      </c>
      <c r="O20064" s="7" t="n">
        <v>3</v>
      </c>
      <c r="P20064" s="7" t="n">
        <v>4151</v>
      </c>
      <c r="Q20064" s="36" t="s">
        <v>3</v>
      </c>
      <c r="R20064" s="7" t="n">
        <v>0</v>
      </c>
      <c r="S20064" s="7" t="n">
        <v>2</v>
      </c>
      <c r="T20064" s="7" t="n">
        <v>2</v>
      </c>
      <c r="U20064" s="7" t="n">
        <v>11</v>
      </c>
      <c r="V20064" s="7" t="n">
        <v>1</v>
      </c>
      <c r="W20064" s="11" t="n">
        <f t="normal" ca="1">A20068</f>
        <v>0</v>
      </c>
    </row>
    <row r="20065" spans="1:23">
      <c r="A20065" t="s">
        <v>4</v>
      </c>
      <c r="B20065" s="4" t="s">
        <v>5</v>
      </c>
      <c r="C20065" s="4" t="s">
        <v>13</v>
      </c>
      <c r="D20065" s="4" t="s">
        <v>10</v>
      </c>
      <c r="E20065" s="4" t="s">
        <v>22</v>
      </c>
    </row>
    <row r="20066" spans="1:23">
      <c r="A20066" t="n">
        <v>161618</v>
      </c>
      <c r="B20066" s="28" t="n">
        <v>58</v>
      </c>
      <c r="C20066" s="7" t="n">
        <v>0</v>
      </c>
      <c r="D20066" s="7" t="n">
        <v>0</v>
      </c>
      <c r="E20066" s="7" t="n">
        <v>1</v>
      </c>
    </row>
    <row r="20067" spans="1:23">
      <c r="A20067" t="s">
        <v>4</v>
      </c>
      <c r="B20067" s="4" t="s">
        <v>5</v>
      </c>
      <c r="C20067" s="4" t="s">
        <v>13</v>
      </c>
      <c r="D20067" s="36" t="s">
        <v>81</v>
      </c>
      <c r="E20067" s="4" t="s">
        <v>5</v>
      </c>
      <c r="F20067" s="4" t="s">
        <v>13</v>
      </c>
      <c r="G20067" s="4" t="s">
        <v>10</v>
      </c>
      <c r="H20067" s="36" t="s">
        <v>82</v>
      </c>
      <c r="I20067" s="4" t="s">
        <v>13</v>
      </c>
      <c r="J20067" s="4" t="s">
        <v>9</v>
      </c>
      <c r="K20067" s="4" t="s">
        <v>13</v>
      </c>
      <c r="L20067" s="4" t="s">
        <v>13</v>
      </c>
      <c r="M20067" s="36" t="s">
        <v>81</v>
      </c>
      <c r="N20067" s="4" t="s">
        <v>5</v>
      </c>
      <c r="O20067" s="4" t="s">
        <v>13</v>
      </c>
      <c r="P20067" s="4" t="s">
        <v>10</v>
      </c>
      <c r="Q20067" s="36" t="s">
        <v>82</v>
      </c>
      <c r="R20067" s="4" t="s">
        <v>13</v>
      </c>
      <c r="S20067" s="4" t="s">
        <v>9</v>
      </c>
      <c r="T20067" s="4" t="s">
        <v>13</v>
      </c>
      <c r="U20067" s="4" t="s">
        <v>13</v>
      </c>
      <c r="V20067" s="4" t="s">
        <v>13</v>
      </c>
      <c r="W20067" s="4" t="s">
        <v>20</v>
      </c>
    </row>
    <row r="20068" spans="1:23">
      <c r="A20068" t="n">
        <v>161626</v>
      </c>
      <c r="B20068" s="10" t="n">
        <v>5</v>
      </c>
      <c r="C20068" s="7" t="n">
        <v>28</v>
      </c>
      <c r="D20068" s="36" t="s">
        <v>3</v>
      </c>
      <c r="E20068" s="9" t="n">
        <v>162</v>
      </c>
      <c r="F20068" s="7" t="n">
        <v>3</v>
      </c>
      <c r="G20068" s="7" t="n">
        <v>4151</v>
      </c>
      <c r="H20068" s="36" t="s">
        <v>3</v>
      </c>
      <c r="I20068" s="7" t="n">
        <v>0</v>
      </c>
      <c r="J20068" s="7" t="n">
        <v>1</v>
      </c>
      <c r="K20068" s="7" t="n">
        <v>3</v>
      </c>
      <c r="L20068" s="7" t="n">
        <v>28</v>
      </c>
      <c r="M20068" s="36" t="s">
        <v>3</v>
      </c>
      <c r="N20068" s="9" t="n">
        <v>162</v>
      </c>
      <c r="O20068" s="7" t="n">
        <v>3</v>
      </c>
      <c r="P20068" s="7" t="n">
        <v>4151</v>
      </c>
      <c r="Q20068" s="36" t="s">
        <v>3</v>
      </c>
      <c r="R20068" s="7" t="n">
        <v>0</v>
      </c>
      <c r="S20068" s="7" t="n">
        <v>2</v>
      </c>
      <c r="T20068" s="7" t="n">
        <v>3</v>
      </c>
      <c r="U20068" s="7" t="n">
        <v>9</v>
      </c>
      <c r="V20068" s="7" t="n">
        <v>1</v>
      </c>
      <c r="W20068" s="11" t="n">
        <f t="normal" ca="1">A20078</f>
        <v>0</v>
      </c>
    </row>
    <row r="20069" spans="1:23">
      <c r="A20069" t="s">
        <v>4</v>
      </c>
      <c r="B20069" s="4" t="s">
        <v>5</v>
      </c>
      <c r="C20069" s="4" t="s">
        <v>13</v>
      </c>
      <c r="D20069" s="36" t="s">
        <v>81</v>
      </c>
      <c r="E20069" s="4" t="s">
        <v>5</v>
      </c>
      <c r="F20069" s="4" t="s">
        <v>10</v>
      </c>
      <c r="G20069" s="4" t="s">
        <v>13</v>
      </c>
      <c r="H20069" s="4" t="s">
        <v>13</v>
      </c>
      <c r="I20069" s="4" t="s">
        <v>6</v>
      </c>
      <c r="J20069" s="36" t="s">
        <v>82</v>
      </c>
      <c r="K20069" s="4" t="s">
        <v>13</v>
      </c>
      <c r="L20069" s="4" t="s">
        <v>13</v>
      </c>
      <c r="M20069" s="36" t="s">
        <v>81</v>
      </c>
      <c r="N20069" s="4" t="s">
        <v>5</v>
      </c>
      <c r="O20069" s="4" t="s">
        <v>13</v>
      </c>
      <c r="P20069" s="36" t="s">
        <v>82</v>
      </c>
      <c r="Q20069" s="4" t="s">
        <v>13</v>
      </c>
      <c r="R20069" s="4" t="s">
        <v>9</v>
      </c>
      <c r="S20069" s="4" t="s">
        <v>13</v>
      </c>
      <c r="T20069" s="4" t="s">
        <v>13</v>
      </c>
      <c r="U20069" s="4" t="s">
        <v>13</v>
      </c>
      <c r="V20069" s="36" t="s">
        <v>81</v>
      </c>
      <c r="W20069" s="4" t="s">
        <v>5</v>
      </c>
      <c r="X20069" s="4" t="s">
        <v>13</v>
      </c>
      <c r="Y20069" s="36" t="s">
        <v>82</v>
      </c>
      <c r="Z20069" s="4" t="s">
        <v>13</v>
      </c>
      <c r="AA20069" s="4" t="s">
        <v>9</v>
      </c>
      <c r="AB20069" s="4" t="s">
        <v>13</v>
      </c>
      <c r="AC20069" s="4" t="s">
        <v>13</v>
      </c>
      <c r="AD20069" s="4" t="s">
        <v>13</v>
      </c>
      <c r="AE20069" s="4" t="s">
        <v>20</v>
      </c>
    </row>
    <row r="20070" spans="1:23">
      <c r="A20070" t="n">
        <v>161655</v>
      </c>
      <c r="B20070" s="10" t="n">
        <v>5</v>
      </c>
      <c r="C20070" s="7" t="n">
        <v>28</v>
      </c>
      <c r="D20070" s="36" t="s">
        <v>3</v>
      </c>
      <c r="E20070" s="64" t="n">
        <v>47</v>
      </c>
      <c r="F20070" s="7" t="n">
        <v>61456</v>
      </c>
      <c r="G20070" s="7" t="n">
        <v>2</v>
      </c>
      <c r="H20070" s="7" t="n">
        <v>0</v>
      </c>
      <c r="I20070" s="7" t="s">
        <v>785</v>
      </c>
      <c r="J20070" s="36" t="s">
        <v>3</v>
      </c>
      <c r="K20070" s="7" t="n">
        <v>8</v>
      </c>
      <c r="L20070" s="7" t="n">
        <v>28</v>
      </c>
      <c r="M20070" s="36" t="s">
        <v>3</v>
      </c>
      <c r="N20070" s="49" t="n">
        <v>74</v>
      </c>
      <c r="O20070" s="7" t="n">
        <v>65</v>
      </c>
      <c r="P20070" s="36" t="s">
        <v>3</v>
      </c>
      <c r="Q20070" s="7" t="n">
        <v>0</v>
      </c>
      <c r="R20070" s="7" t="n">
        <v>1</v>
      </c>
      <c r="S20070" s="7" t="n">
        <v>3</v>
      </c>
      <c r="T20070" s="7" t="n">
        <v>9</v>
      </c>
      <c r="U20070" s="7" t="n">
        <v>28</v>
      </c>
      <c r="V20070" s="36" t="s">
        <v>3</v>
      </c>
      <c r="W20070" s="49" t="n">
        <v>74</v>
      </c>
      <c r="X20070" s="7" t="n">
        <v>65</v>
      </c>
      <c r="Y20070" s="36" t="s">
        <v>3</v>
      </c>
      <c r="Z20070" s="7" t="n">
        <v>0</v>
      </c>
      <c r="AA20070" s="7" t="n">
        <v>2</v>
      </c>
      <c r="AB20070" s="7" t="n">
        <v>3</v>
      </c>
      <c r="AC20070" s="7" t="n">
        <v>9</v>
      </c>
      <c r="AD20070" s="7" t="n">
        <v>1</v>
      </c>
      <c r="AE20070" s="11" t="n">
        <f t="normal" ca="1">A20074</f>
        <v>0</v>
      </c>
    </row>
    <row r="20071" spans="1:23">
      <c r="A20071" t="s">
        <v>4</v>
      </c>
      <c r="B20071" s="4" t="s">
        <v>5</v>
      </c>
      <c r="C20071" s="4" t="s">
        <v>10</v>
      </c>
      <c r="D20071" s="4" t="s">
        <v>13</v>
      </c>
      <c r="E20071" s="4" t="s">
        <v>13</v>
      </c>
      <c r="F20071" s="4" t="s">
        <v>6</v>
      </c>
    </row>
    <row r="20072" spans="1:23">
      <c r="A20072" t="n">
        <v>161703</v>
      </c>
      <c r="B20072" s="64" t="n">
        <v>47</v>
      </c>
      <c r="C20072" s="7" t="n">
        <v>61456</v>
      </c>
      <c r="D20072" s="7" t="n">
        <v>0</v>
      </c>
      <c r="E20072" s="7" t="n">
        <v>0</v>
      </c>
      <c r="F20072" s="7" t="s">
        <v>408</v>
      </c>
    </row>
    <row r="20073" spans="1:23">
      <c r="A20073" t="s">
        <v>4</v>
      </c>
      <c r="B20073" s="4" t="s">
        <v>5</v>
      </c>
      <c r="C20073" s="4" t="s">
        <v>13</v>
      </c>
      <c r="D20073" s="4" t="s">
        <v>10</v>
      </c>
      <c r="E20073" s="4" t="s">
        <v>22</v>
      </c>
    </row>
    <row r="20074" spans="1:23">
      <c r="A20074" t="n">
        <v>161716</v>
      </c>
      <c r="B20074" s="28" t="n">
        <v>58</v>
      </c>
      <c r="C20074" s="7" t="n">
        <v>0</v>
      </c>
      <c r="D20074" s="7" t="n">
        <v>300</v>
      </c>
      <c r="E20074" s="7" t="n">
        <v>1</v>
      </c>
    </row>
    <row r="20075" spans="1:23">
      <c r="A20075" t="s">
        <v>4</v>
      </c>
      <c r="B20075" s="4" t="s">
        <v>5</v>
      </c>
      <c r="C20075" s="4" t="s">
        <v>13</v>
      </c>
      <c r="D20075" s="4" t="s">
        <v>10</v>
      </c>
    </row>
    <row r="20076" spans="1:23">
      <c r="A20076" t="n">
        <v>161724</v>
      </c>
      <c r="B20076" s="28" t="n">
        <v>58</v>
      </c>
      <c r="C20076" s="7" t="n">
        <v>255</v>
      </c>
      <c r="D20076" s="7" t="n">
        <v>0</v>
      </c>
    </row>
    <row r="20077" spans="1:23">
      <c r="A20077" t="s">
        <v>4</v>
      </c>
      <c r="B20077" s="4" t="s">
        <v>5</v>
      </c>
      <c r="C20077" s="4" t="s">
        <v>13</v>
      </c>
      <c r="D20077" s="4" t="s">
        <v>13</v>
      </c>
      <c r="E20077" s="4" t="s">
        <v>13</v>
      </c>
      <c r="F20077" s="4" t="s">
        <v>13</v>
      </c>
    </row>
    <row r="20078" spans="1:23">
      <c r="A20078" t="n">
        <v>161728</v>
      </c>
      <c r="B20078" s="13" t="n">
        <v>14</v>
      </c>
      <c r="C20078" s="7" t="n">
        <v>0</v>
      </c>
      <c r="D20078" s="7" t="n">
        <v>0</v>
      </c>
      <c r="E20078" s="7" t="n">
        <v>0</v>
      </c>
      <c r="F20078" s="7" t="n">
        <v>64</v>
      </c>
    </row>
    <row r="20079" spans="1:23">
      <c r="A20079" t="s">
        <v>4</v>
      </c>
      <c r="B20079" s="4" t="s">
        <v>5</v>
      </c>
      <c r="C20079" s="4" t="s">
        <v>13</v>
      </c>
      <c r="D20079" s="4" t="s">
        <v>10</v>
      </c>
    </row>
    <row r="20080" spans="1:23">
      <c r="A20080" t="n">
        <v>161733</v>
      </c>
      <c r="B20080" s="27" t="n">
        <v>22</v>
      </c>
      <c r="C20080" s="7" t="n">
        <v>0</v>
      </c>
      <c r="D20080" s="7" t="n">
        <v>4151</v>
      </c>
    </row>
    <row r="20081" spans="1:31">
      <c r="A20081" t="s">
        <v>4</v>
      </c>
      <c r="B20081" s="4" t="s">
        <v>5</v>
      </c>
      <c r="C20081" s="4" t="s">
        <v>13</v>
      </c>
      <c r="D20081" s="4" t="s">
        <v>10</v>
      </c>
    </row>
    <row r="20082" spans="1:31">
      <c r="A20082" t="n">
        <v>161737</v>
      </c>
      <c r="B20082" s="28" t="n">
        <v>58</v>
      </c>
      <c r="C20082" s="7" t="n">
        <v>5</v>
      </c>
      <c r="D20082" s="7" t="n">
        <v>300</v>
      </c>
    </row>
    <row r="20083" spans="1:31">
      <c r="A20083" t="s">
        <v>4</v>
      </c>
      <c r="B20083" s="4" t="s">
        <v>5</v>
      </c>
      <c r="C20083" s="4" t="s">
        <v>22</v>
      </c>
      <c r="D20083" s="4" t="s">
        <v>10</v>
      </c>
    </row>
    <row r="20084" spans="1:31">
      <c r="A20084" t="n">
        <v>161741</v>
      </c>
      <c r="B20084" s="51" t="n">
        <v>103</v>
      </c>
      <c r="C20084" s="7" t="n">
        <v>0</v>
      </c>
      <c r="D20084" s="7" t="n">
        <v>300</v>
      </c>
    </row>
    <row r="20085" spans="1:31">
      <c r="A20085" t="s">
        <v>4</v>
      </c>
      <c r="B20085" s="4" t="s">
        <v>5</v>
      </c>
      <c r="C20085" s="4" t="s">
        <v>13</v>
      </c>
    </row>
    <row r="20086" spans="1:31">
      <c r="A20086" t="n">
        <v>161748</v>
      </c>
      <c r="B20086" s="37" t="n">
        <v>64</v>
      </c>
      <c r="C20086" s="7" t="n">
        <v>7</v>
      </c>
    </row>
    <row r="20087" spans="1:31">
      <c r="A20087" t="s">
        <v>4</v>
      </c>
      <c r="B20087" s="4" t="s">
        <v>5</v>
      </c>
      <c r="C20087" s="4" t="s">
        <v>13</v>
      </c>
      <c r="D20087" s="4" t="s">
        <v>10</v>
      </c>
    </row>
    <row r="20088" spans="1:31">
      <c r="A20088" t="n">
        <v>161750</v>
      </c>
      <c r="B20088" s="67" t="n">
        <v>72</v>
      </c>
      <c r="C20088" s="7" t="n">
        <v>5</v>
      </c>
      <c r="D20088" s="7" t="n">
        <v>0</v>
      </c>
    </row>
    <row r="20089" spans="1:31">
      <c r="A20089" t="s">
        <v>4</v>
      </c>
      <c r="B20089" s="4" t="s">
        <v>5</v>
      </c>
      <c r="C20089" s="4" t="s">
        <v>13</v>
      </c>
      <c r="D20089" s="36" t="s">
        <v>81</v>
      </c>
      <c r="E20089" s="4" t="s">
        <v>5</v>
      </c>
      <c r="F20089" s="4" t="s">
        <v>13</v>
      </c>
      <c r="G20089" s="4" t="s">
        <v>10</v>
      </c>
      <c r="H20089" s="36" t="s">
        <v>82</v>
      </c>
      <c r="I20089" s="4" t="s">
        <v>13</v>
      </c>
      <c r="J20089" s="4" t="s">
        <v>9</v>
      </c>
      <c r="K20089" s="4" t="s">
        <v>13</v>
      </c>
      <c r="L20089" s="4" t="s">
        <v>13</v>
      </c>
      <c r="M20089" s="4" t="s">
        <v>20</v>
      </c>
    </row>
    <row r="20090" spans="1:31">
      <c r="A20090" t="n">
        <v>161754</v>
      </c>
      <c r="B20090" s="10" t="n">
        <v>5</v>
      </c>
      <c r="C20090" s="7" t="n">
        <v>28</v>
      </c>
      <c r="D20090" s="36" t="s">
        <v>3</v>
      </c>
      <c r="E20090" s="9" t="n">
        <v>162</v>
      </c>
      <c r="F20090" s="7" t="n">
        <v>4</v>
      </c>
      <c r="G20090" s="7" t="n">
        <v>4151</v>
      </c>
      <c r="H20090" s="36" t="s">
        <v>3</v>
      </c>
      <c r="I20090" s="7" t="n">
        <v>0</v>
      </c>
      <c r="J20090" s="7" t="n">
        <v>1</v>
      </c>
      <c r="K20090" s="7" t="n">
        <v>2</v>
      </c>
      <c r="L20090" s="7" t="n">
        <v>1</v>
      </c>
      <c r="M20090" s="11" t="n">
        <f t="normal" ca="1">A20096</f>
        <v>0</v>
      </c>
    </row>
    <row r="20091" spans="1:31">
      <c r="A20091" t="s">
        <v>4</v>
      </c>
      <c r="B20091" s="4" t="s">
        <v>5</v>
      </c>
      <c r="C20091" s="4" t="s">
        <v>13</v>
      </c>
      <c r="D20091" s="4" t="s">
        <v>6</v>
      </c>
    </row>
    <row r="20092" spans="1:31">
      <c r="A20092" t="n">
        <v>161771</v>
      </c>
      <c r="B20092" s="8" t="n">
        <v>2</v>
      </c>
      <c r="C20092" s="7" t="n">
        <v>10</v>
      </c>
      <c r="D20092" s="7" t="s">
        <v>786</v>
      </c>
    </row>
    <row r="20093" spans="1:31">
      <c r="A20093" t="s">
        <v>4</v>
      </c>
      <c r="B20093" s="4" t="s">
        <v>5</v>
      </c>
      <c r="C20093" s="4" t="s">
        <v>10</v>
      </c>
    </row>
    <row r="20094" spans="1:31">
      <c r="A20094" t="n">
        <v>161788</v>
      </c>
      <c r="B20094" s="35" t="n">
        <v>16</v>
      </c>
      <c r="C20094" s="7" t="n">
        <v>0</v>
      </c>
    </row>
    <row r="20095" spans="1:31">
      <c r="A20095" t="s">
        <v>4</v>
      </c>
      <c r="B20095" s="4" t="s">
        <v>5</v>
      </c>
      <c r="C20095" s="4" t="s">
        <v>10</v>
      </c>
      <c r="D20095" s="4" t="s">
        <v>22</v>
      </c>
      <c r="E20095" s="4" t="s">
        <v>22</v>
      </c>
      <c r="F20095" s="4" t="s">
        <v>22</v>
      </c>
      <c r="G20095" s="4" t="s">
        <v>22</v>
      </c>
    </row>
    <row r="20096" spans="1:31">
      <c r="A20096" t="n">
        <v>161791</v>
      </c>
      <c r="B20096" s="24" t="n">
        <v>46</v>
      </c>
      <c r="C20096" s="7" t="n">
        <v>61456</v>
      </c>
      <c r="D20096" s="7" t="n">
        <v>-24</v>
      </c>
      <c r="E20096" s="7" t="n">
        <v>1.80999994277954</v>
      </c>
      <c r="F20096" s="7" t="n">
        <v>-47</v>
      </c>
      <c r="G20096" s="7" t="n">
        <v>180</v>
      </c>
    </row>
    <row r="20097" spans="1:13">
      <c r="A20097" t="s">
        <v>4</v>
      </c>
      <c r="B20097" s="4" t="s">
        <v>5</v>
      </c>
      <c r="C20097" s="4" t="s">
        <v>10</v>
      </c>
      <c r="D20097" s="4" t="s">
        <v>13</v>
      </c>
      <c r="E20097" s="4" t="s">
        <v>13</v>
      </c>
      <c r="F20097" s="4" t="s">
        <v>6</v>
      </c>
    </row>
    <row r="20098" spans="1:13">
      <c r="A20098" t="n">
        <v>161810</v>
      </c>
      <c r="B20098" s="22" t="n">
        <v>20</v>
      </c>
      <c r="C20098" s="7" t="n">
        <v>61456</v>
      </c>
      <c r="D20098" s="7" t="n">
        <v>3</v>
      </c>
      <c r="E20098" s="7" t="n">
        <v>10</v>
      </c>
      <c r="F20098" s="7" t="s">
        <v>80</v>
      </c>
    </row>
    <row r="20099" spans="1:13">
      <c r="A20099" t="s">
        <v>4</v>
      </c>
      <c r="B20099" s="4" t="s">
        <v>5</v>
      </c>
      <c r="C20099" s="4" t="s">
        <v>10</v>
      </c>
    </row>
    <row r="20100" spans="1:13">
      <c r="A20100" t="n">
        <v>161828</v>
      </c>
      <c r="B20100" s="35" t="n">
        <v>16</v>
      </c>
      <c r="C20100" s="7" t="n">
        <v>0</v>
      </c>
    </row>
    <row r="20101" spans="1:13">
      <c r="A20101" t="s">
        <v>4</v>
      </c>
      <c r="B20101" s="4" t="s">
        <v>5</v>
      </c>
      <c r="C20101" s="4" t="s">
        <v>13</v>
      </c>
      <c r="D20101" s="4" t="s">
        <v>13</v>
      </c>
      <c r="E20101" s="4" t="s">
        <v>22</v>
      </c>
      <c r="F20101" s="4" t="s">
        <v>22</v>
      </c>
      <c r="G20101" s="4" t="s">
        <v>22</v>
      </c>
      <c r="H20101" s="4" t="s">
        <v>10</v>
      </c>
    </row>
    <row r="20102" spans="1:13">
      <c r="A20102" t="n">
        <v>161831</v>
      </c>
      <c r="B20102" s="25" t="n">
        <v>45</v>
      </c>
      <c r="C20102" s="7" t="n">
        <v>2</v>
      </c>
      <c r="D20102" s="7" t="n">
        <v>3</v>
      </c>
      <c r="E20102" s="7" t="n">
        <v>-24</v>
      </c>
      <c r="F20102" s="7" t="n">
        <v>3.00999999046326</v>
      </c>
      <c r="G20102" s="7" t="n">
        <v>-47.7999992370605</v>
      </c>
      <c r="H20102" s="7" t="n">
        <v>0</v>
      </c>
    </row>
    <row r="20103" spans="1:13">
      <c r="A20103" t="s">
        <v>4</v>
      </c>
      <c r="B20103" s="4" t="s">
        <v>5</v>
      </c>
      <c r="C20103" s="4" t="s">
        <v>13</v>
      </c>
      <c r="D20103" s="4" t="s">
        <v>13</v>
      </c>
      <c r="E20103" s="4" t="s">
        <v>22</v>
      </c>
      <c r="F20103" s="4" t="s">
        <v>22</v>
      </c>
      <c r="G20103" s="4" t="s">
        <v>22</v>
      </c>
      <c r="H20103" s="4" t="s">
        <v>10</v>
      </c>
      <c r="I20103" s="4" t="s">
        <v>13</v>
      </c>
    </row>
    <row r="20104" spans="1:13">
      <c r="A20104" t="n">
        <v>161848</v>
      </c>
      <c r="B20104" s="25" t="n">
        <v>45</v>
      </c>
      <c r="C20104" s="7" t="n">
        <v>4</v>
      </c>
      <c r="D20104" s="7" t="n">
        <v>3</v>
      </c>
      <c r="E20104" s="7" t="n">
        <v>4</v>
      </c>
      <c r="F20104" s="7" t="n">
        <v>27</v>
      </c>
      <c r="G20104" s="7" t="n">
        <v>0</v>
      </c>
      <c r="H20104" s="7" t="n">
        <v>0</v>
      </c>
      <c r="I20104" s="7" t="n">
        <v>0</v>
      </c>
    </row>
    <row r="20105" spans="1:13">
      <c r="A20105" t="s">
        <v>4</v>
      </c>
      <c r="B20105" s="4" t="s">
        <v>5</v>
      </c>
      <c r="C20105" s="4" t="s">
        <v>13</v>
      </c>
      <c r="D20105" s="4" t="s">
        <v>13</v>
      </c>
      <c r="E20105" s="4" t="s">
        <v>22</v>
      </c>
      <c r="F20105" s="4" t="s">
        <v>10</v>
      </c>
    </row>
    <row r="20106" spans="1:13">
      <c r="A20106" t="n">
        <v>161866</v>
      </c>
      <c r="B20106" s="25" t="n">
        <v>45</v>
      </c>
      <c r="C20106" s="7" t="n">
        <v>5</v>
      </c>
      <c r="D20106" s="7" t="n">
        <v>3</v>
      </c>
      <c r="E20106" s="7" t="n">
        <v>3.70000004768372</v>
      </c>
      <c r="F20106" s="7" t="n">
        <v>0</v>
      </c>
    </row>
    <row r="20107" spans="1:13">
      <c r="A20107" t="s">
        <v>4</v>
      </c>
      <c r="B20107" s="4" t="s">
        <v>5</v>
      </c>
      <c r="C20107" s="4" t="s">
        <v>13</v>
      </c>
      <c r="D20107" s="4" t="s">
        <v>13</v>
      </c>
      <c r="E20107" s="4" t="s">
        <v>22</v>
      </c>
      <c r="F20107" s="4" t="s">
        <v>10</v>
      </c>
    </row>
    <row r="20108" spans="1:13">
      <c r="A20108" t="n">
        <v>161875</v>
      </c>
      <c r="B20108" s="25" t="n">
        <v>45</v>
      </c>
      <c r="C20108" s="7" t="n">
        <v>11</v>
      </c>
      <c r="D20108" s="7" t="n">
        <v>3</v>
      </c>
      <c r="E20108" s="7" t="n">
        <v>38</v>
      </c>
      <c r="F20108" s="7" t="n">
        <v>0</v>
      </c>
    </row>
    <row r="20109" spans="1:13">
      <c r="A20109" t="s">
        <v>4</v>
      </c>
      <c r="B20109" s="4" t="s">
        <v>5</v>
      </c>
      <c r="C20109" s="4" t="s">
        <v>13</v>
      </c>
      <c r="D20109" s="4" t="s">
        <v>10</v>
      </c>
      <c r="E20109" s="4" t="s">
        <v>22</v>
      </c>
    </row>
    <row r="20110" spans="1:13">
      <c r="A20110" t="n">
        <v>161884</v>
      </c>
      <c r="B20110" s="28" t="n">
        <v>58</v>
      </c>
      <c r="C20110" s="7" t="n">
        <v>100</v>
      </c>
      <c r="D20110" s="7" t="n">
        <v>1000</v>
      </c>
      <c r="E20110" s="7" t="n">
        <v>1</v>
      </c>
    </row>
    <row r="20111" spans="1:13">
      <c r="A20111" t="s">
        <v>4</v>
      </c>
      <c r="B20111" s="4" t="s">
        <v>5</v>
      </c>
      <c r="C20111" s="4" t="s">
        <v>13</v>
      </c>
      <c r="D20111" s="4" t="s">
        <v>10</v>
      </c>
    </row>
    <row r="20112" spans="1:13">
      <c r="A20112" t="n">
        <v>161892</v>
      </c>
      <c r="B20112" s="28" t="n">
        <v>58</v>
      </c>
      <c r="C20112" s="7" t="n">
        <v>255</v>
      </c>
      <c r="D20112" s="7" t="n">
        <v>0</v>
      </c>
    </row>
    <row r="20113" spans="1:9">
      <c r="A20113" t="s">
        <v>4</v>
      </c>
      <c r="B20113" s="4" t="s">
        <v>5</v>
      </c>
      <c r="C20113" s="4" t="s">
        <v>13</v>
      </c>
      <c r="D20113" s="4" t="s">
        <v>10</v>
      </c>
      <c r="E20113" s="4" t="s">
        <v>22</v>
      </c>
    </row>
    <row r="20114" spans="1:9">
      <c r="A20114" t="n">
        <v>161896</v>
      </c>
      <c r="B20114" s="28" t="n">
        <v>58</v>
      </c>
      <c r="C20114" s="7" t="n">
        <v>0</v>
      </c>
      <c r="D20114" s="7" t="n">
        <v>300</v>
      </c>
      <c r="E20114" s="7" t="n">
        <v>0.300000011920929</v>
      </c>
    </row>
    <row r="20115" spans="1:9">
      <c r="A20115" t="s">
        <v>4</v>
      </c>
      <c r="B20115" s="4" t="s">
        <v>5</v>
      </c>
      <c r="C20115" s="4" t="s">
        <v>13</v>
      </c>
      <c r="D20115" s="4" t="s">
        <v>10</v>
      </c>
    </row>
    <row r="20116" spans="1:9">
      <c r="A20116" t="n">
        <v>161904</v>
      </c>
      <c r="B20116" s="28" t="n">
        <v>58</v>
      </c>
      <c r="C20116" s="7" t="n">
        <v>255</v>
      </c>
      <c r="D20116" s="7" t="n">
        <v>0</v>
      </c>
    </row>
    <row r="20117" spans="1:9">
      <c r="A20117" t="s">
        <v>4</v>
      </c>
      <c r="B20117" s="4" t="s">
        <v>5</v>
      </c>
      <c r="C20117" s="4" t="s">
        <v>13</v>
      </c>
      <c r="D20117" s="4" t="s">
        <v>10</v>
      </c>
      <c r="E20117" s="4" t="s">
        <v>22</v>
      </c>
      <c r="F20117" s="4" t="s">
        <v>10</v>
      </c>
      <c r="G20117" s="4" t="s">
        <v>9</v>
      </c>
      <c r="H20117" s="4" t="s">
        <v>9</v>
      </c>
      <c r="I20117" s="4" t="s">
        <v>10</v>
      </c>
      <c r="J20117" s="4" t="s">
        <v>10</v>
      </c>
      <c r="K20117" s="4" t="s">
        <v>9</v>
      </c>
      <c r="L20117" s="4" t="s">
        <v>9</v>
      </c>
      <c r="M20117" s="4" t="s">
        <v>9</v>
      </c>
      <c r="N20117" s="4" t="s">
        <v>9</v>
      </c>
      <c r="O20117" s="4" t="s">
        <v>6</v>
      </c>
    </row>
    <row r="20118" spans="1:9">
      <c r="A20118" t="n">
        <v>161908</v>
      </c>
      <c r="B20118" s="14" t="n">
        <v>50</v>
      </c>
      <c r="C20118" s="7" t="n">
        <v>0</v>
      </c>
      <c r="D20118" s="7" t="n">
        <v>12105</v>
      </c>
      <c r="E20118" s="7" t="n">
        <v>1</v>
      </c>
      <c r="F20118" s="7" t="n">
        <v>0</v>
      </c>
      <c r="G20118" s="7" t="n">
        <v>0</v>
      </c>
      <c r="H20118" s="7" t="n">
        <v>0</v>
      </c>
      <c r="I20118" s="7" t="n">
        <v>0</v>
      </c>
      <c r="J20118" s="7" t="n">
        <v>65533</v>
      </c>
      <c r="K20118" s="7" t="n">
        <v>0</v>
      </c>
      <c r="L20118" s="7" t="n">
        <v>0</v>
      </c>
      <c r="M20118" s="7" t="n">
        <v>0</v>
      </c>
      <c r="N20118" s="7" t="n">
        <v>0</v>
      </c>
      <c r="O20118" s="7" t="s">
        <v>12</v>
      </c>
    </row>
    <row r="20119" spans="1:9">
      <c r="A20119" t="s">
        <v>4</v>
      </c>
      <c r="B20119" s="4" t="s">
        <v>5</v>
      </c>
      <c r="C20119" s="4" t="s">
        <v>13</v>
      </c>
      <c r="D20119" s="4" t="s">
        <v>10</v>
      </c>
      <c r="E20119" s="4" t="s">
        <v>10</v>
      </c>
      <c r="F20119" s="4" t="s">
        <v>10</v>
      </c>
      <c r="G20119" s="4" t="s">
        <v>10</v>
      </c>
      <c r="H20119" s="4" t="s">
        <v>13</v>
      </c>
    </row>
    <row r="20120" spans="1:9">
      <c r="A20120" t="n">
        <v>161947</v>
      </c>
      <c r="B20120" s="29" t="n">
        <v>25</v>
      </c>
      <c r="C20120" s="7" t="n">
        <v>5</v>
      </c>
      <c r="D20120" s="7" t="n">
        <v>65535</v>
      </c>
      <c r="E20120" s="7" t="n">
        <v>500</v>
      </c>
      <c r="F20120" s="7" t="n">
        <v>800</v>
      </c>
      <c r="G20120" s="7" t="n">
        <v>140</v>
      </c>
      <c r="H20120" s="7" t="n">
        <v>0</v>
      </c>
    </row>
    <row r="20121" spans="1:9">
      <c r="A20121" t="s">
        <v>4</v>
      </c>
      <c r="B20121" s="4" t="s">
        <v>5</v>
      </c>
      <c r="C20121" s="4" t="s">
        <v>10</v>
      </c>
      <c r="D20121" s="4" t="s">
        <v>13</v>
      </c>
      <c r="E20121" s="4" t="s">
        <v>72</v>
      </c>
      <c r="F20121" s="4" t="s">
        <v>13</v>
      </c>
      <c r="G20121" s="4" t="s">
        <v>13</v>
      </c>
    </row>
    <row r="20122" spans="1:9">
      <c r="A20122" t="n">
        <v>161958</v>
      </c>
      <c r="B20122" s="30" t="n">
        <v>24</v>
      </c>
      <c r="C20122" s="7" t="n">
        <v>65533</v>
      </c>
      <c r="D20122" s="7" t="n">
        <v>11</v>
      </c>
      <c r="E20122" s="7" t="s">
        <v>1303</v>
      </c>
      <c r="F20122" s="7" t="n">
        <v>2</v>
      </c>
      <c r="G20122" s="7" t="n">
        <v>0</v>
      </c>
    </row>
    <row r="20123" spans="1:9">
      <c r="A20123" t="s">
        <v>4</v>
      </c>
      <c r="B20123" s="4" t="s">
        <v>5</v>
      </c>
    </row>
    <row r="20124" spans="1:9">
      <c r="A20124" t="n">
        <v>162076</v>
      </c>
      <c r="B20124" s="53" t="n">
        <v>28</v>
      </c>
    </row>
    <row r="20125" spans="1:9">
      <c r="A20125" t="s">
        <v>4</v>
      </c>
      <c r="B20125" s="4" t="s">
        <v>5</v>
      </c>
      <c r="C20125" s="4" t="s">
        <v>13</v>
      </c>
    </row>
    <row r="20126" spans="1:9">
      <c r="A20126" t="n">
        <v>162077</v>
      </c>
      <c r="B20126" s="33" t="n">
        <v>27</v>
      </c>
      <c r="C20126" s="7" t="n">
        <v>0</v>
      </c>
    </row>
    <row r="20127" spans="1:9">
      <c r="A20127" t="s">
        <v>4</v>
      </c>
      <c r="B20127" s="4" t="s">
        <v>5</v>
      </c>
      <c r="C20127" s="4" t="s">
        <v>13</v>
      </c>
    </row>
    <row r="20128" spans="1:9">
      <c r="A20128" t="n">
        <v>162079</v>
      </c>
      <c r="B20128" s="33" t="n">
        <v>27</v>
      </c>
      <c r="C20128" s="7" t="n">
        <v>1</v>
      </c>
    </row>
    <row r="20129" spans="1:15">
      <c r="A20129" t="s">
        <v>4</v>
      </c>
      <c r="B20129" s="4" t="s">
        <v>5</v>
      </c>
      <c r="C20129" s="4" t="s">
        <v>13</v>
      </c>
      <c r="D20129" s="4" t="s">
        <v>10</v>
      </c>
      <c r="E20129" s="4" t="s">
        <v>10</v>
      </c>
      <c r="F20129" s="4" t="s">
        <v>10</v>
      </c>
      <c r="G20129" s="4" t="s">
        <v>10</v>
      </c>
      <c r="H20129" s="4" t="s">
        <v>13</v>
      </c>
    </row>
    <row r="20130" spans="1:15">
      <c r="A20130" t="n">
        <v>162081</v>
      </c>
      <c r="B20130" s="29" t="n">
        <v>25</v>
      </c>
      <c r="C20130" s="7" t="n">
        <v>5</v>
      </c>
      <c r="D20130" s="7" t="n">
        <v>65535</v>
      </c>
      <c r="E20130" s="7" t="n">
        <v>65535</v>
      </c>
      <c r="F20130" s="7" t="n">
        <v>65535</v>
      </c>
      <c r="G20130" s="7" t="n">
        <v>65535</v>
      </c>
      <c r="H20130" s="7" t="n">
        <v>0</v>
      </c>
    </row>
    <row r="20131" spans="1:15">
      <c r="A20131" t="s">
        <v>4</v>
      </c>
      <c r="B20131" s="4" t="s">
        <v>5</v>
      </c>
      <c r="C20131" s="4" t="s">
        <v>13</v>
      </c>
      <c r="D20131" s="4" t="s">
        <v>10</v>
      </c>
      <c r="E20131" s="4" t="s">
        <v>22</v>
      </c>
    </row>
    <row r="20132" spans="1:15">
      <c r="A20132" t="n">
        <v>162092</v>
      </c>
      <c r="B20132" s="28" t="n">
        <v>58</v>
      </c>
      <c r="C20132" s="7" t="n">
        <v>100</v>
      </c>
      <c r="D20132" s="7" t="n">
        <v>300</v>
      </c>
      <c r="E20132" s="7" t="n">
        <v>0.300000011920929</v>
      </c>
    </row>
    <row r="20133" spans="1:15">
      <c r="A20133" t="s">
        <v>4</v>
      </c>
      <c r="B20133" s="4" t="s">
        <v>5</v>
      </c>
      <c r="C20133" s="4" t="s">
        <v>13</v>
      </c>
      <c r="D20133" s="4" t="s">
        <v>10</v>
      </c>
    </row>
    <row r="20134" spans="1:15">
      <c r="A20134" t="n">
        <v>162100</v>
      </c>
      <c r="B20134" s="28" t="n">
        <v>58</v>
      </c>
      <c r="C20134" s="7" t="n">
        <v>255</v>
      </c>
      <c r="D20134" s="7" t="n">
        <v>0</v>
      </c>
    </row>
    <row r="20135" spans="1:15">
      <c r="A20135" t="s">
        <v>4</v>
      </c>
      <c r="B20135" s="4" t="s">
        <v>5</v>
      </c>
      <c r="C20135" s="4" t="s">
        <v>13</v>
      </c>
      <c r="D20135" s="4" t="s">
        <v>10</v>
      </c>
      <c r="E20135" s="4" t="s">
        <v>22</v>
      </c>
    </row>
    <row r="20136" spans="1:15">
      <c r="A20136" t="n">
        <v>162104</v>
      </c>
      <c r="B20136" s="28" t="n">
        <v>58</v>
      </c>
      <c r="C20136" s="7" t="n">
        <v>0</v>
      </c>
      <c r="D20136" s="7" t="n">
        <v>300</v>
      </c>
      <c r="E20136" s="7" t="n">
        <v>0.300000011920929</v>
      </c>
    </row>
    <row r="20137" spans="1:15">
      <c r="A20137" t="s">
        <v>4</v>
      </c>
      <c r="B20137" s="4" t="s">
        <v>5</v>
      </c>
      <c r="C20137" s="4" t="s">
        <v>13</v>
      </c>
      <c r="D20137" s="4" t="s">
        <v>10</v>
      </c>
    </row>
    <row r="20138" spans="1:15">
      <c r="A20138" t="n">
        <v>162112</v>
      </c>
      <c r="B20138" s="28" t="n">
        <v>58</v>
      </c>
      <c r="C20138" s="7" t="n">
        <v>255</v>
      </c>
      <c r="D20138" s="7" t="n">
        <v>0</v>
      </c>
    </row>
    <row r="20139" spans="1:15">
      <c r="A20139" t="s">
        <v>4</v>
      </c>
      <c r="B20139" s="4" t="s">
        <v>5</v>
      </c>
      <c r="C20139" s="4" t="s">
        <v>13</v>
      </c>
      <c r="D20139" s="4" t="s">
        <v>13</v>
      </c>
      <c r="E20139" s="4" t="s">
        <v>9</v>
      </c>
      <c r="F20139" s="4" t="s">
        <v>13</v>
      </c>
      <c r="G20139" s="4" t="s">
        <v>13</v>
      </c>
    </row>
    <row r="20140" spans="1:15">
      <c r="A20140" t="n">
        <v>162116</v>
      </c>
      <c r="B20140" s="31" t="n">
        <v>18</v>
      </c>
      <c r="C20140" s="7" t="n">
        <v>0</v>
      </c>
      <c r="D20140" s="7" t="n">
        <v>0</v>
      </c>
      <c r="E20140" s="7" t="n">
        <v>0</v>
      </c>
      <c r="F20140" s="7" t="n">
        <v>19</v>
      </c>
      <c r="G20140" s="7" t="n">
        <v>1</v>
      </c>
    </row>
    <row r="20141" spans="1:15">
      <c r="A20141" t="s">
        <v>4</v>
      </c>
      <c r="B20141" s="4" t="s">
        <v>5</v>
      </c>
      <c r="C20141" s="4" t="s">
        <v>13</v>
      </c>
      <c r="D20141" s="4" t="s">
        <v>13</v>
      </c>
      <c r="E20141" s="4" t="s">
        <v>10</v>
      </c>
      <c r="F20141" s="4" t="s">
        <v>22</v>
      </c>
    </row>
    <row r="20142" spans="1:15">
      <c r="A20142" t="n">
        <v>162125</v>
      </c>
      <c r="B20142" s="32" t="n">
        <v>107</v>
      </c>
      <c r="C20142" s="7" t="n">
        <v>0</v>
      </c>
      <c r="D20142" s="7" t="n">
        <v>0</v>
      </c>
      <c r="E20142" s="7" t="n">
        <v>0</v>
      </c>
      <c r="F20142" s="7" t="n">
        <v>32</v>
      </c>
    </row>
    <row r="20143" spans="1:15">
      <c r="A20143" t="s">
        <v>4</v>
      </c>
      <c r="B20143" s="4" t="s">
        <v>5</v>
      </c>
      <c r="C20143" s="4" t="s">
        <v>13</v>
      </c>
      <c r="D20143" s="4" t="s">
        <v>13</v>
      </c>
      <c r="E20143" s="4" t="s">
        <v>6</v>
      </c>
      <c r="F20143" s="4" t="s">
        <v>10</v>
      </c>
    </row>
    <row r="20144" spans="1:15">
      <c r="A20144" t="n">
        <v>162134</v>
      </c>
      <c r="B20144" s="32" t="n">
        <v>107</v>
      </c>
      <c r="C20144" s="7" t="n">
        <v>1</v>
      </c>
      <c r="D20144" s="7" t="n">
        <v>0</v>
      </c>
      <c r="E20144" s="7" t="s">
        <v>1304</v>
      </c>
      <c r="F20144" s="7" t="n">
        <v>1</v>
      </c>
    </row>
    <row r="20145" spans="1:8">
      <c r="A20145" t="s">
        <v>4</v>
      </c>
      <c r="B20145" s="4" t="s">
        <v>5</v>
      </c>
      <c r="C20145" s="4" t="s">
        <v>13</v>
      </c>
      <c r="D20145" s="4" t="s">
        <v>13</v>
      </c>
      <c r="E20145" s="4" t="s">
        <v>6</v>
      </c>
      <c r="F20145" s="4" t="s">
        <v>10</v>
      </c>
    </row>
    <row r="20146" spans="1:8">
      <c r="A20146" t="n">
        <v>162148</v>
      </c>
      <c r="B20146" s="32" t="n">
        <v>107</v>
      </c>
      <c r="C20146" s="7" t="n">
        <v>1</v>
      </c>
      <c r="D20146" s="7" t="n">
        <v>0</v>
      </c>
      <c r="E20146" s="7" t="s">
        <v>76</v>
      </c>
      <c r="F20146" s="7" t="n">
        <v>2</v>
      </c>
    </row>
    <row r="20147" spans="1:8">
      <c r="A20147" t="s">
        <v>4</v>
      </c>
      <c r="B20147" s="4" t="s">
        <v>5</v>
      </c>
      <c r="C20147" s="4" t="s">
        <v>13</v>
      </c>
      <c r="D20147" s="4" t="s">
        <v>13</v>
      </c>
      <c r="E20147" s="4" t="s">
        <v>13</v>
      </c>
      <c r="F20147" s="4" t="s">
        <v>10</v>
      </c>
      <c r="G20147" s="4" t="s">
        <v>10</v>
      </c>
      <c r="H20147" s="4" t="s">
        <v>13</v>
      </c>
    </row>
    <row r="20148" spans="1:8">
      <c r="A20148" t="n">
        <v>162160</v>
      </c>
      <c r="B20148" s="32" t="n">
        <v>107</v>
      </c>
      <c r="C20148" s="7" t="n">
        <v>2</v>
      </c>
      <c r="D20148" s="7" t="n">
        <v>0</v>
      </c>
      <c r="E20148" s="7" t="n">
        <v>1</v>
      </c>
      <c r="F20148" s="7" t="n">
        <v>65535</v>
      </c>
      <c r="G20148" s="7" t="n">
        <v>65535</v>
      </c>
      <c r="H20148" s="7" t="n">
        <v>0</v>
      </c>
    </row>
    <row r="20149" spans="1:8">
      <c r="A20149" t="s">
        <v>4</v>
      </c>
      <c r="B20149" s="4" t="s">
        <v>5</v>
      </c>
      <c r="C20149" s="4" t="s">
        <v>13</v>
      </c>
      <c r="D20149" s="4" t="s">
        <v>13</v>
      </c>
      <c r="E20149" s="4" t="s">
        <v>13</v>
      </c>
    </row>
    <row r="20150" spans="1:8">
      <c r="A20150" t="n">
        <v>162169</v>
      </c>
      <c r="B20150" s="32" t="n">
        <v>107</v>
      </c>
      <c r="C20150" s="7" t="n">
        <v>4</v>
      </c>
      <c r="D20150" s="7" t="n">
        <v>0</v>
      </c>
      <c r="E20150" s="7" t="n">
        <v>0</v>
      </c>
    </row>
    <row r="20151" spans="1:8">
      <c r="A20151" t="s">
        <v>4</v>
      </c>
      <c r="B20151" s="4" t="s">
        <v>5</v>
      </c>
      <c r="C20151" s="4" t="s">
        <v>13</v>
      </c>
      <c r="D20151" s="4" t="s">
        <v>13</v>
      </c>
    </row>
    <row r="20152" spans="1:8">
      <c r="A20152" t="n">
        <v>162173</v>
      </c>
      <c r="B20152" s="32" t="n">
        <v>107</v>
      </c>
      <c r="C20152" s="7" t="n">
        <v>3</v>
      </c>
      <c r="D20152" s="7" t="n">
        <v>0</v>
      </c>
    </row>
    <row r="20153" spans="1:8">
      <c r="A20153" t="s">
        <v>4</v>
      </c>
      <c r="B20153" s="4" t="s">
        <v>5</v>
      </c>
      <c r="C20153" s="4" t="s">
        <v>13</v>
      </c>
      <c r="D20153" s="4" t="s">
        <v>10</v>
      </c>
      <c r="E20153" s="4" t="s">
        <v>22</v>
      </c>
    </row>
    <row r="20154" spans="1:8">
      <c r="A20154" t="n">
        <v>162176</v>
      </c>
      <c r="B20154" s="28" t="n">
        <v>58</v>
      </c>
      <c r="C20154" s="7" t="n">
        <v>100</v>
      </c>
      <c r="D20154" s="7" t="n">
        <v>300</v>
      </c>
      <c r="E20154" s="7" t="n">
        <v>0.300000011920929</v>
      </c>
    </row>
    <row r="20155" spans="1:8">
      <c r="A20155" t="s">
        <v>4</v>
      </c>
      <c r="B20155" s="4" t="s">
        <v>5</v>
      </c>
      <c r="C20155" s="4" t="s">
        <v>13</v>
      </c>
      <c r="D20155" s="4" t="s">
        <v>10</v>
      </c>
    </row>
    <row r="20156" spans="1:8">
      <c r="A20156" t="n">
        <v>162184</v>
      </c>
      <c r="B20156" s="28" t="n">
        <v>58</v>
      </c>
      <c r="C20156" s="7" t="n">
        <v>255</v>
      </c>
      <c r="D20156" s="7" t="n">
        <v>0</v>
      </c>
    </row>
    <row r="20157" spans="1:8">
      <c r="A20157" t="s">
        <v>4</v>
      </c>
      <c r="B20157" s="4" t="s">
        <v>5</v>
      </c>
      <c r="C20157" s="4" t="s">
        <v>13</v>
      </c>
      <c r="D20157" s="4" t="s">
        <v>13</v>
      </c>
      <c r="E20157" s="4" t="s">
        <v>13</v>
      </c>
      <c r="F20157" s="4" t="s">
        <v>9</v>
      </c>
      <c r="G20157" s="4" t="s">
        <v>13</v>
      </c>
      <c r="H20157" s="4" t="s">
        <v>13</v>
      </c>
      <c r="I20157" s="4" t="s">
        <v>20</v>
      </c>
    </row>
    <row r="20158" spans="1:8">
      <c r="A20158" t="n">
        <v>162188</v>
      </c>
      <c r="B20158" s="10" t="n">
        <v>5</v>
      </c>
      <c r="C20158" s="7" t="n">
        <v>35</v>
      </c>
      <c r="D20158" s="7" t="n">
        <v>0</v>
      </c>
      <c r="E20158" s="7" t="n">
        <v>0</v>
      </c>
      <c r="F20158" s="7" t="n">
        <v>1</v>
      </c>
      <c r="G20158" s="7" t="n">
        <v>2</v>
      </c>
      <c r="H20158" s="7" t="n">
        <v>1</v>
      </c>
      <c r="I20158" s="11" t="n">
        <f t="normal" ca="1">A20166</f>
        <v>0</v>
      </c>
    </row>
    <row r="20159" spans="1:8">
      <c r="A20159" t="s">
        <v>4</v>
      </c>
      <c r="B20159" s="4" t="s">
        <v>5</v>
      </c>
      <c r="C20159" s="4" t="s">
        <v>10</v>
      </c>
      <c r="D20159" s="4" t="s">
        <v>10</v>
      </c>
      <c r="E20159" s="4" t="s">
        <v>22</v>
      </c>
      <c r="F20159" s="4" t="s">
        <v>22</v>
      </c>
      <c r="G20159" s="4" t="s">
        <v>22</v>
      </c>
      <c r="H20159" s="4" t="s">
        <v>22</v>
      </c>
      <c r="I20159" s="4" t="s">
        <v>13</v>
      </c>
      <c r="J20159" s="4" t="s">
        <v>10</v>
      </c>
    </row>
    <row r="20160" spans="1:8">
      <c r="A20160" t="n">
        <v>162202</v>
      </c>
      <c r="B20160" s="85" t="n">
        <v>55</v>
      </c>
      <c r="C20160" s="7" t="n">
        <v>61456</v>
      </c>
      <c r="D20160" s="7" t="n">
        <v>65024</v>
      </c>
      <c r="E20160" s="7" t="n">
        <v>0</v>
      </c>
      <c r="F20160" s="7" t="n">
        <v>0</v>
      </c>
      <c r="G20160" s="7" t="n">
        <v>2.5</v>
      </c>
      <c r="H20160" s="7" t="n">
        <v>1.20000004768372</v>
      </c>
      <c r="I20160" s="7" t="n">
        <v>1</v>
      </c>
      <c r="J20160" s="7" t="n">
        <v>0</v>
      </c>
    </row>
    <row r="20161" spans="1:10">
      <c r="A20161" t="s">
        <v>4</v>
      </c>
      <c r="B20161" s="4" t="s">
        <v>5</v>
      </c>
      <c r="C20161" s="4" t="s">
        <v>13</v>
      </c>
      <c r="D20161" s="4" t="s">
        <v>10</v>
      </c>
      <c r="E20161" s="4" t="s">
        <v>13</v>
      </c>
    </row>
    <row r="20162" spans="1:10">
      <c r="A20162" t="n">
        <v>162226</v>
      </c>
      <c r="B20162" s="16" t="n">
        <v>49</v>
      </c>
      <c r="C20162" s="7" t="n">
        <v>1</v>
      </c>
      <c r="D20162" s="7" t="n">
        <v>2000</v>
      </c>
      <c r="E20162" s="7" t="n">
        <v>0</v>
      </c>
    </row>
    <row r="20163" spans="1:10">
      <c r="A20163" t="s">
        <v>4</v>
      </c>
      <c r="B20163" s="4" t="s">
        <v>5</v>
      </c>
      <c r="C20163" s="4" t="s">
        <v>20</v>
      </c>
    </row>
    <row r="20164" spans="1:10">
      <c r="A20164" t="n">
        <v>162231</v>
      </c>
      <c r="B20164" s="17" t="n">
        <v>3</v>
      </c>
      <c r="C20164" s="11" t="n">
        <f t="normal" ca="1">A20166</f>
        <v>0</v>
      </c>
    </row>
    <row r="20165" spans="1:10">
      <c r="A20165" t="s">
        <v>4</v>
      </c>
      <c r="B20165" s="4" t="s">
        <v>5</v>
      </c>
      <c r="C20165" s="4" t="s">
        <v>13</v>
      </c>
      <c r="D20165" s="4" t="s">
        <v>10</v>
      </c>
      <c r="E20165" s="4" t="s">
        <v>22</v>
      </c>
    </row>
    <row r="20166" spans="1:10">
      <c r="A20166" t="n">
        <v>162236</v>
      </c>
      <c r="B20166" s="28" t="n">
        <v>58</v>
      </c>
      <c r="C20166" s="7" t="n">
        <v>0</v>
      </c>
      <c r="D20166" s="7" t="n">
        <v>1000</v>
      </c>
      <c r="E20166" s="7" t="n">
        <v>1</v>
      </c>
    </row>
    <row r="20167" spans="1:10">
      <c r="A20167" t="s">
        <v>4</v>
      </c>
      <c r="B20167" s="4" t="s">
        <v>5</v>
      </c>
      <c r="C20167" s="4" t="s">
        <v>13</v>
      </c>
      <c r="D20167" s="4" t="s">
        <v>10</v>
      </c>
    </row>
    <row r="20168" spans="1:10">
      <c r="A20168" t="n">
        <v>162244</v>
      </c>
      <c r="B20168" s="28" t="n">
        <v>58</v>
      </c>
      <c r="C20168" s="7" t="n">
        <v>255</v>
      </c>
      <c r="D20168" s="7" t="n">
        <v>0</v>
      </c>
    </row>
    <row r="20169" spans="1:10">
      <c r="A20169" t="s">
        <v>4</v>
      </c>
      <c r="B20169" s="4" t="s">
        <v>5</v>
      </c>
      <c r="C20169" s="4" t="s">
        <v>10</v>
      </c>
      <c r="D20169" s="4" t="s">
        <v>13</v>
      </c>
    </row>
    <row r="20170" spans="1:10">
      <c r="A20170" t="n">
        <v>162248</v>
      </c>
      <c r="B20170" s="63" t="n">
        <v>56</v>
      </c>
      <c r="C20170" s="7" t="n">
        <v>61456</v>
      </c>
      <c r="D20170" s="7" t="n">
        <v>1</v>
      </c>
    </row>
    <row r="20171" spans="1:10">
      <c r="A20171" t="s">
        <v>4</v>
      </c>
      <c r="B20171" s="4" t="s">
        <v>5</v>
      </c>
      <c r="C20171" s="4" t="s">
        <v>10</v>
      </c>
      <c r="D20171" s="4" t="s">
        <v>22</v>
      </c>
      <c r="E20171" s="4" t="s">
        <v>22</v>
      </c>
      <c r="F20171" s="4" t="s">
        <v>22</v>
      </c>
      <c r="G20171" s="4" t="s">
        <v>22</v>
      </c>
    </row>
    <row r="20172" spans="1:10">
      <c r="A20172" t="n">
        <v>162252</v>
      </c>
      <c r="B20172" s="24" t="n">
        <v>46</v>
      </c>
      <c r="C20172" s="7" t="n">
        <v>61456</v>
      </c>
      <c r="D20172" s="7" t="n">
        <v>-24</v>
      </c>
      <c r="E20172" s="7" t="n">
        <v>1.73000001907349</v>
      </c>
      <c r="F20172" s="7" t="n">
        <v>-45.75</v>
      </c>
      <c r="G20172" s="7" t="n">
        <v>0</v>
      </c>
    </row>
    <row r="20173" spans="1:10">
      <c r="A20173" t="s">
        <v>4</v>
      </c>
      <c r="B20173" s="4" t="s">
        <v>5</v>
      </c>
      <c r="C20173" s="4" t="s">
        <v>13</v>
      </c>
      <c r="D20173" s="4" t="s">
        <v>13</v>
      </c>
      <c r="E20173" s="4" t="s">
        <v>22</v>
      </c>
      <c r="F20173" s="4" t="s">
        <v>22</v>
      </c>
      <c r="G20173" s="4" t="s">
        <v>22</v>
      </c>
      <c r="H20173" s="4" t="s">
        <v>10</v>
      </c>
      <c r="I20173" s="4" t="s">
        <v>13</v>
      </c>
    </row>
    <row r="20174" spans="1:10">
      <c r="A20174" t="n">
        <v>162271</v>
      </c>
      <c r="B20174" s="25" t="n">
        <v>45</v>
      </c>
      <c r="C20174" s="7" t="n">
        <v>4</v>
      </c>
      <c r="D20174" s="7" t="n">
        <v>3</v>
      </c>
      <c r="E20174" s="7" t="n">
        <v>4</v>
      </c>
      <c r="F20174" s="7" t="n">
        <v>0</v>
      </c>
      <c r="G20174" s="7" t="n">
        <v>0</v>
      </c>
      <c r="H20174" s="7" t="n">
        <v>0</v>
      </c>
      <c r="I20174" s="7" t="n">
        <v>0</v>
      </c>
    </row>
    <row r="20175" spans="1:10">
      <c r="A20175" t="s">
        <v>4</v>
      </c>
      <c r="B20175" s="4" t="s">
        <v>5</v>
      </c>
      <c r="C20175" s="4" t="s">
        <v>13</v>
      </c>
      <c r="D20175" s="4" t="s">
        <v>13</v>
      </c>
      <c r="E20175" s="4" t="s">
        <v>13</v>
      </c>
      <c r="F20175" s="4" t="s">
        <v>9</v>
      </c>
      <c r="G20175" s="4" t="s">
        <v>13</v>
      </c>
      <c r="H20175" s="4" t="s">
        <v>13</v>
      </c>
      <c r="I20175" s="4" t="s">
        <v>20</v>
      </c>
    </row>
    <row r="20176" spans="1:10">
      <c r="A20176" t="n">
        <v>162289</v>
      </c>
      <c r="B20176" s="10" t="n">
        <v>5</v>
      </c>
      <c r="C20176" s="7" t="n">
        <v>35</v>
      </c>
      <c r="D20176" s="7" t="n">
        <v>0</v>
      </c>
      <c r="E20176" s="7" t="n">
        <v>0</v>
      </c>
      <c r="F20176" s="7" t="n">
        <v>1</v>
      </c>
      <c r="G20176" s="7" t="n">
        <v>2</v>
      </c>
      <c r="H20176" s="7" t="n">
        <v>1</v>
      </c>
      <c r="I20176" s="11" t="n">
        <f t="normal" ca="1">A20182</f>
        <v>0</v>
      </c>
    </row>
    <row r="20177" spans="1:9">
      <c r="A20177" t="s">
        <v>4</v>
      </c>
      <c r="B20177" s="4" t="s">
        <v>5</v>
      </c>
      <c r="C20177" s="4" t="s">
        <v>13</v>
      </c>
      <c r="D20177" s="4" t="s">
        <v>10</v>
      </c>
    </row>
    <row r="20178" spans="1:9">
      <c r="A20178" t="n">
        <v>162303</v>
      </c>
      <c r="B20178" s="9" t="n">
        <v>162</v>
      </c>
      <c r="C20178" s="7" t="n">
        <v>1</v>
      </c>
      <c r="D20178" s="7" t="n">
        <v>0</v>
      </c>
    </row>
    <row r="20179" spans="1:9">
      <c r="A20179" t="s">
        <v>4</v>
      </c>
      <c r="B20179" s="4" t="s">
        <v>5</v>
      </c>
      <c r="C20179" s="4" t="s">
        <v>20</v>
      </c>
    </row>
    <row r="20180" spans="1:9">
      <c r="A20180" t="n">
        <v>162307</v>
      </c>
      <c r="B20180" s="17" t="n">
        <v>3</v>
      </c>
      <c r="C20180" s="11" t="n">
        <f t="normal" ca="1">A20252</f>
        <v>0</v>
      </c>
    </row>
    <row r="20181" spans="1:9">
      <c r="A20181" t="s">
        <v>4</v>
      </c>
      <c r="B20181" s="4" t="s">
        <v>5</v>
      </c>
      <c r="C20181" s="4" t="s">
        <v>13</v>
      </c>
      <c r="D20181" s="4" t="s">
        <v>6</v>
      </c>
    </row>
    <row r="20182" spans="1:9">
      <c r="A20182" t="n">
        <v>162312</v>
      </c>
      <c r="B20182" s="8" t="n">
        <v>2</v>
      </c>
      <c r="C20182" s="7" t="n">
        <v>10</v>
      </c>
      <c r="D20182" s="7" t="s">
        <v>855</v>
      </c>
    </row>
    <row r="20183" spans="1:9">
      <c r="A20183" t="s">
        <v>4</v>
      </c>
      <c r="B20183" s="4" t="s">
        <v>5</v>
      </c>
      <c r="C20183" s="4" t="s">
        <v>10</v>
      </c>
    </row>
    <row r="20184" spans="1:9">
      <c r="A20184" t="n">
        <v>162327</v>
      </c>
      <c r="B20184" s="35" t="n">
        <v>16</v>
      </c>
      <c r="C20184" s="7" t="n">
        <v>0</v>
      </c>
    </row>
    <row r="20185" spans="1:9">
      <c r="A20185" t="s">
        <v>4</v>
      </c>
      <c r="B20185" s="4" t="s">
        <v>5</v>
      </c>
      <c r="C20185" s="4" t="s">
        <v>13</v>
      </c>
      <c r="D20185" s="4" t="s">
        <v>10</v>
      </c>
    </row>
    <row r="20186" spans="1:9">
      <c r="A20186" t="n">
        <v>162330</v>
      </c>
      <c r="B20186" s="28" t="n">
        <v>58</v>
      </c>
      <c r="C20186" s="7" t="n">
        <v>105</v>
      </c>
      <c r="D20186" s="7" t="n">
        <v>300</v>
      </c>
    </row>
    <row r="20187" spans="1:9">
      <c r="A20187" t="s">
        <v>4</v>
      </c>
      <c r="B20187" s="4" t="s">
        <v>5</v>
      </c>
      <c r="C20187" s="4" t="s">
        <v>22</v>
      </c>
      <c r="D20187" s="4" t="s">
        <v>10</v>
      </c>
    </row>
    <row r="20188" spans="1:9">
      <c r="A20188" t="n">
        <v>162334</v>
      </c>
      <c r="B20188" s="51" t="n">
        <v>103</v>
      </c>
      <c r="C20188" s="7" t="n">
        <v>1</v>
      </c>
      <c r="D20188" s="7" t="n">
        <v>300</v>
      </c>
    </row>
    <row r="20189" spans="1:9">
      <c r="A20189" t="s">
        <v>4</v>
      </c>
      <c r="B20189" s="4" t="s">
        <v>5</v>
      </c>
      <c r="C20189" s="4" t="s">
        <v>13</v>
      </c>
      <c r="D20189" s="4" t="s">
        <v>10</v>
      </c>
    </row>
    <row r="20190" spans="1:9">
      <c r="A20190" t="n">
        <v>162341</v>
      </c>
      <c r="B20190" s="67" t="n">
        <v>72</v>
      </c>
      <c r="C20190" s="7" t="n">
        <v>4</v>
      </c>
      <c r="D20190" s="7" t="n">
        <v>0</v>
      </c>
    </row>
    <row r="20191" spans="1:9">
      <c r="A20191" t="s">
        <v>4</v>
      </c>
      <c r="B20191" s="4" t="s">
        <v>5</v>
      </c>
      <c r="C20191" s="4" t="s">
        <v>9</v>
      </c>
    </row>
    <row r="20192" spans="1:9">
      <c r="A20192" t="n">
        <v>162345</v>
      </c>
      <c r="B20192" s="50" t="n">
        <v>15</v>
      </c>
      <c r="C20192" s="7" t="n">
        <v>1073741824</v>
      </c>
    </row>
    <row r="20193" spans="1:4">
      <c r="A20193" t="s">
        <v>4</v>
      </c>
      <c r="B20193" s="4" t="s">
        <v>5</v>
      </c>
      <c r="C20193" s="4" t="s">
        <v>13</v>
      </c>
    </row>
    <row r="20194" spans="1:4">
      <c r="A20194" t="n">
        <v>162350</v>
      </c>
      <c r="B20194" s="37" t="n">
        <v>64</v>
      </c>
      <c r="C20194" s="7" t="n">
        <v>3</v>
      </c>
    </row>
    <row r="20195" spans="1:4">
      <c r="A20195" t="s">
        <v>4</v>
      </c>
      <c r="B20195" s="4" t="s">
        <v>5</v>
      </c>
      <c r="C20195" s="4" t="s">
        <v>13</v>
      </c>
    </row>
    <row r="20196" spans="1:4">
      <c r="A20196" t="n">
        <v>162352</v>
      </c>
      <c r="B20196" s="49" t="n">
        <v>74</v>
      </c>
      <c r="C20196" s="7" t="n">
        <v>67</v>
      </c>
    </row>
    <row r="20197" spans="1:4">
      <c r="A20197" t="s">
        <v>4</v>
      </c>
      <c r="B20197" s="4" t="s">
        <v>5</v>
      </c>
      <c r="C20197" s="4" t="s">
        <v>13</v>
      </c>
      <c r="D20197" s="4" t="s">
        <v>13</v>
      </c>
      <c r="E20197" s="4" t="s">
        <v>10</v>
      </c>
    </row>
    <row r="20198" spans="1:4">
      <c r="A20198" t="n">
        <v>162354</v>
      </c>
      <c r="B20198" s="25" t="n">
        <v>45</v>
      </c>
      <c r="C20198" s="7" t="n">
        <v>8</v>
      </c>
      <c r="D20198" s="7" t="n">
        <v>1</v>
      </c>
      <c r="E20198" s="7" t="n">
        <v>0</v>
      </c>
    </row>
    <row r="20199" spans="1:4">
      <c r="A20199" t="s">
        <v>4</v>
      </c>
      <c r="B20199" s="4" t="s">
        <v>5</v>
      </c>
      <c r="C20199" s="4" t="s">
        <v>10</v>
      </c>
    </row>
    <row r="20200" spans="1:4">
      <c r="A20200" t="n">
        <v>162359</v>
      </c>
      <c r="B20200" s="15" t="n">
        <v>13</v>
      </c>
      <c r="C20200" s="7" t="n">
        <v>6409</v>
      </c>
    </row>
    <row r="20201" spans="1:4">
      <c r="A20201" t="s">
        <v>4</v>
      </c>
      <c r="B20201" s="4" t="s">
        <v>5</v>
      </c>
      <c r="C20201" s="4" t="s">
        <v>10</v>
      </c>
    </row>
    <row r="20202" spans="1:4">
      <c r="A20202" t="n">
        <v>162362</v>
      </c>
      <c r="B20202" s="15" t="n">
        <v>13</v>
      </c>
      <c r="C20202" s="7" t="n">
        <v>6408</v>
      </c>
    </row>
    <row r="20203" spans="1:4">
      <c r="A20203" t="s">
        <v>4</v>
      </c>
      <c r="B20203" s="4" t="s">
        <v>5</v>
      </c>
      <c r="C20203" s="4" t="s">
        <v>10</v>
      </c>
    </row>
    <row r="20204" spans="1:4">
      <c r="A20204" t="n">
        <v>162365</v>
      </c>
      <c r="B20204" s="12" t="n">
        <v>12</v>
      </c>
      <c r="C20204" s="7" t="n">
        <v>6464</v>
      </c>
    </row>
    <row r="20205" spans="1:4">
      <c r="A20205" t="s">
        <v>4</v>
      </c>
      <c r="B20205" s="4" t="s">
        <v>5</v>
      </c>
      <c r="C20205" s="4" t="s">
        <v>10</v>
      </c>
    </row>
    <row r="20206" spans="1:4">
      <c r="A20206" t="n">
        <v>162368</v>
      </c>
      <c r="B20206" s="15" t="n">
        <v>13</v>
      </c>
      <c r="C20206" s="7" t="n">
        <v>6465</v>
      </c>
    </row>
    <row r="20207" spans="1:4">
      <c r="A20207" t="s">
        <v>4</v>
      </c>
      <c r="B20207" s="4" t="s">
        <v>5</v>
      </c>
      <c r="C20207" s="4" t="s">
        <v>10</v>
      </c>
    </row>
    <row r="20208" spans="1:4">
      <c r="A20208" t="n">
        <v>162371</v>
      </c>
      <c r="B20208" s="15" t="n">
        <v>13</v>
      </c>
      <c r="C20208" s="7" t="n">
        <v>6466</v>
      </c>
    </row>
    <row r="20209" spans="1:5">
      <c r="A20209" t="s">
        <v>4</v>
      </c>
      <c r="B20209" s="4" t="s">
        <v>5</v>
      </c>
      <c r="C20209" s="4" t="s">
        <v>10</v>
      </c>
    </row>
    <row r="20210" spans="1:5">
      <c r="A20210" t="n">
        <v>162374</v>
      </c>
      <c r="B20210" s="15" t="n">
        <v>13</v>
      </c>
      <c r="C20210" s="7" t="n">
        <v>6467</v>
      </c>
    </row>
    <row r="20211" spans="1:5">
      <c r="A20211" t="s">
        <v>4</v>
      </c>
      <c r="B20211" s="4" t="s">
        <v>5</v>
      </c>
      <c r="C20211" s="4" t="s">
        <v>10</v>
      </c>
    </row>
    <row r="20212" spans="1:5">
      <c r="A20212" t="n">
        <v>162377</v>
      </c>
      <c r="B20212" s="15" t="n">
        <v>13</v>
      </c>
      <c r="C20212" s="7" t="n">
        <v>6468</v>
      </c>
    </row>
    <row r="20213" spans="1:5">
      <c r="A20213" t="s">
        <v>4</v>
      </c>
      <c r="B20213" s="4" t="s">
        <v>5</v>
      </c>
      <c r="C20213" s="4" t="s">
        <v>10</v>
      </c>
    </row>
    <row r="20214" spans="1:5">
      <c r="A20214" t="n">
        <v>162380</v>
      </c>
      <c r="B20214" s="15" t="n">
        <v>13</v>
      </c>
      <c r="C20214" s="7" t="n">
        <v>6469</v>
      </c>
    </row>
    <row r="20215" spans="1:5">
      <c r="A20215" t="s">
        <v>4</v>
      </c>
      <c r="B20215" s="4" t="s">
        <v>5</v>
      </c>
      <c r="C20215" s="4" t="s">
        <v>10</v>
      </c>
    </row>
    <row r="20216" spans="1:5">
      <c r="A20216" t="n">
        <v>162383</v>
      </c>
      <c r="B20216" s="15" t="n">
        <v>13</v>
      </c>
      <c r="C20216" s="7" t="n">
        <v>6470</v>
      </c>
    </row>
    <row r="20217" spans="1:5">
      <c r="A20217" t="s">
        <v>4</v>
      </c>
      <c r="B20217" s="4" t="s">
        <v>5</v>
      </c>
      <c r="C20217" s="4" t="s">
        <v>10</v>
      </c>
    </row>
    <row r="20218" spans="1:5">
      <c r="A20218" t="n">
        <v>162386</v>
      </c>
      <c r="B20218" s="15" t="n">
        <v>13</v>
      </c>
      <c r="C20218" s="7" t="n">
        <v>6471</v>
      </c>
    </row>
    <row r="20219" spans="1:5">
      <c r="A20219" t="s">
        <v>4</v>
      </c>
      <c r="B20219" s="4" t="s">
        <v>5</v>
      </c>
      <c r="C20219" s="4" t="s">
        <v>13</v>
      </c>
    </row>
    <row r="20220" spans="1:5">
      <c r="A20220" t="n">
        <v>162389</v>
      </c>
      <c r="B20220" s="49" t="n">
        <v>74</v>
      </c>
      <c r="C20220" s="7" t="n">
        <v>18</v>
      </c>
    </row>
    <row r="20221" spans="1:5">
      <c r="A20221" t="s">
        <v>4</v>
      </c>
      <c r="B20221" s="4" t="s">
        <v>5</v>
      </c>
      <c r="C20221" s="4" t="s">
        <v>13</v>
      </c>
    </row>
    <row r="20222" spans="1:5">
      <c r="A20222" t="n">
        <v>162391</v>
      </c>
      <c r="B20222" s="49" t="n">
        <v>74</v>
      </c>
      <c r="C20222" s="7" t="n">
        <v>45</v>
      </c>
    </row>
    <row r="20223" spans="1:5">
      <c r="A20223" t="s">
        <v>4</v>
      </c>
      <c r="B20223" s="4" t="s">
        <v>5</v>
      </c>
      <c r="C20223" s="4" t="s">
        <v>10</v>
      </c>
    </row>
    <row r="20224" spans="1:5">
      <c r="A20224" t="n">
        <v>162393</v>
      </c>
      <c r="B20224" s="35" t="n">
        <v>16</v>
      </c>
      <c r="C20224" s="7" t="n">
        <v>0</v>
      </c>
    </row>
    <row r="20225" spans="1:3">
      <c r="A20225" t="s">
        <v>4</v>
      </c>
      <c r="B20225" s="4" t="s">
        <v>5</v>
      </c>
      <c r="C20225" s="4" t="s">
        <v>13</v>
      </c>
      <c r="D20225" s="4" t="s">
        <v>13</v>
      </c>
      <c r="E20225" s="4" t="s">
        <v>13</v>
      </c>
      <c r="F20225" s="4" t="s">
        <v>13</v>
      </c>
    </row>
    <row r="20226" spans="1:3">
      <c r="A20226" t="n">
        <v>162396</v>
      </c>
      <c r="B20226" s="13" t="n">
        <v>14</v>
      </c>
      <c r="C20226" s="7" t="n">
        <v>0</v>
      </c>
      <c r="D20226" s="7" t="n">
        <v>8</v>
      </c>
      <c r="E20226" s="7" t="n">
        <v>0</v>
      </c>
      <c r="F20226" s="7" t="n">
        <v>0</v>
      </c>
    </row>
    <row r="20227" spans="1:3">
      <c r="A20227" t="s">
        <v>4</v>
      </c>
      <c r="B20227" s="4" t="s">
        <v>5</v>
      </c>
      <c r="C20227" s="4" t="s">
        <v>13</v>
      </c>
      <c r="D20227" s="4" t="s">
        <v>6</v>
      </c>
    </row>
    <row r="20228" spans="1:3">
      <c r="A20228" t="n">
        <v>162401</v>
      </c>
      <c r="B20228" s="8" t="n">
        <v>2</v>
      </c>
      <c r="C20228" s="7" t="n">
        <v>11</v>
      </c>
      <c r="D20228" s="7" t="s">
        <v>24</v>
      </c>
    </row>
    <row r="20229" spans="1:3">
      <c r="A20229" t="s">
        <v>4</v>
      </c>
      <c r="B20229" s="4" t="s">
        <v>5</v>
      </c>
      <c r="C20229" s="4" t="s">
        <v>10</v>
      </c>
    </row>
    <row r="20230" spans="1:3">
      <c r="A20230" t="n">
        <v>162415</v>
      </c>
      <c r="B20230" s="35" t="n">
        <v>16</v>
      </c>
      <c r="C20230" s="7" t="n">
        <v>0</v>
      </c>
    </row>
    <row r="20231" spans="1:3">
      <c r="A20231" t="s">
        <v>4</v>
      </c>
      <c r="B20231" s="4" t="s">
        <v>5</v>
      </c>
      <c r="C20231" s="4" t="s">
        <v>13</v>
      </c>
      <c r="D20231" s="4" t="s">
        <v>6</v>
      </c>
    </row>
    <row r="20232" spans="1:3">
      <c r="A20232" t="n">
        <v>162418</v>
      </c>
      <c r="B20232" s="8" t="n">
        <v>2</v>
      </c>
      <c r="C20232" s="7" t="n">
        <v>11</v>
      </c>
      <c r="D20232" s="7" t="s">
        <v>145</v>
      </c>
    </row>
    <row r="20233" spans="1:3">
      <c r="A20233" t="s">
        <v>4</v>
      </c>
      <c r="B20233" s="4" t="s">
        <v>5</v>
      </c>
      <c r="C20233" s="4" t="s">
        <v>10</v>
      </c>
    </row>
    <row r="20234" spans="1:3">
      <c r="A20234" t="n">
        <v>162427</v>
      </c>
      <c r="B20234" s="35" t="n">
        <v>16</v>
      </c>
      <c r="C20234" s="7" t="n">
        <v>0</v>
      </c>
    </row>
    <row r="20235" spans="1:3">
      <c r="A20235" t="s">
        <v>4</v>
      </c>
      <c r="B20235" s="4" t="s">
        <v>5</v>
      </c>
      <c r="C20235" s="4" t="s">
        <v>9</v>
      </c>
    </row>
    <row r="20236" spans="1:3">
      <c r="A20236" t="n">
        <v>162430</v>
      </c>
      <c r="B20236" s="50" t="n">
        <v>15</v>
      </c>
      <c r="C20236" s="7" t="n">
        <v>2048</v>
      </c>
    </row>
    <row r="20237" spans="1:3">
      <c r="A20237" t="s">
        <v>4</v>
      </c>
      <c r="B20237" s="4" t="s">
        <v>5</v>
      </c>
      <c r="C20237" s="4" t="s">
        <v>13</v>
      </c>
      <c r="D20237" s="4" t="s">
        <v>6</v>
      </c>
    </row>
    <row r="20238" spans="1:3">
      <c r="A20238" t="n">
        <v>162435</v>
      </c>
      <c r="B20238" s="8" t="n">
        <v>2</v>
      </c>
      <c r="C20238" s="7" t="n">
        <v>10</v>
      </c>
      <c r="D20238" s="7" t="s">
        <v>146</v>
      </c>
    </row>
    <row r="20239" spans="1:3">
      <c r="A20239" t="s">
        <v>4</v>
      </c>
      <c r="B20239" s="4" t="s">
        <v>5</v>
      </c>
      <c r="C20239" s="4" t="s">
        <v>10</v>
      </c>
    </row>
    <row r="20240" spans="1:3">
      <c r="A20240" t="n">
        <v>162453</v>
      </c>
      <c r="B20240" s="35" t="n">
        <v>16</v>
      </c>
      <c r="C20240" s="7" t="n">
        <v>0</v>
      </c>
    </row>
    <row r="20241" spans="1:6">
      <c r="A20241" t="s">
        <v>4</v>
      </c>
      <c r="B20241" s="4" t="s">
        <v>5</v>
      </c>
      <c r="C20241" s="4" t="s">
        <v>13</v>
      </c>
      <c r="D20241" s="4" t="s">
        <v>6</v>
      </c>
    </row>
    <row r="20242" spans="1:6">
      <c r="A20242" t="n">
        <v>162456</v>
      </c>
      <c r="B20242" s="8" t="n">
        <v>2</v>
      </c>
      <c r="C20242" s="7" t="n">
        <v>10</v>
      </c>
      <c r="D20242" s="7" t="s">
        <v>147</v>
      </c>
    </row>
    <row r="20243" spans="1:6">
      <c r="A20243" t="s">
        <v>4</v>
      </c>
      <c r="B20243" s="4" t="s">
        <v>5</v>
      </c>
      <c r="C20243" s="4" t="s">
        <v>10</v>
      </c>
    </row>
    <row r="20244" spans="1:6">
      <c r="A20244" t="n">
        <v>162475</v>
      </c>
      <c r="B20244" s="35" t="n">
        <v>16</v>
      </c>
      <c r="C20244" s="7" t="n">
        <v>0</v>
      </c>
    </row>
    <row r="20245" spans="1:6">
      <c r="A20245" t="s">
        <v>4</v>
      </c>
      <c r="B20245" s="4" t="s">
        <v>5</v>
      </c>
      <c r="C20245" s="4" t="s">
        <v>13</v>
      </c>
      <c r="D20245" s="4" t="s">
        <v>10</v>
      </c>
      <c r="E20245" s="4" t="s">
        <v>22</v>
      </c>
    </row>
    <row r="20246" spans="1:6">
      <c r="A20246" t="n">
        <v>162478</v>
      </c>
      <c r="B20246" s="28" t="n">
        <v>58</v>
      </c>
      <c r="C20246" s="7" t="n">
        <v>100</v>
      </c>
      <c r="D20246" s="7" t="n">
        <v>300</v>
      </c>
      <c r="E20246" s="7" t="n">
        <v>1</v>
      </c>
    </row>
    <row r="20247" spans="1:6">
      <c r="A20247" t="s">
        <v>4</v>
      </c>
      <c r="B20247" s="4" t="s">
        <v>5</v>
      </c>
      <c r="C20247" s="4" t="s">
        <v>13</v>
      </c>
      <c r="D20247" s="4" t="s">
        <v>10</v>
      </c>
    </row>
    <row r="20248" spans="1:6">
      <c r="A20248" t="n">
        <v>162486</v>
      </c>
      <c r="B20248" s="28" t="n">
        <v>58</v>
      </c>
      <c r="C20248" s="7" t="n">
        <v>255</v>
      </c>
      <c r="D20248" s="7" t="n">
        <v>0</v>
      </c>
    </row>
    <row r="20249" spans="1:6">
      <c r="A20249" t="s">
        <v>4</v>
      </c>
      <c r="B20249" s="4" t="s">
        <v>5</v>
      </c>
      <c r="C20249" s="4" t="s">
        <v>13</v>
      </c>
    </row>
    <row r="20250" spans="1:6">
      <c r="A20250" t="n">
        <v>162490</v>
      </c>
      <c r="B20250" s="34" t="n">
        <v>23</v>
      </c>
      <c r="C20250" s="7" t="n">
        <v>0</v>
      </c>
    </row>
    <row r="20251" spans="1:6">
      <c r="A20251" t="s">
        <v>4</v>
      </c>
      <c r="B20251" s="4" t="s">
        <v>5</v>
      </c>
    </row>
    <row r="20252" spans="1:6">
      <c r="A20252" t="n">
        <v>162492</v>
      </c>
      <c r="B20252" s="5" t="n">
        <v>1</v>
      </c>
    </row>
    <row r="20253" spans="1:6" s="3" customFormat="1" customHeight="0">
      <c r="A20253" s="3" t="s">
        <v>2</v>
      </c>
      <c r="B20253" s="3" t="s">
        <v>1347</v>
      </c>
    </row>
    <row r="20254" spans="1:6">
      <c r="A20254" t="s">
        <v>4</v>
      </c>
      <c r="B20254" s="4" t="s">
        <v>5</v>
      </c>
      <c r="C20254" s="4" t="s">
        <v>13</v>
      </c>
      <c r="D20254" s="4" t="s">
        <v>13</v>
      </c>
      <c r="E20254" s="4" t="s">
        <v>13</v>
      </c>
      <c r="F20254" s="4" t="s">
        <v>13</v>
      </c>
    </row>
    <row r="20255" spans="1:6">
      <c r="A20255" t="n">
        <v>162496</v>
      </c>
      <c r="B20255" s="13" t="n">
        <v>14</v>
      </c>
      <c r="C20255" s="7" t="n">
        <v>2</v>
      </c>
      <c r="D20255" s="7" t="n">
        <v>0</v>
      </c>
      <c r="E20255" s="7" t="n">
        <v>0</v>
      </c>
      <c r="F20255" s="7" t="n">
        <v>0</v>
      </c>
    </row>
    <row r="20256" spans="1:6">
      <c r="A20256" t="s">
        <v>4</v>
      </c>
      <c r="B20256" s="4" t="s">
        <v>5</v>
      </c>
      <c r="C20256" s="4" t="s">
        <v>13</v>
      </c>
      <c r="D20256" s="36" t="s">
        <v>81</v>
      </c>
      <c r="E20256" s="4" t="s">
        <v>5</v>
      </c>
      <c r="F20256" s="4" t="s">
        <v>13</v>
      </c>
      <c r="G20256" s="4" t="s">
        <v>10</v>
      </c>
      <c r="H20256" s="36" t="s">
        <v>82</v>
      </c>
      <c r="I20256" s="4" t="s">
        <v>13</v>
      </c>
      <c r="J20256" s="4" t="s">
        <v>9</v>
      </c>
      <c r="K20256" s="4" t="s">
        <v>13</v>
      </c>
      <c r="L20256" s="4" t="s">
        <v>13</v>
      </c>
      <c r="M20256" s="36" t="s">
        <v>81</v>
      </c>
      <c r="N20256" s="4" t="s">
        <v>5</v>
      </c>
      <c r="O20256" s="4" t="s">
        <v>13</v>
      </c>
      <c r="P20256" s="4" t="s">
        <v>10</v>
      </c>
      <c r="Q20256" s="36" t="s">
        <v>82</v>
      </c>
      <c r="R20256" s="4" t="s">
        <v>13</v>
      </c>
      <c r="S20256" s="4" t="s">
        <v>9</v>
      </c>
      <c r="T20256" s="4" t="s">
        <v>13</v>
      </c>
      <c r="U20256" s="4" t="s">
        <v>13</v>
      </c>
      <c r="V20256" s="4" t="s">
        <v>13</v>
      </c>
      <c r="W20256" s="4" t="s">
        <v>20</v>
      </c>
    </row>
    <row r="20257" spans="1:23">
      <c r="A20257" t="n">
        <v>162501</v>
      </c>
      <c r="B20257" s="10" t="n">
        <v>5</v>
      </c>
      <c r="C20257" s="7" t="n">
        <v>28</v>
      </c>
      <c r="D20257" s="36" t="s">
        <v>3</v>
      </c>
      <c r="E20257" s="9" t="n">
        <v>162</v>
      </c>
      <c r="F20257" s="7" t="n">
        <v>3</v>
      </c>
      <c r="G20257" s="7" t="n">
        <v>4188</v>
      </c>
      <c r="H20257" s="36" t="s">
        <v>3</v>
      </c>
      <c r="I20257" s="7" t="n">
        <v>0</v>
      </c>
      <c r="J20257" s="7" t="n">
        <v>1</v>
      </c>
      <c r="K20257" s="7" t="n">
        <v>2</v>
      </c>
      <c r="L20257" s="7" t="n">
        <v>28</v>
      </c>
      <c r="M20257" s="36" t="s">
        <v>3</v>
      </c>
      <c r="N20257" s="9" t="n">
        <v>162</v>
      </c>
      <c r="O20257" s="7" t="n">
        <v>3</v>
      </c>
      <c r="P20257" s="7" t="n">
        <v>4188</v>
      </c>
      <c r="Q20257" s="36" t="s">
        <v>3</v>
      </c>
      <c r="R20257" s="7" t="n">
        <v>0</v>
      </c>
      <c r="S20257" s="7" t="n">
        <v>2</v>
      </c>
      <c r="T20257" s="7" t="n">
        <v>2</v>
      </c>
      <c r="U20257" s="7" t="n">
        <v>11</v>
      </c>
      <c r="V20257" s="7" t="n">
        <v>1</v>
      </c>
      <c r="W20257" s="11" t="n">
        <f t="normal" ca="1">A20261</f>
        <v>0</v>
      </c>
    </row>
    <row r="20258" spans="1:23">
      <c r="A20258" t="s">
        <v>4</v>
      </c>
      <c r="B20258" s="4" t="s">
        <v>5</v>
      </c>
      <c r="C20258" s="4" t="s">
        <v>13</v>
      </c>
      <c r="D20258" s="4" t="s">
        <v>10</v>
      </c>
      <c r="E20258" s="4" t="s">
        <v>22</v>
      </c>
    </row>
    <row r="20259" spans="1:23">
      <c r="A20259" t="n">
        <v>162530</v>
      </c>
      <c r="B20259" s="28" t="n">
        <v>58</v>
      </c>
      <c r="C20259" s="7" t="n">
        <v>0</v>
      </c>
      <c r="D20259" s="7" t="n">
        <v>0</v>
      </c>
      <c r="E20259" s="7" t="n">
        <v>1</v>
      </c>
    </row>
    <row r="20260" spans="1:23">
      <c r="A20260" t="s">
        <v>4</v>
      </c>
      <c r="B20260" s="4" t="s">
        <v>5</v>
      </c>
      <c r="C20260" s="4" t="s">
        <v>13</v>
      </c>
      <c r="D20260" s="36" t="s">
        <v>81</v>
      </c>
      <c r="E20260" s="4" t="s">
        <v>5</v>
      </c>
      <c r="F20260" s="4" t="s">
        <v>13</v>
      </c>
      <c r="G20260" s="4" t="s">
        <v>10</v>
      </c>
      <c r="H20260" s="36" t="s">
        <v>82</v>
      </c>
      <c r="I20260" s="4" t="s">
        <v>13</v>
      </c>
      <c r="J20260" s="4" t="s">
        <v>9</v>
      </c>
      <c r="K20260" s="4" t="s">
        <v>13</v>
      </c>
      <c r="L20260" s="4" t="s">
        <v>13</v>
      </c>
      <c r="M20260" s="36" t="s">
        <v>81</v>
      </c>
      <c r="N20260" s="4" t="s">
        <v>5</v>
      </c>
      <c r="O20260" s="4" t="s">
        <v>13</v>
      </c>
      <c r="P20260" s="4" t="s">
        <v>10</v>
      </c>
      <c r="Q20260" s="36" t="s">
        <v>82</v>
      </c>
      <c r="R20260" s="4" t="s">
        <v>13</v>
      </c>
      <c r="S20260" s="4" t="s">
        <v>9</v>
      </c>
      <c r="T20260" s="4" t="s">
        <v>13</v>
      </c>
      <c r="U20260" s="4" t="s">
        <v>13</v>
      </c>
      <c r="V20260" s="4" t="s">
        <v>13</v>
      </c>
      <c r="W20260" s="4" t="s">
        <v>20</v>
      </c>
    </row>
    <row r="20261" spans="1:23">
      <c r="A20261" t="n">
        <v>162538</v>
      </c>
      <c r="B20261" s="10" t="n">
        <v>5</v>
      </c>
      <c r="C20261" s="7" t="n">
        <v>28</v>
      </c>
      <c r="D20261" s="36" t="s">
        <v>3</v>
      </c>
      <c r="E20261" s="9" t="n">
        <v>162</v>
      </c>
      <c r="F20261" s="7" t="n">
        <v>3</v>
      </c>
      <c r="G20261" s="7" t="n">
        <v>4188</v>
      </c>
      <c r="H20261" s="36" t="s">
        <v>3</v>
      </c>
      <c r="I20261" s="7" t="n">
        <v>0</v>
      </c>
      <c r="J20261" s="7" t="n">
        <v>1</v>
      </c>
      <c r="K20261" s="7" t="n">
        <v>3</v>
      </c>
      <c r="L20261" s="7" t="n">
        <v>28</v>
      </c>
      <c r="M20261" s="36" t="s">
        <v>3</v>
      </c>
      <c r="N20261" s="9" t="n">
        <v>162</v>
      </c>
      <c r="O20261" s="7" t="n">
        <v>3</v>
      </c>
      <c r="P20261" s="7" t="n">
        <v>4188</v>
      </c>
      <c r="Q20261" s="36" t="s">
        <v>3</v>
      </c>
      <c r="R20261" s="7" t="n">
        <v>0</v>
      </c>
      <c r="S20261" s="7" t="n">
        <v>2</v>
      </c>
      <c r="T20261" s="7" t="n">
        <v>3</v>
      </c>
      <c r="U20261" s="7" t="n">
        <v>9</v>
      </c>
      <c r="V20261" s="7" t="n">
        <v>1</v>
      </c>
      <c r="W20261" s="11" t="n">
        <f t="normal" ca="1">A20271</f>
        <v>0</v>
      </c>
    </row>
    <row r="20262" spans="1:23">
      <c r="A20262" t="s">
        <v>4</v>
      </c>
      <c r="B20262" s="4" t="s">
        <v>5</v>
      </c>
      <c r="C20262" s="4" t="s">
        <v>13</v>
      </c>
      <c r="D20262" s="36" t="s">
        <v>81</v>
      </c>
      <c r="E20262" s="4" t="s">
        <v>5</v>
      </c>
      <c r="F20262" s="4" t="s">
        <v>10</v>
      </c>
      <c r="G20262" s="4" t="s">
        <v>13</v>
      </c>
      <c r="H20262" s="4" t="s">
        <v>13</v>
      </c>
      <c r="I20262" s="4" t="s">
        <v>6</v>
      </c>
      <c r="J20262" s="36" t="s">
        <v>82</v>
      </c>
      <c r="K20262" s="4" t="s">
        <v>13</v>
      </c>
      <c r="L20262" s="4" t="s">
        <v>13</v>
      </c>
      <c r="M20262" s="36" t="s">
        <v>81</v>
      </c>
      <c r="N20262" s="4" t="s">
        <v>5</v>
      </c>
      <c r="O20262" s="4" t="s">
        <v>13</v>
      </c>
      <c r="P20262" s="36" t="s">
        <v>82</v>
      </c>
      <c r="Q20262" s="4" t="s">
        <v>13</v>
      </c>
      <c r="R20262" s="4" t="s">
        <v>9</v>
      </c>
      <c r="S20262" s="4" t="s">
        <v>13</v>
      </c>
      <c r="T20262" s="4" t="s">
        <v>13</v>
      </c>
      <c r="U20262" s="4" t="s">
        <v>13</v>
      </c>
      <c r="V20262" s="36" t="s">
        <v>81</v>
      </c>
      <c r="W20262" s="4" t="s">
        <v>5</v>
      </c>
      <c r="X20262" s="4" t="s">
        <v>13</v>
      </c>
      <c r="Y20262" s="36" t="s">
        <v>82</v>
      </c>
      <c r="Z20262" s="4" t="s">
        <v>13</v>
      </c>
      <c r="AA20262" s="4" t="s">
        <v>9</v>
      </c>
      <c r="AB20262" s="4" t="s">
        <v>13</v>
      </c>
      <c r="AC20262" s="4" t="s">
        <v>13</v>
      </c>
      <c r="AD20262" s="4" t="s">
        <v>13</v>
      </c>
      <c r="AE20262" s="4" t="s">
        <v>20</v>
      </c>
    </row>
    <row r="20263" spans="1:23">
      <c r="A20263" t="n">
        <v>162567</v>
      </c>
      <c r="B20263" s="10" t="n">
        <v>5</v>
      </c>
      <c r="C20263" s="7" t="n">
        <v>28</v>
      </c>
      <c r="D20263" s="36" t="s">
        <v>3</v>
      </c>
      <c r="E20263" s="64" t="n">
        <v>47</v>
      </c>
      <c r="F20263" s="7" t="n">
        <v>61456</v>
      </c>
      <c r="G20263" s="7" t="n">
        <v>2</v>
      </c>
      <c r="H20263" s="7" t="n">
        <v>0</v>
      </c>
      <c r="I20263" s="7" t="s">
        <v>785</v>
      </c>
      <c r="J20263" s="36" t="s">
        <v>3</v>
      </c>
      <c r="K20263" s="7" t="n">
        <v>8</v>
      </c>
      <c r="L20263" s="7" t="n">
        <v>28</v>
      </c>
      <c r="M20263" s="36" t="s">
        <v>3</v>
      </c>
      <c r="N20263" s="49" t="n">
        <v>74</v>
      </c>
      <c r="O20263" s="7" t="n">
        <v>65</v>
      </c>
      <c r="P20263" s="36" t="s">
        <v>3</v>
      </c>
      <c r="Q20263" s="7" t="n">
        <v>0</v>
      </c>
      <c r="R20263" s="7" t="n">
        <v>1</v>
      </c>
      <c r="S20263" s="7" t="n">
        <v>3</v>
      </c>
      <c r="T20263" s="7" t="n">
        <v>9</v>
      </c>
      <c r="U20263" s="7" t="n">
        <v>28</v>
      </c>
      <c r="V20263" s="36" t="s">
        <v>3</v>
      </c>
      <c r="W20263" s="49" t="n">
        <v>74</v>
      </c>
      <c r="X20263" s="7" t="n">
        <v>65</v>
      </c>
      <c r="Y20263" s="36" t="s">
        <v>3</v>
      </c>
      <c r="Z20263" s="7" t="n">
        <v>0</v>
      </c>
      <c r="AA20263" s="7" t="n">
        <v>2</v>
      </c>
      <c r="AB20263" s="7" t="n">
        <v>3</v>
      </c>
      <c r="AC20263" s="7" t="n">
        <v>9</v>
      </c>
      <c r="AD20263" s="7" t="n">
        <v>1</v>
      </c>
      <c r="AE20263" s="11" t="n">
        <f t="normal" ca="1">A20267</f>
        <v>0</v>
      </c>
    </row>
    <row r="20264" spans="1:23">
      <c r="A20264" t="s">
        <v>4</v>
      </c>
      <c r="B20264" s="4" t="s">
        <v>5</v>
      </c>
      <c r="C20264" s="4" t="s">
        <v>10</v>
      </c>
      <c r="D20264" s="4" t="s">
        <v>13</v>
      </c>
      <c r="E20264" s="4" t="s">
        <v>13</v>
      </c>
      <c r="F20264" s="4" t="s">
        <v>6</v>
      </c>
    </row>
    <row r="20265" spans="1:23">
      <c r="A20265" t="n">
        <v>162615</v>
      </c>
      <c r="B20265" s="64" t="n">
        <v>47</v>
      </c>
      <c r="C20265" s="7" t="n">
        <v>61456</v>
      </c>
      <c r="D20265" s="7" t="n">
        <v>0</v>
      </c>
      <c r="E20265" s="7" t="n">
        <v>0</v>
      </c>
      <c r="F20265" s="7" t="s">
        <v>408</v>
      </c>
    </row>
    <row r="20266" spans="1:23">
      <c r="A20266" t="s">
        <v>4</v>
      </c>
      <c r="B20266" s="4" t="s">
        <v>5</v>
      </c>
      <c r="C20266" s="4" t="s">
        <v>13</v>
      </c>
      <c r="D20266" s="4" t="s">
        <v>10</v>
      </c>
      <c r="E20266" s="4" t="s">
        <v>22</v>
      </c>
    </row>
    <row r="20267" spans="1:23">
      <c r="A20267" t="n">
        <v>162628</v>
      </c>
      <c r="B20267" s="28" t="n">
        <v>58</v>
      </c>
      <c r="C20267" s="7" t="n">
        <v>0</v>
      </c>
      <c r="D20267" s="7" t="n">
        <v>300</v>
      </c>
      <c r="E20267" s="7" t="n">
        <v>1</v>
      </c>
    </row>
    <row r="20268" spans="1:23">
      <c r="A20268" t="s">
        <v>4</v>
      </c>
      <c r="B20268" s="4" t="s">
        <v>5</v>
      </c>
      <c r="C20268" s="4" t="s">
        <v>13</v>
      </c>
      <c r="D20268" s="4" t="s">
        <v>10</v>
      </c>
    </row>
    <row r="20269" spans="1:23">
      <c r="A20269" t="n">
        <v>162636</v>
      </c>
      <c r="B20269" s="28" t="n">
        <v>58</v>
      </c>
      <c r="C20269" s="7" t="n">
        <v>255</v>
      </c>
      <c r="D20269" s="7" t="n">
        <v>0</v>
      </c>
    </row>
    <row r="20270" spans="1:23">
      <c r="A20270" t="s">
        <v>4</v>
      </c>
      <c r="B20270" s="4" t="s">
        <v>5</v>
      </c>
      <c r="C20270" s="4" t="s">
        <v>13</v>
      </c>
      <c r="D20270" s="4" t="s">
        <v>13</v>
      </c>
      <c r="E20270" s="4" t="s">
        <v>13</v>
      </c>
      <c r="F20270" s="4" t="s">
        <v>13</v>
      </c>
    </row>
    <row r="20271" spans="1:23">
      <c r="A20271" t="n">
        <v>162640</v>
      </c>
      <c r="B20271" s="13" t="n">
        <v>14</v>
      </c>
      <c r="C20271" s="7" t="n">
        <v>0</v>
      </c>
      <c r="D20271" s="7" t="n">
        <v>0</v>
      </c>
      <c r="E20271" s="7" t="n">
        <v>0</v>
      </c>
      <c r="F20271" s="7" t="n">
        <v>64</v>
      </c>
    </row>
    <row r="20272" spans="1:23">
      <c r="A20272" t="s">
        <v>4</v>
      </c>
      <c r="B20272" s="4" t="s">
        <v>5</v>
      </c>
      <c r="C20272" s="4" t="s">
        <v>13</v>
      </c>
      <c r="D20272" s="4" t="s">
        <v>10</v>
      </c>
    </row>
    <row r="20273" spans="1:31">
      <c r="A20273" t="n">
        <v>162645</v>
      </c>
      <c r="B20273" s="27" t="n">
        <v>22</v>
      </c>
      <c r="C20273" s="7" t="n">
        <v>0</v>
      </c>
      <c r="D20273" s="7" t="n">
        <v>4188</v>
      </c>
    </row>
    <row r="20274" spans="1:31">
      <c r="A20274" t="s">
        <v>4</v>
      </c>
      <c r="B20274" s="4" t="s">
        <v>5</v>
      </c>
      <c r="C20274" s="4" t="s">
        <v>13</v>
      </c>
      <c r="D20274" s="4" t="s">
        <v>10</v>
      </c>
    </row>
    <row r="20275" spans="1:31">
      <c r="A20275" t="n">
        <v>162649</v>
      </c>
      <c r="B20275" s="28" t="n">
        <v>58</v>
      </c>
      <c r="C20275" s="7" t="n">
        <v>5</v>
      </c>
      <c r="D20275" s="7" t="n">
        <v>300</v>
      </c>
    </row>
    <row r="20276" spans="1:31">
      <c r="A20276" t="s">
        <v>4</v>
      </c>
      <c r="B20276" s="4" t="s">
        <v>5</v>
      </c>
      <c r="C20276" s="4" t="s">
        <v>22</v>
      </c>
      <c r="D20276" s="4" t="s">
        <v>10</v>
      </c>
    </row>
    <row r="20277" spans="1:31">
      <c r="A20277" t="n">
        <v>162653</v>
      </c>
      <c r="B20277" s="51" t="n">
        <v>103</v>
      </c>
      <c r="C20277" s="7" t="n">
        <v>0</v>
      </c>
      <c r="D20277" s="7" t="n">
        <v>300</v>
      </c>
    </row>
    <row r="20278" spans="1:31">
      <c r="A20278" t="s">
        <v>4</v>
      </c>
      <c r="B20278" s="4" t="s">
        <v>5</v>
      </c>
      <c r="C20278" s="4" t="s">
        <v>13</v>
      </c>
    </row>
    <row r="20279" spans="1:31">
      <c r="A20279" t="n">
        <v>162660</v>
      </c>
      <c r="B20279" s="37" t="n">
        <v>64</v>
      </c>
      <c r="C20279" s="7" t="n">
        <v>7</v>
      </c>
    </row>
    <row r="20280" spans="1:31">
      <c r="A20280" t="s">
        <v>4</v>
      </c>
      <c r="B20280" s="4" t="s">
        <v>5</v>
      </c>
      <c r="C20280" s="4" t="s">
        <v>13</v>
      </c>
      <c r="D20280" s="4" t="s">
        <v>10</v>
      </c>
    </row>
    <row r="20281" spans="1:31">
      <c r="A20281" t="n">
        <v>162662</v>
      </c>
      <c r="B20281" s="67" t="n">
        <v>72</v>
      </c>
      <c r="C20281" s="7" t="n">
        <v>5</v>
      </c>
      <c r="D20281" s="7" t="n">
        <v>0</v>
      </c>
    </row>
    <row r="20282" spans="1:31">
      <c r="A20282" t="s">
        <v>4</v>
      </c>
      <c r="B20282" s="4" t="s">
        <v>5</v>
      </c>
      <c r="C20282" s="4" t="s">
        <v>13</v>
      </c>
      <c r="D20282" s="36" t="s">
        <v>81</v>
      </c>
      <c r="E20282" s="4" t="s">
        <v>5</v>
      </c>
      <c r="F20282" s="4" t="s">
        <v>13</v>
      </c>
      <c r="G20282" s="4" t="s">
        <v>10</v>
      </c>
      <c r="H20282" s="36" t="s">
        <v>82</v>
      </c>
      <c r="I20282" s="4" t="s">
        <v>13</v>
      </c>
      <c r="J20282" s="4" t="s">
        <v>9</v>
      </c>
      <c r="K20282" s="4" t="s">
        <v>13</v>
      </c>
      <c r="L20282" s="4" t="s">
        <v>13</v>
      </c>
      <c r="M20282" s="4" t="s">
        <v>20</v>
      </c>
    </row>
    <row r="20283" spans="1:31">
      <c r="A20283" t="n">
        <v>162666</v>
      </c>
      <c r="B20283" s="10" t="n">
        <v>5</v>
      </c>
      <c r="C20283" s="7" t="n">
        <v>28</v>
      </c>
      <c r="D20283" s="36" t="s">
        <v>3</v>
      </c>
      <c r="E20283" s="9" t="n">
        <v>162</v>
      </c>
      <c r="F20283" s="7" t="n">
        <v>4</v>
      </c>
      <c r="G20283" s="7" t="n">
        <v>4188</v>
      </c>
      <c r="H20283" s="36" t="s">
        <v>3</v>
      </c>
      <c r="I20283" s="7" t="n">
        <v>0</v>
      </c>
      <c r="J20283" s="7" t="n">
        <v>1</v>
      </c>
      <c r="K20283" s="7" t="n">
        <v>2</v>
      </c>
      <c r="L20283" s="7" t="n">
        <v>1</v>
      </c>
      <c r="M20283" s="11" t="n">
        <f t="normal" ca="1">A20289</f>
        <v>0</v>
      </c>
    </row>
    <row r="20284" spans="1:31">
      <c r="A20284" t="s">
        <v>4</v>
      </c>
      <c r="B20284" s="4" t="s">
        <v>5</v>
      </c>
      <c r="C20284" s="4" t="s">
        <v>13</v>
      </c>
      <c r="D20284" s="4" t="s">
        <v>6</v>
      </c>
    </row>
    <row r="20285" spans="1:31">
      <c r="A20285" t="n">
        <v>162683</v>
      </c>
      <c r="B20285" s="8" t="n">
        <v>2</v>
      </c>
      <c r="C20285" s="7" t="n">
        <v>10</v>
      </c>
      <c r="D20285" s="7" t="s">
        <v>786</v>
      </c>
    </row>
    <row r="20286" spans="1:31">
      <c r="A20286" t="s">
        <v>4</v>
      </c>
      <c r="B20286" s="4" t="s">
        <v>5</v>
      </c>
      <c r="C20286" s="4" t="s">
        <v>10</v>
      </c>
    </row>
    <row r="20287" spans="1:31">
      <c r="A20287" t="n">
        <v>162700</v>
      </c>
      <c r="B20287" s="35" t="n">
        <v>16</v>
      </c>
      <c r="C20287" s="7" t="n">
        <v>0</v>
      </c>
    </row>
    <row r="20288" spans="1:31">
      <c r="A20288" t="s">
        <v>4</v>
      </c>
      <c r="B20288" s="4" t="s">
        <v>5</v>
      </c>
      <c r="C20288" s="4" t="s">
        <v>10</v>
      </c>
      <c r="D20288" s="4" t="s">
        <v>6</v>
      </c>
      <c r="E20288" s="4" t="s">
        <v>6</v>
      </c>
      <c r="F20288" s="4" t="s">
        <v>6</v>
      </c>
      <c r="G20288" s="4" t="s">
        <v>13</v>
      </c>
      <c r="H20288" s="4" t="s">
        <v>9</v>
      </c>
      <c r="I20288" s="4" t="s">
        <v>22</v>
      </c>
      <c r="J20288" s="4" t="s">
        <v>22</v>
      </c>
      <c r="K20288" s="4" t="s">
        <v>22</v>
      </c>
      <c r="L20288" s="4" t="s">
        <v>22</v>
      </c>
      <c r="M20288" s="4" t="s">
        <v>22</v>
      </c>
      <c r="N20288" s="4" t="s">
        <v>22</v>
      </c>
      <c r="O20288" s="4" t="s">
        <v>22</v>
      </c>
      <c r="P20288" s="4" t="s">
        <v>6</v>
      </c>
      <c r="Q20288" s="4" t="s">
        <v>6</v>
      </c>
      <c r="R20288" s="4" t="s">
        <v>9</v>
      </c>
      <c r="S20288" s="4" t="s">
        <v>13</v>
      </c>
      <c r="T20288" s="4" t="s">
        <v>9</v>
      </c>
      <c r="U20288" s="4" t="s">
        <v>9</v>
      </c>
      <c r="V20288" s="4" t="s">
        <v>10</v>
      </c>
    </row>
    <row r="20289" spans="1:22">
      <c r="A20289" t="n">
        <v>162703</v>
      </c>
      <c r="B20289" s="68" t="n">
        <v>19</v>
      </c>
      <c r="C20289" s="7" t="n">
        <v>5720</v>
      </c>
      <c r="D20289" s="7" t="s">
        <v>986</v>
      </c>
      <c r="E20289" s="7" t="s">
        <v>987</v>
      </c>
      <c r="F20289" s="7" t="s">
        <v>12</v>
      </c>
      <c r="G20289" s="7" t="n">
        <v>0</v>
      </c>
      <c r="H20289" s="7" t="n">
        <v>1</v>
      </c>
      <c r="I20289" s="7" t="n">
        <v>0</v>
      </c>
      <c r="J20289" s="7" t="n">
        <v>0</v>
      </c>
      <c r="K20289" s="7" t="n">
        <v>0</v>
      </c>
      <c r="L20289" s="7" t="n">
        <v>0</v>
      </c>
      <c r="M20289" s="7" t="n">
        <v>1</v>
      </c>
      <c r="N20289" s="7" t="n">
        <v>1.60000002384186</v>
      </c>
      <c r="O20289" s="7" t="n">
        <v>0.0900000035762787</v>
      </c>
      <c r="P20289" s="7" t="s">
        <v>12</v>
      </c>
      <c r="Q20289" s="7" t="s">
        <v>12</v>
      </c>
      <c r="R20289" s="7" t="n">
        <v>-1</v>
      </c>
      <c r="S20289" s="7" t="n">
        <v>0</v>
      </c>
      <c r="T20289" s="7" t="n">
        <v>0</v>
      </c>
      <c r="U20289" s="7" t="n">
        <v>0</v>
      </c>
      <c r="V20289" s="7" t="n">
        <v>0</v>
      </c>
    </row>
    <row r="20290" spans="1:22">
      <c r="A20290" t="s">
        <v>4</v>
      </c>
      <c r="B20290" s="4" t="s">
        <v>5</v>
      </c>
      <c r="C20290" s="4" t="s">
        <v>10</v>
      </c>
      <c r="D20290" s="4" t="s">
        <v>6</v>
      </c>
      <c r="E20290" s="4" t="s">
        <v>6</v>
      </c>
      <c r="F20290" s="4" t="s">
        <v>6</v>
      </c>
      <c r="G20290" s="4" t="s">
        <v>13</v>
      </c>
      <c r="H20290" s="4" t="s">
        <v>9</v>
      </c>
      <c r="I20290" s="4" t="s">
        <v>22</v>
      </c>
      <c r="J20290" s="4" t="s">
        <v>22</v>
      </c>
      <c r="K20290" s="4" t="s">
        <v>22</v>
      </c>
      <c r="L20290" s="4" t="s">
        <v>22</v>
      </c>
      <c r="M20290" s="4" t="s">
        <v>22</v>
      </c>
      <c r="N20290" s="4" t="s">
        <v>22</v>
      </c>
      <c r="O20290" s="4" t="s">
        <v>22</v>
      </c>
      <c r="P20290" s="4" t="s">
        <v>6</v>
      </c>
      <c r="Q20290" s="4" t="s">
        <v>6</v>
      </c>
      <c r="R20290" s="4" t="s">
        <v>9</v>
      </c>
      <c r="S20290" s="4" t="s">
        <v>13</v>
      </c>
      <c r="T20290" s="4" t="s">
        <v>9</v>
      </c>
      <c r="U20290" s="4" t="s">
        <v>9</v>
      </c>
      <c r="V20290" s="4" t="s">
        <v>10</v>
      </c>
    </row>
    <row r="20291" spans="1:22">
      <c r="A20291" t="n">
        <v>162785</v>
      </c>
      <c r="B20291" s="68" t="n">
        <v>19</v>
      </c>
      <c r="C20291" s="7" t="n">
        <v>5721</v>
      </c>
      <c r="D20291" s="7" t="s">
        <v>791</v>
      </c>
      <c r="E20291" s="7" t="s">
        <v>792</v>
      </c>
      <c r="F20291" s="7" t="s">
        <v>12</v>
      </c>
      <c r="G20291" s="7" t="n">
        <v>0</v>
      </c>
      <c r="H20291" s="7" t="n">
        <v>1</v>
      </c>
      <c r="I20291" s="7" t="n">
        <v>0</v>
      </c>
      <c r="J20291" s="7" t="n">
        <v>0</v>
      </c>
      <c r="K20291" s="7" t="n">
        <v>0</v>
      </c>
      <c r="L20291" s="7" t="n">
        <v>0</v>
      </c>
      <c r="M20291" s="7" t="n">
        <v>1</v>
      </c>
      <c r="N20291" s="7" t="n">
        <v>1.60000002384186</v>
      </c>
      <c r="O20291" s="7" t="n">
        <v>0.0900000035762787</v>
      </c>
      <c r="P20291" s="7" t="s">
        <v>12</v>
      </c>
      <c r="Q20291" s="7" t="s">
        <v>12</v>
      </c>
      <c r="R20291" s="7" t="n">
        <v>-1</v>
      </c>
      <c r="S20291" s="7" t="n">
        <v>0</v>
      </c>
      <c r="T20291" s="7" t="n">
        <v>0</v>
      </c>
      <c r="U20291" s="7" t="n">
        <v>0</v>
      </c>
      <c r="V20291" s="7" t="n">
        <v>0</v>
      </c>
    </row>
    <row r="20292" spans="1:22">
      <c r="A20292" t="s">
        <v>4</v>
      </c>
      <c r="B20292" s="4" t="s">
        <v>5</v>
      </c>
      <c r="C20292" s="4" t="s">
        <v>10</v>
      </c>
      <c r="D20292" s="4" t="s">
        <v>6</v>
      </c>
      <c r="E20292" s="4" t="s">
        <v>6</v>
      </c>
      <c r="F20292" s="4" t="s">
        <v>6</v>
      </c>
      <c r="G20292" s="4" t="s">
        <v>13</v>
      </c>
      <c r="H20292" s="4" t="s">
        <v>9</v>
      </c>
      <c r="I20292" s="4" t="s">
        <v>22</v>
      </c>
      <c r="J20292" s="4" t="s">
        <v>22</v>
      </c>
      <c r="K20292" s="4" t="s">
        <v>22</v>
      </c>
      <c r="L20292" s="4" t="s">
        <v>22</v>
      </c>
      <c r="M20292" s="4" t="s">
        <v>22</v>
      </c>
      <c r="N20292" s="4" t="s">
        <v>22</v>
      </c>
      <c r="O20292" s="4" t="s">
        <v>22</v>
      </c>
      <c r="P20292" s="4" t="s">
        <v>6</v>
      </c>
      <c r="Q20292" s="4" t="s">
        <v>6</v>
      </c>
      <c r="R20292" s="4" t="s">
        <v>9</v>
      </c>
      <c r="S20292" s="4" t="s">
        <v>13</v>
      </c>
      <c r="T20292" s="4" t="s">
        <v>9</v>
      </c>
      <c r="U20292" s="4" t="s">
        <v>9</v>
      </c>
      <c r="V20292" s="4" t="s">
        <v>10</v>
      </c>
    </row>
    <row r="20293" spans="1:22">
      <c r="A20293" t="n">
        <v>162860</v>
      </c>
      <c r="B20293" s="68" t="n">
        <v>19</v>
      </c>
      <c r="C20293" s="7" t="n">
        <v>5711</v>
      </c>
      <c r="D20293" s="7" t="s">
        <v>1348</v>
      </c>
      <c r="E20293" s="7" t="s">
        <v>1349</v>
      </c>
      <c r="F20293" s="7" t="s">
        <v>12</v>
      </c>
      <c r="G20293" s="7" t="n">
        <v>0</v>
      </c>
      <c r="H20293" s="7" t="n">
        <v>1</v>
      </c>
      <c r="I20293" s="7" t="n">
        <v>0</v>
      </c>
      <c r="J20293" s="7" t="n">
        <v>0</v>
      </c>
      <c r="K20293" s="7" t="n">
        <v>0</v>
      </c>
      <c r="L20293" s="7" t="n">
        <v>0</v>
      </c>
      <c r="M20293" s="7" t="n">
        <v>1</v>
      </c>
      <c r="N20293" s="7" t="n">
        <v>1.60000002384186</v>
      </c>
      <c r="O20293" s="7" t="n">
        <v>0.0900000035762787</v>
      </c>
      <c r="P20293" s="7" t="s">
        <v>12</v>
      </c>
      <c r="Q20293" s="7" t="s">
        <v>12</v>
      </c>
      <c r="R20293" s="7" t="n">
        <v>-1</v>
      </c>
      <c r="S20293" s="7" t="n">
        <v>0</v>
      </c>
      <c r="T20293" s="7" t="n">
        <v>0</v>
      </c>
      <c r="U20293" s="7" t="n">
        <v>0</v>
      </c>
      <c r="V20293" s="7" t="n">
        <v>0</v>
      </c>
    </row>
    <row r="20294" spans="1:22">
      <c r="A20294" t="s">
        <v>4</v>
      </c>
      <c r="B20294" s="4" t="s">
        <v>5</v>
      </c>
      <c r="C20294" s="4" t="s">
        <v>10</v>
      </c>
      <c r="D20294" s="4" t="s">
        <v>6</v>
      </c>
      <c r="E20294" s="4" t="s">
        <v>6</v>
      </c>
      <c r="F20294" s="4" t="s">
        <v>6</v>
      </c>
      <c r="G20294" s="4" t="s">
        <v>13</v>
      </c>
      <c r="H20294" s="4" t="s">
        <v>9</v>
      </c>
      <c r="I20294" s="4" t="s">
        <v>22</v>
      </c>
      <c r="J20294" s="4" t="s">
        <v>22</v>
      </c>
      <c r="K20294" s="4" t="s">
        <v>22</v>
      </c>
      <c r="L20294" s="4" t="s">
        <v>22</v>
      </c>
      <c r="M20294" s="4" t="s">
        <v>22</v>
      </c>
      <c r="N20294" s="4" t="s">
        <v>22</v>
      </c>
      <c r="O20294" s="4" t="s">
        <v>22</v>
      </c>
      <c r="P20294" s="4" t="s">
        <v>6</v>
      </c>
      <c r="Q20294" s="4" t="s">
        <v>6</v>
      </c>
      <c r="R20294" s="4" t="s">
        <v>9</v>
      </c>
      <c r="S20294" s="4" t="s">
        <v>13</v>
      </c>
      <c r="T20294" s="4" t="s">
        <v>9</v>
      </c>
      <c r="U20294" s="4" t="s">
        <v>9</v>
      </c>
      <c r="V20294" s="4" t="s">
        <v>10</v>
      </c>
    </row>
    <row r="20295" spans="1:22">
      <c r="A20295" t="n">
        <v>162930</v>
      </c>
      <c r="B20295" s="68" t="n">
        <v>19</v>
      </c>
      <c r="C20295" s="7" t="n">
        <v>5712</v>
      </c>
      <c r="D20295" s="7" t="s">
        <v>793</v>
      </c>
      <c r="E20295" s="7" t="s">
        <v>794</v>
      </c>
      <c r="F20295" s="7" t="s">
        <v>12</v>
      </c>
      <c r="G20295" s="7" t="n">
        <v>0</v>
      </c>
      <c r="H20295" s="7" t="n">
        <v>1</v>
      </c>
      <c r="I20295" s="7" t="n">
        <v>0</v>
      </c>
      <c r="J20295" s="7" t="n">
        <v>0</v>
      </c>
      <c r="K20295" s="7" t="n">
        <v>0</v>
      </c>
      <c r="L20295" s="7" t="n">
        <v>0</v>
      </c>
      <c r="M20295" s="7" t="n">
        <v>1</v>
      </c>
      <c r="N20295" s="7" t="n">
        <v>1.60000002384186</v>
      </c>
      <c r="O20295" s="7" t="n">
        <v>0.0900000035762787</v>
      </c>
      <c r="P20295" s="7" t="s">
        <v>12</v>
      </c>
      <c r="Q20295" s="7" t="s">
        <v>12</v>
      </c>
      <c r="R20295" s="7" t="n">
        <v>-1</v>
      </c>
      <c r="S20295" s="7" t="n">
        <v>0</v>
      </c>
      <c r="T20295" s="7" t="n">
        <v>0</v>
      </c>
      <c r="U20295" s="7" t="n">
        <v>0</v>
      </c>
      <c r="V20295" s="7" t="n">
        <v>0</v>
      </c>
    </row>
    <row r="20296" spans="1:22">
      <c r="A20296" t="s">
        <v>4</v>
      </c>
      <c r="B20296" s="4" t="s">
        <v>5</v>
      </c>
      <c r="C20296" s="4" t="s">
        <v>10</v>
      </c>
      <c r="D20296" s="4" t="s">
        <v>6</v>
      </c>
      <c r="E20296" s="4" t="s">
        <v>6</v>
      </c>
      <c r="F20296" s="4" t="s">
        <v>6</v>
      </c>
      <c r="G20296" s="4" t="s">
        <v>13</v>
      </c>
      <c r="H20296" s="4" t="s">
        <v>9</v>
      </c>
      <c r="I20296" s="4" t="s">
        <v>22</v>
      </c>
      <c r="J20296" s="4" t="s">
        <v>22</v>
      </c>
      <c r="K20296" s="4" t="s">
        <v>22</v>
      </c>
      <c r="L20296" s="4" t="s">
        <v>22</v>
      </c>
      <c r="M20296" s="4" t="s">
        <v>22</v>
      </c>
      <c r="N20296" s="4" t="s">
        <v>22</v>
      </c>
      <c r="O20296" s="4" t="s">
        <v>22</v>
      </c>
      <c r="P20296" s="4" t="s">
        <v>6</v>
      </c>
      <c r="Q20296" s="4" t="s">
        <v>6</v>
      </c>
      <c r="R20296" s="4" t="s">
        <v>9</v>
      </c>
      <c r="S20296" s="4" t="s">
        <v>13</v>
      </c>
      <c r="T20296" s="4" t="s">
        <v>9</v>
      </c>
      <c r="U20296" s="4" t="s">
        <v>9</v>
      </c>
      <c r="V20296" s="4" t="s">
        <v>10</v>
      </c>
    </row>
    <row r="20297" spans="1:22">
      <c r="A20297" t="n">
        <v>163004</v>
      </c>
      <c r="B20297" s="68" t="n">
        <v>19</v>
      </c>
      <c r="C20297" s="7" t="n">
        <v>5700</v>
      </c>
      <c r="D20297" s="7" t="s">
        <v>787</v>
      </c>
      <c r="E20297" s="7" t="s">
        <v>788</v>
      </c>
      <c r="F20297" s="7" t="s">
        <v>12</v>
      </c>
      <c r="G20297" s="7" t="n">
        <v>0</v>
      </c>
      <c r="H20297" s="7" t="n">
        <v>1</v>
      </c>
      <c r="I20297" s="7" t="n">
        <v>0</v>
      </c>
      <c r="J20297" s="7" t="n">
        <v>0</v>
      </c>
      <c r="K20297" s="7" t="n">
        <v>0</v>
      </c>
      <c r="L20297" s="7" t="n">
        <v>0</v>
      </c>
      <c r="M20297" s="7" t="n">
        <v>1</v>
      </c>
      <c r="N20297" s="7" t="n">
        <v>1.60000002384186</v>
      </c>
      <c r="O20297" s="7" t="n">
        <v>0.0900000035762787</v>
      </c>
      <c r="P20297" s="7" t="s">
        <v>12</v>
      </c>
      <c r="Q20297" s="7" t="s">
        <v>12</v>
      </c>
      <c r="R20297" s="7" t="n">
        <v>-1</v>
      </c>
      <c r="S20297" s="7" t="n">
        <v>0</v>
      </c>
      <c r="T20297" s="7" t="n">
        <v>0</v>
      </c>
      <c r="U20297" s="7" t="n">
        <v>0</v>
      </c>
      <c r="V20297" s="7" t="n">
        <v>0</v>
      </c>
    </row>
    <row r="20298" spans="1:22">
      <c r="A20298" t="s">
        <v>4</v>
      </c>
      <c r="B20298" s="4" t="s">
        <v>5</v>
      </c>
      <c r="C20298" s="4" t="s">
        <v>10</v>
      </c>
      <c r="D20298" s="4" t="s">
        <v>6</v>
      </c>
      <c r="E20298" s="4" t="s">
        <v>6</v>
      </c>
      <c r="F20298" s="4" t="s">
        <v>6</v>
      </c>
      <c r="G20298" s="4" t="s">
        <v>13</v>
      </c>
      <c r="H20298" s="4" t="s">
        <v>9</v>
      </c>
      <c r="I20298" s="4" t="s">
        <v>22</v>
      </c>
      <c r="J20298" s="4" t="s">
        <v>22</v>
      </c>
      <c r="K20298" s="4" t="s">
        <v>22</v>
      </c>
      <c r="L20298" s="4" t="s">
        <v>22</v>
      </c>
      <c r="M20298" s="4" t="s">
        <v>22</v>
      </c>
      <c r="N20298" s="4" t="s">
        <v>22</v>
      </c>
      <c r="O20298" s="4" t="s">
        <v>22</v>
      </c>
      <c r="P20298" s="4" t="s">
        <v>6</v>
      </c>
      <c r="Q20298" s="4" t="s">
        <v>6</v>
      </c>
      <c r="R20298" s="4" t="s">
        <v>9</v>
      </c>
      <c r="S20298" s="4" t="s">
        <v>13</v>
      </c>
      <c r="T20298" s="4" t="s">
        <v>9</v>
      </c>
      <c r="U20298" s="4" t="s">
        <v>9</v>
      </c>
      <c r="V20298" s="4" t="s">
        <v>10</v>
      </c>
    </row>
    <row r="20299" spans="1:22">
      <c r="A20299" t="n">
        <v>163071</v>
      </c>
      <c r="B20299" s="68" t="n">
        <v>19</v>
      </c>
      <c r="C20299" s="7" t="n">
        <v>5702</v>
      </c>
      <c r="D20299" s="7" t="s">
        <v>789</v>
      </c>
      <c r="E20299" s="7" t="s">
        <v>790</v>
      </c>
      <c r="F20299" s="7" t="s">
        <v>12</v>
      </c>
      <c r="G20299" s="7" t="n">
        <v>0</v>
      </c>
      <c r="H20299" s="7" t="n">
        <v>1</v>
      </c>
      <c r="I20299" s="7" t="n">
        <v>0</v>
      </c>
      <c r="J20299" s="7" t="n">
        <v>0</v>
      </c>
      <c r="K20299" s="7" t="n">
        <v>0</v>
      </c>
      <c r="L20299" s="7" t="n">
        <v>0</v>
      </c>
      <c r="M20299" s="7" t="n">
        <v>1</v>
      </c>
      <c r="N20299" s="7" t="n">
        <v>1.60000002384186</v>
      </c>
      <c r="O20299" s="7" t="n">
        <v>0.0900000035762787</v>
      </c>
      <c r="P20299" s="7" t="s">
        <v>12</v>
      </c>
      <c r="Q20299" s="7" t="s">
        <v>12</v>
      </c>
      <c r="R20299" s="7" t="n">
        <v>-1</v>
      </c>
      <c r="S20299" s="7" t="n">
        <v>0</v>
      </c>
      <c r="T20299" s="7" t="n">
        <v>0</v>
      </c>
      <c r="U20299" s="7" t="n">
        <v>0</v>
      </c>
      <c r="V20299" s="7" t="n">
        <v>0</v>
      </c>
    </row>
    <row r="20300" spans="1:22">
      <c r="A20300" t="s">
        <v>4</v>
      </c>
      <c r="B20300" s="4" t="s">
        <v>5</v>
      </c>
      <c r="C20300" s="4" t="s">
        <v>10</v>
      </c>
      <c r="D20300" s="4" t="s">
        <v>13</v>
      </c>
      <c r="E20300" s="4" t="s">
        <v>13</v>
      </c>
      <c r="F20300" s="4" t="s">
        <v>6</v>
      </c>
    </row>
    <row r="20301" spans="1:22">
      <c r="A20301" t="n">
        <v>163160</v>
      </c>
      <c r="B20301" s="22" t="n">
        <v>20</v>
      </c>
      <c r="C20301" s="7" t="n">
        <v>5720</v>
      </c>
      <c r="D20301" s="7" t="n">
        <v>3</v>
      </c>
      <c r="E20301" s="7" t="n">
        <v>10</v>
      </c>
      <c r="F20301" s="7" t="s">
        <v>80</v>
      </c>
    </row>
    <row r="20302" spans="1:22">
      <c r="A20302" t="s">
        <v>4</v>
      </c>
      <c r="B20302" s="4" t="s">
        <v>5</v>
      </c>
      <c r="C20302" s="4" t="s">
        <v>10</v>
      </c>
    </row>
    <row r="20303" spans="1:22">
      <c r="A20303" t="n">
        <v>163178</v>
      </c>
      <c r="B20303" s="35" t="n">
        <v>16</v>
      </c>
      <c r="C20303" s="7" t="n">
        <v>0</v>
      </c>
    </row>
    <row r="20304" spans="1:22">
      <c r="A20304" t="s">
        <v>4</v>
      </c>
      <c r="B20304" s="4" t="s">
        <v>5</v>
      </c>
      <c r="C20304" s="4" t="s">
        <v>10</v>
      </c>
      <c r="D20304" s="4" t="s">
        <v>13</v>
      </c>
      <c r="E20304" s="4" t="s">
        <v>13</v>
      </c>
      <c r="F20304" s="4" t="s">
        <v>6</v>
      </c>
    </row>
    <row r="20305" spans="1:22">
      <c r="A20305" t="n">
        <v>163181</v>
      </c>
      <c r="B20305" s="22" t="n">
        <v>20</v>
      </c>
      <c r="C20305" s="7" t="n">
        <v>5721</v>
      </c>
      <c r="D20305" s="7" t="n">
        <v>3</v>
      </c>
      <c r="E20305" s="7" t="n">
        <v>10</v>
      </c>
      <c r="F20305" s="7" t="s">
        <v>80</v>
      </c>
    </row>
    <row r="20306" spans="1:22">
      <c r="A20306" t="s">
        <v>4</v>
      </c>
      <c r="B20306" s="4" t="s">
        <v>5</v>
      </c>
      <c r="C20306" s="4" t="s">
        <v>10</v>
      </c>
    </row>
    <row r="20307" spans="1:22">
      <c r="A20307" t="n">
        <v>163199</v>
      </c>
      <c r="B20307" s="35" t="n">
        <v>16</v>
      </c>
      <c r="C20307" s="7" t="n">
        <v>0</v>
      </c>
    </row>
    <row r="20308" spans="1:22">
      <c r="A20308" t="s">
        <v>4</v>
      </c>
      <c r="B20308" s="4" t="s">
        <v>5</v>
      </c>
      <c r="C20308" s="4" t="s">
        <v>10</v>
      </c>
      <c r="D20308" s="4" t="s">
        <v>13</v>
      </c>
      <c r="E20308" s="4" t="s">
        <v>13</v>
      </c>
      <c r="F20308" s="4" t="s">
        <v>6</v>
      </c>
    </row>
    <row r="20309" spans="1:22">
      <c r="A20309" t="n">
        <v>163202</v>
      </c>
      <c r="B20309" s="22" t="n">
        <v>20</v>
      </c>
      <c r="C20309" s="7" t="n">
        <v>5711</v>
      </c>
      <c r="D20309" s="7" t="n">
        <v>3</v>
      </c>
      <c r="E20309" s="7" t="n">
        <v>10</v>
      </c>
      <c r="F20309" s="7" t="s">
        <v>80</v>
      </c>
    </row>
    <row r="20310" spans="1:22">
      <c r="A20310" t="s">
        <v>4</v>
      </c>
      <c r="B20310" s="4" t="s">
        <v>5</v>
      </c>
      <c r="C20310" s="4" t="s">
        <v>10</v>
      </c>
    </row>
    <row r="20311" spans="1:22">
      <c r="A20311" t="n">
        <v>163220</v>
      </c>
      <c r="B20311" s="35" t="n">
        <v>16</v>
      </c>
      <c r="C20311" s="7" t="n">
        <v>0</v>
      </c>
    </row>
    <row r="20312" spans="1:22">
      <c r="A20312" t="s">
        <v>4</v>
      </c>
      <c r="B20312" s="4" t="s">
        <v>5</v>
      </c>
      <c r="C20312" s="4" t="s">
        <v>10</v>
      </c>
      <c r="D20312" s="4" t="s">
        <v>13</v>
      </c>
      <c r="E20312" s="4" t="s">
        <v>13</v>
      </c>
      <c r="F20312" s="4" t="s">
        <v>6</v>
      </c>
    </row>
    <row r="20313" spans="1:22">
      <c r="A20313" t="n">
        <v>163223</v>
      </c>
      <c r="B20313" s="22" t="n">
        <v>20</v>
      </c>
      <c r="C20313" s="7" t="n">
        <v>5712</v>
      </c>
      <c r="D20313" s="7" t="n">
        <v>3</v>
      </c>
      <c r="E20313" s="7" t="n">
        <v>10</v>
      </c>
      <c r="F20313" s="7" t="s">
        <v>80</v>
      </c>
    </row>
    <row r="20314" spans="1:22">
      <c r="A20314" t="s">
        <v>4</v>
      </c>
      <c r="B20314" s="4" t="s">
        <v>5</v>
      </c>
      <c r="C20314" s="4" t="s">
        <v>10</v>
      </c>
    </row>
    <row r="20315" spans="1:22">
      <c r="A20315" t="n">
        <v>163241</v>
      </c>
      <c r="B20315" s="35" t="n">
        <v>16</v>
      </c>
      <c r="C20315" s="7" t="n">
        <v>0</v>
      </c>
    </row>
    <row r="20316" spans="1:22">
      <c r="A20316" t="s">
        <v>4</v>
      </c>
      <c r="B20316" s="4" t="s">
        <v>5</v>
      </c>
      <c r="C20316" s="4" t="s">
        <v>10</v>
      </c>
      <c r="D20316" s="4" t="s">
        <v>13</v>
      </c>
      <c r="E20316" s="4" t="s">
        <v>13</v>
      </c>
      <c r="F20316" s="4" t="s">
        <v>6</v>
      </c>
    </row>
    <row r="20317" spans="1:22">
      <c r="A20317" t="n">
        <v>163244</v>
      </c>
      <c r="B20317" s="22" t="n">
        <v>20</v>
      </c>
      <c r="C20317" s="7" t="n">
        <v>5700</v>
      </c>
      <c r="D20317" s="7" t="n">
        <v>3</v>
      </c>
      <c r="E20317" s="7" t="n">
        <v>10</v>
      </c>
      <c r="F20317" s="7" t="s">
        <v>80</v>
      </c>
    </row>
    <row r="20318" spans="1:22">
      <c r="A20318" t="s">
        <v>4</v>
      </c>
      <c r="B20318" s="4" t="s">
        <v>5</v>
      </c>
      <c r="C20318" s="4" t="s">
        <v>10</v>
      </c>
    </row>
    <row r="20319" spans="1:22">
      <c r="A20319" t="n">
        <v>163262</v>
      </c>
      <c r="B20319" s="35" t="n">
        <v>16</v>
      </c>
      <c r="C20319" s="7" t="n">
        <v>0</v>
      </c>
    </row>
    <row r="20320" spans="1:22">
      <c r="A20320" t="s">
        <v>4</v>
      </c>
      <c r="B20320" s="4" t="s">
        <v>5</v>
      </c>
      <c r="C20320" s="4" t="s">
        <v>10</v>
      </c>
      <c r="D20320" s="4" t="s">
        <v>13</v>
      </c>
      <c r="E20320" s="4" t="s">
        <v>13</v>
      </c>
      <c r="F20320" s="4" t="s">
        <v>6</v>
      </c>
    </row>
    <row r="20321" spans="1:6">
      <c r="A20321" t="n">
        <v>163265</v>
      </c>
      <c r="B20321" s="22" t="n">
        <v>20</v>
      </c>
      <c r="C20321" s="7" t="n">
        <v>5702</v>
      </c>
      <c r="D20321" s="7" t="n">
        <v>3</v>
      </c>
      <c r="E20321" s="7" t="n">
        <v>10</v>
      </c>
      <c r="F20321" s="7" t="s">
        <v>80</v>
      </c>
    </row>
    <row r="20322" spans="1:6">
      <c r="A20322" t="s">
        <v>4</v>
      </c>
      <c r="B20322" s="4" t="s">
        <v>5</v>
      </c>
      <c r="C20322" s="4" t="s">
        <v>10</v>
      </c>
    </row>
    <row r="20323" spans="1:6">
      <c r="A20323" t="n">
        <v>163283</v>
      </c>
      <c r="B20323" s="35" t="n">
        <v>16</v>
      </c>
      <c r="C20323" s="7" t="n">
        <v>0</v>
      </c>
    </row>
    <row r="20324" spans="1:6">
      <c r="A20324" t="s">
        <v>4</v>
      </c>
      <c r="B20324" s="4" t="s">
        <v>5</v>
      </c>
      <c r="C20324" s="4" t="s">
        <v>10</v>
      </c>
      <c r="D20324" s="4" t="s">
        <v>22</v>
      </c>
      <c r="E20324" s="4" t="s">
        <v>22</v>
      </c>
      <c r="F20324" s="4" t="s">
        <v>22</v>
      </c>
      <c r="G20324" s="4" t="s">
        <v>22</v>
      </c>
    </row>
    <row r="20325" spans="1:6">
      <c r="A20325" t="n">
        <v>163286</v>
      </c>
      <c r="B20325" s="24" t="n">
        <v>46</v>
      </c>
      <c r="C20325" s="7" t="n">
        <v>5720</v>
      </c>
      <c r="D20325" s="7" t="n">
        <v>2.17000007629395</v>
      </c>
      <c r="E20325" s="7" t="n">
        <v>0</v>
      </c>
      <c r="F20325" s="7" t="n">
        <v>-20.2700004577637</v>
      </c>
      <c r="G20325" s="7" t="n">
        <v>291.200012207031</v>
      </c>
    </row>
    <row r="20326" spans="1:6">
      <c r="A20326" t="s">
        <v>4</v>
      </c>
      <c r="B20326" s="4" t="s">
        <v>5</v>
      </c>
      <c r="C20326" s="4" t="s">
        <v>10</v>
      </c>
      <c r="D20326" s="4" t="s">
        <v>22</v>
      </c>
      <c r="E20326" s="4" t="s">
        <v>22</v>
      </c>
      <c r="F20326" s="4" t="s">
        <v>22</v>
      </c>
      <c r="G20326" s="4" t="s">
        <v>22</v>
      </c>
    </row>
    <row r="20327" spans="1:6">
      <c r="A20327" t="n">
        <v>163305</v>
      </c>
      <c r="B20327" s="24" t="n">
        <v>46</v>
      </c>
      <c r="C20327" s="7" t="n">
        <v>5721</v>
      </c>
      <c r="D20327" s="7" t="n">
        <v>0.949999988079071</v>
      </c>
      <c r="E20327" s="7" t="n">
        <v>0</v>
      </c>
      <c r="F20327" s="7" t="n">
        <v>-21.4699993133545</v>
      </c>
      <c r="G20327" s="7" t="n">
        <v>339.899993896484</v>
      </c>
    </row>
    <row r="20328" spans="1:6">
      <c r="A20328" t="s">
        <v>4</v>
      </c>
      <c r="B20328" s="4" t="s">
        <v>5</v>
      </c>
      <c r="C20328" s="4" t="s">
        <v>10</v>
      </c>
      <c r="D20328" s="4" t="s">
        <v>22</v>
      </c>
      <c r="E20328" s="4" t="s">
        <v>22</v>
      </c>
      <c r="F20328" s="4" t="s">
        <v>22</v>
      </c>
      <c r="G20328" s="4" t="s">
        <v>22</v>
      </c>
    </row>
    <row r="20329" spans="1:6">
      <c r="A20329" t="n">
        <v>163324</v>
      </c>
      <c r="B20329" s="24" t="n">
        <v>46</v>
      </c>
      <c r="C20329" s="7" t="n">
        <v>5711</v>
      </c>
      <c r="D20329" s="7" t="n">
        <v>-5.25</v>
      </c>
      <c r="E20329" s="7" t="n">
        <v>0</v>
      </c>
      <c r="F20329" s="7" t="n">
        <v>1.60000002384186</v>
      </c>
      <c r="G20329" s="7" t="n">
        <v>265.5</v>
      </c>
    </row>
    <row r="20330" spans="1:6">
      <c r="A20330" t="s">
        <v>4</v>
      </c>
      <c r="B20330" s="4" t="s">
        <v>5</v>
      </c>
      <c r="C20330" s="4" t="s">
        <v>10</v>
      </c>
      <c r="D20330" s="4" t="s">
        <v>22</v>
      </c>
      <c r="E20330" s="4" t="s">
        <v>22</v>
      </c>
      <c r="F20330" s="4" t="s">
        <v>22</v>
      </c>
      <c r="G20330" s="4" t="s">
        <v>22</v>
      </c>
    </row>
    <row r="20331" spans="1:6">
      <c r="A20331" t="n">
        <v>163343</v>
      </c>
      <c r="B20331" s="24" t="n">
        <v>46</v>
      </c>
      <c r="C20331" s="7" t="n">
        <v>5712</v>
      </c>
      <c r="D20331" s="7" t="n">
        <v>0.25</v>
      </c>
      <c r="E20331" s="7" t="n">
        <v>0</v>
      </c>
      <c r="F20331" s="7" t="n">
        <v>-19.6000003814697</v>
      </c>
      <c r="G20331" s="7" t="n">
        <v>128</v>
      </c>
    </row>
    <row r="20332" spans="1:6">
      <c r="A20332" t="s">
        <v>4</v>
      </c>
      <c r="B20332" s="4" t="s">
        <v>5</v>
      </c>
      <c r="C20332" s="4" t="s">
        <v>10</v>
      </c>
      <c r="D20332" s="4" t="s">
        <v>22</v>
      </c>
      <c r="E20332" s="4" t="s">
        <v>22</v>
      </c>
      <c r="F20332" s="4" t="s">
        <v>22</v>
      </c>
      <c r="G20332" s="4" t="s">
        <v>22</v>
      </c>
    </row>
    <row r="20333" spans="1:6">
      <c r="A20333" t="n">
        <v>163362</v>
      </c>
      <c r="B20333" s="24" t="n">
        <v>46</v>
      </c>
      <c r="C20333" s="7" t="n">
        <v>5700</v>
      </c>
      <c r="D20333" s="7" t="n">
        <v>-19.1399993896484</v>
      </c>
      <c r="E20333" s="7" t="n">
        <v>0</v>
      </c>
      <c r="F20333" s="7" t="n">
        <v>-2.46000003814697</v>
      </c>
      <c r="G20333" s="7" t="n">
        <v>71.5999984741211</v>
      </c>
    </row>
    <row r="20334" spans="1:6">
      <c r="A20334" t="s">
        <v>4</v>
      </c>
      <c r="B20334" s="4" t="s">
        <v>5</v>
      </c>
      <c r="C20334" s="4" t="s">
        <v>10</v>
      </c>
      <c r="D20334" s="4" t="s">
        <v>22</v>
      </c>
      <c r="E20334" s="4" t="s">
        <v>22</v>
      </c>
      <c r="F20334" s="4" t="s">
        <v>22</v>
      </c>
      <c r="G20334" s="4" t="s">
        <v>22</v>
      </c>
    </row>
    <row r="20335" spans="1:6">
      <c r="A20335" t="n">
        <v>163381</v>
      </c>
      <c r="B20335" s="24" t="n">
        <v>46</v>
      </c>
      <c r="C20335" s="7" t="n">
        <v>5702</v>
      </c>
      <c r="D20335" s="7" t="n">
        <v>-6.21999979019165</v>
      </c>
      <c r="E20335" s="7" t="n">
        <v>0</v>
      </c>
      <c r="F20335" s="7" t="n">
        <v>3.0699999332428</v>
      </c>
      <c r="G20335" s="7" t="n">
        <v>205.300003051758</v>
      </c>
    </row>
    <row r="20336" spans="1:6">
      <c r="A20336" t="s">
        <v>4</v>
      </c>
      <c r="B20336" s="4" t="s">
        <v>5</v>
      </c>
      <c r="C20336" s="4" t="s">
        <v>10</v>
      </c>
      <c r="D20336" s="4" t="s">
        <v>6</v>
      </c>
      <c r="E20336" s="4" t="s">
        <v>6</v>
      </c>
      <c r="F20336" s="4" t="s">
        <v>6</v>
      </c>
      <c r="G20336" s="4" t="s">
        <v>13</v>
      </c>
      <c r="H20336" s="4" t="s">
        <v>9</v>
      </c>
      <c r="I20336" s="4" t="s">
        <v>22</v>
      </c>
      <c r="J20336" s="4" t="s">
        <v>22</v>
      </c>
      <c r="K20336" s="4" t="s">
        <v>22</v>
      </c>
      <c r="L20336" s="4" t="s">
        <v>22</v>
      </c>
      <c r="M20336" s="4" t="s">
        <v>22</v>
      </c>
      <c r="N20336" s="4" t="s">
        <v>22</v>
      </c>
      <c r="O20336" s="4" t="s">
        <v>22</v>
      </c>
      <c r="P20336" s="4" t="s">
        <v>6</v>
      </c>
      <c r="Q20336" s="4" t="s">
        <v>6</v>
      </c>
      <c r="R20336" s="4" t="s">
        <v>9</v>
      </c>
      <c r="S20336" s="4" t="s">
        <v>13</v>
      </c>
      <c r="T20336" s="4" t="s">
        <v>9</v>
      </c>
      <c r="U20336" s="4" t="s">
        <v>9</v>
      </c>
      <c r="V20336" s="4" t="s">
        <v>10</v>
      </c>
    </row>
    <row r="20337" spans="1:22">
      <c r="A20337" t="n">
        <v>163400</v>
      </c>
      <c r="B20337" s="68" t="n">
        <v>19</v>
      </c>
      <c r="C20337" s="7" t="n">
        <v>1</v>
      </c>
      <c r="D20337" s="7" t="s">
        <v>1350</v>
      </c>
      <c r="E20337" s="7" t="s">
        <v>1351</v>
      </c>
      <c r="F20337" s="7" t="s">
        <v>12</v>
      </c>
      <c r="G20337" s="7" t="n">
        <v>0</v>
      </c>
      <c r="H20337" s="7" t="n">
        <v>1</v>
      </c>
      <c r="I20337" s="7" t="n">
        <v>0</v>
      </c>
      <c r="J20337" s="7" t="n">
        <v>0</v>
      </c>
      <c r="K20337" s="7" t="n">
        <v>0</v>
      </c>
      <c r="L20337" s="7" t="n">
        <v>0</v>
      </c>
      <c r="M20337" s="7" t="n">
        <v>1</v>
      </c>
      <c r="N20337" s="7" t="n">
        <v>1.60000002384186</v>
      </c>
      <c r="O20337" s="7" t="n">
        <v>0.0900000035762787</v>
      </c>
      <c r="P20337" s="7" t="s">
        <v>12</v>
      </c>
      <c r="Q20337" s="7" t="s">
        <v>12</v>
      </c>
      <c r="R20337" s="7" t="n">
        <v>-1</v>
      </c>
      <c r="S20337" s="7" t="n">
        <v>0</v>
      </c>
      <c r="T20337" s="7" t="n">
        <v>0</v>
      </c>
      <c r="U20337" s="7" t="n">
        <v>0</v>
      </c>
      <c r="V20337" s="7" t="n">
        <v>0</v>
      </c>
    </row>
    <row r="20338" spans="1:22">
      <c r="A20338" t="s">
        <v>4</v>
      </c>
      <c r="B20338" s="4" t="s">
        <v>5</v>
      </c>
      <c r="C20338" s="4" t="s">
        <v>10</v>
      </c>
      <c r="D20338" s="4" t="s">
        <v>6</v>
      </c>
      <c r="E20338" s="4" t="s">
        <v>6</v>
      </c>
      <c r="F20338" s="4" t="s">
        <v>6</v>
      </c>
      <c r="G20338" s="4" t="s">
        <v>13</v>
      </c>
      <c r="H20338" s="4" t="s">
        <v>9</v>
      </c>
      <c r="I20338" s="4" t="s">
        <v>22</v>
      </c>
      <c r="J20338" s="4" t="s">
        <v>22</v>
      </c>
      <c r="K20338" s="4" t="s">
        <v>22</v>
      </c>
      <c r="L20338" s="4" t="s">
        <v>22</v>
      </c>
      <c r="M20338" s="4" t="s">
        <v>22</v>
      </c>
      <c r="N20338" s="4" t="s">
        <v>22</v>
      </c>
      <c r="O20338" s="4" t="s">
        <v>22</v>
      </c>
      <c r="P20338" s="4" t="s">
        <v>6</v>
      </c>
      <c r="Q20338" s="4" t="s">
        <v>6</v>
      </c>
      <c r="R20338" s="4" t="s">
        <v>9</v>
      </c>
      <c r="S20338" s="4" t="s">
        <v>13</v>
      </c>
      <c r="T20338" s="4" t="s">
        <v>9</v>
      </c>
      <c r="U20338" s="4" t="s">
        <v>9</v>
      </c>
      <c r="V20338" s="4" t="s">
        <v>10</v>
      </c>
    </row>
    <row r="20339" spans="1:22">
      <c r="A20339" t="n">
        <v>163473</v>
      </c>
      <c r="B20339" s="68" t="n">
        <v>19</v>
      </c>
      <c r="C20339" s="7" t="n">
        <v>2</v>
      </c>
      <c r="D20339" s="7" t="s">
        <v>1352</v>
      </c>
      <c r="E20339" s="7" t="s">
        <v>1353</v>
      </c>
      <c r="F20339" s="7" t="s">
        <v>12</v>
      </c>
      <c r="G20339" s="7" t="n">
        <v>0</v>
      </c>
      <c r="H20339" s="7" t="n">
        <v>1</v>
      </c>
      <c r="I20339" s="7" t="n">
        <v>0</v>
      </c>
      <c r="J20339" s="7" t="n">
        <v>0</v>
      </c>
      <c r="K20339" s="7" t="n">
        <v>0</v>
      </c>
      <c r="L20339" s="7" t="n">
        <v>0</v>
      </c>
      <c r="M20339" s="7" t="n">
        <v>1</v>
      </c>
      <c r="N20339" s="7" t="n">
        <v>1.60000002384186</v>
      </c>
      <c r="O20339" s="7" t="n">
        <v>0.0900000035762787</v>
      </c>
      <c r="P20339" s="7" t="s">
        <v>12</v>
      </c>
      <c r="Q20339" s="7" t="s">
        <v>12</v>
      </c>
      <c r="R20339" s="7" t="n">
        <v>-1</v>
      </c>
      <c r="S20339" s="7" t="n">
        <v>0</v>
      </c>
      <c r="T20339" s="7" t="n">
        <v>0</v>
      </c>
      <c r="U20339" s="7" t="n">
        <v>0</v>
      </c>
      <c r="V20339" s="7" t="n">
        <v>0</v>
      </c>
    </row>
    <row r="20340" spans="1:22">
      <c r="A20340" t="s">
        <v>4</v>
      </c>
      <c r="B20340" s="4" t="s">
        <v>5</v>
      </c>
      <c r="C20340" s="4" t="s">
        <v>10</v>
      </c>
      <c r="D20340" s="4" t="s">
        <v>6</v>
      </c>
      <c r="E20340" s="4" t="s">
        <v>6</v>
      </c>
      <c r="F20340" s="4" t="s">
        <v>6</v>
      </c>
      <c r="G20340" s="4" t="s">
        <v>13</v>
      </c>
      <c r="H20340" s="4" t="s">
        <v>9</v>
      </c>
      <c r="I20340" s="4" t="s">
        <v>22</v>
      </c>
      <c r="J20340" s="4" t="s">
        <v>22</v>
      </c>
      <c r="K20340" s="4" t="s">
        <v>22</v>
      </c>
      <c r="L20340" s="4" t="s">
        <v>22</v>
      </c>
      <c r="M20340" s="4" t="s">
        <v>22</v>
      </c>
      <c r="N20340" s="4" t="s">
        <v>22</v>
      </c>
      <c r="O20340" s="4" t="s">
        <v>22</v>
      </c>
      <c r="P20340" s="4" t="s">
        <v>6</v>
      </c>
      <c r="Q20340" s="4" t="s">
        <v>6</v>
      </c>
      <c r="R20340" s="4" t="s">
        <v>9</v>
      </c>
      <c r="S20340" s="4" t="s">
        <v>13</v>
      </c>
      <c r="T20340" s="4" t="s">
        <v>9</v>
      </c>
      <c r="U20340" s="4" t="s">
        <v>9</v>
      </c>
      <c r="V20340" s="4" t="s">
        <v>10</v>
      </c>
    </row>
    <row r="20341" spans="1:22">
      <c r="A20341" t="n">
        <v>163547</v>
      </c>
      <c r="B20341" s="68" t="n">
        <v>19</v>
      </c>
      <c r="C20341" s="7" t="n">
        <v>4</v>
      </c>
      <c r="D20341" s="7" t="s">
        <v>1354</v>
      </c>
      <c r="E20341" s="7" t="s">
        <v>1355</v>
      </c>
      <c r="F20341" s="7" t="s">
        <v>12</v>
      </c>
      <c r="G20341" s="7" t="n">
        <v>0</v>
      </c>
      <c r="H20341" s="7" t="n">
        <v>1</v>
      </c>
      <c r="I20341" s="7" t="n">
        <v>0</v>
      </c>
      <c r="J20341" s="7" t="n">
        <v>0</v>
      </c>
      <c r="K20341" s="7" t="n">
        <v>0</v>
      </c>
      <c r="L20341" s="7" t="n">
        <v>0</v>
      </c>
      <c r="M20341" s="7" t="n">
        <v>1</v>
      </c>
      <c r="N20341" s="7" t="n">
        <v>1.60000002384186</v>
      </c>
      <c r="O20341" s="7" t="n">
        <v>0.0900000035762787</v>
      </c>
      <c r="P20341" s="7" t="s">
        <v>12</v>
      </c>
      <c r="Q20341" s="7" t="s">
        <v>12</v>
      </c>
      <c r="R20341" s="7" t="n">
        <v>-1</v>
      </c>
      <c r="S20341" s="7" t="n">
        <v>0</v>
      </c>
      <c r="T20341" s="7" t="n">
        <v>0</v>
      </c>
      <c r="U20341" s="7" t="n">
        <v>0</v>
      </c>
      <c r="V20341" s="7" t="n">
        <v>0</v>
      </c>
    </row>
    <row r="20342" spans="1:22">
      <c r="A20342" t="s">
        <v>4</v>
      </c>
      <c r="B20342" s="4" t="s">
        <v>5</v>
      </c>
      <c r="C20342" s="4" t="s">
        <v>10</v>
      </c>
      <c r="D20342" s="4" t="s">
        <v>6</v>
      </c>
      <c r="E20342" s="4" t="s">
        <v>6</v>
      </c>
      <c r="F20342" s="4" t="s">
        <v>6</v>
      </c>
      <c r="G20342" s="4" t="s">
        <v>13</v>
      </c>
      <c r="H20342" s="4" t="s">
        <v>9</v>
      </c>
      <c r="I20342" s="4" t="s">
        <v>22</v>
      </c>
      <c r="J20342" s="4" t="s">
        <v>22</v>
      </c>
      <c r="K20342" s="4" t="s">
        <v>22</v>
      </c>
      <c r="L20342" s="4" t="s">
        <v>22</v>
      </c>
      <c r="M20342" s="4" t="s">
        <v>22</v>
      </c>
      <c r="N20342" s="4" t="s">
        <v>22</v>
      </c>
      <c r="O20342" s="4" t="s">
        <v>22</v>
      </c>
      <c r="P20342" s="4" t="s">
        <v>6</v>
      </c>
      <c r="Q20342" s="4" t="s">
        <v>6</v>
      </c>
      <c r="R20342" s="4" t="s">
        <v>9</v>
      </c>
      <c r="S20342" s="4" t="s">
        <v>13</v>
      </c>
      <c r="T20342" s="4" t="s">
        <v>9</v>
      </c>
      <c r="U20342" s="4" t="s">
        <v>9</v>
      </c>
      <c r="V20342" s="4" t="s">
        <v>10</v>
      </c>
    </row>
    <row r="20343" spans="1:22">
      <c r="A20343" t="n">
        <v>163622</v>
      </c>
      <c r="B20343" s="68" t="n">
        <v>19</v>
      </c>
      <c r="C20343" s="7" t="n">
        <v>7</v>
      </c>
      <c r="D20343" s="7" t="s">
        <v>1356</v>
      </c>
      <c r="E20343" s="7" t="s">
        <v>1357</v>
      </c>
      <c r="F20343" s="7" t="s">
        <v>12</v>
      </c>
      <c r="G20343" s="7" t="n">
        <v>0</v>
      </c>
      <c r="H20343" s="7" t="n">
        <v>1</v>
      </c>
      <c r="I20343" s="7" t="n">
        <v>0</v>
      </c>
      <c r="J20343" s="7" t="n">
        <v>0</v>
      </c>
      <c r="K20343" s="7" t="n">
        <v>0</v>
      </c>
      <c r="L20343" s="7" t="n">
        <v>0</v>
      </c>
      <c r="M20343" s="7" t="n">
        <v>1</v>
      </c>
      <c r="N20343" s="7" t="n">
        <v>1.60000002384186</v>
      </c>
      <c r="O20343" s="7" t="n">
        <v>0.0900000035762787</v>
      </c>
      <c r="P20343" s="7" t="s">
        <v>12</v>
      </c>
      <c r="Q20343" s="7" t="s">
        <v>12</v>
      </c>
      <c r="R20343" s="7" t="n">
        <v>-1</v>
      </c>
      <c r="S20343" s="7" t="n">
        <v>0</v>
      </c>
      <c r="T20343" s="7" t="n">
        <v>0</v>
      </c>
      <c r="U20343" s="7" t="n">
        <v>0</v>
      </c>
      <c r="V20343" s="7" t="n">
        <v>0</v>
      </c>
    </row>
    <row r="20344" spans="1:22">
      <c r="A20344" t="s">
        <v>4</v>
      </c>
      <c r="B20344" s="4" t="s">
        <v>5</v>
      </c>
      <c r="C20344" s="4" t="s">
        <v>10</v>
      </c>
      <c r="D20344" s="4" t="s">
        <v>6</v>
      </c>
      <c r="E20344" s="4" t="s">
        <v>6</v>
      </c>
      <c r="F20344" s="4" t="s">
        <v>6</v>
      </c>
      <c r="G20344" s="4" t="s">
        <v>13</v>
      </c>
      <c r="H20344" s="4" t="s">
        <v>9</v>
      </c>
      <c r="I20344" s="4" t="s">
        <v>22</v>
      </c>
      <c r="J20344" s="4" t="s">
        <v>22</v>
      </c>
      <c r="K20344" s="4" t="s">
        <v>22</v>
      </c>
      <c r="L20344" s="4" t="s">
        <v>22</v>
      </c>
      <c r="M20344" s="4" t="s">
        <v>22</v>
      </c>
      <c r="N20344" s="4" t="s">
        <v>22</v>
      </c>
      <c r="O20344" s="4" t="s">
        <v>22</v>
      </c>
      <c r="P20344" s="4" t="s">
        <v>6</v>
      </c>
      <c r="Q20344" s="4" t="s">
        <v>6</v>
      </c>
      <c r="R20344" s="4" t="s">
        <v>9</v>
      </c>
      <c r="S20344" s="4" t="s">
        <v>13</v>
      </c>
      <c r="T20344" s="4" t="s">
        <v>9</v>
      </c>
      <c r="U20344" s="4" t="s">
        <v>9</v>
      </c>
      <c r="V20344" s="4" t="s">
        <v>10</v>
      </c>
    </row>
    <row r="20345" spans="1:22">
      <c r="A20345" t="n">
        <v>163693</v>
      </c>
      <c r="B20345" s="68" t="n">
        <v>19</v>
      </c>
      <c r="C20345" s="7" t="n">
        <v>8</v>
      </c>
      <c r="D20345" s="7" t="s">
        <v>1358</v>
      </c>
      <c r="E20345" s="7" t="s">
        <v>1359</v>
      </c>
      <c r="F20345" s="7" t="s">
        <v>12</v>
      </c>
      <c r="G20345" s="7" t="n">
        <v>0</v>
      </c>
      <c r="H20345" s="7" t="n">
        <v>1</v>
      </c>
      <c r="I20345" s="7" t="n">
        <v>0</v>
      </c>
      <c r="J20345" s="7" t="n">
        <v>0</v>
      </c>
      <c r="K20345" s="7" t="n">
        <v>0</v>
      </c>
      <c r="L20345" s="7" t="n">
        <v>0</v>
      </c>
      <c r="M20345" s="7" t="n">
        <v>1</v>
      </c>
      <c r="N20345" s="7" t="n">
        <v>1.60000002384186</v>
      </c>
      <c r="O20345" s="7" t="n">
        <v>0.0900000035762787</v>
      </c>
      <c r="P20345" s="7" t="s">
        <v>12</v>
      </c>
      <c r="Q20345" s="7" t="s">
        <v>12</v>
      </c>
      <c r="R20345" s="7" t="n">
        <v>-1</v>
      </c>
      <c r="S20345" s="7" t="n">
        <v>0</v>
      </c>
      <c r="T20345" s="7" t="n">
        <v>0</v>
      </c>
      <c r="U20345" s="7" t="n">
        <v>0</v>
      </c>
      <c r="V20345" s="7" t="n">
        <v>0</v>
      </c>
    </row>
    <row r="20346" spans="1:22">
      <c r="A20346" t="s">
        <v>4</v>
      </c>
      <c r="B20346" s="4" t="s">
        <v>5</v>
      </c>
      <c r="C20346" s="4" t="s">
        <v>10</v>
      </c>
      <c r="D20346" s="4" t="s">
        <v>6</v>
      </c>
      <c r="E20346" s="4" t="s">
        <v>6</v>
      </c>
      <c r="F20346" s="4" t="s">
        <v>6</v>
      </c>
      <c r="G20346" s="4" t="s">
        <v>13</v>
      </c>
      <c r="H20346" s="4" t="s">
        <v>9</v>
      </c>
      <c r="I20346" s="4" t="s">
        <v>22</v>
      </c>
      <c r="J20346" s="4" t="s">
        <v>22</v>
      </c>
      <c r="K20346" s="4" t="s">
        <v>22</v>
      </c>
      <c r="L20346" s="4" t="s">
        <v>22</v>
      </c>
      <c r="M20346" s="4" t="s">
        <v>22</v>
      </c>
      <c r="N20346" s="4" t="s">
        <v>22</v>
      </c>
      <c r="O20346" s="4" t="s">
        <v>22</v>
      </c>
      <c r="P20346" s="4" t="s">
        <v>6</v>
      </c>
      <c r="Q20346" s="4" t="s">
        <v>6</v>
      </c>
      <c r="R20346" s="4" t="s">
        <v>9</v>
      </c>
      <c r="S20346" s="4" t="s">
        <v>13</v>
      </c>
      <c r="T20346" s="4" t="s">
        <v>9</v>
      </c>
      <c r="U20346" s="4" t="s">
        <v>9</v>
      </c>
      <c r="V20346" s="4" t="s">
        <v>10</v>
      </c>
    </row>
    <row r="20347" spans="1:22">
      <c r="A20347" t="n">
        <v>163766</v>
      </c>
      <c r="B20347" s="68" t="n">
        <v>19</v>
      </c>
      <c r="C20347" s="7" t="n">
        <v>9</v>
      </c>
      <c r="D20347" s="7" t="s">
        <v>1360</v>
      </c>
      <c r="E20347" s="7" t="s">
        <v>1361</v>
      </c>
      <c r="F20347" s="7" t="s">
        <v>12</v>
      </c>
      <c r="G20347" s="7" t="n">
        <v>0</v>
      </c>
      <c r="H20347" s="7" t="n">
        <v>1</v>
      </c>
      <c r="I20347" s="7" t="n">
        <v>0</v>
      </c>
      <c r="J20347" s="7" t="n">
        <v>0</v>
      </c>
      <c r="K20347" s="7" t="n">
        <v>0</v>
      </c>
      <c r="L20347" s="7" t="n">
        <v>0</v>
      </c>
      <c r="M20347" s="7" t="n">
        <v>1</v>
      </c>
      <c r="N20347" s="7" t="n">
        <v>1.60000002384186</v>
      </c>
      <c r="O20347" s="7" t="n">
        <v>0.0900000035762787</v>
      </c>
      <c r="P20347" s="7" t="s">
        <v>12</v>
      </c>
      <c r="Q20347" s="7" t="s">
        <v>12</v>
      </c>
      <c r="R20347" s="7" t="n">
        <v>-1</v>
      </c>
      <c r="S20347" s="7" t="n">
        <v>0</v>
      </c>
      <c r="T20347" s="7" t="n">
        <v>0</v>
      </c>
      <c r="U20347" s="7" t="n">
        <v>0</v>
      </c>
      <c r="V20347" s="7" t="n">
        <v>0</v>
      </c>
    </row>
    <row r="20348" spans="1:22">
      <c r="A20348" t="s">
        <v>4</v>
      </c>
      <c r="B20348" s="4" t="s">
        <v>5</v>
      </c>
      <c r="C20348" s="4" t="s">
        <v>10</v>
      </c>
      <c r="D20348" s="4" t="s">
        <v>6</v>
      </c>
      <c r="E20348" s="4" t="s">
        <v>6</v>
      </c>
      <c r="F20348" s="4" t="s">
        <v>6</v>
      </c>
      <c r="G20348" s="4" t="s">
        <v>13</v>
      </c>
      <c r="H20348" s="4" t="s">
        <v>9</v>
      </c>
      <c r="I20348" s="4" t="s">
        <v>22</v>
      </c>
      <c r="J20348" s="4" t="s">
        <v>22</v>
      </c>
      <c r="K20348" s="4" t="s">
        <v>22</v>
      </c>
      <c r="L20348" s="4" t="s">
        <v>22</v>
      </c>
      <c r="M20348" s="4" t="s">
        <v>22</v>
      </c>
      <c r="N20348" s="4" t="s">
        <v>22</v>
      </c>
      <c r="O20348" s="4" t="s">
        <v>22</v>
      </c>
      <c r="P20348" s="4" t="s">
        <v>6</v>
      </c>
      <c r="Q20348" s="4" t="s">
        <v>6</v>
      </c>
      <c r="R20348" s="4" t="s">
        <v>9</v>
      </c>
      <c r="S20348" s="4" t="s">
        <v>13</v>
      </c>
      <c r="T20348" s="4" t="s">
        <v>9</v>
      </c>
      <c r="U20348" s="4" t="s">
        <v>9</v>
      </c>
      <c r="V20348" s="4" t="s">
        <v>10</v>
      </c>
    </row>
    <row r="20349" spans="1:22">
      <c r="A20349" t="n">
        <v>163841</v>
      </c>
      <c r="B20349" s="68" t="n">
        <v>19</v>
      </c>
      <c r="C20349" s="7" t="n">
        <v>16</v>
      </c>
      <c r="D20349" s="7" t="s">
        <v>1362</v>
      </c>
      <c r="E20349" s="7" t="s">
        <v>1363</v>
      </c>
      <c r="F20349" s="7" t="s">
        <v>12</v>
      </c>
      <c r="G20349" s="7" t="n">
        <v>0</v>
      </c>
      <c r="H20349" s="7" t="n">
        <v>1</v>
      </c>
      <c r="I20349" s="7" t="n">
        <v>0</v>
      </c>
      <c r="J20349" s="7" t="n">
        <v>0</v>
      </c>
      <c r="K20349" s="7" t="n">
        <v>0</v>
      </c>
      <c r="L20349" s="7" t="n">
        <v>0</v>
      </c>
      <c r="M20349" s="7" t="n">
        <v>1</v>
      </c>
      <c r="N20349" s="7" t="n">
        <v>1.60000002384186</v>
      </c>
      <c r="O20349" s="7" t="n">
        <v>0.0900000035762787</v>
      </c>
      <c r="P20349" s="7" t="s">
        <v>12</v>
      </c>
      <c r="Q20349" s="7" t="s">
        <v>12</v>
      </c>
      <c r="R20349" s="7" t="n">
        <v>-1</v>
      </c>
      <c r="S20349" s="7" t="n">
        <v>0</v>
      </c>
      <c r="T20349" s="7" t="n">
        <v>0</v>
      </c>
      <c r="U20349" s="7" t="n">
        <v>0</v>
      </c>
      <c r="V20349" s="7" t="n">
        <v>0</v>
      </c>
    </row>
    <row r="20350" spans="1:22">
      <c r="A20350" t="s">
        <v>4</v>
      </c>
      <c r="B20350" s="4" t="s">
        <v>5</v>
      </c>
      <c r="C20350" s="4" t="s">
        <v>10</v>
      </c>
      <c r="D20350" s="4" t="s">
        <v>6</v>
      </c>
      <c r="E20350" s="4" t="s">
        <v>6</v>
      </c>
      <c r="F20350" s="4" t="s">
        <v>6</v>
      </c>
      <c r="G20350" s="4" t="s">
        <v>13</v>
      </c>
      <c r="H20350" s="4" t="s">
        <v>9</v>
      </c>
      <c r="I20350" s="4" t="s">
        <v>22</v>
      </c>
      <c r="J20350" s="4" t="s">
        <v>22</v>
      </c>
      <c r="K20350" s="4" t="s">
        <v>22</v>
      </c>
      <c r="L20350" s="4" t="s">
        <v>22</v>
      </c>
      <c r="M20350" s="4" t="s">
        <v>22</v>
      </c>
      <c r="N20350" s="4" t="s">
        <v>22</v>
      </c>
      <c r="O20350" s="4" t="s">
        <v>22</v>
      </c>
      <c r="P20350" s="4" t="s">
        <v>6</v>
      </c>
      <c r="Q20350" s="4" t="s">
        <v>6</v>
      </c>
      <c r="R20350" s="4" t="s">
        <v>9</v>
      </c>
      <c r="S20350" s="4" t="s">
        <v>13</v>
      </c>
      <c r="T20350" s="4" t="s">
        <v>9</v>
      </c>
      <c r="U20350" s="4" t="s">
        <v>9</v>
      </c>
      <c r="V20350" s="4" t="s">
        <v>10</v>
      </c>
    </row>
    <row r="20351" spans="1:22">
      <c r="A20351" t="n">
        <v>163910</v>
      </c>
      <c r="B20351" s="68" t="n">
        <v>19</v>
      </c>
      <c r="C20351" s="7" t="n">
        <v>15</v>
      </c>
      <c r="D20351" s="7" t="s">
        <v>1364</v>
      </c>
      <c r="E20351" s="7" t="s">
        <v>1365</v>
      </c>
      <c r="F20351" s="7" t="s">
        <v>12</v>
      </c>
      <c r="G20351" s="7" t="n">
        <v>0</v>
      </c>
      <c r="H20351" s="7" t="n">
        <v>1</v>
      </c>
      <c r="I20351" s="7" t="n">
        <v>0</v>
      </c>
      <c r="J20351" s="7" t="n">
        <v>0</v>
      </c>
      <c r="K20351" s="7" t="n">
        <v>0</v>
      </c>
      <c r="L20351" s="7" t="n">
        <v>0</v>
      </c>
      <c r="M20351" s="7" t="n">
        <v>1</v>
      </c>
      <c r="N20351" s="7" t="n">
        <v>1.60000002384186</v>
      </c>
      <c r="O20351" s="7" t="n">
        <v>0.0900000035762787</v>
      </c>
      <c r="P20351" s="7" t="s">
        <v>12</v>
      </c>
      <c r="Q20351" s="7" t="s">
        <v>12</v>
      </c>
      <c r="R20351" s="7" t="n">
        <v>-1</v>
      </c>
      <c r="S20351" s="7" t="n">
        <v>0</v>
      </c>
      <c r="T20351" s="7" t="n">
        <v>0</v>
      </c>
      <c r="U20351" s="7" t="n">
        <v>0</v>
      </c>
      <c r="V20351" s="7" t="n">
        <v>0</v>
      </c>
    </row>
    <row r="20352" spans="1:22">
      <c r="A20352" t="s">
        <v>4</v>
      </c>
      <c r="B20352" s="4" t="s">
        <v>5</v>
      </c>
      <c r="C20352" s="4" t="s">
        <v>10</v>
      </c>
      <c r="D20352" s="4" t="s">
        <v>6</v>
      </c>
      <c r="E20352" s="4" t="s">
        <v>6</v>
      </c>
      <c r="F20352" s="4" t="s">
        <v>6</v>
      </c>
      <c r="G20352" s="4" t="s">
        <v>13</v>
      </c>
      <c r="H20352" s="4" t="s">
        <v>9</v>
      </c>
      <c r="I20352" s="4" t="s">
        <v>22</v>
      </c>
      <c r="J20352" s="4" t="s">
        <v>22</v>
      </c>
      <c r="K20352" s="4" t="s">
        <v>22</v>
      </c>
      <c r="L20352" s="4" t="s">
        <v>22</v>
      </c>
      <c r="M20352" s="4" t="s">
        <v>22</v>
      </c>
      <c r="N20352" s="4" t="s">
        <v>22</v>
      </c>
      <c r="O20352" s="4" t="s">
        <v>22</v>
      </c>
      <c r="P20352" s="4" t="s">
        <v>6</v>
      </c>
      <c r="Q20352" s="4" t="s">
        <v>6</v>
      </c>
      <c r="R20352" s="4" t="s">
        <v>9</v>
      </c>
      <c r="S20352" s="4" t="s">
        <v>13</v>
      </c>
      <c r="T20352" s="4" t="s">
        <v>9</v>
      </c>
      <c r="U20352" s="4" t="s">
        <v>9</v>
      </c>
      <c r="V20352" s="4" t="s">
        <v>10</v>
      </c>
    </row>
    <row r="20353" spans="1:22">
      <c r="A20353" t="n">
        <v>163992</v>
      </c>
      <c r="B20353" s="68" t="n">
        <v>19</v>
      </c>
      <c r="C20353" s="7" t="n">
        <v>7032</v>
      </c>
      <c r="D20353" s="7" t="s">
        <v>797</v>
      </c>
      <c r="E20353" s="7" t="s">
        <v>798</v>
      </c>
      <c r="F20353" s="7" t="s">
        <v>12</v>
      </c>
      <c r="G20353" s="7" t="n">
        <v>0</v>
      </c>
      <c r="H20353" s="7" t="n">
        <v>1</v>
      </c>
      <c r="I20353" s="7" t="n">
        <v>0</v>
      </c>
      <c r="J20353" s="7" t="n">
        <v>0</v>
      </c>
      <c r="K20353" s="7" t="n">
        <v>0</v>
      </c>
      <c r="L20353" s="7" t="n">
        <v>0</v>
      </c>
      <c r="M20353" s="7" t="n">
        <v>1</v>
      </c>
      <c r="N20353" s="7" t="n">
        <v>1.60000002384186</v>
      </c>
      <c r="O20353" s="7" t="n">
        <v>0.0900000035762787</v>
      </c>
      <c r="P20353" s="7" t="s">
        <v>12</v>
      </c>
      <c r="Q20353" s="7" t="s">
        <v>12</v>
      </c>
      <c r="R20353" s="7" t="n">
        <v>-1</v>
      </c>
      <c r="S20353" s="7" t="n">
        <v>0</v>
      </c>
      <c r="T20353" s="7" t="n">
        <v>0</v>
      </c>
      <c r="U20353" s="7" t="n">
        <v>0</v>
      </c>
      <c r="V20353" s="7" t="n">
        <v>0</v>
      </c>
    </row>
    <row r="20354" spans="1:22">
      <c r="A20354" t="s">
        <v>4</v>
      </c>
      <c r="B20354" s="4" t="s">
        <v>5</v>
      </c>
      <c r="C20354" s="4" t="s">
        <v>10</v>
      </c>
      <c r="D20354" s="4" t="s">
        <v>6</v>
      </c>
      <c r="E20354" s="4" t="s">
        <v>6</v>
      </c>
      <c r="F20354" s="4" t="s">
        <v>6</v>
      </c>
      <c r="G20354" s="4" t="s">
        <v>13</v>
      </c>
      <c r="H20354" s="4" t="s">
        <v>9</v>
      </c>
      <c r="I20354" s="4" t="s">
        <v>22</v>
      </c>
      <c r="J20354" s="4" t="s">
        <v>22</v>
      </c>
      <c r="K20354" s="4" t="s">
        <v>22</v>
      </c>
      <c r="L20354" s="4" t="s">
        <v>22</v>
      </c>
      <c r="M20354" s="4" t="s">
        <v>22</v>
      </c>
      <c r="N20354" s="4" t="s">
        <v>22</v>
      </c>
      <c r="O20354" s="4" t="s">
        <v>22</v>
      </c>
      <c r="P20354" s="4" t="s">
        <v>6</v>
      </c>
      <c r="Q20354" s="4" t="s">
        <v>6</v>
      </c>
      <c r="R20354" s="4" t="s">
        <v>9</v>
      </c>
      <c r="S20354" s="4" t="s">
        <v>13</v>
      </c>
      <c r="T20354" s="4" t="s">
        <v>9</v>
      </c>
      <c r="U20354" s="4" t="s">
        <v>9</v>
      </c>
      <c r="V20354" s="4" t="s">
        <v>10</v>
      </c>
    </row>
    <row r="20355" spans="1:22">
      <c r="A20355" t="n">
        <v>164062</v>
      </c>
      <c r="B20355" s="68" t="n">
        <v>19</v>
      </c>
      <c r="C20355" s="7" t="n">
        <v>14</v>
      </c>
      <c r="D20355" s="7" t="s">
        <v>1366</v>
      </c>
      <c r="E20355" s="7" t="s">
        <v>1367</v>
      </c>
      <c r="F20355" s="7" t="s">
        <v>12</v>
      </c>
      <c r="G20355" s="7" t="n">
        <v>0</v>
      </c>
      <c r="H20355" s="7" t="n">
        <v>1</v>
      </c>
      <c r="I20355" s="7" t="n">
        <v>0</v>
      </c>
      <c r="J20355" s="7" t="n">
        <v>0</v>
      </c>
      <c r="K20355" s="7" t="n">
        <v>0</v>
      </c>
      <c r="L20355" s="7" t="n">
        <v>0</v>
      </c>
      <c r="M20355" s="7" t="n">
        <v>1</v>
      </c>
      <c r="N20355" s="7" t="n">
        <v>1.60000002384186</v>
      </c>
      <c r="O20355" s="7" t="n">
        <v>0.0900000035762787</v>
      </c>
      <c r="P20355" s="7" t="s">
        <v>12</v>
      </c>
      <c r="Q20355" s="7" t="s">
        <v>12</v>
      </c>
      <c r="R20355" s="7" t="n">
        <v>-1</v>
      </c>
      <c r="S20355" s="7" t="n">
        <v>0</v>
      </c>
      <c r="T20355" s="7" t="n">
        <v>0</v>
      </c>
      <c r="U20355" s="7" t="n">
        <v>0</v>
      </c>
      <c r="V20355" s="7" t="n">
        <v>0</v>
      </c>
    </row>
    <row r="20356" spans="1:22">
      <c r="A20356" t="s">
        <v>4</v>
      </c>
      <c r="B20356" s="4" t="s">
        <v>5</v>
      </c>
      <c r="C20356" s="4" t="s">
        <v>10</v>
      </c>
      <c r="D20356" s="4" t="s">
        <v>13</v>
      </c>
      <c r="E20356" s="4" t="s">
        <v>13</v>
      </c>
      <c r="F20356" s="4" t="s">
        <v>6</v>
      </c>
    </row>
    <row r="20357" spans="1:22">
      <c r="A20357" t="n">
        <v>164132</v>
      </c>
      <c r="B20357" s="22" t="n">
        <v>20</v>
      </c>
      <c r="C20357" s="7" t="n">
        <v>0</v>
      </c>
      <c r="D20357" s="7" t="n">
        <v>3</v>
      </c>
      <c r="E20357" s="7" t="n">
        <v>10</v>
      </c>
      <c r="F20357" s="7" t="s">
        <v>80</v>
      </c>
    </row>
    <row r="20358" spans="1:22">
      <c r="A20358" t="s">
        <v>4</v>
      </c>
      <c r="B20358" s="4" t="s">
        <v>5</v>
      </c>
      <c r="C20358" s="4" t="s">
        <v>10</v>
      </c>
    </row>
    <row r="20359" spans="1:22">
      <c r="A20359" t="n">
        <v>164150</v>
      </c>
      <c r="B20359" s="35" t="n">
        <v>16</v>
      </c>
      <c r="C20359" s="7" t="n">
        <v>0</v>
      </c>
    </row>
    <row r="20360" spans="1:22">
      <c r="A20360" t="s">
        <v>4</v>
      </c>
      <c r="B20360" s="4" t="s">
        <v>5</v>
      </c>
      <c r="C20360" s="4" t="s">
        <v>10</v>
      </c>
      <c r="D20360" s="4" t="s">
        <v>13</v>
      </c>
      <c r="E20360" s="4" t="s">
        <v>13</v>
      </c>
      <c r="F20360" s="4" t="s">
        <v>6</v>
      </c>
    </row>
    <row r="20361" spans="1:22">
      <c r="A20361" t="n">
        <v>164153</v>
      </c>
      <c r="B20361" s="22" t="n">
        <v>20</v>
      </c>
      <c r="C20361" s="7" t="n">
        <v>1</v>
      </c>
      <c r="D20361" s="7" t="n">
        <v>3</v>
      </c>
      <c r="E20361" s="7" t="n">
        <v>10</v>
      </c>
      <c r="F20361" s="7" t="s">
        <v>80</v>
      </c>
    </row>
    <row r="20362" spans="1:22">
      <c r="A20362" t="s">
        <v>4</v>
      </c>
      <c r="B20362" s="4" t="s">
        <v>5</v>
      </c>
      <c r="C20362" s="4" t="s">
        <v>10</v>
      </c>
    </row>
    <row r="20363" spans="1:22">
      <c r="A20363" t="n">
        <v>164171</v>
      </c>
      <c r="B20363" s="35" t="n">
        <v>16</v>
      </c>
      <c r="C20363" s="7" t="n">
        <v>0</v>
      </c>
    </row>
    <row r="20364" spans="1:22">
      <c r="A20364" t="s">
        <v>4</v>
      </c>
      <c r="B20364" s="4" t="s">
        <v>5</v>
      </c>
      <c r="C20364" s="4" t="s">
        <v>10</v>
      </c>
      <c r="D20364" s="4" t="s">
        <v>13</v>
      </c>
      <c r="E20364" s="4" t="s">
        <v>13</v>
      </c>
      <c r="F20364" s="4" t="s">
        <v>6</v>
      </c>
    </row>
    <row r="20365" spans="1:22">
      <c r="A20365" t="n">
        <v>164174</v>
      </c>
      <c r="B20365" s="22" t="n">
        <v>20</v>
      </c>
      <c r="C20365" s="7" t="n">
        <v>2</v>
      </c>
      <c r="D20365" s="7" t="n">
        <v>3</v>
      </c>
      <c r="E20365" s="7" t="n">
        <v>10</v>
      </c>
      <c r="F20365" s="7" t="s">
        <v>80</v>
      </c>
    </row>
    <row r="20366" spans="1:22">
      <c r="A20366" t="s">
        <v>4</v>
      </c>
      <c r="B20366" s="4" t="s">
        <v>5</v>
      </c>
      <c r="C20366" s="4" t="s">
        <v>10</v>
      </c>
    </row>
    <row r="20367" spans="1:22">
      <c r="A20367" t="n">
        <v>164192</v>
      </c>
      <c r="B20367" s="35" t="n">
        <v>16</v>
      </c>
      <c r="C20367" s="7" t="n">
        <v>0</v>
      </c>
    </row>
    <row r="20368" spans="1:22">
      <c r="A20368" t="s">
        <v>4</v>
      </c>
      <c r="B20368" s="4" t="s">
        <v>5</v>
      </c>
      <c r="C20368" s="4" t="s">
        <v>10</v>
      </c>
      <c r="D20368" s="4" t="s">
        <v>13</v>
      </c>
      <c r="E20368" s="4" t="s">
        <v>13</v>
      </c>
      <c r="F20368" s="4" t="s">
        <v>6</v>
      </c>
    </row>
    <row r="20369" spans="1:22">
      <c r="A20369" t="n">
        <v>164195</v>
      </c>
      <c r="B20369" s="22" t="n">
        <v>20</v>
      </c>
      <c r="C20369" s="7" t="n">
        <v>4</v>
      </c>
      <c r="D20369" s="7" t="n">
        <v>3</v>
      </c>
      <c r="E20369" s="7" t="n">
        <v>10</v>
      </c>
      <c r="F20369" s="7" t="s">
        <v>80</v>
      </c>
    </row>
    <row r="20370" spans="1:22">
      <c r="A20370" t="s">
        <v>4</v>
      </c>
      <c r="B20370" s="4" t="s">
        <v>5</v>
      </c>
      <c r="C20370" s="4" t="s">
        <v>10</v>
      </c>
    </row>
    <row r="20371" spans="1:22">
      <c r="A20371" t="n">
        <v>164213</v>
      </c>
      <c r="B20371" s="35" t="n">
        <v>16</v>
      </c>
      <c r="C20371" s="7" t="n">
        <v>0</v>
      </c>
    </row>
    <row r="20372" spans="1:22">
      <c r="A20372" t="s">
        <v>4</v>
      </c>
      <c r="B20372" s="4" t="s">
        <v>5</v>
      </c>
      <c r="C20372" s="4" t="s">
        <v>10</v>
      </c>
      <c r="D20372" s="4" t="s">
        <v>13</v>
      </c>
      <c r="E20372" s="4" t="s">
        <v>13</v>
      </c>
      <c r="F20372" s="4" t="s">
        <v>6</v>
      </c>
    </row>
    <row r="20373" spans="1:22">
      <c r="A20373" t="n">
        <v>164216</v>
      </c>
      <c r="B20373" s="22" t="n">
        <v>20</v>
      </c>
      <c r="C20373" s="7" t="n">
        <v>7</v>
      </c>
      <c r="D20373" s="7" t="n">
        <v>3</v>
      </c>
      <c r="E20373" s="7" t="n">
        <v>10</v>
      </c>
      <c r="F20373" s="7" t="s">
        <v>80</v>
      </c>
    </row>
    <row r="20374" spans="1:22">
      <c r="A20374" t="s">
        <v>4</v>
      </c>
      <c r="B20374" s="4" t="s">
        <v>5</v>
      </c>
      <c r="C20374" s="4" t="s">
        <v>10</v>
      </c>
    </row>
    <row r="20375" spans="1:22">
      <c r="A20375" t="n">
        <v>164234</v>
      </c>
      <c r="B20375" s="35" t="n">
        <v>16</v>
      </c>
      <c r="C20375" s="7" t="n">
        <v>0</v>
      </c>
    </row>
    <row r="20376" spans="1:22">
      <c r="A20376" t="s">
        <v>4</v>
      </c>
      <c r="B20376" s="4" t="s">
        <v>5</v>
      </c>
      <c r="C20376" s="4" t="s">
        <v>10</v>
      </c>
      <c r="D20376" s="4" t="s">
        <v>13</v>
      </c>
      <c r="E20376" s="4" t="s">
        <v>13</v>
      </c>
      <c r="F20376" s="4" t="s">
        <v>6</v>
      </c>
    </row>
    <row r="20377" spans="1:22">
      <c r="A20377" t="n">
        <v>164237</v>
      </c>
      <c r="B20377" s="22" t="n">
        <v>20</v>
      </c>
      <c r="C20377" s="7" t="n">
        <v>8</v>
      </c>
      <c r="D20377" s="7" t="n">
        <v>3</v>
      </c>
      <c r="E20377" s="7" t="n">
        <v>10</v>
      </c>
      <c r="F20377" s="7" t="s">
        <v>80</v>
      </c>
    </row>
    <row r="20378" spans="1:22">
      <c r="A20378" t="s">
        <v>4</v>
      </c>
      <c r="B20378" s="4" t="s">
        <v>5</v>
      </c>
      <c r="C20378" s="4" t="s">
        <v>10</v>
      </c>
    </row>
    <row r="20379" spans="1:22">
      <c r="A20379" t="n">
        <v>164255</v>
      </c>
      <c r="B20379" s="35" t="n">
        <v>16</v>
      </c>
      <c r="C20379" s="7" t="n">
        <v>0</v>
      </c>
    </row>
    <row r="20380" spans="1:22">
      <c r="A20380" t="s">
        <v>4</v>
      </c>
      <c r="B20380" s="4" t="s">
        <v>5</v>
      </c>
      <c r="C20380" s="4" t="s">
        <v>10</v>
      </c>
      <c r="D20380" s="4" t="s">
        <v>13</v>
      </c>
      <c r="E20380" s="4" t="s">
        <v>13</v>
      </c>
      <c r="F20380" s="4" t="s">
        <v>6</v>
      </c>
    </row>
    <row r="20381" spans="1:22">
      <c r="A20381" t="n">
        <v>164258</v>
      </c>
      <c r="B20381" s="22" t="n">
        <v>20</v>
      </c>
      <c r="C20381" s="7" t="n">
        <v>9</v>
      </c>
      <c r="D20381" s="7" t="n">
        <v>3</v>
      </c>
      <c r="E20381" s="7" t="n">
        <v>10</v>
      </c>
      <c r="F20381" s="7" t="s">
        <v>80</v>
      </c>
    </row>
    <row r="20382" spans="1:22">
      <c r="A20382" t="s">
        <v>4</v>
      </c>
      <c r="B20382" s="4" t="s">
        <v>5</v>
      </c>
      <c r="C20382" s="4" t="s">
        <v>10</v>
      </c>
    </row>
    <row r="20383" spans="1:22">
      <c r="A20383" t="n">
        <v>164276</v>
      </c>
      <c r="B20383" s="35" t="n">
        <v>16</v>
      </c>
      <c r="C20383" s="7" t="n">
        <v>0</v>
      </c>
    </row>
    <row r="20384" spans="1:22">
      <c r="A20384" t="s">
        <v>4</v>
      </c>
      <c r="B20384" s="4" t="s">
        <v>5</v>
      </c>
      <c r="C20384" s="4" t="s">
        <v>10</v>
      </c>
      <c r="D20384" s="4" t="s">
        <v>13</v>
      </c>
      <c r="E20384" s="4" t="s">
        <v>13</v>
      </c>
      <c r="F20384" s="4" t="s">
        <v>6</v>
      </c>
    </row>
    <row r="20385" spans="1:6">
      <c r="A20385" t="n">
        <v>164279</v>
      </c>
      <c r="B20385" s="22" t="n">
        <v>20</v>
      </c>
      <c r="C20385" s="7" t="n">
        <v>16</v>
      </c>
      <c r="D20385" s="7" t="n">
        <v>3</v>
      </c>
      <c r="E20385" s="7" t="n">
        <v>10</v>
      </c>
      <c r="F20385" s="7" t="s">
        <v>80</v>
      </c>
    </row>
    <row r="20386" spans="1:6">
      <c r="A20386" t="s">
        <v>4</v>
      </c>
      <c r="B20386" s="4" t="s">
        <v>5</v>
      </c>
      <c r="C20386" s="4" t="s">
        <v>10</v>
      </c>
    </row>
    <row r="20387" spans="1:6">
      <c r="A20387" t="n">
        <v>164297</v>
      </c>
      <c r="B20387" s="35" t="n">
        <v>16</v>
      </c>
      <c r="C20387" s="7" t="n">
        <v>0</v>
      </c>
    </row>
    <row r="20388" spans="1:6">
      <c r="A20388" t="s">
        <v>4</v>
      </c>
      <c r="B20388" s="4" t="s">
        <v>5</v>
      </c>
      <c r="C20388" s="4" t="s">
        <v>10</v>
      </c>
      <c r="D20388" s="4" t="s">
        <v>13</v>
      </c>
      <c r="E20388" s="4" t="s">
        <v>13</v>
      </c>
      <c r="F20388" s="4" t="s">
        <v>6</v>
      </c>
    </row>
    <row r="20389" spans="1:6">
      <c r="A20389" t="n">
        <v>164300</v>
      </c>
      <c r="B20389" s="22" t="n">
        <v>20</v>
      </c>
      <c r="C20389" s="7" t="n">
        <v>15</v>
      </c>
      <c r="D20389" s="7" t="n">
        <v>3</v>
      </c>
      <c r="E20389" s="7" t="n">
        <v>10</v>
      </c>
      <c r="F20389" s="7" t="s">
        <v>80</v>
      </c>
    </row>
    <row r="20390" spans="1:6">
      <c r="A20390" t="s">
        <v>4</v>
      </c>
      <c r="B20390" s="4" t="s">
        <v>5</v>
      </c>
      <c r="C20390" s="4" t="s">
        <v>10</v>
      </c>
    </row>
    <row r="20391" spans="1:6">
      <c r="A20391" t="n">
        <v>164318</v>
      </c>
      <c r="B20391" s="35" t="n">
        <v>16</v>
      </c>
      <c r="C20391" s="7" t="n">
        <v>0</v>
      </c>
    </row>
    <row r="20392" spans="1:6">
      <c r="A20392" t="s">
        <v>4</v>
      </c>
      <c r="B20392" s="4" t="s">
        <v>5</v>
      </c>
      <c r="C20392" s="4" t="s">
        <v>10</v>
      </c>
      <c r="D20392" s="4" t="s">
        <v>13</v>
      </c>
      <c r="E20392" s="4" t="s">
        <v>13</v>
      </c>
      <c r="F20392" s="4" t="s">
        <v>6</v>
      </c>
    </row>
    <row r="20393" spans="1:6">
      <c r="A20393" t="n">
        <v>164321</v>
      </c>
      <c r="B20393" s="22" t="n">
        <v>20</v>
      </c>
      <c r="C20393" s="7" t="n">
        <v>7032</v>
      </c>
      <c r="D20393" s="7" t="n">
        <v>3</v>
      </c>
      <c r="E20393" s="7" t="n">
        <v>10</v>
      </c>
      <c r="F20393" s="7" t="s">
        <v>80</v>
      </c>
    </row>
    <row r="20394" spans="1:6">
      <c r="A20394" t="s">
        <v>4</v>
      </c>
      <c r="B20394" s="4" t="s">
        <v>5</v>
      </c>
      <c r="C20394" s="4" t="s">
        <v>10</v>
      </c>
    </row>
    <row r="20395" spans="1:6">
      <c r="A20395" t="n">
        <v>164339</v>
      </c>
      <c r="B20395" s="35" t="n">
        <v>16</v>
      </c>
      <c r="C20395" s="7" t="n">
        <v>0</v>
      </c>
    </row>
    <row r="20396" spans="1:6">
      <c r="A20396" t="s">
        <v>4</v>
      </c>
      <c r="B20396" s="4" t="s">
        <v>5</v>
      </c>
      <c r="C20396" s="4" t="s">
        <v>10</v>
      </c>
      <c r="D20396" s="4" t="s">
        <v>13</v>
      </c>
      <c r="E20396" s="4" t="s">
        <v>13</v>
      </c>
      <c r="F20396" s="4" t="s">
        <v>6</v>
      </c>
    </row>
    <row r="20397" spans="1:6">
      <c r="A20397" t="n">
        <v>164342</v>
      </c>
      <c r="B20397" s="22" t="n">
        <v>20</v>
      </c>
      <c r="C20397" s="7" t="n">
        <v>14</v>
      </c>
      <c r="D20397" s="7" t="n">
        <v>3</v>
      </c>
      <c r="E20397" s="7" t="n">
        <v>10</v>
      </c>
      <c r="F20397" s="7" t="s">
        <v>80</v>
      </c>
    </row>
    <row r="20398" spans="1:6">
      <c r="A20398" t="s">
        <v>4</v>
      </c>
      <c r="B20398" s="4" t="s">
        <v>5</v>
      </c>
      <c r="C20398" s="4" t="s">
        <v>10</v>
      </c>
    </row>
    <row r="20399" spans="1:6">
      <c r="A20399" t="n">
        <v>164360</v>
      </c>
      <c r="B20399" s="35" t="n">
        <v>16</v>
      </c>
      <c r="C20399" s="7" t="n">
        <v>0</v>
      </c>
    </row>
    <row r="20400" spans="1:6">
      <c r="A20400" t="s">
        <v>4</v>
      </c>
      <c r="B20400" s="4" t="s">
        <v>5</v>
      </c>
      <c r="C20400" s="4" t="s">
        <v>13</v>
      </c>
      <c r="D20400" s="4" t="s">
        <v>10</v>
      </c>
      <c r="E20400" s="4" t="s">
        <v>13</v>
      </c>
      <c r="F20400" s="4" t="s">
        <v>6</v>
      </c>
      <c r="G20400" s="4" t="s">
        <v>6</v>
      </c>
      <c r="H20400" s="4" t="s">
        <v>6</v>
      </c>
      <c r="I20400" s="4" t="s">
        <v>6</v>
      </c>
      <c r="J20400" s="4" t="s">
        <v>6</v>
      </c>
      <c r="K20400" s="4" t="s">
        <v>6</v>
      </c>
      <c r="L20400" s="4" t="s">
        <v>6</v>
      </c>
      <c r="M20400" s="4" t="s">
        <v>6</v>
      </c>
      <c r="N20400" s="4" t="s">
        <v>6</v>
      </c>
      <c r="O20400" s="4" t="s">
        <v>6</v>
      </c>
      <c r="P20400" s="4" t="s">
        <v>6</v>
      </c>
      <c r="Q20400" s="4" t="s">
        <v>6</v>
      </c>
      <c r="R20400" s="4" t="s">
        <v>6</v>
      </c>
      <c r="S20400" s="4" t="s">
        <v>6</v>
      </c>
      <c r="T20400" s="4" t="s">
        <v>6</v>
      </c>
      <c r="U20400" s="4" t="s">
        <v>6</v>
      </c>
    </row>
    <row r="20401" spans="1:21">
      <c r="A20401" t="n">
        <v>164363</v>
      </c>
      <c r="B20401" s="38" t="n">
        <v>36</v>
      </c>
      <c r="C20401" s="7" t="n">
        <v>8</v>
      </c>
      <c r="D20401" s="7" t="n">
        <v>1</v>
      </c>
      <c r="E20401" s="7" t="n">
        <v>0</v>
      </c>
      <c r="F20401" s="7" t="s">
        <v>180</v>
      </c>
      <c r="G20401" s="7" t="s">
        <v>12</v>
      </c>
      <c r="H20401" s="7" t="s">
        <v>12</v>
      </c>
      <c r="I20401" s="7" t="s">
        <v>12</v>
      </c>
      <c r="J20401" s="7" t="s">
        <v>12</v>
      </c>
      <c r="K20401" s="7" t="s">
        <v>12</v>
      </c>
      <c r="L20401" s="7" t="s">
        <v>12</v>
      </c>
      <c r="M20401" s="7" t="s">
        <v>12</v>
      </c>
      <c r="N20401" s="7" t="s">
        <v>12</v>
      </c>
      <c r="O20401" s="7" t="s">
        <v>12</v>
      </c>
      <c r="P20401" s="7" t="s">
        <v>12</v>
      </c>
      <c r="Q20401" s="7" t="s">
        <v>12</v>
      </c>
      <c r="R20401" s="7" t="s">
        <v>12</v>
      </c>
      <c r="S20401" s="7" t="s">
        <v>12</v>
      </c>
      <c r="T20401" s="7" t="s">
        <v>12</v>
      </c>
      <c r="U20401" s="7" t="s">
        <v>12</v>
      </c>
    </row>
    <row r="20402" spans="1:21">
      <c r="A20402" t="s">
        <v>4</v>
      </c>
      <c r="B20402" s="4" t="s">
        <v>5</v>
      </c>
      <c r="C20402" s="4" t="s">
        <v>13</v>
      </c>
      <c r="D20402" s="4" t="s">
        <v>10</v>
      </c>
      <c r="E20402" s="4" t="s">
        <v>13</v>
      </c>
      <c r="F20402" s="4" t="s">
        <v>6</v>
      </c>
      <c r="G20402" s="4" t="s">
        <v>6</v>
      </c>
      <c r="H20402" s="4" t="s">
        <v>6</v>
      </c>
      <c r="I20402" s="4" t="s">
        <v>6</v>
      </c>
      <c r="J20402" s="4" t="s">
        <v>6</v>
      </c>
      <c r="K20402" s="4" t="s">
        <v>6</v>
      </c>
      <c r="L20402" s="4" t="s">
        <v>6</v>
      </c>
      <c r="M20402" s="4" t="s">
        <v>6</v>
      </c>
      <c r="N20402" s="4" t="s">
        <v>6</v>
      </c>
      <c r="O20402" s="4" t="s">
        <v>6</v>
      </c>
      <c r="P20402" s="4" t="s">
        <v>6</v>
      </c>
      <c r="Q20402" s="4" t="s">
        <v>6</v>
      </c>
      <c r="R20402" s="4" t="s">
        <v>6</v>
      </c>
      <c r="S20402" s="4" t="s">
        <v>6</v>
      </c>
      <c r="T20402" s="4" t="s">
        <v>6</v>
      </c>
      <c r="U20402" s="4" t="s">
        <v>6</v>
      </c>
    </row>
    <row r="20403" spans="1:21">
      <c r="A20403" t="n">
        <v>164397</v>
      </c>
      <c r="B20403" s="38" t="n">
        <v>36</v>
      </c>
      <c r="C20403" s="7" t="n">
        <v>8</v>
      </c>
      <c r="D20403" s="7" t="n">
        <v>8</v>
      </c>
      <c r="E20403" s="7" t="n">
        <v>0</v>
      </c>
      <c r="F20403" s="7" t="s">
        <v>190</v>
      </c>
      <c r="G20403" s="7" t="s">
        <v>12</v>
      </c>
      <c r="H20403" s="7" t="s">
        <v>12</v>
      </c>
      <c r="I20403" s="7" t="s">
        <v>12</v>
      </c>
      <c r="J20403" s="7" t="s">
        <v>12</v>
      </c>
      <c r="K20403" s="7" t="s">
        <v>12</v>
      </c>
      <c r="L20403" s="7" t="s">
        <v>12</v>
      </c>
      <c r="M20403" s="7" t="s">
        <v>12</v>
      </c>
      <c r="N20403" s="7" t="s">
        <v>12</v>
      </c>
      <c r="O20403" s="7" t="s">
        <v>12</v>
      </c>
      <c r="P20403" s="7" t="s">
        <v>12</v>
      </c>
      <c r="Q20403" s="7" t="s">
        <v>12</v>
      </c>
      <c r="R20403" s="7" t="s">
        <v>12</v>
      </c>
      <c r="S20403" s="7" t="s">
        <v>12</v>
      </c>
      <c r="T20403" s="7" t="s">
        <v>12</v>
      </c>
      <c r="U20403" s="7" t="s">
        <v>12</v>
      </c>
    </row>
    <row r="20404" spans="1:21">
      <c r="A20404" t="s">
        <v>4</v>
      </c>
      <c r="B20404" s="4" t="s">
        <v>5</v>
      </c>
      <c r="C20404" s="4" t="s">
        <v>13</v>
      </c>
      <c r="D20404" s="4" t="s">
        <v>10</v>
      </c>
      <c r="E20404" s="4" t="s">
        <v>13</v>
      </c>
      <c r="F20404" s="4" t="s">
        <v>6</v>
      </c>
      <c r="G20404" s="4" t="s">
        <v>6</v>
      </c>
      <c r="H20404" s="4" t="s">
        <v>6</v>
      </c>
      <c r="I20404" s="4" t="s">
        <v>6</v>
      </c>
      <c r="J20404" s="4" t="s">
        <v>6</v>
      </c>
      <c r="K20404" s="4" t="s">
        <v>6</v>
      </c>
      <c r="L20404" s="4" t="s">
        <v>6</v>
      </c>
      <c r="M20404" s="4" t="s">
        <v>6</v>
      </c>
      <c r="N20404" s="4" t="s">
        <v>6</v>
      </c>
      <c r="O20404" s="4" t="s">
        <v>6</v>
      </c>
      <c r="P20404" s="4" t="s">
        <v>6</v>
      </c>
      <c r="Q20404" s="4" t="s">
        <v>6</v>
      </c>
      <c r="R20404" s="4" t="s">
        <v>6</v>
      </c>
      <c r="S20404" s="4" t="s">
        <v>6</v>
      </c>
      <c r="T20404" s="4" t="s">
        <v>6</v>
      </c>
      <c r="U20404" s="4" t="s">
        <v>6</v>
      </c>
    </row>
    <row r="20405" spans="1:21">
      <c r="A20405" t="n">
        <v>164432</v>
      </c>
      <c r="B20405" s="38" t="n">
        <v>36</v>
      </c>
      <c r="C20405" s="7" t="n">
        <v>8</v>
      </c>
      <c r="D20405" s="7" t="n">
        <v>16</v>
      </c>
      <c r="E20405" s="7" t="n">
        <v>0</v>
      </c>
      <c r="F20405" s="7" t="s">
        <v>864</v>
      </c>
      <c r="G20405" s="7" t="s">
        <v>12</v>
      </c>
      <c r="H20405" s="7" t="s">
        <v>12</v>
      </c>
      <c r="I20405" s="7" t="s">
        <v>12</v>
      </c>
      <c r="J20405" s="7" t="s">
        <v>12</v>
      </c>
      <c r="K20405" s="7" t="s">
        <v>12</v>
      </c>
      <c r="L20405" s="7" t="s">
        <v>12</v>
      </c>
      <c r="M20405" s="7" t="s">
        <v>12</v>
      </c>
      <c r="N20405" s="7" t="s">
        <v>12</v>
      </c>
      <c r="O20405" s="7" t="s">
        <v>12</v>
      </c>
      <c r="P20405" s="7" t="s">
        <v>12</v>
      </c>
      <c r="Q20405" s="7" t="s">
        <v>12</v>
      </c>
      <c r="R20405" s="7" t="s">
        <v>12</v>
      </c>
      <c r="S20405" s="7" t="s">
        <v>12</v>
      </c>
      <c r="T20405" s="7" t="s">
        <v>12</v>
      </c>
      <c r="U20405" s="7" t="s">
        <v>12</v>
      </c>
    </row>
    <row r="20406" spans="1:21">
      <c r="A20406" t="s">
        <v>4</v>
      </c>
      <c r="B20406" s="4" t="s">
        <v>5</v>
      </c>
      <c r="C20406" s="4" t="s">
        <v>13</v>
      </c>
      <c r="D20406" s="4" t="s">
        <v>10</v>
      </c>
      <c r="E20406" s="4" t="s">
        <v>13</v>
      </c>
      <c r="F20406" s="4" t="s">
        <v>6</v>
      </c>
      <c r="G20406" s="4" t="s">
        <v>6</v>
      </c>
      <c r="H20406" s="4" t="s">
        <v>6</v>
      </c>
      <c r="I20406" s="4" t="s">
        <v>6</v>
      </c>
      <c r="J20406" s="4" t="s">
        <v>6</v>
      </c>
      <c r="K20406" s="4" t="s">
        <v>6</v>
      </c>
      <c r="L20406" s="4" t="s">
        <v>6</v>
      </c>
      <c r="M20406" s="4" t="s">
        <v>6</v>
      </c>
      <c r="N20406" s="4" t="s">
        <v>6</v>
      </c>
      <c r="O20406" s="4" t="s">
        <v>6</v>
      </c>
      <c r="P20406" s="4" t="s">
        <v>6</v>
      </c>
      <c r="Q20406" s="4" t="s">
        <v>6</v>
      </c>
      <c r="R20406" s="4" t="s">
        <v>6</v>
      </c>
      <c r="S20406" s="4" t="s">
        <v>6</v>
      </c>
      <c r="T20406" s="4" t="s">
        <v>6</v>
      </c>
      <c r="U20406" s="4" t="s">
        <v>6</v>
      </c>
    </row>
    <row r="20407" spans="1:21">
      <c r="A20407" t="n">
        <v>164467</v>
      </c>
      <c r="B20407" s="38" t="n">
        <v>36</v>
      </c>
      <c r="C20407" s="7" t="n">
        <v>8</v>
      </c>
      <c r="D20407" s="7" t="n">
        <v>2</v>
      </c>
      <c r="E20407" s="7" t="n">
        <v>0</v>
      </c>
      <c r="F20407" s="7" t="s">
        <v>1049</v>
      </c>
      <c r="G20407" s="7" t="s">
        <v>12</v>
      </c>
      <c r="H20407" s="7" t="s">
        <v>12</v>
      </c>
      <c r="I20407" s="7" t="s">
        <v>12</v>
      </c>
      <c r="J20407" s="7" t="s">
        <v>12</v>
      </c>
      <c r="K20407" s="7" t="s">
        <v>12</v>
      </c>
      <c r="L20407" s="7" t="s">
        <v>12</v>
      </c>
      <c r="M20407" s="7" t="s">
        <v>12</v>
      </c>
      <c r="N20407" s="7" t="s">
        <v>12</v>
      </c>
      <c r="O20407" s="7" t="s">
        <v>12</v>
      </c>
      <c r="P20407" s="7" t="s">
        <v>12</v>
      </c>
      <c r="Q20407" s="7" t="s">
        <v>12</v>
      </c>
      <c r="R20407" s="7" t="s">
        <v>12</v>
      </c>
      <c r="S20407" s="7" t="s">
        <v>12</v>
      </c>
      <c r="T20407" s="7" t="s">
        <v>12</v>
      </c>
      <c r="U20407" s="7" t="s">
        <v>12</v>
      </c>
    </row>
    <row r="20408" spans="1:21">
      <c r="A20408" t="s">
        <v>4</v>
      </c>
      <c r="B20408" s="4" t="s">
        <v>5</v>
      </c>
      <c r="C20408" s="4" t="s">
        <v>13</v>
      </c>
      <c r="D20408" s="4" t="s">
        <v>10</v>
      </c>
      <c r="E20408" s="4" t="s">
        <v>13</v>
      </c>
      <c r="F20408" s="4" t="s">
        <v>6</v>
      </c>
      <c r="G20408" s="4" t="s">
        <v>6</v>
      </c>
      <c r="H20408" s="4" t="s">
        <v>6</v>
      </c>
      <c r="I20408" s="4" t="s">
        <v>6</v>
      </c>
      <c r="J20408" s="4" t="s">
        <v>6</v>
      </c>
      <c r="K20408" s="4" t="s">
        <v>6</v>
      </c>
      <c r="L20408" s="4" t="s">
        <v>6</v>
      </c>
      <c r="M20408" s="4" t="s">
        <v>6</v>
      </c>
      <c r="N20408" s="4" t="s">
        <v>6</v>
      </c>
      <c r="O20408" s="4" t="s">
        <v>6</v>
      </c>
      <c r="P20408" s="4" t="s">
        <v>6</v>
      </c>
      <c r="Q20408" s="4" t="s">
        <v>6</v>
      </c>
      <c r="R20408" s="4" t="s">
        <v>6</v>
      </c>
      <c r="S20408" s="4" t="s">
        <v>6</v>
      </c>
      <c r="T20408" s="4" t="s">
        <v>6</v>
      </c>
      <c r="U20408" s="4" t="s">
        <v>6</v>
      </c>
    </row>
    <row r="20409" spans="1:21">
      <c r="A20409" t="n">
        <v>164502</v>
      </c>
      <c r="B20409" s="38" t="n">
        <v>36</v>
      </c>
      <c r="C20409" s="7" t="n">
        <v>8</v>
      </c>
      <c r="D20409" s="7" t="n">
        <v>4</v>
      </c>
      <c r="E20409" s="7" t="n">
        <v>0</v>
      </c>
      <c r="F20409" s="7" t="s">
        <v>1049</v>
      </c>
      <c r="G20409" s="7" t="s">
        <v>12</v>
      </c>
      <c r="H20409" s="7" t="s">
        <v>12</v>
      </c>
      <c r="I20409" s="7" t="s">
        <v>12</v>
      </c>
      <c r="J20409" s="7" t="s">
        <v>12</v>
      </c>
      <c r="K20409" s="7" t="s">
        <v>12</v>
      </c>
      <c r="L20409" s="7" t="s">
        <v>12</v>
      </c>
      <c r="M20409" s="7" t="s">
        <v>12</v>
      </c>
      <c r="N20409" s="7" t="s">
        <v>12</v>
      </c>
      <c r="O20409" s="7" t="s">
        <v>12</v>
      </c>
      <c r="P20409" s="7" t="s">
        <v>12</v>
      </c>
      <c r="Q20409" s="7" t="s">
        <v>12</v>
      </c>
      <c r="R20409" s="7" t="s">
        <v>12</v>
      </c>
      <c r="S20409" s="7" t="s">
        <v>12</v>
      </c>
      <c r="T20409" s="7" t="s">
        <v>12</v>
      </c>
      <c r="U20409" s="7" t="s">
        <v>12</v>
      </c>
    </row>
    <row r="20410" spans="1:21">
      <c r="A20410" t="s">
        <v>4</v>
      </c>
      <c r="B20410" s="4" t="s">
        <v>5</v>
      </c>
      <c r="C20410" s="4" t="s">
        <v>13</v>
      </c>
      <c r="D20410" s="4" t="s">
        <v>10</v>
      </c>
      <c r="E20410" s="4" t="s">
        <v>13</v>
      </c>
      <c r="F20410" s="4" t="s">
        <v>6</v>
      </c>
      <c r="G20410" s="4" t="s">
        <v>6</v>
      </c>
      <c r="H20410" s="4" t="s">
        <v>6</v>
      </c>
      <c r="I20410" s="4" t="s">
        <v>6</v>
      </c>
      <c r="J20410" s="4" t="s">
        <v>6</v>
      </c>
      <c r="K20410" s="4" t="s">
        <v>6</v>
      </c>
      <c r="L20410" s="4" t="s">
        <v>6</v>
      </c>
      <c r="M20410" s="4" t="s">
        <v>6</v>
      </c>
      <c r="N20410" s="4" t="s">
        <v>6</v>
      </c>
      <c r="O20410" s="4" t="s">
        <v>6</v>
      </c>
      <c r="P20410" s="4" t="s">
        <v>6</v>
      </c>
      <c r="Q20410" s="4" t="s">
        <v>6</v>
      </c>
      <c r="R20410" s="4" t="s">
        <v>6</v>
      </c>
      <c r="S20410" s="4" t="s">
        <v>6</v>
      </c>
      <c r="T20410" s="4" t="s">
        <v>6</v>
      </c>
      <c r="U20410" s="4" t="s">
        <v>6</v>
      </c>
    </row>
    <row r="20411" spans="1:21">
      <c r="A20411" t="n">
        <v>164537</v>
      </c>
      <c r="B20411" s="38" t="n">
        <v>36</v>
      </c>
      <c r="C20411" s="7" t="n">
        <v>8</v>
      </c>
      <c r="D20411" s="7" t="n">
        <v>7</v>
      </c>
      <c r="E20411" s="7" t="n">
        <v>0</v>
      </c>
      <c r="F20411" s="7" t="s">
        <v>1049</v>
      </c>
      <c r="G20411" s="7" t="s">
        <v>12</v>
      </c>
      <c r="H20411" s="7" t="s">
        <v>12</v>
      </c>
      <c r="I20411" s="7" t="s">
        <v>12</v>
      </c>
      <c r="J20411" s="7" t="s">
        <v>12</v>
      </c>
      <c r="K20411" s="7" t="s">
        <v>12</v>
      </c>
      <c r="L20411" s="7" t="s">
        <v>12</v>
      </c>
      <c r="M20411" s="7" t="s">
        <v>12</v>
      </c>
      <c r="N20411" s="7" t="s">
        <v>12</v>
      </c>
      <c r="O20411" s="7" t="s">
        <v>12</v>
      </c>
      <c r="P20411" s="7" t="s">
        <v>12</v>
      </c>
      <c r="Q20411" s="7" t="s">
        <v>12</v>
      </c>
      <c r="R20411" s="7" t="s">
        <v>12</v>
      </c>
      <c r="S20411" s="7" t="s">
        <v>12</v>
      </c>
      <c r="T20411" s="7" t="s">
        <v>12</v>
      </c>
      <c r="U20411" s="7" t="s">
        <v>12</v>
      </c>
    </row>
    <row r="20412" spans="1:21">
      <c r="A20412" t="s">
        <v>4</v>
      </c>
      <c r="B20412" s="4" t="s">
        <v>5</v>
      </c>
      <c r="C20412" s="4" t="s">
        <v>13</v>
      </c>
      <c r="D20412" s="4" t="s">
        <v>10</v>
      </c>
      <c r="E20412" s="4" t="s">
        <v>13</v>
      </c>
      <c r="F20412" s="4" t="s">
        <v>6</v>
      </c>
      <c r="G20412" s="4" t="s">
        <v>6</v>
      </c>
      <c r="H20412" s="4" t="s">
        <v>6</v>
      </c>
      <c r="I20412" s="4" t="s">
        <v>6</v>
      </c>
      <c r="J20412" s="4" t="s">
        <v>6</v>
      </c>
      <c r="K20412" s="4" t="s">
        <v>6</v>
      </c>
      <c r="L20412" s="4" t="s">
        <v>6</v>
      </c>
      <c r="M20412" s="4" t="s">
        <v>6</v>
      </c>
      <c r="N20412" s="4" t="s">
        <v>6</v>
      </c>
      <c r="O20412" s="4" t="s">
        <v>6</v>
      </c>
      <c r="P20412" s="4" t="s">
        <v>6</v>
      </c>
      <c r="Q20412" s="4" t="s">
        <v>6</v>
      </c>
      <c r="R20412" s="4" t="s">
        <v>6</v>
      </c>
      <c r="S20412" s="4" t="s">
        <v>6</v>
      </c>
      <c r="T20412" s="4" t="s">
        <v>6</v>
      </c>
      <c r="U20412" s="4" t="s">
        <v>6</v>
      </c>
    </row>
    <row r="20413" spans="1:21">
      <c r="A20413" t="n">
        <v>164572</v>
      </c>
      <c r="B20413" s="38" t="n">
        <v>36</v>
      </c>
      <c r="C20413" s="7" t="n">
        <v>8</v>
      </c>
      <c r="D20413" s="7" t="n">
        <v>9</v>
      </c>
      <c r="E20413" s="7" t="n">
        <v>0</v>
      </c>
      <c r="F20413" s="7" t="s">
        <v>1368</v>
      </c>
      <c r="G20413" s="7" t="s">
        <v>1369</v>
      </c>
      <c r="H20413" s="7" t="s">
        <v>1370</v>
      </c>
      <c r="I20413" s="7" t="s">
        <v>12</v>
      </c>
      <c r="J20413" s="7" t="s">
        <v>12</v>
      </c>
      <c r="K20413" s="7" t="s">
        <v>12</v>
      </c>
      <c r="L20413" s="7" t="s">
        <v>12</v>
      </c>
      <c r="M20413" s="7" t="s">
        <v>12</v>
      </c>
      <c r="N20413" s="7" t="s">
        <v>12</v>
      </c>
      <c r="O20413" s="7" t="s">
        <v>12</v>
      </c>
      <c r="P20413" s="7" t="s">
        <v>12</v>
      </c>
      <c r="Q20413" s="7" t="s">
        <v>12</v>
      </c>
      <c r="R20413" s="7" t="s">
        <v>12</v>
      </c>
      <c r="S20413" s="7" t="s">
        <v>12</v>
      </c>
      <c r="T20413" s="7" t="s">
        <v>12</v>
      </c>
      <c r="U20413" s="7" t="s">
        <v>12</v>
      </c>
    </row>
    <row r="20414" spans="1:21">
      <c r="A20414" t="s">
        <v>4</v>
      </c>
      <c r="B20414" s="4" t="s">
        <v>5</v>
      </c>
      <c r="C20414" s="4" t="s">
        <v>13</v>
      </c>
      <c r="D20414" s="4" t="s">
        <v>10</v>
      </c>
      <c r="E20414" s="4" t="s">
        <v>13</v>
      </c>
      <c r="F20414" s="4" t="s">
        <v>6</v>
      </c>
      <c r="G20414" s="4" t="s">
        <v>6</v>
      </c>
      <c r="H20414" s="4" t="s">
        <v>6</v>
      </c>
      <c r="I20414" s="4" t="s">
        <v>6</v>
      </c>
      <c r="J20414" s="4" t="s">
        <v>6</v>
      </c>
      <c r="K20414" s="4" t="s">
        <v>6</v>
      </c>
      <c r="L20414" s="4" t="s">
        <v>6</v>
      </c>
      <c r="M20414" s="4" t="s">
        <v>6</v>
      </c>
      <c r="N20414" s="4" t="s">
        <v>6</v>
      </c>
      <c r="O20414" s="4" t="s">
        <v>6</v>
      </c>
      <c r="P20414" s="4" t="s">
        <v>6</v>
      </c>
      <c r="Q20414" s="4" t="s">
        <v>6</v>
      </c>
      <c r="R20414" s="4" t="s">
        <v>6</v>
      </c>
      <c r="S20414" s="4" t="s">
        <v>6</v>
      </c>
      <c r="T20414" s="4" t="s">
        <v>6</v>
      </c>
      <c r="U20414" s="4" t="s">
        <v>6</v>
      </c>
    </row>
    <row r="20415" spans="1:21">
      <c r="A20415" t="n">
        <v>164620</v>
      </c>
      <c r="B20415" s="38" t="n">
        <v>36</v>
      </c>
      <c r="C20415" s="7" t="n">
        <v>8</v>
      </c>
      <c r="D20415" s="7" t="n">
        <v>15</v>
      </c>
      <c r="E20415" s="7" t="n">
        <v>0</v>
      </c>
      <c r="F20415" s="7" t="s">
        <v>1369</v>
      </c>
      <c r="G20415" s="7" t="s">
        <v>1370</v>
      </c>
      <c r="H20415" s="7" t="s">
        <v>12</v>
      </c>
      <c r="I20415" s="7" t="s">
        <v>12</v>
      </c>
      <c r="J20415" s="7" t="s">
        <v>12</v>
      </c>
      <c r="K20415" s="7" t="s">
        <v>12</v>
      </c>
      <c r="L20415" s="7" t="s">
        <v>12</v>
      </c>
      <c r="M20415" s="7" t="s">
        <v>12</v>
      </c>
      <c r="N20415" s="7" t="s">
        <v>12</v>
      </c>
      <c r="O20415" s="7" t="s">
        <v>12</v>
      </c>
      <c r="P20415" s="7" t="s">
        <v>12</v>
      </c>
      <c r="Q20415" s="7" t="s">
        <v>12</v>
      </c>
      <c r="R20415" s="7" t="s">
        <v>12</v>
      </c>
      <c r="S20415" s="7" t="s">
        <v>12</v>
      </c>
      <c r="T20415" s="7" t="s">
        <v>12</v>
      </c>
      <c r="U20415" s="7" t="s">
        <v>12</v>
      </c>
    </row>
    <row r="20416" spans="1:21">
      <c r="A20416" t="s">
        <v>4</v>
      </c>
      <c r="B20416" s="4" t="s">
        <v>5</v>
      </c>
      <c r="C20416" s="4" t="s">
        <v>13</v>
      </c>
      <c r="D20416" s="4" t="s">
        <v>13</v>
      </c>
      <c r="E20416" s="4" t="s">
        <v>13</v>
      </c>
      <c r="F20416" s="4" t="s">
        <v>13</v>
      </c>
    </row>
    <row r="20417" spans="1:21">
      <c r="A20417" t="n">
        <v>164659</v>
      </c>
      <c r="B20417" s="13" t="n">
        <v>14</v>
      </c>
      <c r="C20417" s="7" t="n">
        <v>0</v>
      </c>
      <c r="D20417" s="7" t="n">
        <v>0</v>
      </c>
      <c r="E20417" s="7" t="n">
        <v>32</v>
      </c>
      <c r="F20417" s="7" t="n">
        <v>0</v>
      </c>
    </row>
    <row r="20418" spans="1:21">
      <c r="A20418" t="s">
        <v>4</v>
      </c>
      <c r="B20418" s="4" t="s">
        <v>5</v>
      </c>
      <c r="C20418" s="4" t="s">
        <v>13</v>
      </c>
      <c r="D20418" s="4" t="s">
        <v>10</v>
      </c>
      <c r="E20418" s="4" t="s">
        <v>13</v>
      </c>
      <c r="F20418" s="4" t="s">
        <v>6</v>
      </c>
      <c r="G20418" s="4" t="s">
        <v>6</v>
      </c>
      <c r="H20418" s="4" t="s">
        <v>6</v>
      </c>
      <c r="I20418" s="4" t="s">
        <v>6</v>
      </c>
      <c r="J20418" s="4" t="s">
        <v>6</v>
      </c>
      <c r="K20418" s="4" t="s">
        <v>6</v>
      </c>
      <c r="L20418" s="4" t="s">
        <v>6</v>
      </c>
      <c r="M20418" s="4" t="s">
        <v>6</v>
      </c>
      <c r="N20418" s="4" t="s">
        <v>6</v>
      </c>
      <c r="O20418" s="4" t="s">
        <v>6</v>
      </c>
      <c r="P20418" s="4" t="s">
        <v>6</v>
      </c>
      <c r="Q20418" s="4" t="s">
        <v>6</v>
      </c>
      <c r="R20418" s="4" t="s">
        <v>6</v>
      </c>
      <c r="S20418" s="4" t="s">
        <v>6</v>
      </c>
      <c r="T20418" s="4" t="s">
        <v>6</v>
      </c>
      <c r="U20418" s="4" t="s">
        <v>6</v>
      </c>
    </row>
    <row r="20419" spans="1:21">
      <c r="A20419" t="n">
        <v>164664</v>
      </c>
      <c r="B20419" s="38" t="n">
        <v>36</v>
      </c>
      <c r="C20419" s="7" t="n">
        <v>8</v>
      </c>
      <c r="D20419" s="7" t="n">
        <v>5700</v>
      </c>
      <c r="E20419" s="7" t="n">
        <v>0</v>
      </c>
      <c r="F20419" s="7" t="s">
        <v>198</v>
      </c>
      <c r="G20419" s="7" t="s">
        <v>12</v>
      </c>
      <c r="H20419" s="7" t="s">
        <v>12</v>
      </c>
      <c r="I20419" s="7" t="s">
        <v>12</v>
      </c>
      <c r="J20419" s="7" t="s">
        <v>12</v>
      </c>
      <c r="K20419" s="7" t="s">
        <v>12</v>
      </c>
      <c r="L20419" s="7" t="s">
        <v>12</v>
      </c>
      <c r="M20419" s="7" t="s">
        <v>12</v>
      </c>
      <c r="N20419" s="7" t="s">
        <v>12</v>
      </c>
      <c r="O20419" s="7" t="s">
        <v>12</v>
      </c>
      <c r="P20419" s="7" t="s">
        <v>12</v>
      </c>
      <c r="Q20419" s="7" t="s">
        <v>12</v>
      </c>
      <c r="R20419" s="7" t="s">
        <v>12</v>
      </c>
      <c r="S20419" s="7" t="s">
        <v>12</v>
      </c>
      <c r="T20419" s="7" t="s">
        <v>12</v>
      </c>
      <c r="U20419" s="7" t="s">
        <v>12</v>
      </c>
    </row>
    <row r="20420" spans="1:21">
      <c r="A20420" t="s">
        <v>4</v>
      </c>
      <c r="B20420" s="4" t="s">
        <v>5</v>
      </c>
      <c r="C20420" s="4" t="s">
        <v>13</v>
      </c>
      <c r="D20420" s="4" t="s">
        <v>10</v>
      </c>
      <c r="E20420" s="4" t="s">
        <v>13</v>
      </c>
      <c r="F20420" s="4" t="s">
        <v>6</v>
      </c>
      <c r="G20420" s="4" t="s">
        <v>6</v>
      </c>
      <c r="H20420" s="4" t="s">
        <v>6</v>
      </c>
      <c r="I20420" s="4" t="s">
        <v>6</v>
      </c>
      <c r="J20420" s="4" t="s">
        <v>6</v>
      </c>
      <c r="K20420" s="4" t="s">
        <v>6</v>
      </c>
      <c r="L20420" s="4" t="s">
        <v>6</v>
      </c>
      <c r="M20420" s="4" t="s">
        <v>6</v>
      </c>
      <c r="N20420" s="4" t="s">
        <v>6</v>
      </c>
      <c r="O20420" s="4" t="s">
        <v>6</v>
      </c>
      <c r="P20420" s="4" t="s">
        <v>6</v>
      </c>
      <c r="Q20420" s="4" t="s">
        <v>6</v>
      </c>
      <c r="R20420" s="4" t="s">
        <v>6</v>
      </c>
      <c r="S20420" s="4" t="s">
        <v>6</v>
      </c>
      <c r="T20420" s="4" t="s">
        <v>6</v>
      </c>
      <c r="U20420" s="4" t="s">
        <v>6</v>
      </c>
    </row>
    <row r="20421" spans="1:21">
      <c r="A20421" t="n">
        <v>164700</v>
      </c>
      <c r="B20421" s="38" t="n">
        <v>36</v>
      </c>
      <c r="C20421" s="7" t="n">
        <v>8</v>
      </c>
      <c r="D20421" s="7" t="n">
        <v>5711</v>
      </c>
      <c r="E20421" s="7" t="n">
        <v>0</v>
      </c>
      <c r="F20421" s="7" t="s">
        <v>191</v>
      </c>
      <c r="G20421" s="7" t="s">
        <v>12</v>
      </c>
      <c r="H20421" s="7" t="s">
        <v>12</v>
      </c>
      <c r="I20421" s="7" t="s">
        <v>12</v>
      </c>
      <c r="J20421" s="7" t="s">
        <v>12</v>
      </c>
      <c r="K20421" s="7" t="s">
        <v>12</v>
      </c>
      <c r="L20421" s="7" t="s">
        <v>12</v>
      </c>
      <c r="M20421" s="7" t="s">
        <v>12</v>
      </c>
      <c r="N20421" s="7" t="s">
        <v>12</v>
      </c>
      <c r="O20421" s="7" t="s">
        <v>12</v>
      </c>
      <c r="P20421" s="7" t="s">
        <v>12</v>
      </c>
      <c r="Q20421" s="7" t="s">
        <v>12</v>
      </c>
      <c r="R20421" s="7" t="s">
        <v>12</v>
      </c>
      <c r="S20421" s="7" t="s">
        <v>12</v>
      </c>
      <c r="T20421" s="7" t="s">
        <v>12</v>
      </c>
      <c r="U20421" s="7" t="s">
        <v>12</v>
      </c>
    </row>
    <row r="20422" spans="1:21">
      <c r="A20422" t="s">
        <v>4</v>
      </c>
      <c r="B20422" s="4" t="s">
        <v>5</v>
      </c>
      <c r="C20422" s="4" t="s">
        <v>13</v>
      </c>
      <c r="D20422" s="4" t="s">
        <v>10</v>
      </c>
      <c r="E20422" s="4" t="s">
        <v>13</v>
      </c>
      <c r="F20422" s="4" t="s">
        <v>6</v>
      </c>
      <c r="G20422" s="4" t="s">
        <v>6</v>
      </c>
      <c r="H20422" s="4" t="s">
        <v>6</v>
      </c>
      <c r="I20422" s="4" t="s">
        <v>6</v>
      </c>
      <c r="J20422" s="4" t="s">
        <v>6</v>
      </c>
      <c r="K20422" s="4" t="s">
        <v>6</v>
      </c>
      <c r="L20422" s="4" t="s">
        <v>6</v>
      </c>
      <c r="M20422" s="4" t="s">
        <v>6</v>
      </c>
      <c r="N20422" s="4" t="s">
        <v>6</v>
      </c>
      <c r="O20422" s="4" t="s">
        <v>6</v>
      </c>
      <c r="P20422" s="4" t="s">
        <v>6</v>
      </c>
      <c r="Q20422" s="4" t="s">
        <v>6</v>
      </c>
      <c r="R20422" s="4" t="s">
        <v>6</v>
      </c>
      <c r="S20422" s="4" t="s">
        <v>6</v>
      </c>
      <c r="T20422" s="4" t="s">
        <v>6</v>
      </c>
      <c r="U20422" s="4" t="s">
        <v>6</v>
      </c>
    </row>
    <row r="20423" spans="1:21">
      <c r="A20423" t="n">
        <v>164733</v>
      </c>
      <c r="B20423" s="38" t="n">
        <v>36</v>
      </c>
      <c r="C20423" s="7" t="n">
        <v>8</v>
      </c>
      <c r="D20423" s="7" t="n">
        <v>5702</v>
      </c>
      <c r="E20423" s="7" t="n">
        <v>0</v>
      </c>
      <c r="F20423" s="7" t="s">
        <v>197</v>
      </c>
      <c r="G20423" s="7" t="s">
        <v>12</v>
      </c>
      <c r="H20423" s="7" t="s">
        <v>12</v>
      </c>
      <c r="I20423" s="7" t="s">
        <v>12</v>
      </c>
      <c r="J20423" s="7" t="s">
        <v>12</v>
      </c>
      <c r="K20423" s="7" t="s">
        <v>12</v>
      </c>
      <c r="L20423" s="7" t="s">
        <v>12</v>
      </c>
      <c r="M20423" s="7" t="s">
        <v>12</v>
      </c>
      <c r="N20423" s="7" t="s">
        <v>12</v>
      </c>
      <c r="O20423" s="7" t="s">
        <v>12</v>
      </c>
      <c r="P20423" s="7" t="s">
        <v>12</v>
      </c>
      <c r="Q20423" s="7" t="s">
        <v>12</v>
      </c>
      <c r="R20423" s="7" t="s">
        <v>12</v>
      </c>
      <c r="S20423" s="7" t="s">
        <v>12</v>
      </c>
      <c r="T20423" s="7" t="s">
        <v>12</v>
      </c>
      <c r="U20423" s="7" t="s">
        <v>12</v>
      </c>
    </row>
    <row r="20424" spans="1:21">
      <c r="A20424" t="s">
        <v>4</v>
      </c>
      <c r="B20424" s="4" t="s">
        <v>5</v>
      </c>
      <c r="C20424" s="4" t="s">
        <v>13</v>
      </c>
      <c r="D20424" s="4" t="s">
        <v>10</v>
      </c>
      <c r="E20424" s="4" t="s">
        <v>13</v>
      </c>
      <c r="F20424" s="4" t="s">
        <v>6</v>
      </c>
      <c r="G20424" s="4" t="s">
        <v>6</v>
      </c>
      <c r="H20424" s="4" t="s">
        <v>6</v>
      </c>
      <c r="I20424" s="4" t="s">
        <v>6</v>
      </c>
      <c r="J20424" s="4" t="s">
        <v>6</v>
      </c>
      <c r="K20424" s="4" t="s">
        <v>6</v>
      </c>
      <c r="L20424" s="4" t="s">
        <v>6</v>
      </c>
      <c r="M20424" s="4" t="s">
        <v>6</v>
      </c>
      <c r="N20424" s="4" t="s">
        <v>6</v>
      </c>
      <c r="O20424" s="4" t="s">
        <v>6</v>
      </c>
      <c r="P20424" s="4" t="s">
        <v>6</v>
      </c>
      <c r="Q20424" s="4" t="s">
        <v>6</v>
      </c>
      <c r="R20424" s="4" t="s">
        <v>6</v>
      </c>
      <c r="S20424" s="4" t="s">
        <v>6</v>
      </c>
      <c r="T20424" s="4" t="s">
        <v>6</v>
      </c>
      <c r="U20424" s="4" t="s">
        <v>6</v>
      </c>
    </row>
    <row r="20425" spans="1:21">
      <c r="A20425" t="n">
        <v>164765</v>
      </c>
      <c r="B20425" s="38" t="n">
        <v>36</v>
      </c>
      <c r="C20425" s="7" t="n">
        <v>8</v>
      </c>
      <c r="D20425" s="7" t="n">
        <v>5721</v>
      </c>
      <c r="E20425" s="7" t="n">
        <v>0</v>
      </c>
      <c r="F20425" s="7" t="s">
        <v>1371</v>
      </c>
      <c r="G20425" s="7" t="s">
        <v>12</v>
      </c>
      <c r="H20425" s="7" t="s">
        <v>12</v>
      </c>
      <c r="I20425" s="7" t="s">
        <v>12</v>
      </c>
      <c r="J20425" s="7" t="s">
        <v>12</v>
      </c>
      <c r="K20425" s="7" t="s">
        <v>12</v>
      </c>
      <c r="L20425" s="7" t="s">
        <v>12</v>
      </c>
      <c r="M20425" s="7" t="s">
        <v>12</v>
      </c>
      <c r="N20425" s="7" t="s">
        <v>12</v>
      </c>
      <c r="O20425" s="7" t="s">
        <v>12</v>
      </c>
      <c r="P20425" s="7" t="s">
        <v>12</v>
      </c>
      <c r="Q20425" s="7" t="s">
        <v>12</v>
      </c>
      <c r="R20425" s="7" t="s">
        <v>12</v>
      </c>
      <c r="S20425" s="7" t="s">
        <v>12</v>
      </c>
      <c r="T20425" s="7" t="s">
        <v>12</v>
      </c>
      <c r="U20425" s="7" t="s">
        <v>12</v>
      </c>
    </row>
    <row r="20426" spans="1:21">
      <c r="A20426" t="s">
        <v>4</v>
      </c>
      <c r="B20426" s="4" t="s">
        <v>5</v>
      </c>
      <c r="C20426" s="4" t="s">
        <v>13</v>
      </c>
      <c r="D20426" s="4" t="s">
        <v>10</v>
      </c>
      <c r="E20426" s="4" t="s">
        <v>13</v>
      </c>
      <c r="F20426" s="4" t="s">
        <v>6</v>
      </c>
      <c r="G20426" s="4" t="s">
        <v>6</v>
      </c>
      <c r="H20426" s="4" t="s">
        <v>6</v>
      </c>
      <c r="I20426" s="4" t="s">
        <v>6</v>
      </c>
      <c r="J20426" s="4" t="s">
        <v>6</v>
      </c>
      <c r="K20426" s="4" t="s">
        <v>6</v>
      </c>
      <c r="L20426" s="4" t="s">
        <v>6</v>
      </c>
      <c r="M20426" s="4" t="s">
        <v>6</v>
      </c>
      <c r="N20426" s="4" t="s">
        <v>6</v>
      </c>
      <c r="O20426" s="4" t="s">
        <v>6</v>
      </c>
      <c r="P20426" s="4" t="s">
        <v>6</v>
      </c>
      <c r="Q20426" s="4" t="s">
        <v>6</v>
      </c>
      <c r="R20426" s="4" t="s">
        <v>6</v>
      </c>
      <c r="S20426" s="4" t="s">
        <v>6</v>
      </c>
      <c r="T20426" s="4" t="s">
        <v>6</v>
      </c>
      <c r="U20426" s="4" t="s">
        <v>6</v>
      </c>
    </row>
    <row r="20427" spans="1:21">
      <c r="A20427" t="n">
        <v>164796</v>
      </c>
      <c r="B20427" s="38" t="n">
        <v>36</v>
      </c>
      <c r="C20427" s="7" t="n">
        <v>8</v>
      </c>
      <c r="D20427" s="7" t="n">
        <v>5712</v>
      </c>
      <c r="E20427" s="7" t="n">
        <v>0</v>
      </c>
      <c r="F20427" s="7" t="s">
        <v>198</v>
      </c>
      <c r="G20427" s="7" t="s">
        <v>12</v>
      </c>
      <c r="H20427" s="7" t="s">
        <v>12</v>
      </c>
      <c r="I20427" s="7" t="s">
        <v>12</v>
      </c>
      <c r="J20427" s="7" t="s">
        <v>12</v>
      </c>
      <c r="K20427" s="7" t="s">
        <v>12</v>
      </c>
      <c r="L20427" s="7" t="s">
        <v>12</v>
      </c>
      <c r="M20427" s="7" t="s">
        <v>12</v>
      </c>
      <c r="N20427" s="7" t="s">
        <v>12</v>
      </c>
      <c r="O20427" s="7" t="s">
        <v>12</v>
      </c>
      <c r="P20427" s="7" t="s">
        <v>12</v>
      </c>
      <c r="Q20427" s="7" t="s">
        <v>12</v>
      </c>
      <c r="R20427" s="7" t="s">
        <v>12</v>
      </c>
      <c r="S20427" s="7" t="s">
        <v>12</v>
      </c>
      <c r="T20427" s="7" t="s">
        <v>12</v>
      </c>
      <c r="U20427" s="7" t="s">
        <v>12</v>
      </c>
    </row>
    <row r="20428" spans="1:21">
      <c r="A20428" t="s">
        <v>4</v>
      </c>
      <c r="B20428" s="4" t="s">
        <v>5</v>
      </c>
      <c r="C20428" s="4" t="s">
        <v>13</v>
      </c>
      <c r="D20428" s="4" t="s">
        <v>10</v>
      </c>
      <c r="E20428" s="4" t="s">
        <v>13</v>
      </c>
      <c r="F20428" s="4" t="s">
        <v>6</v>
      </c>
      <c r="G20428" s="4" t="s">
        <v>6</v>
      </c>
      <c r="H20428" s="4" t="s">
        <v>6</v>
      </c>
      <c r="I20428" s="4" t="s">
        <v>6</v>
      </c>
      <c r="J20428" s="4" t="s">
        <v>6</v>
      </c>
      <c r="K20428" s="4" t="s">
        <v>6</v>
      </c>
      <c r="L20428" s="4" t="s">
        <v>6</v>
      </c>
      <c r="M20428" s="4" t="s">
        <v>6</v>
      </c>
      <c r="N20428" s="4" t="s">
        <v>6</v>
      </c>
      <c r="O20428" s="4" t="s">
        <v>6</v>
      </c>
      <c r="P20428" s="4" t="s">
        <v>6</v>
      </c>
      <c r="Q20428" s="4" t="s">
        <v>6</v>
      </c>
      <c r="R20428" s="4" t="s">
        <v>6</v>
      </c>
      <c r="S20428" s="4" t="s">
        <v>6</v>
      </c>
      <c r="T20428" s="4" t="s">
        <v>6</v>
      </c>
      <c r="U20428" s="4" t="s">
        <v>6</v>
      </c>
    </row>
    <row r="20429" spans="1:21">
      <c r="A20429" t="n">
        <v>164832</v>
      </c>
      <c r="B20429" s="38" t="n">
        <v>36</v>
      </c>
      <c r="C20429" s="7" t="n">
        <v>8</v>
      </c>
      <c r="D20429" s="7" t="n">
        <v>5720</v>
      </c>
      <c r="E20429" s="7" t="n">
        <v>0</v>
      </c>
      <c r="F20429" s="7" t="s">
        <v>1372</v>
      </c>
      <c r="G20429" s="7" t="s">
        <v>12</v>
      </c>
      <c r="H20429" s="7" t="s">
        <v>12</v>
      </c>
      <c r="I20429" s="7" t="s">
        <v>12</v>
      </c>
      <c r="J20429" s="7" t="s">
        <v>12</v>
      </c>
      <c r="K20429" s="7" t="s">
        <v>12</v>
      </c>
      <c r="L20429" s="7" t="s">
        <v>12</v>
      </c>
      <c r="M20429" s="7" t="s">
        <v>12</v>
      </c>
      <c r="N20429" s="7" t="s">
        <v>12</v>
      </c>
      <c r="O20429" s="7" t="s">
        <v>12</v>
      </c>
      <c r="P20429" s="7" t="s">
        <v>12</v>
      </c>
      <c r="Q20429" s="7" t="s">
        <v>12</v>
      </c>
      <c r="R20429" s="7" t="s">
        <v>12</v>
      </c>
      <c r="S20429" s="7" t="s">
        <v>12</v>
      </c>
      <c r="T20429" s="7" t="s">
        <v>12</v>
      </c>
      <c r="U20429" s="7" t="s">
        <v>12</v>
      </c>
    </row>
    <row r="20430" spans="1:21">
      <c r="A20430" t="s">
        <v>4</v>
      </c>
      <c r="B20430" s="4" t="s">
        <v>5</v>
      </c>
      <c r="C20430" s="4" t="s">
        <v>10</v>
      </c>
      <c r="D20430" s="4" t="s">
        <v>13</v>
      </c>
      <c r="E20430" s="4" t="s">
        <v>13</v>
      </c>
      <c r="F20430" s="4" t="s">
        <v>6</v>
      </c>
    </row>
    <row r="20431" spans="1:21">
      <c r="A20431" t="n">
        <v>164866</v>
      </c>
      <c r="B20431" s="64" t="n">
        <v>47</v>
      </c>
      <c r="C20431" s="7" t="n">
        <v>5712</v>
      </c>
      <c r="D20431" s="7" t="n">
        <v>0</v>
      </c>
      <c r="E20431" s="7" t="n">
        <v>0</v>
      </c>
      <c r="F20431" s="7" t="s">
        <v>198</v>
      </c>
    </row>
    <row r="20432" spans="1:21">
      <c r="A20432" t="s">
        <v>4</v>
      </c>
      <c r="B20432" s="4" t="s">
        <v>5</v>
      </c>
      <c r="C20432" s="4" t="s">
        <v>10</v>
      </c>
      <c r="D20432" s="4" t="s">
        <v>13</v>
      </c>
      <c r="E20432" s="4" t="s">
        <v>13</v>
      </c>
      <c r="F20432" s="4" t="s">
        <v>6</v>
      </c>
    </row>
    <row r="20433" spans="1:21">
      <c r="A20433" t="n">
        <v>164887</v>
      </c>
      <c r="B20433" s="64" t="n">
        <v>47</v>
      </c>
      <c r="C20433" s="7" t="n">
        <v>5721</v>
      </c>
      <c r="D20433" s="7" t="n">
        <v>0</v>
      </c>
      <c r="E20433" s="7" t="n">
        <v>0</v>
      </c>
      <c r="F20433" s="7" t="s">
        <v>1371</v>
      </c>
    </row>
    <row r="20434" spans="1:21">
      <c r="A20434" t="s">
        <v>4</v>
      </c>
      <c r="B20434" s="4" t="s">
        <v>5</v>
      </c>
      <c r="C20434" s="4" t="s">
        <v>10</v>
      </c>
      <c r="D20434" s="4" t="s">
        <v>10</v>
      </c>
      <c r="E20434" s="4" t="s">
        <v>22</v>
      </c>
      <c r="F20434" s="4" t="s">
        <v>22</v>
      </c>
      <c r="G20434" s="4" t="s">
        <v>22</v>
      </c>
      <c r="H20434" s="4" t="s">
        <v>22</v>
      </c>
      <c r="I20434" s="4" t="s">
        <v>13</v>
      </c>
      <c r="J20434" s="4" t="s">
        <v>10</v>
      </c>
    </row>
    <row r="20435" spans="1:21">
      <c r="A20435" t="n">
        <v>164903</v>
      </c>
      <c r="B20435" s="85" t="n">
        <v>55</v>
      </c>
      <c r="C20435" s="7" t="n">
        <v>5700</v>
      </c>
      <c r="D20435" s="7" t="n">
        <v>65533</v>
      </c>
      <c r="E20435" s="7" t="n">
        <v>-7.23999977111816</v>
      </c>
      <c r="F20435" s="7" t="n">
        <v>0</v>
      </c>
      <c r="G20435" s="7" t="n">
        <v>1.49000000953674</v>
      </c>
      <c r="H20435" s="7" t="n">
        <v>3.29999995231628</v>
      </c>
      <c r="I20435" s="7" t="n">
        <v>2</v>
      </c>
      <c r="J20435" s="7" t="n">
        <v>0</v>
      </c>
    </row>
    <row r="20436" spans="1:21">
      <c r="A20436" t="s">
        <v>4</v>
      </c>
      <c r="B20436" s="4" t="s">
        <v>5</v>
      </c>
      <c r="C20436" s="4" t="s">
        <v>10</v>
      </c>
      <c r="D20436" s="4" t="s">
        <v>22</v>
      </c>
      <c r="E20436" s="4" t="s">
        <v>22</v>
      </c>
      <c r="F20436" s="4" t="s">
        <v>22</v>
      </c>
      <c r="G20436" s="4" t="s">
        <v>22</v>
      </c>
    </row>
    <row r="20437" spans="1:21">
      <c r="A20437" t="n">
        <v>164927</v>
      </c>
      <c r="B20437" s="24" t="n">
        <v>46</v>
      </c>
      <c r="C20437" s="7" t="n">
        <v>0</v>
      </c>
      <c r="D20437" s="7" t="n">
        <v>-24</v>
      </c>
      <c r="E20437" s="7" t="n">
        <v>1.96000003814697</v>
      </c>
      <c r="F20437" s="7" t="n">
        <v>-51.0299987792969</v>
      </c>
      <c r="G20437" s="7" t="n">
        <v>0</v>
      </c>
    </row>
    <row r="20438" spans="1:21">
      <c r="A20438" t="s">
        <v>4</v>
      </c>
      <c r="B20438" s="4" t="s">
        <v>5</v>
      </c>
      <c r="C20438" s="4" t="s">
        <v>10</v>
      </c>
      <c r="D20438" s="4" t="s">
        <v>22</v>
      </c>
      <c r="E20438" s="4" t="s">
        <v>22</v>
      </c>
      <c r="F20438" s="4" t="s">
        <v>22</v>
      </c>
      <c r="G20438" s="4" t="s">
        <v>22</v>
      </c>
    </row>
    <row r="20439" spans="1:21">
      <c r="A20439" t="n">
        <v>164946</v>
      </c>
      <c r="B20439" s="24" t="n">
        <v>46</v>
      </c>
      <c r="C20439" s="7" t="n">
        <v>61489</v>
      </c>
      <c r="D20439" s="7" t="n">
        <v>-22.8099994659424</v>
      </c>
      <c r="E20439" s="7" t="n">
        <v>2.00999999046326</v>
      </c>
      <c r="F20439" s="7" t="n">
        <v>-52.7200012207031</v>
      </c>
      <c r="G20439" s="7" t="n">
        <v>-10.8999996185303</v>
      </c>
    </row>
    <row r="20440" spans="1:21">
      <c r="A20440" t="s">
        <v>4</v>
      </c>
      <c r="B20440" s="4" t="s">
        <v>5</v>
      </c>
      <c r="C20440" s="4" t="s">
        <v>10</v>
      </c>
      <c r="D20440" s="4" t="s">
        <v>22</v>
      </c>
      <c r="E20440" s="4" t="s">
        <v>22</v>
      </c>
      <c r="F20440" s="4" t="s">
        <v>22</v>
      </c>
      <c r="G20440" s="4" t="s">
        <v>22</v>
      </c>
    </row>
    <row r="20441" spans="1:21">
      <c r="A20441" t="n">
        <v>164965</v>
      </c>
      <c r="B20441" s="24" t="n">
        <v>46</v>
      </c>
      <c r="C20441" s="7" t="n">
        <v>61490</v>
      </c>
      <c r="D20441" s="7" t="n">
        <v>-23.6000003814697</v>
      </c>
      <c r="E20441" s="7" t="n">
        <v>2.00999999046326</v>
      </c>
      <c r="F20441" s="7" t="n">
        <v>-52.5999984741211</v>
      </c>
      <c r="G20441" s="7" t="n">
        <v>0</v>
      </c>
    </row>
    <row r="20442" spans="1:21">
      <c r="A20442" t="s">
        <v>4</v>
      </c>
      <c r="B20442" s="4" t="s">
        <v>5</v>
      </c>
      <c r="C20442" s="4" t="s">
        <v>10</v>
      </c>
      <c r="D20442" s="4" t="s">
        <v>22</v>
      </c>
      <c r="E20442" s="4" t="s">
        <v>22</v>
      </c>
      <c r="F20442" s="4" t="s">
        <v>22</v>
      </c>
      <c r="G20442" s="4" t="s">
        <v>22</v>
      </c>
    </row>
    <row r="20443" spans="1:21">
      <c r="A20443" t="n">
        <v>164984</v>
      </c>
      <c r="B20443" s="24" t="n">
        <v>46</v>
      </c>
      <c r="C20443" s="7" t="n">
        <v>61488</v>
      </c>
      <c r="D20443" s="7" t="n">
        <v>-24.7999992370605</v>
      </c>
      <c r="E20443" s="7" t="n">
        <v>2.02999997138977</v>
      </c>
      <c r="F20443" s="7" t="n">
        <v>-52.8400001525879</v>
      </c>
      <c r="G20443" s="7" t="n">
        <v>0</v>
      </c>
    </row>
    <row r="20444" spans="1:21">
      <c r="A20444" t="s">
        <v>4</v>
      </c>
      <c r="B20444" s="4" t="s">
        <v>5</v>
      </c>
      <c r="C20444" s="4" t="s">
        <v>10</v>
      </c>
      <c r="D20444" s="4" t="s">
        <v>22</v>
      </c>
      <c r="E20444" s="4" t="s">
        <v>22</v>
      </c>
      <c r="F20444" s="4" t="s">
        <v>22</v>
      </c>
      <c r="G20444" s="4" t="s">
        <v>22</v>
      </c>
    </row>
    <row r="20445" spans="1:21">
      <c r="A20445" t="n">
        <v>165003</v>
      </c>
      <c r="B20445" s="24" t="n">
        <v>46</v>
      </c>
      <c r="C20445" s="7" t="n">
        <v>8</v>
      </c>
      <c r="D20445" s="7" t="n">
        <v>-24.8999996185303</v>
      </c>
      <c r="E20445" s="7" t="n">
        <v>1.97000002861023</v>
      </c>
      <c r="F20445" s="7" t="n">
        <v>-51.310001373291</v>
      </c>
      <c r="G20445" s="7" t="n">
        <v>0</v>
      </c>
    </row>
    <row r="20446" spans="1:21">
      <c r="A20446" t="s">
        <v>4</v>
      </c>
      <c r="B20446" s="4" t="s">
        <v>5</v>
      </c>
      <c r="C20446" s="4" t="s">
        <v>10</v>
      </c>
      <c r="D20446" s="4" t="s">
        <v>22</v>
      </c>
      <c r="E20446" s="4" t="s">
        <v>22</v>
      </c>
      <c r="F20446" s="4" t="s">
        <v>22</v>
      </c>
      <c r="G20446" s="4" t="s">
        <v>22</v>
      </c>
    </row>
    <row r="20447" spans="1:21">
      <c r="A20447" t="n">
        <v>165022</v>
      </c>
      <c r="B20447" s="24" t="n">
        <v>46</v>
      </c>
      <c r="C20447" s="7" t="n">
        <v>1</v>
      </c>
      <c r="D20447" s="7" t="n">
        <v>-23.7000007629395</v>
      </c>
      <c r="E20447" s="7" t="n">
        <v>1.98000001907349</v>
      </c>
      <c r="F20447" s="7" t="n">
        <v>-51.7599983215332</v>
      </c>
      <c r="G20447" s="7" t="n">
        <v>0</v>
      </c>
    </row>
    <row r="20448" spans="1:21">
      <c r="A20448" t="s">
        <v>4</v>
      </c>
      <c r="B20448" s="4" t="s">
        <v>5</v>
      </c>
      <c r="C20448" s="4" t="s">
        <v>10</v>
      </c>
      <c r="D20448" s="4" t="s">
        <v>22</v>
      </c>
      <c r="E20448" s="4" t="s">
        <v>22</v>
      </c>
      <c r="F20448" s="4" t="s">
        <v>22</v>
      </c>
      <c r="G20448" s="4" t="s">
        <v>22</v>
      </c>
    </row>
    <row r="20449" spans="1:10">
      <c r="A20449" t="n">
        <v>165041</v>
      </c>
      <c r="B20449" s="24" t="n">
        <v>46</v>
      </c>
      <c r="C20449" s="7" t="n">
        <v>9</v>
      </c>
      <c r="D20449" s="7" t="n">
        <v>-23</v>
      </c>
      <c r="E20449" s="7" t="n">
        <v>1.97000002861023</v>
      </c>
      <c r="F20449" s="7" t="n">
        <v>-51.2999992370605</v>
      </c>
      <c r="G20449" s="7" t="n">
        <v>0</v>
      </c>
    </row>
    <row r="20450" spans="1:10">
      <c r="A20450" t="s">
        <v>4</v>
      </c>
      <c r="B20450" s="4" t="s">
        <v>5</v>
      </c>
      <c r="C20450" s="4" t="s">
        <v>10</v>
      </c>
      <c r="D20450" s="4" t="s">
        <v>22</v>
      </c>
      <c r="E20450" s="4" t="s">
        <v>22</v>
      </c>
      <c r="F20450" s="4" t="s">
        <v>22</v>
      </c>
      <c r="G20450" s="4" t="s">
        <v>22</v>
      </c>
    </row>
    <row r="20451" spans="1:10">
      <c r="A20451" t="n">
        <v>165060</v>
      </c>
      <c r="B20451" s="24" t="n">
        <v>46</v>
      </c>
      <c r="C20451" s="7" t="n">
        <v>7032</v>
      </c>
      <c r="D20451" s="7" t="n">
        <v>-23.6000003814697</v>
      </c>
      <c r="E20451" s="7" t="n">
        <v>1.96000003814697</v>
      </c>
      <c r="F20451" s="7" t="n">
        <v>-50.8699989318848</v>
      </c>
      <c r="G20451" s="7" t="n">
        <v>0</v>
      </c>
    </row>
    <row r="20452" spans="1:10">
      <c r="A20452" t="s">
        <v>4</v>
      </c>
      <c r="B20452" s="4" t="s">
        <v>5</v>
      </c>
      <c r="C20452" s="4" t="s">
        <v>10</v>
      </c>
      <c r="D20452" s="4" t="s">
        <v>22</v>
      </c>
      <c r="E20452" s="4" t="s">
        <v>22</v>
      </c>
      <c r="F20452" s="4" t="s">
        <v>22</v>
      </c>
      <c r="G20452" s="4" t="s">
        <v>22</v>
      </c>
    </row>
    <row r="20453" spans="1:10">
      <c r="A20453" t="n">
        <v>165079</v>
      </c>
      <c r="B20453" s="24" t="n">
        <v>46</v>
      </c>
      <c r="C20453" s="7" t="n">
        <v>14</v>
      </c>
      <c r="D20453" s="7" t="n">
        <v>-22.8500003814697</v>
      </c>
      <c r="E20453" s="7" t="n">
        <v>2</v>
      </c>
      <c r="F20453" s="7" t="n">
        <v>-52.2200012207031</v>
      </c>
      <c r="G20453" s="7" t="n">
        <v>0</v>
      </c>
    </row>
    <row r="20454" spans="1:10">
      <c r="A20454" t="s">
        <v>4</v>
      </c>
      <c r="B20454" s="4" t="s">
        <v>5</v>
      </c>
      <c r="C20454" s="4" t="s">
        <v>10</v>
      </c>
      <c r="D20454" s="4" t="s">
        <v>9</v>
      </c>
    </row>
    <row r="20455" spans="1:10">
      <c r="A20455" t="n">
        <v>165098</v>
      </c>
      <c r="B20455" s="41" t="n">
        <v>43</v>
      </c>
      <c r="C20455" s="7" t="n">
        <v>0</v>
      </c>
      <c r="D20455" s="7" t="n">
        <v>128</v>
      </c>
    </row>
    <row r="20456" spans="1:10">
      <c r="A20456" t="s">
        <v>4</v>
      </c>
      <c r="B20456" s="4" t="s">
        <v>5</v>
      </c>
      <c r="C20456" s="4" t="s">
        <v>10</v>
      </c>
      <c r="D20456" s="4" t="s">
        <v>9</v>
      </c>
    </row>
    <row r="20457" spans="1:10">
      <c r="A20457" t="n">
        <v>165105</v>
      </c>
      <c r="B20457" s="41" t="n">
        <v>43</v>
      </c>
      <c r="C20457" s="7" t="n">
        <v>7032</v>
      </c>
      <c r="D20457" s="7" t="n">
        <v>128</v>
      </c>
    </row>
    <row r="20458" spans="1:10">
      <c r="A20458" t="s">
        <v>4</v>
      </c>
      <c r="B20458" s="4" t="s">
        <v>5</v>
      </c>
      <c r="C20458" s="4" t="s">
        <v>10</v>
      </c>
      <c r="D20458" s="4" t="s">
        <v>9</v>
      </c>
    </row>
    <row r="20459" spans="1:10">
      <c r="A20459" t="n">
        <v>165112</v>
      </c>
      <c r="B20459" s="41" t="n">
        <v>43</v>
      </c>
      <c r="C20459" s="7" t="n">
        <v>1</v>
      </c>
      <c r="D20459" s="7" t="n">
        <v>128</v>
      </c>
    </row>
    <row r="20460" spans="1:10">
      <c r="A20460" t="s">
        <v>4</v>
      </c>
      <c r="B20460" s="4" t="s">
        <v>5</v>
      </c>
      <c r="C20460" s="4" t="s">
        <v>10</v>
      </c>
      <c r="D20460" s="4" t="s">
        <v>9</v>
      </c>
    </row>
    <row r="20461" spans="1:10">
      <c r="A20461" t="n">
        <v>165119</v>
      </c>
      <c r="B20461" s="41" t="n">
        <v>43</v>
      </c>
      <c r="C20461" s="7" t="n">
        <v>8</v>
      </c>
      <c r="D20461" s="7" t="n">
        <v>128</v>
      </c>
    </row>
    <row r="20462" spans="1:10">
      <c r="A20462" t="s">
        <v>4</v>
      </c>
      <c r="B20462" s="4" t="s">
        <v>5</v>
      </c>
      <c r="C20462" s="4" t="s">
        <v>10</v>
      </c>
      <c r="D20462" s="4" t="s">
        <v>9</v>
      </c>
    </row>
    <row r="20463" spans="1:10">
      <c r="A20463" t="n">
        <v>165126</v>
      </c>
      <c r="B20463" s="41" t="n">
        <v>43</v>
      </c>
      <c r="C20463" s="7" t="n">
        <v>9</v>
      </c>
      <c r="D20463" s="7" t="n">
        <v>128</v>
      </c>
    </row>
    <row r="20464" spans="1:10">
      <c r="A20464" t="s">
        <v>4</v>
      </c>
      <c r="B20464" s="4" t="s">
        <v>5</v>
      </c>
      <c r="C20464" s="4" t="s">
        <v>10</v>
      </c>
      <c r="D20464" s="4" t="s">
        <v>9</v>
      </c>
    </row>
    <row r="20465" spans="1:7">
      <c r="A20465" t="n">
        <v>165133</v>
      </c>
      <c r="B20465" s="41" t="n">
        <v>43</v>
      </c>
      <c r="C20465" s="7" t="n">
        <v>14</v>
      </c>
      <c r="D20465" s="7" t="n">
        <v>128</v>
      </c>
    </row>
    <row r="20466" spans="1:7">
      <c r="A20466" t="s">
        <v>4</v>
      </c>
      <c r="B20466" s="4" t="s">
        <v>5</v>
      </c>
      <c r="C20466" s="4" t="s">
        <v>10</v>
      </c>
      <c r="D20466" s="4" t="s">
        <v>9</v>
      </c>
    </row>
    <row r="20467" spans="1:7">
      <c r="A20467" t="n">
        <v>165140</v>
      </c>
      <c r="B20467" s="41" t="n">
        <v>43</v>
      </c>
      <c r="C20467" s="7" t="n">
        <v>61489</v>
      </c>
      <c r="D20467" s="7" t="n">
        <v>128</v>
      </c>
    </row>
    <row r="20468" spans="1:7">
      <c r="A20468" t="s">
        <v>4</v>
      </c>
      <c r="B20468" s="4" t="s">
        <v>5</v>
      </c>
      <c r="C20468" s="4" t="s">
        <v>10</v>
      </c>
      <c r="D20468" s="4" t="s">
        <v>9</v>
      </c>
    </row>
    <row r="20469" spans="1:7">
      <c r="A20469" t="n">
        <v>165147</v>
      </c>
      <c r="B20469" s="41" t="n">
        <v>43</v>
      </c>
      <c r="C20469" s="7" t="n">
        <v>61490</v>
      </c>
      <c r="D20469" s="7" t="n">
        <v>128</v>
      </c>
    </row>
    <row r="20470" spans="1:7">
      <c r="A20470" t="s">
        <v>4</v>
      </c>
      <c r="B20470" s="4" t="s">
        <v>5</v>
      </c>
      <c r="C20470" s="4" t="s">
        <v>10</v>
      </c>
      <c r="D20470" s="4" t="s">
        <v>9</v>
      </c>
    </row>
    <row r="20471" spans="1:7">
      <c r="A20471" t="n">
        <v>165154</v>
      </c>
      <c r="B20471" s="41" t="n">
        <v>43</v>
      </c>
      <c r="C20471" s="7" t="n">
        <v>61488</v>
      </c>
      <c r="D20471" s="7" t="n">
        <v>128</v>
      </c>
    </row>
    <row r="20472" spans="1:7">
      <c r="A20472" t="s">
        <v>4</v>
      </c>
      <c r="B20472" s="4" t="s">
        <v>5</v>
      </c>
      <c r="C20472" s="4" t="s">
        <v>13</v>
      </c>
      <c r="D20472" s="36" t="s">
        <v>81</v>
      </c>
      <c r="E20472" s="4" t="s">
        <v>5</v>
      </c>
      <c r="F20472" s="4" t="s">
        <v>13</v>
      </c>
      <c r="G20472" s="4" t="s">
        <v>10</v>
      </c>
      <c r="H20472" s="36" t="s">
        <v>82</v>
      </c>
      <c r="I20472" s="4" t="s">
        <v>13</v>
      </c>
      <c r="J20472" s="36" t="s">
        <v>81</v>
      </c>
      <c r="K20472" s="4" t="s">
        <v>5</v>
      </c>
      <c r="L20472" s="4" t="s">
        <v>13</v>
      </c>
      <c r="M20472" s="4" t="s">
        <v>10</v>
      </c>
      <c r="N20472" s="36" t="s">
        <v>82</v>
      </c>
      <c r="O20472" s="4" t="s">
        <v>13</v>
      </c>
      <c r="P20472" s="4" t="s">
        <v>13</v>
      </c>
      <c r="Q20472" s="4" t="s">
        <v>20</v>
      </c>
    </row>
    <row r="20473" spans="1:7">
      <c r="A20473" t="n">
        <v>165161</v>
      </c>
      <c r="B20473" s="10" t="n">
        <v>5</v>
      </c>
      <c r="C20473" s="7" t="n">
        <v>28</v>
      </c>
      <c r="D20473" s="36" t="s">
        <v>3</v>
      </c>
      <c r="E20473" s="37" t="n">
        <v>64</v>
      </c>
      <c r="F20473" s="7" t="n">
        <v>5</v>
      </c>
      <c r="G20473" s="7" t="n">
        <v>4</v>
      </c>
      <c r="H20473" s="36" t="s">
        <v>3</v>
      </c>
      <c r="I20473" s="7" t="n">
        <v>28</v>
      </c>
      <c r="J20473" s="36" t="s">
        <v>3</v>
      </c>
      <c r="K20473" s="37" t="n">
        <v>64</v>
      </c>
      <c r="L20473" s="7" t="n">
        <v>5</v>
      </c>
      <c r="M20473" s="7" t="n">
        <v>7</v>
      </c>
      <c r="N20473" s="36" t="s">
        <v>3</v>
      </c>
      <c r="O20473" s="7" t="n">
        <v>9</v>
      </c>
      <c r="P20473" s="7" t="n">
        <v>1</v>
      </c>
      <c r="Q20473" s="11" t="n">
        <f t="normal" ca="1">A20481</f>
        <v>0</v>
      </c>
    </row>
    <row r="20474" spans="1:7">
      <c r="A20474" t="s">
        <v>4</v>
      </c>
      <c r="B20474" s="4" t="s">
        <v>5</v>
      </c>
      <c r="C20474" s="4" t="s">
        <v>10</v>
      </c>
      <c r="D20474" s="4" t="s">
        <v>22</v>
      </c>
      <c r="E20474" s="4" t="s">
        <v>22</v>
      </c>
      <c r="F20474" s="4" t="s">
        <v>22</v>
      </c>
      <c r="G20474" s="4" t="s">
        <v>22</v>
      </c>
    </row>
    <row r="20475" spans="1:7">
      <c r="A20475" t="n">
        <v>165178</v>
      </c>
      <c r="B20475" s="24" t="n">
        <v>46</v>
      </c>
      <c r="C20475" s="7" t="n">
        <v>2</v>
      </c>
      <c r="D20475" s="7" t="n">
        <v>-24</v>
      </c>
      <c r="E20475" s="7" t="n">
        <v>0</v>
      </c>
      <c r="F20475" s="7" t="n">
        <v>-34</v>
      </c>
      <c r="G20475" s="7" t="n">
        <v>180</v>
      </c>
    </row>
    <row r="20476" spans="1:7">
      <c r="A20476" t="s">
        <v>4</v>
      </c>
      <c r="B20476" s="4" t="s">
        <v>5</v>
      </c>
      <c r="C20476" s="4" t="s">
        <v>10</v>
      </c>
      <c r="D20476" s="4" t="s">
        <v>9</v>
      </c>
    </row>
    <row r="20477" spans="1:7">
      <c r="A20477" t="n">
        <v>165197</v>
      </c>
      <c r="B20477" s="41" t="n">
        <v>43</v>
      </c>
      <c r="C20477" s="7" t="n">
        <v>2</v>
      </c>
      <c r="D20477" s="7" t="n">
        <v>128</v>
      </c>
    </row>
    <row r="20478" spans="1:7">
      <c r="A20478" t="s">
        <v>4</v>
      </c>
      <c r="B20478" s="4" t="s">
        <v>5</v>
      </c>
      <c r="C20478" s="4" t="s">
        <v>20</v>
      </c>
    </row>
    <row r="20479" spans="1:7">
      <c r="A20479" t="n">
        <v>165204</v>
      </c>
      <c r="B20479" s="17" t="n">
        <v>3</v>
      </c>
      <c r="C20479" s="11" t="n">
        <f t="normal" ca="1">A20495</f>
        <v>0</v>
      </c>
    </row>
    <row r="20480" spans="1:7">
      <c r="A20480" t="s">
        <v>4</v>
      </c>
      <c r="B20480" s="4" t="s">
        <v>5</v>
      </c>
      <c r="C20480" s="4" t="s">
        <v>13</v>
      </c>
      <c r="D20480" s="36" t="s">
        <v>81</v>
      </c>
      <c r="E20480" s="4" t="s">
        <v>5</v>
      </c>
      <c r="F20480" s="4" t="s">
        <v>13</v>
      </c>
      <c r="G20480" s="4" t="s">
        <v>10</v>
      </c>
      <c r="H20480" s="36" t="s">
        <v>82</v>
      </c>
      <c r="I20480" s="4" t="s">
        <v>13</v>
      </c>
      <c r="J20480" s="36" t="s">
        <v>81</v>
      </c>
      <c r="K20480" s="4" t="s">
        <v>5</v>
      </c>
      <c r="L20480" s="4" t="s">
        <v>13</v>
      </c>
      <c r="M20480" s="4" t="s">
        <v>10</v>
      </c>
      <c r="N20480" s="36" t="s">
        <v>82</v>
      </c>
      <c r="O20480" s="4" t="s">
        <v>13</v>
      </c>
      <c r="P20480" s="4" t="s">
        <v>13</v>
      </c>
      <c r="Q20480" s="4" t="s">
        <v>20</v>
      </c>
    </row>
    <row r="20481" spans="1:17">
      <c r="A20481" t="n">
        <v>165209</v>
      </c>
      <c r="B20481" s="10" t="n">
        <v>5</v>
      </c>
      <c r="C20481" s="7" t="n">
        <v>28</v>
      </c>
      <c r="D20481" s="36" t="s">
        <v>3</v>
      </c>
      <c r="E20481" s="37" t="n">
        <v>64</v>
      </c>
      <c r="F20481" s="7" t="n">
        <v>5</v>
      </c>
      <c r="G20481" s="7" t="n">
        <v>2</v>
      </c>
      <c r="H20481" s="36" t="s">
        <v>3</v>
      </c>
      <c r="I20481" s="7" t="n">
        <v>28</v>
      </c>
      <c r="J20481" s="36" t="s">
        <v>3</v>
      </c>
      <c r="K20481" s="37" t="n">
        <v>64</v>
      </c>
      <c r="L20481" s="7" t="n">
        <v>5</v>
      </c>
      <c r="M20481" s="7" t="n">
        <v>7</v>
      </c>
      <c r="N20481" s="36" t="s">
        <v>3</v>
      </c>
      <c r="O20481" s="7" t="n">
        <v>9</v>
      </c>
      <c r="P20481" s="7" t="n">
        <v>1</v>
      </c>
      <c r="Q20481" s="11" t="n">
        <f t="normal" ca="1">A20489</f>
        <v>0</v>
      </c>
    </row>
    <row r="20482" spans="1:17">
      <c r="A20482" t="s">
        <v>4</v>
      </c>
      <c r="B20482" s="4" t="s">
        <v>5</v>
      </c>
      <c r="C20482" s="4" t="s">
        <v>10</v>
      </c>
      <c r="D20482" s="4" t="s">
        <v>22</v>
      </c>
      <c r="E20482" s="4" t="s">
        <v>22</v>
      </c>
      <c r="F20482" s="4" t="s">
        <v>22</v>
      </c>
      <c r="G20482" s="4" t="s">
        <v>22</v>
      </c>
    </row>
    <row r="20483" spans="1:17">
      <c r="A20483" t="n">
        <v>165226</v>
      </c>
      <c r="B20483" s="24" t="n">
        <v>46</v>
      </c>
      <c r="C20483" s="7" t="n">
        <v>4</v>
      </c>
      <c r="D20483" s="7" t="n">
        <v>-24</v>
      </c>
      <c r="E20483" s="7" t="n">
        <v>0</v>
      </c>
      <c r="F20483" s="7" t="n">
        <v>-34</v>
      </c>
      <c r="G20483" s="7" t="n">
        <v>180</v>
      </c>
    </row>
    <row r="20484" spans="1:17">
      <c r="A20484" t="s">
        <v>4</v>
      </c>
      <c r="B20484" s="4" t="s">
        <v>5</v>
      </c>
      <c r="C20484" s="4" t="s">
        <v>10</v>
      </c>
      <c r="D20484" s="4" t="s">
        <v>9</v>
      </c>
    </row>
    <row r="20485" spans="1:17">
      <c r="A20485" t="n">
        <v>165245</v>
      </c>
      <c r="B20485" s="41" t="n">
        <v>43</v>
      </c>
      <c r="C20485" s="7" t="n">
        <v>4</v>
      </c>
      <c r="D20485" s="7" t="n">
        <v>128</v>
      </c>
    </row>
    <row r="20486" spans="1:17">
      <c r="A20486" t="s">
        <v>4</v>
      </c>
      <c r="B20486" s="4" t="s">
        <v>5</v>
      </c>
      <c r="C20486" s="4" t="s">
        <v>20</v>
      </c>
    </row>
    <row r="20487" spans="1:17">
      <c r="A20487" t="n">
        <v>165252</v>
      </c>
      <c r="B20487" s="17" t="n">
        <v>3</v>
      </c>
      <c r="C20487" s="11" t="n">
        <f t="normal" ca="1">A20495</f>
        <v>0</v>
      </c>
    </row>
    <row r="20488" spans="1:17">
      <c r="A20488" t="s">
        <v>4</v>
      </c>
      <c r="B20488" s="4" t="s">
        <v>5</v>
      </c>
      <c r="C20488" s="4" t="s">
        <v>13</v>
      </c>
      <c r="D20488" s="36" t="s">
        <v>81</v>
      </c>
      <c r="E20488" s="4" t="s">
        <v>5</v>
      </c>
      <c r="F20488" s="4" t="s">
        <v>13</v>
      </c>
      <c r="G20488" s="4" t="s">
        <v>10</v>
      </c>
      <c r="H20488" s="36" t="s">
        <v>82</v>
      </c>
      <c r="I20488" s="4" t="s">
        <v>13</v>
      </c>
      <c r="J20488" s="36" t="s">
        <v>81</v>
      </c>
      <c r="K20488" s="4" t="s">
        <v>5</v>
      </c>
      <c r="L20488" s="4" t="s">
        <v>13</v>
      </c>
      <c r="M20488" s="4" t="s">
        <v>10</v>
      </c>
      <c r="N20488" s="36" t="s">
        <v>82</v>
      </c>
      <c r="O20488" s="4" t="s">
        <v>13</v>
      </c>
      <c r="P20488" s="4" t="s">
        <v>13</v>
      </c>
      <c r="Q20488" s="4" t="s">
        <v>20</v>
      </c>
    </row>
    <row r="20489" spans="1:17">
      <c r="A20489" t="n">
        <v>165257</v>
      </c>
      <c r="B20489" s="10" t="n">
        <v>5</v>
      </c>
      <c r="C20489" s="7" t="n">
        <v>28</v>
      </c>
      <c r="D20489" s="36" t="s">
        <v>3</v>
      </c>
      <c r="E20489" s="37" t="n">
        <v>64</v>
      </c>
      <c r="F20489" s="7" t="n">
        <v>5</v>
      </c>
      <c r="G20489" s="7" t="n">
        <v>2</v>
      </c>
      <c r="H20489" s="36" t="s">
        <v>3</v>
      </c>
      <c r="I20489" s="7" t="n">
        <v>28</v>
      </c>
      <c r="J20489" s="36" t="s">
        <v>3</v>
      </c>
      <c r="K20489" s="37" t="n">
        <v>64</v>
      </c>
      <c r="L20489" s="7" t="n">
        <v>5</v>
      </c>
      <c r="M20489" s="7" t="n">
        <v>4</v>
      </c>
      <c r="N20489" s="36" t="s">
        <v>3</v>
      </c>
      <c r="O20489" s="7" t="n">
        <v>9</v>
      </c>
      <c r="P20489" s="7" t="n">
        <v>1</v>
      </c>
      <c r="Q20489" s="11" t="n">
        <f t="normal" ca="1">A20495</f>
        <v>0</v>
      </c>
    </row>
    <row r="20490" spans="1:17">
      <c r="A20490" t="s">
        <v>4</v>
      </c>
      <c r="B20490" s="4" t="s">
        <v>5</v>
      </c>
      <c r="C20490" s="4" t="s">
        <v>10</v>
      </c>
      <c r="D20490" s="4" t="s">
        <v>22</v>
      </c>
      <c r="E20490" s="4" t="s">
        <v>22</v>
      </c>
      <c r="F20490" s="4" t="s">
        <v>22</v>
      </c>
      <c r="G20490" s="4" t="s">
        <v>22</v>
      </c>
    </row>
    <row r="20491" spans="1:17">
      <c r="A20491" t="n">
        <v>165274</v>
      </c>
      <c r="B20491" s="24" t="n">
        <v>46</v>
      </c>
      <c r="C20491" s="7" t="n">
        <v>7</v>
      </c>
      <c r="D20491" s="7" t="n">
        <v>-24</v>
      </c>
      <c r="E20491" s="7" t="n">
        <v>0</v>
      </c>
      <c r="F20491" s="7" t="n">
        <v>-34</v>
      </c>
      <c r="G20491" s="7" t="n">
        <v>180</v>
      </c>
    </row>
    <row r="20492" spans="1:17">
      <c r="A20492" t="s">
        <v>4</v>
      </c>
      <c r="B20492" s="4" t="s">
        <v>5</v>
      </c>
      <c r="C20492" s="4" t="s">
        <v>10</v>
      </c>
      <c r="D20492" s="4" t="s">
        <v>9</v>
      </c>
    </row>
    <row r="20493" spans="1:17">
      <c r="A20493" t="n">
        <v>165293</v>
      </c>
      <c r="B20493" s="41" t="n">
        <v>43</v>
      </c>
      <c r="C20493" s="7" t="n">
        <v>7</v>
      </c>
      <c r="D20493" s="7" t="n">
        <v>128</v>
      </c>
    </row>
    <row r="20494" spans="1:17">
      <c r="A20494" t="s">
        <v>4</v>
      </c>
      <c r="B20494" s="4" t="s">
        <v>5</v>
      </c>
      <c r="C20494" s="4" t="s">
        <v>13</v>
      </c>
      <c r="D20494" s="36" t="s">
        <v>81</v>
      </c>
      <c r="E20494" s="4" t="s">
        <v>5</v>
      </c>
      <c r="F20494" s="4" t="s">
        <v>13</v>
      </c>
      <c r="G20494" s="4" t="s">
        <v>10</v>
      </c>
      <c r="H20494" s="36" t="s">
        <v>82</v>
      </c>
      <c r="I20494" s="4" t="s">
        <v>13</v>
      </c>
      <c r="J20494" s="4" t="s">
        <v>20</v>
      </c>
    </row>
    <row r="20495" spans="1:17">
      <c r="A20495" t="n">
        <v>165300</v>
      </c>
      <c r="B20495" s="10" t="n">
        <v>5</v>
      </c>
      <c r="C20495" s="7" t="n">
        <v>28</v>
      </c>
      <c r="D20495" s="36" t="s">
        <v>3</v>
      </c>
      <c r="E20495" s="37" t="n">
        <v>64</v>
      </c>
      <c r="F20495" s="7" t="n">
        <v>5</v>
      </c>
      <c r="G20495" s="7" t="n">
        <v>16</v>
      </c>
      <c r="H20495" s="36" t="s">
        <v>3</v>
      </c>
      <c r="I20495" s="7" t="n">
        <v>1</v>
      </c>
      <c r="J20495" s="11" t="n">
        <f t="normal" ca="1">A20503</f>
        <v>0</v>
      </c>
    </row>
    <row r="20496" spans="1:17">
      <c r="A20496" t="s">
        <v>4</v>
      </c>
      <c r="B20496" s="4" t="s">
        <v>5</v>
      </c>
      <c r="C20496" s="4" t="s">
        <v>10</v>
      </c>
      <c r="D20496" s="4" t="s">
        <v>22</v>
      </c>
      <c r="E20496" s="4" t="s">
        <v>22</v>
      </c>
      <c r="F20496" s="4" t="s">
        <v>22</v>
      </c>
      <c r="G20496" s="4" t="s">
        <v>22</v>
      </c>
    </row>
    <row r="20497" spans="1:17">
      <c r="A20497" t="n">
        <v>165311</v>
      </c>
      <c r="B20497" s="24" t="n">
        <v>46</v>
      </c>
      <c r="C20497" s="7" t="n">
        <v>15</v>
      </c>
      <c r="D20497" s="7" t="n">
        <v>-23.3500003814697</v>
      </c>
      <c r="E20497" s="7" t="n">
        <v>0</v>
      </c>
      <c r="F20497" s="7" t="n">
        <v>-33.7000007629395</v>
      </c>
      <c r="G20497" s="7" t="n">
        <v>180</v>
      </c>
    </row>
    <row r="20498" spans="1:17">
      <c r="A20498" t="s">
        <v>4</v>
      </c>
      <c r="B20498" s="4" t="s">
        <v>5</v>
      </c>
      <c r="C20498" s="4" t="s">
        <v>10</v>
      </c>
      <c r="D20498" s="4" t="s">
        <v>9</v>
      </c>
    </row>
    <row r="20499" spans="1:17">
      <c r="A20499" t="n">
        <v>165330</v>
      </c>
      <c r="B20499" s="41" t="n">
        <v>43</v>
      </c>
      <c r="C20499" s="7" t="n">
        <v>15</v>
      </c>
      <c r="D20499" s="7" t="n">
        <v>128</v>
      </c>
    </row>
    <row r="20500" spans="1:17">
      <c r="A20500" t="s">
        <v>4</v>
      </c>
      <c r="B20500" s="4" t="s">
        <v>5</v>
      </c>
      <c r="C20500" s="4" t="s">
        <v>20</v>
      </c>
    </row>
    <row r="20501" spans="1:17">
      <c r="A20501" t="n">
        <v>165337</v>
      </c>
      <c r="B20501" s="17" t="n">
        <v>3</v>
      </c>
      <c r="C20501" s="11" t="n">
        <f t="normal" ca="1">A20507</f>
        <v>0</v>
      </c>
    </row>
    <row r="20502" spans="1:17">
      <c r="A20502" t="s">
        <v>4</v>
      </c>
      <c r="B20502" s="4" t="s">
        <v>5</v>
      </c>
      <c r="C20502" s="4" t="s">
        <v>10</v>
      </c>
      <c r="D20502" s="4" t="s">
        <v>22</v>
      </c>
      <c r="E20502" s="4" t="s">
        <v>22</v>
      </c>
      <c r="F20502" s="4" t="s">
        <v>22</v>
      </c>
      <c r="G20502" s="4" t="s">
        <v>22</v>
      </c>
    </row>
    <row r="20503" spans="1:17">
      <c r="A20503" t="n">
        <v>165342</v>
      </c>
      <c r="B20503" s="24" t="n">
        <v>46</v>
      </c>
      <c r="C20503" s="7" t="n">
        <v>16</v>
      </c>
      <c r="D20503" s="7" t="n">
        <v>-23.3500003814697</v>
      </c>
      <c r="E20503" s="7" t="n">
        <v>0</v>
      </c>
      <c r="F20503" s="7" t="n">
        <v>-33.7000007629395</v>
      </c>
      <c r="G20503" s="7" t="n">
        <v>180</v>
      </c>
    </row>
    <row r="20504" spans="1:17">
      <c r="A20504" t="s">
        <v>4</v>
      </c>
      <c r="B20504" s="4" t="s">
        <v>5</v>
      </c>
      <c r="C20504" s="4" t="s">
        <v>10</v>
      </c>
      <c r="D20504" s="4" t="s">
        <v>9</v>
      </c>
    </row>
    <row r="20505" spans="1:17">
      <c r="A20505" t="n">
        <v>165361</v>
      </c>
      <c r="B20505" s="41" t="n">
        <v>43</v>
      </c>
      <c r="C20505" s="7" t="n">
        <v>16</v>
      </c>
      <c r="D20505" s="7" t="n">
        <v>128</v>
      </c>
    </row>
    <row r="20506" spans="1:17">
      <c r="A20506" t="s">
        <v>4</v>
      </c>
      <c r="B20506" s="4" t="s">
        <v>5</v>
      </c>
      <c r="C20506" s="4" t="s">
        <v>13</v>
      </c>
      <c r="D20506" s="4" t="s">
        <v>13</v>
      </c>
      <c r="E20506" s="4" t="s">
        <v>22</v>
      </c>
      <c r="F20506" s="4" t="s">
        <v>22</v>
      </c>
      <c r="G20506" s="4" t="s">
        <v>22</v>
      </c>
      <c r="H20506" s="4" t="s">
        <v>10</v>
      </c>
    </row>
    <row r="20507" spans="1:17">
      <c r="A20507" t="n">
        <v>165368</v>
      </c>
      <c r="B20507" s="25" t="n">
        <v>45</v>
      </c>
      <c r="C20507" s="7" t="n">
        <v>2</v>
      </c>
      <c r="D20507" s="7" t="n">
        <v>3</v>
      </c>
      <c r="E20507" s="7" t="n">
        <v>-7.09000015258789</v>
      </c>
      <c r="F20507" s="7" t="n">
        <v>1</v>
      </c>
      <c r="G20507" s="7" t="n">
        <v>4.40999984741211</v>
      </c>
      <c r="H20507" s="7" t="n">
        <v>0</v>
      </c>
    </row>
    <row r="20508" spans="1:17">
      <c r="A20508" t="s">
        <v>4</v>
      </c>
      <c r="B20508" s="4" t="s">
        <v>5</v>
      </c>
      <c r="C20508" s="4" t="s">
        <v>13</v>
      </c>
      <c r="D20508" s="4" t="s">
        <v>13</v>
      </c>
      <c r="E20508" s="4" t="s">
        <v>22</v>
      </c>
      <c r="F20508" s="4" t="s">
        <v>22</v>
      </c>
      <c r="G20508" s="4" t="s">
        <v>22</v>
      </c>
      <c r="H20508" s="4" t="s">
        <v>10</v>
      </c>
      <c r="I20508" s="4" t="s">
        <v>13</v>
      </c>
    </row>
    <row r="20509" spans="1:17">
      <c r="A20509" t="n">
        <v>165385</v>
      </c>
      <c r="B20509" s="25" t="n">
        <v>45</v>
      </c>
      <c r="C20509" s="7" t="n">
        <v>4</v>
      </c>
      <c r="D20509" s="7" t="n">
        <v>3</v>
      </c>
      <c r="E20509" s="7" t="n">
        <v>359.410003662109</v>
      </c>
      <c r="F20509" s="7" t="n">
        <v>45.3800010681152</v>
      </c>
      <c r="G20509" s="7" t="n">
        <v>0</v>
      </c>
      <c r="H20509" s="7" t="n">
        <v>0</v>
      </c>
      <c r="I20509" s="7" t="n">
        <v>1</v>
      </c>
    </row>
    <row r="20510" spans="1:17">
      <c r="A20510" t="s">
        <v>4</v>
      </c>
      <c r="B20510" s="4" t="s">
        <v>5</v>
      </c>
      <c r="C20510" s="4" t="s">
        <v>13</v>
      </c>
      <c r="D20510" s="4" t="s">
        <v>13</v>
      </c>
      <c r="E20510" s="4" t="s">
        <v>22</v>
      </c>
      <c r="F20510" s="4" t="s">
        <v>10</v>
      </c>
    </row>
    <row r="20511" spans="1:17">
      <c r="A20511" t="n">
        <v>165403</v>
      </c>
      <c r="B20511" s="25" t="n">
        <v>45</v>
      </c>
      <c r="C20511" s="7" t="n">
        <v>5</v>
      </c>
      <c r="D20511" s="7" t="n">
        <v>3</v>
      </c>
      <c r="E20511" s="7" t="n">
        <v>9.19999980926514</v>
      </c>
      <c r="F20511" s="7" t="n">
        <v>0</v>
      </c>
    </row>
    <row r="20512" spans="1:17">
      <c r="A20512" t="s">
        <v>4</v>
      </c>
      <c r="B20512" s="4" t="s">
        <v>5</v>
      </c>
      <c r="C20512" s="4" t="s">
        <v>13</v>
      </c>
      <c r="D20512" s="4" t="s">
        <v>13</v>
      </c>
      <c r="E20512" s="4" t="s">
        <v>22</v>
      </c>
      <c r="F20512" s="4" t="s">
        <v>10</v>
      </c>
    </row>
    <row r="20513" spans="1:9">
      <c r="A20513" t="n">
        <v>165412</v>
      </c>
      <c r="B20513" s="25" t="n">
        <v>45</v>
      </c>
      <c r="C20513" s="7" t="n">
        <v>11</v>
      </c>
      <c r="D20513" s="7" t="n">
        <v>3</v>
      </c>
      <c r="E20513" s="7" t="n">
        <v>37.4000015258789</v>
      </c>
      <c r="F20513" s="7" t="n">
        <v>0</v>
      </c>
    </row>
    <row r="20514" spans="1:9">
      <c r="A20514" t="s">
        <v>4</v>
      </c>
      <c r="B20514" s="4" t="s">
        <v>5</v>
      </c>
      <c r="C20514" s="4" t="s">
        <v>13</v>
      </c>
      <c r="D20514" s="4" t="s">
        <v>10</v>
      </c>
      <c r="E20514" s="4" t="s">
        <v>9</v>
      </c>
      <c r="F20514" s="4" t="s">
        <v>10</v>
      </c>
      <c r="G20514" s="4" t="s">
        <v>9</v>
      </c>
      <c r="H20514" s="4" t="s">
        <v>13</v>
      </c>
    </row>
    <row r="20515" spans="1:9">
      <c r="A20515" t="n">
        <v>165421</v>
      </c>
      <c r="B20515" s="16" t="n">
        <v>49</v>
      </c>
      <c r="C20515" s="7" t="n">
        <v>0</v>
      </c>
      <c r="D20515" s="7" t="n">
        <v>501</v>
      </c>
      <c r="E20515" s="7" t="n">
        <v>1065353216</v>
      </c>
      <c r="F20515" s="7" t="n">
        <v>0</v>
      </c>
      <c r="G20515" s="7" t="n">
        <v>0</v>
      </c>
      <c r="H20515" s="7" t="n">
        <v>0</v>
      </c>
    </row>
    <row r="20516" spans="1:9">
      <c r="A20516" t="s">
        <v>4</v>
      </c>
      <c r="B20516" s="4" t="s">
        <v>5</v>
      </c>
      <c r="C20516" s="4" t="s">
        <v>13</v>
      </c>
      <c r="D20516" s="4" t="s">
        <v>13</v>
      </c>
      <c r="E20516" s="4" t="s">
        <v>22</v>
      </c>
      <c r="F20516" s="4" t="s">
        <v>22</v>
      </c>
      <c r="G20516" s="4" t="s">
        <v>22</v>
      </c>
      <c r="H20516" s="4" t="s">
        <v>10</v>
      </c>
    </row>
    <row r="20517" spans="1:9">
      <c r="A20517" t="n">
        <v>165436</v>
      </c>
      <c r="B20517" s="25" t="n">
        <v>45</v>
      </c>
      <c r="C20517" s="7" t="n">
        <v>2</v>
      </c>
      <c r="D20517" s="7" t="n">
        <v>3</v>
      </c>
      <c r="E20517" s="7" t="n">
        <v>-6.59999990463257</v>
      </c>
      <c r="F20517" s="7" t="n">
        <v>1</v>
      </c>
      <c r="G20517" s="7" t="n">
        <v>2.25999999046326</v>
      </c>
      <c r="H20517" s="7" t="n">
        <v>10000</v>
      </c>
    </row>
    <row r="20518" spans="1:9">
      <c r="A20518" t="s">
        <v>4</v>
      </c>
      <c r="B20518" s="4" t="s">
        <v>5</v>
      </c>
      <c r="C20518" s="4" t="s">
        <v>13</v>
      </c>
      <c r="D20518" s="4" t="s">
        <v>13</v>
      </c>
      <c r="E20518" s="4" t="s">
        <v>22</v>
      </c>
      <c r="F20518" s="4" t="s">
        <v>22</v>
      </c>
      <c r="G20518" s="4" t="s">
        <v>22</v>
      </c>
      <c r="H20518" s="4" t="s">
        <v>10</v>
      </c>
      <c r="I20518" s="4" t="s">
        <v>13</v>
      </c>
    </row>
    <row r="20519" spans="1:9">
      <c r="A20519" t="n">
        <v>165453</v>
      </c>
      <c r="B20519" s="25" t="n">
        <v>45</v>
      </c>
      <c r="C20519" s="7" t="n">
        <v>4</v>
      </c>
      <c r="D20519" s="7" t="n">
        <v>3</v>
      </c>
      <c r="E20519" s="7" t="n">
        <v>22.7199993133545</v>
      </c>
      <c r="F20519" s="7" t="n">
        <v>306.929992675781</v>
      </c>
      <c r="G20519" s="7" t="n">
        <v>0</v>
      </c>
      <c r="H20519" s="7" t="n">
        <v>10000</v>
      </c>
      <c r="I20519" s="7" t="n">
        <v>1</v>
      </c>
    </row>
    <row r="20520" spans="1:9">
      <c r="A20520" t="s">
        <v>4</v>
      </c>
      <c r="B20520" s="4" t="s">
        <v>5</v>
      </c>
      <c r="C20520" s="4" t="s">
        <v>13</v>
      </c>
      <c r="D20520" s="4" t="s">
        <v>13</v>
      </c>
      <c r="E20520" s="4" t="s">
        <v>22</v>
      </c>
      <c r="F20520" s="4" t="s">
        <v>10</v>
      </c>
    </row>
    <row r="20521" spans="1:9">
      <c r="A20521" t="n">
        <v>165471</v>
      </c>
      <c r="B20521" s="25" t="n">
        <v>45</v>
      </c>
      <c r="C20521" s="7" t="n">
        <v>5</v>
      </c>
      <c r="D20521" s="7" t="n">
        <v>3</v>
      </c>
      <c r="E20521" s="7" t="n">
        <v>6.30000019073486</v>
      </c>
      <c r="F20521" s="7" t="n">
        <v>10000</v>
      </c>
    </row>
    <row r="20522" spans="1:9">
      <c r="A20522" t="s">
        <v>4</v>
      </c>
      <c r="B20522" s="4" t="s">
        <v>5</v>
      </c>
      <c r="C20522" s="4" t="s">
        <v>13</v>
      </c>
    </row>
    <row r="20523" spans="1:9">
      <c r="A20523" t="n">
        <v>165480</v>
      </c>
      <c r="B20523" s="42" t="n">
        <v>116</v>
      </c>
      <c r="C20523" s="7" t="n">
        <v>0</v>
      </c>
    </row>
    <row r="20524" spans="1:9">
      <c r="A20524" t="s">
        <v>4</v>
      </c>
      <c r="B20524" s="4" t="s">
        <v>5</v>
      </c>
      <c r="C20524" s="4" t="s">
        <v>13</v>
      </c>
      <c r="D20524" s="4" t="s">
        <v>10</v>
      </c>
    </row>
    <row r="20525" spans="1:9">
      <c r="A20525" t="n">
        <v>165482</v>
      </c>
      <c r="B20525" s="42" t="n">
        <v>116</v>
      </c>
      <c r="C20525" s="7" t="n">
        <v>2</v>
      </c>
      <c r="D20525" s="7" t="n">
        <v>1</v>
      </c>
    </row>
    <row r="20526" spans="1:9">
      <c r="A20526" t="s">
        <v>4</v>
      </c>
      <c r="B20526" s="4" t="s">
        <v>5</v>
      </c>
      <c r="C20526" s="4" t="s">
        <v>13</v>
      </c>
      <c r="D20526" s="4" t="s">
        <v>9</v>
      </c>
    </row>
    <row r="20527" spans="1:9">
      <c r="A20527" t="n">
        <v>165486</v>
      </c>
      <c r="B20527" s="42" t="n">
        <v>116</v>
      </c>
      <c r="C20527" s="7" t="n">
        <v>5</v>
      </c>
      <c r="D20527" s="7" t="n">
        <v>1117782016</v>
      </c>
    </row>
    <row r="20528" spans="1:9">
      <c r="A20528" t="s">
        <v>4</v>
      </c>
      <c r="B20528" s="4" t="s">
        <v>5</v>
      </c>
      <c r="C20528" s="4" t="s">
        <v>13</v>
      </c>
      <c r="D20528" s="4" t="s">
        <v>10</v>
      </c>
    </row>
    <row r="20529" spans="1:9">
      <c r="A20529" t="n">
        <v>165492</v>
      </c>
      <c r="B20529" s="42" t="n">
        <v>116</v>
      </c>
      <c r="C20529" s="7" t="n">
        <v>6</v>
      </c>
      <c r="D20529" s="7" t="n">
        <v>1</v>
      </c>
    </row>
    <row r="20530" spans="1:9">
      <c r="A20530" t="s">
        <v>4</v>
      </c>
      <c r="B20530" s="4" t="s">
        <v>5</v>
      </c>
      <c r="C20530" s="4" t="s">
        <v>13</v>
      </c>
      <c r="D20530" s="4" t="s">
        <v>10</v>
      </c>
      <c r="E20530" s="4" t="s">
        <v>22</v>
      </c>
    </row>
    <row r="20531" spans="1:9">
      <c r="A20531" t="n">
        <v>165496</v>
      </c>
      <c r="B20531" s="28" t="n">
        <v>58</v>
      </c>
      <c r="C20531" s="7" t="n">
        <v>100</v>
      </c>
      <c r="D20531" s="7" t="n">
        <v>2000</v>
      </c>
      <c r="E20531" s="7" t="n">
        <v>1</v>
      </c>
    </row>
    <row r="20532" spans="1:9">
      <c r="A20532" t="s">
        <v>4</v>
      </c>
      <c r="B20532" s="4" t="s">
        <v>5</v>
      </c>
      <c r="C20532" s="4" t="s">
        <v>13</v>
      </c>
      <c r="D20532" s="4" t="s">
        <v>10</v>
      </c>
    </row>
    <row r="20533" spans="1:9">
      <c r="A20533" t="n">
        <v>165504</v>
      </c>
      <c r="B20533" s="28" t="n">
        <v>58</v>
      </c>
      <c r="C20533" s="7" t="n">
        <v>255</v>
      </c>
      <c r="D20533" s="7" t="n">
        <v>0</v>
      </c>
    </row>
    <row r="20534" spans="1:9">
      <c r="A20534" t="s">
        <v>4</v>
      </c>
      <c r="B20534" s="4" t="s">
        <v>5</v>
      </c>
      <c r="C20534" s="4" t="s">
        <v>10</v>
      </c>
      <c r="D20534" s="4" t="s">
        <v>13</v>
      </c>
    </row>
    <row r="20535" spans="1:9">
      <c r="A20535" t="n">
        <v>165508</v>
      </c>
      <c r="B20535" s="63" t="n">
        <v>56</v>
      </c>
      <c r="C20535" s="7" t="n">
        <v>5700</v>
      </c>
      <c r="D20535" s="7" t="n">
        <v>0</v>
      </c>
    </row>
    <row r="20536" spans="1:9">
      <c r="A20536" t="s">
        <v>4</v>
      </c>
      <c r="B20536" s="4" t="s">
        <v>5</v>
      </c>
      <c r="C20536" s="4" t="s">
        <v>10</v>
      </c>
      <c r="D20536" s="4" t="s">
        <v>13</v>
      </c>
      <c r="E20536" s="4" t="s">
        <v>13</v>
      </c>
      <c r="F20536" s="4" t="s">
        <v>6</v>
      </c>
    </row>
    <row r="20537" spans="1:9">
      <c r="A20537" t="n">
        <v>165512</v>
      </c>
      <c r="B20537" s="64" t="n">
        <v>47</v>
      </c>
      <c r="C20537" s="7" t="n">
        <v>5700</v>
      </c>
      <c r="D20537" s="7" t="n">
        <v>0</v>
      </c>
      <c r="E20537" s="7" t="n">
        <v>0</v>
      </c>
      <c r="F20537" s="7" t="s">
        <v>198</v>
      </c>
    </row>
    <row r="20538" spans="1:9">
      <c r="A20538" t="s">
        <v>4</v>
      </c>
      <c r="B20538" s="4" t="s">
        <v>5</v>
      </c>
      <c r="C20538" s="4" t="s">
        <v>10</v>
      </c>
    </row>
    <row r="20539" spans="1:9">
      <c r="A20539" t="n">
        <v>165533</v>
      </c>
      <c r="B20539" s="35" t="n">
        <v>16</v>
      </c>
      <c r="C20539" s="7" t="n">
        <v>2000</v>
      </c>
    </row>
    <row r="20540" spans="1:9">
      <c r="A20540" t="s">
        <v>4</v>
      </c>
      <c r="B20540" s="4" t="s">
        <v>5</v>
      </c>
      <c r="C20540" s="4" t="s">
        <v>10</v>
      </c>
      <c r="D20540" s="4" t="s">
        <v>13</v>
      </c>
      <c r="E20540" s="4" t="s">
        <v>22</v>
      </c>
      <c r="F20540" s="4" t="s">
        <v>10</v>
      </c>
    </row>
    <row r="20541" spans="1:9">
      <c r="A20541" t="n">
        <v>165536</v>
      </c>
      <c r="B20541" s="58" t="n">
        <v>59</v>
      </c>
      <c r="C20541" s="7" t="n">
        <v>5711</v>
      </c>
      <c r="D20541" s="7" t="n">
        <v>12</v>
      </c>
      <c r="E20541" s="7" t="n">
        <v>0.150000005960464</v>
      </c>
      <c r="F20541" s="7" t="n">
        <v>0</v>
      </c>
    </row>
    <row r="20542" spans="1:9">
      <c r="A20542" t="s">
        <v>4</v>
      </c>
      <c r="B20542" s="4" t="s">
        <v>5</v>
      </c>
      <c r="C20542" s="4" t="s">
        <v>10</v>
      </c>
      <c r="D20542" s="4" t="s">
        <v>13</v>
      </c>
      <c r="E20542" s="4" t="s">
        <v>13</v>
      </c>
      <c r="F20542" s="4" t="s">
        <v>6</v>
      </c>
    </row>
    <row r="20543" spans="1:9">
      <c r="A20543" t="n">
        <v>165546</v>
      </c>
      <c r="B20543" s="64" t="n">
        <v>47</v>
      </c>
      <c r="C20543" s="7" t="n">
        <v>5711</v>
      </c>
      <c r="D20543" s="7" t="n">
        <v>0</v>
      </c>
      <c r="E20543" s="7" t="n">
        <v>0</v>
      </c>
      <c r="F20543" s="7" t="s">
        <v>191</v>
      </c>
    </row>
    <row r="20544" spans="1:9">
      <c r="A20544" t="s">
        <v>4</v>
      </c>
      <c r="B20544" s="4" t="s">
        <v>5</v>
      </c>
      <c r="C20544" s="4" t="s">
        <v>10</v>
      </c>
    </row>
    <row r="20545" spans="1:6">
      <c r="A20545" t="n">
        <v>165564</v>
      </c>
      <c r="B20545" s="35" t="n">
        <v>16</v>
      </c>
      <c r="C20545" s="7" t="n">
        <v>500</v>
      </c>
    </row>
    <row r="20546" spans="1:6">
      <c r="A20546" t="s">
        <v>4</v>
      </c>
      <c r="B20546" s="4" t="s">
        <v>5</v>
      </c>
      <c r="C20546" s="4" t="s">
        <v>10</v>
      </c>
      <c r="D20546" s="4" t="s">
        <v>13</v>
      </c>
      <c r="E20546" s="4" t="s">
        <v>22</v>
      </c>
      <c r="F20546" s="4" t="s">
        <v>10</v>
      </c>
    </row>
    <row r="20547" spans="1:6">
      <c r="A20547" t="n">
        <v>165567</v>
      </c>
      <c r="B20547" s="58" t="n">
        <v>59</v>
      </c>
      <c r="C20547" s="7" t="n">
        <v>5702</v>
      </c>
      <c r="D20547" s="7" t="n">
        <v>12</v>
      </c>
      <c r="E20547" s="7" t="n">
        <v>0.150000005960464</v>
      </c>
      <c r="F20547" s="7" t="n">
        <v>0</v>
      </c>
    </row>
    <row r="20548" spans="1:6">
      <c r="A20548" t="s">
        <v>4</v>
      </c>
      <c r="B20548" s="4" t="s">
        <v>5</v>
      </c>
      <c r="C20548" s="4" t="s">
        <v>10</v>
      </c>
      <c r="D20548" s="4" t="s">
        <v>13</v>
      </c>
      <c r="E20548" s="4" t="s">
        <v>13</v>
      </c>
      <c r="F20548" s="4" t="s">
        <v>6</v>
      </c>
    </row>
    <row r="20549" spans="1:6">
      <c r="A20549" t="n">
        <v>165577</v>
      </c>
      <c r="B20549" s="64" t="n">
        <v>47</v>
      </c>
      <c r="C20549" s="7" t="n">
        <v>5702</v>
      </c>
      <c r="D20549" s="7" t="n">
        <v>0</v>
      </c>
      <c r="E20549" s="7" t="n">
        <v>0</v>
      </c>
      <c r="F20549" s="7" t="s">
        <v>197</v>
      </c>
    </row>
    <row r="20550" spans="1:6">
      <c r="A20550" t="s">
        <v>4</v>
      </c>
      <c r="B20550" s="4" t="s">
        <v>5</v>
      </c>
      <c r="C20550" s="4" t="s">
        <v>10</v>
      </c>
    </row>
    <row r="20551" spans="1:6">
      <c r="A20551" t="n">
        <v>165594</v>
      </c>
      <c r="B20551" s="35" t="n">
        <v>16</v>
      </c>
      <c r="C20551" s="7" t="n">
        <v>1000</v>
      </c>
    </row>
    <row r="20552" spans="1:6">
      <c r="A20552" t="s">
        <v>4</v>
      </c>
      <c r="B20552" s="4" t="s">
        <v>5</v>
      </c>
      <c r="C20552" s="4" t="s">
        <v>10</v>
      </c>
      <c r="D20552" s="4" t="s">
        <v>13</v>
      </c>
      <c r="E20552" s="4" t="s">
        <v>13</v>
      </c>
      <c r="F20552" s="4" t="s">
        <v>6</v>
      </c>
    </row>
    <row r="20553" spans="1:6">
      <c r="A20553" t="n">
        <v>165597</v>
      </c>
      <c r="B20553" s="22" t="n">
        <v>20</v>
      </c>
      <c r="C20553" s="7" t="n">
        <v>5711</v>
      </c>
      <c r="D20553" s="7" t="n">
        <v>2</v>
      </c>
      <c r="E20553" s="7" t="n">
        <v>10</v>
      </c>
      <c r="F20553" s="7" t="s">
        <v>937</v>
      </c>
    </row>
    <row r="20554" spans="1:6">
      <c r="A20554" t="s">
        <v>4</v>
      </c>
      <c r="B20554" s="4" t="s">
        <v>5</v>
      </c>
      <c r="C20554" s="4" t="s">
        <v>10</v>
      </c>
    </row>
    <row r="20555" spans="1:6">
      <c r="A20555" t="n">
        <v>165618</v>
      </c>
      <c r="B20555" s="35" t="n">
        <v>16</v>
      </c>
      <c r="C20555" s="7" t="n">
        <v>1000</v>
      </c>
    </row>
    <row r="20556" spans="1:6">
      <c r="A20556" t="s">
        <v>4</v>
      </c>
      <c r="B20556" s="4" t="s">
        <v>5</v>
      </c>
      <c r="C20556" s="4" t="s">
        <v>10</v>
      </c>
      <c r="D20556" s="4" t="s">
        <v>13</v>
      </c>
      <c r="E20556" s="4" t="s">
        <v>13</v>
      </c>
      <c r="F20556" s="4" t="s">
        <v>6</v>
      </c>
    </row>
    <row r="20557" spans="1:6">
      <c r="A20557" t="n">
        <v>165621</v>
      </c>
      <c r="B20557" s="22" t="n">
        <v>20</v>
      </c>
      <c r="C20557" s="7" t="n">
        <v>5711</v>
      </c>
      <c r="D20557" s="7" t="n">
        <v>2</v>
      </c>
      <c r="E20557" s="7" t="n">
        <v>10</v>
      </c>
      <c r="F20557" s="7" t="s">
        <v>937</v>
      </c>
    </row>
    <row r="20558" spans="1:6">
      <c r="A20558" t="s">
        <v>4</v>
      </c>
      <c r="B20558" s="4" t="s">
        <v>5</v>
      </c>
      <c r="C20558" s="4" t="s">
        <v>13</v>
      </c>
      <c r="D20558" s="4" t="s">
        <v>10</v>
      </c>
    </row>
    <row r="20559" spans="1:6">
      <c r="A20559" t="n">
        <v>165642</v>
      </c>
      <c r="B20559" s="25" t="n">
        <v>45</v>
      </c>
      <c r="C20559" s="7" t="n">
        <v>7</v>
      </c>
      <c r="D20559" s="7" t="n">
        <v>255</v>
      </c>
    </row>
    <row r="20560" spans="1:6">
      <c r="A20560" t="s">
        <v>4</v>
      </c>
      <c r="B20560" s="4" t="s">
        <v>5</v>
      </c>
      <c r="C20560" s="4" t="s">
        <v>13</v>
      </c>
      <c r="D20560" s="4" t="s">
        <v>10</v>
      </c>
      <c r="E20560" s="4" t="s">
        <v>22</v>
      </c>
    </row>
    <row r="20561" spans="1:6">
      <c r="A20561" t="n">
        <v>165646</v>
      </c>
      <c r="B20561" s="28" t="n">
        <v>58</v>
      </c>
      <c r="C20561" s="7" t="n">
        <v>101</v>
      </c>
      <c r="D20561" s="7" t="n">
        <v>500</v>
      </c>
      <c r="E20561" s="7" t="n">
        <v>1</v>
      </c>
    </row>
    <row r="20562" spans="1:6">
      <c r="A20562" t="s">
        <v>4</v>
      </c>
      <c r="B20562" s="4" t="s">
        <v>5</v>
      </c>
      <c r="C20562" s="4" t="s">
        <v>13</v>
      </c>
      <c r="D20562" s="4" t="s">
        <v>10</v>
      </c>
    </row>
    <row r="20563" spans="1:6">
      <c r="A20563" t="n">
        <v>165654</v>
      </c>
      <c r="B20563" s="28" t="n">
        <v>58</v>
      </c>
      <c r="C20563" s="7" t="n">
        <v>254</v>
      </c>
      <c r="D20563" s="7" t="n">
        <v>0</v>
      </c>
    </row>
    <row r="20564" spans="1:6">
      <c r="A20564" t="s">
        <v>4</v>
      </c>
      <c r="B20564" s="4" t="s">
        <v>5</v>
      </c>
      <c r="C20564" s="4" t="s">
        <v>13</v>
      </c>
      <c r="D20564" s="4" t="s">
        <v>13</v>
      </c>
      <c r="E20564" s="4" t="s">
        <v>22</v>
      </c>
      <c r="F20564" s="4" t="s">
        <v>22</v>
      </c>
      <c r="G20564" s="4" t="s">
        <v>22</v>
      </c>
      <c r="H20564" s="4" t="s">
        <v>10</v>
      </c>
    </row>
    <row r="20565" spans="1:6">
      <c r="A20565" t="n">
        <v>165658</v>
      </c>
      <c r="B20565" s="25" t="n">
        <v>45</v>
      </c>
      <c r="C20565" s="7" t="n">
        <v>2</v>
      </c>
      <c r="D20565" s="7" t="n">
        <v>3</v>
      </c>
      <c r="E20565" s="7" t="n">
        <v>0.280000001192093</v>
      </c>
      <c r="F20565" s="7" t="n">
        <v>1.30999994277954</v>
      </c>
      <c r="G20565" s="7" t="n">
        <v>-19.7999992370605</v>
      </c>
      <c r="H20565" s="7" t="n">
        <v>0</v>
      </c>
    </row>
    <row r="20566" spans="1:6">
      <c r="A20566" t="s">
        <v>4</v>
      </c>
      <c r="B20566" s="4" t="s">
        <v>5</v>
      </c>
      <c r="C20566" s="4" t="s">
        <v>13</v>
      </c>
      <c r="D20566" s="4" t="s">
        <v>13</v>
      </c>
      <c r="E20566" s="4" t="s">
        <v>22</v>
      </c>
      <c r="F20566" s="4" t="s">
        <v>22</v>
      </c>
      <c r="G20566" s="4" t="s">
        <v>22</v>
      </c>
      <c r="H20566" s="4" t="s">
        <v>10</v>
      </c>
      <c r="I20566" s="4" t="s">
        <v>13</v>
      </c>
    </row>
    <row r="20567" spans="1:6">
      <c r="A20567" t="n">
        <v>165675</v>
      </c>
      <c r="B20567" s="25" t="n">
        <v>45</v>
      </c>
      <c r="C20567" s="7" t="n">
        <v>4</v>
      </c>
      <c r="D20567" s="7" t="n">
        <v>3</v>
      </c>
      <c r="E20567" s="7" t="n">
        <v>1.70000004768372</v>
      </c>
      <c r="F20567" s="7" t="n">
        <v>95.3499984741211</v>
      </c>
      <c r="G20567" s="7" t="n">
        <v>0</v>
      </c>
      <c r="H20567" s="7" t="n">
        <v>0</v>
      </c>
      <c r="I20567" s="7" t="n">
        <v>1</v>
      </c>
    </row>
    <row r="20568" spans="1:6">
      <c r="A20568" t="s">
        <v>4</v>
      </c>
      <c r="B20568" s="4" t="s">
        <v>5</v>
      </c>
      <c r="C20568" s="4" t="s">
        <v>13</v>
      </c>
      <c r="D20568" s="4" t="s">
        <v>13</v>
      </c>
      <c r="E20568" s="4" t="s">
        <v>22</v>
      </c>
      <c r="F20568" s="4" t="s">
        <v>10</v>
      </c>
    </row>
    <row r="20569" spans="1:6">
      <c r="A20569" t="n">
        <v>165693</v>
      </c>
      <c r="B20569" s="25" t="n">
        <v>45</v>
      </c>
      <c r="C20569" s="7" t="n">
        <v>5</v>
      </c>
      <c r="D20569" s="7" t="n">
        <v>3</v>
      </c>
      <c r="E20569" s="7" t="n">
        <v>4.5</v>
      </c>
      <c r="F20569" s="7" t="n">
        <v>0</v>
      </c>
    </row>
    <row r="20570" spans="1:6">
      <c r="A20570" t="s">
        <v>4</v>
      </c>
      <c r="B20570" s="4" t="s">
        <v>5</v>
      </c>
      <c r="C20570" s="4" t="s">
        <v>13</v>
      </c>
      <c r="D20570" s="4" t="s">
        <v>13</v>
      </c>
      <c r="E20570" s="4" t="s">
        <v>22</v>
      </c>
      <c r="F20570" s="4" t="s">
        <v>10</v>
      </c>
    </row>
    <row r="20571" spans="1:6">
      <c r="A20571" t="n">
        <v>165702</v>
      </c>
      <c r="B20571" s="25" t="n">
        <v>45</v>
      </c>
      <c r="C20571" s="7" t="n">
        <v>11</v>
      </c>
      <c r="D20571" s="7" t="n">
        <v>3</v>
      </c>
      <c r="E20571" s="7" t="n">
        <v>37.4000015258789</v>
      </c>
      <c r="F20571" s="7" t="n">
        <v>0</v>
      </c>
    </row>
    <row r="20572" spans="1:6">
      <c r="A20572" t="s">
        <v>4</v>
      </c>
      <c r="B20572" s="4" t="s">
        <v>5</v>
      </c>
      <c r="C20572" s="4" t="s">
        <v>13</v>
      </c>
      <c r="D20572" s="4" t="s">
        <v>13</v>
      </c>
      <c r="E20572" s="4" t="s">
        <v>22</v>
      </c>
      <c r="F20572" s="4" t="s">
        <v>22</v>
      </c>
      <c r="G20572" s="4" t="s">
        <v>22</v>
      </c>
      <c r="H20572" s="4" t="s">
        <v>10</v>
      </c>
    </row>
    <row r="20573" spans="1:6">
      <c r="A20573" t="n">
        <v>165711</v>
      </c>
      <c r="B20573" s="25" t="n">
        <v>45</v>
      </c>
      <c r="C20573" s="7" t="n">
        <v>2</v>
      </c>
      <c r="D20573" s="7" t="n">
        <v>3</v>
      </c>
      <c r="E20573" s="7" t="n">
        <v>0.280000001192093</v>
      </c>
      <c r="F20573" s="7" t="n">
        <v>1.30999994277954</v>
      </c>
      <c r="G20573" s="7" t="n">
        <v>-19.7999992370605</v>
      </c>
      <c r="H20573" s="7" t="n">
        <v>8000</v>
      </c>
    </row>
    <row r="20574" spans="1:6">
      <c r="A20574" t="s">
        <v>4</v>
      </c>
      <c r="B20574" s="4" t="s">
        <v>5</v>
      </c>
      <c r="C20574" s="4" t="s">
        <v>13</v>
      </c>
      <c r="D20574" s="4" t="s">
        <v>13</v>
      </c>
      <c r="E20574" s="4" t="s">
        <v>22</v>
      </c>
      <c r="F20574" s="4" t="s">
        <v>22</v>
      </c>
      <c r="G20574" s="4" t="s">
        <v>22</v>
      </c>
      <c r="H20574" s="4" t="s">
        <v>10</v>
      </c>
      <c r="I20574" s="4" t="s">
        <v>13</v>
      </c>
    </row>
    <row r="20575" spans="1:6">
      <c r="A20575" t="n">
        <v>165728</v>
      </c>
      <c r="B20575" s="25" t="n">
        <v>45</v>
      </c>
      <c r="C20575" s="7" t="n">
        <v>4</v>
      </c>
      <c r="D20575" s="7" t="n">
        <v>3</v>
      </c>
      <c r="E20575" s="7" t="n">
        <v>356</v>
      </c>
      <c r="F20575" s="7" t="n">
        <v>33.1100006103516</v>
      </c>
      <c r="G20575" s="7" t="n">
        <v>0</v>
      </c>
      <c r="H20575" s="7" t="n">
        <v>8000</v>
      </c>
      <c r="I20575" s="7" t="n">
        <v>1</v>
      </c>
    </row>
    <row r="20576" spans="1:6">
      <c r="A20576" t="s">
        <v>4</v>
      </c>
      <c r="B20576" s="4" t="s">
        <v>5</v>
      </c>
      <c r="C20576" s="4" t="s">
        <v>13</v>
      </c>
      <c r="D20576" s="4" t="s">
        <v>13</v>
      </c>
      <c r="E20576" s="4" t="s">
        <v>22</v>
      </c>
      <c r="F20576" s="4" t="s">
        <v>10</v>
      </c>
    </row>
    <row r="20577" spans="1:9">
      <c r="A20577" t="n">
        <v>165746</v>
      </c>
      <c r="B20577" s="25" t="n">
        <v>45</v>
      </c>
      <c r="C20577" s="7" t="n">
        <v>5</v>
      </c>
      <c r="D20577" s="7" t="n">
        <v>3</v>
      </c>
      <c r="E20577" s="7" t="n">
        <v>8.5</v>
      </c>
      <c r="F20577" s="7" t="n">
        <v>8000</v>
      </c>
    </row>
    <row r="20578" spans="1:9">
      <c r="A20578" t="s">
        <v>4</v>
      </c>
      <c r="B20578" s="4" t="s">
        <v>5</v>
      </c>
      <c r="C20578" s="4" t="s">
        <v>13</v>
      </c>
      <c r="D20578" s="4" t="s">
        <v>10</v>
      </c>
    </row>
    <row r="20579" spans="1:9">
      <c r="A20579" t="n">
        <v>165755</v>
      </c>
      <c r="B20579" s="28" t="n">
        <v>58</v>
      </c>
      <c r="C20579" s="7" t="n">
        <v>255</v>
      </c>
      <c r="D20579" s="7" t="n">
        <v>0</v>
      </c>
    </row>
    <row r="20580" spans="1:9">
      <c r="A20580" t="s">
        <v>4</v>
      </c>
      <c r="B20580" s="4" t="s">
        <v>5</v>
      </c>
      <c r="C20580" s="4" t="s">
        <v>10</v>
      </c>
      <c r="D20580" s="4" t="s">
        <v>13</v>
      </c>
      <c r="E20580" s="4" t="s">
        <v>22</v>
      </c>
      <c r="F20580" s="4" t="s">
        <v>10</v>
      </c>
    </row>
    <row r="20581" spans="1:9">
      <c r="A20581" t="n">
        <v>165759</v>
      </c>
      <c r="B20581" s="58" t="n">
        <v>59</v>
      </c>
      <c r="C20581" s="7" t="n">
        <v>5712</v>
      </c>
      <c r="D20581" s="7" t="n">
        <v>12</v>
      </c>
      <c r="E20581" s="7" t="n">
        <v>0.150000005960464</v>
      </c>
      <c r="F20581" s="7" t="n">
        <v>0</v>
      </c>
    </row>
    <row r="20582" spans="1:9">
      <c r="A20582" t="s">
        <v>4</v>
      </c>
      <c r="B20582" s="4" t="s">
        <v>5</v>
      </c>
      <c r="C20582" s="4" t="s">
        <v>10</v>
      </c>
    </row>
    <row r="20583" spans="1:9">
      <c r="A20583" t="n">
        <v>165769</v>
      </c>
      <c r="B20583" s="35" t="n">
        <v>16</v>
      </c>
      <c r="C20583" s="7" t="n">
        <v>2000</v>
      </c>
    </row>
    <row r="20584" spans="1:9">
      <c r="A20584" t="s">
        <v>4</v>
      </c>
      <c r="B20584" s="4" t="s">
        <v>5</v>
      </c>
      <c r="C20584" s="4" t="s">
        <v>10</v>
      </c>
      <c r="D20584" s="4" t="s">
        <v>13</v>
      </c>
      <c r="E20584" s="4" t="s">
        <v>22</v>
      </c>
      <c r="F20584" s="4" t="s">
        <v>10</v>
      </c>
    </row>
    <row r="20585" spans="1:9">
      <c r="A20585" t="n">
        <v>165772</v>
      </c>
      <c r="B20585" s="58" t="n">
        <v>59</v>
      </c>
      <c r="C20585" s="7" t="n">
        <v>5720</v>
      </c>
      <c r="D20585" s="7" t="n">
        <v>12</v>
      </c>
      <c r="E20585" s="7" t="n">
        <v>0.150000005960464</v>
      </c>
      <c r="F20585" s="7" t="n">
        <v>0</v>
      </c>
    </row>
    <row r="20586" spans="1:9">
      <c r="A20586" t="s">
        <v>4</v>
      </c>
      <c r="B20586" s="4" t="s">
        <v>5</v>
      </c>
      <c r="C20586" s="4" t="s">
        <v>10</v>
      </c>
      <c r="D20586" s="4" t="s">
        <v>13</v>
      </c>
      <c r="E20586" s="4" t="s">
        <v>13</v>
      </c>
      <c r="F20586" s="4" t="s">
        <v>6</v>
      </c>
    </row>
    <row r="20587" spans="1:9">
      <c r="A20587" t="n">
        <v>165782</v>
      </c>
      <c r="B20587" s="64" t="n">
        <v>47</v>
      </c>
      <c r="C20587" s="7" t="n">
        <v>5720</v>
      </c>
      <c r="D20587" s="7" t="n">
        <v>0</v>
      </c>
      <c r="E20587" s="7" t="n">
        <v>0</v>
      </c>
      <c r="F20587" s="7" t="s">
        <v>1372</v>
      </c>
    </row>
    <row r="20588" spans="1:9">
      <c r="A20588" t="s">
        <v>4</v>
      </c>
      <c r="B20588" s="4" t="s">
        <v>5</v>
      </c>
      <c r="C20588" s="4" t="s">
        <v>10</v>
      </c>
    </row>
    <row r="20589" spans="1:9">
      <c r="A20589" t="n">
        <v>165801</v>
      </c>
      <c r="B20589" s="35" t="n">
        <v>16</v>
      </c>
      <c r="C20589" s="7" t="n">
        <v>1000</v>
      </c>
    </row>
    <row r="20590" spans="1:9">
      <c r="A20590" t="s">
        <v>4</v>
      </c>
      <c r="B20590" s="4" t="s">
        <v>5</v>
      </c>
      <c r="C20590" s="4" t="s">
        <v>10</v>
      </c>
      <c r="D20590" s="4" t="s">
        <v>13</v>
      </c>
      <c r="E20590" s="4" t="s">
        <v>22</v>
      </c>
      <c r="F20590" s="4" t="s">
        <v>10</v>
      </c>
    </row>
    <row r="20591" spans="1:9">
      <c r="A20591" t="n">
        <v>165804</v>
      </c>
      <c r="B20591" s="58" t="n">
        <v>59</v>
      </c>
      <c r="C20591" s="7" t="n">
        <v>5712</v>
      </c>
      <c r="D20591" s="7" t="n">
        <v>12</v>
      </c>
      <c r="E20591" s="7" t="n">
        <v>0.150000005960464</v>
      </c>
      <c r="F20591" s="7" t="n">
        <v>0</v>
      </c>
    </row>
    <row r="20592" spans="1:9">
      <c r="A20592" t="s">
        <v>4</v>
      </c>
      <c r="B20592" s="4" t="s">
        <v>5</v>
      </c>
      <c r="C20592" s="4" t="s">
        <v>10</v>
      </c>
    </row>
    <row r="20593" spans="1:6">
      <c r="A20593" t="n">
        <v>165814</v>
      </c>
      <c r="B20593" s="35" t="n">
        <v>16</v>
      </c>
      <c r="C20593" s="7" t="n">
        <v>1000</v>
      </c>
    </row>
    <row r="20594" spans="1:6">
      <c r="A20594" t="s">
        <v>4</v>
      </c>
      <c r="B20594" s="4" t="s">
        <v>5</v>
      </c>
      <c r="C20594" s="4" t="s">
        <v>10</v>
      </c>
      <c r="D20594" s="4" t="s">
        <v>13</v>
      </c>
      <c r="E20594" s="4" t="s">
        <v>22</v>
      </c>
      <c r="F20594" s="4" t="s">
        <v>10</v>
      </c>
    </row>
    <row r="20595" spans="1:6">
      <c r="A20595" t="n">
        <v>165817</v>
      </c>
      <c r="B20595" s="58" t="n">
        <v>59</v>
      </c>
      <c r="C20595" s="7" t="n">
        <v>5721</v>
      </c>
      <c r="D20595" s="7" t="n">
        <v>12</v>
      </c>
      <c r="E20595" s="7" t="n">
        <v>0.150000005960464</v>
      </c>
      <c r="F20595" s="7" t="n">
        <v>0</v>
      </c>
    </row>
    <row r="20596" spans="1:6">
      <c r="A20596" t="s">
        <v>4</v>
      </c>
      <c r="B20596" s="4" t="s">
        <v>5</v>
      </c>
      <c r="C20596" s="4" t="s">
        <v>13</v>
      </c>
      <c r="D20596" s="4" t="s">
        <v>10</v>
      </c>
    </row>
    <row r="20597" spans="1:6">
      <c r="A20597" t="n">
        <v>165827</v>
      </c>
      <c r="B20597" s="25" t="n">
        <v>45</v>
      </c>
      <c r="C20597" s="7" t="n">
        <v>7</v>
      </c>
      <c r="D20597" s="7" t="n">
        <v>255</v>
      </c>
    </row>
    <row r="20598" spans="1:6">
      <c r="A20598" t="s">
        <v>4</v>
      </c>
      <c r="B20598" s="4" t="s">
        <v>5</v>
      </c>
      <c r="C20598" s="4" t="s">
        <v>13</v>
      </c>
      <c r="D20598" s="4" t="s">
        <v>10</v>
      </c>
      <c r="E20598" s="4" t="s">
        <v>22</v>
      </c>
    </row>
    <row r="20599" spans="1:6">
      <c r="A20599" t="n">
        <v>165831</v>
      </c>
      <c r="B20599" s="28" t="n">
        <v>58</v>
      </c>
      <c r="C20599" s="7" t="n">
        <v>0</v>
      </c>
      <c r="D20599" s="7" t="n">
        <v>1000</v>
      </c>
      <c r="E20599" s="7" t="n">
        <v>1</v>
      </c>
    </row>
    <row r="20600" spans="1:6">
      <c r="A20600" t="s">
        <v>4</v>
      </c>
      <c r="B20600" s="4" t="s">
        <v>5</v>
      </c>
      <c r="C20600" s="4" t="s">
        <v>13</v>
      </c>
      <c r="D20600" s="4" t="s">
        <v>10</v>
      </c>
    </row>
    <row r="20601" spans="1:6">
      <c r="A20601" t="n">
        <v>165839</v>
      </c>
      <c r="B20601" s="28" t="n">
        <v>58</v>
      </c>
      <c r="C20601" s="7" t="n">
        <v>255</v>
      </c>
      <c r="D20601" s="7" t="n">
        <v>0</v>
      </c>
    </row>
    <row r="20602" spans="1:6">
      <c r="A20602" t="s">
        <v>4</v>
      </c>
      <c r="B20602" s="4" t="s">
        <v>5</v>
      </c>
      <c r="C20602" s="4" t="s">
        <v>9</v>
      </c>
    </row>
    <row r="20603" spans="1:6">
      <c r="A20603" t="n">
        <v>165843</v>
      </c>
      <c r="B20603" s="50" t="n">
        <v>15</v>
      </c>
      <c r="C20603" s="7" t="n">
        <v>2097152</v>
      </c>
    </row>
    <row r="20604" spans="1:6">
      <c r="A20604" t="s">
        <v>4</v>
      </c>
      <c r="B20604" s="4" t="s">
        <v>5</v>
      </c>
      <c r="C20604" s="4" t="s">
        <v>13</v>
      </c>
    </row>
    <row r="20605" spans="1:6">
      <c r="A20605" t="n">
        <v>165848</v>
      </c>
      <c r="B20605" s="42" t="n">
        <v>116</v>
      </c>
      <c r="C20605" s="7" t="n">
        <v>0</v>
      </c>
    </row>
    <row r="20606" spans="1:6">
      <c r="A20606" t="s">
        <v>4</v>
      </c>
      <c r="B20606" s="4" t="s">
        <v>5</v>
      </c>
      <c r="C20606" s="4" t="s">
        <v>13</v>
      </c>
      <c r="D20606" s="4" t="s">
        <v>10</v>
      </c>
    </row>
    <row r="20607" spans="1:6">
      <c r="A20607" t="n">
        <v>165850</v>
      </c>
      <c r="B20607" s="42" t="n">
        <v>116</v>
      </c>
      <c r="C20607" s="7" t="n">
        <v>2</v>
      </c>
      <c r="D20607" s="7" t="n">
        <v>1</v>
      </c>
    </row>
    <row r="20608" spans="1:6">
      <c r="A20608" t="s">
        <v>4</v>
      </c>
      <c r="B20608" s="4" t="s">
        <v>5</v>
      </c>
      <c r="C20608" s="4" t="s">
        <v>13</v>
      </c>
      <c r="D20608" s="4" t="s">
        <v>9</v>
      </c>
    </row>
    <row r="20609" spans="1:6">
      <c r="A20609" t="n">
        <v>165854</v>
      </c>
      <c r="B20609" s="42" t="n">
        <v>116</v>
      </c>
      <c r="C20609" s="7" t="n">
        <v>5</v>
      </c>
      <c r="D20609" s="7" t="n">
        <v>1120403456</v>
      </c>
    </row>
    <row r="20610" spans="1:6">
      <c r="A20610" t="s">
        <v>4</v>
      </c>
      <c r="B20610" s="4" t="s">
        <v>5</v>
      </c>
      <c r="C20610" s="4" t="s">
        <v>13</v>
      </c>
      <c r="D20610" s="4" t="s">
        <v>10</v>
      </c>
    </row>
    <row r="20611" spans="1:6">
      <c r="A20611" t="n">
        <v>165860</v>
      </c>
      <c r="B20611" s="42" t="n">
        <v>116</v>
      </c>
      <c r="C20611" s="7" t="n">
        <v>6</v>
      </c>
      <c r="D20611" s="7" t="n">
        <v>1</v>
      </c>
    </row>
    <row r="20612" spans="1:6">
      <c r="A20612" t="s">
        <v>4</v>
      </c>
      <c r="B20612" s="4" t="s">
        <v>5</v>
      </c>
      <c r="C20612" s="4" t="s">
        <v>13</v>
      </c>
      <c r="D20612" s="4" t="s">
        <v>13</v>
      </c>
      <c r="E20612" s="4" t="s">
        <v>22</v>
      </c>
      <c r="F20612" s="4" t="s">
        <v>22</v>
      </c>
      <c r="G20612" s="4" t="s">
        <v>22</v>
      </c>
      <c r="H20612" s="4" t="s">
        <v>10</v>
      </c>
    </row>
    <row r="20613" spans="1:6">
      <c r="A20613" t="n">
        <v>165864</v>
      </c>
      <c r="B20613" s="25" t="n">
        <v>45</v>
      </c>
      <c r="C20613" s="7" t="n">
        <v>2</v>
      </c>
      <c r="D20613" s="7" t="n">
        <v>3</v>
      </c>
      <c r="E20613" s="7" t="n">
        <v>-24</v>
      </c>
      <c r="F20613" s="7" t="n">
        <v>3.15000009536743</v>
      </c>
      <c r="G20613" s="7" t="n">
        <v>-47.2999992370605</v>
      </c>
      <c r="H20613" s="7" t="n">
        <v>0</v>
      </c>
    </row>
    <row r="20614" spans="1:6">
      <c r="A20614" t="s">
        <v>4</v>
      </c>
      <c r="B20614" s="4" t="s">
        <v>5</v>
      </c>
      <c r="C20614" s="4" t="s">
        <v>13</v>
      </c>
      <c r="D20614" s="4" t="s">
        <v>13</v>
      </c>
      <c r="E20614" s="4" t="s">
        <v>22</v>
      </c>
      <c r="F20614" s="4" t="s">
        <v>22</v>
      </c>
      <c r="G20614" s="4" t="s">
        <v>22</v>
      </c>
      <c r="H20614" s="4" t="s">
        <v>10</v>
      </c>
      <c r="I20614" s="4" t="s">
        <v>13</v>
      </c>
    </row>
    <row r="20615" spans="1:6">
      <c r="A20615" t="n">
        <v>165881</v>
      </c>
      <c r="B20615" s="25" t="n">
        <v>45</v>
      </c>
      <c r="C20615" s="7" t="n">
        <v>4</v>
      </c>
      <c r="D20615" s="7" t="n">
        <v>3</v>
      </c>
      <c r="E20615" s="7" t="n">
        <v>355</v>
      </c>
      <c r="F20615" s="7" t="n">
        <v>35</v>
      </c>
      <c r="G20615" s="7" t="n">
        <v>0</v>
      </c>
      <c r="H20615" s="7" t="n">
        <v>0</v>
      </c>
      <c r="I20615" s="7" t="n">
        <v>0</v>
      </c>
    </row>
    <row r="20616" spans="1:6">
      <c r="A20616" t="s">
        <v>4</v>
      </c>
      <c r="B20616" s="4" t="s">
        <v>5</v>
      </c>
      <c r="C20616" s="4" t="s">
        <v>13</v>
      </c>
      <c r="D20616" s="4" t="s">
        <v>13</v>
      </c>
      <c r="E20616" s="4" t="s">
        <v>22</v>
      </c>
      <c r="F20616" s="4" t="s">
        <v>10</v>
      </c>
    </row>
    <row r="20617" spans="1:6">
      <c r="A20617" t="n">
        <v>165899</v>
      </c>
      <c r="B20617" s="25" t="n">
        <v>45</v>
      </c>
      <c r="C20617" s="7" t="n">
        <v>5</v>
      </c>
      <c r="D20617" s="7" t="n">
        <v>3</v>
      </c>
      <c r="E20617" s="7" t="n">
        <v>4</v>
      </c>
      <c r="F20617" s="7" t="n">
        <v>0</v>
      </c>
    </row>
    <row r="20618" spans="1:6">
      <c r="A20618" t="s">
        <v>4</v>
      </c>
      <c r="B20618" s="4" t="s">
        <v>5</v>
      </c>
      <c r="C20618" s="4" t="s">
        <v>13</v>
      </c>
      <c r="D20618" s="4" t="s">
        <v>13</v>
      </c>
      <c r="E20618" s="4" t="s">
        <v>22</v>
      </c>
      <c r="F20618" s="4" t="s">
        <v>10</v>
      </c>
    </row>
    <row r="20619" spans="1:6">
      <c r="A20619" t="n">
        <v>165908</v>
      </c>
      <c r="B20619" s="25" t="n">
        <v>45</v>
      </c>
      <c r="C20619" s="7" t="n">
        <v>11</v>
      </c>
      <c r="D20619" s="7" t="n">
        <v>3</v>
      </c>
      <c r="E20619" s="7" t="n">
        <v>34</v>
      </c>
      <c r="F20619" s="7" t="n">
        <v>0</v>
      </c>
    </row>
    <row r="20620" spans="1:6">
      <c r="A20620" t="s">
        <v>4</v>
      </c>
      <c r="B20620" s="4" t="s">
        <v>5</v>
      </c>
      <c r="C20620" s="4" t="s">
        <v>13</v>
      </c>
      <c r="D20620" s="4" t="s">
        <v>13</v>
      </c>
      <c r="E20620" s="4" t="s">
        <v>22</v>
      </c>
      <c r="F20620" s="4" t="s">
        <v>10</v>
      </c>
    </row>
    <row r="20621" spans="1:6">
      <c r="A20621" t="n">
        <v>165917</v>
      </c>
      <c r="B20621" s="25" t="n">
        <v>45</v>
      </c>
      <c r="C20621" s="7" t="n">
        <v>5</v>
      </c>
      <c r="D20621" s="7" t="n">
        <v>3</v>
      </c>
      <c r="E20621" s="7" t="n">
        <v>3.20000004768372</v>
      </c>
      <c r="F20621" s="7" t="n">
        <v>4000</v>
      </c>
    </row>
    <row r="20622" spans="1:6">
      <c r="A20622" t="s">
        <v>4</v>
      </c>
      <c r="B20622" s="4" t="s">
        <v>5</v>
      </c>
      <c r="C20622" s="4" t="s">
        <v>10</v>
      </c>
      <c r="D20622" s="4" t="s">
        <v>9</v>
      </c>
    </row>
    <row r="20623" spans="1:6">
      <c r="A20623" t="n">
        <v>165926</v>
      </c>
      <c r="B20623" s="45" t="n">
        <v>44</v>
      </c>
      <c r="C20623" s="7" t="n">
        <v>0</v>
      </c>
      <c r="D20623" s="7" t="n">
        <v>128</v>
      </c>
    </row>
    <row r="20624" spans="1:6">
      <c r="A20624" t="s">
        <v>4</v>
      </c>
      <c r="B20624" s="4" t="s">
        <v>5</v>
      </c>
      <c r="C20624" s="4" t="s">
        <v>10</v>
      </c>
      <c r="D20624" s="4" t="s">
        <v>9</v>
      </c>
    </row>
    <row r="20625" spans="1:9">
      <c r="A20625" t="n">
        <v>165933</v>
      </c>
      <c r="B20625" s="45" t="n">
        <v>44</v>
      </c>
      <c r="C20625" s="7" t="n">
        <v>7032</v>
      </c>
      <c r="D20625" s="7" t="n">
        <v>128</v>
      </c>
    </row>
    <row r="20626" spans="1:9">
      <c r="A20626" t="s">
        <v>4</v>
      </c>
      <c r="B20626" s="4" t="s">
        <v>5</v>
      </c>
      <c r="C20626" s="4" t="s">
        <v>10</v>
      </c>
      <c r="D20626" s="4" t="s">
        <v>9</v>
      </c>
    </row>
    <row r="20627" spans="1:9">
      <c r="A20627" t="n">
        <v>165940</v>
      </c>
      <c r="B20627" s="45" t="n">
        <v>44</v>
      </c>
      <c r="C20627" s="7" t="n">
        <v>1</v>
      </c>
      <c r="D20627" s="7" t="n">
        <v>128</v>
      </c>
    </row>
    <row r="20628" spans="1:9">
      <c r="A20628" t="s">
        <v>4</v>
      </c>
      <c r="B20628" s="4" t="s">
        <v>5</v>
      </c>
      <c r="C20628" s="4" t="s">
        <v>10</v>
      </c>
      <c r="D20628" s="4" t="s">
        <v>9</v>
      </c>
    </row>
    <row r="20629" spans="1:9">
      <c r="A20629" t="n">
        <v>165947</v>
      </c>
      <c r="B20629" s="45" t="n">
        <v>44</v>
      </c>
      <c r="C20629" s="7" t="n">
        <v>8</v>
      </c>
      <c r="D20629" s="7" t="n">
        <v>128</v>
      </c>
    </row>
    <row r="20630" spans="1:9">
      <c r="A20630" t="s">
        <v>4</v>
      </c>
      <c r="B20630" s="4" t="s">
        <v>5</v>
      </c>
      <c r="C20630" s="4" t="s">
        <v>10</v>
      </c>
      <c r="D20630" s="4" t="s">
        <v>9</v>
      </c>
    </row>
    <row r="20631" spans="1:9">
      <c r="A20631" t="n">
        <v>165954</v>
      </c>
      <c r="B20631" s="45" t="n">
        <v>44</v>
      </c>
      <c r="C20631" s="7" t="n">
        <v>9</v>
      </c>
      <c r="D20631" s="7" t="n">
        <v>128</v>
      </c>
    </row>
    <row r="20632" spans="1:9">
      <c r="A20632" t="s">
        <v>4</v>
      </c>
      <c r="B20632" s="4" t="s">
        <v>5</v>
      </c>
      <c r="C20632" s="4" t="s">
        <v>10</v>
      </c>
      <c r="D20632" s="4" t="s">
        <v>9</v>
      </c>
    </row>
    <row r="20633" spans="1:9">
      <c r="A20633" t="n">
        <v>165961</v>
      </c>
      <c r="B20633" s="45" t="n">
        <v>44</v>
      </c>
      <c r="C20633" s="7" t="n">
        <v>14</v>
      </c>
      <c r="D20633" s="7" t="n">
        <v>128</v>
      </c>
    </row>
    <row r="20634" spans="1:9">
      <c r="A20634" t="s">
        <v>4</v>
      </c>
      <c r="B20634" s="4" t="s">
        <v>5</v>
      </c>
      <c r="C20634" s="4" t="s">
        <v>10</v>
      </c>
      <c r="D20634" s="4" t="s">
        <v>9</v>
      </c>
    </row>
    <row r="20635" spans="1:9">
      <c r="A20635" t="n">
        <v>165968</v>
      </c>
      <c r="B20635" s="45" t="n">
        <v>44</v>
      </c>
      <c r="C20635" s="7" t="n">
        <v>61489</v>
      </c>
      <c r="D20635" s="7" t="n">
        <v>128</v>
      </c>
    </row>
    <row r="20636" spans="1:9">
      <c r="A20636" t="s">
        <v>4</v>
      </c>
      <c r="B20636" s="4" t="s">
        <v>5</v>
      </c>
      <c r="C20636" s="4" t="s">
        <v>10</v>
      </c>
      <c r="D20636" s="4" t="s">
        <v>9</v>
      </c>
    </row>
    <row r="20637" spans="1:9">
      <c r="A20637" t="n">
        <v>165975</v>
      </c>
      <c r="B20637" s="45" t="n">
        <v>44</v>
      </c>
      <c r="C20637" s="7" t="n">
        <v>61490</v>
      </c>
      <c r="D20637" s="7" t="n">
        <v>128</v>
      </c>
    </row>
    <row r="20638" spans="1:9">
      <c r="A20638" t="s">
        <v>4</v>
      </c>
      <c r="B20638" s="4" t="s">
        <v>5</v>
      </c>
      <c r="C20638" s="4" t="s">
        <v>10</v>
      </c>
      <c r="D20638" s="4" t="s">
        <v>9</v>
      </c>
    </row>
    <row r="20639" spans="1:9">
      <c r="A20639" t="n">
        <v>165982</v>
      </c>
      <c r="B20639" s="45" t="n">
        <v>44</v>
      </c>
      <c r="C20639" s="7" t="n">
        <v>61488</v>
      </c>
      <c r="D20639" s="7" t="n">
        <v>128</v>
      </c>
    </row>
    <row r="20640" spans="1:9">
      <c r="A20640" t="s">
        <v>4</v>
      </c>
      <c r="B20640" s="4" t="s">
        <v>5</v>
      </c>
      <c r="C20640" s="4" t="s">
        <v>10</v>
      </c>
      <c r="D20640" s="4" t="s">
        <v>10</v>
      </c>
      <c r="E20640" s="4" t="s">
        <v>22</v>
      </c>
      <c r="F20640" s="4" t="s">
        <v>22</v>
      </c>
      <c r="G20640" s="4" t="s">
        <v>22</v>
      </c>
      <c r="H20640" s="4" t="s">
        <v>22</v>
      </c>
      <c r="I20640" s="4" t="s">
        <v>13</v>
      </c>
      <c r="J20640" s="4" t="s">
        <v>10</v>
      </c>
    </row>
    <row r="20641" spans="1:10">
      <c r="A20641" t="n">
        <v>165989</v>
      </c>
      <c r="B20641" s="85" t="n">
        <v>55</v>
      </c>
      <c r="C20641" s="7" t="n">
        <v>9</v>
      </c>
      <c r="D20641" s="7" t="n">
        <v>65533</v>
      </c>
      <c r="E20641" s="7" t="n">
        <v>-23</v>
      </c>
      <c r="F20641" s="7" t="n">
        <v>1.85000002384186</v>
      </c>
      <c r="G20641" s="7" t="n">
        <v>-47.4000015258789</v>
      </c>
      <c r="H20641" s="7" t="n">
        <v>1.20000004768372</v>
      </c>
      <c r="I20641" s="7" t="n">
        <v>1</v>
      </c>
      <c r="J20641" s="7" t="n">
        <v>0</v>
      </c>
    </row>
    <row r="20642" spans="1:10">
      <c r="A20642" t="s">
        <v>4</v>
      </c>
      <c r="B20642" s="4" t="s">
        <v>5</v>
      </c>
      <c r="C20642" s="4" t="s">
        <v>10</v>
      </c>
    </row>
    <row r="20643" spans="1:10">
      <c r="A20643" t="n">
        <v>166013</v>
      </c>
      <c r="B20643" s="35" t="n">
        <v>16</v>
      </c>
      <c r="C20643" s="7" t="n">
        <v>100</v>
      </c>
    </row>
    <row r="20644" spans="1:10">
      <c r="A20644" t="s">
        <v>4</v>
      </c>
      <c r="B20644" s="4" t="s">
        <v>5</v>
      </c>
      <c r="C20644" s="4" t="s">
        <v>10</v>
      </c>
      <c r="D20644" s="4" t="s">
        <v>10</v>
      </c>
      <c r="E20644" s="4" t="s">
        <v>22</v>
      </c>
      <c r="F20644" s="4" t="s">
        <v>22</v>
      </c>
      <c r="G20644" s="4" t="s">
        <v>22</v>
      </c>
      <c r="H20644" s="4" t="s">
        <v>22</v>
      </c>
      <c r="I20644" s="4" t="s">
        <v>13</v>
      </c>
      <c r="J20644" s="4" t="s">
        <v>10</v>
      </c>
    </row>
    <row r="20645" spans="1:10">
      <c r="A20645" t="n">
        <v>166016</v>
      </c>
      <c r="B20645" s="85" t="n">
        <v>55</v>
      </c>
      <c r="C20645" s="7" t="n">
        <v>0</v>
      </c>
      <c r="D20645" s="7" t="n">
        <v>65533</v>
      </c>
      <c r="E20645" s="7" t="n">
        <v>-24</v>
      </c>
      <c r="F20645" s="7" t="n">
        <v>1.80999994277954</v>
      </c>
      <c r="G20645" s="7" t="n">
        <v>-47</v>
      </c>
      <c r="H20645" s="7" t="n">
        <v>1.20000004768372</v>
      </c>
      <c r="I20645" s="7" t="n">
        <v>1</v>
      </c>
      <c r="J20645" s="7" t="n">
        <v>0</v>
      </c>
    </row>
    <row r="20646" spans="1:10">
      <c r="A20646" t="s">
        <v>4</v>
      </c>
      <c r="B20646" s="4" t="s">
        <v>5</v>
      </c>
      <c r="C20646" s="4" t="s">
        <v>10</v>
      </c>
      <c r="D20646" s="4" t="s">
        <v>10</v>
      </c>
      <c r="E20646" s="4" t="s">
        <v>22</v>
      </c>
      <c r="F20646" s="4" t="s">
        <v>22</v>
      </c>
      <c r="G20646" s="4" t="s">
        <v>22</v>
      </c>
      <c r="H20646" s="4" t="s">
        <v>22</v>
      </c>
      <c r="I20646" s="4" t="s">
        <v>13</v>
      </c>
      <c r="J20646" s="4" t="s">
        <v>10</v>
      </c>
    </row>
    <row r="20647" spans="1:10">
      <c r="A20647" t="n">
        <v>166040</v>
      </c>
      <c r="B20647" s="85" t="n">
        <v>55</v>
      </c>
      <c r="C20647" s="7" t="n">
        <v>7032</v>
      </c>
      <c r="D20647" s="7" t="n">
        <v>65533</v>
      </c>
      <c r="E20647" s="7" t="n">
        <v>-23.6000003814697</v>
      </c>
      <c r="F20647" s="7" t="n">
        <v>1.80999994277954</v>
      </c>
      <c r="G20647" s="7" t="n">
        <v>-47.2999992370605</v>
      </c>
      <c r="H20647" s="7" t="n">
        <v>1.20000004768372</v>
      </c>
      <c r="I20647" s="7" t="n">
        <v>1</v>
      </c>
      <c r="J20647" s="7" t="n">
        <v>0</v>
      </c>
    </row>
    <row r="20648" spans="1:10">
      <c r="A20648" t="s">
        <v>4</v>
      </c>
      <c r="B20648" s="4" t="s">
        <v>5</v>
      </c>
      <c r="C20648" s="4" t="s">
        <v>10</v>
      </c>
    </row>
    <row r="20649" spans="1:10">
      <c r="A20649" t="n">
        <v>166064</v>
      </c>
      <c r="B20649" s="35" t="n">
        <v>16</v>
      </c>
      <c r="C20649" s="7" t="n">
        <v>100</v>
      </c>
    </row>
    <row r="20650" spans="1:10">
      <c r="A20650" t="s">
        <v>4</v>
      </c>
      <c r="B20650" s="4" t="s">
        <v>5</v>
      </c>
      <c r="C20650" s="4" t="s">
        <v>10</v>
      </c>
      <c r="D20650" s="4" t="s">
        <v>10</v>
      </c>
      <c r="E20650" s="4" t="s">
        <v>22</v>
      </c>
      <c r="F20650" s="4" t="s">
        <v>22</v>
      </c>
      <c r="G20650" s="4" t="s">
        <v>22</v>
      </c>
      <c r="H20650" s="4" t="s">
        <v>22</v>
      </c>
      <c r="I20650" s="4" t="s">
        <v>13</v>
      </c>
      <c r="J20650" s="4" t="s">
        <v>10</v>
      </c>
    </row>
    <row r="20651" spans="1:10">
      <c r="A20651" t="n">
        <v>166067</v>
      </c>
      <c r="B20651" s="85" t="n">
        <v>55</v>
      </c>
      <c r="C20651" s="7" t="n">
        <v>1</v>
      </c>
      <c r="D20651" s="7" t="n">
        <v>65533</v>
      </c>
      <c r="E20651" s="7" t="n">
        <v>-23.7000007629395</v>
      </c>
      <c r="F20651" s="7" t="n">
        <v>1.85000002384186</v>
      </c>
      <c r="G20651" s="7" t="n">
        <v>-47.8499984741211</v>
      </c>
      <c r="H20651" s="7" t="n">
        <v>1.20000004768372</v>
      </c>
      <c r="I20651" s="7" t="n">
        <v>1</v>
      </c>
      <c r="J20651" s="7" t="n">
        <v>0</v>
      </c>
    </row>
    <row r="20652" spans="1:10">
      <c r="A20652" t="s">
        <v>4</v>
      </c>
      <c r="B20652" s="4" t="s">
        <v>5</v>
      </c>
      <c r="C20652" s="4" t="s">
        <v>10</v>
      </c>
      <c r="D20652" s="4" t="s">
        <v>10</v>
      </c>
      <c r="E20652" s="4" t="s">
        <v>22</v>
      </c>
      <c r="F20652" s="4" t="s">
        <v>22</v>
      </c>
      <c r="G20652" s="4" t="s">
        <v>22</v>
      </c>
      <c r="H20652" s="4" t="s">
        <v>22</v>
      </c>
      <c r="I20652" s="4" t="s">
        <v>13</v>
      </c>
      <c r="J20652" s="4" t="s">
        <v>10</v>
      </c>
    </row>
    <row r="20653" spans="1:10">
      <c r="A20653" t="n">
        <v>166091</v>
      </c>
      <c r="B20653" s="85" t="n">
        <v>55</v>
      </c>
      <c r="C20653" s="7" t="n">
        <v>8</v>
      </c>
      <c r="D20653" s="7" t="n">
        <v>65533</v>
      </c>
      <c r="E20653" s="7" t="n">
        <v>-24.8999996185303</v>
      </c>
      <c r="F20653" s="7" t="n">
        <v>1.83000004291534</v>
      </c>
      <c r="G20653" s="7" t="n">
        <v>-47.2999992370605</v>
      </c>
      <c r="H20653" s="7" t="n">
        <v>1.20000004768372</v>
      </c>
      <c r="I20653" s="7" t="n">
        <v>1</v>
      </c>
      <c r="J20653" s="7" t="n">
        <v>0</v>
      </c>
    </row>
    <row r="20654" spans="1:10">
      <c r="A20654" t="s">
        <v>4</v>
      </c>
      <c r="B20654" s="4" t="s">
        <v>5</v>
      </c>
      <c r="C20654" s="4" t="s">
        <v>10</v>
      </c>
    </row>
    <row r="20655" spans="1:10">
      <c r="A20655" t="n">
        <v>166115</v>
      </c>
      <c r="B20655" s="35" t="n">
        <v>16</v>
      </c>
      <c r="C20655" s="7" t="n">
        <v>100</v>
      </c>
    </row>
    <row r="20656" spans="1:10">
      <c r="A20656" t="s">
        <v>4</v>
      </c>
      <c r="B20656" s="4" t="s">
        <v>5</v>
      </c>
      <c r="C20656" s="4" t="s">
        <v>10</v>
      </c>
      <c r="D20656" s="4" t="s">
        <v>10</v>
      </c>
      <c r="E20656" s="4" t="s">
        <v>22</v>
      </c>
      <c r="F20656" s="4" t="s">
        <v>22</v>
      </c>
      <c r="G20656" s="4" t="s">
        <v>22</v>
      </c>
      <c r="H20656" s="4" t="s">
        <v>22</v>
      </c>
      <c r="I20656" s="4" t="s">
        <v>13</v>
      </c>
      <c r="J20656" s="4" t="s">
        <v>10</v>
      </c>
    </row>
    <row r="20657" spans="1:10">
      <c r="A20657" t="n">
        <v>166118</v>
      </c>
      <c r="B20657" s="85" t="n">
        <v>55</v>
      </c>
      <c r="C20657" s="7" t="n">
        <v>14</v>
      </c>
      <c r="D20657" s="7" t="n">
        <v>65533</v>
      </c>
      <c r="E20657" s="7" t="n">
        <v>-22.8500003814697</v>
      </c>
      <c r="F20657" s="7" t="n">
        <v>1.87000000476837</v>
      </c>
      <c r="G20657" s="7" t="n">
        <v>-48.0999984741211</v>
      </c>
      <c r="H20657" s="7" t="n">
        <v>1.20000004768372</v>
      </c>
      <c r="I20657" s="7" t="n">
        <v>1</v>
      </c>
      <c r="J20657" s="7" t="n">
        <v>0</v>
      </c>
    </row>
    <row r="20658" spans="1:10">
      <c r="A20658" t="s">
        <v>4</v>
      </c>
      <c r="B20658" s="4" t="s">
        <v>5</v>
      </c>
      <c r="C20658" s="4" t="s">
        <v>10</v>
      </c>
      <c r="D20658" s="4" t="s">
        <v>10</v>
      </c>
      <c r="E20658" s="4" t="s">
        <v>22</v>
      </c>
      <c r="F20658" s="4" t="s">
        <v>22</v>
      </c>
      <c r="G20658" s="4" t="s">
        <v>22</v>
      </c>
      <c r="H20658" s="4" t="s">
        <v>22</v>
      </c>
      <c r="I20658" s="4" t="s">
        <v>13</v>
      </c>
      <c r="J20658" s="4" t="s">
        <v>10</v>
      </c>
    </row>
    <row r="20659" spans="1:10">
      <c r="A20659" t="n">
        <v>166142</v>
      </c>
      <c r="B20659" s="85" t="n">
        <v>55</v>
      </c>
      <c r="C20659" s="7" t="n">
        <v>61489</v>
      </c>
      <c r="D20659" s="7" t="n">
        <v>65533</v>
      </c>
      <c r="E20659" s="7" t="n">
        <v>-23.6000003814697</v>
      </c>
      <c r="F20659" s="7" t="n">
        <v>1.87000000476837</v>
      </c>
      <c r="G20659" s="7" t="n">
        <v>-48.6500015258789</v>
      </c>
      <c r="H20659" s="7" t="n">
        <v>1.20000004768372</v>
      </c>
      <c r="I20659" s="7" t="n">
        <v>1</v>
      </c>
      <c r="J20659" s="7" t="n">
        <v>0</v>
      </c>
    </row>
    <row r="20660" spans="1:10">
      <c r="A20660" t="s">
        <v>4</v>
      </c>
      <c r="B20660" s="4" t="s">
        <v>5</v>
      </c>
      <c r="C20660" s="4" t="s">
        <v>10</v>
      </c>
      <c r="D20660" s="4" t="s">
        <v>10</v>
      </c>
      <c r="E20660" s="4" t="s">
        <v>22</v>
      </c>
      <c r="F20660" s="4" t="s">
        <v>22</v>
      </c>
      <c r="G20660" s="4" t="s">
        <v>22</v>
      </c>
      <c r="H20660" s="4" t="s">
        <v>22</v>
      </c>
      <c r="I20660" s="4" t="s">
        <v>13</v>
      </c>
      <c r="J20660" s="4" t="s">
        <v>10</v>
      </c>
    </row>
    <row r="20661" spans="1:10">
      <c r="A20661" t="n">
        <v>166166</v>
      </c>
      <c r="B20661" s="85" t="n">
        <v>55</v>
      </c>
      <c r="C20661" s="7" t="n">
        <v>61490</v>
      </c>
      <c r="D20661" s="7" t="n">
        <v>65533</v>
      </c>
      <c r="E20661" s="7" t="n">
        <v>-24.5</v>
      </c>
      <c r="F20661" s="7" t="n">
        <v>1.87000000476837</v>
      </c>
      <c r="G20661" s="7" t="n">
        <v>-48.0499992370605</v>
      </c>
      <c r="H20661" s="7" t="n">
        <v>1.20000004768372</v>
      </c>
      <c r="I20661" s="7" t="n">
        <v>1</v>
      </c>
      <c r="J20661" s="7" t="n">
        <v>0</v>
      </c>
    </row>
    <row r="20662" spans="1:10">
      <c r="A20662" t="s">
        <v>4</v>
      </c>
      <c r="B20662" s="4" t="s">
        <v>5</v>
      </c>
      <c r="C20662" s="4" t="s">
        <v>10</v>
      </c>
      <c r="D20662" s="4" t="s">
        <v>10</v>
      </c>
      <c r="E20662" s="4" t="s">
        <v>22</v>
      </c>
      <c r="F20662" s="4" t="s">
        <v>22</v>
      </c>
      <c r="G20662" s="4" t="s">
        <v>22</v>
      </c>
      <c r="H20662" s="4" t="s">
        <v>22</v>
      </c>
      <c r="I20662" s="4" t="s">
        <v>13</v>
      </c>
      <c r="J20662" s="4" t="s">
        <v>10</v>
      </c>
    </row>
    <row r="20663" spans="1:10">
      <c r="A20663" t="n">
        <v>166190</v>
      </c>
      <c r="B20663" s="85" t="n">
        <v>55</v>
      </c>
      <c r="C20663" s="7" t="n">
        <v>61488</v>
      </c>
      <c r="D20663" s="7" t="n">
        <v>65533</v>
      </c>
      <c r="E20663" s="7" t="n">
        <v>-24.7999992370605</v>
      </c>
      <c r="F20663" s="7" t="n">
        <v>1.89999997615814</v>
      </c>
      <c r="G20663" s="7" t="n">
        <v>-49</v>
      </c>
      <c r="H20663" s="7" t="n">
        <v>1.20000004768372</v>
      </c>
      <c r="I20663" s="7" t="n">
        <v>1</v>
      </c>
      <c r="J20663" s="7" t="n">
        <v>0</v>
      </c>
    </row>
    <row r="20664" spans="1:10">
      <c r="A20664" t="s">
        <v>4</v>
      </c>
      <c r="B20664" s="4" t="s">
        <v>5</v>
      </c>
      <c r="C20664" s="4" t="s">
        <v>13</v>
      </c>
      <c r="D20664" s="4" t="s">
        <v>10</v>
      </c>
      <c r="E20664" s="4" t="s">
        <v>22</v>
      </c>
    </row>
    <row r="20665" spans="1:10">
      <c r="A20665" t="n">
        <v>166214</v>
      </c>
      <c r="B20665" s="28" t="n">
        <v>58</v>
      </c>
      <c r="C20665" s="7" t="n">
        <v>100</v>
      </c>
      <c r="D20665" s="7" t="n">
        <v>1000</v>
      </c>
      <c r="E20665" s="7" t="n">
        <v>1</v>
      </c>
    </row>
    <row r="20666" spans="1:10">
      <c r="A20666" t="s">
        <v>4</v>
      </c>
      <c r="B20666" s="4" t="s">
        <v>5</v>
      </c>
      <c r="C20666" s="4" t="s">
        <v>13</v>
      </c>
      <c r="D20666" s="4" t="s">
        <v>10</v>
      </c>
    </row>
    <row r="20667" spans="1:10">
      <c r="A20667" t="n">
        <v>166222</v>
      </c>
      <c r="B20667" s="28" t="n">
        <v>58</v>
      </c>
      <c r="C20667" s="7" t="n">
        <v>255</v>
      </c>
      <c r="D20667" s="7" t="n">
        <v>0</v>
      </c>
    </row>
    <row r="20668" spans="1:10">
      <c r="A20668" t="s">
        <v>4</v>
      </c>
      <c r="B20668" s="4" t="s">
        <v>5</v>
      </c>
      <c r="C20668" s="4" t="s">
        <v>10</v>
      </c>
      <c r="D20668" s="4" t="s">
        <v>13</v>
      </c>
    </row>
    <row r="20669" spans="1:10">
      <c r="A20669" t="n">
        <v>166226</v>
      </c>
      <c r="B20669" s="63" t="n">
        <v>56</v>
      </c>
      <c r="C20669" s="7" t="n">
        <v>9</v>
      </c>
      <c r="D20669" s="7" t="n">
        <v>0</v>
      </c>
    </row>
    <row r="20670" spans="1:10">
      <c r="A20670" t="s">
        <v>4</v>
      </c>
      <c r="B20670" s="4" t="s">
        <v>5</v>
      </c>
      <c r="C20670" s="4" t="s">
        <v>10</v>
      </c>
      <c r="D20670" s="4" t="s">
        <v>13</v>
      </c>
      <c r="E20670" s="4" t="s">
        <v>6</v>
      </c>
      <c r="F20670" s="4" t="s">
        <v>22</v>
      </c>
      <c r="G20670" s="4" t="s">
        <v>22</v>
      </c>
      <c r="H20670" s="4" t="s">
        <v>22</v>
      </c>
    </row>
    <row r="20671" spans="1:10">
      <c r="A20671" t="n">
        <v>166230</v>
      </c>
      <c r="B20671" s="39" t="n">
        <v>48</v>
      </c>
      <c r="C20671" s="7" t="n">
        <v>9</v>
      </c>
      <c r="D20671" s="7" t="n">
        <v>0</v>
      </c>
      <c r="E20671" s="7" t="s">
        <v>1368</v>
      </c>
      <c r="F20671" s="7" t="n">
        <v>-1</v>
      </c>
      <c r="G20671" s="7" t="n">
        <v>1</v>
      </c>
      <c r="H20671" s="7" t="n">
        <v>0</v>
      </c>
    </row>
    <row r="20672" spans="1:10">
      <c r="A20672" t="s">
        <v>4</v>
      </c>
      <c r="B20672" s="4" t="s">
        <v>5</v>
      </c>
      <c r="C20672" s="4" t="s">
        <v>13</v>
      </c>
      <c r="D20672" s="4" t="s">
        <v>10</v>
      </c>
      <c r="E20672" s="4" t="s">
        <v>6</v>
      </c>
    </row>
    <row r="20673" spans="1:10">
      <c r="A20673" t="n">
        <v>166256</v>
      </c>
      <c r="B20673" s="40" t="n">
        <v>51</v>
      </c>
      <c r="C20673" s="7" t="n">
        <v>4</v>
      </c>
      <c r="D20673" s="7" t="n">
        <v>9</v>
      </c>
      <c r="E20673" s="7" t="s">
        <v>1261</v>
      </c>
    </row>
    <row r="20674" spans="1:10">
      <c r="A20674" t="s">
        <v>4</v>
      </c>
      <c r="B20674" s="4" t="s">
        <v>5</v>
      </c>
      <c r="C20674" s="4" t="s">
        <v>10</v>
      </c>
    </row>
    <row r="20675" spans="1:10">
      <c r="A20675" t="n">
        <v>166270</v>
      </c>
      <c r="B20675" s="35" t="n">
        <v>16</v>
      </c>
      <c r="C20675" s="7" t="n">
        <v>0</v>
      </c>
    </row>
    <row r="20676" spans="1:10">
      <c r="A20676" t="s">
        <v>4</v>
      </c>
      <c r="B20676" s="4" t="s">
        <v>5</v>
      </c>
      <c r="C20676" s="4" t="s">
        <v>10</v>
      </c>
      <c r="D20676" s="4" t="s">
        <v>72</v>
      </c>
      <c r="E20676" s="4" t="s">
        <v>13</v>
      </c>
      <c r="F20676" s="4" t="s">
        <v>13</v>
      </c>
    </row>
    <row r="20677" spans="1:10">
      <c r="A20677" t="n">
        <v>166273</v>
      </c>
      <c r="B20677" s="52" t="n">
        <v>26</v>
      </c>
      <c r="C20677" s="7" t="n">
        <v>9</v>
      </c>
      <c r="D20677" s="7" t="s">
        <v>1373</v>
      </c>
      <c r="E20677" s="7" t="n">
        <v>2</v>
      </c>
      <c r="F20677" s="7" t="n">
        <v>0</v>
      </c>
    </row>
    <row r="20678" spans="1:10">
      <c r="A20678" t="s">
        <v>4</v>
      </c>
      <c r="B20678" s="4" t="s">
        <v>5</v>
      </c>
    </row>
    <row r="20679" spans="1:10">
      <c r="A20679" t="n">
        <v>166294</v>
      </c>
      <c r="B20679" s="53" t="n">
        <v>28</v>
      </c>
    </row>
    <row r="20680" spans="1:10">
      <c r="A20680" t="s">
        <v>4</v>
      </c>
      <c r="B20680" s="4" t="s">
        <v>5</v>
      </c>
      <c r="C20680" s="4" t="s">
        <v>10</v>
      </c>
      <c r="D20680" s="4" t="s">
        <v>13</v>
      </c>
    </row>
    <row r="20681" spans="1:10">
      <c r="A20681" t="n">
        <v>166295</v>
      </c>
      <c r="B20681" s="54" t="n">
        <v>89</v>
      </c>
      <c r="C20681" s="7" t="n">
        <v>65533</v>
      </c>
      <c r="D20681" s="7" t="n">
        <v>1</v>
      </c>
    </row>
    <row r="20682" spans="1:10">
      <c r="A20682" t="s">
        <v>4</v>
      </c>
      <c r="B20682" s="4" t="s">
        <v>5</v>
      </c>
      <c r="C20682" s="4" t="s">
        <v>10</v>
      </c>
      <c r="D20682" s="4" t="s">
        <v>13</v>
      </c>
      <c r="E20682" s="4" t="s">
        <v>6</v>
      </c>
      <c r="F20682" s="4" t="s">
        <v>22</v>
      </c>
      <c r="G20682" s="4" t="s">
        <v>22</v>
      </c>
      <c r="H20682" s="4" t="s">
        <v>22</v>
      </c>
    </row>
    <row r="20683" spans="1:10">
      <c r="A20683" t="n">
        <v>166299</v>
      </c>
      <c r="B20683" s="39" t="n">
        <v>48</v>
      </c>
      <c r="C20683" s="7" t="n">
        <v>9</v>
      </c>
      <c r="D20683" s="7" t="n">
        <v>0</v>
      </c>
      <c r="E20683" s="7" t="s">
        <v>408</v>
      </c>
      <c r="F20683" s="7" t="n">
        <v>0.5</v>
      </c>
      <c r="G20683" s="7" t="n">
        <v>1</v>
      </c>
      <c r="H20683" s="7" t="n">
        <v>0</v>
      </c>
    </row>
    <row r="20684" spans="1:10">
      <c r="A20684" t="s">
        <v>4</v>
      </c>
      <c r="B20684" s="4" t="s">
        <v>5</v>
      </c>
      <c r="C20684" s="4" t="s">
        <v>13</v>
      </c>
      <c r="D20684" s="4" t="s">
        <v>10</v>
      </c>
      <c r="E20684" s="4" t="s">
        <v>6</v>
      </c>
      <c r="F20684" s="4" t="s">
        <v>6</v>
      </c>
      <c r="G20684" s="4" t="s">
        <v>6</v>
      </c>
      <c r="H20684" s="4" t="s">
        <v>6</v>
      </c>
    </row>
    <row r="20685" spans="1:10">
      <c r="A20685" t="n">
        <v>166323</v>
      </c>
      <c r="B20685" s="40" t="n">
        <v>51</v>
      </c>
      <c r="C20685" s="7" t="n">
        <v>3</v>
      </c>
      <c r="D20685" s="7" t="n">
        <v>9</v>
      </c>
      <c r="E20685" s="7" t="s">
        <v>827</v>
      </c>
      <c r="F20685" s="7" t="s">
        <v>828</v>
      </c>
      <c r="G20685" s="7" t="s">
        <v>88</v>
      </c>
      <c r="H20685" s="7" t="s">
        <v>89</v>
      </c>
    </row>
    <row r="20686" spans="1:10">
      <c r="A20686" t="s">
        <v>4</v>
      </c>
      <c r="B20686" s="4" t="s">
        <v>5</v>
      </c>
      <c r="C20686" s="4" t="s">
        <v>10</v>
      </c>
      <c r="D20686" s="4" t="s">
        <v>13</v>
      </c>
    </row>
    <row r="20687" spans="1:10">
      <c r="A20687" t="n">
        <v>166352</v>
      </c>
      <c r="B20687" s="63" t="n">
        <v>56</v>
      </c>
      <c r="C20687" s="7" t="n">
        <v>0</v>
      </c>
      <c r="D20687" s="7" t="n">
        <v>0</v>
      </c>
    </row>
    <row r="20688" spans="1:10">
      <c r="A20688" t="s">
        <v>4</v>
      </c>
      <c r="B20688" s="4" t="s">
        <v>5</v>
      </c>
      <c r="C20688" s="4" t="s">
        <v>10</v>
      </c>
      <c r="D20688" s="4" t="s">
        <v>13</v>
      </c>
    </row>
    <row r="20689" spans="1:8">
      <c r="A20689" t="n">
        <v>166356</v>
      </c>
      <c r="B20689" s="63" t="n">
        <v>56</v>
      </c>
      <c r="C20689" s="7" t="n">
        <v>7032</v>
      </c>
      <c r="D20689" s="7" t="n">
        <v>0</v>
      </c>
    </row>
    <row r="20690" spans="1:8">
      <c r="A20690" t="s">
        <v>4</v>
      </c>
      <c r="B20690" s="4" t="s">
        <v>5</v>
      </c>
      <c r="C20690" s="4" t="s">
        <v>10</v>
      </c>
      <c r="D20690" s="4" t="s">
        <v>13</v>
      </c>
    </row>
    <row r="20691" spans="1:8">
      <c r="A20691" t="n">
        <v>166360</v>
      </c>
      <c r="B20691" s="63" t="n">
        <v>56</v>
      </c>
      <c r="C20691" s="7" t="n">
        <v>1</v>
      </c>
      <c r="D20691" s="7" t="n">
        <v>0</v>
      </c>
    </row>
    <row r="20692" spans="1:8">
      <c r="A20692" t="s">
        <v>4</v>
      </c>
      <c r="B20692" s="4" t="s">
        <v>5</v>
      </c>
      <c r="C20692" s="4" t="s">
        <v>10</v>
      </c>
      <c r="D20692" s="4" t="s">
        <v>13</v>
      </c>
    </row>
    <row r="20693" spans="1:8">
      <c r="A20693" t="n">
        <v>166364</v>
      </c>
      <c r="B20693" s="63" t="n">
        <v>56</v>
      </c>
      <c r="C20693" s="7" t="n">
        <v>8</v>
      </c>
      <c r="D20693" s="7" t="n">
        <v>0</v>
      </c>
    </row>
    <row r="20694" spans="1:8">
      <c r="A20694" t="s">
        <v>4</v>
      </c>
      <c r="B20694" s="4" t="s">
        <v>5</v>
      </c>
      <c r="C20694" s="4" t="s">
        <v>10</v>
      </c>
      <c r="D20694" s="4" t="s">
        <v>13</v>
      </c>
    </row>
    <row r="20695" spans="1:8">
      <c r="A20695" t="n">
        <v>166368</v>
      </c>
      <c r="B20695" s="63" t="n">
        <v>56</v>
      </c>
      <c r="C20695" s="7" t="n">
        <v>14</v>
      </c>
      <c r="D20695" s="7" t="n">
        <v>0</v>
      </c>
    </row>
    <row r="20696" spans="1:8">
      <c r="A20696" t="s">
        <v>4</v>
      </c>
      <c r="B20696" s="4" t="s">
        <v>5</v>
      </c>
      <c r="C20696" s="4" t="s">
        <v>10</v>
      </c>
      <c r="D20696" s="4" t="s">
        <v>13</v>
      </c>
    </row>
    <row r="20697" spans="1:8">
      <c r="A20697" t="n">
        <v>166372</v>
      </c>
      <c r="B20697" s="63" t="n">
        <v>56</v>
      </c>
      <c r="C20697" s="7" t="n">
        <v>61489</v>
      </c>
      <c r="D20697" s="7" t="n">
        <v>0</v>
      </c>
    </row>
    <row r="20698" spans="1:8">
      <c r="A20698" t="s">
        <v>4</v>
      </c>
      <c r="B20698" s="4" t="s">
        <v>5</v>
      </c>
      <c r="C20698" s="4" t="s">
        <v>10</v>
      </c>
      <c r="D20698" s="4" t="s">
        <v>13</v>
      </c>
    </row>
    <row r="20699" spans="1:8">
      <c r="A20699" t="n">
        <v>166376</v>
      </c>
      <c r="B20699" s="63" t="n">
        <v>56</v>
      </c>
      <c r="C20699" s="7" t="n">
        <v>61490</v>
      </c>
      <c r="D20699" s="7" t="n">
        <v>0</v>
      </c>
    </row>
    <row r="20700" spans="1:8">
      <c r="A20700" t="s">
        <v>4</v>
      </c>
      <c r="B20700" s="4" t="s">
        <v>5</v>
      </c>
      <c r="C20700" s="4" t="s">
        <v>10</v>
      </c>
      <c r="D20700" s="4" t="s">
        <v>13</v>
      </c>
    </row>
    <row r="20701" spans="1:8">
      <c r="A20701" t="n">
        <v>166380</v>
      </c>
      <c r="B20701" s="63" t="n">
        <v>56</v>
      </c>
      <c r="C20701" s="7" t="n">
        <v>61488</v>
      </c>
      <c r="D20701" s="7" t="n">
        <v>0</v>
      </c>
    </row>
    <row r="20702" spans="1:8">
      <c r="A20702" t="s">
        <v>4</v>
      </c>
      <c r="B20702" s="4" t="s">
        <v>5</v>
      </c>
      <c r="C20702" s="4" t="s">
        <v>13</v>
      </c>
      <c r="D20702" s="4" t="s">
        <v>10</v>
      </c>
      <c r="E20702" s="4" t="s">
        <v>6</v>
      </c>
    </row>
    <row r="20703" spans="1:8">
      <c r="A20703" t="n">
        <v>166384</v>
      </c>
      <c r="B20703" s="40" t="n">
        <v>51</v>
      </c>
      <c r="C20703" s="7" t="n">
        <v>4</v>
      </c>
      <c r="D20703" s="7" t="n">
        <v>14</v>
      </c>
      <c r="E20703" s="7" t="s">
        <v>636</v>
      </c>
    </row>
    <row r="20704" spans="1:8">
      <c r="A20704" t="s">
        <v>4</v>
      </c>
      <c r="B20704" s="4" t="s">
        <v>5</v>
      </c>
      <c r="C20704" s="4" t="s">
        <v>10</v>
      </c>
    </row>
    <row r="20705" spans="1:5">
      <c r="A20705" t="n">
        <v>166397</v>
      </c>
      <c r="B20705" s="35" t="n">
        <v>16</v>
      </c>
      <c r="C20705" s="7" t="n">
        <v>0</v>
      </c>
    </row>
    <row r="20706" spans="1:5">
      <c r="A20706" t="s">
        <v>4</v>
      </c>
      <c r="B20706" s="4" t="s">
        <v>5</v>
      </c>
      <c r="C20706" s="4" t="s">
        <v>10</v>
      </c>
      <c r="D20706" s="4" t="s">
        <v>72</v>
      </c>
      <c r="E20706" s="4" t="s">
        <v>13</v>
      </c>
      <c r="F20706" s="4" t="s">
        <v>13</v>
      </c>
    </row>
    <row r="20707" spans="1:5">
      <c r="A20707" t="n">
        <v>166400</v>
      </c>
      <c r="B20707" s="52" t="n">
        <v>26</v>
      </c>
      <c r="C20707" s="7" t="n">
        <v>14</v>
      </c>
      <c r="D20707" s="7" t="s">
        <v>1374</v>
      </c>
      <c r="E20707" s="7" t="n">
        <v>2</v>
      </c>
      <c r="F20707" s="7" t="n">
        <v>0</v>
      </c>
    </row>
    <row r="20708" spans="1:5">
      <c r="A20708" t="s">
        <v>4</v>
      </c>
      <c r="B20708" s="4" t="s">
        <v>5</v>
      </c>
    </row>
    <row r="20709" spans="1:5">
      <c r="A20709" t="n">
        <v>166467</v>
      </c>
      <c r="B20709" s="53" t="n">
        <v>28</v>
      </c>
    </row>
    <row r="20710" spans="1:5">
      <c r="A20710" t="s">
        <v>4</v>
      </c>
      <c r="B20710" s="4" t="s">
        <v>5</v>
      </c>
      <c r="C20710" s="4" t="s">
        <v>13</v>
      </c>
      <c r="D20710" s="4" t="s">
        <v>10</v>
      </c>
      <c r="E20710" s="4" t="s">
        <v>6</v>
      </c>
      <c r="F20710" s="4" t="s">
        <v>6</v>
      </c>
      <c r="G20710" s="4" t="s">
        <v>6</v>
      </c>
      <c r="H20710" s="4" t="s">
        <v>6</v>
      </c>
    </row>
    <row r="20711" spans="1:5">
      <c r="A20711" t="n">
        <v>166468</v>
      </c>
      <c r="B20711" s="40" t="n">
        <v>51</v>
      </c>
      <c r="C20711" s="7" t="n">
        <v>3</v>
      </c>
      <c r="D20711" s="7" t="n">
        <v>9</v>
      </c>
      <c r="E20711" s="7" t="s">
        <v>89</v>
      </c>
      <c r="F20711" s="7" t="s">
        <v>89</v>
      </c>
      <c r="G20711" s="7" t="s">
        <v>88</v>
      </c>
      <c r="H20711" s="7" t="s">
        <v>89</v>
      </c>
    </row>
    <row r="20712" spans="1:5">
      <c r="A20712" t="s">
        <v>4</v>
      </c>
      <c r="B20712" s="4" t="s">
        <v>5</v>
      </c>
      <c r="C20712" s="4" t="s">
        <v>10</v>
      </c>
      <c r="D20712" s="4" t="s">
        <v>13</v>
      </c>
      <c r="E20712" s="4" t="s">
        <v>6</v>
      </c>
      <c r="F20712" s="4" t="s">
        <v>22</v>
      </c>
      <c r="G20712" s="4" t="s">
        <v>22</v>
      </c>
      <c r="H20712" s="4" t="s">
        <v>22</v>
      </c>
    </row>
    <row r="20713" spans="1:5">
      <c r="A20713" t="n">
        <v>166481</v>
      </c>
      <c r="B20713" s="39" t="n">
        <v>48</v>
      </c>
      <c r="C20713" s="7" t="n">
        <v>1</v>
      </c>
      <c r="D20713" s="7" t="n">
        <v>0</v>
      </c>
      <c r="E20713" s="7" t="s">
        <v>180</v>
      </c>
      <c r="F20713" s="7" t="n">
        <v>-1</v>
      </c>
      <c r="G20713" s="7" t="n">
        <v>1</v>
      </c>
      <c r="H20713" s="7" t="n">
        <v>0</v>
      </c>
    </row>
    <row r="20714" spans="1:5">
      <c r="A20714" t="s">
        <v>4</v>
      </c>
      <c r="B20714" s="4" t="s">
        <v>5</v>
      </c>
      <c r="C20714" s="4" t="s">
        <v>13</v>
      </c>
      <c r="D20714" s="4" t="s">
        <v>10</v>
      </c>
      <c r="E20714" s="4" t="s">
        <v>6</v>
      </c>
    </row>
    <row r="20715" spans="1:5">
      <c r="A20715" t="n">
        <v>166511</v>
      </c>
      <c r="B20715" s="40" t="n">
        <v>51</v>
      </c>
      <c r="C20715" s="7" t="n">
        <v>4</v>
      </c>
      <c r="D20715" s="7" t="n">
        <v>1</v>
      </c>
      <c r="E20715" s="7" t="s">
        <v>150</v>
      </c>
    </row>
    <row r="20716" spans="1:5">
      <c r="A20716" t="s">
        <v>4</v>
      </c>
      <c r="B20716" s="4" t="s">
        <v>5</v>
      </c>
      <c r="C20716" s="4" t="s">
        <v>10</v>
      </c>
    </row>
    <row r="20717" spans="1:5">
      <c r="A20717" t="n">
        <v>166524</v>
      </c>
      <c r="B20717" s="35" t="n">
        <v>16</v>
      </c>
      <c r="C20717" s="7" t="n">
        <v>0</v>
      </c>
    </row>
    <row r="20718" spans="1:5">
      <c r="A20718" t="s">
        <v>4</v>
      </c>
      <c r="B20718" s="4" t="s">
        <v>5</v>
      </c>
      <c r="C20718" s="4" t="s">
        <v>10</v>
      </c>
      <c r="D20718" s="4" t="s">
        <v>72</v>
      </c>
      <c r="E20718" s="4" t="s">
        <v>13</v>
      </c>
      <c r="F20718" s="4" t="s">
        <v>13</v>
      </c>
    </row>
    <row r="20719" spans="1:5">
      <c r="A20719" t="n">
        <v>166527</v>
      </c>
      <c r="B20719" s="52" t="n">
        <v>26</v>
      </c>
      <c r="C20719" s="7" t="n">
        <v>1</v>
      </c>
      <c r="D20719" s="7" t="s">
        <v>1375</v>
      </c>
      <c r="E20719" s="7" t="n">
        <v>2</v>
      </c>
      <c r="F20719" s="7" t="n">
        <v>0</v>
      </c>
    </row>
    <row r="20720" spans="1:5">
      <c r="A20720" t="s">
        <v>4</v>
      </c>
      <c r="B20720" s="4" t="s">
        <v>5</v>
      </c>
    </row>
    <row r="20721" spans="1:8">
      <c r="A20721" t="n">
        <v>166567</v>
      </c>
      <c r="B20721" s="53" t="n">
        <v>28</v>
      </c>
    </row>
    <row r="20722" spans="1:8">
      <c r="A20722" t="s">
        <v>4</v>
      </c>
      <c r="B20722" s="4" t="s">
        <v>5</v>
      </c>
      <c r="C20722" s="4" t="s">
        <v>10</v>
      </c>
      <c r="D20722" s="4" t="s">
        <v>13</v>
      </c>
      <c r="E20722" s="4" t="s">
        <v>6</v>
      </c>
      <c r="F20722" s="4" t="s">
        <v>22</v>
      </c>
      <c r="G20722" s="4" t="s">
        <v>22</v>
      </c>
      <c r="H20722" s="4" t="s">
        <v>22</v>
      </c>
    </row>
    <row r="20723" spans="1:8">
      <c r="A20723" t="n">
        <v>166568</v>
      </c>
      <c r="B20723" s="39" t="n">
        <v>48</v>
      </c>
      <c r="C20723" s="7" t="n">
        <v>8</v>
      </c>
      <c r="D20723" s="7" t="n">
        <v>0</v>
      </c>
      <c r="E20723" s="7" t="s">
        <v>190</v>
      </c>
      <c r="F20723" s="7" t="n">
        <v>-1</v>
      </c>
      <c r="G20723" s="7" t="n">
        <v>1</v>
      </c>
      <c r="H20723" s="7" t="n">
        <v>5.60519385729927e-45</v>
      </c>
    </row>
    <row r="20724" spans="1:8">
      <c r="A20724" t="s">
        <v>4</v>
      </c>
      <c r="B20724" s="4" t="s">
        <v>5</v>
      </c>
      <c r="C20724" s="4" t="s">
        <v>13</v>
      </c>
      <c r="D20724" s="4" t="s">
        <v>10</v>
      </c>
      <c r="E20724" s="4" t="s">
        <v>6</v>
      </c>
    </row>
    <row r="20725" spans="1:8">
      <c r="A20725" t="n">
        <v>166599</v>
      </c>
      <c r="B20725" s="40" t="n">
        <v>51</v>
      </c>
      <c r="C20725" s="7" t="n">
        <v>4</v>
      </c>
      <c r="D20725" s="7" t="n">
        <v>8</v>
      </c>
      <c r="E20725" s="7" t="s">
        <v>1376</v>
      </c>
    </row>
    <row r="20726" spans="1:8">
      <c r="A20726" t="s">
        <v>4</v>
      </c>
      <c r="B20726" s="4" t="s">
        <v>5</v>
      </c>
      <c r="C20726" s="4" t="s">
        <v>10</v>
      </c>
    </row>
    <row r="20727" spans="1:8">
      <c r="A20727" t="n">
        <v>166611</v>
      </c>
      <c r="B20727" s="35" t="n">
        <v>16</v>
      </c>
      <c r="C20727" s="7" t="n">
        <v>0</v>
      </c>
    </row>
    <row r="20728" spans="1:8">
      <c r="A20728" t="s">
        <v>4</v>
      </c>
      <c r="B20728" s="4" t="s">
        <v>5</v>
      </c>
      <c r="C20728" s="4" t="s">
        <v>10</v>
      </c>
      <c r="D20728" s="4" t="s">
        <v>72</v>
      </c>
      <c r="E20728" s="4" t="s">
        <v>13</v>
      </c>
      <c r="F20728" s="4" t="s">
        <v>13</v>
      </c>
      <c r="G20728" s="4" t="s">
        <v>72</v>
      </c>
      <c r="H20728" s="4" t="s">
        <v>13</v>
      </c>
      <c r="I20728" s="4" t="s">
        <v>13</v>
      </c>
      <c r="J20728" s="4" t="s">
        <v>72</v>
      </c>
      <c r="K20728" s="4" t="s">
        <v>13</v>
      </c>
      <c r="L20728" s="4" t="s">
        <v>13</v>
      </c>
    </row>
    <row r="20729" spans="1:8">
      <c r="A20729" t="n">
        <v>166614</v>
      </c>
      <c r="B20729" s="52" t="n">
        <v>26</v>
      </c>
      <c r="C20729" s="7" t="n">
        <v>8</v>
      </c>
      <c r="D20729" s="7" t="s">
        <v>1377</v>
      </c>
      <c r="E20729" s="7" t="n">
        <v>2</v>
      </c>
      <c r="F20729" s="7" t="n">
        <v>3</v>
      </c>
      <c r="G20729" s="7" t="s">
        <v>1378</v>
      </c>
      <c r="H20729" s="7" t="n">
        <v>2</v>
      </c>
      <c r="I20729" s="7" t="n">
        <v>3</v>
      </c>
      <c r="J20729" s="7" t="s">
        <v>1379</v>
      </c>
      <c r="K20729" s="7" t="n">
        <v>2</v>
      </c>
      <c r="L20729" s="7" t="n">
        <v>0</v>
      </c>
    </row>
    <row r="20730" spans="1:8">
      <c r="A20730" t="s">
        <v>4</v>
      </c>
      <c r="B20730" s="4" t="s">
        <v>5</v>
      </c>
    </row>
    <row r="20731" spans="1:8">
      <c r="A20731" t="n">
        <v>166824</v>
      </c>
      <c r="B20731" s="53" t="n">
        <v>28</v>
      </c>
    </row>
    <row r="20732" spans="1:8">
      <c r="A20732" t="s">
        <v>4</v>
      </c>
      <c r="B20732" s="4" t="s">
        <v>5</v>
      </c>
      <c r="C20732" s="4" t="s">
        <v>10</v>
      </c>
      <c r="D20732" s="4" t="s">
        <v>10</v>
      </c>
      <c r="E20732" s="4" t="s">
        <v>10</v>
      </c>
    </row>
    <row r="20733" spans="1:8">
      <c r="A20733" t="n">
        <v>166825</v>
      </c>
      <c r="B20733" s="57" t="n">
        <v>61</v>
      </c>
      <c r="C20733" s="7" t="n">
        <v>0</v>
      </c>
      <c r="D20733" s="7" t="n">
        <v>8</v>
      </c>
      <c r="E20733" s="7" t="n">
        <v>1000</v>
      </c>
    </row>
    <row r="20734" spans="1:8">
      <c r="A20734" t="s">
        <v>4</v>
      </c>
      <c r="B20734" s="4" t="s">
        <v>5</v>
      </c>
      <c r="C20734" s="4" t="s">
        <v>13</v>
      </c>
      <c r="D20734" s="4" t="s">
        <v>10</v>
      </c>
      <c r="E20734" s="4" t="s">
        <v>6</v>
      </c>
    </row>
    <row r="20735" spans="1:8">
      <c r="A20735" t="n">
        <v>166832</v>
      </c>
      <c r="B20735" s="40" t="n">
        <v>51</v>
      </c>
      <c r="C20735" s="7" t="n">
        <v>4</v>
      </c>
      <c r="D20735" s="7" t="n">
        <v>0</v>
      </c>
      <c r="E20735" s="7" t="s">
        <v>219</v>
      </c>
    </row>
    <row r="20736" spans="1:8">
      <c r="A20736" t="s">
        <v>4</v>
      </c>
      <c r="B20736" s="4" t="s">
        <v>5</v>
      </c>
      <c r="C20736" s="4" t="s">
        <v>10</v>
      </c>
    </row>
    <row r="20737" spans="1:12">
      <c r="A20737" t="n">
        <v>166846</v>
      </c>
      <c r="B20737" s="35" t="n">
        <v>16</v>
      </c>
      <c r="C20737" s="7" t="n">
        <v>0</v>
      </c>
    </row>
    <row r="20738" spans="1:12">
      <c r="A20738" t="s">
        <v>4</v>
      </c>
      <c r="B20738" s="4" t="s">
        <v>5</v>
      </c>
      <c r="C20738" s="4" t="s">
        <v>10</v>
      </c>
      <c r="D20738" s="4" t="s">
        <v>72</v>
      </c>
      <c r="E20738" s="4" t="s">
        <v>13</v>
      </c>
      <c r="F20738" s="4" t="s">
        <v>13</v>
      </c>
    </row>
    <row r="20739" spans="1:12">
      <c r="A20739" t="n">
        <v>166849</v>
      </c>
      <c r="B20739" s="52" t="n">
        <v>26</v>
      </c>
      <c r="C20739" s="7" t="n">
        <v>0</v>
      </c>
      <c r="D20739" s="7" t="s">
        <v>1380</v>
      </c>
      <c r="E20739" s="7" t="n">
        <v>2</v>
      </c>
      <c r="F20739" s="7" t="n">
        <v>0</v>
      </c>
    </row>
    <row r="20740" spans="1:12">
      <c r="A20740" t="s">
        <v>4</v>
      </c>
      <c r="B20740" s="4" t="s">
        <v>5</v>
      </c>
    </row>
    <row r="20741" spans="1:12">
      <c r="A20741" t="n">
        <v>166917</v>
      </c>
      <c r="B20741" s="53" t="n">
        <v>28</v>
      </c>
    </row>
    <row r="20742" spans="1:12">
      <c r="A20742" t="s">
        <v>4</v>
      </c>
      <c r="B20742" s="4" t="s">
        <v>5</v>
      </c>
      <c r="C20742" s="4" t="s">
        <v>10</v>
      </c>
      <c r="D20742" s="4" t="s">
        <v>10</v>
      </c>
      <c r="E20742" s="4" t="s">
        <v>10</v>
      </c>
    </row>
    <row r="20743" spans="1:12">
      <c r="A20743" t="n">
        <v>166918</v>
      </c>
      <c r="B20743" s="57" t="n">
        <v>61</v>
      </c>
      <c r="C20743" s="7" t="n">
        <v>0</v>
      </c>
      <c r="D20743" s="7" t="n">
        <v>65533</v>
      </c>
      <c r="E20743" s="7" t="n">
        <v>1000</v>
      </c>
    </row>
    <row r="20744" spans="1:12">
      <c r="A20744" t="s">
        <v>4</v>
      </c>
      <c r="B20744" s="4" t="s">
        <v>5</v>
      </c>
      <c r="C20744" s="4" t="s">
        <v>10</v>
      </c>
    </row>
    <row r="20745" spans="1:12">
      <c r="A20745" t="n">
        <v>166925</v>
      </c>
      <c r="B20745" s="35" t="n">
        <v>16</v>
      </c>
      <c r="C20745" s="7" t="n">
        <v>300</v>
      </c>
    </row>
    <row r="20746" spans="1:12">
      <c r="A20746" t="s">
        <v>4</v>
      </c>
      <c r="B20746" s="4" t="s">
        <v>5</v>
      </c>
      <c r="C20746" s="4" t="s">
        <v>13</v>
      </c>
      <c r="D20746" s="4" t="s">
        <v>10</v>
      </c>
      <c r="E20746" s="4" t="s">
        <v>6</v>
      </c>
    </row>
    <row r="20747" spans="1:12">
      <c r="A20747" t="n">
        <v>166928</v>
      </c>
      <c r="B20747" s="40" t="n">
        <v>51</v>
      </c>
      <c r="C20747" s="7" t="n">
        <v>4</v>
      </c>
      <c r="D20747" s="7" t="n">
        <v>0</v>
      </c>
      <c r="E20747" s="7" t="s">
        <v>410</v>
      </c>
    </row>
    <row r="20748" spans="1:12">
      <c r="A20748" t="s">
        <v>4</v>
      </c>
      <c r="B20748" s="4" t="s">
        <v>5</v>
      </c>
      <c r="C20748" s="4" t="s">
        <v>10</v>
      </c>
    </row>
    <row r="20749" spans="1:12">
      <c r="A20749" t="n">
        <v>166942</v>
      </c>
      <c r="B20749" s="35" t="n">
        <v>16</v>
      </c>
      <c r="C20749" s="7" t="n">
        <v>0</v>
      </c>
    </row>
    <row r="20750" spans="1:12">
      <c r="A20750" t="s">
        <v>4</v>
      </c>
      <c r="B20750" s="4" t="s">
        <v>5</v>
      </c>
      <c r="C20750" s="4" t="s">
        <v>10</v>
      </c>
      <c r="D20750" s="4" t="s">
        <v>72</v>
      </c>
      <c r="E20750" s="4" t="s">
        <v>13</v>
      </c>
      <c r="F20750" s="4" t="s">
        <v>13</v>
      </c>
    </row>
    <row r="20751" spans="1:12">
      <c r="A20751" t="n">
        <v>166945</v>
      </c>
      <c r="B20751" s="52" t="n">
        <v>26</v>
      </c>
      <c r="C20751" s="7" t="n">
        <v>0</v>
      </c>
      <c r="D20751" s="7" t="s">
        <v>1381</v>
      </c>
      <c r="E20751" s="7" t="n">
        <v>2</v>
      </c>
      <c r="F20751" s="7" t="n">
        <v>0</v>
      </c>
    </row>
    <row r="20752" spans="1:12">
      <c r="A20752" t="s">
        <v>4</v>
      </c>
      <c r="B20752" s="4" t="s">
        <v>5</v>
      </c>
    </row>
    <row r="20753" spans="1:6">
      <c r="A20753" t="n">
        <v>167021</v>
      </c>
      <c r="B20753" s="53" t="n">
        <v>28</v>
      </c>
    </row>
    <row r="20754" spans="1:6">
      <c r="A20754" t="s">
        <v>4</v>
      </c>
      <c r="B20754" s="4" t="s">
        <v>5</v>
      </c>
      <c r="C20754" s="4" t="s">
        <v>13</v>
      </c>
      <c r="D20754" s="4" t="s">
        <v>10</v>
      </c>
      <c r="E20754" s="4" t="s">
        <v>10</v>
      </c>
      <c r="F20754" s="4" t="s">
        <v>13</v>
      </c>
    </row>
    <row r="20755" spans="1:6">
      <c r="A20755" t="n">
        <v>167022</v>
      </c>
      <c r="B20755" s="29" t="n">
        <v>25</v>
      </c>
      <c r="C20755" s="7" t="n">
        <v>1</v>
      </c>
      <c r="D20755" s="7" t="n">
        <v>50</v>
      </c>
      <c r="E20755" s="7" t="n">
        <v>100</v>
      </c>
      <c r="F20755" s="7" t="n">
        <v>5</v>
      </c>
    </row>
    <row r="20756" spans="1:6">
      <c r="A20756" t="s">
        <v>4</v>
      </c>
      <c r="B20756" s="4" t="s">
        <v>5</v>
      </c>
      <c r="C20756" s="4" t="s">
        <v>13</v>
      </c>
      <c r="D20756" s="36" t="s">
        <v>81</v>
      </c>
      <c r="E20756" s="4" t="s">
        <v>5</v>
      </c>
      <c r="F20756" s="4" t="s">
        <v>13</v>
      </c>
      <c r="G20756" s="4" t="s">
        <v>10</v>
      </c>
      <c r="H20756" s="36" t="s">
        <v>82</v>
      </c>
      <c r="I20756" s="4" t="s">
        <v>13</v>
      </c>
      <c r="J20756" s="36" t="s">
        <v>81</v>
      </c>
      <c r="K20756" s="4" t="s">
        <v>5</v>
      </c>
      <c r="L20756" s="4" t="s">
        <v>13</v>
      </c>
      <c r="M20756" s="4" t="s">
        <v>10</v>
      </c>
      <c r="N20756" s="36" t="s">
        <v>82</v>
      </c>
      <c r="O20756" s="4" t="s">
        <v>13</v>
      </c>
      <c r="P20756" s="4" t="s">
        <v>13</v>
      </c>
      <c r="Q20756" s="4" t="s">
        <v>20</v>
      </c>
    </row>
    <row r="20757" spans="1:6">
      <c r="A20757" t="n">
        <v>167029</v>
      </c>
      <c r="B20757" s="10" t="n">
        <v>5</v>
      </c>
      <c r="C20757" s="7" t="n">
        <v>28</v>
      </c>
      <c r="D20757" s="36" t="s">
        <v>3</v>
      </c>
      <c r="E20757" s="37" t="n">
        <v>64</v>
      </c>
      <c r="F20757" s="7" t="n">
        <v>5</v>
      </c>
      <c r="G20757" s="7" t="n">
        <v>4</v>
      </c>
      <c r="H20757" s="36" t="s">
        <v>3</v>
      </c>
      <c r="I20757" s="7" t="n">
        <v>28</v>
      </c>
      <c r="J20757" s="36" t="s">
        <v>3</v>
      </c>
      <c r="K20757" s="37" t="n">
        <v>64</v>
      </c>
      <c r="L20757" s="7" t="n">
        <v>5</v>
      </c>
      <c r="M20757" s="7" t="n">
        <v>7</v>
      </c>
      <c r="N20757" s="36" t="s">
        <v>3</v>
      </c>
      <c r="O20757" s="7" t="n">
        <v>9</v>
      </c>
      <c r="P20757" s="7" t="n">
        <v>1</v>
      </c>
      <c r="Q20757" s="11" t="n">
        <f t="normal" ca="1">A20775</f>
        <v>0</v>
      </c>
    </row>
    <row r="20758" spans="1:6">
      <c r="A20758" t="s">
        <v>4</v>
      </c>
      <c r="B20758" s="4" t="s">
        <v>5</v>
      </c>
      <c r="C20758" s="4" t="s">
        <v>13</v>
      </c>
      <c r="D20758" s="4" t="s">
        <v>22</v>
      </c>
      <c r="E20758" s="4" t="s">
        <v>22</v>
      </c>
      <c r="F20758" s="4" t="s">
        <v>22</v>
      </c>
    </row>
    <row r="20759" spans="1:6">
      <c r="A20759" t="n">
        <v>167046</v>
      </c>
      <c r="B20759" s="25" t="n">
        <v>45</v>
      </c>
      <c r="C20759" s="7" t="n">
        <v>9</v>
      </c>
      <c r="D20759" s="7" t="n">
        <v>0.0199999995529652</v>
      </c>
      <c r="E20759" s="7" t="n">
        <v>0.0199999995529652</v>
      </c>
      <c r="F20759" s="7" t="n">
        <v>0.5</v>
      </c>
    </row>
    <row r="20760" spans="1:6">
      <c r="A20760" t="s">
        <v>4</v>
      </c>
      <c r="B20760" s="4" t="s">
        <v>5</v>
      </c>
      <c r="C20760" s="4" t="s">
        <v>6</v>
      </c>
      <c r="D20760" s="4" t="s">
        <v>10</v>
      </c>
    </row>
    <row r="20761" spans="1:6">
      <c r="A20761" t="n">
        <v>167060</v>
      </c>
      <c r="B20761" s="84" t="n">
        <v>29</v>
      </c>
      <c r="C20761" s="7" t="s">
        <v>1101</v>
      </c>
      <c r="D20761" s="7" t="n">
        <v>65533</v>
      </c>
    </row>
    <row r="20762" spans="1:6">
      <c r="A20762" t="s">
        <v>4</v>
      </c>
      <c r="B20762" s="4" t="s">
        <v>5</v>
      </c>
      <c r="C20762" s="4" t="s">
        <v>13</v>
      </c>
      <c r="D20762" s="4" t="s">
        <v>10</v>
      </c>
      <c r="E20762" s="4" t="s">
        <v>6</v>
      </c>
    </row>
    <row r="20763" spans="1:6">
      <c r="A20763" t="n">
        <v>167069</v>
      </c>
      <c r="B20763" s="40" t="n">
        <v>51</v>
      </c>
      <c r="C20763" s="7" t="n">
        <v>4</v>
      </c>
      <c r="D20763" s="7" t="n">
        <v>2</v>
      </c>
      <c r="E20763" s="7" t="s">
        <v>815</v>
      </c>
    </row>
    <row r="20764" spans="1:6">
      <c r="A20764" t="s">
        <v>4</v>
      </c>
      <c r="B20764" s="4" t="s">
        <v>5</v>
      </c>
      <c r="C20764" s="4" t="s">
        <v>10</v>
      </c>
    </row>
    <row r="20765" spans="1:6">
      <c r="A20765" t="n">
        <v>167083</v>
      </c>
      <c r="B20765" s="35" t="n">
        <v>16</v>
      </c>
      <c r="C20765" s="7" t="n">
        <v>0</v>
      </c>
    </row>
    <row r="20766" spans="1:6">
      <c r="A20766" t="s">
        <v>4</v>
      </c>
      <c r="B20766" s="4" t="s">
        <v>5</v>
      </c>
      <c r="C20766" s="4" t="s">
        <v>10</v>
      </c>
      <c r="D20766" s="4" t="s">
        <v>72</v>
      </c>
      <c r="E20766" s="4" t="s">
        <v>13</v>
      </c>
      <c r="F20766" s="4" t="s">
        <v>13</v>
      </c>
    </row>
    <row r="20767" spans="1:6">
      <c r="A20767" t="n">
        <v>167086</v>
      </c>
      <c r="B20767" s="52" t="n">
        <v>26</v>
      </c>
      <c r="C20767" s="7" t="n">
        <v>2</v>
      </c>
      <c r="D20767" s="7" t="s">
        <v>1382</v>
      </c>
      <c r="E20767" s="7" t="n">
        <v>2</v>
      </c>
      <c r="F20767" s="7" t="n">
        <v>0</v>
      </c>
    </row>
    <row r="20768" spans="1:6">
      <c r="A20768" t="s">
        <v>4</v>
      </c>
      <c r="B20768" s="4" t="s">
        <v>5</v>
      </c>
    </row>
    <row r="20769" spans="1:17">
      <c r="A20769" t="n">
        <v>167114</v>
      </c>
      <c r="B20769" s="53" t="n">
        <v>28</v>
      </c>
    </row>
    <row r="20770" spans="1:17">
      <c r="A20770" t="s">
        <v>4</v>
      </c>
      <c r="B20770" s="4" t="s">
        <v>5</v>
      </c>
      <c r="C20770" s="4" t="s">
        <v>6</v>
      </c>
      <c r="D20770" s="4" t="s">
        <v>10</v>
      </c>
    </row>
    <row r="20771" spans="1:17">
      <c r="A20771" t="n">
        <v>167115</v>
      </c>
      <c r="B20771" s="84" t="n">
        <v>29</v>
      </c>
      <c r="C20771" s="7" t="s">
        <v>12</v>
      </c>
      <c r="D20771" s="7" t="n">
        <v>65533</v>
      </c>
    </row>
    <row r="20772" spans="1:17">
      <c r="A20772" t="s">
        <v>4</v>
      </c>
      <c r="B20772" s="4" t="s">
        <v>5</v>
      </c>
      <c r="C20772" s="4" t="s">
        <v>20</v>
      </c>
    </row>
    <row r="20773" spans="1:17">
      <c r="A20773" t="n">
        <v>167119</v>
      </c>
      <c r="B20773" s="17" t="n">
        <v>3</v>
      </c>
      <c r="C20773" s="11" t="n">
        <f t="normal" ca="1">A20807</f>
        <v>0</v>
      </c>
    </row>
    <row r="20774" spans="1:17">
      <c r="A20774" t="s">
        <v>4</v>
      </c>
      <c r="B20774" s="4" t="s">
        <v>5</v>
      </c>
      <c r="C20774" s="4" t="s">
        <v>13</v>
      </c>
      <c r="D20774" s="36" t="s">
        <v>81</v>
      </c>
      <c r="E20774" s="4" t="s">
        <v>5</v>
      </c>
      <c r="F20774" s="4" t="s">
        <v>13</v>
      </c>
      <c r="G20774" s="4" t="s">
        <v>10</v>
      </c>
      <c r="H20774" s="36" t="s">
        <v>82</v>
      </c>
      <c r="I20774" s="4" t="s">
        <v>13</v>
      </c>
      <c r="J20774" s="36" t="s">
        <v>81</v>
      </c>
      <c r="K20774" s="4" t="s">
        <v>5</v>
      </c>
      <c r="L20774" s="4" t="s">
        <v>13</v>
      </c>
      <c r="M20774" s="4" t="s">
        <v>10</v>
      </c>
      <c r="N20774" s="36" t="s">
        <v>82</v>
      </c>
      <c r="O20774" s="4" t="s">
        <v>13</v>
      </c>
      <c r="P20774" s="4" t="s">
        <v>13</v>
      </c>
      <c r="Q20774" s="4" t="s">
        <v>20</v>
      </c>
    </row>
    <row r="20775" spans="1:17">
      <c r="A20775" t="n">
        <v>167124</v>
      </c>
      <c r="B20775" s="10" t="n">
        <v>5</v>
      </c>
      <c r="C20775" s="7" t="n">
        <v>28</v>
      </c>
      <c r="D20775" s="36" t="s">
        <v>3</v>
      </c>
      <c r="E20775" s="37" t="n">
        <v>64</v>
      </c>
      <c r="F20775" s="7" t="n">
        <v>5</v>
      </c>
      <c r="G20775" s="7" t="n">
        <v>2</v>
      </c>
      <c r="H20775" s="36" t="s">
        <v>3</v>
      </c>
      <c r="I20775" s="7" t="n">
        <v>28</v>
      </c>
      <c r="J20775" s="36" t="s">
        <v>3</v>
      </c>
      <c r="K20775" s="37" t="n">
        <v>64</v>
      </c>
      <c r="L20775" s="7" t="n">
        <v>5</v>
      </c>
      <c r="M20775" s="7" t="n">
        <v>7</v>
      </c>
      <c r="N20775" s="36" t="s">
        <v>3</v>
      </c>
      <c r="O20775" s="7" t="n">
        <v>9</v>
      </c>
      <c r="P20775" s="7" t="n">
        <v>1</v>
      </c>
      <c r="Q20775" s="11" t="n">
        <f t="normal" ca="1">A20793</f>
        <v>0</v>
      </c>
    </row>
    <row r="20776" spans="1:17">
      <c r="A20776" t="s">
        <v>4</v>
      </c>
      <c r="B20776" s="4" t="s">
        <v>5</v>
      </c>
      <c r="C20776" s="4" t="s">
        <v>13</v>
      </c>
      <c r="D20776" s="4" t="s">
        <v>22</v>
      </c>
      <c r="E20776" s="4" t="s">
        <v>22</v>
      </c>
      <c r="F20776" s="4" t="s">
        <v>22</v>
      </c>
    </row>
    <row r="20777" spans="1:17">
      <c r="A20777" t="n">
        <v>167141</v>
      </c>
      <c r="B20777" s="25" t="n">
        <v>45</v>
      </c>
      <c r="C20777" s="7" t="n">
        <v>9</v>
      </c>
      <c r="D20777" s="7" t="n">
        <v>0.0199999995529652</v>
      </c>
      <c r="E20777" s="7" t="n">
        <v>0.0199999995529652</v>
      </c>
      <c r="F20777" s="7" t="n">
        <v>0.5</v>
      </c>
    </row>
    <row r="20778" spans="1:17">
      <c r="A20778" t="s">
        <v>4</v>
      </c>
      <c r="B20778" s="4" t="s">
        <v>5</v>
      </c>
      <c r="C20778" s="4" t="s">
        <v>6</v>
      </c>
      <c r="D20778" s="4" t="s">
        <v>10</v>
      </c>
    </row>
    <row r="20779" spans="1:17">
      <c r="A20779" t="n">
        <v>167155</v>
      </c>
      <c r="B20779" s="84" t="n">
        <v>29</v>
      </c>
      <c r="C20779" s="7" t="s">
        <v>1101</v>
      </c>
      <c r="D20779" s="7" t="n">
        <v>65533</v>
      </c>
    </row>
    <row r="20780" spans="1:17">
      <c r="A20780" t="s">
        <v>4</v>
      </c>
      <c r="B20780" s="4" t="s">
        <v>5</v>
      </c>
      <c r="C20780" s="4" t="s">
        <v>13</v>
      </c>
      <c r="D20780" s="4" t="s">
        <v>10</v>
      </c>
      <c r="E20780" s="4" t="s">
        <v>6</v>
      </c>
    </row>
    <row r="20781" spans="1:17">
      <c r="A20781" t="n">
        <v>167164</v>
      </c>
      <c r="B20781" s="40" t="n">
        <v>51</v>
      </c>
      <c r="C20781" s="7" t="n">
        <v>4</v>
      </c>
      <c r="D20781" s="7" t="n">
        <v>4</v>
      </c>
      <c r="E20781" s="7" t="s">
        <v>410</v>
      </c>
    </row>
    <row r="20782" spans="1:17">
      <c r="A20782" t="s">
        <v>4</v>
      </c>
      <c r="B20782" s="4" t="s">
        <v>5</v>
      </c>
      <c r="C20782" s="4" t="s">
        <v>10</v>
      </c>
    </row>
    <row r="20783" spans="1:17">
      <c r="A20783" t="n">
        <v>167178</v>
      </c>
      <c r="B20783" s="35" t="n">
        <v>16</v>
      </c>
      <c r="C20783" s="7" t="n">
        <v>0</v>
      </c>
    </row>
    <row r="20784" spans="1:17">
      <c r="A20784" t="s">
        <v>4</v>
      </c>
      <c r="B20784" s="4" t="s">
        <v>5</v>
      </c>
      <c r="C20784" s="4" t="s">
        <v>10</v>
      </c>
      <c r="D20784" s="4" t="s">
        <v>72</v>
      </c>
      <c r="E20784" s="4" t="s">
        <v>13</v>
      </c>
      <c r="F20784" s="4" t="s">
        <v>13</v>
      </c>
    </row>
    <row r="20785" spans="1:17">
      <c r="A20785" t="n">
        <v>167181</v>
      </c>
      <c r="B20785" s="52" t="n">
        <v>26</v>
      </c>
      <c r="C20785" s="7" t="n">
        <v>4</v>
      </c>
      <c r="D20785" s="7" t="s">
        <v>1383</v>
      </c>
      <c r="E20785" s="7" t="n">
        <v>2</v>
      </c>
      <c r="F20785" s="7" t="n">
        <v>0</v>
      </c>
    </row>
    <row r="20786" spans="1:17">
      <c r="A20786" t="s">
        <v>4</v>
      </c>
      <c r="B20786" s="4" t="s">
        <v>5</v>
      </c>
    </row>
    <row r="20787" spans="1:17">
      <c r="A20787" t="n">
        <v>167195</v>
      </c>
      <c r="B20787" s="53" t="n">
        <v>28</v>
      </c>
    </row>
    <row r="20788" spans="1:17">
      <c r="A20788" t="s">
        <v>4</v>
      </c>
      <c r="B20788" s="4" t="s">
        <v>5</v>
      </c>
      <c r="C20788" s="4" t="s">
        <v>6</v>
      </c>
      <c r="D20788" s="4" t="s">
        <v>10</v>
      </c>
    </row>
    <row r="20789" spans="1:17">
      <c r="A20789" t="n">
        <v>167196</v>
      </c>
      <c r="B20789" s="84" t="n">
        <v>29</v>
      </c>
      <c r="C20789" s="7" t="s">
        <v>12</v>
      </c>
      <c r="D20789" s="7" t="n">
        <v>65533</v>
      </c>
    </row>
    <row r="20790" spans="1:17">
      <c r="A20790" t="s">
        <v>4</v>
      </c>
      <c r="B20790" s="4" t="s">
        <v>5</v>
      </c>
      <c r="C20790" s="4" t="s">
        <v>20</v>
      </c>
    </row>
    <row r="20791" spans="1:17">
      <c r="A20791" t="n">
        <v>167200</v>
      </c>
      <c r="B20791" s="17" t="n">
        <v>3</v>
      </c>
      <c r="C20791" s="11" t="n">
        <f t="normal" ca="1">A20807</f>
        <v>0</v>
      </c>
    </row>
    <row r="20792" spans="1:17">
      <c r="A20792" t="s">
        <v>4</v>
      </c>
      <c r="B20792" s="4" t="s">
        <v>5</v>
      </c>
      <c r="C20792" s="4" t="s">
        <v>13</v>
      </c>
      <c r="D20792" s="36" t="s">
        <v>81</v>
      </c>
      <c r="E20792" s="4" t="s">
        <v>5</v>
      </c>
      <c r="F20792" s="4" t="s">
        <v>13</v>
      </c>
      <c r="G20792" s="4" t="s">
        <v>10</v>
      </c>
      <c r="H20792" s="36" t="s">
        <v>82</v>
      </c>
      <c r="I20792" s="4" t="s">
        <v>13</v>
      </c>
      <c r="J20792" s="36" t="s">
        <v>81</v>
      </c>
      <c r="K20792" s="4" t="s">
        <v>5</v>
      </c>
      <c r="L20792" s="4" t="s">
        <v>13</v>
      </c>
      <c r="M20792" s="4" t="s">
        <v>10</v>
      </c>
      <c r="N20792" s="36" t="s">
        <v>82</v>
      </c>
      <c r="O20792" s="4" t="s">
        <v>13</v>
      </c>
      <c r="P20792" s="4" t="s">
        <v>13</v>
      </c>
      <c r="Q20792" s="4" t="s">
        <v>20</v>
      </c>
    </row>
    <row r="20793" spans="1:17">
      <c r="A20793" t="n">
        <v>167205</v>
      </c>
      <c r="B20793" s="10" t="n">
        <v>5</v>
      </c>
      <c r="C20793" s="7" t="n">
        <v>28</v>
      </c>
      <c r="D20793" s="36" t="s">
        <v>3</v>
      </c>
      <c r="E20793" s="37" t="n">
        <v>64</v>
      </c>
      <c r="F20793" s="7" t="n">
        <v>5</v>
      </c>
      <c r="G20793" s="7" t="n">
        <v>2</v>
      </c>
      <c r="H20793" s="36" t="s">
        <v>3</v>
      </c>
      <c r="I20793" s="7" t="n">
        <v>28</v>
      </c>
      <c r="J20793" s="36" t="s">
        <v>3</v>
      </c>
      <c r="K20793" s="37" t="n">
        <v>64</v>
      </c>
      <c r="L20793" s="7" t="n">
        <v>5</v>
      </c>
      <c r="M20793" s="7" t="n">
        <v>4</v>
      </c>
      <c r="N20793" s="36" t="s">
        <v>3</v>
      </c>
      <c r="O20793" s="7" t="n">
        <v>9</v>
      </c>
      <c r="P20793" s="7" t="n">
        <v>1</v>
      </c>
      <c r="Q20793" s="11" t="n">
        <f t="normal" ca="1">A20807</f>
        <v>0</v>
      </c>
    </row>
    <row r="20794" spans="1:17">
      <c r="A20794" t="s">
        <v>4</v>
      </c>
      <c r="B20794" s="4" t="s">
        <v>5</v>
      </c>
      <c r="C20794" s="4" t="s">
        <v>6</v>
      </c>
      <c r="D20794" s="4" t="s">
        <v>10</v>
      </c>
    </row>
    <row r="20795" spans="1:17">
      <c r="A20795" t="n">
        <v>167222</v>
      </c>
      <c r="B20795" s="84" t="n">
        <v>29</v>
      </c>
      <c r="C20795" s="7" t="s">
        <v>1101</v>
      </c>
      <c r="D20795" s="7" t="n">
        <v>65533</v>
      </c>
    </row>
    <row r="20796" spans="1:17">
      <c r="A20796" t="s">
        <v>4</v>
      </c>
      <c r="B20796" s="4" t="s">
        <v>5</v>
      </c>
      <c r="C20796" s="4" t="s">
        <v>13</v>
      </c>
      <c r="D20796" s="4" t="s">
        <v>10</v>
      </c>
      <c r="E20796" s="4" t="s">
        <v>6</v>
      </c>
    </row>
    <row r="20797" spans="1:17">
      <c r="A20797" t="n">
        <v>167231</v>
      </c>
      <c r="B20797" s="40" t="n">
        <v>51</v>
      </c>
      <c r="C20797" s="7" t="n">
        <v>4</v>
      </c>
      <c r="D20797" s="7" t="n">
        <v>7</v>
      </c>
      <c r="E20797" s="7" t="s">
        <v>410</v>
      </c>
    </row>
    <row r="20798" spans="1:17">
      <c r="A20798" t="s">
        <v>4</v>
      </c>
      <c r="B20798" s="4" t="s">
        <v>5</v>
      </c>
      <c r="C20798" s="4" t="s">
        <v>10</v>
      </c>
    </row>
    <row r="20799" spans="1:17">
      <c r="A20799" t="n">
        <v>167245</v>
      </c>
      <c r="B20799" s="35" t="n">
        <v>16</v>
      </c>
      <c r="C20799" s="7" t="n">
        <v>0</v>
      </c>
    </row>
    <row r="20800" spans="1:17">
      <c r="A20800" t="s">
        <v>4</v>
      </c>
      <c r="B20800" s="4" t="s">
        <v>5</v>
      </c>
      <c r="C20800" s="4" t="s">
        <v>10</v>
      </c>
      <c r="D20800" s="4" t="s">
        <v>72</v>
      </c>
      <c r="E20800" s="4" t="s">
        <v>13</v>
      </c>
      <c r="F20800" s="4" t="s">
        <v>13</v>
      </c>
    </row>
    <row r="20801" spans="1:17">
      <c r="A20801" t="n">
        <v>167248</v>
      </c>
      <c r="B20801" s="52" t="n">
        <v>26</v>
      </c>
      <c r="C20801" s="7" t="n">
        <v>7</v>
      </c>
      <c r="D20801" s="7" t="s">
        <v>1384</v>
      </c>
      <c r="E20801" s="7" t="n">
        <v>2</v>
      </c>
      <c r="F20801" s="7" t="n">
        <v>0</v>
      </c>
    </row>
    <row r="20802" spans="1:17">
      <c r="A20802" t="s">
        <v>4</v>
      </c>
      <c r="B20802" s="4" t="s">
        <v>5</v>
      </c>
    </row>
    <row r="20803" spans="1:17">
      <c r="A20803" t="n">
        <v>167265</v>
      </c>
      <c r="B20803" s="53" t="n">
        <v>28</v>
      </c>
    </row>
    <row r="20804" spans="1:17">
      <c r="A20804" t="s">
        <v>4</v>
      </c>
      <c r="B20804" s="4" t="s">
        <v>5</v>
      </c>
      <c r="C20804" s="4" t="s">
        <v>6</v>
      </c>
      <c r="D20804" s="4" t="s">
        <v>10</v>
      </c>
    </row>
    <row r="20805" spans="1:17">
      <c r="A20805" t="n">
        <v>167266</v>
      </c>
      <c r="B20805" s="84" t="n">
        <v>29</v>
      </c>
      <c r="C20805" s="7" t="s">
        <v>12</v>
      </c>
      <c r="D20805" s="7" t="n">
        <v>65533</v>
      </c>
    </row>
    <row r="20806" spans="1:17">
      <c r="A20806" t="s">
        <v>4</v>
      </c>
      <c r="B20806" s="4" t="s">
        <v>5</v>
      </c>
      <c r="C20806" s="4" t="s">
        <v>13</v>
      </c>
      <c r="D20806" s="4" t="s">
        <v>10</v>
      </c>
      <c r="E20806" s="4" t="s">
        <v>10</v>
      </c>
      <c r="F20806" s="4" t="s">
        <v>13</v>
      </c>
    </row>
    <row r="20807" spans="1:17">
      <c r="A20807" t="n">
        <v>167270</v>
      </c>
      <c r="B20807" s="29" t="n">
        <v>25</v>
      </c>
      <c r="C20807" s="7" t="n">
        <v>1</v>
      </c>
      <c r="D20807" s="7" t="n">
        <v>65535</v>
      </c>
      <c r="E20807" s="7" t="n">
        <v>65535</v>
      </c>
      <c r="F20807" s="7" t="n">
        <v>0</v>
      </c>
    </row>
    <row r="20808" spans="1:17">
      <c r="A20808" t="s">
        <v>4</v>
      </c>
      <c r="B20808" s="4" t="s">
        <v>5</v>
      </c>
      <c r="C20808" s="4" t="s">
        <v>10</v>
      </c>
      <c r="D20808" s="4" t="s">
        <v>13</v>
      </c>
      <c r="E20808" s="4" t="s">
        <v>22</v>
      </c>
      <c r="F20808" s="4" t="s">
        <v>10</v>
      </c>
    </row>
    <row r="20809" spans="1:17">
      <c r="A20809" t="n">
        <v>167277</v>
      </c>
      <c r="B20809" s="58" t="n">
        <v>59</v>
      </c>
      <c r="C20809" s="7" t="n">
        <v>0</v>
      </c>
      <c r="D20809" s="7" t="n">
        <v>13</v>
      </c>
      <c r="E20809" s="7" t="n">
        <v>0.150000005960464</v>
      </c>
      <c r="F20809" s="7" t="n">
        <v>0</v>
      </c>
    </row>
    <row r="20810" spans="1:17">
      <c r="A20810" t="s">
        <v>4</v>
      </c>
      <c r="B20810" s="4" t="s">
        <v>5</v>
      </c>
      <c r="C20810" s="4" t="s">
        <v>10</v>
      </c>
      <c r="D20810" s="4" t="s">
        <v>13</v>
      </c>
      <c r="E20810" s="4" t="s">
        <v>22</v>
      </c>
      <c r="F20810" s="4" t="s">
        <v>10</v>
      </c>
    </row>
    <row r="20811" spans="1:17">
      <c r="A20811" t="n">
        <v>167287</v>
      </c>
      <c r="B20811" s="58" t="n">
        <v>59</v>
      </c>
      <c r="C20811" s="7" t="n">
        <v>1</v>
      </c>
      <c r="D20811" s="7" t="n">
        <v>13</v>
      </c>
      <c r="E20811" s="7" t="n">
        <v>0.150000005960464</v>
      </c>
      <c r="F20811" s="7" t="n">
        <v>0</v>
      </c>
    </row>
    <row r="20812" spans="1:17">
      <c r="A20812" t="s">
        <v>4</v>
      </c>
      <c r="B20812" s="4" t="s">
        <v>5</v>
      </c>
      <c r="C20812" s="4" t="s">
        <v>10</v>
      </c>
    </row>
    <row r="20813" spans="1:17">
      <c r="A20813" t="n">
        <v>167297</v>
      </c>
      <c r="B20813" s="35" t="n">
        <v>16</v>
      </c>
      <c r="C20813" s="7" t="n">
        <v>100</v>
      </c>
    </row>
    <row r="20814" spans="1:17">
      <c r="A20814" t="s">
        <v>4</v>
      </c>
      <c r="B20814" s="4" t="s">
        <v>5</v>
      </c>
      <c r="C20814" s="4" t="s">
        <v>10</v>
      </c>
      <c r="D20814" s="4" t="s">
        <v>13</v>
      </c>
      <c r="E20814" s="4" t="s">
        <v>22</v>
      </c>
      <c r="F20814" s="4" t="s">
        <v>10</v>
      </c>
    </row>
    <row r="20815" spans="1:17">
      <c r="A20815" t="n">
        <v>167300</v>
      </c>
      <c r="B20815" s="58" t="n">
        <v>59</v>
      </c>
      <c r="C20815" s="7" t="n">
        <v>8</v>
      </c>
      <c r="D20815" s="7" t="n">
        <v>13</v>
      </c>
      <c r="E20815" s="7" t="n">
        <v>0.150000005960464</v>
      </c>
      <c r="F20815" s="7" t="n">
        <v>0</v>
      </c>
    </row>
    <row r="20816" spans="1:17">
      <c r="A20816" t="s">
        <v>4</v>
      </c>
      <c r="B20816" s="4" t="s">
        <v>5</v>
      </c>
      <c r="C20816" s="4" t="s">
        <v>10</v>
      </c>
      <c r="D20816" s="4" t="s">
        <v>13</v>
      </c>
      <c r="E20816" s="4" t="s">
        <v>22</v>
      </c>
      <c r="F20816" s="4" t="s">
        <v>10</v>
      </c>
    </row>
    <row r="20817" spans="1:6">
      <c r="A20817" t="n">
        <v>167310</v>
      </c>
      <c r="B20817" s="58" t="n">
        <v>59</v>
      </c>
      <c r="C20817" s="7" t="n">
        <v>9</v>
      </c>
      <c r="D20817" s="7" t="n">
        <v>13</v>
      </c>
      <c r="E20817" s="7" t="n">
        <v>0.150000005960464</v>
      </c>
      <c r="F20817" s="7" t="n">
        <v>0</v>
      </c>
    </row>
    <row r="20818" spans="1:6">
      <c r="A20818" t="s">
        <v>4</v>
      </c>
      <c r="B20818" s="4" t="s">
        <v>5</v>
      </c>
      <c r="C20818" s="4" t="s">
        <v>10</v>
      </c>
      <c r="D20818" s="4" t="s">
        <v>13</v>
      </c>
      <c r="E20818" s="4" t="s">
        <v>22</v>
      </c>
      <c r="F20818" s="4" t="s">
        <v>10</v>
      </c>
    </row>
    <row r="20819" spans="1:6">
      <c r="A20819" t="n">
        <v>167320</v>
      </c>
      <c r="B20819" s="58" t="n">
        <v>59</v>
      </c>
      <c r="C20819" s="7" t="n">
        <v>14</v>
      </c>
      <c r="D20819" s="7" t="n">
        <v>13</v>
      </c>
      <c r="E20819" s="7" t="n">
        <v>0.150000005960464</v>
      </c>
      <c r="F20819" s="7" t="n">
        <v>0</v>
      </c>
    </row>
    <row r="20820" spans="1:6">
      <c r="A20820" t="s">
        <v>4</v>
      </c>
      <c r="B20820" s="4" t="s">
        <v>5</v>
      </c>
      <c r="C20820" s="4" t="s">
        <v>10</v>
      </c>
    </row>
    <row r="20821" spans="1:6">
      <c r="A20821" t="n">
        <v>167330</v>
      </c>
      <c r="B20821" s="35" t="n">
        <v>16</v>
      </c>
      <c r="C20821" s="7" t="n">
        <v>100</v>
      </c>
    </row>
    <row r="20822" spans="1:6">
      <c r="A20822" t="s">
        <v>4</v>
      </c>
      <c r="B20822" s="4" t="s">
        <v>5</v>
      </c>
      <c r="C20822" s="4" t="s">
        <v>10</v>
      </c>
      <c r="D20822" s="4" t="s">
        <v>13</v>
      </c>
      <c r="E20822" s="4" t="s">
        <v>22</v>
      </c>
      <c r="F20822" s="4" t="s">
        <v>10</v>
      </c>
    </row>
    <row r="20823" spans="1:6">
      <c r="A20823" t="n">
        <v>167333</v>
      </c>
      <c r="B20823" s="58" t="n">
        <v>59</v>
      </c>
      <c r="C20823" s="7" t="n">
        <v>61489</v>
      </c>
      <c r="D20823" s="7" t="n">
        <v>13</v>
      </c>
      <c r="E20823" s="7" t="n">
        <v>0.150000005960464</v>
      </c>
      <c r="F20823" s="7" t="n">
        <v>0</v>
      </c>
    </row>
    <row r="20824" spans="1:6">
      <c r="A20824" t="s">
        <v>4</v>
      </c>
      <c r="B20824" s="4" t="s">
        <v>5</v>
      </c>
      <c r="C20824" s="4" t="s">
        <v>10</v>
      </c>
      <c r="D20824" s="4" t="s">
        <v>13</v>
      </c>
      <c r="E20824" s="4" t="s">
        <v>22</v>
      </c>
      <c r="F20824" s="4" t="s">
        <v>10</v>
      </c>
    </row>
    <row r="20825" spans="1:6">
      <c r="A20825" t="n">
        <v>167343</v>
      </c>
      <c r="B20825" s="58" t="n">
        <v>59</v>
      </c>
      <c r="C20825" s="7" t="n">
        <v>61490</v>
      </c>
      <c r="D20825" s="7" t="n">
        <v>13</v>
      </c>
      <c r="E20825" s="7" t="n">
        <v>0.150000005960464</v>
      </c>
      <c r="F20825" s="7" t="n">
        <v>0</v>
      </c>
    </row>
    <row r="20826" spans="1:6">
      <c r="A20826" t="s">
        <v>4</v>
      </c>
      <c r="B20826" s="4" t="s">
        <v>5</v>
      </c>
      <c r="C20826" s="4" t="s">
        <v>10</v>
      </c>
      <c r="D20826" s="4" t="s">
        <v>13</v>
      </c>
      <c r="E20826" s="4" t="s">
        <v>22</v>
      </c>
      <c r="F20826" s="4" t="s">
        <v>10</v>
      </c>
    </row>
    <row r="20827" spans="1:6">
      <c r="A20827" t="n">
        <v>167353</v>
      </c>
      <c r="B20827" s="58" t="n">
        <v>59</v>
      </c>
      <c r="C20827" s="7" t="n">
        <v>61488</v>
      </c>
      <c r="D20827" s="7" t="n">
        <v>13</v>
      </c>
      <c r="E20827" s="7" t="n">
        <v>0.150000005960464</v>
      </c>
      <c r="F20827" s="7" t="n">
        <v>0</v>
      </c>
    </row>
    <row r="20828" spans="1:6">
      <c r="A20828" t="s">
        <v>4</v>
      </c>
      <c r="B20828" s="4" t="s">
        <v>5</v>
      </c>
      <c r="C20828" s="4" t="s">
        <v>10</v>
      </c>
    </row>
    <row r="20829" spans="1:6">
      <c r="A20829" t="n">
        <v>167363</v>
      </c>
      <c r="B20829" s="35" t="n">
        <v>16</v>
      </c>
      <c r="C20829" s="7" t="n">
        <v>500</v>
      </c>
    </row>
    <row r="20830" spans="1:6">
      <c r="A20830" t="s">
        <v>4</v>
      </c>
      <c r="B20830" s="4" t="s">
        <v>5</v>
      </c>
      <c r="C20830" s="4" t="s">
        <v>13</v>
      </c>
      <c r="D20830" s="36" t="s">
        <v>81</v>
      </c>
      <c r="E20830" s="4" t="s">
        <v>5</v>
      </c>
      <c r="F20830" s="4" t="s">
        <v>13</v>
      </c>
      <c r="G20830" s="4" t="s">
        <v>10</v>
      </c>
      <c r="H20830" s="36" t="s">
        <v>82</v>
      </c>
      <c r="I20830" s="4" t="s">
        <v>13</v>
      </c>
      <c r="J20830" s="36" t="s">
        <v>81</v>
      </c>
      <c r="K20830" s="4" t="s">
        <v>5</v>
      </c>
      <c r="L20830" s="4" t="s">
        <v>13</v>
      </c>
      <c r="M20830" s="4" t="s">
        <v>10</v>
      </c>
      <c r="N20830" s="36" t="s">
        <v>82</v>
      </c>
      <c r="O20830" s="4" t="s">
        <v>13</v>
      </c>
      <c r="P20830" s="4" t="s">
        <v>13</v>
      </c>
      <c r="Q20830" s="4" t="s">
        <v>20</v>
      </c>
    </row>
    <row r="20831" spans="1:6">
      <c r="A20831" t="n">
        <v>167366</v>
      </c>
      <c r="B20831" s="10" t="n">
        <v>5</v>
      </c>
      <c r="C20831" s="7" t="n">
        <v>28</v>
      </c>
      <c r="D20831" s="36" t="s">
        <v>3</v>
      </c>
      <c r="E20831" s="37" t="n">
        <v>64</v>
      </c>
      <c r="F20831" s="7" t="n">
        <v>5</v>
      </c>
      <c r="G20831" s="7" t="n">
        <v>4</v>
      </c>
      <c r="H20831" s="36" t="s">
        <v>3</v>
      </c>
      <c r="I20831" s="7" t="n">
        <v>28</v>
      </c>
      <c r="J20831" s="36" t="s">
        <v>3</v>
      </c>
      <c r="K20831" s="37" t="n">
        <v>64</v>
      </c>
      <c r="L20831" s="7" t="n">
        <v>5</v>
      </c>
      <c r="M20831" s="7" t="n">
        <v>7</v>
      </c>
      <c r="N20831" s="36" t="s">
        <v>3</v>
      </c>
      <c r="O20831" s="7" t="n">
        <v>9</v>
      </c>
      <c r="P20831" s="7" t="n">
        <v>1</v>
      </c>
      <c r="Q20831" s="11" t="n">
        <f t="normal" ca="1">A20837</f>
        <v>0</v>
      </c>
    </row>
    <row r="20832" spans="1:6">
      <c r="A20832" t="s">
        <v>4</v>
      </c>
      <c r="B20832" s="4" t="s">
        <v>5</v>
      </c>
      <c r="C20832" s="4" t="s">
        <v>10</v>
      </c>
      <c r="D20832" s="4" t="s">
        <v>10</v>
      </c>
      <c r="E20832" s="4" t="s">
        <v>22</v>
      </c>
      <c r="F20832" s="4" t="s">
        <v>22</v>
      </c>
      <c r="G20832" s="4" t="s">
        <v>22</v>
      </c>
      <c r="H20832" s="4" t="s">
        <v>22</v>
      </c>
      <c r="I20832" s="4" t="s">
        <v>13</v>
      </c>
      <c r="J20832" s="4" t="s">
        <v>10</v>
      </c>
    </row>
    <row r="20833" spans="1:17">
      <c r="A20833" t="n">
        <v>167383</v>
      </c>
      <c r="B20833" s="85" t="n">
        <v>55</v>
      </c>
      <c r="C20833" s="7" t="n">
        <v>2</v>
      </c>
      <c r="D20833" s="7" t="n">
        <v>65533</v>
      </c>
      <c r="E20833" s="7" t="n">
        <v>-24</v>
      </c>
      <c r="F20833" s="7" t="n">
        <v>1.71000003814697</v>
      </c>
      <c r="G20833" s="7" t="n">
        <v>-45.5999984741211</v>
      </c>
      <c r="H20833" s="7" t="n">
        <v>2.79999995231628</v>
      </c>
      <c r="I20833" s="7" t="n">
        <v>2</v>
      </c>
      <c r="J20833" s="7" t="n">
        <v>0</v>
      </c>
    </row>
    <row r="20834" spans="1:17">
      <c r="A20834" t="s">
        <v>4</v>
      </c>
      <c r="B20834" s="4" t="s">
        <v>5</v>
      </c>
      <c r="C20834" s="4" t="s">
        <v>20</v>
      </c>
    </row>
    <row r="20835" spans="1:17">
      <c r="A20835" t="n">
        <v>167407</v>
      </c>
      <c r="B20835" s="17" t="n">
        <v>3</v>
      </c>
      <c r="C20835" s="11" t="n">
        <f t="normal" ca="1">A20847</f>
        <v>0</v>
      </c>
    </row>
    <row r="20836" spans="1:17">
      <c r="A20836" t="s">
        <v>4</v>
      </c>
      <c r="B20836" s="4" t="s">
        <v>5</v>
      </c>
      <c r="C20836" s="4" t="s">
        <v>13</v>
      </c>
      <c r="D20836" s="36" t="s">
        <v>81</v>
      </c>
      <c r="E20836" s="4" t="s">
        <v>5</v>
      </c>
      <c r="F20836" s="4" t="s">
        <v>13</v>
      </c>
      <c r="G20836" s="4" t="s">
        <v>10</v>
      </c>
      <c r="H20836" s="36" t="s">
        <v>82</v>
      </c>
      <c r="I20836" s="4" t="s">
        <v>13</v>
      </c>
      <c r="J20836" s="36" t="s">
        <v>81</v>
      </c>
      <c r="K20836" s="4" t="s">
        <v>5</v>
      </c>
      <c r="L20836" s="4" t="s">
        <v>13</v>
      </c>
      <c r="M20836" s="4" t="s">
        <v>10</v>
      </c>
      <c r="N20836" s="36" t="s">
        <v>82</v>
      </c>
      <c r="O20836" s="4" t="s">
        <v>13</v>
      </c>
      <c r="P20836" s="4" t="s">
        <v>13</v>
      </c>
      <c r="Q20836" s="4" t="s">
        <v>20</v>
      </c>
    </row>
    <row r="20837" spans="1:17">
      <c r="A20837" t="n">
        <v>167412</v>
      </c>
      <c r="B20837" s="10" t="n">
        <v>5</v>
      </c>
      <c r="C20837" s="7" t="n">
        <v>28</v>
      </c>
      <c r="D20837" s="36" t="s">
        <v>3</v>
      </c>
      <c r="E20837" s="37" t="n">
        <v>64</v>
      </c>
      <c r="F20837" s="7" t="n">
        <v>5</v>
      </c>
      <c r="G20837" s="7" t="n">
        <v>2</v>
      </c>
      <c r="H20837" s="36" t="s">
        <v>3</v>
      </c>
      <c r="I20837" s="7" t="n">
        <v>28</v>
      </c>
      <c r="J20837" s="36" t="s">
        <v>3</v>
      </c>
      <c r="K20837" s="37" t="n">
        <v>64</v>
      </c>
      <c r="L20837" s="7" t="n">
        <v>5</v>
      </c>
      <c r="M20837" s="7" t="n">
        <v>7</v>
      </c>
      <c r="N20837" s="36" t="s">
        <v>3</v>
      </c>
      <c r="O20837" s="7" t="n">
        <v>9</v>
      </c>
      <c r="P20837" s="7" t="n">
        <v>1</v>
      </c>
      <c r="Q20837" s="11" t="n">
        <f t="normal" ca="1">A20843</f>
        <v>0</v>
      </c>
    </row>
    <row r="20838" spans="1:17">
      <c r="A20838" t="s">
        <v>4</v>
      </c>
      <c r="B20838" s="4" t="s">
        <v>5</v>
      </c>
      <c r="C20838" s="4" t="s">
        <v>10</v>
      </c>
      <c r="D20838" s="4" t="s">
        <v>10</v>
      </c>
      <c r="E20838" s="4" t="s">
        <v>22</v>
      </c>
      <c r="F20838" s="4" t="s">
        <v>22</v>
      </c>
      <c r="G20838" s="4" t="s">
        <v>22</v>
      </c>
      <c r="H20838" s="4" t="s">
        <v>22</v>
      </c>
      <c r="I20838" s="4" t="s">
        <v>13</v>
      </c>
      <c r="J20838" s="4" t="s">
        <v>10</v>
      </c>
    </row>
    <row r="20839" spans="1:17">
      <c r="A20839" t="n">
        <v>167429</v>
      </c>
      <c r="B20839" s="85" t="n">
        <v>55</v>
      </c>
      <c r="C20839" s="7" t="n">
        <v>4</v>
      </c>
      <c r="D20839" s="7" t="n">
        <v>65533</v>
      </c>
      <c r="E20839" s="7" t="n">
        <v>-24</v>
      </c>
      <c r="F20839" s="7" t="n">
        <v>1.71000003814697</v>
      </c>
      <c r="G20839" s="7" t="n">
        <v>-45.5999984741211</v>
      </c>
      <c r="H20839" s="7" t="n">
        <v>2.79999995231628</v>
      </c>
      <c r="I20839" s="7" t="n">
        <v>2</v>
      </c>
      <c r="J20839" s="7" t="n">
        <v>0</v>
      </c>
    </row>
    <row r="20840" spans="1:17">
      <c r="A20840" t="s">
        <v>4</v>
      </c>
      <c r="B20840" s="4" t="s">
        <v>5</v>
      </c>
      <c r="C20840" s="4" t="s">
        <v>20</v>
      </c>
    </row>
    <row r="20841" spans="1:17">
      <c r="A20841" t="n">
        <v>167453</v>
      </c>
      <c r="B20841" s="17" t="n">
        <v>3</v>
      </c>
      <c r="C20841" s="11" t="n">
        <f t="normal" ca="1">A20847</f>
        <v>0</v>
      </c>
    </row>
    <row r="20842" spans="1:17">
      <c r="A20842" t="s">
        <v>4</v>
      </c>
      <c r="B20842" s="4" t="s">
        <v>5</v>
      </c>
      <c r="C20842" s="4" t="s">
        <v>13</v>
      </c>
      <c r="D20842" s="36" t="s">
        <v>81</v>
      </c>
      <c r="E20842" s="4" t="s">
        <v>5</v>
      </c>
      <c r="F20842" s="4" t="s">
        <v>13</v>
      </c>
      <c r="G20842" s="4" t="s">
        <v>10</v>
      </c>
      <c r="H20842" s="36" t="s">
        <v>82</v>
      </c>
      <c r="I20842" s="4" t="s">
        <v>13</v>
      </c>
      <c r="J20842" s="36" t="s">
        <v>81</v>
      </c>
      <c r="K20842" s="4" t="s">
        <v>5</v>
      </c>
      <c r="L20842" s="4" t="s">
        <v>13</v>
      </c>
      <c r="M20842" s="4" t="s">
        <v>10</v>
      </c>
      <c r="N20842" s="36" t="s">
        <v>82</v>
      </c>
      <c r="O20842" s="4" t="s">
        <v>13</v>
      </c>
      <c r="P20842" s="4" t="s">
        <v>13</v>
      </c>
      <c r="Q20842" s="4" t="s">
        <v>20</v>
      </c>
    </row>
    <row r="20843" spans="1:17">
      <c r="A20843" t="n">
        <v>167458</v>
      </c>
      <c r="B20843" s="10" t="n">
        <v>5</v>
      </c>
      <c r="C20843" s="7" t="n">
        <v>28</v>
      </c>
      <c r="D20843" s="36" t="s">
        <v>3</v>
      </c>
      <c r="E20843" s="37" t="n">
        <v>64</v>
      </c>
      <c r="F20843" s="7" t="n">
        <v>5</v>
      </c>
      <c r="G20843" s="7" t="n">
        <v>2</v>
      </c>
      <c r="H20843" s="36" t="s">
        <v>3</v>
      </c>
      <c r="I20843" s="7" t="n">
        <v>28</v>
      </c>
      <c r="J20843" s="36" t="s">
        <v>3</v>
      </c>
      <c r="K20843" s="37" t="n">
        <v>64</v>
      </c>
      <c r="L20843" s="7" t="n">
        <v>5</v>
      </c>
      <c r="M20843" s="7" t="n">
        <v>4</v>
      </c>
      <c r="N20843" s="36" t="s">
        <v>3</v>
      </c>
      <c r="O20843" s="7" t="n">
        <v>9</v>
      </c>
      <c r="P20843" s="7" t="n">
        <v>1</v>
      </c>
      <c r="Q20843" s="11" t="n">
        <f t="normal" ca="1">A20847</f>
        <v>0</v>
      </c>
    </row>
    <row r="20844" spans="1:17">
      <c r="A20844" t="s">
        <v>4</v>
      </c>
      <c r="B20844" s="4" t="s">
        <v>5</v>
      </c>
      <c r="C20844" s="4" t="s">
        <v>10</v>
      </c>
      <c r="D20844" s="4" t="s">
        <v>10</v>
      </c>
      <c r="E20844" s="4" t="s">
        <v>22</v>
      </c>
      <c r="F20844" s="4" t="s">
        <v>22</v>
      </c>
      <c r="G20844" s="4" t="s">
        <v>22</v>
      </c>
      <c r="H20844" s="4" t="s">
        <v>22</v>
      </c>
      <c r="I20844" s="4" t="s">
        <v>13</v>
      </c>
      <c r="J20844" s="4" t="s">
        <v>10</v>
      </c>
    </row>
    <row r="20845" spans="1:17">
      <c r="A20845" t="n">
        <v>167475</v>
      </c>
      <c r="B20845" s="85" t="n">
        <v>55</v>
      </c>
      <c r="C20845" s="7" t="n">
        <v>7</v>
      </c>
      <c r="D20845" s="7" t="n">
        <v>65533</v>
      </c>
      <c r="E20845" s="7" t="n">
        <v>-24</v>
      </c>
      <c r="F20845" s="7" t="n">
        <v>1.71000003814697</v>
      </c>
      <c r="G20845" s="7" t="n">
        <v>-45.5999984741211</v>
      </c>
      <c r="H20845" s="7" t="n">
        <v>2.79999995231628</v>
      </c>
      <c r="I20845" s="7" t="n">
        <v>2</v>
      </c>
      <c r="J20845" s="7" t="n">
        <v>0</v>
      </c>
    </row>
    <row r="20846" spans="1:17">
      <c r="A20846" t="s">
        <v>4</v>
      </c>
      <c r="B20846" s="4" t="s">
        <v>5</v>
      </c>
      <c r="C20846" s="4" t="s">
        <v>10</v>
      </c>
    </row>
    <row r="20847" spans="1:17">
      <c r="A20847" t="n">
        <v>167499</v>
      </c>
      <c r="B20847" s="35" t="n">
        <v>16</v>
      </c>
      <c r="C20847" s="7" t="n">
        <v>500</v>
      </c>
    </row>
    <row r="20848" spans="1:17">
      <c r="A20848" t="s">
        <v>4</v>
      </c>
      <c r="B20848" s="4" t="s">
        <v>5</v>
      </c>
      <c r="C20848" s="4" t="s">
        <v>13</v>
      </c>
      <c r="D20848" s="4" t="s">
        <v>10</v>
      </c>
      <c r="E20848" s="4" t="s">
        <v>22</v>
      </c>
    </row>
    <row r="20849" spans="1:17">
      <c r="A20849" t="n">
        <v>167502</v>
      </c>
      <c r="B20849" s="28" t="n">
        <v>58</v>
      </c>
      <c r="C20849" s="7" t="n">
        <v>101</v>
      </c>
      <c r="D20849" s="7" t="n">
        <v>500</v>
      </c>
      <c r="E20849" s="7" t="n">
        <v>1</v>
      </c>
    </row>
    <row r="20850" spans="1:17">
      <c r="A20850" t="s">
        <v>4</v>
      </c>
      <c r="B20850" s="4" t="s">
        <v>5</v>
      </c>
      <c r="C20850" s="4" t="s">
        <v>13</v>
      </c>
      <c r="D20850" s="4" t="s">
        <v>10</v>
      </c>
    </row>
    <row r="20851" spans="1:17">
      <c r="A20851" t="n">
        <v>167510</v>
      </c>
      <c r="B20851" s="28" t="n">
        <v>58</v>
      </c>
      <c r="C20851" s="7" t="n">
        <v>254</v>
      </c>
      <c r="D20851" s="7" t="n">
        <v>0</v>
      </c>
    </row>
    <row r="20852" spans="1:17">
      <c r="A20852" t="s">
        <v>4</v>
      </c>
      <c r="B20852" s="4" t="s">
        <v>5</v>
      </c>
      <c r="C20852" s="4" t="s">
        <v>13</v>
      </c>
      <c r="D20852" s="4" t="s">
        <v>13</v>
      </c>
      <c r="E20852" s="4" t="s">
        <v>22</v>
      </c>
      <c r="F20852" s="4" t="s">
        <v>22</v>
      </c>
      <c r="G20852" s="4" t="s">
        <v>22</v>
      </c>
      <c r="H20852" s="4" t="s">
        <v>10</v>
      </c>
    </row>
    <row r="20853" spans="1:17">
      <c r="A20853" t="n">
        <v>167514</v>
      </c>
      <c r="B20853" s="25" t="n">
        <v>45</v>
      </c>
      <c r="C20853" s="7" t="n">
        <v>2</v>
      </c>
      <c r="D20853" s="7" t="n">
        <v>3</v>
      </c>
      <c r="E20853" s="7" t="n">
        <v>-24</v>
      </c>
      <c r="F20853" s="7" t="n">
        <v>2.09999990463257</v>
      </c>
      <c r="G20853" s="7" t="n">
        <v>-41.4799995422363</v>
      </c>
      <c r="H20853" s="7" t="n">
        <v>0</v>
      </c>
    </row>
    <row r="20854" spans="1:17">
      <c r="A20854" t="s">
        <v>4</v>
      </c>
      <c r="B20854" s="4" t="s">
        <v>5</v>
      </c>
      <c r="C20854" s="4" t="s">
        <v>13</v>
      </c>
      <c r="D20854" s="4" t="s">
        <v>13</v>
      </c>
      <c r="E20854" s="4" t="s">
        <v>22</v>
      </c>
      <c r="F20854" s="4" t="s">
        <v>22</v>
      </c>
      <c r="G20854" s="4" t="s">
        <v>22</v>
      </c>
      <c r="H20854" s="4" t="s">
        <v>10</v>
      </c>
      <c r="I20854" s="4" t="s">
        <v>13</v>
      </c>
    </row>
    <row r="20855" spans="1:17">
      <c r="A20855" t="n">
        <v>167531</v>
      </c>
      <c r="B20855" s="25" t="n">
        <v>45</v>
      </c>
      <c r="C20855" s="7" t="n">
        <v>4</v>
      </c>
      <c r="D20855" s="7" t="n">
        <v>3</v>
      </c>
      <c r="E20855" s="7" t="n">
        <v>18</v>
      </c>
      <c r="F20855" s="7" t="n">
        <v>150</v>
      </c>
      <c r="G20855" s="7" t="n">
        <v>0</v>
      </c>
      <c r="H20855" s="7" t="n">
        <v>0</v>
      </c>
      <c r="I20855" s="7" t="n">
        <v>0</v>
      </c>
    </row>
    <row r="20856" spans="1:17">
      <c r="A20856" t="s">
        <v>4</v>
      </c>
      <c r="B20856" s="4" t="s">
        <v>5</v>
      </c>
      <c r="C20856" s="4" t="s">
        <v>13</v>
      </c>
      <c r="D20856" s="4" t="s">
        <v>13</v>
      </c>
      <c r="E20856" s="4" t="s">
        <v>22</v>
      </c>
      <c r="F20856" s="4" t="s">
        <v>10</v>
      </c>
    </row>
    <row r="20857" spans="1:17">
      <c r="A20857" t="n">
        <v>167549</v>
      </c>
      <c r="B20857" s="25" t="n">
        <v>45</v>
      </c>
      <c r="C20857" s="7" t="n">
        <v>5</v>
      </c>
      <c r="D20857" s="7" t="n">
        <v>3</v>
      </c>
      <c r="E20857" s="7" t="n">
        <v>3.54999995231628</v>
      </c>
      <c r="F20857" s="7" t="n">
        <v>0</v>
      </c>
    </row>
    <row r="20858" spans="1:17">
      <c r="A20858" t="s">
        <v>4</v>
      </c>
      <c r="B20858" s="4" t="s">
        <v>5</v>
      </c>
      <c r="C20858" s="4" t="s">
        <v>13</v>
      </c>
      <c r="D20858" s="4" t="s">
        <v>13</v>
      </c>
      <c r="E20858" s="4" t="s">
        <v>22</v>
      </c>
      <c r="F20858" s="4" t="s">
        <v>10</v>
      </c>
    </row>
    <row r="20859" spans="1:17">
      <c r="A20859" t="n">
        <v>167558</v>
      </c>
      <c r="B20859" s="25" t="n">
        <v>45</v>
      </c>
      <c r="C20859" s="7" t="n">
        <v>11</v>
      </c>
      <c r="D20859" s="7" t="n">
        <v>3</v>
      </c>
      <c r="E20859" s="7" t="n">
        <v>28.2000007629395</v>
      </c>
      <c r="F20859" s="7" t="n">
        <v>0</v>
      </c>
    </row>
    <row r="20860" spans="1:17">
      <c r="A20860" t="s">
        <v>4</v>
      </c>
      <c r="B20860" s="4" t="s">
        <v>5</v>
      </c>
      <c r="C20860" s="4" t="s">
        <v>13</v>
      </c>
      <c r="D20860" s="4" t="s">
        <v>13</v>
      </c>
      <c r="E20860" s="4" t="s">
        <v>22</v>
      </c>
      <c r="F20860" s="4" t="s">
        <v>22</v>
      </c>
      <c r="G20860" s="4" t="s">
        <v>22</v>
      </c>
      <c r="H20860" s="4" t="s">
        <v>10</v>
      </c>
    </row>
    <row r="20861" spans="1:17">
      <c r="A20861" t="n">
        <v>167567</v>
      </c>
      <c r="B20861" s="25" t="n">
        <v>45</v>
      </c>
      <c r="C20861" s="7" t="n">
        <v>2</v>
      </c>
      <c r="D20861" s="7" t="n">
        <v>3</v>
      </c>
      <c r="E20861" s="7" t="n">
        <v>-24</v>
      </c>
      <c r="F20861" s="7" t="n">
        <v>3.09999990463257</v>
      </c>
      <c r="G20861" s="7" t="n">
        <v>-46.4799995422363</v>
      </c>
      <c r="H20861" s="7" t="n">
        <v>4000</v>
      </c>
    </row>
    <row r="20862" spans="1:17">
      <c r="A20862" t="s">
        <v>4</v>
      </c>
      <c r="B20862" s="4" t="s">
        <v>5</v>
      </c>
      <c r="C20862" s="4" t="s">
        <v>10</v>
      </c>
      <c r="D20862" s="4" t="s">
        <v>9</v>
      </c>
    </row>
    <row r="20863" spans="1:17">
      <c r="A20863" t="n">
        <v>167584</v>
      </c>
      <c r="B20863" s="45" t="n">
        <v>44</v>
      </c>
      <c r="C20863" s="7" t="n">
        <v>2</v>
      </c>
      <c r="D20863" s="7" t="n">
        <v>128</v>
      </c>
    </row>
    <row r="20864" spans="1:17">
      <c r="A20864" t="s">
        <v>4</v>
      </c>
      <c r="B20864" s="4" t="s">
        <v>5</v>
      </c>
      <c r="C20864" s="4" t="s">
        <v>10</v>
      </c>
      <c r="D20864" s="4" t="s">
        <v>9</v>
      </c>
    </row>
    <row r="20865" spans="1:9">
      <c r="A20865" t="n">
        <v>167591</v>
      </c>
      <c r="B20865" s="45" t="n">
        <v>44</v>
      </c>
      <c r="C20865" s="7" t="n">
        <v>4</v>
      </c>
      <c r="D20865" s="7" t="n">
        <v>128</v>
      </c>
    </row>
    <row r="20866" spans="1:9">
      <c r="A20866" t="s">
        <v>4</v>
      </c>
      <c r="B20866" s="4" t="s">
        <v>5</v>
      </c>
      <c r="C20866" s="4" t="s">
        <v>10</v>
      </c>
      <c r="D20866" s="4" t="s">
        <v>9</v>
      </c>
    </row>
    <row r="20867" spans="1:9">
      <c r="A20867" t="n">
        <v>167598</v>
      </c>
      <c r="B20867" s="45" t="n">
        <v>44</v>
      </c>
      <c r="C20867" s="7" t="n">
        <v>7</v>
      </c>
      <c r="D20867" s="7" t="n">
        <v>128</v>
      </c>
    </row>
    <row r="20868" spans="1:9">
      <c r="A20868" t="s">
        <v>4</v>
      </c>
      <c r="B20868" s="4" t="s">
        <v>5</v>
      </c>
      <c r="C20868" s="4" t="s">
        <v>10</v>
      </c>
      <c r="D20868" s="4" t="s">
        <v>9</v>
      </c>
    </row>
    <row r="20869" spans="1:9">
      <c r="A20869" t="n">
        <v>167605</v>
      </c>
      <c r="B20869" s="45" t="n">
        <v>44</v>
      </c>
      <c r="C20869" s="7" t="n">
        <v>15</v>
      </c>
      <c r="D20869" s="7" t="n">
        <v>128</v>
      </c>
    </row>
    <row r="20870" spans="1:9">
      <c r="A20870" t="s">
        <v>4</v>
      </c>
      <c r="B20870" s="4" t="s">
        <v>5</v>
      </c>
      <c r="C20870" s="4" t="s">
        <v>10</v>
      </c>
      <c r="D20870" s="4" t="s">
        <v>9</v>
      </c>
    </row>
    <row r="20871" spans="1:9">
      <c r="A20871" t="n">
        <v>167612</v>
      </c>
      <c r="B20871" s="45" t="n">
        <v>44</v>
      </c>
      <c r="C20871" s="7" t="n">
        <v>16</v>
      </c>
      <c r="D20871" s="7" t="n">
        <v>128</v>
      </c>
    </row>
    <row r="20872" spans="1:9">
      <c r="A20872" t="s">
        <v>4</v>
      </c>
      <c r="B20872" s="4" t="s">
        <v>5</v>
      </c>
      <c r="C20872" s="4" t="s">
        <v>13</v>
      </c>
      <c r="D20872" s="36" t="s">
        <v>81</v>
      </c>
      <c r="E20872" s="4" t="s">
        <v>5</v>
      </c>
      <c r="F20872" s="4" t="s">
        <v>13</v>
      </c>
      <c r="G20872" s="4" t="s">
        <v>10</v>
      </c>
      <c r="H20872" s="36" t="s">
        <v>82</v>
      </c>
      <c r="I20872" s="4" t="s">
        <v>13</v>
      </c>
      <c r="J20872" s="36" t="s">
        <v>81</v>
      </c>
      <c r="K20872" s="4" t="s">
        <v>5</v>
      </c>
      <c r="L20872" s="4" t="s">
        <v>13</v>
      </c>
      <c r="M20872" s="4" t="s">
        <v>10</v>
      </c>
      <c r="N20872" s="36" t="s">
        <v>82</v>
      </c>
      <c r="O20872" s="4" t="s">
        <v>13</v>
      </c>
      <c r="P20872" s="4" t="s">
        <v>13</v>
      </c>
      <c r="Q20872" s="4" t="s">
        <v>20</v>
      </c>
    </row>
    <row r="20873" spans="1:9">
      <c r="A20873" t="n">
        <v>167619</v>
      </c>
      <c r="B20873" s="10" t="n">
        <v>5</v>
      </c>
      <c r="C20873" s="7" t="n">
        <v>28</v>
      </c>
      <c r="D20873" s="36" t="s">
        <v>3</v>
      </c>
      <c r="E20873" s="37" t="n">
        <v>64</v>
      </c>
      <c r="F20873" s="7" t="n">
        <v>5</v>
      </c>
      <c r="G20873" s="7" t="n">
        <v>4</v>
      </c>
      <c r="H20873" s="36" t="s">
        <v>3</v>
      </c>
      <c r="I20873" s="7" t="n">
        <v>28</v>
      </c>
      <c r="J20873" s="36" t="s">
        <v>3</v>
      </c>
      <c r="K20873" s="37" t="n">
        <v>64</v>
      </c>
      <c r="L20873" s="7" t="n">
        <v>5</v>
      </c>
      <c r="M20873" s="7" t="n">
        <v>7</v>
      </c>
      <c r="N20873" s="36" t="s">
        <v>3</v>
      </c>
      <c r="O20873" s="7" t="n">
        <v>9</v>
      </c>
      <c r="P20873" s="7" t="n">
        <v>1</v>
      </c>
      <c r="Q20873" s="11" t="n">
        <f t="normal" ca="1">A20967</f>
        <v>0</v>
      </c>
    </row>
    <row r="20874" spans="1:9">
      <c r="A20874" t="s">
        <v>4</v>
      </c>
      <c r="B20874" s="4" t="s">
        <v>5</v>
      </c>
      <c r="C20874" s="4" t="s">
        <v>10</v>
      </c>
      <c r="D20874" s="4" t="s">
        <v>10</v>
      </c>
      <c r="E20874" s="4" t="s">
        <v>10</v>
      </c>
    </row>
    <row r="20875" spans="1:9">
      <c r="A20875" t="n">
        <v>167636</v>
      </c>
      <c r="B20875" s="57" t="n">
        <v>61</v>
      </c>
      <c r="C20875" s="7" t="n">
        <v>2</v>
      </c>
      <c r="D20875" s="7" t="n">
        <v>0</v>
      </c>
      <c r="E20875" s="7" t="n">
        <v>1000</v>
      </c>
    </row>
    <row r="20876" spans="1:9">
      <c r="A20876" t="s">
        <v>4</v>
      </c>
      <c r="B20876" s="4" t="s">
        <v>5</v>
      </c>
      <c r="C20876" s="4" t="s">
        <v>10</v>
      </c>
      <c r="D20876" s="4" t="s">
        <v>10</v>
      </c>
      <c r="E20876" s="4" t="s">
        <v>10</v>
      </c>
    </row>
    <row r="20877" spans="1:9">
      <c r="A20877" t="n">
        <v>167643</v>
      </c>
      <c r="B20877" s="57" t="n">
        <v>61</v>
      </c>
      <c r="C20877" s="7" t="n">
        <v>0</v>
      </c>
      <c r="D20877" s="7" t="n">
        <v>2</v>
      </c>
      <c r="E20877" s="7" t="n">
        <v>1000</v>
      </c>
    </row>
    <row r="20878" spans="1:9">
      <c r="A20878" t="s">
        <v>4</v>
      </c>
      <c r="B20878" s="4" t="s">
        <v>5</v>
      </c>
      <c r="C20878" s="4" t="s">
        <v>13</v>
      </c>
      <c r="D20878" s="36" t="s">
        <v>81</v>
      </c>
      <c r="E20878" s="4" t="s">
        <v>5</v>
      </c>
      <c r="F20878" s="4" t="s">
        <v>13</v>
      </c>
      <c r="G20878" s="4" t="s">
        <v>10</v>
      </c>
      <c r="H20878" s="36" t="s">
        <v>82</v>
      </c>
      <c r="I20878" s="4" t="s">
        <v>13</v>
      </c>
      <c r="J20878" s="4" t="s">
        <v>20</v>
      </c>
    </row>
    <row r="20879" spans="1:9">
      <c r="A20879" t="n">
        <v>167650</v>
      </c>
      <c r="B20879" s="10" t="n">
        <v>5</v>
      </c>
      <c r="C20879" s="7" t="n">
        <v>28</v>
      </c>
      <c r="D20879" s="36" t="s">
        <v>3</v>
      </c>
      <c r="E20879" s="37" t="n">
        <v>64</v>
      </c>
      <c r="F20879" s="7" t="n">
        <v>5</v>
      </c>
      <c r="G20879" s="7" t="n">
        <v>16</v>
      </c>
      <c r="H20879" s="36" t="s">
        <v>3</v>
      </c>
      <c r="I20879" s="7" t="n">
        <v>1</v>
      </c>
      <c r="J20879" s="11" t="n">
        <f t="normal" ca="1">A20887</f>
        <v>0</v>
      </c>
    </row>
    <row r="20880" spans="1:9">
      <c r="A20880" t="s">
        <v>4</v>
      </c>
      <c r="B20880" s="4" t="s">
        <v>5</v>
      </c>
      <c r="C20880" s="4" t="s">
        <v>10</v>
      </c>
      <c r="D20880" s="4" t="s">
        <v>10</v>
      </c>
      <c r="E20880" s="4" t="s">
        <v>10</v>
      </c>
    </row>
    <row r="20881" spans="1:17">
      <c r="A20881" t="n">
        <v>167661</v>
      </c>
      <c r="B20881" s="57" t="n">
        <v>61</v>
      </c>
      <c r="C20881" s="7" t="n">
        <v>15</v>
      </c>
      <c r="D20881" s="7" t="n">
        <v>0</v>
      </c>
      <c r="E20881" s="7" t="n">
        <v>1000</v>
      </c>
    </row>
    <row r="20882" spans="1:17">
      <c r="A20882" t="s">
        <v>4</v>
      </c>
      <c r="B20882" s="4" t="s">
        <v>5</v>
      </c>
      <c r="C20882" s="4" t="s">
        <v>10</v>
      </c>
      <c r="D20882" s="4" t="s">
        <v>10</v>
      </c>
      <c r="E20882" s="4" t="s">
        <v>22</v>
      </c>
      <c r="F20882" s="4" t="s">
        <v>22</v>
      </c>
      <c r="G20882" s="4" t="s">
        <v>22</v>
      </c>
      <c r="H20882" s="4" t="s">
        <v>22</v>
      </c>
      <c r="I20882" s="4" t="s">
        <v>13</v>
      </c>
      <c r="J20882" s="4" t="s">
        <v>10</v>
      </c>
    </row>
    <row r="20883" spans="1:17">
      <c r="A20883" t="n">
        <v>167668</v>
      </c>
      <c r="B20883" s="85" t="n">
        <v>55</v>
      </c>
      <c r="C20883" s="7" t="n">
        <v>15</v>
      </c>
      <c r="D20883" s="7" t="n">
        <v>65533</v>
      </c>
      <c r="E20883" s="7" t="n">
        <v>-23.3500003814697</v>
      </c>
      <c r="F20883" s="7" t="n">
        <v>1.70000004768372</v>
      </c>
      <c r="G20883" s="7" t="n">
        <v>-45.2999992370605</v>
      </c>
      <c r="H20883" s="7" t="n">
        <v>2.79999995231628</v>
      </c>
      <c r="I20883" s="7" t="n">
        <v>2</v>
      </c>
      <c r="J20883" s="7" t="n">
        <v>0</v>
      </c>
    </row>
    <row r="20884" spans="1:17">
      <c r="A20884" t="s">
        <v>4</v>
      </c>
      <c r="B20884" s="4" t="s">
        <v>5</v>
      </c>
      <c r="C20884" s="4" t="s">
        <v>20</v>
      </c>
    </row>
    <row r="20885" spans="1:17">
      <c r="A20885" t="n">
        <v>167692</v>
      </c>
      <c r="B20885" s="17" t="n">
        <v>3</v>
      </c>
      <c r="C20885" s="11" t="n">
        <f t="normal" ca="1">A20891</f>
        <v>0</v>
      </c>
    </row>
    <row r="20886" spans="1:17">
      <c r="A20886" t="s">
        <v>4</v>
      </c>
      <c r="B20886" s="4" t="s">
        <v>5</v>
      </c>
      <c r="C20886" s="4" t="s">
        <v>10</v>
      </c>
      <c r="D20886" s="4" t="s">
        <v>10</v>
      </c>
      <c r="E20886" s="4" t="s">
        <v>10</v>
      </c>
    </row>
    <row r="20887" spans="1:17">
      <c r="A20887" t="n">
        <v>167697</v>
      </c>
      <c r="B20887" s="57" t="n">
        <v>61</v>
      </c>
      <c r="C20887" s="7" t="n">
        <v>16</v>
      </c>
      <c r="D20887" s="7" t="n">
        <v>0</v>
      </c>
      <c r="E20887" s="7" t="n">
        <v>1000</v>
      </c>
    </row>
    <row r="20888" spans="1:17">
      <c r="A20888" t="s">
        <v>4</v>
      </c>
      <c r="B20888" s="4" t="s">
        <v>5</v>
      </c>
      <c r="C20888" s="4" t="s">
        <v>10</v>
      </c>
      <c r="D20888" s="4" t="s">
        <v>10</v>
      </c>
      <c r="E20888" s="4" t="s">
        <v>22</v>
      </c>
      <c r="F20888" s="4" t="s">
        <v>22</v>
      </c>
      <c r="G20888" s="4" t="s">
        <v>22</v>
      </c>
      <c r="H20888" s="4" t="s">
        <v>22</v>
      </c>
      <c r="I20888" s="4" t="s">
        <v>13</v>
      </c>
      <c r="J20888" s="4" t="s">
        <v>10</v>
      </c>
    </row>
    <row r="20889" spans="1:17">
      <c r="A20889" t="n">
        <v>167704</v>
      </c>
      <c r="B20889" s="85" t="n">
        <v>55</v>
      </c>
      <c r="C20889" s="7" t="n">
        <v>16</v>
      </c>
      <c r="D20889" s="7" t="n">
        <v>65533</v>
      </c>
      <c r="E20889" s="7" t="n">
        <v>-23.3500003814697</v>
      </c>
      <c r="F20889" s="7" t="n">
        <v>1.70000004768372</v>
      </c>
      <c r="G20889" s="7" t="n">
        <v>-45.2999992370605</v>
      </c>
      <c r="H20889" s="7" t="n">
        <v>2.79999995231628</v>
      </c>
      <c r="I20889" s="7" t="n">
        <v>2</v>
      </c>
      <c r="J20889" s="7" t="n">
        <v>0</v>
      </c>
    </row>
    <row r="20890" spans="1:17">
      <c r="A20890" t="s">
        <v>4</v>
      </c>
      <c r="B20890" s="4" t="s">
        <v>5</v>
      </c>
      <c r="C20890" s="4" t="s">
        <v>10</v>
      </c>
      <c r="D20890" s="4" t="s">
        <v>13</v>
      </c>
    </row>
    <row r="20891" spans="1:17">
      <c r="A20891" t="n">
        <v>167728</v>
      </c>
      <c r="B20891" s="63" t="n">
        <v>56</v>
      </c>
      <c r="C20891" s="7" t="n">
        <v>2</v>
      </c>
      <c r="D20891" s="7" t="n">
        <v>0</v>
      </c>
    </row>
    <row r="20892" spans="1:17">
      <c r="A20892" t="s">
        <v>4</v>
      </c>
      <c r="B20892" s="4" t="s">
        <v>5</v>
      </c>
      <c r="C20892" s="4" t="s">
        <v>10</v>
      </c>
      <c r="D20892" s="4" t="s">
        <v>10</v>
      </c>
      <c r="E20892" s="4" t="s">
        <v>22</v>
      </c>
      <c r="F20892" s="4" t="s">
        <v>13</v>
      </c>
    </row>
    <row r="20893" spans="1:17">
      <c r="A20893" t="n">
        <v>167732</v>
      </c>
      <c r="B20893" s="61" t="n">
        <v>53</v>
      </c>
      <c r="C20893" s="7" t="n">
        <v>1</v>
      </c>
      <c r="D20893" s="7" t="n">
        <v>2</v>
      </c>
      <c r="E20893" s="7" t="n">
        <v>10</v>
      </c>
      <c r="F20893" s="7" t="n">
        <v>0</v>
      </c>
    </row>
    <row r="20894" spans="1:17">
      <c r="A20894" t="s">
        <v>4</v>
      </c>
      <c r="B20894" s="4" t="s">
        <v>5</v>
      </c>
      <c r="C20894" s="4" t="s">
        <v>10</v>
      </c>
      <c r="D20894" s="4" t="s">
        <v>10</v>
      </c>
      <c r="E20894" s="4" t="s">
        <v>22</v>
      </c>
      <c r="F20894" s="4" t="s">
        <v>13</v>
      </c>
    </row>
    <row r="20895" spans="1:17">
      <c r="A20895" t="n">
        <v>167742</v>
      </c>
      <c r="B20895" s="61" t="n">
        <v>53</v>
      </c>
      <c r="C20895" s="7" t="n">
        <v>8</v>
      </c>
      <c r="D20895" s="7" t="n">
        <v>2</v>
      </c>
      <c r="E20895" s="7" t="n">
        <v>10</v>
      </c>
      <c r="F20895" s="7" t="n">
        <v>0</v>
      </c>
    </row>
    <row r="20896" spans="1:17">
      <c r="A20896" t="s">
        <v>4</v>
      </c>
      <c r="B20896" s="4" t="s">
        <v>5</v>
      </c>
      <c r="C20896" s="4" t="s">
        <v>10</v>
      </c>
      <c r="D20896" s="4" t="s">
        <v>10</v>
      </c>
      <c r="E20896" s="4" t="s">
        <v>22</v>
      </c>
      <c r="F20896" s="4" t="s">
        <v>13</v>
      </c>
    </row>
    <row r="20897" spans="1:10">
      <c r="A20897" t="n">
        <v>167752</v>
      </c>
      <c r="B20897" s="61" t="n">
        <v>53</v>
      </c>
      <c r="C20897" s="7" t="n">
        <v>9</v>
      </c>
      <c r="D20897" s="7" t="n">
        <v>2</v>
      </c>
      <c r="E20897" s="7" t="n">
        <v>10</v>
      </c>
      <c r="F20897" s="7" t="n">
        <v>0</v>
      </c>
    </row>
    <row r="20898" spans="1:10">
      <c r="A20898" t="s">
        <v>4</v>
      </c>
      <c r="B20898" s="4" t="s">
        <v>5</v>
      </c>
      <c r="C20898" s="4" t="s">
        <v>10</v>
      </c>
      <c r="D20898" s="4" t="s">
        <v>10</v>
      </c>
      <c r="E20898" s="4" t="s">
        <v>22</v>
      </c>
      <c r="F20898" s="4" t="s">
        <v>13</v>
      </c>
    </row>
    <row r="20899" spans="1:10">
      <c r="A20899" t="n">
        <v>167762</v>
      </c>
      <c r="B20899" s="61" t="n">
        <v>53</v>
      </c>
      <c r="C20899" s="7" t="n">
        <v>14</v>
      </c>
      <c r="D20899" s="7" t="n">
        <v>2</v>
      </c>
      <c r="E20899" s="7" t="n">
        <v>10</v>
      </c>
      <c r="F20899" s="7" t="n">
        <v>0</v>
      </c>
    </row>
    <row r="20900" spans="1:10">
      <c r="A20900" t="s">
        <v>4</v>
      </c>
      <c r="B20900" s="4" t="s">
        <v>5</v>
      </c>
      <c r="C20900" s="4" t="s">
        <v>10</v>
      </c>
      <c r="D20900" s="4" t="s">
        <v>10</v>
      </c>
      <c r="E20900" s="4" t="s">
        <v>22</v>
      </c>
      <c r="F20900" s="4" t="s">
        <v>13</v>
      </c>
    </row>
    <row r="20901" spans="1:10">
      <c r="A20901" t="n">
        <v>167772</v>
      </c>
      <c r="B20901" s="61" t="n">
        <v>53</v>
      </c>
      <c r="C20901" s="7" t="n">
        <v>61489</v>
      </c>
      <c r="D20901" s="7" t="n">
        <v>2</v>
      </c>
      <c r="E20901" s="7" t="n">
        <v>10</v>
      </c>
      <c r="F20901" s="7" t="n">
        <v>0</v>
      </c>
    </row>
    <row r="20902" spans="1:10">
      <c r="A20902" t="s">
        <v>4</v>
      </c>
      <c r="B20902" s="4" t="s">
        <v>5</v>
      </c>
      <c r="C20902" s="4" t="s">
        <v>10</v>
      </c>
      <c r="D20902" s="4" t="s">
        <v>10</v>
      </c>
      <c r="E20902" s="4" t="s">
        <v>22</v>
      </c>
      <c r="F20902" s="4" t="s">
        <v>13</v>
      </c>
    </row>
    <row r="20903" spans="1:10">
      <c r="A20903" t="n">
        <v>167782</v>
      </c>
      <c r="B20903" s="61" t="n">
        <v>53</v>
      </c>
      <c r="C20903" s="7" t="n">
        <v>61490</v>
      </c>
      <c r="D20903" s="7" t="n">
        <v>2</v>
      </c>
      <c r="E20903" s="7" t="n">
        <v>10</v>
      </c>
      <c r="F20903" s="7" t="n">
        <v>0</v>
      </c>
    </row>
    <row r="20904" spans="1:10">
      <c r="A20904" t="s">
        <v>4</v>
      </c>
      <c r="B20904" s="4" t="s">
        <v>5</v>
      </c>
      <c r="C20904" s="4" t="s">
        <v>10</v>
      </c>
      <c r="D20904" s="4" t="s">
        <v>10</v>
      </c>
      <c r="E20904" s="4" t="s">
        <v>22</v>
      </c>
      <c r="F20904" s="4" t="s">
        <v>13</v>
      </c>
    </row>
    <row r="20905" spans="1:10">
      <c r="A20905" t="n">
        <v>167792</v>
      </c>
      <c r="B20905" s="61" t="n">
        <v>53</v>
      </c>
      <c r="C20905" s="7" t="n">
        <v>61488</v>
      </c>
      <c r="D20905" s="7" t="n">
        <v>2</v>
      </c>
      <c r="E20905" s="7" t="n">
        <v>10</v>
      </c>
      <c r="F20905" s="7" t="n">
        <v>0</v>
      </c>
    </row>
    <row r="20906" spans="1:10">
      <c r="A20906" t="s">
        <v>4</v>
      </c>
      <c r="B20906" s="4" t="s">
        <v>5</v>
      </c>
      <c r="C20906" s="4" t="s">
        <v>13</v>
      </c>
      <c r="D20906" s="36" t="s">
        <v>81</v>
      </c>
      <c r="E20906" s="4" t="s">
        <v>5</v>
      </c>
      <c r="F20906" s="4" t="s">
        <v>13</v>
      </c>
      <c r="G20906" s="4" t="s">
        <v>10</v>
      </c>
      <c r="H20906" s="36" t="s">
        <v>82</v>
      </c>
      <c r="I20906" s="4" t="s">
        <v>13</v>
      </c>
      <c r="J20906" s="4" t="s">
        <v>20</v>
      </c>
    </row>
    <row r="20907" spans="1:10">
      <c r="A20907" t="n">
        <v>167802</v>
      </c>
      <c r="B20907" s="10" t="n">
        <v>5</v>
      </c>
      <c r="C20907" s="7" t="n">
        <v>28</v>
      </c>
      <c r="D20907" s="36" t="s">
        <v>3</v>
      </c>
      <c r="E20907" s="37" t="n">
        <v>64</v>
      </c>
      <c r="F20907" s="7" t="n">
        <v>5</v>
      </c>
      <c r="G20907" s="7" t="n">
        <v>16</v>
      </c>
      <c r="H20907" s="36" t="s">
        <v>3</v>
      </c>
      <c r="I20907" s="7" t="n">
        <v>1</v>
      </c>
      <c r="J20907" s="11" t="n">
        <f t="normal" ca="1">A20917</f>
        <v>0</v>
      </c>
    </row>
    <row r="20908" spans="1:10">
      <c r="A20908" t="s">
        <v>4</v>
      </c>
      <c r="B20908" s="4" t="s">
        <v>5</v>
      </c>
      <c r="C20908" s="4" t="s">
        <v>10</v>
      </c>
      <c r="D20908" s="4" t="s">
        <v>13</v>
      </c>
    </row>
    <row r="20909" spans="1:10">
      <c r="A20909" t="n">
        <v>167813</v>
      </c>
      <c r="B20909" s="63" t="n">
        <v>56</v>
      </c>
      <c r="C20909" s="7" t="n">
        <v>15</v>
      </c>
      <c r="D20909" s="7" t="n">
        <v>0</v>
      </c>
    </row>
    <row r="20910" spans="1:10">
      <c r="A20910" t="s">
        <v>4</v>
      </c>
      <c r="B20910" s="4" t="s">
        <v>5</v>
      </c>
      <c r="C20910" s="4" t="s">
        <v>10</v>
      </c>
      <c r="D20910" s="4" t="s">
        <v>10</v>
      </c>
      <c r="E20910" s="4" t="s">
        <v>22</v>
      </c>
      <c r="F20910" s="4" t="s">
        <v>13</v>
      </c>
    </row>
    <row r="20911" spans="1:10">
      <c r="A20911" t="n">
        <v>167817</v>
      </c>
      <c r="B20911" s="61" t="n">
        <v>53</v>
      </c>
      <c r="C20911" s="7" t="n">
        <v>15</v>
      </c>
      <c r="D20911" s="7" t="n">
        <v>0</v>
      </c>
      <c r="E20911" s="7" t="n">
        <v>10</v>
      </c>
      <c r="F20911" s="7" t="n">
        <v>0</v>
      </c>
    </row>
    <row r="20912" spans="1:10">
      <c r="A20912" t="s">
        <v>4</v>
      </c>
      <c r="B20912" s="4" t="s">
        <v>5</v>
      </c>
      <c r="C20912" s="4" t="s">
        <v>10</v>
      </c>
    </row>
    <row r="20913" spans="1:10">
      <c r="A20913" t="n">
        <v>167827</v>
      </c>
      <c r="B20913" s="60" t="n">
        <v>54</v>
      </c>
      <c r="C20913" s="7" t="n">
        <v>15</v>
      </c>
    </row>
    <row r="20914" spans="1:10">
      <c r="A20914" t="s">
        <v>4</v>
      </c>
      <c r="B20914" s="4" t="s">
        <v>5</v>
      </c>
      <c r="C20914" s="4" t="s">
        <v>20</v>
      </c>
    </row>
    <row r="20915" spans="1:10">
      <c r="A20915" t="n">
        <v>167830</v>
      </c>
      <c r="B20915" s="17" t="n">
        <v>3</v>
      </c>
      <c r="C20915" s="11" t="n">
        <f t="normal" ca="1">A20923</f>
        <v>0</v>
      </c>
    </row>
    <row r="20916" spans="1:10">
      <c r="A20916" t="s">
        <v>4</v>
      </c>
      <c r="B20916" s="4" t="s">
        <v>5</v>
      </c>
      <c r="C20916" s="4" t="s">
        <v>10</v>
      </c>
      <c r="D20916" s="4" t="s">
        <v>13</v>
      </c>
    </row>
    <row r="20917" spans="1:10">
      <c r="A20917" t="n">
        <v>167835</v>
      </c>
      <c r="B20917" s="63" t="n">
        <v>56</v>
      </c>
      <c r="C20917" s="7" t="n">
        <v>16</v>
      </c>
      <c r="D20917" s="7" t="n">
        <v>0</v>
      </c>
    </row>
    <row r="20918" spans="1:10">
      <c r="A20918" t="s">
        <v>4</v>
      </c>
      <c r="B20918" s="4" t="s">
        <v>5</v>
      </c>
      <c r="C20918" s="4" t="s">
        <v>10</v>
      </c>
      <c r="D20918" s="4" t="s">
        <v>10</v>
      </c>
      <c r="E20918" s="4" t="s">
        <v>22</v>
      </c>
      <c r="F20918" s="4" t="s">
        <v>13</v>
      </c>
    </row>
    <row r="20919" spans="1:10">
      <c r="A20919" t="n">
        <v>167839</v>
      </c>
      <c r="B20919" s="61" t="n">
        <v>53</v>
      </c>
      <c r="C20919" s="7" t="n">
        <v>16</v>
      </c>
      <c r="D20919" s="7" t="n">
        <v>0</v>
      </c>
      <c r="E20919" s="7" t="n">
        <v>10</v>
      </c>
      <c r="F20919" s="7" t="n">
        <v>0</v>
      </c>
    </row>
    <row r="20920" spans="1:10">
      <c r="A20920" t="s">
        <v>4</v>
      </c>
      <c r="B20920" s="4" t="s">
        <v>5</v>
      </c>
      <c r="C20920" s="4" t="s">
        <v>10</v>
      </c>
    </row>
    <row r="20921" spans="1:10">
      <c r="A20921" t="n">
        <v>167849</v>
      </c>
      <c r="B20921" s="60" t="n">
        <v>54</v>
      </c>
      <c r="C20921" s="7" t="n">
        <v>16</v>
      </c>
    </row>
    <row r="20922" spans="1:10">
      <c r="A20922" t="s">
        <v>4</v>
      </c>
      <c r="B20922" s="4" t="s">
        <v>5</v>
      </c>
      <c r="C20922" s="4" t="s">
        <v>10</v>
      </c>
    </row>
    <row r="20923" spans="1:10">
      <c r="A20923" t="n">
        <v>167852</v>
      </c>
      <c r="B20923" s="60" t="n">
        <v>54</v>
      </c>
      <c r="C20923" s="7" t="n">
        <v>1</v>
      </c>
    </row>
    <row r="20924" spans="1:10">
      <c r="A20924" t="s">
        <v>4</v>
      </c>
      <c r="B20924" s="4" t="s">
        <v>5</v>
      </c>
      <c r="C20924" s="4" t="s">
        <v>10</v>
      </c>
    </row>
    <row r="20925" spans="1:10">
      <c r="A20925" t="n">
        <v>167855</v>
      </c>
      <c r="B20925" s="60" t="n">
        <v>54</v>
      </c>
      <c r="C20925" s="7" t="n">
        <v>8</v>
      </c>
    </row>
    <row r="20926" spans="1:10">
      <c r="A20926" t="s">
        <v>4</v>
      </c>
      <c r="B20926" s="4" t="s">
        <v>5</v>
      </c>
      <c r="C20926" s="4" t="s">
        <v>10</v>
      </c>
    </row>
    <row r="20927" spans="1:10">
      <c r="A20927" t="n">
        <v>167858</v>
      </c>
      <c r="B20927" s="60" t="n">
        <v>54</v>
      </c>
      <c r="C20927" s="7" t="n">
        <v>9</v>
      </c>
    </row>
    <row r="20928" spans="1:10">
      <c r="A20928" t="s">
        <v>4</v>
      </c>
      <c r="B20928" s="4" t="s">
        <v>5</v>
      </c>
      <c r="C20928" s="4" t="s">
        <v>10</v>
      </c>
    </row>
    <row r="20929" spans="1:6">
      <c r="A20929" t="n">
        <v>167861</v>
      </c>
      <c r="B20929" s="60" t="n">
        <v>54</v>
      </c>
      <c r="C20929" s="7" t="n">
        <v>14</v>
      </c>
    </row>
    <row r="20930" spans="1:6">
      <c r="A20930" t="s">
        <v>4</v>
      </c>
      <c r="B20930" s="4" t="s">
        <v>5</v>
      </c>
      <c r="C20930" s="4" t="s">
        <v>10</v>
      </c>
    </row>
    <row r="20931" spans="1:6">
      <c r="A20931" t="n">
        <v>167864</v>
      </c>
      <c r="B20931" s="60" t="n">
        <v>54</v>
      </c>
      <c r="C20931" s="7" t="n">
        <v>61489</v>
      </c>
    </row>
    <row r="20932" spans="1:6">
      <c r="A20932" t="s">
        <v>4</v>
      </c>
      <c r="B20932" s="4" t="s">
        <v>5</v>
      </c>
      <c r="C20932" s="4" t="s">
        <v>10</v>
      </c>
    </row>
    <row r="20933" spans="1:6">
      <c r="A20933" t="n">
        <v>167867</v>
      </c>
      <c r="B20933" s="60" t="n">
        <v>54</v>
      </c>
      <c r="C20933" s="7" t="n">
        <v>61490</v>
      </c>
    </row>
    <row r="20934" spans="1:6">
      <c r="A20934" t="s">
        <v>4</v>
      </c>
      <c r="B20934" s="4" t="s">
        <v>5</v>
      </c>
      <c r="C20934" s="4" t="s">
        <v>10</v>
      </c>
    </row>
    <row r="20935" spans="1:6">
      <c r="A20935" t="n">
        <v>167870</v>
      </c>
      <c r="B20935" s="60" t="n">
        <v>54</v>
      </c>
      <c r="C20935" s="7" t="n">
        <v>61488</v>
      </c>
    </row>
    <row r="20936" spans="1:6">
      <c r="A20936" t="s">
        <v>4</v>
      </c>
      <c r="B20936" s="4" t="s">
        <v>5</v>
      </c>
      <c r="C20936" s="4" t="s">
        <v>13</v>
      </c>
      <c r="D20936" s="4" t="s">
        <v>10</v>
      </c>
    </row>
    <row r="20937" spans="1:6">
      <c r="A20937" t="n">
        <v>167873</v>
      </c>
      <c r="B20937" s="28" t="n">
        <v>58</v>
      </c>
      <c r="C20937" s="7" t="n">
        <v>255</v>
      </c>
      <c r="D20937" s="7" t="n">
        <v>0</v>
      </c>
    </row>
    <row r="20938" spans="1:6">
      <c r="A20938" t="s">
        <v>4</v>
      </c>
      <c r="B20938" s="4" t="s">
        <v>5</v>
      </c>
      <c r="C20938" s="4" t="s">
        <v>13</v>
      </c>
      <c r="D20938" s="4" t="s">
        <v>10</v>
      </c>
    </row>
    <row r="20939" spans="1:6">
      <c r="A20939" t="n">
        <v>167877</v>
      </c>
      <c r="B20939" s="25" t="n">
        <v>45</v>
      </c>
      <c r="C20939" s="7" t="n">
        <v>7</v>
      </c>
      <c r="D20939" s="7" t="n">
        <v>255</v>
      </c>
    </row>
    <row r="20940" spans="1:6">
      <c r="A20940" t="s">
        <v>4</v>
      </c>
      <c r="B20940" s="4" t="s">
        <v>5</v>
      </c>
      <c r="C20940" s="4" t="s">
        <v>13</v>
      </c>
      <c r="D20940" s="4" t="s">
        <v>10</v>
      </c>
      <c r="E20940" s="4" t="s">
        <v>6</v>
      </c>
    </row>
    <row r="20941" spans="1:6">
      <c r="A20941" t="n">
        <v>167881</v>
      </c>
      <c r="B20941" s="40" t="n">
        <v>51</v>
      </c>
      <c r="C20941" s="7" t="n">
        <v>4</v>
      </c>
      <c r="D20941" s="7" t="n">
        <v>2</v>
      </c>
      <c r="E20941" s="7" t="s">
        <v>506</v>
      </c>
    </row>
    <row r="20942" spans="1:6">
      <c r="A20942" t="s">
        <v>4</v>
      </c>
      <c r="B20942" s="4" t="s">
        <v>5</v>
      </c>
      <c r="C20942" s="4" t="s">
        <v>10</v>
      </c>
    </row>
    <row r="20943" spans="1:6">
      <c r="A20943" t="n">
        <v>167895</v>
      </c>
      <c r="B20943" s="35" t="n">
        <v>16</v>
      </c>
      <c r="C20943" s="7" t="n">
        <v>0</v>
      </c>
    </row>
    <row r="20944" spans="1:6">
      <c r="A20944" t="s">
        <v>4</v>
      </c>
      <c r="B20944" s="4" t="s">
        <v>5</v>
      </c>
      <c r="C20944" s="4" t="s">
        <v>10</v>
      </c>
      <c r="D20944" s="4" t="s">
        <v>72</v>
      </c>
      <c r="E20944" s="4" t="s">
        <v>13</v>
      </c>
      <c r="F20944" s="4" t="s">
        <v>13</v>
      </c>
    </row>
    <row r="20945" spans="1:6">
      <c r="A20945" t="n">
        <v>167898</v>
      </c>
      <c r="B20945" s="52" t="n">
        <v>26</v>
      </c>
      <c r="C20945" s="7" t="n">
        <v>2</v>
      </c>
      <c r="D20945" s="7" t="s">
        <v>1385</v>
      </c>
      <c r="E20945" s="7" t="n">
        <v>2</v>
      </c>
      <c r="F20945" s="7" t="n">
        <v>0</v>
      </c>
    </row>
    <row r="20946" spans="1:6">
      <c r="A20946" t="s">
        <v>4</v>
      </c>
      <c r="B20946" s="4" t="s">
        <v>5</v>
      </c>
    </row>
    <row r="20947" spans="1:6">
      <c r="A20947" t="n">
        <v>167936</v>
      </c>
      <c r="B20947" s="53" t="n">
        <v>28</v>
      </c>
    </row>
    <row r="20948" spans="1:6">
      <c r="A20948" t="s">
        <v>4</v>
      </c>
      <c r="B20948" s="4" t="s">
        <v>5</v>
      </c>
      <c r="C20948" s="4" t="s">
        <v>13</v>
      </c>
      <c r="D20948" s="4" t="s">
        <v>10</v>
      </c>
      <c r="E20948" s="4" t="s">
        <v>6</v>
      </c>
    </row>
    <row r="20949" spans="1:6">
      <c r="A20949" t="n">
        <v>167937</v>
      </c>
      <c r="B20949" s="40" t="n">
        <v>51</v>
      </c>
      <c r="C20949" s="7" t="n">
        <v>4</v>
      </c>
      <c r="D20949" s="7" t="n">
        <v>4</v>
      </c>
      <c r="E20949" s="7" t="s">
        <v>254</v>
      </c>
    </row>
    <row r="20950" spans="1:6">
      <c r="A20950" t="s">
        <v>4</v>
      </c>
      <c r="B20950" s="4" t="s">
        <v>5</v>
      </c>
      <c r="C20950" s="4" t="s">
        <v>10</v>
      </c>
    </row>
    <row r="20951" spans="1:6">
      <c r="A20951" t="n">
        <v>167950</v>
      </c>
      <c r="B20951" s="35" t="n">
        <v>16</v>
      </c>
      <c r="C20951" s="7" t="n">
        <v>0</v>
      </c>
    </row>
    <row r="20952" spans="1:6">
      <c r="A20952" t="s">
        <v>4</v>
      </c>
      <c r="B20952" s="4" t="s">
        <v>5</v>
      </c>
      <c r="C20952" s="4" t="s">
        <v>10</v>
      </c>
      <c r="D20952" s="4" t="s">
        <v>72</v>
      </c>
      <c r="E20952" s="4" t="s">
        <v>13</v>
      </c>
      <c r="F20952" s="4" t="s">
        <v>13</v>
      </c>
    </row>
    <row r="20953" spans="1:6">
      <c r="A20953" t="n">
        <v>167953</v>
      </c>
      <c r="B20953" s="52" t="n">
        <v>26</v>
      </c>
      <c r="C20953" s="7" t="n">
        <v>4</v>
      </c>
      <c r="D20953" s="7" t="s">
        <v>1386</v>
      </c>
      <c r="E20953" s="7" t="n">
        <v>2</v>
      </c>
      <c r="F20953" s="7" t="n">
        <v>0</v>
      </c>
    </row>
    <row r="20954" spans="1:6">
      <c r="A20954" t="s">
        <v>4</v>
      </c>
      <c r="B20954" s="4" t="s">
        <v>5</v>
      </c>
    </row>
    <row r="20955" spans="1:6">
      <c r="A20955" t="n">
        <v>167979</v>
      </c>
      <c r="B20955" s="53" t="n">
        <v>28</v>
      </c>
    </row>
    <row r="20956" spans="1:6">
      <c r="A20956" t="s">
        <v>4</v>
      </c>
      <c r="B20956" s="4" t="s">
        <v>5</v>
      </c>
      <c r="C20956" s="4" t="s">
        <v>13</v>
      </c>
      <c r="D20956" s="4" t="s">
        <v>10</v>
      </c>
      <c r="E20956" s="4" t="s">
        <v>6</v>
      </c>
    </row>
    <row r="20957" spans="1:6">
      <c r="A20957" t="n">
        <v>167980</v>
      </c>
      <c r="B20957" s="40" t="n">
        <v>51</v>
      </c>
      <c r="C20957" s="7" t="n">
        <v>4</v>
      </c>
      <c r="D20957" s="7" t="n">
        <v>7</v>
      </c>
      <c r="E20957" s="7" t="s">
        <v>254</v>
      </c>
    </row>
    <row r="20958" spans="1:6">
      <c r="A20958" t="s">
        <v>4</v>
      </c>
      <c r="B20958" s="4" t="s">
        <v>5</v>
      </c>
      <c r="C20958" s="4" t="s">
        <v>10</v>
      </c>
    </row>
    <row r="20959" spans="1:6">
      <c r="A20959" t="n">
        <v>167993</v>
      </c>
      <c r="B20959" s="35" t="n">
        <v>16</v>
      </c>
      <c r="C20959" s="7" t="n">
        <v>0</v>
      </c>
    </row>
    <row r="20960" spans="1:6">
      <c r="A20960" t="s">
        <v>4</v>
      </c>
      <c r="B20960" s="4" t="s">
        <v>5</v>
      </c>
      <c r="C20960" s="4" t="s">
        <v>10</v>
      </c>
      <c r="D20960" s="4" t="s">
        <v>72</v>
      </c>
      <c r="E20960" s="4" t="s">
        <v>13</v>
      </c>
      <c r="F20960" s="4" t="s">
        <v>13</v>
      </c>
    </row>
    <row r="20961" spans="1:6">
      <c r="A20961" t="n">
        <v>167996</v>
      </c>
      <c r="B20961" s="52" t="n">
        <v>26</v>
      </c>
      <c r="C20961" s="7" t="n">
        <v>7</v>
      </c>
      <c r="D20961" s="7" t="s">
        <v>1387</v>
      </c>
      <c r="E20961" s="7" t="n">
        <v>2</v>
      </c>
      <c r="F20961" s="7" t="n">
        <v>0</v>
      </c>
    </row>
    <row r="20962" spans="1:6">
      <c r="A20962" t="s">
        <v>4</v>
      </c>
      <c r="B20962" s="4" t="s">
        <v>5</v>
      </c>
    </row>
    <row r="20963" spans="1:6">
      <c r="A20963" t="n">
        <v>168026</v>
      </c>
      <c r="B20963" s="53" t="n">
        <v>28</v>
      </c>
    </row>
    <row r="20964" spans="1:6">
      <c r="A20964" t="s">
        <v>4</v>
      </c>
      <c r="B20964" s="4" t="s">
        <v>5</v>
      </c>
      <c r="C20964" s="4" t="s">
        <v>20</v>
      </c>
    </row>
    <row r="20965" spans="1:6">
      <c r="A20965" t="n">
        <v>168027</v>
      </c>
      <c r="B20965" s="17" t="n">
        <v>3</v>
      </c>
      <c r="C20965" s="11" t="n">
        <f t="normal" ca="1">A21153</f>
        <v>0</v>
      </c>
    </row>
    <row r="20966" spans="1:6">
      <c r="A20966" t="s">
        <v>4</v>
      </c>
      <c r="B20966" s="4" t="s">
        <v>5</v>
      </c>
      <c r="C20966" s="4" t="s">
        <v>13</v>
      </c>
      <c r="D20966" s="36" t="s">
        <v>81</v>
      </c>
      <c r="E20966" s="4" t="s">
        <v>5</v>
      </c>
      <c r="F20966" s="4" t="s">
        <v>13</v>
      </c>
      <c r="G20966" s="4" t="s">
        <v>10</v>
      </c>
      <c r="H20966" s="36" t="s">
        <v>82</v>
      </c>
      <c r="I20966" s="4" t="s">
        <v>13</v>
      </c>
      <c r="J20966" s="36" t="s">
        <v>81</v>
      </c>
      <c r="K20966" s="4" t="s">
        <v>5</v>
      </c>
      <c r="L20966" s="4" t="s">
        <v>13</v>
      </c>
      <c r="M20966" s="4" t="s">
        <v>10</v>
      </c>
      <c r="N20966" s="36" t="s">
        <v>82</v>
      </c>
      <c r="O20966" s="4" t="s">
        <v>13</v>
      </c>
      <c r="P20966" s="4" t="s">
        <v>13</v>
      </c>
      <c r="Q20966" s="4" t="s">
        <v>20</v>
      </c>
    </row>
    <row r="20967" spans="1:6">
      <c r="A20967" t="n">
        <v>168032</v>
      </c>
      <c r="B20967" s="10" t="n">
        <v>5</v>
      </c>
      <c r="C20967" s="7" t="n">
        <v>28</v>
      </c>
      <c r="D20967" s="36" t="s">
        <v>3</v>
      </c>
      <c r="E20967" s="37" t="n">
        <v>64</v>
      </c>
      <c r="F20967" s="7" t="n">
        <v>5</v>
      </c>
      <c r="G20967" s="7" t="n">
        <v>2</v>
      </c>
      <c r="H20967" s="36" t="s">
        <v>3</v>
      </c>
      <c r="I20967" s="7" t="n">
        <v>28</v>
      </c>
      <c r="J20967" s="36" t="s">
        <v>3</v>
      </c>
      <c r="K20967" s="37" t="n">
        <v>64</v>
      </c>
      <c r="L20967" s="7" t="n">
        <v>5</v>
      </c>
      <c r="M20967" s="7" t="n">
        <v>7</v>
      </c>
      <c r="N20967" s="36" t="s">
        <v>3</v>
      </c>
      <c r="O20967" s="7" t="n">
        <v>9</v>
      </c>
      <c r="P20967" s="7" t="n">
        <v>1</v>
      </c>
      <c r="Q20967" s="11" t="n">
        <f t="normal" ca="1">A21061</f>
        <v>0</v>
      </c>
    </row>
    <row r="20968" spans="1:6">
      <c r="A20968" t="s">
        <v>4</v>
      </c>
      <c r="B20968" s="4" t="s">
        <v>5</v>
      </c>
      <c r="C20968" s="4" t="s">
        <v>10</v>
      </c>
      <c r="D20968" s="4" t="s">
        <v>10</v>
      </c>
      <c r="E20968" s="4" t="s">
        <v>10</v>
      </c>
    </row>
    <row r="20969" spans="1:6">
      <c r="A20969" t="n">
        <v>168049</v>
      </c>
      <c r="B20969" s="57" t="n">
        <v>61</v>
      </c>
      <c r="C20969" s="7" t="n">
        <v>4</v>
      </c>
      <c r="D20969" s="7" t="n">
        <v>0</v>
      </c>
      <c r="E20969" s="7" t="n">
        <v>1000</v>
      </c>
    </row>
    <row r="20970" spans="1:6">
      <c r="A20970" t="s">
        <v>4</v>
      </c>
      <c r="B20970" s="4" t="s">
        <v>5</v>
      </c>
      <c r="C20970" s="4" t="s">
        <v>10</v>
      </c>
      <c r="D20970" s="4" t="s">
        <v>10</v>
      </c>
      <c r="E20970" s="4" t="s">
        <v>10</v>
      </c>
    </row>
    <row r="20971" spans="1:6">
      <c r="A20971" t="n">
        <v>168056</v>
      </c>
      <c r="B20971" s="57" t="n">
        <v>61</v>
      </c>
      <c r="C20971" s="7" t="n">
        <v>0</v>
      </c>
      <c r="D20971" s="7" t="n">
        <v>4</v>
      </c>
      <c r="E20971" s="7" t="n">
        <v>1000</v>
      </c>
    </row>
    <row r="20972" spans="1:6">
      <c r="A20972" t="s">
        <v>4</v>
      </c>
      <c r="B20972" s="4" t="s">
        <v>5</v>
      </c>
      <c r="C20972" s="4" t="s">
        <v>13</v>
      </c>
      <c r="D20972" s="36" t="s">
        <v>81</v>
      </c>
      <c r="E20972" s="4" t="s">
        <v>5</v>
      </c>
      <c r="F20972" s="4" t="s">
        <v>13</v>
      </c>
      <c r="G20972" s="4" t="s">
        <v>10</v>
      </c>
      <c r="H20972" s="36" t="s">
        <v>82</v>
      </c>
      <c r="I20972" s="4" t="s">
        <v>13</v>
      </c>
      <c r="J20972" s="4" t="s">
        <v>20</v>
      </c>
    </row>
    <row r="20973" spans="1:6">
      <c r="A20973" t="n">
        <v>168063</v>
      </c>
      <c r="B20973" s="10" t="n">
        <v>5</v>
      </c>
      <c r="C20973" s="7" t="n">
        <v>28</v>
      </c>
      <c r="D20973" s="36" t="s">
        <v>3</v>
      </c>
      <c r="E20973" s="37" t="n">
        <v>64</v>
      </c>
      <c r="F20973" s="7" t="n">
        <v>5</v>
      </c>
      <c r="G20973" s="7" t="n">
        <v>16</v>
      </c>
      <c r="H20973" s="36" t="s">
        <v>3</v>
      </c>
      <c r="I20973" s="7" t="n">
        <v>1</v>
      </c>
      <c r="J20973" s="11" t="n">
        <f t="normal" ca="1">A20981</f>
        <v>0</v>
      </c>
    </row>
    <row r="20974" spans="1:6">
      <c r="A20974" t="s">
        <v>4</v>
      </c>
      <c r="B20974" s="4" t="s">
        <v>5</v>
      </c>
      <c r="C20974" s="4" t="s">
        <v>10</v>
      </c>
      <c r="D20974" s="4" t="s">
        <v>10</v>
      </c>
      <c r="E20974" s="4" t="s">
        <v>10</v>
      </c>
    </row>
    <row r="20975" spans="1:6">
      <c r="A20975" t="n">
        <v>168074</v>
      </c>
      <c r="B20975" s="57" t="n">
        <v>61</v>
      </c>
      <c r="C20975" s="7" t="n">
        <v>15</v>
      </c>
      <c r="D20975" s="7" t="n">
        <v>0</v>
      </c>
      <c r="E20975" s="7" t="n">
        <v>1000</v>
      </c>
    </row>
    <row r="20976" spans="1:6">
      <c r="A20976" t="s">
        <v>4</v>
      </c>
      <c r="B20976" s="4" t="s">
        <v>5</v>
      </c>
      <c r="C20976" s="4" t="s">
        <v>10</v>
      </c>
      <c r="D20976" s="4" t="s">
        <v>10</v>
      </c>
      <c r="E20976" s="4" t="s">
        <v>22</v>
      </c>
      <c r="F20976" s="4" t="s">
        <v>22</v>
      </c>
      <c r="G20976" s="4" t="s">
        <v>22</v>
      </c>
      <c r="H20976" s="4" t="s">
        <v>22</v>
      </c>
      <c r="I20976" s="4" t="s">
        <v>13</v>
      </c>
      <c r="J20976" s="4" t="s">
        <v>10</v>
      </c>
    </row>
    <row r="20977" spans="1:17">
      <c r="A20977" t="n">
        <v>168081</v>
      </c>
      <c r="B20977" s="85" t="n">
        <v>55</v>
      </c>
      <c r="C20977" s="7" t="n">
        <v>15</v>
      </c>
      <c r="D20977" s="7" t="n">
        <v>65533</v>
      </c>
      <c r="E20977" s="7" t="n">
        <v>-23.3500003814697</v>
      </c>
      <c r="F20977" s="7" t="n">
        <v>1.70000004768372</v>
      </c>
      <c r="G20977" s="7" t="n">
        <v>-45.2999992370605</v>
      </c>
      <c r="H20977" s="7" t="n">
        <v>2.79999995231628</v>
      </c>
      <c r="I20977" s="7" t="n">
        <v>2</v>
      </c>
      <c r="J20977" s="7" t="n">
        <v>0</v>
      </c>
    </row>
    <row r="20978" spans="1:17">
      <c r="A20978" t="s">
        <v>4</v>
      </c>
      <c r="B20978" s="4" t="s">
        <v>5</v>
      </c>
      <c r="C20978" s="4" t="s">
        <v>20</v>
      </c>
    </row>
    <row r="20979" spans="1:17">
      <c r="A20979" t="n">
        <v>168105</v>
      </c>
      <c r="B20979" s="17" t="n">
        <v>3</v>
      </c>
      <c r="C20979" s="11" t="n">
        <f t="normal" ca="1">A20985</f>
        <v>0</v>
      </c>
    </row>
    <row r="20980" spans="1:17">
      <c r="A20980" t="s">
        <v>4</v>
      </c>
      <c r="B20980" s="4" t="s">
        <v>5</v>
      </c>
      <c r="C20980" s="4" t="s">
        <v>10</v>
      </c>
      <c r="D20980" s="4" t="s">
        <v>10</v>
      </c>
      <c r="E20980" s="4" t="s">
        <v>10</v>
      </c>
    </row>
    <row r="20981" spans="1:17">
      <c r="A20981" t="n">
        <v>168110</v>
      </c>
      <c r="B20981" s="57" t="n">
        <v>61</v>
      </c>
      <c r="C20981" s="7" t="n">
        <v>16</v>
      </c>
      <c r="D20981" s="7" t="n">
        <v>0</v>
      </c>
      <c r="E20981" s="7" t="n">
        <v>1000</v>
      </c>
    </row>
    <row r="20982" spans="1:17">
      <c r="A20982" t="s">
        <v>4</v>
      </c>
      <c r="B20982" s="4" t="s">
        <v>5</v>
      </c>
      <c r="C20982" s="4" t="s">
        <v>10</v>
      </c>
      <c r="D20982" s="4" t="s">
        <v>10</v>
      </c>
      <c r="E20982" s="4" t="s">
        <v>22</v>
      </c>
      <c r="F20982" s="4" t="s">
        <v>22</v>
      </c>
      <c r="G20982" s="4" t="s">
        <v>22</v>
      </c>
      <c r="H20982" s="4" t="s">
        <v>22</v>
      </c>
      <c r="I20982" s="4" t="s">
        <v>13</v>
      </c>
      <c r="J20982" s="4" t="s">
        <v>10</v>
      </c>
    </row>
    <row r="20983" spans="1:17">
      <c r="A20983" t="n">
        <v>168117</v>
      </c>
      <c r="B20983" s="85" t="n">
        <v>55</v>
      </c>
      <c r="C20983" s="7" t="n">
        <v>16</v>
      </c>
      <c r="D20983" s="7" t="n">
        <v>65533</v>
      </c>
      <c r="E20983" s="7" t="n">
        <v>-23.3500003814697</v>
      </c>
      <c r="F20983" s="7" t="n">
        <v>1.70000004768372</v>
      </c>
      <c r="G20983" s="7" t="n">
        <v>-45.2999992370605</v>
      </c>
      <c r="H20983" s="7" t="n">
        <v>2.79999995231628</v>
      </c>
      <c r="I20983" s="7" t="n">
        <v>2</v>
      </c>
      <c r="J20983" s="7" t="n">
        <v>0</v>
      </c>
    </row>
    <row r="20984" spans="1:17">
      <c r="A20984" t="s">
        <v>4</v>
      </c>
      <c r="B20984" s="4" t="s">
        <v>5</v>
      </c>
      <c r="C20984" s="4" t="s">
        <v>10</v>
      </c>
      <c r="D20984" s="4" t="s">
        <v>13</v>
      </c>
    </row>
    <row r="20985" spans="1:17">
      <c r="A20985" t="n">
        <v>168141</v>
      </c>
      <c r="B20985" s="63" t="n">
        <v>56</v>
      </c>
      <c r="C20985" s="7" t="n">
        <v>4</v>
      </c>
      <c r="D20985" s="7" t="n">
        <v>0</v>
      </c>
    </row>
    <row r="20986" spans="1:17">
      <c r="A20986" t="s">
        <v>4</v>
      </c>
      <c r="B20986" s="4" t="s">
        <v>5</v>
      </c>
      <c r="C20986" s="4" t="s">
        <v>10</v>
      </c>
      <c r="D20986" s="4" t="s">
        <v>10</v>
      </c>
      <c r="E20986" s="4" t="s">
        <v>22</v>
      </c>
      <c r="F20986" s="4" t="s">
        <v>13</v>
      </c>
    </row>
    <row r="20987" spans="1:17">
      <c r="A20987" t="n">
        <v>168145</v>
      </c>
      <c r="B20987" s="61" t="n">
        <v>53</v>
      </c>
      <c r="C20987" s="7" t="n">
        <v>1</v>
      </c>
      <c r="D20987" s="7" t="n">
        <v>4</v>
      </c>
      <c r="E20987" s="7" t="n">
        <v>10</v>
      </c>
      <c r="F20987" s="7" t="n">
        <v>0</v>
      </c>
    </row>
    <row r="20988" spans="1:17">
      <c r="A20988" t="s">
        <v>4</v>
      </c>
      <c r="B20988" s="4" t="s">
        <v>5</v>
      </c>
      <c r="C20988" s="4" t="s">
        <v>10</v>
      </c>
      <c r="D20988" s="4" t="s">
        <v>10</v>
      </c>
      <c r="E20988" s="4" t="s">
        <v>22</v>
      </c>
      <c r="F20988" s="4" t="s">
        <v>13</v>
      </c>
    </row>
    <row r="20989" spans="1:17">
      <c r="A20989" t="n">
        <v>168155</v>
      </c>
      <c r="B20989" s="61" t="n">
        <v>53</v>
      </c>
      <c r="C20989" s="7" t="n">
        <v>8</v>
      </c>
      <c r="D20989" s="7" t="n">
        <v>4</v>
      </c>
      <c r="E20989" s="7" t="n">
        <v>10</v>
      </c>
      <c r="F20989" s="7" t="n">
        <v>0</v>
      </c>
    </row>
    <row r="20990" spans="1:17">
      <c r="A20990" t="s">
        <v>4</v>
      </c>
      <c r="B20990" s="4" t="s">
        <v>5</v>
      </c>
      <c r="C20990" s="4" t="s">
        <v>10</v>
      </c>
      <c r="D20990" s="4" t="s">
        <v>10</v>
      </c>
      <c r="E20990" s="4" t="s">
        <v>22</v>
      </c>
      <c r="F20990" s="4" t="s">
        <v>13</v>
      </c>
    </row>
    <row r="20991" spans="1:17">
      <c r="A20991" t="n">
        <v>168165</v>
      </c>
      <c r="B20991" s="61" t="n">
        <v>53</v>
      </c>
      <c r="C20991" s="7" t="n">
        <v>9</v>
      </c>
      <c r="D20991" s="7" t="n">
        <v>4</v>
      </c>
      <c r="E20991" s="7" t="n">
        <v>10</v>
      </c>
      <c r="F20991" s="7" t="n">
        <v>0</v>
      </c>
    </row>
    <row r="20992" spans="1:17">
      <c r="A20992" t="s">
        <v>4</v>
      </c>
      <c r="B20992" s="4" t="s">
        <v>5</v>
      </c>
      <c r="C20992" s="4" t="s">
        <v>10</v>
      </c>
      <c r="D20992" s="4" t="s">
        <v>10</v>
      </c>
      <c r="E20992" s="4" t="s">
        <v>22</v>
      </c>
      <c r="F20992" s="4" t="s">
        <v>13</v>
      </c>
    </row>
    <row r="20993" spans="1:10">
      <c r="A20993" t="n">
        <v>168175</v>
      </c>
      <c r="B20993" s="61" t="n">
        <v>53</v>
      </c>
      <c r="C20993" s="7" t="n">
        <v>14</v>
      </c>
      <c r="D20993" s="7" t="n">
        <v>4</v>
      </c>
      <c r="E20993" s="7" t="n">
        <v>10</v>
      </c>
      <c r="F20993" s="7" t="n">
        <v>0</v>
      </c>
    </row>
    <row r="20994" spans="1:10">
      <c r="A20994" t="s">
        <v>4</v>
      </c>
      <c r="B20994" s="4" t="s">
        <v>5</v>
      </c>
      <c r="C20994" s="4" t="s">
        <v>10</v>
      </c>
      <c r="D20994" s="4" t="s">
        <v>10</v>
      </c>
      <c r="E20994" s="4" t="s">
        <v>22</v>
      </c>
      <c r="F20994" s="4" t="s">
        <v>13</v>
      </c>
    </row>
    <row r="20995" spans="1:10">
      <c r="A20995" t="n">
        <v>168185</v>
      </c>
      <c r="B20995" s="61" t="n">
        <v>53</v>
      </c>
      <c r="C20995" s="7" t="n">
        <v>61489</v>
      </c>
      <c r="D20995" s="7" t="n">
        <v>4</v>
      </c>
      <c r="E20995" s="7" t="n">
        <v>10</v>
      </c>
      <c r="F20995" s="7" t="n">
        <v>0</v>
      </c>
    </row>
    <row r="20996" spans="1:10">
      <c r="A20996" t="s">
        <v>4</v>
      </c>
      <c r="B20996" s="4" t="s">
        <v>5</v>
      </c>
      <c r="C20996" s="4" t="s">
        <v>10</v>
      </c>
      <c r="D20996" s="4" t="s">
        <v>10</v>
      </c>
      <c r="E20996" s="4" t="s">
        <v>22</v>
      </c>
      <c r="F20996" s="4" t="s">
        <v>13</v>
      </c>
    </row>
    <row r="20997" spans="1:10">
      <c r="A20997" t="n">
        <v>168195</v>
      </c>
      <c r="B20997" s="61" t="n">
        <v>53</v>
      </c>
      <c r="C20997" s="7" t="n">
        <v>61490</v>
      </c>
      <c r="D20997" s="7" t="n">
        <v>4</v>
      </c>
      <c r="E20997" s="7" t="n">
        <v>10</v>
      </c>
      <c r="F20997" s="7" t="n">
        <v>0</v>
      </c>
    </row>
    <row r="20998" spans="1:10">
      <c r="A20998" t="s">
        <v>4</v>
      </c>
      <c r="B20998" s="4" t="s">
        <v>5</v>
      </c>
      <c r="C20998" s="4" t="s">
        <v>10</v>
      </c>
      <c r="D20998" s="4" t="s">
        <v>10</v>
      </c>
      <c r="E20998" s="4" t="s">
        <v>22</v>
      </c>
      <c r="F20998" s="4" t="s">
        <v>13</v>
      </c>
    </row>
    <row r="20999" spans="1:10">
      <c r="A20999" t="n">
        <v>168205</v>
      </c>
      <c r="B20999" s="61" t="n">
        <v>53</v>
      </c>
      <c r="C20999" s="7" t="n">
        <v>61488</v>
      </c>
      <c r="D20999" s="7" t="n">
        <v>4</v>
      </c>
      <c r="E20999" s="7" t="n">
        <v>10</v>
      </c>
      <c r="F20999" s="7" t="n">
        <v>0</v>
      </c>
    </row>
    <row r="21000" spans="1:10">
      <c r="A21000" t="s">
        <v>4</v>
      </c>
      <c r="B21000" s="4" t="s">
        <v>5</v>
      </c>
      <c r="C21000" s="4" t="s">
        <v>13</v>
      </c>
      <c r="D21000" s="36" t="s">
        <v>81</v>
      </c>
      <c r="E21000" s="4" t="s">
        <v>5</v>
      </c>
      <c r="F21000" s="4" t="s">
        <v>13</v>
      </c>
      <c r="G21000" s="4" t="s">
        <v>10</v>
      </c>
      <c r="H21000" s="36" t="s">
        <v>82</v>
      </c>
      <c r="I21000" s="4" t="s">
        <v>13</v>
      </c>
      <c r="J21000" s="4" t="s">
        <v>20</v>
      </c>
    </row>
    <row r="21001" spans="1:10">
      <c r="A21001" t="n">
        <v>168215</v>
      </c>
      <c r="B21001" s="10" t="n">
        <v>5</v>
      </c>
      <c r="C21001" s="7" t="n">
        <v>28</v>
      </c>
      <c r="D21001" s="36" t="s">
        <v>3</v>
      </c>
      <c r="E21001" s="37" t="n">
        <v>64</v>
      </c>
      <c r="F21001" s="7" t="n">
        <v>5</v>
      </c>
      <c r="G21001" s="7" t="n">
        <v>16</v>
      </c>
      <c r="H21001" s="36" t="s">
        <v>3</v>
      </c>
      <c r="I21001" s="7" t="n">
        <v>1</v>
      </c>
      <c r="J21001" s="11" t="n">
        <f t="normal" ca="1">A21011</f>
        <v>0</v>
      </c>
    </row>
    <row r="21002" spans="1:10">
      <c r="A21002" t="s">
        <v>4</v>
      </c>
      <c r="B21002" s="4" t="s">
        <v>5</v>
      </c>
      <c r="C21002" s="4" t="s">
        <v>10</v>
      </c>
      <c r="D21002" s="4" t="s">
        <v>13</v>
      </c>
    </row>
    <row r="21003" spans="1:10">
      <c r="A21003" t="n">
        <v>168226</v>
      </c>
      <c r="B21003" s="63" t="n">
        <v>56</v>
      </c>
      <c r="C21003" s="7" t="n">
        <v>15</v>
      </c>
      <c r="D21003" s="7" t="n">
        <v>0</v>
      </c>
    </row>
    <row r="21004" spans="1:10">
      <c r="A21004" t="s">
        <v>4</v>
      </c>
      <c r="B21004" s="4" t="s">
        <v>5</v>
      </c>
      <c r="C21004" s="4" t="s">
        <v>10</v>
      </c>
      <c r="D21004" s="4" t="s">
        <v>10</v>
      </c>
      <c r="E21004" s="4" t="s">
        <v>22</v>
      </c>
      <c r="F21004" s="4" t="s">
        <v>13</v>
      </c>
    </row>
    <row r="21005" spans="1:10">
      <c r="A21005" t="n">
        <v>168230</v>
      </c>
      <c r="B21005" s="61" t="n">
        <v>53</v>
      </c>
      <c r="C21005" s="7" t="n">
        <v>15</v>
      </c>
      <c r="D21005" s="7" t="n">
        <v>0</v>
      </c>
      <c r="E21005" s="7" t="n">
        <v>10</v>
      </c>
      <c r="F21005" s="7" t="n">
        <v>0</v>
      </c>
    </row>
    <row r="21006" spans="1:10">
      <c r="A21006" t="s">
        <v>4</v>
      </c>
      <c r="B21006" s="4" t="s">
        <v>5</v>
      </c>
      <c r="C21006" s="4" t="s">
        <v>10</v>
      </c>
    </row>
    <row r="21007" spans="1:10">
      <c r="A21007" t="n">
        <v>168240</v>
      </c>
      <c r="B21007" s="60" t="n">
        <v>54</v>
      </c>
      <c r="C21007" s="7" t="n">
        <v>15</v>
      </c>
    </row>
    <row r="21008" spans="1:10">
      <c r="A21008" t="s">
        <v>4</v>
      </c>
      <c r="B21008" s="4" t="s">
        <v>5</v>
      </c>
      <c r="C21008" s="4" t="s">
        <v>20</v>
      </c>
    </row>
    <row r="21009" spans="1:10">
      <c r="A21009" t="n">
        <v>168243</v>
      </c>
      <c r="B21009" s="17" t="n">
        <v>3</v>
      </c>
      <c r="C21009" s="11" t="n">
        <f t="normal" ca="1">A21017</f>
        <v>0</v>
      </c>
    </row>
    <row r="21010" spans="1:10">
      <c r="A21010" t="s">
        <v>4</v>
      </c>
      <c r="B21010" s="4" t="s">
        <v>5</v>
      </c>
      <c r="C21010" s="4" t="s">
        <v>10</v>
      </c>
      <c r="D21010" s="4" t="s">
        <v>13</v>
      </c>
    </row>
    <row r="21011" spans="1:10">
      <c r="A21011" t="n">
        <v>168248</v>
      </c>
      <c r="B21011" s="63" t="n">
        <v>56</v>
      </c>
      <c r="C21011" s="7" t="n">
        <v>16</v>
      </c>
      <c r="D21011" s="7" t="n">
        <v>0</v>
      </c>
    </row>
    <row r="21012" spans="1:10">
      <c r="A21012" t="s">
        <v>4</v>
      </c>
      <c r="B21012" s="4" t="s">
        <v>5</v>
      </c>
      <c r="C21012" s="4" t="s">
        <v>10</v>
      </c>
      <c r="D21012" s="4" t="s">
        <v>10</v>
      </c>
      <c r="E21012" s="4" t="s">
        <v>22</v>
      </c>
      <c r="F21012" s="4" t="s">
        <v>13</v>
      </c>
    </row>
    <row r="21013" spans="1:10">
      <c r="A21013" t="n">
        <v>168252</v>
      </c>
      <c r="B21013" s="61" t="n">
        <v>53</v>
      </c>
      <c r="C21013" s="7" t="n">
        <v>16</v>
      </c>
      <c r="D21013" s="7" t="n">
        <v>0</v>
      </c>
      <c r="E21013" s="7" t="n">
        <v>10</v>
      </c>
      <c r="F21013" s="7" t="n">
        <v>0</v>
      </c>
    </row>
    <row r="21014" spans="1:10">
      <c r="A21014" t="s">
        <v>4</v>
      </c>
      <c r="B21014" s="4" t="s">
        <v>5</v>
      </c>
      <c r="C21014" s="4" t="s">
        <v>10</v>
      </c>
    </row>
    <row r="21015" spans="1:10">
      <c r="A21015" t="n">
        <v>168262</v>
      </c>
      <c r="B21015" s="60" t="n">
        <v>54</v>
      </c>
      <c r="C21015" s="7" t="n">
        <v>16</v>
      </c>
    </row>
    <row r="21016" spans="1:10">
      <c r="A21016" t="s">
        <v>4</v>
      </c>
      <c r="B21016" s="4" t="s">
        <v>5</v>
      </c>
      <c r="C21016" s="4" t="s">
        <v>10</v>
      </c>
    </row>
    <row r="21017" spans="1:10">
      <c r="A21017" t="n">
        <v>168265</v>
      </c>
      <c r="B21017" s="60" t="n">
        <v>54</v>
      </c>
      <c r="C21017" s="7" t="n">
        <v>1</v>
      </c>
    </row>
    <row r="21018" spans="1:10">
      <c r="A21018" t="s">
        <v>4</v>
      </c>
      <c r="B21018" s="4" t="s">
        <v>5</v>
      </c>
      <c r="C21018" s="4" t="s">
        <v>10</v>
      </c>
    </row>
    <row r="21019" spans="1:10">
      <c r="A21019" t="n">
        <v>168268</v>
      </c>
      <c r="B21019" s="60" t="n">
        <v>54</v>
      </c>
      <c r="C21019" s="7" t="n">
        <v>8</v>
      </c>
    </row>
    <row r="21020" spans="1:10">
      <c r="A21020" t="s">
        <v>4</v>
      </c>
      <c r="B21020" s="4" t="s">
        <v>5</v>
      </c>
      <c r="C21020" s="4" t="s">
        <v>10</v>
      </c>
    </row>
    <row r="21021" spans="1:10">
      <c r="A21021" t="n">
        <v>168271</v>
      </c>
      <c r="B21021" s="60" t="n">
        <v>54</v>
      </c>
      <c r="C21021" s="7" t="n">
        <v>9</v>
      </c>
    </row>
    <row r="21022" spans="1:10">
      <c r="A21022" t="s">
        <v>4</v>
      </c>
      <c r="B21022" s="4" t="s">
        <v>5</v>
      </c>
      <c r="C21022" s="4" t="s">
        <v>10</v>
      </c>
    </row>
    <row r="21023" spans="1:10">
      <c r="A21023" t="n">
        <v>168274</v>
      </c>
      <c r="B21023" s="60" t="n">
        <v>54</v>
      </c>
      <c r="C21023" s="7" t="n">
        <v>14</v>
      </c>
    </row>
    <row r="21024" spans="1:10">
      <c r="A21024" t="s">
        <v>4</v>
      </c>
      <c r="B21024" s="4" t="s">
        <v>5</v>
      </c>
      <c r="C21024" s="4" t="s">
        <v>10</v>
      </c>
    </row>
    <row r="21025" spans="1:6">
      <c r="A21025" t="n">
        <v>168277</v>
      </c>
      <c r="B21025" s="60" t="n">
        <v>54</v>
      </c>
      <c r="C21025" s="7" t="n">
        <v>61489</v>
      </c>
    </row>
    <row r="21026" spans="1:6">
      <c r="A21026" t="s">
        <v>4</v>
      </c>
      <c r="B21026" s="4" t="s">
        <v>5</v>
      </c>
      <c r="C21026" s="4" t="s">
        <v>10</v>
      </c>
    </row>
    <row r="21027" spans="1:6">
      <c r="A21027" t="n">
        <v>168280</v>
      </c>
      <c r="B21027" s="60" t="n">
        <v>54</v>
      </c>
      <c r="C21027" s="7" t="n">
        <v>61490</v>
      </c>
    </row>
    <row r="21028" spans="1:6">
      <c r="A21028" t="s">
        <v>4</v>
      </c>
      <c r="B21028" s="4" t="s">
        <v>5</v>
      </c>
      <c r="C21028" s="4" t="s">
        <v>10</v>
      </c>
    </row>
    <row r="21029" spans="1:6">
      <c r="A21029" t="n">
        <v>168283</v>
      </c>
      <c r="B21029" s="60" t="n">
        <v>54</v>
      </c>
      <c r="C21029" s="7" t="n">
        <v>61488</v>
      </c>
    </row>
    <row r="21030" spans="1:6">
      <c r="A21030" t="s">
        <v>4</v>
      </c>
      <c r="B21030" s="4" t="s">
        <v>5</v>
      </c>
      <c r="C21030" s="4" t="s">
        <v>13</v>
      </c>
      <c r="D21030" s="4" t="s">
        <v>10</v>
      </c>
    </row>
    <row r="21031" spans="1:6">
      <c r="A21031" t="n">
        <v>168286</v>
      </c>
      <c r="B21031" s="28" t="n">
        <v>58</v>
      </c>
      <c r="C21031" s="7" t="n">
        <v>255</v>
      </c>
      <c r="D21031" s="7" t="n">
        <v>0</v>
      </c>
    </row>
    <row r="21032" spans="1:6">
      <c r="A21032" t="s">
        <v>4</v>
      </c>
      <c r="B21032" s="4" t="s">
        <v>5</v>
      </c>
      <c r="C21032" s="4" t="s">
        <v>13</v>
      </c>
      <c r="D21032" s="4" t="s">
        <v>10</v>
      </c>
    </row>
    <row r="21033" spans="1:6">
      <c r="A21033" t="n">
        <v>168290</v>
      </c>
      <c r="B21033" s="25" t="n">
        <v>45</v>
      </c>
      <c r="C21033" s="7" t="n">
        <v>7</v>
      </c>
      <c r="D21033" s="7" t="n">
        <v>255</v>
      </c>
    </row>
    <row r="21034" spans="1:6">
      <c r="A21034" t="s">
        <v>4</v>
      </c>
      <c r="B21034" s="4" t="s">
        <v>5</v>
      </c>
      <c r="C21034" s="4" t="s">
        <v>13</v>
      </c>
      <c r="D21034" s="4" t="s">
        <v>10</v>
      </c>
      <c r="E21034" s="4" t="s">
        <v>6</v>
      </c>
    </row>
    <row r="21035" spans="1:6">
      <c r="A21035" t="n">
        <v>168294</v>
      </c>
      <c r="B21035" s="40" t="n">
        <v>51</v>
      </c>
      <c r="C21035" s="7" t="n">
        <v>4</v>
      </c>
      <c r="D21035" s="7" t="n">
        <v>4</v>
      </c>
      <c r="E21035" s="7" t="s">
        <v>223</v>
      </c>
    </row>
    <row r="21036" spans="1:6">
      <c r="A21036" t="s">
        <v>4</v>
      </c>
      <c r="B21036" s="4" t="s">
        <v>5</v>
      </c>
      <c r="C21036" s="4" t="s">
        <v>10</v>
      </c>
    </row>
    <row r="21037" spans="1:6">
      <c r="A21037" t="n">
        <v>168307</v>
      </c>
      <c r="B21037" s="35" t="n">
        <v>16</v>
      </c>
      <c r="C21037" s="7" t="n">
        <v>0</v>
      </c>
    </row>
    <row r="21038" spans="1:6">
      <c r="A21038" t="s">
        <v>4</v>
      </c>
      <c r="B21038" s="4" t="s">
        <v>5</v>
      </c>
      <c r="C21038" s="4" t="s">
        <v>10</v>
      </c>
      <c r="D21038" s="4" t="s">
        <v>72</v>
      </c>
      <c r="E21038" s="4" t="s">
        <v>13</v>
      </c>
      <c r="F21038" s="4" t="s">
        <v>13</v>
      </c>
    </row>
    <row r="21039" spans="1:6">
      <c r="A21039" t="n">
        <v>168310</v>
      </c>
      <c r="B21039" s="52" t="n">
        <v>26</v>
      </c>
      <c r="C21039" s="7" t="n">
        <v>4</v>
      </c>
      <c r="D21039" s="7" t="s">
        <v>1388</v>
      </c>
      <c r="E21039" s="7" t="n">
        <v>2</v>
      </c>
      <c r="F21039" s="7" t="n">
        <v>0</v>
      </c>
    </row>
    <row r="21040" spans="1:6">
      <c r="A21040" t="s">
        <v>4</v>
      </c>
      <c r="B21040" s="4" t="s">
        <v>5</v>
      </c>
    </row>
    <row r="21041" spans="1:6">
      <c r="A21041" t="n">
        <v>168349</v>
      </c>
      <c r="B21041" s="53" t="n">
        <v>28</v>
      </c>
    </row>
    <row r="21042" spans="1:6">
      <c r="A21042" t="s">
        <v>4</v>
      </c>
      <c r="B21042" s="4" t="s">
        <v>5</v>
      </c>
      <c r="C21042" s="4" t="s">
        <v>13</v>
      </c>
      <c r="D21042" s="4" t="s">
        <v>10</v>
      </c>
      <c r="E21042" s="4" t="s">
        <v>6</v>
      </c>
    </row>
    <row r="21043" spans="1:6">
      <c r="A21043" t="n">
        <v>168350</v>
      </c>
      <c r="B21043" s="40" t="n">
        <v>51</v>
      </c>
      <c r="C21043" s="7" t="n">
        <v>4</v>
      </c>
      <c r="D21043" s="7" t="n">
        <v>7</v>
      </c>
      <c r="E21043" s="7" t="s">
        <v>254</v>
      </c>
    </row>
    <row r="21044" spans="1:6">
      <c r="A21044" t="s">
        <v>4</v>
      </c>
      <c r="B21044" s="4" t="s">
        <v>5</v>
      </c>
      <c r="C21044" s="4" t="s">
        <v>10</v>
      </c>
    </row>
    <row r="21045" spans="1:6">
      <c r="A21045" t="n">
        <v>168363</v>
      </c>
      <c r="B21045" s="35" t="n">
        <v>16</v>
      </c>
      <c r="C21045" s="7" t="n">
        <v>0</v>
      </c>
    </row>
    <row r="21046" spans="1:6">
      <c r="A21046" t="s">
        <v>4</v>
      </c>
      <c r="B21046" s="4" t="s">
        <v>5</v>
      </c>
      <c r="C21046" s="4" t="s">
        <v>10</v>
      </c>
      <c r="D21046" s="4" t="s">
        <v>72</v>
      </c>
      <c r="E21046" s="4" t="s">
        <v>13</v>
      </c>
      <c r="F21046" s="4" t="s">
        <v>13</v>
      </c>
    </row>
    <row r="21047" spans="1:6">
      <c r="A21047" t="n">
        <v>168366</v>
      </c>
      <c r="B21047" s="52" t="n">
        <v>26</v>
      </c>
      <c r="C21047" s="7" t="n">
        <v>7</v>
      </c>
      <c r="D21047" s="7" t="s">
        <v>1389</v>
      </c>
      <c r="E21047" s="7" t="n">
        <v>2</v>
      </c>
      <c r="F21047" s="7" t="n">
        <v>0</v>
      </c>
    </row>
    <row r="21048" spans="1:6">
      <c r="A21048" t="s">
        <v>4</v>
      </c>
      <c r="B21048" s="4" t="s">
        <v>5</v>
      </c>
    </row>
    <row r="21049" spans="1:6">
      <c r="A21049" t="n">
        <v>168387</v>
      </c>
      <c r="B21049" s="53" t="n">
        <v>28</v>
      </c>
    </row>
    <row r="21050" spans="1:6">
      <c r="A21050" t="s">
        <v>4</v>
      </c>
      <c r="B21050" s="4" t="s">
        <v>5</v>
      </c>
      <c r="C21050" s="4" t="s">
        <v>13</v>
      </c>
      <c r="D21050" s="4" t="s">
        <v>10</v>
      </c>
      <c r="E21050" s="4" t="s">
        <v>6</v>
      </c>
    </row>
    <row r="21051" spans="1:6">
      <c r="A21051" t="n">
        <v>168388</v>
      </c>
      <c r="B21051" s="40" t="n">
        <v>51</v>
      </c>
      <c r="C21051" s="7" t="n">
        <v>4</v>
      </c>
      <c r="D21051" s="7" t="n">
        <v>2</v>
      </c>
      <c r="E21051" s="7" t="s">
        <v>219</v>
      </c>
    </row>
    <row r="21052" spans="1:6">
      <c r="A21052" t="s">
        <v>4</v>
      </c>
      <c r="B21052" s="4" t="s">
        <v>5</v>
      </c>
      <c r="C21052" s="4" t="s">
        <v>10</v>
      </c>
    </row>
    <row r="21053" spans="1:6">
      <c r="A21053" t="n">
        <v>168402</v>
      </c>
      <c r="B21053" s="35" t="n">
        <v>16</v>
      </c>
      <c r="C21053" s="7" t="n">
        <v>0</v>
      </c>
    </row>
    <row r="21054" spans="1:6">
      <c r="A21054" t="s">
        <v>4</v>
      </c>
      <c r="B21054" s="4" t="s">
        <v>5</v>
      </c>
      <c r="C21054" s="4" t="s">
        <v>10</v>
      </c>
      <c r="D21054" s="4" t="s">
        <v>72</v>
      </c>
      <c r="E21054" s="4" t="s">
        <v>13</v>
      </c>
      <c r="F21054" s="4" t="s">
        <v>13</v>
      </c>
    </row>
    <row r="21055" spans="1:6">
      <c r="A21055" t="n">
        <v>168405</v>
      </c>
      <c r="B21055" s="52" t="n">
        <v>26</v>
      </c>
      <c r="C21055" s="7" t="n">
        <v>2</v>
      </c>
      <c r="D21055" s="7" t="s">
        <v>1390</v>
      </c>
      <c r="E21055" s="7" t="n">
        <v>2</v>
      </c>
      <c r="F21055" s="7" t="n">
        <v>0</v>
      </c>
    </row>
    <row r="21056" spans="1:6">
      <c r="A21056" t="s">
        <v>4</v>
      </c>
      <c r="B21056" s="4" t="s">
        <v>5</v>
      </c>
    </row>
    <row r="21057" spans="1:6">
      <c r="A21057" t="n">
        <v>168436</v>
      </c>
      <c r="B21057" s="53" t="n">
        <v>28</v>
      </c>
    </row>
    <row r="21058" spans="1:6">
      <c r="A21058" t="s">
        <v>4</v>
      </c>
      <c r="B21058" s="4" t="s">
        <v>5</v>
      </c>
      <c r="C21058" s="4" t="s">
        <v>20</v>
      </c>
    </row>
    <row r="21059" spans="1:6">
      <c r="A21059" t="n">
        <v>168437</v>
      </c>
      <c r="B21059" s="17" t="n">
        <v>3</v>
      </c>
      <c r="C21059" s="11" t="n">
        <f t="normal" ca="1">A21153</f>
        <v>0</v>
      </c>
    </row>
    <row r="21060" spans="1:6">
      <c r="A21060" t="s">
        <v>4</v>
      </c>
      <c r="B21060" s="4" t="s">
        <v>5</v>
      </c>
      <c r="C21060" s="4" t="s">
        <v>13</v>
      </c>
      <c r="D21060" s="36" t="s">
        <v>81</v>
      </c>
      <c r="E21060" s="4" t="s">
        <v>5</v>
      </c>
      <c r="F21060" s="4" t="s">
        <v>13</v>
      </c>
      <c r="G21060" s="4" t="s">
        <v>10</v>
      </c>
      <c r="H21060" s="36" t="s">
        <v>82</v>
      </c>
      <c r="I21060" s="4" t="s">
        <v>13</v>
      </c>
      <c r="J21060" s="36" t="s">
        <v>81</v>
      </c>
      <c r="K21060" s="4" t="s">
        <v>5</v>
      </c>
      <c r="L21060" s="4" t="s">
        <v>13</v>
      </c>
      <c r="M21060" s="4" t="s">
        <v>10</v>
      </c>
      <c r="N21060" s="36" t="s">
        <v>82</v>
      </c>
      <c r="O21060" s="4" t="s">
        <v>13</v>
      </c>
      <c r="P21060" s="4" t="s">
        <v>13</v>
      </c>
      <c r="Q21060" s="4" t="s">
        <v>20</v>
      </c>
    </row>
    <row r="21061" spans="1:6">
      <c r="A21061" t="n">
        <v>168442</v>
      </c>
      <c r="B21061" s="10" t="n">
        <v>5</v>
      </c>
      <c r="C21061" s="7" t="n">
        <v>28</v>
      </c>
      <c r="D21061" s="36" t="s">
        <v>3</v>
      </c>
      <c r="E21061" s="37" t="n">
        <v>64</v>
      </c>
      <c r="F21061" s="7" t="n">
        <v>5</v>
      </c>
      <c r="G21061" s="7" t="n">
        <v>2</v>
      </c>
      <c r="H21061" s="36" t="s">
        <v>3</v>
      </c>
      <c r="I21061" s="7" t="n">
        <v>28</v>
      </c>
      <c r="J21061" s="36" t="s">
        <v>3</v>
      </c>
      <c r="K21061" s="37" t="n">
        <v>64</v>
      </c>
      <c r="L21061" s="7" t="n">
        <v>5</v>
      </c>
      <c r="M21061" s="7" t="n">
        <v>4</v>
      </c>
      <c r="N21061" s="36" t="s">
        <v>3</v>
      </c>
      <c r="O21061" s="7" t="n">
        <v>9</v>
      </c>
      <c r="P21061" s="7" t="n">
        <v>1</v>
      </c>
      <c r="Q21061" s="11" t="n">
        <f t="normal" ca="1">A21153</f>
        <v>0</v>
      </c>
    </row>
    <row r="21062" spans="1:6">
      <c r="A21062" t="s">
        <v>4</v>
      </c>
      <c r="B21062" s="4" t="s">
        <v>5</v>
      </c>
      <c r="C21062" s="4" t="s">
        <v>10</v>
      </c>
      <c r="D21062" s="4" t="s">
        <v>10</v>
      </c>
      <c r="E21062" s="4" t="s">
        <v>10</v>
      </c>
    </row>
    <row r="21063" spans="1:6">
      <c r="A21063" t="n">
        <v>168459</v>
      </c>
      <c r="B21063" s="57" t="n">
        <v>61</v>
      </c>
      <c r="C21063" s="7" t="n">
        <v>7</v>
      </c>
      <c r="D21063" s="7" t="n">
        <v>0</v>
      </c>
      <c r="E21063" s="7" t="n">
        <v>1000</v>
      </c>
    </row>
    <row r="21064" spans="1:6">
      <c r="A21064" t="s">
        <v>4</v>
      </c>
      <c r="B21064" s="4" t="s">
        <v>5</v>
      </c>
      <c r="C21064" s="4" t="s">
        <v>10</v>
      </c>
      <c r="D21064" s="4" t="s">
        <v>10</v>
      </c>
      <c r="E21064" s="4" t="s">
        <v>10</v>
      </c>
    </row>
    <row r="21065" spans="1:6">
      <c r="A21065" t="n">
        <v>168466</v>
      </c>
      <c r="B21065" s="57" t="n">
        <v>61</v>
      </c>
      <c r="C21065" s="7" t="n">
        <v>0</v>
      </c>
      <c r="D21065" s="7" t="n">
        <v>7</v>
      </c>
      <c r="E21065" s="7" t="n">
        <v>1000</v>
      </c>
    </row>
    <row r="21066" spans="1:6">
      <c r="A21066" t="s">
        <v>4</v>
      </c>
      <c r="B21066" s="4" t="s">
        <v>5</v>
      </c>
      <c r="C21066" s="4" t="s">
        <v>13</v>
      </c>
      <c r="D21066" s="36" t="s">
        <v>81</v>
      </c>
      <c r="E21066" s="4" t="s">
        <v>5</v>
      </c>
      <c r="F21066" s="4" t="s">
        <v>13</v>
      </c>
      <c r="G21066" s="4" t="s">
        <v>10</v>
      </c>
      <c r="H21066" s="36" t="s">
        <v>82</v>
      </c>
      <c r="I21066" s="4" t="s">
        <v>13</v>
      </c>
      <c r="J21066" s="4" t="s">
        <v>20</v>
      </c>
    </row>
    <row r="21067" spans="1:6">
      <c r="A21067" t="n">
        <v>168473</v>
      </c>
      <c r="B21067" s="10" t="n">
        <v>5</v>
      </c>
      <c r="C21067" s="7" t="n">
        <v>28</v>
      </c>
      <c r="D21067" s="36" t="s">
        <v>3</v>
      </c>
      <c r="E21067" s="37" t="n">
        <v>64</v>
      </c>
      <c r="F21067" s="7" t="n">
        <v>5</v>
      </c>
      <c r="G21067" s="7" t="n">
        <v>16</v>
      </c>
      <c r="H21067" s="36" t="s">
        <v>3</v>
      </c>
      <c r="I21067" s="7" t="n">
        <v>1</v>
      </c>
      <c r="J21067" s="11" t="n">
        <f t="normal" ca="1">A21075</f>
        <v>0</v>
      </c>
    </row>
    <row r="21068" spans="1:6">
      <c r="A21068" t="s">
        <v>4</v>
      </c>
      <c r="B21068" s="4" t="s">
        <v>5</v>
      </c>
      <c r="C21068" s="4" t="s">
        <v>10</v>
      </c>
      <c r="D21068" s="4" t="s">
        <v>10</v>
      </c>
      <c r="E21068" s="4" t="s">
        <v>10</v>
      </c>
    </row>
    <row r="21069" spans="1:6">
      <c r="A21069" t="n">
        <v>168484</v>
      </c>
      <c r="B21069" s="57" t="n">
        <v>61</v>
      </c>
      <c r="C21069" s="7" t="n">
        <v>15</v>
      </c>
      <c r="D21069" s="7" t="n">
        <v>0</v>
      </c>
      <c r="E21069" s="7" t="n">
        <v>1000</v>
      </c>
    </row>
    <row r="21070" spans="1:6">
      <c r="A21070" t="s">
        <v>4</v>
      </c>
      <c r="B21070" s="4" t="s">
        <v>5</v>
      </c>
      <c r="C21070" s="4" t="s">
        <v>10</v>
      </c>
      <c r="D21070" s="4" t="s">
        <v>10</v>
      </c>
      <c r="E21070" s="4" t="s">
        <v>22</v>
      </c>
      <c r="F21070" s="4" t="s">
        <v>22</v>
      </c>
      <c r="G21070" s="4" t="s">
        <v>22</v>
      </c>
      <c r="H21070" s="4" t="s">
        <v>22</v>
      </c>
      <c r="I21070" s="4" t="s">
        <v>13</v>
      </c>
      <c r="J21070" s="4" t="s">
        <v>10</v>
      </c>
    </row>
    <row r="21071" spans="1:6">
      <c r="A21071" t="n">
        <v>168491</v>
      </c>
      <c r="B21071" s="85" t="n">
        <v>55</v>
      </c>
      <c r="C21071" s="7" t="n">
        <v>15</v>
      </c>
      <c r="D21071" s="7" t="n">
        <v>65533</v>
      </c>
      <c r="E21071" s="7" t="n">
        <v>-23.3500003814697</v>
      </c>
      <c r="F21071" s="7" t="n">
        <v>1.70000004768372</v>
      </c>
      <c r="G21071" s="7" t="n">
        <v>-45.2999992370605</v>
      </c>
      <c r="H21071" s="7" t="n">
        <v>2.79999995231628</v>
      </c>
      <c r="I21071" s="7" t="n">
        <v>2</v>
      </c>
      <c r="J21071" s="7" t="n">
        <v>0</v>
      </c>
    </row>
    <row r="21072" spans="1:6">
      <c r="A21072" t="s">
        <v>4</v>
      </c>
      <c r="B21072" s="4" t="s">
        <v>5</v>
      </c>
      <c r="C21072" s="4" t="s">
        <v>20</v>
      </c>
    </row>
    <row r="21073" spans="1:17">
      <c r="A21073" t="n">
        <v>168515</v>
      </c>
      <c r="B21073" s="17" t="n">
        <v>3</v>
      </c>
      <c r="C21073" s="11" t="n">
        <f t="normal" ca="1">A21079</f>
        <v>0</v>
      </c>
    </row>
    <row r="21074" spans="1:17">
      <c r="A21074" t="s">
        <v>4</v>
      </c>
      <c r="B21074" s="4" t="s">
        <v>5</v>
      </c>
      <c r="C21074" s="4" t="s">
        <v>10</v>
      </c>
      <c r="D21074" s="4" t="s">
        <v>10</v>
      </c>
      <c r="E21074" s="4" t="s">
        <v>10</v>
      </c>
    </row>
    <row r="21075" spans="1:17">
      <c r="A21075" t="n">
        <v>168520</v>
      </c>
      <c r="B21075" s="57" t="n">
        <v>61</v>
      </c>
      <c r="C21075" s="7" t="n">
        <v>16</v>
      </c>
      <c r="D21075" s="7" t="n">
        <v>0</v>
      </c>
      <c r="E21075" s="7" t="n">
        <v>1000</v>
      </c>
    </row>
    <row r="21076" spans="1:17">
      <c r="A21076" t="s">
        <v>4</v>
      </c>
      <c r="B21076" s="4" t="s">
        <v>5</v>
      </c>
      <c r="C21076" s="4" t="s">
        <v>10</v>
      </c>
      <c r="D21076" s="4" t="s">
        <v>10</v>
      </c>
      <c r="E21076" s="4" t="s">
        <v>22</v>
      </c>
      <c r="F21076" s="4" t="s">
        <v>22</v>
      </c>
      <c r="G21076" s="4" t="s">
        <v>22</v>
      </c>
      <c r="H21076" s="4" t="s">
        <v>22</v>
      </c>
      <c r="I21076" s="4" t="s">
        <v>13</v>
      </c>
      <c r="J21076" s="4" t="s">
        <v>10</v>
      </c>
    </row>
    <row r="21077" spans="1:17">
      <c r="A21077" t="n">
        <v>168527</v>
      </c>
      <c r="B21077" s="85" t="n">
        <v>55</v>
      </c>
      <c r="C21077" s="7" t="n">
        <v>16</v>
      </c>
      <c r="D21077" s="7" t="n">
        <v>65533</v>
      </c>
      <c r="E21077" s="7" t="n">
        <v>-23.3500003814697</v>
      </c>
      <c r="F21077" s="7" t="n">
        <v>1.70000004768372</v>
      </c>
      <c r="G21077" s="7" t="n">
        <v>-45.2999992370605</v>
      </c>
      <c r="H21077" s="7" t="n">
        <v>2.79999995231628</v>
      </c>
      <c r="I21077" s="7" t="n">
        <v>2</v>
      </c>
      <c r="J21077" s="7" t="n">
        <v>0</v>
      </c>
    </row>
    <row r="21078" spans="1:17">
      <c r="A21078" t="s">
        <v>4</v>
      </c>
      <c r="B21078" s="4" t="s">
        <v>5</v>
      </c>
      <c r="C21078" s="4" t="s">
        <v>10</v>
      </c>
      <c r="D21078" s="4" t="s">
        <v>13</v>
      </c>
    </row>
    <row r="21079" spans="1:17">
      <c r="A21079" t="n">
        <v>168551</v>
      </c>
      <c r="B21079" s="63" t="n">
        <v>56</v>
      </c>
      <c r="C21079" s="7" t="n">
        <v>7</v>
      </c>
      <c r="D21079" s="7" t="n">
        <v>0</v>
      </c>
    </row>
    <row r="21080" spans="1:17">
      <c r="A21080" t="s">
        <v>4</v>
      </c>
      <c r="B21080" s="4" t="s">
        <v>5</v>
      </c>
      <c r="C21080" s="4" t="s">
        <v>10</v>
      </c>
      <c r="D21080" s="4" t="s">
        <v>10</v>
      </c>
      <c r="E21080" s="4" t="s">
        <v>22</v>
      </c>
      <c r="F21080" s="4" t="s">
        <v>13</v>
      </c>
    </row>
    <row r="21081" spans="1:17">
      <c r="A21081" t="n">
        <v>168555</v>
      </c>
      <c r="B21081" s="61" t="n">
        <v>53</v>
      </c>
      <c r="C21081" s="7" t="n">
        <v>1</v>
      </c>
      <c r="D21081" s="7" t="n">
        <v>7</v>
      </c>
      <c r="E21081" s="7" t="n">
        <v>10</v>
      </c>
      <c r="F21081" s="7" t="n">
        <v>0</v>
      </c>
    </row>
    <row r="21082" spans="1:17">
      <c r="A21082" t="s">
        <v>4</v>
      </c>
      <c r="B21082" s="4" t="s">
        <v>5</v>
      </c>
      <c r="C21082" s="4" t="s">
        <v>10</v>
      </c>
      <c r="D21082" s="4" t="s">
        <v>10</v>
      </c>
      <c r="E21082" s="4" t="s">
        <v>22</v>
      </c>
      <c r="F21082" s="4" t="s">
        <v>13</v>
      </c>
    </row>
    <row r="21083" spans="1:17">
      <c r="A21083" t="n">
        <v>168565</v>
      </c>
      <c r="B21083" s="61" t="n">
        <v>53</v>
      </c>
      <c r="C21083" s="7" t="n">
        <v>8</v>
      </c>
      <c r="D21083" s="7" t="n">
        <v>7</v>
      </c>
      <c r="E21083" s="7" t="n">
        <v>10</v>
      </c>
      <c r="F21083" s="7" t="n">
        <v>0</v>
      </c>
    </row>
    <row r="21084" spans="1:17">
      <c r="A21084" t="s">
        <v>4</v>
      </c>
      <c r="B21084" s="4" t="s">
        <v>5</v>
      </c>
      <c r="C21084" s="4" t="s">
        <v>10</v>
      </c>
      <c r="D21084" s="4" t="s">
        <v>10</v>
      </c>
      <c r="E21084" s="4" t="s">
        <v>22</v>
      </c>
      <c r="F21084" s="4" t="s">
        <v>13</v>
      </c>
    </row>
    <row r="21085" spans="1:17">
      <c r="A21085" t="n">
        <v>168575</v>
      </c>
      <c r="B21085" s="61" t="n">
        <v>53</v>
      </c>
      <c r="C21085" s="7" t="n">
        <v>9</v>
      </c>
      <c r="D21085" s="7" t="n">
        <v>7</v>
      </c>
      <c r="E21085" s="7" t="n">
        <v>10</v>
      </c>
      <c r="F21085" s="7" t="n">
        <v>0</v>
      </c>
    </row>
    <row r="21086" spans="1:17">
      <c r="A21086" t="s">
        <v>4</v>
      </c>
      <c r="B21086" s="4" t="s">
        <v>5</v>
      </c>
      <c r="C21086" s="4" t="s">
        <v>10</v>
      </c>
      <c r="D21086" s="4" t="s">
        <v>10</v>
      </c>
      <c r="E21086" s="4" t="s">
        <v>22</v>
      </c>
      <c r="F21086" s="4" t="s">
        <v>13</v>
      </c>
    </row>
    <row r="21087" spans="1:17">
      <c r="A21087" t="n">
        <v>168585</v>
      </c>
      <c r="B21087" s="61" t="n">
        <v>53</v>
      </c>
      <c r="C21087" s="7" t="n">
        <v>14</v>
      </c>
      <c r="D21087" s="7" t="n">
        <v>7</v>
      </c>
      <c r="E21087" s="7" t="n">
        <v>10</v>
      </c>
      <c r="F21087" s="7" t="n">
        <v>0</v>
      </c>
    </row>
    <row r="21088" spans="1:17">
      <c r="A21088" t="s">
        <v>4</v>
      </c>
      <c r="B21088" s="4" t="s">
        <v>5</v>
      </c>
      <c r="C21088" s="4" t="s">
        <v>10</v>
      </c>
      <c r="D21088" s="4" t="s">
        <v>10</v>
      </c>
      <c r="E21088" s="4" t="s">
        <v>22</v>
      </c>
      <c r="F21088" s="4" t="s">
        <v>13</v>
      </c>
    </row>
    <row r="21089" spans="1:10">
      <c r="A21089" t="n">
        <v>168595</v>
      </c>
      <c r="B21089" s="61" t="n">
        <v>53</v>
      </c>
      <c r="C21089" s="7" t="n">
        <v>61489</v>
      </c>
      <c r="D21089" s="7" t="n">
        <v>7</v>
      </c>
      <c r="E21089" s="7" t="n">
        <v>10</v>
      </c>
      <c r="F21089" s="7" t="n">
        <v>0</v>
      </c>
    </row>
    <row r="21090" spans="1:10">
      <c r="A21090" t="s">
        <v>4</v>
      </c>
      <c r="B21090" s="4" t="s">
        <v>5</v>
      </c>
      <c r="C21090" s="4" t="s">
        <v>10</v>
      </c>
      <c r="D21090" s="4" t="s">
        <v>10</v>
      </c>
      <c r="E21090" s="4" t="s">
        <v>22</v>
      </c>
      <c r="F21090" s="4" t="s">
        <v>13</v>
      </c>
    </row>
    <row r="21091" spans="1:10">
      <c r="A21091" t="n">
        <v>168605</v>
      </c>
      <c r="B21091" s="61" t="n">
        <v>53</v>
      </c>
      <c r="C21091" s="7" t="n">
        <v>61490</v>
      </c>
      <c r="D21091" s="7" t="n">
        <v>7</v>
      </c>
      <c r="E21091" s="7" t="n">
        <v>10</v>
      </c>
      <c r="F21091" s="7" t="n">
        <v>0</v>
      </c>
    </row>
    <row r="21092" spans="1:10">
      <c r="A21092" t="s">
        <v>4</v>
      </c>
      <c r="B21092" s="4" t="s">
        <v>5</v>
      </c>
      <c r="C21092" s="4" t="s">
        <v>10</v>
      </c>
      <c r="D21092" s="4" t="s">
        <v>10</v>
      </c>
      <c r="E21092" s="4" t="s">
        <v>22</v>
      </c>
      <c r="F21092" s="4" t="s">
        <v>13</v>
      </c>
    </row>
    <row r="21093" spans="1:10">
      <c r="A21093" t="n">
        <v>168615</v>
      </c>
      <c r="B21093" s="61" t="n">
        <v>53</v>
      </c>
      <c r="C21093" s="7" t="n">
        <v>61488</v>
      </c>
      <c r="D21093" s="7" t="n">
        <v>7</v>
      </c>
      <c r="E21093" s="7" t="n">
        <v>10</v>
      </c>
      <c r="F21093" s="7" t="n">
        <v>0</v>
      </c>
    </row>
    <row r="21094" spans="1:10">
      <c r="A21094" t="s">
        <v>4</v>
      </c>
      <c r="B21094" s="4" t="s">
        <v>5</v>
      </c>
      <c r="C21094" s="4" t="s">
        <v>13</v>
      </c>
      <c r="D21094" s="36" t="s">
        <v>81</v>
      </c>
      <c r="E21094" s="4" t="s">
        <v>5</v>
      </c>
      <c r="F21094" s="4" t="s">
        <v>13</v>
      </c>
      <c r="G21094" s="4" t="s">
        <v>10</v>
      </c>
      <c r="H21094" s="36" t="s">
        <v>82</v>
      </c>
      <c r="I21094" s="4" t="s">
        <v>13</v>
      </c>
      <c r="J21094" s="4" t="s">
        <v>20</v>
      </c>
    </row>
    <row r="21095" spans="1:10">
      <c r="A21095" t="n">
        <v>168625</v>
      </c>
      <c r="B21095" s="10" t="n">
        <v>5</v>
      </c>
      <c r="C21095" s="7" t="n">
        <v>28</v>
      </c>
      <c r="D21095" s="36" t="s">
        <v>3</v>
      </c>
      <c r="E21095" s="37" t="n">
        <v>64</v>
      </c>
      <c r="F21095" s="7" t="n">
        <v>5</v>
      </c>
      <c r="G21095" s="7" t="n">
        <v>16</v>
      </c>
      <c r="H21095" s="36" t="s">
        <v>3</v>
      </c>
      <c r="I21095" s="7" t="n">
        <v>1</v>
      </c>
      <c r="J21095" s="11" t="n">
        <f t="normal" ca="1">A21105</f>
        <v>0</v>
      </c>
    </row>
    <row r="21096" spans="1:10">
      <c r="A21096" t="s">
        <v>4</v>
      </c>
      <c r="B21096" s="4" t="s">
        <v>5</v>
      </c>
      <c r="C21096" s="4" t="s">
        <v>10</v>
      </c>
      <c r="D21096" s="4" t="s">
        <v>13</v>
      </c>
    </row>
    <row r="21097" spans="1:10">
      <c r="A21097" t="n">
        <v>168636</v>
      </c>
      <c r="B21097" s="63" t="n">
        <v>56</v>
      </c>
      <c r="C21097" s="7" t="n">
        <v>15</v>
      </c>
      <c r="D21097" s="7" t="n">
        <v>0</v>
      </c>
    </row>
    <row r="21098" spans="1:10">
      <c r="A21098" t="s">
        <v>4</v>
      </c>
      <c r="B21098" s="4" t="s">
        <v>5</v>
      </c>
      <c r="C21098" s="4" t="s">
        <v>10</v>
      </c>
      <c r="D21098" s="4" t="s">
        <v>10</v>
      </c>
      <c r="E21098" s="4" t="s">
        <v>22</v>
      </c>
      <c r="F21098" s="4" t="s">
        <v>13</v>
      </c>
    </row>
    <row r="21099" spans="1:10">
      <c r="A21099" t="n">
        <v>168640</v>
      </c>
      <c r="B21099" s="61" t="n">
        <v>53</v>
      </c>
      <c r="C21099" s="7" t="n">
        <v>15</v>
      </c>
      <c r="D21099" s="7" t="n">
        <v>0</v>
      </c>
      <c r="E21099" s="7" t="n">
        <v>10</v>
      </c>
      <c r="F21099" s="7" t="n">
        <v>0</v>
      </c>
    </row>
    <row r="21100" spans="1:10">
      <c r="A21100" t="s">
        <v>4</v>
      </c>
      <c r="B21100" s="4" t="s">
        <v>5</v>
      </c>
      <c r="C21100" s="4" t="s">
        <v>10</v>
      </c>
    </row>
    <row r="21101" spans="1:10">
      <c r="A21101" t="n">
        <v>168650</v>
      </c>
      <c r="B21101" s="60" t="n">
        <v>54</v>
      </c>
      <c r="C21101" s="7" t="n">
        <v>15</v>
      </c>
    </row>
    <row r="21102" spans="1:10">
      <c r="A21102" t="s">
        <v>4</v>
      </c>
      <c r="B21102" s="4" t="s">
        <v>5</v>
      </c>
      <c r="C21102" s="4" t="s">
        <v>20</v>
      </c>
    </row>
    <row r="21103" spans="1:10">
      <c r="A21103" t="n">
        <v>168653</v>
      </c>
      <c r="B21103" s="17" t="n">
        <v>3</v>
      </c>
      <c r="C21103" s="11" t="n">
        <f t="normal" ca="1">A21111</f>
        <v>0</v>
      </c>
    </row>
    <row r="21104" spans="1:10">
      <c r="A21104" t="s">
        <v>4</v>
      </c>
      <c r="B21104" s="4" t="s">
        <v>5</v>
      </c>
      <c r="C21104" s="4" t="s">
        <v>10</v>
      </c>
      <c r="D21104" s="4" t="s">
        <v>13</v>
      </c>
    </row>
    <row r="21105" spans="1:10">
      <c r="A21105" t="n">
        <v>168658</v>
      </c>
      <c r="B21105" s="63" t="n">
        <v>56</v>
      </c>
      <c r="C21105" s="7" t="n">
        <v>16</v>
      </c>
      <c r="D21105" s="7" t="n">
        <v>0</v>
      </c>
    </row>
    <row r="21106" spans="1:10">
      <c r="A21106" t="s">
        <v>4</v>
      </c>
      <c r="B21106" s="4" t="s">
        <v>5</v>
      </c>
      <c r="C21106" s="4" t="s">
        <v>10</v>
      </c>
      <c r="D21106" s="4" t="s">
        <v>10</v>
      </c>
      <c r="E21106" s="4" t="s">
        <v>22</v>
      </c>
      <c r="F21106" s="4" t="s">
        <v>13</v>
      </c>
    </row>
    <row r="21107" spans="1:10">
      <c r="A21107" t="n">
        <v>168662</v>
      </c>
      <c r="B21107" s="61" t="n">
        <v>53</v>
      </c>
      <c r="C21107" s="7" t="n">
        <v>16</v>
      </c>
      <c r="D21107" s="7" t="n">
        <v>0</v>
      </c>
      <c r="E21107" s="7" t="n">
        <v>10</v>
      </c>
      <c r="F21107" s="7" t="n">
        <v>0</v>
      </c>
    </row>
    <row r="21108" spans="1:10">
      <c r="A21108" t="s">
        <v>4</v>
      </c>
      <c r="B21108" s="4" t="s">
        <v>5</v>
      </c>
      <c r="C21108" s="4" t="s">
        <v>10</v>
      </c>
    </row>
    <row r="21109" spans="1:10">
      <c r="A21109" t="n">
        <v>168672</v>
      </c>
      <c r="B21109" s="60" t="n">
        <v>54</v>
      </c>
      <c r="C21109" s="7" t="n">
        <v>16</v>
      </c>
    </row>
    <row r="21110" spans="1:10">
      <c r="A21110" t="s">
        <v>4</v>
      </c>
      <c r="B21110" s="4" t="s">
        <v>5</v>
      </c>
      <c r="C21110" s="4" t="s">
        <v>10</v>
      </c>
    </row>
    <row r="21111" spans="1:10">
      <c r="A21111" t="n">
        <v>168675</v>
      </c>
      <c r="B21111" s="60" t="n">
        <v>54</v>
      </c>
      <c r="C21111" s="7" t="n">
        <v>1</v>
      </c>
    </row>
    <row r="21112" spans="1:10">
      <c r="A21112" t="s">
        <v>4</v>
      </c>
      <c r="B21112" s="4" t="s">
        <v>5</v>
      </c>
      <c r="C21112" s="4" t="s">
        <v>10</v>
      </c>
    </row>
    <row r="21113" spans="1:10">
      <c r="A21113" t="n">
        <v>168678</v>
      </c>
      <c r="B21113" s="60" t="n">
        <v>54</v>
      </c>
      <c r="C21113" s="7" t="n">
        <v>8</v>
      </c>
    </row>
    <row r="21114" spans="1:10">
      <c r="A21114" t="s">
        <v>4</v>
      </c>
      <c r="B21114" s="4" t="s">
        <v>5</v>
      </c>
      <c r="C21114" s="4" t="s">
        <v>10</v>
      </c>
    </row>
    <row r="21115" spans="1:10">
      <c r="A21115" t="n">
        <v>168681</v>
      </c>
      <c r="B21115" s="60" t="n">
        <v>54</v>
      </c>
      <c r="C21115" s="7" t="n">
        <v>9</v>
      </c>
    </row>
    <row r="21116" spans="1:10">
      <c r="A21116" t="s">
        <v>4</v>
      </c>
      <c r="B21116" s="4" t="s">
        <v>5</v>
      </c>
      <c r="C21116" s="4" t="s">
        <v>10</v>
      </c>
    </row>
    <row r="21117" spans="1:10">
      <c r="A21117" t="n">
        <v>168684</v>
      </c>
      <c r="B21117" s="60" t="n">
        <v>54</v>
      </c>
      <c r="C21117" s="7" t="n">
        <v>14</v>
      </c>
    </row>
    <row r="21118" spans="1:10">
      <c r="A21118" t="s">
        <v>4</v>
      </c>
      <c r="B21118" s="4" t="s">
        <v>5</v>
      </c>
      <c r="C21118" s="4" t="s">
        <v>10</v>
      </c>
    </row>
    <row r="21119" spans="1:10">
      <c r="A21119" t="n">
        <v>168687</v>
      </c>
      <c r="B21119" s="60" t="n">
        <v>54</v>
      </c>
      <c r="C21119" s="7" t="n">
        <v>61489</v>
      </c>
    </row>
    <row r="21120" spans="1:10">
      <c r="A21120" t="s">
        <v>4</v>
      </c>
      <c r="B21120" s="4" t="s">
        <v>5</v>
      </c>
      <c r="C21120" s="4" t="s">
        <v>10</v>
      </c>
    </row>
    <row r="21121" spans="1:6">
      <c r="A21121" t="n">
        <v>168690</v>
      </c>
      <c r="B21121" s="60" t="n">
        <v>54</v>
      </c>
      <c r="C21121" s="7" t="n">
        <v>61490</v>
      </c>
    </row>
    <row r="21122" spans="1:6">
      <c r="A21122" t="s">
        <v>4</v>
      </c>
      <c r="B21122" s="4" t="s">
        <v>5</v>
      </c>
      <c r="C21122" s="4" t="s">
        <v>10</v>
      </c>
    </row>
    <row r="21123" spans="1:6">
      <c r="A21123" t="n">
        <v>168693</v>
      </c>
      <c r="B21123" s="60" t="n">
        <v>54</v>
      </c>
      <c r="C21123" s="7" t="n">
        <v>61488</v>
      </c>
    </row>
    <row r="21124" spans="1:6">
      <c r="A21124" t="s">
        <v>4</v>
      </c>
      <c r="B21124" s="4" t="s">
        <v>5</v>
      </c>
      <c r="C21124" s="4" t="s">
        <v>13</v>
      </c>
      <c r="D21124" s="4" t="s">
        <v>10</v>
      </c>
    </row>
    <row r="21125" spans="1:6">
      <c r="A21125" t="n">
        <v>168696</v>
      </c>
      <c r="B21125" s="28" t="n">
        <v>58</v>
      </c>
      <c r="C21125" s="7" t="n">
        <v>255</v>
      </c>
      <c r="D21125" s="7" t="n">
        <v>0</v>
      </c>
    </row>
    <row r="21126" spans="1:6">
      <c r="A21126" t="s">
        <v>4</v>
      </c>
      <c r="B21126" s="4" t="s">
        <v>5</v>
      </c>
      <c r="C21126" s="4" t="s">
        <v>13</v>
      </c>
      <c r="D21126" s="4" t="s">
        <v>10</v>
      </c>
    </row>
    <row r="21127" spans="1:6">
      <c r="A21127" t="n">
        <v>168700</v>
      </c>
      <c r="B21127" s="25" t="n">
        <v>45</v>
      </c>
      <c r="C21127" s="7" t="n">
        <v>7</v>
      </c>
      <c r="D21127" s="7" t="n">
        <v>255</v>
      </c>
    </row>
    <row r="21128" spans="1:6">
      <c r="A21128" t="s">
        <v>4</v>
      </c>
      <c r="B21128" s="4" t="s">
        <v>5</v>
      </c>
      <c r="C21128" s="4" t="s">
        <v>13</v>
      </c>
      <c r="D21128" s="4" t="s">
        <v>10</v>
      </c>
      <c r="E21128" s="4" t="s">
        <v>6</v>
      </c>
    </row>
    <row r="21129" spans="1:6">
      <c r="A21129" t="n">
        <v>168704</v>
      </c>
      <c r="B21129" s="40" t="n">
        <v>51</v>
      </c>
      <c r="C21129" s="7" t="n">
        <v>4</v>
      </c>
      <c r="D21129" s="7" t="n">
        <v>7</v>
      </c>
      <c r="E21129" s="7" t="s">
        <v>223</v>
      </c>
    </row>
    <row r="21130" spans="1:6">
      <c r="A21130" t="s">
        <v>4</v>
      </c>
      <c r="B21130" s="4" t="s">
        <v>5</v>
      </c>
      <c r="C21130" s="4" t="s">
        <v>10</v>
      </c>
    </row>
    <row r="21131" spans="1:6">
      <c r="A21131" t="n">
        <v>168717</v>
      </c>
      <c r="B21131" s="35" t="n">
        <v>16</v>
      </c>
      <c r="C21131" s="7" t="n">
        <v>0</v>
      </c>
    </row>
    <row r="21132" spans="1:6">
      <c r="A21132" t="s">
        <v>4</v>
      </c>
      <c r="B21132" s="4" t="s">
        <v>5</v>
      </c>
      <c r="C21132" s="4" t="s">
        <v>10</v>
      </c>
      <c r="D21132" s="4" t="s">
        <v>72</v>
      </c>
      <c r="E21132" s="4" t="s">
        <v>13</v>
      </c>
      <c r="F21132" s="4" t="s">
        <v>13</v>
      </c>
    </row>
    <row r="21133" spans="1:6">
      <c r="A21133" t="n">
        <v>168720</v>
      </c>
      <c r="B21133" s="52" t="n">
        <v>26</v>
      </c>
      <c r="C21133" s="7" t="n">
        <v>7</v>
      </c>
      <c r="D21133" s="7" t="s">
        <v>1391</v>
      </c>
      <c r="E21133" s="7" t="n">
        <v>2</v>
      </c>
      <c r="F21133" s="7" t="n">
        <v>0</v>
      </c>
    </row>
    <row r="21134" spans="1:6">
      <c r="A21134" t="s">
        <v>4</v>
      </c>
      <c r="B21134" s="4" t="s">
        <v>5</v>
      </c>
    </row>
    <row r="21135" spans="1:6">
      <c r="A21135" t="n">
        <v>168758</v>
      </c>
      <c r="B21135" s="53" t="n">
        <v>28</v>
      </c>
    </row>
    <row r="21136" spans="1:6">
      <c r="A21136" t="s">
        <v>4</v>
      </c>
      <c r="B21136" s="4" t="s">
        <v>5</v>
      </c>
      <c r="C21136" s="4" t="s">
        <v>13</v>
      </c>
      <c r="D21136" s="4" t="s">
        <v>10</v>
      </c>
      <c r="E21136" s="4" t="s">
        <v>6</v>
      </c>
    </row>
    <row r="21137" spans="1:6">
      <c r="A21137" t="n">
        <v>168759</v>
      </c>
      <c r="B21137" s="40" t="n">
        <v>51</v>
      </c>
      <c r="C21137" s="7" t="n">
        <v>4</v>
      </c>
      <c r="D21137" s="7" t="n">
        <v>2</v>
      </c>
      <c r="E21137" s="7" t="s">
        <v>254</v>
      </c>
    </row>
    <row r="21138" spans="1:6">
      <c r="A21138" t="s">
        <v>4</v>
      </c>
      <c r="B21138" s="4" t="s">
        <v>5</v>
      </c>
      <c r="C21138" s="4" t="s">
        <v>10</v>
      </c>
    </row>
    <row r="21139" spans="1:6">
      <c r="A21139" t="n">
        <v>168772</v>
      </c>
      <c r="B21139" s="35" t="n">
        <v>16</v>
      </c>
      <c r="C21139" s="7" t="n">
        <v>0</v>
      </c>
    </row>
    <row r="21140" spans="1:6">
      <c r="A21140" t="s">
        <v>4</v>
      </c>
      <c r="B21140" s="4" t="s">
        <v>5</v>
      </c>
      <c r="C21140" s="4" t="s">
        <v>10</v>
      </c>
      <c r="D21140" s="4" t="s">
        <v>72</v>
      </c>
      <c r="E21140" s="4" t="s">
        <v>13</v>
      </c>
      <c r="F21140" s="4" t="s">
        <v>13</v>
      </c>
    </row>
    <row r="21141" spans="1:6">
      <c r="A21141" t="n">
        <v>168775</v>
      </c>
      <c r="B21141" s="52" t="n">
        <v>26</v>
      </c>
      <c r="C21141" s="7" t="n">
        <v>2</v>
      </c>
      <c r="D21141" s="7" t="s">
        <v>1392</v>
      </c>
      <c r="E21141" s="7" t="n">
        <v>2</v>
      </c>
      <c r="F21141" s="7" t="n">
        <v>0</v>
      </c>
    </row>
    <row r="21142" spans="1:6">
      <c r="A21142" t="s">
        <v>4</v>
      </c>
      <c r="B21142" s="4" t="s">
        <v>5</v>
      </c>
    </row>
    <row r="21143" spans="1:6">
      <c r="A21143" t="n">
        <v>168809</v>
      </c>
      <c r="B21143" s="53" t="n">
        <v>28</v>
      </c>
    </row>
    <row r="21144" spans="1:6">
      <c r="A21144" t="s">
        <v>4</v>
      </c>
      <c r="B21144" s="4" t="s">
        <v>5</v>
      </c>
      <c r="C21144" s="4" t="s">
        <v>13</v>
      </c>
      <c r="D21144" s="4" t="s">
        <v>10</v>
      </c>
      <c r="E21144" s="4" t="s">
        <v>6</v>
      </c>
    </row>
    <row r="21145" spans="1:6">
      <c r="A21145" t="n">
        <v>168810</v>
      </c>
      <c r="B21145" s="40" t="n">
        <v>51</v>
      </c>
      <c r="C21145" s="7" t="n">
        <v>4</v>
      </c>
      <c r="D21145" s="7" t="n">
        <v>4</v>
      </c>
      <c r="E21145" s="7" t="s">
        <v>254</v>
      </c>
    </row>
    <row r="21146" spans="1:6">
      <c r="A21146" t="s">
        <v>4</v>
      </c>
      <c r="B21146" s="4" t="s">
        <v>5</v>
      </c>
      <c r="C21146" s="4" t="s">
        <v>10</v>
      </c>
    </row>
    <row r="21147" spans="1:6">
      <c r="A21147" t="n">
        <v>168823</v>
      </c>
      <c r="B21147" s="35" t="n">
        <v>16</v>
      </c>
      <c r="C21147" s="7" t="n">
        <v>0</v>
      </c>
    </row>
    <row r="21148" spans="1:6">
      <c r="A21148" t="s">
        <v>4</v>
      </c>
      <c r="B21148" s="4" t="s">
        <v>5</v>
      </c>
      <c r="C21148" s="4" t="s">
        <v>10</v>
      </c>
      <c r="D21148" s="4" t="s">
        <v>72</v>
      </c>
      <c r="E21148" s="4" t="s">
        <v>13</v>
      </c>
      <c r="F21148" s="4" t="s">
        <v>13</v>
      </c>
    </row>
    <row r="21149" spans="1:6">
      <c r="A21149" t="n">
        <v>168826</v>
      </c>
      <c r="B21149" s="52" t="n">
        <v>26</v>
      </c>
      <c r="C21149" s="7" t="n">
        <v>4</v>
      </c>
      <c r="D21149" s="7" t="s">
        <v>1393</v>
      </c>
      <c r="E21149" s="7" t="n">
        <v>2</v>
      </c>
      <c r="F21149" s="7" t="n">
        <v>0</v>
      </c>
    </row>
    <row r="21150" spans="1:6">
      <c r="A21150" t="s">
        <v>4</v>
      </c>
      <c r="B21150" s="4" t="s">
        <v>5</v>
      </c>
    </row>
    <row r="21151" spans="1:6">
      <c r="A21151" t="n">
        <v>168857</v>
      </c>
      <c r="B21151" s="53" t="n">
        <v>28</v>
      </c>
    </row>
    <row r="21152" spans="1:6">
      <c r="A21152" t="s">
        <v>4</v>
      </c>
      <c r="B21152" s="4" t="s">
        <v>5</v>
      </c>
      <c r="C21152" s="4" t="s">
        <v>13</v>
      </c>
      <c r="D21152" s="36" t="s">
        <v>81</v>
      </c>
      <c r="E21152" s="4" t="s">
        <v>5</v>
      </c>
      <c r="F21152" s="4" t="s">
        <v>13</v>
      </c>
      <c r="G21152" s="4" t="s">
        <v>10</v>
      </c>
      <c r="H21152" s="36" t="s">
        <v>82</v>
      </c>
      <c r="I21152" s="4" t="s">
        <v>13</v>
      </c>
      <c r="J21152" s="4" t="s">
        <v>20</v>
      </c>
    </row>
    <row r="21153" spans="1:10">
      <c r="A21153" t="n">
        <v>168858</v>
      </c>
      <c r="B21153" s="10" t="n">
        <v>5</v>
      </c>
      <c r="C21153" s="7" t="n">
        <v>28</v>
      </c>
      <c r="D21153" s="36" t="s">
        <v>3</v>
      </c>
      <c r="E21153" s="37" t="n">
        <v>64</v>
      </c>
      <c r="F21153" s="7" t="n">
        <v>5</v>
      </c>
      <c r="G21153" s="7" t="n">
        <v>16</v>
      </c>
      <c r="H21153" s="36" t="s">
        <v>3</v>
      </c>
      <c r="I21153" s="7" t="n">
        <v>1</v>
      </c>
      <c r="J21153" s="11" t="n">
        <f t="normal" ca="1">A21477</f>
        <v>0</v>
      </c>
    </row>
    <row r="21154" spans="1:10">
      <c r="A21154" t="s">
        <v>4</v>
      </c>
      <c r="B21154" s="4" t="s">
        <v>5</v>
      </c>
      <c r="C21154" s="4" t="s">
        <v>13</v>
      </c>
      <c r="D21154" s="4" t="s">
        <v>10</v>
      </c>
      <c r="E21154" s="4" t="s">
        <v>22</v>
      </c>
    </row>
    <row r="21155" spans="1:10">
      <c r="A21155" t="n">
        <v>168869</v>
      </c>
      <c r="B21155" s="28" t="n">
        <v>58</v>
      </c>
      <c r="C21155" s="7" t="n">
        <v>101</v>
      </c>
      <c r="D21155" s="7" t="n">
        <v>500</v>
      </c>
      <c r="E21155" s="7" t="n">
        <v>1</v>
      </c>
    </row>
    <row r="21156" spans="1:10">
      <c r="A21156" t="s">
        <v>4</v>
      </c>
      <c r="B21156" s="4" t="s">
        <v>5</v>
      </c>
      <c r="C21156" s="4" t="s">
        <v>13</v>
      </c>
      <c r="D21156" s="4" t="s">
        <v>10</v>
      </c>
    </row>
    <row r="21157" spans="1:10">
      <c r="A21157" t="n">
        <v>168877</v>
      </c>
      <c r="B21157" s="28" t="n">
        <v>58</v>
      </c>
      <c r="C21157" s="7" t="n">
        <v>254</v>
      </c>
      <c r="D21157" s="7" t="n">
        <v>0</v>
      </c>
    </row>
    <row r="21158" spans="1:10">
      <c r="A21158" t="s">
        <v>4</v>
      </c>
      <c r="B21158" s="4" t="s">
        <v>5</v>
      </c>
      <c r="C21158" s="4" t="s">
        <v>13</v>
      </c>
      <c r="D21158" s="4" t="s">
        <v>13</v>
      </c>
      <c r="E21158" s="4" t="s">
        <v>22</v>
      </c>
      <c r="F21158" s="4" t="s">
        <v>22</v>
      </c>
      <c r="G21158" s="4" t="s">
        <v>22</v>
      </c>
      <c r="H21158" s="4" t="s">
        <v>10</v>
      </c>
    </row>
    <row r="21159" spans="1:10">
      <c r="A21159" t="n">
        <v>168881</v>
      </c>
      <c r="B21159" s="25" t="n">
        <v>45</v>
      </c>
      <c r="C21159" s="7" t="n">
        <v>2</v>
      </c>
      <c r="D21159" s="7" t="n">
        <v>3</v>
      </c>
      <c r="E21159" s="7" t="n">
        <v>-23.3799991607666</v>
      </c>
      <c r="F21159" s="7" t="n">
        <v>3.08999991416931</v>
      </c>
      <c r="G21159" s="7" t="n">
        <v>-45.3699989318848</v>
      </c>
      <c r="H21159" s="7" t="n">
        <v>0</v>
      </c>
    </row>
    <row r="21160" spans="1:10">
      <c r="A21160" t="s">
        <v>4</v>
      </c>
      <c r="B21160" s="4" t="s">
        <v>5</v>
      </c>
      <c r="C21160" s="4" t="s">
        <v>13</v>
      </c>
      <c r="D21160" s="4" t="s">
        <v>13</v>
      </c>
      <c r="E21160" s="4" t="s">
        <v>22</v>
      </c>
      <c r="F21160" s="4" t="s">
        <v>22</v>
      </c>
      <c r="G21160" s="4" t="s">
        <v>22</v>
      </c>
      <c r="H21160" s="4" t="s">
        <v>10</v>
      </c>
      <c r="I21160" s="4" t="s">
        <v>13</v>
      </c>
    </row>
    <row r="21161" spans="1:10">
      <c r="A21161" t="n">
        <v>168898</v>
      </c>
      <c r="B21161" s="25" t="n">
        <v>45</v>
      </c>
      <c r="C21161" s="7" t="n">
        <v>4</v>
      </c>
      <c r="D21161" s="7" t="n">
        <v>3</v>
      </c>
      <c r="E21161" s="7" t="n">
        <v>12.0600004196167</v>
      </c>
      <c r="F21161" s="7" t="n">
        <v>121.599998474121</v>
      </c>
      <c r="G21161" s="7" t="n">
        <v>0</v>
      </c>
      <c r="H21161" s="7" t="n">
        <v>0</v>
      </c>
      <c r="I21161" s="7" t="n">
        <v>1</v>
      </c>
    </row>
    <row r="21162" spans="1:10">
      <c r="A21162" t="s">
        <v>4</v>
      </c>
      <c r="B21162" s="4" t="s">
        <v>5</v>
      </c>
      <c r="C21162" s="4" t="s">
        <v>13</v>
      </c>
      <c r="D21162" s="4" t="s">
        <v>13</v>
      </c>
      <c r="E21162" s="4" t="s">
        <v>22</v>
      </c>
      <c r="F21162" s="4" t="s">
        <v>10</v>
      </c>
    </row>
    <row r="21163" spans="1:10">
      <c r="A21163" t="n">
        <v>168916</v>
      </c>
      <c r="B21163" s="25" t="n">
        <v>45</v>
      </c>
      <c r="C21163" s="7" t="n">
        <v>5</v>
      </c>
      <c r="D21163" s="7" t="n">
        <v>3</v>
      </c>
      <c r="E21163" s="7" t="n">
        <v>2.09999990463257</v>
      </c>
      <c r="F21163" s="7" t="n">
        <v>0</v>
      </c>
    </row>
    <row r="21164" spans="1:10">
      <c r="A21164" t="s">
        <v>4</v>
      </c>
      <c r="B21164" s="4" t="s">
        <v>5</v>
      </c>
      <c r="C21164" s="4" t="s">
        <v>13</v>
      </c>
      <c r="D21164" s="4" t="s">
        <v>13</v>
      </c>
      <c r="E21164" s="4" t="s">
        <v>22</v>
      </c>
      <c r="F21164" s="4" t="s">
        <v>10</v>
      </c>
    </row>
    <row r="21165" spans="1:10">
      <c r="A21165" t="n">
        <v>168925</v>
      </c>
      <c r="B21165" s="25" t="n">
        <v>45</v>
      </c>
      <c r="C21165" s="7" t="n">
        <v>11</v>
      </c>
      <c r="D21165" s="7" t="n">
        <v>3</v>
      </c>
      <c r="E21165" s="7" t="n">
        <v>28.2000007629395</v>
      </c>
      <c r="F21165" s="7" t="n">
        <v>0</v>
      </c>
    </row>
    <row r="21166" spans="1:10">
      <c r="A21166" t="s">
        <v>4</v>
      </c>
      <c r="B21166" s="4" t="s">
        <v>5</v>
      </c>
      <c r="C21166" s="4" t="s">
        <v>10</v>
      </c>
      <c r="D21166" s="4" t="s">
        <v>9</v>
      </c>
    </row>
    <row r="21167" spans="1:10">
      <c r="A21167" t="n">
        <v>168934</v>
      </c>
      <c r="B21167" s="41" t="n">
        <v>43</v>
      </c>
      <c r="C21167" s="7" t="n">
        <v>15</v>
      </c>
      <c r="D21167" s="7" t="n">
        <v>256</v>
      </c>
    </row>
    <row r="21168" spans="1:10">
      <c r="A21168" t="s">
        <v>4</v>
      </c>
      <c r="B21168" s="4" t="s">
        <v>5</v>
      </c>
      <c r="C21168" s="4" t="s">
        <v>10</v>
      </c>
      <c r="D21168" s="4" t="s">
        <v>9</v>
      </c>
    </row>
    <row r="21169" spans="1:10">
      <c r="A21169" t="n">
        <v>168941</v>
      </c>
      <c r="B21169" s="41" t="n">
        <v>43</v>
      </c>
      <c r="C21169" s="7" t="n">
        <v>9</v>
      </c>
      <c r="D21169" s="7" t="n">
        <v>256</v>
      </c>
    </row>
    <row r="21170" spans="1:10">
      <c r="A21170" t="s">
        <v>4</v>
      </c>
      <c r="B21170" s="4" t="s">
        <v>5</v>
      </c>
      <c r="C21170" s="4" t="s">
        <v>10</v>
      </c>
      <c r="D21170" s="4" t="s">
        <v>9</v>
      </c>
    </row>
    <row r="21171" spans="1:10">
      <c r="A21171" t="n">
        <v>168948</v>
      </c>
      <c r="B21171" s="41" t="n">
        <v>43</v>
      </c>
      <c r="C21171" s="7" t="n">
        <v>15</v>
      </c>
      <c r="D21171" s="7" t="n">
        <v>512</v>
      </c>
    </row>
    <row r="21172" spans="1:10">
      <c r="A21172" t="s">
        <v>4</v>
      </c>
      <c r="B21172" s="4" t="s">
        <v>5</v>
      </c>
      <c r="C21172" s="4" t="s">
        <v>10</v>
      </c>
      <c r="D21172" s="4" t="s">
        <v>22</v>
      </c>
      <c r="E21172" s="4" t="s">
        <v>22</v>
      </c>
      <c r="F21172" s="4" t="s">
        <v>22</v>
      </c>
      <c r="G21172" s="4" t="s">
        <v>22</v>
      </c>
    </row>
    <row r="21173" spans="1:10">
      <c r="A21173" t="n">
        <v>168955</v>
      </c>
      <c r="B21173" s="24" t="n">
        <v>46</v>
      </c>
      <c r="C21173" s="7" t="n">
        <v>15</v>
      </c>
      <c r="D21173" s="7" t="n">
        <v>-23.3500003814697</v>
      </c>
      <c r="E21173" s="7" t="n">
        <v>1.75999999046326</v>
      </c>
      <c r="F21173" s="7" t="n">
        <v>-45.2999992370605</v>
      </c>
      <c r="G21173" s="7" t="n">
        <v>170.5</v>
      </c>
    </row>
    <row r="21174" spans="1:10">
      <c r="A21174" t="s">
        <v>4</v>
      </c>
      <c r="B21174" s="4" t="s">
        <v>5</v>
      </c>
      <c r="C21174" s="4" t="s">
        <v>13</v>
      </c>
      <c r="D21174" s="36" t="s">
        <v>81</v>
      </c>
      <c r="E21174" s="4" t="s">
        <v>5</v>
      </c>
      <c r="F21174" s="4" t="s">
        <v>13</v>
      </c>
      <c r="G21174" s="4" t="s">
        <v>10</v>
      </c>
      <c r="H21174" s="36" t="s">
        <v>82</v>
      </c>
      <c r="I21174" s="4" t="s">
        <v>13</v>
      </c>
      <c r="J21174" s="36" t="s">
        <v>81</v>
      </c>
      <c r="K21174" s="4" t="s">
        <v>5</v>
      </c>
      <c r="L21174" s="4" t="s">
        <v>13</v>
      </c>
      <c r="M21174" s="4" t="s">
        <v>10</v>
      </c>
      <c r="N21174" s="36" t="s">
        <v>82</v>
      </c>
      <c r="O21174" s="4" t="s">
        <v>13</v>
      </c>
      <c r="P21174" s="4" t="s">
        <v>13</v>
      </c>
      <c r="Q21174" s="4" t="s">
        <v>20</v>
      </c>
    </row>
    <row r="21175" spans="1:10">
      <c r="A21175" t="n">
        <v>168974</v>
      </c>
      <c r="B21175" s="10" t="n">
        <v>5</v>
      </c>
      <c r="C21175" s="7" t="n">
        <v>28</v>
      </c>
      <c r="D21175" s="36" t="s">
        <v>3</v>
      </c>
      <c r="E21175" s="37" t="n">
        <v>64</v>
      </c>
      <c r="F21175" s="7" t="n">
        <v>5</v>
      </c>
      <c r="G21175" s="7" t="n">
        <v>4</v>
      </c>
      <c r="H21175" s="36" t="s">
        <v>3</v>
      </c>
      <c r="I21175" s="7" t="n">
        <v>28</v>
      </c>
      <c r="J21175" s="36" t="s">
        <v>3</v>
      </c>
      <c r="K21175" s="37" t="n">
        <v>64</v>
      </c>
      <c r="L21175" s="7" t="n">
        <v>5</v>
      </c>
      <c r="M21175" s="7" t="n">
        <v>7</v>
      </c>
      <c r="N21175" s="36" t="s">
        <v>3</v>
      </c>
      <c r="O21175" s="7" t="n">
        <v>9</v>
      </c>
      <c r="P21175" s="7" t="n">
        <v>1</v>
      </c>
      <c r="Q21175" s="11" t="n">
        <f t="normal" ca="1">A21183</f>
        <v>0</v>
      </c>
    </row>
    <row r="21176" spans="1:10">
      <c r="A21176" t="s">
        <v>4</v>
      </c>
      <c r="B21176" s="4" t="s">
        <v>5</v>
      </c>
      <c r="C21176" s="4" t="s">
        <v>10</v>
      </c>
      <c r="D21176" s="4" t="s">
        <v>22</v>
      </c>
      <c r="E21176" s="4" t="s">
        <v>22</v>
      </c>
      <c r="F21176" s="4" t="s">
        <v>22</v>
      </c>
      <c r="G21176" s="4" t="s">
        <v>22</v>
      </c>
    </row>
    <row r="21177" spans="1:10">
      <c r="A21177" t="n">
        <v>168991</v>
      </c>
      <c r="B21177" s="24" t="n">
        <v>46</v>
      </c>
      <c r="C21177" s="7" t="n">
        <v>2</v>
      </c>
      <c r="D21177" s="7" t="n">
        <v>-24</v>
      </c>
      <c r="E21177" s="7" t="n">
        <v>1.72000002861023</v>
      </c>
      <c r="F21177" s="7" t="n">
        <v>-45.5999984741211</v>
      </c>
      <c r="G21177" s="7" t="n">
        <v>137</v>
      </c>
    </row>
    <row r="21178" spans="1:10">
      <c r="A21178" t="s">
        <v>4</v>
      </c>
      <c r="B21178" s="4" t="s">
        <v>5</v>
      </c>
      <c r="C21178" s="4" t="s">
        <v>10</v>
      </c>
      <c r="D21178" s="4" t="s">
        <v>10</v>
      </c>
      <c r="E21178" s="4" t="s">
        <v>10</v>
      </c>
    </row>
    <row r="21179" spans="1:10">
      <c r="A21179" t="n">
        <v>169010</v>
      </c>
      <c r="B21179" s="57" t="n">
        <v>61</v>
      </c>
      <c r="C21179" s="7" t="n">
        <v>2</v>
      </c>
      <c r="D21179" s="7" t="n">
        <v>65533</v>
      </c>
      <c r="E21179" s="7" t="n">
        <v>0</v>
      </c>
    </row>
    <row r="21180" spans="1:10">
      <c r="A21180" t="s">
        <v>4</v>
      </c>
      <c r="B21180" s="4" t="s">
        <v>5</v>
      </c>
      <c r="C21180" s="4" t="s">
        <v>20</v>
      </c>
    </row>
    <row r="21181" spans="1:10">
      <c r="A21181" t="n">
        <v>169017</v>
      </c>
      <c r="B21181" s="17" t="n">
        <v>3</v>
      </c>
      <c r="C21181" s="11" t="n">
        <f t="normal" ca="1">A21197</f>
        <v>0</v>
      </c>
    </row>
    <row r="21182" spans="1:10">
      <c r="A21182" t="s">
        <v>4</v>
      </c>
      <c r="B21182" s="4" t="s">
        <v>5</v>
      </c>
      <c r="C21182" s="4" t="s">
        <v>13</v>
      </c>
      <c r="D21182" s="36" t="s">
        <v>81</v>
      </c>
      <c r="E21182" s="4" t="s">
        <v>5</v>
      </c>
      <c r="F21182" s="4" t="s">
        <v>13</v>
      </c>
      <c r="G21182" s="4" t="s">
        <v>10</v>
      </c>
      <c r="H21182" s="36" t="s">
        <v>82</v>
      </c>
      <c r="I21182" s="4" t="s">
        <v>13</v>
      </c>
      <c r="J21182" s="36" t="s">
        <v>81</v>
      </c>
      <c r="K21182" s="4" t="s">
        <v>5</v>
      </c>
      <c r="L21182" s="4" t="s">
        <v>13</v>
      </c>
      <c r="M21182" s="4" t="s">
        <v>10</v>
      </c>
      <c r="N21182" s="36" t="s">
        <v>82</v>
      </c>
      <c r="O21182" s="4" t="s">
        <v>13</v>
      </c>
      <c r="P21182" s="4" t="s">
        <v>13</v>
      </c>
      <c r="Q21182" s="4" t="s">
        <v>20</v>
      </c>
    </row>
    <row r="21183" spans="1:10">
      <c r="A21183" t="n">
        <v>169022</v>
      </c>
      <c r="B21183" s="10" t="n">
        <v>5</v>
      </c>
      <c r="C21183" s="7" t="n">
        <v>28</v>
      </c>
      <c r="D21183" s="36" t="s">
        <v>3</v>
      </c>
      <c r="E21183" s="37" t="n">
        <v>64</v>
      </c>
      <c r="F21183" s="7" t="n">
        <v>5</v>
      </c>
      <c r="G21183" s="7" t="n">
        <v>2</v>
      </c>
      <c r="H21183" s="36" t="s">
        <v>3</v>
      </c>
      <c r="I21183" s="7" t="n">
        <v>28</v>
      </c>
      <c r="J21183" s="36" t="s">
        <v>3</v>
      </c>
      <c r="K21183" s="37" t="n">
        <v>64</v>
      </c>
      <c r="L21183" s="7" t="n">
        <v>5</v>
      </c>
      <c r="M21183" s="7" t="n">
        <v>7</v>
      </c>
      <c r="N21183" s="36" t="s">
        <v>3</v>
      </c>
      <c r="O21183" s="7" t="n">
        <v>9</v>
      </c>
      <c r="P21183" s="7" t="n">
        <v>1</v>
      </c>
      <c r="Q21183" s="11" t="n">
        <f t="normal" ca="1">A21191</f>
        <v>0</v>
      </c>
    </row>
    <row r="21184" spans="1:10">
      <c r="A21184" t="s">
        <v>4</v>
      </c>
      <c r="B21184" s="4" t="s">
        <v>5</v>
      </c>
      <c r="C21184" s="4" t="s">
        <v>10</v>
      </c>
      <c r="D21184" s="4" t="s">
        <v>22</v>
      </c>
      <c r="E21184" s="4" t="s">
        <v>22</v>
      </c>
      <c r="F21184" s="4" t="s">
        <v>22</v>
      </c>
      <c r="G21184" s="4" t="s">
        <v>22</v>
      </c>
    </row>
    <row r="21185" spans="1:17">
      <c r="A21185" t="n">
        <v>169039</v>
      </c>
      <c r="B21185" s="24" t="n">
        <v>46</v>
      </c>
      <c r="C21185" s="7" t="n">
        <v>4</v>
      </c>
      <c r="D21185" s="7" t="n">
        <v>-24</v>
      </c>
      <c r="E21185" s="7" t="n">
        <v>1.72000002861023</v>
      </c>
      <c r="F21185" s="7" t="n">
        <v>-45.5999984741211</v>
      </c>
      <c r="G21185" s="7" t="n">
        <v>137</v>
      </c>
    </row>
    <row r="21186" spans="1:17">
      <c r="A21186" t="s">
        <v>4</v>
      </c>
      <c r="B21186" s="4" t="s">
        <v>5</v>
      </c>
      <c r="C21186" s="4" t="s">
        <v>10</v>
      </c>
      <c r="D21186" s="4" t="s">
        <v>10</v>
      </c>
      <c r="E21186" s="4" t="s">
        <v>10</v>
      </c>
    </row>
    <row r="21187" spans="1:17">
      <c r="A21187" t="n">
        <v>169058</v>
      </c>
      <c r="B21187" s="57" t="n">
        <v>61</v>
      </c>
      <c r="C21187" s="7" t="n">
        <v>4</v>
      </c>
      <c r="D21187" s="7" t="n">
        <v>65533</v>
      </c>
      <c r="E21187" s="7" t="n">
        <v>0</v>
      </c>
    </row>
    <row r="21188" spans="1:17">
      <c r="A21188" t="s">
        <v>4</v>
      </c>
      <c r="B21188" s="4" t="s">
        <v>5</v>
      </c>
      <c r="C21188" s="4" t="s">
        <v>20</v>
      </c>
    </row>
    <row r="21189" spans="1:17">
      <c r="A21189" t="n">
        <v>169065</v>
      </c>
      <c r="B21189" s="17" t="n">
        <v>3</v>
      </c>
      <c r="C21189" s="11" t="n">
        <f t="normal" ca="1">A21197</f>
        <v>0</v>
      </c>
    </row>
    <row r="21190" spans="1:17">
      <c r="A21190" t="s">
        <v>4</v>
      </c>
      <c r="B21190" s="4" t="s">
        <v>5</v>
      </c>
      <c r="C21190" s="4" t="s">
        <v>13</v>
      </c>
      <c r="D21190" s="36" t="s">
        <v>81</v>
      </c>
      <c r="E21190" s="4" t="s">
        <v>5</v>
      </c>
      <c r="F21190" s="4" t="s">
        <v>13</v>
      </c>
      <c r="G21190" s="4" t="s">
        <v>10</v>
      </c>
      <c r="H21190" s="36" t="s">
        <v>82</v>
      </c>
      <c r="I21190" s="4" t="s">
        <v>13</v>
      </c>
      <c r="J21190" s="36" t="s">
        <v>81</v>
      </c>
      <c r="K21190" s="4" t="s">
        <v>5</v>
      </c>
      <c r="L21190" s="4" t="s">
        <v>13</v>
      </c>
      <c r="M21190" s="4" t="s">
        <v>10</v>
      </c>
      <c r="N21190" s="36" t="s">
        <v>82</v>
      </c>
      <c r="O21190" s="4" t="s">
        <v>13</v>
      </c>
      <c r="P21190" s="4" t="s">
        <v>13</v>
      </c>
      <c r="Q21190" s="4" t="s">
        <v>20</v>
      </c>
    </row>
    <row r="21191" spans="1:17">
      <c r="A21191" t="n">
        <v>169070</v>
      </c>
      <c r="B21191" s="10" t="n">
        <v>5</v>
      </c>
      <c r="C21191" s="7" t="n">
        <v>28</v>
      </c>
      <c r="D21191" s="36" t="s">
        <v>3</v>
      </c>
      <c r="E21191" s="37" t="n">
        <v>64</v>
      </c>
      <c r="F21191" s="7" t="n">
        <v>5</v>
      </c>
      <c r="G21191" s="7" t="n">
        <v>2</v>
      </c>
      <c r="H21191" s="36" t="s">
        <v>3</v>
      </c>
      <c r="I21191" s="7" t="n">
        <v>28</v>
      </c>
      <c r="J21191" s="36" t="s">
        <v>3</v>
      </c>
      <c r="K21191" s="37" t="n">
        <v>64</v>
      </c>
      <c r="L21191" s="7" t="n">
        <v>5</v>
      </c>
      <c r="M21191" s="7" t="n">
        <v>4</v>
      </c>
      <c r="N21191" s="36" t="s">
        <v>3</v>
      </c>
      <c r="O21191" s="7" t="n">
        <v>9</v>
      </c>
      <c r="P21191" s="7" t="n">
        <v>1</v>
      </c>
      <c r="Q21191" s="11" t="n">
        <f t="normal" ca="1">A21197</f>
        <v>0</v>
      </c>
    </row>
    <row r="21192" spans="1:17">
      <c r="A21192" t="s">
        <v>4</v>
      </c>
      <c r="B21192" s="4" t="s">
        <v>5</v>
      </c>
      <c r="C21192" s="4" t="s">
        <v>10</v>
      </c>
      <c r="D21192" s="4" t="s">
        <v>22</v>
      </c>
      <c r="E21192" s="4" t="s">
        <v>22</v>
      </c>
      <c r="F21192" s="4" t="s">
        <v>22</v>
      </c>
      <c r="G21192" s="4" t="s">
        <v>22</v>
      </c>
    </row>
    <row r="21193" spans="1:17">
      <c r="A21193" t="n">
        <v>169087</v>
      </c>
      <c r="B21193" s="24" t="n">
        <v>46</v>
      </c>
      <c r="C21193" s="7" t="n">
        <v>7</v>
      </c>
      <c r="D21193" s="7" t="n">
        <v>-24</v>
      </c>
      <c r="E21193" s="7" t="n">
        <v>1.72000002861023</v>
      </c>
      <c r="F21193" s="7" t="n">
        <v>-45.5999984741211</v>
      </c>
      <c r="G21193" s="7" t="n">
        <v>137</v>
      </c>
    </row>
    <row r="21194" spans="1:17">
      <c r="A21194" t="s">
        <v>4</v>
      </c>
      <c r="B21194" s="4" t="s">
        <v>5</v>
      </c>
      <c r="C21194" s="4" t="s">
        <v>10</v>
      </c>
      <c r="D21194" s="4" t="s">
        <v>10</v>
      </c>
      <c r="E21194" s="4" t="s">
        <v>10</v>
      </c>
    </row>
    <row r="21195" spans="1:17">
      <c r="A21195" t="n">
        <v>169106</v>
      </c>
      <c r="B21195" s="57" t="n">
        <v>61</v>
      </c>
      <c r="C21195" s="7" t="n">
        <v>7</v>
      </c>
      <c r="D21195" s="7" t="n">
        <v>65533</v>
      </c>
      <c r="E21195" s="7" t="n">
        <v>0</v>
      </c>
    </row>
    <row r="21196" spans="1:17">
      <c r="A21196" t="s">
        <v>4</v>
      </c>
      <c r="B21196" s="4" t="s">
        <v>5</v>
      </c>
      <c r="C21196" s="4" t="s">
        <v>10</v>
      </c>
      <c r="D21196" s="4" t="s">
        <v>22</v>
      </c>
      <c r="E21196" s="4" t="s">
        <v>22</v>
      </c>
      <c r="F21196" s="4" t="s">
        <v>22</v>
      </c>
      <c r="G21196" s="4" t="s">
        <v>10</v>
      </c>
      <c r="H21196" s="4" t="s">
        <v>10</v>
      </c>
    </row>
    <row r="21197" spans="1:17">
      <c r="A21197" t="n">
        <v>169113</v>
      </c>
      <c r="B21197" s="56" t="n">
        <v>60</v>
      </c>
      <c r="C21197" s="7" t="n">
        <v>15</v>
      </c>
      <c r="D21197" s="7" t="n">
        <v>0</v>
      </c>
      <c r="E21197" s="7" t="n">
        <v>0</v>
      </c>
      <c r="F21197" s="7" t="n">
        <v>0</v>
      </c>
      <c r="G21197" s="7" t="n">
        <v>0</v>
      </c>
      <c r="H21197" s="7" t="n">
        <v>1</v>
      </c>
    </row>
    <row r="21198" spans="1:17">
      <c r="A21198" t="s">
        <v>4</v>
      </c>
      <c r="B21198" s="4" t="s">
        <v>5</v>
      </c>
      <c r="C21198" s="4" t="s">
        <v>10</v>
      </c>
      <c r="D21198" s="4" t="s">
        <v>22</v>
      </c>
      <c r="E21198" s="4" t="s">
        <v>22</v>
      </c>
      <c r="F21198" s="4" t="s">
        <v>22</v>
      </c>
      <c r="G21198" s="4" t="s">
        <v>10</v>
      </c>
      <c r="H21198" s="4" t="s">
        <v>10</v>
      </c>
    </row>
    <row r="21199" spans="1:17">
      <c r="A21199" t="n">
        <v>169132</v>
      </c>
      <c r="B21199" s="56" t="n">
        <v>60</v>
      </c>
      <c r="C21199" s="7" t="n">
        <v>15</v>
      </c>
      <c r="D21199" s="7" t="n">
        <v>0</v>
      </c>
      <c r="E21199" s="7" t="n">
        <v>0</v>
      </c>
      <c r="F21199" s="7" t="n">
        <v>0</v>
      </c>
      <c r="G21199" s="7" t="n">
        <v>0</v>
      </c>
      <c r="H21199" s="7" t="n">
        <v>0</v>
      </c>
    </row>
    <row r="21200" spans="1:17">
      <c r="A21200" t="s">
        <v>4</v>
      </c>
      <c r="B21200" s="4" t="s">
        <v>5</v>
      </c>
      <c r="C21200" s="4" t="s">
        <v>10</v>
      </c>
      <c r="D21200" s="4" t="s">
        <v>10</v>
      </c>
      <c r="E21200" s="4" t="s">
        <v>10</v>
      </c>
    </row>
    <row r="21201" spans="1:17">
      <c r="A21201" t="n">
        <v>169151</v>
      </c>
      <c r="B21201" s="57" t="n">
        <v>61</v>
      </c>
      <c r="C21201" s="7" t="n">
        <v>15</v>
      </c>
      <c r="D21201" s="7" t="n">
        <v>65533</v>
      </c>
      <c r="E21201" s="7" t="n">
        <v>0</v>
      </c>
    </row>
    <row r="21202" spans="1:17">
      <c r="A21202" t="s">
        <v>4</v>
      </c>
      <c r="B21202" s="4" t="s">
        <v>5</v>
      </c>
      <c r="C21202" s="4" t="s">
        <v>13</v>
      </c>
      <c r="D21202" s="4" t="s">
        <v>10</v>
      </c>
    </row>
    <row r="21203" spans="1:17">
      <c r="A21203" t="n">
        <v>169158</v>
      </c>
      <c r="B21203" s="28" t="n">
        <v>58</v>
      </c>
      <c r="C21203" s="7" t="n">
        <v>255</v>
      </c>
      <c r="D21203" s="7" t="n">
        <v>0</v>
      </c>
    </row>
    <row r="21204" spans="1:17">
      <c r="A21204" t="s">
        <v>4</v>
      </c>
      <c r="B21204" s="4" t="s">
        <v>5</v>
      </c>
      <c r="C21204" s="4" t="s">
        <v>10</v>
      </c>
      <c r="D21204" s="4" t="s">
        <v>10</v>
      </c>
      <c r="E21204" s="4" t="s">
        <v>10</v>
      </c>
    </row>
    <row r="21205" spans="1:17">
      <c r="A21205" t="n">
        <v>169162</v>
      </c>
      <c r="B21205" s="57" t="n">
        <v>61</v>
      </c>
      <c r="C21205" s="7" t="n">
        <v>9</v>
      </c>
      <c r="D21205" s="7" t="n">
        <v>65533</v>
      </c>
      <c r="E21205" s="7" t="n">
        <v>1000</v>
      </c>
    </row>
    <row r="21206" spans="1:17">
      <c r="A21206" t="s">
        <v>4</v>
      </c>
      <c r="B21206" s="4" t="s">
        <v>5</v>
      </c>
      <c r="C21206" s="4" t="s">
        <v>10</v>
      </c>
      <c r="D21206" s="4" t="s">
        <v>10</v>
      </c>
      <c r="E21206" s="4" t="s">
        <v>22</v>
      </c>
      <c r="F21206" s="4" t="s">
        <v>13</v>
      </c>
    </row>
    <row r="21207" spans="1:17">
      <c r="A21207" t="n">
        <v>169169</v>
      </c>
      <c r="B21207" s="61" t="n">
        <v>53</v>
      </c>
      <c r="C21207" s="7" t="n">
        <v>9</v>
      </c>
      <c r="D21207" s="7" t="n">
        <v>15</v>
      </c>
      <c r="E21207" s="7" t="n">
        <v>10</v>
      </c>
      <c r="F21207" s="7" t="n">
        <v>0</v>
      </c>
    </row>
    <row r="21208" spans="1:17">
      <c r="A21208" t="s">
        <v>4</v>
      </c>
      <c r="B21208" s="4" t="s">
        <v>5</v>
      </c>
      <c r="C21208" s="4" t="s">
        <v>10</v>
      </c>
    </row>
    <row r="21209" spans="1:17">
      <c r="A21209" t="n">
        <v>169179</v>
      </c>
      <c r="B21209" s="60" t="n">
        <v>54</v>
      </c>
      <c r="C21209" s="7" t="n">
        <v>9</v>
      </c>
    </row>
    <row r="21210" spans="1:17">
      <c r="A21210" t="s">
        <v>4</v>
      </c>
      <c r="B21210" s="4" t="s">
        <v>5</v>
      </c>
      <c r="C21210" s="4" t="s">
        <v>13</v>
      </c>
      <c r="D21210" s="4" t="s">
        <v>10</v>
      </c>
      <c r="E21210" s="4" t="s">
        <v>10</v>
      </c>
      <c r="F21210" s="4" t="s">
        <v>13</v>
      </c>
    </row>
    <row r="21211" spans="1:17">
      <c r="A21211" t="n">
        <v>169182</v>
      </c>
      <c r="B21211" s="29" t="n">
        <v>25</v>
      </c>
      <c r="C21211" s="7" t="n">
        <v>1</v>
      </c>
      <c r="D21211" s="7" t="n">
        <v>60</v>
      </c>
      <c r="E21211" s="7" t="n">
        <v>640</v>
      </c>
      <c r="F21211" s="7" t="n">
        <v>2</v>
      </c>
    </row>
    <row r="21212" spans="1:17">
      <c r="A21212" t="s">
        <v>4</v>
      </c>
      <c r="B21212" s="4" t="s">
        <v>5</v>
      </c>
      <c r="C21212" s="4" t="s">
        <v>13</v>
      </c>
      <c r="D21212" s="4" t="s">
        <v>10</v>
      </c>
      <c r="E21212" s="4" t="s">
        <v>6</v>
      </c>
    </row>
    <row r="21213" spans="1:17">
      <c r="A21213" t="n">
        <v>169189</v>
      </c>
      <c r="B21213" s="40" t="n">
        <v>51</v>
      </c>
      <c r="C21213" s="7" t="n">
        <v>4</v>
      </c>
      <c r="D21213" s="7" t="n">
        <v>9</v>
      </c>
      <c r="E21213" s="7" t="s">
        <v>506</v>
      </c>
    </row>
    <row r="21214" spans="1:17">
      <c r="A21214" t="s">
        <v>4</v>
      </c>
      <c r="B21214" s="4" t="s">
        <v>5</v>
      </c>
      <c r="C21214" s="4" t="s">
        <v>10</v>
      </c>
    </row>
    <row r="21215" spans="1:17">
      <c r="A21215" t="n">
        <v>169203</v>
      </c>
      <c r="B21215" s="35" t="n">
        <v>16</v>
      </c>
      <c r="C21215" s="7" t="n">
        <v>0</v>
      </c>
    </row>
    <row r="21216" spans="1:17">
      <c r="A21216" t="s">
        <v>4</v>
      </c>
      <c r="B21216" s="4" t="s">
        <v>5</v>
      </c>
      <c r="C21216" s="4" t="s">
        <v>10</v>
      </c>
      <c r="D21216" s="4" t="s">
        <v>13</v>
      </c>
      <c r="E21216" s="4" t="s">
        <v>9</v>
      </c>
      <c r="F21216" s="4" t="s">
        <v>72</v>
      </c>
      <c r="G21216" s="4" t="s">
        <v>13</v>
      </c>
      <c r="H21216" s="4" t="s">
        <v>13</v>
      </c>
    </row>
    <row r="21217" spans="1:8">
      <c r="A21217" t="n">
        <v>169206</v>
      </c>
      <c r="B21217" s="52" t="n">
        <v>26</v>
      </c>
      <c r="C21217" s="7" t="n">
        <v>9</v>
      </c>
      <c r="D21217" s="7" t="n">
        <v>17</v>
      </c>
      <c r="E21217" s="7" t="n">
        <v>5308</v>
      </c>
      <c r="F21217" s="7" t="s">
        <v>1394</v>
      </c>
      <c r="G21217" s="7" t="n">
        <v>2</v>
      </c>
      <c r="H21217" s="7" t="n">
        <v>0</v>
      </c>
    </row>
    <row r="21218" spans="1:8">
      <c r="A21218" t="s">
        <v>4</v>
      </c>
      <c r="B21218" s="4" t="s">
        <v>5</v>
      </c>
    </row>
    <row r="21219" spans="1:8">
      <c r="A21219" t="n">
        <v>169260</v>
      </c>
      <c r="B21219" s="53" t="n">
        <v>28</v>
      </c>
    </row>
    <row r="21220" spans="1:8">
      <c r="A21220" t="s">
        <v>4</v>
      </c>
      <c r="B21220" s="4" t="s">
        <v>5</v>
      </c>
      <c r="C21220" s="4" t="s">
        <v>13</v>
      </c>
      <c r="D21220" s="4" t="s">
        <v>10</v>
      </c>
      <c r="E21220" s="4" t="s">
        <v>10</v>
      </c>
      <c r="F21220" s="4" t="s">
        <v>13</v>
      </c>
    </row>
    <row r="21221" spans="1:8">
      <c r="A21221" t="n">
        <v>169261</v>
      </c>
      <c r="B21221" s="29" t="n">
        <v>25</v>
      </c>
      <c r="C21221" s="7" t="n">
        <v>1</v>
      </c>
      <c r="D21221" s="7" t="n">
        <v>65535</v>
      </c>
      <c r="E21221" s="7" t="n">
        <v>65535</v>
      </c>
      <c r="F21221" s="7" t="n">
        <v>0</v>
      </c>
    </row>
    <row r="21222" spans="1:8">
      <c r="A21222" t="s">
        <v>4</v>
      </c>
      <c r="B21222" s="4" t="s">
        <v>5</v>
      </c>
      <c r="C21222" s="4" t="s">
        <v>13</v>
      </c>
      <c r="D21222" s="4" t="s">
        <v>13</v>
      </c>
      <c r="E21222" s="4" t="s">
        <v>22</v>
      </c>
      <c r="F21222" s="4" t="s">
        <v>10</v>
      </c>
    </row>
    <row r="21223" spans="1:8">
      <c r="A21223" t="n">
        <v>169268</v>
      </c>
      <c r="B21223" s="25" t="n">
        <v>45</v>
      </c>
      <c r="C21223" s="7" t="n">
        <v>5</v>
      </c>
      <c r="D21223" s="7" t="n">
        <v>3</v>
      </c>
      <c r="E21223" s="7" t="n">
        <v>1.79999995231628</v>
      </c>
      <c r="F21223" s="7" t="n">
        <v>3000</v>
      </c>
    </row>
    <row r="21224" spans="1:8">
      <c r="A21224" t="s">
        <v>4</v>
      </c>
      <c r="B21224" s="4" t="s">
        <v>5</v>
      </c>
      <c r="C21224" s="4" t="s">
        <v>10</v>
      </c>
      <c r="D21224" s="4" t="s">
        <v>13</v>
      </c>
      <c r="E21224" s="4" t="s">
        <v>22</v>
      </c>
      <c r="F21224" s="4" t="s">
        <v>10</v>
      </c>
    </row>
    <row r="21225" spans="1:8">
      <c r="A21225" t="n">
        <v>169277</v>
      </c>
      <c r="B21225" s="58" t="n">
        <v>59</v>
      </c>
      <c r="C21225" s="7" t="n">
        <v>15</v>
      </c>
      <c r="D21225" s="7" t="n">
        <v>1</v>
      </c>
      <c r="E21225" s="7" t="n">
        <v>0.150000005960464</v>
      </c>
      <c r="F21225" s="7" t="n">
        <v>0</v>
      </c>
    </row>
    <row r="21226" spans="1:8">
      <c r="A21226" t="s">
        <v>4</v>
      </c>
      <c r="B21226" s="4" t="s">
        <v>5</v>
      </c>
      <c r="C21226" s="4" t="s">
        <v>10</v>
      </c>
    </row>
    <row r="21227" spans="1:8">
      <c r="A21227" t="n">
        <v>169287</v>
      </c>
      <c r="B21227" s="35" t="n">
        <v>16</v>
      </c>
      <c r="C21227" s="7" t="n">
        <v>1300</v>
      </c>
    </row>
    <row r="21228" spans="1:8">
      <c r="A21228" t="s">
        <v>4</v>
      </c>
      <c r="B21228" s="4" t="s">
        <v>5</v>
      </c>
      <c r="C21228" s="4" t="s">
        <v>10</v>
      </c>
      <c r="D21228" s="4" t="s">
        <v>10</v>
      </c>
      <c r="E21228" s="4" t="s">
        <v>22</v>
      </c>
      <c r="F21228" s="4" t="s">
        <v>22</v>
      </c>
      <c r="G21228" s="4" t="s">
        <v>22</v>
      </c>
      <c r="H21228" s="4" t="s">
        <v>22</v>
      </c>
      <c r="I21228" s="4" t="s">
        <v>13</v>
      </c>
      <c r="J21228" s="4" t="s">
        <v>10</v>
      </c>
    </row>
    <row r="21229" spans="1:8">
      <c r="A21229" t="n">
        <v>169290</v>
      </c>
      <c r="B21229" s="85" t="n">
        <v>55</v>
      </c>
      <c r="C21229" s="7" t="n">
        <v>9</v>
      </c>
      <c r="D21229" s="7" t="n">
        <v>65533</v>
      </c>
      <c r="E21229" s="7" t="n">
        <v>-23.1900005340576</v>
      </c>
      <c r="F21229" s="7" t="n">
        <v>1.75999999046326</v>
      </c>
      <c r="G21229" s="7" t="n">
        <v>-46.2799987792969</v>
      </c>
      <c r="H21229" s="7" t="n">
        <v>1.20000004768372</v>
      </c>
      <c r="I21229" s="7" t="n">
        <v>1</v>
      </c>
      <c r="J21229" s="7" t="n">
        <v>0</v>
      </c>
    </row>
    <row r="21230" spans="1:8">
      <c r="A21230" t="s">
        <v>4</v>
      </c>
      <c r="B21230" s="4" t="s">
        <v>5</v>
      </c>
      <c r="C21230" s="4" t="s">
        <v>10</v>
      </c>
      <c r="D21230" s="4" t="s">
        <v>13</v>
      </c>
    </row>
    <row r="21231" spans="1:8">
      <c r="A21231" t="n">
        <v>169314</v>
      </c>
      <c r="B21231" s="63" t="n">
        <v>56</v>
      </c>
      <c r="C21231" s="7" t="n">
        <v>9</v>
      </c>
      <c r="D21231" s="7" t="n">
        <v>0</v>
      </c>
    </row>
    <row r="21232" spans="1:8">
      <c r="A21232" t="s">
        <v>4</v>
      </c>
      <c r="B21232" s="4" t="s">
        <v>5</v>
      </c>
      <c r="C21232" s="4" t="s">
        <v>10</v>
      </c>
      <c r="D21232" s="4" t="s">
        <v>13</v>
      </c>
    </row>
    <row r="21233" spans="1:10">
      <c r="A21233" t="n">
        <v>169318</v>
      </c>
      <c r="B21233" s="63" t="n">
        <v>56</v>
      </c>
      <c r="C21233" s="7" t="n">
        <v>9</v>
      </c>
      <c r="D21233" s="7" t="n">
        <v>1</v>
      </c>
    </row>
    <row r="21234" spans="1:10">
      <c r="A21234" t="s">
        <v>4</v>
      </c>
      <c r="B21234" s="4" t="s">
        <v>5</v>
      </c>
      <c r="C21234" s="4" t="s">
        <v>13</v>
      </c>
      <c r="D21234" s="36" t="s">
        <v>81</v>
      </c>
      <c r="E21234" s="4" t="s">
        <v>5</v>
      </c>
      <c r="F21234" s="4" t="s">
        <v>13</v>
      </c>
      <c r="G21234" s="4" t="s">
        <v>10</v>
      </c>
      <c r="H21234" s="36" t="s">
        <v>82</v>
      </c>
      <c r="I21234" s="4" t="s">
        <v>13</v>
      </c>
      <c r="J21234" s="36" t="s">
        <v>81</v>
      </c>
      <c r="K21234" s="4" t="s">
        <v>5</v>
      </c>
      <c r="L21234" s="4" t="s">
        <v>13</v>
      </c>
      <c r="M21234" s="4" t="s">
        <v>10</v>
      </c>
      <c r="N21234" s="36" t="s">
        <v>82</v>
      </c>
      <c r="O21234" s="4" t="s">
        <v>13</v>
      </c>
      <c r="P21234" s="4" t="s">
        <v>13</v>
      </c>
      <c r="Q21234" s="4" t="s">
        <v>20</v>
      </c>
    </row>
    <row r="21235" spans="1:10">
      <c r="A21235" t="n">
        <v>169322</v>
      </c>
      <c r="B21235" s="10" t="n">
        <v>5</v>
      </c>
      <c r="C21235" s="7" t="n">
        <v>28</v>
      </c>
      <c r="D21235" s="36" t="s">
        <v>3</v>
      </c>
      <c r="E21235" s="37" t="n">
        <v>64</v>
      </c>
      <c r="F21235" s="7" t="n">
        <v>5</v>
      </c>
      <c r="G21235" s="7" t="n">
        <v>4</v>
      </c>
      <c r="H21235" s="36" t="s">
        <v>3</v>
      </c>
      <c r="I21235" s="7" t="n">
        <v>28</v>
      </c>
      <c r="J21235" s="36" t="s">
        <v>3</v>
      </c>
      <c r="K21235" s="37" t="n">
        <v>64</v>
      </c>
      <c r="L21235" s="7" t="n">
        <v>5</v>
      </c>
      <c r="M21235" s="7" t="n">
        <v>7</v>
      </c>
      <c r="N21235" s="36" t="s">
        <v>3</v>
      </c>
      <c r="O21235" s="7" t="n">
        <v>9</v>
      </c>
      <c r="P21235" s="7" t="n">
        <v>1</v>
      </c>
      <c r="Q21235" s="11" t="n">
        <f t="normal" ca="1">A21241</f>
        <v>0</v>
      </c>
    </row>
    <row r="21236" spans="1:10">
      <c r="A21236" t="s">
        <v>4</v>
      </c>
      <c r="B21236" s="4" t="s">
        <v>5</v>
      </c>
      <c r="C21236" s="4" t="s">
        <v>10</v>
      </c>
      <c r="D21236" s="4" t="s">
        <v>10</v>
      </c>
      <c r="E21236" s="4" t="s">
        <v>10</v>
      </c>
    </row>
    <row r="21237" spans="1:10">
      <c r="A21237" t="n">
        <v>169339</v>
      </c>
      <c r="B21237" s="57" t="n">
        <v>61</v>
      </c>
      <c r="C21237" s="7" t="n">
        <v>2</v>
      </c>
      <c r="D21237" s="7" t="n">
        <v>15</v>
      </c>
      <c r="E21237" s="7" t="n">
        <v>1000</v>
      </c>
    </row>
    <row r="21238" spans="1:10">
      <c r="A21238" t="s">
        <v>4</v>
      </c>
      <c r="B21238" s="4" t="s">
        <v>5</v>
      </c>
      <c r="C21238" s="4" t="s">
        <v>20</v>
      </c>
    </row>
    <row r="21239" spans="1:10">
      <c r="A21239" t="n">
        <v>169346</v>
      </c>
      <c r="B21239" s="17" t="n">
        <v>3</v>
      </c>
      <c r="C21239" s="11" t="n">
        <f t="normal" ca="1">A21251</f>
        <v>0</v>
      </c>
    </row>
    <row r="21240" spans="1:10">
      <c r="A21240" t="s">
        <v>4</v>
      </c>
      <c r="B21240" s="4" t="s">
        <v>5</v>
      </c>
      <c r="C21240" s="4" t="s">
        <v>13</v>
      </c>
      <c r="D21240" s="36" t="s">
        <v>81</v>
      </c>
      <c r="E21240" s="4" t="s">
        <v>5</v>
      </c>
      <c r="F21240" s="4" t="s">
        <v>13</v>
      </c>
      <c r="G21240" s="4" t="s">
        <v>10</v>
      </c>
      <c r="H21240" s="36" t="s">
        <v>82</v>
      </c>
      <c r="I21240" s="4" t="s">
        <v>13</v>
      </c>
      <c r="J21240" s="36" t="s">
        <v>81</v>
      </c>
      <c r="K21240" s="4" t="s">
        <v>5</v>
      </c>
      <c r="L21240" s="4" t="s">
        <v>13</v>
      </c>
      <c r="M21240" s="4" t="s">
        <v>10</v>
      </c>
      <c r="N21240" s="36" t="s">
        <v>82</v>
      </c>
      <c r="O21240" s="4" t="s">
        <v>13</v>
      </c>
      <c r="P21240" s="4" t="s">
        <v>13</v>
      </c>
      <c r="Q21240" s="4" t="s">
        <v>20</v>
      </c>
    </row>
    <row r="21241" spans="1:10">
      <c r="A21241" t="n">
        <v>169351</v>
      </c>
      <c r="B21241" s="10" t="n">
        <v>5</v>
      </c>
      <c r="C21241" s="7" t="n">
        <v>28</v>
      </c>
      <c r="D21241" s="36" t="s">
        <v>3</v>
      </c>
      <c r="E21241" s="37" t="n">
        <v>64</v>
      </c>
      <c r="F21241" s="7" t="n">
        <v>5</v>
      </c>
      <c r="G21241" s="7" t="n">
        <v>2</v>
      </c>
      <c r="H21241" s="36" t="s">
        <v>3</v>
      </c>
      <c r="I21241" s="7" t="n">
        <v>28</v>
      </c>
      <c r="J21241" s="36" t="s">
        <v>3</v>
      </c>
      <c r="K21241" s="37" t="n">
        <v>64</v>
      </c>
      <c r="L21241" s="7" t="n">
        <v>5</v>
      </c>
      <c r="M21241" s="7" t="n">
        <v>7</v>
      </c>
      <c r="N21241" s="36" t="s">
        <v>3</v>
      </c>
      <c r="O21241" s="7" t="n">
        <v>9</v>
      </c>
      <c r="P21241" s="7" t="n">
        <v>1</v>
      </c>
      <c r="Q21241" s="11" t="n">
        <f t="normal" ca="1">A21247</f>
        <v>0</v>
      </c>
    </row>
    <row r="21242" spans="1:10">
      <c r="A21242" t="s">
        <v>4</v>
      </c>
      <c r="B21242" s="4" t="s">
        <v>5</v>
      </c>
      <c r="C21242" s="4" t="s">
        <v>10</v>
      </c>
      <c r="D21242" s="4" t="s">
        <v>10</v>
      </c>
      <c r="E21242" s="4" t="s">
        <v>10</v>
      </c>
    </row>
    <row r="21243" spans="1:10">
      <c r="A21243" t="n">
        <v>169368</v>
      </c>
      <c r="B21243" s="57" t="n">
        <v>61</v>
      </c>
      <c r="C21243" s="7" t="n">
        <v>4</v>
      </c>
      <c r="D21243" s="7" t="n">
        <v>15</v>
      </c>
      <c r="E21243" s="7" t="n">
        <v>1000</v>
      </c>
    </row>
    <row r="21244" spans="1:10">
      <c r="A21244" t="s">
        <v>4</v>
      </c>
      <c r="B21244" s="4" t="s">
        <v>5</v>
      </c>
      <c r="C21244" s="4" t="s">
        <v>20</v>
      </c>
    </row>
    <row r="21245" spans="1:10">
      <c r="A21245" t="n">
        <v>169375</v>
      </c>
      <c r="B21245" s="17" t="n">
        <v>3</v>
      </c>
      <c r="C21245" s="11" t="n">
        <f t="normal" ca="1">A21251</f>
        <v>0</v>
      </c>
    </row>
    <row r="21246" spans="1:10">
      <c r="A21246" t="s">
        <v>4</v>
      </c>
      <c r="B21246" s="4" t="s">
        <v>5</v>
      </c>
      <c r="C21246" s="4" t="s">
        <v>13</v>
      </c>
      <c r="D21246" s="36" t="s">
        <v>81</v>
      </c>
      <c r="E21246" s="4" t="s">
        <v>5</v>
      </c>
      <c r="F21246" s="4" t="s">
        <v>13</v>
      </c>
      <c r="G21246" s="4" t="s">
        <v>10</v>
      </c>
      <c r="H21246" s="36" t="s">
        <v>82</v>
      </c>
      <c r="I21246" s="4" t="s">
        <v>13</v>
      </c>
      <c r="J21246" s="36" t="s">
        <v>81</v>
      </c>
      <c r="K21246" s="4" t="s">
        <v>5</v>
      </c>
      <c r="L21246" s="4" t="s">
        <v>13</v>
      </c>
      <c r="M21246" s="4" t="s">
        <v>10</v>
      </c>
      <c r="N21246" s="36" t="s">
        <v>82</v>
      </c>
      <c r="O21246" s="4" t="s">
        <v>13</v>
      </c>
      <c r="P21246" s="4" t="s">
        <v>13</v>
      </c>
      <c r="Q21246" s="4" t="s">
        <v>20</v>
      </c>
    </row>
    <row r="21247" spans="1:10">
      <c r="A21247" t="n">
        <v>169380</v>
      </c>
      <c r="B21247" s="10" t="n">
        <v>5</v>
      </c>
      <c r="C21247" s="7" t="n">
        <v>28</v>
      </c>
      <c r="D21247" s="36" t="s">
        <v>3</v>
      </c>
      <c r="E21247" s="37" t="n">
        <v>64</v>
      </c>
      <c r="F21247" s="7" t="n">
        <v>5</v>
      </c>
      <c r="G21247" s="7" t="n">
        <v>2</v>
      </c>
      <c r="H21247" s="36" t="s">
        <v>3</v>
      </c>
      <c r="I21247" s="7" t="n">
        <v>28</v>
      </c>
      <c r="J21247" s="36" t="s">
        <v>3</v>
      </c>
      <c r="K21247" s="37" t="n">
        <v>64</v>
      </c>
      <c r="L21247" s="7" t="n">
        <v>5</v>
      </c>
      <c r="M21247" s="7" t="n">
        <v>4</v>
      </c>
      <c r="N21247" s="36" t="s">
        <v>3</v>
      </c>
      <c r="O21247" s="7" t="n">
        <v>9</v>
      </c>
      <c r="P21247" s="7" t="n">
        <v>1</v>
      </c>
      <c r="Q21247" s="11" t="n">
        <f t="normal" ca="1">A21251</f>
        <v>0</v>
      </c>
    </row>
    <row r="21248" spans="1:10">
      <c r="A21248" t="s">
        <v>4</v>
      </c>
      <c r="B21248" s="4" t="s">
        <v>5</v>
      </c>
      <c r="C21248" s="4" t="s">
        <v>10</v>
      </c>
      <c r="D21248" s="4" t="s">
        <v>10</v>
      </c>
      <c r="E21248" s="4" t="s">
        <v>10</v>
      </c>
    </row>
    <row r="21249" spans="1:17">
      <c r="A21249" t="n">
        <v>169397</v>
      </c>
      <c r="B21249" s="57" t="n">
        <v>61</v>
      </c>
      <c r="C21249" s="7" t="n">
        <v>7</v>
      </c>
      <c r="D21249" s="7" t="n">
        <v>15</v>
      </c>
      <c r="E21249" s="7" t="n">
        <v>1000</v>
      </c>
    </row>
    <row r="21250" spans="1:17">
      <c r="A21250" t="s">
        <v>4</v>
      </c>
      <c r="B21250" s="4" t="s">
        <v>5</v>
      </c>
      <c r="C21250" s="4" t="s">
        <v>10</v>
      </c>
      <c r="D21250" s="4" t="s">
        <v>13</v>
      </c>
      <c r="E21250" s="4" t="s">
        <v>13</v>
      </c>
      <c r="F21250" s="4" t="s">
        <v>6</v>
      </c>
    </row>
    <row r="21251" spans="1:17">
      <c r="A21251" t="n">
        <v>169404</v>
      </c>
      <c r="B21251" s="64" t="n">
        <v>47</v>
      </c>
      <c r="C21251" s="7" t="n">
        <v>9</v>
      </c>
      <c r="D21251" s="7" t="n">
        <v>0</v>
      </c>
      <c r="E21251" s="7" t="n">
        <v>0</v>
      </c>
      <c r="F21251" s="7" t="s">
        <v>1369</v>
      </c>
    </row>
    <row r="21252" spans="1:17">
      <c r="A21252" t="s">
        <v>4</v>
      </c>
      <c r="B21252" s="4" t="s">
        <v>5</v>
      </c>
      <c r="C21252" s="4" t="s">
        <v>10</v>
      </c>
      <c r="D21252" s="4" t="s">
        <v>13</v>
      </c>
      <c r="E21252" s="4" t="s">
        <v>13</v>
      </c>
      <c r="F21252" s="4" t="s">
        <v>6</v>
      </c>
    </row>
    <row r="21253" spans="1:17">
      <c r="A21253" t="n">
        <v>169419</v>
      </c>
      <c r="B21253" s="64" t="n">
        <v>47</v>
      </c>
      <c r="C21253" s="7" t="n">
        <v>15</v>
      </c>
      <c r="D21253" s="7" t="n">
        <v>0</v>
      </c>
      <c r="E21253" s="7" t="n">
        <v>0</v>
      </c>
      <c r="F21253" s="7" t="s">
        <v>1369</v>
      </c>
    </row>
    <row r="21254" spans="1:17">
      <c r="A21254" t="s">
        <v>4</v>
      </c>
      <c r="B21254" s="4" t="s">
        <v>5</v>
      </c>
      <c r="C21254" s="4" t="s">
        <v>10</v>
      </c>
    </row>
    <row r="21255" spans="1:17">
      <c r="A21255" t="n">
        <v>169434</v>
      </c>
      <c r="B21255" s="35" t="n">
        <v>16</v>
      </c>
      <c r="C21255" s="7" t="n">
        <v>500</v>
      </c>
    </row>
    <row r="21256" spans="1:17">
      <c r="A21256" t="s">
        <v>4</v>
      </c>
      <c r="B21256" s="4" t="s">
        <v>5</v>
      </c>
      <c r="C21256" s="4" t="s">
        <v>13</v>
      </c>
      <c r="D21256" s="4" t="s">
        <v>10</v>
      </c>
      <c r="E21256" s="4" t="s">
        <v>22</v>
      </c>
      <c r="F21256" s="4" t="s">
        <v>10</v>
      </c>
      <c r="G21256" s="4" t="s">
        <v>9</v>
      </c>
      <c r="H21256" s="4" t="s">
        <v>9</v>
      </c>
      <c r="I21256" s="4" t="s">
        <v>10</v>
      </c>
      <c r="J21256" s="4" t="s">
        <v>10</v>
      </c>
      <c r="K21256" s="4" t="s">
        <v>9</v>
      </c>
      <c r="L21256" s="4" t="s">
        <v>9</v>
      </c>
      <c r="M21256" s="4" t="s">
        <v>9</v>
      </c>
      <c r="N21256" s="4" t="s">
        <v>9</v>
      </c>
      <c r="O21256" s="4" t="s">
        <v>6</v>
      </c>
    </row>
    <row r="21257" spans="1:17">
      <c r="A21257" t="n">
        <v>169437</v>
      </c>
      <c r="B21257" s="14" t="n">
        <v>50</v>
      </c>
      <c r="C21257" s="7" t="n">
        <v>0</v>
      </c>
      <c r="D21257" s="7" t="n">
        <v>2004</v>
      </c>
      <c r="E21257" s="7" t="n">
        <v>0.800000011920929</v>
      </c>
      <c r="F21257" s="7" t="n">
        <v>100</v>
      </c>
      <c r="G21257" s="7" t="n">
        <v>0</v>
      </c>
      <c r="H21257" s="7" t="n">
        <v>0</v>
      </c>
      <c r="I21257" s="7" t="n">
        <v>0</v>
      </c>
      <c r="J21257" s="7" t="n">
        <v>65533</v>
      </c>
      <c r="K21257" s="7" t="n">
        <v>0</v>
      </c>
      <c r="L21257" s="7" t="n">
        <v>0</v>
      </c>
      <c r="M21257" s="7" t="n">
        <v>0</v>
      </c>
      <c r="N21257" s="7" t="n">
        <v>0</v>
      </c>
      <c r="O21257" s="7" t="s">
        <v>12</v>
      </c>
    </row>
    <row r="21258" spans="1:17">
      <c r="A21258" t="s">
        <v>4</v>
      </c>
      <c r="B21258" s="4" t="s">
        <v>5</v>
      </c>
      <c r="C21258" s="4" t="s">
        <v>10</v>
      </c>
    </row>
    <row r="21259" spans="1:17">
      <c r="A21259" t="n">
        <v>169476</v>
      </c>
      <c r="B21259" s="35" t="n">
        <v>16</v>
      </c>
      <c r="C21259" s="7" t="n">
        <v>1000</v>
      </c>
    </row>
    <row r="21260" spans="1:17">
      <c r="A21260" t="s">
        <v>4</v>
      </c>
      <c r="B21260" s="4" t="s">
        <v>5</v>
      </c>
      <c r="C21260" s="4" t="s">
        <v>13</v>
      </c>
      <c r="D21260" s="4" t="s">
        <v>10</v>
      </c>
      <c r="E21260" s="4" t="s">
        <v>6</v>
      </c>
    </row>
    <row r="21261" spans="1:17">
      <c r="A21261" t="n">
        <v>169479</v>
      </c>
      <c r="B21261" s="40" t="n">
        <v>51</v>
      </c>
      <c r="C21261" s="7" t="n">
        <v>4</v>
      </c>
      <c r="D21261" s="7" t="n">
        <v>15</v>
      </c>
      <c r="E21261" s="7" t="s">
        <v>815</v>
      </c>
    </row>
    <row r="21262" spans="1:17">
      <c r="A21262" t="s">
        <v>4</v>
      </c>
      <c r="B21262" s="4" t="s">
        <v>5</v>
      </c>
      <c r="C21262" s="4" t="s">
        <v>10</v>
      </c>
    </row>
    <row r="21263" spans="1:17">
      <c r="A21263" t="n">
        <v>169493</v>
      </c>
      <c r="B21263" s="35" t="n">
        <v>16</v>
      </c>
      <c r="C21263" s="7" t="n">
        <v>0</v>
      </c>
    </row>
    <row r="21264" spans="1:17">
      <c r="A21264" t="s">
        <v>4</v>
      </c>
      <c r="B21264" s="4" t="s">
        <v>5</v>
      </c>
      <c r="C21264" s="4" t="s">
        <v>10</v>
      </c>
      <c r="D21264" s="4" t="s">
        <v>13</v>
      </c>
      <c r="E21264" s="4" t="s">
        <v>9</v>
      </c>
      <c r="F21264" s="4" t="s">
        <v>72</v>
      </c>
      <c r="G21264" s="4" t="s">
        <v>13</v>
      </c>
      <c r="H21264" s="4" t="s">
        <v>13</v>
      </c>
      <c r="I21264" s="4" t="s">
        <v>72</v>
      </c>
      <c r="J21264" s="4" t="s">
        <v>13</v>
      </c>
      <c r="K21264" s="4" t="s">
        <v>13</v>
      </c>
    </row>
    <row r="21265" spans="1:15">
      <c r="A21265" t="n">
        <v>169496</v>
      </c>
      <c r="B21265" s="52" t="n">
        <v>26</v>
      </c>
      <c r="C21265" s="7" t="n">
        <v>15</v>
      </c>
      <c r="D21265" s="7" t="n">
        <v>17</v>
      </c>
      <c r="E21265" s="7" t="n">
        <v>15317</v>
      </c>
      <c r="F21265" s="7" t="s">
        <v>1395</v>
      </c>
      <c r="G21265" s="7" t="n">
        <v>2</v>
      </c>
      <c r="H21265" s="7" t="n">
        <v>3</v>
      </c>
      <c r="I21265" s="7" t="s">
        <v>1396</v>
      </c>
      <c r="J21265" s="7" t="n">
        <v>2</v>
      </c>
      <c r="K21265" s="7" t="n">
        <v>0</v>
      </c>
    </row>
    <row r="21266" spans="1:15">
      <c r="A21266" t="s">
        <v>4</v>
      </c>
      <c r="B21266" s="4" t="s">
        <v>5</v>
      </c>
    </row>
    <row r="21267" spans="1:15">
      <c r="A21267" t="n">
        <v>169552</v>
      </c>
      <c r="B21267" s="53" t="n">
        <v>28</v>
      </c>
    </row>
    <row r="21268" spans="1:15">
      <c r="A21268" t="s">
        <v>4</v>
      </c>
      <c r="B21268" s="4" t="s">
        <v>5</v>
      </c>
      <c r="C21268" s="4" t="s">
        <v>10</v>
      </c>
      <c r="D21268" s="4" t="s">
        <v>13</v>
      </c>
      <c r="E21268" s="4" t="s">
        <v>13</v>
      </c>
      <c r="F21268" s="4" t="s">
        <v>6</v>
      </c>
    </row>
    <row r="21269" spans="1:15">
      <c r="A21269" t="n">
        <v>169553</v>
      </c>
      <c r="B21269" s="64" t="n">
        <v>47</v>
      </c>
      <c r="C21269" s="7" t="n">
        <v>9</v>
      </c>
      <c r="D21269" s="7" t="n">
        <v>0</v>
      </c>
      <c r="E21269" s="7" t="n">
        <v>0</v>
      </c>
      <c r="F21269" s="7" t="s">
        <v>1370</v>
      </c>
    </row>
    <row r="21270" spans="1:15">
      <c r="A21270" t="s">
        <v>4</v>
      </c>
      <c r="B21270" s="4" t="s">
        <v>5</v>
      </c>
      <c r="C21270" s="4" t="s">
        <v>10</v>
      </c>
      <c r="D21270" s="4" t="s">
        <v>13</v>
      </c>
      <c r="E21270" s="4" t="s">
        <v>13</v>
      </c>
      <c r="F21270" s="4" t="s">
        <v>6</v>
      </c>
    </row>
    <row r="21271" spans="1:15">
      <c r="A21271" t="n">
        <v>169568</v>
      </c>
      <c r="B21271" s="64" t="n">
        <v>47</v>
      </c>
      <c r="C21271" s="7" t="n">
        <v>15</v>
      </c>
      <c r="D21271" s="7" t="n">
        <v>0</v>
      </c>
      <c r="E21271" s="7" t="n">
        <v>0</v>
      </c>
      <c r="F21271" s="7" t="s">
        <v>1370</v>
      </c>
    </row>
    <row r="21272" spans="1:15">
      <c r="A21272" t="s">
        <v>4</v>
      </c>
      <c r="B21272" s="4" t="s">
        <v>5</v>
      </c>
      <c r="C21272" s="4" t="s">
        <v>13</v>
      </c>
      <c r="D21272" s="4" t="s">
        <v>10</v>
      </c>
      <c r="E21272" s="4" t="s">
        <v>22</v>
      </c>
      <c r="F21272" s="4" t="s">
        <v>10</v>
      </c>
      <c r="G21272" s="4" t="s">
        <v>9</v>
      </c>
      <c r="H21272" s="4" t="s">
        <v>9</v>
      </c>
      <c r="I21272" s="4" t="s">
        <v>10</v>
      </c>
      <c r="J21272" s="4" t="s">
        <v>10</v>
      </c>
      <c r="K21272" s="4" t="s">
        <v>9</v>
      </c>
      <c r="L21272" s="4" t="s">
        <v>9</v>
      </c>
      <c r="M21272" s="4" t="s">
        <v>9</v>
      </c>
      <c r="N21272" s="4" t="s">
        <v>9</v>
      </c>
      <c r="O21272" s="4" t="s">
        <v>6</v>
      </c>
    </row>
    <row r="21273" spans="1:15">
      <c r="A21273" t="n">
        <v>169583</v>
      </c>
      <c r="B21273" s="14" t="n">
        <v>50</v>
      </c>
      <c r="C21273" s="7" t="n">
        <v>0</v>
      </c>
      <c r="D21273" s="7" t="n">
        <v>2000</v>
      </c>
      <c r="E21273" s="7" t="n">
        <v>0.800000011920929</v>
      </c>
      <c r="F21273" s="7" t="n">
        <v>100</v>
      </c>
      <c r="G21273" s="7" t="n">
        <v>0</v>
      </c>
      <c r="H21273" s="7" t="n">
        <v>0</v>
      </c>
      <c r="I21273" s="7" t="n">
        <v>0</v>
      </c>
      <c r="J21273" s="7" t="n">
        <v>65533</v>
      </c>
      <c r="K21273" s="7" t="n">
        <v>0</v>
      </c>
      <c r="L21273" s="7" t="n">
        <v>0</v>
      </c>
      <c r="M21273" s="7" t="n">
        <v>0</v>
      </c>
      <c r="N21273" s="7" t="n">
        <v>0</v>
      </c>
      <c r="O21273" s="7" t="s">
        <v>12</v>
      </c>
    </row>
    <row r="21274" spans="1:15">
      <c r="A21274" t="s">
        <v>4</v>
      </c>
      <c r="B21274" s="4" t="s">
        <v>5</v>
      </c>
      <c r="C21274" s="4" t="s">
        <v>10</v>
      </c>
    </row>
    <row r="21275" spans="1:15">
      <c r="A21275" t="n">
        <v>169622</v>
      </c>
      <c r="B21275" s="35" t="n">
        <v>16</v>
      </c>
      <c r="C21275" s="7" t="n">
        <v>1500</v>
      </c>
    </row>
    <row r="21276" spans="1:15">
      <c r="A21276" t="s">
        <v>4</v>
      </c>
      <c r="B21276" s="4" t="s">
        <v>5</v>
      </c>
      <c r="C21276" s="4" t="s">
        <v>13</v>
      </c>
      <c r="D21276" s="4" t="s">
        <v>10</v>
      </c>
      <c r="E21276" s="4" t="s">
        <v>6</v>
      </c>
    </row>
    <row r="21277" spans="1:15">
      <c r="A21277" t="n">
        <v>169625</v>
      </c>
      <c r="B21277" s="40" t="n">
        <v>51</v>
      </c>
      <c r="C21277" s="7" t="n">
        <v>4</v>
      </c>
      <c r="D21277" s="7" t="n">
        <v>15</v>
      </c>
      <c r="E21277" s="7" t="s">
        <v>339</v>
      </c>
    </row>
    <row r="21278" spans="1:15">
      <c r="A21278" t="s">
        <v>4</v>
      </c>
      <c r="B21278" s="4" t="s">
        <v>5</v>
      </c>
      <c r="C21278" s="4" t="s">
        <v>10</v>
      </c>
    </row>
    <row r="21279" spans="1:15">
      <c r="A21279" t="n">
        <v>169639</v>
      </c>
      <c r="B21279" s="35" t="n">
        <v>16</v>
      </c>
      <c r="C21279" s="7" t="n">
        <v>0</v>
      </c>
    </row>
    <row r="21280" spans="1:15">
      <c r="A21280" t="s">
        <v>4</v>
      </c>
      <c r="B21280" s="4" t="s">
        <v>5</v>
      </c>
      <c r="C21280" s="4" t="s">
        <v>10</v>
      </c>
      <c r="D21280" s="4" t="s">
        <v>13</v>
      </c>
      <c r="E21280" s="4" t="s">
        <v>9</v>
      </c>
      <c r="F21280" s="4" t="s">
        <v>72</v>
      </c>
      <c r="G21280" s="4" t="s">
        <v>13</v>
      </c>
      <c r="H21280" s="4" t="s">
        <v>13</v>
      </c>
    </row>
    <row r="21281" spans="1:15">
      <c r="A21281" t="n">
        <v>169642</v>
      </c>
      <c r="B21281" s="52" t="n">
        <v>26</v>
      </c>
      <c r="C21281" s="7" t="n">
        <v>15</v>
      </c>
      <c r="D21281" s="7" t="n">
        <v>17</v>
      </c>
      <c r="E21281" s="7" t="n">
        <v>15318</v>
      </c>
      <c r="F21281" s="7" t="s">
        <v>1397</v>
      </c>
      <c r="G21281" s="7" t="n">
        <v>2</v>
      </c>
      <c r="H21281" s="7" t="n">
        <v>0</v>
      </c>
    </row>
    <row r="21282" spans="1:15">
      <c r="A21282" t="s">
        <v>4</v>
      </c>
      <c r="B21282" s="4" t="s">
        <v>5</v>
      </c>
    </row>
    <row r="21283" spans="1:15">
      <c r="A21283" t="n">
        <v>169724</v>
      </c>
      <c r="B21283" s="53" t="n">
        <v>28</v>
      </c>
    </row>
    <row r="21284" spans="1:15">
      <c r="A21284" t="s">
        <v>4</v>
      </c>
      <c r="B21284" s="4" t="s">
        <v>5</v>
      </c>
      <c r="C21284" s="4" t="s">
        <v>13</v>
      </c>
      <c r="D21284" s="4" t="s">
        <v>10</v>
      </c>
      <c r="E21284" s="4" t="s">
        <v>6</v>
      </c>
    </row>
    <row r="21285" spans="1:15">
      <c r="A21285" t="n">
        <v>169725</v>
      </c>
      <c r="B21285" s="40" t="n">
        <v>51</v>
      </c>
      <c r="C21285" s="7" t="n">
        <v>4</v>
      </c>
      <c r="D21285" s="7" t="n">
        <v>9</v>
      </c>
      <c r="E21285" s="7" t="s">
        <v>533</v>
      </c>
    </row>
    <row r="21286" spans="1:15">
      <c r="A21286" t="s">
        <v>4</v>
      </c>
      <c r="B21286" s="4" t="s">
        <v>5</v>
      </c>
      <c r="C21286" s="4" t="s">
        <v>10</v>
      </c>
    </row>
    <row r="21287" spans="1:15">
      <c r="A21287" t="n">
        <v>169738</v>
      </c>
      <c r="B21287" s="35" t="n">
        <v>16</v>
      </c>
      <c r="C21287" s="7" t="n">
        <v>0</v>
      </c>
    </row>
    <row r="21288" spans="1:15">
      <c r="A21288" t="s">
        <v>4</v>
      </c>
      <c r="B21288" s="4" t="s">
        <v>5</v>
      </c>
      <c r="C21288" s="4" t="s">
        <v>10</v>
      </c>
      <c r="D21288" s="4" t="s">
        <v>13</v>
      </c>
      <c r="E21288" s="4" t="s">
        <v>9</v>
      </c>
      <c r="F21288" s="4" t="s">
        <v>72</v>
      </c>
      <c r="G21288" s="4" t="s">
        <v>13</v>
      </c>
      <c r="H21288" s="4" t="s">
        <v>13</v>
      </c>
    </row>
    <row r="21289" spans="1:15">
      <c r="A21289" t="n">
        <v>169741</v>
      </c>
      <c r="B21289" s="52" t="n">
        <v>26</v>
      </c>
      <c r="C21289" s="7" t="n">
        <v>9</v>
      </c>
      <c r="D21289" s="7" t="n">
        <v>17</v>
      </c>
      <c r="E21289" s="7" t="n">
        <v>5309</v>
      </c>
      <c r="F21289" s="7" t="s">
        <v>1398</v>
      </c>
      <c r="G21289" s="7" t="n">
        <v>2</v>
      </c>
      <c r="H21289" s="7" t="n">
        <v>0</v>
      </c>
    </row>
    <row r="21290" spans="1:15">
      <c r="A21290" t="s">
        <v>4</v>
      </c>
      <c r="B21290" s="4" t="s">
        <v>5</v>
      </c>
    </row>
    <row r="21291" spans="1:15">
      <c r="A21291" t="n">
        <v>169832</v>
      </c>
      <c r="B21291" s="53" t="n">
        <v>28</v>
      </c>
    </row>
    <row r="21292" spans="1:15">
      <c r="A21292" t="s">
        <v>4</v>
      </c>
      <c r="B21292" s="4" t="s">
        <v>5</v>
      </c>
      <c r="C21292" s="4" t="s">
        <v>13</v>
      </c>
      <c r="D21292" s="4" t="s">
        <v>10</v>
      </c>
      <c r="E21292" s="4" t="s">
        <v>6</v>
      </c>
    </row>
    <row r="21293" spans="1:15">
      <c r="A21293" t="n">
        <v>169833</v>
      </c>
      <c r="B21293" s="40" t="n">
        <v>51</v>
      </c>
      <c r="C21293" s="7" t="n">
        <v>4</v>
      </c>
      <c r="D21293" s="7" t="n">
        <v>15</v>
      </c>
      <c r="E21293" s="7" t="s">
        <v>219</v>
      </c>
    </row>
    <row r="21294" spans="1:15">
      <c r="A21294" t="s">
        <v>4</v>
      </c>
      <c r="B21294" s="4" t="s">
        <v>5</v>
      </c>
      <c r="C21294" s="4" t="s">
        <v>10</v>
      </c>
    </row>
    <row r="21295" spans="1:15">
      <c r="A21295" t="n">
        <v>169847</v>
      </c>
      <c r="B21295" s="35" t="n">
        <v>16</v>
      </c>
      <c r="C21295" s="7" t="n">
        <v>0</v>
      </c>
    </row>
    <row r="21296" spans="1:15">
      <c r="A21296" t="s">
        <v>4</v>
      </c>
      <c r="B21296" s="4" t="s">
        <v>5</v>
      </c>
      <c r="C21296" s="4" t="s">
        <v>10</v>
      </c>
      <c r="D21296" s="4" t="s">
        <v>13</v>
      </c>
      <c r="E21296" s="4" t="s">
        <v>9</v>
      </c>
      <c r="F21296" s="4" t="s">
        <v>72</v>
      </c>
      <c r="G21296" s="4" t="s">
        <v>13</v>
      </c>
      <c r="H21296" s="4" t="s">
        <v>13</v>
      </c>
    </row>
    <row r="21297" spans="1:8">
      <c r="A21297" t="n">
        <v>169850</v>
      </c>
      <c r="B21297" s="52" t="n">
        <v>26</v>
      </c>
      <c r="C21297" s="7" t="n">
        <v>15</v>
      </c>
      <c r="D21297" s="7" t="n">
        <v>17</v>
      </c>
      <c r="E21297" s="7" t="n">
        <v>15319</v>
      </c>
      <c r="F21297" s="7" t="s">
        <v>1399</v>
      </c>
      <c r="G21297" s="7" t="n">
        <v>2</v>
      </c>
      <c r="H21297" s="7" t="n">
        <v>0</v>
      </c>
    </row>
    <row r="21298" spans="1:8">
      <c r="A21298" t="s">
        <v>4</v>
      </c>
      <c r="B21298" s="4" t="s">
        <v>5</v>
      </c>
    </row>
    <row r="21299" spans="1:8">
      <c r="A21299" t="n">
        <v>169884</v>
      </c>
      <c r="B21299" s="53" t="n">
        <v>28</v>
      </c>
    </row>
    <row r="21300" spans="1:8">
      <c r="A21300" t="s">
        <v>4</v>
      </c>
      <c r="B21300" s="4" t="s">
        <v>5</v>
      </c>
      <c r="C21300" s="4" t="s">
        <v>10</v>
      </c>
      <c r="D21300" s="4" t="s">
        <v>13</v>
      </c>
    </row>
    <row r="21301" spans="1:8">
      <c r="A21301" t="n">
        <v>169885</v>
      </c>
      <c r="B21301" s="54" t="n">
        <v>89</v>
      </c>
      <c r="C21301" s="7" t="n">
        <v>65533</v>
      </c>
      <c r="D21301" s="7" t="n">
        <v>1</v>
      </c>
    </row>
    <row r="21302" spans="1:8">
      <c r="A21302" t="s">
        <v>4</v>
      </c>
      <c r="B21302" s="4" t="s">
        <v>5</v>
      </c>
      <c r="C21302" s="4" t="s">
        <v>13</v>
      </c>
      <c r="D21302" s="4" t="s">
        <v>10</v>
      </c>
      <c r="E21302" s="4" t="s">
        <v>22</v>
      </c>
    </row>
    <row r="21303" spans="1:8">
      <c r="A21303" t="n">
        <v>169889</v>
      </c>
      <c r="B21303" s="28" t="n">
        <v>58</v>
      </c>
      <c r="C21303" s="7" t="n">
        <v>101</v>
      </c>
      <c r="D21303" s="7" t="n">
        <v>500</v>
      </c>
      <c r="E21303" s="7" t="n">
        <v>1</v>
      </c>
    </row>
    <row r="21304" spans="1:8">
      <c r="A21304" t="s">
        <v>4</v>
      </c>
      <c r="B21304" s="4" t="s">
        <v>5</v>
      </c>
      <c r="C21304" s="4" t="s">
        <v>13</v>
      </c>
      <c r="D21304" s="4" t="s">
        <v>10</v>
      </c>
    </row>
    <row r="21305" spans="1:8">
      <c r="A21305" t="n">
        <v>169897</v>
      </c>
      <c r="B21305" s="28" t="n">
        <v>58</v>
      </c>
      <c r="C21305" s="7" t="n">
        <v>254</v>
      </c>
      <c r="D21305" s="7" t="n">
        <v>0</v>
      </c>
    </row>
    <row r="21306" spans="1:8">
      <c r="A21306" t="s">
        <v>4</v>
      </c>
      <c r="B21306" s="4" t="s">
        <v>5</v>
      </c>
      <c r="C21306" s="4" t="s">
        <v>13</v>
      </c>
      <c r="D21306" s="4" t="s">
        <v>13</v>
      </c>
      <c r="E21306" s="4" t="s">
        <v>22</v>
      </c>
      <c r="F21306" s="4" t="s">
        <v>22</v>
      </c>
      <c r="G21306" s="4" t="s">
        <v>22</v>
      </c>
      <c r="H21306" s="4" t="s">
        <v>10</v>
      </c>
    </row>
    <row r="21307" spans="1:8">
      <c r="A21307" t="n">
        <v>169901</v>
      </c>
      <c r="B21307" s="25" t="n">
        <v>45</v>
      </c>
      <c r="C21307" s="7" t="n">
        <v>2</v>
      </c>
      <c r="D21307" s="7" t="n">
        <v>3</v>
      </c>
      <c r="E21307" s="7" t="n">
        <v>-23.9599990844727</v>
      </c>
      <c r="F21307" s="7" t="n">
        <v>3.26999998092651</v>
      </c>
      <c r="G21307" s="7" t="n">
        <v>-46.939998626709</v>
      </c>
      <c r="H21307" s="7" t="n">
        <v>0</v>
      </c>
    </row>
    <row r="21308" spans="1:8">
      <c r="A21308" t="s">
        <v>4</v>
      </c>
      <c r="B21308" s="4" t="s">
        <v>5</v>
      </c>
      <c r="C21308" s="4" t="s">
        <v>13</v>
      </c>
      <c r="D21308" s="4" t="s">
        <v>13</v>
      </c>
      <c r="E21308" s="4" t="s">
        <v>22</v>
      </c>
      <c r="F21308" s="4" t="s">
        <v>22</v>
      </c>
      <c r="G21308" s="4" t="s">
        <v>22</v>
      </c>
      <c r="H21308" s="4" t="s">
        <v>10</v>
      </c>
      <c r="I21308" s="4" t="s">
        <v>13</v>
      </c>
    </row>
    <row r="21309" spans="1:8">
      <c r="A21309" t="n">
        <v>169918</v>
      </c>
      <c r="B21309" s="25" t="n">
        <v>45</v>
      </c>
      <c r="C21309" s="7" t="n">
        <v>4</v>
      </c>
      <c r="D21309" s="7" t="n">
        <v>3</v>
      </c>
      <c r="E21309" s="7" t="n">
        <v>357.649993896484</v>
      </c>
      <c r="F21309" s="7" t="n">
        <v>34.8699989318848</v>
      </c>
      <c r="G21309" s="7" t="n">
        <v>0</v>
      </c>
      <c r="H21309" s="7" t="n">
        <v>0</v>
      </c>
      <c r="I21309" s="7" t="n">
        <v>1</v>
      </c>
    </row>
    <row r="21310" spans="1:8">
      <c r="A21310" t="s">
        <v>4</v>
      </c>
      <c r="B21310" s="4" t="s">
        <v>5</v>
      </c>
      <c r="C21310" s="4" t="s">
        <v>13</v>
      </c>
      <c r="D21310" s="4" t="s">
        <v>13</v>
      </c>
      <c r="E21310" s="4" t="s">
        <v>22</v>
      </c>
      <c r="F21310" s="4" t="s">
        <v>10</v>
      </c>
    </row>
    <row r="21311" spans="1:8">
      <c r="A21311" t="n">
        <v>169936</v>
      </c>
      <c r="B21311" s="25" t="n">
        <v>45</v>
      </c>
      <c r="C21311" s="7" t="n">
        <v>5</v>
      </c>
      <c r="D21311" s="7" t="n">
        <v>3</v>
      </c>
      <c r="E21311" s="7" t="n">
        <v>1.79999995231628</v>
      </c>
      <c r="F21311" s="7" t="n">
        <v>0</v>
      </c>
    </row>
    <row r="21312" spans="1:8">
      <c r="A21312" t="s">
        <v>4</v>
      </c>
      <c r="B21312" s="4" t="s">
        <v>5</v>
      </c>
      <c r="C21312" s="4" t="s">
        <v>13</v>
      </c>
      <c r="D21312" s="4" t="s">
        <v>13</v>
      </c>
      <c r="E21312" s="4" t="s">
        <v>22</v>
      </c>
      <c r="F21312" s="4" t="s">
        <v>10</v>
      </c>
    </row>
    <row r="21313" spans="1:9">
      <c r="A21313" t="n">
        <v>169945</v>
      </c>
      <c r="B21313" s="25" t="n">
        <v>45</v>
      </c>
      <c r="C21313" s="7" t="n">
        <v>11</v>
      </c>
      <c r="D21313" s="7" t="n">
        <v>3</v>
      </c>
      <c r="E21313" s="7" t="n">
        <v>28.2000007629395</v>
      </c>
      <c r="F21313" s="7" t="n">
        <v>0</v>
      </c>
    </row>
    <row r="21314" spans="1:9">
      <c r="A21314" t="s">
        <v>4</v>
      </c>
      <c r="B21314" s="4" t="s">
        <v>5</v>
      </c>
      <c r="C21314" s="4" t="s">
        <v>10</v>
      </c>
      <c r="D21314" s="4" t="s">
        <v>22</v>
      </c>
      <c r="E21314" s="4" t="s">
        <v>22</v>
      </c>
      <c r="F21314" s="4" t="s">
        <v>22</v>
      </c>
      <c r="G21314" s="4" t="s">
        <v>22</v>
      </c>
    </row>
    <row r="21315" spans="1:9">
      <c r="A21315" t="n">
        <v>169954</v>
      </c>
      <c r="B21315" s="24" t="n">
        <v>46</v>
      </c>
      <c r="C21315" s="7" t="n">
        <v>9</v>
      </c>
      <c r="D21315" s="7" t="n">
        <v>-22.9400005340576</v>
      </c>
      <c r="E21315" s="7" t="n">
        <v>1.73000001907349</v>
      </c>
      <c r="F21315" s="7" t="n">
        <v>-45.7700004577637</v>
      </c>
      <c r="G21315" s="7" t="n">
        <v>247.199996948242</v>
      </c>
    </row>
    <row r="21316" spans="1:9">
      <c r="A21316" t="s">
        <v>4</v>
      </c>
      <c r="B21316" s="4" t="s">
        <v>5</v>
      </c>
      <c r="C21316" s="4" t="s">
        <v>10</v>
      </c>
      <c r="D21316" s="4" t="s">
        <v>22</v>
      </c>
      <c r="E21316" s="4" t="s">
        <v>22</v>
      </c>
      <c r="F21316" s="4" t="s">
        <v>22</v>
      </c>
      <c r="G21316" s="4" t="s">
        <v>22</v>
      </c>
    </row>
    <row r="21317" spans="1:9">
      <c r="A21317" t="n">
        <v>169973</v>
      </c>
      <c r="B21317" s="24" t="n">
        <v>46</v>
      </c>
      <c r="C21317" s="7" t="n">
        <v>15</v>
      </c>
      <c r="D21317" s="7" t="n">
        <v>-23.3500003814697</v>
      </c>
      <c r="E21317" s="7" t="n">
        <v>1.70000004768372</v>
      </c>
      <c r="F21317" s="7" t="n">
        <v>-45.2999992370605</v>
      </c>
      <c r="G21317" s="7" t="n">
        <v>-159.100006103516</v>
      </c>
    </row>
    <row r="21318" spans="1:9">
      <c r="A21318" t="s">
        <v>4</v>
      </c>
      <c r="B21318" s="4" t="s">
        <v>5</v>
      </c>
      <c r="C21318" s="4" t="s">
        <v>10</v>
      </c>
      <c r="D21318" s="4" t="s">
        <v>13</v>
      </c>
      <c r="E21318" s="4" t="s">
        <v>6</v>
      </c>
      <c r="F21318" s="4" t="s">
        <v>22</v>
      </c>
      <c r="G21318" s="4" t="s">
        <v>22</v>
      </c>
      <c r="H21318" s="4" t="s">
        <v>22</v>
      </c>
    </row>
    <row r="21319" spans="1:9">
      <c r="A21319" t="n">
        <v>169992</v>
      </c>
      <c r="B21319" s="39" t="n">
        <v>48</v>
      </c>
      <c r="C21319" s="7" t="n">
        <v>15</v>
      </c>
      <c r="D21319" s="7" t="n">
        <v>0</v>
      </c>
      <c r="E21319" s="7" t="s">
        <v>408</v>
      </c>
      <c r="F21319" s="7" t="n">
        <v>-1</v>
      </c>
      <c r="G21319" s="7" t="n">
        <v>1</v>
      </c>
      <c r="H21319" s="7" t="n">
        <v>1.40129846432482e-45</v>
      </c>
    </row>
    <row r="21320" spans="1:9">
      <c r="A21320" t="s">
        <v>4</v>
      </c>
      <c r="B21320" s="4" t="s">
        <v>5</v>
      </c>
      <c r="C21320" s="4" t="s">
        <v>10</v>
      </c>
      <c r="D21320" s="4" t="s">
        <v>13</v>
      </c>
      <c r="E21320" s="4" t="s">
        <v>6</v>
      </c>
      <c r="F21320" s="4" t="s">
        <v>22</v>
      </c>
      <c r="G21320" s="4" t="s">
        <v>22</v>
      </c>
      <c r="H21320" s="4" t="s">
        <v>22</v>
      </c>
    </row>
    <row r="21321" spans="1:9">
      <c r="A21321" t="n">
        <v>170016</v>
      </c>
      <c r="B21321" s="39" t="n">
        <v>48</v>
      </c>
      <c r="C21321" s="7" t="n">
        <v>9</v>
      </c>
      <c r="D21321" s="7" t="n">
        <v>0</v>
      </c>
      <c r="E21321" s="7" t="s">
        <v>408</v>
      </c>
      <c r="F21321" s="7" t="n">
        <v>-1</v>
      </c>
      <c r="G21321" s="7" t="n">
        <v>1</v>
      </c>
      <c r="H21321" s="7" t="n">
        <v>1.40129846432482e-45</v>
      </c>
    </row>
    <row r="21322" spans="1:9">
      <c r="A21322" t="s">
        <v>4</v>
      </c>
      <c r="B21322" s="4" t="s">
        <v>5</v>
      </c>
      <c r="C21322" s="4" t="s">
        <v>10</v>
      </c>
      <c r="D21322" s="4" t="s">
        <v>10</v>
      </c>
      <c r="E21322" s="4" t="s">
        <v>10</v>
      </c>
    </row>
    <row r="21323" spans="1:9">
      <c r="A21323" t="n">
        <v>170040</v>
      </c>
      <c r="B21323" s="57" t="n">
        <v>61</v>
      </c>
      <c r="C21323" s="7" t="n">
        <v>9</v>
      </c>
      <c r="D21323" s="7" t="n">
        <v>15</v>
      </c>
      <c r="E21323" s="7" t="n">
        <v>0</v>
      </c>
    </row>
    <row r="21324" spans="1:9">
      <c r="A21324" t="s">
        <v>4</v>
      </c>
      <c r="B21324" s="4" t="s">
        <v>5</v>
      </c>
      <c r="C21324" s="4" t="s">
        <v>10</v>
      </c>
      <c r="D21324" s="4" t="s">
        <v>9</v>
      </c>
    </row>
    <row r="21325" spans="1:9">
      <c r="A21325" t="n">
        <v>170047</v>
      </c>
      <c r="B21325" s="41" t="n">
        <v>43</v>
      </c>
      <c r="C21325" s="7" t="n">
        <v>15</v>
      </c>
      <c r="D21325" s="7" t="n">
        <v>128</v>
      </c>
    </row>
    <row r="21326" spans="1:9">
      <c r="A21326" t="s">
        <v>4</v>
      </c>
      <c r="B21326" s="4" t="s">
        <v>5</v>
      </c>
      <c r="C21326" s="4" t="s">
        <v>10</v>
      </c>
      <c r="D21326" s="4" t="s">
        <v>9</v>
      </c>
    </row>
    <row r="21327" spans="1:9">
      <c r="A21327" t="n">
        <v>170054</v>
      </c>
      <c r="B21327" s="41" t="n">
        <v>43</v>
      </c>
      <c r="C21327" s="7" t="n">
        <v>15</v>
      </c>
      <c r="D21327" s="7" t="n">
        <v>32</v>
      </c>
    </row>
    <row r="21328" spans="1:9">
      <c r="A21328" t="s">
        <v>4</v>
      </c>
      <c r="B21328" s="4" t="s">
        <v>5</v>
      </c>
      <c r="C21328" s="4" t="s">
        <v>13</v>
      </c>
      <c r="D21328" s="36" t="s">
        <v>81</v>
      </c>
      <c r="E21328" s="4" t="s">
        <v>5</v>
      </c>
      <c r="F21328" s="4" t="s">
        <v>13</v>
      </c>
      <c r="G21328" s="4" t="s">
        <v>10</v>
      </c>
      <c r="H21328" s="36" t="s">
        <v>82</v>
      </c>
      <c r="I21328" s="4" t="s">
        <v>13</v>
      </c>
      <c r="J21328" s="36" t="s">
        <v>81</v>
      </c>
      <c r="K21328" s="4" t="s">
        <v>5</v>
      </c>
      <c r="L21328" s="4" t="s">
        <v>13</v>
      </c>
      <c r="M21328" s="4" t="s">
        <v>10</v>
      </c>
      <c r="N21328" s="36" t="s">
        <v>82</v>
      </c>
      <c r="O21328" s="4" t="s">
        <v>13</v>
      </c>
      <c r="P21328" s="4" t="s">
        <v>13</v>
      </c>
      <c r="Q21328" s="4" t="s">
        <v>20</v>
      </c>
    </row>
    <row r="21329" spans="1:17">
      <c r="A21329" t="n">
        <v>170061</v>
      </c>
      <c r="B21329" s="10" t="n">
        <v>5</v>
      </c>
      <c r="C21329" s="7" t="n">
        <v>28</v>
      </c>
      <c r="D21329" s="36" t="s">
        <v>3</v>
      </c>
      <c r="E21329" s="37" t="n">
        <v>64</v>
      </c>
      <c r="F21329" s="7" t="n">
        <v>5</v>
      </c>
      <c r="G21329" s="7" t="n">
        <v>4</v>
      </c>
      <c r="H21329" s="36" t="s">
        <v>3</v>
      </c>
      <c r="I21329" s="7" t="n">
        <v>28</v>
      </c>
      <c r="J21329" s="36" t="s">
        <v>3</v>
      </c>
      <c r="K21329" s="37" t="n">
        <v>64</v>
      </c>
      <c r="L21329" s="7" t="n">
        <v>5</v>
      </c>
      <c r="M21329" s="7" t="n">
        <v>7</v>
      </c>
      <c r="N21329" s="36" t="s">
        <v>3</v>
      </c>
      <c r="O21329" s="7" t="n">
        <v>9</v>
      </c>
      <c r="P21329" s="7" t="n">
        <v>1</v>
      </c>
      <c r="Q21329" s="11" t="n">
        <f t="normal" ca="1">A21337</f>
        <v>0</v>
      </c>
    </row>
    <row r="21330" spans="1:17">
      <c r="A21330" t="s">
        <v>4</v>
      </c>
      <c r="B21330" s="4" t="s">
        <v>5</v>
      </c>
      <c r="C21330" s="4" t="s">
        <v>10</v>
      </c>
      <c r="D21330" s="4" t="s">
        <v>9</v>
      </c>
    </row>
    <row r="21331" spans="1:17">
      <c r="A21331" t="n">
        <v>170078</v>
      </c>
      <c r="B21331" s="41" t="n">
        <v>43</v>
      </c>
      <c r="C21331" s="7" t="n">
        <v>2</v>
      </c>
      <c r="D21331" s="7" t="n">
        <v>128</v>
      </c>
    </row>
    <row r="21332" spans="1:17">
      <c r="A21332" t="s">
        <v>4</v>
      </c>
      <c r="B21332" s="4" t="s">
        <v>5</v>
      </c>
      <c r="C21332" s="4" t="s">
        <v>10</v>
      </c>
      <c r="D21332" s="4" t="s">
        <v>9</v>
      </c>
    </row>
    <row r="21333" spans="1:17">
      <c r="A21333" t="n">
        <v>170085</v>
      </c>
      <c r="B21333" s="41" t="n">
        <v>43</v>
      </c>
      <c r="C21333" s="7" t="n">
        <v>2</v>
      </c>
      <c r="D21333" s="7" t="n">
        <v>32</v>
      </c>
    </row>
    <row r="21334" spans="1:17">
      <c r="A21334" t="s">
        <v>4</v>
      </c>
      <c r="B21334" s="4" t="s">
        <v>5</v>
      </c>
      <c r="C21334" s="4" t="s">
        <v>20</v>
      </c>
    </row>
    <row r="21335" spans="1:17">
      <c r="A21335" t="n">
        <v>170092</v>
      </c>
      <c r="B21335" s="17" t="n">
        <v>3</v>
      </c>
      <c r="C21335" s="11" t="n">
        <f t="normal" ca="1">A21351</f>
        <v>0</v>
      </c>
    </row>
    <row r="21336" spans="1:17">
      <c r="A21336" t="s">
        <v>4</v>
      </c>
      <c r="B21336" s="4" t="s">
        <v>5</v>
      </c>
      <c r="C21336" s="4" t="s">
        <v>13</v>
      </c>
      <c r="D21336" s="36" t="s">
        <v>81</v>
      </c>
      <c r="E21336" s="4" t="s">
        <v>5</v>
      </c>
      <c r="F21336" s="4" t="s">
        <v>13</v>
      </c>
      <c r="G21336" s="4" t="s">
        <v>10</v>
      </c>
      <c r="H21336" s="36" t="s">
        <v>82</v>
      </c>
      <c r="I21336" s="4" t="s">
        <v>13</v>
      </c>
      <c r="J21336" s="36" t="s">
        <v>81</v>
      </c>
      <c r="K21336" s="4" t="s">
        <v>5</v>
      </c>
      <c r="L21336" s="4" t="s">
        <v>13</v>
      </c>
      <c r="M21336" s="4" t="s">
        <v>10</v>
      </c>
      <c r="N21336" s="36" t="s">
        <v>82</v>
      </c>
      <c r="O21336" s="4" t="s">
        <v>13</v>
      </c>
      <c r="P21336" s="4" t="s">
        <v>13</v>
      </c>
      <c r="Q21336" s="4" t="s">
        <v>20</v>
      </c>
    </row>
    <row r="21337" spans="1:17">
      <c r="A21337" t="n">
        <v>170097</v>
      </c>
      <c r="B21337" s="10" t="n">
        <v>5</v>
      </c>
      <c r="C21337" s="7" t="n">
        <v>28</v>
      </c>
      <c r="D21337" s="36" t="s">
        <v>3</v>
      </c>
      <c r="E21337" s="37" t="n">
        <v>64</v>
      </c>
      <c r="F21337" s="7" t="n">
        <v>5</v>
      </c>
      <c r="G21337" s="7" t="n">
        <v>2</v>
      </c>
      <c r="H21337" s="36" t="s">
        <v>3</v>
      </c>
      <c r="I21337" s="7" t="n">
        <v>28</v>
      </c>
      <c r="J21337" s="36" t="s">
        <v>3</v>
      </c>
      <c r="K21337" s="37" t="n">
        <v>64</v>
      </c>
      <c r="L21337" s="7" t="n">
        <v>5</v>
      </c>
      <c r="M21337" s="7" t="n">
        <v>7</v>
      </c>
      <c r="N21337" s="36" t="s">
        <v>3</v>
      </c>
      <c r="O21337" s="7" t="n">
        <v>9</v>
      </c>
      <c r="P21337" s="7" t="n">
        <v>1</v>
      </c>
      <c r="Q21337" s="11" t="n">
        <f t="normal" ca="1">A21345</f>
        <v>0</v>
      </c>
    </row>
    <row r="21338" spans="1:17">
      <c r="A21338" t="s">
        <v>4</v>
      </c>
      <c r="B21338" s="4" t="s">
        <v>5</v>
      </c>
      <c r="C21338" s="4" t="s">
        <v>10</v>
      </c>
      <c r="D21338" s="4" t="s">
        <v>9</v>
      </c>
    </row>
    <row r="21339" spans="1:17">
      <c r="A21339" t="n">
        <v>170114</v>
      </c>
      <c r="B21339" s="41" t="n">
        <v>43</v>
      </c>
      <c r="C21339" s="7" t="n">
        <v>4</v>
      </c>
      <c r="D21339" s="7" t="n">
        <v>128</v>
      </c>
    </row>
    <row r="21340" spans="1:17">
      <c r="A21340" t="s">
        <v>4</v>
      </c>
      <c r="B21340" s="4" t="s">
        <v>5</v>
      </c>
      <c r="C21340" s="4" t="s">
        <v>10</v>
      </c>
      <c r="D21340" s="4" t="s">
        <v>9</v>
      </c>
    </row>
    <row r="21341" spans="1:17">
      <c r="A21341" t="n">
        <v>170121</v>
      </c>
      <c r="B21341" s="41" t="n">
        <v>43</v>
      </c>
      <c r="C21341" s="7" t="n">
        <v>4</v>
      </c>
      <c r="D21341" s="7" t="n">
        <v>32</v>
      </c>
    </row>
    <row r="21342" spans="1:17">
      <c r="A21342" t="s">
        <v>4</v>
      </c>
      <c r="B21342" s="4" t="s">
        <v>5</v>
      </c>
      <c r="C21342" s="4" t="s">
        <v>20</v>
      </c>
    </row>
    <row r="21343" spans="1:17">
      <c r="A21343" t="n">
        <v>170128</v>
      </c>
      <c r="B21343" s="17" t="n">
        <v>3</v>
      </c>
      <c r="C21343" s="11" t="n">
        <f t="normal" ca="1">A21351</f>
        <v>0</v>
      </c>
    </row>
    <row r="21344" spans="1:17">
      <c r="A21344" t="s">
        <v>4</v>
      </c>
      <c r="B21344" s="4" t="s">
        <v>5</v>
      </c>
      <c r="C21344" s="4" t="s">
        <v>13</v>
      </c>
      <c r="D21344" s="36" t="s">
        <v>81</v>
      </c>
      <c r="E21344" s="4" t="s">
        <v>5</v>
      </c>
      <c r="F21344" s="4" t="s">
        <v>13</v>
      </c>
      <c r="G21344" s="4" t="s">
        <v>10</v>
      </c>
      <c r="H21344" s="36" t="s">
        <v>82</v>
      </c>
      <c r="I21344" s="4" t="s">
        <v>13</v>
      </c>
      <c r="J21344" s="36" t="s">
        <v>81</v>
      </c>
      <c r="K21344" s="4" t="s">
        <v>5</v>
      </c>
      <c r="L21344" s="4" t="s">
        <v>13</v>
      </c>
      <c r="M21344" s="4" t="s">
        <v>10</v>
      </c>
      <c r="N21344" s="36" t="s">
        <v>82</v>
      </c>
      <c r="O21344" s="4" t="s">
        <v>13</v>
      </c>
      <c r="P21344" s="4" t="s">
        <v>13</v>
      </c>
      <c r="Q21344" s="4" t="s">
        <v>20</v>
      </c>
    </row>
    <row r="21345" spans="1:17">
      <c r="A21345" t="n">
        <v>170133</v>
      </c>
      <c r="B21345" s="10" t="n">
        <v>5</v>
      </c>
      <c r="C21345" s="7" t="n">
        <v>28</v>
      </c>
      <c r="D21345" s="36" t="s">
        <v>3</v>
      </c>
      <c r="E21345" s="37" t="n">
        <v>64</v>
      </c>
      <c r="F21345" s="7" t="n">
        <v>5</v>
      </c>
      <c r="G21345" s="7" t="n">
        <v>2</v>
      </c>
      <c r="H21345" s="36" t="s">
        <v>3</v>
      </c>
      <c r="I21345" s="7" t="n">
        <v>28</v>
      </c>
      <c r="J21345" s="36" t="s">
        <v>3</v>
      </c>
      <c r="K21345" s="37" t="n">
        <v>64</v>
      </c>
      <c r="L21345" s="7" t="n">
        <v>5</v>
      </c>
      <c r="M21345" s="7" t="n">
        <v>4</v>
      </c>
      <c r="N21345" s="36" t="s">
        <v>3</v>
      </c>
      <c r="O21345" s="7" t="n">
        <v>9</v>
      </c>
      <c r="P21345" s="7" t="n">
        <v>1</v>
      </c>
      <c r="Q21345" s="11" t="n">
        <f t="normal" ca="1">A21351</f>
        <v>0</v>
      </c>
    </row>
    <row r="21346" spans="1:17">
      <c r="A21346" t="s">
        <v>4</v>
      </c>
      <c r="B21346" s="4" t="s">
        <v>5</v>
      </c>
      <c r="C21346" s="4" t="s">
        <v>10</v>
      </c>
      <c r="D21346" s="4" t="s">
        <v>9</v>
      </c>
    </row>
    <row r="21347" spans="1:17">
      <c r="A21347" t="n">
        <v>170150</v>
      </c>
      <c r="B21347" s="41" t="n">
        <v>43</v>
      </c>
      <c r="C21347" s="7" t="n">
        <v>7</v>
      </c>
      <c r="D21347" s="7" t="n">
        <v>128</v>
      </c>
    </row>
    <row r="21348" spans="1:17">
      <c r="A21348" t="s">
        <v>4</v>
      </c>
      <c r="B21348" s="4" t="s">
        <v>5</v>
      </c>
      <c r="C21348" s="4" t="s">
        <v>10</v>
      </c>
      <c r="D21348" s="4" t="s">
        <v>9</v>
      </c>
    </row>
    <row r="21349" spans="1:17">
      <c r="A21349" t="n">
        <v>170157</v>
      </c>
      <c r="B21349" s="41" t="n">
        <v>43</v>
      </c>
      <c r="C21349" s="7" t="n">
        <v>7</v>
      </c>
      <c r="D21349" s="7" t="n">
        <v>32</v>
      </c>
    </row>
    <row r="21350" spans="1:17">
      <c r="A21350" t="s">
        <v>4</v>
      </c>
      <c r="B21350" s="4" t="s">
        <v>5</v>
      </c>
      <c r="C21350" s="4" t="s">
        <v>10</v>
      </c>
      <c r="D21350" s="4" t="s">
        <v>9</v>
      </c>
    </row>
    <row r="21351" spans="1:17">
      <c r="A21351" t="n">
        <v>170164</v>
      </c>
      <c r="B21351" s="41" t="n">
        <v>43</v>
      </c>
      <c r="C21351" s="7" t="n">
        <v>9</v>
      </c>
      <c r="D21351" s="7" t="n">
        <v>128</v>
      </c>
    </row>
    <row r="21352" spans="1:17">
      <c r="A21352" t="s">
        <v>4</v>
      </c>
      <c r="B21352" s="4" t="s">
        <v>5</v>
      </c>
      <c r="C21352" s="4" t="s">
        <v>10</v>
      </c>
      <c r="D21352" s="4" t="s">
        <v>9</v>
      </c>
    </row>
    <row r="21353" spans="1:17">
      <c r="A21353" t="n">
        <v>170171</v>
      </c>
      <c r="B21353" s="41" t="n">
        <v>43</v>
      </c>
      <c r="C21353" s="7" t="n">
        <v>9</v>
      </c>
      <c r="D21353" s="7" t="n">
        <v>32</v>
      </c>
    </row>
    <row r="21354" spans="1:17">
      <c r="A21354" t="s">
        <v>4</v>
      </c>
      <c r="B21354" s="4" t="s">
        <v>5</v>
      </c>
      <c r="C21354" s="4" t="s">
        <v>13</v>
      </c>
      <c r="D21354" s="4" t="s">
        <v>10</v>
      </c>
    </row>
    <row r="21355" spans="1:17">
      <c r="A21355" t="n">
        <v>170178</v>
      </c>
      <c r="B21355" s="28" t="n">
        <v>58</v>
      </c>
      <c r="C21355" s="7" t="n">
        <v>255</v>
      </c>
      <c r="D21355" s="7" t="n">
        <v>0</v>
      </c>
    </row>
    <row r="21356" spans="1:17">
      <c r="A21356" t="s">
        <v>4</v>
      </c>
      <c r="B21356" s="4" t="s">
        <v>5</v>
      </c>
      <c r="C21356" s="4" t="s">
        <v>13</v>
      </c>
      <c r="D21356" s="4" t="s">
        <v>10</v>
      </c>
      <c r="E21356" s="4" t="s">
        <v>10</v>
      </c>
      <c r="F21356" s="4" t="s">
        <v>13</v>
      </c>
    </row>
    <row r="21357" spans="1:17">
      <c r="A21357" t="n">
        <v>170182</v>
      </c>
      <c r="B21357" s="29" t="n">
        <v>25</v>
      </c>
      <c r="C21357" s="7" t="n">
        <v>1</v>
      </c>
      <c r="D21357" s="7" t="n">
        <v>60</v>
      </c>
      <c r="E21357" s="7" t="n">
        <v>640</v>
      </c>
      <c r="F21357" s="7" t="n">
        <v>1</v>
      </c>
    </row>
    <row r="21358" spans="1:17">
      <c r="A21358" t="s">
        <v>4</v>
      </c>
      <c r="B21358" s="4" t="s">
        <v>5</v>
      </c>
      <c r="C21358" s="4" t="s">
        <v>13</v>
      </c>
      <c r="D21358" s="4" t="s">
        <v>10</v>
      </c>
      <c r="E21358" s="4" t="s">
        <v>6</v>
      </c>
    </row>
    <row r="21359" spans="1:17">
      <c r="A21359" t="n">
        <v>170189</v>
      </c>
      <c r="B21359" s="40" t="n">
        <v>51</v>
      </c>
      <c r="C21359" s="7" t="n">
        <v>4</v>
      </c>
      <c r="D21359" s="7" t="n">
        <v>15</v>
      </c>
      <c r="E21359" s="7" t="s">
        <v>219</v>
      </c>
    </row>
    <row r="21360" spans="1:17">
      <c r="A21360" t="s">
        <v>4</v>
      </c>
      <c r="B21360" s="4" t="s">
        <v>5</v>
      </c>
      <c r="C21360" s="4" t="s">
        <v>10</v>
      </c>
    </row>
    <row r="21361" spans="1:17">
      <c r="A21361" t="n">
        <v>170203</v>
      </c>
      <c r="B21361" s="35" t="n">
        <v>16</v>
      </c>
      <c r="C21361" s="7" t="n">
        <v>0</v>
      </c>
    </row>
    <row r="21362" spans="1:17">
      <c r="A21362" t="s">
        <v>4</v>
      </c>
      <c r="B21362" s="4" t="s">
        <v>5</v>
      </c>
      <c r="C21362" s="4" t="s">
        <v>10</v>
      </c>
      <c r="D21362" s="4" t="s">
        <v>72</v>
      </c>
      <c r="E21362" s="4" t="s">
        <v>13</v>
      </c>
      <c r="F21362" s="4" t="s">
        <v>13</v>
      </c>
    </row>
    <row r="21363" spans="1:17">
      <c r="A21363" t="n">
        <v>170206</v>
      </c>
      <c r="B21363" s="52" t="n">
        <v>26</v>
      </c>
      <c r="C21363" s="7" t="n">
        <v>15</v>
      </c>
      <c r="D21363" s="7" t="s">
        <v>1400</v>
      </c>
      <c r="E21363" s="7" t="n">
        <v>2</v>
      </c>
      <c r="F21363" s="7" t="n">
        <v>0</v>
      </c>
    </row>
    <row r="21364" spans="1:17">
      <c r="A21364" t="s">
        <v>4</v>
      </c>
      <c r="B21364" s="4" t="s">
        <v>5</v>
      </c>
    </row>
    <row r="21365" spans="1:17">
      <c r="A21365" t="n">
        <v>170282</v>
      </c>
      <c r="B21365" s="53" t="n">
        <v>28</v>
      </c>
    </row>
    <row r="21366" spans="1:17">
      <c r="A21366" t="s">
        <v>4</v>
      </c>
      <c r="B21366" s="4" t="s">
        <v>5</v>
      </c>
      <c r="C21366" s="4" t="s">
        <v>13</v>
      </c>
      <c r="D21366" s="4" t="s">
        <v>10</v>
      </c>
      <c r="E21366" s="4" t="s">
        <v>10</v>
      </c>
      <c r="F21366" s="4" t="s">
        <v>13</v>
      </c>
    </row>
    <row r="21367" spans="1:17">
      <c r="A21367" t="n">
        <v>170283</v>
      </c>
      <c r="B21367" s="29" t="n">
        <v>25</v>
      </c>
      <c r="C21367" s="7" t="n">
        <v>1</v>
      </c>
      <c r="D21367" s="7" t="n">
        <v>65535</v>
      </c>
      <c r="E21367" s="7" t="n">
        <v>65535</v>
      </c>
      <c r="F21367" s="7" t="n">
        <v>0</v>
      </c>
    </row>
    <row r="21368" spans="1:17">
      <c r="A21368" t="s">
        <v>4</v>
      </c>
      <c r="B21368" s="4" t="s">
        <v>5</v>
      </c>
      <c r="C21368" s="4" t="s">
        <v>13</v>
      </c>
      <c r="D21368" s="4" t="s">
        <v>10</v>
      </c>
      <c r="E21368" s="4" t="s">
        <v>6</v>
      </c>
      <c r="F21368" s="4" t="s">
        <v>6</v>
      </c>
      <c r="G21368" s="4" t="s">
        <v>6</v>
      </c>
      <c r="H21368" s="4" t="s">
        <v>6</v>
      </c>
    </row>
    <row r="21369" spans="1:17">
      <c r="A21369" t="n">
        <v>170290</v>
      </c>
      <c r="B21369" s="40" t="n">
        <v>51</v>
      </c>
      <c r="C21369" s="7" t="n">
        <v>3</v>
      </c>
      <c r="D21369" s="7" t="n">
        <v>0</v>
      </c>
      <c r="E21369" s="7" t="s">
        <v>1203</v>
      </c>
      <c r="F21369" s="7" t="s">
        <v>89</v>
      </c>
      <c r="G21369" s="7" t="s">
        <v>88</v>
      </c>
      <c r="H21369" s="7" t="s">
        <v>89</v>
      </c>
    </row>
    <row r="21370" spans="1:17">
      <c r="A21370" t="s">
        <v>4</v>
      </c>
      <c r="B21370" s="4" t="s">
        <v>5</v>
      </c>
      <c r="C21370" s="4" t="s">
        <v>10</v>
      </c>
      <c r="D21370" s="4" t="s">
        <v>13</v>
      </c>
      <c r="E21370" s="4" t="s">
        <v>13</v>
      </c>
      <c r="F21370" s="4" t="s">
        <v>6</v>
      </c>
    </row>
    <row r="21371" spans="1:17">
      <c r="A21371" t="n">
        <v>170303</v>
      </c>
      <c r="B21371" s="22" t="n">
        <v>20</v>
      </c>
      <c r="C21371" s="7" t="n">
        <v>0</v>
      </c>
      <c r="D21371" s="7" t="n">
        <v>2</v>
      </c>
      <c r="E21371" s="7" t="n">
        <v>10</v>
      </c>
      <c r="F21371" s="7" t="s">
        <v>937</v>
      </c>
    </row>
    <row r="21372" spans="1:17">
      <c r="A21372" t="s">
        <v>4</v>
      </c>
      <c r="B21372" s="4" t="s">
        <v>5</v>
      </c>
      <c r="C21372" s="4" t="s">
        <v>10</v>
      </c>
    </row>
    <row r="21373" spans="1:17">
      <c r="A21373" t="n">
        <v>170324</v>
      </c>
      <c r="B21373" s="35" t="n">
        <v>16</v>
      </c>
      <c r="C21373" s="7" t="n">
        <v>500</v>
      </c>
    </row>
    <row r="21374" spans="1:17">
      <c r="A21374" t="s">
        <v>4</v>
      </c>
      <c r="B21374" s="4" t="s">
        <v>5</v>
      </c>
      <c r="C21374" s="4" t="s">
        <v>13</v>
      </c>
      <c r="D21374" s="4" t="s">
        <v>10</v>
      </c>
      <c r="E21374" s="4" t="s">
        <v>6</v>
      </c>
    </row>
    <row r="21375" spans="1:17">
      <c r="A21375" t="n">
        <v>170327</v>
      </c>
      <c r="B21375" s="40" t="n">
        <v>51</v>
      </c>
      <c r="C21375" s="7" t="n">
        <v>4</v>
      </c>
      <c r="D21375" s="7" t="n">
        <v>0</v>
      </c>
      <c r="E21375" s="7" t="s">
        <v>223</v>
      </c>
    </row>
    <row r="21376" spans="1:17">
      <c r="A21376" t="s">
        <v>4</v>
      </c>
      <c r="B21376" s="4" t="s">
        <v>5</v>
      </c>
      <c r="C21376" s="4" t="s">
        <v>10</v>
      </c>
    </row>
    <row r="21377" spans="1:8">
      <c r="A21377" t="n">
        <v>170340</v>
      </c>
      <c r="B21377" s="35" t="n">
        <v>16</v>
      </c>
      <c r="C21377" s="7" t="n">
        <v>0</v>
      </c>
    </row>
    <row r="21378" spans="1:8">
      <c r="A21378" t="s">
        <v>4</v>
      </c>
      <c r="B21378" s="4" t="s">
        <v>5</v>
      </c>
      <c r="C21378" s="4" t="s">
        <v>10</v>
      </c>
      <c r="D21378" s="4" t="s">
        <v>72</v>
      </c>
      <c r="E21378" s="4" t="s">
        <v>13</v>
      </c>
      <c r="F21378" s="4" t="s">
        <v>13</v>
      </c>
    </row>
    <row r="21379" spans="1:8">
      <c r="A21379" t="n">
        <v>170343</v>
      </c>
      <c r="B21379" s="52" t="n">
        <v>26</v>
      </c>
      <c r="C21379" s="7" t="n">
        <v>0</v>
      </c>
      <c r="D21379" s="7" t="s">
        <v>1401</v>
      </c>
      <c r="E21379" s="7" t="n">
        <v>2</v>
      </c>
      <c r="F21379" s="7" t="n">
        <v>0</v>
      </c>
    </row>
    <row r="21380" spans="1:8">
      <c r="A21380" t="s">
        <v>4</v>
      </c>
      <c r="B21380" s="4" t="s">
        <v>5</v>
      </c>
    </row>
    <row r="21381" spans="1:8">
      <c r="A21381" t="n">
        <v>170364</v>
      </c>
      <c r="B21381" s="53" t="n">
        <v>28</v>
      </c>
    </row>
    <row r="21382" spans="1:8">
      <c r="A21382" t="s">
        <v>4</v>
      </c>
      <c r="B21382" s="4" t="s">
        <v>5</v>
      </c>
      <c r="C21382" s="4" t="s">
        <v>13</v>
      </c>
      <c r="D21382" s="4" t="s">
        <v>10</v>
      </c>
      <c r="E21382" s="4" t="s">
        <v>6</v>
      </c>
    </row>
    <row r="21383" spans="1:8">
      <c r="A21383" t="n">
        <v>170365</v>
      </c>
      <c r="B21383" s="40" t="n">
        <v>51</v>
      </c>
      <c r="C21383" s="7" t="n">
        <v>4</v>
      </c>
      <c r="D21383" s="7" t="n">
        <v>1</v>
      </c>
      <c r="E21383" s="7" t="s">
        <v>223</v>
      </c>
    </row>
    <row r="21384" spans="1:8">
      <c r="A21384" t="s">
        <v>4</v>
      </c>
      <c r="B21384" s="4" t="s">
        <v>5</v>
      </c>
      <c r="C21384" s="4" t="s">
        <v>10</v>
      </c>
    </row>
    <row r="21385" spans="1:8">
      <c r="A21385" t="n">
        <v>170378</v>
      </c>
      <c r="B21385" s="35" t="n">
        <v>16</v>
      </c>
      <c r="C21385" s="7" t="n">
        <v>0</v>
      </c>
    </row>
    <row r="21386" spans="1:8">
      <c r="A21386" t="s">
        <v>4</v>
      </c>
      <c r="B21386" s="4" t="s">
        <v>5</v>
      </c>
      <c r="C21386" s="4" t="s">
        <v>10</v>
      </c>
      <c r="D21386" s="4" t="s">
        <v>72</v>
      </c>
      <c r="E21386" s="4" t="s">
        <v>13</v>
      </c>
      <c r="F21386" s="4" t="s">
        <v>13</v>
      </c>
    </row>
    <row r="21387" spans="1:8">
      <c r="A21387" t="n">
        <v>170381</v>
      </c>
      <c r="B21387" s="52" t="n">
        <v>26</v>
      </c>
      <c r="C21387" s="7" t="n">
        <v>1</v>
      </c>
      <c r="D21387" s="7" t="s">
        <v>1402</v>
      </c>
      <c r="E21387" s="7" t="n">
        <v>2</v>
      </c>
      <c r="F21387" s="7" t="n">
        <v>0</v>
      </c>
    </row>
    <row r="21388" spans="1:8">
      <c r="A21388" t="s">
        <v>4</v>
      </c>
      <c r="B21388" s="4" t="s">
        <v>5</v>
      </c>
    </row>
    <row r="21389" spans="1:8">
      <c r="A21389" t="n">
        <v>170427</v>
      </c>
      <c r="B21389" s="53" t="n">
        <v>28</v>
      </c>
    </row>
    <row r="21390" spans="1:8">
      <c r="A21390" t="s">
        <v>4</v>
      </c>
      <c r="B21390" s="4" t="s">
        <v>5</v>
      </c>
      <c r="C21390" s="4" t="s">
        <v>13</v>
      </c>
      <c r="D21390" s="4" t="s">
        <v>10</v>
      </c>
      <c r="E21390" s="4" t="s">
        <v>6</v>
      </c>
    </row>
    <row r="21391" spans="1:8">
      <c r="A21391" t="n">
        <v>170428</v>
      </c>
      <c r="B21391" s="40" t="n">
        <v>51</v>
      </c>
      <c r="C21391" s="7" t="n">
        <v>4</v>
      </c>
      <c r="D21391" s="7" t="n">
        <v>8</v>
      </c>
      <c r="E21391" s="7" t="s">
        <v>1290</v>
      </c>
    </row>
    <row r="21392" spans="1:8">
      <c r="A21392" t="s">
        <v>4</v>
      </c>
      <c r="B21392" s="4" t="s">
        <v>5</v>
      </c>
      <c r="C21392" s="4" t="s">
        <v>10</v>
      </c>
    </row>
    <row r="21393" spans="1:6">
      <c r="A21393" t="n">
        <v>170441</v>
      </c>
      <c r="B21393" s="35" t="n">
        <v>16</v>
      </c>
      <c r="C21393" s="7" t="n">
        <v>0</v>
      </c>
    </row>
    <row r="21394" spans="1:6">
      <c r="A21394" t="s">
        <v>4</v>
      </c>
      <c r="B21394" s="4" t="s">
        <v>5</v>
      </c>
      <c r="C21394" s="4" t="s">
        <v>10</v>
      </c>
      <c r="D21394" s="4" t="s">
        <v>72</v>
      </c>
      <c r="E21394" s="4" t="s">
        <v>13</v>
      </c>
      <c r="F21394" s="4" t="s">
        <v>13</v>
      </c>
    </row>
    <row r="21395" spans="1:6">
      <c r="A21395" t="n">
        <v>170444</v>
      </c>
      <c r="B21395" s="52" t="n">
        <v>26</v>
      </c>
      <c r="C21395" s="7" t="n">
        <v>8</v>
      </c>
      <c r="D21395" s="7" t="s">
        <v>1403</v>
      </c>
      <c r="E21395" s="7" t="n">
        <v>2</v>
      </c>
      <c r="F21395" s="7" t="n">
        <v>0</v>
      </c>
    </row>
    <row r="21396" spans="1:6">
      <c r="A21396" t="s">
        <v>4</v>
      </c>
      <c r="B21396" s="4" t="s">
        <v>5</v>
      </c>
    </row>
    <row r="21397" spans="1:6">
      <c r="A21397" t="n">
        <v>170457</v>
      </c>
      <c r="B21397" s="53" t="n">
        <v>28</v>
      </c>
    </row>
    <row r="21398" spans="1:6">
      <c r="A21398" t="s">
        <v>4</v>
      </c>
      <c r="B21398" s="4" t="s">
        <v>5</v>
      </c>
      <c r="C21398" s="4" t="s">
        <v>13</v>
      </c>
      <c r="D21398" s="4" t="s">
        <v>10</v>
      </c>
      <c r="E21398" s="4" t="s">
        <v>22</v>
      </c>
    </row>
    <row r="21399" spans="1:6">
      <c r="A21399" t="n">
        <v>170458</v>
      </c>
      <c r="B21399" s="28" t="n">
        <v>58</v>
      </c>
      <c r="C21399" s="7" t="n">
        <v>101</v>
      </c>
      <c r="D21399" s="7" t="n">
        <v>500</v>
      </c>
      <c r="E21399" s="7" t="n">
        <v>1</v>
      </c>
    </row>
    <row r="21400" spans="1:6">
      <c r="A21400" t="s">
        <v>4</v>
      </c>
      <c r="B21400" s="4" t="s">
        <v>5</v>
      </c>
      <c r="C21400" s="4" t="s">
        <v>13</v>
      </c>
      <c r="D21400" s="4" t="s">
        <v>10</v>
      </c>
    </row>
    <row r="21401" spans="1:6">
      <c r="A21401" t="n">
        <v>170466</v>
      </c>
      <c r="B21401" s="28" t="n">
        <v>58</v>
      </c>
      <c r="C21401" s="7" t="n">
        <v>254</v>
      </c>
      <c r="D21401" s="7" t="n">
        <v>0</v>
      </c>
    </row>
    <row r="21402" spans="1:6">
      <c r="A21402" t="s">
        <v>4</v>
      </c>
      <c r="B21402" s="4" t="s">
        <v>5</v>
      </c>
      <c r="C21402" s="4" t="s">
        <v>13</v>
      </c>
      <c r="D21402" s="4" t="s">
        <v>13</v>
      </c>
      <c r="E21402" s="4" t="s">
        <v>22</v>
      </c>
      <c r="F21402" s="4" t="s">
        <v>22</v>
      </c>
      <c r="G21402" s="4" t="s">
        <v>22</v>
      </c>
      <c r="H21402" s="4" t="s">
        <v>10</v>
      </c>
    </row>
    <row r="21403" spans="1:6">
      <c r="A21403" t="n">
        <v>170470</v>
      </c>
      <c r="B21403" s="25" t="n">
        <v>45</v>
      </c>
      <c r="C21403" s="7" t="n">
        <v>2</v>
      </c>
      <c r="D21403" s="7" t="n">
        <v>3</v>
      </c>
      <c r="E21403" s="7" t="n">
        <v>-24</v>
      </c>
      <c r="F21403" s="7" t="n">
        <v>3.09999990463257</v>
      </c>
      <c r="G21403" s="7" t="n">
        <v>-46.4799995422363</v>
      </c>
      <c r="H21403" s="7" t="n">
        <v>0</v>
      </c>
    </row>
    <row r="21404" spans="1:6">
      <c r="A21404" t="s">
        <v>4</v>
      </c>
      <c r="B21404" s="4" t="s">
        <v>5</v>
      </c>
      <c r="C21404" s="4" t="s">
        <v>13</v>
      </c>
      <c r="D21404" s="4" t="s">
        <v>13</v>
      </c>
      <c r="E21404" s="4" t="s">
        <v>22</v>
      </c>
      <c r="F21404" s="4" t="s">
        <v>22</v>
      </c>
      <c r="G21404" s="4" t="s">
        <v>22</v>
      </c>
      <c r="H21404" s="4" t="s">
        <v>10</v>
      </c>
      <c r="I21404" s="4" t="s">
        <v>13</v>
      </c>
    </row>
    <row r="21405" spans="1:6">
      <c r="A21405" t="n">
        <v>170487</v>
      </c>
      <c r="B21405" s="25" t="n">
        <v>45</v>
      </c>
      <c r="C21405" s="7" t="n">
        <v>4</v>
      </c>
      <c r="D21405" s="7" t="n">
        <v>3</v>
      </c>
      <c r="E21405" s="7" t="n">
        <v>18</v>
      </c>
      <c r="F21405" s="7" t="n">
        <v>150</v>
      </c>
      <c r="G21405" s="7" t="n">
        <v>0</v>
      </c>
      <c r="H21405" s="7" t="n">
        <v>0</v>
      </c>
      <c r="I21405" s="7" t="n">
        <v>0</v>
      </c>
    </row>
    <row r="21406" spans="1:6">
      <c r="A21406" t="s">
        <v>4</v>
      </c>
      <c r="B21406" s="4" t="s">
        <v>5</v>
      </c>
      <c r="C21406" s="4" t="s">
        <v>13</v>
      </c>
      <c r="D21406" s="4" t="s">
        <v>13</v>
      </c>
      <c r="E21406" s="4" t="s">
        <v>22</v>
      </c>
      <c r="F21406" s="4" t="s">
        <v>10</v>
      </c>
    </row>
    <row r="21407" spans="1:6">
      <c r="A21407" t="n">
        <v>170505</v>
      </c>
      <c r="B21407" s="25" t="n">
        <v>45</v>
      </c>
      <c r="C21407" s="7" t="n">
        <v>5</v>
      </c>
      <c r="D21407" s="7" t="n">
        <v>3</v>
      </c>
      <c r="E21407" s="7" t="n">
        <v>3.54999995231628</v>
      </c>
      <c r="F21407" s="7" t="n">
        <v>0</v>
      </c>
    </row>
    <row r="21408" spans="1:6">
      <c r="A21408" t="s">
        <v>4</v>
      </c>
      <c r="B21408" s="4" t="s">
        <v>5</v>
      </c>
      <c r="C21408" s="4" t="s">
        <v>13</v>
      </c>
      <c r="D21408" s="4" t="s">
        <v>13</v>
      </c>
      <c r="E21408" s="4" t="s">
        <v>22</v>
      </c>
      <c r="F21408" s="4" t="s">
        <v>10</v>
      </c>
    </row>
    <row r="21409" spans="1:9">
      <c r="A21409" t="n">
        <v>170514</v>
      </c>
      <c r="B21409" s="25" t="n">
        <v>45</v>
      </c>
      <c r="C21409" s="7" t="n">
        <v>11</v>
      </c>
      <c r="D21409" s="7" t="n">
        <v>3</v>
      </c>
      <c r="E21409" s="7" t="n">
        <v>28.2000007629395</v>
      </c>
      <c r="F21409" s="7" t="n">
        <v>0</v>
      </c>
    </row>
    <row r="21410" spans="1:9">
      <c r="A21410" t="s">
        <v>4</v>
      </c>
      <c r="B21410" s="4" t="s">
        <v>5</v>
      </c>
      <c r="C21410" s="4" t="s">
        <v>10</v>
      </c>
      <c r="D21410" s="4" t="s">
        <v>9</v>
      </c>
    </row>
    <row r="21411" spans="1:9">
      <c r="A21411" t="n">
        <v>170523</v>
      </c>
      <c r="B21411" s="45" t="n">
        <v>44</v>
      </c>
      <c r="C21411" s="7" t="n">
        <v>9</v>
      </c>
      <c r="D21411" s="7" t="n">
        <v>128</v>
      </c>
    </row>
    <row r="21412" spans="1:9">
      <c r="A21412" t="s">
        <v>4</v>
      </c>
      <c r="B21412" s="4" t="s">
        <v>5</v>
      </c>
      <c r="C21412" s="4" t="s">
        <v>10</v>
      </c>
      <c r="D21412" s="4" t="s">
        <v>9</v>
      </c>
    </row>
    <row r="21413" spans="1:9">
      <c r="A21413" t="n">
        <v>170530</v>
      </c>
      <c r="B21413" s="45" t="n">
        <v>44</v>
      </c>
      <c r="C21413" s="7" t="n">
        <v>9</v>
      </c>
      <c r="D21413" s="7" t="n">
        <v>32</v>
      </c>
    </row>
    <row r="21414" spans="1:9">
      <c r="A21414" t="s">
        <v>4</v>
      </c>
      <c r="B21414" s="4" t="s">
        <v>5</v>
      </c>
      <c r="C21414" s="4" t="s">
        <v>10</v>
      </c>
      <c r="D21414" s="4" t="s">
        <v>9</v>
      </c>
    </row>
    <row r="21415" spans="1:9">
      <c r="A21415" t="n">
        <v>170537</v>
      </c>
      <c r="B21415" s="45" t="n">
        <v>44</v>
      </c>
      <c r="C21415" s="7" t="n">
        <v>15</v>
      </c>
      <c r="D21415" s="7" t="n">
        <v>128</v>
      </c>
    </row>
    <row r="21416" spans="1:9">
      <c r="A21416" t="s">
        <v>4</v>
      </c>
      <c r="B21416" s="4" t="s">
        <v>5</v>
      </c>
      <c r="C21416" s="4" t="s">
        <v>10</v>
      </c>
      <c r="D21416" s="4" t="s">
        <v>9</v>
      </c>
    </row>
    <row r="21417" spans="1:9">
      <c r="A21417" t="n">
        <v>170544</v>
      </c>
      <c r="B21417" s="45" t="n">
        <v>44</v>
      </c>
      <c r="C21417" s="7" t="n">
        <v>15</v>
      </c>
      <c r="D21417" s="7" t="n">
        <v>32</v>
      </c>
    </row>
    <row r="21418" spans="1:9">
      <c r="A21418" t="s">
        <v>4</v>
      </c>
      <c r="B21418" s="4" t="s">
        <v>5</v>
      </c>
      <c r="C21418" s="4" t="s">
        <v>13</v>
      </c>
      <c r="D21418" s="36" t="s">
        <v>81</v>
      </c>
      <c r="E21418" s="4" t="s">
        <v>5</v>
      </c>
      <c r="F21418" s="4" t="s">
        <v>13</v>
      </c>
      <c r="G21418" s="4" t="s">
        <v>10</v>
      </c>
      <c r="H21418" s="36" t="s">
        <v>82</v>
      </c>
      <c r="I21418" s="4" t="s">
        <v>13</v>
      </c>
      <c r="J21418" s="36" t="s">
        <v>81</v>
      </c>
      <c r="K21418" s="4" t="s">
        <v>5</v>
      </c>
      <c r="L21418" s="4" t="s">
        <v>13</v>
      </c>
      <c r="M21418" s="4" t="s">
        <v>10</v>
      </c>
      <c r="N21418" s="36" t="s">
        <v>82</v>
      </c>
      <c r="O21418" s="4" t="s">
        <v>13</v>
      </c>
      <c r="P21418" s="4" t="s">
        <v>13</v>
      </c>
      <c r="Q21418" s="4" t="s">
        <v>20</v>
      </c>
    </row>
    <row r="21419" spans="1:9">
      <c r="A21419" t="n">
        <v>170551</v>
      </c>
      <c r="B21419" s="10" t="n">
        <v>5</v>
      </c>
      <c r="C21419" s="7" t="n">
        <v>28</v>
      </c>
      <c r="D21419" s="36" t="s">
        <v>3</v>
      </c>
      <c r="E21419" s="37" t="n">
        <v>64</v>
      </c>
      <c r="F21419" s="7" t="n">
        <v>5</v>
      </c>
      <c r="G21419" s="7" t="n">
        <v>4</v>
      </c>
      <c r="H21419" s="36" t="s">
        <v>3</v>
      </c>
      <c r="I21419" s="7" t="n">
        <v>28</v>
      </c>
      <c r="J21419" s="36" t="s">
        <v>3</v>
      </c>
      <c r="K21419" s="37" t="n">
        <v>64</v>
      </c>
      <c r="L21419" s="7" t="n">
        <v>5</v>
      </c>
      <c r="M21419" s="7" t="n">
        <v>7</v>
      </c>
      <c r="N21419" s="36" t="s">
        <v>3</v>
      </c>
      <c r="O21419" s="7" t="n">
        <v>9</v>
      </c>
      <c r="P21419" s="7" t="n">
        <v>1</v>
      </c>
      <c r="Q21419" s="11" t="n">
        <f t="normal" ca="1">A21431</f>
        <v>0</v>
      </c>
    </row>
    <row r="21420" spans="1:9">
      <c r="A21420" t="s">
        <v>4</v>
      </c>
      <c r="B21420" s="4" t="s">
        <v>5</v>
      </c>
      <c r="C21420" s="4" t="s">
        <v>10</v>
      </c>
      <c r="D21420" s="4" t="s">
        <v>9</v>
      </c>
    </row>
    <row r="21421" spans="1:9">
      <c r="A21421" t="n">
        <v>170568</v>
      </c>
      <c r="B21421" s="45" t="n">
        <v>44</v>
      </c>
      <c r="C21421" s="7" t="n">
        <v>2</v>
      </c>
      <c r="D21421" s="7" t="n">
        <v>128</v>
      </c>
    </row>
    <row r="21422" spans="1:9">
      <c r="A21422" t="s">
        <v>4</v>
      </c>
      <c r="B21422" s="4" t="s">
        <v>5</v>
      </c>
      <c r="C21422" s="4" t="s">
        <v>10</v>
      </c>
      <c r="D21422" s="4" t="s">
        <v>9</v>
      </c>
    </row>
    <row r="21423" spans="1:9">
      <c r="A21423" t="n">
        <v>170575</v>
      </c>
      <c r="B21423" s="45" t="n">
        <v>44</v>
      </c>
      <c r="C21423" s="7" t="n">
        <v>2</v>
      </c>
      <c r="D21423" s="7" t="n">
        <v>32</v>
      </c>
    </row>
    <row r="21424" spans="1:9">
      <c r="A21424" t="s">
        <v>4</v>
      </c>
      <c r="B21424" s="4" t="s">
        <v>5</v>
      </c>
      <c r="C21424" s="4" t="s">
        <v>10</v>
      </c>
      <c r="D21424" s="4" t="s">
        <v>22</v>
      </c>
      <c r="E21424" s="4" t="s">
        <v>22</v>
      </c>
      <c r="F21424" s="4" t="s">
        <v>22</v>
      </c>
      <c r="G21424" s="4" t="s">
        <v>22</v>
      </c>
    </row>
    <row r="21425" spans="1:17">
      <c r="A21425" t="n">
        <v>170582</v>
      </c>
      <c r="B21425" s="24" t="n">
        <v>46</v>
      </c>
      <c r="C21425" s="7" t="n">
        <v>2</v>
      </c>
      <c r="D21425" s="7" t="n">
        <v>-24</v>
      </c>
      <c r="E21425" s="7" t="n">
        <v>1.72000002861023</v>
      </c>
      <c r="F21425" s="7" t="n">
        <v>-45.5999984741211</v>
      </c>
      <c r="G21425" s="7" t="n">
        <v>180</v>
      </c>
    </row>
    <row r="21426" spans="1:17">
      <c r="A21426" t="s">
        <v>4</v>
      </c>
      <c r="B21426" s="4" t="s">
        <v>5</v>
      </c>
      <c r="C21426" s="4" t="s">
        <v>10</v>
      </c>
      <c r="D21426" s="4" t="s">
        <v>10</v>
      </c>
      <c r="E21426" s="4" t="s">
        <v>10</v>
      </c>
    </row>
    <row r="21427" spans="1:17">
      <c r="A21427" t="n">
        <v>170601</v>
      </c>
      <c r="B21427" s="57" t="n">
        <v>61</v>
      </c>
      <c r="C21427" s="7" t="n">
        <v>2</v>
      </c>
      <c r="D21427" s="7" t="n">
        <v>0</v>
      </c>
      <c r="E21427" s="7" t="n">
        <v>0</v>
      </c>
    </row>
    <row r="21428" spans="1:17">
      <c r="A21428" t="s">
        <v>4</v>
      </c>
      <c r="B21428" s="4" t="s">
        <v>5</v>
      </c>
      <c r="C21428" s="4" t="s">
        <v>20</v>
      </c>
    </row>
    <row r="21429" spans="1:17">
      <c r="A21429" t="n">
        <v>170608</v>
      </c>
      <c r="B21429" s="17" t="n">
        <v>3</v>
      </c>
      <c r="C21429" s="11" t="n">
        <f t="normal" ca="1">A21453</f>
        <v>0</v>
      </c>
    </row>
    <row r="21430" spans="1:17">
      <c r="A21430" t="s">
        <v>4</v>
      </c>
      <c r="B21430" s="4" t="s">
        <v>5</v>
      </c>
      <c r="C21430" s="4" t="s">
        <v>13</v>
      </c>
      <c r="D21430" s="36" t="s">
        <v>81</v>
      </c>
      <c r="E21430" s="4" t="s">
        <v>5</v>
      </c>
      <c r="F21430" s="4" t="s">
        <v>13</v>
      </c>
      <c r="G21430" s="4" t="s">
        <v>10</v>
      </c>
      <c r="H21430" s="36" t="s">
        <v>82</v>
      </c>
      <c r="I21430" s="4" t="s">
        <v>13</v>
      </c>
      <c r="J21430" s="36" t="s">
        <v>81</v>
      </c>
      <c r="K21430" s="4" t="s">
        <v>5</v>
      </c>
      <c r="L21430" s="4" t="s">
        <v>13</v>
      </c>
      <c r="M21430" s="4" t="s">
        <v>10</v>
      </c>
      <c r="N21430" s="36" t="s">
        <v>82</v>
      </c>
      <c r="O21430" s="4" t="s">
        <v>13</v>
      </c>
      <c r="P21430" s="4" t="s">
        <v>13</v>
      </c>
      <c r="Q21430" s="4" t="s">
        <v>20</v>
      </c>
    </row>
    <row r="21431" spans="1:17">
      <c r="A21431" t="n">
        <v>170613</v>
      </c>
      <c r="B21431" s="10" t="n">
        <v>5</v>
      </c>
      <c r="C21431" s="7" t="n">
        <v>28</v>
      </c>
      <c r="D21431" s="36" t="s">
        <v>3</v>
      </c>
      <c r="E21431" s="37" t="n">
        <v>64</v>
      </c>
      <c r="F21431" s="7" t="n">
        <v>5</v>
      </c>
      <c r="G21431" s="7" t="n">
        <v>2</v>
      </c>
      <c r="H21431" s="36" t="s">
        <v>3</v>
      </c>
      <c r="I21431" s="7" t="n">
        <v>28</v>
      </c>
      <c r="J21431" s="36" t="s">
        <v>3</v>
      </c>
      <c r="K21431" s="37" t="n">
        <v>64</v>
      </c>
      <c r="L21431" s="7" t="n">
        <v>5</v>
      </c>
      <c r="M21431" s="7" t="n">
        <v>7</v>
      </c>
      <c r="N21431" s="36" t="s">
        <v>3</v>
      </c>
      <c r="O21431" s="7" t="n">
        <v>9</v>
      </c>
      <c r="P21431" s="7" t="n">
        <v>1</v>
      </c>
      <c r="Q21431" s="11" t="n">
        <f t="normal" ca="1">A21443</f>
        <v>0</v>
      </c>
    </row>
    <row r="21432" spans="1:17">
      <c r="A21432" t="s">
        <v>4</v>
      </c>
      <c r="B21432" s="4" t="s">
        <v>5</v>
      </c>
      <c r="C21432" s="4" t="s">
        <v>10</v>
      </c>
      <c r="D21432" s="4" t="s">
        <v>9</v>
      </c>
    </row>
    <row r="21433" spans="1:17">
      <c r="A21433" t="n">
        <v>170630</v>
      </c>
      <c r="B21433" s="45" t="n">
        <v>44</v>
      </c>
      <c r="C21433" s="7" t="n">
        <v>4</v>
      </c>
      <c r="D21433" s="7" t="n">
        <v>128</v>
      </c>
    </row>
    <row r="21434" spans="1:17">
      <c r="A21434" t="s">
        <v>4</v>
      </c>
      <c r="B21434" s="4" t="s">
        <v>5</v>
      </c>
      <c r="C21434" s="4" t="s">
        <v>10</v>
      </c>
      <c r="D21434" s="4" t="s">
        <v>9</v>
      </c>
    </row>
    <row r="21435" spans="1:17">
      <c r="A21435" t="n">
        <v>170637</v>
      </c>
      <c r="B21435" s="45" t="n">
        <v>44</v>
      </c>
      <c r="C21435" s="7" t="n">
        <v>4</v>
      </c>
      <c r="D21435" s="7" t="n">
        <v>32</v>
      </c>
    </row>
    <row r="21436" spans="1:17">
      <c r="A21436" t="s">
        <v>4</v>
      </c>
      <c r="B21436" s="4" t="s">
        <v>5</v>
      </c>
      <c r="C21436" s="4" t="s">
        <v>10</v>
      </c>
      <c r="D21436" s="4" t="s">
        <v>22</v>
      </c>
      <c r="E21436" s="4" t="s">
        <v>22</v>
      </c>
      <c r="F21436" s="4" t="s">
        <v>22</v>
      </c>
      <c r="G21436" s="4" t="s">
        <v>22</v>
      </c>
    </row>
    <row r="21437" spans="1:17">
      <c r="A21437" t="n">
        <v>170644</v>
      </c>
      <c r="B21437" s="24" t="n">
        <v>46</v>
      </c>
      <c r="C21437" s="7" t="n">
        <v>4</v>
      </c>
      <c r="D21437" s="7" t="n">
        <v>-24</v>
      </c>
      <c r="E21437" s="7" t="n">
        <v>1.72000002861023</v>
      </c>
      <c r="F21437" s="7" t="n">
        <v>-45.5999984741211</v>
      </c>
      <c r="G21437" s="7" t="n">
        <v>180</v>
      </c>
    </row>
    <row r="21438" spans="1:17">
      <c r="A21438" t="s">
        <v>4</v>
      </c>
      <c r="B21438" s="4" t="s">
        <v>5</v>
      </c>
      <c r="C21438" s="4" t="s">
        <v>10</v>
      </c>
      <c r="D21438" s="4" t="s">
        <v>10</v>
      </c>
      <c r="E21438" s="4" t="s">
        <v>10</v>
      </c>
    </row>
    <row r="21439" spans="1:17">
      <c r="A21439" t="n">
        <v>170663</v>
      </c>
      <c r="B21439" s="57" t="n">
        <v>61</v>
      </c>
      <c r="C21439" s="7" t="n">
        <v>4</v>
      </c>
      <c r="D21439" s="7" t="n">
        <v>0</v>
      </c>
      <c r="E21439" s="7" t="n">
        <v>0</v>
      </c>
    </row>
    <row r="21440" spans="1:17">
      <c r="A21440" t="s">
        <v>4</v>
      </c>
      <c r="B21440" s="4" t="s">
        <v>5</v>
      </c>
      <c r="C21440" s="4" t="s">
        <v>20</v>
      </c>
    </row>
    <row r="21441" spans="1:17">
      <c r="A21441" t="n">
        <v>170670</v>
      </c>
      <c r="B21441" s="17" t="n">
        <v>3</v>
      </c>
      <c r="C21441" s="11" t="n">
        <f t="normal" ca="1">A21453</f>
        <v>0</v>
      </c>
    </row>
    <row r="21442" spans="1:17">
      <c r="A21442" t="s">
        <v>4</v>
      </c>
      <c r="B21442" s="4" t="s">
        <v>5</v>
      </c>
      <c r="C21442" s="4" t="s">
        <v>13</v>
      </c>
      <c r="D21442" s="36" t="s">
        <v>81</v>
      </c>
      <c r="E21442" s="4" t="s">
        <v>5</v>
      </c>
      <c r="F21442" s="4" t="s">
        <v>13</v>
      </c>
      <c r="G21442" s="4" t="s">
        <v>10</v>
      </c>
      <c r="H21442" s="36" t="s">
        <v>82</v>
      </c>
      <c r="I21442" s="4" t="s">
        <v>13</v>
      </c>
      <c r="J21442" s="36" t="s">
        <v>81</v>
      </c>
      <c r="K21442" s="4" t="s">
        <v>5</v>
      </c>
      <c r="L21442" s="4" t="s">
        <v>13</v>
      </c>
      <c r="M21442" s="4" t="s">
        <v>10</v>
      </c>
      <c r="N21442" s="36" t="s">
        <v>82</v>
      </c>
      <c r="O21442" s="4" t="s">
        <v>13</v>
      </c>
      <c r="P21442" s="4" t="s">
        <v>13</v>
      </c>
      <c r="Q21442" s="4" t="s">
        <v>20</v>
      </c>
    </row>
    <row r="21443" spans="1:17">
      <c r="A21443" t="n">
        <v>170675</v>
      </c>
      <c r="B21443" s="10" t="n">
        <v>5</v>
      </c>
      <c r="C21443" s="7" t="n">
        <v>28</v>
      </c>
      <c r="D21443" s="36" t="s">
        <v>3</v>
      </c>
      <c r="E21443" s="37" t="n">
        <v>64</v>
      </c>
      <c r="F21443" s="7" t="n">
        <v>5</v>
      </c>
      <c r="G21443" s="7" t="n">
        <v>2</v>
      </c>
      <c r="H21443" s="36" t="s">
        <v>3</v>
      </c>
      <c r="I21443" s="7" t="n">
        <v>28</v>
      </c>
      <c r="J21443" s="36" t="s">
        <v>3</v>
      </c>
      <c r="K21443" s="37" t="n">
        <v>64</v>
      </c>
      <c r="L21443" s="7" t="n">
        <v>5</v>
      </c>
      <c r="M21443" s="7" t="n">
        <v>4</v>
      </c>
      <c r="N21443" s="36" t="s">
        <v>3</v>
      </c>
      <c r="O21443" s="7" t="n">
        <v>9</v>
      </c>
      <c r="P21443" s="7" t="n">
        <v>1</v>
      </c>
      <c r="Q21443" s="11" t="n">
        <f t="normal" ca="1">A21453</f>
        <v>0</v>
      </c>
    </row>
    <row r="21444" spans="1:17">
      <c r="A21444" t="s">
        <v>4</v>
      </c>
      <c r="B21444" s="4" t="s">
        <v>5</v>
      </c>
      <c r="C21444" s="4" t="s">
        <v>10</v>
      </c>
      <c r="D21444" s="4" t="s">
        <v>9</v>
      </c>
    </row>
    <row r="21445" spans="1:17">
      <c r="A21445" t="n">
        <v>170692</v>
      </c>
      <c r="B21445" s="45" t="n">
        <v>44</v>
      </c>
      <c r="C21445" s="7" t="n">
        <v>7</v>
      </c>
      <c r="D21445" s="7" t="n">
        <v>128</v>
      </c>
    </row>
    <row r="21446" spans="1:17">
      <c r="A21446" t="s">
        <v>4</v>
      </c>
      <c r="B21446" s="4" t="s">
        <v>5</v>
      </c>
      <c r="C21446" s="4" t="s">
        <v>10</v>
      </c>
      <c r="D21446" s="4" t="s">
        <v>9</v>
      </c>
    </row>
    <row r="21447" spans="1:17">
      <c r="A21447" t="n">
        <v>170699</v>
      </c>
      <c r="B21447" s="45" t="n">
        <v>44</v>
      </c>
      <c r="C21447" s="7" t="n">
        <v>7</v>
      </c>
      <c r="D21447" s="7" t="n">
        <v>32</v>
      </c>
    </row>
    <row r="21448" spans="1:17">
      <c r="A21448" t="s">
        <v>4</v>
      </c>
      <c r="B21448" s="4" t="s">
        <v>5</v>
      </c>
      <c r="C21448" s="4" t="s">
        <v>10</v>
      </c>
      <c r="D21448" s="4" t="s">
        <v>22</v>
      </c>
      <c r="E21448" s="4" t="s">
        <v>22</v>
      </c>
      <c r="F21448" s="4" t="s">
        <v>22</v>
      </c>
      <c r="G21448" s="4" t="s">
        <v>22</v>
      </c>
    </row>
    <row r="21449" spans="1:17">
      <c r="A21449" t="n">
        <v>170706</v>
      </c>
      <c r="B21449" s="24" t="n">
        <v>46</v>
      </c>
      <c r="C21449" s="7" t="n">
        <v>7</v>
      </c>
      <c r="D21449" s="7" t="n">
        <v>-24</v>
      </c>
      <c r="E21449" s="7" t="n">
        <v>1.72000002861023</v>
      </c>
      <c r="F21449" s="7" t="n">
        <v>-45.5999984741211</v>
      </c>
      <c r="G21449" s="7" t="n">
        <v>180</v>
      </c>
    </row>
    <row r="21450" spans="1:17">
      <c r="A21450" t="s">
        <v>4</v>
      </c>
      <c r="B21450" s="4" t="s">
        <v>5</v>
      </c>
      <c r="C21450" s="4" t="s">
        <v>10</v>
      </c>
      <c r="D21450" s="4" t="s">
        <v>10</v>
      </c>
      <c r="E21450" s="4" t="s">
        <v>10</v>
      </c>
    </row>
    <row r="21451" spans="1:17">
      <c r="A21451" t="n">
        <v>170725</v>
      </c>
      <c r="B21451" s="57" t="n">
        <v>61</v>
      </c>
      <c r="C21451" s="7" t="n">
        <v>7</v>
      </c>
      <c r="D21451" s="7" t="n">
        <v>0</v>
      </c>
      <c r="E21451" s="7" t="n">
        <v>0</v>
      </c>
    </row>
    <row r="21452" spans="1:17">
      <c r="A21452" t="s">
        <v>4</v>
      </c>
      <c r="B21452" s="4" t="s">
        <v>5</v>
      </c>
      <c r="C21452" s="4" t="s">
        <v>13</v>
      </c>
      <c r="D21452" s="4" t="s">
        <v>10</v>
      </c>
    </row>
    <row r="21453" spans="1:17">
      <c r="A21453" t="n">
        <v>170732</v>
      </c>
      <c r="B21453" s="28" t="n">
        <v>58</v>
      </c>
      <c r="C21453" s="7" t="n">
        <v>255</v>
      </c>
      <c r="D21453" s="7" t="n">
        <v>0</v>
      </c>
    </row>
    <row r="21454" spans="1:17">
      <c r="A21454" t="s">
        <v>4</v>
      </c>
      <c r="B21454" s="4" t="s">
        <v>5</v>
      </c>
      <c r="C21454" s="4" t="s">
        <v>13</v>
      </c>
      <c r="D21454" s="4" t="s">
        <v>10</v>
      </c>
      <c r="E21454" s="4" t="s">
        <v>6</v>
      </c>
    </row>
    <row r="21455" spans="1:17">
      <c r="A21455" t="n">
        <v>170736</v>
      </c>
      <c r="B21455" s="40" t="n">
        <v>51</v>
      </c>
      <c r="C21455" s="7" t="n">
        <v>4</v>
      </c>
      <c r="D21455" s="7" t="n">
        <v>15</v>
      </c>
      <c r="E21455" s="7" t="s">
        <v>223</v>
      </c>
    </row>
    <row r="21456" spans="1:17">
      <c r="A21456" t="s">
        <v>4</v>
      </c>
      <c r="B21456" s="4" t="s">
        <v>5</v>
      </c>
      <c r="C21456" s="4" t="s">
        <v>10</v>
      </c>
    </row>
    <row r="21457" spans="1:17">
      <c r="A21457" t="n">
        <v>170749</v>
      </c>
      <c r="B21457" s="35" t="n">
        <v>16</v>
      </c>
      <c r="C21457" s="7" t="n">
        <v>0</v>
      </c>
    </row>
    <row r="21458" spans="1:17">
      <c r="A21458" t="s">
        <v>4</v>
      </c>
      <c r="B21458" s="4" t="s">
        <v>5</v>
      </c>
      <c r="C21458" s="4" t="s">
        <v>10</v>
      </c>
      <c r="D21458" s="4" t="s">
        <v>72</v>
      </c>
      <c r="E21458" s="4" t="s">
        <v>13</v>
      </c>
      <c r="F21458" s="4" t="s">
        <v>13</v>
      </c>
    </row>
    <row r="21459" spans="1:17">
      <c r="A21459" t="n">
        <v>170752</v>
      </c>
      <c r="B21459" s="52" t="n">
        <v>26</v>
      </c>
      <c r="C21459" s="7" t="n">
        <v>15</v>
      </c>
      <c r="D21459" s="7" t="s">
        <v>1404</v>
      </c>
      <c r="E21459" s="7" t="n">
        <v>2</v>
      </c>
      <c r="F21459" s="7" t="n">
        <v>0</v>
      </c>
    </row>
    <row r="21460" spans="1:17">
      <c r="A21460" t="s">
        <v>4</v>
      </c>
      <c r="B21460" s="4" t="s">
        <v>5</v>
      </c>
    </row>
    <row r="21461" spans="1:17">
      <c r="A21461" t="n">
        <v>170792</v>
      </c>
      <c r="B21461" s="53" t="n">
        <v>28</v>
      </c>
    </row>
    <row r="21462" spans="1:17">
      <c r="A21462" t="s">
        <v>4</v>
      </c>
      <c r="B21462" s="4" t="s">
        <v>5</v>
      </c>
      <c r="C21462" s="4" t="s">
        <v>13</v>
      </c>
      <c r="D21462" s="4" t="s">
        <v>10</v>
      </c>
      <c r="E21462" s="4" t="s">
        <v>10</v>
      </c>
      <c r="F21462" s="4" t="s">
        <v>13</v>
      </c>
    </row>
    <row r="21463" spans="1:17">
      <c r="A21463" t="n">
        <v>170793</v>
      </c>
      <c r="B21463" s="29" t="n">
        <v>25</v>
      </c>
      <c r="C21463" s="7" t="n">
        <v>1</v>
      </c>
      <c r="D21463" s="7" t="n">
        <v>60</v>
      </c>
      <c r="E21463" s="7" t="n">
        <v>640</v>
      </c>
      <c r="F21463" s="7" t="n">
        <v>2</v>
      </c>
    </row>
    <row r="21464" spans="1:17">
      <c r="A21464" t="s">
        <v>4</v>
      </c>
      <c r="B21464" s="4" t="s">
        <v>5</v>
      </c>
      <c r="C21464" s="4" t="s">
        <v>13</v>
      </c>
      <c r="D21464" s="4" t="s">
        <v>10</v>
      </c>
      <c r="E21464" s="4" t="s">
        <v>6</v>
      </c>
    </row>
    <row r="21465" spans="1:17">
      <c r="A21465" t="n">
        <v>170800</v>
      </c>
      <c r="B21465" s="40" t="n">
        <v>51</v>
      </c>
      <c r="C21465" s="7" t="n">
        <v>4</v>
      </c>
      <c r="D21465" s="7" t="n">
        <v>16</v>
      </c>
      <c r="E21465" s="7" t="s">
        <v>815</v>
      </c>
    </row>
    <row r="21466" spans="1:17">
      <c r="A21466" t="s">
        <v>4</v>
      </c>
      <c r="B21466" s="4" t="s">
        <v>5</v>
      </c>
      <c r="C21466" s="4" t="s">
        <v>10</v>
      </c>
    </row>
    <row r="21467" spans="1:17">
      <c r="A21467" t="n">
        <v>170814</v>
      </c>
      <c r="B21467" s="35" t="n">
        <v>16</v>
      </c>
      <c r="C21467" s="7" t="n">
        <v>0</v>
      </c>
    </row>
    <row r="21468" spans="1:17">
      <c r="A21468" t="s">
        <v>4</v>
      </c>
      <c r="B21468" s="4" t="s">
        <v>5</v>
      </c>
      <c r="C21468" s="4" t="s">
        <v>10</v>
      </c>
      <c r="D21468" s="4" t="s">
        <v>72</v>
      </c>
      <c r="E21468" s="4" t="s">
        <v>13</v>
      </c>
      <c r="F21468" s="4" t="s">
        <v>13</v>
      </c>
      <c r="G21468" s="4" t="s">
        <v>72</v>
      </c>
      <c r="H21468" s="4" t="s">
        <v>13</v>
      </c>
      <c r="I21468" s="4" t="s">
        <v>13</v>
      </c>
    </row>
    <row r="21469" spans="1:17">
      <c r="A21469" t="n">
        <v>170817</v>
      </c>
      <c r="B21469" s="52" t="n">
        <v>26</v>
      </c>
      <c r="C21469" s="7" t="n">
        <v>16</v>
      </c>
      <c r="D21469" s="7" t="s">
        <v>1405</v>
      </c>
      <c r="E21469" s="7" t="n">
        <v>2</v>
      </c>
      <c r="F21469" s="7" t="n">
        <v>3</v>
      </c>
      <c r="G21469" s="7" t="s">
        <v>1406</v>
      </c>
      <c r="H21469" s="7" t="n">
        <v>2</v>
      </c>
      <c r="I21469" s="7" t="n">
        <v>0</v>
      </c>
    </row>
    <row r="21470" spans="1:17">
      <c r="A21470" t="s">
        <v>4</v>
      </c>
      <c r="B21470" s="4" t="s">
        <v>5</v>
      </c>
    </row>
    <row r="21471" spans="1:17">
      <c r="A21471" t="n">
        <v>170904</v>
      </c>
      <c r="B21471" s="53" t="n">
        <v>28</v>
      </c>
    </row>
    <row r="21472" spans="1:17">
      <c r="A21472" t="s">
        <v>4</v>
      </c>
      <c r="B21472" s="4" t="s">
        <v>5</v>
      </c>
      <c r="C21472" s="4" t="s">
        <v>13</v>
      </c>
      <c r="D21472" s="4" t="s">
        <v>10</v>
      </c>
      <c r="E21472" s="4" t="s">
        <v>10</v>
      </c>
      <c r="F21472" s="4" t="s">
        <v>13</v>
      </c>
    </row>
    <row r="21473" spans="1:9">
      <c r="A21473" t="n">
        <v>170905</v>
      </c>
      <c r="B21473" s="29" t="n">
        <v>25</v>
      </c>
      <c r="C21473" s="7" t="n">
        <v>1</v>
      </c>
      <c r="D21473" s="7" t="n">
        <v>65535</v>
      </c>
      <c r="E21473" s="7" t="n">
        <v>65535</v>
      </c>
      <c r="F21473" s="7" t="n">
        <v>0</v>
      </c>
    </row>
    <row r="21474" spans="1:9">
      <c r="A21474" t="s">
        <v>4</v>
      </c>
      <c r="B21474" s="4" t="s">
        <v>5</v>
      </c>
      <c r="C21474" s="4" t="s">
        <v>20</v>
      </c>
    </row>
    <row r="21475" spans="1:9">
      <c r="A21475" t="n">
        <v>170912</v>
      </c>
      <c r="B21475" s="17" t="n">
        <v>3</v>
      </c>
      <c r="C21475" s="11" t="n">
        <f t="normal" ca="1">A21543</f>
        <v>0</v>
      </c>
    </row>
    <row r="21476" spans="1:9">
      <c r="A21476" t="s">
        <v>4</v>
      </c>
      <c r="B21476" s="4" t="s">
        <v>5</v>
      </c>
      <c r="C21476" s="4" t="s">
        <v>13</v>
      </c>
      <c r="D21476" s="36" t="s">
        <v>81</v>
      </c>
      <c r="E21476" s="4" t="s">
        <v>5</v>
      </c>
      <c r="F21476" s="4" t="s">
        <v>13</v>
      </c>
      <c r="G21476" s="4" t="s">
        <v>10</v>
      </c>
      <c r="H21476" s="36" t="s">
        <v>82</v>
      </c>
      <c r="I21476" s="4" t="s">
        <v>13</v>
      </c>
      <c r="J21476" s="4" t="s">
        <v>20</v>
      </c>
    </row>
    <row r="21477" spans="1:9">
      <c r="A21477" t="n">
        <v>170917</v>
      </c>
      <c r="B21477" s="10" t="n">
        <v>5</v>
      </c>
      <c r="C21477" s="7" t="n">
        <v>28</v>
      </c>
      <c r="D21477" s="36" t="s">
        <v>3</v>
      </c>
      <c r="E21477" s="37" t="n">
        <v>64</v>
      </c>
      <c r="F21477" s="7" t="n">
        <v>5</v>
      </c>
      <c r="G21477" s="7" t="n">
        <v>15</v>
      </c>
      <c r="H21477" s="36" t="s">
        <v>3</v>
      </c>
      <c r="I21477" s="7" t="n">
        <v>1</v>
      </c>
      <c r="J21477" s="11" t="n">
        <f t="normal" ca="1">A21543</f>
        <v>0</v>
      </c>
    </row>
    <row r="21478" spans="1:9">
      <c r="A21478" t="s">
        <v>4</v>
      </c>
      <c r="B21478" s="4" t="s">
        <v>5</v>
      </c>
      <c r="C21478" s="4" t="s">
        <v>13</v>
      </c>
      <c r="D21478" s="4" t="s">
        <v>10</v>
      </c>
      <c r="E21478" s="4" t="s">
        <v>6</v>
      </c>
    </row>
    <row r="21479" spans="1:9">
      <c r="A21479" t="n">
        <v>170928</v>
      </c>
      <c r="B21479" s="40" t="n">
        <v>51</v>
      </c>
      <c r="C21479" s="7" t="n">
        <v>4</v>
      </c>
      <c r="D21479" s="7" t="n">
        <v>16</v>
      </c>
      <c r="E21479" s="7" t="s">
        <v>158</v>
      </c>
    </row>
    <row r="21480" spans="1:9">
      <c r="A21480" t="s">
        <v>4</v>
      </c>
      <c r="B21480" s="4" t="s">
        <v>5</v>
      </c>
      <c r="C21480" s="4" t="s">
        <v>10</v>
      </c>
    </row>
    <row r="21481" spans="1:9">
      <c r="A21481" t="n">
        <v>170941</v>
      </c>
      <c r="B21481" s="35" t="n">
        <v>16</v>
      </c>
      <c r="C21481" s="7" t="n">
        <v>0</v>
      </c>
    </row>
    <row r="21482" spans="1:9">
      <c r="A21482" t="s">
        <v>4</v>
      </c>
      <c r="B21482" s="4" t="s">
        <v>5</v>
      </c>
      <c r="C21482" s="4" t="s">
        <v>10</v>
      </c>
      <c r="D21482" s="4" t="s">
        <v>72</v>
      </c>
      <c r="E21482" s="4" t="s">
        <v>13</v>
      </c>
      <c r="F21482" s="4" t="s">
        <v>13</v>
      </c>
    </row>
    <row r="21483" spans="1:9">
      <c r="A21483" t="n">
        <v>170944</v>
      </c>
      <c r="B21483" s="52" t="n">
        <v>26</v>
      </c>
      <c r="C21483" s="7" t="n">
        <v>16</v>
      </c>
      <c r="D21483" s="7" t="s">
        <v>1407</v>
      </c>
      <c r="E21483" s="7" t="n">
        <v>2</v>
      </c>
      <c r="F21483" s="7" t="n">
        <v>0</v>
      </c>
    </row>
    <row r="21484" spans="1:9">
      <c r="A21484" t="s">
        <v>4</v>
      </c>
      <c r="B21484" s="4" t="s">
        <v>5</v>
      </c>
    </row>
    <row r="21485" spans="1:9">
      <c r="A21485" t="n">
        <v>171020</v>
      </c>
      <c r="B21485" s="53" t="n">
        <v>28</v>
      </c>
    </row>
    <row r="21486" spans="1:9">
      <c r="A21486" t="s">
        <v>4</v>
      </c>
      <c r="B21486" s="4" t="s">
        <v>5</v>
      </c>
      <c r="C21486" s="4" t="s">
        <v>10</v>
      </c>
      <c r="D21486" s="4" t="s">
        <v>13</v>
      </c>
      <c r="E21486" s="4" t="s">
        <v>13</v>
      </c>
      <c r="F21486" s="4" t="s">
        <v>6</v>
      </c>
    </row>
    <row r="21487" spans="1:9">
      <c r="A21487" t="n">
        <v>171021</v>
      </c>
      <c r="B21487" s="22" t="n">
        <v>20</v>
      </c>
      <c r="C21487" s="7" t="n">
        <v>0</v>
      </c>
      <c r="D21487" s="7" t="n">
        <v>2</v>
      </c>
      <c r="E21487" s="7" t="n">
        <v>10</v>
      </c>
      <c r="F21487" s="7" t="s">
        <v>937</v>
      </c>
    </row>
    <row r="21488" spans="1:9">
      <c r="A21488" t="s">
        <v>4</v>
      </c>
      <c r="B21488" s="4" t="s">
        <v>5</v>
      </c>
      <c r="C21488" s="4" t="s">
        <v>13</v>
      </c>
      <c r="D21488" s="4" t="s">
        <v>10</v>
      </c>
      <c r="E21488" s="4" t="s">
        <v>6</v>
      </c>
    </row>
    <row r="21489" spans="1:10">
      <c r="A21489" t="n">
        <v>171042</v>
      </c>
      <c r="B21489" s="40" t="n">
        <v>51</v>
      </c>
      <c r="C21489" s="7" t="n">
        <v>4</v>
      </c>
      <c r="D21489" s="7" t="n">
        <v>0</v>
      </c>
      <c r="E21489" s="7" t="s">
        <v>223</v>
      </c>
    </row>
    <row r="21490" spans="1:10">
      <c r="A21490" t="s">
        <v>4</v>
      </c>
      <c r="B21490" s="4" t="s">
        <v>5</v>
      </c>
      <c r="C21490" s="4" t="s">
        <v>10</v>
      </c>
    </row>
    <row r="21491" spans="1:10">
      <c r="A21491" t="n">
        <v>171055</v>
      </c>
      <c r="B21491" s="35" t="n">
        <v>16</v>
      </c>
      <c r="C21491" s="7" t="n">
        <v>0</v>
      </c>
    </row>
    <row r="21492" spans="1:10">
      <c r="A21492" t="s">
        <v>4</v>
      </c>
      <c r="B21492" s="4" t="s">
        <v>5</v>
      </c>
      <c r="C21492" s="4" t="s">
        <v>10</v>
      </c>
      <c r="D21492" s="4" t="s">
        <v>72</v>
      </c>
      <c r="E21492" s="4" t="s">
        <v>13</v>
      </c>
      <c r="F21492" s="4" t="s">
        <v>13</v>
      </c>
    </row>
    <row r="21493" spans="1:10">
      <c r="A21493" t="n">
        <v>171058</v>
      </c>
      <c r="B21493" s="52" t="n">
        <v>26</v>
      </c>
      <c r="C21493" s="7" t="n">
        <v>0</v>
      </c>
      <c r="D21493" s="7" t="s">
        <v>1408</v>
      </c>
      <c r="E21493" s="7" t="n">
        <v>2</v>
      </c>
      <c r="F21493" s="7" t="n">
        <v>0</v>
      </c>
    </row>
    <row r="21494" spans="1:10">
      <c r="A21494" t="s">
        <v>4</v>
      </c>
      <c r="B21494" s="4" t="s">
        <v>5</v>
      </c>
    </row>
    <row r="21495" spans="1:10">
      <c r="A21495" t="n">
        <v>171075</v>
      </c>
      <c r="B21495" s="53" t="n">
        <v>28</v>
      </c>
    </row>
    <row r="21496" spans="1:10">
      <c r="A21496" t="s">
        <v>4</v>
      </c>
      <c r="B21496" s="4" t="s">
        <v>5</v>
      </c>
      <c r="C21496" s="4" t="s">
        <v>13</v>
      </c>
      <c r="D21496" s="4" t="s">
        <v>10</v>
      </c>
      <c r="E21496" s="4" t="s">
        <v>6</v>
      </c>
    </row>
    <row r="21497" spans="1:10">
      <c r="A21497" t="n">
        <v>171076</v>
      </c>
      <c r="B21497" s="40" t="n">
        <v>51</v>
      </c>
      <c r="C21497" s="7" t="n">
        <v>4</v>
      </c>
      <c r="D21497" s="7" t="n">
        <v>8</v>
      </c>
      <c r="E21497" s="7" t="s">
        <v>1290</v>
      </c>
    </row>
    <row r="21498" spans="1:10">
      <c r="A21498" t="s">
        <v>4</v>
      </c>
      <c r="B21498" s="4" t="s">
        <v>5</v>
      </c>
      <c r="C21498" s="4" t="s">
        <v>10</v>
      </c>
    </row>
    <row r="21499" spans="1:10">
      <c r="A21499" t="n">
        <v>171089</v>
      </c>
      <c r="B21499" s="35" t="n">
        <v>16</v>
      </c>
      <c r="C21499" s="7" t="n">
        <v>0</v>
      </c>
    </row>
    <row r="21500" spans="1:10">
      <c r="A21500" t="s">
        <v>4</v>
      </c>
      <c r="B21500" s="4" t="s">
        <v>5</v>
      </c>
      <c r="C21500" s="4" t="s">
        <v>10</v>
      </c>
      <c r="D21500" s="4" t="s">
        <v>72</v>
      </c>
      <c r="E21500" s="4" t="s">
        <v>13</v>
      </c>
      <c r="F21500" s="4" t="s">
        <v>13</v>
      </c>
    </row>
    <row r="21501" spans="1:10">
      <c r="A21501" t="n">
        <v>171092</v>
      </c>
      <c r="B21501" s="52" t="n">
        <v>26</v>
      </c>
      <c r="C21501" s="7" t="n">
        <v>8</v>
      </c>
      <c r="D21501" s="7" t="s">
        <v>1409</v>
      </c>
      <c r="E21501" s="7" t="n">
        <v>2</v>
      </c>
      <c r="F21501" s="7" t="n">
        <v>0</v>
      </c>
    </row>
    <row r="21502" spans="1:10">
      <c r="A21502" t="s">
        <v>4</v>
      </c>
      <c r="B21502" s="4" t="s">
        <v>5</v>
      </c>
    </row>
    <row r="21503" spans="1:10">
      <c r="A21503" t="n">
        <v>171134</v>
      </c>
      <c r="B21503" s="53" t="n">
        <v>28</v>
      </c>
    </row>
    <row r="21504" spans="1:10">
      <c r="A21504" t="s">
        <v>4</v>
      </c>
      <c r="B21504" s="4" t="s">
        <v>5</v>
      </c>
      <c r="C21504" s="4" t="s">
        <v>13</v>
      </c>
      <c r="D21504" s="4" t="s">
        <v>10</v>
      </c>
      <c r="E21504" s="4" t="s">
        <v>6</v>
      </c>
    </row>
    <row r="21505" spans="1:6">
      <c r="A21505" t="n">
        <v>171135</v>
      </c>
      <c r="B21505" s="40" t="n">
        <v>51</v>
      </c>
      <c r="C21505" s="7" t="n">
        <v>4</v>
      </c>
      <c r="D21505" s="7" t="n">
        <v>1</v>
      </c>
      <c r="E21505" s="7" t="s">
        <v>223</v>
      </c>
    </row>
    <row r="21506" spans="1:6">
      <c r="A21506" t="s">
        <v>4</v>
      </c>
      <c r="B21506" s="4" t="s">
        <v>5</v>
      </c>
      <c r="C21506" s="4" t="s">
        <v>10</v>
      </c>
    </row>
    <row r="21507" spans="1:6">
      <c r="A21507" t="n">
        <v>171148</v>
      </c>
      <c r="B21507" s="35" t="n">
        <v>16</v>
      </c>
      <c r="C21507" s="7" t="n">
        <v>0</v>
      </c>
    </row>
    <row r="21508" spans="1:6">
      <c r="A21508" t="s">
        <v>4</v>
      </c>
      <c r="B21508" s="4" t="s">
        <v>5</v>
      </c>
      <c r="C21508" s="4" t="s">
        <v>10</v>
      </c>
      <c r="D21508" s="4" t="s">
        <v>72</v>
      </c>
      <c r="E21508" s="4" t="s">
        <v>13</v>
      </c>
      <c r="F21508" s="4" t="s">
        <v>13</v>
      </c>
    </row>
    <row r="21509" spans="1:6">
      <c r="A21509" t="n">
        <v>171151</v>
      </c>
      <c r="B21509" s="52" t="n">
        <v>26</v>
      </c>
      <c r="C21509" s="7" t="n">
        <v>1</v>
      </c>
      <c r="D21509" s="7" t="s">
        <v>1410</v>
      </c>
      <c r="E21509" s="7" t="n">
        <v>2</v>
      </c>
      <c r="F21509" s="7" t="n">
        <v>0</v>
      </c>
    </row>
    <row r="21510" spans="1:6">
      <c r="A21510" t="s">
        <v>4</v>
      </c>
      <c r="B21510" s="4" t="s">
        <v>5</v>
      </c>
    </row>
    <row r="21511" spans="1:6">
      <c r="A21511" t="n">
        <v>171172</v>
      </c>
      <c r="B21511" s="53" t="n">
        <v>28</v>
      </c>
    </row>
    <row r="21512" spans="1:6">
      <c r="A21512" t="s">
        <v>4</v>
      </c>
      <c r="B21512" s="4" t="s">
        <v>5</v>
      </c>
      <c r="C21512" s="4" t="s">
        <v>13</v>
      </c>
      <c r="D21512" s="4" t="s">
        <v>10</v>
      </c>
      <c r="E21512" s="4" t="s">
        <v>6</v>
      </c>
    </row>
    <row r="21513" spans="1:6">
      <c r="A21513" t="n">
        <v>171173</v>
      </c>
      <c r="B21513" s="40" t="n">
        <v>51</v>
      </c>
      <c r="C21513" s="7" t="n">
        <v>4</v>
      </c>
      <c r="D21513" s="7" t="n">
        <v>9</v>
      </c>
      <c r="E21513" s="7" t="s">
        <v>506</v>
      </c>
    </row>
    <row r="21514" spans="1:6">
      <c r="A21514" t="s">
        <v>4</v>
      </c>
      <c r="B21514" s="4" t="s">
        <v>5</v>
      </c>
      <c r="C21514" s="4" t="s">
        <v>10</v>
      </c>
    </row>
    <row r="21515" spans="1:6">
      <c r="A21515" t="n">
        <v>171187</v>
      </c>
      <c r="B21515" s="35" t="n">
        <v>16</v>
      </c>
      <c r="C21515" s="7" t="n">
        <v>0</v>
      </c>
    </row>
    <row r="21516" spans="1:6">
      <c r="A21516" t="s">
        <v>4</v>
      </c>
      <c r="B21516" s="4" t="s">
        <v>5</v>
      </c>
      <c r="C21516" s="4" t="s">
        <v>10</v>
      </c>
      <c r="D21516" s="4" t="s">
        <v>72</v>
      </c>
      <c r="E21516" s="4" t="s">
        <v>13</v>
      </c>
      <c r="F21516" s="4" t="s">
        <v>13</v>
      </c>
    </row>
    <row r="21517" spans="1:6">
      <c r="A21517" t="n">
        <v>171190</v>
      </c>
      <c r="B21517" s="52" t="n">
        <v>26</v>
      </c>
      <c r="C21517" s="7" t="n">
        <v>9</v>
      </c>
      <c r="D21517" s="7" t="s">
        <v>1411</v>
      </c>
      <c r="E21517" s="7" t="n">
        <v>2</v>
      </c>
      <c r="F21517" s="7" t="n">
        <v>0</v>
      </c>
    </row>
    <row r="21518" spans="1:6">
      <c r="A21518" t="s">
        <v>4</v>
      </c>
      <c r="B21518" s="4" t="s">
        <v>5</v>
      </c>
    </row>
    <row r="21519" spans="1:6">
      <c r="A21519" t="n">
        <v>171234</v>
      </c>
      <c r="B21519" s="53" t="n">
        <v>28</v>
      </c>
    </row>
    <row r="21520" spans="1:6">
      <c r="A21520" t="s">
        <v>4</v>
      </c>
      <c r="B21520" s="4" t="s">
        <v>5</v>
      </c>
      <c r="C21520" s="4" t="s">
        <v>10</v>
      </c>
      <c r="D21520" s="4" t="s">
        <v>13</v>
      </c>
      <c r="E21520" s="4" t="s">
        <v>6</v>
      </c>
      <c r="F21520" s="4" t="s">
        <v>22</v>
      </c>
      <c r="G21520" s="4" t="s">
        <v>22</v>
      </c>
      <c r="H21520" s="4" t="s">
        <v>22</v>
      </c>
    </row>
    <row r="21521" spans="1:8">
      <c r="A21521" t="n">
        <v>171235</v>
      </c>
      <c r="B21521" s="39" t="n">
        <v>48</v>
      </c>
      <c r="C21521" s="7" t="n">
        <v>16</v>
      </c>
      <c r="D21521" s="7" t="n">
        <v>0</v>
      </c>
      <c r="E21521" s="7" t="s">
        <v>864</v>
      </c>
      <c r="F21521" s="7" t="n">
        <v>-1</v>
      </c>
      <c r="G21521" s="7" t="n">
        <v>1</v>
      </c>
      <c r="H21521" s="7" t="n">
        <v>0</v>
      </c>
    </row>
    <row r="21522" spans="1:8">
      <c r="A21522" t="s">
        <v>4</v>
      </c>
      <c r="B21522" s="4" t="s">
        <v>5</v>
      </c>
      <c r="C21522" s="4" t="s">
        <v>13</v>
      </c>
      <c r="D21522" s="4" t="s">
        <v>10</v>
      </c>
      <c r="E21522" s="4" t="s">
        <v>6</v>
      </c>
    </row>
    <row r="21523" spans="1:8">
      <c r="A21523" t="n">
        <v>171266</v>
      </c>
      <c r="B21523" s="40" t="n">
        <v>51</v>
      </c>
      <c r="C21523" s="7" t="n">
        <v>4</v>
      </c>
      <c r="D21523" s="7" t="n">
        <v>16</v>
      </c>
      <c r="E21523" s="7" t="s">
        <v>1412</v>
      </c>
    </row>
    <row r="21524" spans="1:8">
      <c r="A21524" t="s">
        <v>4</v>
      </c>
      <c r="B21524" s="4" t="s">
        <v>5</v>
      </c>
      <c r="C21524" s="4" t="s">
        <v>10</v>
      </c>
    </row>
    <row r="21525" spans="1:8">
      <c r="A21525" t="n">
        <v>171280</v>
      </c>
      <c r="B21525" s="35" t="n">
        <v>16</v>
      </c>
      <c r="C21525" s="7" t="n">
        <v>0</v>
      </c>
    </row>
    <row r="21526" spans="1:8">
      <c r="A21526" t="s">
        <v>4</v>
      </c>
      <c r="B21526" s="4" t="s">
        <v>5</v>
      </c>
      <c r="C21526" s="4" t="s">
        <v>10</v>
      </c>
      <c r="D21526" s="4" t="s">
        <v>72</v>
      </c>
      <c r="E21526" s="4" t="s">
        <v>13</v>
      </c>
      <c r="F21526" s="4" t="s">
        <v>13</v>
      </c>
      <c r="G21526" s="4" t="s">
        <v>72</v>
      </c>
      <c r="H21526" s="4" t="s">
        <v>13</v>
      </c>
      <c r="I21526" s="4" t="s">
        <v>13</v>
      </c>
    </row>
    <row r="21527" spans="1:8">
      <c r="A21527" t="n">
        <v>171283</v>
      </c>
      <c r="B21527" s="52" t="n">
        <v>26</v>
      </c>
      <c r="C21527" s="7" t="n">
        <v>16</v>
      </c>
      <c r="D21527" s="7" t="s">
        <v>1413</v>
      </c>
      <c r="E21527" s="7" t="n">
        <v>2</v>
      </c>
      <c r="F21527" s="7" t="n">
        <v>3</v>
      </c>
      <c r="G21527" s="7" t="s">
        <v>1414</v>
      </c>
      <c r="H21527" s="7" t="n">
        <v>2</v>
      </c>
      <c r="I21527" s="7" t="n">
        <v>0</v>
      </c>
    </row>
    <row r="21528" spans="1:8">
      <c r="A21528" t="s">
        <v>4</v>
      </c>
      <c r="B21528" s="4" t="s">
        <v>5</v>
      </c>
    </row>
    <row r="21529" spans="1:8">
      <c r="A21529" t="n">
        <v>171354</v>
      </c>
      <c r="B21529" s="53" t="n">
        <v>28</v>
      </c>
    </row>
    <row r="21530" spans="1:8">
      <c r="A21530" t="s">
        <v>4</v>
      </c>
      <c r="B21530" s="4" t="s">
        <v>5</v>
      </c>
      <c r="C21530" s="4" t="s">
        <v>13</v>
      </c>
      <c r="D21530" s="4" t="s">
        <v>10</v>
      </c>
      <c r="E21530" s="4" t="s">
        <v>10</v>
      </c>
      <c r="F21530" s="4" t="s">
        <v>13</v>
      </c>
    </row>
    <row r="21531" spans="1:8">
      <c r="A21531" t="n">
        <v>171355</v>
      </c>
      <c r="B21531" s="29" t="n">
        <v>25</v>
      </c>
      <c r="C21531" s="7" t="n">
        <v>1</v>
      </c>
      <c r="D21531" s="7" t="n">
        <v>60</v>
      </c>
      <c r="E21531" s="7" t="n">
        <v>640</v>
      </c>
      <c r="F21531" s="7" t="n">
        <v>2</v>
      </c>
    </row>
    <row r="21532" spans="1:8">
      <c r="A21532" t="s">
        <v>4</v>
      </c>
      <c r="B21532" s="4" t="s">
        <v>5</v>
      </c>
      <c r="C21532" s="4" t="s">
        <v>13</v>
      </c>
      <c r="D21532" s="4" t="s">
        <v>10</v>
      </c>
      <c r="E21532" s="4" t="s">
        <v>6</v>
      </c>
    </row>
    <row r="21533" spans="1:8">
      <c r="A21533" t="n">
        <v>171362</v>
      </c>
      <c r="B21533" s="40" t="n">
        <v>51</v>
      </c>
      <c r="C21533" s="7" t="n">
        <v>4</v>
      </c>
      <c r="D21533" s="7" t="n">
        <v>15</v>
      </c>
      <c r="E21533" s="7" t="s">
        <v>1415</v>
      </c>
    </row>
    <row r="21534" spans="1:8">
      <c r="A21534" t="s">
        <v>4</v>
      </c>
      <c r="B21534" s="4" t="s">
        <v>5</v>
      </c>
      <c r="C21534" s="4" t="s">
        <v>10</v>
      </c>
    </row>
    <row r="21535" spans="1:8">
      <c r="A21535" t="n">
        <v>171375</v>
      </c>
      <c r="B21535" s="35" t="n">
        <v>16</v>
      </c>
      <c r="C21535" s="7" t="n">
        <v>0</v>
      </c>
    </row>
    <row r="21536" spans="1:8">
      <c r="A21536" t="s">
        <v>4</v>
      </c>
      <c r="B21536" s="4" t="s">
        <v>5</v>
      </c>
      <c r="C21536" s="4" t="s">
        <v>10</v>
      </c>
      <c r="D21536" s="4" t="s">
        <v>72</v>
      </c>
      <c r="E21536" s="4" t="s">
        <v>13</v>
      </c>
      <c r="F21536" s="4" t="s">
        <v>13</v>
      </c>
      <c r="G21536" s="4" t="s">
        <v>72</v>
      </c>
      <c r="H21536" s="4" t="s">
        <v>13</v>
      </c>
      <c r="I21536" s="4" t="s">
        <v>13</v>
      </c>
    </row>
    <row r="21537" spans="1:9">
      <c r="A21537" t="n">
        <v>171378</v>
      </c>
      <c r="B21537" s="52" t="n">
        <v>26</v>
      </c>
      <c r="C21537" s="7" t="n">
        <v>15</v>
      </c>
      <c r="D21537" s="7" t="s">
        <v>1416</v>
      </c>
      <c r="E21537" s="7" t="n">
        <v>2</v>
      </c>
      <c r="F21537" s="7" t="n">
        <v>3</v>
      </c>
      <c r="G21537" s="7" t="s">
        <v>1417</v>
      </c>
      <c r="H21537" s="7" t="n">
        <v>2</v>
      </c>
      <c r="I21537" s="7" t="n">
        <v>0</v>
      </c>
    </row>
    <row r="21538" spans="1:9">
      <c r="A21538" t="s">
        <v>4</v>
      </c>
      <c r="B21538" s="4" t="s">
        <v>5</v>
      </c>
    </row>
    <row r="21539" spans="1:9">
      <c r="A21539" t="n">
        <v>171476</v>
      </c>
      <c r="B21539" s="53" t="n">
        <v>28</v>
      </c>
    </row>
    <row r="21540" spans="1:9">
      <c r="A21540" t="s">
        <v>4</v>
      </c>
      <c r="B21540" s="4" t="s">
        <v>5</v>
      </c>
      <c r="C21540" s="4" t="s">
        <v>13</v>
      </c>
      <c r="D21540" s="4" t="s">
        <v>10</v>
      </c>
      <c r="E21540" s="4" t="s">
        <v>10</v>
      </c>
      <c r="F21540" s="4" t="s">
        <v>13</v>
      </c>
    </row>
    <row r="21541" spans="1:9">
      <c r="A21541" t="n">
        <v>171477</v>
      </c>
      <c r="B21541" s="29" t="n">
        <v>25</v>
      </c>
      <c r="C21541" s="7" t="n">
        <v>1</v>
      </c>
      <c r="D21541" s="7" t="n">
        <v>65535</v>
      </c>
      <c r="E21541" s="7" t="n">
        <v>65535</v>
      </c>
      <c r="F21541" s="7" t="n">
        <v>0</v>
      </c>
    </row>
    <row r="21542" spans="1:9">
      <c r="A21542" t="s">
        <v>4</v>
      </c>
      <c r="B21542" s="4" t="s">
        <v>5</v>
      </c>
      <c r="C21542" s="4" t="s">
        <v>13</v>
      </c>
      <c r="D21542" s="36" t="s">
        <v>81</v>
      </c>
      <c r="E21542" s="4" t="s">
        <v>5</v>
      </c>
      <c r="F21542" s="4" t="s">
        <v>13</v>
      </c>
      <c r="G21542" s="4" t="s">
        <v>10</v>
      </c>
      <c r="H21542" s="36" t="s">
        <v>82</v>
      </c>
      <c r="I21542" s="4" t="s">
        <v>13</v>
      </c>
      <c r="J21542" s="36" t="s">
        <v>81</v>
      </c>
      <c r="K21542" s="4" t="s">
        <v>5</v>
      </c>
      <c r="L21542" s="4" t="s">
        <v>13</v>
      </c>
      <c r="M21542" s="4" t="s">
        <v>10</v>
      </c>
      <c r="N21542" s="36" t="s">
        <v>82</v>
      </c>
      <c r="O21542" s="4" t="s">
        <v>13</v>
      </c>
      <c r="P21542" s="4" t="s">
        <v>13</v>
      </c>
      <c r="Q21542" s="4" t="s">
        <v>20</v>
      </c>
    </row>
    <row r="21543" spans="1:9">
      <c r="A21543" t="n">
        <v>171484</v>
      </c>
      <c r="B21543" s="10" t="n">
        <v>5</v>
      </c>
      <c r="C21543" s="7" t="n">
        <v>28</v>
      </c>
      <c r="D21543" s="36" t="s">
        <v>3</v>
      </c>
      <c r="E21543" s="37" t="n">
        <v>64</v>
      </c>
      <c r="F21543" s="7" t="n">
        <v>5</v>
      </c>
      <c r="G21543" s="7" t="n">
        <v>4</v>
      </c>
      <c r="H21543" s="36" t="s">
        <v>3</v>
      </c>
      <c r="I21543" s="7" t="n">
        <v>28</v>
      </c>
      <c r="J21543" s="36" t="s">
        <v>3</v>
      </c>
      <c r="K21543" s="37" t="n">
        <v>64</v>
      </c>
      <c r="L21543" s="7" t="n">
        <v>5</v>
      </c>
      <c r="M21543" s="7" t="n">
        <v>7</v>
      </c>
      <c r="N21543" s="36" t="s">
        <v>3</v>
      </c>
      <c r="O21543" s="7" t="n">
        <v>9</v>
      </c>
      <c r="P21543" s="7" t="n">
        <v>1</v>
      </c>
      <c r="Q21543" s="11" t="n">
        <f t="normal" ca="1">A21645</f>
        <v>0</v>
      </c>
    </row>
    <row r="21544" spans="1:9">
      <c r="A21544" t="s">
        <v>4</v>
      </c>
      <c r="B21544" s="4" t="s">
        <v>5</v>
      </c>
      <c r="C21544" s="4" t="s">
        <v>10</v>
      </c>
      <c r="D21544" s="4" t="s">
        <v>13</v>
      </c>
      <c r="E21544" s="4" t="s">
        <v>6</v>
      </c>
      <c r="F21544" s="4" t="s">
        <v>22</v>
      </c>
      <c r="G21544" s="4" t="s">
        <v>22</v>
      </c>
      <c r="H21544" s="4" t="s">
        <v>22</v>
      </c>
    </row>
    <row r="21545" spans="1:9">
      <c r="A21545" t="n">
        <v>171501</v>
      </c>
      <c r="B21545" s="39" t="n">
        <v>48</v>
      </c>
      <c r="C21545" s="7" t="n">
        <v>2</v>
      </c>
      <c r="D21545" s="7" t="n">
        <v>0</v>
      </c>
      <c r="E21545" s="7" t="s">
        <v>1049</v>
      </c>
      <c r="F21545" s="7" t="n">
        <v>-1</v>
      </c>
      <c r="G21545" s="7" t="n">
        <v>1</v>
      </c>
      <c r="H21545" s="7" t="n">
        <v>0</v>
      </c>
    </row>
    <row r="21546" spans="1:9">
      <c r="A21546" t="s">
        <v>4</v>
      </c>
      <c r="B21546" s="4" t="s">
        <v>5</v>
      </c>
      <c r="C21546" s="4" t="s">
        <v>13</v>
      </c>
      <c r="D21546" s="4" t="s">
        <v>10</v>
      </c>
      <c r="E21546" s="4" t="s">
        <v>6</v>
      </c>
    </row>
    <row r="21547" spans="1:9">
      <c r="A21547" t="n">
        <v>171532</v>
      </c>
      <c r="B21547" s="40" t="n">
        <v>51</v>
      </c>
      <c r="C21547" s="7" t="n">
        <v>4</v>
      </c>
      <c r="D21547" s="7" t="n">
        <v>2</v>
      </c>
      <c r="E21547" s="7" t="s">
        <v>815</v>
      </c>
    </row>
    <row r="21548" spans="1:9">
      <c r="A21548" t="s">
        <v>4</v>
      </c>
      <c r="B21548" s="4" t="s">
        <v>5</v>
      </c>
      <c r="C21548" s="4" t="s">
        <v>10</v>
      </c>
    </row>
    <row r="21549" spans="1:9">
      <c r="A21549" t="n">
        <v>171546</v>
      </c>
      <c r="B21549" s="35" t="n">
        <v>16</v>
      </c>
      <c r="C21549" s="7" t="n">
        <v>0</v>
      </c>
    </row>
    <row r="21550" spans="1:9">
      <c r="A21550" t="s">
        <v>4</v>
      </c>
      <c r="B21550" s="4" t="s">
        <v>5</v>
      </c>
      <c r="C21550" s="4" t="s">
        <v>10</v>
      </c>
      <c r="D21550" s="4" t="s">
        <v>72</v>
      </c>
      <c r="E21550" s="4" t="s">
        <v>13</v>
      </c>
      <c r="F21550" s="4" t="s">
        <v>13</v>
      </c>
      <c r="G21550" s="4" t="s">
        <v>72</v>
      </c>
      <c r="H21550" s="4" t="s">
        <v>13</v>
      </c>
      <c r="I21550" s="4" t="s">
        <v>13</v>
      </c>
    </row>
    <row r="21551" spans="1:9">
      <c r="A21551" t="n">
        <v>171549</v>
      </c>
      <c r="B21551" s="52" t="n">
        <v>26</v>
      </c>
      <c r="C21551" s="7" t="n">
        <v>2</v>
      </c>
      <c r="D21551" s="7" t="s">
        <v>1418</v>
      </c>
      <c r="E21551" s="7" t="n">
        <v>2</v>
      </c>
      <c r="F21551" s="7" t="n">
        <v>3</v>
      </c>
      <c r="G21551" s="7" t="s">
        <v>1419</v>
      </c>
      <c r="H21551" s="7" t="n">
        <v>2</v>
      </c>
      <c r="I21551" s="7" t="n">
        <v>0</v>
      </c>
    </row>
    <row r="21552" spans="1:9">
      <c r="A21552" t="s">
        <v>4</v>
      </c>
      <c r="B21552" s="4" t="s">
        <v>5</v>
      </c>
    </row>
    <row r="21553" spans="1:17">
      <c r="A21553" t="n">
        <v>171630</v>
      </c>
      <c r="B21553" s="53" t="n">
        <v>28</v>
      </c>
    </row>
    <row r="21554" spans="1:17">
      <c r="A21554" t="s">
        <v>4</v>
      </c>
      <c r="B21554" s="4" t="s">
        <v>5</v>
      </c>
      <c r="C21554" s="4" t="s">
        <v>10</v>
      </c>
      <c r="D21554" s="4" t="s">
        <v>13</v>
      </c>
      <c r="E21554" s="4" t="s">
        <v>22</v>
      </c>
      <c r="F21554" s="4" t="s">
        <v>10</v>
      </c>
    </row>
    <row r="21555" spans="1:17">
      <c r="A21555" t="n">
        <v>171631</v>
      </c>
      <c r="B21555" s="58" t="n">
        <v>59</v>
      </c>
      <c r="C21555" s="7" t="n">
        <v>0</v>
      </c>
      <c r="D21555" s="7" t="n">
        <v>1</v>
      </c>
      <c r="E21555" s="7" t="n">
        <v>0.150000005960464</v>
      </c>
      <c r="F21555" s="7" t="n">
        <v>0</v>
      </c>
    </row>
    <row r="21556" spans="1:17">
      <c r="A21556" t="s">
        <v>4</v>
      </c>
      <c r="B21556" s="4" t="s">
        <v>5</v>
      </c>
      <c r="C21556" s="4" t="s">
        <v>10</v>
      </c>
      <c r="D21556" s="4" t="s">
        <v>13</v>
      </c>
      <c r="E21556" s="4" t="s">
        <v>22</v>
      </c>
      <c r="F21556" s="4" t="s">
        <v>10</v>
      </c>
    </row>
    <row r="21557" spans="1:17">
      <c r="A21557" t="n">
        <v>171641</v>
      </c>
      <c r="B21557" s="58" t="n">
        <v>59</v>
      </c>
      <c r="C21557" s="7" t="n">
        <v>1</v>
      </c>
      <c r="D21557" s="7" t="n">
        <v>1</v>
      </c>
      <c r="E21557" s="7" t="n">
        <v>0.150000005960464</v>
      </c>
      <c r="F21557" s="7" t="n">
        <v>0</v>
      </c>
    </row>
    <row r="21558" spans="1:17">
      <c r="A21558" t="s">
        <v>4</v>
      </c>
      <c r="B21558" s="4" t="s">
        <v>5</v>
      </c>
      <c r="C21558" s="4" t="s">
        <v>10</v>
      </c>
    </row>
    <row r="21559" spans="1:17">
      <c r="A21559" t="n">
        <v>171651</v>
      </c>
      <c r="B21559" s="35" t="n">
        <v>16</v>
      </c>
      <c r="C21559" s="7" t="n">
        <v>100</v>
      </c>
    </row>
    <row r="21560" spans="1:17">
      <c r="A21560" t="s">
        <v>4</v>
      </c>
      <c r="B21560" s="4" t="s">
        <v>5</v>
      </c>
      <c r="C21560" s="4" t="s">
        <v>10</v>
      </c>
      <c r="D21560" s="4" t="s">
        <v>13</v>
      </c>
      <c r="E21560" s="4" t="s">
        <v>22</v>
      </c>
      <c r="F21560" s="4" t="s">
        <v>10</v>
      </c>
    </row>
    <row r="21561" spans="1:17">
      <c r="A21561" t="n">
        <v>171654</v>
      </c>
      <c r="B21561" s="58" t="n">
        <v>59</v>
      </c>
      <c r="C21561" s="7" t="n">
        <v>8</v>
      </c>
      <c r="D21561" s="7" t="n">
        <v>1</v>
      </c>
      <c r="E21561" s="7" t="n">
        <v>0.150000005960464</v>
      </c>
      <c r="F21561" s="7" t="n">
        <v>0</v>
      </c>
    </row>
    <row r="21562" spans="1:17">
      <c r="A21562" t="s">
        <v>4</v>
      </c>
      <c r="B21562" s="4" t="s">
        <v>5</v>
      </c>
      <c r="C21562" s="4" t="s">
        <v>10</v>
      </c>
      <c r="D21562" s="4" t="s">
        <v>13</v>
      </c>
      <c r="E21562" s="4" t="s">
        <v>22</v>
      </c>
      <c r="F21562" s="4" t="s">
        <v>10</v>
      </c>
    </row>
    <row r="21563" spans="1:17">
      <c r="A21563" t="n">
        <v>171664</v>
      </c>
      <c r="B21563" s="58" t="n">
        <v>59</v>
      </c>
      <c r="C21563" s="7" t="n">
        <v>9</v>
      </c>
      <c r="D21563" s="7" t="n">
        <v>1</v>
      </c>
      <c r="E21563" s="7" t="n">
        <v>0.150000005960464</v>
      </c>
      <c r="F21563" s="7" t="n">
        <v>0</v>
      </c>
    </row>
    <row r="21564" spans="1:17">
      <c r="A21564" t="s">
        <v>4</v>
      </c>
      <c r="B21564" s="4" t="s">
        <v>5</v>
      </c>
      <c r="C21564" s="4" t="s">
        <v>10</v>
      </c>
      <c r="D21564" s="4" t="s">
        <v>13</v>
      </c>
      <c r="E21564" s="4" t="s">
        <v>22</v>
      </c>
      <c r="F21564" s="4" t="s">
        <v>10</v>
      </c>
    </row>
    <row r="21565" spans="1:17">
      <c r="A21565" t="n">
        <v>171674</v>
      </c>
      <c r="B21565" s="58" t="n">
        <v>59</v>
      </c>
      <c r="C21565" s="7" t="n">
        <v>14</v>
      </c>
      <c r="D21565" s="7" t="n">
        <v>1</v>
      </c>
      <c r="E21565" s="7" t="n">
        <v>0.150000005960464</v>
      </c>
      <c r="F21565" s="7" t="n">
        <v>0</v>
      </c>
    </row>
    <row r="21566" spans="1:17">
      <c r="A21566" t="s">
        <v>4</v>
      </c>
      <c r="B21566" s="4" t="s">
        <v>5</v>
      </c>
      <c r="C21566" s="4" t="s">
        <v>10</v>
      </c>
    </row>
    <row r="21567" spans="1:17">
      <c r="A21567" t="n">
        <v>171684</v>
      </c>
      <c r="B21567" s="35" t="n">
        <v>16</v>
      </c>
      <c r="C21567" s="7" t="n">
        <v>100</v>
      </c>
    </row>
    <row r="21568" spans="1:17">
      <c r="A21568" t="s">
        <v>4</v>
      </c>
      <c r="B21568" s="4" t="s">
        <v>5</v>
      </c>
      <c r="C21568" s="4" t="s">
        <v>10</v>
      </c>
      <c r="D21568" s="4" t="s">
        <v>13</v>
      </c>
      <c r="E21568" s="4" t="s">
        <v>22</v>
      </c>
      <c r="F21568" s="4" t="s">
        <v>10</v>
      </c>
    </row>
    <row r="21569" spans="1:6">
      <c r="A21569" t="n">
        <v>171687</v>
      </c>
      <c r="B21569" s="58" t="n">
        <v>59</v>
      </c>
      <c r="C21569" s="7" t="n">
        <v>61489</v>
      </c>
      <c r="D21569" s="7" t="n">
        <v>1</v>
      </c>
      <c r="E21569" s="7" t="n">
        <v>0.150000005960464</v>
      </c>
      <c r="F21569" s="7" t="n">
        <v>0</v>
      </c>
    </row>
    <row r="21570" spans="1:6">
      <c r="A21570" t="s">
        <v>4</v>
      </c>
      <c r="B21570" s="4" t="s">
        <v>5</v>
      </c>
      <c r="C21570" s="4" t="s">
        <v>10</v>
      </c>
      <c r="D21570" s="4" t="s">
        <v>13</v>
      </c>
      <c r="E21570" s="4" t="s">
        <v>22</v>
      </c>
      <c r="F21570" s="4" t="s">
        <v>10</v>
      </c>
    </row>
    <row r="21571" spans="1:6">
      <c r="A21571" t="n">
        <v>171697</v>
      </c>
      <c r="B21571" s="58" t="n">
        <v>59</v>
      </c>
      <c r="C21571" s="7" t="n">
        <v>61490</v>
      </c>
      <c r="D21571" s="7" t="n">
        <v>1</v>
      </c>
      <c r="E21571" s="7" t="n">
        <v>0.150000005960464</v>
      </c>
      <c r="F21571" s="7" t="n">
        <v>0</v>
      </c>
    </row>
    <row r="21572" spans="1:6">
      <c r="A21572" t="s">
        <v>4</v>
      </c>
      <c r="B21572" s="4" t="s">
        <v>5</v>
      </c>
      <c r="C21572" s="4" t="s">
        <v>10</v>
      </c>
      <c r="D21572" s="4" t="s">
        <v>13</v>
      </c>
      <c r="E21572" s="4" t="s">
        <v>22</v>
      </c>
      <c r="F21572" s="4" t="s">
        <v>10</v>
      </c>
    </row>
    <row r="21573" spans="1:6">
      <c r="A21573" t="n">
        <v>171707</v>
      </c>
      <c r="B21573" s="58" t="n">
        <v>59</v>
      </c>
      <c r="C21573" s="7" t="n">
        <v>61488</v>
      </c>
      <c r="D21573" s="7" t="n">
        <v>1</v>
      </c>
      <c r="E21573" s="7" t="n">
        <v>0.150000005960464</v>
      </c>
      <c r="F21573" s="7" t="n">
        <v>0</v>
      </c>
    </row>
    <row r="21574" spans="1:6">
      <c r="A21574" t="s">
        <v>4</v>
      </c>
      <c r="B21574" s="4" t="s">
        <v>5</v>
      </c>
      <c r="C21574" s="4" t="s">
        <v>10</v>
      </c>
    </row>
    <row r="21575" spans="1:6">
      <c r="A21575" t="n">
        <v>171717</v>
      </c>
      <c r="B21575" s="35" t="n">
        <v>16</v>
      </c>
      <c r="C21575" s="7" t="n">
        <v>1000</v>
      </c>
    </row>
    <row r="21576" spans="1:6">
      <c r="A21576" t="s">
        <v>4</v>
      </c>
      <c r="B21576" s="4" t="s">
        <v>5</v>
      </c>
      <c r="C21576" s="4" t="s">
        <v>13</v>
      </c>
      <c r="D21576" s="4" t="s">
        <v>10</v>
      </c>
      <c r="E21576" s="4" t="s">
        <v>6</v>
      </c>
    </row>
    <row r="21577" spans="1:6">
      <c r="A21577" t="n">
        <v>171720</v>
      </c>
      <c r="B21577" s="40" t="n">
        <v>51</v>
      </c>
      <c r="C21577" s="7" t="n">
        <v>4</v>
      </c>
      <c r="D21577" s="7" t="n">
        <v>7032</v>
      </c>
      <c r="E21577" s="7" t="s">
        <v>815</v>
      </c>
    </row>
    <row r="21578" spans="1:6">
      <c r="A21578" t="s">
        <v>4</v>
      </c>
      <c r="B21578" s="4" t="s">
        <v>5</v>
      </c>
      <c r="C21578" s="4" t="s">
        <v>10</v>
      </c>
    </row>
    <row r="21579" spans="1:6">
      <c r="A21579" t="n">
        <v>171734</v>
      </c>
      <c r="B21579" s="35" t="n">
        <v>16</v>
      </c>
      <c r="C21579" s="7" t="n">
        <v>0</v>
      </c>
    </row>
    <row r="21580" spans="1:6">
      <c r="A21580" t="s">
        <v>4</v>
      </c>
      <c r="B21580" s="4" t="s">
        <v>5</v>
      </c>
      <c r="C21580" s="4" t="s">
        <v>10</v>
      </c>
      <c r="D21580" s="4" t="s">
        <v>72</v>
      </c>
      <c r="E21580" s="4" t="s">
        <v>13</v>
      </c>
      <c r="F21580" s="4" t="s">
        <v>13</v>
      </c>
    </row>
    <row r="21581" spans="1:6">
      <c r="A21581" t="n">
        <v>171737</v>
      </c>
      <c r="B21581" s="52" t="n">
        <v>26</v>
      </c>
      <c r="C21581" s="7" t="n">
        <v>7032</v>
      </c>
      <c r="D21581" s="7" t="s">
        <v>1420</v>
      </c>
      <c r="E21581" s="7" t="n">
        <v>2</v>
      </c>
      <c r="F21581" s="7" t="n">
        <v>0</v>
      </c>
    </row>
    <row r="21582" spans="1:6">
      <c r="A21582" t="s">
        <v>4</v>
      </c>
      <c r="B21582" s="4" t="s">
        <v>5</v>
      </c>
    </row>
    <row r="21583" spans="1:6">
      <c r="A21583" t="n">
        <v>171754</v>
      </c>
      <c r="B21583" s="53" t="n">
        <v>28</v>
      </c>
    </row>
    <row r="21584" spans="1:6">
      <c r="A21584" t="s">
        <v>4</v>
      </c>
      <c r="B21584" s="4" t="s">
        <v>5</v>
      </c>
      <c r="C21584" s="4" t="s">
        <v>13</v>
      </c>
      <c r="D21584" s="4" t="s">
        <v>22</v>
      </c>
      <c r="E21584" s="4" t="s">
        <v>22</v>
      </c>
      <c r="F21584" s="4" t="s">
        <v>22</v>
      </c>
    </row>
    <row r="21585" spans="1:6">
      <c r="A21585" t="n">
        <v>171755</v>
      </c>
      <c r="B21585" s="25" t="n">
        <v>45</v>
      </c>
      <c r="C21585" s="7" t="n">
        <v>9</v>
      </c>
      <c r="D21585" s="7" t="n">
        <v>0.00999999977648258</v>
      </c>
      <c r="E21585" s="7" t="n">
        <v>0.00999999977648258</v>
      </c>
      <c r="F21585" s="7" t="n">
        <v>0.5</v>
      </c>
    </row>
    <row r="21586" spans="1:6">
      <c r="A21586" t="s">
        <v>4</v>
      </c>
      <c r="B21586" s="4" t="s">
        <v>5</v>
      </c>
      <c r="C21586" s="4" t="s">
        <v>13</v>
      </c>
      <c r="D21586" s="4" t="s">
        <v>10</v>
      </c>
      <c r="E21586" s="4" t="s">
        <v>6</v>
      </c>
    </row>
    <row r="21587" spans="1:6">
      <c r="A21587" t="n">
        <v>171769</v>
      </c>
      <c r="B21587" s="40" t="n">
        <v>51</v>
      </c>
      <c r="C21587" s="7" t="n">
        <v>4</v>
      </c>
      <c r="D21587" s="7" t="n">
        <v>0</v>
      </c>
      <c r="E21587" s="7" t="s">
        <v>1080</v>
      </c>
    </row>
    <row r="21588" spans="1:6">
      <c r="A21588" t="s">
        <v>4</v>
      </c>
      <c r="B21588" s="4" t="s">
        <v>5</v>
      </c>
      <c r="C21588" s="4" t="s">
        <v>10</v>
      </c>
    </row>
    <row r="21589" spans="1:6">
      <c r="A21589" t="n">
        <v>171782</v>
      </c>
      <c r="B21589" s="35" t="n">
        <v>16</v>
      </c>
      <c r="C21589" s="7" t="n">
        <v>0</v>
      </c>
    </row>
    <row r="21590" spans="1:6">
      <c r="A21590" t="s">
        <v>4</v>
      </c>
      <c r="B21590" s="4" t="s">
        <v>5</v>
      </c>
      <c r="C21590" s="4" t="s">
        <v>10</v>
      </c>
      <c r="D21590" s="4" t="s">
        <v>72</v>
      </c>
      <c r="E21590" s="4" t="s">
        <v>13</v>
      </c>
      <c r="F21590" s="4" t="s">
        <v>13</v>
      </c>
    </row>
    <row r="21591" spans="1:6">
      <c r="A21591" t="n">
        <v>171785</v>
      </c>
      <c r="B21591" s="52" t="n">
        <v>26</v>
      </c>
      <c r="C21591" s="7" t="n">
        <v>0</v>
      </c>
      <c r="D21591" s="7" t="s">
        <v>1421</v>
      </c>
      <c r="E21591" s="7" t="n">
        <v>2</v>
      </c>
      <c r="F21591" s="7" t="n">
        <v>0</v>
      </c>
    </row>
    <row r="21592" spans="1:6">
      <c r="A21592" t="s">
        <v>4</v>
      </c>
      <c r="B21592" s="4" t="s">
        <v>5</v>
      </c>
    </row>
    <row r="21593" spans="1:6">
      <c r="A21593" t="n">
        <v>171822</v>
      </c>
      <c r="B21593" s="53" t="n">
        <v>28</v>
      </c>
    </row>
    <row r="21594" spans="1:6">
      <c r="A21594" t="s">
        <v>4</v>
      </c>
      <c r="B21594" s="4" t="s">
        <v>5</v>
      </c>
      <c r="C21594" s="4" t="s">
        <v>10</v>
      </c>
      <c r="D21594" s="4" t="s">
        <v>13</v>
      </c>
      <c r="E21594" s="4" t="s">
        <v>13</v>
      </c>
      <c r="F21594" s="4" t="s">
        <v>6</v>
      </c>
    </row>
    <row r="21595" spans="1:6">
      <c r="A21595" t="n">
        <v>171823</v>
      </c>
      <c r="B21595" s="22" t="n">
        <v>20</v>
      </c>
      <c r="C21595" s="7" t="n">
        <v>2</v>
      </c>
      <c r="D21595" s="7" t="n">
        <v>2</v>
      </c>
      <c r="E21595" s="7" t="n">
        <v>10</v>
      </c>
      <c r="F21595" s="7" t="s">
        <v>1422</v>
      </c>
    </row>
    <row r="21596" spans="1:6">
      <c r="A21596" t="s">
        <v>4</v>
      </c>
      <c r="B21596" s="4" t="s">
        <v>5</v>
      </c>
      <c r="C21596" s="4" t="s">
        <v>13</v>
      </c>
      <c r="D21596" s="4" t="s">
        <v>10</v>
      </c>
      <c r="E21596" s="4" t="s">
        <v>6</v>
      </c>
    </row>
    <row r="21597" spans="1:6">
      <c r="A21597" t="n">
        <v>171843</v>
      </c>
      <c r="B21597" s="40" t="n">
        <v>51</v>
      </c>
      <c r="C21597" s="7" t="n">
        <v>4</v>
      </c>
      <c r="D21597" s="7" t="n">
        <v>2</v>
      </c>
      <c r="E21597" s="7" t="s">
        <v>713</v>
      </c>
    </row>
    <row r="21598" spans="1:6">
      <c r="A21598" t="s">
        <v>4</v>
      </c>
      <c r="B21598" s="4" t="s">
        <v>5</v>
      </c>
      <c r="C21598" s="4" t="s">
        <v>10</v>
      </c>
    </row>
    <row r="21599" spans="1:6">
      <c r="A21599" t="n">
        <v>171857</v>
      </c>
      <c r="B21599" s="35" t="n">
        <v>16</v>
      </c>
      <c r="C21599" s="7" t="n">
        <v>0</v>
      </c>
    </row>
    <row r="21600" spans="1:6">
      <c r="A21600" t="s">
        <v>4</v>
      </c>
      <c r="B21600" s="4" t="s">
        <v>5</v>
      </c>
      <c r="C21600" s="4" t="s">
        <v>10</v>
      </c>
      <c r="D21600" s="4" t="s">
        <v>72</v>
      </c>
      <c r="E21600" s="4" t="s">
        <v>13</v>
      </c>
      <c r="F21600" s="4" t="s">
        <v>13</v>
      </c>
      <c r="G21600" s="4" t="s">
        <v>72</v>
      </c>
      <c r="H21600" s="4" t="s">
        <v>13</v>
      </c>
      <c r="I21600" s="4" t="s">
        <v>13</v>
      </c>
    </row>
    <row r="21601" spans="1:9">
      <c r="A21601" t="n">
        <v>171860</v>
      </c>
      <c r="B21601" s="52" t="n">
        <v>26</v>
      </c>
      <c r="C21601" s="7" t="n">
        <v>2</v>
      </c>
      <c r="D21601" s="7" t="s">
        <v>1423</v>
      </c>
      <c r="E21601" s="7" t="n">
        <v>2</v>
      </c>
      <c r="F21601" s="7" t="n">
        <v>3</v>
      </c>
      <c r="G21601" s="7" t="s">
        <v>1424</v>
      </c>
      <c r="H21601" s="7" t="n">
        <v>2</v>
      </c>
      <c r="I21601" s="7" t="n">
        <v>0</v>
      </c>
    </row>
    <row r="21602" spans="1:9">
      <c r="A21602" t="s">
        <v>4</v>
      </c>
      <c r="B21602" s="4" t="s">
        <v>5</v>
      </c>
    </row>
    <row r="21603" spans="1:9">
      <c r="A21603" t="n">
        <v>171927</v>
      </c>
      <c r="B21603" s="53" t="n">
        <v>28</v>
      </c>
    </row>
    <row r="21604" spans="1:9">
      <c r="A21604" t="s">
        <v>4</v>
      </c>
      <c r="B21604" s="4" t="s">
        <v>5</v>
      </c>
      <c r="C21604" s="4" t="s">
        <v>10</v>
      </c>
      <c r="D21604" s="4" t="s">
        <v>13</v>
      </c>
      <c r="E21604" s="4" t="s">
        <v>22</v>
      </c>
      <c r="F21604" s="4" t="s">
        <v>10</v>
      </c>
    </row>
    <row r="21605" spans="1:9">
      <c r="A21605" t="n">
        <v>171928</v>
      </c>
      <c r="B21605" s="58" t="n">
        <v>59</v>
      </c>
      <c r="C21605" s="7" t="n">
        <v>0</v>
      </c>
      <c r="D21605" s="7" t="n">
        <v>16</v>
      </c>
      <c r="E21605" s="7" t="n">
        <v>0.150000005960464</v>
      </c>
      <c r="F21605" s="7" t="n">
        <v>0</v>
      </c>
    </row>
    <row r="21606" spans="1:9">
      <c r="A21606" t="s">
        <v>4</v>
      </c>
      <c r="B21606" s="4" t="s">
        <v>5</v>
      </c>
      <c r="C21606" s="4" t="s">
        <v>10</v>
      </c>
      <c r="D21606" s="4" t="s">
        <v>13</v>
      </c>
      <c r="E21606" s="4" t="s">
        <v>22</v>
      </c>
      <c r="F21606" s="4" t="s">
        <v>10</v>
      </c>
    </row>
    <row r="21607" spans="1:9">
      <c r="A21607" t="n">
        <v>171938</v>
      </c>
      <c r="B21607" s="58" t="n">
        <v>59</v>
      </c>
      <c r="C21607" s="7" t="n">
        <v>1</v>
      </c>
      <c r="D21607" s="7" t="n">
        <v>16</v>
      </c>
      <c r="E21607" s="7" t="n">
        <v>0.150000005960464</v>
      </c>
      <c r="F21607" s="7" t="n">
        <v>0</v>
      </c>
    </row>
    <row r="21608" spans="1:9">
      <c r="A21608" t="s">
        <v>4</v>
      </c>
      <c r="B21608" s="4" t="s">
        <v>5</v>
      </c>
      <c r="C21608" s="4" t="s">
        <v>10</v>
      </c>
    </row>
    <row r="21609" spans="1:9">
      <c r="A21609" t="n">
        <v>171948</v>
      </c>
      <c r="B21609" s="35" t="n">
        <v>16</v>
      </c>
      <c r="C21609" s="7" t="n">
        <v>100</v>
      </c>
    </row>
    <row r="21610" spans="1:9">
      <c r="A21610" t="s">
        <v>4</v>
      </c>
      <c r="B21610" s="4" t="s">
        <v>5</v>
      </c>
      <c r="C21610" s="4" t="s">
        <v>10</v>
      </c>
      <c r="D21610" s="4" t="s">
        <v>13</v>
      </c>
      <c r="E21610" s="4" t="s">
        <v>22</v>
      </c>
      <c r="F21610" s="4" t="s">
        <v>10</v>
      </c>
    </row>
    <row r="21611" spans="1:9">
      <c r="A21611" t="n">
        <v>171951</v>
      </c>
      <c r="B21611" s="58" t="n">
        <v>59</v>
      </c>
      <c r="C21611" s="7" t="n">
        <v>8</v>
      </c>
      <c r="D21611" s="7" t="n">
        <v>16</v>
      </c>
      <c r="E21611" s="7" t="n">
        <v>0.150000005960464</v>
      </c>
      <c r="F21611" s="7" t="n">
        <v>0</v>
      </c>
    </row>
    <row r="21612" spans="1:9">
      <c r="A21612" t="s">
        <v>4</v>
      </c>
      <c r="B21612" s="4" t="s">
        <v>5</v>
      </c>
      <c r="C21612" s="4" t="s">
        <v>10</v>
      </c>
      <c r="D21612" s="4" t="s">
        <v>13</v>
      </c>
      <c r="E21612" s="4" t="s">
        <v>22</v>
      </c>
      <c r="F21612" s="4" t="s">
        <v>10</v>
      </c>
    </row>
    <row r="21613" spans="1:9">
      <c r="A21613" t="n">
        <v>171961</v>
      </c>
      <c r="B21613" s="58" t="n">
        <v>59</v>
      </c>
      <c r="C21613" s="7" t="n">
        <v>9</v>
      </c>
      <c r="D21613" s="7" t="n">
        <v>16</v>
      </c>
      <c r="E21613" s="7" t="n">
        <v>0.150000005960464</v>
      </c>
      <c r="F21613" s="7" t="n">
        <v>0</v>
      </c>
    </row>
    <row r="21614" spans="1:9">
      <c r="A21614" t="s">
        <v>4</v>
      </c>
      <c r="B21614" s="4" t="s">
        <v>5</v>
      </c>
      <c r="C21614" s="4" t="s">
        <v>10</v>
      </c>
      <c r="D21614" s="4" t="s">
        <v>13</v>
      </c>
      <c r="E21614" s="4" t="s">
        <v>22</v>
      </c>
      <c r="F21614" s="4" t="s">
        <v>10</v>
      </c>
    </row>
    <row r="21615" spans="1:9">
      <c r="A21615" t="n">
        <v>171971</v>
      </c>
      <c r="B21615" s="58" t="n">
        <v>59</v>
      </c>
      <c r="C21615" s="7" t="n">
        <v>14</v>
      </c>
      <c r="D21615" s="7" t="n">
        <v>16</v>
      </c>
      <c r="E21615" s="7" t="n">
        <v>0.150000005960464</v>
      </c>
      <c r="F21615" s="7" t="n">
        <v>0</v>
      </c>
    </row>
    <row r="21616" spans="1:9">
      <c r="A21616" t="s">
        <v>4</v>
      </c>
      <c r="B21616" s="4" t="s">
        <v>5</v>
      </c>
      <c r="C21616" s="4" t="s">
        <v>10</v>
      </c>
    </row>
    <row r="21617" spans="1:9">
      <c r="A21617" t="n">
        <v>171981</v>
      </c>
      <c r="B21617" s="35" t="n">
        <v>16</v>
      </c>
      <c r="C21617" s="7" t="n">
        <v>100</v>
      </c>
    </row>
    <row r="21618" spans="1:9">
      <c r="A21618" t="s">
        <v>4</v>
      </c>
      <c r="B21618" s="4" t="s">
        <v>5</v>
      </c>
      <c r="C21618" s="4" t="s">
        <v>10</v>
      </c>
      <c r="D21618" s="4" t="s">
        <v>13</v>
      </c>
      <c r="E21618" s="4" t="s">
        <v>22</v>
      </c>
      <c r="F21618" s="4" t="s">
        <v>10</v>
      </c>
    </row>
    <row r="21619" spans="1:9">
      <c r="A21619" t="n">
        <v>171984</v>
      </c>
      <c r="B21619" s="58" t="n">
        <v>59</v>
      </c>
      <c r="C21619" s="7" t="n">
        <v>61489</v>
      </c>
      <c r="D21619" s="7" t="n">
        <v>16</v>
      </c>
      <c r="E21619" s="7" t="n">
        <v>0.150000005960464</v>
      </c>
      <c r="F21619" s="7" t="n">
        <v>0</v>
      </c>
    </row>
    <row r="21620" spans="1:9">
      <c r="A21620" t="s">
        <v>4</v>
      </c>
      <c r="B21620" s="4" t="s">
        <v>5</v>
      </c>
      <c r="C21620" s="4" t="s">
        <v>10</v>
      </c>
      <c r="D21620" s="4" t="s">
        <v>13</v>
      </c>
      <c r="E21620" s="4" t="s">
        <v>22</v>
      </c>
      <c r="F21620" s="4" t="s">
        <v>10</v>
      </c>
    </row>
    <row r="21621" spans="1:9">
      <c r="A21621" t="n">
        <v>171994</v>
      </c>
      <c r="B21621" s="58" t="n">
        <v>59</v>
      </c>
      <c r="C21621" s="7" t="n">
        <v>61490</v>
      </c>
      <c r="D21621" s="7" t="n">
        <v>16</v>
      </c>
      <c r="E21621" s="7" t="n">
        <v>0.150000005960464</v>
      </c>
      <c r="F21621" s="7" t="n">
        <v>0</v>
      </c>
    </row>
    <row r="21622" spans="1:9">
      <c r="A21622" t="s">
        <v>4</v>
      </c>
      <c r="B21622" s="4" t="s">
        <v>5</v>
      </c>
      <c r="C21622" s="4" t="s">
        <v>10</v>
      </c>
      <c r="D21622" s="4" t="s">
        <v>13</v>
      </c>
      <c r="E21622" s="4" t="s">
        <v>22</v>
      </c>
      <c r="F21622" s="4" t="s">
        <v>10</v>
      </c>
    </row>
    <row r="21623" spans="1:9">
      <c r="A21623" t="n">
        <v>172004</v>
      </c>
      <c r="B21623" s="58" t="n">
        <v>59</v>
      </c>
      <c r="C21623" s="7" t="n">
        <v>61488</v>
      </c>
      <c r="D21623" s="7" t="n">
        <v>16</v>
      </c>
      <c r="E21623" s="7" t="n">
        <v>0.150000005960464</v>
      </c>
      <c r="F21623" s="7" t="n">
        <v>0</v>
      </c>
    </row>
    <row r="21624" spans="1:9">
      <c r="A21624" t="s">
        <v>4</v>
      </c>
      <c r="B21624" s="4" t="s">
        <v>5</v>
      </c>
      <c r="C21624" s="4" t="s">
        <v>10</v>
      </c>
    </row>
    <row r="21625" spans="1:9">
      <c r="A21625" t="n">
        <v>172014</v>
      </c>
      <c r="B21625" s="35" t="n">
        <v>16</v>
      </c>
      <c r="C21625" s="7" t="n">
        <v>1000</v>
      </c>
    </row>
    <row r="21626" spans="1:9">
      <c r="A21626" t="s">
        <v>4</v>
      </c>
      <c r="B21626" s="4" t="s">
        <v>5</v>
      </c>
      <c r="C21626" s="4" t="s">
        <v>13</v>
      </c>
      <c r="D21626" s="4" t="s">
        <v>10</v>
      </c>
      <c r="E21626" s="4" t="s">
        <v>6</v>
      </c>
    </row>
    <row r="21627" spans="1:9">
      <c r="A21627" t="n">
        <v>172017</v>
      </c>
      <c r="B21627" s="40" t="n">
        <v>51</v>
      </c>
      <c r="C21627" s="7" t="n">
        <v>4</v>
      </c>
      <c r="D21627" s="7" t="n">
        <v>7</v>
      </c>
      <c r="E21627" s="7" t="s">
        <v>1113</v>
      </c>
    </row>
    <row r="21628" spans="1:9">
      <c r="A21628" t="s">
        <v>4</v>
      </c>
      <c r="B21628" s="4" t="s">
        <v>5</v>
      </c>
      <c r="C21628" s="4" t="s">
        <v>10</v>
      </c>
    </row>
    <row r="21629" spans="1:9">
      <c r="A21629" t="n">
        <v>172032</v>
      </c>
      <c r="B21629" s="35" t="n">
        <v>16</v>
      </c>
      <c r="C21629" s="7" t="n">
        <v>0</v>
      </c>
    </row>
    <row r="21630" spans="1:9">
      <c r="A21630" t="s">
        <v>4</v>
      </c>
      <c r="B21630" s="4" t="s">
        <v>5</v>
      </c>
      <c r="C21630" s="4" t="s">
        <v>10</v>
      </c>
      <c r="D21630" s="4" t="s">
        <v>72</v>
      </c>
      <c r="E21630" s="4" t="s">
        <v>13</v>
      </c>
      <c r="F21630" s="4" t="s">
        <v>13</v>
      </c>
    </row>
    <row r="21631" spans="1:9">
      <c r="A21631" t="n">
        <v>172035</v>
      </c>
      <c r="B21631" s="52" t="n">
        <v>26</v>
      </c>
      <c r="C21631" s="7" t="n">
        <v>7</v>
      </c>
      <c r="D21631" s="7" t="s">
        <v>1425</v>
      </c>
      <c r="E21631" s="7" t="n">
        <v>2</v>
      </c>
      <c r="F21631" s="7" t="n">
        <v>0</v>
      </c>
    </row>
    <row r="21632" spans="1:9">
      <c r="A21632" t="s">
        <v>4</v>
      </c>
      <c r="B21632" s="4" t="s">
        <v>5</v>
      </c>
    </row>
    <row r="21633" spans="1:6">
      <c r="A21633" t="n">
        <v>172049</v>
      </c>
      <c r="B21633" s="53" t="n">
        <v>28</v>
      </c>
    </row>
    <row r="21634" spans="1:6">
      <c r="A21634" t="s">
        <v>4</v>
      </c>
      <c r="B21634" s="4" t="s">
        <v>5</v>
      </c>
      <c r="C21634" s="4" t="s">
        <v>13</v>
      </c>
      <c r="D21634" s="4" t="s">
        <v>10</v>
      </c>
      <c r="E21634" s="4" t="s">
        <v>6</v>
      </c>
    </row>
    <row r="21635" spans="1:6">
      <c r="A21635" t="n">
        <v>172050</v>
      </c>
      <c r="B21635" s="40" t="n">
        <v>51</v>
      </c>
      <c r="C21635" s="7" t="n">
        <v>4</v>
      </c>
      <c r="D21635" s="7" t="n">
        <v>4</v>
      </c>
      <c r="E21635" s="7" t="s">
        <v>410</v>
      </c>
    </row>
    <row r="21636" spans="1:6">
      <c r="A21636" t="s">
        <v>4</v>
      </c>
      <c r="B21636" s="4" t="s">
        <v>5</v>
      </c>
      <c r="C21636" s="4" t="s">
        <v>10</v>
      </c>
    </row>
    <row r="21637" spans="1:6">
      <c r="A21637" t="n">
        <v>172064</v>
      </c>
      <c r="B21637" s="35" t="n">
        <v>16</v>
      </c>
      <c r="C21637" s="7" t="n">
        <v>0</v>
      </c>
    </row>
    <row r="21638" spans="1:6">
      <c r="A21638" t="s">
        <v>4</v>
      </c>
      <c r="B21638" s="4" t="s">
        <v>5</v>
      </c>
      <c r="C21638" s="4" t="s">
        <v>10</v>
      </c>
      <c r="D21638" s="4" t="s">
        <v>72</v>
      </c>
      <c r="E21638" s="4" t="s">
        <v>13</v>
      </c>
      <c r="F21638" s="4" t="s">
        <v>13</v>
      </c>
    </row>
    <row r="21639" spans="1:6">
      <c r="A21639" t="n">
        <v>172067</v>
      </c>
      <c r="B21639" s="52" t="n">
        <v>26</v>
      </c>
      <c r="C21639" s="7" t="n">
        <v>4</v>
      </c>
      <c r="D21639" s="7" t="s">
        <v>1426</v>
      </c>
      <c r="E21639" s="7" t="n">
        <v>2</v>
      </c>
      <c r="F21639" s="7" t="n">
        <v>0</v>
      </c>
    </row>
    <row r="21640" spans="1:6">
      <c r="A21640" t="s">
        <v>4</v>
      </c>
      <c r="B21640" s="4" t="s">
        <v>5</v>
      </c>
    </row>
    <row r="21641" spans="1:6">
      <c r="A21641" t="n">
        <v>172085</v>
      </c>
      <c r="B21641" s="53" t="n">
        <v>28</v>
      </c>
    </row>
    <row r="21642" spans="1:6">
      <c r="A21642" t="s">
        <v>4</v>
      </c>
      <c r="B21642" s="4" t="s">
        <v>5</v>
      </c>
      <c r="C21642" s="4" t="s">
        <v>20</v>
      </c>
    </row>
    <row r="21643" spans="1:6">
      <c r="A21643" t="n">
        <v>172086</v>
      </c>
      <c r="B21643" s="17" t="n">
        <v>3</v>
      </c>
      <c r="C21643" s="11" t="n">
        <f t="normal" ca="1">A21843</f>
        <v>0</v>
      </c>
    </row>
    <row r="21644" spans="1:6">
      <c r="A21644" t="s">
        <v>4</v>
      </c>
      <c r="B21644" s="4" t="s">
        <v>5</v>
      </c>
      <c r="C21644" s="4" t="s">
        <v>13</v>
      </c>
      <c r="D21644" s="36" t="s">
        <v>81</v>
      </c>
      <c r="E21644" s="4" t="s">
        <v>5</v>
      </c>
      <c r="F21644" s="4" t="s">
        <v>13</v>
      </c>
      <c r="G21644" s="4" t="s">
        <v>10</v>
      </c>
      <c r="H21644" s="36" t="s">
        <v>82</v>
      </c>
      <c r="I21644" s="4" t="s">
        <v>13</v>
      </c>
      <c r="J21644" s="36" t="s">
        <v>81</v>
      </c>
      <c r="K21644" s="4" t="s">
        <v>5</v>
      </c>
      <c r="L21644" s="4" t="s">
        <v>13</v>
      </c>
      <c r="M21644" s="4" t="s">
        <v>10</v>
      </c>
      <c r="N21644" s="36" t="s">
        <v>82</v>
      </c>
      <c r="O21644" s="4" t="s">
        <v>13</v>
      </c>
      <c r="P21644" s="4" t="s">
        <v>13</v>
      </c>
      <c r="Q21644" s="4" t="s">
        <v>20</v>
      </c>
    </row>
    <row r="21645" spans="1:6">
      <c r="A21645" t="n">
        <v>172091</v>
      </c>
      <c r="B21645" s="10" t="n">
        <v>5</v>
      </c>
      <c r="C21645" s="7" t="n">
        <v>28</v>
      </c>
      <c r="D21645" s="36" t="s">
        <v>3</v>
      </c>
      <c r="E21645" s="37" t="n">
        <v>64</v>
      </c>
      <c r="F21645" s="7" t="n">
        <v>5</v>
      </c>
      <c r="G21645" s="7" t="n">
        <v>2</v>
      </c>
      <c r="H21645" s="36" t="s">
        <v>3</v>
      </c>
      <c r="I21645" s="7" t="n">
        <v>28</v>
      </c>
      <c r="J21645" s="36" t="s">
        <v>3</v>
      </c>
      <c r="K21645" s="37" t="n">
        <v>64</v>
      </c>
      <c r="L21645" s="7" t="n">
        <v>5</v>
      </c>
      <c r="M21645" s="7" t="n">
        <v>7</v>
      </c>
      <c r="N21645" s="36" t="s">
        <v>3</v>
      </c>
      <c r="O21645" s="7" t="n">
        <v>9</v>
      </c>
      <c r="P21645" s="7" t="n">
        <v>1</v>
      </c>
      <c r="Q21645" s="11" t="n">
        <f t="normal" ca="1">A21747</f>
        <v>0</v>
      </c>
    </row>
    <row r="21646" spans="1:6">
      <c r="A21646" t="s">
        <v>4</v>
      </c>
      <c r="B21646" s="4" t="s">
        <v>5</v>
      </c>
      <c r="C21646" s="4" t="s">
        <v>10</v>
      </c>
      <c r="D21646" s="4" t="s">
        <v>13</v>
      </c>
      <c r="E21646" s="4" t="s">
        <v>6</v>
      </c>
      <c r="F21646" s="4" t="s">
        <v>22</v>
      </c>
      <c r="G21646" s="4" t="s">
        <v>22</v>
      </c>
      <c r="H21646" s="4" t="s">
        <v>22</v>
      </c>
    </row>
    <row r="21647" spans="1:6">
      <c r="A21647" t="n">
        <v>172108</v>
      </c>
      <c r="B21647" s="39" t="n">
        <v>48</v>
      </c>
      <c r="C21647" s="7" t="n">
        <v>4</v>
      </c>
      <c r="D21647" s="7" t="n">
        <v>0</v>
      </c>
      <c r="E21647" s="7" t="s">
        <v>1049</v>
      </c>
      <c r="F21647" s="7" t="n">
        <v>-1</v>
      </c>
      <c r="G21647" s="7" t="n">
        <v>1</v>
      </c>
      <c r="H21647" s="7" t="n">
        <v>0</v>
      </c>
    </row>
    <row r="21648" spans="1:6">
      <c r="A21648" t="s">
        <v>4</v>
      </c>
      <c r="B21648" s="4" t="s">
        <v>5</v>
      </c>
      <c r="C21648" s="4" t="s">
        <v>13</v>
      </c>
      <c r="D21648" s="4" t="s">
        <v>10</v>
      </c>
      <c r="E21648" s="4" t="s">
        <v>6</v>
      </c>
    </row>
    <row r="21649" spans="1:17">
      <c r="A21649" t="n">
        <v>172139</v>
      </c>
      <c r="B21649" s="40" t="n">
        <v>51</v>
      </c>
      <c r="C21649" s="7" t="n">
        <v>4</v>
      </c>
      <c r="D21649" s="7" t="n">
        <v>4</v>
      </c>
      <c r="E21649" s="7" t="s">
        <v>410</v>
      </c>
    </row>
    <row r="21650" spans="1:17">
      <c r="A21650" t="s">
        <v>4</v>
      </c>
      <c r="B21650" s="4" t="s">
        <v>5</v>
      </c>
      <c r="C21650" s="4" t="s">
        <v>10</v>
      </c>
    </row>
    <row r="21651" spans="1:17">
      <c r="A21651" t="n">
        <v>172153</v>
      </c>
      <c r="B21651" s="35" t="n">
        <v>16</v>
      </c>
      <c r="C21651" s="7" t="n">
        <v>0</v>
      </c>
    </row>
    <row r="21652" spans="1:17">
      <c r="A21652" t="s">
        <v>4</v>
      </c>
      <c r="B21652" s="4" t="s">
        <v>5</v>
      </c>
      <c r="C21652" s="4" t="s">
        <v>10</v>
      </c>
      <c r="D21652" s="4" t="s">
        <v>72</v>
      </c>
      <c r="E21652" s="4" t="s">
        <v>13</v>
      </c>
      <c r="F21652" s="4" t="s">
        <v>13</v>
      </c>
      <c r="G21652" s="4" t="s">
        <v>72</v>
      </c>
      <c r="H21652" s="4" t="s">
        <v>13</v>
      </c>
      <c r="I21652" s="4" t="s">
        <v>13</v>
      </c>
    </row>
    <row r="21653" spans="1:17">
      <c r="A21653" t="n">
        <v>172156</v>
      </c>
      <c r="B21653" s="52" t="n">
        <v>26</v>
      </c>
      <c r="C21653" s="7" t="n">
        <v>4</v>
      </c>
      <c r="D21653" s="7" t="s">
        <v>1427</v>
      </c>
      <c r="E21653" s="7" t="n">
        <v>2</v>
      </c>
      <c r="F21653" s="7" t="n">
        <v>3</v>
      </c>
      <c r="G21653" s="7" t="s">
        <v>1428</v>
      </c>
      <c r="H21653" s="7" t="n">
        <v>2</v>
      </c>
      <c r="I21653" s="7" t="n">
        <v>0</v>
      </c>
    </row>
    <row r="21654" spans="1:17">
      <c r="A21654" t="s">
        <v>4</v>
      </c>
      <c r="B21654" s="4" t="s">
        <v>5</v>
      </c>
    </row>
    <row r="21655" spans="1:17">
      <c r="A21655" t="n">
        <v>172258</v>
      </c>
      <c r="B21655" s="53" t="n">
        <v>28</v>
      </c>
    </row>
    <row r="21656" spans="1:17">
      <c r="A21656" t="s">
        <v>4</v>
      </c>
      <c r="B21656" s="4" t="s">
        <v>5</v>
      </c>
      <c r="C21656" s="4" t="s">
        <v>10</v>
      </c>
      <c r="D21656" s="4" t="s">
        <v>13</v>
      </c>
      <c r="E21656" s="4" t="s">
        <v>22</v>
      </c>
      <c r="F21656" s="4" t="s">
        <v>10</v>
      </c>
    </row>
    <row r="21657" spans="1:17">
      <c r="A21657" t="n">
        <v>172259</v>
      </c>
      <c r="B21657" s="58" t="n">
        <v>59</v>
      </c>
      <c r="C21657" s="7" t="n">
        <v>0</v>
      </c>
      <c r="D21657" s="7" t="n">
        <v>1</v>
      </c>
      <c r="E21657" s="7" t="n">
        <v>0.150000005960464</v>
      </c>
      <c r="F21657" s="7" t="n">
        <v>0</v>
      </c>
    </row>
    <row r="21658" spans="1:17">
      <c r="A21658" t="s">
        <v>4</v>
      </c>
      <c r="B21658" s="4" t="s">
        <v>5</v>
      </c>
      <c r="C21658" s="4" t="s">
        <v>10</v>
      </c>
      <c r="D21658" s="4" t="s">
        <v>13</v>
      </c>
      <c r="E21658" s="4" t="s">
        <v>22</v>
      </c>
      <c r="F21658" s="4" t="s">
        <v>10</v>
      </c>
    </row>
    <row r="21659" spans="1:17">
      <c r="A21659" t="n">
        <v>172269</v>
      </c>
      <c r="B21659" s="58" t="n">
        <v>59</v>
      </c>
      <c r="C21659" s="7" t="n">
        <v>1</v>
      </c>
      <c r="D21659" s="7" t="n">
        <v>1</v>
      </c>
      <c r="E21659" s="7" t="n">
        <v>0.150000005960464</v>
      </c>
      <c r="F21659" s="7" t="n">
        <v>0</v>
      </c>
    </row>
    <row r="21660" spans="1:17">
      <c r="A21660" t="s">
        <v>4</v>
      </c>
      <c r="B21660" s="4" t="s">
        <v>5</v>
      </c>
      <c r="C21660" s="4" t="s">
        <v>10</v>
      </c>
    </row>
    <row r="21661" spans="1:17">
      <c r="A21661" t="n">
        <v>172279</v>
      </c>
      <c r="B21661" s="35" t="n">
        <v>16</v>
      </c>
      <c r="C21661" s="7" t="n">
        <v>100</v>
      </c>
    </row>
    <row r="21662" spans="1:17">
      <c r="A21662" t="s">
        <v>4</v>
      </c>
      <c r="B21662" s="4" t="s">
        <v>5</v>
      </c>
      <c r="C21662" s="4" t="s">
        <v>10</v>
      </c>
      <c r="D21662" s="4" t="s">
        <v>13</v>
      </c>
      <c r="E21662" s="4" t="s">
        <v>22</v>
      </c>
      <c r="F21662" s="4" t="s">
        <v>10</v>
      </c>
    </row>
    <row r="21663" spans="1:17">
      <c r="A21663" t="n">
        <v>172282</v>
      </c>
      <c r="B21663" s="58" t="n">
        <v>59</v>
      </c>
      <c r="C21663" s="7" t="n">
        <v>8</v>
      </c>
      <c r="D21663" s="7" t="n">
        <v>1</v>
      </c>
      <c r="E21663" s="7" t="n">
        <v>0.150000005960464</v>
      </c>
      <c r="F21663" s="7" t="n">
        <v>0</v>
      </c>
    </row>
    <row r="21664" spans="1:17">
      <c r="A21664" t="s">
        <v>4</v>
      </c>
      <c r="B21664" s="4" t="s">
        <v>5</v>
      </c>
      <c r="C21664" s="4" t="s">
        <v>10</v>
      </c>
      <c r="D21664" s="4" t="s">
        <v>13</v>
      </c>
      <c r="E21664" s="4" t="s">
        <v>22</v>
      </c>
      <c r="F21664" s="4" t="s">
        <v>10</v>
      </c>
    </row>
    <row r="21665" spans="1:9">
      <c r="A21665" t="n">
        <v>172292</v>
      </c>
      <c r="B21665" s="58" t="n">
        <v>59</v>
      </c>
      <c r="C21665" s="7" t="n">
        <v>9</v>
      </c>
      <c r="D21665" s="7" t="n">
        <v>1</v>
      </c>
      <c r="E21665" s="7" t="n">
        <v>0.150000005960464</v>
      </c>
      <c r="F21665" s="7" t="n">
        <v>0</v>
      </c>
    </row>
    <row r="21666" spans="1:9">
      <c r="A21666" t="s">
        <v>4</v>
      </c>
      <c r="B21666" s="4" t="s">
        <v>5</v>
      </c>
      <c r="C21666" s="4" t="s">
        <v>10</v>
      </c>
      <c r="D21666" s="4" t="s">
        <v>13</v>
      </c>
      <c r="E21666" s="4" t="s">
        <v>22</v>
      </c>
      <c r="F21666" s="4" t="s">
        <v>10</v>
      </c>
    </row>
    <row r="21667" spans="1:9">
      <c r="A21667" t="n">
        <v>172302</v>
      </c>
      <c r="B21667" s="58" t="n">
        <v>59</v>
      </c>
      <c r="C21667" s="7" t="n">
        <v>14</v>
      </c>
      <c r="D21667" s="7" t="n">
        <v>1</v>
      </c>
      <c r="E21667" s="7" t="n">
        <v>0.150000005960464</v>
      </c>
      <c r="F21667" s="7" t="n">
        <v>0</v>
      </c>
    </row>
    <row r="21668" spans="1:9">
      <c r="A21668" t="s">
        <v>4</v>
      </c>
      <c r="B21668" s="4" t="s">
        <v>5</v>
      </c>
      <c r="C21668" s="4" t="s">
        <v>10</v>
      </c>
    </row>
    <row r="21669" spans="1:9">
      <c r="A21669" t="n">
        <v>172312</v>
      </c>
      <c r="B21669" s="35" t="n">
        <v>16</v>
      </c>
      <c r="C21669" s="7" t="n">
        <v>100</v>
      </c>
    </row>
    <row r="21670" spans="1:9">
      <c r="A21670" t="s">
        <v>4</v>
      </c>
      <c r="B21670" s="4" t="s">
        <v>5</v>
      </c>
      <c r="C21670" s="4" t="s">
        <v>10</v>
      </c>
      <c r="D21670" s="4" t="s">
        <v>13</v>
      </c>
      <c r="E21670" s="4" t="s">
        <v>22</v>
      </c>
      <c r="F21670" s="4" t="s">
        <v>10</v>
      </c>
    </row>
    <row r="21671" spans="1:9">
      <c r="A21671" t="n">
        <v>172315</v>
      </c>
      <c r="B21671" s="58" t="n">
        <v>59</v>
      </c>
      <c r="C21671" s="7" t="n">
        <v>61489</v>
      </c>
      <c r="D21671" s="7" t="n">
        <v>1</v>
      </c>
      <c r="E21671" s="7" t="n">
        <v>0.150000005960464</v>
      </c>
      <c r="F21671" s="7" t="n">
        <v>0</v>
      </c>
    </row>
    <row r="21672" spans="1:9">
      <c r="A21672" t="s">
        <v>4</v>
      </c>
      <c r="B21672" s="4" t="s">
        <v>5</v>
      </c>
      <c r="C21672" s="4" t="s">
        <v>10</v>
      </c>
      <c r="D21672" s="4" t="s">
        <v>13</v>
      </c>
      <c r="E21672" s="4" t="s">
        <v>22</v>
      </c>
      <c r="F21672" s="4" t="s">
        <v>10</v>
      </c>
    </row>
    <row r="21673" spans="1:9">
      <c r="A21673" t="n">
        <v>172325</v>
      </c>
      <c r="B21673" s="58" t="n">
        <v>59</v>
      </c>
      <c r="C21673" s="7" t="n">
        <v>61490</v>
      </c>
      <c r="D21673" s="7" t="n">
        <v>1</v>
      </c>
      <c r="E21673" s="7" t="n">
        <v>0.150000005960464</v>
      </c>
      <c r="F21673" s="7" t="n">
        <v>0</v>
      </c>
    </row>
    <row r="21674" spans="1:9">
      <c r="A21674" t="s">
        <v>4</v>
      </c>
      <c r="B21674" s="4" t="s">
        <v>5</v>
      </c>
      <c r="C21674" s="4" t="s">
        <v>10</v>
      </c>
      <c r="D21674" s="4" t="s">
        <v>13</v>
      </c>
      <c r="E21674" s="4" t="s">
        <v>22</v>
      </c>
      <c r="F21674" s="4" t="s">
        <v>10</v>
      </c>
    </row>
    <row r="21675" spans="1:9">
      <c r="A21675" t="n">
        <v>172335</v>
      </c>
      <c r="B21675" s="58" t="n">
        <v>59</v>
      </c>
      <c r="C21675" s="7" t="n">
        <v>61488</v>
      </c>
      <c r="D21675" s="7" t="n">
        <v>1</v>
      </c>
      <c r="E21675" s="7" t="n">
        <v>0.150000005960464</v>
      </c>
      <c r="F21675" s="7" t="n">
        <v>0</v>
      </c>
    </row>
    <row r="21676" spans="1:9">
      <c r="A21676" t="s">
        <v>4</v>
      </c>
      <c r="B21676" s="4" t="s">
        <v>5</v>
      </c>
      <c r="C21676" s="4" t="s">
        <v>10</v>
      </c>
    </row>
    <row r="21677" spans="1:9">
      <c r="A21677" t="n">
        <v>172345</v>
      </c>
      <c r="B21677" s="35" t="n">
        <v>16</v>
      </c>
      <c r="C21677" s="7" t="n">
        <v>1000</v>
      </c>
    </row>
    <row r="21678" spans="1:9">
      <c r="A21678" t="s">
        <v>4</v>
      </c>
      <c r="B21678" s="4" t="s">
        <v>5</v>
      </c>
      <c r="C21678" s="4" t="s">
        <v>13</v>
      </c>
      <c r="D21678" s="4" t="s">
        <v>10</v>
      </c>
      <c r="E21678" s="4" t="s">
        <v>6</v>
      </c>
    </row>
    <row r="21679" spans="1:9">
      <c r="A21679" t="n">
        <v>172348</v>
      </c>
      <c r="B21679" s="40" t="n">
        <v>51</v>
      </c>
      <c r="C21679" s="7" t="n">
        <v>4</v>
      </c>
      <c r="D21679" s="7" t="n">
        <v>7032</v>
      </c>
      <c r="E21679" s="7" t="s">
        <v>815</v>
      </c>
    </row>
    <row r="21680" spans="1:9">
      <c r="A21680" t="s">
        <v>4</v>
      </c>
      <c r="B21680" s="4" t="s">
        <v>5</v>
      </c>
      <c r="C21680" s="4" t="s">
        <v>10</v>
      </c>
    </row>
    <row r="21681" spans="1:6">
      <c r="A21681" t="n">
        <v>172362</v>
      </c>
      <c r="B21681" s="35" t="n">
        <v>16</v>
      </c>
      <c r="C21681" s="7" t="n">
        <v>0</v>
      </c>
    </row>
    <row r="21682" spans="1:6">
      <c r="A21682" t="s">
        <v>4</v>
      </c>
      <c r="B21682" s="4" t="s">
        <v>5</v>
      </c>
      <c r="C21682" s="4" t="s">
        <v>10</v>
      </c>
      <c r="D21682" s="4" t="s">
        <v>72</v>
      </c>
      <c r="E21682" s="4" t="s">
        <v>13</v>
      </c>
      <c r="F21682" s="4" t="s">
        <v>13</v>
      </c>
    </row>
    <row r="21683" spans="1:6">
      <c r="A21683" t="n">
        <v>172365</v>
      </c>
      <c r="B21683" s="52" t="n">
        <v>26</v>
      </c>
      <c r="C21683" s="7" t="n">
        <v>7032</v>
      </c>
      <c r="D21683" s="7" t="s">
        <v>1420</v>
      </c>
      <c r="E21683" s="7" t="n">
        <v>2</v>
      </c>
      <c r="F21683" s="7" t="n">
        <v>0</v>
      </c>
    </row>
    <row r="21684" spans="1:6">
      <c r="A21684" t="s">
        <v>4</v>
      </c>
      <c r="B21684" s="4" t="s">
        <v>5</v>
      </c>
    </row>
    <row r="21685" spans="1:6">
      <c r="A21685" t="n">
        <v>172382</v>
      </c>
      <c r="B21685" s="53" t="n">
        <v>28</v>
      </c>
    </row>
    <row r="21686" spans="1:6">
      <c r="A21686" t="s">
        <v>4</v>
      </c>
      <c r="B21686" s="4" t="s">
        <v>5</v>
      </c>
      <c r="C21686" s="4" t="s">
        <v>13</v>
      </c>
      <c r="D21686" s="4" t="s">
        <v>22</v>
      </c>
      <c r="E21686" s="4" t="s">
        <v>22</v>
      </c>
      <c r="F21686" s="4" t="s">
        <v>22</v>
      </c>
    </row>
    <row r="21687" spans="1:6">
      <c r="A21687" t="n">
        <v>172383</v>
      </c>
      <c r="B21687" s="25" t="n">
        <v>45</v>
      </c>
      <c r="C21687" s="7" t="n">
        <v>9</v>
      </c>
      <c r="D21687" s="7" t="n">
        <v>0.00999999977648258</v>
      </c>
      <c r="E21687" s="7" t="n">
        <v>0.00999999977648258</v>
      </c>
      <c r="F21687" s="7" t="n">
        <v>0.5</v>
      </c>
    </row>
    <row r="21688" spans="1:6">
      <c r="A21688" t="s">
        <v>4</v>
      </c>
      <c r="B21688" s="4" t="s">
        <v>5</v>
      </c>
      <c r="C21688" s="4" t="s">
        <v>13</v>
      </c>
      <c r="D21688" s="4" t="s">
        <v>10</v>
      </c>
      <c r="E21688" s="4" t="s">
        <v>6</v>
      </c>
    </row>
    <row r="21689" spans="1:6">
      <c r="A21689" t="n">
        <v>172397</v>
      </c>
      <c r="B21689" s="40" t="n">
        <v>51</v>
      </c>
      <c r="C21689" s="7" t="n">
        <v>4</v>
      </c>
      <c r="D21689" s="7" t="n">
        <v>0</v>
      </c>
      <c r="E21689" s="7" t="s">
        <v>1080</v>
      </c>
    </row>
    <row r="21690" spans="1:6">
      <c r="A21690" t="s">
        <v>4</v>
      </c>
      <c r="B21690" s="4" t="s">
        <v>5</v>
      </c>
      <c r="C21690" s="4" t="s">
        <v>10</v>
      </c>
    </row>
    <row r="21691" spans="1:6">
      <c r="A21691" t="n">
        <v>172410</v>
      </c>
      <c r="B21691" s="35" t="n">
        <v>16</v>
      </c>
      <c r="C21691" s="7" t="n">
        <v>0</v>
      </c>
    </row>
    <row r="21692" spans="1:6">
      <c r="A21692" t="s">
        <v>4</v>
      </c>
      <c r="B21692" s="4" t="s">
        <v>5</v>
      </c>
      <c r="C21692" s="4" t="s">
        <v>10</v>
      </c>
      <c r="D21692" s="4" t="s">
        <v>72</v>
      </c>
      <c r="E21692" s="4" t="s">
        <v>13</v>
      </c>
      <c r="F21692" s="4" t="s">
        <v>13</v>
      </c>
    </row>
    <row r="21693" spans="1:6">
      <c r="A21693" t="n">
        <v>172413</v>
      </c>
      <c r="B21693" s="52" t="n">
        <v>26</v>
      </c>
      <c r="C21693" s="7" t="n">
        <v>0</v>
      </c>
      <c r="D21693" s="7" t="s">
        <v>1421</v>
      </c>
      <c r="E21693" s="7" t="n">
        <v>2</v>
      </c>
      <c r="F21693" s="7" t="n">
        <v>0</v>
      </c>
    </row>
    <row r="21694" spans="1:6">
      <c r="A21694" t="s">
        <v>4</v>
      </c>
      <c r="B21694" s="4" t="s">
        <v>5</v>
      </c>
    </row>
    <row r="21695" spans="1:6">
      <c r="A21695" t="n">
        <v>172450</v>
      </c>
      <c r="B21695" s="53" t="n">
        <v>28</v>
      </c>
    </row>
    <row r="21696" spans="1:6">
      <c r="A21696" t="s">
        <v>4</v>
      </c>
      <c r="B21696" s="4" t="s">
        <v>5</v>
      </c>
      <c r="C21696" s="4" t="s">
        <v>10</v>
      </c>
      <c r="D21696" s="4" t="s">
        <v>13</v>
      </c>
      <c r="E21696" s="4" t="s">
        <v>13</v>
      </c>
      <c r="F21696" s="4" t="s">
        <v>6</v>
      </c>
    </row>
    <row r="21697" spans="1:6">
      <c r="A21697" t="n">
        <v>172451</v>
      </c>
      <c r="B21697" s="22" t="n">
        <v>20</v>
      </c>
      <c r="C21697" s="7" t="n">
        <v>4</v>
      </c>
      <c r="D21697" s="7" t="n">
        <v>2</v>
      </c>
      <c r="E21697" s="7" t="n">
        <v>10</v>
      </c>
      <c r="F21697" s="7" t="s">
        <v>1422</v>
      </c>
    </row>
    <row r="21698" spans="1:6">
      <c r="A21698" t="s">
        <v>4</v>
      </c>
      <c r="B21698" s="4" t="s">
        <v>5</v>
      </c>
      <c r="C21698" s="4" t="s">
        <v>13</v>
      </c>
      <c r="D21698" s="4" t="s">
        <v>10</v>
      </c>
      <c r="E21698" s="4" t="s">
        <v>6</v>
      </c>
    </row>
    <row r="21699" spans="1:6">
      <c r="A21699" t="n">
        <v>172471</v>
      </c>
      <c r="B21699" s="40" t="n">
        <v>51</v>
      </c>
      <c r="C21699" s="7" t="n">
        <v>4</v>
      </c>
      <c r="D21699" s="7" t="n">
        <v>4</v>
      </c>
      <c r="E21699" s="7" t="s">
        <v>713</v>
      </c>
    </row>
    <row r="21700" spans="1:6">
      <c r="A21700" t="s">
        <v>4</v>
      </c>
      <c r="B21700" s="4" t="s">
        <v>5</v>
      </c>
      <c r="C21700" s="4" t="s">
        <v>10</v>
      </c>
    </row>
    <row r="21701" spans="1:6">
      <c r="A21701" t="n">
        <v>172485</v>
      </c>
      <c r="B21701" s="35" t="n">
        <v>16</v>
      </c>
      <c r="C21701" s="7" t="n">
        <v>0</v>
      </c>
    </row>
    <row r="21702" spans="1:6">
      <c r="A21702" t="s">
        <v>4</v>
      </c>
      <c r="B21702" s="4" t="s">
        <v>5</v>
      </c>
      <c r="C21702" s="4" t="s">
        <v>10</v>
      </c>
      <c r="D21702" s="4" t="s">
        <v>72</v>
      </c>
      <c r="E21702" s="4" t="s">
        <v>13</v>
      </c>
      <c r="F21702" s="4" t="s">
        <v>13</v>
      </c>
      <c r="G21702" s="4" t="s">
        <v>72</v>
      </c>
      <c r="H21702" s="4" t="s">
        <v>13</v>
      </c>
      <c r="I21702" s="4" t="s">
        <v>13</v>
      </c>
    </row>
    <row r="21703" spans="1:6">
      <c r="A21703" t="n">
        <v>172488</v>
      </c>
      <c r="B21703" s="52" t="n">
        <v>26</v>
      </c>
      <c r="C21703" s="7" t="n">
        <v>4</v>
      </c>
      <c r="D21703" s="7" t="s">
        <v>1429</v>
      </c>
      <c r="E21703" s="7" t="n">
        <v>2</v>
      </c>
      <c r="F21703" s="7" t="n">
        <v>3</v>
      </c>
      <c r="G21703" s="7" t="s">
        <v>1430</v>
      </c>
      <c r="H21703" s="7" t="n">
        <v>2</v>
      </c>
      <c r="I21703" s="7" t="n">
        <v>0</v>
      </c>
    </row>
    <row r="21704" spans="1:6">
      <c r="A21704" t="s">
        <v>4</v>
      </c>
      <c r="B21704" s="4" t="s">
        <v>5</v>
      </c>
    </row>
    <row r="21705" spans="1:6">
      <c r="A21705" t="n">
        <v>172574</v>
      </c>
      <c r="B21705" s="53" t="n">
        <v>28</v>
      </c>
    </row>
    <row r="21706" spans="1:6">
      <c r="A21706" t="s">
        <v>4</v>
      </c>
      <c r="B21706" s="4" t="s">
        <v>5</v>
      </c>
      <c r="C21706" s="4" t="s">
        <v>10</v>
      </c>
      <c r="D21706" s="4" t="s">
        <v>13</v>
      </c>
      <c r="E21706" s="4" t="s">
        <v>22</v>
      </c>
      <c r="F21706" s="4" t="s">
        <v>10</v>
      </c>
    </row>
    <row r="21707" spans="1:6">
      <c r="A21707" t="n">
        <v>172575</v>
      </c>
      <c r="B21707" s="58" t="n">
        <v>59</v>
      </c>
      <c r="C21707" s="7" t="n">
        <v>0</v>
      </c>
      <c r="D21707" s="7" t="n">
        <v>16</v>
      </c>
      <c r="E21707" s="7" t="n">
        <v>0.150000005960464</v>
      </c>
      <c r="F21707" s="7" t="n">
        <v>0</v>
      </c>
    </row>
    <row r="21708" spans="1:6">
      <c r="A21708" t="s">
        <v>4</v>
      </c>
      <c r="B21708" s="4" t="s">
        <v>5</v>
      </c>
      <c r="C21708" s="4" t="s">
        <v>10</v>
      </c>
      <c r="D21708" s="4" t="s">
        <v>13</v>
      </c>
      <c r="E21708" s="4" t="s">
        <v>22</v>
      </c>
      <c r="F21708" s="4" t="s">
        <v>10</v>
      </c>
    </row>
    <row r="21709" spans="1:6">
      <c r="A21709" t="n">
        <v>172585</v>
      </c>
      <c r="B21709" s="58" t="n">
        <v>59</v>
      </c>
      <c r="C21709" s="7" t="n">
        <v>1</v>
      </c>
      <c r="D21709" s="7" t="n">
        <v>16</v>
      </c>
      <c r="E21709" s="7" t="n">
        <v>0.150000005960464</v>
      </c>
      <c r="F21709" s="7" t="n">
        <v>0</v>
      </c>
    </row>
    <row r="21710" spans="1:6">
      <c r="A21710" t="s">
        <v>4</v>
      </c>
      <c r="B21710" s="4" t="s">
        <v>5</v>
      </c>
      <c r="C21710" s="4" t="s">
        <v>10</v>
      </c>
    </row>
    <row r="21711" spans="1:6">
      <c r="A21711" t="n">
        <v>172595</v>
      </c>
      <c r="B21711" s="35" t="n">
        <v>16</v>
      </c>
      <c r="C21711" s="7" t="n">
        <v>100</v>
      </c>
    </row>
    <row r="21712" spans="1:6">
      <c r="A21712" t="s">
        <v>4</v>
      </c>
      <c r="B21712" s="4" t="s">
        <v>5</v>
      </c>
      <c r="C21712" s="4" t="s">
        <v>10</v>
      </c>
      <c r="D21712" s="4" t="s">
        <v>13</v>
      </c>
      <c r="E21712" s="4" t="s">
        <v>22</v>
      </c>
      <c r="F21712" s="4" t="s">
        <v>10</v>
      </c>
    </row>
    <row r="21713" spans="1:9">
      <c r="A21713" t="n">
        <v>172598</v>
      </c>
      <c r="B21713" s="58" t="n">
        <v>59</v>
      </c>
      <c r="C21713" s="7" t="n">
        <v>8</v>
      </c>
      <c r="D21713" s="7" t="n">
        <v>16</v>
      </c>
      <c r="E21713" s="7" t="n">
        <v>0.150000005960464</v>
      </c>
      <c r="F21713" s="7" t="n">
        <v>0</v>
      </c>
    </row>
    <row r="21714" spans="1:9">
      <c r="A21714" t="s">
        <v>4</v>
      </c>
      <c r="B21714" s="4" t="s">
        <v>5</v>
      </c>
      <c r="C21714" s="4" t="s">
        <v>10</v>
      </c>
      <c r="D21714" s="4" t="s">
        <v>13</v>
      </c>
      <c r="E21714" s="4" t="s">
        <v>22</v>
      </c>
      <c r="F21714" s="4" t="s">
        <v>10</v>
      </c>
    </row>
    <row r="21715" spans="1:9">
      <c r="A21715" t="n">
        <v>172608</v>
      </c>
      <c r="B21715" s="58" t="n">
        <v>59</v>
      </c>
      <c r="C21715" s="7" t="n">
        <v>9</v>
      </c>
      <c r="D21715" s="7" t="n">
        <v>16</v>
      </c>
      <c r="E21715" s="7" t="n">
        <v>0.150000005960464</v>
      </c>
      <c r="F21715" s="7" t="n">
        <v>0</v>
      </c>
    </row>
    <row r="21716" spans="1:9">
      <c r="A21716" t="s">
        <v>4</v>
      </c>
      <c r="B21716" s="4" t="s">
        <v>5</v>
      </c>
      <c r="C21716" s="4" t="s">
        <v>10</v>
      </c>
      <c r="D21716" s="4" t="s">
        <v>13</v>
      </c>
      <c r="E21716" s="4" t="s">
        <v>22</v>
      </c>
      <c r="F21716" s="4" t="s">
        <v>10</v>
      </c>
    </row>
    <row r="21717" spans="1:9">
      <c r="A21717" t="n">
        <v>172618</v>
      </c>
      <c r="B21717" s="58" t="n">
        <v>59</v>
      </c>
      <c r="C21717" s="7" t="n">
        <v>14</v>
      </c>
      <c r="D21717" s="7" t="n">
        <v>16</v>
      </c>
      <c r="E21717" s="7" t="n">
        <v>0.150000005960464</v>
      </c>
      <c r="F21717" s="7" t="n">
        <v>0</v>
      </c>
    </row>
    <row r="21718" spans="1:9">
      <c r="A21718" t="s">
        <v>4</v>
      </c>
      <c r="B21718" s="4" t="s">
        <v>5</v>
      </c>
      <c r="C21718" s="4" t="s">
        <v>10</v>
      </c>
    </row>
    <row r="21719" spans="1:9">
      <c r="A21719" t="n">
        <v>172628</v>
      </c>
      <c r="B21719" s="35" t="n">
        <v>16</v>
      </c>
      <c r="C21719" s="7" t="n">
        <v>100</v>
      </c>
    </row>
    <row r="21720" spans="1:9">
      <c r="A21720" t="s">
        <v>4</v>
      </c>
      <c r="B21720" s="4" t="s">
        <v>5</v>
      </c>
      <c r="C21720" s="4" t="s">
        <v>10</v>
      </c>
      <c r="D21720" s="4" t="s">
        <v>13</v>
      </c>
      <c r="E21720" s="4" t="s">
        <v>22</v>
      </c>
      <c r="F21720" s="4" t="s">
        <v>10</v>
      </c>
    </row>
    <row r="21721" spans="1:9">
      <c r="A21721" t="n">
        <v>172631</v>
      </c>
      <c r="B21721" s="58" t="n">
        <v>59</v>
      </c>
      <c r="C21721" s="7" t="n">
        <v>61489</v>
      </c>
      <c r="D21721" s="7" t="n">
        <v>16</v>
      </c>
      <c r="E21721" s="7" t="n">
        <v>0.150000005960464</v>
      </c>
      <c r="F21721" s="7" t="n">
        <v>0</v>
      </c>
    </row>
    <row r="21722" spans="1:9">
      <c r="A21722" t="s">
        <v>4</v>
      </c>
      <c r="B21722" s="4" t="s">
        <v>5</v>
      </c>
      <c r="C21722" s="4" t="s">
        <v>10</v>
      </c>
      <c r="D21722" s="4" t="s">
        <v>13</v>
      </c>
      <c r="E21722" s="4" t="s">
        <v>22</v>
      </c>
      <c r="F21722" s="4" t="s">
        <v>10</v>
      </c>
    </row>
    <row r="21723" spans="1:9">
      <c r="A21723" t="n">
        <v>172641</v>
      </c>
      <c r="B21723" s="58" t="n">
        <v>59</v>
      </c>
      <c r="C21723" s="7" t="n">
        <v>61490</v>
      </c>
      <c r="D21723" s="7" t="n">
        <v>16</v>
      </c>
      <c r="E21723" s="7" t="n">
        <v>0.150000005960464</v>
      </c>
      <c r="F21723" s="7" t="n">
        <v>0</v>
      </c>
    </row>
    <row r="21724" spans="1:9">
      <c r="A21724" t="s">
        <v>4</v>
      </c>
      <c r="B21724" s="4" t="s">
        <v>5</v>
      </c>
      <c r="C21724" s="4" t="s">
        <v>10</v>
      </c>
      <c r="D21724" s="4" t="s">
        <v>13</v>
      </c>
      <c r="E21724" s="4" t="s">
        <v>22</v>
      </c>
      <c r="F21724" s="4" t="s">
        <v>10</v>
      </c>
    </row>
    <row r="21725" spans="1:9">
      <c r="A21725" t="n">
        <v>172651</v>
      </c>
      <c r="B21725" s="58" t="n">
        <v>59</v>
      </c>
      <c r="C21725" s="7" t="n">
        <v>61488</v>
      </c>
      <c r="D21725" s="7" t="n">
        <v>16</v>
      </c>
      <c r="E21725" s="7" t="n">
        <v>0.150000005960464</v>
      </c>
      <c r="F21725" s="7" t="n">
        <v>0</v>
      </c>
    </row>
    <row r="21726" spans="1:9">
      <c r="A21726" t="s">
        <v>4</v>
      </c>
      <c r="B21726" s="4" t="s">
        <v>5</v>
      </c>
      <c r="C21726" s="4" t="s">
        <v>10</v>
      </c>
    </row>
    <row r="21727" spans="1:9">
      <c r="A21727" t="n">
        <v>172661</v>
      </c>
      <c r="B21727" s="35" t="n">
        <v>16</v>
      </c>
      <c r="C21727" s="7" t="n">
        <v>1000</v>
      </c>
    </row>
    <row r="21728" spans="1:9">
      <c r="A21728" t="s">
        <v>4</v>
      </c>
      <c r="B21728" s="4" t="s">
        <v>5</v>
      </c>
      <c r="C21728" s="4" t="s">
        <v>13</v>
      </c>
      <c r="D21728" s="4" t="s">
        <v>10</v>
      </c>
      <c r="E21728" s="4" t="s">
        <v>6</v>
      </c>
    </row>
    <row r="21729" spans="1:6">
      <c r="A21729" t="n">
        <v>172664</v>
      </c>
      <c r="B21729" s="40" t="n">
        <v>51</v>
      </c>
      <c r="C21729" s="7" t="n">
        <v>4</v>
      </c>
      <c r="D21729" s="7" t="n">
        <v>7</v>
      </c>
      <c r="E21729" s="7" t="s">
        <v>1113</v>
      </c>
    </row>
    <row r="21730" spans="1:6">
      <c r="A21730" t="s">
        <v>4</v>
      </c>
      <c r="B21730" s="4" t="s">
        <v>5</v>
      </c>
      <c r="C21730" s="4" t="s">
        <v>10</v>
      </c>
    </row>
    <row r="21731" spans="1:6">
      <c r="A21731" t="n">
        <v>172679</v>
      </c>
      <c r="B21731" s="35" t="n">
        <v>16</v>
      </c>
      <c r="C21731" s="7" t="n">
        <v>0</v>
      </c>
    </row>
    <row r="21732" spans="1:6">
      <c r="A21732" t="s">
        <v>4</v>
      </c>
      <c r="B21732" s="4" t="s">
        <v>5</v>
      </c>
      <c r="C21732" s="4" t="s">
        <v>10</v>
      </c>
      <c r="D21732" s="4" t="s">
        <v>72</v>
      </c>
      <c r="E21732" s="4" t="s">
        <v>13</v>
      </c>
      <c r="F21732" s="4" t="s">
        <v>13</v>
      </c>
    </row>
    <row r="21733" spans="1:6">
      <c r="A21733" t="n">
        <v>172682</v>
      </c>
      <c r="B21733" s="52" t="n">
        <v>26</v>
      </c>
      <c r="C21733" s="7" t="n">
        <v>7</v>
      </c>
      <c r="D21733" s="7" t="s">
        <v>1431</v>
      </c>
      <c r="E21733" s="7" t="n">
        <v>2</v>
      </c>
      <c r="F21733" s="7" t="n">
        <v>0</v>
      </c>
    </row>
    <row r="21734" spans="1:6">
      <c r="A21734" t="s">
        <v>4</v>
      </c>
      <c r="B21734" s="4" t="s">
        <v>5</v>
      </c>
    </row>
    <row r="21735" spans="1:6">
      <c r="A21735" t="n">
        <v>172695</v>
      </c>
      <c r="B21735" s="53" t="n">
        <v>28</v>
      </c>
    </row>
    <row r="21736" spans="1:6">
      <c r="A21736" t="s">
        <v>4</v>
      </c>
      <c r="B21736" s="4" t="s">
        <v>5</v>
      </c>
      <c r="C21736" s="4" t="s">
        <v>13</v>
      </c>
      <c r="D21736" s="4" t="s">
        <v>10</v>
      </c>
      <c r="E21736" s="4" t="s">
        <v>6</v>
      </c>
    </row>
    <row r="21737" spans="1:6">
      <c r="A21737" t="n">
        <v>172696</v>
      </c>
      <c r="B21737" s="40" t="n">
        <v>51</v>
      </c>
      <c r="C21737" s="7" t="n">
        <v>4</v>
      </c>
      <c r="D21737" s="7" t="n">
        <v>2</v>
      </c>
      <c r="E21737" s="7" t="s">
        <v>815</v>
      </c>
    </row>
    <row r="21738" spans="1:6">
      <c r="A21738" t="s">
        <v>4</v>
      </c>
      <c r="B21738" s="4" t="s">
        <v>5</v>
      </c>
      <c r="C21738" s="4" t="s">
        <v>10</v>
      </c>
    </row>
    <row r="21739" spans="1:6">
      <c r="A21739" t="n">
        <v>172710</v>
      </c>
      <c r="B21739" s="35" t="n">
        <v>16</v>
      </c>
      <c r="C21739" s="7" t="n">
        <v>0</v>
      </c>
    </row>
    <row r="21740" spans="1:6">
      <c r="A21740" t="s">
        <v>4</v>
      </c>
      <c r="B21740" s="4" t="s">
        <v>5</v>
      </c>
      <c r="C21740" s="4" t="s">
        <v>10</v>
      </c>
      <c r="D21740" s="4" t="s">
        <v>72</v>
      </c>
      <c r="E21740" s="4" t="s">
        <v>13</v>
      </c>
      <c r="F21740" s="4" t="s">
        <v>13</v>
      </c>
    </row>
    <row r="21741" spans="1:6">
      <c r="A21741" t="n">
        <v>172713</v>
      </c>
      <c r="B21741" s="52" t="n">
        <v>26</v>
      </c>
      <c r="C21741" s="7" t="n">
        <v>2</v>
      </c>
      <c r="D21741" s="7" t="s">
        <v>1426</v>
      </c>
      <c r="E21741" s="7" t="n">
        <v>2</v>
      </c>
      <c r="F21741" s="7" t="n">
        <v>0</v>
      </c>
    </row>
    <row r="21742" spans="1:6">
      <c r="A21742" t="s">
        <v>4</v>
      </c>
      <c r="B21742" s="4" t="s">
        <v>5</v>
      </c>
    </row>
    <row r="21743" spans="1:6">
      <c r="A21743" t="n">
        <v>172731</v>
      </c>
      <c r="B21743" s="53" t="n">
        <v>28</v>
      </c>
    </row>
    <row r="21744" spans="1:6">
      <c r="A21744" t="s">
        <v>4</v>
      </c>
      <c r="B21744" s="4" t="s">
        <v>5</v>
      </c>
      <c r="C21744" s="4" t="s">
        <v>20</v>
      </c>
    </row>
    <row r="21745" spans="1:6">
      <c r="A21745" t="n">
        <v>172732</v>
      </c>
      <c r="B21745" s="17" t="n">
        <v>3</v>
      </c>
      <c r="C21745" s="11" t="n">
        <f t="normal" ca="1">A21843</f>
        <v>0</v>
      </c>
    </row>
    <row r="21746" spans="1:6">
      <c r="A21746" t="s">
        <v>4</v>
      </c>
      <c r="B21746" s="4" t="s">
        <v>5</v>
      </c>
      <c r="C21746" s="4" t="s">
        <v>13</v>
      </c>
      <c r="D21746" s="36" t="s">
        <v>81</v>
      </c>
      <c r="E21746" s="4" t="s">
        <v>5</v>
      </c>
      <c r="F21746" s="4" t="s">
        <v>13</v>
      </c>
      <c r="G21746" s="4" t="s">
        <v>10</v>
      </c>
      <c r="H21746" s="36" t="s">
        <v>82</v>
      </c>
      <c r="I21746" s="4" t="s">
        <v>13</v>
      </c>
      <c r="J21746" s="36" t="s">
        <v>81</v>
      </c>
      <c r="K21746" s="4" t="s">
        <v>5</v>
      </c>
      <c r="L21746" s="4" t="s">
        <v>13</v>
      </c>
      <c r="M21746" s="4" t="s">
        <v>10</v>
      </c>
      <c r="N21746" s="36" t="s">
        <v>82</v>
      </c>
      <c r="O21746" s="4" t="s">
        <v>13</v>
      </c>
      <c r="P21746" s="4" t="s">
        <v>13</v>
      </c>
      <c r="Q21746" s="4" t="s">
        <v>20</v>
      </c>
    </row>
    <row r="21747" spans="1:6">
      <c r="A21747" t="n">
        <v>172737</v>
      </c>
      <c r="B21747" s="10" t="n">
        <v>5</v>
      </c>
      <c r="C21747" s="7" t="n">
        <v>28</v>
      </c>
      <c r="D21747" s="36" t="s">
        <v>3</v>
      </c>
      <c r="E21747" s="37" t="n">
        <v>64</v>
      </c>
      <c r="F21747" s="7" t="n">
        <v>5</v>
      </c>
      <c r="G21747" s="7" t="n">
        <v>2</v>
      </c>
      <c r="H21747" s="36" t="s">
        <v>3</v>
      </c>
      <c r="I21747" s="7" t="n">
        <v>28</v>
      </c>
      <c r="J21747" s="36" t="s">
        <v>3</v>
      </c>
      <c r="K21747" s="37" t="n">
        <v>64</v>
      </c>
      <c r="L21747" s="7" t="n">
        <v>5</v>
      </c>
      <c r="M21747" s="7" t="n">
        <v>4</v>
      </c>
      <c r="N21747" s="36" t="s">
        <v>3</v>
      </c>
      <c r="O21747" s="7" t="n">
        <v>9</v>
      </c>
      <c r="P21747" s="7" t="n">
        <v>1</v>
      </c>
      <c r="Q21747" s="11" t="n">
        <f t="normal" ca="1">A21843</f>
        <v>0</v>
      </c>
    </row>
    <row r="21748" spans="1:6">
      <c r="A21748" t="s">
        <v>4</v>
      </c>
      <c r="B21748" s="4" t="s">
        <v>5</v>
      </c>
      <c r="C21748" s="4" t="s">
        <v>10</v>
      </c>
      <c r="D21748" s="4" t="s">
        <v>13</v>
      </c>
      <c r="E21748" s="4" t="s">
        <v>6</v>
      </c>
      <c r="F21748" s="4" t="s">
        <v>22</v>
      </c>
      <c r="G21748" s="4" t="s">
        <v>22</v>
      </c>
      <c r="H21748" s="4" t="s">
        <v>22</v>
      </c>
    </row>
    <row r="21749" spans="1:6">
      <c r="A21749" t="n">
        <v>172754</v>
      </c>
      <c r="B21749" s="39" t="n">
        <v>48</v>
      </c>
      <c r="C21749" s="7" t="n">
        <v>7</v>
      </c>
      <c r="D21749" s="7" t="n">
        <v>0</v>
      </c>
      <c r="E21749" s="7" t="s">
        <v>1049</v>
      </c>
      <c r="F21749" s="7" t="n">
        <v>-1</v>
      </c>
      <c r="G21749" s="7" t="n">
        <v>1</v>
      </c>
      <c r="H21749" s="7" t="n">
        <v>0</v>
      </c>
    </row>
    <row r="21750" spans="1:6">
      <c r="A21750" t="s">
        <v>4</v>
      </c>
      <c r="B21750" s="4" t="s">
        <v>5</v>
      </c>
      <c r="C21750" s="4" t="s">
        <v>13</v>
      </c>
      <c r="D21750" s="4" t="s">
        <v>10</v>
      </c>
      <c r="E21750" s="4" t="s">
        <v>6</v>
      </c>
    </row>
    <row r="21751" spans="1:6">
      <c r="A21751" t="n">
        <v>172785</v>
      </c>
      <c r="B21751" s="40" t="n">
        <v>51</v>
      </c>
      <c r="C21751" s="7" t="n">
        <v>4</v>
      </c>
      <c r="D21751" s="7" t="n">
        <v>7</v>
      </c>
      <c r="E21751" s="7" t="s">
        <v>410</v>
      </c>
    </row>
    <row r="21752" spans="1:6">
      <c r="A21752" t="s">
        <v>4</v>
      </c>
      <c r="B21752" s="4" t="s">
        <v>5</v>
      </c>
      <c r="C21752" s="4" t="s">
        <v>10</v>
      </c>
    </row>
    <row r="21753" spans="1:6">
      <c r="A21753" t="n">
        <v>172799</v>
      </c>
      <c r="B21753" s="35" t="n">
        <v>16</v>
      </c>
      <c r="C21753" s="7" t="n">
        <v>0</v>
      </c>
    </row>
    <row r="21754" spans="1:6">
      <c r="A21754" t="s">
        <v>4</v>
      </c>
      <c r="B21754" s="4" t="s">
        <v>5</v>
      </c>
      <c r="C21754" s="4" t="s">
        <v>10</v>
      </c>
      <c r="D21754" s="4" t="s">
        <v>72</v>
      </c>
      <c r="E21754" s="4" t="s">
        <v>13</v>
      </c>
      <c r="F21754" s="4" t="s">
        <v>13</v>
      </c>
      <c r="G21754" s="4" t="s">
        <v>72</v>
      </c>
      <c r="H21754" s="4" t="s">
        <v>13</v>
      </c>
      <c r="I21754" s="4" t="s">
        <v>13</v>
      </c>
    </row>
    <row r="21755" spans="1:6">
      <c r="A21755" t="n">
        <v>172802</v>
      </c>
      <c r="B21755" s="52" t="n">
        <v>26</v>
      </c>
      <c r="C21755" s="7" t="n">
        <v>7</v>
      </c>
      <c r="D21755" s="7" t="s">
        <v>1432</v>
      </c>
      <c r="E21755" s="7" t="n">
        <v>2</v>
      </c>
      <c r="F21755" s="7" t="n">
        <v>3</v>
      </c>
      <c r="G21755" s="7" t="s">
        <v>1433</v>
      </c>
      <c r="H21755" s="7" t="n">
        <v>2</v>
      </c>
      <c r="I21755" s="7" t="n">
        <v>0</v>
      </c>
    </row>
    <row r="21756" spans="1:6">
      <c r="A21756" t="s">
        <v>4</v>
      </c>
      <c r="B21756" s="4" t="s">
        <v>5</v>
      </c>
    </row>
    <row r="21757" spans="1:6">
      <c r="A21757" t="n">
        <v>172863</v>
      </c>
      <c r="B21757" s="53" t="n">
        <v>28</v>
      </c>
    </row>
    <row r="21758" spans="1:6">
      <c r="A21758" t="s">
        <v>4</v>
      </c>
      <c r="B21758" s="4" t="s">
        <v>5</v>
      </c>
      <c r="C21758" s="4" t="s">
        <v>10</v>
      </c>
      <c r="D21758" s="4" t="s">
        <v>13</v>
      </c>
      <c r="E21758" s="4" t="s">
        <v>22</v>
      </c>
      <c r="F21758" s="4" t="s">
        <v>10</v>
      </c>
    </row>
    <row r="21759" spans="1:6">
      <c r="A21759" t="n">
        <v>172864</v>
      </c>
      <c r="B21759" s="58" t="n">
        <v>59</v>
      </c>
      <c r="C21759" s="7" t="n">
        <v>0</v>
      </c>
      <c r="D21759" s="7" t="n">
        <v>1</v>
      </c>
      <c r="E21759" s="7" t="n">
        <v>0.150000005960464</v>
      </c>
      <c r="F21759" s="7" t="n">
        <v>0</v>
      </c>
    </row>
    <row r="21760" spans="1:6">
      <c r="A21760" t="s">
        <v>4</v>
      </c>
      <c r="B21760" s="4" t="s">
        <v>5</v>
      </c>
      <c r="C21760" s="4" t="s">
        <v>10</v>
      </c>
      <c r="D21760" s="4" t="s">
        <v>13</v>
      </c>
      <c r="E21760" s="4" t="s">
        <v>22</v>
      </c>
      <c r="F21760" s="4" t="s">
        <v>10</v>
      </c>
    </row>
    <row r="21761" spans="1:17">
      <c r="A21761" t="n">
        <v>172874</v>
      </c>
      <c r="B21761" s="58" t="n">
        <v>59</v>
      </c>
      <c r="C21761" s="7" t="n">
        <v>1</v>
      </c>
      <c r="D21761" s="7" t="n">
        <v>1</v>
      </c>
      <c r="E21761" s="7" t="n">
        <v>0.150000005960464</v>
      </c>
      <c r="F21761" s="7" t="n">
        <v>0</v>
      </c>
    </row>
    <row r="21762" spans="1:17">
      <c r="A21762" t="s">
        <v>4</v>
      </c>
      <c r="B21762" s="4" t="s">
        <v>5</v>
      </c>
      <c r="C21762" s="4" t="s">
        <v>10</v>
      </c>
    </row>
    <row r="21763" spans="1:17">
      <c r="A21763" t="n">
        <v>172884</v>
      </c>
      <c r="B21763" s="35" t="n">
        <v>16</v>
      </c>
      <c r="C21763" s="7" t="n">
        <v>100</v>
      </c>
    </row>
    <row r="21764" spans="1:17">
      <c r="A21764" t="s">
        <v>4</v>
      </c>
      <c r="B21764" s="4" t="s">
        <v>5</v>
      </c>
      <c r="C21764" s="4" t="s">
        <v>10</v>
      </c>
      <c r="D21764" s="4" t="s">
        <v>13</v>
      </c>
      <c r="E21764" s="4" t="s">
        <v>22</v>
      </c>
      <c r="F21764" s="4" t="s">
        <v>10</v>
      </c>
    </row>
    <row r="21765" spans="1:17">
      <c r="A21765" t="n">
        <v>172887</v>
      </c>
      <c r="B21765" s="58" t="n">
        <v>59</v>
      </c>
      <c r="C21765" s="7" t="n">
        <v>8</v>
      </c>
      <c r="D21765" s="7" t="n">
        <v>1</v>
      </c>
      <c r="E21765" s="7" t="n">
        <v>0.150000005960464</v>
      </c>
      <c r="F21765" s="7" t="n">
        <v>0</v>
      </c>
    </row>
    <row r="21766" spans="1:17">
      <c r="A21766" t="s">
        <v>4</v>
      </c>
      <c r="B21766" s="4" t="s">
        <v>5</v>
      </c>
      <c r="C21766" s="4" t="s">
        <v>10</v>
      </c>
      <c r="D21766" s="4" t="s">
        <v>13</v>
      </c>
      <c r="E21766" s="4" t="s">
        <v>22</v>
      </c>
      <c r="F21766" s="4" t="s">
        <v>10</v>
      </c>
    </row>
    <row r="21767" spans="1:17">
      <c r="A21767" t="n">
        <v>172897</v>
      </c>
      <c r="B21767" s="58" t="n">
        <v>59</v>
      </c>
      <c r="C21767" s="7" t="n">
        <v>9</v>
      </c>
      <c r="D21767" s="7" t="n">
        <v>1</v>
      </c>
      <c r="E21767" s="7" t="n">
        <v>0.150000005960464</v>
      </c>
      <c r="F21767" s="7" t="n">
        <v>0</v>
      </c>
    </row>
    <row r="21768" spans="1:17">
      <c r="A21768" t="s">
        <v>4</v>
      </c>
      <c r="B21768" s="4" t="s">
        <v>5</v>
      </c>
      <c r="C21768" s="4" t="s">
        <v>10</v>
      </c>
      <c r="D21768" s="4" t="s">
        <v>13</v>
      </c>
      <c r="E21768" s="4" t="s">
        <v>22</v>
      </c>
      <c r="F21768" s="4" t="s">
        <v>10</v>
      </c>
    </row>
    <row r="21769" spans="1:17">
      <c r="A21769" t="n">
        <v>172907</v>
      </c>
      <c r="B21769" s="58" t="n">
        <v>59</v>
      </c>
      <c r="C21769" s="7" t="n">
        <v>14</v>
      </c>
      <c r="D21769" s="7" t="n">
        <v>1</v>
      </c>
      <c r="E21769" s="7" t="n">
        <v>0.150000005960464</v>
      </c>
      <c r="F21769" s="7" t="n">
        <v>0</v>
      </c>
    </row>
    <row r="21770" spans="1:17">
      <c r="A21770" t="s">
        <v>4</v>
      </c>
      <c r="B21770" s="4" t="s">
        <v>5</v>
      </c>
      <c r="C21770" s="4" t="s">
        <v>10</v>
      </c>
    </row>
    <row r="21771" spans="1:17">
      <c r="A21771" t="n">
        <v>172917</v>
      </c>
      <c r="B21771" s="35" t="n">
        <v>16</v>
      </c>
      <c r="C21771" s="7" t="n">
        <v>100</v>
      </c>
    </row>
    <row r="21772" spans="1:17">
      <c r="A21772" t="s">
        <v>4</v>
      </c>
      <c r="B21772" s="4" t="s">
        <v>5</v>
      </c>
      <c r="C21772" s="4" t="s">
        <v>10</v>
      </c>
      <c r="D21772" s="4" t="s">
        <v>13</v>
      </c>
      <c r="E21772" s="4" t="s">
        <v>22</v>
      </c>
      <c r="F21772" s="4" t="s">
        <v>10</v>
      </c>
    </row>
    <row r="21773" spans="1:17">
      <c r="A21773" t="n">
        <v>172920</v>
      </c>
      <c r="B21773" s="58" t="n">
        <v>59</v>
      </c>
      <c r="C21773" s="7" t="n">
        <v>61489</v>
      </c>
      <c r="D21773" s="7" t="n">
        <v>1</v>
      </c>
      <c r="E21773" s="7" t="n">
        <v>0.150000005960464</v>
      </c>
      <c r="F21773" s="7" t="n">
        <v>0</v>
      </c>
    </row>
    <row r="21774" spans="1:17">
      <c r="A21774" t="s">
        <v>4</v>
      </c>
      <c r="B21774" s="4" t="s">
        <v>5</v>
      </c>
      <c r="C21774" s="4" t="s">
        <v>10</v>
      </c>
      <c r="D21774" s="4" t="s">
        <v>13</v>
      </c>
      <c r="E21774" s="4" t="s">
        <v>22</v>
      </c>
      <c r="F21774" s="4" t="s">
        <v>10</v>
      </c>
    </row>
    <row r="21775" spans="1:17">
      <c r="A21775" t="n">
        <v>172930</v>
      </c>
      <c r="B21775" s="58" t="n">
        <v>59</v>
      </c>
      <c r="C21775" s="7" t="n">
        <v>61488</v>
      </c>
      <c r="D21775" s="7" t="n">
        <v>1</v>
      </c>
      <c r="E21775" s="7" t="n">
        <v>0.150000005960464</v>
      </c>
      <c r="F21775" s="7" t="n">
        <v>0</v>
      </c>
    </row>
    <row r="21776" spans="1:17">
      <c r="A21776" t="s">
        <v>4</v>
      </c>
      <c r="B21776" s="4" t="s">
        <v>5</v>
      </c>
      <c r="C21776" s="4" t="s">
        <v>10</v>
      </c>
    </row>
    <row r="21777" spans="1:6">
      <c r="A21777" t="n">
        <v>172940</v>
      </c>
      <c r="B21777" s="35" t="n">
        <v>16</v>
      </c>
      <c r="C21777" s="7" t="n">
        <v>1000</v>
      </c>
    </row>
    <row r="21778" spans="1:6">
      <c r="A21778" t="s">
        <v>4</v>
      </c>
      <c r="B21778" s="4" t="s">
        <v>5</v>
      </c>
      <c r="C21778" s="4" t="s">
        <v>13</v>
      </c>
      <c r="D21778" s="4" t="s">
        <v>10</v>
      </c>
      <c r="E21778" s="4" t="s">
        <v>6</v>
      </c>
    </row>
    <row r="21779" spans="1:6">
      <c r="A21779" t="n">
        <v>172943</v>
      </c>
      <c r="B21779" s="40" t="n">
        <v>51</v>
      </c>
      <c r="C21779" s="7" t="n">
        <v>4</v>
      </c>
      <c r="D21779" s="7" t="n">
        <v>7032</v>
      </c>
      <c r="E21779" s="7" t="s">
        <v>815</v>
      </c>
    </row>
    <row r="21780" spans="1:6">
      <c r="A21780" t="s">
        <v>4</v>
      </c>
      <c r="B21780" s="4" t="s">
        <v>5</v>
      </c>
      <c r="C21780" s="4" t="s">
        <v>10</v>
      </c>
    </row>
    <row r="21781" spans="1:6">
      <c r="A21781" t="n">
        <v>172957</v>
      </c>
      <c r="B21781" s="35" t="n">
        <v>16</v>
      </c>
      <c r="C21781" s="7" t="n">
        <v>0</v>
      </c>
    </row>
    <row r="21782" spans="1:6">
      <c r="A21782" t="s">
        <v>4</v>
      </c>
      <c r="B21782" s="4" t="s">
        <v>5</v>
      </c>
      <c r="C21782" s="4" t="s">
        <v>10</v>
      </c>
      <c r="D21782" s="4" t="s">
        <v>72</v>
      </c>
      <c r="E21782" s="4" t="s">
        <v>13</v>
      </c>
      <c r="F21782" s="4" t="s">
        <v>13</v>
      </c>
    </row>
    <row r="21783" spans="1:6">
      <c r="A21783" t="n">
        <v>172960</v>
      </c>
      <c r="B21783" s="52" t="n">
        <v>26</v>
      </c>
      <c r="C21783" s="7" t="n">
        <v>7032</v>
      </c>
      <c r="D21783" s="7" t="s">
        <v>1420</v>
      </c>
      <c r="E21783" s="7" t="n">
        <v>2</v>
      </c>
      <c r="F21783" s="7" t="n">
        <v>0</v>
      </c>
    </row>
    <row r="21784" spans="1:6">
      <c r="A21784" t="s">
        <v>4</v>
      </c>
      <c r="B21784" s="4" t="s">
        <v>5</v>
      </c>
    </row>
    <row r="21785" spans="1:6">
      <c r="A21785" t="n">
        <v>172977</v>
      </c>
      <c r="B21785" s="53" t="n">
        <v>28</v>
      </c>
    </row>
    <row r="21786" spans="1:6">
      <c r="A21786" t="s">
        <v>4</v>
      </c>
      <c r="B21786" s="4" t="s">
        <v>5</v>
      </c>
      <c r="C21786" s="4" t="s">
        <v>13</v>
      </c>
      <c r="D21786" s="4" t="s">
        <v>22</v>
      </c>
      <c r="E21786" s="4" t="s">
        <v>22</v>
      </c>
      <c r="F21786" s="4" t="s">
        <v>22</v>
      </c>
    </row>
    <row r="21787" spans="1:6">
      <c r="A21787" t="n">
        <v>172978</v>
      </c>
      <c r="B21787" s="25" t="n">
        <v>45</v>
      </c>
      <c r="C21787" s="7" t="n">
        <v>9</v>
      </c>
      <c r="D21787" s="7" t="n">
        <v>0.00999999977648258</v>
      </c>
      <c r="E21787" s="7" t="n">
        <v>0.00999999977648258</v>
      </c>
      <c r="F21787" s="7" t="n">
        <v>0.5</v>
      </c>
    </row>
    <row r="21788" spans="1:6">
      <c r="A21788" t="s">
        <v>4</v>
      </c>
      <c r="B21788" s="4" t="s">
        <v>5</v>
      </c>
      <c r="C21788" s="4" t="s">
        <v>13</v>
      </c>
      <c r="D21788" s="4" t="s">
        <v>10</v>
      </c>
      <c r="E21788" s="4" t="s">
        <v>6</v>
      </c>
    </row>
    <row r="21789" spans="1:6">
      <c r="A21789" t="n">
        <v>172992</v>
      </c>
      <c r="B21789" s="40" t="n">
        <v>51</v>
      </c>
      <c r="C21789" s="7" t="n">
        <v>4</v>
      </c>
      <c r="D21789" s="7" t="n">
        <v>0</v>
      </c>
      <c r="E21789" s="7" t="s">
        <v>1080</v>
      </c>
    </row>
    <row r="21790" spans="1:6">
      <c r="A21790" t="s">
        <v>4</v>
      </c>
      <c r="B21790" s="4" t="s">
        <v>5</v>
      </c>
      <c r="C21790" s="4" t="s">
        <v>10</v>
      </c>
    </row>
    <row r="21791" spans="1:6">
      <c r="A21791" t="n">
        <v>173005</v>
      </c>
      <c r="B21791" s="35" t="n">
        <v>16</v>
      </c>
      <c r="C21791" s="7" t="n">
        <v>0</v>
      </c>
    </row>
    <row r="21792" spans="1:6">
      <c r="A21792" t="s">
        <v>4</v>
      </c>
      <c r="B21792" s="4" t="s">
        <v>5</v>
      </c>
      <c r="C21792" s="4" t="s">
        <v>10</v>
      </c>
      <c r="D21792" s="4" t="s">
        <v>72</v>
      </c>
      <c r="E21792" s="4" t="s">
        <v>13</v>
      </c>
      <c r="F21792" s="4" t="s">
        <v>13</v>
      </c>
    </row>
    <row r="21793" spans="1:6">
      <c r="A21793" t="n">
        <v>173008</v>
      </c>
      <c r="B21793" s="52" t="n">
        <v>26</v>
      </c>
      <c r="C21793" s="7" t="n">
        <v>0</v>
      </c>
      <c r="D21793" s="7" t="s">
        <v>1421</v>
      </c>
      <c r="E21793" s="7" t="n">
        <v>2</v>
      </c>
      <c r="F21793" s="7" t="n">
        <v>0</v>
      </c>
    </row>
    <row r="21794" spans="1:6">
      <c r="A21794" t="s">
        <v>4</v>
      </c>
      <c r="B21794" s="4" t="s">
        <v>5</v>
      </c>
    </row>
    <row r="21795" spans="1:6">
      <c r="A21795" t="n">
        <v>173045</v>
      </c>
      <c r="B21795" s="53" t="n">
        <v>28</v>
      </c>
    </row>
    <row r="21796" spans="1:6">
      <c r="A21796" t="s">
        <v>4</v>
      </c>
      <c r="B21796" s="4" t="s">
        <v>5</v>
      </c>
      <c r="C21796" s="4" t="s">
        <v>10</v>
      </c>
      <c r="D21796" s="4" t="s">
        <v>13</v>
      </c>
      <c r="E21796" s="4" t="s">
        <v>13</v>
      </c>
      <c r="F21796" s="4" t="s">
        <v>6</v>
      </c>
    </row>
    <row r="21797" spans="1:6">
      <c r="A21797" t="n">
        <v>173046</v>
      </c>
      <c r="B21797" s="22" t="n">
        <v>20</v>
      </c>
      <c r="C21797" s="7" t="n">
        <v>7</v>
      </c>
      <c r="D21797" s="7" t="n">
        <v>2</v>
      </c>
      <c r="E21797" s="7" t="n">
        <v>10</v>
      </c>
      <c r="F21797" s="7" t="s">
        <v>1422</v>
      </c>
    </row>
    <row r="21798" spans="1:6">
      <c r="A21798" t="s">
        <v>4</v>
      </c>
      <c r="B21798" s="4" t="s">
        <v>5</v>
      </c>
      <c r="C21798" s="4" t="s">
        <v>13</v>
      </c>
      <c r="D21798" s="4" t="s">
        <v>10</v>
      </c>
      <c r="E21798" s="4" t="s">
        <v>6</v>
      </c>
    </row>
    <row r="21799" spans="1:6">
      <c r="A21799" t="n">
        <v>173066</v>
      </c>
      <c r="B21799" s="40" t="n">
        <v>51</v>
      </c>
      <c r="C21799" s="7" t="n">
        <v>4</v>
      </c>
      <c r="D21799" s="7" t="n">
        <v>7</v>
      </c>
      <c r="E21799" s="7" t="s">
        <v>1180</v>
      </c>
    </row>
    <row r="21800" spans="1:6">
      <c r="A21800" t="s">
        <v>4</v>
      </c>
      <c r="B21800" s="4" t="s">
        <v>5</v>
      </c>
      <c r="C21800" s="4" t="s">
        <v>10</v>
      </c>
    </row>
    <row r="21801" spans="1:6">
      <c r="A21801" t="n">
        <v>173080</v>
      </c>
      <c r="B21801" s="35" t="n">
        <v>16</v>
      </c>
      <c r="C21801" s="7" t="n">
        <v>0</v>
      </c>
    </row>
    <row r="21802" spans="1:6">
      <c r="A21802" t="s">
        <v>4</v>
      </c>
      <c r="B21802" s="4" t="s">
        <v>5</v>
      </c>
      <c r="C21802" s="4" t="s">
        <v>10</v>
      </c>
      <c r="D21802" s="4" t="s">
        <v>72</v>
      </c>
      <c r="E21802" s="4" t="s">
        <v>13</v>
      </c>
      <c r="F21802" s="4" t="s">
        <v>13</v>
      </c>
      <c r="G21802" s="4" t="s">
        <v>72</v>
      </c>
      <c r="H21802" s="4" t="s">
        <v>13</v>
      </c>
      <c r="I21802" s="4" t="s">
        <v>13</v>
      </c>
    </row>
    <row r="21803" spans="1:6">
      <c r="A21803" t="n">
        <v>173083</v>
      </c>
      <c r="B21803" s="52" t="n">
        <v>26</v>
      </c>
      <c r="C21803" s="7" t="n">
        <v>7</v>
      </c>
      <c r="D21803" s="7" t="s">
        <v>1434</v>
      </c>
      <c r="E21803" s="7" t="n">
        <v>2</v>
      </c>
      <c r="F21803" s="7" t="n">
        <v>3</v>
      </c>
      <c r="G21803" s="7" t="s">
        <v>1435</v>
      </c>
      <c r="H21803" s="7" t="n">
        <v>2</v>
      </c>
      <c r="I21803" s="7" t="n">
        <v>0</v>
      </c>
    </row>
    <row r="21804" spans="1:6">
      <c r="A21804" t="s">
        <v>4</v>
      </c>
      <c r="B21804" s="4" t="s">
        <v>5</v>
      </c>
    </row>
    <row r="21805" spans="1:6">
      <c r="A21805" t="n">
        <v>173126</v>
      </c>
      <c r="B21805" s="53" t="n">
        <v>28</v>
      </c>
    </row>
    <row r="21806" spans="1:6">
      <c r="A21806" t="s">
        <v>4</v>
      </c>
      <c r="B21806" s="4" t="s">
        <v>5</v>
      </c>
      <c r="C21806" s="4" t="s">
        <v>10</v>
      </c>
      <c r="D21806" s="4" t="s">
        <v>13</v>
      </c>
      <c r="E21806" s="4" t="s">
        <v>22</v>
      </c>
      <c r="F21806" s="4" t="s">
        <v>10</v>
      </c>
    </row>
    <row r="21807" spans="1:6">
      <c r="A21807" t="n">
        <v>173127</v>
      </c>
      <c r="B21807" s="58" t="n">
        <v>59</v>
      </c>
      <c r="C21807" s="7" t="n">
        <v>0</v>
      </c>
      <c r="D21807" s="7" t="n">
        <v>16</v>
      </c>
      <c r="E21807" s="7" t="n">
        <v>0.150000005960464</v>
      </c>
      <c r="F21807" s="7" t="n">
        <v>0</v>
      </c>
    </row>
    <row r="21808" spans="1:6">
      <c r="A21808" t="s">
        <v>4</v>
      </c>
      <c r="B21808" s="4" t="s">
        <v>5</v>
      </c>
      <c r="C21808" s="4" t="s">
        <v>10</v>
      </c>
      <c r="D21808" s="4" t="s">
        <v>13</v>
      </c>
      <c r="E21808" s="4" t="s">
        <v>22</v>
      </c>
      <c r="F21808" s="4" t="s">
        <v>10</v>
      </c>
    </row>
    <row r="21809" spans="1:9">
      <c r="A21809" t="n">
        <v>173137</v>
      </c>
      <c r="B21809" s="58" t="n">
        <v>59</v>
      </c>
      <c r="C21809" s="7" t="n">
        <v>1</v>
      </c>
      <c r="D21809" s="7" t="n">
        <v>16</v>
      </c>
      <c r="E21809" s="7" t="n">
        <v>0.150000005960464</v>
      </c>
      <c r="F21809" s="7" t="n">
        <v>0</v>
      </c>
    </row>
    <row r="21810" spans="1:9">
      <c r="A21810" t="s">
        <v>4</v>
      </c>
      <c r="B21810" s="4" t="s">
        <v>5</v>
      </c>
      <c r="C21810" s="4" t="s">
        <v>10</v>
      </c>
    </row>
    <row r="21811" spans="1:9">
      <c r="A21811" t="n">
        <v>173147</v>
      </c>
      <c r="B21811" s="35" t="n">
        <v>16</v>
      </c>
      <c r="C21811" s="7" t="n">
        <v>100</v>
      </c>
    </row>
    <row r="21812" spans="1:9">
      <c r="A21812" t="s">
        <v>4</v>
      </c>
      <c r="B21812" s="4" t="s">
        <v>5</v>
      </c>
      <c r="C21812" s="4" t="s">
        <v>10</v>
      </c>
      <c r="D21812" s="4" t="s">
        <v>13</v>
      </c>
      <c r="E21812" s="4" t="s">
        <v>22</v>
      </c>
      <c r="F21812" s="4" t="s">
        <v>10</v>
      </c>
    </row>
    <row r="21813" spans="1:9">
      <c r="A21813" t="n">
        <v>173150</v>
      </c>
      <c r="B21813" s="58" t="n">
        <v>59</v>
      </c>
      <c r="C21813" s="7" t="n">
        <v>8</v>
      </c>
      <c r="D21813" s="7" t="n">
        <v>16</v>
      </c>
      <c r="E21813" s="7" t="n">
        <v>0.150000005960464</v>
      </c>
      <c r="F21813" s="7" t="n">
        <v>0</v>
      </c>
    </row>
    <row r="21814" spans="1:9">
      <c r="A21814" t="s">
        <v>4</v>
      </c>
      <c r="B21814" s="4" t="s">
        <v>5</v>
      </c>
      <c r="C21814" s="4" t="s">
        <v>10</v>
      </c>
      <c r="D21814" s="4" t="s">
        <v>13</v>
      </c>
      <c r="E21814" s="4" t="s">
        <v>22</v>
      </c>
      <c r="F21814" s="4" t="s">
        <v>10</v>
      </c>
    </row>
    <row r="21815" spans="1:9">
      <c r="A21815" t="n">
        <v>173160</v>
      </c>
      <c r="B21815" s="58" t="n">
        <v>59</v>
      </c>
      <c r="C21815" s="7" t="n">
        <v>9</v>
      </c>
      <c r="D21815" s="7" t="n">
        <v>16</v>
      </c>
      <c r="E21815" s="7" t="n">
        <v>0.150000005960464</v>
      </c>
      <c r="F21815" s="7" t="n">
        <v>0</v>
      </c>
    </row>
    <row r="21816" spans="1:9">
      <c r="A21816" t="s">
        <v>4</v>
      </c>
      <c r="B21816" s="4" t="s">
        <v>5</v>
      </c>
      <c r="C21816" s="4" t="s">
        <v>10</v>
      </c>
      <c r="D21816" s="4" t="s">
        <v>13</v>
      </c>
      <c r="E21816" s="4" t="s">
        <v>22</v>
      </c>
      <c r="F21816" s="4" t="s">
        <v>10</v>
      </c>
    </row>
    <row r="21817" spans="1:9">
      <c r="A21817" t="n">
        <v>173170</v>
      </c>
      <c r="B21817" s="58" t="n">
        <v>59</v>
      </c>
      <c r="C21817" s="7" t="n">
        <v>14</v>
      </c>
      <c r="D21817" s="7" t="n">
        <v>16</v>
      </c>
      <c r="E21817" s="7" t="n">
        <v>0.150000005960464</v>
      </c>
      <c r="F21817" s="7" t="n">
        <v>0</v>
      </c>
    </row>
    <row r="21818" spans="1:9">
      <c r="A21818" t="s">
        <v>4</v>
      </c>
      <c r="B21818" s="4" t="s">
        <v>5</v>
      </c>
      <c r="C21818" s="4" t="s">
        <v>10</v>
      </c>
    </row>
    <row r="21819" spans="1:9">
      <c r="A21819" t="n">
        <v>173180</v>
      </c>
      <c r="B21819" s="35" t="n">
        <v>16</v>
      </c>
      <c r="C21819" s="7" t="n">
        <v>100</v>
      </c>
    </row>
    <row r="21820" spans="1:9">
      <c r="A21820" t="s">
        <v>4</v>
      </c>
      <c r="B21820" s="4" t="s">
        <v>5</v>
      </c>
      <c r="C21820" s="4" t="s">
        <v>10</v>
      </c>
      <c r="D21820" s="4" t="s">
        <v>13</v>
      </c>
      <c r="E21820" s="4" t="s">
        <v>22</v>
      </c>
      <c r="F21820" s="4" t="s">
        <v>10</v>
      </c>
    </row>
    <row r="21821" spans="1:9">
      <c r="A21821" t="n">
        <v>173183</v>
      </c>
      <c r="B21821" s="58" t="n">
        <v>59</v>
      </c>
      <c r="C21821" s="7" t="n">
        <v>61489</v>
      </c>
      <c r="D21821" s="7" t="n">
        <v>16</v>
      </c>
      <c r="E21821" s="7" t="n">
        <v>0.150000005960464</v>
      </c>
      <c r="F21821" s="7" t="n">
        <v>0</v>
      </c>
    </row>
    <row r="21822" spans="1:9">
      <c r="A21822" t="s">
        <v>4</v>
      </c>
      <c r="B21822" s="4" t="s">
        <v>5</v>
      </c>
      <c r="C21822" s="4" t="s">
        <v>10</v>
      </c>
      <c r="D21822" s="4" t="s">
        <v>13</v>
      </c>
      <c r="E21822" s="4" t="s">
        <v>22</v>
      </c>
      <c r="F21822" s="4" t="s">
        <v>10</v>
      </c>
    </row>
    <row r="21823" spans="1:9">
      <c r="A21823" t="n">
        <v>173193</v>
      </c>
      <c r="B21823" s="58" t="n">
        <v>59</v>
      </c>
      <c r="C21823" s="7" t="n">
        <v>61488</v>
      </c>
      <c r="D21823" s="7" t="n">
        <v>16</v>
      </c>
      <c r="E21823" s="7" t="n">
        <v>0.150000005960464</v>
      </c>
      <c r="F21823" s="7" t="n">
        <v>0</v>
      </c>
    </row>
    <row r="21824" spans="1:9">
      <c r="A21824" t="s">
        <v>4</v>
      </c>
      <c r="B21824" s="4" t="s">
        <v>5</v>
      </c>
      <c r="C21824" s="4" t="s">
        <v>10</v>
      </c>
    </row>
    <row r="21825" spans="1:6">
      <c r="A21825" t="n">
        <v>173203</v>
      </c>
      <c r="B21825" s="35" t="n">
        <v>16</v>
      </c>
      <c r="C21825" s="7" t="n">
        <v>1000</v>
      </c>
    </row>
    <row r="21826" spans="1:6">
      <c r="A21826" t="s">
        <v>4</v>
      </c>
      <c r="B21826" s="4" t="s">
        <v>5</v>
      </c>
      <c r="C21826" s="4" t="s">
        <v>13</v>
      </c>
      <c r="D21826" s="4" t="s">
        <v>10</v>
      </c>
      <c r="E21826" s="4" t="s">
        <v>6</v>
      </c>
    </row>
    <row r="21827" spans="1:6">
      <c r="A21827" t="n">
        <v>173206</v>
      </c>
      <c r="B21827" s="40" t="n">
        <v>51</v>
      </c>
      <c r="C21827" s="7" t="n">
        <v>4</v>
      </c>
      <c r="D21827" s="7" t="n">
        <v>2</v>
      </c>
      <c r="E21827" s="7" t="s">
        <v>1113</v>
      </c>
    </row>
    <row r="21828" spans="1:6">
      <c r="A21828" t="s">
        <v>4</v>
      </c>
      <c r="B21828" s="4" t="s">
        <v>5</v>
      </c>
      <c r="C21828" s="4" t="s">
        <v>10</v>
      </c>
    </row>
    <row r="21829" spans="1:6">
      <c r="A21829" t="n">
        <v>173221</v>
      </c>
      <c r="B21829" s="35" t="n">
        <v>16</v>
      </c>
      <c r="C21829" s="7" t="n">
        <v>0</v>
      </c>
    </row>
    <row r="21830" spans="1:6">
      <c r="A21830" t="s">
        <v>4</v>
      </c>
      <c r="B21830" s="4" t="s">
        <v>5</v>
      </c>
      <c r="C21830" s="4" t="s">
        <v>10</v>
      </c>
      <c r="D21830" s="4" t="s">
        <v>72</v>
      </c>
      <c r="E21830" s="4" t="s">
        <v>13</v>
      </c>
      <c r="F21830" s="4" t="s">
        <v>13</v>
      </c>
    </row>
    <row r="21831" spans="1:6">
      <c r="A21831" t="n">
        <v>173224</v>
      </c>
      <c r="B21831" s="52" t="n">
        <v>26</v>
      </c>
      <c r="C21831" s="7" t="n">
        <v>2</v>
      </c>
      <c r="D21831" s="7" t="s">
        <v>1436</v>
      </c>
      <c r="E21831" s="7" t="n">
        <v>2</v>
      </c>
      <c r="F21831" s="7" t="n">
        <v>0</v>
      </c>
    </row>
    <row r="21832" spans="1:6">
      <c r="A21832" t="s">
        <v>4</v>
      </c>
      <c r="B21832" s="4" t="s">
        <v>5</v>
      </c>
    </row>
    <row r="21833" spans="1:6">
      <c r="A21833" t="n">
        <v>173259</v>
      </c>
      <c r="B21833" s="53" t="n">
        <v>28</v>
      </c>
    </row>
    <row r="21834" spans="1:6">
      <c r="A21834" t="s">
        <v>4</v>
      </c>
      <c r="B21834" s="4" t="s">
        <v>5</v>
      </c>
      <c r="C21834" s="4" t="s">
        <v>13</v>
      </c>
      <c r="D21834" s="4" t="s">
        <v>10</v>
      </c>
      <c r="E21834" s="4" t="s">
        <v>6</v>
      </c>
    </row>
    <row r="21835" spans="1:6">
      <c r="A21835" t="n">
        <v>173260</v>
      </c>
      <c r="B21835" s="40" t="n">
        <v>51</v>
      </c>
      <c r="C21835" s="7" t="n">
        <v>4</v>
      </c>
      <c r="D21835" s="7" t="n">
        <v>4</v>
      </c>
      <c r="E21835" s="7" t="s">
        <v>410</v>
      </c>
    </row>
    <row r="21836" spans="1:6">
      <c r="A21836" t="s">
        <v>4</v>
      </c>
      <c r="B21836" s="4" t="s">
        <v>5</v>
      </c>
      <c r="C21836" s="4" t="s">
        <v>10</v>
      </c>
    </row>
    <row r="21837" spans="1:6">
      <c r="A21837" t="n">
        <v>173274</v>
      </c>
      <c r="B21837" s="35" t="n">
        <v>16</v>
      </c>
      <c r="C21837" s="7" t="n">
        <v>0</v>
      </c>
    </row>
    <row r="21838" spans="1:6">
      <c r="A21838" t="s">
        <v>4</v>
      </c>
      <c r="B21838" s="4" t="s">
        <v>5</v>
      </c>
      <c r="C21838" s="4" t="s">
        <v>10</v>
      </c>
      <c r="D21838" s="4" t="s">
        <v>72</v>
      </c>
      <c r="E21838" s="4" t="s">
        <v>13</v>
      </c>
      <c r="F21838" s="4" t="s">
        <v>13</v>
      </c>
    </row>
    <row r="21839" spans="1:6">
      <c r="A21839" t="n">
        <v>173277</v>
      </c>
      <c r="B21839" s="52" t="n">
        <v>26</v>
      </c>
      <c r="C21839" s="7" t="n">
        <v>4</v>
      </c>
      <c r="D21839" s="7" t="s">
        <v>1426</v>
      </c>
      <c r="E21839" s="7" t="n">
        <v>2</v>
      </c>
      <c r="F21839" s="7" t="n">
        <v>0</v>
      </c>
    </row>
    <row r="21840" spans="1:6">
      <c r="A21840" t="s">
        <v>4</v>
      </c>
      <c r="B21840" s="4" t="s">
        <v>5</v>
      </c>
    </row>
    <row r="21841" spans="1:6">
      <c r="A21841" t="n">
        <v>173295</v>
      </c>
      <c r="B21841" s="53" t="n">
        <v>28</v>
      </c>
    </row>
    <row r="21842" spans="1:6">
      <c r="A21842" t="s">
        <v>4</v>
      </c>
      <c r="B21842" s="4" t="s">
        <v>5</v>
      </c>
      <c r="C21842" s="4" t="s">
        <v>13</v>
      </c>
      <c r="D21842" s="36" t="s">
        <v>81</v>
      </c>
      <c r="E21842" s="4" t="s">
        <v>5</v>
      </c>
      <c r="F21842" s="4" t="s">
        <v>13</v>
      </c>
      <c r="G21842" s="4" t="s">
        <v>10</v>
      </c>
      <c r="H21842" s="36" t="s">
        <v>82</v>
      </c>
      <c r="I21842" s="4" t="s">
        <v>13</v>
      </c>
      <c r="J21842" s="4" t="s">
        <v>20</v>
      </c>
    </row>
    <row r="21843" spans="1:6">
      <c r="A21843" t="n">
        <v>173296</v>
      </c>
      <c r="B21843" s="10" t="n">
        <v>5</v>
      </c>
      <c r="C21843" s="7" t="n">
        <v>28</v>
      </c>
      <c r="D21843" s="36" t="s">
        <v>3</v>
      </c>
      <c r="E21843" s="37" t="n">
        <v>64</v>
      </c>
      <c r="F21843" s="7" t="n">
        <v>5</v>
      </c>
      <c r="G21843" s="7" t="n">
        <v>16</v>
      </c>
      <c r="H21843" s="36" t="s">
        <v>3</v>
      </c>
      <c r="I21843" s="7" t="n">
        <v>1</v>
      </c>
      <c r="J21843" s="11" t="n">
        <f t="normal" ca="1">A21857</f>
        <v>0</v>
      </c>
    </row>
    <row r="21844" spans="1:6">
      <c r="A21844" t="s">
        <v>4</v>
      </c>
      <c r="B21844" s="4" t="s">
        <v>5</v>
      </c>
      <c r="C21844" s="4" t="s">
        <v>10</v>
      </c>
      <c r="D21844" s="4" t="s">
        <v>13</v>
      </c>
      <c r="E21844" s="4" t="s">
        <v>13</v>
      </c>
      <c r="F21844" s="4" t="s">
        <v>6</v>
      </c>
    </row>
    <row r="21845" spans="1:6">
      <c r="A21845" t="n">
        <v>173307</v>
      </c>
      <c r="B21845" s="22" t="n">
        <v>20</v>
      </c>
      <c r="C21845" s="7" t="n">
        <v>15</v>
      </c>
      <c r="D21845" s="7" t="n">
        <v>2</v>
      </c>
      <c r="E21845" s="7" t="n">
        <v>10</v>
      </c>
      <c r="F21845" s="7" t="s">
        <v>937</v>
      </c>
    </row>
    <row r="21846" spans="1:6">
      <c r="A21846" t="s">
        <v>4</v>
      </c>
      <c r="B21846" s="4" t="s">
        <v>5</v>
      </c>
      <c r="C21846" s="4" t="s">
        <v>13</v>
      </c>
      <c r="D21846" s="4" t="s">
        <v>10</v>
      </c>
      <c r="E21846" s="4" t="s">
        <v>6</v>
      </c>
    </row>
    <row r="21847" spans="1:6">
      <c r="A21847" t="n">
        <v>173328</v>
      </c>
      <c r="B21847" s="40" t="n">
        <v>51</v>
      </c>
      <c r="C21847" s="7" t="n">
        <v>4</v>
      </c>
      <c r="D21847" s="7" t="n">
        <v>15</v>
      </c>
      <c r="E21847" s="7" t="s">
        <v>173</v>
      </c>
    </row>
    <row r="21848" spans="1:6">
      <c r="A21848" t="s">
        <v>4</v>
      </c>
      <c r="B21848" s="4" t="s">
        <v>5</v>
      </c>
      <c r="C21848" s="4" t="s">
        <v>10</v>
      </c>
    </row>
    <row r="21849" spans="1:6">
      <c r="A21849" t="n">
        <v>173342</v>
      </c>
      <c r="B21849" s="35" t="n">
        <v>16</v>
      </c>
      <c r="C21849" s="7" t="n">
        <v>0</v>
      </c>
    </row>
    <row r="21850" spans="1:6">
      <c r="A21850" t="s">
        <v>4</v>
      </c>
      <c r="B21850" s="4" t="s">
        <v>5</v>
      </c>
      <c r="C21850" s="4" t="s">
        <v>10</v>
      </c>
      <c r="D21850" s="4" t="s">
        <v>72</v>
      </c>
      <c r="E21850" s="4" t="s">
        <v>13</v>
      </c>
      <c r="F21850" s="4" t="s">
        <v>13</v>
      </c>
      <c r="G21850" s="4" t="s">
        <v>72</v>
      </c>
      <c r="H21850" s="4" t="s">
        <v>13</v>
      </c>
      <c r="I21850" s="4" t="s">
        <v>13</v>
      </c>
    </row>
    <row r="21851" spans="1:6">
      <c r="A21851" t="n">
        <v>173345</v>
      </c>
      <c r="B21851" s="52" t="n">
        <v>26</v>
      </c>
      <c r="C21851" s="7" t="n">
        <v>15</v>
      </c>
      <c r="D21851" s="7" t="s">
        <v>1437</v>
      </c>
      <c r="E21851" s="7" t="n">
        <v>2</v>
      </c>
      <c r="F21851" s="7" t="n">
        <v>3</v>
      </c>
      <c r="G21851" s="7" t="s">
        <v>1438</v>
      </c>
      <c r="H21851" s="7" t="n">
        <v>2</v>
      </c>
      <c r="I21851" s="7" t="n">
        <v>0</v>
      </c>
    </row>
    <row r="21852" spans="1:6">
      <c r="A21852" t="s">
        <v>4</v>
      </c>
      <c r="B21852" s="4" t="s">
        <v>5</v>
      </c>
    </row>
    <row r="21853" spans="1:6">
      <c r="A21853" t="n">
        <v>173524</v>
      </c>
      <c r="B21853" s="53" t="n">
        <v>28</v>
      </c>
    </row>
    <row r="21854" spans="1:6">
      <c r="A21854" t="s">
        <v>4</v>
      </c>
      <c r="B21854" s="4" t="s">
        <v>5</v>
      </c>
      <c r="C21854" s="4" t="s">
        <v>20</v>
      </c>
    </row>
    <row r="21855" spans="1:6">
      <c r="A21855" t="n">
        <v>173525</v>
      </c>
      <c r="B21855" s="17" t="n">
        <v>3</v>
      </c>
      <c r="C21855" s="11" t="n">
        <f t="normal" ca="1">A21869</f>
        <v>0</v>
      </c>
    </row>
    <row r="21856" spans="1:6">
      <c r="A21856" t="s">
        <v>4</v>
      </c>
      <c r="B21856" s="4" t="s">
        <v>5</v>
      </c>
      <c r="C21856" s="4" t="s">
        <v>13</v>
      </c>
      <c r="D21856" s="36" t="s">
        <v>81</v>
      </c>
      <c r="E21856" s="4" t="s">
        <v>5</v>
      </c>
      <c r="F21856" s="4" t="s">
        <v>13</v>
      </c>
      <c r="G21856" s="4" t="s">
        <v>10</v>
      </c>
      <c r="H21856" s="36" t="s">
        <v>82</v>
      </c>
      <c r="I21856" s="4" t="s">
        <v>13</v>
      </c>
      <c r="J21856" s="4" t="s">
        <v>20</v>
      </c>
    </row>
    <row r="21857" spans="1:10">
      <c r="A21857" t="n">
        <v>173530</v>
      </c>
      <c r="B21857" s="10" t="n">
        <v>5</v>
      </c>
      <c r="C21857" s="7" t="n">
        <v>28</v>
      </c>
      <c r="D21857" s="36" t="s">
        <v>3</v>
      </c>
      <c r="E21857" s="37" t="n">
        <v>64</v>
      </c>
      <c r="F21857" s="7" t="n">
        <v>5</v>
      </c>
      <c r="G21857" s="7" t="n">
        <v>15</v>
      </c>
      <c r="H21857" s="36" t="s">
        <v>3</v>
      </c>
      <c r="I21857" s="7" t="n">
        <v>1</v>
      </c>
      <c r="J21857" s="11" t="n">
        <f t="normal" ca="1">A21869</f>
        <v>0</v>
      </c>
    </row>
    <row r="21858" spans="1:10">
      <c r="A21858" t="s">
        <v>4</v>
      </c>
      <c r="B21858" s="4" t="s">
        <v>5</v>
      </c>
      <c r="C21858" s="4" t="s">
        <v>10</v>
      </c>
      <c r="D21858" s="4" t="s">
        <v>13</v>
      </c>
      <c r="E21858" s="4" t="s">
        <v>13</v>
      </c>
      <c r="F21858" s="4" t="s">
        <v>6</v>
      </c>
    </row>
    <row r="21859" spans="1:10">
      <c r="A21859" t="n">
        <v>173541</v>
      </c>
      <c r="B21859" s="22" t="n">
        <v>20</v>
      </c>
      <c r="C21859" s="7" t="n">
        <v>16</v>
      </c>
      <c r="D21859" s="7" t="n">
        <v>2</v>
      </c>
      <c r="E21859" s="7" t="n">
        <v>10</v>
      </c>
      <c r="F21859" s="7" t="s">
        <v>937</v>
      </c>
    </row>
    <row r="21860" spans="1:10">
      <c r="A21860" t="s">
        <v>4</v>
      </c>
      <c r="B21860" s="4" t="s">
        <v>5</v>
      </c>
      <c r="C21860" s="4" t="s">
        <v>13</v>
      </c>
      <c r="D21860" s="4" t="s">
        <v>10</v>
      </c>
      <c r="E21860" s="4" t="s">
        <v>6</v>
      </c>
    </row>
    <row r="21861" spans="1:10">
      <c r="A21861" t="n">
        <v>173562</v>
      </c>
      <c r="B21861" s="40" t="n">
        <v>51</v>
      </c>
      <c r="C21861" s="7" t="n">
        <v>4</v>
      </c>
      <c r="D21861" s="7" t="n">
        <v>16</v>
      </c>
      <c r="E21861" s="7" t="s">
        <v>353</v>
      </c>
    </row>
    <row r="21862" spans="1:10">
      <c r="A21862" t="s">
        <v>4</v>
      </c>
      <c r="B21862" s="4" t="s">
        <v>5</v>
      </c>
      <c r="C21862" s="4" t="s">
        <v>10</v>
      </c>
    </row>
    <row r="21863" spans="1:10">
      <c r="A21863" t="n">
        <v>173576</v>
      </c>
      <c r="B21863" s="35" t="n">
        <v>16</v>
      </c>
      <c r="C21863" s="7" t="n">
        <v>0</v>
      </c>
    </row>
    <row r="21864" spans="1:10">
      <c r="A21864" t="s">
        <v>4</v>
      </c>
      <c r="B21864" s="4" t="s">
        <v>5</v>
      </c>
      <c r="C21864" s="4" t="s">
        <v>10</v>
      </c>
      <c r="D21864" s="4" t="s">
        <v>72</v>
      </c>
      <c r="E21864" s="4" t="s">
        <v>13</v>
      </c>
      <c r="F21864" s="4" t="s">
        <v>13</v>
      </c>
      <c r="G21864" s="4" t="s">
        <v>72</v>
      </c>
      <c r="H21864" s="4" t="s">
        <v>13</v>
      </c>
      <c r="I21864" s="4" t="s">
        <v>13</v>
      </c>
    </row>
    <row r="21865" spans="1:10">
      <c r="A21865" t="n">
        <v>173579</v>
      </c>
      <c r="B21865" s="52" t="n">
        <v>26</v>
      </c>
      <c r="C21865" s="7" t="n">
        <v>16</v>
      </c>
      <c r="D21865" s="7" t="s">
        <v>1439</v>
      </c>
      <c r="E21865" s="7" t="n">
        <v>2</v>
      </c>
      <c r="F21865" s="7" t="n">
        <v>3</v>
      </c>
      <c r="G21865" s="7" t="s">
        <v>1440</v>
      </c>
      <c r="H21865" s="7" t="n">
        <v>2</v>
      </c>
      <c r="I21865" s="7" t="n">
        <v>0</v>
      </c>
    </row>
    <row r="21866" spans="1:10">
      <c r="A21866" t="s">
        <v>4</v>
      </c>
      <c r="B21866" s="4" t="s">
        <v>5</v>
      </c>
    </row>
    <row r="21867" spans="1:10">
      <c r="A21867" t="n">
        <v>173781</v>
      </c>
      <c r="B21867" s="53" t="n">
        <v>28</v>
      </c>
    </row>
    <row r="21868" spans="1:10">
      <c r="A21868" t="s">
        <v>4</v>
      </c>
      <c r="B21868" s="4" t="s">
        <v>5</v>
      </c>
      <c r="C21868" s="4" t="s">
        <v>13</v>
      </c>
      <c r="D21868" s="4" t="s">
        <v>10</v>
      </c>
      <c r="E21868" s="4" t="s">
        <v>13</v>
      </c>
    </row>
    <row r="21869" spans="1:10">
      <c r="A21869" t="n">
        <v>173782</v>
      </c>
      <c r="B21869" s="16" t="n">
        <v>49</v>
      </c>
      <c r="C21869" s="7" t="n">
        <v>1</v>
      </c>
      <c r="D21869" s="7" t="n">
        <v>4000</v>
      </c>
      <c r="E21869" s="7" t="n">
        <v>0</v>
      </c>
    </row>
    <row r="21870" spans="1:10">
      <c r="A21870" t="s">
        <v>4</v>
      </c>
      <c r="B21870" s="4" t="s">
        <v>5</v>
      </c>
      <c r="C21870" s="4" t="s">
        <v>13</v>
      </c>
      <c r="D21870" s="4" t="s">
        <v>10</v>
      </c>
      <c r="E21870" s="4" t="s">
        <v>22</v>
      </c>
    </row>
    <row r="21871" spans="1:10">
      <c r="A21871" t="n">
        <v>173787</v>
      </c>
      <c r="B21871" s="28" t="n">
        <v>58</v>
      </c>
      <c r="C21871" s="7" t="n">
        <v>0</v>
      </c>
      <c r="D21871" s="7" t="n">
        <v>1000</v>
      </c>
      <c r="E21871" s="7" t="n">
        <v>1</v>
      </c>
    </row>
    <row r="21872" spans="1:10">
      <c r="A21872" t="s">
        <v>4</v>
      </c>
      <c r="B21872" s="4" t="s">
        <v>5</v>
      </c>
      <c r="C21872" s="4" t="s">
        <v>13</v>
      </c>
      <c r="D21872" s="4" t="s">
        <v>10</v>
      </c>
    </row>
    <row r="21873" spans="1:10">
      <c r="A21873" t="n">
        <v>173795</v>
      </c>
      <c r="B21873" s="28" t="n">
        <v>58</v>
      </c>
      <c r="C21873" s="7" t="n">
        <v>255</v>
      </c>
      <c r="D21873" s="7" t="n">
        <v>0</v>
      </c>
    </row>
    <row r="21874" spans="1:10">
      <c r="A21874" t="s">
        <v>4</v>
      </c>
      <c r="B21874" s="4" t="s">
        <v>5</v>
      </c>
      <c r="C21874" s="4" t="s">
        <v>13</v>
      </c>
      <c r="D21874" s="4" t="s">
        <v>13</v>
      </c>
    </row>
    <row r="21875" spans="1:10">
      <c r="A21875" t="n">
        <v>173799</v>
      </c>
      <c r="B21875" s="16" t="n">
        <v>49</v>
      </c>
      <c r="C21875" s="7" t="n">
        <v>2</v>
      </c>
      <c r="D21875" s="7" t="n">
        <v>0</v>
      </c>
    </row>
    <row r="21876" spans="1:10">
      <c r="A21876" t="s">
        <v>4</v>
      </c>
      <c r="B21876" s="4" t="s">
        <v>5</v>
      </c>
      <c r="C21876" s="4" t="s">
        <v>10</v>
      </c>
    </row>
    <row r="21877" spans="1:10">
      <c r="A21877" t="n">
        <v>173802</v>
      </c>
      <c r="B21877" s="12" t="n">
        <v>12</v>
      </c>
      <c r="C21877" s="7" t="n">
        <v>6767</v>
      </c>
    </row>
    <row r="21878" spans="1:10">
      <c r="A21878" t="s">
        <v>4</v>
      </c>
      <c r="B21878" s="4" t="s">
        <v>5</v>
      </c>
      <c r="C21878" s="4" t="s">
        <v>13</v>
      </c>
      <c r="D21878" s="4" t="s">
        <v>10</v>
      </c>
      <c r="E21878" s="4" t="s">
        <v>13</v>
      </c>
    </row>
    <row r="21879" spans="1:10">
      <c r="A21879" t="n">
        <v>173805</v>
      </c>
      <c r="B21879" s="38" t="n">
        <v>36</v>
      </c>
      <c r="C21879" s="7" t="n">
        <v>9</v>
      </c>
      <c r="D21879" s="7" t="n">
        <v>1</v>
      </c>
      <c r="E21879" s="7" t="n">
        <v>0</v>
      </c>
    </row>
    <row r="21880" spans="1:10">
      <c r="A21880" t="s">
        <v>4</v>
      </c>
      <c r="B21880" s="4" t="s">
        <v>5</v>
      </c>
      <c r="C21880" s="4" t="s">
        <v>13</v>
      </c>
      <c r="D21880" s="4" t="s">
        <v>10</v>
      </c>
      <c r="E21880" s="4" t="s">
        <v>13</v>
      </c>
    </row>
    <row r="21881" spans="1:10">
      <c r="A21881" t="n">
        <v>173810</v>
      </c>
      <c r="B21881" s="38" t="n">
        <v>36</v>
      </c>
      <c r="C21881" s="7" t="n">
        <v>9</v>
      </c>
      <c r="D21881" s="7" t="n">
        <v>8</v>
      </c>
      <c r="E21881" s="7" t="n">
        <v>0</v>
      </c>
    </row>
    <row r="21882" spans="1:10">
      <c r="A21882" t="s">
        <v>4</v>
      </c>
      <c r="B21882" s="4" t="s">
        <v>5</v>
      </c>
      <c r="C21882" s="4" t="s">
        <v>13</v>
      </c>
      <c r="D21882" s="4" t="s">
        <v>10</v>
      </c>
      <c r="E21882" s="4" t="s">
        <v>13</v>
      </c>
    </row>
    <row r="21883" spans="1:10">
      <c r="A21883" t="n">
        <v>173815</v>
      </c>
      <c r="B21883" s="38" t="n">
        <v>36</v>
      </c>
      <c r="C21883" s="7" t="n">
        <v>9</v>
      </c>
      <c r="D21883" s="7" t="n">
        <v>16</v>
      </c>
      <c r="E21883" s="7" t="n">
        <v>0</v>
      </c>
    </row>
    <row r="21884" spans="1:10">
      <c r="A21884" t="s">
        <v>4</v>
      </c>
      <c r="B21884" s="4" t="s">
        <v>5</v>
      </c>
      <c r="C21884" s="4" t="s">
        <v>13</v>
      </c>
      <c r="D21884" s="4" t="s">
        <v>10</v>
      </c>
      <c r="E21884" s="4" t="s">
        <v>13</v>
      </c>
    </row>
    <row r="21885" spans="1:10">
      <c r="A21885" t="n">
        <v>173820</v>
      </c>
      <c r="B21885" s="38" t="n">
        <v>36</v>
      </c>
      <c r="C21885" s="7" t="n">
        <v>9</v>
      </c>
      <c r="D21885" s="7" t="n">
        <v>2</v>
      </c>
      <c r="E21885" s="7" t="n">
        <v>0</v>
      </c>
    </row>
    <row r="21886" spans="1:10">
      <c r="A21886" t="s">
        <v>4</v>
      </c>
      <c r="B21886" s="4" t="s">
        <v>5</v>
      </c>
      <c r="C21886" s="4" t="s">
        <v>13</v>
      </c>
      <c r="D21886" s="4" t="s">
        <v>10</v>
      </c>
      <c r="E21886" s="4" t="s">
        <v>13</v>
      </c>
    </row>
    <row r="21887" spans="1:10">
      <c r="A21887" t="n">
        <v>173825</v>
      </c>
      <c r="B21887" s="38" t="n">
        <v>36</v>
      </c>
      <c r="C21887" s="7" t="n">
        <v>9</v>
      </c>
      <c r="D21887" s="7" t="n">
        <v>4</v>
      </c>
      <c r="E21887" s="7" t="n">
        <v>0</v>
      </c>
    </row>
    <row r="21888" spans="1:10">
      <c r="A21888" t="s">
        <v>4</v>
      </c>
      <c r="B21888" s="4" t="s">
        <v>5</v>
      </c>
      <c r="C21888" s="4" t="s">
        <v>13</v>
      </c>
      <c r="D21888" s="4" t="s">
        <v>10</v>
      </c>
      <c r="E21888" s="4" t="s">
        <v>13</v>
      </c>
    </row>
    <row r="21889" spans="1:5">
      <c r="A21889" t="n">
        <v>173830</v>
      </c>
      <c r="B21889" s="38" t="n">
        <v>36</v>
      </c>
      <c r="C21889" s="7" t="n">
        <v>9</v>
      </c>
      <c r="D21889" s="7" t="n">
        <v>7</v>
      </c>
      <c r="E21889" s="7" t="n">
        <v>0</v>
      </c>
    </row>
    <row r="21890" spans="1:5">
      <c r="A21890" t="s">
        <v>4</v>
      </c>
      <c r="B21890" s="4" t="s">
        <v>5</v>
      </c>
      <c r="C21890" s="4" t="s">
        <v>13</v>
      </c>
      <c r="D21890" s="4" t="s">
        <v>10</v>
      </c>
      <c r="E21890" s="4" t="s">
        <v>13</v>
      </c>
    </row>
    <row r="21891" spans="1:5">
      <c r="A21891" t="n">
        <v>173835</v>
      </c>
      <c r="B21891" s="38" t="n">
        <v>36</v>
      </c>
      <c r="C21891" s="7" t="n">
        <v>9</v>
      </c>
      <c r="D21891" s="7" t="n">
        <v>0</v>
      </c>
      <c r="E21891" s="7" t="n">
        <v>0</v>
      </c>
    </row>
    <row r="21892" spans="1:5">
      <c r="A21892" t="s">
        <v>4</v>
      </c>
      <c r="B21892" s="4" t="s">
        <v>5</v>
      </c>
      <c r="C21892" s="4" t="s">
        <v>13</v>
      </c>
      <c r="D21892" s="4" t="s">
        <v>10</v>
      </c>
      <c r="E21892" s="4" t="s">
        <v>13</v>
      </c>
    </row>
    <row r="21893" spans="1:5">
      <c r="A21893" t="n">
        <v>173840</v>
      </c>
      <c r="B21893" s="38" t="n">
        <v>36</v>
      </c>
      <c r="C21893" s="7" t="n">
        <v>9</v>
      </c>
      <c r="D21893" s="7" t="n">
        <v>9</v>
      </c>
      <c r="E21893" s="7" t="n">
        <v>0</v>
      </c>
    </row>
    <row r="21894" spans="1:5">
      <c r="A21894" t="s">
        <v>4</v>
      </c>
      <c r="B21894" s="4" t="s">
        <v>5</v>
      </c>
      <c r="C21894" s="4" t="s">
        <v>13</v>
      </c>
      <c r="D21894" s="4" t="s">
        <v>10</v>
      </c>
    </row>
    <row r="21895" spans="1:5">
      <c r="A21895" t="n">
        <v>173845</v>
      </c>
      <c r="B21895" s="9" t="n">
        <v>162</v>
      </c>
      <c r="C21895" s="7" t="n">
        <v>1</v>
      </c>
      <c r="D21895" s="7" t="n">
        <v>0</v>
      </c>
    </row>
    <row r="21896" spans="1:5">
      <c r="A21896" t="s">
        <v>4</v>
      </c>
      <c r="B21896" s="4" t="s">
        <v>5</v>
      </c>
    </row>
    <row r="21897" spans="1:5">
      <c r="A21897" t="n">
        <v>173849</v>
      </c>
      <c r="B21897" s="5" t="n">
        <v>1</v>
      </c>
    </row>
    <row r="21898" spans="1:5" s="3" customFormat="1" customHeight="0">
      <c r="A21898" s="3" t="s">
        <v>2</v>
      </c>
      <c r="B21898" s="3" t="s">
        <v>1441</v>
      </c>
    </row>
    <row r="21899" spans="1:5">
      <c r="A21899" t="s">
        <v>4</v>
      </c>
      <c r="B21899" s="4" t="s">
        <v>5</v>
      </c>
      <c r="C21899" s="4" t="s">
        <v>13</v>
      </c>
      <c r="D21899" s="4" t="s">
        <v>13</v>
      </c>
      <c r="E21899" s="4" t="s">
        <v>13</v>
      </c>
      <c r="F21899" s="4" t="s">
        <v>13</v>
      </c>
    </row>
    <row r="21900" spans="1:5">
      <c r="A21900" t="n">
        <v>173852</v>
      </c>
      <c r="B21900" s="13" t="n">
        <v>14</v>
      </c>
      <c r="C21900" s="7" t="n">
        <v>2</v>
      </c>
      <c r="D21900" s="7" t="n">
        <v>0</v>
      </c>
      <c r="E21900" s="7" t="n">
        <v>0</v>
      </c>
      <c r="F21900" s="7" t="n">
        <v>0</v>
      </c>
    </row>
    <row r="21901" spans="1:5">
      <c r="A21901" t="s">
        <v>4</v>
      </c>
      <c r="B21901" s="4" t="s">
        <v>5</v>
      </c>
      <c r="C21901" s="4" t="s">
        <v>13</v>
      </c>
      <c r="D21901" s="36" t="s">
        <v>81</v>
      </c>
      <c r="E21901" s="4" t="s">
        <v>5</v>
      </c>
      <c r="F21901" s="4" t="s">
        <v>13</v>
      </c>
      <c r="G21901" s="4" t="s">
        <v>10</v>
      </c>
      <c r="H21901" s="36" t="s">
        <v>82</v>
      </c>
      <c r="I21901" s="4" t="s">
        <v>13</v>
      </c>
      <c r="J21901" s="4" t="s">
        <v>9</v>
      </c>
      <c r="K21901" s="4" t="s">
        <v>13</v>
      </c>
      <c r="L21901" s="4" t="s">
        <v>13</v>
      </c>
      <c r="M21901" s="36" t="s">
        <v>81</v>
      </c>
      <c r="N21901" s="4" t="s">
        <v>5</v>
      </c>
      <c r="O21901" s="4" t="s">
        <v>13</v>
      </c>
      <c r="P21901" s="4" t="s">
        <v>10</v>
      </c>
      <c r="Q21901" s="36" t="s">
        <v>82</v>
      </c>
      <c r="R21901" s="4" t="s">
        <v>13</v>
      </c>
      <c r="S21901" s="4" t="s">
        <v>9</v>
      </c>
      <c r="T21901" s="4" t="s">
        <v>13</v>
      </c>
      <c r="U21901" s="4" t="s">
        <v>13</v>
      </c>
      <c r="V21901" s="4" t="s">
        <v>13</v>
      </c>
      <c r="W21901" s="4" t="s">
        <v>20</v>
      </c>
    </row>
    <row r="21902" spans="1:5">
      <c r="A21902" t="n">
        <v>173857</v>
      </c>
      <c r="B21902" s="10" t="n">
        <v>5</v>
      </c>
      <c r="C21902" s="7" t="n">
        <v>28</v>
      </c>
      <c r="D21902" s="36" t="s">
        <v>3</v>
      </c>
      <c r="E21902" s="9" t="n">
        <v>162</v>
      </c>
      <c r="F21902" s="7" t="n">
        <v>3</v>
      </c>
      <c r="G21902" s="7" t="n">
        <v>4190</v>
      </c>
      <c r="H21902" s="36" t="s">
        <v>3</v>
      </c>
      <c r="I21902" s="7" t="n">
        <v>0</v>
      </c>
      <c r="J21902" s="7" t="n">
        <v>1</v>
      </c>
      <c r="K21902" s="7" t="n">
        <v>2</v>
      </c>
      <c r="L21902" s="7" t="n">
        <v>28</v>
      </c>
      <c r="M21902" s="36" t="s">
        <v>3</v>
      </c>
      <c r="N21902" s="9" t="n">
        <v>162</v>
      </c>
      <c r="O21902" s="7" t="n">
        <v>3</v>
      </c>
      <c r="P21902" s="7" t="n">
        <v>4190</v>
      </c>
      <c r="Q21902" s="36" t="s">
        <v>3</v>
      </c>
      <c r="R21902" s="7" t="n">
        <v>0</v>
      </c>
      <c r="S21902" s="7" t="n">
        <v>2</v>
      </c>
      <c r="T21902" s="7" t="n">
        <v>2</v>
      </c>
      <c r="U21902" s="7" t="n">
        <v>11</v>
      </c>
      <c r="V21902" s="7" t="n">
        <v>1</v>
      </c>
      <c r="W21902" s="11" t="n">
        <f t="normal" ca="1">A21906</f>
        <v>0</v>
      </c>
    </row>
    <row r="21903" spans="1:5">
      <c r="A21903" t="s">
        <v>4</v>
      </c>
      <c r="B21903" s="4" t="s">
        <v>5</v>
      </c>
      <c r="C21903" s="4" t="s">
        <v>13</v>
      </c>
      <c r="D21903" s="4" t="s">
        <v>10</v>
      </c>
      <c r="E21903" s="4" t="s">
        <v>22</v>
      </c>
    </row>
    <row r="21904" spans="1:5">
      <c r="A21904" t="n">
        <v>173886</v>
      </c>
      <c r="B21904" s="28" t="n">
        <v>58</v>
      </c>
      <c r="C21904" s="7" t="n">
        <v>0</v>
      </c>
      <c r="D21904" s="7" t="n">
        <v>0</v>
      </c>
      <c r="E21904" s="7" t="n">
        <v>1</v>
      </c>
    </row>
    <row r="21905" spans="1:23">
      <c r="A21905" t="s">
        <v>4</v>
      </c>
      <c r="B21905" s="4" t="s">
        <v>5</v>
      </c>
      <c r="C21905" s="4" t="s">
        <v>13</v>
      </c>
      <c r="D21905" s="36" t="s">
        <v>81</v>
      </c>
      <c r="E21905" s="4" t="s">
        <v>5</v>
      </c>
      <c r="F21905" s="4" t="s">
        <v>13</v>
      </c>
      <c r="G21905" s="4" t="s">
        <v>10</v>
      </c>
      <c r="H21905" s="36" t="s">
        <v>82</v>
      </c>
      <c r="I21905" s="4" t="s">
        <v>13</v>
      </c>
      <c r="J21905" s="4" t="s">
        <v>9</v>
      </c>
      <c r="K21905" s="4" t="s">
        <v>13</v>
      </c>
      <c r="L21905" s="4" t="s">
        <v>13</v>
      </c>
      <c r="M21905" s="36" t="s">
        <v>81</v>
      </c>
      <c r="N21905" s="4" t="s">
        <v>5</v>
      </c>
      <c r="O21905" s="4" t="s">
        <v>13</v>
      </c>
      <c r="P21905" s="4" t="s">
        <v>10</v>
      </c>
      <c r="Q21905" s="36" t="s">
        <v>82</v>
      </c>
      <c r="R21905" s="4" t="s">
        <v>13</v>
      </c>
      <c r="S21905" s="4" t="s">
        <v>9</v>
      </c>
      <c r="T21905" s="4" t="s">
        <v>13</v>
      </c>
      <c r="U21905" s="4" t="s">
        <v>13</v>
      </c>
      <c r="V21905" s="4" t="s">
        <v>13</v>
      </c>
      <c r="W21905" s="4" t="s">
        <v>20</v>
      </c>
    </row>
    <row r="21906" spans="1:23">
      <c r="A21906" t="n">
        <v>173894</v>
      </c>
      <c r="B21906" s="10" t="n">
        <v>5</v>
      </c>
      <c r="C21906" s="7" t="n">
        <v>28</v>
      </c>
      <c r="D21906" s="36" t="s">
        <v>3</v>
      </c>
      <c r="E21906" s="9" t="n">
        <v>162</v>
      </c>
      <c r="F21906" s="7" t="n">
        <v>3</v>
      </c>
      <c r="G21906" s="7" t="n">
        <v>4190</v>
      </c>
      <c r="H21906" s="36" t="s">
        <v>3</v>
      </c>
      <c r="I21906" s="7" t="n">
        <v>0</v>
      </c>
      <c r="J21906" s="7" t="n">
        <v>1</v>
      </c>
      <c r="K21906" s="7" t="n">
        <v>3</v>
      </c>
      <c r="L21906" s="7" t="n">
        <v>28</v>
      </c>
      <c r="M21906" s="36" t="s">
        <v>3</v>
      </c>
      <c r="N21906" s="9" t="n">
        <v>162</v>
      </c>
      <c r="O21906" s="7" t="n">
        <v>3</v>
      </c>
      <c r="P21906" s="7" t="n">
        <v>4190</v>
      </c>
      <c r="Q21906" s="36" t="s">
        <v>3</v>
      </c>
      <c r="R21906" s="7" t="n">
        <v>0</v>
      </c>
      <c r="S21906" s="7" t="n">
        <v>2</v>
      </c>
      <c r="T21906" s="7" t="n">
        <v>3</v>
      </c>
      <c r="U21906" s="7" t="n">
        <v>9</v>
      </c>
      <c r="V21906" s="7" t="n">
        <v>1</v>
      </c>
      <c r="W21906" s="11" t="n">
        <f t="normal" ca="1">A21916</f>
        <v>0</v>
      </c>
    </row>
    <row r="21907" spans="1:23">
      <c r="A21907" t="s">
        <v>4</v>
      </c>
      <c r="B21907" s="4" t="s">
        <v>5</v>
      </c>
      <c r="C21907" s="4" t="s">
        <v>13</v>
      </c>
      <c r="D21907" s="36" t="s">
        <v>81</v>
      </c>
      <c r="E21907" s="4" t="s">
        <v>5</v>
      </c>
      <c r="F21907" s="4" t="s">
        <v>10</v>
      </c>
      <c r="G21907" s="4" t="s">
        <v>13</v>
      </c>
      <c r="H21907" s="4" t="s">
        <v>13</v>
      </c>
      <c r="I21907" s="4" t="s">
        <v>6</v>
      </c>
      <c r="J21907" s="36" t="s">
        <v>82</v>
      </c>
      <c r="K21907" s="4" t="s">
        <v>13</v>
      </c>
      <c r="L21907" s="4" t="s">
        <v>13</v>
      </c>
      <c r="M21907" s="36" t="s">
        <v>81</v>
      </c>
      <c r="N21907" s="4" t="s">
        <v>5</v>
      </c>
      <c r="O21907" s="4" t="s">
        <v>13</v>
      </c>
      <c r="P21907" s="36" t="s">
        <v>82</v>
      </c>
      <c r="Q21907" s="4" t="s">
        <v>13</v>
      </c>
      <c r="R21907" s="4" t="s">
        <v>9</v>
      </c>
      <c r="S21907" s="4" t="s">
        <v>13</v>
      </c>
      <c r="T21907" s="4" t="s">
        <v>13</v>
      </c>
      <c r="U21907" s="4" t="s">
        <v>13</v>
      </c>
      <c r="V21907" s="36" t="s">
        <v>81</v>
      </c>
      <c r="W21907" s="4" t="s">
        <v>5</v>
      </c>
      <c r="X21907" s="4" t="s">
        <v>13</v>
      </c>
      <c r="Y21907" s="36" t="s">
        <v>82</v>
      </c>
      <c r="Z21907" s="4" t="s">
        <v>13</v>
      </c>
      <c r="AA21907" s="4" t="s">
        <v>9</v>
      </c>
      <c r="AB21907" s="4" t="s">
        <v>13</v>
      </c>
      <c r="AC21907" s="4" t="s">
        <v>13</v>
      </c>
      <c r="AD21907" s="4" t="s">
        <v>13</v>
      </c>
      <c r="AE21907" s="4" t="s">
        <v>20</v>
      </c>
    </row>
    <row r="21908" spans="1:23">
      <c r="A21908" t="n">
        <v>173923</v>
      </c>
      <c r="B21908" s="10" t="n">
        <v>5</v>
      </c>
      <c r="C21908" s="7" t="n">
        <v>28</v>
      </c>
      <c r="D21908" s="36" t="s">
        <v>3</v>
      </c>
      <c r="E21908" s="64" t="n">
        <v>47</v>
      </c>
      <c r="F21908" s="7" t="n">
        <v>61456</v>
      </c>
      <c r="G21908" s="7" t="n">
        <v>2</v>
      </c>
      <c r="H21908" s="7" t="n">
        <v>0</v>
      </c>
      <c r="I21908" s="7" t="s">
        <v>785</v>
      </c>
      <c r="J21908" s="36" t="s">
        <v>3</v>
      </c>
      <c r="K21908" s="7" t="n">
        <v>8</v>
      </c>
      <c r="L21908" s="7" t="n">
        <v>28</v>
      </c>
      <c r="M21908" s="36" t="s">
        <v>3</v>
      </c>
      <c r="N21908" s="49" t="n">
        <v>74</v>
      </c>
      <c r="O21908" s="7" t="n">
        <v>65</v>
      </c>
      <c r="P21908" s="36" t="s">
        <v>3</v>
      </c>
      <c r="Q21908" s="7" t="n">
        <v>0</v>
      </c>
      <c r="R21908" s="7" t="n">
        <v>1</v>
      </c>
      <c r="S21908" s="7" t="n">
        <v>3</v>
      </c>
      <c r="T21908" s="7" t="n">
        <v>9</v>
      </c>
      <c r="U21908" s="7" t="n">
        <v>28</v>
      </c>
      <c r="V21908" s="36" t="s">
        <v>3</v>
      </c>
      <c r="W21908" s="49" t="n">
        <v>74</v>
      </c>
      <c r="X21908" s="7" t="n">
        <v>65</v>
      </c>
      <c r="Y21908" s="36" t="s">
        <v>3</v>
      </c>
      <c r="Z21908" s="7" t="n">
        <v>0</v>
      </c>
      <c r="AA21908" s="7" t="n">
        <v>2</v>
      </c>
      <c r="AB21908" s="7" t="n">
        <v>3</v>
      </c>
      <c r="AC21908" s="7" t="n">
        <v>9</v>
      </c>
      <c r="AD21908" s="7" t="n">
        <v>1</v>
      </c>
      <c r="AE21908" s="11" t="n">
        <f t="normal" ca="1">A21912</f>
        <v>0</v>
      </c>
    </row>
    <row r="21909" spans="1:23">
      <c r="A21909" t="s">
        <v>4</v>
      </c>
      <c r="B21909" s="4" t="s">
        <v>5</v>
      </c>
      <c r="C21909" s="4" t="s">
        <v>10</v>
      </c>
      <c r="D21909" s="4" t="s">
        <v>13</v>
      </c>
      <c r="E21909" s="4" t="s">
        <v>13</v>
      </c>
      <c r="F21909" s="4" t="s">
        <v>6</v>
      </c>
    </row>
    <row r="21910" spans="1:23">
      <c r="A21910" t="n">
        <v>173971</v>
      </c>
      <c r="B21910" s="64" t="n">
        <v>47</v>
      </c>
      <c r="C21910" s="7" t="n">
        <v>61456</v>
      </c>
      <c r="D21910" s="7" t="n">
        <v>0</v>
      </c>
      <c r="E21910" s="7" t="n">
        <v>0</v>
      </c>
      <c r="F21910" s="7" t="s">
        <v>408</v>
      </c>
    </row>
    <row r="21911" spans="1:23">
      <c r="A21911" t="s">
        <v>4</v>
      </c>
      <c r="B21911" s="4" t="s">
        <v>5</v>
      </c>
      <c r="C21911" s="4" t="s">
        <v>13</v>
      </c>
      <c r="D21911" s="4" t="s">
        <v>10</v>
      </c>
      <c r="E21911" s="4" t="s">
        <v>22</v>
      </c>
    </row>
    <row r="21912" spans="1:23">
      <c r="A21912" t="n">
        <v>173984</v>
      </c>
      <c r="B21912" s="28" t="n">
        <v>58</v>
      </c>
      <c r="C21912" s="7" t="n">
        <v>0</v>
      </c>
      <c r="D21912" s="7" t="n">
        <v>300</v>
      </c>
      <c r="E21912" s="7" t="n">
        <v>1</v>
      </c>
    </row>
    <row r="21913" spans="1:23">
      <c r="A21913" t="s">
        <v>4</v>
      </c>
      <c r="B21913" s="4" t="s">
        <v>5</v>
      </c>
      <c r="C21913" s="4" t="s">
        <v>13</v>
      </c>
      <c r="D21913" s="4" t="s">
        <v>10</v>
      </c>
    </row>
    <row r="21914" spans="1:23">
      <c r="A21914" t="n">
        <v>173992</v>
      </c>
      <c r="B21914" s="28" t="n">
        <v>58</v>
      </c>
      <c r="C21914" s="7" t="n">
        <v>255</v>
      </c>
      <c r="D21914" s="7" t="n">
        <v>0</v>
      </c>
    </row>
    <row r="21915" spans="1:23">
      <c r="A21915" t="s">
        <v>4</v>
      </c>
      <c r="B21915" s="4" t="s">
        <v>5</v>
      </c>
      <c r="C21915" s="4" t="s">
        <v>13</v>
      </c>
      <c r="D21915" s="4" t="s">
        <v>13</v>
      </c>
      <c r="E21915" s="4" t="s">
        <v>13</v>
      </c>
      <c r="F21915" s="4" t="s">
        <v>13</v>
      </c>
    </row>
    <row r="21916" spans="1:23">
      <c r="A21916" t="n">
        <v>173996</v>
      </c>
      <c r="B21916" s="13" t="n">
        <v>14</v>
      </c>
      <c r="C21916" s="7" t="n">
        <v>0</v>
      </c>
      <c r="D21916" s="7" t="n">
        <v>0</v>
      </c>
      <c r="E21916" s="7" t="n">
        <v>0</v>
      </c>
      <c r="F21916" s="7" t="n">
        <v>64</v>
      </c>
    </row>
    <row r="21917" spans="1:23">
      <c r="A21917" t="s">
        <v>4</v>
      </c>
      <c r="B21917" s="4" t="s">
        <v>5</v>
      </c>
      <c r="C21917" s="4" t="s">
        <v>13</v>
      </c>
      <c r="D21917" s="4" t="s">
        <v>10</v>
      </c>
    </row>
    <row r="21918" spans="1:23">
      <c r="A21918" t="n">
        <v>174001</v>
      </c>
      <c r="B21918" s="27" t="n">
        <v>22</v>
      </c>
      <c r="C21918" s="7" t="n">
        <v>0</v>
      </c>
      <c r="D21918" s="7" t="n">
        <v>4190</v>
      </c>
    </row>
    <row r="21919" spans="1:23">
      <c r="A21919" t="s">
        <v>4</v>
      </c>
      <c r="B21919" s="4" t="s">
        <v>5</v>
      </c>
      <c r="C21919" s="4" t="s">
        <v>13</v>
      </c>
      <c r="D21919" s="4" t="s">
        <v>10</v>
      </c>
    </row>
    <row r="21920" spans="1:23">
      <c r="A21920" t="n">
        <v>174005</v>
      </c>
      <c r="B21920" s="28" t="n">
        <v>58</v>
      </c>
      <c r="C21920" s="7" t="n">
        <v>5</v>
      </c>
      <c r="D21920" s="7" t="n">
        <v>300</v>
      </c>
    </row>
    <row r="21921" spans="1:31">
      <c r="A21921" t="s">
        <v>4</v>
      </c>
      <c r="B21921" s="4" t="s">
        <v>5</v>
      </c>
      <c r="C21921" s="4" t="s">
        <v>22</v>
      </c>
      <c r="D21921" s="4" t="s">
        <v>10</v>
      </c>
    </row>
    <row r="21922" spans="1:31">
      <c r="A21922" t="n">
        <v>174009</v>
      </c>
      <c r="B21922" s="51" t="n">
        <v>103</v>
      </c>
      <c r="C21922" s="7" t="n">
        <v>0</v>
      </c>
      <c r="D21922" s="7" t="n">
        <v>300</v>
      </c>
    </row>
    <row r="21923" spans="1:31">
      <c r="A21923" t="s">
        <v>4</v>
      </c>
      <c r="B21923" s="4" t="s">
        <v>5</v>
      </c>
      <c r="C21923" s="4" t="s">
        <v>13</v>
      </c>
    </row>
    <row r="21924" spans="1:31">
      <c r="A21924" t="n">
        <v>174016</v>
      </c>
      <c r="B21924" s="37" t="n">
        <v>64</v>
      </c>
      <c r="C21924" s="7" t="n">
        <v>7</v>
      </c>
    </row>
    <row r="21925" spans="1:31">
      <c r="A21925" t="s">
        <v>4</v>
      </c>
      <c r="B21925" s="4" t="s">
        <v>5</v>
      </c>
      <c r="C21925" s="4" t="s">
        <v>13</v>
      </c>
      <c r="D21925" s="4" t="s">
        <v>10</v>
      </c>
    </row>
    <row r="21926" spans="1:31">
      <c r="A21926" t="n">
        <v>174018</v>
      </c>
      <c r="B21926" s="67" t="n">
        <v>72</v>
      </c>
      <c r="C21926" s="7" t="n">
        <v>5</v>
      </c>
      <c r="D21926" s="7" t="n">
        <v>0</v>
      </c>
    </row>
    <row r="21927" spans="1:31">
      <c r="A21927" t="s">
        <v>4</v>
      </c>
      <c r="B21927" s="4" t="s">
        <v>5</v>
      </c>
      <c r="C21927" s="4" t="s">
        <v>13</v>
      </c>
      <c r="D21927" s="36" t="s">
        <v>81</v>
      </c>
      <c r="E21927" s="4" t="s">
        <v>5</v>
      </c>
      <c r="F21927" s="4" t="s">
        <v>13</v>
      </c>
      <c r="G21927" s="4" t="s">
        <v>10</v>
      </c>
      <c r="H21927" s="36" t="s">
        <v>82</v>
      </c>
      <c r="I21927" s="4" t="s">
        <v>13</v>
      </c>
      <c r="J21927" s="4" t="s">
        <v>9</v>
      </c>
      <c r="K21927" s="4" t="s">
        <v>13</v>
      </c>
      <c r="L21927" s="4" t="s">
        <v>13</v>
      </c>
      <c r="M21927" s="4" t="s">
        <v>20</v>
      </c>
    </row>
    <row r="21928" spans="1:31">
      <c r="A21928" t="n">
        <v>174022</v>
      </c>
      <c r="B21928" s="10" t="n">
        <v>5</v>
      </c>
      <c r="C21928" s="7" t="n">
        <v>28</v>
      </c>
      <c r="D21928" s="36" t="s">
        <v>3</v>
      </c>
      <c r="E21928" s="9" t="n">
        <v>162</v>
      </c>
      <c r="F21928" s="7" t="n">
        <v>4</v>
      </c>
      <c r="G21928" s="7" t="n">
        <v>4190</v>
      </c>
      <c r="H21928" s="36" t="s">
        <v>3</v>
      </c>
      <c r="I21928" s="7" t="n">
        <v>0</v>
      </c>
      <c r="J21928" s="7" t="n">
        <v>1</v>
      </c>
      <c r="K21928" s="7" t="n">
        <v>2</v>
      </c>
      <c r="L21928" s="7" t="n">
        <v>1</v>
      </c>
      <c r="M21928" s="11" t="n">
        <f t="normal" ca="1">A21934</f>
        <v>0</v>
      </c>
    </row>
    <row r="21929" spans="1:31">
      <c r="A21929" t="s">
        <v>4</v>
      </c>
      <c r="B21929" s="4" t="s">
        <v>5</v>
      </c>
      <c r="C21929" s="4" t="s">
        <v>13</v>
      </c>
      <c r="D21929" s="4" t="s">
        <v>6</v>
      </c>
    </row>
    <row r="21930" spans="1:31">
      <c r="A21930" t="n">
        <v>174039</v>
      </c>
      <c r="B21930" s="8" t="n">
        <v>2</v>
      </c>
      <c r="C21930" s="7" t="n">
        <v>10</v>
      </c>
      <c r="D21930" s="7" t="s">
        <v>786</v>
      </c>
    </row>
    <row r="21931" spans="1:31">
      <c r="A21931" t="s">
        <v>4</v>
      </c>
      <c r="B21931" s="4" t="s">
        <v>5</v>
      </c>
      <c r="C21931" s="4" t="s">
        <v>10</v>
      </c>
    </row>
    <row r="21932" spans="1:31">
      <c r="A21932" t="n">
        <v>174056</v>
      </c>
      <c r="B21932" s="35" t="n">
        <v>16</v>
      </c>
      <c r="C21932" s="7" t="n">
        <v>0</v>
      </c>
    </row>
    <row r="21933" spans="1:31">
      <c r="A21933" t="s">
        <v>4</v>
      </c>
      <c r="B21933" s="4" t="s">
        <v>5</v>
      </c>
      <c r="C21933" s="4" t="s">
        <v>10</v>
      </c>
      <c r="D21933" s="4" t="s">
        <v>9</v>
      </c>
    </row>
    <row r="21934" spans="1:31">
      <c r="A21934" t="n">
        <v>174059</v>
      </c>
      <c r="B21934" s="41" t="n">
        <v>43</v>
      </c>
      <c r="C21934" s="7" t="n">
        <v>61456</v>
      </c>
      <c r="D21934" s="7" t="n">
        <v>1</v>
      </c>
    </row>
    <row r="21935" spans="1:31">
      <c r="A21935" t="s">
        <v>4</v>
      </c>
      <c r="B21935" s="4" t="s">
        <v>5</v>
      </c>
      <c r="C21935" s="4" t="s">
        <v>13</v>
      </c>
      <c r="D21935" s="4" t="s">
        <v>13</v>
      </c>
      <c r="E21935" s="4" t="s">
        <v>13</v>
      </c>
      <c r="F21935" s="4" t="s">
        <v>13</v>
      </c>
    </row>
    <row r="21936" spans="1:31">
      <c r="A21936" t="n">
        <v>174066</v>
      </c>
      <c r="B21936" s="13" t="n">
        <v>14</v>
      </c>
      <c r="C21936" s="7" t="n">
        <v>0</v>
      </c>
      <c r="D21936" s="7" t="n">
        <v>0</v>
      </c>
      <c r="E21936" s="7" t="n">
        <v>32</v>
      </c>
      <c r="F21936" s="7" t="n">
        <v>0</v>
      </c>
    </row>
    <row r="21937" spans="1:13">
      <c r="A21937" t="s">
        <v>4</v>
      </c>
      <c r="B21937" s="4" t="s">
        <v>5</v>
      </c>
      <c r="C21937" s="4" t="s">
        <v>10</v>
      </c>
      <c r="D21937" s="4" t="s">
        <v>6</v>
      </c>
      <c r="E21937" s="4" t="s">
        <v>6</v>
      </c>
      <c r="F21937" s="4" t="s">
        <v>6</v>
      </c>
      <c r="G21937" s="4" t="s">
        <v>13</v>
      </c>
      <c r="H21937" s="4" t="s">
        <v>9</v>
      </c>
      <c r="I21937" s="4" t="s">
        <v>22</v>
      </c>
      <c r="J21937" s="4" t="s">
        <v>22</v>
      </c>
      <c r="K21937" s="4" t="s">
        <v>22</v>
      </c>
      <c r="L21937" s="4" t="s">
        <v>22</v>
      </c>
      <c r="M21937" s="4" t="s">
        <v>22</v>
      </c>
      <c r="N21937" s="4" t="s">
        <v>22</v>
      </c>
      <c r="O21937" s="4" t="s">
        <v>22</v>
      </c>
      <c r="P21937" s="4" t="s">
        <v>6</v>
      </c>
      <c r="Q21937" s="4" t="s">
        <v>6</v>
      </c>
      <c r="R21937" s="4" t="s">
        <v>9</v>
      </c>
      <c r="S21937" s="4" t="s">
        <v>13</v>
      </c>
      <c r="T21937" s="4" t="s">
        <v>9</v>
      </c>
      <c r="U21937" s="4" t="s">
        <v>9</v>
      </c>
      <c r="V21937" s="4" t="s">
        <v>10</v>
      </c>
    </row>
    <row r="21938" spans="1:13">
      <c r="A21938" t="n">
        <v>174071</v>
      </c>
      <c r="B21938" s="68" t="n">
        <v>19</v>
      </c>
      <c r="C21938" s="7" t="n">
        <v>5700</v>
      </c>
      <c r="D21938" s="7" t="s">
        <v>787</v>
      </c>
      <c r="E21938" s="7" t="s">
        <v>788</v>
      </c>
      <c r="F21938" s="7" t="s">
        <v>12</v>
      </c>
      <c r="G21938" s="7" t="n">
        <v>0</v>
      </c>
      <c r="H21938" s="7" t="n">
        <v>1</v>
      </c>
      <c r="I21938" s="7" t="n">
        <v>0</v>
      </c>
      <c r="J21938" s="7" t="n">
        <v>0</v>
      </c>
      <c r="K21938" s="7" t="n">
        <v>0</v>
      </c>
      <c r="L21938" s="7" t="n">
        <v>0</v>
      </c>
      <c r="M21938" s="7" t="n">
        <v>1</v>
      </c>
      <c r="N21938" s="7" t="n">
        <v>1.60000002384186</v>
      </c>
      <c r="O21938" s="7" t="n">
        <v>0.0900000035762787</v>
      </c>
      <c r="P21938" s="7" t="s">
        <v>12</v>
      </c>
      <c r="Q21938" s="7" t="s">
        <v>12</v>
      </c>
      <c r="R21938" s="7" t="n">
        <v>-1</v>
      </c>
      <c r="S21938" s="7" t="n">
        <v>0</v>
      </c>
      <c r="T21938" s="7" t="n">
        <v>0</v>
      </c>
      <c r="U21938" s="7" t="n">
        <v>0</v>
      </c>
      <c r="V21938" s="7" t="n">
        <v>0</v>
      </c>
    </row>
    <row r="21939" spans="1:13">
      <c r="A21939" t="s">
        <v>4</v>
      </c>
      <c r="B21939" s="4" t="s">
        <v>5</v>
      </c>
      <c r="C21939" s="4" t="s">
        <v>10</v>
      </c>
      <c r="D21939" s="4" t="s">
        <v>6</v>
      </c>
      <c r="E21939" s="4" t="s">
        <v>6</v>
      </c>
      <c r="F21939" s="4" t="s">
        <v>6</v>
      </c>
      <c r="G21939" s="4" t="s">
        <v>13</v>
      </c>
      <c r="H21939" s="4" t="s">
        <v>9</v>
      </c>
      <c r="I21939" s="4" t="s">
        <v>22</v>
      </c>
      <c r="J21939" s="4" t="s">
        <v>22</v>
      </c>
      <c r="K21939" s="4" t="s">
        <v>22</v>
      </c>
      <c r="L21939" s="4" t="s">
        <v>22</v>
      </c>
      <c r="M21939" s="4" t="s">
        <v>22</v>
      </c>
      <c r="N21939" s="4" t="s">
        <v>22</v>
      </c>
      <c r="O21939" s="4" t="s">
        <v>22</v>
      </c>
      <c r="P21939" s="4" t="s">
        <v>6</v>
      </c>
      <c r="Q21939" s="4" t="s">
        <v>6</v>
      </c>
      <c r="R21939" s="4" t="s">
        <v>9</v>
      </c>
      <c r="S21939" s="4" t="s">
        <v>13</v>
      </c>
      <c r="T21939" s="4" t="s">
        <v>9</v>
      </c>
      <c r="U21939" s="4" t="s">
        <v>9</v>
      </c>
      <c r="V21939" s="4" t="s">
        <v>10</v>
      </c>
    </row>
    <row r="21940" spans="1:13">
      <c r="A21940" t="n">
        <v>174138</v>
      </c>
      <c r="B21940" s="68" t="n">
        <v>19</v>
      </c>
      <c r="C21940" s="7" t="n">
        <v>5701</v>
      </c>
      <c r="D21940" s="7" t="s">
        <v>976</v>
      </c>
      <c r="E21940" s="7" t="s">
        <v>977</v>
      </c>
      <c r="F21940" s="7" t="s">
        <v>12</v>
      </c>
      <c r="G21940" s="7" t="n">
        <v>0</v>
      </c>
      <c r="H21940" s="7" t="n">
        <v>1</v>
      </c>
      <c r="I21940" s="7" t="n">
        <v>0</v>
      </c>
      <c r="J21940" s="7" t="n">
        <v>0</v>
      </c>
      <c r="K21940" s="7" t="n">
        <v>0</v>
      </c>
      <c r="L21940" s="7" t="n">
        <v>0</v>
      </c>
      <c r="M21940" s="7" t="n">
        <v>1</v>
      </c>
      <c r="N21940" s="7" t="n">
        <v>1.60000002384186</v>
      </c>
      <c r="O21940" s="7" t="n">
        <v>0.0900000035762787</v>
      </c>
      <c r="P21940" s="7" t="s">
        <v>12</v>
      </c>
      <c r="Q21940" s="7" t="s">
        <v>12</v>
      </c>
      <c r="R21940" s="7" t="n">
        <v>-1</v>
      </c>
      <c r="S21940" s="7" t="n">
        <v>0</v>
      </c>
      <c r="T21940" s="7" t="n">
        <v>0</v>
      </c>
      <c r="U21940" s="7" t="n">
        <v>0</v>
      </c>
      <c r="V21940" s="7" t="n">
        <v>0</v>
      </c>
    </row>
    <row r="21941" spans="1:13">
      <c r="A21941" t="s">
        <v>4</v>
      </c>
      <c r="B21941" s="4" t="s">
        <v>5</v>
      </c>
      <c r="C21941" s="4" t="s">
        <v>10</v>
      </c>
      <c r="D21941" s="4" t="s">
        <v>6</v>
      </c>
      <c r="E21941" s="4" t="s">
        <v>6</v>
      </c>
      <c r="F21941" s="4" t="s">
        <v>6</v>
      </c>
      <c r="G21941" s="4" t="s">
        <v>13</v>
      </c>
      <c r="H21941" s="4" t="s">
        <v>9</v>
      </c>
      <c r="I21941" s="4" t="s">
        <v>22</v>
      </c>
      <c r="J21941" s="4" t="s">
        <v>22</v>
      </c>
      <c r="K21941" s="4" t="s">
        <v>22</v>
      </c>
      <c r="L21941" s="4" t="s">
        <v>22</v>
      </c>
      <c r="M21941" s="4" t="s">
        <v>22</v>
      </c>
      <c r="N21941" s="4" t="s">
        <v>22</v>
      </c>
      <c r="O21941" s="4" t="s">
        <v>22</v>
      </c>
      <c r="P21941" s="4" t="s">
        <v>6</v>
      </c>
      <c r="Q21941" s="4" t="s">
        <v>6</v>
      </c>
      <c r="R21941" s="4" t="s">
        <v>9</v>
      </c>
      <c r="S21941" s="4" t="s">
        <v>13</v>
      </c>
      <c r="T21941" s="4" t="s">
        <v>9</v>
      </c>
      <c r="U21941" s="4" t="s">
        <v>9</v>
      </c>
      <c r="V21941" s="4" t="s">
        <v>10</v>
      </c>
    </row>
    <row r="21942" spans="1:13">
      <c r="A21942" t="n">
        <v>174210</v>
      </c>
      <c r="B21942" s="68" t="n">
        <v>19</v>
      </c>
      <c r="C21942" s="7" t="n">
        <v>5702</v>
      </c>
      <c r="D21942" s="7" t="s">
        <v>789</v>
      </c>
      <c r="E21942" s="7" t="s">
        <v>790</v>
      </c>
      <c r="F21942" s="7" t="s">
        <v>12</v>
      </c>
      <c r="G21942" s="7" t="n">
        <v>0</v>
      </c>
      <c r="H21942" s="7" t="n">
        <v>1</v>
      </c>
      <c r="I21942" s="7" t="n">
        <v>0</v>
      </c>
      <c r="J21942" s="7" t="n">
        <v>0</v>
      </c>
      <c r="K21942" s="7" t="n">
        <v>0</v>
      </c>
      <c r="L21942" s="7" t="n">
        <v>0</v>
      </c>
      <c r="M21942" s="7" t="n">
        <v>1</v>
      </c>
      <c r="N21942" s="7" t="n">
        <v>1.60000002384186</v>
      </c>
      <c r="O21942" s="7" t="n">
        <v>0.0900000035762787</v>
      </c>
      <c r="P21942" s="7" t="s">
        <v>12</v>
      </c>
      <c r="Q21942" s="7" t="s">
        <v>12</v>
      </c>
      <c r="R21942" s="7" t="n">
        <v>-1</v>
      </c>
      <c r="S21942" s="7" t="n">
        <v>0</v>
      </c>
      <c r="T21942" s="7" t="n">
        <v>0</v>
      </c>
      <c r="U21942" s="7" t="n">
        <v>0</v>
      </c>
      <c r="V21942" s="7" t="n">
        <v>0</v>
      </c>
    </row>
    <row r="21943" spans="1:13">
      <c r="A21943" t="s">
        <v>4</v>
      </c>
      <c r="B21943" s="4" t="s">
        <v>5</v>
      </c>
      <c r="C21943" s="4" t="s">
        <v>10</v>
      </c>
      <c r="D21943" s="4" t="s">
        <v>6</v>
      </c>
      <c r="E21943" s="4" t="s">
        <v>6</v>
      </c>
      <c r="F21943" s="4" t="s">
        <v>6</v>
      </c>
      <c r="G21943" s="4" t="s">
        <v>13</v>
      </c>
      <c r="H21943" s="4" t="s">
        <v>9</v>
      </c>
      <c r="I21943" s="4" t="s">
        <v>22</v>
      </c>
      <c r="J21943" s="4" t="s">
        <v>22</v>
      </c>
      <c r="K21943" s="4" t="s">
        <v>22</v>
      </c>
      <c r="L21943" s="4" t="s">
        <v>22</v>
      </c>
      <c r="M21943" s="4" t="s">
        <v>22</v>
      </c>
      <c r="N21943" s="4" t="s">
        <v>22</v>
      </c>
      <c r="O21943" s="4" t="s">
        <v>22</v>
      </c>
      <c r="P21943" s="4" t="s">
        <v>6</v>
      </c>
      <c r="Q21943" s="4" t="s">
        <v>6</v>
      </c>
      <c r="R21943" s="4" t="s">
        <v>9</v>
      </c>
      <c r="S21943" s="4" t="s">
        <v>13</v>
      </c>
      <c r="T21943" s="4" t="s">
        <v>9</v>
      </c>
      <c r="U21943" s="4" t="s">
        <v>9</v>
      </c>
      <c r="V21943" s="4" t="s">
        <v>10</v>
      </c>
    </row>
    <row r="21944" spans="1:13">
      <c r="A21944" t="n">
        <v>174299</v>
      </c>
      <c r="B21944" s="68" t="n">
        <v>19</v>
      </c>
      <c r="C21944" s="7" t="n">
        <v>5705</v>
      </c>
      <c r="D21944" s="7" t="s">
        <v>1306</v>
      </c>
      <c r="E21944" s="7" t="s">
        <v>1307</v>
      </c>
      <c r="F21944" s="7" t="s">
        <v>12</v>
      </c>
      <c r="G21944" s="7" t="n">
        <v>0</v>
      </c>
      <c r="H21944" s="7" t="n">
        <v>1</v>
      </c>
      <c r="I21944" s="7" t="n">
        <v>0</v>
      </c>
      <c r="J21944" s="7" t="n">
        <v>0</v>
      </c>
      <c r="K21944" s="7" t="n">
        <v>0</v>
      </c>
      <c r="L21944" s="7" t="n">
        <v>0</v>
      </c>
      <c r="M21944" s="7" t="n">
        <v>1</v>
      </c>
      <c r="N21944" s="7" t="n">
        <v>1.60000002384186</v>
      </c>
      <c r="O21944" s="7" t="n">
        <v>0.0900000035762787</v>
      </c>
      <c r="P21944" s="7" t="s">
        <v>12</v>
      </c>
      <c r="Q21944" s="7" t="s">
        <v>12</v>
      </c>
      <c r="R21944" s="7" t="n">
        <v>-1</v>
      </c>
      <c r="S21944" s="7" t="n">
        <v>0</v>
      </c>
      <c r="T21944" s="7" t="n">
        <v>0</v>
      </c>
      <c r="U21944" s="7" t="n">
        <v>0</v>
      </c>
      <c r="V21944" s="7" t="n">
        <v>0</v>
      </c>
    </row>
    <row r="21945" spans="1:13">
      <c r="A21945" t="s">
        <v>4</v>
      </c>
      <c r="B21945" s="4" t="s">
        <v>5</v>
      </c>
      <c r="C21945" s="4" t="s">
        <v>10</v>
      </c>
      <c r="D21945" s="4" t="s">
        <v>13</v>
      </c>
      <c r="E21945" s="4" t="s">
        <v>13</v>
      </c>
      <c r="F21945" s="4" t="s">
        <v>6</v>
      </c>
    </row>
    <row r="21946" spans="1:13">
      <c r="A21946" t="n">
        <v>174374</v>
      </c>
      <c r="B21946" s="22" t="n">
        <v>20</v>
      </c>
      <c r="C21946" s="7" t="n">
        <v>5700</v>
      </c>
      <c r="D21946" s="7" t="n">
        <v>3</v>
      </c>
      <c r="E21946" s="7" t="n">
        <v>10</v>
      </c>
      <c r="F21946" s="7" t="s">
        <v>80</v>
      </c>
    </row>
    <row r="21947" spans="1:13">
      <c r="A21947" t="s">
        <v>4</v>
      </c>
      <c r="B21947" s="4" t="s">
        <v>5</v>
      </c>
      <c r="C21947" s="4" t="s">
        <v>10</v>
      </c>
    </row>
    <row r="21948" spans="1:13">
      <c r="A21948" t="n">
        <v>174392</v>
      </c>
      <c r="B21948" s="35" t="n">
        <v>16</v>
      </c>
      <c r="C21948" s="7" t="n">
        <v>0</v>
      </c>
    </row>
    <row r="21949" spans="1:13">
      <c r="A21949" t="s">
        <v>4</v>
      </c>
      <c r="B21949" s="4" t="s">
        <v>5</v>
      </c>
      <c r="C21949" s="4" t="s">
        <v>10</v>
      </c>
      <c r="D21949" s="4" t="s">
        <v>13</v>
      </c>
      <c r="E21949" s="4" t="s">
        <v>13</v>
      </c>
      <c r="F21949" s="4" t="s">
        <v>6</v>
      </c>
    </row>
    <row r="21950" spans="1:13">
      <c r="A21950" t="n">
        <v>174395</v>
      </c>
      <c r="B21950" s="22" t="n">
        <v>20</v>
      </c>
      <c r="C21950" s="7" t="n">
        <v>5701</v>
      </c>
      <c r="D21950" s="7" t="n">
        <v>3</v>
      </c>
      <c r="E21950" s="7" t="n">
        <v>10</v>
      </c>
      <c r="F21950" s="7" t="s">
        <v>80</v>
      </c>
    </row>
    <row r="21951" spans="1:13">
      <c r="A21951" t="s">
        <v>4</v>
      </c>
      <c r="B21951" s="4" t="s">
        <v>5</v>
      </c>
      <c r="C21951" s="4" t="s">
        <v>10</v>
      </c>
    </row>
    <row r="21952" spans="1:13">
      <c r="A21952" t="n">
        <v>174413</v>
      </c>
      <c r="B21952" s="35" t="n">
        <v>16</v>
      </c>
      <c r="C21952" s="7" t="n">
        <v>0</v>
      </c>
    </row>
    <row r="21953" spans="1:22">
      <c r="A21953" t="s">
        <v>4</v>
      </c>
      <c r="B21953" s="4" t="s">
        <v>5</v>
      </c>
      <c r="C21953" s="4" t="s">
        <v>10</v>
      </c>
      <c r="D21953" s="4" t="s">
        <v>13</v>
      </c>
      <c r="E21953" s="4" t="s">
        <v>13</v>
      </c>
      <c r="F21953" s="4" t="s">
        <v>6</v>
      </c>
    </row>
    <row r="21954" spans="1:22">
      <c r="A21954" t="n">
        <v>174416</v>
      </c>
      <c r="B21954" s="22" t="n">
        <v>20</v>
      </c>
      <c r="C21954" s="7" t="n">
        <v>5702</v>
      </c>
      <c r="D21954" s="7" t="n">
        <v>3</v>
      </c>
      <c r="E21954" s="7" t="n">
        <v>10</v>
      </c>
      <c r="F21954" s="7" t="s">
        <v>80</v>
      </c>
    </row>
    <row r="21955" spans="1:22">
      <c r="A21955" t="s">
        <v>4</v>
      </c>
      <c r="B21955" s="4" t="s">
        <v>5</v>
      </c>
      <c r="C21955" s="4" t="s">
        <v>10</v>
      </c>
    </row>
    <row r="21956" spans="1:22">
      <c r="A21956" t="n">
        <v>174434</v>
      </c>
      <c r="B21956" s="35" t="n">
        <v>16</v>
      </c>
      <c r="C21956" s="7" t="n">
        <v>0</v>
      </c>
    </row>
    <row r="21957" spans="1:22">
      <c r="A21957" t="s">
        <v>4</v>
      </c>
      <c r="B21957" s="4" t="s">
        <v>5</v>
      </c>
      <c r="C21957" s="4" t="s">
        <v>10</v>
      </c>
      <c r="D21957" s="4" t="s">
        <v>13</v>
      </c>
      <c r="E21957" s="4" t="s">
        <v>13</v>
      </c>
      <c r="F21957" s="4" t="s">
        <v>6</v>
      </c>
    </row>
    <row r="21958" spans="1:22">
      <c r="A21958" t="n">
        <v>174437</v>
      </c>
      <c r="B21958" s="22" t="n">
        <v>20</v>
      </c>
      <c r="C21958" s="7" t="n">
        <v>5705</v>
      </c>
      <c r="D21958" s="7" t="n">
        <v>3</v>
      </c>
      <c r="E21958" s="7" t="n">
        <v>10</v>
      </c>
      <c r="F21958" s="7" t="s">
        <v>80</v>
      </c>
    </row>
    <row r="21959" spans="1:22">
      <c r="A21959" t="s">
        <v>4</v>
      </c>
      <c r="B21959" s="4" t="s">
        <v>5</v>
      </c>
      <c r="C21959" s="4" t="s">
        <v>10</v>
      </c>
    </row>
    <row r="21960" spans="1:22">
      <c r="A21960" t="n">
        <v>174455</v>
      </c>
      <c r="B21960" s="35" t="n">
        <v>16</v>
      </c>
      <c r="C21960" s="7" t="n">
        <v>0</v>
      </c>
    </row>
    <row r="21961" spans="1:22">
      <c r="A21961" t="s">
        <v>4</v>
      </c>
      <c r="B21961" s="4" t="s">
        <v>5</v>
      </c>
      <c r="C21961" s="4" t="s">
        <v>10</v>
      </c>
      <c r="D21961" s="4" t="s">
        <v>22</v>
      </c>
      <c r="E21961" s="4" t="s">
        <v>22</v>
      </c>
      <c r="F21961" s="4" t="s">
        <v>22</v>
      </c>
      <c r="G21961" s="4" t="s">
        <v>22</v>
      </c>
    </row>
    <row r="21962" spans="1:22">
      <c r="A21962" t="n">
        <v>174458</v>
      </c>
      <c r="B21962" s="24" t="n">
        <v>46</v>
      </c>
      <c r="C21962" s="7" t="n">
        <v>5700</v>
      </c>
      <c r="D21962" s="7" t="n">
        <v>-26.6900005340576</v>
      </c>
      <c r="E21962" s="7" t="n">
        <v>0</v>
      </c>
      <c r="F21962" s="7" t="n">
        <v>-10.2700004577637</v>
      </c>
      <c r="G21962" s="7" t="n">
        <v>335.299987792969</v>
      </c>
    </row>
    <row r="21963" spans="1:22">
      <c r="A21963" t="s">
        <v>4</v>
      </c>
      <c r="B21963" s="4" t="s">
        <v>5</v>
      </c>
      <c r="C21963" s="4" t="s">
        <v>10</v>
      </c>
      <c r="D21963" s="4" t="s">
        <v>22</v>
      </c>
      <c r="E21963" s="4" t="s">
        <v>22</v>
      </c>
      <c r="F21963" s="4" t="s">
        <v>22</v>
      </c>
      <c r="G21963" s="4" t="s">
        <v>22</v>
      </c>
    </row>
    <row r="21964" spans="1:22">
      <c r="A21964" t="n">
        <v>174477</v>
      </c>
      <c r="B21964" s="24" t="n">
        <v>46</v>
      </c>
      <c r="C21964" s="7" t="n">
        <v>5701</v>
      </c>
      <c r="D21964" s="7" t="n">
        <v>-27.1299991607666</v>
      </c>
      <c r="E21964" s="7" t="n">
        <v>0</v>
      </c>
      <c r="F21964" s="7" t="n">
        <v>-9.3100004196167</v>
      </c>
      <c r="G21964" s="7" t="n">
        <v>155.300003051758</v>
      </c>
    </row>
    <row r="21965" spans="1:22">
      <c r="A21965" t="s">
        <v>4</v>
      </c>
      <c r="B21965" s="4" t="s">
        <v>5</v>
      </c>
      <c r="C21965" s="4" t="s">
        <v>10</v>
      </c>
      <c r="D21965" s="4" t="s">
        <v>22</v>
      </c>
      <c r="E21965" s="4" t="s">
        <v>22</v>
      </c>
      <c r="F21965" s="4" t="s">
        <v>22</v>
      </c>
      <c r="G21965" s="4" t="s">
        <v>22</v>
      </c>
    </row>
    <row r="21966" spans="1:22">
      <c r="A21966" t="n">
        <v>174496</v>
      </c>
      <c r="B21966" s="24" t="n">
        <v>46</v>
      </c>
      <c r="C21966" s="7" t="n">
        <v>5702</v>
      </c>
      <c r="D21966" s="7" t="n">
        <v>-4.88000011444092</v>
      </c>
      <c r="E21966" s="7" t="n">
        <v>0.419999986886978</v>
      </c>
      <c r="F21966" s="7" t="n">
        <v>17.8500003814697</v>
      </c>
      <c r="G21966" s="7" t="n">
        <v>174.699996948242</v>
      </c>
    </row>
    <row r="21967" spans="1:22">
      <c r="A21967" t="s">
        <v>4</v>
      </c>
      <c r="B21967" s="4" t="s">
        <v>5</v>
      </c>
      <c r="C21967" s="4" t="s">
        <v>10</v>
      </c>
      <c r="D21967" s="4" t="s">
        <v>22</v>
      </c>
      <c r="E21967" s="4" t="s">
        <v>22</v>
      </c>
      <c r="F21967" s="4" t="s">
        <v>22</v>
      </c>
      <c r="G21967" s="4" t="s">
        <v>22</v>
      </c>
    </row>
    <row r="21968" spans="1:22">
      <c r="A21968" t="n">
        <v>174515</v>
      </c>
      <c r="B21968" s="24" t="n">
        <v>46</v>
      </c>
      <c r="C21968" s="7" t="n">
        <v>5705</v>
      </c>
      <c r="D21968" s="7" t="n">
        <v>-55.9300003051758</v>
      </c>
      <c r="E21968" s="7" t="n">
        <v>4</v>
      </c>
      <c r="F21968" s="7" t="n">
        <v>-16.1100006103516</v>
      </c>
      <c r="G21968" s="7" t="n">
        <v>83.5</v>
      </c>
    </row>
    <row r="21969" spans="1:7">
      <c r="A21969" t="s">
        <v>4</v>
      </c>
      <c r="B21969" s="4" t="s">
        <v>5</v>
      </c>
      <c r="C21969" s="4" t="s">
        <v>13</v>
      </c>
      <c r="D21969" s="4" t="s">
        <v>10</v>
      </c>
      <c r="E21969" s="4" t="s">
        <v>13</v>
      </c>
      <c r="F21969" s="4" t="s">
        <v>6</v>
      </c>
      <c r="G21969" s="4" t="s">
        <v>6</v>
      </c>
      <c r="H21969" s="4" t="s">
        <v>6</v>
      </c>
      <c r="I21969" s="4" t="s">
        <v>6</v>
      </c>
      <c r="J21969" s="4" t="s">
        <v>6</v>
      </c>
      <c r="K21969" s="4" t="s">
        <v>6</v>
      </c>
      <c r="L21969" s="4" t="s">
        <v>6</v>
      </c>
      <c r="M21969" s="4" t="s">
        <v>6</v>
      </c>
      <c r="N21969" s="4" t="s">
        <v>6</v>
      </c>
      <c r="O21969" s="4" t="s">
        <v>6</v>
      </c>
      <c r="P21969" s="4" t="s">
        <v>6</v>
      </c>
      <c r="Q21969" s="4" t="s">
        <v>6</v>
      </c>
      <c r="R21969" s="4" t="s">
        <v>6</v>
      </c>
      <c r="S21969" s="4" t="s">
        <v>6</v>
      </c>
      <c r="T21969" s="4" t="s">
        <v>6</v>
      </c>
      <c r="U21969" s="4" t="s">
        <v>6</v>
      </c>
    </row>
    <row r="21970" spans="1:7">
      <c r="A21970" t="n">
        <v>174534</v>
      </c>
      <c r="B21970" s="38" t="n">
        <v>36</v>
      </c>
      <c r="C21970" s="7" t="n">
        <v>8</v>
      </c>
      <c r="D21970" s="7" t="n">
        <v>5702</v>
      </c>
      <c r="E21970" s="7" t="n">
        <v>0</v>
      </c>
      <c r="F21970" s="7" t="s">
        <v>326</v>
      </c>
      <c r="G21970" s="7" t="s">
        <v>323</v>
      </c>
      <c r="H21970" s="7" t="s">
        <v>12</v>
      </c>
      <c r="I21970" s="7" t="s">
        <v>12</v>
      </c>
      <c r="J21970" s="7" t="s">
        <v>12</v>
      </c>
      <c r="K21970" s="7" t="s">
        <v>12</v>
      </c>
      <c r="L21970" s="7" t="s">
        <v>12</v>
      </c>
      <c r="M21970" s="7" t="s">
        <v>12</v>
      </c>
      <c r="N21970" s="7" t="s">
        <v>12</v>
      </c>
      <c r="O21970" s="7" t="s">
        <v>12</v>
      </c>
      <c r="P21970" s="7" t="s">
        <v>12</v>
      </c>
      <c r="Q21970" s="7" t="s">
        <v>12</v>
      </c>
      <c r="R21970" s="7" t="s">
        <v>12</v>
      </c>
      <c r="S21970" s="7" t="s">
        <v>12</v>
      </c>
      <c r="T21970" s="7" t="s">
        <v>12</v>
      </c>
      <c r="U21970" s="7" t="s">
        <v>12</v>
      </c>
    </row>
    <row r="21971" spans="1:7">
      <c r="A21971" t="s">
        <v>4</v>
      </c>
      <c r="B21971" s="4" t="s">
        <v>5</v>
      </c>
      <c r="C21971" s="4" t="s">
        <v>10</v>
      </c>
      <c r="D21971" s="4" t="s">
        <v>13</v>
      </c>
      <c r="E21971" s="4" t="s">
        <v>13</v>
      </c>
      <c r="F21971" s="4" t="s">
        <v>6</v>
      </c>
    </row>
    <row r="21972" spans="1:7">
      <c r="A21972" t="n">
        <v>174579</v>
      </c>
      <c r="B21972" s="64" t="n">
        <v>47</v>
      </c>
      <c r="C21972" s="7" t="n">
        <v>5702</v>
      </c>
      <c r="D21972" s="7" t="n">
        <v>0</v>
      </c>
      <c r="E21972" s="7" t="n">
        <v>0</v>
      </c>
      <c r="F21972" s="7" t="s">
        <v>326</v>
      </c>
    </row>
    <row r="21973" spans="1:7">
      <c r="A21973" t="s">
        <v>4</v>
      </c>
      <c r="B21973" s="4" t="s">
        <v>5</v>
      </c>
      <c r="C21973" s="4" t="s">
        <v>10</v>
      </c>
      <c r="D21973" s="4" t="s">
        <v>13</v>
      </c>
      <c r="E21973" s="4" t="s">
        <v>13</v>
      </c>
      <c r="F21973" s="4" t="s">
        <v>6</v>
      </c>
    </row>
    <row r="21974" spans="1:7">
      <c r="A21974" t="n">
        <v>174600</v>
      </c>
      <c r="B21974" s="64" t="n">
        <v>47</v>
      </c>
      <c r="C21974" s="7" t="n">
        <v>5702</v>
      </c>
      <c r="D21974" s="7" t="n">
        <v>0</v>
      </c>
      <c r="E21974" s="7" t="n">
        <v>0</v>
      </c>
      <c r="F21974" s="7" t="s">
        <v>323</v>
      </c>
    </row>
    <row r="21975" spans="1:7">
      <c r="A21975" t="s">
        <v>4</v>
      </c>
      <c r="B21975" s="4" t="s">
        <v>5</v>
      </c>
      <c r="C21975" s="4" t="s">
        <v>13</v>
      </c>
      <c r="D21975" s="4" t="s">
        <v>13</v>
      </c>
      <c r="E21975" s="4" t="s">
        <v>22</v>
      </c>
      <c r="F21975" s="4" t="s">
        <v>22</v>
      </c>
      <c r="G21975" s="4" t="s">
        <v>22</v>
      </c>
      <c r="H21975" s="4" t="s">
        <v>10</v>
      </c>
    </row>
    <row r="21976" spans="1:7">
      <c r="A21976" t="n">
        <v>174615</v>
      </c>
      <c r="B21976" s="25" t="n">
        <v>45</v>
      </c>
      <c r="C21976" s="7" t="n">
        <v>2</v>
      </c>
      <c r="D21976" s="7" t="n">
        <v>3</v>
      </c>
      <c r="E21976" s="7" t="n">
        <v>-2.5</v>
      </c>
      <c r="F21976" s="7" t="n">
        <v>0.300000011920929</v>
      </c>
      <c r="G21976" s="7" t="n">
        <v>-9</v>
      </c>
      <c r="H21976" s="7" t="n">
        <v>0</v>
      </c>
    </row>
    <row r="21977" spans="1:7">
      <c r="A21977" t="s">
        <v>4</v>
      </c>
      <c r="B21977" s="4" t="s">
        <v>5</v>
      </c>
      <c r="C21977" s="4" t="s">
        <v>13</v>
      </c>
      <c r="D21977" s="4" t="s">
        <v>13</v>
      </c>
      <c r="E21977" s="4" t="s">
        <v>22</v>
      </c>
      <c r="F21977" s="4" t="s">
        <v>22</v>
      </c>
      <c r="G21977" s="4" t="s">
        <v>22</v>
      </c>
      <c r="H21977" s="4" t="s">
        <v>10</v>
      </c>
      <c r="I21977" s="4" t="s">
        <v>13</v>
      </c>
    </row>
    <row r="21978" spans="1:7">
      <c r="A21978" t="n">
        <v>174632</v>
      </c>
      <c r="B21978" s="25" t="n">
        <v>45</v>
      </c>
      <c r="C21978" s="7" t="n">
        <v>4</v>
      </c>
      <c r="D21978" s="7" t="n">
        <v>3</v>
      </c>
      <c r="E21978" s="7" t="n">
        <v>15</v>
      </c>
      <c r="F21978" s="7" t="n">
        <v>335</v>
      </c>
      <c r="G21978" s="7" t="n">
        <v>0</v>
      </c>
      <c r="H21978" s="7" t="n">
        <v>0</v>
      </c>
      <c r="I21978" s="7" t="n">
        <v>0</v>
      </c>
    </row>
    <row r="21979" spans="1:7">
      <c r="A21979" t="s">
        <v>4</v>
      </c>
      <c r="B21979" s="4" t="s">
        <v>5</v>
      </c>
      <c r="C21979" s="4" t="s">
        <v>13</v>
      </c>
      <c r="D21979" s="4" t="s">
        <v>13</v>
      </c>
      <c r="E21979" s="4" t="s">
        <v>22</v>
      </c>
      <c r="F21979" s="4" t="s">
        <v>10</v>
      </c>
    </row>
    <row r="21980" spans="1:7">
      <c r="A21980" t="n">
        <v>174650</v>
      </c>
      <c r="B21980" s="25" t="n">
        <v>45</v>
      </c>
      <c r="C21980" s="7" t="n">
        <v>5</v>
      </c>
      <c r="D21980" s="7" t="n">
        <v>3</v>
      </c>
      <c r="E21980" s="7" t="n">
        <v>45</v>
      </c>
      <c r="F21980" s="7" t="n">
        <v>0</v>
      </c>
    </row>
    <row r="21981" spans="1:7">
      <c r="A21981" t="s">
        <v>4</v>
      </c>
      <c r="B21981" s="4" t="s">
        <v>5</v>
      </c>
      <c r="C21981" s="4" t="s">
        <v>13</v>
      </c>
      <c r="D21981" s="4" t="s">
        <v>13</v>
      </c>
      <c r="E21981" s="4" t="s">
        <v>22</v>
      </c>
      <c r="F21981" s="4" t="s">
        <v>10</v>
      </c>
    </row>
    <row r="21982" spans="1:7">
      <c r="A21982" t="n">
        <v>174659</v>
      </c>
      <c r="B21982" s="25" t="n">
        <v>45</v>
      </c>
      <c r="C21982" s="7" t="n">
        <v>11</v>
      </c>
      <c r="D21982" s="7" t="n">
        <v>3</v>
      </c>
      <c r="E21982" s="7" t="n">
        <v>46</v>
      </c>
      <c r="F21982" s="7" t="n">
        <v>0</v>
      </c>
    </row>
    <row r="21983" spans="1:7">
      <c r="A21983" t="s">
        <v>4</v>
      </c>
      <c r="B21983" s="4" t="s">
        <v>5</v>
      </c>
      <c r="C21983" s="4" t="s">
        <v>13</v>
      </c>
    </row>
    <row r="21984" spans="1:7">
      <c r="A21984" t="n">
        <v>174668</v>
      </c>
      <c r="B21984" s="42" t="n">
        <v>116</v>
      </c>
      <c r="C21984" s="7" t="n">
        <v>0</v>
      </c>
    </row>
    <row r="21985" spans="1:21">
      <c r="A21985" t="s">
        <v>4</v>
      </c>
      <c r="B21985" s="4" t="s">
        <v>5</v>
      </c>
      <c r="C21985" s="4" t="s">
        <v>13</v>
      </c>
      <c r="D21985" s="4" t="s">
        <v>10</v>
      </c>
    </row>
    <row r="21986" spans="1:21">
      <c r="A21986" t="n">
        <v>174670</v>
      </c>
      <c r="B21986" s="42" t="n">
        <v>116</v>
      </c>
      <c r="C21986" s="7" t="n">
        <v>2</v>
      </c>
      <c r="D21986" s="7" t="n">
        <v>1</v>
      </c>
    </row>
    <row r="21987" spans="1:21">
      <c r="A21987" t="s">
        <v>4</v>
      </c>
      <c r="B21987" s="4" t="s">
        <v>5</v>
      </c>
      <c r="C21987" s="4" t="s">
        <v>13</v>
      </c>
      <c r="D21987" s="4" t="s">
        <v>9</v>
      </c>
    </row>
    <row r="21988" spans="1:21">
      <c r="A21988" t="n">
        <v>174674</v>
      </c>
      <c r="B21988" s="42" t="n">
        <v>116</v>
      </c>
      <c r="C21988" s="7" t="n">
        <v>5</v>
      </c>
      <c r="D21988" s="7" t="n">
        <v>1133903872</v>
      </c>
    </row>
    <row r="21989" spans="1:21">
      <c r="A21989" t="s">
        <v>4</v>
      </c>
      <c r="B21989" s="4" t="s">
        <v>5</v>
      </c>
      <c r="C21989" s="4" t="s">
        <v>13</v>
      </c>
      <c r="D21989" s="4" t="s">
        <v>10</v>
      </c>
    </row>
    <row r="21990" spans="1:21">
      <c r="A21990" t="n">
        <v>174680</v>
      </c>
      <c r="B21990" s="42" t="n">
        <v>116</v>
      </c>
      <c r="C21990" s="7" t="n">
        <v>6</v>
      </c>
      <c r="D21990" s="7" t="n">
        <v>1</v>
      </c>
    </row>
    <row r="21991" spans="1:21">
      <c r="A21991" t="s">
        <v>4</v>
      </c>
      <c r="B21991" s="4" t="s">
        <v>5</v>
      </c>
      <c r="C21991" s="4" t="s">
        <v>10</v>
      </c>
      <c r="D21991" s="4" t="s">
        <v>10</v>
      </c>
      <c r="E21991" s="4" t="s">
        <v>10</v>
      </c>
      <c r="F21991" s="4" t="s">
        <v>10</v>
      </c>
      <c r="G21991" s="4" t="s">
        <v>10</v>
      </c>
      <c r="H21991" s="4" t="s">
        <v>10</v>
      </c>
      <c r="I21991" s="4" t="s">
        <v>10</v>
      </c>
    </row>
    <row r="21992" spans="1:21">
      <c r="A21992" t="n">
        <v>174684</v>
      </c>
      <c r="B21992" s="93" t="n">
        <v>132</v>
      </c>
      <c r="C21992" s="7" t="n">
        <v>12</v>
      </c>
      <c r="D21992" s="7" t="n">
        <v>5</v>
      </c>
      <c r="E21992" s="7" t="n">
        <v>65535</v>
      </c>
      <c r="F21992" s="7" t="n">
        <v>12</v>
      </c>
      <c r="G21992" s="7" t="n">
        <v>8</v>
      </c>
      <c r="H21992" s="7" t="n">
        <v>2</v>
      </c>
      <c r="I21992" s="7" t="n">
        <v>1204</v>
      </c>
    </row>
    <row r="21993" spans="1:21">
      <c r="A21993" t="s">
        <v>4</v>
      </c>
      <c r="B21993" s="4" t="s">
        <v>5</v>
      </c>
    </row>
    <row r="21994" spans="1:21">
      <c r="A21994" t="n">
        <v>174699</v>
      </c>
      <c r="B21994" s="94" t="n">
        <v>133</v>
      </c>
    </row>
    <row r="21995" spans="1:21">
      <c r="A21995" t="s">
        <v>4</v>
      </c>
      <c r="B21995" s="4" t="s">
        <v>5</v>
      </c>
      <c r="C21995" s="4" t="s">
        <v>13</v>
      </c>
      <c r="D21995" s="4" t="s">
        <v>10</v>
      </c>
      <c r="E21995" s="4" t="s">
        <v>9</v>
      </c>
      <c r="F21995" s="4" t="s">
        <v>10</v>
      </c>
      <c r="G21995" s="4" t="s">
        <v>9</v>
      </c>
      <c r="H21995" s="4" t="s">
        <v>13</v>
      </c>
    </row>
    <row r="21996" spans="1:21">
      <c r="A21996" t="n">
        <v>174700</v>
      </c>
      <c r="B21996" s="16" t="n">
        <v>49</v>
      </c>
      <c r="C21996" s="7" t="n">
        <v>0</v>
      </c>
      <c r="D21996" s="7" t="n">
        <v>152</v>
      </c>
      <c r="E21996" s="7" t="n">
        <v>1065353216</v>
      </c>
      <c r="F21996" s="7" t="n">
        <v>0</v>
      </c>
      <c r="G21996" s="7" t="n">
        <v>0</v>
      </c>
      <c r="H21996" s="7" t="n">
        <v>0</v>
      </c>
    </row>
    <row r="21997" spans="1:21">
      <c r="A21997" t="s">
        <v>4</v>
      </c>
      <c r="B21997" s="4" t="s">
        <v>5</v>
      </c>
      <c r="C21997" s="4" t="s">
        <v>13</v>
      </c>
      <c r="D21997" s="4" t="s">
        <v>10</v>
      </c>
    </row>
    <row r="21998" spans="1:21">
      <c r="A21998" t="n">
        <v>174715</v>
      </c>
      <c r="B21998" s="16" t="n">
        <v>49</v>
      </c>
      <c r="C21998" s="7" t="n">
        <v>6</v>
      </c>
      <c r="D21998" s="7" t="n">
        <v>152</v>
      </c>
    </row>
    <row r="21999" spans="1:21">
      <c r="A21999" t="s">
        <v>4</v>
      </c>
      <c r="B21999" s="4" t="s">
        <v>5</v>
      </c>
      <c r="C21999" s="4" t="s">
        <v>13</v>
      </c>
      <c r="D21999" s="4" t="s">
        <v>13</v>
      </c>
      <c r="E21999" s="4" t="s">
        <v>22</v>
      </c>
      <c r="F21999" s="4" t="s">
        <v>22</v>
      </c>
      <c r="G21999" s="4" t="s">
        <v>22</v>
      </c>
      <c r="H21999" s="4" t="s">
        <v>10</v>
      </c>
    </row>
    <row r="22000" spans="1:21">
      <c r="A22000" t="n">
        <v>174719</v>
      </c>
      <c r="B22000" s="25" t="n">
        <v>45</v>
      </c>
      <c r="C22000" s="7" t="n">
        <v>2</v>
      </c>
      <c r="D22000" s="7" t="n">
        <v>3</v>
      </c>
      <c r="E22000" s="7" t="n">
        <v>-19</v>
      </c>
      <c r="F22000" s="7" t="n">
        <v>0.300000011920929</v>
      </c>
      <c r="G22000" s="7" t="n">
        <v>-9</v>
      </c>
      <c r="H22000" s="7" t="n">
        <v>7000</v>
      </c>
    </row>
    <row r="22001" spans="1:9">
      <c r="A22001" t="s">
        <v>4</v>
      </c>
      <c r="B22001" s="4" t="s">
        <v>5</v>
      </c>
      <c r="C22001" s="4" t="s">
        <v>13</v>
      </c>
      <c r="D22001" s="4" t="s">
        <v>13</v>
      </c>
      <c r="E22001" s="4" t="s">
        <v>22</v>
      </c>
      <c r="F22001" s="4" t="s">
        <v>22</v>
      </c>
      <c r="G22001" s="4" t="s">
        <v>22</v>
      </c>
      <c r="H22001" s="4" t="s">
        <v>10</v>
      </c>
      <c r="I22001" s="4" t="s">
        <v>13</v>
      </c>
    </row>
    <row r="22002" spans="1:9">
      <c r="A22002" t="n">
        <v>174736</v>
      </c>
      <c r="B22002" s="25" t="n">
        <v>45</v>
      </c>
      <c r="C22002" s="7" t="n">
        <v>4</v>
      </c>
      <c r="D22002" s="7" t="n">
        <v>3</v>
      </c>
      <c r="E22002" s="7" t="n">
        <v>15</v>
      </c>
      <c r="F22002" s="7" t="n">
        <v>15</v>
      </c>
      <c r="G22002" s="7" t="n">
        <v>0</v>
      </c>
      <c r="H22002" s="7" t="n">
        <v>7000</v>
      </c>
      <c r="I22002" s="7" t="n">
        <v>1</v>
      </c>
    </row>
    <row r="22003" spans="1:9">
      <c r="A22003" t="s">
        <v>4</v>
      </c>
      <c r="B22003" s="4" t="s">
        <v>5</v>
      </c>
      <c r="C22003" s="4" t="s">
        <v>13</v>
      </c>
      <c r="D22003" s="4" t="s">
        <v>13</v>
      </c>
      <c r="E22003" s="4" t="s">
        <v>22</v>
      </c>
      <c r="F22003" s="4" t="s">
        <v>10</v>
      </c>
    </row>
    <row r="22004" spans="1:9">
      <c r="A22004" t="n">
        <v>174754</v>
      </c>
      <c r="B22004" s="25" t="n">
        <v>45</v>
      </c>
      <c r="C22004" s="7" t="n">
        <v>5</v>
      </c>
      <c r="D22004" s="7" t="n">
        <v>3</v>
      </c>
      <c r="E22004" s="7" t="n">
        <v>50</v>
      </c>
      <c r="F22004" s="7" t="n">
        <v>7000</v>
      </c>
    </row>
    <row r="22005" spans="1:9">
      <c r="A22005" t="s">
        <v>4</v>
      </c>
      <c r="B22005" s="4" t="s">
        <v>5</v>
      </c>
      <c r="C22005" s="4" t="s">
        <v>13</v>
      </c>
      <c r="D22005" s="4" t="s">
        <v>10</v>
      </c>
      <c r="E22005" s="4" t="s">
        <v>22</v>
      </c>
    </row>
    <row r="22006" spans="1:9">
      <c r="A22006" t="n">
        <v>174763</v>
      </c>
      <c r="B22006" s="28" t="n">
        <v>58</v>
      </c>
      <c r="C22006" s="7" t="n">
        <v>100</v>
      </c>
      <c r="D22006" s="7" t="n">
        <v>2000</v>
      </c>
      <c r="E22006" s="7" t="n">
        <v>1</v>
      </c>
    </row>
    <row r="22007" spans="1:9">
      <c r="A22007" t="s">
        <v>4</v>
      </c>
      <c r="B22007" s="4" t="s">
        <v>5</v>
      </c>
      <c r="C22007" s="4" t="s">
        <v>13</v>
      </c>
      <c r="D22007" s="4" t="s">
        <v>10</v>
      </c>
    </row>
    <row r="22008" spans="1:9">
      <c r="A22008" t="n">
        <v>174771</v>
      </c>
      <c r="B22008" s="28" t="n">
        <v>58</v>
      </c>
      <c r="C22008" s="7" t="n">
        <v>255</v>
      </c>
      <c r="D22008" s="7" t="n">
        <v>0</v>
      </c>
    </row>
    <row r="22009" spans="1:9">
      <c r="A22009" t="s">
        <v>4</v>
      </c>
      <c r="B22009" s="4" t="s">
        <v>5</v>
      </c>
      <c r="C22009" s="4" t="s">
        <v>13</v>
      </c>
      <c r="D22009" s="4" t="s">
        <v>10</v>
      </c>
    </row>
    <row r="22010" spans="1:9">
      <c r="A22010" t="n">
        <v>174775</v>
      </c>
      <c r="B22010" s="25" t="n">
        <v>45</v>
      </c>
      <c r="C22010" s="7" t="n">
        <v>7</v>
      </c>
      <c r="D22010" s="7" t="n">
        <v>255</v>
      </c>
    </row>
    <row r="22011" spans="1:9">
      <c r="A22011" t="s">
        <v>4</v>
      </c>
      <c r="B22011" s="4" t="s">
        <v>5</v>
      </c>
      <c r="C22011" s="4" t="s">
        <v>13</v>
      </c>
      <c r="D22011" s="4" t="s">
        <v>10</v>
      </c>
      <c r="E22011" s="4" t="s">
        <v>22</v>
      </c>
    </row>
    <row r="22012" spans="1:9">
      <c r="A22012" t="n">
        <v>174779</v>
      </c>
      <c r="B22012" s="28" t="n">
        <v>58</v>
      </c>
      <c r="C22012" s="7" t="n">
        <v>101</v>
      </c>
      <c r="D22012" s="7" t="n">
        <v>1000</v>
      </c>
      <c r="E22012" s="7" t="n">
        <v>1</v>
      </c>
    </row>
    <row r="22013" spans="1:9">
      <c r="A22013" t="s">
        <v>4</v>
      </c>
      <c r="B22013" s="4" t="s">
        <v>5</v>
      </c>
      <c r="C22013" s="4" t="s">
        <v>13</v>
      </c>
      <c r="D22013" s="4" t="s">
        <v>10</v>
      </c>
    </row>
    <row r="22014" spans="1:9">
      <c r="A22014" t="n">
        <v>174787</v>
      </c>
      <c r="B22014" s="28" t="n">
        <v>58</v>
      </c>
      <c r="C22014" s="7" t="n">
        <v>254</v>
      </c>
      <c r="D22014" s="7" t="n">
        <v>0</v>
      </c>
    </row>
    <row r="22015" spans="1:9">
      <c r="A22015" t="s">
        <v>4</v>
      </c>
      <c r="B22015" s="4" t="s">
        <v>5</v>
      </c>
      <c r="C22015" s="4" t="s">
        <v>13</v>
      </c>
      <c r="D22015" s="4" t="s">
        <v>13</v>
      </c>
      <c r="E22015" s="4" t="s">
        <v>22</v>
      </c>
      <c r="F22015" s="4" t="s">
        <v>22</v>
      </c>
      <c r="G22015" s="4" t="s">
        <v>22</v>
      </c>
      <c r="H22015" s="4" t="s">
        <v>10</v>
      </c>
    </row>
    <row r="22016" spans="1:9">
      <c r="A22016" t="n">
        <v>174791</v>
      </c>
      <c r="B22016" s="25" t="n">
        <v>45</v>
      </c>
      <c r="C22016" s="7" t="n">
        <v>2</v>
      </c>
      <c r="D22016" s="7" t="n">
        <v>3</v>
      </c>
      <c r="E22016" s="7" t="n">
        <v>-56.0999984741211</v>
      </c>
      <c r="F22016" s="7" t="n">
        <v>12</v>
      </c>
      <c r="G22016" s="7" t="n">
        <v>-26.5</v>
      </c>
      <c r="H22016" s="7" t="n">
        <v>0</v>
      </c>
    </row>
    <row r="22017" spans="1:9">
      <c r="A22017" t="s">
        <v>4</v>
      </c>
      <c r="B22017" s="4" t="s">
        <v>5</v>
      </c>
      <c r="C22017" s="4" t="s">
        <v>13</v>
      </c>
      <c r="D22017" s="4" t="s">
        <v>13</v>
      </c>
      <c r="E22017" s="4" t="s">
        <v>22</v>
      </c>
      <c r="F22017" s="4" t="s">
        <v>22</v>
      </c>
      <c r="G22017" s="4" t="s">
        <v>22</v>
      </c>
      <c r="H22017" s="4" t="s">
        <v>10</v>
      </c>
      <c r="I22017" s="4" t="s">
        <v>13</v>
      </c>
    </row>
    <row r="22018" spans="1:9">
      <c r="A22018" t="n">
        <v>174808</v>
      </c>
      <c r="B22018" s="25" t="n">
        <v>45</v>
      </c>
      <c r="C22018" s="7" t="n">
        <v>4</v>
      </c>
      <c r="D22018" s="7" t="n">
        <v>3</v>
      </c>
      <c r="E22018" s="7" t="n">
        <v>355</v>
      </c>
      <c r="F22018" s="7" t="n">
        <v>15</v>
      </c>
      <c r="G22018" s="7" t="n">
        <v>0</v>
      </c>
      <c r="H22018" s="7" t="n">
        <v>0</v>
      </c>
      <c r="I22018" s="7" t="n">
        <v>0</v>
      </c>
    </row>
    <row r="22019" spans="1:9">
      <c r="A22019" t="s">
        <v>4</v>
      </c>
      <c r="B22019" s="4" t="s">
        <v>5</v>
      </c>
      <c r="C22019" s="4" t="s">
        <v>13</v>
      </c>
      <c r="D22019" s="4" t="s">
        <v>13</v>
      </c>
      <c r="E22019" s="4" t="s">
        <v>22</v>
      </c>
      <c r="F22019" s="4" t="s">
        <v>10</v>
      </c>
    </row>
    <row r="22020" spans="1:9">
      <c r="A22020" t="n">
        <v>174826</v>
      </c>
      <c r="B22020" s="25" t="n">
        <v>45</v>
      </c>
      <c r="C22020" s="7" t="n">
        <v>5</v>
      </c>
      <c r="D22020" s="7" t="n">
        <v>3</v>
      </c>
      <c r="E22020" s="7" t="n">
        <v>32</v>
      </c>
      <c r="F22020" s="7" t="n">
        <v>0</v>
      </c>
    </row>
    <row r="22021" spans="1:9">
      <c r="A22021" t="s">
        <v>4</v>
      </c>
      <c r="B22021" s="4" t="s">
        <v>5</v>
      </c>
      <c r="C22021" s="4" t="s">
        <v>13</v>
      </c>
      <c r="D22021" s="4" t="s">
        <v>13</v>
      </c>
      <c r="E22021" s="4" t="s">
        <v>22</v>
      </c>
      <c r="F22021" s="4" t="s">
        <v>10</v>
      </c>
    </row>
    <row r="22022" spans="1:9">
      <c r="A22022" t="n">
        <v>174835</v>
      </c>
      <c r="B22022" s="25" t="n">
        <v>45</v>
      </c>
      <c r="C22022" s="7" t="n">
        <v>11</v>
      </c>
      <c r="D22022" s="7" t="n">
        <v>3</v>
      </c>
      <c r="E22022" s="7" t="n">
        <v>40.2999992370605</v>
      </c>
      <c r="F22022" s="7" t="n">
        <v>0</v>
      </c>
    </row>
    <row r="22023" spans="1:9">
      <c r="A22023" t="s">
        <v>4</v>
      </c>
      <c r="B22023" s="4" t="s">
        <v>5</v>
      </c>
      <c r="C22023" s="4" t="s">
        <v>13</v>
      </c>
      <c r="D22023" s="4" t="s">
        <v>13</v>
      </c>
      <c r="E22023" s="4" t="s">
        <v>22</v>
      </c>
      <c r="F22023" s="4" t="s">
        <v>10</v>
      </c>
    </row>
    <row r="22024" spans="1:9">
      <c r="A22024" t="n">
        <v>174844</v>
      </c>
      <c r="B22024" s="25" t="n">
        <v>45</v>
      </c>
      <c r="C22024" s="7" t="n">
        <v>5</v>
      </c>
      <c r="D22024" s="7" t="n">
        <v>3</v>
      </c>
      <c r="E22024" s="7" t="n">
        <v>24</v>
      </c>
      <c r="F22024" s="7" t="n">
        <v>5000</v>
      </c>
    </row>
    <row r="22025" spans="1:9">
      <c r="A22025" t="s">
        <v>4</v>
      </c>
      <c r="B22025" s="4" t="s">
        <v>5</v>
      </c>
      <c r="C22025" s="4" t="s">
        <v>10</v>
      </c>
    </row>
    <row r="22026" spans="1:9">
      <c r="A22026" t="n">
        <v>174853</v>
      </c>
      <c r="B22026" s="35" t="n">
        <v>16</v>
      </c>
      <c r="C22026" s="7" t="n">
        <v>3000</v>
      </c>
    </row>
    <row r="22027" spans="1:9">
      <c r="A22027" t="s">
        <v>4</v>
      </c>
      <c r="B22027" s="4" t="s">
        <v>5</v>
      </c>
      <c r="C22027" s="4" t="s">
        <v>13</v>
      </c>
      <c r="D22027" s="4" t="s">
        <v>10</v>
      </c>
      <c r="E22027" s="4" t="s">
        <v>22</v>
      </c>
    </row>
    <row r="22028" spans="1:9">
      <c r="A22028" t="n">
        <v>174856</v>
      </c>
      <c r="B22028" s="28" t="n">
        <v>58</v>
      </c>
      <c r="C22028" s="7" t="n">
        <v>0</v>
      </c>
      <c r="D22028" s="7" t="n">
        <v>2000</v>
      </c>
      <c r="E22028" s="7" t="n">
        <v>1</v>
      </c>
    </row>
    <row r="22029" spans="1:9">
      <c r="A22029" t="s">
        <v>4</v>
      </c>
      <c r="B22029" s="4" t="s">
        <v>5</v>
      </c>
      <c r="C22029" s="4" t="s">
        <v>13</v>
      </c>
      <c r="D22029" s="4" t="s">
        <v>10</v>
      </c>
    </row>
    <row r="22030" spans="1:9">
      <c r="A22030" t="n">
        <v>174864</v>
      </c>
      <c r="B22030" s="28" t="n">
        <v>58</v>
      </c>
      <c r="C22030" s="7" t="n">
        <v>255</v>
      </c>
      <c r="D22030" s="7" t="n">
        <v>0</v>
      </c>
    </row>
    <row r="22031" spans="1:9">
      <c r="A22031" t="s">
        <v>4</v>
      </c>
      <c r="B22031" s="4" t="s">
        <v>5</v>
      </c>
      <c r="C22031" s="4" t="s">
        <v>13</v>
      </c>
      <c r="D22031" s="4" t="s">
        <v>10</v>
      </c>
    </row>
    <row r="22032" spans="1:9">
      <c r="A22032" t="n">
        <v>174868</v>
      </c>
      <c r="B22032" s="25" t="n">
        <v>45</v>
      </c>
      <c r="C22032" s="7" t="n">
        <v>7</v>
      </c>
      <c r="D22032" s="7" t="n">
        <v>255</v>
      </c>
    </row>
    <row r="22033" spans="1:9">
      <c r="A22033" t="s">
        <v>4</v>
      </c>
      <c r="B22033" s="4" t="s">
        <v>5</v>
      </c>
      <c r="C22033" s="4" t="s">
        <v>9</v>
      </c>
    </row>
    <row r="22034" spans="1:9">
      <c r="A22034" t="n">
        <v>174872</v>
      </c>
      <c r="B22034" s="50" t="n">
        <v>15</v>
      </c>
      <c r="C22034" s="7" t="n">
        <v>2097152</v>
      </c>
    </row>
    <row r="22035" spans="1:9">
      <c r="A22035" t="s">
        <v>4</v>
      </c>
      <c r="B22035" s="4" t="s">
        <v>5</v>
      </c>
      <c r="C22035" s="4" t="s">
        <v>13</v>
      </c>
      <c r="D22035" s="4" t="s">
        <v>10</v>
      </c>
    </row>
    <row r="22036" spans="1:9">
      <c r="A22036" t="n">
        <v>174877</v>
      </c>
      <c r="B22036" s="9" t="n">
        <v>162</v>
      </c>
      <c r="C22036" s="7" t="n">
        <v>1</v>
      </c>
      <c r="D22036" s="7" t="n">
        <v>0</v>
      </c>
    </row>
    <row r="22037" spans="1:9">
      <c r="A22037" t="s">
        <v>4</v>
      </c>
      <c r="B22037" s="4" t="s">
        <v>5</v>
      </c>
    </row>
    <row r="22038" spans="1:9">
      <c r="A22038" t="n">
        <v>174881</v>
      </c>
      <c r="B22038" s="5" t="n">
        <v>1</v>
      </c>
    </row>
    <row r="22039" spans="1:9" s="3" customFormat="1" customHeight="0">
      <c r="A22039" s="3" t="s">
        <v>2</v>
      </c>
      <c r="B22039" s="3" t="s">
        <v>1442</v>
      </c>
    </row>
    <row r="22040" spans="1:9">
      <c r="A22040" t="s">
        <v>4</v>
      </c>
      <c r="B22040" s="4" t="s">
        <v>5</v>
      </c>
      <c r="C22040" s="4" t="s">
        <v>13</v>
      </c>
      <c r="D22040" s="4" t="s">
        <v>13</v>
      </c>
      <c r="E22040" s="4" t="s">
        <v>13</v>
      </c>
      <c r="F22040" s="4" t="s">
        <v>13</v>
      </c>
    </row>
    <row r="22041" spans="1:9">
      <c r="A22041" t="n">
        <v>174884</v>
      </c>
      <c r="B22041" s="13" t="n">
        <v>14</v>
      </c>
      <c r="C22041" s="7" t="n">
        <v>2</v>
      </c>
      <c r="D22041" s="7" t="n">
        <v>0</v>
      </c>
      <c r="E22041" s="7" t="n">
        <v>0</v>
      </c>
      <c r="F22041" s="7" t="n">
        <v>0</v>
      </c>
    </row>
    <row r="22042" spans="1:9">
      <c r="A22042" t="s">
        <v>4</v>
      </c>
      <c r="B22042" s="4" t="s">
        <v>5</v>
      </c>
      <c r="C22042" s="4" t="s">
        <v>13</v>
      </c>
      <c r="D22042" s="36" t="s">
        <v>81</v>
      </c>
      <c r="E22042" s="4" t="s">
        <v>5</v>
      </c>
      <c r="F22042" s="4" t="s">
        <v>13</v>
      </c>
      <c r="G22042" s="4" t="s">
        <v>10</v>
      </c>
      <c r="H22042" s="36" t="s">
        <v>82</v>
      </c>
      <c r="I22042" s="4" t="s">
        <v>13</v>
      </c>
      <c r="J22042" s="4" t="s">
        <v>9</v>
      </c>
      <c r="K22042" s="4" t="s">
        <v>13</v>
      </c>
      <c r="L22042" s="4" t="s">
        <v>13</v>
      </c>
      <c r="M22042" s="36" t="s">
        <v>81</v>
      </c>
      <c r="N22042" s="4" t="s">
        <v>5</v>
      </c>
      <c r="O22042" s="4" t="s">
        <v>13</v>
      </c>
      <c r="P22042" s="4" t="s">
        <v>10</v>
      </c>
      <c r="Q22042" s="36" t="s">
        <v>82</v>
      </c>
      <c r="R22042" s="4" t="s">
        <v>13</v>
      </c>
      <c r="S22042" s="4" t="s">
        <v>9</v>
      </c>
      <c r="T22042" s="4" t="s">
        <v>13</v>
      </c>
      <c r="U22042" s="4" t="s">
        <v>13</v>
      </c>
      <c r="V22042" s="4" t="s">
        <v>13</v>
      </c>
      <c r="W22042" s="4" t="s">
        <v>20</v>
      </c>
    </row>
    <row r="22043" spans="1:9">
      <c r="A22043" t="n">
        <v>174889</v>
      </c>
      <c r="B22043" s="10" t="n">
        <v>5</v>
      </c>
      <c r="C22043" s="7" t="n">
        <v>28</v>
      </c>
      <c r="D22043" s="36" t="s">
        <v>3</v>
      </c>
      <c r="E22043" s="9" t="n">
        <v>162</v>
      </c>
      <c r="F22043" s="7" t="n">
        <v>3</v>
      </c>
      <c r="G22043" s="7" t="n">
        <v>4193</v>
      </c>
      <c r="H22043" s="36" t="s">
        <v>3</v>
      </c>
      <c r="I22043" s="7" t="n">
        <v>0</v>
      </c>
      <c r="J22043" s="7" t="n">
        <v>1</v>
      </c>
      <c r="K22043" s="7" t="n">
        <v>2</v>
      </c>
      <c r="L22043" s="7" t="n">
        <v>28</v>
      </c>
      <c r="M22043" s="36" t="s">
        <v>3</v>
      </c>
      <c r="N22043" s="9" t="n">
        <v>162</v>
      </c>
      <c r="O22043" s="7" t="n">
        <v>3</v>
      </c>
      <c r="P22043" s="7" t="n">
        <v>4193</v>
      </c>
      <c r="Q22043" s="36" t="s">
        <v>3</v>
      </c>
      <c r="R22043" s="7" t="n">
        <v>0</v>
      </c>
      <c r="S22043" s="7" t="n">
        <v>2</v>
      </c>
      <c r="T22043" s="7" t="n">
        <v>2</v>
      </c>
      <c r="U22043" s="7" t="n">
        <v>11</v>
      </c>
      <c r="V22043" s="7" t="n">
        <v>1</v>
      </c>
      <c r="W22043" s="11" t="n">
        <f t="normal" ca="1">A22047</f>
        <v>0</v>
      </c>
    </row>
    <row r="22044" spans="1:9">
      <c r="A22044" t="s">
        <v>4</v>
      </c>
      <c r="B22044" s="4" t="s">
        <v>5</v>
      </c>
      <c r="C22044" s="4" t="s">
        <v>13</v>
      </c>
      <c r="D22044" s="4" t="s">
        <v>10</v>
      </c>
      <c r="E22044" s="4" t="s">
        <v>22</v>
      </c>
    </row>
    <row r="22045" spans="1:9">
      <c r="A22045" t="n">
        <v>174918</v>
      </c>
      <c r="B22045" s="28" t="n">
        <v>58</v>
      </c>
      <c r="C22045" s="7" t="n">
        <v>0</v>
      </c>
      <c r="D22045" s="7" t="n">
        <v>0</v>
      </c>
      <c r="E22045" s="7" t="n">
        <v>1</v>
      </c>
    </row>
    <row r="22046" spans="1:9">
      <c r="A22046" t="s">
        <v>4</v>
      </c>
      <c r="B22046" s="4" t="s">
        <v>5</v>
      </c>
      <c r="C22046" s="4" t="s">
        <v>13</v>
      </c>
      <c r="D22046" s="36" t="s">
        <v>81</v>
      </c>
      <c r="E22046" s="4" t="s">
        <v>5</v>
      </c>
      <c r="F22046" s="4" t="s">
        <v>13</v>
      </c>
      <c r="G22046" s="4" t="s">
        <v>10</v>
      </c>
      <c r="H22046" s="36" t="s">
        <v>82</v>
      </c>
      <c r="I22046" s="4" t="s">
        <v>13</v>
      </c>
      <c r="J22046" s="4" t="s">
        <v>9</v>
      </c>
      <c r="K22046" s="4" t="s">
        <v>13</v>
      </c>
      <c r="L22046" s="4" t="s">
        <v>13</v>
      </c>
      <c r="M22046" s="36" t="s">
        <v>81</v>
      </c>
      <c r="N22046" s="4" t="s">
        <v>5</v>
      </c>
      <c r="O22046" s="4" t="s">
        <v>13</v>
      </c>
      <c r="P22046" s="4" t="s">
        <v>10</v>
      </c>
      <c r="Q22046" s="36" t="s">
        <v>82</v>
      </c>
      <c r="R22046" s="4" t="s">
        <v>13</v>
      </c>
      <c r="S22046" s="4" t="s">
        <v>9</v>
      </c>
      <c r="T22046" s="4" t="s">
        <v>13</v>
      </c>
      <c r="U22046" s="4" t="s">
        <v>13</v>
      </c>
      <c r="V22046" s="4" t="s">
        <v>13</v>
      </c>
      <c r="W22046" s="4" t="s">
        <v>20</v>
      </c>
    </row>
    <row r="22047" spans="1:9">
      <c r="A22047" t="n">
        <v>174926</v>
      </c>
      <c r="B22047" s="10" t="n">
        <v>5</v>
      </c>
      <c r="C22047" s="7" t="n">
        <v>28</v>
      </c>
      <c r="D22047" s="36" t="s">
        <v>3</v>
      </c>
      <c r="E22047" s="9" t="n">
        <v>162</v>
      </c>
      <c r="F22047" s="7" t="n">
        <v>3</v>
      </c>
      <c r="G22047" s="7" t="n">
        <v>4193</v>
      </c>
      <c r="H22047" s="36" t="s">
        <v>3</v>
      </c>
      <c r="I22047" s="7" t="n">
        <v>0</v>
      </c>
      <c r="J22047" s="7" t="n">
        <v>1</v>
      </c>
      <c r="K22047" s="7" t="n">
        <v>3</v>
      </c>
      <c r="L22047" s="7" t="n">
        <v>28</v>
      </c>
      <c r="M22047" s="36" t="s">
        <v>3</v>
      </c>
      <c r="N22047" s="9" t="n">
        <v>162</v>
      </c>
      <c r="O22047" s="7" t="n">
        <v>3</v>
      </c>
      <c r="P22047" s="7" t="n">
        <v>4193</v>
      </c>
      <c r="Q22047" s="36" t="s">
        <v>3</v>
      </c>
      <c r="R22047" s="7" t="n">
        <v>0</v>
      </c>
      <c r="S22047" s="7" t="n">
        <v>2</v>
      </c>
      <c r="T22047" s="7" t="n">
        <v>3</v>
      </c>
      <c r="U22047" s="7" t="n">
        <v>9</v>
      </c>
      <c r="V22047" s="7" t="n">
        <v>1</v>
      </c>
      <c r="W22047" s="11" t="n">
        <f t="normal" ca="1">A22057</f>
        <v>0</v>
      </c>
    </row>
    <row r="22048" spans="1:9">
      <c r="A22048" t="s">
        <v>4</v>
      </c>
      <c r="B22048" s="4" t="s">
        <v>5</v>
      </c>
      <c r="C22048" s="4" t="s">
        <v>13</v>
      </c>
      <c r="D22048" s="36" t="s">
        <v>81</v>
      </c>
      <c r="E22048" s="4" t="s">
        <v>5</v>
      </c>
      <c r="F22048" s="4" t="s">
        <v>10</v>
      </c>
      <c r="G22048" s="4" t="s">
        <v>13</v>
      </c>
      <c r="H22048" s="4" t="s">
        <v>13</v>
      </c>
      <c r="I22048" s="4" t="s">
        <v>6</v>
      </c>
      <c r="J22048" s="36" t="s">
        <v>82</v>
      </c>
      <c r="K22048" s="4" t="s">
        <v>13</v>
      </c>
      <c r="L22048" s="4" t="s">
        <v>13</v>
      </c>
      <c r="M22048" s="36" t="s">
        <v>81</v>
      </c>
      <c r="N22048" s="4" t="s">
        <v>5</v>
      </c>
      <c r="O22048" s="4" t="s">
        <v>13</v>
      </c>
      <c r="P22048" s="36" t="s">
        <v>82</v>
      </c>
      <c r="Q22048" s="4" t="s">
        <v>13</v>
      </c>
      <c r="R22048" s="4" t="s">
        <v>9</v>
      </c>
      <c r="S22048" s="4" t="s">
        <v>13</v>
      </c>
      <c r="T22048" s="4" t="s">
        <v>13</v>
      </c>
      <c r="U22048" s="4" t="s">
        <v>13</v>
      </c>
      <c r="V22048" s="36" t="s">
        <v>81</v>
      </c>
      <c r="W22048" s="4" t="s">
        <v>5</v>
      </c>
      <c r="X22048" s="4" t="s">
        <v>13</v>
      </c>
      <c r="Y22048" s="36" t="s">
        <v>82</v>
      </c>
      <c r="Z22048" s="4" t="s">
        <v>13</v>
      </c>
      <c r="AA22048" s="4" t="s">
        <v>9</v>
      </c>
      <c r="AB22048" s="4" t="s">
        <v>13</v>
      </c>
      <c r="AC22048" s="4" t="s">
        <v>13</v>
      </c>
      <c r="AD22048" s="4" t="s">
        <v>13</v>
      </c>
      <c r="AE22048" s="4" t="s">
        <v>20</v>
      </c>
    </row>
    <row r="22049" spans="1:31">
      <c r="A22049" t="n">
        <v>174955</v>
      </c>
      <c r="B22049" s="10" t="n">
        <v>5</v>
      </c>
      <c r="C22049" s="7" t="n">
        <v>28</v>
      </c>
      <c r="D22049" s="36" t="s">
        <v>3</v>
      </c>
      <c r="E22049" s="64" t="n">
        <v>47</v>
      </c>
      <c r="F22049" s="7" t="n">
        <v>61456</v>
      </c>
      <c r="G22049" s="7" t="n">
        <v>2</v>
      </c>
      <c r="H22049" s="7" t="n">
        <v>0</v>
      </c>
      <c r="I22049" s="7" t="s">
        <v>785</v>
      </c>
      <c r="J22049" s="36" t="s">
        <v>3</v>
      </c>
      <c r="K22049" s="7" t="n">
        <v>8</v>
      </c>
      <c r="L22049" s="7" t="n">
        <v>28</v>
      </c>
      <c r="M22049" s="36" t="s">
        <v>3</v>
      </c>
      <c r="N22049" s="49" t="n">
        <v>74</v>
      </c>
      <c r="O22049" s="7" t="n">
        <v>65</v>
      </c>
      <c r="P22049" s="36" t="s">
        <v>3</v>
      </c>
      <c r="Q22049" s="7" t="n">
        <v>0</v>
      </c>
      <c r="R22049" s="7" t="n">
        <v>1</v>
      </c>
      <c r="S22049" s="7" t="n">
        <v>3</v>
      </c>
      <c r="T22049" s="7" t="n">
        <v>9</v>
      </c>
      <c r="U22049" s="7" t="n">
        <v>28</v>
      </c>
      <c r="V22049" s="36" t="s">
        <v>3</v>
      </c>
      <c r="W22049" s="49" t="n">
        <v>74</v>
      </c>
      <c r="X22049" s="7" t="n">
        <v>65</v>
      </c>
      <c r="Y22049" s="36" t="s">
        <v>3</v>
      </c>
      <c r="Z22049" s="7" t="n">
        <v>0</v>
      </c>
      <c r="AA22049" s="7" t="n">
        <v>2</v>
      </c>
      <c r="AB22049" s="7" t="n">
        <v>3</v>
      </c>
      <c r="AC22049" s="7" t="n">
        <v>9</v>
      </c>
      <c r="AD22049" s="7" t="n">
        <v>1</v>
      </c>
      <c r="AE22049" s="11" t="n">
        <f t="normal" ca="1">A22053</f>
        <v>0</v>
      </c>
    </row>
    <row r="22050" spans="1:31">
      <c r="A22050" t="s">
        <v>4</v>
      </c>
      <c r="B22050" s="4" t="s">
        <v>5</v>
      </c>
      <c r="C22050" s="4" t="s">
        <v>10</v>
      </c>
      <c r="D22050" s="4" t="s">
        <v>13</v>
      </c>
      <c r="E22050" s="4" t="s">
        <v>13</v>
      </c>
      <c r="F22050" s="4" t="s">
        <v>6</v>
      </c>
    </row>
    <row r="22051" spans="1:31">
      <c r="A22051" t="n">
        <v>175003</v>
      </c>
      <c r="B22051" s="64" t="n">
        <v>47</v>
      </c>
      <c r="C22051" s="7" t="n">
        <v>61456</v>
      </c>
      <c r="D22051" s="7" t="n">
        <v>0</v>
      </c>
      <c r="E22051" s="7" t="n">
        <v>0</v>
      </c>
      <c r="F22051" s="7" t="s">
        <v>408</v>
      </c>
    </row>
    <row r="22052" spans="1:31">
      <c r="A22052" t="s">
        <v>4</v>
      </c>
      <c r="B22052" s="4" t="s">
        <v>5</v>
      </c>
      <c r="C22052" s="4" t="s">
        <v>13</v>
      </c>
      <c r="D22052" s="4" t="s">
        <v>10</v>
      </c>
      <c r="E22052" s="4" t="s">
        <v>22</v>
      </c>
    </row>
    <row r="22053" spans="1:31">
      <c r="A22053" t="n">
        <v>175016</v>
      </c>
      <c r="B22053" s="28" t="n">
        <v>58</v>
      </c>
      <c r="C22053" s="7" t="n">
        <v>0</v>
      </c>
      <c r="D22053" s="7" t="n">
        <v>300</v>
      </c>
      <c r="E22053" s="7" t="n">
        <v>1</v>
      </c>
    </row>
    <row r="22054" spans="1:31">
      <c r="A22054" t="s">
        <v>4</v>
      </c>
      <c r="B22054" s="4" t="s">
        <v>5</v>
      </c>
      <c r="C22054" s="4" t="s">
        <v>13</v>
      </c>
      <c r="D22054" s="4" t="s">
        <v>10</v>
      </c>
    </row>
    <row r="22055" spans="1:31">
      <c r="A22055" t="n">
        <v>175024</v>
      </c>
      <c r="B22055" s="28" t="n">
        <v>58</v>
      </c>
      <c r="C22055" s="7" t="n">
        <v>255</v>
      </c>
      <c r="D22055" s="7" t="n">
        <v>0</v>
      </c>
    </row>
    <row r="22056" spans="1:31">
      <c r="A22056" t="s">
        <v>4</v>
      </c>
      <c r="B22056" s="4" t="s">
        <v>5</v>
      </c>
      <c r="C22056" s="4" t="s">
        <v>13</v>
      </c>
      <c r="D22056" s="4" t="s">
        <v>13</v>
      </c>
      <c r="E22056" s="4" t="s">
        <v>13</v>
      </c>
      <c r="F22056" s="4" t="s">
        <v>13</v>
      </c>
    </row>
    <row r="22057" spans="1:31">
      <c r="A22057" t="n">
        <v>175028</v>
      </c>
      <c r="B22057" s="13" t="n">
        <v>14</v>
      </c>
      <c r="C22057" s="7" t="n">
        <v>0</v>
      </c>
      <c r="D22057" s="7" t="n">
        <v>0</v>
      </c>
      <c r="E22057" s="7" t="n">
        <v>0</v>
      </c>
      <c r="F22057" s="7" t="n">
        <v>64</v>
      </c>
    </row>
    <row r="22058" spans="1:31">
      <c r="A22058" t="s">
        <v>4</v>
      </c>
      <c r="B22058" s="4" t="s">
        <v>5</v>
      </c>
      <c r="C22058" s="4" t="s">
        <v>13</v>
      </c>
      <c r="D22058" s="4" t="s">
        <v>10</v>
      </c>
    </row>
    <row r="22059" spans="1:31">
      <c r="A22059" t="n">
        <v>175033</v>
      </c>
      <c r="B22059" s="27" t="n">
        <v>22</v>
      </c>
      <c r="C22059" s="7" t="n">
        <v>0</v>
      </c>
      <c r="D22059" s="7" t="n">
        <v>4193</v>
      </c>
    </row>
    <row r="22060" spans="1:31">
      <c r="A22060" t="s">
        <v>4</v>
      </c>
      <c r="B22060" s="4" t="s">
        <v>5</v>
      </c>
      <c r="C22060" s="4" t="s">
        <v>13</v>
      </c>
      <c r="D22060" s="4" t="s">
        <v>10</v>
      </c>
    </row>
    <row r="22061" spans="1:31">
      <c r="A22061" t="n">
        <v>175037</v>
      </c>
      <c r="B22061" s="28" t="n">
        <v>58</v>
      </c>
      <c r="C22061" s="7" t="n">
        <v>5</v>
      </c>
      <c r="D22061" s="7" t="n">
        <v>300</v>
      </c>
    </row>
    <row r="22062" spans="1:31">
      <c r="A22062" t="s">
        <v>4</v>
      </c>
      <c r="B22062" s="4" t="s">
        <v>5</v>
      </c>
      <c r="C22062" s="4" t="s">
        <v>22</v>
      </c>
      <c r="D22062" s="4" t="s">
        <v>10</v>
      </c>
    </row>
    <row r="22063" spans="1:31">
      <c r="A22063" t="n">
        <v>175041</v>
      </c>
      <c r="B22063" s="51" t="n">
        <v>103</v>
      </c>
      <c r="C22063" s="7" t="n">
        <v>0</v>
      </c>
      <c r="D22063" s="7" t="n">
        <v>300</v>
      </c>
    </row>
    <row r="22064" spans="1:31">
      <c r="A22064" t="s">
        <v>4</v>
      </c>
      <c r="B22064" s="4" t="s">
        <v>5</v>
      </c>
      <c r="C22064" s="4" t="s">
        <v>13</v>
      </c>
    </row>
    <row r="22065" spans="1:31">
      <c r="A22065" t="n">
        <v>175048</v>
      </c>
      <c r="B22065" s="37" t="n">
        <v>64</v>
      </c>
      <c r="C22065" s="7" t="n">
        <v>7</v>
      </c>
    </row>
    <row r="22066" spans="1:31">
      <c r="A22066" t="s">
        <v>4</v>
      </c>
      <c r="B22066" s="4" t="s">
        <v>5</v>
      </c>
      <c r="C22066" s="4" t="s">
        <v>13</v>
      </c>
      <c r="D22066" s="4" t="s">
        <v>10</v>
      </c>
    </row>
    <row r="22067" spans="1:31">
      <c r="A22067" t="n">
        <v>175050</v>
      </c>
      <c r="B22067" s="67" t="n">
        <v>72</v>
      </c>
      <c r="C22067" s="7" t="n">
        <v>5</v>
      </c>
      <c r="D22067" s="7" t="n">
        <v>0</v>
      </c>
    </row>
    <row r="22068" spans="1:31">
      <c r="A22068" t="s">
        <v>4</v>
      </c>
      <c r="B22068" s="4" t="s">
        <v>5</v>
      </c>
      <c r="C22068" s="4" t="s">
        <v>13</v>
      </c>
      <c r="D22068" s="36" t="s">
        <v>81</v>
      </c>
      <c r="E22068" s="4" t="s">
        <v>5</v>
      </c>
      <c r="F22068" s="4" t="s">
        <v>13</v>
      </c>
      <c r="G22068" s="4" t="s">
        <v>10</v>
      </c>
      <c r="H22068" s="36" t="s">
        <v>82</v>
      </c>
      <c r="I22068" s="4" t="s">
        <v>13</v>
      </c>
      <c r="J22068" s="4" t="s">
        <v>9</v>
      </c>
      <c r="K22068" s="4" t="s">
        <v>13</v>
      </c>
      <c r="L22068" s="4" t="s">
        <v>13</v>
      </c>
      <c r="M22068" s="4" t="s">
        <v>20</v>
      </c>
    </row>
    <row r="22069" spans="1:31">
      <c r="A22069" t="n">
        <v>175054</v>
      </c>
      <c r="B22069" s="10" t="n">
        <v>5</v>
      </c>
      <c r="C22069" s="7" t="n">
        <v>28</v>
      </c>
      <c r="D22069" s="36" t="s">
        <v>3</v>
      </c>
      <c r="E22069" s="9" t="n">
        <v>162</v>
      </c>
      <c r="F22069" s="7" t="n">
        <v>4</v>
      </c>
      <c r="G22069" s="7" t="n">
        <v>4193</v>
      </c>
      <c r="H22069" s="36" t="s">
        <v>3</v>
      </c>
      <c r="I22069" s="7" t="n">
        <v>0</v>
      </c>
      <c r="J22069" s="7" t="n">
        <v>1</v>
      </c>
      <c r="K22069" s="7" t="n">
        <v>2</v>
      </c>
      <c r="L22069" s="7" t="n">
        <v>1</v>
      </c>
      <c r="M22069" s="11" t="n">
        <f t="normal" ca="1">A22075</f>
        <v>0</v>
      </c>
    </row>
    <row r="22070" spans="1:31">
      <c r="A22070" t="s">
        <v>4</v>
      </c>
      <c r="B22070" s="4" t="s">
        <v>5</v>
      </c>
      <c r="C22070" s="4" t="s">
        <v>13</v>
      </c>
      <c r="D22070" s="4" t="s">
        <v>6</v>
      </c>
    </row>
    <row r="22071" spans="1:31">
      <c r="A22071" t="n">
        <v>175071</v>
      </c>
      <c r="B22071" s="8" t="n">
        <v>2</v>
      </c>
      <c r="C22071" s="7" t="n">
        <v>10</v>
      </c>
      <c r="D22071" s="7" t="s">
        <v>786</v>
      </c>
    </row>
    <row r="22072" spans="1:31">
      <c r="A22072" t="s">
        <v>4</v>
      </c>
      <c r="B22072" s="4" t="s">
        <v>5</v>
      </c>
      <c r="C22072" s="4" t="s">
        <v>10</v>
      </c>
    </row>
    <row r="22073" spans="1:31">
      <c r="A22073" t="n">
        <v>175088</v>
      </c>
      <c r="B22073" s="35" t="n">
        <v>16</v>
      </c>
      <c r="C22073" s="7" t="n">
        <v>0</v>
      </c>
    </row>
    <row r="22074" spans="1:31">
      <c r="A22074" t="s">
        <v>4</v>
      </c>
      <c r="B22074" s="4" t="s">
        <v>5</v>
      </c>
      <c r="C22074" s="4" t="s">
        <v>10</v>
      </c>
      <c r="D22074" s="4" t="s">
        <v>9</v>
      </c>
    </row>
    <row r="22075" spans="1:31">
      <c r="A22075" t="n">
        <v>175091</v>
      </c>
      <c r="B22075" s="41" t="n">
        <v>43</v>
      </c>
      <c r="C22075" s="7" t="n">
        <v>61456</v>
      </c>
      <c r="D22075" s="7" t="n">
        <v>1</v>
      </c>
    </row>
    <row r="22076" spans="1:31">
      <c r="A22076" t="s">
        <v>4</v>
      </c>
      <c r="B22076" s="4" t="s">
        <v>5</v>
      </c>
      <c r="C22076" s="4" t="s">
        <v>13</v>
      </c>
      <c r="D22076" s="4" t="s">
        <v>13</v>
      </c>
      <c r="E22076" s="4" t="s">
        <v>13</v>
      </c>
      <c r="F22076" s="4" t="s">
        <v>13</v>
      </c>
    </row>
    <row r="22077" spans="1:31">
      <c r="A22077" t="n">
        <v>175098</v>
      </c>
      <c r="B22077" s="13" t="n">
        <v>14</v>
      </c>
      <c r="C22077" s="7" t="n">
        <v>0</v>
      </c>
      <c r="D22077" s="7" t="n">
        <v>0</v>
      </c>
      <c r="E22077" s="7" t="n">
        <v>32</v>
      </c>
      <c r="F22077" s="7" t="n">
        <v>0</v>
      </c>
    </row>
    <row r="22078" spans="1:31">
      <c r="A22078" t="s">
        <v>4</v>
      </c>
      <c r="B22078" s="4" t="s">
        <v>5</v>
      </c>
      <c r="C22078" s="4" t="s">
        <v>10</v>
      </c>
      <c r="D22078" s="4" t="s">
        <v>6</v>
      </c>
      <c r="E22078" s="4" t="s">
        <v>6</v>
      </c>
      <c r="F22078" s="4" t="s">
        <v>6</v>
      </c>
      <c r="G22078" s="4" t="s">
        <v>13</v>
      </c>
      <c r="H22078" s="4" t="s">
        <v>9</v>
      </c>
      <c r="I22078" s="4" t="s">
        <v>22</v>
      </c>
      <c r="J22078" s="4" t="s">
        <v>22</v>
      </c>
      <c r="K22078" s="4" t="s">
        <v>22</v>
      </c>
      <c r="L22078" s="4" t="s">
        <v>22</v>
      </c>
      <c r="M22078" s="4" t="s">
        <v>22</v>
      </c>
      <c r="N22078" s="4" t="s">
        <v>22</v>
      </c>
      <c r="O22078" s="4" t="s">
        <v>22</v>
      </c>
      <c r="P22078" s="4" t="s">
        <v>6</v>
      </c>
      <c r="Q22078" s="4" t="s">
        <v>6</v>
      </c>
      <c r="R22078" s="4" t="s">
        <v>9</v>
      </c>
      <c r="S22078" s="4" t="s">
        <v>13</v>
      </c>
      <c r="T22078" s="4" t="s">
        <v>9</v>
      </c>
      <c r="U22078" s="4" t="s">
        <v>9</v>
      </c>
      <c r="V22078" s="4" t="s">
        <v>10</v>
      </c>
    </row>
    <row r="22079" spans="1:31">
      <c r="A22079" t="n">
        <v>175103</v>
      </c>
      <c r="B22079" s="68" t="n">
        <v>19</v>
      </c>
      <c r="C22079" s="7" t="n">
        <v>5700</v>
      </c>
      <c r="D22079" s="7" t="s">
        <v>787</v>
      </c>
      <c r="E22079" s="7" t="s">
        <v>788</v>
      </c>
      <c r="F22079" s="7" t="s">
        <v>12</v>
      </c>
      <c r="G22079" s="7" t="n">
        <v>0</v>
      </c>
      <c r="H22079" s="7" t="n">
        <v>1</v>
      </c>
      <c r="I22079" s="7" t="n">
        <v>0</v>
      </c>
      <c r="J22079" s="7" t="n">
        <v>0</v>
      </c>
      <c r="K22079" s="7" t="n">
        <v>0</v>
      </c>
      <c r="L22079" s="7" t="n">
        <v>0</v>
      </c>
      <c r="M22079" s="7" t="n">
        <v>1</v>
      </c>
      <c r="N22079" s="7" t="n">
        <v>1.60000002384186</v>
      </c>
      <c r="O22079" s="7" t="n">
        <v>0.0900000035762787</v>
      </c>
      <c r="P22079" s="7" t="s">
        <v>12</v>
      </c>
      <c r="Q22079" s="7" t="s">
        <v>12</v>
      </c>
      <c r="R22079" s="7" t="n">
        <v>-1</v>
      </c>
      <c r="S22079" s="7" t="n">
        <v>0</v>
      </c>
      <c r="T22079" s="7" t="n">
        <v>0</v>
      </c>
      <c r="U22079" s="7" t="n">
        <v>0</v>
      </c>
      <c r="V22079" s="7" t="n">
        <v>0</v>
      </c>
    </row>
    <row r="22080" spans="1:31">
      <c r="A22080" t="s">
        <v>4</v>
      </c>
      <c r="B22080" s="4" t="s">
        <v>5</v>
      </c>
      <c r="C22080" s="4" t="s">
        <v>10</v>
      </c>
      <c r="D22080" s="4" t="s">
        <v>6</v>
      </c>
      <c r="E22080" s="4" t="s">
        <v>6</v>
      </c>
      <c r="F22080" s="4" t="s">
        <v>6</v>
      </c>
      <c r="G22080" s="4" t="s">
        <v>13</v>
      </c>
      <c r="H22080" s="4" t="s">
        <v>9</v>
      </c>
      <c r="I22080" s="4" t="s">
        <v>22</v>
      </c>
      <c r="J22080" s="4" t="s">
        <v>22</v>
      </c>
      <c r="K22080" s="4" t="s">
        <v>22</v>
      </c>
      <c r="L22080" s="4" t="s">
        <v>22</v>
      </c>
      <c r="M22080" s="4" t="s">
        <v>22</v>
      </c>
      <c r="N22080" s="4" t="s">
        <v>22</v>
      </c>
      <c r="O22080" s="4" t="s">
        <v>22</v>
      </c>
      <c r="P22080" s="4" t="s">
        <v>6</v>
      </c>
      <c r="Q22080" s="4" t="s">
        <v>6</v>
      </c>
      <c r="R22080" s="4" t="s">
        <v>9</v>
      </c>
      <c r="S22080" s="4" t="s">
        <v>13</v>
      </c>
      <c r="T22080" s="4" t="s">
        <v>9</v>
      </c>
      <c r="U22080" s="4" t="s">
        <v>9</v>
      </c>
      <c r="V22080" s="4" t="s">
        <v>10</v>
      </c>
    </row>
    <row r="22081" spans="1:22">
      <c r="A22081" t="n">
        <v>175170</v>
      </c>
      <c r="B22081" s="68" t="n">
        <v>19</v>
      </c>
      <c r="C22081" s="7" t="n">
        <v>5702</v>
      </c>
      <c r="D22081" s="7" t="s">
        <v>789</v>
      </c>
      <c r="E22081" s="7" t="s">
        <v>790</v>
      </c>
      <c r="F22081" s="7" t="s">
        <v>12</v>
      </c>
      <c r="G22081" s="7" t="n">
        <v>0</v>
      </c>
      <c r="H22081" s="7" t="n">
        <v>1</v>
      </c>
      <c r="I22081" s="7" t="n">
        <v>0</v>
      </c>
      <c r="J22081" s="7" t="n">
        <v>0</v>
      </c>
      <c r="K22081" s="7" t="n">
        <v>0</v>
      </c>
      <c r="L22081" s="7" t="n">
        <v>0</v>
      </c>
      <c r="M22081" s="7" t="n">
        <v>1</v>
      </c>
      <c r="N22081" s="7" t="n">
        <v>1.60000002384186</v>
      </c>
      <c r="O22081" s="7" t="n">
        <v>0.0900000035762787</v>
      </c>
      <c r="P22081" s="7" t="s">
        <v>12</v>
      </c>
      <c r="Q22081" s="7" t="s">
        <v>12</v>
      </c>
      <c r="R22081" s="7" t="n">
        <v>-1</v>
      </c>
      <c r="S22081" s="7" t="n">
        <v>0</v>
      </c>
      <c r="T22081" s="7" t="n">
        <v>0</v>
      </c>
      <c r="U22081" s="7" t="n">
        <v>0</v>
      </c>
      <c r="V22081" s="7" t="n">
        <v>0</v>
      </c>
    </row>
    <row r="22082" spans="1:22">
      <c r="A22082" t="s">
        <v>4</v>
      </c>
      <c r="B22082" s="4" t="s">
        <v>5</v>
      </c>
      <c r="C22082" s="4" t="s">
        <v>10</v>
      </c>
      <c r="D22082" s="4" t="s">
        <v>6</v>
      </c>
      <c r="E22082" s="4" t="s">
        <v>6</v>
      </c>
      <c r="F22082" s="4" t="s">
        <v>6</v>
      </c>
      <c r="G22082" s="4" t="s">
        <v>13</v>
      </c>
      <c r="H22082" s="4" t="s">
        <v>9</v>
      </c>
      <c r="I22082" s="4" t="s">
        <v>22</v>
      </c>
      <c r="J22082" s="4" t="s">
        <v>22</v>
      </c>
      <c r="K22082" s="4" t="s">
        <v>22</v>
      </c>
      <c r="L22082" s="4" t="s">
        <v>22</v>
      </c>
      <c r="M22082" s="4" t="s">
        <v>22</v>
      </c>
      <c r="N22082" s="4" t="s">
        <v>22</v>
      </c>
      <c r="O22082" s="4" t="s">
        <v>22</v>
      </c>
      <c r="P22082" s="4" t="s">
        <v>6</v>
      </c>
      <c r="Q22082" s="4" t="s">
        <v>6</v>
      </c>
      <c r="R22082" s="4" t="s">
        <v>9</v>
      </c>
      <c r="S22082" s="4" t="s">
        <v>13</v>
      </c>
      <c r="T22082" s="4" t="s">
        <v>9</v>
      </c>
      <c r="U22082" s="4" t="s">
        <v>9</v>
      </c>
      <c r="V22082" s="4" t="s">
        <v>10</v>
      </c>
    </row>
    <row r="22083" spans="1:22">
      <c r="A22083" t="n">
        <v>175259</v>
      </c>
      <c r="B22083" s="68" t="n">
        <v>19</v>
      </c>
      <c r="C22083" s="7" t="n">
        <v>5705</v>
      </c>
      <c r="D22083" s="7" t="s">
        <v>1306</v>
      </c>
      <c r="E22083" s="7" t="s">
        <v>1307</v>
      </c>
      <c r="F22083" s="7" t="s">
        <v>12</v>
      </c>
      <c r="G22083" s="7" t="n">
        <v>0</v>
      </c>
      <c r="H22083" s="7" t="n">
        <v>1</v>
      </c>
      <c r="I22083" s="7" t="n">
        <v>0</v>
      </c>
      <c r="J22083" s="7" t="n">
        <v>0</v>
      </c>
      <c r="K22083" s="7" t="n">
        <v>0</v>
      </c>
      <c r="L22083" s="7" t="n">
        <v>0</v>
      </c>
      <c r="M22083" s="7" t="n">
        <v>1</v>
      </c>
      <c r="N22083" s="7" t="n">
        <v>1.60000002384186</v>
      </c>
      <c r="O22083" s="7" t="n">
        <v>0.0900000035762787</v>
      </c>
      <c r="P22083" s="7" t="s">
        <v>12</v>
      </c>
      <c r="Q22083" s="7" t="s">
        <v>12</v>
      </c>
      <c r="R22083" s="7" t="n">
        <v>-1</v>
      </c>
      <c r="S22083" s="7" t="n">
        <v>0</v>
      </c>
      <c r="T22083" s="7" t="n">
        <v>0</v>
      </c>
      <c r="U22083" s="7" t="n">
        <v>0</v>
      </c>
      <c r="V22083" s="7" t="n">
        <v>0</v>
      </c>
    </row>
    <row r="22084" spans="1:22">
      <c r="A22084" t="s">
        <v>4</v>
      </c>
      <c r="B22084" s="4" t="s">
        <v>5</v>
      </c>
      <c r="C22084" s="4" t="s">
        <v>10</v>
      </c>
      <c r="D22084" s="4" t="s">
        <v>6</v>
      </c>
      <c r="E22084" s="4" t="s">
        <v>6</v>
      </c>
      <c r="F22084" s="4" t="s">
        <v>6</v>
      </c>
      <c r="G22084" s="4" t="s">
        <v>13</v>
      </c>
      <c r="H22084" s="4" t="s">
        <v>9</v>
      </c>
      <c r="I22084" s="4" t="s">
        <v>22</v>
      </c>
      <c r="J22084" s="4" t="s">
        <v>22</v>
      </c>
      <c r="K22084" s="4" t="s">
        <v>22</v>
      </c>
      <c r="L22084" s="4" t="s">
        <v>22</v>
      </c>
      <c r="M22084" s="4" t="s">
        <v>22</v>
      </c>
      <c r="N22084" s="4" t="s">
        <v>22</v>
      </c>
      <c r="O22084" s="4" t="s">
        <v>22</v>
      </c>
      <c r="P22084" s="4" t="s">
        <v>6</v>
      </c>
      <c r="Q22084" s="4" t="s">
        <v>6</v>
      </c>
      <c r="R22084" s="4" t="s">
        <v>9</v>
      </c>
      <c r="S22084" s="4" t="s">
        <v>13</v>
      </c>
      <c r="T22084" s="4" t="s">
        <v>9</v>
      </c>
      <c r="U22084" s="4" t="s">
        <v>9</v>
      </c>
      <c r="V22084" s="4" t="s">
        <v>10</v>
      </c>
    </row>
    <row r="22085" spans="1:22">
      <c r="A22085" t="n">
        <v>175334</v>
      </c>
      <c r="B22085" s="68" t="n">
        <v>19</v>
      </c>
      <c r="C22085" s="7" t="n">
        <v>5721</v>
      </c>
      <c r="D22085" s="7" t="s">
        <v>791</v>
      </c>
      <c r="E22085" s="7" t="s">
        <v>792</v>
      </c>
      <c r="F22085" s="7" t="s">
        <v>12</v>
      </c>
      <c r="G22085" s="7" t="n">
        <v>0</v>
      </c>
      <c r="H22085" s="7" t="n">
        <v>1</v>
      </c>
      <c r="I22085" s="7" t="n">
        <v>0</v>
      </c>
      <c r="J22085" s="7" t="n">
        <v>0</v>
      </c>
      <c r="K22085" s="7" t="n">
        <v>0</v>
      </c>
      <c r="L22085" s="7" t="n">
        <v>0</v>
      </c>
      <c r="M22085" s="7" t="n">
        <v>1</v>
      </c>
      <c r="N22085" s="7" t="n">
        <v>1.60000002384186</v>
      </c>
      <c r="O22085" s="7" t="n">
        <v>0.0900000035762787</v>
      </c>
      <c r="P22085" s="7" t="s">
        <v>12</v>
      </c>
      <c r="Q22085" s="7" t="s">
        <v>12</v>
      </c>
      <c r="R22085" s="7" t="n">
        <v>-1</v>
      </c>
      <c r="S22085" s="7" t="n">
        <v>0</v>
      </c>
      <c r="T22085" s="7" t="n">
        <v>0</v>
      </c>
      <c r="U22085" s="7" t="n">
        <v>0</v>
      </c>
      <c r="V22085" s="7" t="n">
        <v>0</v>
      </c>
    </row>
    <row r="22086" spans="1:22">
      <c r="A22086" t="s">
        <v>4</v>
      </c>
      <c r="B22086" s="4" t="s">
        <v>5</v>
      </c>
      <c r="C22086" s="4" t="s">
        <v>10</v>
      </c>
      <c r="D22086" s="4" t="s">
        <v>6</v>
      </c>
      <c r="E22086" s="4" t="s">
        <v>6</v>
      </c>
      <c r="F22086" s="4" t="s">
        <v>6</v>
      </c>
      <c r="G22086" s="4" t="s">
        <v>13</v>
      </c>
      <c r="H22086" s="4" t="s">
        <v>9</v>
      </c>
      <c r="I22086" s="4" t="s">
        <v>22</v>
      </c>
      <c r="J22086" s="4" t="s">
        <v>22</v>
      </c>
      <c r="K22086" s="4" t="s">
        <v>22</v>
      </c>
      <c r="L22086" s="4" t="s">
        <v>22</v>
      </c>
      <c r="M22086" s="4" t="s">
        <v>22</v>
      </c>
      <c r="N22086" s="4" t="s">
        <v>22</v>
      </c>
      <c r="O22086" s="4" t="s">
        <v>22</v>
      </c>
      <c r="P22086" s="4" t="s">
        <v>6</v>
      </c>
      <c r="Q22086" s="4" t="s">
        <v>6</v>
      </c>
      <c r="R22086" s="4" t="s">
        <v>9</v>
      </c>
      <c r="S22086" s="4" t="s">
        <v>13</v>
      </c>
      <c r="T22086" s="4" t="s">
        <v>9</v>
      </c>
      <c r="U22086" s="4" t="s">
        <v>9</v>
      </c>
      <c r="V22086" s="4" t="s">
        <v>10</v>
      </c>
    </row>
    <row r="22087" spans="1:22">
      <c r="A22087" t="n">
        <v>175409</v>
      </c>
      <c r="B22087" s="68" t="n">
        <v>19</v>
      </c>
      <c r="C22087" s="7" t="n">
        <v>5722</v>
      </c>
      <c r="D22087" s="7" t="s">
        <v>1282</v>
      </c>
      <c r="E22087" s="7" t="s">
        <v>1283</v>
      </c>
      <c r="F22087" s="7" t="s">
        <v>12</v>
      </c>
      <c r="G22087" s="7" t="n">
        <v>0</v>
      </c>
      <c r="H22087" s="7" t="n">
        <v>1</v>
      </c>
      <c r="I22087" s="7" t="n">
        <v>0</v>
      </c>
      <c r="J22087" s="7" t="n">
        <v>0</v>
      </c>
      <c r="K22087" s="7" t="n">
        <v>0</v>
      </c>
      <c r="L22087" s="7" t="n">
        <v>0</v>
      </c>
      <c r="M22087" s="7" t="n">
        <v>1</v>
      </c>
      <c r="N22087" s="7" t="n">
        <v>1.60000002384186</v>
      </c>
      <c r="O22087" s="7" t="n">
        <v>0.0900000035762787</v>
      </c>
      <c r="P22087" s="7" t="s">
        <v>12</v>
      </c>
      <c r="Q22087" s="7" t="s">
        <v>12</v>
      </c>
      <c r="R22087" s="7" t="n">
        <v>-1</v>
      </c>
      <c r="S22087" s="7" t="n">
        <v>0</v>
      </c>
      <c r="T22087" s="7" t="n">
        <v>0</v>
      </c>
      <c r="U22087" s="7" t="n">
        <v>0</v>
      </c>
      <c r="V22087" s="7" t="n">
        <v>0</v>
      </c>
    </row>
    <row r="22088" spans="1:22">
      <c r="A22088" t="s">
        <v>4</v>
      </c>
      <c r="B22088" s="4" t="s">
        <v>5</v>
      </c>
      <c r="C22088" s="4" t="s">
        <v>10</v>
      </c>
      <c r="D22088" s="4" t="s">
        <v>13</v>
      </c>
      <c r="E22088" s="4" t="s">
        <v>13</v>
      </c>
      <c r="F22088" s="4" t="s">
        <v>6</v>
      </c>
    </row>
    <row r="22089" spans="1:22">
      <c r="A22089" t="n">
        <v>175486</v>
      </c>
      <c r="B22089" s="22" t="n">
        <v>20</v>
      </c>
      <c r="C22089" s="7" t="n">
        <v>5700</v>
      </c>
      <c r="D22089" s="7" t="n">
        <v>3</v>
      </c>
      <c r="E22089" s="7" t="n">
        <v>10</v>
      </c>
      <c r="F22089" s="7" t="s">
        <v>80</v>
      </c>
    </row>
    <row r="22090" spans="1:22">
      <c r="A22090" t="s">
        <v>4</v>
      </c>
      <c r="B22090" s="4" t="s">
        <v>5</v>
      </c>
      <c r="C22090" s="4" t="s">
        <v>10</v>
      </c>
    </row>
    <row r="22091" spans="1:22">
      <c r="A22091" t="n">
        <v>175504</v>
      </c>
      <c r="B22091" s="35" t="n">
        <v>16</v>
      </c>
      <c r="C22091" s="7" t="n">
        <v>0</v>
      </c>
    </row>
    <row r="22092" spans="1:22">
      <c r="A22092" t="s">
        <v>4</v>
      </c>
      <c r="B22092" s="4" t="s">
        <v>5</v>
      </c>
      <c r="C22092" s="4" t="s">
        <v>10</v>
      </c>
      <c r="D22092" s="4" t="s">
        <v>13</v>
      </c>
      <c r="E22092" s="4" t="s">
        <v>13</v>
      </c>
      <c r="F22092" s="4" t="s">
        <v>6</v>
      </c>
    </row>
    <row r="22093" spans="1:22">
      <c r="A22093" t="n">
        <v>175507</v>
      </c>
      <c r="B22093" s="22" t="n">
        <v>20</v>
      </c>
      <c r="C22093" s="7" t="n">
        <v>5702</v>
      </c>
      <c r="D22093" s="7" t="n">
        <v>3</v>
      </c>
      <c r="E22093" s="7" t="n">
        <v>10</v>
      </c>
      <c r="F22093" s="7" t="s">
        <v>80</v>
      </c>
    </row>
    <row r="22094" spans="1:22">
      <c r="A22094" t="s">
        <v>4</v>
      </c>
      <c r="B22094" s="4" t="s">
        <v>5</v>
      </c>
      <c r="C22094" s="4" t="s">
        <v>10</v>
      </c>
    </row>
    <row r="22095" spans="1:22">
      <c r="A22095" t="n">
        <v>175525</v>
      </c>
      <c r="B22095" s="35" t="n">
        <v>16</v>
      </c>
      <c r="C22095" s="7" t="n">
        <v>0</v>
      </c>
    </row>
    <row r="22096" spans="1:22">
      <c r="A22096" t="s">
        <v>4</v>
      </c>
      <c r="B22096" s="4" t="s">
        <v>5</v>
      </c>
      <c r="C22096" s="4" t="s">
        <v>10</v>
      </c>
      <c r="D22096" s="4" t="s">
        <v>13</v>
      </c>
      <c r="E22096" s="4" t="s">
        <v>13</v>
      </c>
      <c r="F22096" s="4" t="s">
        <v>6</v>
      </c>
    </row>
    <row r="22097" spans="1:22">
      <c r="A22097" t="n">
        <v>175528</v>
      </c>
      <c r="B22097" s="22" t="n">
        <v>20</v>
      </c>
      <c r="C22097" s="7" t="n">
        <v>5705</v>
      </c>
      <c r="D22097" s="7" t="n">
        <v>3</v>
      </c>
      <c r="E22097" s="7" t="n">
        <v>10</v>
      </c>
      <c r="F22097" s="7" t="s">
        <v>80</v>
      </c>
    </row>
    <row r="22098" spans="1:22">
      <c r="A22098" t="s">
        <v>4</v>
      </c>
      <c r="B22098" s="4" t="s">
        <v>5</v>
      </c>
      <c r="C22098" s="4" t="s">
        <v>10</v>
      </c>
    </row>
    <row r="22099" spans="1:22">
      <c r="A22099" t="n">
        <v>175546</v>
      </c>
      <c r="B22099" s="35" t="n">
        <v>16</v>
      </c>
      <c r="C22099" s="7" t="n">
        <v>0</v>
      </c>
    </row>
    <row r="22100" spans="1:22">
      <c r="A22100" t="s">
        <v>4</v>
      </c>
      <c r="B22100" s="4" t="s">
        <v>5</v>
      </c>
      <c r="C22100" s="4" t="s">
        <v>10</v>
      </c>
      <c r="D22100" s="4" t="s">
        <v>13</v>
      </c>
      <c r="E22100" s="4" t="s">
        <v>13</v>
      </c>
      <c r="F22100" s="4" t="s">
        <v>6</v>
      </c>
    </row>
    <row r="22101" spans="1:22">
      <c r="A22101" t="n">
        <v>175549</v>
      </c>
      <c r="B22101" s="22" t="n">
        <v>20</v>
      </c>
      <c r="C22101" s="7" t="n">
        <v>5721</v>
      </c>
      <c r="D22101" s="7" t="n">
        <v>3</v>
      </c>
      <c r="E22101" s="7" t="n">
        <v>10</v>
      </c>
      <c r="F22101" s="7" t="s">
        <v>80</v>
      </c>
    </row>
    <row r="22102" spans="1:22">
      <c r="A22102" t="s">
        <v>4</v>
      </c>
      <c r="B22102" s="4" t="s">
        <v>5</v>
      </c>
      <c r="C22102" s="4" t="s">
        <v>10</v>
      </c>
    </row>
    <row r="22103" spans="1:22">
      <c r="A22103" t="n">
        <v>175567</v>
      </c>
      <c r="B22103" s="35" t="n">
        <v>16</v>
      </c>
      <c r="C22103" s="7" t="n">
        <v>0</v>
      </c>
    </row>
    <row r="22104" spans="1:22">
      <c r="A22104" t="s">
        <v>4</v>
      </c>
      <c r="B22104" s="4" t="s">
        <v>5</v>
      </c>
      <c r="C22104" s="4" t="s">
        <v>10</v>
      </c>
      <c r="D22104" s="4" t="s">
        <v>13</v>
      </c>
      <c r="E22104" s="4" t="s">
        <v>13</v>
      </c>
      <c r="F22104" s="4" t="s">
        <v>6</v>
      </c>
    </row>
    <row r="22105" spans="1:22">
      <c r="A22105" t="n">
        <v>175570</v>
      </c>
      <c r="B22105" s="22" t="n">
        <v>20</v>
      </c>
      <c r="C22105" s="7" t="n">
        <v>5722</v>
      </c>
      <c r="D22105" s="7" t="n">
        <v>3</v>
      </c>
      <c r="E22105" s="7" t="n">
        <v>10</v>
      </c>
      <c r="F22105" s="7" t="s">
        <v>80</v>
      </c>
    </row>
    <row r="22106" spans="1:22">
      <c r="A22106" t="s">
        <v>4</v>
      </c>
      <c r="B22106" s="4" t="s">
        <v>5</v>
      </c>
      <c r="C22106" s="4" t="s">
        <v>10</v>
      </c>
    </row>
    <row r="22107" spans="1:22">
      <c r="A22107" t="n">
        <v>175588</v>
      </c>
      <c r="B22107" s="35" t="n">
        <v>16</v>
      </c>
      <c r="C22107" s="7" t="n">
        <v>0</v>
      </c>
    </row>
    <row r="22108" spans="1:22">
      <c r="A22108" t="s">
        <v>4</v>
      </c>
      <c r="B22108" s="4" t="s">
        <v>5</v>
      </c>
      <c r="C22108" s="4" t="s">
        <v>10</v>
      </c>
      <c r="D22108" s="4" t="s">
        <v>22</v>
      </c>
      <c r="E22108" s="4" t="s">
        <v>22</v>
      </c>
      <c r="F22108" s="4" t="s">
        <v>22</v>
      </c>
      <c r="G22108" s="4" t="s">
        <v>22</v>
      </c>
    </row>
    <row r="22109" spans="1:22">
      <c r="A22109" t="n">
        <v>175591</v>
      </c>
      <c r="B22109" s="24" t="n">
        <v>46</v>
      </c>
      <c r="C22109" s="7" t="n">
        <v>5700</v>
      </c>
      <c r="D22109" s="7" t="n">
        <v>-29.6100006103516</v>
      </c>
      <c r="E22109" s="7" t="n">
        <v>-0.5</v>
      </c>
      <c r="F22109" s="7" t="n">
        <v>4.8899998664856</v>
      </c>
      <c r="G22109" s="7" t="n">
        <v>236.100006103516</v>
      </c>
    </row>
    <row r="22110" spans="1:22">
      <c r="A22110" t="s">
        <v>4</v>
      </c>
      <c r="B22110" s="4" t="s">
        <v>5</v>
      </c>
      <c r="C22110" s="4" t="s">
        <v>10</v>
      </c>
      <c r="D22110" s="4" t="s">
        <v>22</v>
      </c>
      <c r="E22110" s="4" t="s">
        <v>22</v>
      </c>
      <c r="F22110" s="4" t="s">
        <v>22</v>
      </c>
      <c r="G22110" s="4" t="s">
        <v>22</v>
      </c>
    </row>
    <row r="22111" spans="1:22">
      <c r="A22111" t="n">
        <v>175610</v>
      </c>
      <c r="B22111" s="24" t="n">
        <v>46</v>
      </c>
      <c r="C22111" s="7" t="n">
        <v>5702</v>
      </c>
      <c r="D22111" s="7" t="n">
        <v>-6.94000005722046</v>
      </c>
      <c r="E22111" s="7" t="n">
        <v>0</v>
      </c>
      <c r="F22111" s="7" t="n">
        <v>2.28999996185303</v>
      </c>
      <c r="G22111" s="7" t="n">
        <v>151.199996948242</v>
      </c>
    </row>
    <row r="22112" spans="1:22">
      <c r="A22112" t="s">
        <v>4</v>
      </c>
      <c r="B22112" s="4" t="s">
        <v>5</v>
      </c>
      <c r="C22112" s="4" t="s">
        <v>10</v>
      </c>
      <c r="D22112" s="4" t="s">
        <v>22</v>
      </c>
      <c r="E22112" s="4" t="s">
        <v>22</v>
      </c>
      <c r="F22112" s="4" t="s">
        <v>22</v>
      </c>
      <c r="G22112" s="4" t="s">
        <v>22</v>
      </c>
    </row>
    <row r="22113" spans="1:7">
      <c r="A22113" t="n">
        <v>175629</v>
      </c>
      <c r="B22113" s="24" t="n">
        <v>46</v>
      </c>
      <c r="C22113" s="7" t="n">
        <v>5705</v>
      </c>
      <c r="D22113" s="7" t="n">
        <v>-55.9300003051758</v>
      </c>
      <c r="E22113" s="7" t="n">
        <v>4</v>
      </c>
      <c r="F22113" s="7" t="n">
        <v>-16.1100006103516</v>
      </c>
      <c r="G22113" s="7" t="n">
        <v>83.5</v>
      </c>
    </row>
    <row r="22114" spans="1:7">
      <c r="A22114" t="s">
        <v>4</v>
      </c>
      <c r="B22114" s="4" t="s">
        <v>5</v>
      </c>
      <c r="C22114" s="4" t="s">
        <v>10</v>
      </c>
      <c r="D22114" s="4" t="s">
        <v>22</v>
      </c>
      <c r="E22114" s="4" t="s">
        <v>22</v>
      </c>
      <c r="F22114" s="4" t="s">
        <v>22</v>
      </c>
      <c r="G22114" s="4" t="s">
        <v>22</v>
      </c>
    </row>
    <row r="22115" spans="1:7">
      <c r="A22115" t="n">
        <v>175648</v>
      </c>
      <c r="B22115" s="24" t="n">
        <v>46</v>
      </c>
      <c r="C22115" s="7" t="n">
        <v>5721</v>
      </c>
      <c r="D22115" s="7" t="n">
        <v>-9.8100004196167</v>
      </c>
      <c r="E22115" s="7" t="n">
        <v>2</v>
      </c>
      <c r="F22115" s="7" t="n">
        <v>-27.3899993896484</v>
      </c>
      <c r="G22115" s="7" t="n">
        <v>358.100006103516</v>
      </c>
    </row>
    <row r="22116" spans="1:7">
      <c r="A22116" t="s">
        <v>4</v>
      </c>
      <c r="B22116" s="4" t="s">
        <v>5</v>
      </c>
      <c r="C22116" s="4" t="s">
        <v>10</v>
      </c>
      <c r="D22116" s="4" t="s">
        <v>22</v>
      </c>
      <c r="E22116" s="4" t="s">
        <v>22</v>
      </c>
      <c r="F22116" s="4" t="s">
        <v>22</v>
      </c>
      <c r="G22116" s="4" t="s">
        <v>22</v>
      </c>
    </row>
    <row r="22117" spans="1:7">
      <c r="A22117" t="n">
        <v>175667</v>
      </c>
      <c r="B22117" s="24" t="n">
        <v>46</v>
      </c>
      <c r="C22117" s="7" t="n">
        <v>5722</v>
      </c>
      <c r="D22117" s="7" t="n">
        <v>-6.21999979019165</v>
      </c>
      <c r="E22117" s="7" t="n">
        <v>0</v>
      </c>
      <c r="F22117" s="7" t="n">
        <v>1.0900000333786</v>
      </c>
      <c r="G22117" s="7" t="n">
        <v>316.700012207031</v>
      </c>
    </row>
    <row r="22118" spans="1:7">
      <c r="A22118" t="s">
        <v>4</v>
      </c>
      <c r="B22118" s="4" t="s">
        <v>5</v>
      </c>
      <c r="C22118" s="4" t="s">
        <v>13</v>
      </c>
      <c r="D22118" s="4" t="s">
        <v>10</v>
      </c>
      <c r="E22118" s="4" t="s">
        <v>13</v>
      </c>
      <c r="F22118" s="4" t="s">
        <v>6</v>
      </c>
      <c r="G22118" s="4" t="s">
        <v>6</v>
      </c>
      <c r="H22118" s="4" t="s">
        <v>6</v>
      </c>
      <c r="I22118" s="4" t="s">
        <v>6</v>
      </c>
      <c r="J22118" s="4" t="s">
        <v>6</v>
      </c>
      <c r="K22118" s="4" t="s">
        <v>6</v>
      </c>
      <c r="L22118" s="4" t="s">
        <v>6</v>
      </c>
      <c r="M22118" s="4" t="s">
        <v>6</v>
      </c>
      <c r="N22118" s="4" t="s">
        <v>6</v>
      </c>
      <c r="O22118" s="4" t="s">
        <v>6</v>
      </c>
      <c r="P22118" s="4" t="s">
        <v>6</v>
      </c>
      <c r="Q22118" s="4" t="s">
        <v>6</v>
      </c>
      <c r="R22118" s="4" t="s">
        <v>6</v>
      </c>
      <c r="S22118" s="4" t="s">
        <v>6</v>
      </c>
      <c r="T22118" s="4" t="s">
        <v>6</v>
      </c>
      <c r="U22118" s="4" t="s">
        <v>6</v>
      </c>
    </row>
    <row r="22119" spans="1:7">
      <c r="A22119" t="n">
        <v>175686</v>
      </c>
      <c r="B22119" s="38" t="n">
        <v>36</v>
      </c>
      <c r="C22119" s="7" t="n">
        <v>8</v>
      </c>
      <c r="D22119" s="7" t="n">
        <v>5702</v>
      </c>
      <c r="E22119" s="7" t="n">
        <v>0</v>
      </c>
      <c r="F22119" s="7" t="s">
        <v>198</v>
      </c>
      <c r="G22119" s="7" t="s">
        <v>12</v>
      </c>
      <c r="H22119" s="7" t="s">
        <v>12</v>
      </c>
      <c r="I22119" s="7" t="s">
        <v>12</v>
      </c>
      <c r="J22119" s="7" t="s">
        <v>12</v>
      </c>
      <c r="K22119" s="7" t="s">
        <v>12</v>
      </c>
      <c r="L22119" s="7" t="s">
        <v>12</v>
      </c>
      <c r="M22119" s="7" t="s">
        <v>12</v>
      </c>
      <c r="N22119" s="7" t="s">
        <v>12</v>
      </c>
      <c r="O22119" s="7" t="s">
        <v>12</v>
      </c>
      <c r="P22119" s="7" t="s">
        <v>12</v>
      </c>
      <c r="Q22119" s="7" t="s">
        <v>12</v>
      </c>
      <c r="R22119" s="7" t="s">
        <v>12</v>
      </c>
      <c r="S22119" s="7" t="s">
        <v>12</v>
      </c>
      <c r="T22119" s="7" t="s">
        <v>12</v>
      </c>
      <c r="U22119" s="7" t="s">
        <v>12</v>
      </c>
    </row>
    <row r="22120" spans="1:7">
      <c r="A22120" t="s">
        <v>4</v>
      </c>
      <c r="B22120" s="4" t="s">
        <v>5</v>
      </c>
      <c r="C22120" s="4" t="s">
        <v>10</v>
      </c>
      <c r="D22120" s="4" t="s">
        <v>13</v>
      </c>
      <c r="E22120" s="4" t="s">
        <v>13</v>
      </c>
      <c r="F22120" s="4" t="s">
        <v>6</v>
      </c>
    </row>
    <row r="22121" spans="1:7">
      <c r="A22121" t="n">
        <v>175722</v>
      </c>
      <c r="B22121" s="64" t="n">
        <v>47</v>
      </c>
      <c r="C22121" s="7" t="n">
        <v>5702</v>
      </c>
      <c r="D22121" s="7" t="n">
        <v>0</v>
      </c>
      <c r="E22121" s="7" t="n">
        <v>0</v>
      </c>
      <c r="F22121" s="7" t="s">
        <v>198</v>
      </c>
    </row>
    <row r="22122" spans="1:7">
      <c r="A22122" t="s">
        <v>4</v>
      </c>
      <c r="B22122" s="4" t="s">
        <v>5</v>
      </c>
      <c r="C22122" s="4" t="s">
        <v>13</v>
      </c>
      <c r="D22122" s="4" t="s">
        <v>13</v>
      </c>
      <c r="E22122" s="4" t="s">
        <v>22</v>
      </c>
      <c r="F22122" s="4" t="s">
        <v>22</v>
      </c>
      <c r="G22122" s="4" t="s">
        <v>22</v>
      </c>
      <c r="H22122" s="4" t="s">
        <v>10</v>
      </c>
    </row>
    <row r="22123" spans="1:7">
      <c r="A22123" t="n">
        <v>175743</v>
      </c>
      <c r="B22123" s="25" t="n">
        <v>45</v>
      </c>
      <c r="C22123" s="7" t="n">
        <v>2</v>
      </c>
      <c r="D22123" s="7" t="n">
        <v>3</v>
      </c>
      <c r="E22123" s="7" t="n">
        <v>17</v>
      </c>
      <c r="F22123" s="7" t="n">
        <v>2.70000004768372</v>
      </c>
      <c r="G22123" s="7" t="n">
        <v>7</v>
      </c>
      <c r="H22123" s="7" t="n">
        <v>0</v>
      </c>
    </row>
    <row r="22124" spans="1:7">
      <c r="A22124" t="s">
        <v>4</v>
      </c>
      <c r="B22124" s="4" t="s">
        <v>5</v>
      </c>
      <c r="C22124" s="4" t="s">
        <v>13</v>
      </c>
      <c r="D22124" s="4" t="s">
        <v>13</v>
      </c>
      <c r="E22124" s="4" t="s">
        <v>22</v>
      </c>
      <c r="F22124" s="4" t="s">
        <v>22</v>
      </c>
      <c r="G22124" s="4" t="s">
        <v>22</v>
      </c>
      <c r="H22124" s="4" t="s">
        <v>10</v>
      </c>
      <c r="I22124" s="4" t="s">
        <v>13</v>
      </c>
    </row>
    <row r="22125" spans="1:7">
      <c r="A22125" t="n">
        <v>175760</v>
      </c>
      <c r="B22125" s="25" t="n">
        <v>45</v>
      </c>
      <c r="C22125" s="7" t="n">
        <v>4</v>
      </c>
      <c r="D22125" s="7" t="n">
        <v>3</v>
      </c>
      <c r="E22125" s="7" t="n">
        <v>4</v>
      </c>
      <c r="F22125" s="7" t="n">
        <v>22.5</v>
      </c>
      <c r="G22125" s="7" t="n">
        <v>0</v>
      </c>
      <c r="H22125" s="7" t="n">
        <v>0</v>
      </c>
      <c r="I22125" s="7" t="n">
        <v>0</v>
      </c>
    </row>
    <row r="22126" spans="1:7">
      <c r="A22126" t="s">
        <v>4</v>
      </c>
      <c r="B22126" s="4" t="s">
        <v>5</v>
      </c>
      <c r="C22126" s="4" t="s">
        <v>13</v>
      </c>
      <c r="D22126" s="4" t="s">
        <v>13</v>
      </c>
      <c r="E22126" s="4" t="s">
        <v>22</v>
      </c>
      <c r="F22126" s="4" t="s">
        <v>10</v>
      </c>
    </row>
    <row r="22127" spans="1:7">
      <c r="A22127" t="n">
        <v>175778</v>
      </c>
      <c r="B22127" s="25" t="n">
        <v>45</v>
      </c>
      <c r="C22127" s="7" t="n">
        <v>5</v>
      </c>
      <c r="D22127" s="7" t="n">
        <v>3</v>
      </c>
      <c r="E22127" s="7" t="n">
        <v>16</v>
      </c>
      <c r="F22127" s="7" t="n">
        <v>0</v>
      </c>
    </row>
    <row r="22128" spans="1:7">
      <c r="A22128" t="s">
        <v>4</v>
      </c>
      <c r="B22128" s="4" t="s">
        <v>5</v>
      </c>
      <c r="C22128" s="4" t="s">
        <v>13</v>
      </c>
      <c r="D22128" s="4" t="s">
        <v>13</v>
      </c>
      <c r="E22128" s="4" t="s">
        <v>22</v>
      </c>
      <c r="F22128" s="4" t="s">
        <v>10</v>
      </c>
    </row>
    <row r="22129" spans="1:21">
      <c r="A22129" t="n">
        <v>175787</v>
      </c>
      <c r="B22129" s="25" t="n">
        <v>45</v>
      </c>
      <c r="C22129" s="7" t="n">
        <v>11</v>
      </c>
      <c r="D22129" s="7" t="n">
        <v>3</v>
      </c>
      <c r="E22129" s="7" t="n">
        <v>40.2999992370605</v>
      </c>
      <c r="F22129" s="7" t="n">
        <v>0</v>
      </c>
    </row>
    <row r="22130" spans="1:21">
      <c r="A22130" t="s">
        <v>4</v>
      </c>
      <c r="B22130" s="4" t="s">
        <v>5</v>
      </c>
      <c r="C22130" s="4" t="s">
        <v>10</v>
      </c>
      <c r="D22130" s="4" t="s">
        <v>10</v>
      </c>
      <c r="E22130" s="4" t="s">
        <v>10</v>
      </c>
      <c r="F22130" s="4" t="s">
        <v>10</v>
      </c>
      <c r="G22130" s="4" t="s">
        <v>10</v>
      </c>
      <c r="H22130" s="4" t="s">
        <v>10</v>
      </c>
      <c r="I22130" s="4" t="s">
        <v>10</v>
      </c>
    </row>
    <row r="22131" spans="1:21">
      <c r="A22131" t="n">
        <v>175796</v>
      </c>
      <c r="B22131" s="93" t="n">
        <v>132</v>
      </c>
      <c r="C22131" s="7" t="n">
        <v>12</v>
      </c>
      <c r="D22131" s="7" t="n">
        <v>8</v>
      </c>
      <c r="E22131" s="7" t="n">
        <v>65535</v>
      </c>
      <c r="F22131" s="7" t="n">
        <v>12</v>
      </c>
      <c r="G22131" s="7" t="n">
        <v>9</v>
      </c>
      <c r="H22131" s="7" t="n">
        <v>0</v>
      </c>
      <c r="I22131" s="7" t="n">
        <v>1204</v>
      </c>
    </row>
    <row r="22132" spans="1:21">
      <c r="A22132" t="s">
        <v>4</v>
      </c>
      <c r="B22132" s="4" t="s">
        <v>5</v>
      </c>
    </row>
    <row r="22133" spans="1:21">
      <c r="A22133" t="n">
        <v>175811</v>
      </c>
      <c r="B22133" s="94" t="n">
        <v>133</v>
      </c>
    </row>
    <row r="22134" spans="1:21">
      <c r="A22134" t="s">
        <v>4</v>
      </c>
      <c r="B22134" s="4" t="s">
        <v>5</v>
      </c>
      <c r="C22134" s="4" t="s">
        <v>13</v>
      </c>
      <c r="D22134" s="4" t="s">
        <v>10</v>
      </c>
      <c r="E22134" s="4" t="s">
        <v>9</v>
      </c>
      <c r="F22134" s="4" t="s">
        <v>10</v>
      </c>
      <c r="G22134" s="4" t="s">
        <v>9</v>
      </c>
      <c r="H22134" s="4" t="s">
        <v>13</v>
      </c>
    </row>
    <row r="22135" spans="1:21">
      <c r="A22135" t="n">
        <v>175812</v>
      </c>
      <c r="B22135" s="16" t="n">
        <v>49</v>
      </c>
      <c r="C22135" s="7" t="n">
        <v>0</v>
      </c>
      <c r="D22135" s="7" t="n">
        <v>152</v>
      </c>
      <c r="E22135" s="7" t="n">
        <v>1065353216</v>
      </c>
      <c r="F22135" s="7" t="n">
        <v>0</v>
      </c>
      <c r="G22135" s="7" t="n">
        <v>0</v>
      </c>
      <c r="H22135" s="7" t="n">
        <v>0</v>
      </c>
    </row>
    <row r="22136" spans="1:21">
      <c r="A22136" t="s">
        <v>4</v>
      </c>
      <c r="B22136" s="4" t="s">
        <v>5</v>
      </c>
      <c r="C22136" s="4" t="s">
        <v>13</v>
      </c>
      <c r="D22136" s="4" t="s">
        <v>10</v>
      </c>
      <c r="E22136" s="4" t="s">
        <v>10</v>
      </c>
    </row>
    <row r="22137" spans="1:21">
      <c r="A22137" t="n">
        <v>175827</v>
      </c>
      <c r="B22137" s="16" t="n">
        <v>49</v>
      </c>
      <c r="C22137" s="7" t="n">
        <v>5</v>
      </c>
      <c r="D22137" s="7" t="n">
        <v>120</v>
      </c>
      <c r="E22137" s="7" t="n">
        <v>152</v>
      </c>
    </row>
    <row r="22138" spans="1:21">
      <c r="A22138" t="s">
        <v>4</v>
      </c>
      <c r="B22138" s="4" t="s">
        <v>5</v>
      </c>
      <c r="C22138" s="4" t="s">
        <v>13</v>
      </c>
      <c r="D22138" s="4" t="s">
        <v>13</v>
      </c>
      <c r="E22138" s="4" t="s">
        <v>22</v>
      </c>
      <c r="F22138" s="4" t="s">
        <v>22</v>
      </c>
      <c r="G22138" s="4" t="s">
        <v>22</v>
      </c>
      <c r="H22138" s="4" t="s">
        <v>10</v>
      </c>
    </row>
    <row r="22139" spans="1:21">
      <c r="A22139" t="n">
        <v>175833</v>
      </c>
      <c r="B22139" s="25" t="n">
        <v>45</v>
      </c>
      <c r="C22139" s="7" t="n">
        <v>2</v>
      </c>
      <c r="D22139" s="7" t="n">
        <v>3</v>
      </c>
      <c r="E22139" s="7" t="n">
        <v>19.5</v>
      </c>
      <c r="F22139" s="7" t="n">
        <v>2.70000004768372</v>
      </c>
      <c r="G22139" s="7" t="n">
        <v>4.5</v>
      </c>
      <c r="H22139" s="7" t="n">
        <v>7000</v>
      </c>
    </row>
    <row r="22140" spans="1:21">
      <c r="A22140" t="s">
        <v>4</v>
      </c>
      <c r="B22140" s="4" t="s">
        <v>5</v>
      </c>
      <c r="C22140" s="4" t="s">
        <v>13</v>
      </c>
      <c r="D22140" s="4" t="s">
        <v>13</v>
      </c>
      <c r="E22140" s="4" t="s">
        <v>22</v>
      </c>
      <c r="F22140" s="4" t="s">
        <v>22</v>
      </c>
      <c r="G22140" s="4" t="s">
        <v>22</v>
      </c>
      <c r="H22140" s="4" t="s">
        <v>10</v>
      </c>
      <c r="I22140" s="4" t="s">
        <v>13</v>
      </c>
    </row>
    <row r="22141" spans="1:21">
      <c r="A22141" t="n">
        <v>175850</v>
      </c>
      <c r="B22141" s="25" t="n">
        <v>45</v>
      </c>
      <c r="C22141" s="7" t="n">
        <v>4</v>
      </c>
      <c r="D22141" s="7" t="n">
        <v>3</v>
      </c>
      <c r="E22141" s="7" t="n">
        <v>4</v>
      </c>
      <c r="F22141" s="7" t="n">
        <v>42.5</v>
      </c>
      <c r="G22141" s="7" t="n">
        <v>0</v>
      </c>
      <c r="H22141" s="7" t="n">
        <v>7000</v>
      </c>
      <c r="I22141" s="7" t="n">
        <v>0</v>
      </c>
    </row>
    <row r="22142" spans="1:21">
      <c r="A22142" t="s">
        <v>4</v>
      </c>
      <c r="B22142" s="4" t="s">
        <v>5</v>
      </c>
      <c r="C22142" s="4" t="s">
        <v>13</v>
      </c>
      <c r="D22142" s="4" t="s">
        <v>13</v>
      </c>
      <c r="E22142" s="4" t="s">
        <v>22</v>
      </c>
      <c r="F22142" s="4" t="s">
        <v>10</v>
      </c>
    </row>
    <row r="22143" spans="1:21">
      <c r="A22143" t="n">
        <v>175868</v>
      </c>
      <c r="B22143" s="25" t="n">
        <v>45</v>
      </c>
      <c r="C22143" s="7" t="n">
        <v>5</v>
      </c>
      <c r="D22143" s="7" t="n">
        <v>3</v>
      </c>
      <c r="E22143" s="7" t="n">
        <v>26</v>
      </c>
      <c r="F22143" s="7" t="n">
        <v>7000</v>
      </c>
    </row>
    <row r="22144" spans="1:21">
      <c r="A22144" t="s">
        <v>4</v>
      </c>
      <c r="B22144" s="4" t="s">
        <v>5</v>
      </c>
      <c r="C22144" s="4" t="s">
        <v>13</v>
      </c>
      <c r="D22144" s="4" t="s">
        <v>10</v>
      </c>
      <c r="E22144" s="4" t="s">
        <v>10</v>
      </c>
      <c r="F22144" s="4" t="s">
        <v>9</v>
      </c>
    </row>
    <row r="22145" spans="1:9">
      <c r="A22145" t="n">
        <v>175877</v>
      </c>
      <c r="B22145" s="86" t="n">
        <v>84</v>
      </c>
      <c r="C22145" s="7" t="n">
        <v>0</v>
      </c>
      <c r="D22145" s="7" t="n">
        <v>0</v>
      </c>
      <c r="E22145" s="7" t="n">
        <v>0</v>
      </c>
      <c r="F22145" s="7" t="n">
        <v>1036831949</v>
      </c>
    </row>
    <row r="22146" spans="1:9">
      <c r="A22146" t="s">
        <v>4</v>
      </c>
      <c r="B22146" s="4" t="s">
        <v>5</v>
      </c>
      <c r="C22146" s="4" t="s">
        <v>13</v>
      </c>
      <c r="D22146" s="4" t="s">
        <v>10</v>
      </c>
      <c r="E22146" s="4" t="s">
        <v>22</v>
      </c>
    </row>
    <row r="22147" spans="1:9">
      <c r="A22147" t="n">
        <v>175887</v>
      </c>
      <c r="B22147" s="28" t="n">
        <v>58</v>
      </c>
      <c r="C22147" s="7" t="n">
        <v>100</v>
      </c>
      <c r="D22147" s="7" t="n">
        <v>2000</v>
      </c>
      <c r="E22147" s="7" t="n">
        <v>1</v>
      </c>
    </row>
    <row r="22148" spans="1:9">
      <c r="A22148" t="s">
        <v>4</v>
      </c>
      <c r="B22148" s="4" t="s">
        <v>5</v>
      </c>
      <c r="C22148" s="4" t="s">
        <v>13</v>
      </c>
      <c r="D22148" s="4" t="s">
        <v>10</v>
      </c>
    </row>
    <row r="22149" spans="1:9">
      <c r="A22149" t="n">
        <v>175895</v>
      </c>
      <c r="B22149" s="28" t="n">
        <v>58</v>
      </c>
      <c r="C22149" s="7" t="n">
        <v>255</v>
      </c>
      <c r="D22149" s="7" t="n">
        <v>0</v>
      </c>
    </row>
    <row r="22150" spans="1:9">
      <c r="A22150" t="s">
        <v>4</v>
      </c>
      <c r="B22150" s="4" t="s">
        <v>5</v>
      </c>
      <c r="C22150" s="4" t="s">
        <v>13</v>
      </c>
      <c r="D22150" s="4" t="s">
        <v>10</v>
      </c>
    </row>
    <row r="22151" spans="1:9">
      <c r="A22151" t="n">
        <v>175899</v>
      </c>
      <c r="B22151" s="25" t="n">
        <v>45</v>
      </c>
      <c r="C22151" s="7" t="n">
        <v>7</v>
      </c>
      <c r="D22151" s="7" t="n">
        <v>255</v>
      </c>
    </row>
    <row r="22152" spans="1:9">
      <c r="A22152" t="s">
        <v>4</v>
      </c>
      <c r="B22152" s="4" t="s">
        <v>5</v>
      </c>
      <c r="C22152" s="4" t="s">
        <v>13</v>
      </c>
      <c r="D22152" s="4" t="s">
        <v>10</v>
      </c>
      <c r="E22152" s="4" t="s">
        <v>22</v>
      </c>
    </row>
    <row r="22153" spans="1:9">
      <c r="A22153" t="n">
        <v>175903</v>
      </c>
      <c r="B22153" s="28" t="n">
        <v>58</v>
      </c>
      <c r="C22153" s="7" t="n">
        <v>101</v>
      </c>
      <c r="D22153" s="7" t="n">
        <v>1000</v>
      </c>
      <c r="E22153" s="7" t="n">
        <v>1</v>
      </c>
    </row>
    <row r="22154" spans="1:9">
      <c r="A22154" t="s">
        <v>4</v>
      </c>
      <c r="B22154" s="4" t="s">
        <v>5</v>
      </c>
      <c r="C22154" s="4" t="s">
        <v>13</v>
      </c>
      <c r="D22154" s="4" t="s">
        <v>10</v>
      </c>
    </row>
    <row r="22155" spans="1:9">
      <c r="A22155" t="n">
        <v>175911</v>
      </c>
      <c r="B22155" s="28" t="n">
        <v>58</v>
      </c>
      <c r="C22155" s="7" t="n">
        <v>254</v>
      </c>
      <c r="D22155" s="7" t="n">
        <v>0</v>
      </c>
    </row>
    <row r="22156" spans="1:9">
      <c r="A22156" t="s">
        <v>4</v>
      </c>
      <c r="B22156" s="4" t="s">
        <v>5</v>
      </c>
      <c r="C22156" s="4" t="s">
        <v>13</v>
      </c>
      <c r="D22156" s="4" t="s">
        <v>13</v>
      </c>
      <c r="E22156" s="4" t="s">
        <v>22</v>
      </c>
      <c r="F22156" s="4" t="s">
        <v>22</v>
      </c>
      <c r="G22156" s="4" t="s">
        <v>22</v>
      </c>
      <c r="H22156" s="4" t="s">
        <v>10</v>
      </c>
    </row>
    <row r="22157" spans="1:9">
      <c r="A22157" t="n">
        <v>175915</v>
      </c>
      <c r="B22157" s="25" t="n">
        <v>45</v>
      </c>
      <c r="C22157" s="7" t="n">
        <v>2</v>
      </c>
      <c r="D22157" s="7" t="n">
        <v>3</v>
      </c>
      <c r="E22157" s="7" t="n">
        <v>-34.4500007629395</v>
      </c>
      <c r="F22157" s="7" t="n">
        <v>7.69999980926514</v>
      </c>
      <c r="G22157" s="7" t="n">
        <v>-12.3000001907349</v>
      </c>
      <c r="H22157" s="7" t="n">
        <v>0</v>
      </c>
    </row>
    <row r="22158" spans="1:9">
      <c r="A22158" t="s">
        <v>4</v>
      </c>
      <c r="B22158" s="4" t="s">
        <v>5</v>
      </c>
      <c r="C22158" s="4" t="s">
        <v>13</v>
      </c>
      <c r="D22158" s="4" t="s">
        <v>13</v>
      </c>
      <c r="E22158" s="4" t="s">
        <v>22</v>
      </c>
      <c r="F22158" s="4" t="s">
        <v>22</v>
      </c>
      <c r="G22158" s="4" t="s">
        <v>22</v>
      </c>
      <c r="H22158" s="4" t="s">
        <v>10</v>
      </c>
      <c r="I22158" s="4" t="s">
        <v>13</v>
      </c>
    </row>
    <row r="22159" spans="1:9">
      <c r="A22159" t="n">
        <v>175932</v>
      </c>
      <c r="B22159" s="25" t="n">
        <v>45</v>
      </c>
      <c r="C22159" s="7" t="n">
        <v>4</v>
      </c>
      <c r="D22159" s="7" t="n">
        <v>3</v>
      </c>
      <c r="E22159" s="7" t="n">
        <v>1</v>
      </c>
      <c r="F22159" s="7" t="n">
        <v>45</v>
      </c>
      <c r="G22159" s="7" t="n">
        <v>0</v>
      </c>
      <c r="H22159" s="7" t="n">
        <v>0</v>
      </c>
      <c r="I22159" s="7" t="n">
        <v>1</v>
      </c>
    </row>
    <row r="22160" spans="1:9">
      <c r="A22160" t="s">
        <v>4</v>
      </c>
      <c r="B22160" s="4" t="s">
        <v>5</v>
      </c>
      <c r="C22160" s="4" t="s">
        <v>13</v>
      </c>
      <c r="D22160" s="4" t="s">
        <v>13</v>
      </c>
      <c r="E22160" s="4" t="s">
        <v>22</v>
      </c>
      <c r="F22160" s="4" t="s">
        <v>10</v>
      </c>
    </row>
    <row r="22161" spans="1:9">
      <c r="A22161" t="n">
        <v>175950</v>
      </c>
      <c r="B22161" s="25" t="n">
        <v>45</v>
      </c>
      <c r="C22161" s="7" t="n">
        <v>5</v>
      </c>
      <c r="D22161" s="7" t="n">
        <v>3</v>
      </c>
      <c r="E22161" s="7" t="n">
        <v>38</v>
      </c>
      <c r="F22161" s="7" t="n">
        <v>0</v>
      </c>
    </row>
    <row r="22162" spans="1:9">
      <c r="A22162" t="s">
        <v>4</v>
      </c>
      <c r="B22162" s="4" t="s">
        <v>5</v>
      </c>
      <c r="C22162" s="4" t="s">
        <v>13</v>
      </c>
      <c r="D22162" s="4" t="s">
        <v>13</v>
      </c>
      <c r="E22162" s="4" t="s">
        <v>22</v>
      </c>
      <c r="F22162" s="4" t="s">
        <v>10</v>
      </c>
    </row>
    <row r="22163" spans="1:9">
      <c r="A22163" t="n">
        <v>175959</v>
      </c>
      <c r="B22163" s="25" t="n">
        <v>45</v>
      </c>
      <c r="C22163" s="7" t="n">
        <v>11</v>
      </c>
      <c r="D22163" s="7" t="n">
        <v>3</v>
      </c>
      <c r="E22163" s="7" t="n">
        <v>40.2999992370605</v>
      </c>
      <c r="F22163" s="7" t="n">
        <v>0</v>
      </c>
    </row>
    <row r="22164" spans="1:9">
      <c r="A22164" t="s">
        <v>4</v>
      </c>
      <c r="B22164" s="4" t="s">
        <v>5</v>
      </c>
      <c r="C22164" s="4" t="s">
        <v>13</v>
      </c>
      <c r="D22164" s="4" t="s">
        <v>13</v>
      </c>
      <c r="E22164" s="4" t="s">
        <v>22</v>
      </c>
      <c r="F22164" s="4" t="s">
        <v>22</v>
      </c>
      <c r="G22164" s="4" t="s">
        <v>22</v>
      </c>
      <c r="H22164" s="4" t="s">
        <v>10</v>
      </c>
    </row>
    <row r="22165" spans="1:9">
      <c r="A22165" t="n">
        <v>175968</v>
      </c>
      <c r="B22165" s="25" t="n">
        <v>45</v>
      </c>
      <c r="C22165" s="7" t="n">
        <v>2</v>
      </c>
      <c r="D22165" s="7" t="n">
        <v>3</v>
      </c>
      <c r="E22165" s="7" t="n">
        <v>-34.4500007629395</v>
      </c>
      <c r="F22165" s="7" t="n">
        <v>3.70000004768372</v>
      </c>
      <c r="G22165" s="7" t="n">
        <v>-12.3000001907349</v>
      </c>
      <c r="H22165" s="7" t="n">
        <v>6000</v>
      </c>
    </row>
    <row r="22166" spans="1:9">
      <c r="A22166" t="s">
        <v>4</v>
      </c>
      <c r="B22166" s="4" t="s">
        <v>5</v>
      </c>
      <c r="C22166" s="4" t="s">
        <v>10</v>
      </c>
    </row>
    <row r="22167" spans="1:9">
      <c r="A22167" t="n">
        <v>175985</v>
      </c>
      <c r="B22167" s="35" t="n">
        <v>16</v>
      </c>
      <c r="C22167" s="7" t="n">
        <v>4000</v>
      </c>
    </row>
    <row r="22168" spans="1:9">
      <c r="A22168" t="s">
        <v>4</v>
      </c>
      <c r="B22168" s="4" t="s">
        <v>5</v>
      </c>
      <c r="C22168" s="4" t="s">
        <v>13</v>
      </c>
      <c r="D22168" s="4" t="s">
        <v>10</v>
      </c>
      <c r="E22168" s="4" t="s">
        <v>22</v>
      </c>
    </row>
    <row r="22169" spans="1:9">
      <c r="A22169" t="n">
        <v>175988</v>
      </c>
      <c r="B22169" s="28" t="n">
        <v>58</v>
      </c>
      <c r="C22169" s="7" t="n">
        <v>0</v>
      </c>
      <c r="D22169" s="7" t="n">
        <v>2000</v>
      </c>
      <c r="E22169" s="7" t="n">
        <v>1</v>
      </c>
    </row>
    <row r="22170" spans="1:9">
      <c r="A22170" t="s">
        <v>4</v>
      </c>
      <c r="B22170" s="4" t="s">
        <v>5</v>
      </c>
      <c r="C22170" s="4" t="s">
        <v>13</v>
      </c>
      <c r="D22170" s="4" t="s">
        <v>10</v>
      </c>
    </row>
    <row r="22171" spans="1:9">
      <c r="A22171" t="n">
        <v>175996</v>
      </c>
      <c r="B22171" s="28" t="n">
        <v>58</v>
      </c>
      <c r="C22171" s="7" t="n">
        <v>255</v>
      </c>
      <c r="D22171" s="7" t="n">
        <v>0</v>
      </c>
    </row>
    <row r="22172" spans="1:9">
      <c r="A22172" t="s">
        <v>4</v>
      </c>
      <c r="B22172" s="4" t="s">
        <v>5</v>
      </c>
      <c r="C22172" s="4" t="s">
        <v>13</v>
      </c>
      <c r="D22172" s="4" t="s">
        <v>10</v>
      </c>
    </row>
    <row r="22173" spans="1:9">
      <c r="A22173" t="n">
        <v>176000</v>
      </c>
      <c r="B22173" s="25" t="n">
        <v>45</v>
      </c>
      <c r="C22173" s="7" t="n">
        <v>7</v>
      </c>
      <c r="D22173" s="7" t="n">
        <v>255</v>
      </c>
    </row>
    <row r="22174" spans="1:9">
      <c r="A22174" t="s">
        <v>4</v>
      </c>
      <c r="B22174" s="4" t="s">
        <v>5</v>
      </c>
      <c r="C22174" s="4" t="s">
        <v>13</v>
      </c>
      <c r="D22174" s="4" t="s">
        <v>10</v>
      </c>
      <c r="E22174" s="4" t="s">
        <v>10</v>
      </c>
      <c r="F22174" s="4" t="s">
        <v>9</v>
      </c>
    </row>
    <row r="22175" spans="1:9">
      <c r="A22175" t="n">
        <v>176004</v>
      </c>
      <c r="B22175" s="86" t="n">
        <v>84</v>
      </c>
      <c r="C22175" s="7" t="n">
        <v>1</v>
      </c>
      <c r="D22175" s="7" t="n">
        <v>0</v>
      </c>
      <c r="E22175" s="7" t="n">
        <v>0</v>
      </c>
      <c r="F22175" s="7" t="n">
        <v>0</v>
      </c>
    </row>
    <row r="22176" spans="1:9">
      <c r="A22176" t="s">
        <v>4</v>
      </c>
      <c r="B22176" s="4" t="s">
        <v>5</v>
      </c>
      <c r="C22176" s="4" t="s">
        <v>9</v>
      </c>
    </row>
    <row r="22177" spans="1:8">
      <c r="A22177" t="n">
        <v>176014</v>
      </c>
      <c r="B22177" s="50" t="n">
        <v>15</v>
      </c>
      <c r="C22177" s="7" t="n">
        <v>2097152</v>
      </c>
    </row>
    <row r="22178" spans="1:8">
      <c r="A22178" t="s">
        <v>4</v>
      </c>
      <c r="B22178" s="4" t="s">
        <v>5</v>
      </c>
      <c r="C22178" s="4" t="s">
        <v>13</v>
      </c>
      <c r="D22178" s="4" t="s">
        <v>10</v>
      </c>
    </row>
    <row r="22179" spans="1:8">
      <c r="A22179" t="n">
        <v>176019</v>
      </c>
      <c r="B22179" s="9" t="n">
        <v>162</v>
      </c>
      <c r="C22179" s="7" t="n">
        <v>1</v>
      </c>
      <c r="D22179" s="7" t="n">
        <v>0</v>
      </c>
    </row>
    <row r="22180" spans="1:8">
      <c r="A22180" t="s">
        <v>4</v>
      </c>
      <c r="B22180" s="4" t="s">
        <v>5</v>
      </c>
    </row>
    <row r="22181" spans="1:8">
      <c r="A22181" t="n">
        <v>176023</v>
      </c>
      <c r="B22181" s="5" t="n">
        <v>1</v>
      </c>
    </row>
    <row r="22182" spans="1:8" s="3" customFormat="1" customHeight="0">
      <c r="A22182" s="3" t="s">
        <v>2</v>
      </c>
      <c r="B22182" s="3" t="s">
        <v>1443</v>
      </c>
    </row>
    <row r="22183" spans="1:8">
      <c r="A22183" t="s">
        <v>4</v>
      </c>
      <c r="B22183" s="4" t="s">
        <v>5</v>
      </c>
      <c r="C22183" s="4" t="s">
        <v>13</v>
      </c>
      <c r="D22183" s="4" t="s">
        <v>13</v>
      </c>
      <c r="E22183" s="4" t="s">
        <v>13</v>
      </c>
      <c r="F22183" s="4" t="s">
        <v>13</v>
      </c>
    </row>
    <row r="22184" spans="1:8">
      <c r="A22184" t="n">
        <v>176024</v>
      </c>
      <c r="B22184" s="13" t="n">
        <v>14</v>
      </c>
      <c r="C22184" s="7" t="n">
        <v>2</v>
      </c>
      <c r="D22184" s="7" t="n">
        <v>0</v>
      </c>
      <c r="E22184" s="7" t="n">
        <v>0</v>
      </c>
      <c r="F22184" s="7" t="n">
        <v>0</v>
      </c>
    </row>
    <row r="22185" spans="1:8">
      <c r="A22185" t="s">
        <v>4</v>
      </c>
      <c r="B22185" s="4" t="s">
        <v>5</v>
      </c>
      <c r="C22185" s="4" t="s">
        <v>13</v>
      </c>
      <c r="D22185" s="36" t="s">
        <v>81</v>
      </c>
      <c r="E22185" s="4" t="s">
        <v>5</v>
      </c>
      <c r="F22185" s="4" t="s">
        <v>13</v>
      </c>
      <c r="G22185" s="4" t="s">
        <v>10</v>
      </c>
      <c r="H22185" s="36" t="s">
        <v>82</v>
      </c>
      <c r="I22185" s="4" t="s">
        <v>13</v>
      </c>
      <c r="J22185" s="4" t="s">
        <v>9</v>
      </c>
      <c r="K22185" s="4" t="s">
        <v>13</v>
      </c>
      <c r="L22185" s="4" t="s">
        <v>13</v>
      </c>
      <c r="M22185" s="36" t="s">
        <v>81</v>
      </c>
      <c r="N22185" s="4" t="s">
        <v>5</v>
      </c>
      <c r="O22185" s="4" t="s">
        <v>13</v>
      </c>
      <c r="P22185" s="4" t="s">
        <v>10</v>
      </c>
      <c r="Q22185" s="36" t="s">
        <v>82</v>
      </c>
      <c r="R22185" s="4" t="s">
        <v>13</v>
      </c>
      <c r="S22185" s="4" t="s">
        <v>9</v>
      </c>
      <c r="T22185" s="4" t="s">
        <v>13</v>
      </c>
      <c r="U22185" s="4" t="s">
        <v>13</v>
      </c>
      <c r="V22185" s="4" t="s">
        <v>13</v>
      </c>
      <c r="W22185" s="4" t="s">
        <v>20</v>
      </c>
    </row>
    <row r="22186" spans="1:8">
      <c r="A22186" t="n">
        <v>176029</v>
      </c>
      <c r="B22186" s="10" t="n">
        <v>5</v>
      </c>
      <c r="C22186" s="7" t="n">
        <v>28</v>
      </c>
      <c r="D22186" s="36" t="s">
        <v>3</v>
      </c>
      <c r="E22186" s="9" t="n">
        <v>162</v>
      </c>
      <c r="F22186" s="7" t="n">
        <v>3</v>
      </c>
      <c r="G22186" s="7" t="n">
        <v>4195</v>
      </c>
      <c r="H22186" s="36" t="s">
        <v>3</v>
      </c>
      <c r="I22186" s="7" t="n">
        <v>0</v>
      </c>
      <c r="J22186" s="7" t="n">
        <v>1</v>
      </c>
      <c r="K22186" s="7" t="n">
        <v>2</v>
      </c>
      <c r="L22186" s="7" t="n">
        <v>28</v>
      </c>
      <c r="M22186" s="36" t="s">
        <v>3</v>
      </c>
      <c r="N22186" s="9" t="n">
        <v>162</v>
      </c>
      <c r="O22186" s="7" t="n">
        <v>3</v>
      </c>
      <c r="P22186" s="7" t="n">
        <v>4195</v>
      </c>
      <c r="Q22186" s="36" t="s">
        <v>3</v>
      </c>
      <c r="R22186" s="7" t="n">
        <v>0</v>
      </c>
      <c r="S22186" s="7" t="n">
        <v>2</v>
      </c>
      <c r="T22186" s="7" t="n">
        <v>2</v>
      </c>
      <c r="U22186" s="7" t="n">
        <v>11</v>
      </c>
      <c r="V22186" s="7" t="n">
        <v>1</v>
      </c>
      <c r="W22186" s="11" t="n">
        <f t="normal" ca="1">A22190</f>
        <v>0</v>
      </c>
    </row>
    <row r="22187" spans="1:8">
      <c r="A22187" t="s">
        <v>4</v>
      </c>
      <c r="B22187" s="4" t="s">
        <v>5</v>
      </c>
      <c r="C22187" s="4" t="s">
        <v>13</v>
      </c>
      <c r="D22187" s="4" t="s">
        <v>10</v>
      </c>
      <c r="E22187" s="4" t="s">
        <v>22</v>
      </c>
    </row>
    <row r="22188" spans="1:8">
      <c r="A22188" t="n">
        <v>176058</v>
      </c>
      <c r="B22188" s="28" t="n">
        <v>58</v>
      </c>
      <c r="C22188" s="7" t="n">
        <v>0</v>
      </c>
      <c r="D22188" s="7" t="n">
        <v>0</v>
      </c>
      <c r="E22188" s="7" t="n">
        <v>1</v>
      </c>
    </row>
    <row r="22189" spans="1:8">
      <c r="A22189" t="s">
        <v>4</v>
      </c>
      <c r="B22189" s="4" t="s">
        <v>5</v>
      </c>
      <c r="C22189" s="4" t="s">
        <v>13</v>
      </c>
      <c r="D22189" s="36" t="s">
        <v>81</v>
      </c>
      <c r="E22189" s="4" t="s">
        <v>5</v>
      </c>
      <c r="F22189" s="4" t="s">
        <v>13</v>
      </c>
      <c r="G22189" s="4" t="s">
        <v>10</v>
      </c>
      <c r="H22189" s="36" t="s">
        <v>82</v>
      </c>
      <c r="I22189" s="4" t="s">
        <v>13</v>
      </c>
      <c r="J22189" s="4" t="s">
        <v>9</v>
      </c>
      <c r="K22189" s="4" t="s">
        <v>13</v>
      </c>
      <c r="L22189" s="4" t="s">
        <v>13</v>
      </c>
      <c r="M22189" s="36" t="s">
        <v>81</v>
      </c>
      <c r="N22189" s="4" t="s">
        <v>5</v>
      </c>
      <c r="O22189" s="4" t="s">
        <v>13</v>
      </c>
      <c r="P22189" s="4" t="s">
        <v>10</v>
      </c>
      <c r="Q22189" s="36" t="s">
        <v>82</v>
      </c>
      <c r="R22189" s="4" t="s">
        <v>13</v>
      </c>
      <c r="S22189" s="4" t="s">
        <v>9</v>
      </c>
      <c r="T22189" s="4" t="s">
        <v>13</v>
      </c>
      <c r="U22189" s="4" t="s">
        <v>13</v>
      </c>
      <c r="V22189" s="4" t="s">
        <v>13</v>
      </c>
      <c r="W22189" s="4" t="s">
        <v>20</v>
      </c>
    </row>
    <row r="22190" spans="1:8">
      <c r="A22190" t="n">
        <v>176066</v>
      </c>
      <c r="B22190" s="10" t="n">
        <v>5</v>
      </c>
      <c r="C22190" s="7" t="n">
        <v>28</v>
      </c>
      <c r="D22190" s="36" t="s">
        <v>3</v>
      </c>
      <c r="E22190" s="9" t="n">
        <v>162</v>
      </c>
      <c r="F22190" s="7" t="n">
        <v>3</v>
      </c>
      <c r="G22190" s="7" t="n">
        <v>4195</v>
      </c>
      <c r="H22190" s="36" t="s">
        <v>3</v>
      </c>
      <c r="I22190" s="7" t="n">
        <v>0</v>
      </c>
      <c r="J22190" s="7" t="n">
        <v>1</v>
      </c>
      <c r="K22190" s="7" t="n">
        <v>3</v>
      </c>
      <c r="L22190" s="7" t="n">
        <v>28</v>
      </c>
      <c r="M22190" s="36" t="s">
        <v>3</v>
      </c>
      <c r="N22190" s="9" t="n">
        <v>162</v>
      </c>
      <c r="O22190" s="7" t="n">
        <v>3</v>
      </c>
      <c r="P22190" s="7" t="n">
        <v>4195</v>
      </c>
      <c r="Q22190" s="36" t="s">
        <v>3</v>
      </c>
      <c r="R22190" s="7" t="n">
        <v>0</v>
      </c>
      <c r="S22190" s="7" t="n">
        <v>2</v>
      </c>
      <c r="T22190" s="7" t="n">
        <v>3</v>
      </c>
      <c r="U22190" s="7" t="n">
        <v>9</v>
      </c>
      <c r="V22190" s="7" t="n">
        <v>1</v>
      </c>
      <c r="W22190" s="11" t="n">
        <f t="normal" ca="1">A22200</f>
        <v>0</v>
      </c>
    </row>
    <row r="22191" spans="1:8">
      <c r="A22191" t="s">
        <v>4</v>
      </c>
      <c r="B22191" s="4" t="s">
        <v>5</v>
      </c>
      <c r="C22191" s="4" t="s">
        <v>13</v>
      </c>
      <c r="D22191" s="36" t="s">
        <v>81</v>
      </c>
      <c r="E22191" s="4" t="s">
        <v>5</v>
      </c>
      <c r="F22191" s="4" t="s">
        <v>10</v>
      </c>
      <c r="G22191" s="4" t="s">
        <v>13</v>
      </c>
      <c r="H22191" s="4" t="s">
        <v>13</v>
      </c>
      <c r="I22191" s="4" t="s">
        <v>6</v>
      </c>
      <c r="J22191" s="36" t="s">
        <v>82</v>
      </c>
      <c r="K22191" s="4" t="s">
        <v>13</v>
      </c>
      <c r="L22191" s="4" t="s">
        <v>13</v>
      </c>
      <c r="M22191" s="36" t="s">
        <v>81</v>
      </c>
      <c r="N22191" s="4" t="s">
        <v>5</v>
      </c>
      <c r="O22191" s="4" t="s">
        <v>13</v>
      </c>
      <c r="P22191" s="36" t="s">
        <v>82</v>
      </c>
      <c r="Q22191" s="4" t="s">
        <v>13</v>
      </c>
      <c r="R22191" s="4" t="s">
        <v>9</v>
      </c>
      <c r="S22191" s="4" t="s">
        <v>13</v>
      </c>
      <c r="T22191" s="4" t="s">
        <v>13</v>
      </c>
      <c r="U22191" s="4" t="s">
        <v>13</v>
      </c>
      <c r="V22191" s="36" t="s">
        <v>81</v>
      </c>
      <c r="W22191" s="4" t="s">
        <v>5</v>
      </c>
      <c r="X22191" s="4" t="s">
        <v>13</v>
      </c>
      <c r="Y22191" s="36" t="s">
        <v>82</v>
      </c>
      <c r="Z22191" s="4" t="s">
        <v>13</v>
      </c>
      <c r="AA22191" s="4" t="s">
        <v>9</v>
      </c>
      <c r="AB22191" s="4" t="s">
        <v>13</v>
      </c>
      <c r="AC22191" s="4" t="s">
        <v>13</v>
      </c>
      <c r="AD22191" s="4" t="s">
        <v>13</v>
      </c>
      <c r="AE22191" s="4" t="s">
        <v>20</v>
      </c>
    </row>
    <row r="22192" spans="1:8">
      <c r="A22192" t="n">
        <v>176095</v>
      </c>
      <c r="B22192" s="10" t="n">
        <v>5</v>
      </c>
      <c r="C22192" s="7" t="n">
        <v>28</v>
      </c>
      <c r="D22192" s="36" t="s">
        <v>3</v>
      </c>
      <c r="E22192" s="64" t="n">
        <v>47</v>
      </c>
      <c r="F22192" s="7" t="n">
        <v>61456</v>
      </c>
      <c r="G22192" s="7" t="n">
        <v>2</v>
      </c>
      <c r="H22192" s="7" t="n">
        <v>0</v>
      </c>
      <c r="I22192" s="7" t="s">
        <v>785</v>
      </c>
      <c r="J22192" s="36" t="s">
        <v>3</v>
      </c>
      <c r="K22192" s="7" t="n">
        <v>8</v>
      </c>
      <c r="L22192" s="7" t="n">
        <v>28</v>
      </c>
      <c r="M22192" s="36" t="s">
        <v>3</v>
      </c>
      <c r="N22192" s="49" t="n">
        <v>74</v>
      </c>
      <c r="O22192" s="7" t="n">
        <v>65</v>
      </c>
      <c r="P22192" s="36" t="s">
        <v>3</v>
      </c>
      <c r="Q22192" s="7" t="n">
        <v>0</v>
      </c>
      <c r="R22192" s="7" t="n">
        <v>1</v>
      </c>
      <c r="S22192" s="7" t="n">
        <v>3</v>
      </c>
      <c r="T22192" s="7" t="n">
        <v>9</v>
      </c>
      <c r="U22192" s="7" t="n">
        <v>28</v>
      </c>
      <c r="V22192" s="36" t="s">
        <v>3</v>
      </c>
      <c r="W22192" s="49" t="n">
        <v>74</v>
      </c>
      <c r="X22192" s="7" t="n">
        <v>65</v>
      </c>
      <c r="Y22192" s="36" t="s">
        <v>3</v>
      </c>
      <c r="Z22192" s="7" t="n">
        <v>0</v>
      </c>
      <c r="AA22192" s="7" t="n">
        <v>2</v>
      </c>
      <c r="AB22192" s="7" t="n">
        <v>3</v>
      </c>
      <c r="AC22192" s="7" t="n">
        <v>9</v>
      </c>
      <c r="AD22192" s="7" t="n">
        <v>1</v>
      </c>
      <c r="AE22192" s="11" t="n">
        <f t="normal" ca="1">A22196</f>
        <v>0</v>
      </c>
    </row>
    <row r="22193" spans="1:31">
      <c r="A22193" t="s">
        <v>4</v>
      </c>
      <c r="B22193" s="4" t="s">
        <v>5</v>
      </c>
      <c r="C22193" s="4" t="s">
        <v>10</v>
      </c>
      <c r="D22193" s="4" t="s">
        <v>13</v>
      </c>
      <c r="E22193" s="4" t="s">
        <v>13</v>
      </c>
      <c r="F22193" s="4" t="s">
        <v>6</v>
      </c>
    </row>
    <row r="22194" spans="1:31">
      <c r="A22194" t="n">
        <v>176143</v>
      </c>
      <c r="B22194" s="64" t="n">
        <v>47</v>
      </c>
      <c r="C22194" s="7" t="n">
        <v>61456</v>
      </c>
      <c r="D22194" s="7" t="n">
        <v>0</v>
      </c>
      <c r="E22194" s="7" t="n">
        <v>0</v>
      </c>
      <c r="F22194" s="7" t="s">
        <v>408</v>
      </c>
    </row>
    <row r="22195" spans="1:31">
      <c r="A22195" t="s">
        <v>4</v>
      </c>
      <c r="B22195" s="4" t="s">
        <v>5</v>
      </c>
      <c r="C22195" s="4" t="s">
        <v>13</v>
      </c>
      <c r="D22195" s="4" t="s">
        <v>10</v>
      </c>
      <c r="E22195" s="4" t="s">
        <v>22</v>
      </c>
    </row>
    <row r="22196" spans="1:31">
      <c r="A22196" t="n">
        <v>176156</v>
      </c>
      <c r="B22196" s="28" t="n">
        <v>58</v>
      </c>
      <c r="C22196" s="7" t="n">
        <v>0</v>
      </c>
      <c r="D22196" s="7" t="n">
        <v>300</v>
      </c>
      <c r="E22196" s="7" t="n">
        <v>1</v>
      </c>
    </row>
    <row r="22197" spans="1:31">
      <c r="A22197" t="s">
        <v>4</v>
      </c>
      <c r="B22197" s="4" t="s">
        <v>5</v>
      </c>
      <c r="C22197" s="4" t="s">
        <v>13</v>
      </c>
      <c r="D22197" s="4" t="s">
        <v>10</v>
      </c>
    </row>
    <row r="22198" spans="1:31">
      <c r="A22198" t="n">
        <v>176164</v>
      </c>
      <c r="B22198" s="28" t="n">
        <v>58</v>
      </c>
      <c r="C22198" s="7" t="n">
        <v>255</v>
      </c>
      <c r="D22198" s="7" t="n">
        <v>0</v>
      </c>
    </row>
    <row r="22199" spans="1:31">
      <c r="A22199" t="s">
        <v>4</v>
      </c>
      <c r="B22199" s="4" t="s">
        <v>5</v>
      </c>
      <c r="C22199" s="4" t="s">
        <v>13</v>
      </c>
      <c r="D22199" s="4" t="s">
        <v>13</v>
      </c>
      <c r="E22199" s="4" t="s">
        <v>13</v>
      </c>
      <c r="F22199" s="4" t="s">
        <v>13</v>
      </c>
    </row>
    <row r="22200" spans="1:31">
      <c r="A22200" t="n">
        <v>176168</v>
      </c>
      <c r="B22200" s="13" t="n">
        <v>14</v>
      </c>
      <c r="C22200" s="7" t="n">
        <v>0</v>
      </c>
      <c r="D22200" s="7" t="n">
        <v>0</v>
      </c>
      <c r="E22200" s="7" t="n">
        <v>0</v>
      </c>
      <c r="F22200" s="7" t="n">
        <v>64</v>
      </c>
    </row>
    <row r="22201" spans="1:31">
      <c r="A22201" t="s">
        <v>4</v>
      </c>
      <c r="B22201" s="4" t="s">
        <v>5</v>
      </c>
      <c r="C22201" s="4" t="s">
        <v>13</v>
      </c>
      <c r="D22201" s="4" t="s">
        <v>10</v>
      </c>
    </row>
    <row r="22202" spans="1:31">
      <c r="A22202" t="n">
        <v>176173</v>
      </c>
      <c r="B22202" s="27" t="n">
        <v>22</v>
      </c>
      <c r="C22202" s="7" t="n">
        <v>0</v>
      </c>
      <c r="D22202" s="7" t="n">
        <v>4195</v>
      </c>
    </row>
    <row r="22203" spans="1:31">
      <c r="A22203" t="s">
        <v>4</v>
      </c>
      <c r="B22203" s="4" t="s">
        <v>5</v>
      </c>
      <c r="C22203" s="4" t="s">
        <v>13</v>
      </c>
      <c r="D22203" s="4" t="s">
        <v>10</v>
      </c>
    </row>
    <row r="22204" spans="1:31">
      <c r="A22204" t="n">
        <v>176177</v>
      </c>
      <c r="B22204" s="28" t="n">
        <v>58</v>
      </c>
      <c r="C22204" s="7" t="n">
        <v>5</v>
      </c>
      <c r="D22204" s="7" t="n">
        <v>300</v>
      </c>
    </row>
    <row r="22205" spans="1:31">
      <c r="A22205" t="s">
        <v>4</v>
      </c>
      <c r="B22205" s="4" t="s">
        <v>5</v>
      </c>
      <c r="C22205" s="4" t="s">
        <v>22</v>
      </c>
      <c r="D22205" s="4" t="s">
        <v>10</v>
      </c>
    </row>
    <row r="22206" spans="1:31">
      <c r="A22206" t="n">
        <v>176181</v>
      </c>
      <c r="B22206" s="51" t="n">
        <v>103</v>
      </c>
      <c r="C22206" s="7" t="n">
        <v>0</v>
      </c>
      <c r="D22206" s="7" t="n">
        <v>300</v>
      </c>
    </row>
    <row r="22207" spans="1:31">
      <c r="A22207" t="s">
        <v>4</v>
      </c>
      <c r="B22207" s="4" t="s">
        <v>5</v>
      </c>
      <c r="C22207" s="4" t="s">
        <v>13</v>
      </c>
    </row>
    <row r="22208" spans="1:31">
      <c r="A22208" t="n">
        <v>176188</v>
      </c>
      <c r="B22208" s="37" t="n">
        <v>64</v>
      </c>
      <c r="C22208" s="7" t="n">
        <v>7</v>
      </c>
    </row>
    <row r="22209" spans="1:6">
      <c r="A22209" t="s">
        <v>4</v>
      </c>
      <c r="B22209" s="4" t="s">
        <v>5</v>
      </c>
      <c r="C22209" s="4" t="s">
        <v>13</v>
      </c>
      <c r="D22209" s="4" t="s">
        <v>10</v>
      </c>
    </row>
    <row r="22210" spans="1:6">
      <c r="A22210" t="n">
        <v>176190</v>
      </c>
      <c r="B22210" s="67" t="n">
        <v>72</v>
      </c>
      <c r="C22210" s="7" t="n">
        <v>5</v>
      </c>
      <c r="D22210" s="7" t="n">
        <v>0</v>
      </c>
    </row>
    <row r="22211" spans="1:6">
      <c r="A22211" t="s">
        <v>4</v>
      </c>
      <c r="B22211" s="4" t="s">
        <v>5</v>
      </c>
      <c r="C22211" s="4" t="s">
        <v>13</v>
      </c>
      <c r="D22211" s="36" t="s">
        <v>81</v>
      </c>
      <c r="E22211" s="4" t="s">
        <v>5</v>
      </c>
      <c r="F22211" s="4" t="s">
        <v>13</v>
      </c>
      <c r="G22211" s="4" t="s">
        <v>10</v>
      </c>
      <c r="H22211" s="36" t="s">
        <v>82</v>
      </c>
      <c r="I22211" s="4" t="s">
        <v>13</v>
      </c>
      <c r="J22211" s="4" t="s">
        <v>9</v>
      </c>
      <c r="K22211" s="4" t="s">
        <v>13</v>
      </c>
      <c r="L22211" s="4" t="s">
        <v>13</v>
      </c>
      <c r="M22211" s="4" t="s">
        <v>20</v>
      </c>
    </row>
    <row r="22212" spans="1:6">
      <c r="A22212" t="n">
        <v>176194</v>
      </c>
      <c r="B22212" s="10" t="n">
        <v>5</v>
      </c>
      <c r="C22212" s="7" t="n">
        <v>28</v>
      </c>
      <c r="D22212" s="36" t="s">
        <v>3</v>
      </c>
      <c r="E22212" s="9" t="n">
        <v>162</v>
      </c>
      <c r="F22212" s="7" t="n">
        <v>4</v>
      </c>
      <c r="G22212" s="7" t="n">
        <v>4195</v>
      </c>
      <c r="H22212" s="36" t="s">
        <v>3</v>
      </c>
      <c r="I22212" s="7" t="n">
        <v>0</v>
      </c>
      <c r="J22212" s="7" t="n">
        <v>1</v>
      </c>
      <c r="K22212" s="7" t="n">
        <v>2</v>
      </c>
      <c r="L22212" s="7" t="n">
        <v>1</v>
      </c>
      <c r="M22212" s="11" t="n">
        <f t="normal" ca="1">A22218</f>
        <v>0</v>
      </c>
    </row>
    <row r="22213" spans="1:6">
      <c r="A22213" t="s">
        <v>4</v>
      </c>
      <c r="B22213" s="4" t="s">
        <v>5</v>
      </c>
      <c r="C22213" s="4" t="s">
        <v>13</v>
      </c>
      <c r="D22213" s="4" t="s">
        <v>6</v>
      </c>
    </row>
    <row r="22214" spans="1:6">
      <c r="A22214" t="n">
        <v>176211</v>
      </c>
      <c r="B22214" s="8" t="n">
        <v>2</v>
      </c>
      <c r="C22214" s="7" t="n">
        <v>10</v>
      </c>
      <c r="D22214" s="7" t="s">
        <v>786</v>
      </c>
    </row>
    <row r="22215" spans="1:6">
      <c r="A22215" t="s">
        <v>4</v>
      </c>
      <c r="B22215" s="4" t="s">
        <v>5</v>
      </c>
      <c r="C22215" s="4" t="s">
        <v>10</v>
      </c>
    </row>
    <row r="22216" spans="1:6">
      <c r="A22216" t="n">
        <v>176228</v>
      </c>
      <c r="B22216" s="35" t="n">
        <v>16</v>
      </c>
      <c r="C22216" s="7" t="n">
        <v>0</v>
      </c>
    </row>
    <row r="22217" spans="1:6">
      <c r="A22217" t="s">
        <v>4</v>
      </c>
      <c r="B22217" s="4" t="s">
        <v>5</v>
      </c>
      <c r="C22217" s="4" t="s">
        <v>10</v>
      </c>
      <c r="D22217" s="4" t="s">
        <v>6</v>
      </c>
      <c r="E22217" s="4" t="s">
        <v>6</v>
      </c>
      <c r="F22217" s="4" t="s">
        <v>6</v>
      </c>
      <c r="G22217" s="4" t="s">
        <v>13</v>
      </c>
      <c r="H22217" s="4" t="s">
        <v>9</v>
      </c>
      <c r="I22217" s="4" t="s">
        <v>22</v>
      </c>
      <c r="J22217" s="4" t="s">
        <v>22</v>
      </c>
      <c r="K22217" s="4" t="s">
        <v>22</v>
      </c>
      <c r="L22217" s="4" t="s">
        <v>22</v>
      </c>
      <c r="M22217" s="4" t="s">
        <v>22</v>
      </c>
      <c r="N22217" s="4" t="s">
        <v>22</v>
      </c>
      <c r="O22217" s="4" t="s">
        <v>22</v>
      </c>
      <c r="P22217" s="4" t="s">
        <v>6</v>
      </c>
      <c r="Q22217" s="4" t="s">
        <v>6</v>
      </c>
      <c r="R22217" s="4" t="s">
        <v>9</v>
      </c>
      <c r="S22217" s="4" t="s">
        <v>13</v>
      </c>
      <c r="T22217" s="4" t="s">
        <v>9</v>
      </c>
      <c r="U22217" s="4" t="s">
        <v>9</v>
      </c>
      <c r="V22217" s="4" t="s">
        <v>10</v>
      </c>
    </row>
    <row r="22218" spans="1:6">
      <c r="A22218" t="n">
        <v>176231</v>
      </c>
      <c r="B22218" s="68" t="n">
        <v>19</v>
      </c>
      <c r="C22218" s="7" t="n">
        <v>1</v>
      </c>
      <c r="D22218" s="7" t="s">
        <v>1350</v>
      </c>
      <c r="E22218" s="7" t="s">
        <v>1351</v>
      </c>
      <c r="F22218" s="7" t="s">
        <v>12</v>
      </c>
      <c r="G22218" s="7" t="n">
        <v>0</v>
      </c>
      <c r="H22218" s="7" t="n">
        <v>1</v>
      </c>
      <c r="I22218" s="7" t="n">
        <v>0</v>
      </c>
      <c r="J22218" s="7" t="n">
        <v>0</v>
      </c>
      <c r="K22218" s="7" t="n">
        <v>0</v>
      </c>
      <c r="L22218" s="7" t="n">
        <v>0</v>
      </c>
      <c r="M22218" s="7" t="n">
        <v>1</v>
      </c>
      <c r="N22218" s="7" t="n">
        <v>1.60000002384186</v>
      </c>
      <c r="O22218" s="7" t="n">
        <v>0.0900000035762787</v>
      </c>
      <c r="P22218" s="7" t="s">
        <v>12</v>
      </c>
      <c r="Q22218" s="7" t="s">
        <v>12</v>
      </c>
      <c r="R22218" s="7" t="n">
        <v>-1</v>
      </c>
      <c r="S22218" s="7" t="n">
        <v>0</v>
      </c>
      <c r="T22218" s="7" t="n">
        <v>0</v>
      </c>
      <c r="U22218" s="7" t="n">
        <v>0</v>
      </c>
      <c r="V22218" s="7" t="n">
        <v>0</v>
      </c>
    </row>
    <row r="22219" spans="1:6">
      <c r="A22219" t="s">
        <v>4</v>
      </c>
      <c r="B22219" s="4" t="s">
        <v>5</v>
      </c>
      <c r="C22219" s="4" t="s">
        <v>10</v>
      </c>
      <c r="D22219" s="4" t="s">
        <v>6</v>
      </c>
      <c r="E22219" s="4" t="s">
        <v>6</v>
      </c>
      <c r="F22219" s="4" t="s">
        <v>6</v>
      </c>
      <c r="G22219" s="4" t="s">
        <v>13</v>
      </c>
      <c r="H22219" s="4" t="s">
        <v>9</v>
      </c>
      <c r="I22219" s="4" t="s">
        <v>22</v>
      </c>
      <c r="J22219" s="4" t="s">
        <v>22</v>
      </c>
      <c r="K22219" s="4" t="s">
        <v>22</v>
      </c>
      <c r="L22219" s="4" t="s">
        <v>22</v>
      </c>
      <c r="M22219" s="4" t="s">
        <v>22</v>
      </c>
      <c r="N22219" s="4" t="s">
        <v>22</v>
      </c>
      <c r="O22219" s="4" t="s">
        <v>22</v>
      </c>
      <c r="P22219" s="4" t="s">
        <v>6</v>
      </c>
      <c r="Q22219" s="4" t="s">
        <v>6</v>
      </c>
      <c r="R22219" s="4" t="s">
        <v>9</v>
      </c>
      <c r="S22219" s="4" t="s">
        <v>13</v>
      </c>
      <c r="T22219" s="4" t="s">
        <v>9</v>
      </c>
      <c r="U22219" s="4" t="s">
        <v>9</v>
      </c>
      <c r="V22219" s="4" t="s">
        <v>10</v>
      </c>
    </row>
    <row r="22220" spans="1:6">
      <c r="A22220" t="n">
        <v>176304</v>
      </c>
      <c r="B22220" s="68" t="n">
        <v>19</v>
      </c>
      <c r="C22220" s="7" t="n">
        <v>2</v>
      </c>
      <c r="D22220" s="7" t="s">
        <v>1352</v>
      </c>
      <c r="E22220" s="7" t="s">
        <v>1353</v>
      </c>
      <c r="F22220" s="7" t="s">
        <v>12</v>
      </c>
      <c r="G22220" s="7" t="n">
        <v>0</v>
      </c>
      <c r="H22220" s="7" t="n">
        <v>1</v>
      </c>
      <c r="I22220" s="7" t="n">
        <v>0</v>
      </c>
      <c r="J22220" s="7" t="n">
        <v>0</v>
      </c>
      <c r="K22220" s="7" t="n">
        <v>0</v>
      </c>
      <c r="L22220" s="7" t="n">
        <v>0</v>
      </c>
      <c r="M22220" s="7" t="n">
        <v>1</v>
      </c>
      <c r="N22220" s="7" t="n">
        <v>1.60000002384186</v>
      </c>
      <c r="O22220" s="7" t="n">
        <v>0.0900000035762787</v>
      </c>
      <c r="P22220" s="7" t="s">
        <v>12</v>
      </c>
      <c r="Q22220" s="7" t="s">
        <v>12</v>
      </c>
      <c r="R22220" s="7" t="n">
        <v>-1</v>
      </c>
      <c r="S22220" s="7" t="n">
        <v>0</v>
      </c>
      <c r="T22220" s="7" t="n">
        <v>0</v>
      </c>
      <c r="U22220" s="7" t="n">
        <v>0</v>
      </c>
      <c r="V22220" s="7" t="n">
        <v>0</v>
      </c>
    </row>
    <row r="22221" spans="1:6">
      <c r="A22221" t="s">
        <v>4</v>
      </c>
      <c r="B22221" s="4" t="s">
        <v>5</v>
      </c>
      <c r="C22221" s="4" t="s">
        <v>10</v>
      </c>
      <c r="D22221" s="4" t="s">
        <v>6</v>
      </c>
      <c r="E22221" s="4" t="s">
        <v>6</v>
      </c>
      <c r="F22221" s="4" t="s">
        <v>6</v>
      </c>
      <c r="G22221" s="4" t="s">
        <v>13</v>
      </c>
      <c r="H22221" s="4" t="s">
        <v>9</v>
      </c>
      <c r="I22221" s="4" t="s">
        <v>22</v>
      </c>
      <c r="J22221" s="4" t="s">
        <v>22</v>
      </c>
      <c r="K22221" s="4" t="s">
        <v>22</v>
      </c>
      <c r="L22221" s="4" t="s">
        <v>22</v>
      </c>
      <c r="M22221" s="4" t="s">
        <v>22</v>
      </c>
      <c r="N22221" s="4" t="s">
        <v>22</v>
      </c>
      <c r="O22221" s="4" t="s">
        <v>22</v>
      </c>
      <c r="P22221" s="4" t="s">
        <v>6</v>
      </c>
      <c r="Q22221" s="4" t="s">
        <v>6</v>
      </c>
      <c r="R22221" s="4" t="s">
        <v>9</v>
      </c>
      <c r="S22221" s="4" t="s">
        <v>13</v>
      </c>
      <c r="T22221" s="4" t="s">
        <v>9</v>
      </c>
      <c r="U22221" s="4" t="s">
        <v>9</v>
      </c>
      <c r="V22221" s="4" t="s">
        <v>10</v>
      </c>
    </row>
    <row r="22222" spans="1:6">
      <c r="A22222" t="n">
        <v>176378</v>
      </c>
      <c r="B22222" s="68" t="n">
        <v>19</v>
      </c>
      <c r="C22222" s="7" t="n">
        <v>4</v>
      </c>
      <c r="D22222" s="7" t="s">
        <v>1354</v>
      </c>
      <c r="E22222" s="7" t="s">
        <v>1355</v>
      </c>
      <c r="F22222" s="7" t="s">
        <v>12</v>
      </c>
      <c r="G22222" s="7" t="n">
        <v>0</v>
      </c>
      <c r="H22222" s="7" t="n">
        <v>1</v>
      </c>
      <c r="I22222" s="7" t="n">
        <v>0</v>
      </c>
      <c r="J22222" s="7" t="n">
        <v>0</v>
      </c>
      <c r="K22222" s="7" t="n">
        <v>0</v>
      </c>
      <c r="L22222" s="7" t="n">
        <v>0</v>
      </c>
      <c r="M22222" s="7" t="n">
        <v>1</v>
      </c>
      <c r="N22222" s="7" t="n">
        <v>1.60000002384186</v>
      </c>
      <c r="O22222" s="7" t="n">
        <v>0.0900000035762787</v>
      </c>
      <c r="P22222" s="7" t="s">
        <v>12</v>
      </c>
      <c r="Q22222" s="7" t="s">
        <v>12</v>
      </c>
      <c r="R22222" s="7" t="n">
        <v>-1</v>
      </c>
      <c r="S22222" s="7" t="n">
        <v>0</v>
      </c>
      <c r="T22222" s="7" t="n">
        <v>0</v>
      </c>
      <c r="U22222" s="7" t="n">
        <v>0</v>
      </c>
      <c r="V22222" s="7" t="n">
        <v>0</v>
      </c>
    </row>
    <row r="22223" spans="1:6">
      <c r="A22223" t="s">
        <v>4</v>
      </c>
      <c r="B22223" s="4" t="s">
        <v>5</v>
      </c>
      <c r="C22223" s="4" t="s">
        <v>10</v>
      </c>
      <c r="D22223" s="4" t="s">
        <v>6</v>
      </c>
      <c r="E22223" s="4" t="s">
        <v>6</v>
      </c>
      <c r="F22223" s="4" t="s">
        <v>6</v>
      </c>
      <c r="G22223" s="4" t="s">
        <v>13</v>
      </c>
      <c r="H22223" s="4" t="s">
        <v>9</v>
      </c>
      <c r="I22223" s="4" t="s">
        <v>22</v>
      </c>
      <c r="J22223" s="4" t="s">
        <v>22</v>
      </c>
      <c r="K22223" s="4" t="s">
        <v>22</v>
      </c>
      <c r="L22223" s="4" t="s">
        <v>22</v>
      </c>
      <c r="M22223" s="4" t="s">
        <v>22</v>
      </c>
      <c r="N22223" s="4" t="s">
        <v>22</v>
      </c>
      <c r="O22223" s="4" t="s">
        <v>22</v>
      </c>
      <c r="P22223" s="4" t="s">
        <v>6</v>
      </c>
      <c r="Q22223" s="4" t="s">
        <v>6</v>
      </c>
      <c r="R22223" s="4" t="s">
        <v>9</v>
      </c>
      <c r="S22223" s="4" t="s">
        <v>13</v>
      </c>
      <c r="T22223" s="4" t="s">
        <v>9</v>
      </c>
      <c r="U22223" s="4" t="s">
        <v>9</v>
      </c>
      <c r="V22223" s="4" t="s">
        <v>10</v>
      </c>
    </row>
    <row r="22224" spans="1:6">
      <c r="A22224" t="n">
        <v>176453</v>
      </c>
      <c r="B22224" s="68" t="n">
        <v>19</v>
      </c>
      <c r="C22224" s="7" t="n">
        <v>7</v>
      </c>
      <c r="D22224" s="7" t="s">
        <v>1356</v>
      </c>
      <c r="E22224" s="7" t="s">
        <v>1357</v>
      </c>
      <c r="F22224" s="7" t="s">
        <v>12</v>
      </c>
      <c r="G22224" s="7" t="n">
        <v>0</v>
      </c>
      <c r="H22224" s="7" t="n">
        <v>1</v>
      </c>
      <c r="I22224" s="7" t="n">
        <v>0</v>
      </c>
      <c r="J22224" s="7" t="n">
        <v>0</v>
      </c>
      <c r="K22224" s="7" t="n">
        <v>0</v>
      </c>
      <c r="L22224" s="7" t="n">
        <v>0</v>
      </c>
      <c r="M22224" s="7" t="n">
        <v>1</v>
      </c>
      <c r="N22224" s="7" t="n">
        <v>1.60000002384186</v>
      </c>
      <c r="O22224" s="7" t="n">
        <v>0.0900000035762787</v>
      </c>
      <c r="P22224" s="7" t="s">
        <v>12</v>
      </c>
      <c r="Q22224" s="7" t="s">
        <v>12</v>
      </c>
      <c r="R22224" s="7" t="n">
        <v>-1</v>
      </c>
      <c r="S22224" s="7" t="n">
        <v>0</v>
      </c>
      <c r="T22224" s="7" t="n">
        <v>0</v>
      </c>
      <c r="U22224" s="7" t="n">
        <v>0</v>
      </c>
      <c r="V22224" s="7" t="n">
        <v>0</v>
      </c>
    </row>
    <row r="22225" spans="1:22">
      <c r="A22225" t="s">
        <v>4</v>
      </c>
      <c r="B22225" s="4" t="s">
        <v>5</v>
      </c>
      <c r="C22225" s="4" t="s">
        <v>10</v>
      </c>
      <c r="D22225" s="4" t="s">
        <v>6</v>
      </c>
      <c r="E22225" s="4" t="s">
        <v>6</v>
      </c>
      <c r="F22225" s="4" t="s">
        <v>6</v>
      </c>
      <c r="G22225" s="4" t="s">
        <v>13</v>
      </c>
      <c r="H22225" s="4" t="s">
        <v>9</v>
      </c>
      <c r="I22225" s="4" t="s">
        <v>22</v>
      </c>
      <c r="J22225" s="4" t="s">
        <v>22</v>
      </c>
      <c r="K22225" s="4" t="s">
        <v>22</v>
      </c>
      <c r="L22225" s="4" t="s">
        <v>22</v>
      </c>
      <c r="M22225" s="4" t="s">
        <v>22</v>
      </c>
      <c r="N22225" s="4" t="s">
        <v>22</v>
      </c>
      <c r="O22225" s="4" t="s">
        <v>22</v>
      </c>
      <c r="P22225" s="4" t="s">
        <v>6</v>
      </c>
      <c r="Q22225" s="4" t="s">
        <v>6</v>
      </c>
      <c r="R22225" s="4" t="s">
        <v>9</v>
      </c>
      <c r="S22225" s="4" t="s">
        <v>13</v>
      </c>
      <c r="T22225" s="4" t="s">
        <v>9</v>
      </c>
      <c r="U22225" s="4" t="s">
        <v>9</v>
      </c>
      <c r="V22225" s="4" t="s">
        <v>10</v>
      </c>
    </row>
    <row r="22226" spans="1:22">
      <c r="A22226" t="n">
        <v>176524</v>
      </c>
      <c r="B22226" s="68" t="n">
        <v>19</v>
      </c>
      <c r="C22226" s="7" t="n">
        <v>8</v>
      </c>
      <c r="D22226" s="7" t="s">
        <v>1358</v>
      </c>
      <c r="E22226" s="7" t="s">
        <v>1359</v>
      </c>
      <c r="F22226" s="7" t="s">
        <v>12</v>
      </c>
      <c r="G22226" s="7" t="n">
        <v>0</v>
      </c>
      <c r="H22226" s="7" t="n">
        <v>1</v>
      </c>
      <c r="I22226" s="7" t="n">
        <v>0</v>
      </c>
      <c r="J22226" s="7" t="n">
        <v>0</v>
      </c>
      <c r="K22226" s="7" t="n">
        <v>0</v>
      </c>
      <c r="L22226" s="7" t="n">
        <v>0</v>
      </c>
      <c r="M22226" s="7" t="n">
        <v>1</v>
      </c>
      <c r="N22226" s="7" t="n">
        <v>1.60000002384186</v>
      </c>
      <c r="O22226" s="7" t="n">
        <v>0.0900000035762787</v>
      </c>
      <c r="P22226" s="7" t="s">
        <v>12</v>
      </c>
      <c r="Q22226" s="7" t="s">
        <v>12</v>
      </c>
      <c r="R22226" s="7" t="n">
        <v>-1</v>
      </c>
      <c r="S22226" s="7" t="n">
        <v>0</v>
      </c>
      <c r="T22226" s="7" t="n">
        <v>0</v>
      </c>
      <c r="U22226" s="7" t="n">
        <v>0</v>
      </c>
      <c r="V22226" s="7" t="n">
        <v>0</v>
      </c>
    </row>
    <row r="22227" spans="1:22">
      <c r="A22227" t="s">
        <v>4</v>
      </c>
      <c r="B22227" s="4" t="s">
        <v>5</v>
      </c>
      <c r="C22227" s="4" t="s">
        <v>10</v>
      </c>
      <c r="D22227" s="4" t="s">
        <v>6</v>
      </c>
      <c r="E22227" s="4" t="s">
        <v>6</v>
      </c>
      <c r="F22227" s="4" t="s">
        <v>6</v>
      </c>
      <c r="G22227" s="4" t="s">
        <v>13</v>
      </c>
      <c r="H22227" s="4" t="s">
        <v>9</v>
      </c>
      <c r="I22227" s="4" t="s">
        <v>22</v>
      </c>
      <c r="J22227" s="4" t="s">
        <v>22</v>
      </c>
      <c r="K22227" s="4" t="s">
        <v>22</v>
      </c>
      <c r="L22227" s="4" t="s">
        <v>22</v>
      </c>
      <c r="M22227" s="4" t="s">
        <v>22</v>
      </c>
      <c r="N22227" s="4" t="s">
        <v>22</v>
      </c>
      <c r="O22227" s="4" t="s">
        <v>22</v>
      </c>
      <c r="P22227" s="4" t="s">
        <v>6</v>
      </c>
      <c r="Q22227" s="4" t="s">
        <v>6</v>
      </c>
      <c r="R22227" s="4" t="s">
        <v>9</v>
      </c>
      <c r="S22227" s="4" t="s">
        <v>13</v>
      </c>
      <c r="T22227" s="4" t="s">
        <v>9</v>
      </c>
      <c r="U22227" s="4" t="s">
        <v>9</v>
      </c>
      <c r="V22227" s="4" t="s">
        <v>10</v>
      </c>
    </row>
    <row r="22228" spans="1:22">
      <c r="A22228" t="n">
        <v>176597</v>
      </c>
      <c r="B22228" s="68" t="n">
        <v>19</v>
      </c>
      <c r="C22228" s="7" t="n">
        <v>9</v>
      </c>
      <c r="D22228" s="7" t="s">
        <v>1360</v>
      </c>
      <c r="E22228" s="7" t="s">
        <v>1361</v>
      </c>
      <c r="F22228" s="7" t="s">
        <v>12</v>
      </c>
      <c r="G22228" s="7" t="n">
        <v>0</v>
      </c>
      <c r="H22228" s="7" t="n">
        <v>1</v>
      </c>
      <c r="I22228" s="7" t="n">
        <v>0</v>
      </c>
      <c r="J22228" s="7" t="n">
        <v>0</v>
      </c>
      <c r="K22228" s="7" t="n">
        <v>0</v>
      </c>
      <c r="L22228" s="7" t="n">
        <v>0</v>
      </c>
      <c r="M22228" s="7" t="n">
        <v>1</v>
      </c>
      <c r="N22228" s="7" t="n">
        <v>1.60000002384186</v>
      </c>
      <c r="O22228" s="7" t="n">
        <v>0.0900000035762787</v>
      </c>
      <c r="P22228" s="7" t="s">
        <v>12</v>
      </c>
      <c r="Q22228" s="7" t="s">
        <v>12</v>
      </c>
      <c r="R22228" s="7" t="n">
        <v>-1</v>
      </c>
      <c r="S22228" s="7" t="n">
        <v>0</v>
      </c>
      <c r="T22228" s="7" t="n">
        <v>0</v>
      </c>
      <c r="U22228" s="7" t="n">
        <v>0</v>
      </c>
      <c r="V22228" s="7" t="n">
        <v>0</v>
      </c>
    </row>
    <row r="22229" spans="1:22">
      <c r="A22229" t="s">
        <v>4</v>
      </c>
      <c r="B22229" s="4" t="s">
        <v>5</v>
      </c>
      <c r="C22229" s="4" t="s">
        <v>10</v>
      </c>
      <c r="D22229" s="4" t="s">
        <v>6</v>
      </c>
      <c r="E22229" s="4" t="s">
        <v>6</v>
      </c>
      <c r="F22229" s="4" t="s">
        <v>6</v>
      </c>
      <c r="G22229" s="4" t="s">
        <v>13</v>
      </c>
      <c r="H22229" s="4" t="s">
        <v>9</v>
      </c>
      <c r="I22229" s="4" t="s">
        <v>22</v>
      </c>
      <c r="J22229" s="4" t="s">
        <v>22</v>
      </c>
      <c r="K22229" s="4" t="s">
        <v>22</v>
      </c>
      <c r="L22229" s="4" t="s">
        <v>22</v>
      </c>
      <c r="M22229" s="4" t="s">
        <v>22</v>
      </c>
      <c r="N22229" s="4" t="s">
        <v>22</v>
      </c>
      <c r="O22229" s="4" t="s">
        <v>22</v>
      </c>
      <c r="P22229" s="4" t="s">
        <v>6</v>
      </c>
      <c r="Q22229" s="4" t="s">
        <v>6</v>
      </c>
      <c r="R22229" s="4" t="s">
        <v>9</v>
      </c>
      <c r="S22229" s="4" t="s">
        <v>13</v>
      </c>
      <c r="T22229" s="4" t="s">
        <v>9</v>
      </c>
      <c r="U22229" s="4" t="s">
        <v>9</v>
      </c>
      <c r="V22229" s="4" t="s">
        <v>10</v>
      </c>
    </row>
    <row r="22230" spans="1:22">
      <c r="A22230" t="n">
        <v>176672</v>
      </c>
      <c r="B22230" s="68" t="n">
        <v>19</v>
      </c>
      <c r="C22230" s="7" t="n">
        <v>16</v>
      </c>
      <c r="D22230" s="7" t="s">
        <v>1362</v>
      </c>
      <c r="E22230" s="7" t="s">
        <v>1363</v>
      </c>
      <c r="F22230" s="7" t="s">
        <v>12</v>
      </c>
      <c r="G22230" s="7" t="n">
        <v>0</v>
      </c>
      <c r="H22230" s="7" t="n">
        <v>1</v>
      </c>
      <c r="I22230" s="7" t="n">
        <v>0</v>
      </c>
      <c r="J22230" s="7" t="n">
        <v>0</v>
      </c>
      <c r="K22230" s="7" t="n">
        <v>0</v>
      </c>
      <c r="L22230" s="7" t="n">
        <v>0</v>
      </c>
      <c r="M22230" s="7" t="n">
        <v>1</v>
      </c>
      <c r="N22230" s="7" t="n">
        <v>1.60000002384186</v>
      </c>
      <c r="O22230" s="7" t="n">
        <v>0.0900000035762787</v>
      </c>
      <c r="P22230" s="7" t="s">
        <v>12</v>
      </c>
      <c r="Q22230" s="7" t="s">
        <v>12</v>
      </c>
      <c r="R22230" s="7" t="n">
        <v>-1</v>
      </c>
      <c r="S22230" s="7" t="n">
        <v>0</v>
      </c>
      <c r="T22230" s="7" t="n">
        <v>0</v>
      </c>
      <c r="U22230" s="7" t="n">
        <v>0</v>
      </c>
      <c r="V22230" s="7" t="n">
        <v>0</v>
      </c>
    </row>
    <row r="22231" spans="1:22">
      <c r="A22231" t="s">
        <v>4</v>
      </c>
      <c r="B22231" s="4" t="s">
        <v>5</v>
      </c>
      <c r="C22231" s="4" t="s">
        <v>10</v>
      </c>
      <c r="D22231" s="4" t="s">
        <v>6</v>
      </c>
      <c r="E22231" s="4" t="s">
        <v>6</v>
      </c>
      <c r="F22231" s="4" t="s">
        <v>6</v>
      </c>
      <c r="G22231" s="4" t="s">
        <v>13</v>
      </c>
      <c r="H22231" s="4" t="s">
        <v>9</v>
      </c>
      <c r="I22231" s="4" t="s">
        <v>22</v>
      </c>
      <c r="J22231" s="4" t="s">
        <v>22</v>
      </c>
      <c r="K22231" s="4" t="s">
        <v>22</v>
      </c>
      <c r="L22231" s="4" t="s">
        <v>22</v>
      </c>
      <c r="M22231" s="4" t="s">
        <v>22</v>
      </c>
      <c r="N22231" s="4" t="s">
        <v>22</v>
      </c>
      <c r="O22231" s="4" t="s">
        <v>22</v>
      </c>
      <c r="P22231" s="4" t="s">
        <v>6</v>
      </c>
      <c r="Q22231" s="4" t="s">
        <v>6</v>
      </c>
      <c r="R22231" s="4" t="s">
        <v>9</v>
      </c>
      <c r="S22231" s="4" t="s">
        <v>13</v>
      </c>
      <c r="T22231" s="4" t="s">
        <v>9</v>
      </c>
      <c r="U22231" s="4" t="s">
        <v>9</v>
      </c>
      <c r="V22231" s="4" t="s">
        <v>10</v>
      </c>
    </row>
    <row r="22232" spans="1:22">
      <c r="A22232" t="n">
        <v>176741</v>
      </c>
      <c r="B22232" s="68" t="n">
        <v>19</v>
      </c>
      <c r="C22232" s="7" t="n">
        <v>15</v>
      </c>
      <c r="D22232" s="7" t="s">
        <v>1364</v>
      </c>
      <c r="E22232" s="7" t="s">
        <v>1365</v>
      </c>
      <c r="F22232" s="7" t="s">
        <v>12</v>
      </c>
      <c r="G22232" s="7" t="n">
        <v>0</v>
      </c>
      <c r="H22232" s="7" t="n">
        <v>1</v>
      </c>
      <c r="I22232" s="7" t="n">
        <v>0</v>
      </c>
      <c r="J22232" s="7" t="n">
        <v>0</v>
      </c>
      <c r="K22232" s="7" t="n">
        <v>0</v>
      </c>
      <c r="L22232" s="7" t="n">
        <v>0</v>
      </c>
      <c r="M22232" s="7" t="n">
        <v>1</v>
      </c>
      <c r="N22232" s="7" t="n">
        <v>1.60000002384186</v>
      </c>
      <c r="O22232" s="7" t="n">
        <v>0.0900000035762787</v>
      </c>
      <c r="P22232" s="7" t="s">
        <v>12</v>
      </c>
      <c r="Q22232" s="7" t="s">
        <v>12</v>
      </c>
      <c r="R22232" s="7" t="n">
        <v>-1</v>
      </c>
      <c r="S22232" s="7" t="n">
        <v>0</v>
      </c>
      <c r="T22232" s="7" t="n">
        <v>0</v>
      </c>
      <c r="U22232" s="7" t="n">
        <v>0</v>
      </c>
      <c r="V22232" s="7" t="n">
        <v>0</v>
      </c>
    </row>
    <row r="22233" spans="1:22">
      <c r="A22233" t="s">
        <v>4</v>
      </c>
      <c r="B22233" s="4" t="s">
        <v>5</v>
      </c>
      <c r="C22233" s="4" t="s">
        <v>10</v>
      </c>
      <c r="D22233" s="4" t="s">
        <v>6</v>
      </c>
      <c r="E22233" s="4" t="s">
        <v>6</v>
      </c>
      <c r="F22233" s="4" t="s">
        <v>6</v>
      </c>
      <c r="G22233" s="4" t="s">
        <v>13</v>
      </c>
      <c r="H22233" s="4" t="s">
        <v>9</v>
      </c>
      <c r="I22233" s="4" t="s">
        <v>22</v>
      </c>
      <c r="J22233" s="4" t="s">
        <v>22</v>
      </c>
      <c r="K22233" s="4" t="s">
        <v>22</v>
      </c>
      <c r="L22233" s="4" t="s">
        <v>22</v>
      </c>
      <c r="M22233" s="4" t="s">
        <v>22</v>
      </c>
      <c r="N22233" s="4" t="s">
        <v>22</v>
      </c>
      <c r="O22233" s="4" t="s">
        <v>22</v>
      </c>
      <c r="P22233" s="4" t="s">
        <v>6</v>
      </c>
      <c r="Q22233" s="4" t="s">
        <v>6</v>
      </c>
      <c r="R22233" s="4" t="s">
        <v>9</v>
      </c>
      <c r="S22233" s="4" t="s">
        <v>13</v>
      </c>
      <c r="T22233" s="4" t="s">
        <v>9</v>
      </c>
      <c r="U22233" s="4" t="s">
        <v>9</v>
      </c>
      <c r="V22233" s="4" t="s">
        <v>10</v>
      </c>
    </row>
    <row r="22234" spans="1:22">
      <c r="A22234" t="n">
        <v>176823</v>
      </c>
      <c r="B22234" s="68" t="n">
        <v>19</v>
      </c>
      <c r="C22234" s="7" t="n">
        <v>14</v>
      </c>
      <c r="D22234" s="7" t="s">
        <v>1366</v>
      </c>
      <c r="E22234" s="7" t="s">
        <v>1367</v>
      </c>
      <c r="F22234" s="7" t="s">
        <v>12</v>
      </c>
      <c r="G22234" s="7" t="n">
        <v>0</v>
      </c>
      <c r="H22234" s="7" t="n">
        <v>1</v>
      </c>
      <c r="I22234" s="7" t="n">
        <v>0</v>
      </c>
      <c r="J22234" s="7" t="n">
        <v>0</v>
      </c>
      <c r="K22234" s="7" t="n">
        <v>0</v>
      </c>
      <c r="L22234" s="7" t="n">
        <v>0</v>
      </c>
      <c r="M22234" s="7" t="n">
        <v>1</v>
      </c>
      <c r="N22234" s="7" t="n">
        <v>1.60000002384186</v>
      </c>
      <c r="O22234" s="7" t="n">
        <v>0.0900000035762787</v>
      </c>
      <c r="P22234" s="7" t="s">
        <v>12</v>
      </c>
      <c r="Q22234" s="7" t="s">
        <v>12</v>
      </c>
      <c r="R22234" s="7" t="n">
        <v>-1</v>
      </c>
      <c r="S22234" s="7" t="n">
        <v>0</v>
      </c>
      <c r="T22234" s="7" t="n">
        <v>0</v>
      </c>
      <c r="U22234" s="7" t="n">
        <v>0</v>
      </c>
      <c r="V22234" s="7" t="n">
        <v>0</v>
      </c>
    </row>
    <row r="22235" spans="1:22">
      <c r="A22235" t="s">
        <v>4</v>
      </c>
      <c r="B22235" s="4" t="s">
        <v>5</v>
      </c>
      <c r="C22235" s="4" t="s">
        <v>10</v>
      </c>
      <c r="D22235" s="4" t="s">
        <v>6</v>
      </c>
      <c r="E22235" s="4" t="s">
        <v>6</v>
      </c>
      <c r="F22235" s="4" t="s">
        <v>6</v>
      </c>
      <c r="G22235" s="4" t="s">
        <v>13</v>
      </c>
      <c r="H22235" s="4" t="s">
        <v>9</v>
      </c>
      <c r="I22235" s="4" t="s">
        <v>22</v>
      </c>
      <c r="J22235" s="4" t="s">
        <v>22</v>
      </c>
      <c r="K22235" s="4" t="s">
        <v>22</v>
      </c>
      <c r="L22235" s="4" t="s">
        <v>22</v>
      </c>
      <c r="M22235" s="4" t="s">
        <v>22</v>
      </c>
      <c r="N22235" s="4" t="s">
        <v>22</v>
      </c>
      <c r="O22235" s="4" t="s">
        <v>22</v>
      </c>
      <c r="P22235" s="4" t="s">
        <v>6</v>
      </c>
      <c r="Q22235" s="4" t="s">
        <v>6</v>
      </c>
      <c r="R22235" s="4" t="s">
        <v>9</v>
      </c>
      <c r="S22235" s="4" t="s">
        <v>13</v>
      </c>
      <c r="T22235" s="4" t="s">
        <v>9</v>
      </c>
      <c r="U22235" s="4" t="s">
        <v>9</v>
      </c>
      <c r="V22235" s="4" t="s">
        <v>10</v>
      </c>
    </row>
    <row r="22236" spans="1:22">
      <c r="A22236" t="n">
        <v>176893</v>
      </c>
      <c r="B22236" s="68" t="n">
        <v>19</v>
      </c>
      <c r="C22236" s="7" t="n">
        <v>7032</v>
      </c>
      <c r="D22236" s="7" t="s">
        <v>797</v>
      </c>
      <c r="E22236" s="7" t="s">
        <v>798</v>
      </c>
      <c r="F22236" s="7" t="s">
        <v>12</v>
      </c>
      <c r="G22236" s="7" t="n">
        <v>0</v>
      </c>
      <c r="H22236" s="7" t="n">
        <v>1</v>
      </c>
      <c r="I22236" s="7" t="n">
        <v>0</v>
      </c>
      <c r="J22236" s="7" t="n">
        <v>0</v>
      </c>
      <c r="K22236" s="7" t="n">
        <v>0</v>
      </c>
      <c r="L22236" s="7" t="n">
        <v>0</v>
      </c>
      <c r="M22236" s="7" t="n">
        <v>1</v>
      </c>
      <c r="N22236" s="7" t="n">
        <v>1.60000002384186</v>
      </c>
      <c r="O22236" s="7" t="n">
        <v>0.0900000035762787</v>
      </c>
      <c r="P22236" s="7" t="s">
        <v>12</v>
      </c>
      <c r="Q22236" s="7" t="s">
        <v>12</v>
      </c>
      <c r="R22236" s="7" t="n">
        <v>-1</v>
      </c>
      <c r="S22236" s="7" t="n">
        <v>0</v>
      </c>
      <c r="T22236" s="7" t="n">
        <v>0</v>
      </c>
      <c r="U22236" s="7" t="n">
        <v>0</v>
      </c>
      <c r="V22236" s="7" t="n">
        <v>0</v>
      </c>
    </row>
    <row r="22237" spans="1:22">
      <c r="A22237" t="s">
        <v>4</v>
      </c>
      <c r="B22237" s="4" t="s">
        <v>5</v>
      </c>
      <c r="C22237" s="4" t="s">
        <v>10</v>
      </c>
      <c r="D22237" s="4" t="s">
        <v>13</v>
      </c>
      <c r="E22237" s="4" t="s">
        <v>13</v>
      </c>
      <c r="F22237" s="4" t="s">
        <v>6</v>
      </c>
    </row>
    <row r="22238" spans="1:22">
      <c r="A22238" t="n">
        <v>176963</v>
      </c>
      <c r="B22238" s="22" t="n">
        <v>20</v>
      </c>
      <c r="C22238" s="7" t="n">
        <v>0</v>
      </c>
      <c r="D22238" s="7" t="n">
        <v>3</v>
      </c>
      <c r="E22238" s="7" t="n">
        <v>10</v>
      </c>
      <c r="F22238" s="7" t="s">
        <v>80</v>
      </c>
    </row>
    <row r="22239" spans="1:22">
      <c r="A22239" t="s">
        <v>4</v>
      </c>
      <c r="B22239" s="4" t="s">
        <v>5</v>
      </c>
      <c r="C22239" s="4" t="s">
        <v>10</v>
      </c>
    </row>
    <row r="22240" spans="1:22">
      <c r="A22240" t="n">
        <v>176981</v>
      </c>
      <c r="B22240" s="35" t="n">
        <v>16</v>
      </c>
      <c r="C22240" s="7" t="n">
        <v>0</v>
      </c>
    </row>
    <row r="22241" spans="1:22">
      <c r="A22241" t="s">
        <v>4</v>
      </c>
      <c r="B22241" s="4" t="s">
        <v>5</v>
      </c>
      <c r="C22241" s="4" t="s">
        <v>10</v>
      </c>
      <c r="D22241" s="4" t="s">
        <v>13</v>
      </c>
      <c r="E22241" s="4" t="s">
        <v>13</v>
      </c>
      <c r="F22241" s="4" t="s">
        <v>6</v>
      </c>
    </row>
    <row r="22242" spans="1:22">
      <c r="A22242" t="n">
        <v>176984</v>
      </c>
      <c r="B22242" s="22" t="n">
        <v>20</v>
      </c>
      <c r="C22242" s="7" t="n">
        <v>1</v>
      </c>
      <c r="D22242" s="7" t="n">
        <v>3</v>
      </c>
      <c r="E22242" s="7" t="n">
        <v>10</v>
      </c>
      <c r="F22242" s="7" t="s">
        <v>80</v>
      </c>
    </row>
    <row r="22243" spans="1:22">
      <c r="A22243" t="s">
        <v>4</v>
      </c>
      <c r="B22243" s="4" t="s">
        <v>5</v>
      </c>
      <c r="C22243" s="4" t="s">
        <v>10</v>
      </c>
    </row>
    <row r="22244" spans="1:22">
      <c r="A22244" t="n">
        <v>177002</v>
      </c>
      <c r="B22244" s="35" t="n">
        <v>16</v>
      </c>
      <c r="C22244" s="7" t="n">
        <v>0</v>
      </c>
    </row>
    <row r="22245" spans="1:22">
      <c r="A22245" t="s">
        <v>4</v>
      </c>
      <c r="B22245" s="4" t="s">
        <v>5</v>
      </c>
      <c r="C22245" s="4" t="s">
        <v>10</v>
      </c>
      <c r="D22245" s="4" t="s">
        <v>13</v>
      </c>
      <c r="E22245" s="4" t="s">
        <v>13</v>
      </c>
      <c r="F22245" s="4" t="s">
        <v>6</v>
      </c>
    </row>
    <row r="22246" spans="1:22">
      <c r="A22246" t="n">
        <v>177005</v>
      </c>
      <c r="B22246" s="22" t="n">
        <v>20</v>
      </c>
      <c r="C22246" s="7" t="n">
        <v>2</v>
      </c>
      <c r="D22246" s="7" t="n">
        <v>3</v>
      </c>
      <c r="E22246" s="7" t="n">
        <v>10</v>
      </c>
      <c r="F22246" s="7" t="s">
        <v>80</v>
      </c>
    </row>
    <row r="22247" spans="1:22">
      <c r="A22247" t="s">
        <v>4</v>
      </c>
      <c r="B22247" s="4" t="s">
        <v>5</v>
      </c>
      <c r="C22247" s="4" t="s">
        <v>10</v>
      </c>
    </row>
    <row r="22248" spans="1:22">
      <c r="A22248" t="n">
        <v>177023</v>
      </c>
      <c r="B22248" s="35" t="n">
        <v>16</v>
      </c>
      <c r="C22248" s="7" t="n">
        <v>0</v>
      </c>
    </row>
    <row r="22249" spans="1:22">
      <c r="A22249" t="s">
        <v>4</v>
      </c>
      <c r="B22249" s="4" t="s">
        <v>5</v>
      </c>
      <c r="C22249" s="4" t="s">
        <v>10</v>
      </c>
      <c r="D22249" s="4" t="s">
        <v>13</v>
      </c>
      <c r="E22249" s="4" t="s">
        <v>13</v>
      </c>
      <c r="F22249" s="4" t="s">
        <v>6</v>
      </c>
    </row>
    <row r="22250" spans="1:22">
      <c r="A22250" t="n">
        <v>177026</v>
      </c>
      <c r="B22250" s="22" t="n">
        <v>20</v>
      </c>
      <c r="C22250" s="7" t="n">
        <v>4</v>
      </c>
      <c r="D22250" s="7" t="n">
        <v>3</v>
      </c>
      <c r="E22250" s="7" t="n">
        <v>10</v>
      </c>
      <c r="F22250" s="7" t="s">
        <v>80</v>
      </c>
    </row>
    <row r="22251" spans="1:22">
      <c r="A22251" t="s">
        <v>4</v>
      </c>
      <c r="B22251" s="4" t="s">
        <v>5</v>
      </c>
      <c r="C22251" s="4" t="s">
        <v>10</v>
      </c>
    </row>
    <row r="22252" spans="1:22">
      <c r="A22252" t="n">
        <v>177044</v>
      </c>
      <c r="B22252" s="35" t="n">
        <v>16</v>
      </c>
      <c r="C22252" s="7" t="n">
        <v>0</v>
      </c>
    </row>
    <row r="22253" spans="1:22">
      <c r="A22253" t="s">
        <v>4</v>
      </c>
      <c r="B22253" s="4" t="s">
        <v>5</v>
      </c>
      <c r="C22253" s="4" t="s">
        <v>10</v>
      </c>
      <c r="D22253" s="4" t="s">
        <v>13</v>
      </c>
      <c r="E22253" s="4" t="s">
        <v>13</v>
      </c>
      <c r="F22253" s="4" t="s">
        <v>6</v>
      </c>
    </row>
    <row r="22254" spans="1:22">
      <c r="A22254" t="n">
        <v>177047</v>
      </c>
      <c r="B22254" s="22" t="n">
        <v>20</v>
      </c>
      <c r="C22254" s="7" t="n">
        <v>7</v>
      </c>
      <c r="D22254" s="7" t="n">
        <v>3</v>
      </c>
      <c r="E22254" s="7" t="n">
        <v>10</v>
      </c>
      <c r="F22254" s="7" t="s">
        <v>80</v>
      </c>
    </row>
    <row r="22255" spans="1:22">
      <c r="A22255" t="s">
        <v>4</v>
      </c>
      <c r="B22255" s="4" t="s">
        <v>5</v>
      </c>
      <c r="C22255" s="4" t="s">
        <v>10</v>
      </c>
    </row>
    <row r="22256" spans="1:22">
      <c r="A22256" t="n">
        <v>177065</v>
      </c>
      <c r="B22256" s="35" t="n">
        <v>16</v>
      </c>
      <c r="C22256" s="7" t="n">
        <v>0</v>
      </c>
    </row>
    <row r="22257" spans="1:6">
      <c r="A22257" t="s">
        <v>4</v>
      </c>
      <c r="B22257" s="4" t="s">
        <v>5</v>
      </c>
      <c r="C22257" s="4" t="s">
        <v>10</v>
      </c>
      <c r="D22257" s="4" t="s">
        <v>13</v>
      </c>
      <c r="E22257" s="4" t="s">
        <v>13</v>
      </c>
      <c r="F22257" s="4" t="s">
        <v>6</v>
      </c>
    </row>
    <row r="22258" spans="1:6">
      <c r="A22258" t="n">
        <v>177068</v>
      </c>
      <c r="B22258" s="22" t="n">
        <v>20</v>
      </c>
      <c r="C22258" s="7" t="n">
        <v>8</v>
      </c>
      <c r="D22258" s="7" t="n">
        <v>3</v>
      </c>
      <c r="E22258" s="7" t="n">
        <v>10</v>
      </c>
      <c r="F22258" s="7" t="s">
        <v>80</v>
      </c>
    </row>
    <row r="22259" spans="1:6">
      <c r="A22259" t="s">
        <v>4</v>
      </c>
      <c r="B22259" s="4" t="s">
        <v>5</v>
      </c>
      <c r="C22259" s="4" t="s">
        <v>10</v>
      </c>
    </row>
    <row r="22260" spans="1:6">
      <c r="A22260" t="n">
        <v>177086</v>
      </c>
      <c r="B22260" s="35" t="n">
        <v>16</v>
      </c>
      <c r="C22260" s="7" t="n">
        <v>0</v>
      </c>
    </row>
    <row r="22261" spans="1:6">
      <c r="A22261" t="s">
        <v>4</v>
      </c>
      <c r="B22261" s="4" t="s">
        <v>5</v>
      </c>
      <c r="C22261" s="4" t="s">
        <v>10</v>
      </c>
      <c r="D22261" s="4" t="s">
        <v>13</v>
      </c>
      <c r="E22261" s="4" t="s">
        <v>13</v>
      </c>
      <c r="F22261" s="4" t="s">
        <v>6</v>
      </c>
    </row>
    <row r="22262" spans="1:6">
      <c r="A22262" t="n">
        <v>177089</v>
      </c>
      <c r="B22262" s="22" t="n">
        <v>20</v>
      </c>
      <c r="C22262" s="7" t="n">
        <v>9</v>
      </c>
      <c r="D22262" s="7" t="n">
        <v>3</v>
      </c>
      <c r="E22262" s="7" t="n">
        <v>10</v>
      </c>
      <c r="F22262" s="7" t="s">
        <v>80</v>
      </c>
    </row>
    <row r="22263" spans="1:6">
      <c r="A22263" t="s">
        <v>4</v>
      </c>
      <c r="B22263" s="4" t="s">
        <v>5</v>
      </c>
      <c r="C22263" s="4" t="s">
        <v>10</v>
      </c>
    </row>
    <row r="22264" spans="1:6">
      <c r="A22264" t="n">
        <v>177107</v>
      </c>
      <c r="B22264" s="35" t="n">
        <v>16</v>
      </c>
      <c r="C22264" s="7" t="n">
        <v>0</v>
      </c>
    </row>
    <row r="22265" spans="1:6">
      <c r="A22265" t="s">
        <v>4</v>
      </c>
      <c r="B22265" s="4" t="s">
        <v>5</v>
      </c>
      <c r="C22265" s="4" t="s">
        <v>10</v>
      </c>
      <c r="D22265" s="4" t="s">
        <v>13</v>
      </c>
      <c r="E22265" s="4" t="s">
        <v>13</v>
      </c>
      <c r="F22265" s="4" t="s">
        <v>6</v>
      </c>
    </row>
    <row r="22266" spans="1:6">
      <c r="A22266" t="n">
        <v>177110</v>
      </c>
      <c r="B22266" s="22" t="n">
        <v>20</v>
      </c>
      <c r="C22266" s="7" t="n">
        <v>16</v>
      </c>
      <c r="D22266" s="7" t="n">
        <v>3</v>
      </c>
      <c r="E22266" s="7" t="n">
        <v>10</v>
      </c>
      <c r="F22266" s="7" t="s">
        <v>80</v>
      </c>
    </row>
    <row r="22267" spans="1:6">
      <c r="A22267" t="s">
        <v>4</v>
      </c>
      <c r="B22267" s="4" t="s">
        <v>5</v>
      </c>
      <c r="C22267" s="4" t="s">
        <v>10</v>
      </c>
    </row>
    <row r="22268" spans="1:6">
      <c r="A22268" t="n">
        <v>177128</v>
      </c>
      <c r="B22268" s="35" t="n">
        <v>16</v>
      </c>
      <c r="C22268" s="7" t="n">
        <v>0</v>
      </c>
    </row>
    <row r="22269" spans="1:6">
      <c r="A22269" t="s">
        <v>4</v>
      </c>
      <c r="B22269" s="4" t="s">
        <v>5</v>
      </c>
      <c r="C22269" s="4" t="s">
        <v>10</v>
      </c>
      <c r="D22269" s="4" t="s">
        <v>13</v>
      </c>
      <c r="E22269" s="4" t="s">
        <v>13</v>
      </c>
      <c r="F22269" s="4" t="s">
        <v>6</v>
      </c>
    </row>
    <row r="22270" spans="1:6">
      <c r="A22270" t="n">
        <v>177131</v>
      </c>
      <c r="B22270" s="22" t="n">
        <v>20</v>
      </c>
      <c r="C22270" s="7" t="n">
        <v>15</v>
      </c>
      <c r="D22270" s="7" t="n">
        <v>3</v>
      </c>
      <c r="E22270" s="7" t="n">
        <v>10</v>
      </c>
      <c r="F22270" s="7" t="s">
        <v>80</v>
      </c>
    </row>
    <row r="22271" spans="1:6">
      <c r="A22271" t="s">
        <v>4</v>
      </c>
      <c r="B22271" s="4" t="s">
        <v>5</v>
      </c>
      <c r="C22271" s="4" t="s">
        <v>10</v>
      </c>
    </row>
    <row r="22272" spans="1:6">
      <c r="A22272" t="n">
        <v>177149</v>
      </c>
      <c r="B22272" s="35" t="n">
        <v>16</v>
      </c>
      <c r="C22272" s="7" t="n">
        <v>0</v>
      </c>
    </row>
    <row r="22273" spans="1:6">
      <c r="A22273" t="s">
        <v>4</v>
      </c>
      <c r="B22273" s="4" t="s">
        <v>5</v>
      </c>
      <c r="C22273" s="4" t="s">
        <v>10</v>
      </c>
      <c r="D22273" s="4" t="s">
        <v>13</v>
      </c>
      <c r="E22273" s="4" t="s">
        <v>13</v>
      </c>
      <c r="F22273" s="4" t="s">
        <v>6</v>
      </c>
    </row>
    <row r="22274" spans="1:6">
      <c r="A22274" t="n">
        <v>177152</v>
      </c>
      <c r="B22274" s="22" t="n">
        <v>20</v>
      </c>
      <c r="C22274" s="7" t="n">
        <v>14</v>
      </c>
      <c r="D22274" s="7" t="n">
        <v>3</v>
      </c>
      <c r="E22274" s="7" t="n">
        <v>10</v>
      </c>
      <c r="F22274" s="7" t="s">
        <v>80</v>
      </c>
    </row>
    <row r="22275" spans="1:6">
      <c r="A22275" t="s">
        <v>4</v>
      </c>
      <c r="B22275" s="4" t="s">
        <v>5</v>
      </c>
      <c r="C22275" s="4" t="s">
        <v>10</v>
      </c>
    </row>
    <row r="22276" spans="1:6">
      <c r="A22276" t="n">
        <v>177170</v>
      </c>
      <c r="B22276" s="35" t="n">
        <v>16</v>
      </c>
      <c r="C22276" s="7" t="n">
        <v>0</v>
      </c>
    </row>
    <row r="22277" spans="1:6">
      <c r="A22277" t="s">
        <v>4</v>
      </c>
      <c r="B22277" s="4" t="s">
        <v>5</v>
      </c>
      <c r="C22277" s="4" t="s">
        <v>10</v>
      </c>
      <c r="D22277" s="4" t="s">
        <v>13</v>
      </c>
      <c r="E22277" s="4" t="s">
        <v>13</v>
      </c>
      <c r="F22277" s="4" t="s">
        <v>6</v>
      </c>
    </row>
    <row r="22278" spans="1:6">
      <c r="A22278" t="n">
        <v>177173</v>
      </c>
      <c r="B22278" s="22" t="n">
        <v>20</v>
      </c>
      <c r="C22278" s="7" t="n">
        <v>7032</v>
      </c>
      <c r="D22278" s="7" t="n">
        <v>3</v>
      </c>
      <c r="E22278" s="7" t="n">
        <v>10</v>
      </c>
      <c r="F22278" s="7" t="s">
        <v>80</v>
      </c>
    </row>
    <row r="22279" spans="1:6">
      <c r="A22279" t="s">
        <v>4</v>
      </c>
      <c r="B22279" s="4" t="s">
        <v>5</v>
      </c>
      <c r="C22279" s="4" t="s">
        <v>10</v>
      </c>
    </row>
    <row r="22280" spans="1:6">
      <c r="A22280" t="n">
        <v>177191</v>
      </c>
      <c r="B22280" s="35" t="n">
        <v>16</v>
      </c>
      <c r="C22280" s="7" t="n">
        <v>0</v>
      </c>
    </row>
    <row r="22281" spans="1:6">
      <c r="A22281" t="s">
        <v>4</v>
      </c>
      <c r="B22281" s="4" t="s">
        <v>5</v>
      </c>
      <c r="C22281" s="4" t="s">
        <v>13</v>
      </c>
      <c r="D22281" s="4" t="s">
        <v>10</v>
      </c>
      <c r="E22281" s="4" t="s">
        <v>13</v>
      </c>
      <c r="F22281" s="4" t="s">
        <v>6</v>
      </c>
      <c r="G22281" s="4" t="s">
        <v>6</v>
      </c>
      <c r="H22281" s="4" t="s">
        <v>6</v>
      </c>
      <c r="I22281" s="4" t="s">
        <v>6</v>
      </c>
      <c r="J22281" s="4" t="s">
        <v>6</v>
      </c>
      <c r="K22281" s="4" t="s">
        <v>6</v>
      </c>
      <c r="L22281" s="4" t="s">
        <v>6</v>
      </c>
      <c r="M22281" s="4" t="s">
        <v>6</v>
      </c>
      <c r="N22281" s="4" t="s">
        <v>6</v>
      </c>
      <c r="O22281" s="4" t="s">
        <v>6</v>
      </c>
      <c r="P22281" s="4" t="s">
        <v>6</v>
      </c>
      <c r="Q22281" s="4" t="s">
        <v>6</v>
      </c>
      <c r="R22281" s="4" t="s">
        <v>6</v>
      </c>
      <c r="S22281" s="4" t="s">
        <v>6</v>
      </c>
      <c r="T22281" s="4" t="s">
        <v>6</v>
      </c>
      <c r="U22281" s="4" t="s">
        <v>6</v>
      </c>
    </row>
    <row r="22282" spans="1:6">
      <c r="A22282" t="n">
        <v>177194</v>
      </c>
      <c r="B22282" s="38" t="n">
        <v>36</v>
      </c>
      <c r="C22282" s="7" t="n">
        <v>8</v>
      </c>
      <c r="D22282" s="7" t="n">
        <v>4</v>
      </c>
      <c r="E22282" s="7" t="n">
        <v>0</v>
      </c>
      <c r="F22282" s="7" t="s">
        <v>190</v>
      </c>
      <c r="G22282" s="7" t="s">
        <v>12</v>
      </c>
      <c r="H22282" s="7" t="s">
        <v>12</v>
      </c>
      <c r="I22282" s="7" t="s">
        <v>12</v>
      </c>
      <c r="J22282" s="7" t="s">
        <v>12</v>
      </c>
      <c r="K22282" s="7" t="s">
        <v>12</v>
      </c>
      <c r="L22282" s="7" t="s">
        <v>12</v>
      </c>
      <c r="M22282" s="7" t="s">
        <v>12</v>
      </c>
      <c r="N22282" s="7" t="s">
        <v>12</v>
      </c>
      <c r="O22282" s="7" t="s">
        <v>12</v>
      </c>
      <c r="P22282" s="7" t="s">
        <v>12</v>
      </c>
      <c r="Q22282" s="7" t="s">
        <v>12</v>
      </c>
      <c r="R22282" s="7" t="s">
        <v>12</v>
      </c>
      <c r="S22282" s="7" t="s">
        <v>12</v>
      </c>
      <c r="T22282" s="7" t="s">
        <v>12</v>
      </c>
      <c r="U22282" s="7" t="s">
        <v>12</v>
      </c>
    </row>
    <row r="22283" spans="1:6">
      <c r="A22283" t="s">
        <v>4</v>
      </c>
      <c r="B22283" s="4" t="s">
        <v>5</v>
      </c>
      <c r="C22283" s="4" t="s">
        <v>13</v>
      </c>
      <c r="D22283" s="4" t="s">
        <v>10</v>
      </c>
      <c r="E22283" s="4" t="s">
        <v>13</v>
      </c>
      <c r="F22283" s="4" t="s">
        <v>6</v>
      </c>
      <c r="G22283" s="4" t="s">
        <v>6</v>
      </c>
      <c r="H22283" s="4" t="s">
        <v>6</v>
      </c>
      <c r="I22283" s="4" t="s">
        <v>6</v>
      </c>
      <c r="J22283" s="4" t="s">
        <v>6</v>
      </c>
      <c r="K22283" s="4" t="s">
        <v>6</v>
      </c>
      <c r="L22283" s="4" t="s">
        <v>6</v>
      </c>
      <c r="M22283" s="4" t="s">
        <v>6</v>
      </c>
      <c r="N22283" s="4" t="s">
        <v>6</v>
      </c>
      <c r="O22283" s="4" t="s">
        <v>6</v>
      </c>
      <c r="P22283" s="4" t="s">
        <v>6</v>
      </c>
      <c r="Q22283" s="4" t="s">
        <v>6</v>
      </c>
      <c r="R22283" s="4" t="s">
        <v>6</v>
      </c>
      <c r="S22283" s="4" t="s">
        <v>6</v>
      </c>
      <c r="T22283" s="4" t="s">
        <v>6</v>
      </c>
      <c r="U22283" s="4" t="s">
        <v>6</v>
      </c>
    </row>
    <row r="22284" spans="1:6">
      <c r="A22284" t="n">
        <v>177229</v>
      </c>
      <c r="B22284" s="38" t="n">
        <v>36</v>
      </c>
      <c r="C22284" s="7" t="n">
        <v>8</v>
      </c>
      <c r="D22284" s="7" t="n">
        <v>7</v>
      </c>
      <c r="E22284" s="7" t="n">
        <v>0</v>
      </c>
      <c r="F22284" s="7" t="s">
        <v>292</v>
      </c>
      <c r="G22284" s="7" t="s">
        <v>12</v>
      </c>
      <c r="H22284" s="7" t="s">
        <v>12</v>
      </c>
      <c r="I22284" s="7" t="s">
        <v>12</v>
      </c>
      <c r="J22284" s="7" t="s">
        <v>12</v>
      </c>
      <c r="K22284" s="7" t="s">
        <v>12</v>
      </c>
      <c r="L22284" s="7" t="s">
        <v>12</v>
      </c>
      <c r="M22284" s="7" t="s">
        <v>12</v>
      </c>
      <c r="N22284" s="7" t="s">
        <v>12</v>
      </c>
      <c r="O22284" s="7" t="s">
        <v>12</v>
      </c>
      <c r="P22284" s="7" t="s">
        <v>12</v>
      </c>
      <c r="Q22284" s="7" t="s">
        <v>12</v>
      </c>
      <c r="R22284" s="7" t="s">
        <v>12</v>
      </c>
      <c r="S22284" s="7" t="s">
        <v>12</v>
      </c>
      <c r="T22284" s="7" t="s">
        <v>12</v>
      </c>
      <c r="U22284" s="7" t="s">
        <v>12</v>
      </c>
    </row>
    <row r="22285" spans="1:6">
      <c r="A22285" t="s">
        <v>4</v>
      </c>
      <c r="B22285" s="4" t="s">
        <v>5</v>
      </c>
      <c r="C22285" s="4" t="s">
        <v>13</v>
      </c>
    </row>
    <row r="22286" spans="1:6">
      <c r="A22286" t="n">
        <v>177264</v>
      </c>
      <c r="B22286" s="42" t="n">
        <v>116</v>
      </c>
      <c r="C22286" s="7" t="n">
        <v>0</v>
      </c>
    </row>
    <row r="22287" spans="1:6">
      <c r="A22287" t="s">
        <v>4</v>
      </c>
      <c r="B22287" s="4" t="s">
        <v>5</v>
      </c>
      <c r="C22287" s="4" t="s">
        <v>13</v>
      </c>
      <c r="D22287" s="4" t="s">
        <v>10</v>
      </c>
    </row>
    <row r="22288" spans="1:6">
      <c r="A22288" t="n">
        <v>177266</v>
      </c>
      <c r="B22288" s="42" t="n">
        <v>116</v>
      </c>
      <c r="C22288" s="7" t="n">
        <v>2</v>
      </c>
      <c r="D22288" s="7" t="n">
        <v>1</v>
      </c>
    </row>
    <row r="22289" spans="1:21">
      <c r="A22289" t="s">
        <v>4</v>
      </c>
      <c r="B22289" s="4" t="s">
        <v>5</v>
      </c>
      <c r="C22289" s="4" t="s">
        <v>13</v>
      </c>
      <c r="D22289" s="4" t="s">
        <v>9</v>
      </c>
    </row>
    <row r="22290" spans="1:21">
      <c r="A22290" t="n">
        <v>177270</v>
      </c>
      <c r="B22290" s="42" t="n">
        <v>116</v>
      </c>
      <c r="C22290" s="7" t="n">
        <v>5</v>
      </c>
      <c r="D22290" s="7" t="n">
        <v>1108082688</v>
      </c>
    </row>
    <row r="22291" spans="1:21">
      <c r="A22291" t="s">
        <v>4</v>
      </c>
      <c r="B22291" s="4" t="s">
        <v>5</v>
      </c>
      <c r="C22291" s="4" t="s">
        <v>13</v>
      </c>
      <c r="D22291" s="4" t="s">
        <v>10</v>
      </c>
    </row>
    <row r="22292" spans="1:21">
      <c r="A22292" t="n">
        <v>177276</v>
      </c>
      <c r="B22292" s="42" t="n">
        <v>116</v>
      </c>
      <c r="C22292" s="7" t="n">
        <v>6</v>
      </c>
      <c r="D22292" s="7" t="n">
        <v>1</v>
      </c>
    </row>
    <row r="22293" spans="1:21">
      <c r="A22293" t="s">
        <v>4</v>
      </c>
      <c r="B22293" s="4" t="s">
        <v>5</v>
      </c>
      <c r="C22293" s="4" t="s">
        <v>10</v>
      </c>
      <c r="D22293" s="4" t="s">
        <v>22</v>
      </c>
      <c r="E22293" s="4" t="s">
        <v>22</v>
      </c>
      <c r="F22293" s="4" t="s">
        <v>22</v>
      </c>
      <c r="G22293" s="4" t="s">
        <v>22</v>
      </c>
    </row>
    <row r="22294" spans="1:21">
      <c r="A22294" t="n">
        <v>177280</v>
      </c>
      <c r="B22294" s="24" t="n">
        <v>46</v>
      </c>
      <c r="C22294" s="7" t="n">
        <v>0</v>
      </c>
      <c r="D22294" s="7" t="n">
        <v>-31.5</v>
      </c>
      <c r="E22294" s="7" t="n">
        <v>0</v>
      </c>
      <c r="F22294" s="7" t="n">
        <v>-18</v>
      </c>
      <c r="G22294" s="7" t="n">
        <v>0</v>
      </c>
    </row>
    <row r="22295" spans="1:21">
      <c r="A22295" t="s">
        <v>4</v>
      </c>
      <c r="B22295" s="4" t="s">
        <v>5</v>
      </c>
      <c r="C22295" s="4" t="s">
        <v>10</v>
      </c>
      <c r="D22295" s="4" t="s">
        <v>22</v>
      </c>
      <c r="E22295" s="4" t="s">
        <v>22</v>
      </c>
      <c r="F22295" s="4" t="s">
        <v>22</v>
      </c>
      <c r="G22295" s="4" t="s">
        <v>22</v>
      </c>
    </row>
    <row r="22296" spans="1:21">
      <c r="A22296" t="n">
        <v>177299</v>
      </c>
      <c r="B22296" s="24" t="n">
        <v>46</v>
      </c>
      <c r="C22296" s="7" t="n">
        <v>2</v>
      </c>
      <c r="D22296" s="7" t="n">
        <v>-32.4500007629395</v>
      </c>
      <c r="E22296" s="7" t="n">
        <v>0</v>
      </c>
      <c r="F22296" s="7" t="n">
        <v>-18.2099990844727</v>
      </c>
      <c r="G22296" s="7" t="n">
        <v>48.7000007629395</v>
      </c>
    </row>
    <row r="22297" spans="1:21">
      <c r="A22297" t="s">
        <v>4</v>
      </c>
      <c r="B22297" s="4" t="s">
        <v>5</v>
      </c>
      <c r="C22297" s="4" t="s">
        <v>10</v>
      </c>
      <c r="D22297" s="4" t="s">
        <v>22</v>
      </c>
      <c r="E22297" s="4" t="s">
        <v>22</v>
      </c>
      <c r="F22297" s="4" t="s">
        <v>22</v>
      </c>
      <c r="G22297" s="4" t="s">
        <v>22</v>
      </c>
    </row>
    <row r="22298" spans="1:21">
      <c r="A22298" t="n">
        <v>177318</v>
      </c>
      <c r="B22298" s="24" t="n">
        <v>46</v>
      </c>
      <c r="C22298" s="7" t="n">
        <v>1</v>
      </c>
      <c r="D22298" s="7" t="n">
        <v>-31.7000007629395</v>
      </c>
      <c r="E22298" s="7" t="n">
        <v>0</v>
      </c>
      <c r="F22298" s="7" t="n">
        <v>-16.6499996185303</v>
      </c>
      <c r="G22298" s="7" t="n">
        <v>168.5</v>
      </c>
    </row>
    <row r="22299" spans="1:21">
      <c r="A22299" t="s">
        <v>4</v>
      </c>
      <c r="B22299" s="4" t="s">
        <v>5</v>
      </c>
      <c r="C22299" s="4" t="s">
        <v>10</v>
      </c>
      <c r="D22299" s="4" t="s">
        <v>22</v>
      </c>
      <c r="E22299" s="4" t="s">
        <v>22</v>
      </c>
      <c r="F22299" s="4" t="s">
        <v>22</v>
      </c>
      <c r="G22299" s="4" t="s">
        <v>22</v>
      </c>
    </row>
    <row r="22300" spans="1:21">
      <c r="A22300" t="n">
        <v>177337</v>
      </c>
      <c r="B22300" s="24" t="n">
        <v>46</v>
      </c>
      <c r="C22300" s="7" t="n">
        <v>15</v>
      </c>
      <c r="D22300" s="7" t="n">
        <v>-33.2700004577637</v>
      </c>
      <c r="E22300" s="7" t="n">
        <v>0</v>
      </c>
      <c r="F22300" s="7" t="n">
        <v>-16.3899993896484</v>
      </c>
      <c r="G22300" s="7" t="n">
        <v>128.199996948242</v>
      </c>
    </row>
    <row r="22301" spans="1:21">
      <c r="A22301" t="s">
        <v>4</v>
      </c>
      <c r="B22301" s="4" t="s">
        <v>5</v>
      </c>
      <c r="C22301" s="4" t="s">
        <v>10</v>
      </c>
      <c r="D22301" s="4" t="s">
        <v>22</v>
      </c>
      <c r="E22301" s="4" t="s">
        <v>22</v>
      </c>
      <c r="F22301" s="4" t="s">
        <v>22</v>
      </c>
      <c r="G22301" s="4" t="s">
        <v>22</v>
      </c>
    </row>
    <row r="22302" spans="1:21">
      <c r="A22302" t="n">
        <v>177356</v>
      </c>
      <c r="B22302" s="24" t="n">
        <v>46</v>
      </c>
      <c r="C22302" s="7" t="n">
        <v>4</v>
      </c>
      <c r="D22302" s="7" t="n">
        <v>-32.4300003051758</v>
      </c>
      <c r="E22302" s="7" t="n">
        <v>0</v>
      </c>
      <c r="F22302" s="7" t="n">
        <v>-16.4300003051758</v>
      </c>
      <c r="G22302" s="7" t="n">
        <v>151.800003051758</v>
      </c>
    </row>
    <row r="22303" spans="1:21">
      <c r="A22303" t="s">
        <v>4</v>
      </c>
      <c r="B22303" s="4" t="s">
        <v>5</v>
      </c>
      <c r="C22303" s="4" t="s">
        <v>10</v>
      </c>
      <c r="D22303" s="4" t="s">
        <v>22</v>
      </c>
      <c r="E22303" s="4" t="s">
        <v>22</v>
      </c>
      <c r="F22303" s="4" t="s">
        <v>22</v>
      </c>
      <c r="G22303" s="4" t="s">
        <v>22</v>
      </c>
    </row>
    <row r="22304" spans="1:21">
      <c r="A22304" t="n">
        <v>177375</v>
      </c>
      <c r="B22304" s="24" t="n">
        <v>46</v>
      </c>
      <c r="C22304" s="7" t="n">
        <v>7</v>
      </c>
      <c r="D22304" s="7" t="n">
        <v>-31.3299999237061</v>
      </c>
      <c r="E22304" s="7" t="n">
        <v>0</v>
      </c>
      <c r="F22304" s="7" t="n">
        <v>-18.5</v>
      </c>
      <c r="G22304" s="7" t="n">
        <v>-3.40000009536743</v>
      </c>
    </row>
    <row r="22305" spans="1:7">
      <c r="A22305" t="s">
        <v>4</v>
      </c>
      <c r="B22305" s="4" t="s">
        <v>5</v>
      </c>
      <c r="C22305" s="4" t="s">
        <v>10</v>
      </c>
      <c r="D22305" s="4" t="s">
        <v>22</v>
      </c>
      <c r="E22305" s="4" t="s">
        <v>22</v>
      </c>
      <c r="F22305" s="4" t="s">
        <v>22</v>
      </c>
      <c r="G22305" s="4" t="s">
        <v>22</v>
      </c>
    </row>
    <row r="22306" spans="1:7">
      <c r="A22306" t="n">
        <v>177394</v>
      </c>
      <c r="B22306" s="24" t="n">
        <v>46</v>
      </c>
      <c r="C22306" s="7" t="n">
        <v>8</v>
      </c>
      <c r="D22306" s="7" t="n">
        <v>-31.1499996185303</v>
      </c>
      <c r="E22306" s="7" t="n">
        <v>0</v>
      </c>
      <c r="F22306" s="7" t="n">
        <v>-16.3500003814697</v>
      </c>
      <c r="G22306" s="7" t="n">
        <v>-168</v>
      </c>
    </row>
    <row r="22307" spans="1:7">
      <c r="A22307" t="s">
        <v>4</v>
      </c>
      <c r="B22307" s="4" t="s">
        <v>5</v>
      </c>
      <c r="C22307" s="4" t="s">
        <v>10</v>
      </c>
      <c r="D22307" s="4" t="s">
        <v>22</v>
      </c>
      <c r="E22307" s="4" t="s">
        <v>22</v>
      </c>
      <c r="F22307" s="4" t="s">
        <v>22</v>
      </c>
      <c r="G22307" s="4" t="s">
        <v>22</v>
      </c>
    </row>
    <row r="22308" spans="1:7">
      <c r="A22308" t="n">
        <v>177413</v>
      </c>
      <c r="B22308" s="24" t="n">
        <v>46</v>
      </c>
      <c r="C22308" s="7" t="n">
        <v>9</v>
      </c>
      <c r="D22308" s="7" t="n">
        <v>-30.7399997711182</v>
      </c>
      <c r="E22308" s="7" t="n">
        <v>0</v>
      </c>
      <c r="F22308" s="7" t="n">
        <v>-16.8500003814697</v>
      </c>
      <c r="G22308" s="7" t="n">
        <v>-146.300003051758</v>
      </c>
    </row>
    <row r="22309" spans="1:7">
      <c r="A22309" t="s">
        <v>4</v>
      </c>
      <c r="B22309" s="4" t="s">
        <v>5</v>
      </c>
      <c r="C22309" s="4" t="s">
        <v>10</v>
      </c>
      <c r="D22309" s="4" t="s">
        <v>22</v>
      </c>
      <c r="E22309" s="4" t="s">
        <v>22</v>
      </c>
      <c r="F22309" s="4" t="s">
        <v>22</v>
      </c>
      <c r="G22309" s="4" t="s">
        <v>22</v>
      </c>
    </row>
    <row r="22310" spans="1:7">
      <c r="A22310" t="n">
        <v>177432</v>
      </c>
      <c r="B22310" s="24" t="n">
        <v>46</v>
      </c>
      <c r="C22310" s="7" t="n">
        <v>16</v>
      </c>
      <c r="D22310" s="7" t="n">
        <v>-33.5099983215332</v>
      </c>
      <c r="E22310" s="7" t="n">
        <v>0</v>
      </c>
      <c r="F22310" s="7" t="n">
        <v>-17.2900009155273</v>
      </c>
      <c r="G22310" s="7" t="n">
        <v>102.400001525879</v>
      </c>
    </row>
    <row r="22311" spans="1:7">
      <c r="A22311" t="s">
        <v>4</v>
      </c>
      <c r="B22311" s="4" t="s">
        <v>5</v>
      </c>
      <c r="C22311" s="4" t="s">
        <v>10</v>
      </c>
      <c r="D22311" s="4" t="s">
        <v>22</v>
      </c>
      <c r="E22311" s="4" t="s">
        <v>22</v>
      </c>
      <c r="F22311" s="4" t="s">
        <v>22</v>
      </c>
      <c r="G22311" s="4" t="s">
        <v>22</v>
      </c>
    </row>
    <row r="22312" spans="1:7">
      <c r="A22312" t="n">
        <v>177451</v>
      </c>
      <c r="B22312" s="24" t="n">
        <v>46</v>
      </c>
      <c r="C22312" s="7" t="n">
        <v>14</v>
      </c>
      <c r="D22312" s="7" t="n">
        <v>-32.9099998474121</v>
      </c>
      <c r="E22312" s="7" t="n">
        <v>0</v>
      </c>
      <c r="F22312" s="7" t="n">
        <v>-16.9799995422363</v>
      </c>
      <c r="G22312" s="7" t="n">
        <v>111</v>
      </c>
    </row>
    <row r="22313" spans="1:7">
      <c r="A22313" t="s">
        <v>4</v>
      </c>
      <c r="B22313" s="4" t="s">
        <v>5</v>
      </c>
      <c r="C22313" s="4" t="s">
        <v>10</v>
      </c>
      <c r="D22313" s="4" t="s">
        <v>22</v>
      </c>
      <c r="E22313" s="4" t="s">
        <v>22</v>
      </c>
      <c r="F22313" s="4" t="s">
        <v>22</v>
      </c>
      <c r="G22313" s="4" t="s">
        <v>22</v>
      </c>
    </row>
    <row r="22314" spans="1:7">
      <c r="A22314" t="n">
        <v>177470</v>
      </c>
      <c r="B22314" s="24" t="n">
        <v>46</v>
      </c>
      <c r="C22314" s="7" t="n">
        <v>7032</v>
      </c>
      <c r="D22314" s="7" t="n">
        <v>-32.1500015258789</v>
      </c>
      <c r="E22314" s="7" t="n">
        <v>0</v>
      </c>
      <c r="F22314" s="7" t="n">
        <v>-17.5499992370605</v>
      </c>
      <c r="G22314" s="7" t="n">
        <v>65</v>
      </c>
    </row>
    <row r="22315" spans="1:7">
      <c r="A22315" t="s">
        <v>4</v>
      </c>
      <c r="B22315" s="4" t="s">
        <v>5</v>
      </c>
      <c r="C22315" s="4" t="s">
        <v>10</v>
      </c>
      <c r="D22315" s="4" t="s">
        <v>10</v>
      </c>
      <c r="E22315" s="4" t="s">
        <v>22</v>
      </c>
      <c r="F22315" s="4" t="s">
        <v>13</v>
      </c>
    </row>
    <row r="22316" spans="1:7">
      <c r="A22316" t="n">
        <v>177489</v>
      </c>
      <c r="B22316" s="61" t="n">
        <v>53</v>
      </c>
      <c r="C22316" s="7" t="n">
        <v>0</v>
      </c>
      <c r="D22316" s="7" t="n">
        <v>1</v>
      </c>
      <c r="E22316" s="7" t="n">
        <v>0</v>
      </c>
      <c r="F22316" s="7" t="n">
        <v>0</v>
      </c>
    </row>
    <row r="22317" spans="1:7">
      <c r="A22317" t="s">
        <v>4</v>
      </c>
      <c r="B22317" s="4" t="s">
        <v>5</v>
      </c>
      <c r="C22317" s="4" t="s">
        <v>10</v>
      </c>
      <c r="D22317" s="4" t="s">
        <v>10</v>
      </c>
      <c r="E22317" s="4" t="s">
        <v>10</v>
      </c>
    </row>
    <row r="22318" spans="1:7">
      <c r="A22318" t="n">
        <v>177499</v>
      </c>
      <c r="B22318" s="57" t="n">
        <v>61</v>
      </c>
      <c r="C22318" s="7" t="n">
        <v>0</v>
      </c>
      <c r="D22318" s="7" t="n">
        <v>1</v>
      </c>
      <c r="E22318" s="7" t="n">
        <v>0</v>
      </c>
    </row>
    <row r="22319" spans="1:7">
      <c r="A22319" t="s">
        <v>4</v>
      </c>
      <c r="B22319" s="4" t="s">
        <v>5</v>
      </c>
      <c r="C22319" s="4" t="s">
        <v>10</v>
      </c>
      <c r="D22319" s="4" t="s">
        <v>10</v>
      </c>
      <c r="E22319" s="4" t="s">
        <v>22</v>
      </c>
      <c r="F22319" s="4" t="s">
        <v>13</v>
      </c>
    </row>
    <row r="22320" spans="1:7">
      <c r="A22320" t="n">
        <v>177506</v>
      </c>
      <c r="B22320" s="61" t="n">
        <v>53</v>
      </c>
      <c r="C22320" s="7" t="n">
        <v>1</v>
      </c>
      <c r="D22320" s="7" t="n">
        <v>0</v>
      </c>
      <c r="E22320" s="7" t="n">
        <v>0</v>
      </c>
      <c r="F22320" s="7" t="n">
        <v>0</v>
      </c>
    </row>
    <row r="22321" spans="1:7">
      <c r="A22321" t="s">
        <v>4</v>
      </c>
      <c r="B22321" s="4" t="s">
        <v>5</v>
      </c>
      <c r="C22321" s="4" t="s">
        <v>10</v>
      </c>
      <c r="D22321" s="4" t="s">
        <v>10</v>
      </c>
      <c r="E22321" s="4" t="s">
        <v>10</v>
      </c>
    </row>
    <row r="22322" spans="1:7">
      <c r="A22322" t="n">
        <v>177516</v>
      </c>
      <c r="B22322" s="57" t="n">
        <v>61</v>
      </c>
      <c r="C22322" s="7" t="n">
        <v>1</v>
      </c>
      <c r="D22322" s="7" t="n">
        <v>0</v>
      </c>
      <c r="E22322" s="7" t="n">
        <v>0</v>
      </c>
    </row>
    <row r="22323" spans="1:7">
      <c r="A22323" t="s">
        <v>4</v>
      </c>
      <c r="B22323" s="4" t="s">
        <v>5</v>
      </c>
      <c r="C22323" s="4" t="s">
        <v>10</v>
      </c>
      <c r="D22323" s="4" t="s">
        <v>10</v>
      </c>
      <c r="E22323" s="4" t="s">
        <v>22</v>
      </c>
      <c r="F22323" s="4" t="s">
        <v>13</v>
      </c>
    </row>
    <row r="22324" spans="1:7">
      <c r="A22324" t="n">
        <v>177523</v>
      </c>
      <c r="B22324" s="61" t="n">
        <v>53</v>
      </c>
      <c r="C22324" s="7" t="n">
        <v>2</v>
      </c>
      <c r="D22324" s="7" t="n">
        <v>1</v>
      </c>
      <c r="E22324" s="7" t="n">
        <v>0</v>
      </c>
      <c r="F22324" s="7" t="n">
        <v>0</v>
      </c>
    </row>
    <row r="22325" spans="1:7">
      <c r="A22325" t="s">
        <v>4</v>
      </c>
      <c r="B22325" s="4" t="s">
        <v>5</v>
      </c>
      <c r="C22325" s="4" t="s">
        <v>10</v>
      </c>
      <c r="D22325" s="4" t="s">
        <v>10</v>
      </c>
      <c r="E22325" s="4" t="s">
        <v>10</v>
      </c>
    </row>
    <row r="22326" spans="1:7">
      <c r="A22326" t="n">
        <v>177533</v>
      </c>
      <c r="B22326" s="57" t="n">
        <v>61</v>
      </c>
      <c r="C22326" s="7" t="n">
        <v>2</v>
      </c>
      <c r="D22326" s="7" t="n">
        <v>1</v>
      </c>
      <c r="E22326" s="7" t="n">
        <v>0</v>
      </c>
    </row>
    <row r="22327" spans="1:7">
      <c r="A22327" t="s">
        <v>4</v>
      </c>
      <c r="B22327" s="4" t="s">
        <v>5</v>
      </c>
      <c r="C22327" s="4" t="s">
        <v>10</v>
      </c>
      <c r="D22327" s="4" t="s">
        <v>10</v>
      </c>
      <c r="E22327" s="4" t="s">
        <v>22</v>
      </c>
      <c r="F22327" s="4" t="s">
        <v>13</v>
      </c>
    </row>
    <row r="22328" spans="1:7">
      <c r="A22328" t="n">
        <v>177540</v>
      </c>
      <c r="B22328" s="61" t="n">
        <v>53</v>
      </c>
      <c r="C22328" s="7" t="n">
        <v>4</v>
      </c>
      <c r="D22328" s="7" t="n">
        <v>0</v>
      </c>
      <c r="E22328" s="7" t="n">
        <v>0</v>
      </c>
      <c r="F22328" s="7" t="n">
        <v>0</v>
      </c>
    </row>
    <row r="22329" spans="1:7">
      <c r="A22329" t="s">
        <v>4</v>
      </c>
      <c r="B22329" s="4" t="s">
        <v>5</v>
      </c>
      <c r="C22329" s="4" t="s">
        <v>10</v>
      </c>
      <c r="D22329" s="4" t="s">
        <v>10</v>
      </c>
      <c r="E22329" s="4" t="s">
        <v>10</v>
      </c>
    </row>
    <row r="22330" spans="1:7">
      <c r="A22330" t="n">
        <v>177550</v>
      </c>
      <c r="B22330" s="57" t="n">
        <v>61</v>
      </c>
      <c r="C22330" s="7" t="n">
        <v>4</v>
      </c>
      <c r="D22330" s="7" t="n">
        <v>0</v>
      </c>
      <c r="E22330" s="7" t="n">
        <v>0</v>
      </c>
    </row>
    <row r="22331" spans="1:7">
      <c r="A22331" t="s">
        <v>4</v>
      </c>
      <c r="B22331" s="4" t="s">
        <v>5</v>
      </c>
      <c r="C22331" s="4" t="s">
        <v>10</v>
      </c>
      <c r="D22331" s="4" t="s">
        <v>10</v>
      </c>
      <c r="E22331" s="4" t="s">
        <v>22</v>
      </c>
      <c r="F22331" s="4" t="s">
        <v>13</v>
      </c>
    </row>
    <row r="22332" spans="1:7">
      <c r="A22332" t="n">
        <v>177557</v>
      </c>
      <c r="B22332" s="61" t="n">
        <v>53</v>
      </c>
      <c r="C22332" s="7" t="n">
        <v>7</v>
      </c>
      <c r="D22332" s="7" t="n">
        <v>1</v>
      </c>
      <c r="E22332" s="7" t="n">
        <v>0</v>
      </c>
      <c r="F22332" s="7" t="n">
        <v>0</v>
      </c>
    </row>
    <row r="22333" spans="1:7">
      <c r="A22333" t="s">
        <v>4</v>
      </c>
      <c r="B22333" s="4" t="s">
        <v>5</v>
      </c>
      <c r="C22333" s="4" t="s">
        <v>10</v>
      </c>
      <c r="D22333" s="4" t="s">
        <v>10</v>
      </c>
      <c r="E22333" s="4" t="s">
        <v>10</v>
      </c>
    </row>
    <row r="22334" spans="1:7">
      <c r="A22334" t="n">
        <v>177567</v>
      </c>
      <c r="B22334" s="57" t="n">
        <v>61</v>
      </c>
      <c r="C22334" s="7" t="n">
        <v>7</v>
      </c>
      <c r="D22334" s="7" t="n">
        <v>1</v>
      </c>
      <c r="E22334" s="7" t="n">
        <v>0</v>
      </c>
    </row>
    <row r="22335" spans="1:7">
      <c r="A22335" t="s">
        <v>4</v>
      </c>
      <c r="B22335" s="4" t="s">
        <v>5</v>
      </c>
      <c r="C22335" s="4" t="s">
        <v>10</v>
      </c>
      <c r="D22335" s="4" t="s">
        <v>10</v>
      </c>
      <c r="E22335" s="4" t="s">
        <v>22</v>
      </c>
      <c r="F22335" s="4" t="s">
        <v>13</v>
      </c>
    </row>
    <row r="22336" spans="1:7">
      <c r="A22336" t="n">
        <v>177574</v>
      </c>
      <c r="B22336" s="61" t="n">
        <v>53</v>
      </c>
      <c r="C22336" s="7" t="n">
        <v>8</v>
      </c>
      <c r="D22336" s="7" t="n">
        <v>0</v>
      </c>
      <c r="E22336" s="7" t="n">
        <v>0</v>
      </c>
      <c r="F22336" s="7" t="n">
        <v>0</v>
      </c>
    </row>
    <row r="22337" spans="1:6">
      <c r="A22337" t="s">
        <v>4</v>
      </c>
      <c r="B22337" s="4" t="s">
        <v>5</v>
      </c>
      <c r="C22337" s="4" t="s">
        <v>10</v>
      </c>
      <c r="D22337" s="4" t="s">
        <v>10</v>
      </c>
      <c r="E22337" s="4" t="s">
        <v>10</v>
      </c>
    </row>
    <row r="22338" spans="1:6">
      <c r="A22338" t="n">
        <v>177584</v>
      </c>
      <c r="B22338" s="57" t="n">
        <v>61</v>
      </c>
      <c r="C22338" s="7" t="n">
        <v>8</v>
      </c>
      <c r="D22338" s="7" t="n">
        <v>0</v>
      </c>
      <c r="E22338" s="7" t="n">
        <v>0</v>
      </c>
    </row>
    <row r="22339" spans="1:6">
      <c r="A22339" t="s">
        <v>4</v>
      </c>
      <c r="B22339" s="4" t="s">
        <v>5</v>
      </c>
      <c r="C22339" s="4" t="s">
        <v>10</v>
      </c>
      <c r="D22339" s="4" t="s">
        <v>10</v>
      </c>
      <c r="E22339" s="4" t="s">
        <v>22</v>
      </c>
      <c r="F22339" s="4" t="s">
        <v>13</v>
      </c>
    </row>
    <row r="22340" spans="1:6">
      <c r="A22340" t="n">
        <v>177591</v>
      </c>
      <c r="B22340" s="61" t="n">
        <v>53</v>
      </c>
      <c r="C22340" s="7" t="n">
        <v>9</v>
      </c>
      <c r="D22340" s="7" t="n">
        <v>0</v>
      </c>
      <c r="E22340" s="7" t="n">
        <v>0</v>
      </c>
      <c r="F22340" s="7" t="n">
        <v>0</v>
      </c>
    </row>
    <row r="22341" spans="1:6">
      <c r="A22341" t="s">
        <v>4</v>
      </c>
      <c r="B22341" s="4" t="s">
        <v>5</v>
      </c>
      <c r="C22341" s="4" t="s">
        <v>10</v>
      </c>
      <c r="D22341" s="4" t="s">
        <v>10</v>
      </c>
      <c r="E22341" s="4" t="s">
        <v>10</v>
      </c>
    </row>
    <row r="22342" spans="1:6">
      <c r="A22342" t="n">
        <v>177601</v>
      </c>
      <c r="B22342" s="57" t="n">
        <v>61</v>
      </c>
      <c r="C22342" s="7" t="n">
        <v>9</v>
      </c>
      <c r="D22342" s="7" t="n">
        <v>0</v>
      </c>
      <c r="E22342" s="7" t="n">
        <v>0</v>
      </c>
    </row>
    <row r="22343" spans="1:6">
      <c r="A22343" t="s">
        <v>4</v>
      </c>
      <c r="B22343" s="4" t="s">
        <v>5</v>
      </c>
      <c r="C22343" s="4" t="s">
        <v>10</v>
      </c>
      <c r="D22343" s="4" t="s">
        <v>10</v>
      </c>
      <c r="E22343" s="4" t="s">
        <v>10</v>
      </c>
    </row>
    <row r="22344" spans="1:6">
      <c r="A22344" t="n">
        <v>177608</v>
      </c>
      <c r="B22344" s="57" t="n">
        <v>61</v>
      </c>
      <c r="C22344" s="7" t="n">
        <v>16</v>
      </c>
      <c r="D22344" s="7" t="n">
        <v>0</v>
      </c>
      <c r="E22344" s="7" t="n">
        <v>0</v>
      </c>
    </row>
    <row r="22345" spans="1:6">
      <c r="A22345" t="s">
        <v>4</v>
      </c>
      <c r="B22345" s="4" t="s">
        <v>5</v>
      </c>
      <c r="C22345" s="4" t="s">
        <v>10</v>
      </c>
      <c r="D22345" s="4" t="s">
        <v>10</v>
      </c>
      <c r="E22345" s="4" t="s">
        <v>10</v>
      </c>
    </row>
    <row r="22346" spans="1:6">
      <c r="A22346" t="n">
        <v>177615</v>
      </c>
      <c r="B22346" s="57" t="n">
        <v>61</v>
      </c>
      <c r="C22346" s="7" t="n">
        <v>15</v>
      </c>
      <c r="D22346" s="7" t="n">
        <v>0</v>
      </c>
      <c r="E22346" s="7" t="n">
        <v>0</v>
      </c>
    </row>
    <row r="22347" spans="1:6">
      <c r="A22347" t="s">
        <v>4</v>
      </c>
      <c r="B22347" s="4" t="s">
        <v>5</v>
      </c>
      <c r="C22347" s="4" t="s">
        <v>10</v>
      </c>
      <c r="D22347" s="4" t="s">
        <v>10</v>
      </c>
      <c r="E22347" s="4" t="s">
        <v>10</v>
      </c>
    </row>
    <row r="22348" spans="1:6">
      <c r="A22348" t="n">
        <v>177622</v>
      </c>
      <c r="B22348" s="57" t="n">
        <v>61</v>
      </c>
      <c r="C22348" s="7" t="n">
        <v>14</v>
      </c>
      <c r="D22348" s="7" t="n">
        <v>0</v>
      </c>
      <c r="E22348" s="7" t="n">
        <v>0</v>
      </c>
    </row>
    <row r="22349" spans="1:6">
      <c r="A22349" t="s">
        <v>4</v>
      </c>
      <c r="B22349" s="4" t="s">
        <v>5</v>
      </c>
      <c r="C22349" s="4" t="s">
        <v>10</v>
      </c>
      <c r="D22349" s="4" t="s">
        <v>13</v>
      </c>
      <c r="E22349" s="4" t="s">
        <v>6</v>
      </c>
      <c r="F22349" s="4" t="s">
        <v>22</v>
      </c>
      <c r="G22349" s="4" t="s">
        <v>22</v>
      </c>
      <c r="H22349" s="4" t="s">
        <v>22</v>
      </c>
    </row>
    <row r="22350" spans="1:6">
      <c r="A22350" t="n">
        <v>177629</v>
      </c>
      <c r="B22350" s="39" t="n">
        <v>48</v>
      </c>
      <c r="C22350" s="7" t="n">
        <v>7</v>
      </c>
      <c r="D22350" s="7" t="n">
        <v>0</v>
      </c>
      <c r="E22350" s="7" t="s">
        <v>292</v>
      </c>
      <c r="F22350" s="7" t="n">
        <v>-1</v>
      </c>
      <c r="G22350" s="7" t="n">
        <v>1</v>
      </c>
      <c r="H22350" s="7" t="n">
        <v>1.40129846432482e-45</v>
      </c>
    </row>
    <row r="22351" spans="1:6">
      <c r="A22351" t="s">
        <v>4</v>
      </c>
      <c r="B22351" s="4" t="s">
        <v>5</v>
      </c>
      <c r="C22351" s="4" t="s">
        <v>10</v>
      </c>
      <c r="D22351" s="4" t="s">
        <v>10</v>
      </c>
      <c r="E22351" s="4" t="s">
        <v>10</v>
      </c>
    </row>
    <row r="22352" spans="1:6">
      <c r="A22352" t="n">
        <v>177660</v>
      </c>
      <c r="B22352" s="57" t="n">
        <v>61</v>
      </c>
      <c r="C22352" s="7" t="n">
        <v>7032</v>
      </c>
      <c r="D22352" s="7" t="n">
        <v>0</v>
      </c>
      <c r="E22352" s="7" t="n">
        <v>0</v>
      </c>
    </row>
    <row r="22353" spans="1:8">
      <c r="A22353" t="s">
        <v>4</v>
      </c>
      <c r="B22353" s="4" t="s">
        <v>5</v>
      </c>
      <c r="C22353" s="4" t="s">
        <v>13</v>
      </c>
      <c r="D22353" s="4" t="s">
        <v>13</v>
      </c>
      <c r="E22353" s="4" t="s">
        <v>22</v>
      </c>
      <c r="F22353" s="4" t="s">
        <v>22</v>
      </c>
      <c r="G22353" s="4" t="s">
        <v>22</v>
      </c>
      <c r="H22353" s="4" t="s">
        <v>10</v>
      </c>
    </row>
    <row r="22354" spans="1:8">
      <c r="A22354" t="n">
        <v>177667</v>
      </c>
      <c r="B22354" s="25" t="n">
        <v>45</v>
      </c>
      <c r="C22354" s="7" t="n">
        <v>2</v>
      </c>
      <c r="D22354" s="7" t="n">
        <v>3</v>
      </c>
      <c r="E22354" s="7" t="n">
        <v>-31.3899993896484</v>
      </c>
      <c r="F22354" s="7" t="n">
        <v>1.25</v>
      </c>
      <c r="G22354" s="7" t="n">
        <v>-17.4899997711182</v>
      </c>
      <c r="H22354" s="7" t="n">
        <v>0</v>
      </c>
    </row>
    <row r="22355" spans="1:8">
      <c r="A22355" t="s">
        <v>4</v>
      </c>
      <c r="B22355" s="4" t="s">
        <v>5</v>
      </c>
      <c r="C22355" s="4" t="s">
        <v>13</v>
      </c>
      <c r="D22355" s="4" t="s">
        <v>13</v>
      </c>
      <c r="E22355" s="4" t="s">
        <v>22</v>
      </c>
      <c r="F22355" s="4" t="s">
        <v>22</v>
      </c>
      <c r="G22355" s="4" t="s">
        <v>22</v>
      </c>
      <c r="H22355" s="4" t="s">
        <v>10</v>
      </c>
      <c r="I22355" s="4" t="s">
        <v>13</v>
      </c>
    </row>
    <row r="22356" spans="1:8">
      <c r="A22356" t="n">
        <v>177684</v>
      </c>
      <c r="B22356" s="25" t="n">
        <v>45</v>
      </c>
      <c r="C22356" s="7" t="n">
        <v>4</v>
      </c>
      <c r="D22356" s="7" t="n">
        <v>3</v>
      </c>
      <c r="E22356" s="7" t="n">
        <v>6.28999996185303</v>
      </c>
      <c r="F22356" s="7" t="n">
        <v>114.470001220703</v>
      </c>
      <c r="G22356" s="7" t="n">
        <v>0</v>
      </c>
      <c r="H22356" s="7" t="n">
        <v>0</v>
      </c>
      <c r="I22356" s="7" t="n">
        <v>0</v>
      </c>
    </row>
    <row r="22357" spans="1:8">
      <c r="A22357" t="s">
        <v>4</v>
      </c>
      <c r="B22357" s="4" t="s">
        <v>5</v>
      </c>
      <c r="C22357" s="4" t="s">
        <v>13</v>
      </c>
      <c r="D22357" s="4" t="s">
        <v>13</v>
      </c>
      <c r="E22357" s="4" t="s">
        <v>22</v>
      </c>
      <c r="F22357" s="4" t="s">
        <v>10</v>
      </c>
    </row>
    <row r="22358" spans="1:8">
      <c r="A22358" t="n">
        <v>177702</v>
      </c>
      <c r="B22358" s="25" t="n">
        <v>45</v>
      </c>
      <c r="C22358" s="7" t="n">
        <v>5</v>
      </c>
      <c r="D22358" s="7" t="n">
        <v>3</v>
      </c>
      <c r="E22358" s="7" t="n">
        <v>2.79999995231628</v>
      </c>
      <c r="F22358" s="7" t="n">
        <v>0</v>
      </c>
    </row>
    <row r="22359" spans="1:8">
      <c r="A22359" t="s">
        <v>4</v>
      </c>
      <c r="B22359" s="4" t="s">
        <v>5</v>
      </c>
      <c r="C22359" s="4" t="s">
        <v>13</v>
      </c>
      <c r="D22359" s="4" t="s">
        <v>13</v>
      </c>
      <c r="E22359" s="4" t="s">
        <v>22</v>
      </c>
      <c r="F22359" s="4" t="s">
        <v>10</v>
      </c>
    </row>
    <row r="22360" spans="1:8">
      <c r="A22360" t="n">
        <v>177711</v>
      </c>
      <c r="B22360" s="25" t="n">
        <v>45</v>
      </c>
      <c r="C22360" s="7" t="n">
        <v>11</v>
      </c>
      <c r="D22360" s="7" t="n">
        <v>3</v>
      </c>
      <c r="E22360" s="7" t="n">
        <v>38</v>
      </c>
      <c r="F22360" s="7" t="n">
        <v>0</v>
      </c>
    </row>
    <row r="22361" spans="1:8">
      <c r="A22361" t="s">
        <v>4</v>
      </c>
      <c r="B22361" s="4" t="s">
        <v>5</v>
      </c>
      <c r="C22361" s="4" t="s">
        <v>13</v>
      </c>
      <c r="D22361" s="4" t="s">
        <v>13</v>
      </c>
      <c r="E22361" s="4" t="s">
        <v>22</v>
      </c>
      <c r="F22361" s="4" t="s">
        <v>10</v>
      </c>
    </row>
    <row r="22362" spans="1:8">
      <c r="A22362" t="n">
        <v>177720</v>
      </c>
      <c r="B22362" s="25" t="n">
        <v>45</v>
      </c>
      <c r="C22362" s="7" t="n">
        <v>5</v>
      </c>
      <c r="D22362" s="7" t="n">
        <v>3</v>
      </c>
      <c r="E22362" s="7" t="n">
        <v>2.5</v>
      </c>
      <c r="F22362" s="7" t="n">
        <v>3000</v>
      </c>
    </row>
    <row r="22363" spans="1:8">
      <c r="A22363" t="s">
        <v>4</v>
      </c>
      <c r="B22363" s="4" t="s">
        <v>5</v>
      </c>
      <c r="C22363" s="4" t="s">
        <v>13</v>
      </c>
      <c r="D22363" s="4" t="s">
        <v>10</v>
      </c>
      <c r="E22363" s="4" t="s">
        <v>22</v>
      </c>
    </row>
    <row r="22364" spans="1:8">
      <c r="A22364" t="n">
        <v>177729</v>
      </c>
      <c r="B22364" s="28" t="n">
        <v>58</v>
      </c>
      <c r="C22364" s="7" t="n">
        <v>100</v>
      </c>
      <c r="D22364" s="7" t="n">
        <v>1000</v>
      </c>
      <c r="E22364" s="7" t="n">
        <v>1</v>
      </c>
    </row>
    <row r="22365" spans="1:8">
      <c r="A22365" t="s">
        <v>4</v>
      </c>
      <c r="B22365" s="4" t="s">
        <v>5</v>
      </c>
      <c r="C22365" s="4" t="s">
        <v>13</v>
      </c>
      <c r="D22365" s="4" t="s">
        <v>10</v>
      </c>
    </row>
    <row r="22366" spans="1:8">
      <c r="A22366" t="n">
        <v>177737</v>
      </c>
      <c r="B22366" s="28" t="n">
        <v>58</v>
      </c>
      <c r="C22366" s="7" t="n">
        <v>255</v>
      </c>
      <c r="D22366" s="7" t="n">
        <v>0</v>
      </c>
    </row>
    <row r="22367" spans="1:8">
      <c r="A22367" t="s">
        <v>4</v>
      </c>
      <c r="B22367" s="4" t="s">
        <v>5</v>
      </c>
      <c r="C22367" s="4" t="s">
        <v>13</v>
      </c>
      <c r="D22367" s="4" t="s">
        <v>10</v>
      </c>
    </row>
    <row r="22368" spans="1:8">
      <c r="A22368" t="n">
        <v>177741</v>
      </c>
      <c r="B22368" s="25" t="n">
        <v>45</v>
      </c>
      <c r="C22368" s="7" t="n">
        <v>7</v>
      </c>
      <c r="D22368" s="7" t="n">
        <v>255</v>
      </c>
    </row>
    <row r="22369" spans="1:9">
      <c r="A22369" t="s">
        <v>4</v>
      </c>
      <c r="B22369" s="4" t="s">
        <v>5</v>
      </c>
      <c r="C22369" s="4" t="s">
        <v>10</v>
      </c>
      <c r="D22369" s="4" t="s">
        <v>13</v>
      </c>
      <c r="E22369" s="4" t="s">
        <v>6</v>
      </c>
      <c r="F22369" s="4" t="s">
        <v>22</v>
      </c>
      <c r="G22369" s="4" t="s">
        <v>22</v>
      </c>
      <c r="H22369" s="4" t="s">
        <v>22</v>
      </c>
    </row>
    <row r="22370" spans="1:9">
      <c r="A22370" t="n">
        <v>177745</v>
      </c>
      <c r="B22370" s="39" t="n">
        <v>48</v>
      </c>
      <c r="C22370" s="7" t="n">
        <v>4</v>
      </c>
      <c r="D22370" s="7" t="n">
        <v>0</v>
      </c>
      <c r="E22370" s="7" t="s">
        <v>190</v>
      </c>
      <c r="F22370" s="7" t="n">
        <v>-1</v>
      </c>
      <c r="G22370" s="7" t="n">
        <v>1</v>
      </c>
      <c r="H22370" s="7" t="n">
        <v>5.60519385729927e-45</v>
      </c>
    </row>
    <row r="22371" spans="1:9">
      <c r="A22371" t="s">
        <v>4</v>
      </c>
      <c r="B22371" s="4" t="s">
        <v>5</v>
      </c>
      <c r="C22371" s="4" t="s">
        <v>13</v>
      </c>
      <c r="D22371" s="4" t="s">
        <v>10</v>
      </c>
      <c r="E22371" s="4" t="s">
        <v>6</v>
      </c>
    </row>
    <row r="22372" spans="1:9">
      <c r="A22372" t="n">
        <v>177776</v>
      </c>
      <c r="B22372" s="40" t="n">
        <v>51</v>
      </c>
      <c r="C22372" s="7" t="n">
        <v>4</v>
      </c>
      <c r="D22372" s="7" t="n">
        <v>4</v>
      </c>
      <c r="E22372" s="7" t="s">
        <v>150</v>
      </c>
    </row>
    <row r="22373" spans="1:9">
      <c r="A22373" t="s">
        <v>4</v>
      </c>
      <c r="B22373" s="4" t="s">
        <v>5</v>
      </c>
      <c r="C22373" s="4" t="s">
        <v>10</v>
      </c>
    </row>
    <row r="22374" spans="1:9">
      <c r="A22374" t="n">
        <v>177789</v>
      </c>
      <c r="B22374" s="35" t="n">
        <v>16</v>
      </c>
      <c r="C22374" s="7" t="n">
        <v>0</v>
      </c>
    </row>
    <row r="22375" spans="1:9">
      <c r="A22375" t="s">
        <v>4</v>
      </c>
      <c r="B22375" s="4" t="s">
        <v>5</v>
      </c>
      <c r="C22375" s="4" t="s">
        <v>10</v>
      </c>
      <c r="D22375" s="4" t="s">
        <v>72</v>
      </c>
      <c r="E22375" s="4" t="s">
        <v>13</v>
      </c>
      <c r="F22375" s="4" t="s">
        <v>13</v>
      </c>
    </row>
    <row r="22376" spans="1:9">
      <c r="A22376" t="n">
        <v>177792</v>
      </c>
      <c r="B22376" s="52" t="n">
        <v>26</v>
      </c>
      <c r="C22376" s="7" t="n">
        <v>4</v>
      </c>
      <c r="D22376" s="7" t="s">
        <v>1444</v>
      </c>
      <c r="E22376" s="7" t="n">
        <v>2</v>
      </c>
      <c r="F22376" s="7" t="n">
        <v>0</v>
      </c>
    </row>
    <row r="22377" spans="1:9">
      <c r="A22377" t="s">
        <v>4</v>
      </c>
      <c r="B22377" s="4" t="s">
        <v>5</v>
      </c>
    </row>
    <row r="22378" spans="1:9">
      <c r="A22378" t="n">
        <v>177818</v>
      </c>
      <c r="B22378" s="53" t="n">
        <v>28</v>
      </c>
    </row>
    <row r="22379" spans="1:9">
      <c r="A22379" t="s">
        <v>4</v>
      </c>
      <c r="B22379" s="4" t="s">
        <v>5</v>
      </c>
      <c r="C22379" s="4" t="s">
        <v>13</v>
      </c>
      <c r="D22379" s="4" t="s">
        <v>10</v>
      </c>
      <c r="E22379" s="4" t="s">
        <v>6</v>
      </c>
    </row>
    <row r="22380" spans="1:9">
      <c r="A22380" t="n">
        <v>177819</v>
      </c>
      <c r="B22380" s="40" t="n">
        <v>51</v>
      </c>
      <c r="C22380" s="7" t="n">
        <v>4</v>
      </c>
      <c r="D22380" s="7" t="n">
        <v>9</v>
      </c>
      <c r="E22380" s="7" t="s">
        <v>158</v>
      </c>
    </row>
    <row r="22381" spans="1:9">
      <c r="A22381" t="s">
        <v>4</v>
      </c>
      <c r="B22381" s="4" t="s">
        <v>5</v>
      </c>
      <c r="C22381" s="4" t="s">
        <v>10</v>
      </c>
    </row>
    <row r="22382" spans="1:9">
      <c r="A22382" t="n">
        <v>177832</v>
      </c>
      <c r="B22382" s="35" t="n">
        <v>16</v>
      </c>
      <c r="C22382" s="7" t="n">
        <v>0</v>
      </c>
    </row>
    <row r="22383" spans="1:9">
      <c r="A22383" t="s">
        <v>4</v>
      </c>
      <c r="B22383" s="4" t="s">
        <v>5</v>
      </c>
      <c r="C22383" s="4" t="s">
        <v>10</v>
      </c>
      <c r="D22383" s="4" t="s">
        <v>72</v>
      </c>
      <c r="E22383" s="4" t="s">
        <v>13</v>
      </c>
      <c r="F22383" s="4" t="s">
        <v>13</v>
      </c>
    </row>
    <row r="22384" spans="1:9">
      <c r="A22384" t="n">
        <v>177835</v>
      </c>
      <c r="B22384" s="52" t="n">
        <v>26</v>
      </c>
      <c r="C22384" s="7" t="n">
        <v>9</v>
      </c>
      <c r="D22384" s="7" t="s">
        <v>1445</v>
      </c>
      <c r="E22384" s="7" t="n">
        <v>2</v>
      </c>
      <c r="F22384" s="7" t="n">
        <v>0</v>
      </c>
    </row>
    <row r="22385" spans="1:8">
      <c r="A22385" t="s">
        <v>4</v>
      </c>
      <c r="B22385" s="4" t="s">
        <v>5</v>
      </c>
    </row>
    <row r="22386" spans="1:8">
      <c r="A22386" t="n">
        <v>177909</v>
      </c>
      <c r="B22386" s="53" t="n">
        <v>28</v>
      </c>
    </row>
    <row r="22387" spans="1:8">
      <c r="A22387" t="s">
        <v>4</v>
      </c>
      <c r="B22387" s="4" t="s">
        <v>5</v>
      </c>
      <c r="C22387" s="4" t="s">
        <v>10</v>
      </c>
      <c r="D22387" s="4" t="s">
        <v>13</v>
      </c>
      <c r="E22387" s="4" t="s">
        <v>13</v>
      </c>
      <c r="F22387" s="4" t="s">
        <v>6</v>
      </c>
    </row>
    <row r="22388" spans="1:8">
      <c r="A22388" t="n">
        <v>177910</v>
      </c>
      <c r="B22388" s="22" t="n">
        <v>20</v>
      </c>
      <c r="C22388" s="7" t="n">
        <v>0</v>
      </c>
      <c r="D22388" s="7" t="n">
        <v>2</v>
      </c>
      <c r="E22388" s="7" t="n">
        <v>10</v>
      </c>
      <c r="F22388" s="7" t="s">
        <v>937</v>
      </c>
    </row>
    <row r="22389" spans="1:8">
      <c r="A22389" t="s">
        <v>4</v>
      </c>
      <c r="B22389" s="4" t="s">
        <v>5</v>
      </c>
      <c r="C22389" s="4" t="s">
        <v>13</v>
      </c>
      <c r="D22389" s="4" t="s">
        <v>10</v>
      </c>
      <c r="E22389" s="4" t="s">
        <v>6</v>
      </c>
    </row>
    <row r="22390" spans="1:8">
      <c r="A22390" t="n">
        <v>177931</v>
      </c>
      <c r="B22390" s="40" t="n">
        <v>51</v>
      </c>
      <c r="C22390" s="7" t="n">
        <v>4</v>
      </c>
      <c r="D22390" s="7" t="n">
        <v>0</v>
      </c>
      <c r="E22390" s="7" t="s">
        <v>158</v>
      </c>
    </row>
    <row r="22391" spans="1:8">
      <c r="A22391" t="s">
        <v>4</v>
      </c>
      <c r="B22391" s="4" t="s">
        <v>5</v>
      </c>
      <c r="C22391" s="4" t="s">
        <v>10</v>
      </c>
    </row>
    <row r="22392" spans="1:8">
      <c r="A22392" t="n">
        <v>177944</v>
      </c>
      <c r="B22392" s="35" t="n">
        <v>16</v>
      </c>
      <c r="C22392" s="7" t="n">
        <v>0</v>
      </c>
    </row>
    <row r="22393" spans="1:8">
      <c r="A22393" t="s">
        <v>4</v>
      </c>
      <c r="B22393" s="4" t="s">
        <v>5</v>
      </c>
      <c r="C22393" s="4" t="s">
        <v>10</v>
      </c>
      <c r="D22393" s="4" t="s">
        <v>72</v>
      </c>
      <c r="E22393" s="4" t="s">
        <v>13</v>
      </c>
      <c r="F22393" s="4" t="s">
        <v>13</v>
      </c>
      <c r="G22393" s="4" t="s">
        <v>72</v>
      </c>
      <c r="H22393" s="4" t="s">
        <v>13</v>
      </c>
      <c r="I22393" s="4" t="s">
        <v>13</v>
      </c>
    </row>
    <row r="22394" spans="1:8">
      <c r="A22394" t="n">
        <v>177947</v>
      </c>
      <c r="B22394" s="52" t="n">
        <v>26</v>
      </c>
      <c r="C22394" s="7" t="n">
        <v>0</v>
      </c>
      <c r="D22394" s="7" t="s">
        <v>1446</v>
      </c>
      <c r="E22394" s="7" t="n">
        <v>2</v>
      </c>
      <c r="F22394" s="7" t="n">
        <v>3</v>
      </c>
      <c r="G22394" s="7" t="s">
        <v>1447</v>
      </c>
      <c r="H22394" s="7" t="n">
        <v>2</v>
      </c>
      <c r="I22394" s="7" t="n">
        <v>0</v>
      </c>
    </row>
    <row r="22395" spans="1:8">
      <c r="A22395" t="s">
        <v>4</v>
      </c>
      <c r="B22395" s="4" t="s">
        <v>5</v>
      </c>
    </row>
    <row r="22396" spans="1:8">
      <c r="A22396" t="n">
        <v>178104</v>
      </c>
      <c r="B22396" s="53" t="n">
        <v>28</v>
      </c>
    </row>
    <row r="22397" spans="1:8">
      <c r="A22397" t="s">
        <v>4</v>
      </c>
      <c r="B22397" s="4" t="s">
        <v>5</v>
      </c>
      <c r="C22397" s="4" t="s">
        <v>13</v>
      </c>
      <c r="D22397" s="4" t="s">
        <v>10</v>
      </c>
      <c r="E22397" s="4" t="s">
        <v>6</v>
      </c>
    </row>
    <row r="22398" spans="1:8">
      <c r="A22398" t="n">
        <v>178105</v>
      </c>
      <c r="B22398" s="40" t="n">
        <v>51</v>
      </c>
      <c r="C22398" s="7" t="n">
        <v>4</v>
      </c>
      <c r="D22398" s="7" t="n">
        <v>14</v>
      </c>
      <c r="E22398" s="7" t="s">
        <v>158</v>
      </c>
    </row>
    <row r="22399" spans="1:8">
      <c r="A22399" t="s">
        <v>4</v>
      </c>
      <c r="B22399" s="4" t="s">
        <v>5</v>
      </c>
      <c r="C22399" s="4" t="s">
        <v>10</v>
      </c>
    </row>
    <row r="22400" spans="1:8">
      <c r="A22400" t="n">
        <v>178118</v>
      </c>
      <c r="B22400" s="35" t="n">
        <v>16</v>
      </c>
      <c r="C22400" s="7" t="n">
        <v>0</v>
      </c>
    </row>
    <row r="22401" spans="1:9">
      <c r="A22401" t="s">
        <v>4</v>
      </c>
      <c r="B22401" s="4" t="s">
        <v>5</v>
      </c>
      <c r="C22401" s="4" t="s">
        <v>10</v>
      </c>
      <c r="D22401" s="4" t="s">
        <v>72</v>
      </c>
      <c r="E22401" s="4" t="s">
        <v>13</v>
      </c>
      <c r="F22401" s="4" t="s">
        <v>13</v>
      </c>
    </row>
    <row r="22402" spans="1:9">
      <c r="A22402" t="n">
        <v>178121</v>
      </c>
      <c r="B22402" s="52" t="n">
        <v>26</v>
      </c>
      <c r="C22402" s="7" t="n">
        <v>14</v>
      </c>
      <c r="D22402" s="7" t="s">
        <v>1448</v>
      </c>
      <c r="E22402" s="7" t="n">
        <v>2</v>
      </c>
      <c r="F22402" s="7" t="n">
        <v>0</v>
      </c>
    </row>
    <row r="22403" spans="1:9">
      <c r="A22403" t="s">
        <v>4</v>
      </c>
      <c r="B22403" s="4" t="s">
        <v>5</v>
      </c>
    </row>
    <row r="22404" spans="1:9">
      <c r="A22404" t="n">
        <v>178189</v>
      </c>
      <c r="B22404" s="53" t="n">
        <v>28</v>
      </c>
    </row>
    <row r="22405" spans="1:9">
      <c r="A22405" t="s">
        <v>4</v>
      </c>
      <c r="B22405" s="4" t="s">
        <v>5</v>
      </c>
      <c r="C22405" s="4" t="s">
        <v>13</v>
      </c>
      <c r="D22405" s="4" t="s">
        <v>10</v>
      </c>
      <c r="E22405" s="4" t="s">
        <v>6</v>
      </c>
    </row>
    <row r="22406" spans="1:9">
      <c r="A22406" t="n">
        <v>178190</v>
      </c>
      <c r="B22406" s="40" t="n">
        <v>51</v>
      </c>
      <c r="C22406" s="7" t="n">
        <v>4</v>
      </c>
      <c r="D22406" s="7" t="n">
        <v>1</v>
      </c>
      <c r="E22406" s="7" t="s">
        <v>150</v>
      </c>
    </row>
    <row r="22407" spans="1:9">
      <c r="A22407" t="s">
        <v>4</v>
      </c>
      <c r="B22407" s="4" t="s">
        <v>5</v>
      </c>
      <c r="C22407" s="4" t="s">
        <v>10</v>
      </c>
    </row>
    <row r="22408" spans="1:9">
      <c r="A22408" t="n">
        <v>178203</v>
      </c>
      <c r="B22408" s="35" t="n">
        <v>16</v>
      </c>
      <c r="C22408" s="7" t="n">
        <v>0</v>
      </c>
    </row>
    <row r="22409" spans="1:9">
      <c r="A22409" t="s">
        <v>4</v>
      </c>
      <c r="B22409" s="4" t="s">
        <v>5</v>
      </c>
      <c r="C22409" s="4" t="s">
        <v>10</v>
      </c>
      <c r="D22409" s="4" t="s">
        <v>72</v>
      </c>
      <c r="E22409" s="4" t="s">
        <v>13</v>
      </c>
      <c r="F22409" s="4" t="s">
        <v>13</v>
      </c>
    </row>
    <row r="22410" spans="1:9">
      <c r="A22410" t="n">
        <v>178206</v>
      </c>
      <c r="B22410" s="52" t="n">
        <v>26</v>
      </c>
      <c r="C22410" s="7" t="n">
        <v>1</v>
      </c>
      <c r="D22410" s="7" t="s">
        <v>1449</v>
      </c>
      <c r="E22410" s="7" t="n">
        <v>2</v>
      </c>
      <c r="F22410" s="7" t="n">
        <v>0</v>
      </c>
    </row>
    <row r="22411" spans="1:9">
      <c r="A22411" t="s">
        <v>4</v>
      </c>
      <c r="B22411" s="4" t="s">
        <v>5</v>
      </c>
    </row>
    <row r="22412" spans="1:9">
      <c r="A22412" t="n">
        <v>178309</v>
      </c>
      <c r="B22412" s="53" t="n">
        <v>28</v>
      </c>
    </row>
    <row r="22413" spans="1:9">
      <c r="A22413" t="s">
        <v>4</v>
      </c>
      <c r="B22413" s="4" t="s">
        <v>5</v>
      </c>
      <c r="C22413" s="4" t="s">
        <v>13</v>
      </c>
      <c r="D22413" s="4" t="s">
        <v>10</v>
      </c>
      <c r="E22413" s="4" t="s">
        <v>6</v>
      </c>
    </row>
    <row r="22414" spans="1:9">
      <c r="A22414" t="n">
        <v>178310</v>
      </c>
      <c r="B22414" s="40" t="n">
        <v>51</v>
      </c>
      <c r="C22414" s="7" t="n">
        <v>4</v>
      </c>
      <c r="D22414" s="7" t="n">
        <v>7</v>
      </c>
      <c r="E22414" s="7" t="s">
        <v>223</v>
      </c>
    </row>
    <row r="22415" spans="1:9">
      <c r="A22415" t="s">
        <v>4</v>
      </c>
      <c r="B22415" s="4" t="s">
        <v>5</v>
      </c>
      <c r="C22415" s="4" t="s">
        <v>10</v>
      </c>
    </row>
    <row r="22416" spans="1:9">
      <c r="A22416" t="n">
        <v>178323</v>
      </c>
      <c r="B22416" s="35" t="n">
        <v>16</v>
      </c>
      <c r="C22416" s="7" t="n">
        <v>0</v>
      </c>
    </row>
    <row r="22417" spans="1:6">
      <c r="A22417" t="s">
        <v>4</v>
      </c>
      <c r="B22417" s="4" t="s">
        <v>5</v>
      </c>
      <c r="C22417" s="4" t="s">
        <v>10</v>
      </c>
      <c r="D22417" s="4" t="s">
        <v>72</v>
      </c>
      <c r="E22417" s="4" t="s">
        <v>13</v>
      </c>
      <c r="F22417" s="4" t="s">
        <v>13</v>
      </c>
    </row>
    <row r="22418" spans="1:6">
      <c r="A22418" t="n">
        <v>178326</v>
      </c>
      <c r="B22418" s="52" t="n">
        <v>26</v>
      </c>
      <c r="C22418" s="7" t="n">
        <v>7</v>
      </c>
      <c r="D22418" s="7" t="s">
        <v>1450</v>
      </c>
      <c r="E22418" s="7" t="n">
        <v>2</v>
      </c>
      <c r="F22418" s="7" t="n">
        <v>0</v>
      </c>
    </row>
    <row r="22419" spans="1:6">
      <c r="A22419" t="s">
        <v>4</v>
      </c>
      <c r="B22419" s="4" t="s">
        <v>5</v>
      </c>
    </row>
    <row r="22420" spans="1:6">
      <c r="A22420" t="n">
        <v>178340</v>
      </c>
      <c r="B22420" s="53" t="n">
        <v>28</v>
      </c>
    </row>
    <row r="22421" spans="1:6">
      <c r="A22421" t="s">
        <v>4</v>
      </c>
      <c r="B22421" s="4" t="s">
        <v>5</v>
      </c>
      <c r="C22421" s="4" t="s">
        <v>13</v>
      </c>
      <c r="D22421" s="4" t="s">
        <v>10</v>
      </c>
      <c r="E22421" s="4" t="s">
        <v>22</v>
      </c>
    </row>
    <row r="22422" spans="1:6">
      <c r="A22422" t="n">
        <v>178341</v>
      </c>
      <c r="B22422" s="28" t="n">
        <v>58</v>
      </c>
      <c r="C22422" s="7" t="n">
        <v>0</v>
      </c>
      <c r="D22422" s="7" t="n">
        <v>1000</v>
      </c>
      <c r="E22422" s="7" t="n">
        <v>1</v>
      </c>
    </row>
    <row r="22423" spans="1:6">
      <c r="A22423" t="s">
        <v>4</v>
      </c>
      <c r="B22423" s="4" t="s">
        <v>5</v>
      </c>
      <c r="C22423" s="4" t="s">
        <v>13</v>
      </c>
      <c r="D22423" s="4" t="s">
        <v>10</v>
      </c>
    </row>
    <row r="22424" spans="1:6">
      <c r="A22424" t="n">
        <v>178349</v>
      </c>
      <c r="B22424" s="28" t="n">
        <v>58</v>
      </c>
      <c r="C22424" s="7" t="n">
        <v>255</v>
      </c>
      <c r="D22424" s="7" t="n">
        <v>0</v>
      </c>
    </row>
    <row r="22425" spans="1:6">
      <c r="A22425" t="s">
        <v>4</v>
      </c>
      <c r="B22425" s="4" t="s">
        <v>5</v>
      </c>
      <c r="C22425" s="4" t="s">
        <v>13</v>
      </c>
      <c r="D22425" s="4" t="s">
        <v>10</v>
      </c>
      <c r="E22425" s="4" t="s">
        <v>9</v>
      </c>
    </row>
    <row r="22426" spans="1:6">
      <c r="A22426" t="n">
        <v>178353</v>
      </c>
      <c r="B22426" s="81" t="n">
        <v>167</v>
      </c>
      <c r="C22426" s="7" t="n">
        <v>1</v>
      </c>
      <c r="D22426" s="7" t="n">
        <v>0</v>
      </c>
      <c r="E22426" s="7" t="n">
        <v>49</v>
      </c>
    </row>
    <row r="22427" spans="1:6">
      <c r="A22427" t="s">
        <v>4</v>
      </c>
      <c r="B22427" s="4" t="s">
        <v>5</v>
      </c>
      <c r="C22427" s="4" t="s">
        <v>13</v>
      </c>
      <c r="D22427" s="4" t="s">
        <v>10</v>
      </c>
      <c r="E22427" s="4" t="s">
        <v>9</v>
      </c>
    </row>
    <row r="22428" spans="1:6">
      <c r="A22428" t="n">
        <v>178361</v>
      </c>
      <c r="B22428" s="81" t="n">
        <v>167</v>
      </c>
      <c r="C22428" s="7" t="n">
        <v>1</v>
      </c>
      <c r="D22428" s="7" t="n">
        <v>1</v>
      </c>
      <c r="E22428" s="7" t="n">
        <v>49</v>
      </c>
    </row>
    <row r="22429" spans="1:6">
      <c r="A22429" t="s">
        <v>4</v>
      </c>
      <c r="B22429" s="4" t="s">
        <v>5</v>
      </c>
      <c r="C22429" s="4" t="s">
        <v>13</v>
      </c>
      <c r="D22429" s="4" t="s">
        <v>10</v>
      </c>
      <c r="E22429" s="4" t="s">
        <v>9</v>
      </c>
    </row>
    <row r="22430" spans="1:6">
      <c r="A22430" t="n">
        <v>178369</v>
      </c>
      <c r="B22430" s="81" t="n">
        <v>167</v>
      </c>
      <c r="C22430" s="7" t="n">
        <v>1</v>
      </c>
      <c r="D22430" s="7" t="n">
        <v>2</v>
      </c>
      <c r="E22430" s="7" t="n">
        <v>49</v>
      </c>
    </row>
    <row r="22431" spans="1:6">
      <c r="A22431" t="s">
        <v>4</v>
      </c>
      <c r="B22431" s="4" t="s">
        <v>5</v>
      </c>
      <c r="C22431" s="4" t="s">
        <v>13</v>
      </c>
      <c r="D22431" s="4" t="s">
        <v>10</v>
      </c>
      <c r="E22431" s="4" t="s">
        <v>9</v>
      </c>
    </row>
    <row r="22432" spans="1:6">
      <c r="A22432" t="n">
        <v>178377</v>
      </c>
      <c r="B22432" s="81" t="n">
        <v>167</v>
      </c>
      <c r="C22432" s="7" t="n">
        <v>1</v>
      </c>
      <c r="D22432" s="7" t="n">
        <v>3</v>
      </c>
      <c r="E22432" s="7" t="n">
        <v>49</v>
      </c>
    </row>
    <row r="22433" spans="1:6">
      <c r="A22433" t="s">
        <v>4</v>
      </c>
      <c r="B22433" s="4" t="s">
        <v>5</v>
      </c>
      <c r="C22433" s="4" t="s">
        <v>13</v>
      </c>
      <c r="D22433" s="4" t="s">
        <v>10</v>
      </c>
      <c r="E22433" s="4" t="s">
        <v>9</v>
      </c>
    </row>
    <row r="22434" spans="1:6">
      <c r="A22434" t="n">
        <v>178385</v>
      </c>
      <c r="B22434" s="81" t="n">
        <v>167</v>
      </c>
      <c r="C22434" s="7" t="n">
        <v>1</v>
      </c>
      <c r="D22434" s="7" t="n">
        <v>4</v>
      </c>
      <c r="E22434" s="7" t="n">
        <v>49</v>
      </c>
    </row>
    <row r="22435" spans="1:6">
      <c r="A22435" t="s">
        <v>4</v>
      </c>
      <c r="B22435" s="4" t="s">
        <v>5</v>
      </c>
      <c r="C22435" s="4" t="s">
        <v>13</v>
      </c>
      <c r="D22435" s="4" t="s">
        <v>10</v>
      </c>
      <c r="E22435" s="4" t="s">
        <v>9</v>
      </c>
    </row>
    <row r="22436" spans="1:6">
      <c r="A22436" t="n">
        <v>178393</v>
      </c>
      <c r="B22436" s="81" t="n">
        <v>167</v>
      </c>
      <c r="C22436" s="7" t="n">
        <v>1</v>
      </c>
      <c r="D22436" s="7" t="n">
        <v>5</v>
      </c>
      <c r="E22436" s="7" t="n">
        <v>49</v>
      </c>
    </row>
    <row r="22437" spans="1:6">
      <c r="A22437" t="s">
        <v>4</v>
      </c>
      <c r="B22437" s="4" t="s">
        <v>5</v>
      </c>
      <c r="C22437" s="4" t="s">
        <v>13</v>
      </c>
      <c r="D22437" s="4" t="s">
        <v>10</v>
      </c>
      <c r="E22437" s="4" t="s">
        <v>9</v>
      </c>
    </row>
    <row r="22438" spans="1:6">
      <c r="A22438" t="n">
        <v>178401</v>
      </c>
      <c r="B22438" s="81" t="n">
        <v>167</v>
      </c>
      <c r="C22438" s="7" t="n">
        <v>1</v>
      </c>
      <c r="D22438" s="7" t="n">
        <v>6</v>
      </c>
      <c r="E22438" s="7" t="n">
        <v>49</v>
      </c>
    </row>
    <row r="22439" spans="1:6">
      <c r="A22439" t="s">
        <v>4</v>
      </c>
      <c r="B22439" s="4" t="s">
        <v>5</v>
      </c>
      <c r="C22439" s="4" t="s">
        <v>13</v>
      </c>
      <c r="D22439" s="4" t="s">
        <v>10</v>
      </c>
      <c r="E22439" s="4" t="s">
        <v>9</v>
      </c>
    </row>
    <row r="22440" spans="1:6">
      <c r="A22440" t="n">
        <v>178409</v>
      </c>
      <c r="B22440" s="81" t="n">
        <v>167</v>
      </c>
      <c r="C22440" s="7" t="n">
        <v>1</v>
      </c>
      <c r="D22440" s="7" t="n">
        <v>7</v>
      </c>
      <c r="E22440" s="7" t="n">
        <v>49</v>
      </c>
    </row>
    <row r="22441" spans="1:6">
      <c r="A22441" t="s">
        <v>4</v>
      </c>
      <c r="B22441" s="4" t="s">
        <v>5</v>
      </c>
      <c r="C22441" s="4" t="s">
        <v>13</v>
      </c>
      <c r="D22441" s="4" t="s">
        <v>10</v>
      </c>
      <c r="E22441" s="4" t="s">
        <v>9</v>
      </c>
    </row>
    <row r="22442" spans="1:6">
      <c r="A22442" t="n">
        <v>178417</v>
      </c>
      <c r="B22442" s="81" t="n">
        <v>167</v>
      </c>
      <c r="C22442" s="7" t="n">
        <v>1</v>
      </c>
      <c r="D22442" s="7" t="n">
        <v>8</v>
      </c>
      <c r="E22442" s="7" t="n">
        <v>49</v>
      </c>
    </row>
    <row r="22443" spans="1:6">
      <c r="A22443" t="s">
        <v>4</v>
      </c>
      <c r="B22443" s="4" t="s">
        <v>5</v>
      </c>
      <c r="C22443" s="4" t="s">
        <v>13</v>
      </c>
      <c r="D22443" s="4" t="s">
        <v>10</v>
      </c>
      <c r="E22443" s="4" t="s">
        <v>9</v>
      </c>
    </row>
    <row r="22444" spans="1:6">
      <c r="A22444" t="n">
        <v>178425</v>
      </c>
      <c r="B22444" s="81" t="n">
        <v>167</v>
      </c>
      <c r="C22444" s="7" t="n">
        <v>1</v>
      </c>
      <c r="D22444" s="7" t="n">
        <v>9</v>
      </c>
      <c r="E22444" s="7" t="n">
        <v>49</v>
      </c>
    </row>
    <row r="22445" spans="1:6">
      <c r="A22445" t="s">
        <v>4</v>
      </c>
      <c r="B22445" s="4" t="s">
        <v>5</v>
      </c>
      <c r="C22445" s="4" t="s">
        <v>13</v>
      </c>
      <c r="D22445" s="4" t="s">
        <v>10</v>
      </c>
      <c r="E22445" s="4" t="s">
        <v>9</v>
      </c>
    </row>
    <row r="22446" spans="1:6">
      <c r="A22446" t="n">
        <v>178433</v>
      </c>
      <c r="B22446" s="81" t="n">
        <v>167</v>
      </c>
      <c r="C22446" s="7" t="n">
        <v>1</v>
      </c>
      <c r="D22446" s="7" t="n">
        <v>11</v>
      </c>
      <c r="E22446" s="7" t="n">
        <v>49</v>
      </c>
    </row>
    <row r="22447" spans="1:6">
      <c r="A22447" t="s">
        <v>4</v>
      </c>
      <c r="B22447" s="4" t="s">
        <v>5</v>
      </c>
      <c r="C22447" s="4" t="s">
        <v>13</v>
      </c>
      <c r="D22447" s="4" t="s">
        <v>10</v>
      </c>
      <c r="E22447" s="4" t="s">
        <v>9</v>
      </c>
    </row>
    <row r="22448" spans="1:6">
      <c r="A22448" t="n">
        <v>178441</v>
      </c>
      <c r="B22448" s="81" t="n">
        <v>167</v>
      </c>
      <c r="C22448" s="7" t="n">
        <v>1</v>
      </c>
      <c r="D22448" s="7" t="n">
        <v>12</v>
      </c>
      <c r="E22448" s="7" t="n">
        <v>49</v>
      </c>
    </row>
    <row r="22449" spans="1:5">
      <c r="A22449" t="s">
        <v>4</v>
      </c>
      <c r="B22449" s="4" t="s">
        <v>5</v>
      </c>
      <c r="C22449" s="4" t="s">
        <v>13</v>
      </c>
      <c r="D22449" s="4" t="s">
        <v>10</v>
      </c>
      <c r="E22449" s="4" t="s">
        <v>9</v>
      </c>
    </row>
    <row r="22450" spans="1:5">
      <c r="A22450" t="n">
        <v>178449</v>
      </c>
      <c r="B22450" s="81" t="n">
        <v>167</v>
      </c>
      <c r="C22450" s="7" t="n">
        <v>1</v>
      </c>
      <c r="D22450" s="7" t="n">
        <v>13</v>
      </c>
      <c r="E22450" s="7" t="n">
        <v>49</v>
      </c>
    </row>
    <row r="22451" spans="1:5">
      <c r="A22451" t="s">
        <v>4</v>
      </c>
      <c r="B22451" s="4" t="s">
        <v>5</v>
      </c>
      <c r="C22451" s="4" t="s">
        <v>13</v>
      </c>
      <c r="D22451" s="4" t="s">
        <v>10</v>
      </c>
      <c r="E22451" s="4" t="s">
        <v>9</v>
      </c>
    </row>
    <row r="22452" spans="1:5">
      <c r="A22452" t="n">
        <v>178457</v>
      </c>
      <c r="B22452" s="81" t="n">
        <v>167</v>
      </c>
      <c r="C22452" s="7" t="n">
        <v>1</v>
      </c>
      <c r="D22452" s="7" t="n">
        <v>14</v>
      </c>
      <c r="E22452" s="7" t="n">
        <v>49</v>
      </c>
    </row>
    <row r="22453" spans="1:5">
      <c r="A22453" t="s">
        <v>4</v>
      </c>
      <c r="B22453" s="4" t="s">
        <v>5</v>
      </c>
      <c r="C22453" s="4" t="s">
        <v>13</v>
      </c>
      <c r="D22453" s="4" t="s">
        <v>10</v>
      </c>
      <c r="E22453" s="4" t="s">
        <v>9</v>
      </c>
    </row>
    <row r="22454" spans="1:5">
      <c r="A22454" t="n">
        <v>178465</v>
      </c>
      <c r="B22454" s="81" t="n">
        <v>167</v>
      </c>
      <c r="C22454" s="7" t="n">
        <v>1</v>
      </c>
      <c r="D22454" s="7" t="n">
        <v>15</v>
      </c>
      <c r="E22454" s="7" t="n">
        <v>49</v>
      </c>
    </row>
    <row r="22455" spans="1:5">
      <c r="A22455" t="s">
        <v>4</v>
      </c>
      <c r="B22455" s="4" t="s">
        <v>5</v>
      </c>
      <c r="C22455" s="4" t="s">
        <v>13</v>
      </c>
      <c r="D22455" s="4" t="s">
        <v>10</v>
      </c>
      <c r="E22455" s="4" t="s">
        <v>9</v>
      </c>
    </row>
    <row r="22456" spans="1:5">
      <c r="A22456" t="n">
        <v>178473</v>
      </c>
      <c r="B22456" s="81" t="n">
        <v>167</v>
      </c>
      <c r="C22456" s="7" t="n">
        <v>1</v>
      </c>
      <c r="D22456" s="7" t="n">
        <v>16</v>
      </c>
      <c r="E22456" s="7" t="n">
        <v>49</v>
      </c>
    </row>
    <row r="22457" spans="1:5">
      <c r="A22457" t="s">
        <v>4</v>
      </c>
      <c r="B22457" s="4" t="s">
        <v>5</v>
      </c>
      <c r="C22457" s="4" t="s">
        <v>13</v>
      </c>
      <c r="D22457" s="4" t="s">
        <v>10</v>
      </c>
      <c r="E22457" s="4" t="s">
        <v>9</v>
      </c>
    </row>
    <row r="22458" spans="1:5">
      <c r="A22458" t="n">
        <v>178481</v>
      </c>
      <c r="B22458" s="81" t="n">
        <v>167</v>
      </c>
      <c r="C22458" s="7" t="n">
        <v>1</v>
      </c>
      <c r="D22458" s="7" t="n">
        <v>17</v>
      </c>
      <c r="E22458" s="7" t="n">
        <v>49</v>
      </c>
    </row>
    <row r="22459" spans="1:5">
      <c r="A22459" t="s">
        <v>4</v>
      </c>
      <c r="B22459" s="4" t="s">
        <v>5</v>
      </c>
      <c r="C22459" s="4" t="s">
        <v>13</v>
      </c>
      <c r="D22459" s="4" t="s">
        <v>10</v>
      </c>
      <c r="E22459" s="4" t="s">
        <v>9</v>
      </c>
    </row>
    <row r="22460" spans="1:5">
      <c r="A22460" t="n">
        <v>178489</v>
      </c>
      <c r="B22460" s="81" t="n">
        <v>167</v>
      </c>
      <c r="C22460" s="7" t="n">
        <v>1</v>
      </c>
      <c r="D22460" s="7" t="n">
        <v>18</v>
      </c>
      <c r="E22460" s="7" t="n">
        <v>49</v>
      </c>
    </row>
    <row r="22461" spans="1:5">
      <c r="A22461" t="s">
        <v>4</v>
      </c>
      <c r="B22461" s="4" t="s">
        <v>5</v>
      </c>
      <c r="C22461" s="4" t="s">
        <v>13</v>
      </c>
      <c r="D22461" s="4" t="s">
        <v>10</v>
      </c>
      <c r="E22461" s="4" t="s">
        <v>9</v>
      </c>
    </row>
    <row r="22462" spans="1:5">
      <c r="A22462" t="n">
        <v>178497</v>
      </c>
      <c r="B22462" s="81" t="n">
        <v>167</v>
      </c>
      <c r="C22462" s="7" t="n">
        <v>1</v>
      </c>
      <c r="D22462" s="7" t="n">
        <v>19</v>
      </c>
      <c r="E22462" s="7" t="n">
        <v>49</v>
      </c>
    </row>
    <row r="22463" spans="1:5">
      <c r="A22463" t="s">
        <v>4</v>
      </c>
      <c r="B22463" s="4" t="s">
        <v>5</v>
      </c>
      <c r="C22463" s="4" t="s">
        <v>13</v>
      </c>
      <c r="D22463" s="4" t="s">
        <v>10</v>
      </c>
      <c r="E22463" s="4" t="s">
        <v>9</v>
      </c>
    </row>
    <row r="22464" spans="1:5">
      <c r="A22464" t="n">
        <v>178505</v>
      </c>
      <c r="B22464" s="81" t="n">
        <v>167</v>
      </c>
      <c r="C22464" s="7" t="n">
        <v>1</v>
      </c>
      <c r="D22464" s="7" t="n">
        <v>20</v>
      </c>
      <c r="E22464" s="7" t="n">
        <v>49</v>
      </c>
    </row>
    <row r="22465" spans="1:5">
      <c r="A22465" t="s">
        <v>4</v>
      </c>
      <c r="B22465" s="4" t="s">
        <v>5</v>
      </c>
      <c r="C22465" s="4" t="s">
        <v>13</v>
      </c>
      <c r="D22465" s="4" t="s">
        <v>10</v>
      </c>
      <c r="E22465" s="4" t="s">
        <v>9</v>
      </c>
    </row>
    <row r="22466" spans="1:5">
      <c r="A22466" t="n">
        <v>178513</v>
      </c>
      <c r="B22466" s="81" t="n">
        <v>167</v>
      </c>
      <c r="C22466" s="7" t="n">
        <v>1</v>
      </c>
      <c r="D22466" s="7" t="n">
        <v>21</v>
      </c>
      <c r="E22466" s="7" t="n">
        <v>49</v>
      </c>
    </row>
    <row r="22467" spans="1:5">
      <c r="A22467" t="s">
        <v>4</v>
      </c>
      <c r="B22467" s="4" t="s">
        <v>5</v>
      </c>
      <c r="C22467" s="4" t="s">
        <v>13</v>
      </c>
      <c r="D22467" s="4" t="s">
        <v>10</v>
      </c>
      <c r="E22467" s="4" t="s">
        <v>9</v>
      </c>
    </row>
    <row r="22468" spans="1:5">
      <c r="A22468" t="n">
        <v>178521</v>
      </c>
      <c r="B22468" s="81" t="n">
        <v>167</v>
      </c>
      <c r="C22468" s="7" t="n">
        <v>1</v>
      </c>
      <c r="D22468" s="7" t="n">
        <v>22</v>
      </c>
      <c r="E22468" s="7" t="n">
        <v>49</v>
      </c>
    </row>
    <row r="22469" spans="1:5">
      <c r="A22469" t="s">
        <v>4</v>
      </c>
      <c r="B22469" s="4" t="s">
        <v>5</v>
      </c>
      <c r="C22469" s="4" t="s">
        <v>13</v>
      </c>
      <c r="D22469" s="4" t="s">
        <v>10</v>
      </c>
      <c r="E22469" s="4" t="s">
        <v>9</v>
      </c>
    </row>
    <row r="22470" spans="1:5">
      <c r="A22470" t="n">
        <v>178529</v>
      </c>
      <c r="B22470" s="81" t="n">
        <v>167</v>
      </c>
      <c r="C22470" s="7" t="n">
        <v>0</v>
      </c>
      <c r="D22470" s="7" t="n">
        <v>14</v>
      </c>
      <c r="E22470" s="7" t="n">
        <v>64</v>
      </c>
    </row>
    <row r="22471" spans="1:5">
      <c r="A22471" t="s">
        <v>4</v>
      </c>
      <c r="B22471" s="4" t="s">
        <v>5</v>
      </c>
      <c r="C22471" s="4" t="s">
        <v>13</v>
      </c>
      <c r="D22471" s="4" t="s">
        <v>10</v>
      </c>
      <c r="E22471" s="4" t="s">
        <v>9</v>
      </c>
    </row>
    <row r="22472" spans="1:5">
      <c r="A22472" t="n">
        <v>178537</v>
      </c>
      <c r="B22472" s="81" t="n">
        <v>167</v>
      </c>
      <c r="C22472" s="7" t="n">
        <v>0</v>
      </c>
      <c r="D22472" s="7" t="n">
        <v>15</v>
      </c>
      <c r="E22472" s="7" t="n">
        <v>64</v>
      </c>
    </row>
    <row r="22473" spans="1:5">
      <c r="A22473" t="s">
        <v>4</v>
      </c>
      <c r="B22473" s="4" t="s">
        <v>5</v>
      </c>
      <c r="C22473" s="4" t="s">
        <v>13</v>
      </c>
      <c r="D22473" s="4" t="s">
        <v>10</v>
      </c>
      <c r="E22473" s="4" t="s">
        <v>9</v>
      </c>
    </row>
    <row r="22474" spans="1:5">
      <c r="A22474" t="n">
        <v>178545</v>
      </c>
      <c r="B22474" s="81" t="n">
        <v>167</v>
      </c>
      <c r="C22474" s="7" t="n">
        <v>0</v>
      </c>
      <c r="D22474" s="7" t="n">
        <v>16</v>
      </c>
      <c r="E22474" s="7" t="n">
        <v>64</v>
      </c>
    </row>
    <row r="22475" spans="1:5">
      <c r="A22475" t="s">
        <v>4</v>
      </c>
      <c r="B22475" s="4" t="s">
        <v>5</v>
      </c>
      <c r="C22475" s="4" t="s">
        <v>13</v>
      </c>
      <c r="D22475" s="4" t="s">
        <v>13</v>
      </c>
      <c r="E22475" s="4" t="s">
        <v>9</v>
      </c>
      <c r="F22475" s="4" t="s">
        <v>13</v>
      </c>
      <c r="G22475" s="4" t="s">
        <v>13</v>
      </c>
    </row>
    <row r="22476" spans="1:5">
      <c r="A22476" t="n">
        <v>178553</v>
      </c>
      <c r="B22476" s="31" t="n">
        <v>18</v>
      </c>
      <c r="C22476" s="7" t="n">
        <v>6</v>
      </c>
      <c r="D22476" s="7" t="n">
        <v>0</v>
      </c>
      <c r="E22476" s="7" t="n">
        <v>4</v>
      </c>
      <c r="F22476" s="7" t="n">
        <v>19</v>
      </c>
      <c r="G22476" s="7" t="n">
        <v>1</v>
      </c>
    </row>
    <row r="22477" spans="1:5">
      <c r="A22477" t="s">
        <v>4</v>
      </c>
      <c r="B22477" s="4" t="s">
        <v>5</v>
      </c>
      <c r="C22477" s="4" t="s">
        <v>13</v>
      </c>
      <c r="D22477" s="4" t="s">
        <v>10</v>
      </c>
      <c r="E22477" s="4" t="s">
        <v>9</v>
      </c>
    </row>
    <row r="22478" spans="1:5">
      <c r="A22478" t="n">
        <v>178562</v>
      </c>
      <c r="B22478" s="81" t="n">
        <v>167</v>
      </c>
      <c r="C22478" s="7" t="n">
        <v>0</v>
      </c>
      <c r="D22478" s="7" t="n">
        <v>0</v>
      </c>
      <c r="E22478" s="7" t="n">
        <v>48</v>
      </c>
    </row>
    <row r="22479" spans="1:5">
      <c r="A22479" t="s">
        <v>4</v>
      </c>
      <c r="B22479" s="4" t="s">
        <v>5</v>
      </c>
      <c r="C22479" s="4" t="s">
        <v>13</v>
      </c>
      <c r="D22479" s="4" t="s">
        <v>10</v>
      </c>
      <c r="E22479" s="4" t="s">
        <v>9</v>
      </c>
    </row>
    <row r="22480" spans="1:5">
      <c r="A22480" t="n">
        <v>178570</v>
      </c>
      <c r="B22480" s="81" t="n">
        <v>167</v>
      </c>
      <c r="C22480" s="7" t="n">
        <v>0</v>
      </c>
      <c r="D22480" s="7" t="n">
        <v>2</v>
      </c>
      <c r="E22480" s="7" t="n">
        <v>16</v>
      </c>
    </row>
    <row r="22481" spans="1:7">
      <c r="A22481" t="s">
        <v>4</v>
      </c>
      <c r="B22481" s="4" t="s">
        <v>5</v>
      </c>
      <c r="C22481" s="4" t="s">
        <v>13</v>
      </c>
      <c r="D22481" s="4" t="s">
        <v>10</v>
      </c>
      <c r="E22481" s="4" t="s">
        <v>9</v>
      </c>
    </row>
    <row r="22482" spans="1:7">
      <c r="A22482" t="n">
        <v>178578</v>
      </c>
      <c r="B22482" s="81" t="n">
        <v>167</v>
      </c>
      <c r="C22482" s="7" t="n">
        <v>0</v>
      </c>
      <c r="D22482" s="7" t="n">
        <v>4</v>
      </c>
      <c r="E22482" s="7" t="n">
        <v>16</v>
      </c>
    </row>
    <row r="22483" spans="1:7">
      <c r="A22483" t="s">
        <v>4</v>
      </c>
      <c r="B22483" s="4" t="s">
        <v>5</v>
      </c>
      <c r="C22483" s="4" t="s">
        <v>13</v>
      </c>
      <c r="D22483" s="4" t="s">
        <v>10</v>
      </c>
      <c r="E22483" s="4" t="s">
        <v>9</v>
      </c>
    </row>
    <row r="22484" spans="1:7">
      <c r="A22484" t="n">
        <v>178586</v>
      </c>
      <c r="B22484" s="81" t="n">
        <v>167</v>
      </c>
      <c r="C22484" s="7" t="n">
        <v>0</v>
      </c>
      <c r="D22484" s="7" t="n">
        <v>7</v>
      </c>
      <c r="E22484" s="7" t="n">
        <v>16</v>
      </c>
    </row>
    <row r="22485" spans="1:7">
      <c r="A22485" t="s">
        <v>4</v>
      </c>
      <c r="B22485" s="4" t="s">
        <v>5</v>
      </c>
      <c r="C22485" s="4" t="s">
        <v>13</v>
      </c>
      <c r="D22485" s="4" t="s">
        <v>10</v>
      </c>
      <c r="E22485" s="4" t="s">
        <v>9</v>
      </c>
    </row>
    <row r="22486" spans="1:7">
      <c r="A22486" t="n">
        <v>178594</v>
      </c>
      <c r="B22486" s="81" t="n">
        <v>167</v>
      </c>
      <c r="C22486" s="7" t="n">
        <v>0</v>
      </c>
      <c r="D22486" s="7" t="n">
        <v>8</v>
      </c>
      <c r="E22486" s="7" t="n">
        <v>16</v>
      </c>
    </row>
    <row r="22487" spans="1:7">
      <c r="A22487" t="s">
        <v>4</v>
      </c>
      <c r="B22487" s="4" t="s">
        <v>5</v>
      </c>
      <c r="C22487" s="4" t="s">
        <v>13</v>
      </c>
      <c r="D22487" s="4" t="s">
        <v>10</v>
      </c>
      <c r="E22487" s="4" t="s">
        <v>9</v>
      </c>
    </row>
    <row r="22488" spans="1:7">
      <c r="A22488" t="n">
        <v>178602</v>
      </c>
      <c r="B22488" s="81" t="n">
        <v>167</v>
      </c>
      <c r="C22488" s="7" t="n">
        <v>0</v>
      </c>
      <c r="D22488" s="7" t="n">
        <v>1</v>
      </c>
      <c r="E22488" s="7" t="n">
        <v>16</v>
      </c>
    </row>
    <row r="22489" spans="1:7">
      <c r="A22489" t="s">
        <v>4</v>
      </c>
      <c r="B22489" s="4" t="s">
        <v>5</v>
      </c>
      <c r="C22489" s="4" t="s">
        <v>13</v>
      </c>
      <c r="D22489" s="4" t="s">
        <v>10</v>
      </c>
      <c r="E22489" s="4" t="s">
        <v>9</v>
      </c>
    </row>
    <row r="22490" spans="1:7">
      <c r="A22490" t="n">
        <v>178610</v>
      </c>
      <c r="B22490" s="81" t="n">
        <v>167</v>
      </c>
      <c r="C22490" s="7" t="n">
        <v>0</v>
      </c>
      <c r="D22490" s="7" t="n">
        <v>9</v>
      </c>
      <c r="E22490" s="7" t="n">
        <v>16</v>
      </c>
    </row>
    <row r="22491" spans="1:7">
      <c r="A22491" t="s">
        <v>4</v>
      </c>
      <c r="B22491" s="4" t="s">
        <v>5</v>
      </c>
      <c r="C22491" s="4" t="s">
        <v>13</v>
      </c>
      <c r="D22491" s="4" t="s">
        <v>10</v>
      </c>
      <c r="E22491" s="4" t="s">
        <v>9</v>
      </c>
    </row>
    <row r="22492" spans="1:7">
      <c r="A22492" t="n">
        <v>178618</v>
      </c>
      <c r="B22492" s="81" t="n">
        <v>167</v>
      </c>
      <c r="C22492" s="7" t="n">
        <v>0</v>
      </c>
      <c r="D22492" s="7" t="n">
        <v>16</v>
      </c>
      <c r="E22492" s="7" t="n">
        <v>16</v>
      </c>
    </row>
    <row r="22493" spans="1:7">
      <c r="A22493" t="s">
        <v>4</v>
      </c>
      <c r="B22493" s="4" t="s">
        <v>5</v>
      </c>
      <c r="C22493" s="4" t="s">
        <v>13</v>
      </c>
      <c r="D22493" s="4" t="s">
        <v>10</v>
      </c>
      <c r="E22493" s="4" t="s">
        <v>9</v>
      </c>
    </row>
    <row r="22494" spans="1:7">
      <c r="A22494" t="n">
        <v>178626</v>
      </c>
      <c r="B22494" s="81" t="n">
        <v>167</v>
      </c>
      <c r="C22494" s="7" t="n">
        <v>0</v>
      </c>
      <c r="D22494" s="7" t="n">
        <v>15</v>
      </c>
      <c r="E22494" s="7" t="n">
        <v>16</v>
      </c>
    </row>
    <row r="22495" spans="1:7">
      <c r="A22495" t="s">
        <v>4</v>
      </c>
      <c r="B22495" s="4" t="s">
        <v>5</v>
      </c>
      <c r="C22495" s="4" t="s">
        <v>13</v>
      </c>
      <c r="D22495" s="4" t="s">
        <v>10</v>
      </c>
      <c r="E22495" s="4" t="s">
        <v>9</v>
      </c>
    </row>
    <row r="22496" spans="1:7">
      <c r="A22496" t="n">
        <v>178634</v>
      </c>
      <c r="B22496" s="81" t="n">
        <v>167</v>
      </c>
      <c r="C22496" s="7" t="n">
        <v>0</v>
      </c>
      <c r="D22496" s="7" t="n">
        <v>14</v>
      </c>
      <c r="E22496" s="7" t="n">
        <v>16</v>
      </c>
    </row>
    <row r="22497" spans="1:5">
      <c r="A22497" t="s">
        <v>4</v>
      </c>
      <c r="B22497" s="4" t="s">
        <v>5</v>
      </c>
      <c r="C22497" s="4" t="s">
        <v>10</v>
      </c>
    </row>
    <row r="22498" spans="1:5">
      <c r="A22498" t="n">
        <v>178642</v>
      </c>
      <c r="B22498" s="12" t="n">
        <v>12</v>
      </c>
      <c r="C22498" s="7" t="n">
        <v>6484</v>
      </c>
    </row>
    <row r="22499" spans="1:5">
      <c r="A22499" t="s">
        <v>4</v>
      </c>
      <c r="B22499" s="4" t="s">
        <v>5</v>
      </c>
      <c r="C22499" s="4" t="s">
        <v>13</v>
      </c>
    </row>
    <row r="22500" spans="1:5">
      <c r="A22500" t="n">
        <v>178645</v>
      </c>
      <c r="B22500" s="96" t="n">
        <v>117</v>
      </c>
      <c r="C22500" s="7" t="n">
        <v>2</v>
      </c>
    </row>
    <row r="22501" spans="1:5">
      <c r="A22501" t="s">
        <v>4</v>
      </c>
      <c r="B22501" s="4" t="s">
        <v>5</v>
      </c>
      <c r="C22501" s="4" t="s">
        <v>13</v>
      </c>
      <c r="D22501" s="4" t="s">
        <v>13</v>
      </c>
    </row>
    <row r="22502" spans="1:5">
      <c r="A22502" t="n">
        <v>178647</v>
      </c>
      <c r="B22502" s="96" t="n">
        <v>117</v>
      </c>
      <c r="C22502" s="7" t="n">
        <v>0</v>
      </c>
      <c r="D22502" s="7" t="n">
        <v>0</v>
      </c>
    </row>
    <row r="22503" spans="1:5">
      <c r="A22503" t="s">
        <v>4</v>
      </c>
      <c r="B22503" s="4" t="s">
        <v>5</v>
      </c>
      <c r="C22503" s="4" t="s">
        <v>13</v>
      </c>
    </row>
    <row r="22504" spans="1:5">
      <c r="A22504" t="n">
        <v>178650</v>
      </c>
      <c r="B22504" s="96" t="n">
        <v>117</v>
      </c>
      <c r="C22504" s="7" t="n">
        <v>1</v>
      </c>
    </row>
    <row r="22505" spans="1:5">
      <c r="A22505" t="s">
        <v>4</v>
      </c>
      <c r="B22505" s="4" t="s">
        <v>5</v>
      </c>
      <c r="C22505" s="4" t="s">
        <v>13</v>
      </c>
    </row>
    <row r="22506" spans="1:5">
      <c r="A22506" t="n">
        <v>178652</v>
      </c>
      <c r="B22506" s="96" t="n">
        <v>117</v>
      </c>
      <c r="C22506" s="7" t="n">
        <v>3</v>
      </c>
    </row>
    <row r="22507" spans="1:5">
      <c r="A22507" t="s">
        <v>4</v>
      </c>
      <c r="B22507" s="4" t="s">
        <v>5</v>
      </c>
      <c r="C22507" s="4" t="s">
        <v>13</v>
      </c>
      <c r="D22507" s="4" t="s">
        <v>10</v>
      </c>
      <c r="E22507" s="4" t="s">
        <v>10</v>
      </c>
      <c r="F22507" s="4" t="s">
        <v>10</v>
      </c>
      <c r="G22507" s="4" t="s">
        <v>10</v>
      </c>
      <c r="H22507" s="4" t="s">
        <v>13</v>
      </c>
    </row>
    <row r="22508" spans="1:5">
      <c r="A22508" t="n">
        <v>178654</v>
      </c>
      <c r="B22508" s="29" t="n">
        <v>25</v>
      </c>
      <c r="C22508" s="7" t="n">
        <v>5</v>
      </c>
      <c r="D22508" s="7" t="n">
        <v>65535</v>
      </c>
      <c r="E22508" s="7" t="n">
        <v>500</v>
      </c>
      <c r="F22508" s="7" t="n">
        <v>800</v>
      </c>
      <c r="G22508" s="7" t="n">
        <v>140</v>
      </c>
      <c r="H22508" s="7" t="n">
        <v>0</v>
      </c>
    </row>
    <row r="22509" spans="1:5">
      <c r="A22509" t="s">
        <v>4</v>
      </c>
      <c r="B22509" s="4" t="s">
        <v>5</v>
      </c>
      <c r="C22509" s="4" t="s">
        <v>10</v>
      </c>
      <c r="D22509" s="4" t="s">
        <v>13</v>
      </c>
      <c r="E22509" s="4" t="s">
        <v>72</v>
      </c>
      <c r="F22509" s="4" t="s">
        <v>13</v>
      </c>
      <c r="G22509" s="4" t="s">
        <v>13</v>
      </c>
    </row>
    <row r="22510" spans="1:5">
      <c r="A22510" t="n">
        <v>178665</v>
      </c>
      <c r="B22510" s="30" t="n">
        <v>24</v>
      </c>
      <c r="C22510" s="7" t="n">
        <v>65533</v>
      </c>
      <c r="D22510" s="7" t="n">
        <v>11</v>
      </c>
      <c r="E22510" s="7" t="s">
        <v>1451</v>
      </c>
      <c r="F22510" s="7" t="n">
        <v>2</v>
      </c>
      <c r="G22510" s="7" t="n">
        <v>0</v>
      </c>
    </row>
    <row r="22511" spans="1:5">
      <c r="A22511" t="s">
        <v>4</v>
      </c>
      <c r="B22511" s="4" t="s">
        <v>5</v>
      </c>
    </row>
    <row r="22512" spans="1:5">
      <c r="A22512" t="n">
        <v>178745</v>
      </c>
      <c r="B22512" s="53" t="n">
        <v>28</v>
      </c>
    </row>
    <row r="22513" spans="1:8">
      <c r="A22513" t="s">
        <v>4</v>
      </c>
      <c r="B22513" s="4" t="s">
        <v>5</v>
      </c>
      <c r="C22513" s="4" t="s">
        <v>13</v>
      </c>
    </row>
    <row r="22514" spans="1:8">
      <c r="A22514" t="n">
        <v>178746</v>
      </c>
      <c r="B22514" s="33" t="n">
        <v>27</v>
      </c>
      <c r="C22514" s="7" t="n">
        <v>0</v>
      </c>
    </row>
    <row r="22515" spans="1:8">
      <c r="A22515" t="s">
        <v>4</v>
      </c>
      <c r="B22515" s="4" t="s">
        <v>5</v>
      </c>
      <c r="C22515" s="4" t="s">
        <v>13</v>
      </c>
    </row>
    <row r="22516" spans="1:8">
      <c r="A22516" t="n">
        <v>178748</v>
      </c>
      <c r="B22516" s="33" t="n">
        <v>27</v>
      </c>
      <c r="C22516" s="7" t="n">
        <v>1</v>
      </c>
    </row>
    <row r="22517" spans="1:8">
      <c r="A22517" t="s">
        <v>4</v>
      </c>
      <c r="B22517" s="4" t="s">
        <v>5</v>
      </c>
      <c r="C22517" s="4" t="s">
        <v>13</v>
      </c>
      <c r="D22517" s="4" t="s">
        <v>10</v>
      </c>
      <c r="E22517" s="4" t="s">
        <v>10</v>
      </c>
      <c r="F22517" s="4" t="s">
        <v>10</v>
      </c>
      <c r="G22517" s="4" t="s">
        <v>10</v>
      </c>
      <c r="H22517" s="4" t="s">
        <v>13</v>
      </c>
    </row>
    <row r="22518" spans="1:8">
      <c r="A22518" t="n">
        <v>178750</v>
      </c>
      <c r="B22518" s="29" t="n">
        <v>25</v>
      </c>
      <c r="C22518" s="7" t="n">
        <v>5</v>
      </c>
      <c r="D22518" s="7" t="n">
        <v>65535</v>
      </c>
      <c r="E22518" s="7" t="n">
        <v>65535</v>
      </c>
      <c r="F22518" s="7" t="n">
        <v>65535</v>
      </c>
      <c r="G22518" s="7" t="n">
        <v>65535</v>
      </c>
      <c r="H22518" s="7" t="n">
        <v>0</v>
      </c>
    </row>
    <row r="22519" spans="1:8">
      <c r="A22519" t="s">
        <v>4</v>
      </c>
      <c r="B22519" s="4" t="s">
        <v>5</v>
      </c>
      <c r="C22519" s="4" t="s">
        <v>10</v>
      </c>
    </row>
    <row r="22520" spans="1:8">
      <c r="A22520" t="n">
        <v>178761</v>
      </c>
      <c r="B22520" s="12" t="n">
        <v>12</v>
      </c>
      <c r="C22520" s="7" t="n">
        <v>8491</v>
      </c>
    </row>
    <row r="22521" spans="1:8">
      <c r="A22521" t="s">
        <v>4</v>
      </c>
      <c r="B22521" s="4" t="s">
        <v>5</v>
      </c>
      <c r="C22521" s="4" t="s">
        <v>10</v>
      </c>
    </row>
    <row r="22522" spans="1:8">
      <c r="A22522" t="n">
        <v>178764</v>
      </c>
      <c r="B22522" s="12" t="n">
        <v>12</v>
      </c>
      <c r="C22522" s="7" t="n">
        <v>8954</v>
      </c>
    </row>
    <row r="22523" spans="1:8">
      <c r="A22523" t="s">
        <v>4</v>
      </c>
      <c r="B22523" s="4" t="s">
        <v>5</v>
      </c>
      <c r="C22523" s="4" t="s">
        <v>10</v>
      </c>
      <c r="D22523" s="4" t="s">
        <v>13</v>
      </c>
      <c r="E22523" s="4" t="s">
        <v>10</v>
      </c>
    </row>
    <row r="22524" spans="1:8">
      <c r="A22524" t="n">
        <v>178767</v>
      </c>
      <c r="B22524" s="76" t="n">
        <v>104</v>
      </c>
      <c r="C22524" s="7" t="n">
        <v>109</v>
      </c>
      <c r="D22524" s="7" t="n">
        <v>1</v>
      </c>
      <c r="E22524" s="7" t="n">
        <v>8</v>
      </c>
    </row>
    <row r="22525" spans="1:8">
      <c r="A22525" t="s">
        <v>4</v>
      </c>
      <c r="B22525" s="4" t="s">
        <v>5</v>
      </c>
    </row>
    <row r="22526" spans="1:8">
      <c r="A22526" t="n">
        <v>178773</v>
      </c>
      <c r="B22526" s="5" t="n">
        <v>1</v>
      </c>
    </row>
    <row r="22527" spans="1:8">
      <c r="A22527" t="s">
        <v>4</v>
      </c>
      <c r="B22527" s="4" t="s">
        <v>5</v>
      </c>
      <c r="C22527" s="4" t="s">
        <v>10</v>
      </c>
      <c r="D22527" s="4" t="s">
        <v>13</v>
      </c>
    </row>
    <row r="22528" spans="1:8">
      <c r="A22528" t="n">
        <v>178774</v>
      </c>
      <c r="B22528" s="76" t="n">
        <v>104</v>
      </c>
      <c r="C22528" s="7" t="n">
        <v>8</v>
      </c>
      <c r="D22528" s="7" t="n">
        <v>5</v>
      </c>
    </row>
    <row r="22529" spans="1:8">
      <c r="A22529" t="s">
        <v>4</v>
      </c>
      <c r="B22529" s="4" t="s">
        <v>5</v>
      </c>
      <c r="C22529" s="4" t="s">
        <v>13</v>
      </c>
      <c r="D22529" s="4" t="s">
        <v>10</v>
      </c>
      <c r="E22529" s="4" t="s">
        <v>13</v>
      </c>
    </row>
    <row r="22530" spans="1:8">
      <c r="A22530" t="n">
        <v>178778</v>
      </c>
      <c r="B22530" s="38" t="n">
        <v>36</v>
      </c>
      <c r="C22530" s="7" t="n">
        <v>9</v>
      </c>
      <c r="D22530" s="7" t="n">
        <v>4</v>
      </c>
      <c r="E22530" s="7" t="n">
        <v>0</v>
      </c>
    </row>
    <row r="22531" spans="1:8">
      <c r="A22531" t="s">
        <v>4</v>
      </c>
      <c r="B22531" s="4" t="s">
        <v>5</v>
      </c>
      <c r="C22531" s="4" t="s">
        <v>13</v>
      </c>
      <c r="D22531" s="4" t="s">
        <v>10</v>
      </c>
      <c r="E22531" s="4" t="s">
        <v>13</v>
      </c>
    </row>
    <row r="22532" spans="1:8">
      <c r="A22532" t="n">
        <v>178783</v>
      </c>
      <c r="B22532" s="38" t="n">
        <v>36</v>
      </c>
      <c r="C22532" s="7" t="n">
        <v>9</v>
      </c>
      <c r="D22532" s="7" t="n">
        <v>7</v>
      </c>
      <c r="E22532" s="7" t="n">
        <v>0</v>
      </c>
    </row>
    <row r="22533" spans="1:8">
      <c r="A22533" t="s">
        <v>4</v>
      </c>
      <c r="B22533" s="4" t="s">
        <v>5</v>
      </c>
      <c r="C22533" s="4" t="s">
        <v>13</v>
      </c>
      <c r="D22533" s="4" t="s">
        <v>10</v>
      </c>
      <c r="E22533" s="4" t="s">
        <v>10</v>
      </c>
      <c r="F22533" s="4" t="s">
        <v>10</v>
      </c>
    </row>
    <row r="22534" spans="1:8">
      <c r="A22534" t="n">
        <v>178788</v>
      </c>
      <c r="B22534" s="78" t="n">
        <v>63</v>
      </c>
      <c r="C22534" s="7" t="n">
        <v>0</v>
      </c>
      <c r="D22534" s="7" t="n">
        <v>65535</v>
      </c>
      <c r="E22534" s="7" t="n">
        <v>45</v>
      </c>
      <c r="F22534" s="7" t="n">
        <v>0</v>
      </c>
    </row>
    <row r="22535" spans="1:8">
      <c r="A22535" t="s">
        <v>4</v>
      </c>
      <c r="B22535" s="4" t="s">
        <v>5</v>
      </c>
      <c r="C22535" s="4" t="s">
        <v>13</v>
      </c>
      <c r="D22535" s="4" t="s">
        <v>10</v>
      </c>
      <c r="E22535" s="4" t="s">
        <v>10</v>
      </c>
      <c r="F22535" s="4" t="s">
        <v>10</v>
      </c>
    </row>
    <row r="22536" spans="1:8">
      <c r="A22536" t="n">
        <v>178796</v>
      </c>
      <c r="B22536" s="78" t="n">
        <v>63</v>
      </c>
      <c r="C22536" s="7" t="n">
        <v>0</v>
      </c>
      <c r="D22536" s="7" t="n">
        <v>65535</v>
      </c>
      <c r="E22536" s="7" t="n">
        <v>32</v>
      </c>
      <c r="F22536" s="7" t="n">
        <v>100</v>
      </c>
    </row>
    <row r="22537" spans="1:8">
      <c r="A22537" t="s">
        <v>4</v>
      </c>
      <c r="B22537" s="4" t="s">
        <v>5</v>
      </c>
      <c r="C22537" s="4" t="s">
        <v>10</v>
      </c>
      <c r="D22537" s="4" t="s">
        <v>22</v>
      </c>
      <c r="E22537" s="4" t="s">
        <v>22</v>
      </c>
      <c r="F22537" s="4" t="s">
        <v>22</v>
      </c>
      <c r="G22537" s="4" t="s">
        <v>22</v>
      </c>
    </row>
    <row r="22538" spans="1:8">
      <c r="A22538" t="n">
        <v>178804</v>
      </c>
      <c r="B22538" s="24" t="n">
        <v>46</v>
      </c>
      <c r="C22538" s="7" t="n">
        <v>61456</v>
      </c>
      <c r="D22538" s="7" t="n">
        <v>-31</v>
      </c>
      <c r="E22538" s="7" t="n">
        <v>0</v>
      </c>
      <c r="F22538" s="7" t="n">
        <v>-17.3999996185303</v>
      </c>
      <c r="G22538" s="7" t="n">
        <v>90</v>
      </c>
    </row>
    <row r="22539" spans="1:8">
      <c r="A22539" t="s">
        <v>4</v>
      </c>
      <c r="B22539" s="4" t="s">
        <v>5</v>
      </c>
      <c r="C22539" s="4" t="s">
        <v>13</v>
      </c>
      <c r="D22539" s="4" t="s">
        <v>13</v>
      </c>
      <c r="E22539" s="4" t="s">
        <v>22</v>
      </c>
      <c r="F22539" s="4" t="s">
        <v>22</v>
      </c>
      <c r="G22539" s="4" t="s">
        <v>22</v>
      </c>
      <c r="H22539" s="4" t="s">
        <v>10</v>
      </c>
      <c r="I22539" s="4" t="s">
        <v>13</v>
      </c>
    </row>
    <row r="22540" spans="1:8">
      <c r="A22540" t="n">
        <v>178823</v>
      </c>
      <c r="B22540" s="25" t="n">
        <v>45</v>
      </c>
      <c r="C22540" s="7" t="n">
        <v>4</v>
      </c>
      <c r="D22540" s="7" t="n">
        <v>3</v>
      </c>
      <c r="E22540" s="7" t="n">
        <v>5</v>
      </c>
      <c r="F22540" s="7" t="n">
        <v>76.4899978637695</v>
      </c>
      <c r="G22540" s="7" t="n">
        <v>0</v>
      </c>
      <c r="H22540" s="7" t="n">
        <v>0</v>
      </c>
      <c r="I22540" s="7" t="n">
        <v>0</v>
      </c>
    </row>
    <row r="22541" spans="1:8">
      <c r="A22541" t="s">
        <v>4</v>
      </c>
      <c r="B22541" s="4" t="s">
        <v>5</v>
      </c>
      <c r="C22541" s="4" t="s">
        <v>13</v>
      </c>
      <c r="D22541" s="4" t="s">
        <v>6</v>
      </c>
    </row>
    <row r="22542" spans="1:8">
      <c r="A22542" t="n">
        <v>178841</v>
      </c>
      <c r="B22542" s="8" t="n">
        <v>2</v>
      </c>
      <c r="C22542" s="7" t="n">
        <v>10</v>
      </c>
      <c r="D22542" s="7" t="s">
        <v>855</v>
      </c>
    </row>
    <row r="22543" spans="1:8">
      <c r="A22543" t="s">
        <v>4</v>
      </c>
      <c r="B22543" s="4" t="s">
        <v>5</v>
      </c>
      <c r="C22543" s="4" t="s">
        <v>10</v>
      </c>
    </row>
    <row r="22544" spans="1:8">
      <c r="A22544" t="n">
        <v>178856</v>
      </c>
      <c r="B22544" s="35" t="n">
        <v>16</v>
      </c>
      <c r="C22544" s="7" t="n">
        <v>0</v>
      </c>
    </row>
    <row r="22545" spans="1:9">
      <c r="A22545" t="s">
        <v>4</v>
      </c>
      <c r="B22545" s="4" t="s">
        <v>5</v>
      </c>
      <c r="C22545" s="4" t="s">
        <v>13</v>
      </c>
      <c r="D22545" s="4" t="s">
        <v>10</v>
      </c>
    </row>
    <row r="22546" spans="1:9">
      <c r="A22546" t="n">
        <v>178859</v>
      </c>
      <c r="B22546" s="28" t="n">
        <v>58</v>
      </c>
      <c r="C22546" s="7" t="n">
        <v>105</v>
      </c>
      <c r="D22546" s="7" t="n">
        <v>300</v>
      </c>
    </row>
    <row r="22547" spans="1:9">
      <c r="A22547" t="s">
        <v>4</v>
      </c>
      <c r="B22547" s="4" t="s">
        <v>5</v>
      </c>
      <c r="C22547" s="4" t="s">
        <v>22</v>
      </c>
      <c r="D22547" s="4" t="s">
        <v>10</v>
      </c>
    </row>
    <row r="22548" spans="1:9">
      <c r="A22548" t="n">
        <v>178863</v>
      </c>
      <c r="B22548" s="51" t="n">
        <v>103</v>
      </c>
      <c r="C22548" s="7" t="n">
        <v>1</v>
      </c>
      <c r="D22548" s="7" t="n">
        <v>300</v>
      </c>
    </row>
    <row r="22549" spans="1:9">
      <c r="A22549" t="s">
        <v>4</v>
      </c>
      <c r="B22549" s="4" t="s">
        <v>5</v>
      </c>
      <c r="C22549" s="4" t="s">
        <v>13</v>
      </c>
      <c r="D22549" s="4" t="s">
        <v>10</v>
      </c>
    </row>
    <row r="22550" spans="1:9">
      <c r="A22550" t="n">
        <v>178870</v>
      </c>
      <c r="B22550" s="67" t="n">
        <v>72</v>
      </c>
      <c r="C22550" s="7" t="n">
        <v>4</v>
      </c>
      <c r="D22550" s="7" t="n">
        <v>0</v>
      </c>
    </row>
    <row r="22551" spans="1:9">
      <c r="A22551" t="s">
        <v>4</v>
      </c>
      <c r="B22551" s="4" t="s">
        <v>5</v>
      </c>
      <c r="C22551" s="4" t="s">
        <v>9</v>
      </c>
    </row>
    <row r="22552" spans="1:9">
      <c r="A22552" t="n">
        <v>178874</v>
      </c>
      <c r="B22552" s="50" t="n">
        <v>15</v>
      </c>
      <c r="C22552" s="7" t="n">
        <v>1073741824</v>
      </c>
    </row>
    <row r="22553" spans="1:9">
      <c r="A22553" t="s">
        <v>4</v>
      </c>
      <c r="B22553" s="4" t="s">
        <v>5</v>
      </c>
      <c r="C22553" s="4" t="s">
        <v>13</v>
      </c>
    </row>
    <row r="22554" spans="1:9">
      <c r="A22554" t="n">
        <v>178879</v>
      </c>
      <c r="B22554" s="37" t="n">
        <v>64</v>
      </c>
      <c r="C22554" s="7" t="n">
        <v>3</v>
      </c>
    </row>
    <row r="22555" spans="1:9">
      <c r="A22555" t="s">
        <v>4</v>
      </c>
      <c r="B22555" s="4" t="s">
        <v>5</v>
      </c>
      <c r="C22555" s="4" t="s">
        <v>13</v>
      </c>
    </row>
    <row r="22556" spans="1:9">
      <c r="A22556" t="n">
        <v>178881</v>
      </c>
      <c r="B22556" s="49" t="n">
        <v>74</v>
      </c>
      <c r="C22556" s="7" t="n">
        <v>67</v>
      </c>
    </row>
    <row r="22557" spans="1:9">
      <c r="A22557" t="s">
        <v>4</v>
      </c>
      <c r="B22557" s="4" t="s">
        <v>5</v>
      </c>
      <c r="C22557" s="4" t="s">
        <v>13</v>
      </c>
      <c r="D22557" s="4" t="s">
        <v>13</v>
      </c>
      <c r="E22557" s="4" t="s">
        <v>10</v>
      </c>
    </row>
    <row r="22558" spans="1:9">
      <c r="A22558" t="n">
        <v>178883</v>
      </c>
      <c r="B22558" s="25" t="n">
        <v>45</v>
      </c>
      <c r="C22558" s="7" t="n">
        <v>8</v>
      </c>
      <c r="D22558" s="7" t="n">
        <v>1</v>
      </c>
      <c r="E22558" s="7" t="n">
        <v>0</v>
      </c>
    </row>
    <row r="22559" spans="1:9">
      <c r="A22559" t="s">
        <v>4</v>
      </c>
      <c r="B22559" s="4" t="s">
        <v>5</v>
      </c>
      <c r="C22559" s="4" t="s">
        <v>10</v>
      </c>
    </row>
    <row r="22560" spans="1:9">
      <c r="A22560" t="n">
        <v>178888</v>
      </c>
      <c r="B22560" s="15" t="n">
        <v>13</v>
      </c>
      <c r="C22560" s="7" t="n">
        <v>6409</v>
      </c>
    </row>
    <row r="22561" spans="1:5">
      <c r="A22561" t="s">
        <v>4</v>
      </c>
      <c r="B22561" s="4" t="s">
        <v>5</v>
      </c>
      <c r="C22561" s="4" t="s">
        <v>10</v>
      </c>
    </row>
    <row r="22562" spans="1:5">
      <c r="A22562" t="n">
        <v>178891</v>
      </c>
      <c r="B22562" s="15" t="n">
        <v>13</v>
      </c>
      <c r="C22562" s="7" t="n">
        <v>6408</v>
      </c>
    </row>
    <row r="22563" spans="1:5">
      <c r="A22563" t="s">
        <v>4</v>
      </c>
      <c r="B22563" s="4" t="s">
        <v>5</v>
      </c>
      <c r="C22563" s="4" t="s">
        <v>10</v>
      </c>
    </row>
    <row r="22564" spans="1:5">
      <c r="A22564" t="n">
        <v>178894</v>
      </c>
      <c r="B22564" s="12" t="n">
        <v>12</v>
      </c>
      <c r="C22564" s="7" t="n">
        <v>6464</v>
      </c>
    </row>
    <row r="22565" spans="1:5">
      <c r="A22565" t="s">
        <v>4</v>
      </c>
      <c r="B22565" s="4" t="s">
        <v>5</v>
      </c>
      <c r="C22565" s="4" t="s">
        <v>10</v>
      </c>
    </row>
    <row r="22566" spans="1:5">
      <c r="A22566" t="n">
        <v>178897</v>
      </c>
      <c r="B22566" s="15" t="n">
        <v>13</v>
      </c>
      <c r="C22566" s="7" t="n">
        <v>6465</v>
      </c>
    </row>
    <row r="22567" spans="1:5">
      <c r="A22567" t="s">
        <v>4</v>
      </c>
      <c r="B22567" s="4" t="s">
        <v>5</v>
      </c>
      <c r="C22567" s="4" t="s">
        <v>10</v>
      </c>
    </row>
    <row r="22568" spans="1:5">
      <c r="A22568" t="n">
        <v>178900</v>
      </c>
      <c r="B22568" s="15" t="n">
        <v>13</v>
      </c>
      <c r="C22568" s="7" t="n">
        <v>6466</v>
      </c>
    </row>
    <row r="22569" spans="1:5">
      <c r="A22569" t="s">
        <v>4</v>
      </c>
      <c r="B22569" s="4" t="s">
        <v>5</v>
      </c>
      <c r="C22569" s="4" t="s">
        <v>10</v>
      </c>
    </row>
    <row r="22570" spans="1:5">
      <c r="A22570" t="n">
        <v>178903</v>
      </c>
      <c r="B22570" s="15" t="n">
        <v>13</v>
      </c>
      <c r="C22570" s="7" t="n">
        <v>6467</v>
      </c>
    </row>
    <row r="22571" spans="1:5">
      <c r="A22571" t="s">
        <v>4</v>
      </c>
      <c r="B22571" s="4" t="s">
        <v>5</v>
      </c>
      <c r="C22571" s="4" t="s">
        <v>10</v>
      </c>
    </row>
    <row r="22572" spans="1:5">
      <c r="A22572" t="n">
        <v>178906</v>
      </c>
      <c r="B22572" s="15" t="n">
        <v>13</v>
      </c>
      <c r="C22572" s="7" t="n">
        <v>6468</v>
      </c>
    </row>
    <row r="22573" spans="1:5">
      <c r="A22573" t="s">
        <v>4</v>
      </c>
      <c r="B22573" s="4" t="s">
        <v>5</v>
      </c>
      <c r="C22573" s="4" t="s">
        <v>10</v>
      </c>
    </row>
    <row r="22574" spans="1:5">
      <c r="A22574" t="n">
        <v>178909</v>
      </c>
      <c r="B22574" s="15" t="n">
        <v>13</v>
      </c>
      <c r="C22574" s="7" t="n">
        <v>6469</v>
      </c>
    </row>
    <row r="22575" spans="1:5">
      <c r="A22575" t="s">
        <v>4</v>
      </c>
      <c r="B22575" s="4" t="s">
        <v>5</v>
      </c>
      <c r="C22575" s="4" t="s">
        <v>10</v>
      </c>
    </row>
    <row r="22576" spans="1:5">
      <c r="A22576" t="n">
        <v>178912</v>
      </c>
      <c r="B22576" s="15" t="n">
        <v>13</v>
      </c>
      <c r="C22576" s="7" t="n">
        <v>6470</v>
      </c>
    </row>
    <row r="22577" spans="1:3">
      <c r="A22577" t="s">
        <v>4</v>
      </c>
      <c r="B22577" s="4" t="s">
        <v>5</v>
      </c>
      <c r="C22577" s="4" t="s">
        <v>10</v>
      </c>
    </row>
    <row r="22578" spans="1:3">
      <c r="A22578" t="n">
        <v>178915</v>
      </c>
      <c r="B22578" s="15" t="n">
        <v>13</v>
      </c>
      <c r="C22578" s="7" t="n">
        <v>6471</v>
      </c>
    </row>
    <row r="22579" spans="1:3">
      <c r="A22579" t="s">
        <v>4</v>
      </c>
      <c r="B22579" s="4" t="s">
        <v>5</v>
      </c>
      <c r="C22579" s="4" t="s">
        <v>13</v>
      </c>
    </row>
    <row r="22580" spans="1:3">
      <c r="A22580" t="n">
        <v>178918</v>
      </c>
      <c r="B22580" s="49" t="n">
        <v>74</v>
      </c>
      <c r="C22580" s="7" t="n">
        <v>18</v>
      </c>
    </row>
    <row r="22581" spans="1:3">
      <c r="A22581" t="s">
        <v>4</v>
      </c>
      <c r="B22581" s="4" t="s">
        <v>5</v>
      </c>
      <c r="C22581" s="4" t="s">
        <v>13</v>
      </c>
    </row>
    <row r="22582" spans="1:3">
      <c r="A22582" t="n">
        <v>178920</v>
      </c>
      <c r="B22582" s="49" t="n">
        <v>74</v>
      </c>
      <c r="C22582" s="7" t="n">
        <v>45</v>
      </c>
    </row>
    <row r="22583" spans="1:3">
      <c r="A22583" t="s">
        <v>4</v>
      </c>
      <c r="B22583" s="4" t="s">
        <v>5</v>
      </c>
      <c r="C22583" s="4" t="s">
        <v>10</v>
      </c>
    </row>
    <row r="22584" spans="1:3">
      <c r="A22584" t="n">
        <v>178922</v>
      </c>
      <c r="B22584" s="35" t="n">
        <v>16</v>
      </c>
      <c r="C22584" s="7" t="n">
        <v>0</v>
      </c>
    </row>
    <row r="22585" spans="1:3">
      <c r="A22585" t="s">
        <v>4</v>
      </c>
      <c r="B22585" s="4" t="s">
        <v>5</v>
      </c>
      <c r="C22585" s="4" t="s">
        <v>13</v>
      </c>
      <c r="D22585" s="4" t="s">
        <v>13</v>
      </c>
      <c r="E22585" s="4" t="s">
        <v>13</v>
      </c>
      <c r="F22585" s="4" t="s">
        <v>13</v>
      </c>
    </row>
    <row r="22586" spans="1:3">
      <c r="A22586" t="n">
        <v>178925</v>
      </c>
      <c r="B22586" s="13" t="n">
        <v>14</v>
      </c>
      <c r="C22586" s="7" t="n">
        <v>0</v>
      </c>
      <c r="D22586" s="7" t="n">
        <v>8</v>
      </c>
      <c r="E22586" s="7" t="n">
        <v>0</v>
      </c>
      <c r="F22586" s="7" t="n">
        <v>0</v>
      </c>
    </row>
    <row r="22587" spans="1:3">
      <c r="A22587" t="s">
        <v>4</v>
      </c>
      <c r="B22587" s="4" t="s">
        <v>5</v>
      </c>
      <c r="C22587" s="4" t="s">
        <v>13</v>
      </c>
      <c r="D22587" s="4" t="s">
        <v>6</v>
      </c>
    </row>
    <row r="22588" spans="1:3">
      <c r="A22588" t="n">
        <v>178930</v>
      </c>
      <c r="B22588" s="8" t="n">
        <v>2</v>
      </c>
      <c r="C22588" s="7" t="n">
        <v>11</v>
      </c>
      <c r="D22588" s="7" t="s">
        <v>24</v>
      </c>
    </row>
    <row r="22589" spans="1:3">
      <c r="A22589" t="s">
        <v>4</v>
      </c>
      <c r="B22589" s="4" t="s">
        <v>5</v>
      </c>
      <c r="C22589" s="4" t="s">
        <v>10</v>
      </c>
    </row>
    <row r="22590" spans="1:3">
      <c r="A22590" t="n">
        <v>178944</v>
      </c>
      <c r="B22590" s="35" t="n">
        <v>16</v>
      </c>
      <c r="C22590" s="7" t="n">
        <v>0</v>
      </c>
    </row>
    <row r="22591" spans="1:3">
      <c r="A22591" t="s">
        <v>4</v>
      </c>
      <c r="B22591" s="4" t="s">
        <v>5</v>
      </c>
      <c r="C22591" s="4" t="s">
        <v>13</v>
      </c>
      <c r="D22591" s="4" t="s">
        <v>6</v>
      </c>
    </row>
    <row r="22592" spans="1:3">
      <c r="A22592" t="n">
        <v>178947</v>
      </c>
      <c r="B22592" s="8" t="n">
        <v>2</v>
      </c>
      <c r="C22592" s="7" t="n">
        <v>11</v>
      </c>
      <c r="D22592" s="7" t="s">
        <v>145</v>
      </c>
    </row>
    <row r="22593" spans="1:6">
      <c r="A22593" t="s">
        <v>4</v>
      </c>
      <c r="B22593" s="4" t="s">
        <v>5</v>
      </c>
      <c r="C22593" s="4" t="s">
        <v>10</v>
      </c>
    </row>
    <row r="22594" spans="1:6">
      <c r="A22594" t="n">
        <v>178956</v>
      </c>
      <c r="B22594" s="35" t="n">
        <v>16</v>
      </c>
      <c r="C22594" s="7" t="n">
        <v>0</v>
      </c>
    </row>
    <row r="22595" spans="1:6">
      <c r="A22595" t="s">
        <v>4</v>
      </c>
      <c r="B22595" s="4" t="s">
        <v>5</v>
      </c>
      <c r="C22595" s="4" t="s">
        <v>9</v>
      </c>
    </row>
    <row r="22596" spans="1:6">
      <c r="A22596" t="n">
        <v>178959</v>
      </c>
      <c r="B22596" s="50" t="n">
        <v>15</v>
      </c>
      <c r="C22596" s="7" t="n">
        <v>2048</v>
      </c>
    </row>
    <row r="22597" spans="1:6">
      <c r="A22597" t="s">
        <v>4</v>
      </c>
      <c r="B22597" s="4" t="s">
        <v>5</v>
      </c>
      <c r="C22597" s="4" t="s">
        <v>13</v>
      </c>
      <c r="D22597" s="4" t="s">
        <v>6</v>
      </c>
    </row>
    <row r="22598" spans="1:6">
      <c r="A22598" t="n">
        <v>178964</v>
      </c>
      <c r="B22598" s="8" t="n">
        <v>2</v>
      </c>
      <c r="C22598" s="7" t="n">
        <v>10</v>
      </c>
      <c r="D22598" s="7" t="s">
        <v>146</v>
      </c>
    </row>
    <row r="22599" spans="1:6">
      <c r="A22599" t="s">
        <v>4</v>
      </c>
      <c r="B22599" s="4" t="s">
        <v>5</v>
      </c>
      <c r="C22599" s="4" t="s">
        <v>10</v>
      </c>
    </row>
    <row r="22600" spans="1:6">
      <c r="A22600" t="n">
        <v>178982</v>
      </c>
      <c r="B22600" s="35" t="n">
        <v>16</v>
      </c>
      <c r="C22600" s="7" t="n">
        <v>0</v>
      </c>
    </row>
    <row r="22601" spans="1:6">
      <c r="A22601" t="s">
        <v>4</v>
      </c>
      <c r="B22601" s="4" t="s">
        <v>5</v>
      </c>
      <c r="C22601" s="4" t="s">
        <v>13</v>
      </c>
      <c r="D22601" s="4" t="s">
        <v>6</v>
      </c>
    </row>
    <row r="22602" spans="1:6">
      <c r="A22602" t="n">
        <v>178985</v>
      </c>
      <c r="B22602" s="8" t="n">
        <v>2</v>
      </c>
      <c r="C22602" s="7" t="n">
        <v>10</v>
      </c>
      <c r="D22602" s="7" t="s">
        <v>147</v>
      </c>
    </row>
    <row r="22603" spans="1:6">
      <c r="A22603" t="s">
        <v>4</v>
      </c>
      <c r="B22603" s="4" t="s">
        <v>5</v>
      </c>
      <c r="C22603" s="4" t="s">
        <v>10</v>
      </c>
    </row>
    <row r="22604" spans="1:6">
      <c r="A22604" t="n">
        <v>179004</v>
      </c>
      <c r="B22604" s="35" t="n">
        <v>16</v>
      </c>
      <c r="C22604" s="7" t="n">
        <v>0</v>
      </c>
    </row>
    <row r="22605" spans="1:6">
      <c r="A22605" t="s">
        <v>4</v>
      </c>
      <c r="B22605" s="4" t="s">
        <v>5</v>
      </c>
      <c r="C22605" s="4" t="s">
        <v>13</v>
      </c>
      <c r="D22605" s="4" t="s">
        <v>10</v>
      </c>
      <c r="E22605" s="4" t="s">
        <v>22</v>
      </c>
    </row>
    <row r="22606" spans="1:6">
      <c r="A22606" t="n">
        <v>179007</v>
      </c>
      <c r="B22606" s="28" t="n">
        <v>58</v>
      </c>
      <c r="C22606" s="7" t="n">
        <v>100</v>
      </c>
      <c r="D22606" s="7" t="n">
        <v>300</v>
      </c>
      <c r="E22606" s="7" t="n">
        <v>1</v>
      </c>
    </row>
    <row r="22607" spans="1:6">
      <c r="A22607" t="s">
        <v>4</v>
      </c>
      <c r="B22607" s="4" t="s">
        <v>5</v>
      </c>
      <c r="C22607" s="4" t="s">
        <v>13</v>
      </c>
      <c r="D22607" s="4" t="s">
        <v>10</v>
      </c>
    </row>
    <row r="22608" spans="1:6">
      <c r="A22608" t="n">
        <v>179015</v>
      </c>
      <c r="B22608" s="28" t="n">
        <v>58</v>
      </c>
      <c r="C22608" s="7" t="n">
        <v>255</v>
      </c>
      <c r="D22608" s="7" t="n">
        <v>0</v>
      </c>
    </row>
    <row r="22609" spans="1:5">
      <c r="A22609" t="s">
        <v>4</v>
      </c>
      <c r="B22609" s="4" t="s">
        <v>5</v>
      </c>
      <c r="C22609" s="4" t="s">
        <v>13</v>
      </c>
    </row>
    <row r="22610" spans="1:5">
      <c r="A22610" t="n">
        <v>179019</v>
      </c>
      <c r="B22610" s="34" t="n">
        <v>23</v>
      </c>
      <c r="C22610" s="7" t="n">
        <v>0</v>
      </c>
    </row>
    <row r="22611" spans="1:5">
      <c r="A22611" t="s">
        <v>4</v>
      </c>
      <c r="B22611" s="4" t="s">
        <v>5</v>
      </c>
    </row>
    <row r="22612" spans="1:5">
      <c r="A22612" t="n">
        <v>179021</v>
      </c>
      <c r="B22612" s="5" t="n">
        <v>1</v>
      </c>
    </row>
    <row r="22613" spans="1:5" s="3" customFormat="1" customHeight="0">
      <c r="A22613" s="3" t="s">
        <v>2</v>
      </c>
      <c r="B22613" s="3" t="s">
        <v>1452</v>
      </c>
    </row>
    <row r="22614" spans="1:5">
      <c r="A22614" t="s">
        <v>4</v>
      </c>
      <c r="B22614" s="4" t="s">
        <v>5</v>
      </c>
      <c r="C22614" s="4" t="s">
        <v>13</v>
      </c>
      <c r="D22614" s="4" t="s">
        <v>13</v>
      </c>
      <c r="E22614" s="4" t="s">
        <v>13</v>
      </c>
      <c r="F22614" s="4" t="s">
        <v>13</v>
      </c>
    </row>
    <row r="22615" spans="1:5">
      <c r="A22615" t="n">
        <v>179024</v>
      </c>
      <c r="B22615" s="13" t="n">
        <v>14</v>
      </c>
      <c r="C22615" s="7" t="n">
        <v>2</v>
      </c>
      <c r="D22615" s="7" t="n">
        <v>0</v>
      </c>
      <c r="E22615" s="7" t="n">
        <v>0</v>
      </c>
      <c r="F22615" s="7" t="n">
        <v>0</v>
      </c>
    </row>
    <row r="22616" spans="1:5">
      <c r="A22616" t="s">
        <v>4</v>
      </c>
      <c r="B22616" s="4" t="s">
        <v>5</v>
      </c>
      <c r="C22616" s="4" t="s">
        <v>13</v>
      </c>
      <c r="D22616" s="36" t="s">
        <v>81</v>
      </c>
      <c r="E22616" s="4" t="s">
        <v>5</v>
      </c>
      <c r="F22616" s="4" t="s">
        <v>13</v>
      </c>
      <c r="G22616" s="4" t="s">
        <v>10</v>
      </c>
      <c r="H22616" s="36" t="s">
        <v>82</v>
      </c>
      <c r="I22616" s="4" t="s">
        <v>13</v>
      </c>
      <c r="J22616" s="4" t="s">
        <v>9</v>
      </c>
      <c r="K22616" s="4" t="s">
        <v>13</v>
      </c>
      <c r="L22616" s="4" t="s">
        <v>13</v>
      </c>
      <c r="M22616" s="36" t="s">
        <v>81</v>
      </c>
      <c r="N22616" s="4" t="s">
        <v>5</v>
      </c>
      <c r="O22616" s="4" t="s">
        <v>13</v>
      </c>
      <c r="P22616" s="4" t="s">
        <v>10</v>
      </c>
      <c r="Q22616" s="36" t="s">
        <v>82</v>
      </c>
      <c r="R22616" s="4" t="s">
        <v>13</v>
      </c>
      <c r="S22616" s="4" t="s">
        <v>9</v>
      </c>
      <c r="T22616" s="4" t="s">
        <v>13</v>
      </c>
      <c r="U22616" s="4" t="s">
        <v>13</v>
      </c>
      <c r="V22616" s="4" t="s">
        <v>13</v>
      </c>
      <c r="W22616" s="4" t="s">
        <v>20</v>
      </c>
    </row>
    <row r="22617" spans="1:5">
      <c r="A22617" t="n">
        <v>179029</v>
      </c>
      <c r="B22617" s="10" t="n">
        <v>5</v>
      </c>
      <c r="C22617" s="7" t="n">
        <v>28</v>
      </c>
      <c r="D22617" s="36" t="s">
        <v>3</v>
      </c>
      <c r="E22617" s="9" t="n">
        <v>162</v>
      </c>
      <c r="F22617" s="7" t="n">
        <v>3</v>
      </c>
      <c r="G22617" s="7" t="n">
        <v>4261</v>
      </c>
      <c r="H22617" s="36" t="s">
        <v>3</v>
      </c>
      <c r="I22617" s="7" t="n">
        <v>0</v>
      </c>
      <c r="J22617" s="7" t="n">
        <v>1</v>
      </c>
      <c r="K22617" s="7" t="n">
        <v>2</v>
      </c>
      <c r="L22617" s="7" t="n">
        <v>28</v>
      </c>
      <c r="M22617" s="36" t="s">
        <v>3</v>
      </c>
      <c r="N22617" s="9" t="n">
        <v>162</v>
      </c>
      <c r="O22617" s="7" t="n">
        <v>3</v>
      </c>
      <c r="P22617" s="7" t="n">
        <v>4261</v>
      </c>
      <c r="Q22617" s="36" t="s">
        <v>3</v>
      </c>
      <c r="R22617" s="7" t="n">
        <v>0</v>
      </c>
      <c r="S22617" s="7" t="n">
        <v>2</v>
      </c>
      <c r="T22617" s="7" t="n">
        <v>2</v>
      </c>
      <c r="U22617" s="7" t="n">
        <v>11</v>
      </c>
      <c r="V22617" s="7" t="n">
        <v>1</v>
      </c>
      <c r="W22617" s="11" t="n">
        <f t="normal" ca="1">A22621</f>
        <v>0</v>
      </c>
    </row>
    <row r="22618" spans="1:5">
      <c r="A22618" t="s">
        <v>4</v>
      </c>
      <c r="B22618" s="4" t="s">
        <v>5</v>
      </c>
      <c r="C22618" s="4" t="s">
        <v>13</v>
      </c>
      <c r="D22618" s="4" t="s">
        <v>10</v>
      </c>
      <c r="E22618" s="4" t="s">
        <v>22</v>
      </c>
    </row>
    <row r="22619" spans="1:5">
      <c r="A22619" t="n">
        <v>179058</v>
      </c>
      <c r="B22619" s="28" t="n">
        <v>58</v>
      </c>
      <c r="C22619" s="7" t="n">
        <v>0</v>
      </c>
      <c r="D22619" s="7" t="n">
        <v>0</v>
      </c>
      <c r="E22619" s="7" t="n">
        <v>1</v>
      </c>
    </row>
    <row r="22620" spans="1:5">
      <c r="A22620" t="s">
        <v>4</v>
      </c>
      <c r="B22620" s="4" t="s">
        <v>5</v>
      </c>
      <c r="C22620" s="4" t="s">
        <v>13</v>
      </c>
      <c r="D22620" s="36" t="s">
        <v>81</v>
      </c>
      <c r="E22620" s="4" t="s">
        <v>5</v>
      </c>
      <c r="F22620" s="4" t="s">
        <v>13</v>
      </c>
      <c r="G22620" s="4" t="s">
        <v>10</v>
      </c>
      <c r="H22620" s="36" t="s">
        <v>82</v>
      </c>
      <c r="I22620" s="4" t="s">
        <v>13</v>
      </c>
      <c r="J22620" s="4" t="s">
        <v>9</v>
      </c>
      <c r="K22620" s="4" t="s">
        <v>13</v>
      </c>
      <c r="L22620" s="4" t="s">
        <v>13</v>
      </c>
      <c r="M22620" s="36" t="s">
        <v>81</v>
      </c>
      <c r="N22620" s="4" t="s">
        <v>5</v>
      </c>
      <c r="O22620" s="4" t="s">
        <v>13</v>
      </c>
      <c r="P22620" s="4" t="s">
        <v>10</v>
      </c>
      <c r="Q22620" s="36" t="s">
        <v>82</v>
      </c>
      <c r="R22620" s="4" t="s">
        <v>13</v>
      </c>
      <c r="S22620" s="4" t="s">
        <v>9</v>
      </c>
      <c r="T22620" s="4" t="s">
        <v>13</v>
      </c>
      <c r="U22620" s="4" t="s">
        <v>13</v>
      </c>
      <c r="V22620" s="4" t="s">
        <v>13</v>
      </c>
      <c r="W22620" s="4" t="s">
        <v>20</v>
      </c>
    </row>
    <row r="22621" spans="1:5">
      <c r="A22621" t="n">
        <v>179066</v>
      </c>
      <c r="B22621" s="10" t="n">
        <v>5</v>
      </c>
      <c r="C22621" s="7" t="n">
        <v>28</v>
      </c>
      <c r="D22621" s="36" t="s">
        <v>3</v>
      </c>
      <c r="E22621" s="9" t="n">
        <v>162</v>
      </c>
      <c r="F22621" s="7" t="n">
        <v>3</v>
      </c>
      <c r="G22621" s="7" t="n">
        <v>4261</v>
      </c>
      <c r="H22621" s="36" t="s">
        <v>3</v>
      </c>
      <c r="I22621" s="7" t="n">
        <v>0</v>
      </c>
      <c r="J22621" s="7" t="n">
        <v>1</v>
      </c>
      <c r="K22621" s="7" t="n">
        <v>3</v>
      </c>
      <c r="L22621" s="7" t="n">
        <v>28</v>
      </c>
      <c r="M22621" s="36" t="s">
        <v>3</v>
      </c>
      <c r="N22621" s="9" t="n">
        <v>162</v>
      </c>
      <c r="O22621" s="7" t="n">
        <v>3</v>
      </c>
      <c r="P22621" s="7" t="n">
        <v>4261</v>
      </c>
      <c r="Q22621" s="36" t="s">
        <v>3</v>
      </c>
      <c r="R22621" s="7" t="n">
        <v>0</v>
      </c>
      <c r="S22621" s="7" t="n">
        <v>2</v>
      </c>
      <c r="T22621" s="7" t="n">
        <v>3</v>
      </c>
      <c r="U22621" s="7" t="n">
        <v>9</v>
      </c>
      <c r="V22621" s="7" t="n">
        <v>1</v>
      </c>
      <c r="W22621" s="11" t="n">
        <f t="normal" ca="1">A22631</f>
        <v>0</v>
      </c>
    </row>
    <row r="22622" spans="1:5">
      <c r="A22622" t="s">
        <v>4</v>
      </c>
      <c r="B22622" s="4" t="s">
        <v>5</v>
      </c>
      <c r="C22622" s="4" t="s">
        <v>13</v>
      </c>
      <c r="D22622" s="36" t="s">
        <v>81</v>
      </c>
      <c r="E22622" s="4" t="s">
        <v>5</v>
      </c>
      <c r="F22622" s="4" t="s">
        <v>10</v>
      </c>
      <c r="G22622" s="4" t="s">
        <v>13</v>
      </c>
      <c r="H22622" s="4" t="s">
        <v>13</v>
      </c>
      <c r="I22622" s="4" t="s">
        <v>6</v>
      </c>
      <c r="J22622" s="36" t="s">
        <v>82</v>
      </c>
      <c r="K22622" s="4" t="s">
        <v>13</v>
      </c>
      <c r="L22622" s="4" t="s">
        <v>13</v>
      </c>
      <c r="M22622" s="36" t="s">
        <v>81</v>
      </c>
      <c r="N22622" s="4" t="s">
        <v>5</v>
      </c>
      <c r="O22622" s="4" t="s">
        <v>13</v>
      </c>
      <c r="P22622" s="36" t="s">
        <v>82</v>
      </c>
      <c r="Q22622" s="4" t="s">
        <v>13</v>
      </c>
      <c r="R22622" s="4" t="s">
        <v>9</v>
      </c>
      <c r="S22622" s="4" t="s">
        <v>13</v>
      </c>
      <c r="T22622" s="4" t="s">
        <v>13</v>
      </c>
      <c r="U22622" s="4" t="s">
        <v>13</v>
      </c>
      <c r="V22622" s="36" t="s">
        <v>81</v>
      </c>
      <c r="W22622" s="4" t="s">
        <v>5</v>
      </c>
      <c r="X22622" s="4" t="s">
        <v>13</v>
      </c>
      <c r="Y22622" s="36" t="s">
        <v>82</v>
      </c>
      <c r="Z22622" s="4" t="s">
        <v>13</v>
      </c>
      <c r="AA22622" s="4" t="s">
        <v>9</v>
      </c>
      <c r="AB22622" s="4" t="s">
        <v>13</v>
      </c>
      <c r="AC22622" s="4" t="s">
        <v>13</v>
      </c>
      <c r="AD22622" s="4" t="s">
        <v>13</v>
      </c>
      <c r="AE22622" s="4" t="s">
        <v>20</v>
      </c>
    </row>
    <row r="22623" spans="1:5">
      <c r="A22623" t="n">
        <v>179095</v>
      </c>
      <c r="B22623" s="10" t="n">
        <v>5</v>
      </c>
      <c r="C22623" s="7" t="n">
        <v>28</v>
      </c>
      <c r="D22623" s="36" t="s">
        <v>3</v>
      </c>
      <c r="E22623" s="64" t="n">
        <v>47</v>
      </c>
      <c r="F22623" s="7" t="n">
        <v>61456</v>
      </c>
      <c r="G22623" s="7" t="n">
        <v>2</v>
      </c>
      <c r="H22623" s="7" t="n">
        <v>0</v>
      </c>
      <c r="I22623" s="7" t="s">
        <v>785</v>
      </c>
      <c r="J22623" s="36" t="s">
        <v>3</v>
      </c>
      <c r="K22623" s="7" t="n">
        <v>8</v>
      </c>
      <c r="L22623" s="7" t="n">
        <v>28</v>
      </c>
      <c r="M22623" s="36" t="s">
        <v>3</v>
      </c>
      <c r="N22623" s="49" t="n">
        <v>74</v>
      </c>
      <c r="O22623" s="7" t="n">
        <v>65</v>
      </c>
      <c r="P22623" s="36" t="s">
        <v>3</v>
      </c>
      <c r="Q22623" s="7" t="n">
        <v>0</v>
      </c>
      <c r="R22623" s="7" t="n">
        <v>1</v>
      </c>
      <c r="S22623" s="7" t="n">
        <v>3</v>
      </c>
      <c r="T22623" s="7" t="n">
        <v>9</v>
      </c>
      <c r="U22623" s="7" t="n">
        <v>28</v>
      </c>
      <c r="V22623" s="36" t="s">
        <v>3</v>
      </c>
      <c r="W22623" s="49" t="n">
        <v>74</v>
      </c>
      <c r="X22623" s="7" t="n">
        <v>65</v>
      </c>
      <c r="Y22623" s="36" t="s">
        <v>3</v>
      </c>
      <c r="Z22623" s="7" t="n">
        <v>0</v>
      </c>
      <c r="AA22623" s="7" t="n">
        <v>2</v>
      </c>
      <c r="AB22623" s="7" t="n">
        <v>3</v>
      </c>
      <c r="AC22623" s="7" t="n">
        <v>9</v>
      </c>
      <c r="AD22623" s="7" t="n">
        <v>1</v>
      </c>
      <c r="AE22623" s="11" t="n">
        <f t="normal" ca="1">A22627</f>
        <v>0</v>
      </c>
    </row>
    <row r="22624" spans="1:5">
      <c r="A22624" t="s">
        <v>4</v>
      </c>
      <c r="B22624" s="4" t="s">
        <v>5</v>
      </c>
      <c r="C22624" s="4" t="s">
        <v>10</v>
      </c>
      <c r="D22624" s="4" t="s">
        <v>13</v>
      </c>
      <c r="E22624" s="4" t="s">
        <v>13</v>
      </c>
      <c r="F22624" s="4" t="s">
        <v>6</v>
      </c>
    </row>
    <row r="22625" spans="1:31">
      <c r="A22625" t="n">
        <v>179143</v>
      </c>
      <c r="B22625" s="64" t="n">
        <v>47</v>
      </c>
      <c r="C22625" s="7" t="n">
        <v>61456</v>
      </c>
      <c r="D22625" s="7" t="n">
        <v>0</v>
      </c>
      <c r="E22625" s="7" t="n">
        <v>0</v>
      </c>
      <c r="F22625" s="7" t="s">
        <v>408</v>
      </c>
    </row>
    <row r="22626" spans="1:31">
      <c r="A22626" t="s">
        <v>4</v>
      </c>
      <c r="B22626" s="4" t="s">
        <v>5</v>
      </c>
      <c r="C22626" s="4" t="s">
        <v>13</v>
      </c>
      <c r="D22626" s="4" t="s">
        <v>10</v>
      </c>
      <c r="E22626" s="4" t="s">
        <v>22</v>
      </c>
    </row>
    <row r="22627" spans="1:31">
      <c r="A22627" t="n">
        <v>179156</v>
      </c>
      <c r="B22627" s="28" t="n">
        <v>58</v>
      </c>
      <c r="C22627" s="7" t="n">
        <v>0</v>
      </c>
      <c r="D22627" s="7" t="n">
        <v>300</v>
      </c>
      <c r="E22627" s="7" t="n">
        <v>1</v>
      </c>
    </row>
    <row r="22628" spans="1:31">
      <c r="A22628" t="s">
        <v>4</v>
      </c>
      <c r="B22628" s="4" t="s">
        <v>5</v>
      </c>
      <c r="C22628" s="4" t="s">
        <v>13</v>
      </c>
      <c r="D22628" s="4" t="s">
        <v>10</v>
      </c>
    </row>
    <row r="22629" spans="1:31">
      <c r="A22629" t="n">
        <v>179164</v>
      </c>
      <c r="B22629" s="28" t="n">
        <v>58</v>
      </c>
      <c r="C22629" s="7" t="n">
        <v>255</v>
      </c>
      <c r="D22629" s="7" t="n">
        <v>0</v>
      </c>
    </row>
    <row r="22630" spans="1:31">
      <c r="A22630" t="s">
        <v>4</v>
      </c>
      <c r="B22630" s="4" t="s">
        <v>5</v>
      </c>
      <c r="C22630" s="4" t="s">
        <v>13</v>
      </c>
      <c r="D22630" s="4" t="s">
        <v>13</v>
      </c>
      <c r="E22630" s="4" t="s">
        <v>13</v>
      </c>
      <c r="F22630" s="4" t="s">
        <v>13</v>
      </c>
    </row>
    <row r="22631" spans="1:31">
      <c r="A22631" t="n">
        <v>179168</v>
      </c>
      <c r="B22631" s="13" t="n">
        <v>14</v>
      </c>
      <c r="C22631" s="7" t="n">
        <v>0</v>
      </c>
      <c r="D22631" s="7" t="n">
        <v>0</v>
      </c>
      <c r="E22631" s="7" t="n">
        <v>0</v>
      </c>
      <c r="F22631" s="7" t="n">
        <v>64</v>
      </c>
    </row>
    <row r="22632" spans="1:31">
      <c r="A22632" t="s">
        <v>4</v>
      </c>
      <c r="B22632" s="4" t="s">
        <v>5</v>
      </c>
      <c r="C22632" s="4" t="s">
        <v>13</v>
      </c>
      <c r="D22632" s="4" t="s">
        <v>10</v>
      </c>
    </row>
    <row r="22633" spans="1:31">
      <c r="A22633" t="n">
        <v>179173</v>
      </c>
      <c r="B22633" s="27" t="n">
        <v>22</v>
      </c>
      <c r="C22633" s="7" t="n">
        <v>0</v>
      </c>
      <c r="D22633" s="7" t="n">
        <v>4261</v>
      </c>
    </row>
    <row r="22634" spans="1:31">
      <c r="A22634" t="s">
        <v>4</v>
      </c>
      <c r="B22634" s="4" t="s">
        <v>5</v>
      </c>
      <c r="C22634" s="4" t="s">
        <v>13</v>
      </c>
      <c r="D22634" s="4" t="s">
        <v>10</v>
      </c>
    </row>
    <row r="22635" spans="1:31">
      <c r="A22635" t="n">
        <v>179177</v>
      </c>
      <c r="B22635" s="28" t="n">
        <v>58</v>
      </c>
      <c r="C22635" s="7" t="n">
        <v>5</v>
      </c>
      <c r="D22635" s="7" t="n">
        <v>300</v>
      </c>
    </row>
    <row r="22636" spans="1:31">
      <c r="A22636" t="s">
        <v>4</v>
      </c>
      <c r="B22636" s="4" t="s">
        <v>5</v>
      </c>
      <c r="C22636" s="4" t="s">
        <v>22</v>
      </c>
      <c r="D22636" s="4" t="s">
        <v>10</v>
      </c>
    </row>
    <row r="22637" spans="1:31">
      <c r="A22637" t="n">
        <v>179181</v>
      </c>
      <c r="B22637" s="51" t="n">
        <v>103</v>
      </c>
      <c r="C22637" s="7" t="n">
        <v>0</v>
      </c>
      <c r="D22637" s="7" t="n">
        <v>300</v>
      </c>
    </row>
    <row r="22638" spans="1:31">
      <c r="A22638" t="s">
        <v>4</v>
      </c>
      <c r="B22638" s="4" t="s">
        <v>5</v>
      </c>
      <c r="C22638" s="4" t="s">
        <v>13</v>
      </c>
    </row>
    <row r="22639" spans="1:31">
      <c r="A22639" t="n">
        <v>179188</v>
      </c>
      <c r="B22639" s="37" t="n">
        <v>64</v>
      </c>
      <c r="C22639" s="7" t="n">
        <v>7</v>
      </c>
    </row>
    <row r="22640" spans="1:31">
      <c r="A22640" t="s">
        <v>4</v>
      </c>
      <c r="B22640" s="4" t="s">
        <v>5</v>
      </c>
      <c r="C22640" s="4" t="s">
        <v>13</v>
      </c>
      <c r="D22640" s="4" t="s">
        <v>10</v>
      </c>
    </row>
    <row r="22641" spans="1:6">
      <c r="A22641" t="n">
        <v>179190</v>
      </c>
      <c r="B22641" s="67" t="n">
        <v>72</v>
      </c>
      <c r="C22641" s="7" t="n">
        <v>5</v>
      </c>
      <c r="D22641" s="7" t="n">
        <v>0</v>
      </c>
    </row>
    <row r="22642" spans="1:6">
      <c r="A22642" t="s">
        <v>4</v>
      </c>
      <c r="B22642" s="4" t="s">
        <v>5</v>
      </c>
      <c r="C22642" s="4" t="s">
        <v>13</v>
      </c>
      <c r="D22642" s="36" t="s">
        <v>81</v>
      </c>
      <c r="E22642" s="4" t="s">
        <v>5</v>
      </c>
      <c r="F22642" s="4" t="s">
        <v>13</v>
      </c>
      <c r="G22642" s="4" t="s">
        <v>10</v>
      </c>
      <c r="H22642" s="36" t="s">
        <v>82</v>
      </c>
      <c r="I22642" s="4" t="s">
        <v>13</v>
      </c>
      <c r="J22642" s="4" t="s">
        <v>9</v>
      </c>
      <c r="K22642" s="4" t="s">
        <v>13</v>
      </c>
      <c r="L22642" s="4" t="s">
        <v>13</v>
      </c>
      <c r="M22642" s="4" t="s">
        <v>20</v>
      </c>
    </row>
    <row r="22643" spans="1:6">
      <c r="A22643" t="n">
        <v>179194</v>
      </c>
      <c r="B22643" s="10" t="n">
        <v>5</v>
      </c>
      <c r="C22643" s="7" t="n">
        <v>28</v>
      </c>
      <c r="D22643" s="36" t="s">
        <v>3</v>
      </c>
      <c r="E22643" s="9" t="n">
        <v>162</v>
      </c>
      <c r="F22643" s="7" t="n">
        <v>4</v>
      </c>
      <c r="G22643" s="7" t="n">
        <v>4261</v>
      </c>
      <c r="H22643" s="36" t="s">
        <v>3</v>
      </c>
      <c r="I22643" s="7" t="n">
        <v>0</v>
      </c>
      <c r="J22643" s="7" t="n">
        <v>1</v>
      </c>
      <c r="K22643" s="7" t="n">
        <v>2</v>
      </c>
      <c r="L22643" s="7" t="n">
        <v>1</v>
      </c>
      <c r="M22643" s="11" t="n">
        <f t="normal" ca="1">A22649</f>
        <v>0</v>
      </c>
    </row>
    <row r="22644" spans="1:6">
      <c r="A22644" t="s">
        <v>4</v>
      </c>
      <c r="B22644" s="4" t="s">
        <v>5</v>
      </c>
      <c r="C22644" s="4" t="s">
        <v>13</v>
      </c>
      <c r="D22644" s="4" t="s">
        <v>6</v>
      </c>
    </row>
    <row r="22645" spans="1:6">
      <c r="A22645" t="n">
        <v>179211</v>
      </c>
      <c r="B22645" s="8" t="n">
        <v>2</v>
      </c>
      <c r="C22645" s="7" t="n">
        <v>10</v>
      </c>
      <c r="D22645" s="7" t="s">
        <v>786</v>
      </c>
    </row>
    <row r="22646" spans="1:6">
      <c r="A22646" t="s">
        <v>4</v>
      </c>
      <c r="B22646" s="4" t="s">
        <v>5</v>
      </c>
      <c r="C22646" s="4" t="s">
        <v>10</v>
      </c>
    </row>
    <row r="22647" spans="1:6">
      <c r="A22647" t="n">
        <v>179228</v>
      </c>
      <c r="B22647" s="35" t="n">
        <v>16</v>
      </c>
      <c r="C22647" s="7" t="n">
        <v>0</v>
      </c>
    </row>
    <row r="22648" spans="1:6">
      <c r="A22648" t="s">
        <v>4</v>
      </c>
      <c r="B22648" s="4" t="s">
        <v>5</v>
      </c>
      <c r="C22648" s="4" t="s">
        <v>10</v>
      </c>
      <c r="D22648" s="4" t="s">
        <v>9</v>
      </c>
    </row>
    <row r="22649" spans="1:6">
      <c r="A22649" t="n">
        <v>179231</v>
      </c>
      <c r="B22649" s="41" t="n">
        <v>43</v>
      </c>
      <c r="C22649" s="7" t="n">
        <v>61456</v>
      </c>
      <c r="D22649" s="7" t="n">
        <v>1</v>
      </c>
    </row>
    <row r="22650" spans="1:6">
      <c r="A22650" t="s">
        <v>4</v>
      </c>
      <c r="B22650" s="4" t="s">
        <v>5</v>
      </c>
      <c r="C22650" s="4" t="s">
        <v>13</v>
      </c>
      <c r="D22650" s="4" t="s">
        <v>13</v>
      </c>
      <c r="E22650" s="4" t="s">
        <v>13</v>
      </c>
      <c r="F22650" s="4" t="s">
        <v>13</v>
      </c>
    </row>
    <row r="22651" spans="1:6">
      <c r="A22651" t="n">
        <v>179238</v>
      </c>
      <c r="B22651" s="13" t="n">
        <v>14</v>
      </c>
      <c r="C22651" s="7" t="n">
        <v>0</v>
      </c>
      <c r="D22651" s="7" t="n">
        <v>0</v>
      </c>
      <c r="E22651" s="7" t="n">
        <v>32</v>
      </c>
      <c r="F22651" s="7" t="n">
        <v>0</v>
      </c>
    </row>
    <row r="22652" spans="1:6">
      <c r="A22652" t="s">
        <v>4</v>
      </c>
      <c r="B22652" s="4" t="s">
        <v>5</v>
      </c>
      <c r="C22652" s="4" t="s">
        <v>10</v>
      </c>
      <c r="D22652" s="4" t="s">
        <v>6</v>
      </c>
      <c r="E22652" s="4" t="s">
        <v>6</v>
      </c>
      <c r="F22652" s="4" t="s">
        <v>6</v>
      </c>
      <c r="G22652" s="4" t="s">
        <v>13</v>
      </c>
      <c r="H22652" s="4" t="s">
        <v>9</v>
      </c>
      <c r="I22652" s="4" t="s">
        <v>22</v>
      </c>
      <c r="J22652" s="4" t="s">
        <v>22</v>
      </c>
      <c r="K22652" s="4" t="s">
        <v>22</v>
      </c>
      <c r="L22652" s="4" t="s">
        <v>22</v>
      </c>
      <c r="M22652" s="4" t="s">
        <v>22</v>
      </c>
      <c r="N22652" s="4" t="s">
        <v>22</v>
      </c>
      <c r="O22652" s="4" t="s">
        <v>22</v>
      </c>
      <c r="P22652" s="4" t="s">
        <v>6</v>
      </c>
      <c r="Q22652" s="4" t="s">
        <v>6</v>
      </c>
      <c r="R22652" s="4" t="s">
        <v>9</v>
      </c>
      <c r="S22652" s="4" t="s">
        <v>13</v>
      </c>
      <c r="T22652" s="4" t="s">
        <v>9</v>
      </c>
      <c r="U22652" s="4" t="s">
        <v>9</v>
      </c>
      <c r="V22652" s="4" t="s">
        <v>10</v>
      </c>
    </row>
    <row r="22653" spans="1:6">
      <c r="A22653" t="n">
        <v>179243</v>
      </c>
      <c r="B22653" s="68" t="n">
        <v>19</v>
      </c>
      <c r="C22653" s="7" t="n">
        <v>5705</v>
      </c>
      <c r="D22653" s="7" t="s">
        <v>1306</v>
      </c>
      <c r="E22653" s="7" t="s">
        <v>1307</v>
      </c>
      <c r="F22653" s="7" t="s">
        <v>12</v>
      </c>
      <c r="G22653" s="7" t="n">
        <v>0</v>
      </c>
      <c r="H22653" s="7" t="n">
        <v>1</v>
      </c>
      <c r="I22653" s="7" t="n">
        <v>0</v>
      </c>
      <c r="J22653" s="7" t="n">
        <v>0</v>
      </c>
      <c r="K22653" s="7" t="n">
        <v>0</v>
      </c>
      <c r="L22653" s="7" t="n">
        <v>0</v>
      </c>
      <c r="M22653" s="7" t="n">
        <v>1</v>
      </c>
      <c r="N22653" s="7" t="n">
        <v>1.60000002384186</v>
      </c>
      <c r="O22653" s="7" t="n">
        <v>0.0900000035762787</v>
      </c>
      <c r="P22653" s="7" t="s">
        <v>12</v>
      </c>
      <c r="Q22653" s="7" t="s">
        <v>12</v>
      </c>
      <c r="R22653" s="7" t="n">
        <v>-1</v>
      </c>
      <c r="S22653" s="7" t="n">
        <v>0</v>
      </c>
      <c r="T22653" s="7" t="n">
        <v>0</v>
      </c>
      <c r="U22653" s="7" t="n">
        <v>0</v>
      </c>
      <c r="V22653" s="7" t="n">
        <v>0</v>
      </c>
    </row>
    <row r="22654" spans="1:6">
      <c r="A22654" t="s">
        <v>4</v>
      </c>
      <c r="B22654" s="4" t="s">
        <v>5</v>
      </c>
      <c r="C22654" s="4" t="s">
        <v>10</v>
      </c>
      <c r="D22654" s="4" t="s">
        <v>6</v>
      </c>
      <c r="E22654" s="4" t="s">
        <v>6</v>
      </c>
      <c r="F22654" s="4" t="s">
        <v>6</v>
      </c>
      <c r="G22654" s="4" t="s">
        <v>13</v>
      </c>
      <c r="H22654" s="4" t="s">
        <v>9</v>
      </c>
      <c r="I22654" s="4" t="s">
        <v>22</v>
      </c>
      <c r="J22654" s="4" t="s">
        <v>22</v>
      </c>
      <c r="K22654" s="4" t="s">
        <v>22</v>
      </c>
      <c r="L22654" s="4" t="s">
        <v>22</v>
      </c>
      <c r="M22654" s="4" t="s">
        <v>22</v>
      </c>
      <c r="N22654" s="4" t="s">
        <v>22</v>
      </c>
      <c r="O22654" s="4" t="s">
        <v>22</v>
      </c>
      <c r="P22654" s="4" t="s">
        <v>6</v>
      </c>
      <c r="Q22654" s="4" t="s">
        <v>6</v>
      </c>
      <c r="R22654" s="4" t="s">
        <v>9</v>
      </c>
      <c r="S22654" s="4" t="s">
        <v>13</v>
      </c>
      <c r="T22654" s="4" t="s">
        <v>9</v>
      </c>
      <c r="U22654" s="4" t="s">
        <v>9</v>
      </c>
      <c r="V22654" s="4" t="s">
        <v>10</v>
      </c>
    </row>
    <row r="22655" spans="1:6">
      <c r="A22655" t="n">
        <v>179318</v>
      </c>
      <c r="B22655" s="68" t="n">
        <v>19</v>
      </c>
      <c r="C22655" s="7" t="n">
        <v>5721</v>
      </c>
      <c r="D22655" s="7" t="s">
        <v>791</v>
      </c>
      <c r="E22655" s="7" t="s">
        <v>792</v>
      </c>
      <c r="F22655" s="7" t="s">
        <v>12</v>
      </c>
      <c r="G22655" s="7" t="n">
        <v>0</v>
      </c>
      <c r="H22655" s="7" t="n">
        <v>1</v>
      </c>
      <c r="I22655" s="7" t="n">
        <v>0</v>
      </c>
      <c r="J22655" s="7" t="n">
        <v>0</v>
      </c>
      <c r="K22655" s="7" t="n">
        <v>0</v>
      </c>
      <c r="L22655" s="7" t="n">
        <v>0</v>
      </c>
      <c r="M22655" s="7" t="n">
        <v>1</v>
      </c>
      <c r="N22655" s="7" t="n">
        <v>1.60000002384186</v>
      </c>
      <c r="O22655" s="7" t="n">
        <v>0.0900000035762787</v>
      </c>
      <c r="P22655" s="7" t="s">
        <v>12</v>
      </c>
      <c r="Q22655" s="7" t="s">
        <v>12</v>
      </c>
      <c r="R22655" s="7" t="n">
        <v>-1</v>
      </c>
      <c r="S22655" s="7" t="n">
        <v>0</v>
      </c>
      <c r="T22655" s="7" t="n">
        <v>0</v>
      </c>
      <c r="U22655" s="7" t="n">
        <v>0</v>
      </c>
      <c r="V22655" s="7" t="n">
        <v>0</v>
      </c>
    </row>
    <row r="22656" spans="1:6">
      <c r="A22656" t="s">
        <v>4</v>
      </c>
      <c r="B22656" s="4" t="s">
        <v>5</v>
      </c>
      <c r="C22656" s="4" t="s">
        <v>10</v>
      </c>
      <c r="D22656" s="4" t="s">
        <v>6</v>
      </c>
      <c r="E22656" s="4" t="s">
        <v>6</v>
      </c>
      <c r="F22656" s="4" t="s">
        <v>6</v>
      </c>
      <c r="G22656" s="4" t="s">
        <v>13</v>
      </c>
      <c r="H22656" s="4" t="s">
        <v>9</v>
      </c>
      <c r="I22656" s="4" t="s">
        <v>22</v>
      </c>
      <c r="J22656" s="4" t="s">
        <v>22</v>
      </c>
      <c r="K22656" s="4" t="s">
        <v>22</v>
      </c>
      <c r="L22656" s="4" t="s">
        <v>22</v>
      </c>
      <c r="M22656" s="4" t="s">
        <v>22</v>
      </c>
      <c r="N22656" s="4" t="s">
        <v>22</v>
      </c>
      <c r="O22656" s="4" t="s">
        <v>22</v>
      </c>
      <c r="P22656" s="4" t="s">
        <v>6</v>
      </c>
      <c r="Q22656" s="4" t="s">
        <v>6</v>
      </c>
      <c r="R22656" s="4" t="s">
        <v>9</v>
      </c>
      <c r="S22656" s="4" t="s">
        <v>13</v>
      </c>
      <c r="T22656" s="4" t="s">
        <v>9</v>
      </c>
      <c r="U22656" s="4" t="s">
        <v>9</v>
      </c>
      <c r="V22656" s="4" t="s">
        <v>10</v>
      </c>
    </row>
    <row r="22657" spans="1:22">
      <c r="A22657" t="n">
        <v>179393</v>
      </c>
      <c r="B22657" s="68" t="n">
        <v>19</v>
      </c>
      <c r="C22657" s="7" t="n">
        <v>5722</v>
      </c>
      <c r="D22657" s="7" t="s">
        <v>1282</v>
      </c>
      <c r="E22657" s="7" t="s">
        <v>1283</v>
      </c>
      <c r="F22657" s="7" t="s">
        <v>12</v>
      </c>
      <c r="G22657" s="7" t="n">
        <v>0</v>
      </c>
      <c r="H22657" s="7" t="n">
        <v>1</v>
      </c>
      <c r="I22657" s="7" t="n">
        <v>0</v>
      </c>
      <c r="J22657" s="7" t="n">
        <v>0</v>
      </c>
      <c r="K22657" s="7" t="n">
        <v>0</v>
      </c>
      <c r="L22657" s="7" t="n">
        <v>0</v>
      </c>
      <c r="M22657" s="7" t="n">
        <v>1</v>
      </c>
      <c r="N22657" s="7" t="n">
        <v>1.60000002384186</v>
      </c>
      <c r="O22657" s="7" t="n">
        <v>0.0900000035762787</v>
      </c>
      <c r="P22657" s="7" t="s">
        <v>12</v>
      </c>
      <c r="Q22657" s="7" t="s">
        <v>12</v>
      </c>
      <c r="R22657" s="7" t="n">
        <v>-1</v>
      </c>
      <c r="S22657" s="7" t="n">
        <v>0</v>
      </c>
      <c r="T22657" s="7" t="n">
        <v>0</v>
      </c>
      <c r="U22657" s="7" t="n">
        <v>0</v>
      </c>
      <c r="V22657" s="7" t="n">
        <v>0</v>
      </c>
    </row>
    <row r="22658" spans="1:22">
      <c r="A22658" t="s">
        <v>4</v>
      </c>
      <c r="B22658" s="4" t="s">
        <v>5</v>
      </c>
      <c r="C22658" s="4" t="s">
        <v>10</v>
      </c>
      <c r="D22658" s="4" t="s">
        <v>6</v>
      </c>
      <c r="E22658" s="4" t="s">
        <v>6</v>
      </c>
      <c r="F22658" s="4" t="s">
        <v>6</v>
      </c>
      <c r="G22658" s="4" t="s">
        <v>13</v>
      </c>
      <c r="H22658" s="4" t="s">
        <v>9</v>
      </c>
      <c r="I22658" s="4" t="s">
        <v>22</v>
      </c>
      <c r="J22658" s="4" t="s">
        <v>22</v>
      </c>
      <c r="K22658" s="4" t="s">
        <v>22</v>
      </c>
      <c r="L22658" s="4" t="s">
        <v>22</v>
      </c>
      <c r="M22658" s="4" t="s">
        <v>22</v>
      </c>
      <c r="N22658" s="4" t="s">
        <v>22</v>
      </c>
      <c r="O22658" s="4" t="s">
        <v>22</v>
      </c>
      <c r="P22658" s="4" t="s">
        <v>6</v>
      </c>
      <c r="Q22658" s="4" t="s">
        <v>6</v>
      </c>
      <c r="R22658" s="4" t="s">
        <v>9</v>
      </c>
      <c r="S22658" s="4" t="s">
        <v>13</v>
      </c>
      <c r="T22658" s="4" t="s">
        <v>9</v>
      </c>
      <c r="U22658" s="4" t="s">
        <v>9</v>
      </c>
      <c r="V22658" s="4" t="s">
        <v>10</v>
      </c>
    </row>
    <row r="22659" spans="1:22">
      <c r="A22659" t="n">
        <v>179470</v>
      </c>
      <c r="B22659" s="68" t="n">
        <v>19</v>
      </c>
      <c r="C22659" s="7" t="n">
        <v>5708</v>
      </c>
      <c r="D22659" s="7" t="s">
        <v>978</v>
      </c>
      <c r="E22659" s="7" t="s">
        <v>979</v>
      </c>
      <c r="F22659" s="7" t="s">
        <v>12</v>
      </c>
      <c r="G22659" s="7" t="n">
        <v>0</v>
      </c>
      <c r="H22659" s="7" t="n">
        <v>1</v>
      </c>
      <c r="I22659" s="7" t="n">
        <v>0</v>
      </c>
      <c r="J22659" s="7" t="n">
        <v>0</v>
      </c>
      <c r="K22659" s="7" t="n">
        <v>0</v>
      </c>
      <c r="L22659" s="7" t="n">
        <v>0</v>
      </c>
      <c r="M22659" s="7" t="n">
        <v>1</v>
      </c>
      <c r="N22659" s="7" t="n">
        <v>1.60000002384186</v>
      </c>
      <c r="O22659" s="7" t="n">
        <v>0.0900000035762787</v>
      </c>
      <c r="P22659" s="7" t="s">
        <v>12</v>
      </c>
      <c r="Q22659" s="7" t="s">
        <v>12</v>
      </c>
      <c r="R22659" s="7" t="n">
        <v>-1</v>
      </c>
      <c r="S22659" s="7" t="n">
        <v>0</v>
      </c>
      <c r="T22659" s="7" t="n">
        <v>0</v>
      </c>
      <c r="U22659" s="7" t="n">
        <v>0</v>
      </c>
      <c r="V22659" s="7" t="n">
        <v>0</v>
      </c>
    </row>
    <row r="22660" spans="1:22">
      <c r="A22660" t="s">
        <v>4</v>
      </c>
      <c r="B22660" s="4" t="s">
        <v>5</v>
      </c>
      <c r="C22660" s="4" t="s">
        <v>10</v>
      </c>
      <c r="D22660" s="4" t="s">
        <v>6</v>
      </c>
      <c r="E22660" s="4" t="s">
        <v>6</v>
      </c>
      <c r="F22660" s="4" t="s">
        <v>6</v>
      </c>
      <c r="G22660" s="4" t="s">
        <v>13</v>
      </c>
      <c r="H22660" s="4" t="s">
        <v>9</v>
      </c>
      <c r="I22660" s="4" t="s">
        <v>22</v>
      </c>
      <c r="J22660" s="4" t="s">
        <v>22</v>
      </c>
      <c r="K22660" s="4" t="s">
        <v>22</v>
      </c>
      <c r="L22660" s="4" t="s">
        <v>22</v>
      </c>
      <c r="M22660" s="4" t="s">
        <v>22</v>
      </c>
      <c r="N22660" s="4" t="s">
        <v>22</v>
      </c>
      <c r="O22660" s="4" t="s">
        <v>22</v>
      </c>
      <c r="P22660" s="4" t="s">
        <v>6</v>
      </c>
      <c r="Q22660" s="4" t="s">
        <v>6</v>
      </c>
      <c r="R22660" s="4" t="s">
        <v>9</v>
      </c>
      <c r="S22660" s="4" t="s">
        <v>13</v>
      </c>
      <c r="T22660" s="4" t="s">
        <v>9</v>
      </c>
      <c r="U22660" s="4" t="s">
        <v>9</v>
      </c>
      <c r="V22660" s="4" t="s">
        <v>10</v>
      </c>
    </row>
    <row r="22661" spans="1:22">
      <c r="A22661" t="n">
        <v>179543</v>
      </c>
      <c r="B22661" s="68" t="n">
        <v>19</v>
      </c>
      <c r="C22661" s="7" t="n">
        <v>5709</v>
      </c>
      <c r="D22661" s="7" t="s">
        <v>1284</v>
      </c>
      <c r="E22661" s="7" t="s">
        <v>1285</v>
      </c>
      <c r="F22661" s="7" t="s">
        <v>12</v>
      </c>
      <c r="G22661" s="7" t="n">
        <v>0</v>
      </c>
      <c r="H22661" s="7" t="n">
        <v>1</v>
      </c>
      <c r="I22661" s="7" t="n">
        <v>0</v>
      </c>
      <c r="J22661" s="7" t="n">
        <v>0</v>
      </c>
      <c r="K22661" s="7" t="n">
        <v>0</v>
      </c>
      <c r="L22661" s="7" t="n">
        <v>0</v>
      </c>
      <c r="M22661" s="7" t="n">
        <v>1</v>
      </c>
      <c r="N22661" s="7" t="n">
        <v>1.60000002384186</v>
      </c>
      <c r="O22661" s="7" t="n">
        <v>0.0900000035762787</v>
      </c>
      <c r="P22661" s="7" t="s">
        <v>12</v>
      </c>
      <c r="Q22661" s="7" t="s">
        <v>12</v>
      </c>
      <c r="R22661" s="7" t="n">
        <v>-1</v>
      </c>
      <c r="S22661" s="7" t="n">
        <v>0</v>
      </c>
      <c r="T22661" s="7" t="n">
        <v>0</v>
      </c>
      <c r="U22661" s="7" t="n">
        <v>0</v>
      </c>
      <c r="V22661" s="7" t="n">
        <v>0</v>
      </c>
    </row>
    <row r="22662" spans="1:22">
      <c r="A22662" t="s">
        <v>4</v>
      </c>
      <c r="B22662" s="4" t="s">
        <v>5</v>
      </c>
      <c r="C22662" s="4" t="s">
        <v>10</v>
      </c>
      <c r="D22662" s="4" t="s">
        <v>13</v>
      </c>
      <c r="E22662" s="4" t="s">
        <v>13</v>
      </c>
      <c r="F22662" s="4" t="s">
        <v>6</v>
      </c>
    </row>
    <row r="22663" spans="1:22">
      <c r="A22663" t="n">
        <v>179617</v>
      </c>
      <c r="B22663" s="22" t="n">
        <v>20</v>
      </c>
      <c r="C22663" s="7" t="n">
        <v>5705</v>
      </c>
      <c r="D22663" s="7" t="n">
        <v>3</v>
      </c>
      <c r="E22663" s="7" t="n">
        <v>10</v>
      </c>
      <c r="F22663" s="7" t="s">
        <v>80</v>
      </c>
    </row>
    <row r="22664" spans="1:22">
      <c r="A22664" t="s">
        <v>4</v>
      </c>
      <c r="B22664" s="4" t="s">
        <v>5</v>
      </c>
      <c r="C22664" s="4" t="s">
        <v>10</v>
      </c>
    </row>
    <row r="22665" spans="1:22">
      <c r="A22665" t="n">
        <v>179635</v>
      </c>
      <c r="B22665" s="35" t="n">
        <v>16</v>
      </c>
      <c r="C22665" s="7" t="n">
        <v>0</v>
      </c>
    </row>
    <row r="22666" spans="1:22">
      <c r="A22666" t="s">
        <v>4</v>
      </c>
      <c r="B22666" s="4" t="s">
        <v>5</v>
      </c>
      <c r="C22666" s="4" t="s">
        <v>10</v>
      </c>
      <c r="D22666" s="4" t="s">
        <v>13</v>
      </c>
      <c r="E22666" s="4" t="s">
        <v>13</v>
      </c>
      <c r="F22666" s="4" t="s">
        <v>6</v>
      </c>
    </row>
    <row r="22667" spans="1:22">
      <c r="A22667" t="n">
        <v>179638</v>
      </c>
      <c r="B22667" s="22" t="n">
        <v>20</v>
      </c>
      <c r="C22667" s="7" t="n">
        <v>5721</v>
      </c>
      <c r="D22667" s="7" t="n">
        <v>3</v>
      </c>
      <c r="E22667" s="7" t="n">
        <v>10</v>
      </c>
      <c r="F22667" s="7" t="s">
        <v>80</v>
      </c>
    </row>
    <row r="22668" spans="1:22">
      <c r="A22668" t="s">
        <v>4</v>
      </c>
      <c r="B22668" s="4" t="s">
        <v>5</v>
      </c>
      <c r="C22668" s="4" t="s">
        <v>10</v>
      </c>
    </row>
    <row r="22669" spans="1:22">
      <c r="A22669" t="n">
        <v>179656</v>
      </c>
      <c r="B22669" s="35" t="n">
        <v>16</v>
      </c>
      <c r="C22669" s="7" t="n">
        <v>0</v>
      </c>
    </row>
    <row r="22670" spans="1:22">
      <c r="A22670" t="s">
        <v>4</v>
      </c>
      <c r="B22670" s="4" t="s">
        <v>5</v>
      </c>
      <c r="C22670" s="4" t="s">
        <v>10</v>
      </c>
      <c r="D22670" s="4" t="s">
        <v>13</v>
      </c>
      <c r="E22670" s="4" t="s">
        <v>13</v>
      </c>
      <c r="F22670" s="4" t="s">
        <v>6</v>
      </c>
    </row>
    <row r="22671" spans="1:22">
      <c r="A22671" t="n">
        <v>179659</v>
      </c>
      <c r="B22671" s="22" t="n">
        <v>20</v>
      </c>
      <c r="C22671" s="7" t="n">
        <v>5722</v>
      </c>
      <c r="D22671" s="7" t="n">
        <v>3</v>
      </c>
      <c r="E22671" s="7" t="n">
        <v>10</v>
      </c>
      <c r="F22671" s="7" t="s">
        <v>80</v>
      </c>
    </row>
    <row r="22672" spans="1:22">
      <c r="A22672" t="s">
        <v>4</v>
      </c>
      <c r="B22672" s="4" t="s">
        <v>5</v>
      </c>
      <c r="C22672" s="4" t="s">
        <v>10</v>
      </c>
    </row>
    <row r="22673" spans="1:22">
      <c r="A22673" t="n">
        <v>179677</v>
      </c>
      <c r="B22673" s="35" t="n">
        <v>16</v>
      </c>
      <c r="C22673" s="7" t="n">
        <v>0</v>
      </c>
    </row>
    <row r="22674" spans="1:22">
      <c r="A22674" t="s">
        <v>4</v>
      </c>
      <c r="B22674" s="4" t="s">
        <v>5</v>
      </c>
      <c r="C22674" s="4" t="s">
        <v>10</v>
      </c>
      <c r="D22674" s="4" t="s">
        <v>13</v>
      </c>
      <c r="E22674" s="4" t="s">
        <v>13</v>
      </c>
      <c r="F22674" s="4" t="s">
        <v>6</v>
      </c>
    </row>
    <row r="22675" spans="1:22">
      <c r="A22675" t="n">
        <v>179680</v>
      </c>
      <c r="B22675" s="22" t="n">
        <v>20</v>
      </c>
      <c r="C22675" s="7" t="n">
        <v>5708</v>
      </c>
      <c r="D22675" s="7" t="n">
        <v>3</v>
      </c>
      <c r="E22675" s="7" t="n">
        <v>10</v>
      </c>
      <c r="F22675" s="7" t="s">
        <v>80</v>
      </c>
    </row>
    <row r="22676" spans="1:22">
      <c r="A22676" t="s">
        <v>4</v>
      </c>
      <c r="B22676" s="4" t="s">
        <v>5</v>
      </c>
      <c r="C22676" s="4" t="s">
        <v>10</v>
      </c>
    </row>
    <row r="22677" spans="1:22">
      <c r="A22677" t="n">
        <v>179698</v>
      </c>
      <c r="B22677" s="35" t="n">
        <v>16</v>
      </c>
      <c r="C22677" s="7" t="n">
        <v>0</v>
      </c>
    </row>
    <row r="22678" spans="1:22">
      <c r="A22678" t="s">
        <v>4</v>
      </c>
      <c r="B22678" s="4" t="s">
        <v>5</v>
      </c>
      <c r="C22678" s="4" t="s">
        <v>10</v>
      </c>
      <c r="D22678" s="4" t="s">
        <v>13</v>
      </c>
      <c r="E22678" s="4" t="s">
        <v>13</v>
      </c>
      <c r="F22678" s="4" t="s">
        <v>6</v>
      </c>
    </row>
    <row r="22679" spans="1:22">
      <c r="A22679" t="n">
        <v>179701</v>
      </c>
      <c r="B22679" s="22" t="n">
        <v>20</v>
      </c>
      <c r="C22679" s="7" t="n">
        <v>5709</v>
      </c>
      <c r="D22679" s="7" t="n">
        <v>3</v>
      </c>
      <c r="E22679" s="7" t="n">
        <v>10</v>
      </c>
      <c r="F22679" s="7" t="s">
        <v>80</v>
      </c>
    </row>
    <row r="22680" spans="1:22">
      <c r="A22680" t="s">
        <v>4</v>
      </c>
      <c r="B22680" s="4" t="s">
        <v>5</v>
      </c>
      <c r="C22680" s="4" t="s">
        <v>10</v>
      </c>
    </row>
    <row r="22681" spans="1:22">
      <c r="A22681" t="n">
        <v>179719</v>
      </c>
      <c r="B22681" s="35" t="n">
        <v>16</v>
      </c>
      <c r="C22681" s="7" t="n">
        <v>0</v>
      </c>
    </row>
    <row r="22682" spans="1:22">
      <c r="A22682" t="s">
        <v>4</v>
      </c>
      <c r="B22682" s="4" t="s">
        <v>5</v>
      </c>
      <c r="C22682" s="4" t="s">
        <v>10</v>
      </c>
      <c r="D22682" s="4" t="s">
        <v>22</v>
      </c>
      <c r="E22682" s="4" t="s">
        <v>22</v>
      </c>
      <c r="F22682" s="4" t="s">
        <v>22</v>
      </c>
      <c r="G22682" s="4" t="s">
        <v>22</v>
      </c>
    </row>
    <row r="22683" spans="1:22">
      <c r="A22683" t="n">
        <v>179722</v>
      </c>
      <c r="B22683" s="24" t="n">
        <v>46</v>
      </c>
      <c r="C22683" s="7" t="n">
        <v>5705</v>
      </c>
      <c r="D22683" s="7" t="n">
        <v>-55.9300003051758</v>
      </c>
      <c r="E22683" s="7" t="n">
        <v>4</v>
      </c>
      <c r="F22683" s="7" t="n">
        <v>-16.1100006103516</v>
      </c>
      <c r="G22683" s="7" t="n">
        <v>83.5</v>
      </c>
    </row>
    <row r="22684" spans="1:22">
      <c r="A22684" t="s">
        <v>4</v>
      </c>
      <c r="B22684" s="4" t="s">
        <v>5</v>
      </c>
      <c r="C22684" s="4" t="s">
        <v>10</v>
      </c>
      <c r="D22684" s="4" t="s">
        <v>22</v>
      </c>
      <c r="E22684" s="4" t="s">
        <v>22</v>
      </c>
      <c r="F22684" s="4" t="s">
        <v>22</v>
      </c>
      <c r="G22684" s="4" t="s">
        <v>22</v>
      </c>
    </row>
    <row r="22685" spans="1:22">
      <c r="A22685" t="n">
        <v>179741</v>
      </c>
      <c r="B22685" s="24" t="n">
        <v>46</v>
      </c>
      <c r="C22685" s="7" t="n">
        <v>5721</v>
      </c>
      <c r="D22685" s="7" t="n">
        <v>-9.8100004196167</v>
      </c>
      <c r="E22685" s="7" t="n">
        <v>2</v>
      </c>
      <c r="F22685" s="7" t="n">
        <v>-27.3899993896484</v>
      </c>
      <c r="G22685" s="7" t="n">
        <v>358.100006103516</v>
      </c>
    </row>
    <row r="22686" spans="1:22">
      <c r="A22686" t="s">
        <v>4</v>
      </c>
      <c r="B22686" s="4" t="s">
        <v>5</v>
      </c>
      <c r="C22686" s="4" t="s">
        <v>10</v>
      </c>
      <c r="D22686" s="4" t="s">
        <v>22</v>
      </c>
      <c r="E22686" s="4" t="s">
        <v>22</v>
      </c>
      <c r="F22686" s="4" t="s">
        <v>22</v>
      </c>
      <c r="G22686" s="4" t="s">
        <v>22</v>
      </c>
    </row>
    <row r="22687" spans="1:22">
      <c r="A22687" t="n">
        <v>179760</v>
      </c>
      <c r="B22687" s="24" t="n">
        <v>46</v>
      </c>
      <c r="C22687" s="7" t="n">
        <v>5722</v>
      </c>
      <c r="D22687" s="7" t="n">
        <v>20.4200000762939</v>
      </c>
      <c r="E22687" s="7" t="n">
        <v>0</v>
      </c>
      <c r="F22687" s="7" t="n">
        <v>-0.970000028610229</v>
      </c>
      <c r="G22687" s="7" t="n">
        <v>148.600006103516</v>
      </c>
    </row>
    <row r="22688" spans="1:22">
      <c r="A22688" t="s">
        <v>4</v>
      </c>
      <c r="B22688" s="4" t="s">
        <v>5</v>
      </c>
      <c r="C22688" s="4" t="s">
        <v>10</v>
      </c>
      <c r="D22688" s="4" t="s">
        <v>22</v>
      </c>
      <c r="E22688" s="4" t="s">
        <v>22</v>
      </c>
      <c r="F22688" s="4" t="s">
        <v>22</v>
      </c>
      <c r="G22688" s="4" t="s">
        <v>22</v>
      </c>
    </row>
    <row r="22689" spans="1:7">
      <c r="A22689" t="n">
        <v>179779</v>
      </c>
      <c r="B22689" s="24" t="n">
        <v>46</v>
      </c>
      <c r="C22689" s="7" t="n">
        <v>5708</v>
      </c>
      <c r="D22689" s="7" t="n">
        <v>38.2700004577637</v>
      </c>
      <c r="E22689" s="7" t="n">
        <v>2.01999998092651</v>
      </c>
      <c r="F22689" s="7" t="n">
        <v>-41.9799995422363</v>
      </c>
      <c r="G22689" s="7" t="n">
        <v>348.899993896484</v>
      </c>
    </row>
    <row r="22690" spans="1:7">
      <c r="A22690" t="s">
        <v>4</v>
      </c>
      <c r="B22690" s="4" t="s">
        <v>5</v>
      </c>
      <c r="C22690" s="4" t="s">
        <v>10</v>
      </c>
      <c r="D22690" s="4" t="s">
        <v>22</v>
      </c>
      <c r="E22690" s="4" t="s">
        <v>22</v>
      </c>
      <c r="F22690" s="4" t="s">
        <v>22</v>
      </c>
      <c r="G22690" s="4" t="s">
        <v>22</v>
      </c>
    </row>
    <row r="22691" spans="1:7">
      <c r="A22691" t="n">
        <v>179798</v>
      </c>
      <c r="B22691" s="24" t="n">
        <v>46</v>
      </c>
      <c r="C22691" s="7" t="n">
        <v>5709</v>
      </c>
      <c r="D22691" s="7" t="n">
        <v>38.9000015258789</v>
      </c>
      <c r="E22691" s="7" t="n">
        <v>2.01999998092651</v>
      </c>
      <c r="F22691" s="7" t="n">
        <v>-40.5900001525879</v>
      </c>
      <c r="G22691" s="7" t="n">
        <v>238.100006103516</v>
      </c>
    </row>
    <row r="22692" spans="1:7">
      <c r="A22692" t="s">
        <v>4</v>
      </c>
      <c r="B22692" s="4" t="s">
        <v>5</v>
      </c>
      <c r="C22692" s="4" t="s">
        <v>13</v>
      </c>
      <c r="D22692" s="4" t="s">
        <v>10</v>
      </c>
      <c r="E22692" s="4" t="s">
        <v>13</v>
      </c>
      <c r="F22692" s="4" t="s">
        <v>6</v>
      </c>
      <c r="G22692" s="4" t="s">
        <v>6</v>
      </c>
      <c r="H22692" s="4" t="s">
        <v>6</v>
      </c>
      <c r="I22692" s="4" t="s">
        <v>6</v>
      </c>
      <c r="J22692" s="4" t="s">
        <v>6</v>
      </c>
      <c r="K22692" s="4" t="s">
        <v>6</v>
      </c>
      <c r="L22692" s="4" t="s">
        <v>6</v>
      </c>
      <c r="M22692" s="4" t="s">
        <v>6</v>
      </c>
      <c r="N22692" s="4" t="s">
        <v>6</v>
      </c>
      <c r="O22692" s="4" t="s">
        <v>6</v>
      </c>
      <c r="P22692" s="4" t="s">
        <v>6</v>
      </c>
      <c r="Q22692" s="4" t="s">
        <v>6</v>
      </c>
      <c r="R22692" s="4" t="s">
        <v>6</v>
      </c>
      <c r="S22692" s="4" t="s">
        <v>6</v>
      </c>
      <c r="T22692" s="4" t="s">
        <v>6</v>
      </c>
      <c r="U22692" s="4" t="s">
        <v>6</v>
      </c>
    </row>
    <row r="22693" spans="1:7">
      <c r="A22693" t="n">
        <v>179817</v>
      </c>
      <c r="B22693" s="38" t="n">
        <v>36</v>
      </c>
      <c r="C22693" s="7" t="n">
        <v>8</v>
      </c>
      <c r="D22693" s="7" t="n">
        <v>5722</v>
      </c>
      <c r="E22693" s="7" t="n">
        <v>0</v>
      </c>
      <c r="F22693" s="7" t="s">
        <v>323</v>
      </c>
      <c r="G22693" s="7" t="s">
        <v>12</v>
      </c>
      <c r="H22693" s="7" t="s">
        <v>12</v>
      </c>
      <c r="I22693" s="7" t="s">
        <v>12</v>
      </c>
      <c r="J22693" s="7" t="s">
        <v>12</v>
      </c>
      <c r="K22693" s="7" t="s">
        <v>12</v>
      </c>
      <c r="L22693" s="7" t="s">
        <v>12</v>
      </c>
      <c r="M22693" s="7" t="s">
        <v>12</v>
      </c>
      <c r="N22693" s="7" t="s">
        <v>12</v>
      </c>
      <c r="O22693" s="7" t="s">
        <v>12</v>
      </c>
      <c r="P22693" s="7" t="s">
        <v>12</v>
      </c>
      <c r="Q22693" s="7" t="s">
        <v>12</v>
      </c>
      <c r="R22693" s="7" t="s">
        <v>12</v>
      </c>
      <c r="S22693" s="7" t="s">
        <v>12</v>
      </c>
      <c r="T22693" s="7" t="s">
        <v>12</v>
      </c>
      <c r="U22693" s="7" t="s">
        <v>12</v>
      </c>
    </row>
    <row r="22694" spans="1:7">
      <c r="A22694" t="s">
        <v>4</v>
      </c>
      <c r="B22694" s="4" t="s">
        <v>5</v>
      </c>
      <c r="C22694" s="4" t="s">
        <v>13</v>
      </c>
      <c r="D22694" s="4" t="s">
        <v>10</v>
      </c>
      <c r="E22694" s="4" t="s">
        <v>13</v>
      </c>
      <c r="F22694" s="4" t="s">
        <v>6</v>
      </c>
      <c r="G22694" s="4" t="s">
        <v>6</v>
      </c>
      <c r="H22694" s="4" t="s">
        <v>6</v>
      </c>
      <c r="I22694" s="4" t="s">
        <v>6</v>
      </c>
      <c r="J22694" s="4" t="s">
        <v>6</v>
      </c>
      <c r="K22694" s="4" t="s">
        <v>6</v>
      </c>
      <c r="L22694" s="4" t="s">
        <v>6</v>
      </c>
      <c r="M22694" s="4" t="s">
        <v>6</v>
      </c>
      <c r="N22694" s="4" t="s">
        <v>6</v>
      </c>
      <c r="O22694" s="4" t="s">
        <v>6</v>
      </c>
      <c r="P22694" s="4" t="s">
        <v>6</v>
      </c>
      <c r="Q22694" s="4" t="s">
        <v>6</v>
      </c>
      <c r="R22694" s="4" t="s">
        <v>6</v>
      </c>
      <c r="S22694" s="4" t="s">
        <v>6</v>
      </c>
      <c r="T22694" s="4" t="s">
        <v>6</v>
      </c>
      <c r="U22694" s="4" t="s">
        <v>6</v>
      </c>
    </row>
    <row r="22695" spans="1:7">
      <c r="A22695" t="n">
        <v>179847</v>
      </c>
      <c r="B22695" s="38" t="n">
        <v>36</v>
      </c>
      <c r="C22695" s="7" t="n">
        <v>8</v>
      </c>
      <c r="D22695" s="7" t="n">
        <v>5702</v>
      </c>
      <c r="E22695" s="7" t="n">
        <v>0</v>
      </c>
      <c r="F22695" s="7" t="s">
        <v>198</v>
      </c>
      <c r="G22695" s="7" t="s">
        <v>12</v>
      </c>
      <c r="H22695" s="7" t="s">
        <v>12</v>
      </c>
      <c r="I22695" s="7" t="s">
        <v>12</v>
      </c>
      <c r="J22695" s="7" t="s">
        <v>12</v>
      </c>
      <c r="K22695" s="7" t="s">
        <v>12</v>
      </c>
      <c r="L22695" s="7" t="s">
        <v>12</v>
      </c>
      <c r="M22695" s="7" t="s">
        <v>12</v>
      </c>
      <c r="N22695" s="7" t="s">
        <v>12</v>
      </c>
      <c r="O22695" s="7" t="s">
        <v>12</v>
      </c>
      <c r="P22695" s="7" t="s">
        <v>12</v>
      </c>
      <c r="Q22695" s="7" t="s">
        <v>12</v>
      </c>
      <c r="R22695" s="7" t="s">
        <v>12</v>
      </c>
      <c r="S22695" s="7" t="s">
        <v>12</v>
      </c>
      <c r="T22695" s="7" t="s">
        <v>12</v>
      </c>
      <c r="U22695" s="7" t="s">
        <v>12</v>
      </c>
    </row>
    <row r="22696" spans="1:7">
      <c r="A22696" t="s">
        <v>4</v>
      </c>
      <c r="B22696" s="4" t="s">
        <v>5</v>
      </c>
      <c r="C22696" s="4" t="s">
        <v>10</v>
      </c>
      <c r="D22696" s="4" t="s">
        <v>13</v>
      </c>
      <c r="E22696" s="4" t="s">
        <v>13</v>
      </c>
      <c r="F22696" s="4" t="s">
        <v>6</v>
      </c>
    </row>
    <row r="22697" spans="1:7">
      <c r="A22697" t="n">
        <v>179883</v>
      </c>
      <c r="B22697" s="64" t="n">
        <v>47</v>
      </c>
      <c r="C22697" s="7" t="n">
        <v>5702</v>
      </c>
      <c r="D22697" s="7" t="n">
        <v>0</v>
      </c>
      <c r="E22697" s="7" t="n">
        <v>0</v>
      </c>
      <c r="F22697" s="7" t="s">
        <v>198</v>
      </c>
    </row>
    <row r="22698" spans="1:7">
      <c r="A22698" t="s">
        <v>4</v>
      </c>
      <c r="B22698" s="4" t="s">
        <v>5</v>
      </c>
      <c r="C22698" s="4" t="s">
        <v>10</v>
      </c>
      <c r="D22698" s="4" t="s">
        <v>13</v>
      </c>
      <c r="E22698" s="4" t="s">
        <v>13</v>
      </c>
      <c r="F22698" s="4" t="s">
        <v>6</v>
      </c>
    </row>
    <row r="22699" spans="1:7">
      <c r="A22699" t="n">
        <v>179904</v>
      </c>
      <c r="B22699" s="64" t="n">
        <v>47</v>
      </c>
      <c r="C22699" s="7" t="n">
        <v>5722</v>
      </c>
      <c r="D22699" s="7" t="n">
        <v>0</v>
      </c>
      <c r="E22699" s="7" t="n">
        <v>0</v>
      </c>
      <c r="F22699" s="7" t="s">
        <v>326</v>
      </c>
    </row>
    <row r="22700" spans="1:7">
      <c r="A22700" t="s">
        <v>4</v>
      </c>
      <c r="B22700" s="4" t="s">
        <v>5</v>
      </c>
      <c r="C22700" s="4" t="s">
        <v>10</v>
      </c>
      <c r="D22700" s="4" t="s">
        <v>13</v>
      </c>
      <c r="E22700" s="4" t="s">
        <v>13</v>
      </c>
      <c r="F22700" s="4" t="s">
        <v>6</v>
      </c>
    </row>
    <row r="22701" spans="1:7">
      <c r="A22701" t="n">
        <v>179925</v>
      </c>
      <c r="B22701" s="64" t="n">
        <v>47</v>
      </c>
      <c r="C22701" s="7" t="n">
        <v>5722</v>
      </c>
      <c r="D22701" s="7" t="n">
        <v>0</v>
      </c>
      <c r="E22701" s="7" t="n">
        <v>0</v>
      </c>
      <c r="F22701" s="7" t="s">
        <v>323</v>
      </c>
    </row>
    <row r="22702" spans="1:7">
      <c r="A22702" t="s">
        <v>4</v>
      </c>
      <c r="B22702" s="4" t="s">
        <v>5</v>
      </c>
      <c r="C22702" s="4" t="s">
        <v>13</v>
      </c>
      <c r="D22702" s="4" t="s">
        <v>13</v>
      </c>
      <c r="E22702" s="4" t="s">
        <v>22</v>
      </c>
      <c r="F22702" s="4" t="s">
        <v>22</v>
      </c>
      <c r="G22702" s="4" t="s">
        <v>22</v>
      </c>
      <c r="H22702" s="4" t="s">
        <v>10</v>
      </c>
    </row>
    <row r="22703" spans="1:7">
      <c r="A22703" t="n">
        <v>179940</v>
      </c>
      <c r="B22703" s="25" t="n">
        <v>45</v>
      </c>
      <c r="C22703" s="7" t="n">
        <v>2</v>
      </c>
      <c r="D22703" s="7" t="n">
        <v>3</v>
      </c>
      <c r="E22703" s="7" t="n">
        <v>-9.26000022888184</v>
      </c>
      <c r="F22703" s="7" t="n">
        <v>7.94999980926514</v>
      </c>
      <c r="G22703" s="7" t="n">
        <v>15.3199996948242</v>
      </c>
      <c r="H22703" s="7" t="n">
        <v>0</v>
      </c>
    </row>
    <row r="22704" spans="1:7">
      <c r="A22704" t="s">
        <v>4</v>
      </c>
      <c r="B22704" s="4" t="s">
        <v>5</v>
      </c>
      <c r="C22704" s="4" t="s">
        <v>13</v>
      </c>
      <c r="D22704" s="4" t="s">
        <v>13</v>
      </c>
      <c r="E22704" s="4" t="s">
        <v>22</v>
      </c>
      <c r="F22704" s="4" t="s">
        <v>22</v>
      </c>
      <c r="G22704" s="4" t="s">
        <v>22</v>
      </c>
      <c r="H22704" s="4" t="s">
        <v>10</v>
      </c>
      <c r="I22704" s="4" t="s">
        <v>13</v>
      </c>
    </row>
    <row r="22705" spans="1:21">
      <c r="A22705" t="n">
        <v>179957</v>
      </c>
      <c r="B22705" s="25" t="n">
        <v>45</v>
      </c>
      <c r="C22705" s="7" t="n">
        <v>4</v>
      </c>
      <c r="D22705" s="7" t="n">
        <v>3</v>
      </c>
      <c r="E22705" s="7" t="n">
        <v>17.2199993133545</v>
      </c>
      <c r="F22705" s="7" t="n">
        <v>325.519989013672</v>
      </c>
      <c r="G22705" s="7" t="n">
        <v>0</v>
      </c>
      <c r="H22705" s="7" t="n">
        <v>0</v>
      </c>
      <c r="I22705" s="7" t="n">
        <v>1</v>
      </c>
    </row>
    <row r="22706" spans="1:21">
      <c r="A22706" t="s">
        <v>4</v>
      </c>
      <c r="B22706" s="4" t="s">
        <v>5</v>
      </c>
      <c r="C22706" s="4" t="s">
        <v>13</v>
      </c>
      <c r="D22706" s="4" t="s">
        <v>13</v>
      </c>
      <c r="E22706" s="4" t="s">
        <v>22</v>
      </c>
      <c r="F22706" s="4" t="s">
        <v>10</v>
      </c>
    </row>
    <row r="22707" spans="1:21">
      <c r="A22707" t="n">
        <v>179975</v>
      </c>
      <c r="B22707" s="25" t="n">
        <v>45</v>
      </c>
      <c r="C22707" s="7" t="n">
        <v>5</v>
      </c>
      <c r="D22707" s="7" t="n">
        <v>3</v>
      </c>
      <c r="E22707" s="7" t="n">
        <v>17.1000003814697</v>
      </c>
      <c r="F22707" s="7" t="n">
        <v>0</v>
      </c>
    </row>
    <row r="22708" spans="1:21">
      <c r="A22708" t="s">
        <v>4</v>
      </c>
      <c r="B22708" s="4" t="s">
        <v>5</v>
      </c>
      <c r="C22708" s="4" t="s">
        <v>13</v>
      </c>
      <c r="D22708" s="4" t="s">
        <v>13</v>
      </c>
      <c r="E22708" s="4" t="s">
        <v>22</v>
      </c>
      <c r="F22708" s="4" t="s">
        <v>10</v>
      </c>
    </row>
    <row r="22709" spans="1:21">
      <c r="A22709" t="n">
        <v>179984</v>
      </c>
      <c r="B22709" s="25" t="n">
        <v>45</v>
      </c>
      <c r="C22709" s="7" t="n">
        <v>11</v>
      </c>
      <c r="D22709" s="7" t="n">
        <v>3</v>
      </c>
      <c r="E22709" s="7" t="n">
        <v>40.2999992370605</v>
      </c>
      <c r="F22709" s="7" t="n">
        <v>0</v>
      </c>
    </row>
    <row r="22710" spans="1:21">
      <c r="A22710" t="s">
        <v>4</v>
      </c>
      <c r="B22710" s="4" t="s">
        <v>5</v>
      </c>
      <c r="C22710" s="4" t="s">
        <v>10</v>
      </c>
      <c r="D22710" s="4" t="s">
        <v>10</v>
      </c>
      <c r="E22710" s="4" t="s">
        <v>10</v>
      </c>
      <c r="F22710" s="4" t="s">
        <v>10</v>
      </c>
      <c r="G22710" s="4" t="s">
        <v>10</v>
      </c>
      <c r="H22710" s="4" t="s">
        <v>10</v>
      </c>
      <c r="I22710" s="4" t="s">
        <v>10</v>
      </c>
    </row>
    <row r="22711" spans="1:21">
      <c r="A22711" t="n">
        <v>179993</v>
      </c>
      <c r="B22711" s="93" t="n">
        <v>132</v>
      </c>
      <c r="C22711" s="7" t="n">
        <v>12</v>
      </c>
      <c r="D22711" s="7" t="n">
        <v>9</v>
      </c>
      <c r="E22711" s="7" t="n">
        <v>65535</v>
      </c>
      <c r="F22711" s="7" t="n">
        <v>12</v>
      </c>
      <c r="G22711" s="7" t="n">
        <v>12</v>
      </c>
      <c r="H22711" s="7" t="n">
        <v>3</v>
      </c>
      <c r="I22711" s="7" t="n">
        <v>1204</v>
      </c>
    </row>
    <row r="22712" spans="1:21">
      <c r="A22712" t="s">
        <v>4</v>
      </c>
      <c r="B22712" s="4" t="s">
        <v>5</v>
      </c>
    </row>
    <row r="22713" spans="1:21">
      <c r="A22713" t="n">
        <v>180008</v>
      </c>
      <c r="B22713" s="94" t="n">
        <v>133</v>
      </c>
    </row>
    <row r="22714" spans="1:21">
      <c r="A22714" t="s">
        <v>4</v>
      </c>
      <c r="B22714" s="4" t="s">
        <v>5</v>
      </c>
      <c r="C22714" s="4" t="s">
        <v>13</v>
      </c>
      <c r="D22714" s="4" t="s">
        <v>10</v>
      </c>
      <c r="E22714" s="4" t="s">
        <v>9</v>
      </c>
      <c r="F22714" s="4" t="s">
        <v>10</v>
      </c>
      <c r="G22714" s="4" t="s">
        <v>9</v>
      </c>
      <c r="H22714" s="4" t="s">
        <v>13</v>
      </c>
    </row>
    <row r="22715" spans="1:21">
      <c r="A22715" t="n">
        <v>180009</v>
      </c>
      <c r="B22715" s="16" t="n">
        <v>49</v>
      </c>
      <c r="C22715" s="7" t="n">
        <v>0</v>
      </c>
      <c r="D22715" s="7" t="n">
        <v>152</v>
      </c>
      <c r="E22715" s="7" t="n">
        <v>1065353216</v>
      </c>
      <c r="F22715" s="7" t="n">
        <v>0</v>
      </c>
      <c r="G22715" s="7" t="n">
        <v>0</v>
      </c>
      <c r="H22715" s="7" t="n">
        <v>0</v>
      </c>
    </row>
    <row r="22716" spans="1:21">
      <c r="A22716" t="s">
        <v>4</v>
      </c>
      <c r="B22716" s="4" t="s">
        <v>5</v>
      </c>
      <c r="C22716" s="4" t="s">
        <v>13</v>
      </c>
      <c r="D22716" s="4" t="s">
        <v>10</v>
      </c>
    </row>
    <row r="22717" spans="1:21">
      <c r="A22717" t="n">
        <v>180024</v>
      </c>
      <c r="B22717" s="16" t="n">
        <v>49</v>
      </c>
      <c r="C22717" s="7" t="n">
        <v>6</v>
      </c>
      <c r="D22717" s="7" t="n">
        <v>152</v>
      </c>
    </row>
    <row r="22718" spans="1:21">
      <c r="A22718" t="s">
        <v>4</v>
      </c>
      <c r="B22718" s="4" t="s">
        <v>5</v>
      </c>
      <c r="C22718" s="4" t="s">
        <v>13</v>
      </c>
      <c r="D22718" s="4" t="s">
        <v>13</v>
      </c>
      <c r="E22718" s="4" t="s">
        <v>22</v>
      </c>
      <c r="F22718" s="4" t="s">
        <v>22</v>
      </c>
      <c r="G22718" s="4" t="s">
        <v>22</v>
      </c>
      <c r="H22718" s="4" t="s">
        <v>10</v>
      </c>
    </row>
    <row r="22719" spans="1:21">
      <c r="A22719" t="n">
        <v>180028</v>
      </c>
      <c r="B22719" s="25" t="n">
        <v>45</v>
      </c>
      <c r="C22719" s="7" t="n">
        <v>2</v>
      </c>
      <c r="D22719" s="7" t="n">
        <v>3</v>
      </c>
      <c r="E22719" s="7" t="n">
        <v>24.6100006103516</v>
      </c>
      <c r="F22719" s="7" t="n">
        <v>7.94999980926514</v>
      </c>
      <c r="G22719" s="7" t="n">
        <v>-28.0599994659424</v>
      </c>
      <c r="H22719" s="7" t="n">
        <v>10000</v>
      </c>
    </row>
    <row r="22720" spans="1:21">
      <c r="A22720" t="s">
        <v>4</v>
      </c>
      <c r="B22720" s="4" t="s">
        <v>5</v>
      </c>
      <c r="C22720" s="4" t="s">
        <v>13</v>
      </c>
      <c r="D22720" s="4" t="s">
        <v>13</v>
      </c>
      <c r="E22720" s="4" t="s">
        <v>22</v>
      </c>
      <c r="F22720" s="4" t="s">
        <v>22</v>
      </c>
      <c r="G22720" s="4" t="s">
        <v>22</v>
      </c>
      <c r="H22720" s="4" t="s">
        <v>10</v>
      </c>
      <c r="I22720" s="4" t="s">
        <v>13</v>
      </c>
    </row>
    <row r="22721" spans="1:9">
      <c r="A22721" t="n">
        <v>180045</v>
      </c>
      <c r="B22721" s="25" t="n">
        <v>45</v>
      </c>
      <c r="C22721" s="7" t="n">
        <v>4</v>
      </c>
      <c r="D22721" s="7" t="n">
        <v>3</v>
      </c>
      <c r="E22721" s="7" t="n">
        <v>354.570007324219</v>
      </c>
      <c r="F22721" s="7" t="n">
        <v>290.600006103516</v>
      </c>
      <c r="G22721" s="7" t="n">
        <v>0</v>
      </c>
      <c r="H22721" s="7" t="n">
        <v>10000</v>
      </c>
      <c r="I22721" s="7" t="n">
        <v>1</v>
      </c>
    </row>
    <row r="22722" spans="1:9">
      <c r="A22722" t="s">
        <v>4</v>
      </c>
      <c r="B22722" s="4" t="s">
        <v>5</v>
      </c>
      <c r="C22722" s="4" t="s">
        <v>13</v>
      </c>
      <c r="D22722" s="4" t="s">
        <v>13</v>
      </c>
      <c r="E22722" s="4" t="s">
        <v>22</v>
      </c>
      <c r="F22722" s="4" t="s">
        <v>10</v>
      </c>
    </row>
    <row r="22723" spans="1:9">
      <c r="A22723" t="n">
        <v>180063</v>
      </c>
      <c r="B22723" s="25" t="n">
        <v>45</v>
      </c>
      <c r="C22723" s="7" t="n">
        <v>5</v>
      </c>
      <c r="D22723" s="7" t="n">
        <v>3</v>
      </c>
      <c r="E22723" s="7" t="n">
        <v>17.1000003814697</v>
      </c>
      <c r="F22723" s="7" t="n">
        <v>10000</v>
      </c>
    </row>
    <row r="22724" spans="1:9">
      <c r="A22724" t="s">
        <v>4</v>
      </c>
      <c r="B22724" s="4" t="s">
        <v>5</v>
      </c>
      <c r="C22724" s="4" t="s">
        <v>13</v>
      </c>
      <c r="D22724" s="4" t="s">
        <v>13</v>
      </c>
      <c r="E22724" s="4" t="s">
        <v>22</v>
      </c>
      <c r="F22724" s="4" t="s">
        <v>10</v>
      </c>
    </row>
    <row r="22725" spans="1:9">
      <c r="A22725" t="n">
        <v>180072</v>
      </c>
      <c r="B22725" s="25" t="n">
        <v>45</v>
      </c>
      <c r="C22725" s="7" t="n">
        <v>11</v>
      </c>
      <c r="D22725" s="7" t="n">
        <v>3</v>
      </c>
      <c r="E22725" s="7" t="n">
        <v>40.2999992370605</v>
      </c>
      <c r="F22725" s="7" t="n">
        <v>10000</v>
      </c>
    </row>
    <row r="22726" spans="1:9">
      <c r="A22726" t="s">
        <v>4</v>
      </c>
      <c r="B22726" s="4" t="s">
        <v>5</v>
      </c>
      <c r="C22726" s="4" t="s">
        <v>13</v>
      </c>
      <c r="D22726" s="4" t="s">
        <v>10</v>
      </c>
      <c r="E22726" s="4" t="s">
        <v>10</v>
      </c>
      <c r="F22726" s="4" t="s">
        <v>9</v>
      </c>
    </row>
    <row r="22727" spans="1:9">
      <c r="A22727" t="n">
        <v>180081</v>
      </c>
      <c r="B22727" s="86" t="n">
        <v>84</v>
      </c>
      <c r="C22727" s="7" t="n">
        <v>0</v>
      </c>
      <c r="D22727" s="7" t="n">
        <v>0</v>
      </c>
      <c r="E22727" s="7" t="n">
        <v>0</v>
      </c>
      <c r="F22727" s="7" t="n">
        <v>1036831949</v>
      </c>
    </row>
    <row r="22728" spans="1:9">
      <c r="A22728" t="s">
        <v>4</v>
      </c>
      <c r="B22728" s="4" t="s">
        <v>5</v>
      </c>
      <c r="C22728" s="4" t="s">
        <v>13</v>
      </c>
      <c r="D22728" s="4" t="s">
        <v>10</v>
      </c>
      <c r="E22728" s="4" t="s">
        <v>22</v>
      </c>
    </row>
    <row r="22729" spans="1:9">
      <c r="A22729" t="n">
        <v>180091</v>
      </c>
      <c r="B22729" s="28" t="n">
        <v>58</v>
      </c>
      <c r="C22729" s="7" t="n">
        <v>100</v>
      </c>
      <c r="D22729" s="7" t="n">
        <v>2000</v>
      </c>
      <c r="E22729" s="7" t="n">
        <v>1</v>
      </c>
    </row>
    <row r="22730" spans="1:9">
      <c r="A22730" t="s">
        <v>4</v>
      </c>
      <c r="B22730" s="4" t="s">
        <v>5</v>
      </c>
      <c r="C22730" s="4" t="s">
        <v>13</v>
      </c>
      <c r="D22730" s="4" t="s">
        <v>10</v>
      </c>
    </row>
    <row r="22731" spans="1:9">
      <c r="A22731" t="n">
        <v>180099</v>
      </c>
      <c r="B22731" s="28" t="n">
        <v>58</v>
      </c>
      <c r="C22731" s="7" t="n">
        <v>255</v>
      </c>
      <c r="D22731" s="7" t="n">
        <v>0</v>
      </c>
    </row>
    <row r="22732" spans="1:9">
      <c r="A22732" t="s">
        <v>4</v>
      </c>
      <c r="B22732" s="4" t="s">
        <v>5</v>
      </c>
      <c r="C22732" s="4" t="s">
        <v>13</v>
      </c>
      <c r="D22732" s="4" t="s">
        <v>10</v>
      </c>
    </row>
    <row r="22733" spans="1:9">
      <c r="A22733" t="n">
        <v>180103</v>
      </c>
      <c r="B22733" s="25" t="n">
        <v>45</v>
      </c>
      <c r="C22733" s="7" t="n">
        <v>7</v>
      </c>
      <c r="D22733" s="7" t="n">
        <v>255</v>
      </c>
    </row>
    <row r="22734" spans="1:9">
      <c r="A22734" t="s">
        <v>4</v>
      </c>
      <c r="B22734" s="4" t="s">
        <v>5</v>
      </c>
      <c r="C22734" s="4" t="s">
        <v>13</v>
      </c>
      <c r="D22734" s="4" t="s">
        <v>10</v>
      </c>
      <c r="E22734" s="4" t="s">
        <v>22</v>
      </c>
    </row>
    <row r="22735" spans="1:9">
      <c r="A22735" t="n">
        <v>180107</v>
      </c>
      <c r="B22735" s="28" t="n">
        <v>58</v>
      </c>
      <c r="C22735" s="7" t="n">
        <v>101</v>
      </c>
      <c r="D22735" s="7" t="n">
        <v>1000</v>
      </c>
      <c r="E22735" s="7" t="n">
        <v>1</v>
      </c>
    </row>
    <row r="22736" spans="1:9">
      <c r="A22736" t="s">
        <v>4</v>
      </c>
      <c r="B22736" s="4" t="s">
        <v>5</v>
      </c>
      <c r="C22736" s="4" t="s">
        <v>13</v>
      </c>
      <c r="D22736" s="4" t="s">
        <v>10</v>
      </c>
    </row>
    <row r="22737" spans="1:9">
      <c r="A22737" t="n">
        <v>180115</v>
      </c>
      <c r="B22737" s="28" t="n">
        <v>58</v>
      </c>
      <c r="C22737" s="7" t="n">
        <v>254</v>
      </c>
      <c r="D22737" s="7" t="n">
        <v>0</v>
      </c>
    </row>
    <row r="22738" spans="1:9">
      <c r="A22738" t="s">
        <v>4</v>
      </c>
      <c r="B22738" s="4" t="s">
        <v>5</v>
      </c>
      <c r="C22738" s="4" t="s">
        <v>13</v>
      </c>
      <c r="D22738" s="4" t="s">
        <v>13</v>
      </c>
      <c r="E22738" s="4" t="s">
        <v>22</v>
      </c>
      <c r="F22738" s="4" t="s">
        <v>22</v>
      </c>
      <c r="G22738" s="4" t="s">
        <v>22</v>
      </c>
      <c r="H22738" s="4" t="s">
        <v>10</v>
      </c>
    </row>
    <row r="22739" spans="1:9">
      <c r="A22739" t="n">
        <v>180119</v>
      </c>
      <c r="B22739" s="25" t="n">
        <v>45</v>
      </c>
      <c r="C22739" s="7" t="n">
        <v>2</v>
      </c>
      <c r="D22739" s="7" t="n">
        <v>3</v>
      </c>
      <c r="E22739" s="7" t="n">
        <v>-35.7200012207031</v>
      </c>
      <c r="F22739" s="7" t="n">
        <v>5.51999998092651</v>
      </c>
      <c r="G22739" s="7" t="n">
        <v>-17.4699993133545</v>
      </c>
      <c r="H22739" s="7" t="n">
        <v>0</v>
      </c>
    </row>
    <row r="22740" spans="1:9">
      <c r="A22740" t="s">
        <v>4</v>
      </c>
      <c r="B22740" s="4" t="s">
        <v>5</v>
      </c>
      <c r="C22740" s="4" t="s">
        <v>13</v>
      </c>
      <c r="D22740" s="4" t="s">
        <v>13</v>
      </c>
      <c r="E22740" s="4" t="s">
        <v>22</v>
      </c>
      <c r="F22740" s="4" t="s">
        <v>22</v>
      </c>
      <c r="G22740" s="4" t="s">
        <v>22</v>
      </c>
      <c r="H22740" s="4" t="s">
        <v>10</v>
      </c>
      <c r="I22740" s="4" t="s">
        <v>13</v>
      </c>
    </row>
    <row r="22741" spans="1:9">
      <c r="A22741" t="n">
        <v>180136</v>
      </c>
      <c r="B22741" s="25" t="n">
        <v>45</v>
      </c>
      <c r="C22741" s="7" t="n">
        <v>4</v>
      </c>
      <c r="D22741" s="7" t="n">
        <v>3</v>
      </c>
      <c r="E22741" s="7" t="n">
        <v>351.200012207031</v>
      </c>
      <c r="F22741" s="7" t="n">
        <v>90.6699981689453</v>
      </c>
      <c r="G22741" s="7" t="n">
        <v>0</v>
      </c>
      <c r="H22741" s="7" t="n">
        <v>0</v>
      </c>
      <c r="I22741" s="7" t="n">
        <v>1</v>
      </c>
    </row>
    <row r="22742" spans="1:9">
      <c r="A22742" t="s">
        <v>4</v>
      </c>
      <c r="B22742" s="4" t="s">
        <v>5</v>
      </c>
      <c r="C22742" s="4" t="s">
        <v>13</v>
      </c>
      <c r="D22742" s="4" t="s">
        <v>13</v>
      </c>
      <c r="E22742" s="4" t="s">
        <v>22</v>
      </c>
      <c r="F22742" s="4" t="s">
        <v>10</v>
      </c>
    </row>
    <row r="22743" spans="1:9">
      <c r="A22743" t="n">
        <v>180154</v>
      </c>
      <c r="B22743" s="25" t="n">
        <v>45</v>
      </c>
      <c r="C22743" s="7" t="n">
        <v>5</v>
      </c>
      <c r="D22743" s="7" t="n">
        <v>3</v>
      </c>
      <c r="E22743" s="7" t="n">
        <v>24</v>
      </c>
      <c r="F22743" s="7" t="n">
        <v>0</v>
      </c>
    </row>
    <row r="22744" spans="1:9">
      <c r="A22744" t="s">
        <v>4</v>
      </c>
      <c r="B22744" s="4" t="s">
        <v>5</v>
      </c>
      <c r="C22744" s="4" t="s">
        <v>13</v>
      </c>
      <c r="D22744" s="4" t="s">
        <v>13</v>
      </c>
      <c r="E22744" s="4" t="s">
        <v>22</v>
      </c>
      <c r="F22744" s="4" t="s">
        <v>10</v>
      </c>
    </row>
    <row r="22745" spans="1:9">
      <c r="A22745" t="n">
        <v>180163</v>
      </c>
      <c r="B22745" s="25" t="n">
        <v>45</v>
      </c>
      <c r="C22745" s="7" t="n">
        <v>11</v>
      </c>
      <c r="D22745" s="7" t="n">
        <v>3</v>
      </c>
      <c r="E22745" s="7" t="n">
        <v>40.2999992370605</v>
      </c>
      <c r="F22745" s="7" t="n">
        <v>0</v>
      </c>
    </row>
    <row r="22746" spans="1:9">
      <c r="A22746" t="s">
        <v>4</v>
      </c>
      <c r="B22746" s="4" t="s">
        <v>5</v>
      </c>
      <c r="C22746" s="4" t="s">
        <v>13</v>
      </c>
      <c r="D22746" s="4" t="s">
        <v>13</v>
      </c>
      <c r="E22746" s="4" t="s">
        <v>22</v>
      </c>
      <c r="F22746" s="4" t="s">
        <v>22</v>
      </c>
      <c r="G22746" s="4" t="s">
        <v>22</v>
      </c>
      <c r="H22746" s="4" t="s">
        <v>10</v>
      </c>
    </row>
    <row r="22747" spans="1:9">
      <c r="A22747" t="n">
        <v>180172</v>
      </c>
      <c r="B22747" s="25" t="n">
        <v>45</v>
      </c>
      <c r="C22747" s="7" t="n">
        <v>2</v>
      </c>
      <c r="D22747" s="7" t="n">
        <v>3</v>
      </c>
      <c r="E22747" s="7" t="n">
        <v>-56.0999984741211</v>
      </c>
      <c r="F22747" s="7" t="n">
        <v>12</v>
      </c>
      <c r="G22747" s="7" t="n">
        <v>-26.5</v>
      </c>
      <c r="H22747" s="7" t="n">
        <v>10000</v>
      </c>
    </row>
    <row r="22748" spans="1:9">
      <c r="A22748" t="s">
        <v>4</v>
      </c>
      <c r="B22748" s="4" t="s">
        <v>5</v>
      </c>
      <c r="C22748" s="4" t="s">
        <v>13</v>
      </c>
      <c r="D22748" s="4" t="s">
        <v>13</v>
      </c>
      <c r="E22748" s="4" t="s">
        <v>22</v>
      </c>
      <c r="F22748" s="4" t="s">
        <v>22</v>
      </c>
      <c r="G22748" s="4" t="s">
        <v>22</v>
      </c>
      <c r="H22748" s="4" t="s">
        <v>10</v>
      </c>
      <c r="I22748" s="4" t="s">
        <v>13</v>
      </c>
    </row>
    <row r="22749" spans="1:9">
      <c r="A22749" t="n">
        <v>180189</v>
      </c>
      <c r="B22749" s="25" t="n">
        <v>45</v>
      </c>
      <c r="C22749" s="7" t="n">
        <v>4</v>
      </c>
      <c r="D22749" s="7" t="n">
        <v>3</v>
      </c>
      <c r="E22749" s="7" t="n">
        <v>355</v>
      </c>
      <c r="F22749" s="7" t="n">
        <v>15</v>
      </c>
      <c r="G22749" s="7" t="n">
        <v>0</v>
      </c>
      <c r="H22749" s="7" t="n">
        <v>10000</v>
      </c>
      <c r="I22749" s="7" t="n">
        <v>1</v>
      </c>
    </row>
    <row r="22750" spans="1:9">
      <c r="A22750" t="s">
        <v>4</v>
      </c>
      <c r="B22750" s="4" t="s">
        <v>5</v>
      </c>
      <c r="C22750" s="4" t="s">
        <v>13</v>
      </c>
      <c r="D22750" s="4" t="s">
        <v>13</v>
      </c>
      <c r="E22750" s="4" t="s">
        <v>22</v>
      </c>
      <c r="F22750" s="4" t="s">
        <v>10</v>
      </c>
    </row>
    <row r="22751" spans="1:9">
      <c r="A22751" t="n">
        <v>180207</v>
      </c>
      <c r="B22751" s="25" t="n">
        <v>45</v>
      </c>
      <c r="C22751" s="7" t="n">
        <v>5</v>
      </c>
      <c r="D22751" s="7" t="n">
        <v>3</v>
      </c>
      <c r="E22751" s="7" t="n">
        <v>24</v>
      </c>
      <c r="F22751" s="7" t="n">
        <v>10000</v>
      </c>
    </row>
    <row r="22752" spans="1:9">
      <c r="A22752" t="s">
        <v>4</v>
      </c>
      <c r="B22752" s="4" t="s">
        <v>5</v>
      </c>
      <c r="C22752" s="4" t="s">
        <v>13</v>
      </c>
      <c r="D22752" s="4" t="s">
        <v>13</v>
      </c>
      <c r="E22752" s="4" t="s">
        <v>22</v>
      </c>
      <c r="F22752" s="4" t="s">
        <v>10</v>
      </c>
    </row>
    <row r="22753" spans="1:9">
      <c r="A22753" t="n">
        <v>180216</v>
      </c>
      <c r="B22753" s="25" t="n">
        <v>45</v>
      </c>
      <c r="C22753" s="7" t="n">
        <v>11</v>
      </c>
      <c r="D22753" s="7" t="n">
        <v>3</v>
      </c>
      <c r="E22753" s="7" t="n">
        <v>40.2999992370605</v>
      </c>
      <c r="F22753" s="7" t="n">
        <v>10000</v>
      </c>
    </row>
    <row r="22754" spans="1:9">
      <c r="A22754" t="s">
        <v>4</v>
      </c>
      <c r="B22754" s="4" t="s">
        <v>5</v>
      </c>
      <c r="C22754" s="4" t="s">
        <v>10</v>
      </c>
    </row>
    <row r="22755" spans="1:9">
      <c r="A22755" t="n">
        <v>180225</v>
      </c>
      <c r="B22755" s="35" t="n">
        <v>16</v>
      </c>
      <c r="C22755" s="7" t="n">
        <v>6000</v>
      </c>
    </row>
    <row r="22756" spans="1:9">
      <c r="A22756" t="s">
        <v>4</v>
      </c>
      <c r="B22756" s="4" t="s">
        <v>5</v>
      </c>
      <c r="C22756" s="4" t="s">
        <v>13</v>
      </c>
      <c r="D22756" s="4" t="s">
        <v>10</v>
      </c>
      <c r="E22756" s="4" t="s">
        <v>22</v>
      </c>
    </row>
    <row r="22757" spans="1:9">
      <c r="A22757" t="n">
        <v>180228</v>
      </c>
      <c r="B22757" s="28" t="n">
        <v>58</v>
      </c>
      <c r="C22757" s="7" t="n">
        <v>0</v>
      </c>
      <c r="D22757" s="7" t="n">
        <v>2000</v>
      </c>
      <c r="E22757" s="7" t="n">
        <v>1</v>
      </c>
    </row>
    <row r="22758" spans="1:9">
      <c r="A22758" t="s">
        <v>4</v>
      </c>
      <c r="B22758" s="4" t="s">
        <v>5</v>
      </c>
      <c r="C22758" s="4" t="s">
        <v>13</v>
      </c>
      <c r="D22758" s="4" t="s">
        <v>10</v>
      </c>
    </row>
    <row r="22759" spans="1:9">
      <c r="A22759" t="n">
        <v>180236</v>
      </c>
      <c r="B22759" s="28" t="n">
        <v>58</v>
      </c>
      <c r="C22759" s="7" t="n">
        <v>255</v>
      </c>
      <c r="D22759" s="7" t="n">
        <v>0</v>
      </c>
    </row>
    <row r="22760" spans="1:9">
      <c r="A22760" t="s">
        <v>4</v>
      </c>
      <c r="B22760" s="4" t="s">
        <v>5</v>
      </c>
      <c r="C22760" s="4" t="s">
        <v>13</v>
      </c>
      <c r="D22760" s="4" t="s">
        <v>10</v>
      </c>
    </row>
    <row r="22761" spans="1:9">
      <c r="A22761" t="n">
        <v>180240</v>
      </c>
      <c r="B22761" s="25" t="n">
        <v>45</v>
      </c>
      <c r="C22761" s="7" t="n">
        <v>7</v>
      </c>
      <c r="D22761" s="7" t="n">
        <v>255</v>
      </c>
    </row>
    <row r="22762" spans="1:9">
      <c r="A22762" t="s">
        <v>4</v>
      </c>
      <c r="B22762" s="4" t="s">
        <v>5</v>
      </c>
      <c r="C22762" s="4" t="s">
        <v>13</v>
      </c>
      <c r="D22762" s="4" t="s">
        <v>10</v>
      </c>
      <c r="E22762" s="4" t="s">
        <v>10</v>
      </c>
      <c r="F22762" s="4" t="s">
        <v>9</v>
      </c>
    </row>
    <row r="22763" spans="1:9">
      <c r="A22763" t="n">
        <v>180244</v>
      </c>
      <c r="B22763" s="86" t="n">
        <v>84</v>
      </c>
      <c r="C22763" s="7" t="n">
        <v>1</v>
      </c>
      <c r="D22763" s="7" t="n">
        <v>0</v>
      </c>
      <c r="E22763" s="7" t="n">
        <v>0</v>
      </c>
      <c r="F22763" s="7" t="n">
        <v>0</v>
      </c>
    </row>
    <row r="22764" spans="1:9">
      <c r="A22764" t="s">
        <v>4</v>
      </c>
      <c r="B22764" s="4" t="s">
        <v>5</v>
      </c>
      <c r="C22764" s="4" t="s">
        <v>9</v>
      </c>
    </row>
    <row r="22765" spans="1:9">
      <c r="A22765" t="n">
        <v>180254</v>
      </c>
      <c r="B22765" s="50" t="n">
        <v>15</v>
      </c>
      <c r="C22765" s="7" t="n">
        <v>2097152</v>
      </c>
    </row>
    <row r="22766" spans="1:9">
      <c r="A22766" t="s">
        <v>4</v>
      </c>
      <c r="B22766" s="4" t="s">
        <v>5</v>
      </c>
      <c r="C22766" s="4" t="s">
        <v>13</v>
      </c>
      <c r="D22766" s="4" t="s">
        <v>10</v>
      </c>
    </row>
    <row r="22767" spans="1:9">
      <c r="A22767" t="n">
        <v>180259</v>
      </c>
      <c r="B22767" s="9" t="n">
        <v>162</v>
      </c>
      <c r="C22767" s="7" t="n">
        <v>1</v>
      </c>
      <c r="D22767" s="7" t="n">
        <v>0</v>
      </c>
    </row>
    <row r="22768" spans="1:9">
      <c r="A22768" t="s">
        <v>4</v>
      </c>
      <c r="B22768" s="4" t="s">
        <v>5</v>
      </c>
    </row>
    <row r="22769" spans="1:6">
      <c r="A22769" t="n">
        <v>180263</v>
      </c>
      <c r="B22769" s="5" t="n">
        <v>1</v>
      </c>
    </row>
    <row r="22770" spans="1:6" s="3" customFormat="1" customHeight="0">
      <c r="A22770" s="3" t="s">
        <v>2</v>
      </c>
      <c r="B22770" s="3" t="s">
        <v>1453</v>
      </c>
    </row>
    <row r="22771" spans="1:6">
      <c r="A22771" t="s">
        <v>4</v>
      </c>
      <c r="B22771" s="4" t="s">
        <v>5</v>
      </c>
      <c r="C22771" s="4" t="s">
        <v>13</v>
      </c>
      <c r="D22771" s="4" t="s">
        <v>13</v>
      </c>
      <c r="E22771" s="4" t="s">
        <v>13</v>
      </c>
      <c r="F22771" s="4" t="s">
        <v>13</v>
      </c>
    </row>
    <row r="22772" spans="1:6">
      <c r="A22772" t="n">
        <v>180264</v>
      </c>
      <c r="B22772" s="13" t="n">
        <v>14</v>
      </c>
      <c r="C22772" s="7" t="n">
        <v>2</v>
      </c>
      <c r="D22772" s="7" t="n">
        <v>0</v>
      </c>
      <c r="E22772" s="7" t="n">
        <v>0</v>
      </c>
      <c r="F22772" s="7" t="n">
        <v>0</v>
      </c>
    </row>
    <row r="22773" spans="1:6">
      <c r="A22773" t="s">
        <v>4</v>
      </c>
      <c r="B22773" s="4" t="s">
        <v>5</v>
      </c>
      <c r="C22773" s="4" t="s">
        <v>13</v>
      </c>
      <c r="D22773" s="36" t="s">
        <v>81</v>
      </c>
      <c r="E22773" s="4" t="s">
        <v>5</v>
      </c>
      <c r="F22773" s="4" t="s">
        <v>13</v>
      </c>
      <c r="G22773" s="4" t="s">
        <v>10</v>
      </c>
      <c r="H22773" s="36" t="s">
        <v>82</v>
      </c>
      <c r="I22773" s="4" t="s">
        <v>13</v>
      </c>
      <c r="J22773" s="4" t="s">
        <v>9</v>
      </c>
      <c r="K22773" s="4" t="s">
        <v>13</v>
      </c>
      <c r="L22773" s="4" t="s">
        <v>13</v>
      </c>
      <c r="M22773" s="36" t="s">
        <v>81</v>
      </c>
      <c r="N22773" s="4" t="s">
        <v>5</v>
      </c>
      <c r="O22773" s="4" t="s">
        <v>13</v>
      </c>
      <c r="P22773" s="4" t="s">
        <v>10</v>
      </c>
      <c r="Q22773" s="36" t="s">
        <v>82</v>
      </c>
      <c r="R22773" s="4" t="s">
        <v>13</v>
      </c>
      <c r="S22773" s="4" t="s">
        <v>9</v>
      </c>
      <c r="T22773" s="4" t="s">
        <v>13</v>
      </c>
      <c r="U22773" s="4" t="s">
        <v>13</v>
      </c>
      <c r="V22773" s="4" t="s">
        <v>13</v>
      </c>
      <c r="W22773" s="4" t="s">
        <v>20</v>
      </c>
    </row>
    <row r="22774" spans="1:6">
      <c r="A22774" t="n">
        <v>180269</v>
      </c>
      <c r="B22774" s="10" t="n">
        <v>5</v>
      </c>
      <c r="C22774" s="7" t="n">
        <v>28</v>
      </c>
      <c r="D22774" s="36" t="s">
        <v>3</v>
      </c>
      <c r="E22774" s="9" t="n">
        <v>162</v>
      </c>
      <c r="F22774" s="7" t="n">
        <v>3</v>
      </c>
      <c r="G22774" s="7" t="n">
        <v>4196</v>
      </c>
      <c r="H22774" s="36" t="s">
        <v>3</v>
      </c>
      <c r="I22774" s="7" t="n">
        <v>0</v>
      </c>
      <c r="J22774" s="7" t="n">
        <v>1</v>
      </c>
      <c r="K22774" s="7" t="n">
        <v>2</v>
      </c>
      <c r="L22774" s="7" t="n">
        <v>28</v>
      </c>
      <c r="M22774" s="36" t="s">
        <v>3</v>
      </c>
      <c r="N22774" s="9" t="n">
        <v>162</v>
      </c>
      <c r="O22774" s="7" t="n">
        <v>3</v>
      </c>
      <c r="P22774" s="7" t="n">
        <v>4196</v>
      </c>
      <c r="Q22774" s="36" t="s">
        <v>3</v>
      </c>
      <c r="R22774" s="7" t="n">
        <v>0</v>
      </c>
      <c r="S22774" s="7" t="n">
        <v>2</v>
      </c>
      <c r="T22774" s="7" t="n">
        <v>2</v>
      </c>
      <c r="U22774" s="7" t="n">
        <v>11</v>
      </c>
      <c r="V22774" s="7" t="n">
        <v>1</v>
      </c>
      <c r="W22774" s="11" t="n">
        <f t="normal" ca="1">A22778</f>
        <v>0</v>
      </c>
    </row>
    <row r="22775" spans="1:6">
      <c r="A22775" t="s">
        <v>4</v>
      </c>
      <c r="B22775" s="4" t="s">
        <v>5</v>
      </c>
      <c r="C22775" s="4" t="s">
        <v>13</v>
      </c>
      <c r="D22775" s="4" t="s">
        <v>10</v>
      </c>
      <c r="E22775" s="4" t="s">
        <v>22</v>
      </c>
    </row>
    <row r="22776" spans="1:6">
      <c r="A22776" t="n">
        <v>180298</v>
      </c>
      <c r="B22776" s="28" t="n">
        <v>58</v>
      </c>
      <c r="C22776" s="7" t="n">
        <v>0</v>
      </c>
      <c r="D22776" s="7" t="n">
        <v>0</v>
      </c>
      <c r="E22776" s="7" t="n">
        <v>1</v>
      </c>
    </row>
    <row r="22777" spans="1:6">
      <c r="A22777" t="s">
        <v>4</v>
      </c>
      <c r="B22777" s="4" t="s">
        <v>5</v>
      </c>
      <c r="C22777" s="4" t="s">
        <v>13</v>
      </c>
      <c r="D22777" s="36" t="s">
        <v>81</v>
      </c>
      <c r="E22777" s="4" t="s">
        <v>5</v>
      </c>
      <c r="F22777" s="4" t="s">
        <v>13</v>
      </c>
      <c r="G22777" s="4" t="s">
        <v>10</v>
      </c>
      <c r="H22777" s="36" t="s">
        <v>82</v>
      </c>
      <c r="I22777" s="4" t="s">
        <v>13</v>
      </c>
      <c r="J22777" s="4" t="s">
        <v>9</v>
      </c>
      <c r="K22777" s="4" t="s">
        <v>13</v>
      </c>
      <c r="L22777" s="4" t="s">
        <v>13</v>
      </c>
      <c r="M22777" s="36" t="s">
        <v>81</v>
      </c>
      <c r="N22777" s="4" t="s">
        <v>5</v>
      </c>
      <c r="O22777" s="4" t="s">
        <v>13</v>
      </c>
      <c r="P22777" s="4" t="s">
        <v>10</v>
      </c>
      <c r="Q22777" s="36" t="s">
        <v>82</v>
      </c>
      <c r="R22777" s="4" t="s">
        <v>13</v>
      </c>
      <c r="S22777" s="4" t="s">
        <v>9</v>
      </c>
      <c r="T22777" s="4" t="s">
        <v>13</v>
      </c>
      <c r="U22777" s="4" t="s">
        <v>13</v>
      </c>
      <c r="V22777" s="4" t="s">
        <v>13</v>
      </c>
      <c r="W22777" s="4" t="s">
        <v>20</v>
      </c>
    </row>
    <row r="22778" spans="1:6">
      <c r="A22778" t="n">
        <v>180306</v>
      </c>
      <c r="B22778" s="10" t="n">
        <v>5</v>
      </c>
      <c r="C22778" s="7" t="n">
        <v>28</v>
      </c>
      <c r="D22778" s="36" t="s">
        <v>3</v>
      </c>
      <c r="E22778" s="9" t="n">
        <v>162</v>
      </c>
      <c r="F22778" s="7" t="n">
        <v>3</v>
      </c>
      <c r="G22778" s="7" t="n">
        <v>4196</v>
      </c>
      <c r="H22778" s="36" t="s">
        <v>3</v>
      </c>
      <c r="I22778" s="7" t="n">
        <v>0</v>
      </c>
      <c r="J22778" s="7" t="n">
        <v>1</v>
      </c>
      <c r="K22778" s="7" t="n">
        <v>3</v>
      </c>
      <c r="L22778" s="7" t="n">
        <v>28</v>
      </c>
      <c r="M22778" s="36" t="s">
        <v>3</v>
      </c>
      <c r="N22778" s="9" t="n">
        <v>162</v>
      </c>
      <c r="O22778" s="7" t="n">
        <v>3</v>
      </c>
      <c r="P22778" s="7" t="n">
        <v>4196</v>
      </c>
      <c r="Q22778" s="36" t="s">
        <v>3</v>
      </c>
      <c r="R22778" s="7" t="n">
        <v>0</v>
      </c>
      <c r="S22778" s="7" t="n">
        <v>2</v>
      </c>
      <c r="T22778" s="7" t="n">
        <v>3</v>
      </c>
      <c r="U22778" s="7" t="n">
        <v>9</v>
      </c>
      <c r="V22778" s="7" t="n">
        <v>1</v>
      </c>
      <c r="W22778" s="11" t="n">
        <f t="normal" ca="1">A22788</f>
        <v>0</v>
      </c>
    </row>
    <row r="22779" spans="1:6">
      <c r="A22779" t="s">
        <v>4</v>
      </c>
      <c r="B22779" s="4" t="s">
        <v>5</v>
      </c>
      <c r="C22779" s="4" t="s">
        <v>13</v>
      </c>
      <c r="D22779" s="36" t="s">
        <v>81</v>
      </c>
      <c r="E22779" s="4" t="s">
        <v>5</v>
      </c>
      <c r="F22779" s="4" t="s">
        <v>10</v>
      </c>
      <c r="G22779" s="4" t="s">
        <v>13</v>
      </c>
      <c r="H22779" s="4" t="s">
        <v>13</v>
      </c>
      <c r="I22779" s="4" t="s">
        <v>6</v>
      </c>
      <c r="J22779" s="36" t="s">
        <v>82</v>
      </c>
      <c r="K22779" s="4" t="s">
        <v>13</v>
      </c>
      <c r="L22779" s="4" t="s">
        <v>13</v>
      </c>
      <c r="M22779" s="36" t="s">
        <v>81</v>
      </c>
      <c r="N22779" s="4" t="s">
        <v>5</v>
      </c>
      <c r="O22779" s="4" t="s">
        <v>13</v>
      </c>
      <c r="P22779" s="36" t="s">
        <v>82</v>
      </c>
      <c r="Q22779" s="4" t="s">
        <v>13</v>
      </c>
      <c r="R22779" s="4" t="s">
        <v>9</v>
      </c>
      <c r="S22779" s="4" t="s">
        <v>13</v>
      </c>
      <c r="T22779" s="4" t="s">
        <v>13</v>
      </c>
      <c r="U22779" s="4" t="s">
        <v>13</v>
      </c>
      <c r="V22779" s="36" t="s">
        <v>81</v>
      </c>
      <c r="W22779" s="4" t="s">
        <v>5</v>
      </c>
      <c r="X22779" s="4" t="s">
        <v>13</v>
      </c>
      <c r="Y22779" s="36" t="s">
        <v>82</v>
      </c>
      <c r="Z22779" s="4" t="s">
        <v>13</v>
      </c>
      <c r="AA22779" s="4" t="s">
        <v>9</v>
      </c>
      <c r="AB22779" s="4" t="s">
        <v>13</v>
      </c>
      <c r="AC22779" s="4" t="s">
        <v>13</v>
      </c>
      <c r="AD22779" s="4" t="s">
        <v>13</v>
      </c>
      <c r="AE22779" s="4" t="s">
        <v>20</v>
      </c>
    </row>
    <row r="22780" spans="1:6">
      <c r="A22780" t="n">
        <v>180335</v>
      </c>
      <c r="B22780" s="10" t="n">
        <v>5</v>
      </c>
      <c r="C22780" s="7" t="n">
        <v>28</v>
      </c>
      <c r="D22780" s="36" t="s">
        <v>3</v>
      </c>
      <c r="E22780" s="64" t="n">
        <v>47</v>
      </c>
      <c r="F22780" s="7" t="n">
        <v>61456</v>
      </c>
      <c r="G22780" s="7" t="n">
        <v>2</v>
      </c>
      <c r="H22780" s="7" t="n">
        <v>0</v>
      </c>
      <c r="I22780" s="7" t="s">
        <v>785</v>
      </c>
      <c r="J22780" s="36" t="s">
        <v>3</v>
      </c>
      <c r="K22780" s="7" t="n">
        <v>8</v>
      </c>
      <c r="L22780" s="7" t="n">
        <v>28</v>
      </c>
      <c r="M22780" s="36" t="s">
        <v>3</v>
      </c>
      <c r="N22780" s="49" t="n">
        <v>74</v>
      </c>
      <c r="O22780" s="7" t="n">
        <v>65</v>
      </c>
      <c r="P22780" s="36" t="s">
        <v>3</v>
      </c>
      <c r="Q22780" s="7" t="n">
        <v>0</v>
      </c>
      <c r="R22780" s="7" t="n">
        <v>1</v>
      </c>
      <c r="S22780" s="7" t="n">
        <v>3</v>
      </c>
      <c r="T22780" s="7" t="n">
        <v>9</v>
      </c>
      <c r="U22780" s="7" t="n">
        <v>28</v>
      </c>
      <c r="V22780" s="36" t="s">
        <v>3</v>
      </c>
      <c r="W22780" s="49" t="n">
        <v>74</v>
      </c>
      <c r="X22780" s="7" t="n">
        <v>65</v>
      </c>
      <c r="Y22780" s="36" t="s">
        <v>3</v>
      </c>
      <c r="Z22780" s="7" t="n">
        <v>0</v>
      </c>
      <c r="AA22780" s="7" t="n">
        <v>2</v>
      </c>
      <c r="AB22780" s="7" t="n">
        <v>3</v>
      </c>
      <c r="AC22780" s="7" t="n">
        <v>9</v>
      </c>
      <c r="AD22780" s="7" t="n">
        <v>1</v>
      </c>
      <c r="AE22780" s="11" t="n">
        <f t="normal" ca="1">A22784</f>
        <v>0</v>
      </c>
    </row>
    <row r="22781" spans="1:6">
      <c r="A22781" t="s">
        <v>4</v>
      </c>
      <c r="B22781" s="4" t="s">
        <v>5</v>
      </c>
      <c r="C22781" s="4" t="s">
        <v>10</v>
      </c>
      <c r="D22781" s="4" t="s">
        <v>13</v>
      </c>
      <c r="E22781" s="4" t="s">
        <v>13</v>
      </c>
      <c r="F22781" s="4" t="s">
        <v>6</v>
      </c>
    </row>
    <row r="22782" spans="1:6">
      <c r="A22782" t="n">
        <v>180383</v>
      </c>
      <c r="B22782" s="64" t="n">
        <v>47</v>
      </c>
      <c r="C22782" s="7" t="n">
        <v>61456</v>
      </c>
      <c r="D22782" s="7" t="n">
        <v>0</v>
      </c>
      <c r="E22782" s="7" t="n">
        <v>0</v>
      </c>
      <c r="F22782" s="7" t="s">
        <v>408</v>
      </c>
    </row>
    <row r="22783" spans="1:6">
      <c r="A22783" t="s">
        <v>4</v>
      </c>
      <c r="B22783" s="4" t="s">
        <v>5</v>
      </c>
      <c r="C22783" s="4" t="s">
        <v>13</v>
      </c>
      <c r="D22783" s="4" t="s">
        <v>10</v>
      </c>
      <c r="E22783" s="4" t="s">
        <v>22</v>
      </c>
    </row>
    <row r="22784" spans="1:6">
      <c r="A22784" t="n">
        <v>180396</v>
      </c>
      <c r="B22784" s="28" t="n">
        <v>58</v>
      </c>
      <c r="C22784" s="7" t="n">
        <v>0</v>
      </c>
      <c r="D22784" s="7" t="n">
        <v>300</v>
      </c>
      <c r="E22784" s="7" t="n">
        <v>1</v>
      </c>
    </row>
    <row r="22785" spans="1:31">
      <c r="A22785" t="s">
        <v>4</v>
      </c>
      <c r="B22785" s="4" t="s">
        <v>5</v>
      </c>
      <c r="C22785" s="4" t="s">
        <v>13</v>
      </c>
      <c r="D22785" s="4" t="s">
        <v>10</v>
      </c>
    </row>
    <row r="22786" spans="1:31">
      <c r="A22786" t="n">
        <v>180404</v>
      </c>
      <c r="B22786" s="28" t="n">
        <v>58</v>
      </c>
      <c r="C22786" s="7" t="n">
        <v>255</v>
      </c>
      <c r="D22786" s="7" t="n">
        <v>0</v>
      </c>
    </row>
    <row r="22787" spans="1:31">
      <c r="A22787" t="s">
        <v>4</v>
      </c>
      <c r="B22787" s="4" t="s">
        <v>5</v>
      </c>
      <c r="C22787" s="4" t="s">
        <v>13</v>
      </c>
      <c r="D22787" s="4" t="s">
        <v>13</v>
      </c>
      <c r="E22787" s="4" t="s">
        <v>13</v>
      </c>
      <c r="F22787" s="4" t="s">
        <v>13</v>
      </c>
    </row>
    <row r="22788" spans="1:31">
      <c r="A22788" t="n">
        <v>180408</v>
      </c>
      <c r="B22788" s="13" t="n">
        <v>14</v>
      </c>
      <c r="C22788" s="7" t="n">
        <v>0</v>
      </c>
      <c r="D22788" s="7" t="n">
        <v>0</v>
      </c>
      <c r="E22788" s="7" t="n">
        <v>0</v>
      </c>
      <c r="F22788" s="7" t="n">
        <v>64</v>
      </c>
    </row>
    <row r="22789" spans="1:31">
      <c r="A22789" t="s">
        <v>4</v>
      </c>
      <c r="B22789" s="4" t="s">
        <v>5</v>
      </c>
      <c r="C22789" s="4" t="s">
        <v>13</v>
      </c>
      <c r="D22789" s="4" t="s">
        <v>10</v>
      </c>
    </row>
    <row r="22790" spans="1:31">
      <c r="A22790" t="n">
        <v>180413</v>
      </c>
      <c r="B22790" s="27" t="n">
        <v>22</v>
      </c>
      <c r="C22790" s="7" t="n">
        <v>0</v>
      </c>
      <c r="D22790" s="7" t="n">
        <v>4196</v>
      </c>
    </row>
    <row r="22791" spans="1:31">
      <c r="A22791" t="s">
        <v>4</v>
      </c>
      <c r="B22791" s="4" t="s">
        <v>5</v>
      </c>
      <c r="C22791" s="4" t="s">
        <v>13</v>
      </c>
      <c r="D22791" s="4" t="s">
        <v>10</v>
      </c>
    </row>
    <row r="22792" spans="1:31">
      <c r="A22792" t="n">
        <v>180417</v>
      </c>
      <c r="B22792" s="28" t="n">
        <v>58</v>
      </c>
      <c r="C22792" s="7" t="n">
        <v>5</v>
      </c>
      <c r="D22792" s="7" t="n">
        <v>300</v>
      </c>
    </row>
    <row r="22793" spans="1:31">
      <c r="A22793" t="s">
        <v>4</v>
      </c>
      <c r="B22793" s="4" t="s">
        <v>5</v>
      </c>
      <c r="C22793" s="4" t="s">
        <v>22</v>
      </c>
      <c r="D22793" s="4" t="s">
        <v>10</v>
      </c>
    </row>
    <row r="22794" spans="1:31">
      <c r="A22794" t="n">
        <v>180421</v>
      </c>
      <c r="B22794" s="51" t="n">
        <v>103</v>
      </c>
      <c r="C22794" s="7" t="n">
        <v>0</v>
      </c>
      <c r="D22794" s="7" t="n">
        <v>300</v>
      </c>
    </row>
    <row r="22795" spans="1:31">
      <c r="A22795" t="s">
        <v>4</v>
      </c>
      <c r="B22795" s="4" t="s">
        <v>5</v>
      </c>
      <c r="C22795" s="4" t="s">
        <v>13</v>
      </c>
    </row>
    <row r="22796" spans="1:31">
      <c r="A22796" t="n">
        <v>180428</v>
      </c>
      <c r="B22796" s="37" t="n">
        <v>64</v>
      </c>
      <c r="C22796" s="7" t="n">
        <v>7</v>
      </c>
    </row>
    <row r="22797" spans="1:31">
      <c r="A22797" t="s">
        <v>4</v>
      </c>
      <c r="B22797" s="4" t="s">
        <v>5</v>
      </c>
      <c r="C22797" s="4" t="s">
        <v>13</v>
      </c>
      <c r="D22797" s="4" t="s">
        <v>10</v>
      </c>
    </row>
    <row r="22798" spans="1:31">
      <c r="A22798" t="n">
        <v>180430</v>
      </c>
      <c r="B22798" s="67" t="n">
        <v>72</v>
      </c>
      <c r="C22798" s="7" t="n">
        <v>5</v>
      </c>
      <c r="D22798" s="7" t="n">
        <v>0</v>
      </c>
    </row>
    <row r="22799" spans="1:31">
      <c r="A22799" t="s">
        <v>4</v>
      </c>
      <c r="B22799" s="4" t="s">
        <v>5</v>
      </c>
      <c r="C22799" s="4" t="s">
        <v>13</v>
      </c>
      <c r="D22799" s="36" t="s">
        <v>81</v>
      </c>
      <c r="E22799" s="4" t="s">
        <v>5</v>
      </c>
      <c r="F22799" s="4" t="s">
        <v>13</v>
      </c>
      <c r="G22799" s="4" t="s">
        <v>10</v>
      </c>
      <c r="H22799" s="36" t="s">
        <v>82</v>
      </c>
      <c r="I22799" s="4" t="s">
        <v>13</v>
      </c>
      <c r="J22799" s="4" t="s">
        <v>9</v>
      </c>
      <c r="K22799" s="4" t="s">
        <v>13</v>
      </c>
      <c r="L22799" s="4" t="s">
        <v>13</v>
      </c>
      <c r="M22799" s="4" t="s">
        <v>20</v>
      </c>
    </row>
    <row r="22800" spans="1:31">
      <c r="A22800" t="n">
        <v>180434</v>
      </c>
      <c r="B22800" s="10" t="n">
        <v>5</v>
      </c>
      <c r="C22800" s="7" t="n">
        <v>28</v>
      </c>
      <c r="D22800" s="36" t="s">
        <v>3</v>
      </c>
      <c r="E22800" s="9" t="n">
        <v>162</v>
      </c>
      <c r="F22800" s="7" t="n">
        <v>4</v>
      </c>
      <c r="G22800" s="7" t="n">
        <v>4196</v>
      </c>
      <c r="H22800" s="36" t="s">
        <v>3</v>
      </c>
      <c r="I22800" s="7" t="n">
        <v>0</v>
      </c>
      <c r="J22800" s="7" t="n">
        <v>1</v>
      </c>
      <c r="K22800" s="7" t="n">
        <v>2</v>
      </c>
      <c r="L22800" s="7" t="n">
        <v>1</v>
      </c>
      <c r="M22800" s="11" t="n">
        <f t="normal" ca="1">A22806</f>
        <v>0</v>
      </c>
    </row>
    <row r="22801" spans="1:13">
      <c r="A22801" t="s">
        <v>4</v>
      </c>
      <c r="B22801" s="4" t="s">
        <v>5</v>
      </c>
      <c r="C22801" s="4" t="s">
        <v>13</v>
      </c>
      <c r="D22801" s="4" t="s">
        <v>6</v>
      </c>
    </row>
    <row r="22802" spans="1:13">
      <c r="A22802" t="n">
        <v>180451</v>
      </c>
      <c r="B22802" s="8" t="n">
        <v>2</v>
      </c>
      <c r="C22802" s="7" t="n">
        <v>10</v>
      </c>
      <c r="D22802" s="7" t="s">
        <v>786</v>
      </c>
    </row>
    <row r="22803" spans="1:13">
      <c r="A22803" t="s">
        <v>4</v>
      </c>
      <c r="B22803" s="4" t="s">
        <v>5</v>
      </c>
      <c r="C22803" s="4" t="s">
        <v>10</v>
      </c>
    </row>
    <row r="22804" spans="1:13">
      <c r="A22804" t="n">
        <v>180468</v>
      </c>
      <c r="B22804" s="35" t="n">
        <v>16</v>
      </c>
      <c r="C22804" s="7" t="n">
        <v>0</v>
      </c>
    </row>
    <row r="22805" spans="1:13">
      <c r="A22805" t="s">
        <v>4</v>
      </c>
      <c r="B22805" s="4" t="s">
        <v>5</v>
      </c>
      <c r="C22805" s="4" t="s">
        <v>10</v>
      </c>
      <c r="D22805" s="4" t="s">
        <v>22</v>
      </c>
      <c r="E22805" s="4" t="s">
        <v>22</v>
      </c>
      <c r="F22805" s="4" t="s">
        <v>22</v>
      </c>
      <c r="G22805" s="4" t="s">
        <v>22</v>
      </c>
    </row>
    <row r="22806" spans="1:13">
      <c r="A22806" t="n">
        <v>180471</v>
      </c>
      <c r="B22806" s="24" t="n">
        <v>46</v>
      </c>
      <c r="C22806" s="7" t="n">
        <v>61456</v>
      </c>
      <c r="D22806" s="7" t="n">
        <v>-24</v>
      </c>
      <c r="E22806" s="7" t="n">
        <v>1.80999994277954</v>
      </c>
      <c r="F22806" s="7" t="n">
        <v>-47</v>
      </c>
      <c r="G22806" s="7" t="n">
        <v>180</v>
      </c>
    </row>
    <row r="22807" spans="1:13">
      <c r="A22807" t="s">
        <v>4</v>
      </c>
      <c r="B22807" s="4" t="s">
        <v>5</v>
      </c>
      <c r="C22807" s="4" t="s">
        <v>10</v>
      </c>
      <c r="D22807" s="4" t="s">
        <v>13</v>
      </c>
      <c r="E22807" s="4" t="s">
        <v>13</v>
      </c>
      <c r="F22807" s="4" t="s">
        <v>6</v>
      </c>
    </row>
    <row r="22808" spans="1:13">
      <c r="A22808" t="n">
        <v>180490</v>
      </c>
      <c r="B22808" s="22" t="n">
        <v>20</v>
      </c>
      <c r="C22808" s="7" t="n">
        <v>61456</v>
      </c>
      <c r="D22808" s="7" t="n">
        <v>3</v>
      </c>
      <c r="E22808" s="7" t="n">
        <v>10</v>
      </c>
      <c r="F22808" s="7" t="s">
        <v>80</v>
      </c>
    </row>
    <row r="22809" spans="1:13">
      <c r="A22809" t="s">
        <v>4</v>
      </c>
      <c r="B22809" s="4" t="s">
        <v>5</v>
      </c>
      <c r="C22809" s="4" t="s">
        <v>10</v>
      </c>
    </row>
    <row r="22810" spans="1:13">
      <c r="A22810" t="n">
        <v>180508</v>
      </c>
      <c r="B22810" s="35" t="n">
        <v>16</v>
      </c>
      <c r="C22810" s="7" t="n">
        <v>0</v>
      </c>
    </row>
    <row r="22811" spans="1:13">
      <c r="A22811" t="s">
        <v>4</v>
      </c>
      <c r="B22811" s="4" t="s">
        <v>5</v>
      </c>
      <c r="C22811" s="4" t="s">
        <v>13</v>
      </c>
      <c r="D22811" s="4" t="s">
        <v>13</v>
      </c>
      <c r="E22811" s="4" t="s">
        <v>22</v>
      </c>
      <c r="F22811" s="4" t="s">
        <v>22</v>
      </c>
      <c r="G22811" s="4" t="s">
        <v>22</v>
      </c>
      <c r="H22811" s="4" t="s">
        <v>10</v>
      </c>
    </row>
    <row r="22812" spans="1:13">
      <c r="A22812" t="n">
        <v>180511</v>
      </c>
      <c r="B22812" s="25" t="n">
        <v>45</v>
      </c>
      <c r="C22812" s="7" t="n">
        <v>2</v>
      </c>
      <c r="D22812" s="7" t="n">
        <v>3</v>
      </c>
      <c r="E22812" s="7" t="n">
        <v>-24</v>
      </c>
      <c r="F22812" s="7" t="n">
        <v>3.00999999046326</v>
      </c>
      <c r="G22812" s="7" t="n">
        <v>-47.7999992370605</v>
      </c>
      <c r="H22812" s="7" t="n">
        <v>0</v>
      </c>
    </row>
    <row r="22813" spans="1:13">
      <c r="A22813" t="s">
        <v>4</v>
      </c>
      <c r="B22813" s="4" t="s">
        <v>5</v>
      </c>
      <c r="C22813" s="4" t="s">
        <v>13</v>
      </c>
      <c r="D22813" s="4" t="s">
        <v>13</v>
      </c>
      <c r="E22813" s="4" t="s">
        <v>22</v>
      </c>
      <c r="F22813" s="4" t="s">
        <v>22</v>
      </c>
      <c r="G22813" s="4" t="s">
        <v>22</v>
      </c>
      <c r="H22813" s="4" t="s">
        <v>10</v>
      </c>
      <c r="I22813" s="4" t="s">
        <v>13</v>
      </c>
    </row>
    <row r="22814" spans="1:13">
      <c r="A22814" t="n">
        <v>180528</v>
      </c>
      <c r="B22814" s="25" t="n">
        <v>45</v>
      </c>
      <c r="C22814" s="7" t="n">
        <v>4</v>
      </c>
      <c r="D22814" s="7" t="n">
        <v>3</v>
      </c>
      <c r="E22814" s="7" t="n">
        <v>4</v>
      </c>
      <c r="F22814" s="7" t="n">
        <v>27</v>
      </c>
      <c r="G22814" s="7" t="n">
        <v>0</v>
      </c>
      <c r="H22814" s="7" t="n">
        <v>0</v>
      </c>
      <c r="I22814" s="7" t="n">
        <v>0</v>
      </c>
    </row>
    <row r="22815" spans="1:13">
      <c r="A22815" t="s">
        <v>4</v>
      </c>
      <c r="B22815" s="4" t="s">
        <v>5</v>
      </c>
      <c r="C22815" s="4" t="s">
        <v>13</v>
      </c>
      <c r="D22815" s="4" t="s">
        <v>13</v>
      </c>
      <c r="E22815" s="4" t="s">
        <v>22</v>
      </c>
      <c r="F22815" s="4" t="s">
        <v>10</v>
      </c>
    </row>
    <row r="22816" spans="1:13">
      <c r="A22816" t="n">
        <v>180546</v>
      </c>
      <c r="B22816" s="25" t="n">
        <v>45</v>
      </c>
      <c r="C22816" s="7" t="n">
        <v>5</v>
      </c>
      <c r="D22816" s="7" t="n">
        <v>3</v>
      </c>
      <c r="E22816" s="7" t="n">
        <v>3.70000004768372</v>
      </c>
      <c r="F22816" s="7" t="n">
        <v>0</v>
      </c>
    </row>
    <row r="22817" spans="1:9">
      <c r="A22817" t="s">
        <v>4</v>
      </c>
      <c r="B22817" s="4" t="s">
        <v>5</v>
      </c>
      <c r="C22817" s="4" t="s">
        <v>13</v>
      </c>
      <c r="D22817" s="4" t="s">
        <v>13</v>
      </c>
      <c r="E22817" s="4" t="s">
        <v>22</v>
      </c>
      <c r="F22817" s="4" t="s">
        <v>10</v>
      </c>
    </row>
    <row r="22818" spans="1:9">
      <c r="A22818" t="n">
        <v>180555</v>
      </c>
      <c r="B22818" s="25" t="n">
        <v>45</v>
      </c>
      <c r="C22818" s="7" t="n">
        <v>11</v>
      </c>
      <c r="D22818" s="7" t="n">
        <v>3</v>
      </c>
      <c r="E22818" s="7" t="n">
        <v>38</v>
      </c>
      <c r="F22818" s="7" t="n">
        <v>0</v>
      </c>
    </row>
    <row r="22819" spans="1:9">
      <c r="A22819" t="s">
        <v>4</v>
      </c>
      <c r="B22819" s="4" t="s">
        <v>5</v>
      </c>
      <c r="C22819" s="4" t="s">
        <v>13</v>
      </c>
      <c r="D22819" s="4" t="s">
        <v>10</v>
      </c>
      <c r="E22819" s="4" t="s">
        <v>22</v>
      </c>
    </row>
    <row r="22820" spans="1:9">
      <c r="A22820" t="n">
        <v>180564</v>
      </c>
      <c r="B22820" s="28" t="n">
        <v>58</v>
      </c>
      <c r="C22820" s="7" t="n">
        <v>100</v>
      </c>
      <c r="D22820" s="7" t="n">
        <v>1000</v>
      </c>
      <c r="E22820" s="7" t="n">
        <v>1</v>
      </c>
    </row>
    <row r="22821" spans="1:9">
      <c r="A22821" t="s">
        <v>4</v>
      </c>
      <c r="B22821" s="4" t="s">
        <v>5</v>
      </c>
      <c r="C22821" s="4" t="s">
        <v>13</v>
      </c>
      <c r="D22821" s="4" t="s">
        <v>10</v>
      </c>
    </row>
    <row r="22822" spans="1:9">
      <c r="A22822" t="n">
        <v>180572</v>
      </c>
      <c r="B22822" s="28" t="n">
        <v>58</v>
      </c>
      <c r="C22822" s="7" t="n">
        <v>255</v>
      </c>
      <c r="D22822" s="7" t="n">
        <v>0</v>
      </c>
    </row>
    <row r="22823" spans="1:9">
      <c r="A22823" t="s">
        <v>4</v>
      </c>
      <c r="B22823" s="4" t="s">
        <v>5</v>
      </c>
      <c r="C22823" s="4" t="s">
        <v>13</v>
      </c>
      <c r="D22823" s="4" t="s">
        <v>10</v>
      </c>
      <c r="E22823" s="4" t="s">
        <v>22</v>
      </c>
    </row>
    <row r="22824" spans="1:9">
      <c r="A22824" t="n">
        <v>180576</v>
      </c>
      <c r="B22824" s="28" t="n">
        <v>58</v>
      </c>
      <c r="C22824" s="7" t="n">
        <v>0</v>
      </c>
      <c r="D22824" s="7" t="n">
        <v>300</v>
      </c>
      <c r="E22824" s="7" t="n">
        <v>0.300000011920929</v>
      </c>
    </row>
    <row r="22825" spans="1:9">
      <c r="A22825" t="s">
        <v>4</v>
      </c>
      <c r="B22825" s="4" t="s">
        <v>5</v>
      </c>
      <c r="C22825" s="4" t="s">
        <v>13</v>
      </c>
      <c r="D22825" s="4" t="s">
        <v>10</v>
      </c>
    </row>
    <row r="22826" spans="1:9">
      <c r="A22826" t="n">
        <v>180584</v>
      </c>
      <c r="B22826" s="28" t="n">
        <v>58</v>
      </c>
      <c r="C22826" s="7" t="n">
        <v>255</v>
      </c>
      <c r="D22826" s="7" t="n">
        <v>0</v>
      </c>
    </row>
    <row r="22827" spans="1:9">
      <c r="A22827" t="s">
        <v>4</v>
      </c>
      <c r="B22827" s="4" t="s">
        <v>5</v>
      </c>
      <c r="C22827" s="4" t="s">
        <v>13</v>
      </c>
      <c r="D22827" s="4" t="s">
        <v>10</v>
      </c>
      <c r="E22827" s="4" t="s">
        <v>22</v>
      </c>
      <c r="F22827" s="4" t="s">
        <v>10</v>
      </c>
      <c r="G22827" s="4" t="s">
        <v>9</v>
      </c>
      <c r="H22827" s="4" t="s">
        <v>9</v>
      </c>
      <c r="I22827" s="4" t="s">
        <v>10</v>
      </c>
      <c r="J22827" s="4" t="s">
        <v>10</v>
      </c>
      <c r="K22827" s="4" t="s">
        <v>9</v>
      </c>
      <c r="L22827" s="4" t="s">
        <v>9</v>
      </c>
      <c r="M22827" s="4" t="s">
        <v>9</v>
      </c>
      <c r="N22827" s="4" t="s">
        <v>9</v>
      </c>
      <c r="O22827" s="4" t="s">
        <v>6</v>
      </c>
    </row>
    <row r="22828" spans="1:9">
      <c r="A22828" t="n">
        <v>180588</v>
      </c>
      <c r="B22828" s="14" t="n">
        <v>50</v>
      </c>
      <c r="C22828" s="7" t="n">
        <v>0</v>
      </c>
      <c r="D22828" s="7" t="n">
        <v>12105</v>
      </c>
      <c r="E22828" s="7" t="n">
        <v>1</v>
      </c>
      <c r="F22828" s="7" t="n">
        <v>0</v>
      </c>
      <c r="G22828" s="7" t="n">
        <v>0</v>
      </c>
      <c r="H22828" s="7" t="n">
        <v>0</v>
      </c>
      <c r="I22828" s="7" t="n">
        <v>0</v>
      </c>
      <c r="J22828" s="7" t="n">
        <v>65533</v>
      </c>
      <c r="K22828" s="7" t="n">
        <v>0</v>
      </c>
      <c r="L22828" s="7" t="n">
        <v>0</v>
      </c>
      <c r="M22828" s="7" t="n">
        <v>0</v>
      </c>
      <c r="N22828" s="7" t="n">
        <v>0</v>
      </c>
      <c r="O22828" s="7" t="s">
        <v>12</v>
      </c>
    </row>
    <row r="22829" spans="1:9">
      <c r="A22829" t="s">
        <v>4</v>
      </c>
      <c r="B22829" s="4" t="s">
        <v>5</v>
      </c>
      <c r="C22829" s="4" t="s">
        <v>13</v>
      </c>
      <c r="D22829" s="4" t="s">
        <v>10</v>
      </c>
      <c r="E22829" s="4" t="s">
        <v>10</v>
      </c>
      <c r="F22829" s="4" t="s">
        <v>10</v>
      </c>
      <c r="G22829" s="4" t="s">
        <v>10</v>
      </c>
      <c r="H22829" s="4" t="s">
        <v>13</v>
      </c>
    </row>
    <row r="22830" spans="1:9">
      <c r="A22830" t="n">
        <v>180627</v>
      </c>
      <c r="B22830" s="29" t="n">
        <v>25</v>
      </c>
      <c r="C22830" s="7" t="n">
        <v>5</v>
      </c>
      <c r="D22830" s="7" t="n">
        <v>65535</v>
      </c>
      <c r="E22830" s="7" t="n">
        <v>500</v>
      </c>
      <c r="F22830" s="7" t="n">
        <v>800</v>
      </c>
      <c r="G22830" s="7" t="n">
        <v>140</v>
      </c>
      <c r="H22830" s="7" t="n">
        <v>0</v>
      </c>
    </row>
    <row r="22831" spans="1:9">
      <c r="A22831" t="s">
        <v>4</v>
      </c>
      <c r="B22831" s="4" t="s">
        <v>5</v>
      </c>
      <c r="C22831" s="4" t="s">
        <v>10</v>
      </c>
      <c r="D22831" s="4" t="s">
        <v>13</v>
      </c>
      <c r="E22831" s="4" t="s">
        <v>72</v>
      </c>
      <c r="F22831" s="4" t="s">
        <v>13</v>
      </c>
      <c r="G22831" s="4" t="s">
        <v>13</v>
      </c>
    </row>
    <row r="22832" spans="1:9">
      <c r="A22832" t="n">
        <v>180638</v>
      </c>
      <c r="B22832" s="30" t="n">
        <v>24</v>
      </c>
      <c r="C22832" s="7" t="n">
        <v>65533</v>
      </c>
      <c r="D22832" s="7" t="n">
        <v>11</v>
      </c>
      <c r="E22832" s="7" t="s">
        <v>1303</v>
      </c>
      <c r="F22832" s="7" t="n">
        <v>2</v>
      </c>
      <c r="G22832" s="7" t="n">
        <v>0</v>
      </c>
    </row>
    <row r="22833" spans="1:15">
      <c r="A22833" t="s">
        <v>4</v>
      </c>
      <c r="B22833" s="4" t="s">
        <v>5</v>
      </c>
    </row>
    <row r="22834" spans="1:15">
      <c r="A22834" t="n">
        <v>180756</v>
      </c>
      <c r="B22834" s="53" t="n">
        <v>28</v>
      </c>
    </row>
    <row r="22835" spans="1:15">
      <c r="A22835" t="s">
        <v>4</v>
      </c>
      <c r="B22835" s="4" t="s">
        <v>5</v>
      </c>
      <c r="C22835" s="4" t="s">
        <v>13</v>
      </c>
    </row>
    <row r="22836" spans="1:15">
      <c r="A22836" t="n">
        <v>180757</v>
      </c>
      <c r="B22836" s="33" t="n">
        <v>27</v>
      </c>
      <c r="C22836" s="7" t="n">
        <v>0</v>
      </c>
    </row>
    <row r="22837" spans="1:15">
      <c r="A22837" t="s">
        <v>4</v>
      </c>
      <c r="B22837" s="4" t="s">
        <v>5</v>
      </c>
      <c r="C22837" s="4" t="s">
        <v>13</v>
      </c>
    </row>
    <row r="22838" spans="1:15">
      <c r="A22838" t="n">
        <v>180759</v>
      </c>
      <c r="B22838" s="33" t="n">
        <v>27</v>
      </c>
      <c r="C22838" s="7" t="n">
        <v>1</v>
      </c>
    </row>
    <row r="22839" spans="1:15">
      <c r="A22839" t="s">
        <v>4</v>
      </c>
      <c r="B22839" s="4" t="s">
        <v>5</v>
      </c>
      <c r="C22839" s="4" t="s">
        <v>13</v>
      </c>
      <c r="D22839" s="4" t="s">
        <v>10</v>
      </c>
      <c r="E22839" s="4" t="s">
        <v>10</v>
      </c>
      <c r="F22839" s="4" t="s">
        <v>10</v>
      </c>
      <c r="G22839" s="4" t="s">
        <v>10</v>
      </c>
      <c r="H22839" s="4" t="s">
        <v>13</v>
      </c>
    </row>
    <row r="22840" spans="1:15">
      <c r="A22840" t="n">
        <v>180761</v>
      </c>
      <c r="B22840" s="29" t="n">
        <v>25</v>
      </c>
      <c r="C22840" s="7" t="n">
        <v>5</v>
      </c>
      <c r="D22840" s="7" t="n">
        <v>65535</v>
      </c>
      <c r="E22840" s="7" t="n">
        <v>65535</v>
      </c>
      <c r="F22840" s="7" t="n">
        <v>65535</v>
      </c>
      <c r="G22840" s="7" t="n">
        <v>65535</v>
      </c>
      <c r="H22840" s="7" t="n">
        <v>0</v>
      </c>
    </row>
    <row r="22841" spans="1:15">
      <c r="A22841" t="s">
        <v>4</v>
      </c>
      <c r="B22841" s="4" t="s">
        <v>5</v>
      </c>
      <c r="C22841" s="4" t="s">
        <v>13</v>
      </c>
      <c r="D22841" s="4" t="s">
        <v>10</v>
      </c>
      <c r="E22841" s="4" t="s">
        <v>22</v>
      </c>
    </row>
    <row r="22842" spans="1:15">
      <c r="A22842" t="n">
        <v>180772</v>
      </c>
      <c r="B22842" s="28" t="n">
        <v>58</v>
      </c>
      <c r="C22842" s="7" t="n">
        <v>100</v>
      </c>
      <c r="D22842" s="7" t="n">
        <v>300</v>
      </c>
      <c r="E22842" s="7" t="n">
        <v>0.300000011920929</v>
      </c>
    </row>
    <row r="22843" spans="1:15">
      <c r="A22843" t="s">
        <v>4</v>
      </c>
      <c r="B22843" s="4" t="s">
        <v>5</v>
      </c>
      <c r="C22843" s="4" t="s">
        <v>13</v>
      </c>
      <c r="D22843" s="4" t="s">
        <v>10</v>
      </c>
    </row>
    <row r="22844" spans="1:15">
      <c r="A22844" t="n">
        <v>180780</v>
      </c>
      <c r="B22844" s="28" t="n">
        <v>58</v>
      </c>
      <c r="C22844" s="7" t="n">
        <v>255</v>
      </c>
      <c r="D22844" s="7" t="n">
        <v>0</v>
      </c>
    </row>
    <row r="22845" spans="1:15">
      <c r="A22845" t="s">
        <v>4</v>
      </c>
      <c r="B22845" s="4" t="s">
        <v>5</v>
      </c>
      <c r="C22845" s="4" t="s">
        <v>13</v>
      </c>
      <c r="D22845" s="4" t="s">
        <v>10</v>
      </c>
      <c r="E22845" s="4" t="s">
        <v>22</v>
      </c>
    </row>
    <row r="22846" spans="1:15">
      <c r="A22846" t="n">
        <v>180784</v>
      </c>
      <c r="B22846" s="28" t="n">
        <v>58</v>
      </c>
      <c r="C22846" s="7" t="n">
        <v>0</v>
      </c>
      <c r="D22846" s="7" t="n">
        <v>300</v>
      </c>
      <c r="E22846" s="7" t="n">
        <v>0.300000011920929</v>
      </c>
    </row>
    <row r="22847" spans="1:15">
      <c r="A22847" t="s">
        <v>4</v>
      </c>
      <c r="B22847" s="4" t="s">
        <v>5</v>
      </c>
      <c r="C22847" s="4" t="s">
        <v>13</v>
      </c>
      <c r="D22847" s="4" t="s">
        <v>10</v>
      </c>
    </row>
    <row r="22848" spans="1:15">
      <c r="A22848" t="n">
        <v>180792</v>
      </c>
      <c r="B22848" s="28" t="n">
        <v>58</v>
      </c>
      <c r="C22848" s="7" t="n">
        <v>255</v>
      </c>
      <c r="D22848" s="7" t="n">
        <v>0</v>
      </c>
    </row>
    <row r="22849" spans="1:8">
      <c r="A22849" t="s">
        <v>4</v>
      </c>
      <c r="B22849" s="4" t="s">
        <v>5</v>
      </c>
      <c r="C22849" s="4" t="s">
        <v>13</v>
      </c>
      <c r="D22849" s="4" t="s">
        <v>13</v>
      </c>
      <c r="E22849" s="4" t="s">
        <v>9</v>
      </c>
      <c r="F22849" s="4" t="s">
        <v>13</v>
      </c>
      <c r="G22849" s="4" t="s">
        <v>13</v>
      </c>
    </row>
    <row r="22850" spans="1:8">
      <c r="A22850" t="n">
        <v>180796</v>
      </c>
      <c r="B22850" s="31" t="n">
        <v>18</v>
      </c>
      <c r="C22850" s="7" t="n">
        <v>0</v>
      </c>
      <c r="D22850" s="7" t="n">
        <v>0</v>
      </c>
      <c r="E22850" s="7" t="n">
        <v>0</v>
      </c>
      <c r="F22850" s="7" t="n">
        <v>19</v>
      </c>
      <c r="G22850" s="7" t="n">
        <v>1</v>
      </c>
    </row>
    <row r="22851" spans="1:8">
      <c r="A22851" t="s">
        <v>4</v>
      </c>
      <c r="B22851" s="4" t="s">
        <v>5</v>
      </c>
      <c r="C22851" s="4" t="s">
        <v>13</v>
      </c>
      <c r="D22851" s="4" t="s">
        <v>13</v>
      </c>
      <c r="E22851" s="4" t="s">
        <v>10</v>
      </c>
      <c r="F22851" s="4" t="s">
        <v>22</v>
      </c>
    </row>
    <row r="22852" spans="1:8">
      <c r="A22852" t="n">
        <v>180805</v>
      </c>
      <c r="B22852" s="32" t="n">
        <v>107</v>
      </c>
      <c r="C22852" s="7" t="n">
        <v>0</v>
      </c>
      <c r="D22852" s="7" t="n">
        <v>0</v>
      </c>
      <c r="E22852" s="7" t="n">
        <v>0</v>
      </c>
      <c r="F22852" s="7" t="n">
        <v>32</v>
      </c>
    </row>
    <row r="22853" spans="1:8">
      <c r="A22853" t="s">
        <v>4</v>
      </c>
      <c r="B22853" s="4" t="s">
        <v>5</v>
      </c>
      <c r="C22853" s="4" t="s">
        <v>13</v>
      </c>
      <c r="D22853" s="4" t="s">
        <v>13</v>
      </c>
      <c r="E22853" s="4" t="s">
        <v>6</v>
      </c>
      <c r="F22853" s="4" t="s">
        <v>10</v>
      </c>
    </row>
    <row r="22854" spans="1:8">
      <c r="A22854" t="n">
        <v>180814</v>
      </c>
      <c r="B22854" s="32" t="n">
        <v>107</v>
      </c>
      <c r="C22854" s="7" t="n">
        <v>1</v>
      </c>
      <c r="D22854" s="7" t="n">
        <v>0</v>
      </c>
      <c r="E22854" s="7" t="s">
        <v>1304</v>
      </c>
      <c r="F22854" s="7" t="n">
        <v>1</v>
      </c>
    </row>
    <row r="22855" spans="1:8">
      <c r="A22855" t="s">
        <v>4</v>
      </c>
      <c r="B22855" s="4" t="s">
        <v>5</v>
      </c>
      <c r="C22855" s="4" t="s">
        <v>13</v>
      </c>
      <c r="D22855" s="4" t="s">
        <v>13</v>
      </c>
      <c r="E22855" s="4" t="s">
        <v>6</v>
      </c>
      <c r="F22855" s="4" t="s">
        <v>10</v>
      </c>
    </row>
    <row r="22856" spans="1:8">
      <c r="A22856" t="n">
        <v>180828</v>
      </c>
      <c r="B22856" s="32" t="n">
        <v>107</v>
      </c>
      <c r="C22856" s="7" t="n">
        <v>1</v>
      </c>
      <c r="D22856" s="7" t="n">
        <v>0</v>
      </c>
      <c r="E22856" s="7" t="s">
        <v>76</v>
      </c>
      <c r="F22856" s="7" t="n">
        <v>2</v>
      </c>
    </row>
    <row r="22857" spans="1:8">
      <c r="A22857" t="s">
        <v>4</v>
      </c>
      <c r="B22857" s="4" t="s">
        <v>5</v>
      </c>
      <c r="C22857" s="4" t="s">
        <v>13</v>
      </c>
      <c r="D22857" s="4" t="s">
        <v>13</v>
      </c>
      <c r="E22857" s="4" t="s">
        <v>13</v>
      </c>
      <c r="F22857" s="4" t="s">
        <v>10</v>
      </c>
      <c r="G22857" s="4" t="s">
        <v>10</v>
      </c>
      <c r="H22857" s="4" t="s">
        <v>13</v>
      </c>
    </row>
    <row r="22858" spans="1:8">
      <c r="A22858" t="n">
        <v>180840</v>
      </c>
      <c r="B22858" s="32" t="n">
        <v>107</v>
      </c>
      <c r="C22858" s="7" t="n">
        <v>2</v>
      </c>
      <c r="D22858" s="7" t="n">
        <v>0</v>
      </c>
      <c r="E22858" s="7" t="n">
        <v>1</v>
      </c>
      <c r="F22858" s="7" t="n">
        <v>65535</v>
      </c>
      <c r="G22858" s="7" t="n">
        <v>65535</v>
      </c>
      <c r="H22858" s="7" t="n">
        <v>0</v>
      </c>
    </row>
    <row r="22859" spans="1:8">
      <c r="A22859" t="s">
        <v>4</v>
      </c>
      <c r="B22859" s="4" t="s">
        <v>5</v>
      </c>
      <c r="C22859" s="4" t="s">
        <v>13</v>
      </c>
      <c r="D22859" s="4" t="s">
        <v>13</v>
      </c>
      <c r="E22859" s="4" t="s">
        <v>13</v>
      </c>
    </row>
    <row r="22860" spans="1:8">
      <c r="A22860" t="n">
        <v>180849</v>
      </c>
      <c r="B22860" s="32" t="n">
        <v>107</v>
      </c>
      <c r="C22860" s="7" t="n">
        <v>4</v>
      </c>
      <c r="D22860" s="7" t="n">
        <v>0</v>
      </c>
      <c r="E22860" s="7" t="n">
        <v>0</v>
      </c>
    </row>
    <row r="22861" spans="1:8">
      <c r="A22861" t="s">
        <v>4</v>
      </c>
      <c r="B22861" s="4" t="s">
        <v>5</v>
      </c>
      <c r="C22861" s="4" t="s">
        <v>13</v>
      </c>
      <c r="D22861" s="4" t="s">
        <v>13</v>
      </c>
    </row>
    <row r="22862" spans="1:8">
      <c r="A22862" t="n">
        <v>180853</v>
      </c>
      <c r="B22862" s="32" t="n">
        <v>107</v>
      </c>
      <c r="C22862" s="7" t="n">
        <v>3</v>
      </c>
      <c r="D22862" s="7" t="n">
        <v>0</v>
      </c>
    </row>
    <row r="22863" spans="1:8">
      <c r="A22863" t="s">
        <v>4</v>
      </c>
      <c r="B22863" s="4" t="s">
        <v>5</v>
      </c>
      <c r="C22863" s="4" t="s">
        <v>13</v>
      </c>
      <c r="D22863" s="4" t="s">
        <v>10</v>
      </c>
      <c r="E22863" s="4" t="s">
        <v>22</v>
      </c>
    </row>
    <row r="22864" spans="1:8">
      <c r="A22864" t="n">
        <v>180856</v>
      </c>
      <c r="B22864" s="28" t="n">
        <v>58</v>
      </c>
      <c r="C22864" s="7" t="n">
        <v>100</v>
      </c>
      <c r="D22864" s="7" t="n">
        <v>300</v>
      </c>
      <c r="E22864" s="7" t="n">
        <v>0.300000011920929</v>
      </c>
    </row>
    <row r="22865" spans="1:8">
      <c r="A22865" t="s">
        <v>4</v>
      </c>
      <c r="B22865" s="4" t="s">
        <v>5</v>
      </c>
      <c r="C22865" s="4" t="s">
        <v>13</v>
      </c>
      <c r="D22865" s="4" t="s">
        <v>10</v>
      </c>
    </row>
    <row r="22866" spans="1:8">
      <c r="A22866" t="n">
        <v>180864</v>
      </c>
      <c r="B22866" s="28" t="n">
        <v>58</v>
      </c>
      <c r="C22866" s="7" t="n">
        <v>255</v>
      </c>
      <c r="D22866" s="7" t="n">
        <v>0</v>
      </c>
    </row>
    <row r="22867" spans="1:8">
      <c r="A22867" t="s">
        <v>4</v>
      </c>
      <c r="B22867" s="4" t="s">
        <v>5</v>
      </c>
      <c r="C22867" s="4" t="s">
        <v>13</v>
      </c>
      <c r="D22867" s="4" t="s">
        <v>13</v>
      </c>
      <c r="E22867" s="4" t="s">
        <v>13</v>
      </c>
      <c r="F22867" s="4" t="s">
        <v>9</v>
      </c>
      <c r="G22867" s="4" t="s">
        <v>13</v>
      </c>
      <c r="H22867" s="4" t="s">
        <v>13</v>
      </c>
      <c r="I22867" s="4" t="s">
        <v>20</v>
      </c>
    </row>
    <row r="22868" spans="1:8">
      <c r="A22868" t="n">
        <v>180868</v>
      </c>
      <c r="B22868" s="10" t="n">
        <v>5</v>
      </c>
      <c r="C22868" s="7" t="n">
        <v>35</v>
      </c>
      <c r="D22868" s="7" t="n">
        <v>0</v>
      </c>
      <c r="E22868" s="7" t="n">
        <v>0</v>
      </c>
      <c r="F22868" s="7" t="n">
        <v>1</v>
      </c>
      <c r="G22868" s="7" t="n">
        <v>2</v>
      </c>
      <c r="H22868" s="7" t="n">
        <v>1</v>
      </c>
      <c r="I22868" s="11" t="n">
        <f t="normal" ca="1">A22876</f>
        <v>0</v>
      </c>
    </row>
    <row r="22869" spans="1:8">
      <c r="A22869" t="s">
        <v>4</v>
      </c>
      <c r="B22869" s="4" t="s">
        <v>5</v>
      </c>
      <c r="C22869" s="4" t="s">
        <v>10</v>
      </c>
      <c r="D22869" s="4" t="s">
        <v>10</v>
      </c>
      <c r="E22869" s="4" t="s">
        <v>22</v>
      </c>
      <c r="F22869" s="4" t="s">
        <v>22</v>
      </c>
      <c r="G22869" s="4" t="s">
        <v>22</v>
      </c>
      <c r="H22869" s="4" t="s">
        <v>22</v>
      </c>
      <c r="I22869" s="4" t="s">
        <v>13</v>
      </c>
      <c r="J22869" s="4" t="s">
        <v>10</v>
      </c>
    </row>
    <row r="22870" spans="1:8">
      <c r="A22870" t="n">
        <v>180882</v>
      </c>
      <c r="B22870" s="85" t="n">
        <v>55</v>
      </c>
      <c r="C22870" s="7" t="n">
        <v>61456</v>
      </c>
      <c r="D22870" s="7" t="n">
        <v>65024</v>
      </c>
      <c r="E22870" s="7" t="n">
        <v>0</v>
      </c>
      <c r="F22870" s="7" t="n">
        <v>0</v>
      </c>
      <c r="G22870" s="7" t="n">
        <v>2.5</v>
      </c>
      <c r="H22870" s="7" t="n">
        <v>1.20000004768372</v>
      </c>
      <c r="I22870" s="7" t="n">
        <v>1</v>
      </c>
      <c r="J22870" s="7" t="n">
        <v>0</v>
      </c>
    </row>
    <row r="22871" spans="1:8">
      <c r="A22871" t="s">
        <v>4</v>
      </c>
      <c r="B22871" s="4" t="s">
        <v>5</v>
      </c>
      <c r="C22871" s="4" t="s">
        <v>13</v>
      </c>
      <c r="D22871" s="4" t="s">
        <v>10</v>
      </c>
      <c r="E22871" s="4" t="s">
        <v>13</v>
      </c>
    </row>
    <row r="22872" spans="1:8">
      <c r="A22872" t="n">
        <v>180906</v>
      </c>
      <c r="B22872" s="16" t="n">
        <v>49</v>
      </c>
      <c r="C22872" s="7" t="n">
        <v>1</v>
      </c>
      <c r="D22872" s="7" t="n">
        <v>2000</v>
      </c>
      <c r="E22872" s="7" t="n">
        <v>0</v>
      </c>
    </row>
    <row r="22873" spans="1:8">
      <c r="A22873" t="s">
        <v>4</v>
      </c>
      <c r="B22873" s="4" t="s">
        <v>5</v>
      </c>
      <c r="C22873" s="4" t="s">
        <v>20</v>
      </c>
    </row>
    <row r="22874" spans="1:8">
      <c r="A22874" t="n">
        <v>180911</v>
      </c>
      <c r="B22874" s="17" t="n">
        <v>3</v>
      </c>
      <c r="C22874" s="11" t="n">
        <f t="normal" ca="1">A22876</f>
        <v>0</v>
      </c>
    </row>
    <row r="22875" spans="1:8">
      <c r="A22875" t="s">
        <v>4</v>
      </c>
      <c r="B22875" s="4" t="s">
        <v>5</v>
      </c>
      <c r="C22875" s="4" t="s">
        <v>13</v>
      </c>
      <c r="D22875" s="4" t="s">
        <v>10</v>
      </c>
      <c r="E22875" s="4" t="s">
        <v>22</v>
      </c>
    </row>
    <row r="22876" spans="1:8">
      <c r="A22876" t="n">
        <v>180916</v>
      </c>
      <c r="B22876" s="28" t="n">
        <v>58</v>
      </c>
      <c r="C22876" s="7" t="n">
        <v>0</v>
      </c>
      <c r="D22876" s="7" t="n">
        <v>1000</v>
      </c>
      <c r="E22876" s="7" t="n">
        <v>1</v>
      </c>
    </row>
    <row r="22877" spans="1:8">
      <c r="A22877" t="s">
        <v>4</v>
      </c>
      <c r="B22877" s="4" t="s">
        <v>5</v>
      </c>
      <c r="C22877" s="4" t="s">
        <v>13</v>
      </c>
      <c r="D22877" s="4" t="s">
        <v>10</v>
      </c>
    </row>
    <row r="22878" spans="1:8">
      <c r="A22878" t="n">
        <v>180924</v>
      </c>
      <c r="B22878" s="28" t="n">
        <v>58</v>
      </c>
      <c r="C22878" s="7" t="n">
        <v>255</v>
      </c>
      <c r="D22878" s="7" t="n">
        <v>0</v>
      </c>
    </row>
    <row r="22879" spans="1:8">
      <c r="A22879" t="s">
        <v>4</v>
      </c>
      <c r="B22879" s="4" t="s">
        <v>5</v>
      </c>
      <c r="C22879" s="4" t="s">
        <v>10</v>
      </c>
      <c r="D22879" s="4" t="s">
        <v>22</v>
      </c>
      <c r="E22879" s="4" t="s">
        <v>22</v>
      </c>
      <c r="F22879" s="4" t="s">
        <v>22</v>
      </c>
      <c r="G22879" s="4" t="s">
        <v>22</v>
      </c>
    </row>
    <row r="22880" spans="1:8">
      <c r="A22880" t="n">
        <v>180928</v>
      </c>
      <c r="B22880" s="24" t="n">
        <v>46</v>
      </c>
      <c r="C22880" s="7" t="n">
        <v>61456</v>
      </c>
      <c r="D22880" s="7" t="n">
        <v>-24</v>
      </c>
      <c r="E22880" s="7" t="n">
        <v>1.73000001907349</v>
      </c>
      <c r="F22880" s="7" t="n">
        <v>-45.75</v>
      </c>
      <c r="G22880" s="7" t="n">
        <v>0</v>
      </c>
    </row>
    <row r="22881" spans="1:10">
      <c r="A22881" t="s">
        <v>4</v>
      </c>
      <c r="B22881" s="4" t="s">
        <v>5</v>
      </c>
      <c r="C22881" s="4" t="s">
        <v>13</v>
      </c>
      <c r="D22881" s="4" t="s">
        <v>13</v>
      </c>
      <c r="E22881" s="4" t="s">
        <v>22</v>
      </c>
      <c r="F22881" s="4" t="s">
        <v>22</v>
      </c>
      <c r="G22881" s="4" t="s">
        <v>22</v>
      </c>
      <c r="H22881" s="4" t="s">
        <v>10</v>
      </c>
      <c r="I22881" s="4" t="s">
        <v>13</v>
      </c>
    </row>
    <row r="22882" spans="1:10">
      <c r="A22882" t="n">
        <v>180947</v>
      </c>
      <c r="B22882" s="25" t="n">
        <v>45</v>
      </c>
      <c r="C22882" s="7" t="n">
        <v>4</v>
      </c>
      <c r="D22882" s="7" t="n">
        <v>3</v>
      </c>
      <c r="E22882" s="7" t="n">
        <v>4</v>
      </c>
      <c r="F22882" s="7" t="n">
        <v>0</v>
      </c>
      <c r="G22882" s="7" t="n">
        <v>0</v>
      </c>
      <c r="H22882" s="7" t="n">
        <v>0</v>
      </c>
      <c r="I22882" s="7" t="n">
        <v>0</v>
      </c>
    </row>
    <row r="22883" spans="1:10">
      <c r="A22883" t="s">
        <v>4</v>
      </c>
      <c r="B22883" s="4" t="s">
        <v>5</v>
      </c>
      <c r="C22883" s="4" t="s">
        <v>13</v>
      </c>
      <c r="D22883" s="4" t="s">
        <v>13</v>
      </c>
      <c r="E22883" s="4" t="s">
        <v>13</v>
      </c>
      <c r="F22883" s="4" t="s">
        <v>9</v>
      </c>
      <c r="G22883" s="4" t="s">
        <v>13</v>
      </c>
      <c r="H22883" s="4" t="s">
        <v>13</v>
      </c>
      <c r="I22883" s="4" t="s">
        <v>20</v>
      </c>
    </row>
    <row r="22884" spans="1:10">
      <c r="A22884" t="n">
        <v>180965</v>
      </c>
      <c r="B22884" s="10" t="n">
        <v>5</v>
      </c>
      <c r="C22884" s="7" t="n">
        <v>35</v>
      </c>
      <c r="D22884" s="7" t="n">
        <v>0</v>
      </c>
      <c r="E22884" s="7" t="n">
        <v>0</v>
      </c>
      <c r="F22884" s="7" t="n">
        <v>1</v>
      </c>
      <c r="G22884" s="7" t="n">
        <v>2</v>
      </c>
      <c r="H22884" s="7" t="n">
        <v>1</v>
      </c>
      <c r="I22884" s="11" t="n">
        <f t="normal" ca="1">A22890</f>
        <v>0</v>
      </c>
    </row>
    <row r="22885" spans="1:10">
      <c r="A22885" t="s">
        <v>4</v>
      </c>
      <c r="B22885" s="4" t="s">
        <v>5</v>
      </c>
      <c r="C22885" s="4" t="s">
        <v>13</v>
      </c>
      <c r="D22885" s="4" t="s">
        <v>10</v>
      </c>
    </row>
    <row r="22886" spans="1:10">
      <c r="A22886" t="n">
        <v>180979</v>
      </c>
      <c r="B22886" s="9" t="n">
        <v>162</v>
      </c>
      <c r="C22886" s="7" t="n">
        <v>1</v>
      </c>
      <c r="D22886" s="7" t="n">
        <v>0</v>
      </c>
    </row>
    <row r="22887" spans="1:10">
      <c r="A22887" t="s">
        <v>4</v>
      </c>
      <c r="B22887" s="4" t="s">
        <v>5</v>
      </c>
      <c r="C22887" s="4" t="s">
        <v>20</v>
      </c>
    </row>
    <row r="22888" spans="1:10">
      <c r="A22888" t="n">
        <v>180983</v>
      </c>
      <c r="B22888" s="17" t="n">
        <v>3</v>
      </c>
      <c r="C22888" s="11" t="n">
        <f t="normal" ca="1">A22960</f>
        <v>0</v>
      </c>
    </row>
    <row r="22889" spans="1:10">
      <c r="A22889" t="s">
        <v>4</v>
      </c>
      <c r="B22889" s="4" t="s">
        <v>5</v>
      </c>
      <c r="C22889" s="4" t="s">
        <v>13</v>
      </c>
      <c r="D22889" s="4" t="s">
        <v>6</v>
      </c>
    </row>
    <row r="22890" spans="1:10">
      <c r="A22890" t="n">
        <v>180988</v>
      </c>
      <c r="B22890" s="8" t="n">
        <v>2</v>
      </c>
      <c r="C22890" s="7" t="n">
        <v>10</v>
      </c>
      <c r="D22890" s="7" t="s">
        <v>855</v>
      </c>
    </row>
    <row r="22891" spans="1:10">
      <c r="A22891" t="s">
        <v>4</v>
      </c>
      <c r="B22891" s="4" t="s">
        <v>5</v>
      </c>
      <c r="C22891" s="4" t="s">
        <v>10</v>
      </c>
    </row>
    <row r="22892" spans="1:10">
      <c r="A22892" t="n">
        <v>181003</v>
      </c>
      <c r="B22892" s="35" t="n">
        <v>16</v>
      </c>
      <c r="C22892" s="7" t="n">
        <v>0</v>
      </c>
    </row>
    <row r="22893" spans="1:10">
      <c r="A22893" t="s">
        <v>4</v>
      </c>
      <c r="B22893" s="4" t="s">
        <v>5</v>
      </c>
      <c r="C22893" s="4" t="s">
        <v>13</v>
      </c>
      <c r="D22893" s="4" t="s">
        <v>10</v>
      </c>
    </row>
    <row r="22894" spans="1:10">
      <c r="A22894" t="n">
        <v>181006</v>
      </c>
      <c r="B22894" s="28" t="n">
        <v>58</v>
      </c>
      <c r="C22894" s="7" t="n">
        <v>105</v>
      </c>
      <c r="D22894" s="7" t="n">
        <v>300</v>
      </c>
    </row>
    <row r="22895" spans="1:10">
      <c r="A22895" t="s">
        <v>4</v>
      </c>
      <c r="B22895" s="4" t="s">
        <v>5</v>
      </c>
      <c r="C22895" s="4" t="s">
        <v>22</v>
      </c>
      <c r="D22895" s="4" t="s">
        <v>10</v>
      </c>
    </row>
    <row r="22896" spans="1:10">
      <c r="A22896" t="n">
        <v>181010</v>
      </c>
      <c r="B22896" s="51" t="n">
        <v>103</v>
      </c>
      <c r="C22896" s="7" t="n">
        <v>1</v>
      </c>
      <c r="D22896" s="7" t="n">
        <v>300</v>
      </c>
    </row>
    <row r="22897" spans="1:9">
      <c r="A22897" t="s">
        <v>4</v>
      </c>
      <c r="B22897" s="4" t="s">
        <v>5</v>
      </c>
      <c r="C22897" s="4" t="s">
        <v>13</v>
      </c>
      <c r="D22897" s="4" t="s">
        <v>10</v>
      </c>
    </row>
    <row r="22898" spans="1:9">
      <c r="A22898" t="n">
        <v>181017</v>
      </c>
      <c r="B22898" s="67" t="n">
        <v>72</v>
      </c>
      <c r="C22898" s="7" t="n">
        <v>4</v>
      </c>
      <c r="D22898" s="7" t="n">
        <v>0</v>
      </c>
    </row>
    <row r="22899" spans="1:9">
      <c r="A22899" t="s">
        <v>4</v>
      </c>
      <c r="B22899" s="4" t="s">
        <v>5</v>
      </c>
      <c r="C22899" s="4" t="s">
        <v>9</v>
      </c>
    </row>
    <row r="22900" spans="1:9">
      <c r="A22900" t="n">
        <v>181021</v>
      </c>
      <c r="B22900" s="50" t="n">
        <v>15</v>
      </c>
      <c r="C22900" s="7" t="n">
        <v>1073741824</v>
      </c>
    </row>
    <row r="22901" spans="1:9">
      <c r="A22901" t="s">
        <v>4</v>
      </c>
      <c r="B22901" s="4" t="s">
        <v>5</v>
      </c>
      <c r="C22901" s="4" t="s">
        <v>13</v>
      </c>
    </row>
    <row r="22902" spans="1:9">
      <c r="A22902" t="n">
        <v>181026</v>
      </c>
      <c r="B22902" s="37" t="n">
        <v>64</v>
      </c>
      <c r="C22902" s="7" t="n">
        <v>3</v>
      </c>
    </row>
    <row r="22903" spans="1:9">
      <c r="A22903" t="s">
        <v>4</v>
      </c>
      <c r="B22903" s="4" t="s">
        <v>5</v>
      </c>
      <c r="C22903" s="4" t="s">
        <v>13</v>
      </c>
    </row>
    <row r="22904" spans="1:9">
      <c r="A22904" t="n">
        <v>181028</v>
      </c>
      <c r="B22904" s="49" t="n">
        <v>74</v>
      </c>
      <c r="C22904" s="7" t="n">
        <v>67</v>
      </c>
    </row>
    <row r="22905" spans="1:9">
      <c r="A22905" t="s">
        <v>4</v>
      </c>
      <c r="B22905" s="4" t="s">
        <v>5</v>
      </c>
      <c r="C22905" s="4" t="s">
        <v>13</v>
      </c>
      <c r="D22905" s="4" t="s">
        <v>13</v>
      </c>
      <c r="E22905" s="4" t="s">
        <v>10</v>
      </c>
    </row>
    <row r="22906" spans="1:9">
      <c r="A22906" t="n">
        <v>181030</v>
      </c>
      <c r="B22906" s="25" t="n">
        <v>45</v>
      </c>
      <c r="C22906" s="7" t="n">
        <v>8</v>
      </c>
      <c r="D22906" s="7" t="n">
        <v>1</v>
      </c>
      <c r="E22906" s="7" t="n">
        <v>0</v>
      </c>
    </row>
    <row r="22907" spans="1:9">
      <c r="A22907" t="s">
        <v>4</v>
      </c>
      <c r="B22907" s="4" t="s">
        <v>5</v>
      </c>
      <c r="C22907" s="4" t="s">
        <v>10</v>
      </c>
    </row>
    <row r="22908" spans="1:9">
      <c r="A22908" t="n">
        <v>181035</v>
      </c>
      <c r="B22908" s="15" t="n">
        <v>13</v>
      </c>
      <c r="C22908" s="7" t="n">
        <v>6409</v>
      </c>
    </row>
    <row r="22909" spans="1:9">
      <c r="A22909" t="s">
        <v>4</v>
      </c>
      <c r="B22909" s="4" t="s">
        <v>5</v>
      </c>
      <c r="C22909" s="4" t="s">
        <v>10</v>
      </c>
    </row>
    <row r="22910" spans="1:9">
      <c r="A22910" t="n">
        <v>181038</v>
      </c>
      <c r="B22910" s="15" t="n">
        <v>13</v>
      </c>
      <c r="C22910" s="7" t="n">
        <v>6408</v>
      </c>
    </row>
    <row r="22911" spans="1:9">
      <c r="A22911" t="s">
        <v>4</v>
      </c>
      <c r="B22911" s="4" t="s">
        <v>5</v>
      </c>
      <c r="C22911" s="4" t="s">
        <v>10</v>
      </c>
    </row>
    <row r="22912" spans="1:9">
      <c r="A22912" t="n">
        <v>181041</v>
      </c>
      <c r="B22912" s="12" t="n">
        <v>12</v>
      </c>
      <c r="C22912" s="7" t="n">
        <v>6464</v>
      </c>
    </row>
    <row r="22913" spans="1:5">
      <c r="A22913" t="s">
        <v>4</v>
      </c>
      <c r="B22913" s="4" t="s">
        <v>5</v>
      </c>
      <c r="C22913" s="4" t="s">
        <v>10</v>
      </c>
    </row>
    <row r="22914" spans="1:5">
      <c r="A22914" t="n">
        <v>181044</v>
      </c>
      <c r="B22914" s="15" t="n">
        <v>13</v>
      </c>
      <c r="C22914" s="7" t="n">
        <v>6465</v>
      </c>
    </row>
    <row r="22915" spans="1:5">
      <c r="A22915" t="s">
        <v>4</v>
      </c>
      <c r="B22915" s="4" t="s">
        <v>5</v>
      </c>
      <c r="C22915" s="4" t="s">
        <v>10</v>
      </c>
    </row>
    <row r="22916" spans="1:5">
      <c r="A22916" t="n">
        <v>181047</v>
      </c>
      <c r="B22916" s="15" t="n">
        <v>13</v>
      </c>
      <c r="C22916" s="7" t="n">
        <v>6466</v>
      </c>
    </row>
    <row r="22917" spans="1:5">
      <c r="A22917" t="s">
        <v>4</v>
      </c>
      <c r="B22917" s="4" t="s">
        <v>5</v>
      </c>
      <c r="C22917" s="4" t="s">
        <v>10</v>
      </c>
    </row>
    <row r="22918" spans="1:5">
      <c r="A22918" t="n">
        <v>181050</v>
      </c>
      <c r="B22918" s="15" t="n">
        <v>13</v>
      </c>
      <c r="C22918" s="7" t="n">
        <v>6467</v>
      </c>
    </row>
    <row r="22919" spans="1:5">
      <c r="A22919" t="s">
        <v>4</v>
      </c>
      <c r="B22919" s="4" t="s">
        <v>5</v>
      </c>
      <c r="C22919" s="4" t="s">
        <v>10</v>
      </c>
    </row>
    <row r="22920" spans="1:5">
      <c r="A22920" t="n">
        <v>181053</v>
      </c>
      <c r="B22920" s="15" t="n">
        <v>13</v>
      </c>
      <c r="C22920" s="7" t="n">
        <v>6468</v>
      </c>
    </row>
    <row r="22921" spans="1:5">
      <c r="A22921" t="s">
        <v>4</v>
      </c>
      <c r="B22921" s="4" t="s">
        <v>5</v>
      </c>
      <c r="C22921" s="4" t="s">
        <v>10</v>
      </c>
    </row>
    <row r="22922" spans="1:5">
      <c r="A22922" t="n">
        <v>181056</v>
      </c>
      <c r="B22922" s="15" t="n">
        <v>13</v>
      </c>
      <c r="C22922" s="7" t="n">
        <v>6469</v>
      </c>
    </row>
    <row r="22923" spans="1:5">
      <c r="A22923" t="s">
        <v>4</v>
      </c>
      <c r="B22923" s="4" t="s">
        <v>5</v>
      </c>
      <c r="C22923" s="4" t="s">
        <v>10</v>
      </c>
    </row>
    <row r="22924" spans="1:5">
      <c r="A22924" t="n">
        <v>181059</v>
      </c>
      <c r="B22924" s="15" t="n">
        <v>13</v>
      </c>
      <c r="C22924" s="7" t="n">
        <v>6470</v>
      </c>
    </row>
    <row r="22925" spans="1:5">
      <c r="A22925" t="s">
        <v>4</v>
      </c>
      <c r="B22925" s="4" t="s">
        <v>5</v>
      </c>
      <c r="C22925" s="4" t="s">
        <v>10</v>
      </c>
    </row>
    <row r="22926" spans="1:5">
      <c r="A22926" t="n">
        <v>181062</v>
      </c>
      <c r="B22926" s="15" t="n">
        <v>13</v>
      </c>
      <c r="C22926" s="7" t="n">
        <v>6471</v>
      </c>
    </row>
    <row r="22927" spans="1:5">
      <c r="A22927" t="s">
        <v>4</v>
      </c>
      <c r="B22927" s="4" t="s">
        <v>5</v>
      </c>
      <c r="C22927" s="4" t="s">
        <v>13</v>
      </c>
    </row>
    <row r="22928" spans="1:5">
      <c r="A22928" t="n">
        <v>181065</v>
      </c>
      <c r="B22928" s="49" t="n">
        <v>74</v>
      </c>
      <c r="C22928" s="7" t="n">
        <v>18</v>
      </c>
    </row>
    <row r="22929" spans="1:3">
      <c r="A22929" t="s">
        <v>4</v>
      </c>
      <c r="B22929" s="4" t="s">
        <v>5</v>
      </c>
      <c r="C22929" s="4" t="s">
        <v>13</v>
      </c>
    </row>
    <row r="22930" spans="1:3">
      <c r="A22930" t="n">
        <v>181067</v>
      </c>
      <c r="B22930" s="49" t="n">
        <v>74</v>
      </c>
      <c r="C22930" s="7" t="n">
        <v>45</v>
      </c>
    </row>
    <row r="22931" spans="1:3">
      <c r="A22931" t="s">
        <v>4</v>
      </c>
      <c r="B22931" s="4" t="s">
        <v>5</v>
      </c>
      <c r="C22931" s="4" t="s">
        <v>10</v>
      </c>
    </row>
    <row r="22932" spans="1:3">
      <c r="A22932" t="n">
        <v>181069</v>
      </c>
      <c r="B22932" s="35" t="n">
        <v>16</v>
      </c>
      <c r="C22932" s="7" t="n">
        <v>0</v>
      </c>
    </row>
    <row r="22933" spans="1:3">
      <c r="A22933" t="s">
        <v>4</v>
      </c>
      <c r="B22933" s="4" t="s">
        <v>5</v>
      </c>
      <c r="C22933" s="4" t="s">
        <v>13</v>
      </c>
      <c r="D22933" s="4" t="s">
        <v>13</v>
      </c>
      <c r="E22933" s="4" t="s">
        <v>13</v>
      </c>
      <c r="F22933" s="4" t="s">
        <v>13</v>
      </c>
    </row>
    <row r="22934" spans="1:3">
      <c r="A22934" t="n">
        <v>181072</v>
      </c>
      <c r="B22934" s="13" t="n">
        <v>14</v>
      </c>
      <c r="C22934" s="7" t="n">
        <v>0</v>
      </c>
      <c r="D22934" s="7" t="n">
        <v>8</v>
      </c>
      <c r="E22934" s="7" t="n">
        <v>0</v>
      </c>
      <c r="F22934" s="7" t="n">
        <v>0</v>
      </c>
    </row>
    <row r="22935" spans="1:3">
      <c r="A22935" t="s">
        <v>4</v>
      </c>
      <c r="B22935" s="4" t="s">
        <v>5</v>
      </c>
      <c r="C22935" s="4" t="s">
        <v>13</v>
      </c>
      <c r="D22935" s="4" t="s">
        <v>6</v>
      </c>
    </row>
    <row r="22936" spans="1:3">
      <c r="A22936" t="n">
        <v>181077</v>
      </c>
      <c r="B22936" s="8" t="n">
        <v>2</v>
      </c>
      <c r="C22936" s="7" t="n">
        <v>11</v>
      </c>
      <c r="D22936" s="7" t="s">
        <v>24</v>
      </c>
    </row>
    <row r="22937" spans="1:3">
      <c r="A22937" t="s">
        <v>4</v>
      </c>
      <c r="B22937" s="4" t="s">
        <v>5</v>
      </c>
      <c r="C22937" s="4" t="s">
        <v>10</v>
      </c>
    </row>
    <row r="22938" spans="1:3">
      <c r="A22938" t="n">
        <v>181091</v>
      </c>
      <c r="B22938" s="35" t="n">
        <v>16</v>
      </c>
      <c r="C22938" s="7" t="n">
        <v>0</v>
      </c>
    </row>
    <row r="22939" spans="1:3">
      <c r="A22939" t="s">
        <v>4</v>
      </c>
      <c r="B22939" s="4" t="s">
        <v>5</v>
      </c>
      <c r="C22939" s="4" t="s">
        <v>13</v>
      </c>
      <c r="D22939" s="4" t="s">
        <v>6</v>
      </c>
    </row>
    <row r="22940" spans="1:3">
      <c r="A22940" t="n">
        <v>181094</v>
      </c>
      <c r="B22940" s="8" t="n">
        <v>2</v>
      </c>
      <c r="C22940" s="7" t="n">
        <v>11</v>
      </c>
      <c r="D22940" s="7" t="s">
        <v>145</v>
      </c>
    </row>
    <row r="22941" spans="1:3">
      <c r="A22941" t="s">
        <v>4</v>
      </c>
      <c r="B22941" s="4" t="s">
        <v>5</v>
      </c>
      <c r="C22941" s="4" t="s">
        <v>10</v>
      </c>
    </row>
    <row r="22942" spans="1:3">
      <c r="A22942" t="n">
        <v>181103</v>
      </c>
      <c r="B22942" s="35" t="n">
        <v>16</v>
      </c>
      <c r="C22942" s="7" t="n">
        <v>0</v>
      </c>
    </row>
    <row r="22943" spans="1:3">
      <c r="A22943" t="s">
        <v>4</v>
      </c>
      <c r="B22943" s="4" t="s">
        <v>5</v>
      </c>
      <c r="C22943" s="4" t="s">
        <v>9</v>
      </c>
    </row>
    <row r="22944" spans="1:3">
      <c r="A22944" t="n">
        <v>181106</v>
      </c>
      <c r="B22944" s="50" t="n">
        <v>15</v>
      </c>
      <c r="C22944" s="7" t="n">
        <v>2048</v>
      </c>
    </row>
    <row r="22945" spans="1:6">
      <c r="A22945" t="s">
        <v>4</v>
      </c>
      <c r="B22945" s="4" t="s">
        <v>5</v>
      </c>
      <c r="C22945" s="4" t="s">
        <v>13</v>
      </c>
      <c r="D22945" s="4" t="s">
        <v>6</v>
      </c>
    </row>
    <row r="22946" spans="1:6">
      <c r="A22946" t="n">
        <v>181111</v>
      </c>
      <c r="B22946" s="8" t="n">
        <v>2</v>
      </c>
      <c r="C22946" s="7" t="n">
        <v>10</v>
      </c>
      <c r="D22946" s="7" t="s">
        <v>146</v>
      </c>
    </row>
    <row r="22947" spans="1:6">
      <c r="A22947" t="s">
        <v>4</v>
      </c>
      <c r="B22947" s="4" t="s">
        <v>5</v>
      </c>
      <c r="C22947" s="4" t="s">
        <v>10</v>
      </c>
    </row>
    <row r="22948" spans="1:6">
      <c r="A22948" t="n">
        <v>181129</v>
      </c>
      <c r="B22948" s="35" t="n">
        <v>16</v>
      </c>
      <c r="C22948" s="7" t="n">
        <v>0</v>
      </c>
    </row>
    <row r="22949" spans="1:6">
      <c r="A22949" t="s">
        <v>4</v>
      </c>
      <c r="B22949" s="4" t="s">
        <v>5</v>
      </c>
      <c r="C22949" s="4" t="s">
        <v>13</v>
      </c>
      <c r="D22949" s="4" t="s">
        <v>6</v>
      </c>
    </row>
    <row r="22950" spans="1:6">
      <c r="A22950" t="n">
        <v>181132</v>
      </c>
      <c r="B22950" s="8" t="n">
        <v>2</v>
      </c>
      <c r="C22950" s="7" t="n">
        <v>10</v>
      </c>
      <c r="D22950" s="7" t="s">
        <v>147</v>
      </c>
    </row>
    <row r="22951" spans="1:6">
      <c r="A22951" t="s">
        <v>4</v>
      </c>
      <c r="B22951" s="4" t="s">
        <v>5</v>
      </c>
      <c r="C22951" s="4" t="s">
        <v>10</v>
      </c>
    </row>
    <row r="22952" spans="1:6">
      <c r="A22952" t="n">
        <v>181151</v>
      </c>
      <c r="B22952" s="35" t="n">
        <v>16</v>
      </c>
      <c r="C22952" s="7" t="n">
        <v>0</v>
      </c>
    </row>
    <row r="22953" spans="1:6">
      <c r="A22953" t="s">
        <v>4</v>
      </c>
      <c r="B22953" s="4" t="s">
        <v>5</v>
      </c>
      <c r="C22953" s="4" t="s">
        <v>13</v>
      </c>
      <c r="D22953" s="4" t="s">
        <v>10</v>
      </c>
      <c r="E22953" s="4" t="s">
        <v>22</v>
      </c>
    </row>
    <row r="22954" spans="1:6">
      <c r="A22954" t="n">
        <v>181154</v>
      </c>
      <c r="B22954" s="28" t="n">
        <v>58</v>
      </c>
      <c r="C22954" s="7" t="n">
        <v>100</v>
      </c>
      <c r="D22954" s="7" t="n">
        <v>300</v>
      </c>
      <c r="E22954" s="7" t="n">
        <v>1</v>
      </c>
    </row>
    <row r="22955" spans="1:6">
      <c r="A22955" t="s">
        <v>4</v>
      </c>
      <c r="B22955" s="4" t="s">
        <v>5</v>
      </c>
      <c r="C22955" s="4" t="s">
        <v>13</v>
      </c>
      <c r="D22955" s="4" t="s">
        <v>10</v>
      </c>
    </row>
    <row r="22956" spans="1:6">
      <c r="A22956" t="n">
        <v>181162</v>
      </c>
      <c r="B22956" s="28" t="n">
        <v>58</v>
      </c>
      <c r="C22956" s="7" t="n">
        <v>255</v>
      </c>
      <c r="D22956" s="7" t="n">
        <v>0</v>
      </c>
    </row>
    <row r="22957" spans="1:6">
      <c r="A22957" t="s">
        <v>4</v>
      </c>
      <c r="B22957" s="4" t="s">
        <v>5</v>
      </c>
      <c r="C22957" s="4" t="s">
        <v>13</v>
      </c>
    </row>
    <row r="22958" spans="1:6">
      <c r="A22958" t="n">
        <v>181166</v>
      </c>
      <c r="B22958" s="34" t="n">
        <v>23</v>
      </c>
      <c r="C22958" s="7" t="n">
        <v>0</v>
      </c>
    </row>
    <row r="22959" spans="1:6">
      <c r="A22959" t="s">
        <v>4</v>
      </c>
      <c r="B22959" s="4" t="s">
        <v>5</v>
      </c>
    </row>
    <row r="22960" spans="1:6">
      <c r="A22960" t="n">
        <v>181168</v>
      </c>
      <c r="B22960" s="5" t="n">
        <v>1</v>
      </c>
    </row>
    <row r="22961" spans="1:5" s="3" customFormat="1" customHeight="0">
      <c r="A22961" s="3" t="s">
        <v>2</v>
      </c>
      <c r="B22961" s="3" t="s">
        <v>1454</v>
      </c>
    </row>
    <row r="22962" spans="1:5">
      <c r="A22962" t="s">
        <v>4</v>
      </c>
      <c r="B22962" s="4" t="s">
        <v>5</v>
      </c>
      <c r="C22962" s="4" t="s">
        <v>13</v>
      </c>
      <c r="D22962" s="4" t="s">
        <v>13</v>
      </c>
      <c r="E22962" s="4" t="s">
        <v>13</v>
      </c>
      <c r="F22962" s="4" t="s">
        <v>13</v>
      </c>
    </row>
    <row r="22963" spans="1:5">
      <c r="A22963" t="n">
        <v>181172</v>
      </c>
      <c r="B22963" s="13" t="n">
        <v>14</v>
      </c>
      <c r="C22963" s="7" t="n">
        <v>2</v>
      </c>
      <c r="D22963" s="7" t="n">
        <v>0</v>
      </c>
      <c r="E22963" s="7" t="n">
        <v>0</v>
      </c>
      <c r="F22963" s="7" t="n">
        <v>0</v>
      </c>
    </row>
    <row r="22964" spans="1:5">
      <c r="A22964" t="s">
        <v>4</v>
      </c>
      <c r="B22964" s="4" t="s">
        <v>5</v>
      </c>
      <c r="C22964" s="4" t="s">
        <v>13</v>
      </c>
      <c r="D22964" s="36" t="s">
        <v>81</v>
      </c>
      <c r="E22964" s="4" t="s">
        <v>5</v>
      </c>
      <c r="F22964" s="4" t="s">
        <v>13</v>
      </c>
      <c r="G22964" s="4" t="s">
        <v>10</v>
      </c>
      <c r="H22964" s="36" t="s">
        <v>82</v>
      </c>
      <c r="I22964" s="4" t="s">
        <v>13</v>
      </c>
      <c r="J22964" s="4" t="s">
        <v>9</v>
      </c>
      <c r="K22964" s="4" t="s">
        <v>13</v>
      </c>
      <c r="L22964" s="4" t="s">
        <v>13</v>
      </c>
      <c r="M22964" s="36" t="s">
        <v>81</v>
      </c>
      <c r="N22964" s="4" t="s">
        <v>5</v>
      </c>
      <c r="O22964" s="4" t="s">
        <v>13</v>
      </c>
      <c r="P22964" s="4" t="s">
        <v>10</v>
      </c>
      <c r="Q22964" s="36" t="s">
        <v>82</v>
      </c>
      <c r="R22964" s="4" t="s">
        <v>13</v>
      </c>
      <c r="S22964" s="4" t="s">
        <v>9</v>
      </c>
      <c r="T22964" s="4" t="s">
        <v>13</v>
      </c>
      <c r="U22964" s="4" t="s">
        <v>13</v>
      </c>
      <c r="V22964" s="4" t="s">
        <v>13</v>
      </c>
      <c r="W22964" s="4" t="s">
        <v>20</v>
      </c>
    </row>
    <row r="22965" spans="1:5">
      <c r="A22965" t="n">
        <v>181177</v>
      </c>
      <c r="B22965" s="10" t="n">
        <v>5</v>
      </c>
      <c r="C22965" s="7" t="n">
        <v>28</v>
      </c>
      <c r="D22965" s="36" t="s">
        <v>3</v>
      </c>
      <c r="E22965" s="9" t="n">
        <v>162</v>
      </c>
      <c r="F22965" s="7" t="n">
        <v>3</v>
      </c>
      <c r="G22965" s="7" t="n">
        <v>4244</v>
      </c>
      <c r="H22965" s="36" t="s">
        <v>3</v>
      </c>
      <c r="I22965" s="7" t="n">
        <v>0</v>
      </c>
      <c r="J22965" s="7" t="n">
        <v>1</v>
      </c>
      <c r="K22965" s="7" t="n">
        <v>2</v>
      </c>
      <c r="L22965" s="7" t="n">
        <v>28</v>
      </c>
      <c r="M22965" s="36" t="s">
        <v>3</v>
      </c>
      <c r="N22965" s="9" t="n">
        <v>162</v>
      </c>
      <c r="O22965" s="7" t="n">
        <v>3</v>
      </c>
      <c r="P22965" s="7" t="n">
        <v>4244</v>
      </c>
      <c r="Q22965" s="36" t="s">
        <v>3</v>
      </c>
      <c r="R22965" s="7" t="n">
        <v>0</v>
      </c>
      <c r="S22965" s="7" t="n">
        <v>2</v>
      </c>
      <c r="T22965" s="7" t="n">
        <v>2</v>
      </c>
      <c r="U22965" s="7" t="n">
        <v>11</v>
      </c>
      <c r="V22965" s="7" t="n">
        <v>1</v>
      </c>
      <c r="W22965" s="11" t="n">
        <f t="normal" ca="1">A22969</f>
        <v>0</v>
      </c>
    </row>
    <row r="22966" spans="1:5">
      <c r="A22966" t="s">
        <v>4</v>
      </c>
      <c r="B22966" s="4" t="s">
        <v>5</v>
      </c>
      <c r="C22966" s="4" t="s">
        <v>13</v>
      </c>
      <c r="D22966" s="4" t="s">
        <v>10</v>
      </c>
      <c r="E22966" s="4" t="s">
        <v>22</v>
      </c>
    </row>
    <row r="22967" spans="1:5">
      <c r="A22967" t="n">
        <v>181206</v>
      </c>
      <c r="B22967" s="28" t="n">
        <v>58</v>
      </c>
      <c r="C22967" s="7" t="n">
        <v>0</v>
      </c>
      <c r="D22967" s="7" t="n">
        <v>0</v>
      </c>
      <c r="E22967" s="7" t="n">
        <v>1</v>
      </c>
    </row>
    <row r="22968" spans="1:5">
      <c r="A22968" t="s">
        <v>4</v>
      </c>
      <c r="B22968" s="4" t="s">
        <v>5</v>
      </c>
      <c r="C22968" s="4" t="s">
        <v>13</v>
      </c>
      <c r="D22968" s="36" t="s">
        <v>81</v>
      </c>
      <c r="E22968" s="4" t="s">
        <v>5</v>
      </c>
      <c r="F22968" s="4" t="s">
        <v>13</v>
      </c>
      <c r="G22968" s="4" t="s">
        <v>10</v>
      </c>
      <c r="H22968" s="36" t="s">
        <v>82</v>
      </c>
      <c r="I22968" s="4" t="s">
        <v>13</v>
      </c>
      <c r="J22968" s="4" t="s">
        <v>9</v>
      </c>
      <c r="K22968" s="4" t="s">
        <v>13</v>
      </c>
      <c r="L22968" s="4" t="s">
        <v>13</v>
      </c>
      <c r="M22968" s="36" t="s">
        <v>81</v>
      </c>
      <c r="N22968" s="4" t="s">
        <v>5</v>
      </c>
      <c r="O22968" s="4" t="s">
        <v>13</v>
      </c>
      <c r="P22968" s="4" t="s">
        <v>10</v>
      </c>
      <c r="Q22968" s="36" t="s">
        <v>82</v>
      </c>
      <c r="R22968" s="4" t="s">
        <v>13</v>
      </c>
      <c r="S22968" s="4" t="s">
        <v>9</v>
      </c>
      <c r="T22968" s="4" t="s">
        <v>13</v>
      </c>
      <c r="U22968" s="4" t="s">
        <v>13</v>
      </c>
      <c r="V22968" s="4" t="s">
        <v>13</v>
      </c>
      <c r="W22968" s="4" t="s">
        <v>20</v>
      </c>
    </row>
    <row r="22969" spans="1:5">
      <c r="A22969" t="n">
        <v>181214</v>
      </c>
      <c r="B22969" s="10" t="n">
        <v>5</v>
      </c>
      <c r="C22969" s="7" t="n">
        <v>28</v>
      </c>
      <c r="D22969" s="36" t="s">
        <v>3</v>
      </c>
      <c r="E22969" s="9" t="n">
        <v>162</v>
      </c>
      <c r="F22969" s="7" t="n">
        <v>3</v>
      </c>
      <c r="G22969" s="7" t="n">
        <v>4244</v>
      </c>
      <c r="H22969" s="36" t="s">
        <v>3</v>
      </c>
      <c r="I22969" s="7" t="n">
        <v>0</v>
      </c>
      <c r="J22969" s="7" t="n">
        <v>1</v>
      </c>
      <c r="K22969" s="7" t="n">
        <v>3</v>
      </c>
      <c r="L22969" s="7" t="n">
        <v>28</v>
      </c>
      <c r="M22969" s="36" t="s">
        <v>3</v>
      </c>
      <c r="N22969" s="9" t="n">
        <v>162</v>
      </c>
      <c r="O22969" s="7" t="n">
        <v>3</v>
      </c>
      <c r="P22969" s="7" t="n">
        <v>4244</v>
      </c>
      <c r="Q22969" s="36" t="s">
        <v>3</v>
      </c>
      <c r="R22969" s="7" t="n">
        <v>0</v>
      </c>
      <c r="S22969" s="7" t="n">
        <v>2</v>
      </c>
      <c r="T22969" s="7" t="n">
        <v>3</v>
      </c>
      <c r="U22969" s="7" t="n">
        <v>9</v>
      </c>
      <c r="V22969" s="7" t="n">
        <v>1</v>
      </c>
      <c r="W22969" s="11" t="n">
        <f t="normal" ca="1">A22979</f>
        <v>0</v>
      </c>
    </row>
    <row r="22970" spans="1:5">
      <c r="A22970" t="s">
        <v>4</v>
      </c>
      <c r="B22970" s="4" t="s">
        <v>5</v>
      </c>
      <c r="C22970" s="4" t="s">
        <v>13</v>
      </c>
      <c r="D22970" s="36" t="s">
        <v>81</v>
      </c>
      <c r="E22970" s="4" t="s">
        <v>5</v>
      </c>
      <c r="F22970" s="4" t="s">
        <v>10</v>
      </c>
      <c r="G22970" s="4" t="s">
        <v>13</v>
      </c>
      <c r="H22970" s="4" t="s">
        <v>13</v>
      </c>
      <c r="I22970" s="4" t="s">
        <v>6</v>
      </c>
      <c r="J22970" s="36" t="s">
        <v>82</v>
      </c>
      <c r="K22970" s="4" t="s">
        <v>13</v>
      </c>
      <c r="L22970" s="4" t="s">
        <v>13</v>
      </c>
      <c r="M22970" s="36" t="s">
        <v>81</v>
      </c>
      <c r="N22970" s="4" t="s">
        <v>5</v>
      </c>
      <c r="O22970" s="4" t="s">
        <v>13</v>
      </c>
      <c r="P22970" s="36" t="s">
        <v>82</v>
      </c>
      <c r="Q22970" s="4" t="s">
        <v>13</v>
      </c>
      <c r="R22970" s="4" t="s">
        <v>9</v>
      </c>
      <c r="S22970" s="4" t="s">
        <v>13</v>
      </c>
      <c r="T22970" s="4" t="s">
        <v>13</v>
      </c>
      <c r="U22970" s="4" t="s">
        <v>13</v>
      </c>
      <c r="V22970" s="36" t="s">
        <v>81</v>
      </c>
      <c r="W22970" s="4" t="s">
        <v>5</v>
      </c>
      <c r="X22970" s="4" t="s">
        <v>13</v>
      </c>
      <c r="Y22970" s="36" t="s">
        <v>82</v>
      </c>
      <c r="Z22970" s="4" t="s">
        <v>13</v>
      </c>
      <c r="AA22970" s="4" t="s">
        <v>9</v>
      </c>
      <c r="AB22970" s="4" t="s">
        <v>13</v>
      </c>
      <c r="AC22970" s="4" t="s">
        <v>13</v>
      </c>
      <c r="AD22970" s="4" t="s">
        <v>13</v>
      </c>
      <c r="AE22970" s="4" t="s">
        <v>20</v>
      </c>
    </row>
    <row r="22971" spans="1:5">
      <c r="A22971" t="n">
        <v>181243</v>
      </c>
      <c r="B22971" s="10" t="n">
        <v>5</v>
      </c>
      <c r="C22971" s="7" t="n">
        <v>28</v>
      </c>
      <c r="D22971" s="36" t="s">
        <v>3</v>
      </c>
      <c r="E22971" s="64" t="n">
        <v>47</v>
      </c>
      <c r="F22971" s="7" t="n">
        <v>61456</v>
      </c>
      <c r="G22971" s="7" t="n">
        <v>2</v>
      </c>
      <c r="H22971" s="7" t="n">
        <v>0</v>
      </c>
      <c r="I22971" s="7" t="s">
        <v>785</v>
      </c>
      <c r="J22971" s="36" t="s">
        <v>3</v>
      </c>
      <c r="K22971" s="7" t="n">
        <v>8</v>
      </c>
      <c r="L22971" s="7" t="n">
        <v>28</v>
      </c>
      <c r="M22971" s="36" t="s">
        <v>3</v>
      </c>
      <c r="N22971" s="49" t="n">
        <v>74</v>
      </c>
      <c r="O22971" s="7" t="n">
        <v>65</v>
      </c>
      <c r="P22971" s="36" t="s">
        <v>3</v>
      </c>
      <c r="Q22971" s="7" t="n">
        <v>0</v>
      </c>
      <c r="R22971" s="7" t="n">
        <v>1</v>
      </c>
      <c r="S22971" s="7" t="n">
        <v>3</v>
      </c>
      <c r="T22971" s="7" t="n">
        <v>9</v>
      </c>
      <c r="U22971" s="7" t="n">
        <v>28</v>
      </c>
      <c r="V22971" s="36" t="s">
        <v>3</v>
      </c>
      <c r="W22971" s="49" t="n">
        <v>74</v>
      </c>
      <c r="X22971" s="7" t="n">
        <v>65</v>
      </c>
      <c r="Y22971" s="36" t="s">
        <v>3</v>
      </c>
      <c r="Z22971" s="7" t="n">
        <v>0</v>
      </c>
      <c r="AA22971" s="7" t="n">
        <v>2</v>
      </c>
      <c r="AB22971" s="7" t="n">
        <v>3</v>
      </c>
      <c r="AC22971" s="7" t="n">
        <v>9</v>
      </c>
      <c r="AD22971" s="7" t="n">
        <v>1</v>
      </c>
      <c r="AE22971" s="11" t="n">
        <f t="normal" ca="1">A22975</f>
        <v>0</v>
      </c>
    </row>
    <row r="22972" spans="1:5">
      <c r="A22972" t="s">
        <v>4</v>
      </c>
      <c r="B22972" s="4" t="s">
        <v>5</v>
      </c>
      <c r="C22972" s="4" t="s">
        <v>10</v>
      </c>
      <c r="D22972" s="4" t="s">
        <v>13</v>
      </c>
      <c r="E22972" s="4" t="s">
        <v>13</v>
      </c>
      <c r="F22972" s="4" t="s">
        <v>6</v>
      </c>
    </row>
    <row r="22973" spans="1:5">
      <c r="A22973" t="n">
        <v>181291</v>
      </c>
      <c r="B22973" s="64" t="n">
        <v>47</v>
      </c>
      <c r="C22973" s="7" t="n">
        <v>61456</v>
      </c>
      <c r="D22973" s="7" t="n">
        <v>0</v>
      </c>
      <c r="E22973" s="7" t="n">
        <v>0</v>
      </c>
      <c r="F22973" s="7" t="s">
        <v>408</v>
      </c>
    </row>
    <row r="22974" spans="1:5">
      <c r="A22974" t="s">
        <v>4</v>
      </c>
      <c r="B22974" s="4" t="s">
        <v>5</v>
      </c>
      <c r="C22974" s="4" t="s">
        <v>13</v>
      </c>
      <c r="D22974" s="4" t="s">
        <v>10</v>
      </c>
      <c r="E22974" s="4" t="s">
        <v>22</v>
      </c>
    </row>
    <row r="22975" spans="1:5">
      <c r="A22975" t="n">
        <v>181304</v>
      </c>
      <c r="B22975" s="28" t="n">
        <v>58</v>
      </c>
      <c r="C22975" s="7" t="n">
        <v>0</v>
      </c>
      <c r="D22975" s="7" t="n">
        <v>300</v>
      </c>
      <c r="E22975" s="7" t="n">
        <v>1</v>
      </c>
    </row>
    <row r="22976" spans="1:5">
      <c r="A22976" t="s">
        <v>4</v>
      </c>
      <c r="B22976" s="4" t="s">
        <v>5</v>
      </c>
      <c r="C22976" s="4" t="s">
        <v>13</v>
      </c>
      <c r="D22976" s="4" t="s">
        <v>10</v>
      </c>
    </row>
    <row r="22977" spans="1:31">
      <c r="A22977" t="n">
        <v>181312</v>
      </c>
      <c r="B22977" s="28" t="n">
        <v>58</v>
      </c>
      <c r="C22977" s="7" t="n">
        <v>255</v>
      </c>
      <c r="D22977" s="7" t="n">
        <v>0</v>
      </c>
    </row>
    <row r="22978" spans="1:31">
      <c r="A22978" t="s">
        <v>4</v>
      </c>
      <c r="B22978" s="4" t="s">
        <v>5</v>
      </c>
      <c r="C22978" s="4" t="s">
        <v>13</v>
      </c>
      <c r="D22978" s="4" t="s">
        <v>13</v>
      </c>
      <c r="E22978" s="4" t="s">
        <v>13</v>
      </c>
      <c r="F22978" s="4" t="s">
        <v>13</v>
      </c>
    </row>
    <row r="22979" spans="1:31">
      <c r="A22979" t="n">
        <v>181316</v>
      </c>
      <c r="B22979" s="13" t="n">
        <v>14</v>
      </c>
      <c r="C22979" s="7" t="n">
        <v>0</v>
      </c>
      <c r="D22979" s="7" t="n">
        <v>0</v>
      </c>
      <c r="E22979" s="7" t="n">
        <v>0</v>
      </c>
      <c r="F22979" s="7" t="n">
        <v>64</v>
      </c>
    </row>
    <row r="22980" spans="1:31">
      <c r="A22980" t="s">
        <v>4</v>
      </c>
      <c r="B22980" s="4" t="s">
        <v>5</v>
      </c>
      <c r="C22980" s="4" t="s">
        <v>13</v>
      </c>
      <c r="D22980" s="4" t="s">
        <v>10</v>
      </c>
    </row>
    <row r="22981" spans="1:31">
      <c r="A22981" t="n">
        <v>181321</v>
      </c>
      <c r="B22981" s="27" t="n">
        <v>22</v>
      </c>
      <c r="C22981" s="7" t="n">
        <v>0</v>
      </c>
      <c r="D22981" s="7" t="n">
        <v>4244</v>
      </c>
    </row>
    <row r="22982" spans="1:31">
      <c r="A22982" t="s">
        <v>4</v>
      </c>
      <c r="B22982" s="4" t="s">
        <v>5</v>
      </c>
      <c r="C22982" s="4" t="s">
        <v>13</v>
      </c>
      <c r="D22982" s="4" t="s">
        <v>10</v>
      </c>
    </row>
    <row r="22983" spans="1:31">
      <c r="A22983" t="n">
        <v>181325</v>
      </c>
      <c r="B22983" s="28" t="n">
        <v>58</v>
      </c>
      <c r="C22983" s="7" t="n">
        <v>5</v>
      </c>
      <c r="D22983" s="7" t="n">
        <v>300</v>
      </c>
    </row>
    <row r="22984" spans="1:31">
      <c r="A22984" t="s">
        <v>4</v>
      </c>
      <c r="B22984" s="4" t="s">
        <v>5</v>
      </c>
      <c r="C22984" s="4" t="s">
        <v>22</v>
      </c>
      <c r="D22984" s="4" t="s">
        <v>10</v>
      </c>
    </row>
    <row r="22985" spans="1:31">
      <c r="A22985" t="n">
        <v>181329</v>
      </c>
      <c r="B22985" s="51" t="n">
        <v>103</v>
      </c>
      <c r="C22985" s="7" t="n">
        <v>0</v>
      </c>
      <c r="D22985" s="7" t="n">
        <v>300</v>
      </c>
    </row>
    <row r="22986" spans="1:31">
      <c r="A22986" t="s">
        <v>4</v>
      </c>
      <c r="B22986" s="4" t="s">
        <v>5</v>
      </c>
      <c r="C22986" s="4" t="s">
        <v>13</v>
      </c>
    </row>
    <row r="22987" spans="1:31">
      <c r="A22987" t="n">
        <v>181336</v>
      </c>
      <c r="B22987" s="37" t="n">
        <v>64</v>
      </c>
      <c r="C22987" s="7" t="n">
        <v>7</v>
      </c>
    </row>
    <row r="22988" spans="1:31">
      <c r="A22988" t="s">
        <v>4</v>
      </c>
      <c r="B22988" s="4" t="s">
        <v>5</v>
      </c>
      <c r="C22988" s="4" t="s">
        <v>13</v>
      </c>
      <c r="D22988" s="4" t="s">
        <v>10</v>
      </c>
    </row>
    <row r="22989" spans="1:31">
      <c r="A22989" t="n">
        <v>181338</v>
      </c>
      <c r="B22989" s="67" t="n">
        <v>72</v>
      </c>
      <c r="C22989" s="7" t="n">
        <v>5</v>
      </c>
      <c r="D22989" s="7" t="n">
        <v>0</v>
      </c>
    </row>
    <row r="22990" spans="1:31">
      <c r="A22990" t="s">
        <v>4</v>
      </c>
      <c r="B22990" s="4" t="s">
        <v>5</v>
      </c>
      <c r="C22990" s="4" t="s">
        <v>13</v>
      </c>
      <c r="D22990" s="36" t="s">
        <v>81</v>
      </c>
      <c r="E22990" s="4" t="s">
        <v>5</v>
      </c>
      <c r="F22990" s="4" t="s">
        <v>13</v>
      </c>
      <c r="G22990" s="4" t="s">
        <v>10</v>
      </c>
      <c r="H22990" s="36" t="s">
        <v>82</v>
      </c>
      <c r="I22990" s="4" t="s">
        <v>13</v>
      </c>
      <c r="J22990" s="4" t="s">
        <v>9</v>
      </c>
      <c r="K22990" s="4" t="s">
        <v>13</v>
      </c>
      <c r="L22990" s="4" t="s">
        <v>13</v>
      </c>
      <c r="M22990" s="4" t="s">
        <v>20</v>
      </c>
    </row>
    <row r="22991" spans="1:31">
      <c r="A22991" t="n">
        <v>181342</v>
      </c>
      <c r="B22991" s="10" t="n">
        <v>5</v>
      </c>
      <c r="C22991" s="7" t="n">
        <v>28</v>
      </c>
      <c r="D22991" s="36" t="s">
        <v>3</v>
      </c>
      <c r="E22991" s="9" t="n">
        <v>162</v>
      </c>
      <c r="F22991" s="7" t="n">
        <v>4</v>
      </c>
      <c r="G22991" s="7" t="n">
        <v>4244</v>
      </c>
      <c r="H22991" s="36" t="s">
        <v>3</v>
      </c>
      <c r="I22991" s="7" t="n">
        <v>0</v>
      </c>
      <c r="J22991" s="7" t="n">
        <v>1</v>
      </c>
      <c r="K22991" s="7" t="n">
        <v>2</v>
      </c>
      <c r="L22991" s="7" t="n">
        <v>1</v>
      </c>
      <c r="M22991" s="11" t="n">
        <f t="normal" ca="1">A22997</f>
        <v>0</v>
      </c>
    </row>
    <row r="22992" spans="1:31">
      <c r="A22992" t="s">
        <v>4</v>
      </c>
      <c r="B22992" s="4" t="s">
        <v>5</v>
      </c>
      <c r="C22992" s="4" t="s">
        <v>13</v>
      </c>
      <c r="D22992" s="4" t="s">
        <v>6</v>
      </c>
    </row>
    <row r="22993" spans="1:13">
      <c r="A22993" t="n">
        <v>181359</v>
      </c>
      <c r="B22993" s="8" t="n">
        <v>2</v>
      </c>
      <c r="C22993" s="7" t="n">
        <v>10</v>
      </c>
      <c r="D22993" s="7" t="s">
        <v>786</v>
      </c>
    </row>
    <row r="22994" spans="1:13">
      <c r="A22994" t="s">
        <v>4</v>
      </c>
      <c r="B22994" s="4" t="s">
        <v>5</v>
      </c>
      <c r="C22994" s="4" t="s">
        <v>10</v>
      </c>
    </row>
    <row r="22995" spans="1:13">
      <c r="A22995" t="n">
        <v>181376</v>
      </c>
      <c r="B22995" s="35" t="n">
        <v>16</v>
      </c>
      <c r="C22995" s="7" t="n">
        <v>0</v>
      </c>
    </row>
    <row r="22996" spans="1:13">
      <c r="A22996" t="s">
        <v>4</v>
      </c>
      <c r="B22996" s="4" t="s">
        <v>5</v>
      </c>
      <c r="C22996" s="4" t="s">
        <v>10</v>
      </c>
      <c r="D22996" s="4" t="s">
        <v>9</v>
      </c>
    </row>
    <row r="22997" spans="1:13">
      <c r="A22997" t="n">
        <v>181379</v>
      </c>
      <c r="B22997" s="41" t="n">
        <v>43</v>
      </c>
      <c r="C22997" s="7" t="n">
        <v>61456</v>
      </c>
      <c r="D22997" s="7" t="n">
        <v>1</v>
      </c>
    </row>
    <row r="22998" spans="1:13">
      <c r="A22998" t="s">
        <v>4</v>
      </c>
      <c r="B22998" s="4" t="s">
        <v>5</v>
      </c>
      <c r="C22998" s="4" t="s">
        <v>10</v>
      </c>
      <c r="D22998" s="4" t="s">
        <v>6</v>
      </c>
      <c r="E22998" s="4" t="s">
        <v>6</v>
      </c>
      <c r="F22998" s="4" t="s">
        <v>6</v>
      </c>
      <c r="G22998" s="4" t="s">
        <v>13</v>
      </c>
      <c r="H22998" s="4" t="s">
        <v>9</v>
      </c>
      <c r="I22998" s="4" t="s">
        <v>22</v>
      </c>
      <c r="J22998" s="4" t="s">
        <v>22</v>
      </c>
      <c r="K22998" s="4" t="s">
        <v>22</v>
      </c>
      <c r="L22998" s="4" t="s">
        <v>22</v>
      </c>
      <c r="M22998" s="4" t="s">
        <v>22</v>
      </c>
      <c r="N22998" s="4" t="s">
        <v>22</v>
      </c>
      <c r="O22998" s="4" t="s">
        <v>22</v>
      </c>
      <c r="P22998" s="4" t="s">
        <v>6</v>
      </c>
      <c r="Q22998" s="4" t="s">
        <v>6</v>
      </c>
      <c r="R22998" s="4" t="s">
        <v>9</v>
      </c>
      <c r="S22998" s="4" t="s">
        <v>13</v>
      </c>
      <c r="T22998" s="4" t="s">
        <v>9</v>
      </c>
      <c r="U22998" s="4" t="s">
        <v>9</v>
      </c>
      <c r="V22998" s="4" t="s">
        <v>10</v>
      </c>
    </row>
    <row r="22999" spans="1:13">
      <c r="A22999" t="n">
        <v>181386</v>
      </c>
      <c r="B22999" s="68" t="n">
        <v>19</v>
      </c>
      <c r="C22999" s="7" t="n">
        <v>68</v>
      </c>
      <c r="D22999" s="7" t="s">
        <v>1455</v>
      </c>
      <c r="E22999" s="7" t="s">
        <v>1456</v>
      </c>
      <c r="F22999" s="7" t="s">
        <v>12</v>
      </c>
      <c r="G22999" s="7" t="n">
        <v>0</v>
      </c>
      <c r="H22999" s="7" t="n">
        <v>1</v>
      </c>
      <c r="I22999" s="7" t="n">
        <v>0</v>
      </c>
      <c r="J22999" s="7" t="n">
        <v>0</v>
      </c>
      <c r="K22999" s="7" t="n">
        <v>0</v>
      </c>
      <c r="L22999" s="7" t="n">
        <v>0</v>
      </c>
      <c r="M22999" s="7" t="n">
        <v>1</v>
      </c>
      <c r="N22999" s="7" t="n">
        <v>1.60000002384186</v>
      </c>
      <c r="O22999" s="7" t="n">
        <v>0.0900000035762787</v>
      </c>
      <c r="P22999" s="7" t="s">
        <v>12</v>
      </c>
      <c r="Q22999" s="7" t="s">
        <v>12</v>
      </c>
      <c r="R22999" s="7" t="n">
        <v>-1</v>
      </c>
      <c r="S22999" s="7" t="n">
        <v>0</v>
      </c>
      <c r="T22999" s="7" t="n">
        <v>0</v>
      </c>
      <c r="U22999" s="7" t="n">
        <v>0</v>
      </c>
      <c r="V22999" s="7" t="n">
        <v>0</v>
      </c>
    </row>
    <row r="23000" spans="1:13">
      <c r="A23000" t="s">
        <v>4</v>
      </c>
      <c r="B23000" s="4" t="s">
        <v>5</v>
      </c>
      <c r="C23000" s="4" t="s">
        <v>10</v>
      </c>
      <c r="D23000" s="4" t="s">
        <v>13</v>
      </c>
      <c r="E23000" s="4" t="s">
        <v>13</v>
      </c>
      <c r="F23000" s="4" t="s">
        <v>6</v>
      </c>
    </row>
    <row r="23001" spans="1:13">
      <c r="A23001" t="n">
        <v>181454</v>
      </c>
      <c r="B23001" s="22" t="n">
        <v>20</v>
      </c>
      <c r="C23001" s="7" t="n">
        <v>68</v>
      </c>
      <c r="D23001" s="7" t="n">
        <v>3</v>
      </c>
      <c r="E23001" s="7" t="n">
        <v>10</v>
      </c>
      <c r="F23001" s="7" t="s">
        <v>80</v>
      </c>
    </row>
    <row r="23002" spans="1:13">
      <c r="A23002" t="s">
        <v>4</v>
      </c>
      <c r="B23002" s="4" t="s">
        <v>5</v>
      </c>
      <c r="C23002" s="4" t="s">
        <v>10</v>
      </c>
    </row>
    <row r="23003" spans="1:13">
      <c r="A23003" t="n">
        <v>181472</v>
      </c>
      <c r="B23003" s="35" t="n">
        <v>16</v>
      </c>
      <c r="C23003" s="7" t="n">
        <v>0</v>
      </c>
    </row>
    <row r="23004" spans="1:13">
      <c r="A23004" t="s">
        <v>4</v>
      </c>
      <c r="B23004" s="4" t="s">
        <v>5</v>
      </c>
      <c r="C23004" s="4" t="s">
        <v>13</v>
      </c>
      <c r="D23004" s="4" t="s">
        <v>13</v>
      </c>
      <c r="E23004" s="4" t="s">
        <v>13</v>
      </c>
      <c r="F23004" s="4" t="s">
        <v>13</v>
      </c>
    </row>
    <row r="23005" spans="1:13">
      <c r="A23005" t="n">
        <v>181475</v>
      </c>
      <c r="B23005" s="13" t="n">
        <v>14</v>
      </c>
      <c r="C23005" s="7" t="n">
        <v>0</v>
      </c>
      <c r="D23005" s="7" t="n">
        <v>0</v>
      </c>
      <c r="E23005" s="7" t="n">
        <v>32</v>
      </c>
      <c r="F23005" s="7" t="n">
        <v>0</v>
      </c>
    </row>
    <row r="23006" spans="1:13">
      <c r="A23006" t="s">
        <v>4</v>
      </c>
      <c r="B23006" s="4" t="s">
        <v>5</v>
      </c>
      <c r="C23006" s="4" t="s">
        <v>10</v>
      </c>
      <c r="D23006" s="4" t="s">
        <v>22</v>
      </c>
      <c r="E23006" s="4" t="s">
        <v>22</v>
      </c>
      <c r="F23006" s="4" t="s">
        <v>22</v>
      </c>
      <c r="G23006" s="4" t="s">
        <v>22</v>
      </c>
    </row>
    <row r="23007" spans="1:13">
      <c r="A23007" t="n">
        <v>181480</v>
      </c>
      <c r="B23007" s="24" t="n">
        <v>46</v>
      </c>
      <c r="C23007" s="7" t="n">
        <v>68</v>
      </c>
      <c r="D23007" s="7" t="n">
        <v>-58</v>
      </c>
      <c r="E23007" s="7" t="n">
        <v>4</v>
      </c>
      <c r="F23007" s="7" t="n">
        <v>-11.5</v>
      </c>
      <c r="G23007" s="7" t="n">
        <v>0</v>
      </c>
    </row>
    <row r="23008" spans="1:13">
      <c r="A23008" t="s">
        <v>4</v>
      </c>
      <c r="B23008" s="4" t="s">
        <v>5</v>
      </c>
      <c r="C23008" s="4" t="s">
        <v>10</v>
      </c>
      <c r="D23008" s="4" t="s">
        <v>13</v>
      </c>
      <c r="E23008" s="4" t="s">
        <v>6</v>
      </c>
      <c r="F23008" s="4" t="s">
        <v>22</v>
      </c>
      <c r="G23008" s="4" t="s">
        <v>22</v>
      </c>
      <c r="H23008" s="4" t="s">
        <v>22</v>
      </c>
    </row>
    <row r="23009" spans="1:22">
      <c r="A23009" t="n">
        <v>181499</v>
      </c>
      <c r="B23009" s="39" t="n">
        <v>48</v>
      </c>
      <c r="C23009" s="7" t="n">
        <v>68</v>
      </c>
      <c r="D23009" s="7" t="n">
        <v>0</v>
      </c>
      <c r="E23009" s="7" t="s">
        <v>1457</v>
      </c>
      <c r="F23009" s="7" t="n">
        <v>-1</v>
      </c>
      <c r="G23009" s="7" t="n">
        <v>1</v>
      </c>
      <c r="H23009" s="7" t="n">
        <v>0</v>
      </c>
    </row>
    <row r="23010" spans="1:22">
      <c r="A23010" t="s">
        <v>4</v>
      </c>
      <c r="B23010" s="4" t="s">
        <v>5</v>
      </c>
      <c r="C23010" s="4" t="s">
        <v>10</v>
      </c>
      <c r="D23010" s="4" t="s">
        <v>6</v>
      </c>
      <c r="E23010" s="4" t="s">
        <v>6</v>
      </c>
      <c r="F23010" s="4" t="s">
        <v>6</v>
      </c>
      <c r="G23010" s="4" t="s">
        <v>13</v>
      </c>
      <c r="H23010" s="4" t="s">
        <v>9</v>
      </c>
      <c r="I23010" s="4" t="s">
        <v>22</v>
      </c>
      <c r="J23010" s="4" t="s">
        <v>22</v>
      </c>
      <c r="K23010" s="4" t="s">
        <v>22</v>
      </c>
      <c r="L23010" s="4" t="s">
        <v>22</v>
      </c>
      <c r="M23010" s="4" t="s">
        <v>22</v>
      </c>
      <c r="N23010" s="4" t="s">
        <v>22</v>
      </c>
      <c r="O23010" s="4" t="s">
        <v>22</v>
      </c>
      <c r="P23010" s="4" t="s">
        <v>6</v>
      </c>
      <c r="Q23010" s="4" t="s">
        <v>6</v>
      </c>
      <c r="R23010" s="4" t="s">
        <v>9</v>
      </c>
      <c r="S23010" s="4" t="s">
        <v>13</v>
      </c>
      <c r="T23010" s="4" t="s">
        <v>9</v>
      </c>
      <c r="U23010" s="4" t="s">
        <v>9</v>
      </c>
      <c r="V23010" s="4" t="s">
        <v>10</v>
      </c>
    </row>
    <row r="23011" spans="1:22">
      <c r="A23011" t="n">
        <v>181528</v>
      </c>
      <c r="B23011" s="68" t="n">
        <v>19</v>
      </c>
      <c r="C23011" s="7" t="n">
        <v>5712</v>
      </c>
      <c r="D23011" s="7" t="s">
        <v>793</v>
      </c>
      <c r="E23011" s="7" t="s">
        <v>794</v>
      </c>
      <c r="F23011" s="7" t="s">
        <v>12</v>
      </c>
      <c r="G23011" s="7" t="n">
        <v>0</v>
      </c>
      <c r="H23011" s="7" t="n">
        <v>1</v>
      </c>
      <c r="I23011" s="7" t="n">
        <v>0</v>
      </c>
      <c r="J23011" s="7" t="n">
        <v>0</v>
      </c>
      <c r="K23011" s="7" t="n">
        <v>0</v>
      </c>
      <c r="L23011" s="7" t="n">
        <v>0</v>
      </c>
      <c r="M23011" s="7" t="n">
        <v>1</v>
      </c>
      <c r="N23011" s="7" t="n">
        <v>1.60000002384186</v>
      </c>
      <c r="O23011" s="7" t="n">
        <v>0.0900000035762787</v>
      </c>
      <c r="P23011" s="7" t="s">
        <v>12</v>
      </c>
      <c r="Q23011" s="7" t="s">
        <v>12</v>
      </c>
      <c r="R23011" s="7" t="n">
        <v>-1</v>
      </c>
      <c r="S23011" s="7" t="n">
        <v>0</v>
      </c>
      <c r="T23011" s="7" t="n">
        <v>0</v>
      </c>
      <c r="U23011" s="7" t="n">
        <v>0</v>
      </c>
      <c r="V23011" s="7" t="n">
        <v>0</v>
      </c>
    </row>
    <row r="23012" spans="1:22">
      <c r="A23012" t="s">
        <v>4</v>
      </c>
      <c r="B23012" s="4" t="s">
        <v>5</v>
      </c>
      <c r="C23012" s="4" t="s">
        <v>10</v>
      </c>
      <c r="D23012" s="4" t="s">
        <v>6</v>
      </c>
      <c r="E23012" s="4" t="s">
        <v>6</v>
      </c>
      <c r="F23012" s="4" t="s">
        <v>6</v>
      </c>
      <c r="G23012" s="4" t="s">
        <v>13</v>
      </c>
      <c r="H23012" s="4" t="s">
        <v>9</v>
      </c>
      <c r="I23012" s="4" t="s">
        <v>22</v>
      </c>
      <c r="J23012" s="4" t="s">
        <v>22</v>
      </c>
      <c r="K23012" s="4" t="s">
        <v>22</v>
      </c>
      <c r="L23012" s="4" t="s">
        <v>22</v>
      </c>
      <c r="M23012" s="4" t="s">
        <v>22</v>
      </c>
      <c r="N23012" s="4" t="s">
        <v>22</v>
      </c>
      <c r="O23012" s="4" t="s">
        <v>22</v>
      </c>
      <c r="P23012" s="4" t="s">
        <v>6</v>
      </c>
      <c r="Q23012" s="4" t="s">
        <v>6</v>
      </c>
      <c r="R23012" s="4" t="s">
        <v>9</v>
      </c>
      <c r="S23012" s="4" t="s">
        <v>13</v>
      </c>
      <c r="T23012" s="4" t="s">
        <v>9</v>
      </c>
      <c r="U23012" s="4" t="s">
        <v>9</v>
      </c>
      <c r="V23012" s="4" t="s">
        <v>10</v>
      </c>
    </row>
    <row r="23013" spans="1:22">
      <c r="A23013" t="n">
        <v>181602</v>
      </c>
      <c r="B23013" s="68" t="n">
        <v>19</v>
      </c>
      <c r="C23013" s="7" t="n">
        <v>5702</v>
      </c>
      <c r="D23013" s="7" t="s">
        <v>789</v>
      </c>
      <c r="E23013" s="7" t="s">
        <v>790</v>
      </c>
      <c r="F23013" s="7" t="s">
        <v>12</v>
      </c>
      <c r="G23013" s="7" t="n">
        <v>0</v>
      </c>
      <c r="H23013" s="7" t="n">
        <v>1</v>
      </c>
      <c r="I23013" s="7" t="n">
        <v>0</v>
      </c>
      <c r="J23013" s="7" t="n">
        <v>0</v>
      </c>
      <c r="K23013" s="7" t="n">
        <v>0</v>
      </c>
      <c r="L23013" s="7" t="n">
        <v>0</v>
      </c>
      <c r="M23013" s="7" t="n">
        <v>1</v>
      </c>
      <c r="N23013" s="7" t="n">
        <v>1.60000002384186</v>
      </c>
      <c r="O23013" s="7" t="n">
        <v>0.0900000035762787</v>
      </c>
      <c r="P23013" s="7" t="s">
        <v>12</v>
      </c>
      <c r="Q23013" s="7" t="s">
        <v>12</v>
      </c>
      <c r="R23013" s="7" t="n">
        <v>-1</v>
      </c>
      <c r="S23013" s="7" t="n">
        <v>0</v>
      </c>
      <c r="T23013" s="7" t="n">
        <v>0</v>
      </c>
      <c r="U23013" s="7" t="n">
        <v>0</v>
      </c>
      <c r="V23013" s="7" t="n">
        <v>0</v>
      </c>
    </row>
    <row r="23014" spans="1:22">
      <c r="A23014" t="s">
        <v>4</v>
      </c>
      <c r="B23014" s="4" t="s">
        <v>5</v>
      </c>
      <c r="C23014" s="4" t="s">
        <v>10</v>
      </c>
      <c r="D23014" s="4" t="s">
        <v>6</v>
      </c>
      <c r="E23014" s="4" t="s">
        <v>6</v>
      </c>
      <c r="F23014" s="4" t="s">
        <v>6</v>
      </c>
      <c r="G23014" s="4" t="s">
        <v>13</v>
      </c>
      <c r="H23014" s="4" t="s">
        <v>9</v>
      </c>
      <c r="I23014" s="4" t="s">
        <v>22</v>
      </c>
      <c r="J23014" s="4" t="s">
        <v>22</v>
      </c>
      <c r="K23014" s="4" t="s">
        <v>22</v>
      </c>
      <c r="L23014" s="4" t="s">
        <v>22</v>
      </c>
      <c r="M23014" s="4" t="s">
        <v>22</v>
      </c>
      <c r="N23014" s="4" t="s">
        <v>22</v>
      </c>
      <c r="O23014" s="4" t="s">
        <v>22</v>
      </c>
      <c r="P23014" s="4" t="s">
        <v>6</v>
      </c>
      <c r="Q23014" s="4" t="s">
        <v>6</v>
      </c>
      <c r="R23014" s="4" t="s">
        <v>9</v>
      </c>
      <c r="S23014" s="4" t="s">
        <v>13</v>
      </c>
      <c r="T23014" s="4" t="s">
        <v>9</v>
      </c>
      <c r="U23014" s="4" t="s">
        <v>9</v>
      </c>
      <c r="V23014" s="4" t="s">
        <v>10</v>
      </c>
    </row>
    <row r="23015" spans="1:22">
      <c r="A23015" t="n">
        <v>181691</v>
      </c>
      <c r="B23015" s="68" t="n">
        <v>19</v>
      </c>
      <c r="C23015" s="7" t="n">
        <v>5705</v>
      </c>
      <c r="D23015" s="7" t="s">
        <v>1306</v>
      </c>
      <c r="E23015" s="7" t="s">
        <v>1307</v>
      </c>
      <c r="F23015" s="7" t="s">
        <v>12</v>
      </c>
      <c r="G23015" s="7" t="n">
        <v>0</v>
      </c>
      <c r="H23015" s="7" t="n">
        <v>1</v>
      </c>
      <c r="I23015" s="7" t="n">
        <v>0</v>
      </c>
      <c r="J23015" s="7" t="n">
        <v>0</v>
      </c>
      <c r="K23015" s="7" t="n">
        <v>0</v>
      </c>
      <c r="L23015" s="7" t="n">
        <v>0</v>
      </c>
      <c r="M23015" s="7" t="n">
        <v>1</v>
      </c>
      <c r="N23015" s="7" t="n">
        <v>1.60000002384186</v>
      </c>
      <c r="O23015" s="7" t="n">
        <v>0.0900000035762787</v>
      </c>
      <c r="P23015" s="7" t="s">
        <v>12</v>
      </c>
      <c r="Q23015" s="7" t="s">
        <v>12</v>
      </c>
      <c r="R23015" s="7" t="n">
        <v>-1</v>
      </c>
      <c r="S23015" s="7" t="n">
        <v>0</v>
      </c>
      <c r="T23015" s="7" t="n">
        <v>0</v>
      </c>
      <c r="U23015" s="7" t="n">
        <v>0</v>
      </c>
      <c r="V23015" s="7" t="n">
        <v>0</v>
      </c>
    </row>
    <row r="23016" spans="1:22">
      <c r="A23016" t="s">
        <v>4</v>
      </c>
      <c r="B23016" s="4" t="s">
        <v>5</v>
      </c>
      <c r="C23016" s="4" t="s">
        <v>10</v>
      </c>
      <c r="D23016" s="4" t="s">
        <v>6</v>
      </c>
      <c r="E23016" s="4" t="s">
        <v>6</v>
      </c>
      <c r="F23016" s="4" t="s">
        <v>6</v>
      </c>
      <c r="G23016" s="4" t="s">
        <v>13</v>
      </c>
      <c r="H23016" s="4" t="s">
        <v>9</v>
      </c>
      <c r="I23016" s="4" t="s">
        <v>22</v>
      </c>
      <c r="J23016" s="4" t="s">
        <v>22</v>
      </c>
      <c r="K23016" s="4" t="s">
        <v>22</v>
      </c>
      <c r="L23016" s="4" t="s">
        <v>22</v>
      </c>
      <c r="M23016" s="4" t="s">
        <v>22</v>
      </c>
      <c r="N23016" s="4" t="s">
        <v>22</v>
      </c>
      <c r="O23016" s="4" t="s">
        <v>22</v>
      </c>
      <c r="P23016" s="4" t="s">
        <v>6</v>
      </c>
      <c r="Q23016" s="4" t="s">
        <v>6</v>
      </c>
      <c r="R23016" s="4" t="s">
        <v>9</v>
      </c>
      <c r="S23016" s="4" t="s">
        <v>13</v>
      </c>
      <c r="T23016" s="4" t="s">
        <v>9</v>
      </c>
      <c r="U23016" s="4" t="s">
        <v>9</v>
      </c>
      <c r="V23016" s="4" t="s">
        <v>10</v>
      </c>
    </row>
    <row r="23017" spans="1:22">
      <c r="A23017" t="n">
        <v>181766</v>
      </c>
      <c r="B23017" s="68" t="n">
        <v>19</v>
      </c>
      <c r="C23017" s="7" t="n">
        <v>5722</v>
      </c>
      <c r="D23017" s="7" t="s">
        <v>1282</v>
      </c>
      <c r="E23017" s="7" t="s">
        <v>1283</v>
      </c>
      <c r="F23017" s="7" t="s">
        <v>12</v>
      </c>
      <c r="G23017" s="7" t="n">
        <v>0</v>
      </c>
      <c r="H23017" s="7" t="n">
        <v>1</v>
      </c>
      <c r="I23017" s="7" t="n">
        <v>0</v>
      </c>
      <c r="J23017" s="7" t="n">
        <v>0</v>
      </c>
      <c r="K23017" s="7" t="n">
        <v>0</v>
      </c>
      <c r="L23017" s="7" t="n">
        <v>0</v>
      </c>
      <c r="M23017" s="7" t="n">
        <v>1</v>
      </c>
      <c r="N23017" s="7" t="n">
        <v>1.60000002384186</v>
      </c>
      <c r="O23017" s="7" t="n">
        <v>0.0900000035762787</v>
      </c>
      <c r="P23017" s="7" t="s">
        <v>12</v>
      </c>
      <c r="Q23017" s="7" t="s">
        <v>12</v>
      </c>
      <c r="R23017" s="7" t="n">
        <v>-1</v>
      </c>
      <c r="S23017" s="7" t="n">
        <v>0</v>
      </c>
      <c r="T23017" s="7" t="n">
        <v>0</v>
      </c>
      <c r="U23017" s="7" t="n">
        <v>0</v>
      </c>
      <c r="V23017" s="7" t="n">
        <v>0</v>
      </c>
    </row>
    <row r="23018" spans="1:22">
      <c r="A23018" t="s">
        <v>4</v>
      </c>
      <c r="B23018" s="4" t="s">
        <v>5</v>
      </c>
      <c r="C23018" s="4" t="s">
        <v>10</v>
      </c>
      <c r="D23018" s="4" t="s">
        <v>13</v>
      </c>
      <c r="E23018" s="4" t="s">
        <v>13</v>
      </c>
      <c r="F23018" s="4" t="s">
        <v>6</v>
      </c>
    </row>
    <row r="23019" spans="1:22">
      <c r="A23019" t="n">
        <v>181843</v>
      </c>
      <c r="B23019" s="22" t="n">
        <v>20</v>
      </c>
      <c r="C23019" s="7" t="n">
        <v>5712</v>
      </c>
      <c r="D23019" s="7" t="n">
        <v>3</v>
      </c>
      <c r="E23019" s="7" t="n">
        <v>10</v>
      </c>
      <c r="F23019" s="7" t="s">
        <v>80</v>
      </c>
    </row>
    <row r="23020" spans="1:22">
      <c r="A23020" t="s">
        <v>4</v>
      </c>
      <c r="B23020" s="4" t="s">
        <v>5</v>
      </c>
      <c r="C23020" s="4" t="s">
        <v>10</v>
      </c>
    </row>
    <row r="23021" spans="1:22">
      <c r="A23021" t="n">
        <v>181861</v>
      </c>
      <c r="B23021" s="35" t="n">
        <v>16</v>
      </c>
      <c r="C23021" s="7" t="n">
        <v>0</v>
      </c>
    </row>
    <row r="23022" spans="1:22">
      <c r="A23022" t="s">
        <v>4</v>
      </c>
      <c r="B23022" s="4" t="s">
        <v>5</v>
      </c>
      <c r="C23022" s="4" t="s">
        <v>10</v>
      </c>
      <c r="D23022" s="4" t="s">
        <v>13</v>
      </c>
      <c r="E23022" s="4" t="s">
        <v>13</v>
      </c>
      <c r="F23022" s="4" t="s">
        <v>6</v>
      </c>
    </row>
    <row r="23023" spans="1:22">
      <c r="A23023" t="n">
        <v>181864</v>
      </c>
      <c r="B23023" s="22" t="n">
        <v>20</v>
      </c>
      <c r="C23023" s="7" t="n">
        <v>5702</v>
      </c>
      <c r="D23023" s="7" t="n">
        <v>3</v>
      </c>
      <c r="E23023" s="7" t="n">
        <v>10</v>
      </c>
      <c r="F23023" s="7" t="s">
        <v>80</v>
      </c>
    </row>
    <row r="23024" spans="1:22">
      <c r="A23024" t="s">
        <v>4</v>
      </c>
      <c r="B23024" s="4" t="s">
        <v>5</v>
      </c>
      <c r="C23024" s="4" t="s">
        <v>10</v>
      </c>
    </row>
    <row r="23025" spans="1:22">
      <c r="A23025" t="n">
        <v>181882</v>
      </c>
      <c r="B23025" s="35" t="n">
        <v>16</v>
      </c>
      <c r="C23025" s="7" t="n">
        <v>0</v>
      </c>
    </row>
    <row r="23026" spans="1:22">
      <c r="A23026" t="s">
        <v>4</v>
      </c>
      <c r="B23026" s="4" t="s">
        <v>5</v>
      </c>
      <c r="C23026" s="4" t="s">
        <v>10</v>
      </c>
      <c r="D23026" s="4" t="s">
        <v>13</v>
      </c>
      <c r="E23026" s="4" t="s">
        <v>13</v>
      </c>
      <c r="F23026" s="4" t="s">
        <v>6</v>
      </c>
    </row>
    <row r="23027" spans="1:22">
      <c r="A23027" t="n">
        <v>181885</v>
      </c>
      <c r="B23027" s="22" t="n">
        <v>20</v>
      </c>
      <c r="C23027" s="7" t="n">
        <v>5705</v>
      </c>
      <c r="D23027" s="7" t="n">
        <v>3</v>
      </c>
      <c r="E23027" s="7" t="n">
        <v>10</v>
      </c>
      <c r="F23027" s="7" t="s">
        <v>80</v>
      </c>
    </row>
    <row r="23028" spans="1:22">
      <c r="A23028" t="s">
        <v>4</v>
      </c>
      <c r="B23028" s="4" t="s">
        <v>5</v>
      </c>
      <c r="C23028" s="4" t="s">
        <v>10</v>
      </c>
    </row>
    <row r="23029" spans="1:22">
      <c r="A23029" t="n">
        <v>181903</v>
      </c>
      <c r="B23029" s="35" t="n">
        <v>16</v>
      </c>
      <c r="C23029" s="7" t="n">
        <v>0</v>
      </c>
    </row>
    <row r="23030" spans="1:22">
      <c r="A23030" t="s">
        <v>4</v>
      </c>
      <c r="B23030" s="4" t="s">
        <v>5</v>
      </c>
      <c r="C23030" s="4" t="s">
        <v>10</v>
      </c>
      <c r="D23030" s="4" t="s">
        <v>13</v>
      </c>
      <c r="E23030" s="4" t="s">
        <v>13</v>
      </c>
      <c r="F23030" s="4" t="s">
        <v>6</v>
      </c>
    </row>
    <row r="23031" spans="1:22">
      <c r="A23031" t="n">
        <v>181906</v>
      </c>
      <c r="B23031" s="22" t="n">
        <v>20</v>
      </c>
      <c r="C23031" s="7" t="n">
        <v>5722</v>
      </c>
      <c r="D23031" s="7" t="n">
        <v>3</v>
      </c>
      <c r="E23031" s="7" t="n">
        <v>10</v>
      </c>
      <c r="F23031" s="7" t="s">
        <v>80</v>
      </c>
    </row>
    <row r="23032" spans="1:22">
      <c r="A23032" t="s">
        <v>4</v>
      </c>
      <c r="B23032" s="4" t="s">
        <v>5</v>
      </c>
      <c r="C23032" s="4" t="s">
        <v>10</v>
      </c>
    </row>
    <row r="23033" spans="1:22">
      <c r="A23033" t="n">
        <v>181924</v>
      </c>
      <c r="B23033" s="35" t="n">
        <v>16</v>
      </c>
      <c r="C23033" s="7" t="n">
        <v>0</v>
      </c>
    </row>
    <row r="23034" spans="1:22">
      <c r="A23034" t="s">
        <v>4</v>
      </c>
      <c r="B23034" s="4" t="s">
        <v>5</v>
      </c>
      <c r="C23034" s="4" t="s">
        <v>10</v>
      </c>
      <c r="D23034" s="4" t="s">
        <v>22</v>
      </c>
      <c r="E23034" s="4" t="s">
        <v>22</v>
      </c>
      <c r="F23034" s="4" t="s">
        <v>22</v>
      </c>
      <c r="G23034" s="4" t="s">
        <v>22</v>
      </c>
    </row>
    <row r="23035" spans="1:22">
      <c r="A23035" t="n">
        <v>181927</v>
      </c>
      <c r="B23035" s="24" t="n">
        <v>46</v>
      </c>
      <c r="C23035" s="7" t="n">
        <v>5712</v>
      </c>
      <c r="D23035" s="7" t="n">
        <v>-23.7600002288818</v>
      </c>
      <c r="E23035" s="7" t="n">
        <v>0</v>
      </c>
      <c r="F23035" s="7" t="n">
        <v>-20.6200008392334</v>
      </c>
      <c r="G23035" s="7" t="n">
        <v>2.40000009536743</v>
      </c>
    </row>
    <row r="23036" spans="1:22">
      <c r="A23036" t="s">
        <v>4</v>
      </c>
      <c r="B23036" s="4" t="s">
        <v>5</v>
      </c>
      <c r="C23036" s="4" t="s">
        <v>10</v>
      </c>
      <c r="D23036" s="4" t="s">
        <v>22</v>
      </c>
      <c r="E23036" s="4" t="s">
        <v>22</v>
      </c>
      <c r="F23036" s="4" t="s">
        <v>22</v>
      </c>
      <c r="G23036" s="4" t="s">
        <v>22</v>
      </c>
    </row>
    <row r="23037" spans="1:22">
      <c r="A23037" t="n">
        <v>181946</v>
      </c>
      <c r="B23037" s="24" t="n">
        <v>46</v>
      </c>
      <c r="C23037" s="7" t="n">
        <v>5702</v>
      </c>
      <c r="D23037" s="7" t="n">
        <v>-13.4399995803833</v>
      </c>
      <c r="E23037" s="7" t="n">
        <v>0</v>
      </c>
      <c r="F23037" s="7" t="n">
        <v>2.40000009536743</v>
      </c>
      <c r="G23037" s="7" t="n">
        <v>255.300003051758</v>
      </c>
    </row>
    <row r="23038" spans="1:22">
      <c r="A23038" t="s">
        <v>4</v>
      </c>
      <c r="B23038" s="4" t="s">
        <v>5</v>
      </c>
      <c r="C23038" s="4" t="s">
        <v>10</v>
      </c>
      <c r="D23038" s="4" t="s">
        <v>22</v>
      </c>
      <c r="E23038" s="4" t="s">
        <v>22</v>
      </c>
      <c r="F23038" s="4" t="s">
        <v>22</v>
      </c>
      <c r="G23038" s="4" t="s">
        <v>22</v>
      </c>
    </row>
    <row r="23039" spans="1:22">
      <c r="A23039" t="n">
        <v>181965</v>
      </c>
      <c r="B23039" s="24" t="n">
        <v>46</v>
      </c>
      <c r="C23039" s="7" t="n">
        <v>5705</v>
      </c>
      <c r="D23039" s="7" t="n">
        <v>-55.9300003051758</v>
      </c>
      <c r="E23039" s="7" t="n">
        <v>4</v>
      </c>
      <c r="F23039" s="7" t="n">
        <v>-16.1100006103516</v>
      </c>
      <c r="G23039" s="7" t="n">
        <v>83.5</v>
      </c>
    </row>
    <row r="23040" spans="1:22">
      <c r="A23040" t="s">
        <v>4</v>
      </c>
      <c r="B23040" s="4" t="s">
        <v>5</v>
      </c>
      <c r="C23040" s="4" t="s">
        <v>10</v>
      </c>
      <c r="D23040" s="4" t="s">
        <v>22</v>
      </c>
      <c r="E23040" s="4" t="s">
        <v>22</v>
      </c>
      <c r="F23040" s="4" t="s">
        <v>22</v>
      </c>
      <c r="G23040" s="4" t="s">
        <v>22</v>
      </c>
    </row>
    <row r="23041" spans="1:7">
      <c r="A23041" t="n">
        <v>181984</v>
      </c>
      <c r="B23041" s="24" t="n">
        <v>46</v>
      </c>
      <c r="C23041" s="7" t="n">
        <v>5722</v>
      </c>
      <c r="D23041" s="7" t="n">
        <v>-14.9399995803833</v>
      </c>
      <c r="E23041" s="7" t="n">
        <v>0</v>
      </c>
      <c r="F23041" s="7" t="n">
        <v>2.02999997138977</v>
      </c>
      <c r="G23041" s="7" t="n">
        <v>73.5</v>
      </c>
    </row>
    <row r="23042" spans="1:7">
      <c r="A23042" t="s">
        <v>4</v>
      </c>
      <c r="B23042" s="4" t="s">
        <v>5</v>
      </c>
      <c r="C23042" s="4" t="s">
        <v>10</v>
      </c>
      <c r="D23042" s="4" t="s">
        <v>13</v>
      </c>
    </row>
    <row r="23043" spans="1:7">
      <c r="A23043" t="n">
        <v>182003</v>
      </c>
      <c r="B23043" s="69" t="n">
        <v>96</v>
      </c>
      <c r="C23043" s="7" t="n">
        <v>5712</v>
      </c>
      <c r="D23043" s="7" t="n">
        <v>1</v>
      </c>
    </row>
    <row r="23044" spans="1:7">
      <c r="A23044" t="s">
        <v>4</v>
      </c>
      <c r="B23044" s="4" t="s">
        <v>5</v>
      </c>
      <c r="C23044" s="4" t="s">
        <v>10</v>
      </c>
      <c r="D23044" s="4" t="s">
        <v>13</v>
      </c>
      <c r="E23044" s="4" t="s">
        <v>22</v>
      </c>
      <c r="F23044" s="4" t="s">
        <v>22</v>
      </c>
      <c r="G23044" s="4" t="s">
        <v>22</v>
      </c>
    </row>
    <row r="23045" spans="1:7">
      <c r="A23045" t="n">
        <v>182007</v>
      </c>
      <c r="B23045" s="69" t="n">
        <v>96</v>
      </c>
      <c r="C23045" s="7" t="n">
        <v>5712</v>
      </c>
      <c r="D23045" s="7" t="n">
        <v>2</v>
      </c>
      <c r="E23045" s="7" t="n">
        <v>-23.0900001525879</v>
      </c>
      <c r="F23045" s="7" t="n">
        <v>0</v>
      </c>
      <c r="G23045" s="7" t="n">
        <v>-4.84999990463257</v>
      </c>
    </row>
    <row r="23046" spans="1:7">
      <c r="A23046" t="s">
        <v>4</v>
      </c>
      <c r="B23046" s="4" t="s">
        <v>5</v>
      </c>
      <c r="C23046" s="4" t="s">
        <v>10</v>
      </c>
      <c r="D23046" s="4" t="s">
        <v>13</v>
      </c>
      <c r="E23046" s="4" t="s">
        <v>22</v>
      </c>
      <c r="F23046" s="4" t="s">
        <v>22</v>
      </c>
      <c r="G23046" s="4" t="s">
        <v>22</v>
      </c>
    </row>
    <row r="23047" spans="1:7">
      <c r="A23047" t="n">
        <v>182023</v>
      </c>
      <c r="B23047" s="69" t="n">
        <v>96</v>
      </c>
      <c r="C23047" s="7" t="n">
        <v>5712</v>
      </c>
      <c r="D23047" s="7" t="n">
        <v>2</v>
      </c>
      <c r="E23047" s="7" t="n">
        <v>-18.6200008392334</v>
      </c>
      <c r="F23047" s="7" t="n">
        <v>0</v>
      </c>
      <c r="G23047" s="7" t="n">
        <v>-0.330000013113022</v>
      </c>
    </row>
    <row r="23048" spans="1:7">
      <c r="A23048" t="s">
        <v>4</v>
      </c>
      <c r="B23048" s="4" t="s">
        <v>5</v>
      </c>
      <c r="C23048" s="4" t="s">
        <v>10</v>
      </c>
      <c r="D23048" s="4" t="s">
        <v>13</v>
      </c>
      <c r="E23048" s="4" t="s">
        <v>22</v>
      </c>
      <c r="F23048" s="4" t="s">
        <v>22</v>
      </c>
      <c r="G23048" s="4" t="s">
        <v>22</v>
      </c>
    </row>
    <row r="23049" spans="1:7">
      <c r="A23049" t="n">
        <v>182039</v>
      </c>
      <c r="B23049" s="69" t="n">
        <v>96</v>
      </c>
      <c r="C23049" s="7" t="n">
        <v>5712</v>
      </c>
      <c r="D23049" s="7" t="n">
        <v>2</v>
      </c>
      <c r="E23049" s="7" t="n">
        <v>-14.1000003814697</v>
      </c>
      <c r="F23049" s="7" t="n">
        <v>0</v>
      </c>
      <c r="G23049" s="7" t="n">
        <v>0.449999988079071</v>
      </c>
    </row>
    <row r="23050" spans="1:7">
      <c r="A23050" t="s">
        <v>4</v>
      </c>
      <c r="B23050" s="4" t="s">
        <v>5</v>
      </c>
      <c r="C23050" s="4" t="s">
        <v>10</v>
      </c>
      <c r="D23050" s="4" t="s">
        <v>13</v>
      </c>
      <c r="E23050" s="4" t="s">
        <v>9</v>
      </c>
      <c r="F23050" s="4" t="s">
        <v>13</v>
      </c>
      <c r="G23050" s="4" t="s">
        <v>10</v>
      </c>
    </row>
    <row r="23051" spans="1:7">
      <c r="A23051" t="n">
        <v>182055</v>
      </c>
      <c r="B23051" s="69" t="n">
        <v>96</v>
      </c>
      <c r="C23051" s="7" t="n">
        <v>5712</v>
      </c>
      <c r="D23051" s="7" t="n">
        <v>0</v>
      </c>
      <c r="E23051" s="7" t="n">
        <v>1067030938</v>
      </c>
      <c r="F23051" s="7" t="n">
        <v>1</v>
      </c>
      <c r="G23051" s="7" t="n">
        <v>0</v>
      </c>
    </row>
    <row r="23052" spans="1:7">
      <c r="A23052" t="s">
        <v>4</v>
      </c>
      <c r="B23052" s="4" t="s">
        <v>5</v>
      </c>
      <c r="C23052" s="4" t="s">
        <v>13</v>
      </c>
      <c r="D23052" s="4" t="s">
        <v>10</v>
      </c>
      <c r="E23052" s="4" t="s">
        <v>13</v>
      </c>
      <c r="F23052" s="4" t="s">
        <v>6</v>
      </c>
      <c r="G23052" s="4" t="s">
        <v>6</v>
      </c>
      <c r="H23052" s="4" t="s">
        <v>6</v>
      </c>
      <c r="I23052" s="4" t="s">
        <v>6</v>
      </c>
      <c r="J23052" s="4" t="s">
        <v>6</v>
      </c>
      <c r="K23052" s="4" t="s">
        <v>6</v>
      </c>
      <c r="L23052" s="4" t="s">
        <v>6</v>
      </c>
      <c r="M23052" s="4" t="s">
        <v>6</v>
      </c>
      <c r="N23052" s="4" t="s">
        <v>6</v>
      </c>
      <c r="O23052" s="4" t="s">
        <v>6</v>
      </c>
      <c r="P23052" s="4" t="s">
        <v>6</v>
      </c>
      <c r="Q23052" s="4" t="s">
        <v>6</v>
      </c>
      <c r="R23052" s="4" t="s">
        <v>6</v>
      </c>
      <c r="S23052" s="4" t="s">
        <v>6</v>
      </c>
      <c r="T23052" s="4" t="s">
        <v>6</v>
      </c>
      <c r="U23052" s="4" t="s">
        <v>6</v>
      </c>
    </row>
    <row r="23053" spans="1:7">
      <c r="A23053" t="n">
        <v>182066</v>
      </c>
      <c r="B23053" s="38" t="n">
        <v>36</v>
      </c>
      <c r="C23053" s="7" t="n">
        <v>8</v>
      </c>
      <c r="D23053" s="7" t="n">
        <v>5702</v>
      </c>
      <c r="E23053" s="7" t="n">
        <v>0</v>
      </c>
      <c r="F23053" s="7" t="s">
        <v>198</v>
      </c>
      <c r="G23053" s="7" t="s">
        <v>12</v>
      </c>
      <c r="H23053" s="7" t="s">
        <v>12</v>
      </c>
      <c r="I23053" s="7" t="s">
        <v>12</v>
      </c>
      <c r="J23053" s="7" t="s">
        <v>12</v>
      </c>
      <c r="K23053" s="7" t="s">
        <v>12</v>
      </c>
      <c r="L23053" s="7" t="s">
        <v>12</v>
      </c>
      <c r="M23053" s="7" t="s">
        <v>12</v>
      </c>
      <c r="N23053" s="7" t="s">
        <v>12</v>
      </c>
      <c r="O23053" s="7" t="s">
        <v>12</v>
      </c>
      <c r="P23053" s="7" t="s">
        <v>12</v>
      </c>
      <c r="Q23053" s="7" t="s">
        <v>12</v>
      </c>
      <c r="R23053" s="7" t="s">
        <v>12</v>
      </c>
      <c r="S23053" s="7" t="s">
        <v>12</v>
      </c>
      <c r="T23053" s="7" t="s">
        <v>12</v>
      </c>
      <c r="U23053" s="7" t="s">
        <v>12</v>
      </c>
    </row>
    <row r="23054" spans="1:7">
      <c r="A23054" t="s">
        <v>4</v>
      </c>
      <c r="B23054" s="4" t="s">
        <v>5</v>
      </c>
      <c r="C23054" s="4" t="s">
        <v>10</v>
      </c>
      <c r="D23054" s="4" t="s">
        <v>13</v>
      </c>
      <c r="E23054" s="4" t="s">
        <v>13</v>
      </c>
      <c r="F23054" s="4" t="s">
        <v>6</v>
      </c>
    </row>
    <row r="23055" spans="1:7">
      <c r="A23055" t="n">
        <v>182102</v>
      </c>
      <c r="B23055" s="64" t="n">
        <v>47</v>
      </c>
      <c r="C23055" s="7" t="n">
        <v>5702</v>
      </c>
      <c r="D23055" s="7" t="n">
        <v>0</v>
      </c>
      <c r="E23055" s="7" t="n">
        <v>0</v>
      </c>
      <c r="F23055" s="7" t="s">
        <v>198</v>
      </c>
    </row>
    <row r="23056" spans="1:7">
      <c r="A23056" t="s">
        <v>4</v>
      </c>
      <c r="B23056" s="4" t="s">
        <v>5</v>
      </c>
      <c r="C23056" s="4" t="s">
        <v>13</v>
      </c>
      <c r="D23056" s="4" t="s">
        <v>13</v>
      </c>
      <c r="E23056" s="4" t="s">
        <v>22</v>
      </c>
      <c r="F23056" s="4" t="s">
        <v>22</v>
      </c>
      <c r="G23056" s="4" t="s">
        <v>22</v>
      </c>
      <c r="H23056" s="4" t="s">
        <v>10</v>
      </c>
    </row>
    <row r="23057" spans="1:21">
      <c r="A23057" t="n">
        <v>182123</v>
      </c>
      <c r="B23057" s="25" t="n">
        <v>45</v>
      </c>
      <c r="C23057" s="7" t="n">
        <v>2</v>
      </c>
      <c r="D23057" s="7" t="n">
        <v>3</v>
      </c>
      <c r="E23057" s="7" t="n">
        <v>-0.389999985694885</v>
      </c>
      <c r="F23057" s="7" t="n">
        <v>7.32000017166138</v>
      </c>
      <c r="G23057" s="7" t="n">
        <v>26.3500003814697</v>
      </c>
      <c r="H23057" s="7" t="n">
        <v>0</v>
      </c>
    </row>
    <row r="23058" spans="1:21">
      <c r="A23058" t="s">
        <v>4</v>
      </c>
      <c r="B23058" s="4" t="s">
        <v>5</v>
      </c>
      <c r="C23058" s="4" t="s">
        <v>13</v>
      </c>
      <c r="D23058" s="4" t="s">
        <v>13</v>
      </c>
      <c r="E23058" s="4" t="s">
        <v>22</v>
      </c>
      <c r="F23058" s="4" t="s">
        <v>22</v>
      </c>
      <c r="G23058" s="4" t="s">
        <v>22</v>
      </c>
      <c r="H23058" s="4" t="s">
        <v>10</v>
      </c>
      <c r="I23058" s="4" t="s">
        <v>13</v>
      </c>
    </row>
    <row r="23059" spans="1:21">
      <c r="A23059" t="n">
        <v>182140</v>
      </c>
      <c r="B23059" s="25" t="n">
        <v>45</v>
      </c>
      <c r="C23059" s="7" t="n">
        <v>4</v>
      </c>
      <c r="D23059" s="7" t="n">
        <v>3</v>
      </c>
      <c r="E23059" s="7" t="n">
        <v>23.6800003051758</v>
      </c>
      <c r="F23059" s="7" t="n">
        <v>338.100006103516</v>
      </c>
      <c r="G23059" s="7" t="n">
        <v>0</v>
      </c>
      <c r="H23059" s="7" t="n">
        <v>0</v>
      </c>
      <c r="I23059" s="7" t="n">
        <v>1</v>
      </c>
    </row>
    <row r="23060" spans="1:21">
      <c r="A23060" t="s">
        <v>4</v>
      </c>
      <c r="B23060" s="4" t="s">
        <v>5</v>
      </c>
      <c r="C23060" s="4" t="s">
        <v>13</v>
      </c>
      <c r="D23060" s="4" t="s">
        <v>13</v>
      </c>
      <c r="E23060" s="4" t="s">
        <v>22</v>
      </c>
      <c r="F23060" s="4" t="s">
        <v>10</v>
      </c>
    </row>
    <row r="23061" spans="1:21">
      <c r="A23061" t="n">
        <v>182158</v>
      </c>
      <c r="B23061" s="25" t="n">
        <v>45</v>
      </c>
      <c r="C23061" s="7" t="n">
        <v>5</v>
      </c>
      <c r="D23061" s="7" t="n">
        <v>3</v>
      </c>
      <c r="E23061" s="7" t="n">
        <v>34.5999984741211</v>
      </c>
      <c r="F23061" s="7" t="n">
        <v>0</v>
      </c>
    </row>
    <row r="23062" spans="1:21">
      <c r="A23062" t="s">
        <v>4</v>
      </c>
      <c r="B23062" s="4" t="s">
        <v>5</v>
      </c>
      <c r="C23062" s="4" t="s">
        <v>13</v>
      </c>
      <c r="D23062" s="4" t="s">
        <v>13</v>
      </c>
      <c r="E23062" s="4" t="s">
        <v>22</v>
      </c>
      <c r="F23062" s="4" t="s">
        <v>10</v>
      </c>
    </row>
    <row r="23063" spans="1:21">
      <c r="A23063" t="n">
        <v>182167</v>
      </c>
      <c r="B23063" s="25" t="n">
        <v>45</v>
      </c>
      <c r="C23063" s="7" t="n">
        <v>11</v>
      </c>
      <c r="D23063" s="7" t="n">
        <v>3</v>
      </c>
      <c r="E23063" s="7" t="n">
        <v>40.2999992370605</v>
      </c>
      <c r="F23063" s="7" t="n">
        <v>0</v>
      </c>
    </row>
    <row r="23064" spans="1:21">
      <c r="A23064" t="s">
        <v>4</v>
      </c>
      <c r="B23064" s="4" t="s">
        <v>5</v>
      </c>
      <c r="C23064" s="4" t="s">
        <v>13</v>
      </c>
      <c r="D23064" s="4" t="s">
        <v>10</v>
      </c>
      <c r="E23064" s="4" t="s">
        <v>9</v>
      </c>
      <c r="F23064" s="4" t="s">
        <v>10</v>
      </c>
      <c r="G23064" s="4" t="s">
        <v>9</v>
      </c>
      <c r="H23064" s="4" t="s">
        <v>13</v>
      </c>
    </row>
    <row r="23065" spans="1:21">
      <c r="A23065" t="n">
        <v>182176</v>
      </c>
      <c r="B23065" s="16" t="n">
        <v>49</v>
      </c>
      <c r="C23065" s="7" t="n">
        <v>0</v>
      </c>
      <c r="D23065" s="7" t="n">
        <v>501</v>
      </c>
      <c r="E23065" s="7" t="n">
        <v>1065353216</v>
      </c>
      <c r="F23065" s="7" t="n">
        <v>0</v>
      </c>
      <c r="G23065" s="7" t="n">
        <v>0</v>
      </c>
      <c r="H23065" s="7" t="n">
        <v>0</v>
      </c>
    </row>
    <row r="23066" spans="1:21">
      <c r="A23066" t="s">
        <v>4</v>
      </c>
      <c r="B23066" s="4" t="s">
        <v>5</v>
      </c>
      <c r="C23066" s="4" t="s">
        <v>13</v>
      </c>
      <c r="D23066" s="4" t="s">
        <v>10</v>
      </c>
    </row>
    <row r="23067" spans="1:21">
      <c r="A23067" t="n">
        <v>182191</v>
      </c>
      <c r="B23067" s="16" t="n">
        <v>49</v>
      </c>
      <c r="C23067" s="7" t="n">
        <v>6</v>
      </c>
      <c r="D23067" s="7" t="n">
        <v>501</v>
      </c>
    </row>
    <row r="23068" spans="1:21">
      <c r="A23068" t="s">
        <v>4</v>
      </c>
      <c r="B23068" s="4" t="s">
        <v>5</v>
      </c>
      <c r="C23068" s="4" t="s">
        <v>13</v>
      </c>
      <c r="D23068" s="4" t="s">
        <v>13</v>
      </c>
      <c r="E23068" s="4" t="s">
        <v>22</v>
      </c>
      <c r="F23068" s="4" t="s">
        <v>22</v>
      </c>
      <c r="G23068" s="4" t="s">
        <v>22</v>
      </c>
      <c r="H23068" s="4" t="s">
        <v>10</v>
      </c>
    </row>
    <row r="23069" spans="1:21">
      <c r="A23069" t="n">
        <v>182195</v>
      </c>
      <c r="B23069" s="25" t="n">
        <v>45</v>
      </c>
      <c r="C23069" s="7" t="n">
        <v>2</v>
      </c>
      <c r="D23069" s="7" t="n">
        <v>3</v>
      </c>
      <c r="E23069" s="7" t="n">
        <v>-38.6199989318848</v>
      </c>
      <c r="F23069" s="7" t="n">
        <v>7.17000007629395</v>
      </c>
      <c r="G23069" s="7" t="n">
        <v>-11.9499998092651</v>
      </c>
      <c r="H23069" s="7" t="n">
        <v>13000</v>
      </c>
    </row>
    <row r="23070" spans="1:21">
      <c r="A23070" t="s">
        <v>4</v>
      </c>
      <c r="B23070" s="4" t="s">
        <v>5</v>
      </c>
      <c r="C23070" s="4" t="s">
        <v>13</v>
      </c>
      <c r="D23070" s="4" t="s">
        <v>13</v>
      </c>
      <c r="E23070" s="4" t="s">
        <v>22</v>
      </c>
      <c r="F23070" s="4" t="s">
        <v>22</v>
      </c>
      <c r="G23070" s="4" t="s">
        <v>22</v>
      </c>
      <c r="H23070" s="4" t="s">
        <v>10</v>
      </c>
      <c r="I23070" s="4" t="s">
        <v>13</v>
      </c>
    </row>
    <row r="23071" spans="1:21">
      <c r="A23071" t="n">
        <v>182212</v>
      </c>
      <c r="B23071" s="25" t="n">
        <v>45</v>
      </c>
      <c r="C23071" s="7" t="n">
        <v>4</v>
      </c>
      <c r="D23071" s="7" t="n">
        <v>3</v>
      </c>
      <c r="E23071" s="7" t="n">
        <v>358.260009765625</v>
      </c>
      <c r="F23071" s="7" t="n">
        <v>61.2000007629395</v>
      </c>
      <c r="G23071" s="7" t="n">
        <v>0</v>
      </c>
      <c r="H23071" s="7" t="n">
        <v>13000</v>
      </c>
      <c r="I23071" s="7" t="n">
        <v>1</v>
      </c>
    </row>
    <row r="23072" spans="1:21">
      <c r="A23072" t="s">
        <v>4</v>
      </c>
      <c r="B23072" s="4" t="s">
        <v>5</v>
      </c>
      <c r="C23072" s="4" t="s">
        <v>13</v>
      </c>
      <c r="D23072" s="4" t="s">
        <v>13</v>
      </c>
      <c r="E23072" s="4" t="s">
        <v>22</v>
      </c>
      <c r="F23072" s="4" t="s">
        <v>10</v>
      </c>
    </row>
    <row r="23073" spans="1:9">
      <c r="A23073" t="n">
        <v>182230</v>
      </c>
      <c r="B23073" s="25" t="n">
        <v>45</v>
      </c>
      <c r="C23073" s="7" t="n">
        <v>5</v>
      </c>
      <c r="D23073" s="7" t="n">
        <v>3</v>
      </c>
      <c r="E23073" s="7" t="n">
        <v>22.5</v>
      </c>
      <c r="F23073" s="7" t="n">
        <v>13000</v>
      </c>
    </row>
    <row r="23074" spans="1:9">
      <c r="A23074" t="s">
        <v>4</v>
      </c>
      <c r="B23074" s="4" t="s">
        <v>5</v>
      </c>
      <c r="C23074" s="4" t="s">
        <v>13</v>
      </c>
      <c r="D23074" s="4" t="s">
        <v>10</v>
      </c>
      <c r="E23074" s="4" t="s">
        <v>10</v>
      </c>
      <c r="F23074" s="4" t="s">
        <v>9</v>
      </c>
    </row>
    <row r="23075" spans="1:9">
      <c r="A23075" t="n">
        <v>182239</v>
      </c>
      <c r="B23075" s="86" t="n">
        <v>84</v>
      </c>
      <c r="C23075" s="7" t="n">
        <v>0</v>
      </c>
      <c r="D23075" s="7" t="n">
        <v>0</v>
      </c>
      <c r="E23075" s="7" t="n">
        <v>0</v>
      </c>
      <c r="F23075" s="7" t="n">
        <v>1036831949</v>
      </c>
    </row>
    <row r="23076" spans="1:9">
      <c r="A23076" t="s">
        <v>4</v>
      </c>
      <c r="B23076" s="4" t="s">
        <v>5</v>
      </c>
      <c r="C23076" s="4" t="s">
        <v>13</v>
      </c>
      <c r="D23076" s="4" t="s">
        <v>10</v>
      </c>
      <c r="E23076" s="4" t="s">
        <v>22</v>
      </c>
    </row>
    <row r="23077" spans="1:9">
      <c r="A23077" t="n">
        <v>182249</v>
      </c>
      <c r="B23077" s="28" t="n">
        <v>58</v>
      </c>
      <c r="C23077" s="7" t="n">
        <v>100</v>
      </c>
      <c r="D23077" s="7" t="n">
        <v>2000</v>
      </c>
      <c r="E23077" s="7" t="n">
        <v>1</v>
      </c>
    </row>
    <row r="23078" spans="1:9">
      <c r="A23078" t="s">
        <v>4</v>
      </c>
      <c r="B23078" s="4" t="s">
        <v>5</v>
      </c>
      <c r="C23078" s="4" t="s">
        <v>13</v>
      </c>
      <c r="D23078" s="4" t="s">
        <v>10</v>
      </c>
    </row>
    <row r="23079" spans="1:9">
      <c r="A23079" t="n">
        <v>182257</v>
      </c>
      <c r="B23079" s="28" t="n">
        <v>58</v>
      </c>
      <c r="C23079" s="7" t="n">
        <v>255</v>
      </c>
      <c r="D23079" s="7" t="n">
        <v>0</v>
      </c>
    </row>
    <row r="23080" spans="1:9">
      <c r="A23080" t="s">
        <v>4</v>
      </c>
      <c r="B23080" s="4" t="s">
        <v>5</v>
      </c>
      <c r="C23080" s="4" t="s">
        <v>13</v>
      </c>
      <c r="D23080" s="4" t="s">
        <v>10</v>
      </c>
    </row>
    <row r="23081" spans="1:9">
      <c r="A23081" t="n">
        <v>182261</v>
      </c>
      <c r="B23081" s="25" t="n">
        <v>45</v>
      </c>
      <c r="C23081" s="7" t="n">
        <v>7</v>
      </c>
      <c r="D23081" s="7" t="n">
        <v>255</v>
      </c>
    </row>
    <row r="23082" spans="1:9">
      <c r="A23082" t="s">
        <v>4</v>
      </c>
      <c r="B23082" s="4" t="s">
        <v>5</v>
      </c>
      <c r="C23082" s="4" t="s">
        <v>13</v>
      </c>
      <c r="D23082" s="4" t="s">
        <v>10</v>
      </c>
      <c r="E23082" s="4" t="s">
        <v>22</v>
      </c>
    </row>
    <row r="23083" spans="1:9">
      <c r="A23083" t="n">
        <v>182265</v>
      </c>
      <c r="B23083" s="28" t="n">
        <v>58</v>
      </c>
      <c r="C23083" s="7" t="n">
        <v>101</v>
      </c>
      <c r="D23083" s="7" t="n">
        <v>1000</v>
      </c>
      <c r="E23083" s="7" t="n">
        <v>1</v>
      </c>
    </row>
    <row r="23084" spans="1:9">
      <c r="A23084" t="s">
        <v>4</v>
      </c>
      <c r="B23084" s="4" t="s">
        <v>5</v>
      </c>
      <c r="C23084" s="4" t="s">
        <v>13</v>
      </c>
      <c r="D23084" s="4" t="s">
        <v>10</v>
      </c>
    </row>
    <row r="23085" spans="1:9">
      <c r="A23085" t="n">
        <v>182273</v>
      </c>
      <c r="B23085" s="28" t="n">
        <v>58</v>
      </c>
      <c r="C23085" s="7" t="n">
        <v>254</v>
      </c>
      <c r="D23085" s="7" t="n">
        <v>0</v>
      </c>
    </row>
    <row r="23086" spans="1:9">
      <c r="A23086" t="s">
        <v>4</v>
      </c>
      <c r="B23086" s="4" t="s">
        <v>5</v>
      </c>
      <c r="C23086" s="4" t="s">
        <v>13</v>
      </c>
      <c r="D23086" s="4" t="s">
        <v>13</v>
      </c>
      <c r="E23086" s="4" t="s">
        <v>22</v>
      </c>
      <c r="F23086" s="4" t="s">
        <v>22</v>
      </c>
      <c r="G23086" s="4" t="s">
        <v>22</v>
      </c>
      <c r="H23086" s="4" t="s">
        <v>10</v>
      </c>
    </row>
    <row r="23087" spans="1:9">
      <c r="A23087" t="n">
        <v>182277</v>
      </c>
      <c r="B23087" s="25" t="n">
        <v>45</v>
      </c>
      <c r="C23087" s="7" t="n">
        <v>2</v>
      </c>
      <c r="D23087" s="7" t="n">
        <v>3</v>
      </c>
      <c r="E23087" s="7" t="n">
        <v>-58</v>
      </c>
      <c r="F23087" s="7" t="n">
        <v>4.65000009536743</v>
      </c>
      <c r="G23087" s="7" t="n">
        <v>-11.6000003814697</v>
      </c>
      <c r="H23087" s="7" t="n">
        <v>0</v>
      </c>
    </row>
    <row r="23088" spans="1:9">
      <c r="A23088" t="s">
        <v>4</v>
      </c>
      <c r="B23088" s="4" t="s">
        <v>5</v>
      </c>
      <c r="C23088" s="4" t="s">
        <v>13</v>
      </c>
      <c r="D23088" s="4" t="s">
        <v>13</v>
      </c>
      <c r="E23088" s="4" t="s">
        <v>22</v>
      </c>
      <c r="F23088" s="4" t="s">
        <v>22</v>
      </c>
      <c r="G23088" s="4" t="s">
        <v>22</v>
      </c>
      <c r="H23088" s="4" t="s">
        <v>10</v>
      </c>
      <c r="I23088" s="4" t="s">
        <v>13</v>
      </c>
    </row>
    <row r="23089" spans="1:9">
      <c r="A23089" t="n">
        <v>182294</v>
      </c>
      <c r="B23089" s="25" t="n">
        <v>45</v>
      </c>
      <c r="C23089" s="7" t="n">
        <v>4</v>
      </c>
      <c r="D23089" s="7" t="n">
        <v>3</v>
      </c>
      <c r="E23089" s="7" t="n">
        <v>15</v>
      </c>
      <c r="F23089" s="7" t="n">
        <v>52.5</v>
      </c>
      <c r="G23089" s="7" t="n">
        <v>0</v>
      </c>
      <c r="H23089" s="7" t="n">
        <v>0</v>
      </c>
      <c r="I23089" s="7" t="n">
        <v>0</v>
      </c>
    </row>
    <row r="23090" spans="1:9">
      <c r="A23090" t="s">
        <v>4</v>
      </c>
      <c r="B23090" s="4" t="s">
        <v>5</v>
      </c>
      <c r="C23090" s="4" t="s">
        <v>13</v>
      </c>
      <c r="D23090" s="4" t="s">
        <v>13</v>
      </c>
      <c r="E23090" s="4" t="s">
        <v>22</v>
      </c>
      <c r="F23090" s="4" t="s">
        <v>10</v>
      </c>
    </row>
    <row r="23091" spans="1:9">
      <c r="A23091" t="n">
        <v>182312</v>
      </c>
      <c r="B23091" s="25" t="n">
        <v>45</v>
      </c>
      <c r="C23091" s="7" t="n">
        <v>5</v>
      </c>
      <c r="D23091" s="7" t="n">
        <v>3</v>
      </c>
      <c r="E23091" s="7" t="n">
        <v>6</v>
      </c>
      <c r="F23091" s="7" t="n">
        <v>0</v>
      </c>
    </row>
    <row r="23092" spans="1:9">
      <c r="A23092" t="s">
        <v>4</v>
      </c>
      <c r="B23092" s="4" t="s">
        <v>5</v>
      </c>
      <c r="C23092" s="4" t="s">
        <v>13</v>
      </c>
      <c r="D23092" s="4" t="s">
        <v>13</v>
      </c>
      <c r="E23092" s="4" t="s">
        <v>22</v>
      </c>
      <c r="F23092" s="4" t="s">
        <v>10</v>
      </c>
    </row>
    <row r="23093" spans="1:9">
      <c r="A23093" t="n">
        <v>182321</v>
      </c>
      <c r="B23093" s="25" t="n">
        <v>45</v>
      </c>
      <c r="C23093" s="7" t="n">
        <v>11</v>
      </c>
      <c r="D23093" s="7" t="n">
        <v>3</v>
      </c>
      <c r="E23093" s="7" t="n">
        <v>40.2999992370605</v>
      </c>
      <c r="F23093" s="7" t="n">
        <v>0</v>
      </c>
    </row>
    <row r="23094" spans="1:9">
      <c r="A23094" t="s">
        <v>4</v>
      </c>
      <c r="B23094" s="4" t="s">
        <v>5</v>
      </c>
      <c r="C23094" s="4" t="s">
        <v>13</v>
      </c>
      <c r="D23094" s="4" t="s">
        <v>13</v>
      </c>
      <c r="E23094" s="4" t="s">
        <v>22</v>
      </c>
      <c r="F23094" s="4" t="s">
        <v>22</v>
      </c>
      <c r="G23094" s="4" t="s">
        <v>22</v>
      </c>
      <c r="H23094" s="4" t="s">
        <v>10</v>
      </c>
      <c r="I23094" s="4" t="s">
        <v>13</v>
      </c>
    </row>
    <row r="23095" spans="1:9">
      <c r="A23095" t="n">
        <v>182330</v>
      </c>
      <c r="B23095" s="25" t="n">
        <v>45</v>
      </c>
      <c r="C23095" s="7" t="n">
        <v>4</v>
      </c>
      <c r="D23095" s="7" t="n">
        <v>3</v>
      </c>
      <c r="E23095" s="7" t="n">
        <v>15</v>
      </c>
      <c r="F23095" s="7" t="n">
        <v>26.5</v>
      </c>
      <c r="G23095" s="7" t="n">
        <v>0</v>
      </c>
      <c r="H23095" s="7" t="n">
        <v>5000</v>
      </c>
      <c r="I23095" s="7" t="n">
        <v>0</v>
      </c>
    </row>
    <row r="23096" spans="1:9">
      <c r="A23096" t="s">
        <v>4</v>
      </c>
      <c r="B23096" s="4" t="s">
        <v>5</v>
      </c>
      <c r="C23096" s="4" t="s">
        <v>13</v>
      </c>
      <c r="D23096" s="4" t="s">
        <v>13</v>
      </c>
      <c r="E23096" s="4" t="s">
        <v>22</v>
      </c>
      <c r="F23096" s="4" t="s">
        <v>10</v>
      </c>
    </row>
    <row r="23097" spans="1:9">
      <c r="A23097" t="n">
        <v>182348</v>
      </c>
      <c r="B23097" s="25" t="n">
        <v>45</v>
      </c>
      <c r="C23097" s="7" t="n">
        <v>5</v>
      </c>
      <c r="D23097" s="7" t="n">
        <v>3</v>
      </c>
      <c r="E23097" s="7" t="n">
        <v>8</v>
      </c>
      <c r="F23097" s="7" t="n">
        <v>5000</v>
      </c>
    </row>
    <row r="23098" spans="1:9">
      <c r="A23098" t="s">
        <v>4</v>
      </c>
      <c r="B23098" s="4" t="s">
        <v>5</v>
      </c>
      <c r="C23098" s="4" t="s">
        <v>10</v>
      </c>
    </row>
    <row r="23099" spans="1:9">
      <c r="A23099" t="n">
        <v>182357</v>
      </c>
      <c r="B23099" s="35" t="n">
        <v>16</v>
      </c>
      <c r="C23099" s="7" t="n">
        <v>3000</v>
      </c>
    </row>
    <row r="23100" spans="1:9">
      <c r="A23100" t="s">
        <v>4</v>
      </c>
      <c r="B23100" s="4" t="s">
        <v>5</v>
      </c>
      <c r="C23100" s="4" t="s">
        <v>13</v>
      </c>
      <c r="D23100" s="4" t="s">
        <v>10</v>
      </c>
      <c r="E23100" s="4" t="s">
        <v>22</v>
      </c>
    </row>
    <row r="23101" spans="1:9">
      <c r="A23101" t="n">
        <v>182360</v>
      </c>
      <c r="B23101" s="28" t="n">
        <v>58</v>
      </c>
      <c r="C23101" s="7" t="n">
        <v>0</v>
      </c>
      <c r="D23101" s="7" t="n">
        <v>2000</v>
      </c>
      <c r="E23101" s="7" t="n">
        <v>1</v>
      </c>
    </row>
    <row r="23102" spans="1:9">
      <c r="A23102" t="s">
        <v>4</v>
      </c>
      <c r="B23102" s="4" t="s">
        <v>5</v>
      </c>
      <c r="C23102" s="4" t="s">
        <v>13</v>
      </c>
      <c r="D23102" s="4" t="s">
        <v>10</v>
      </c>
    </row>
    <row r="23103" spans="1:9">
      <c r="A23103" t="n">
        <v>182368</v>
      </c>
      <c r="B23103" s="28" t="n">
        <v>58</v>
      </c>
      <c r="C23103" s="7" t="n">
        <v>255</v>
      </c>
      <c r="D23103" s="7" t="n">
        <v>0</v>
      </c>
    </row>
    <row r="23104" spans="1:9">
      <c r="A23104" t="s">
        <v>4</v>
      </c>
      <c r="B23104" s="4" t="s">
        <v>5</v>
      </c>
      <c r="C23104" s="4" t="s">
        <v>13</v>
      </c>
      <c r="D23104" s="4" t="s">
        <v>10</v>
      </c>
    </row>
    <row r="23105" spans="1:9">
      <c r="A23105" t="n">
        <v>182372</v>
      </c>
      <c r="B23105" s="25" t="n">
        <v>45</v>
      </c>
      <c r="C23105" s="7" t="n">
        <v>7</v>
      </c>
      <c r="D23105" s="7" t="n">
        <v>255</v>
      </c>
    </row>
    <row r="23106" spans="1:9">
      <c r="A23106" t="s">
        <v>4</v>
      </c>
      <c r="B23106" s="4" t="s">
        <v>5</v>
      </c>
      <c r="C23106" s="4" t="s">
        <v>13</v>
      </c>
      <c r="D23106" s="4" t="s">
        <v>10</v>
      </c>
      <c r="E23106" s="4" t="s">
        <v>10</v>
      </c>
      <c r="F23106" s="4" t="s">
        <v>9</v>
      </c>
    </row>
    <row r="23107" spans="1:9">
      <c r="A23107" t="n">
        <v>182376</v>
      </c>
      <c r="B23107" s="86" t="n">
        <v>84</v>
      </c>
      <c r="C23107" s="7" t="n">
        <v>1</v>
      </c>
      <c r="D23107" s="7" t="n">
        <v>0</v>
      </c>
      <c r="E23107" s="7" t="n">
        <v>0</v>
      </c>
      <c r="F23107" s="7" t="n">
        <v>0</v>
      </c>
    </row>
    <row r="23108" spans="1:9">
      <c r="A23108" t="s">
        <v>4</v>
      </c>
      <c r="B23108" s="4" t="s">
        <v>5</v>
      </c>
      <c r="C23108" s="4" t="s">
        <v>9</v>
      </c>
    </row>
    <row r="23109" spans="1:9">
      <c r="A23109" t="n">
        <v>182386</v>
      </c>
      <c r="B23109" s="50" t="n">
        <v>15</v>
      </c>
      <c r="C23109" s="7" t="n">
        <v>2097152</v>
      </c>
    </row>
    <row r="23110" spans="1:9">
      <c r="A23110" t="s">
        <v>4</v>
      </c>
      <c r="B23110" s="4" t="s">
        <v>5</v>
      </c>
      <c r="C23110" s="4" t="s">
        <v>13</v>
      </c>
      <c r="D23110" s="4" t="s">
        <v>10</v>
      </c>
    </row>
    <row r="23111" spans="1:9">
      <c r="A23111" t="n">
        <v>182391</v>
      </c>
      <c r="B23111" s="9" t="n">
        <v>162</v>
      </c>
      <c r="C23111" s="7" t="n">
        <v>1</v>
      </c>
      <c r="D23111" s="7" t="n">
        <v>0</v>
      </c>
    </row>
    <row r="23112" spans="1:9">
      <c r="A23112" t="s">
        <v>4</v>
      </c>
      <c r="B23112" s="4" t="s">
        <v>5</v>
      </c>
    </row>
    <row r="23113" spans="1:9">
      <c r="A23113" t="n">
        <v>182395</v>
      </c>
      <c r="B23113" s="5" t="n">
        <v>1</v>
      </c>
    </row>
    <row r="23114" spans="1:9" s="3" customFormat="1" customHeight="0">
      <c r="A23114" s="3" t="s">
        <v>2</v>
      </c>
      <c r="B23114" s="3" t="s">
        <v>1458</v>
      </c>
    </row>
    <row r="23115" spans="1:9">
      <c r="A23115" t="s">
        <v>4</v>
      </c>
      <c r="B23115" s="4" t="s">
        <v>5</v>
      </c>
      <c r="C23115" s="4" t="s">
        <v>13</v>
      </c>
      <c r="D23115" s="4" t="s">
        <v>13</v>
      </c>
      <c r="E23115" s="4" t="s">
        <v>13</v>
      </c>
      <c r="F23115" s="4" t="s">
        <v>13</v>
      </c>
    </row>
    <row r="23116" spans="1:9">
      <c r="A23116" t="n">
        <v>182396</v>
      </c>
      <c r="B23116" s="13" t="n">
        <v>14</v>
      </c>
      <c r="C23116" s="7" t="n">
        <v>2</v>
      </c>
      <c r="D23116" s="7" t="n">
        <v>0</v>
      </c>
      <c r="E23116" s="7" t="n">
        <v>0</v>
      </c>
      <c r="F23116" s="7" t="n">
        <v>0</v>
      </c>
    </row>
    <row r="23117" spans="1:9">
      <c r="A23117" t="s">
        <v>4</v>
      </c>
      <c r="B23117" s="4" t="s">
        <v>5</v>
      </c>
      <c r="C23117" s="4" t="s">
        <v>13</v>
      </c>
      <c r="D23117" s="36" t="s">
        <v>81</v>
      </c>
      <c r="E23117" s="4" t="s">
        <v>5</v>
      </c>
      <c r="F23117" s="4" t="s">
        <v>13</v>
      </c>
      <c r="G23117" s="4" t="s">
        <v>10</v>
      </c>
      <c r="H23117" s="36" t="s">
        <v>82</v>
      </c>
      <c r="I23117" s="4" t="s">
        <v>13</v>
      </c>
      <c r="J23117" s="4" t="s">
        <v>9</v>
      </c>
      <c r="K23117" s="4" t="s">
        <v>13</v>
      </c>
      <c r="L23117" s="4" t="s">
        <v>13</v>
      </c>
      <c r="M23117" s="36" t="s">
        <v>81</v>
      </c>
      <c r="N23117" s="4" t="s">
        <v>5</v>
      </c>
      <c r="O23117" s="4" t="s">
        <v>13</v>
      </c>
      <c r="P23117" s="4" t="s">
        <v>10</v>
      </c>
      <c r="Q23117" s="36" t="s">
        <v>82</v>
      </c>
      <c r="R23117" s="4" t="s">
        <v>13</v>
      </c>
      <c r="S23117" s="4" t="s">
        <v>9</v>
      </c>
      <c r="T23117" s="4" t="s">
        <v>13</v>
      </c>
      <c r="U23117" s="4" t="s">
        <v>13</v>
      </c>
      <c r="V23117" s="4" t="s">
        <v>13</v>
      </c>
      <c r="W23117" s="4" t="s">
        <v>20</v>
      </c>
    </row>
    <row r="23118" spans="1:9">
      <c r="A23118" t="n">
        <v>182401</v>
      </c>
      <c r="B23118" s="10" t="n">
        <v>5</v>
      </c>
      <c r="C23118" s="7" t="n">
        <v>28</v>
      </c>
      <c r="D23118" s="36" t="s">
        <v>3</v>
      </c>
      <c r="E23118" s="9" t="n">
        <v>162</v>
      </c>
      <c r="F23118" s="7" t="n">
        <v>3</v>
      </c>
      <c r="G23118" s="7" t="n">
        <v>4246</v>
      </c>
      <c r="H23118" s="36" t="s">
        <v>3</v>
      </c>
      <c r="I23118" s="7" t="n">
        <v>0</v>
      </c>
      <c r="J23118" s="7" t="n">
        <v>1</v>
      </c>
      <c r="K23118" s="7" t="n">
        <v>2</v>
      </c>
      <c r="L23118" s="7" t="n">
        <v>28</v>
      </c>
      <c r="M23118" s="36" t="s">
        <v>3</v>
      </c>
      <c r="N23118" s="9" t="n">
        <v>162</v>
      </c>
      <c r="O23118" s="7" t="n">
        <v>3</v>
      </c>
      <c r="P23118" s="7" t="n">
        <v>4246</v>
      </c>
      <c r="Q23118" s="36" t="s">
        <v>3</v>
      </c>
      <c r="R23118" s="7" t="n">
        <v>0</v>
      </c>
      <c r="S23118" s="7" t="n">
        <v>2</v>
      </c>
      <c r="T23118" s="7" t="n">
        <v>2</v>
      </c>
      <c r="U23118" s="7" t="n">
        <v>11</v>
      </c>
      <c r="V23118" s="7" t="n">
        <v>1</v>
      </c>
      <c r="W23118" s="11" t="n">
        <f t="normal" ca="1">A23122</f>
        <v>0</v>
      </c>
    </row>
    <row r="23119" spans="1:9">
      <c r="A23119" t="s">
        <v>4</v>
      </c>
      <c r="B23119" s="4" t="s">
        <v>5</v>
      </c>
      <c r="C23119" s="4" t="s">
        <v>13</v>
      </c>
      <c r="D23119" s="4" t="s">
        <v>10</v>
      </c>
      <c r="E23119" s="4" t="s">
        <v>22</v>
      </c>
    </row>
    <row r="23120" spans="1:9">
      <c r="A23120" t="n">
        <v>182430</v>
      </c>
      <c r="B23120" s="28" t="n">
        <v>58</v>
      </c>
      <c r="C23120" s="7" t="n">
        <v>0</v>
      </c>
      <c r="D23120" s="7" t="n">
        <v>0</v>
      </c>
      <c r="E23120" s="7" t="n">
        <v>1</v>
      </c>
    </row>
    <row r="23121" spans="1:23">
      <c r="A23121" t="s">
        <v>4</v>
      </c>
      <c r="B23121" s="4" t="s">
        <v>5</v>
      </c>
      <c r="C23121" s="4" t="s">
        <v>13</v>
      </c>
      <c r="D23121" s="36" t="s">
        <v>81</v>
      </c>
      <c r="E23121" s="4" t="s">
        <v>5</v>
      </c>
      <c r="F23121" s="4" t="s">
        <v>13</v>
      </c>
      <c r="G23121" s="4" t="s">
        <v>10</v>
      </c>
      <c r="H23121" s="36" t="s">
        <v>82</v>
      </c>
      <c r="I23121" s="4" t="s">
        <v>13</v>
      </c>
      <c r="J23121" s="4" t="s">
        <v>9</v>
      </c>
      <c r="K23121" s="4" t="s">
        <v>13</v>
      </c>
      <c r="L23121" s="4" t="s">
        <v>13</v>
      </c>
      <c r="M23121" s="36" t="s">
        <v>81</v>
      </c>
      <c r="N23121" s="4" t="s">
        <v>5</v>
      </c>
      <c r="O23121" s="4" t="s">
        <v>13</v>
      </c>
      <c r="P23121" s="4" t="s">
        <v>10</v>
      </c>
      <c r="Q23121" s="36" t="s">
        <v>82</v>
      </c>
      <c r="R23121" s="4" t="s">
        <v>13</v>
      </c>
      <c r="S23121" s="4" t="s">
        <v>9</v>
      </c>
      <c r="T23121" s="4" t="s">
        <v>13</v>
      </c>
      <c r="U23121" s="4" t="s">
        <v>13</v>
      </c>
      <c r="V23121" s="4" t="s">
        <v>13</v>
      </c>
      <c r="W23121" s="4" t="s">
        <v>20</v>
      </c>
    </row>
    <row r="23122" spans="1:23">
      <c r="A23122" t="n">
        <v>182438</v>
      </c>
      <c r="B23122" s="10" t="n">
        <v>5</v>
      </c>
      <c r="C23122" s="7" t="n">
        <v>28</v>
      </c>
      <c r="D23122" s="36" t="s">
        <v>3</v>
      </c>
      <c r="E23122" s="9" t="n">
        <v>162</v>
      </c>
      <c r="F23122" s="7" t="n">
        <v>3</v>
      </c>
      <c r="G23122" s="7" t="n">
        <v>4246</v>
      </c>
      <c r="H23122" s="36" t="s">
        <v>3</v>
      </c>
      <c r="I23122" s="7" t="n">
        <v>0</v>
      </c>
      <c r="J23122" s="7" t="n">
        <v>1</v>
      </c>
      <c r="K23122" s="7" t="n">
        <v>3</v>
      </c>
      <c r="L23122" s="7" t="n">
        <v>28</v>
      </c>
      <c r="M23122" s="36" t="s">
        <v>3</v>
      </c>
      <c r="N23122" s="9" t="n">
        <v>162</v>
      </c>
      <c r="O23122" s="7" t="n">
        <v>3</v>
      </c>
      <c r="P23122" s="7" t="n">
        <v>4246</v>
      </c>
      <c r="Q23122" s="36" t="s">
        <v>3</v>
      </c>
      <c r="R23122" s="7" t="n">
        <v>0</v>
      </c>
      <c r="S23122" s="7" t="n">
        <v>2</v>
      </c>
      <c r="T23122" s="7" t="n">
        <v>3</v>
      </c>
      <c r="U23122" s="7" t="n">
        <v>9</v>
      </c>
      <c r="V23122" s="7" t="n">
        <v>1</v>
      </c>
      <c r="W23122" s="11" t="n">
        <f t="normal" ca="1">A23132</f>
        <v>0</v>
      </c>
    </row>
    <row r="23123" spans="1:23">
      <c r="A23123" t="s">
        <v>4</v>
      </c>
      <c r="B23123" s="4" t="s">
        <v>5</v>
      </c>
      <c r="C23123" s="4" t="s">
        <v>13</v>
      </c>
      <c r="D23123" s="36" t="s">
        <v>81</v>
      </c>
      <c r="E23123" s="4" t="s">
        <v>5</v>
      </c>
      <c r="F23123" s="4" t="s">
        <v>10</v>
      </c>
      <c r="G23123" s="4" t="s">
        <v>13</v>
      </c>
      <c r="H23123" s="4" t="s">
        <v>13</v>
      </c>
      <c r="I23123" s="4" t="s">
        <v>6</v>
      </c>
      <c r="J23123" s="36" t="s">
        <v>82</v>
      </c>
      <c r="K23123" s="4" t="s">
        <v>13</v>
      </c>
      <c r="L23123" s="4" t="s">
        <v>13</v>
      </c>
      <c r="M23123" s="36" t="s">
        <v>81</v>
      </c>
      <c r="N23123" s="4" t="s">
        <v>5</v>
      </c>
      <c r="O23123" s="4" t="s">
        <v>13</v>
      </c>
      <c r="P23123" s="36" t="s">
        <v>82</v>
      </c>
      <c r="Q23123" s="4" t="s">
        <v>13</v>
      </c>
      <c r="R23123" s="4" t="s">
        <v>9</v>
      </c>
      <c r="S23123" s="4" t="s">
        <v>13</v>
      </c>
      <c r="T23123" s="4" t="s">
        <v>13</v>
      </c>
      <c r="U23123" s="4" t="s">
        <v>13</v>
      </c>
      <c r="V23123" s="36" t="s">
        <v>81</v>
      </c>
      <c r="W23123" s="4" t="s">
        <v>5</v>
      </c>
      <c r="X23123" s="4" t="s">
        <v>13</v>
      </c>
      <c r="Y23123" s="36" t="s">
        <v>82</v>
      </c>
      <c r="Z23123" s="4" t="s">
        <v>13</v>
      </c>
      <c r="AA23123" s="4" t="s">
        <v>9</v>
      </c>
      <c r="AB23123" s="4" t="s">
        <v>13</v>
      </c>
      <c r="AC23123" s="4" t="s">
        <v>13</v>
      </c>
      <c r="AD23123" s="4" t="s">
        <v>13</v>
      </c>
      <c r="AE23123" s="4" t="s">
        <v>20</v>
      </c>
    </row>
    <row r="23124" spans="1:23">
      <c r="A23124" t="n">
        <v>182467</v>
      </c>
      <c r="B23124" s="10" t="n">
        <v>5</v>
      </c>
      <c r="C23124" s="7" t="n">
        <v>28</v>
      </c>
      <c r="D23124" s="36" t="s">
        <v>3</v>
      </c>
      <c r="E23124" s="64" t="n">
        <v>47</v>
      </c>
      <c r="F23124" s="7" t="n">
        <v>61456</v>
      </c>
      <c r="G23124" s="7" t="n">
        <v>2</v>
      </c>
      <c r="H23124" s="7" t="n">
        <v>0</v>
      </c>
      <c r="I23124" s="7" t="s">
        <v>785</v>
      </c>
      <c r="J23124" s="36" t="s">
        <v>3</v>
      </c>
      <c r="K23124" s="7" t="n">
        <v>8</v>
      </c>
      <c r="L23124" s="7" t="n">
        <v>28</v>
      </c>
      <c r="M23124" s="36" t="s">
        <v>3</v>
      </c>
      <c r="N23124" s="49" t="n">
        <v>74</v>
      </c>
      <c r="O23124" s="7" t="n">
        <v>65</v>
      </c>
      <c r="P23124" s="36" t="s">
        <v>3</v>
      </c>
      <c r="Q23124" s="7" t="n">
        <v>0</v>
      </c>
      <c r="R23124" s="7" t="n">
        <v>1</v>
      </c>
      <c r="S23124" s="7" t="n">
        <v>3</v>
      </c>
      <c r="T23124" s="7" t="n">
        <v>9</v>
      </c>
      <c r="U23124" s="7" t="n">
        <v>28</v>
      </c>
      <c r="V23124" s="36" t="s">
        <v>3</v>
      </c>
      <c r="W23124" s="49" t="n">
        <v>74</v>
      </c>
      <c r="X23124" s="7" t="n">
        <v>65</v>
      </c>
      <c r="Y23124" s="36" t="s">
        <v>3</v>
      </c>
      <c r="Z23124" s="7" t="n">
        <v>0</v>
      </c>
      <c r="AA23124" s="7" t="n">
        <v>2</v>
      </c>
      <c r="AB23124" s="7" t="n">
        <v>3</v>
      </c>
      <c r="AC23124" s="7" t="n">
        <v>9</v>
      </c>
      <c r="AD23124" s="7" t="n">
        <v>1</v>
      </c>
      <c r="AE23124" s="11" t="n">
        <f t="normal" ca="1">A23128</f>
        <v>0</v>
      </c>
    </row>
    <row r="23125" spans="1:23">
      <c r="A23125" t="s">
        <v>4</v>
      </c>
      <c r="B23125" s="4" t="s">
        <v>5</v>
      </c>
      <c r="C23125" s="4" t="s">
        <v>10</v>
      </c>
      <c r="D23125" s="4" t="s">
        <v>13</v>
      </c>
      <c r="E23125" s="4" t="s">
        <v>13</v>
      </c>
      <c r="F23125" s="4" t="s">
        <v>6</v>
      </c>
    </row>
    <row r="23126" spans="1:23">
      <c r="A23126" t="n">
        <v>182515</v>
      </c>
      <c r="B23126" s="64" t="n">
        <v>47</v>
      </c>
      <c r="C23126" s="7" t="n">
        <v>61456</v>
      </c>
      <c r="D23126" s="7" t="n">
        <v>0</v>
      </c>
      <c r="E23126" s="7" t="n">
        <v>0</v>
      </c>
      <c r="F23126" s="7" t="s">
        <v>408</v>
      </c>
    </row>
    <row r="23127" spans="1:23">
      <c r="A23127" t="s">
        <v>4</v>
      </c>
      <c r="B23127" s="4" t="s">
        <v>5</v>
      </c>
      <c r="C23127" s="4" t="s">
        <v>13</v>
      </c>
      <c r="D23127" s="4" t="s">
        <v>10</v>
      </c>
      <c r="E23127" s="4" t="s">
        <v>22</v>
      </c>
    </row>
    <row r="23128" spans="1:23">
      <c r="A23128" t="n">
        <v>182528</v>
      </c>
      <c r="B23128" s="28" t="n">
        <v>58</v>
      </c>
      <c r="C23128" s="7" t="n">
        <v>0</v>
      </c>
      <c r="D23128" s="7" t="n">
        <v>300</v>
      </c>
      <c r="E23128" s="7" t="n">
        <v>1</v>
      </c>
    </row>
    <row r="23129" spans="1:23">
      <c r="A23129" t="s">
        <v>4</v>
      </c>
      <c r="B23129" s="4" t="s">
        <v>5</v>
      </c>
      <c r="C23129" s="4" t="s">
        <v>13</v>
      </c>
      <c r="D23129" s="4" t="s">
        <v>10</v>
      </c>
    </row>
    <row r="23130" spans="1:23">
      <c r="A23130" t="n">
        <v>182536</v>
      </c>
      <c r="B23130" s="28" t="n">
        <v>58</v>
      </c>
      <c r="C23130" s="7" t="n">
        <v>255</v>
      </c>
      <c r="D23130" s="7" t="n">
        <v>0</v>
      </c>
    </row>
    <row r="23131" spans="1:23">
      <c r="A23131" t="s">
        <v>4</v>
      </c>
      <c r="B23131" s="4" t="s">
        <v>5</v>
      </c>
      <c r="C23131" s="4" t="s">
        <v>13</v>
      </c>
      <c r="D23131" s="4" t="s">
        <v>13</v>
      </c>
      <c r="E23131" s="4" t="s">
        <v>13</v>
      </c>
      <c r="F23131" s="4" t="s">
        <v>13</v>
      </c>
    </row>
    <row r="23132" spans="1:23">
      <c r="A23132" t="n">
        <v>182540</v>
      </c>
      <c r="B23132" s="13" t="n">
        <v>14</v>
      </c>
      <c r="C23132" s="7" t="n">
        <v>0</v>
      </c>
      <c r="D23132" s="7" t="n">
        <v>0</v>
      </c>
      <c r="E23132" s="7" t="n">
        <v>0</v>
      </c>
      <c r="F23132" s="7" t="n">
        <v>64</v>
      </c>
    </row>
    <row r="23133" spans="1:23">
      <c r="A23133" t="s">
        <v>4</v>
      </c>
      <c r="B23133" s="4" t="s">
        <v>5</v>
      </c>
      <c r="C23133" s="4" t="s">
        <v>13</v>
      </c>
      <c r="D23133" s="4" t="s">
        <v>10</v>
      </c>
    </row>
    <row r="23134" spans="1:23">
      <c r="A23134" t="n">
        <v>182545</v>
      </c>
      <c r="B23134" s="27" t="n">
        <v>22</v>
      </c>
      <c r="C23134" s="7" t="n">
        <v>0</v>
      </c>
      <c r="D23134" s="7" t="n">
        <v>4246</v>
      </c>
    </row>
    <row r="23135" spans="1:23">
      <c r="A23135" t="s">
        <v>4</v>
      </c>
      <c r="B23135" s="4" t="s">
        <v>5</v>
      </c>
      <c r="C23135" s="4" t="s">
        <v>13</v>
      </c>
      <c r="D23135" s="4" t="s">
        <v>10</v>
      </c>
    </row>
    <row r="23136" spans="1:23">
      <c r="A23136" t="n">
        <v>182549</v>
      </c>
      <c r="B23136" s="28" t="n">
        <v>58</v>
      </c>
      <c r="C23136" s="7" t="n">
        <v>5</v>
      </c>
      <c r="D23136" s="7" t="n">
        <v>300</v>
      </c>
    </row>
    <row r="23137" spans="1:31">
      <c r="A23137" t="s">
        <v>4</v>
      </c>
      <c r="B23137" s="4" t="s">
        <v>5</v>
      </c>
      <c r="C23137" s="4" t="s">
        <v>22</v>
      </c>
      <c r="D23137" s="4" t="s">
        <v>10</v>
      </c>
    </row>
    <row r="23138" spans="1:31">
      <c r="A23138" t="n">
        <v>182553</v>
      </c>
      <c r="B23138" s="51" t="n">
        <v>103</v>
      </c>
      <c r="C23138" s="7" t="n">
        <v>0</v>
      </c>
      <c r="D23138" s="7" t="n">
        <v>300</v>
      </c>
    </row>
    <row r="23139" spans="1:31">
      <c r="A23139" t="s">
        <v>4</v>
      </c>
      <c r="B23139" s="4" t="s">
        <v>5</v>
      </c>
      <c r="C23139" s="4" t="s">
        <v>13</v>
      </c>
    </row>
    <row r="23140" spans="1:31">
      <c r="A23140" t="n">
        <v>182560</v>
      </c>
      <c r="B23140" s="37" t="n">
        <v>64</v>
      </c>
      <c r="C23140" s="7" t="n">
        <v>7</v>
      </c>
    </row>
    <row r="23141" spans="1:31">
      <c r="A23141" t="s">
        <v>4</v>
      </c>
      <c r="B23141" s="4" t="s">
        <v>5</v>
      </c>
      <c r="C23141" s="4" t="s">
        <v>13</v>
      </c>
      <c r="D23141" s="4" t="s">
        <v>10</v>
      </c>
    </row>
    <row r="23142" spans="1:31">
      <c r="A23142" t="n">
        <v>182562</v>
      </c>
      <c r="B23142" s="67" t="n">
        <v>72</v>
      </c>
      <c r="C23142" s="7" t="n">
        <v>5</v>
      </c>
      <c r="D23142" s="7" t="n">
        <v>0</v>
      </c>
    </row>
    <row r="23143" spans="1:31">
      <c r="A23143" t="s">
        <v>4</v>
      </c>
      <c r="B23143" s="4" t="s">
        <v>5</v>
      </c>
      <c r="C23143" s="4" t="s">
        <v>13</v>
      </c>
      <c r="D23143" s="36" t="s">
        <v>81</v>
      </c>
      <c r="E23143" s="4" t="s">
        <v>5</v>
      </c>
      <c r="F23143" s="4" t="s">
        <v>13</v>
      </c>
      <c r="G23143" s="4" t="s">
        <v>10</v>
      </c>
      <c r="H23143" s="36" t="s">
        <v>82</v>
      </c>
      <c r="I23143" s="4" t="s">
        <v>13</v>
      </c>
      <c r="J23143" s="4" t="s">
        <v>9</v>
      </c>
      <c r="K23143" s="4" t="s">
        <v>13</v>
      </c>
      <c r="L23143" s="4" t="s">
        <v>13</v>
      </c>
      <c r="M23143" s="4" t="s">
        <v>20</v>
      </c>
    </row>
    <row r="23144" spans="1:31">
      <c r="A23144" t="n">
        <v>182566</v>
      </c>
      <c r="B23144" s="10" t="n">
        <v>5</v>
      </c>
      <c r="C23144" s="7" t="n">
        <v>28</v>
      </c>
      <c r="D23144" s="36" t="s">
        <v>3</v>
      </c>
      <c r="E23144" s="9" t="n">
        <v>162</v>
      </c>
      <c r="F23144" s="7" t="n">
        <v>4</v>
      </c>
      <c r="G23144" s="7" t="n">
        <v>4246</v>
      </c>
      <c r="H23144" s="36" t="s">
        <v>3</v>
      </c>
      <c r="I23144" s="7" t="n">
        <v>0</v>
      </c>
      <c r="J23144" s="7" t="n">
        <v>1</v>
      </c>
      <c r="K23144" s="7" t="n">
        <v>2</v>
      </c>
      <c r="L23144" s="7" t="n">
        <v>1</v>
      </c>
      <c r="M23144" s="11" t="n">
        <f t="normal" ca="1">A23150</f>
        <v>0</v>
      </c>
    </row>
    <row r="23145" spans="1:31">
      <c r="A23145" t="s">
        <v>4</v>
      </c>
      <c r="B23145" s="4" t="s">
        <v>5</v>
      </c>
      <c r="C23145" s="4" t="s">
        <v>13</v>
      </c>
      <c r="D23145" s="4" t="s">
        <v>6</v>
      </c>
    </row>
    <row r="23146" spans="1:31">
      <c r="A23146" t="n">
        <v>182583</v>
      </c>
      <c r="B23146" s="8" t="n">
        <v>2</v>
      </c>
      <c r="C23146" s="7" t="n">
        <v>10</v>
      </c>
      <c r="D23146" s="7" t="s">
        <v>786</v>
      </c>
    </row>
    <row r="23147" spans="1:31">
      <c r="A23147" t="s">
        <v>4</v>
      </c>
      <c r="B23147" s="4" t="s">
        <v>5</v>
      </c>
      <c r="C23147" s="4" t="s">
        <v>10</v>
      </c>
    </row>
    <row r="23148" spans="1:31">
      <c r="A23148" t="n">
        <v>182600</v>
      </c>
      <c r="B23148" s="35" t="n">
        <v>16</v>
      </c>
      <c r="C23148" s="7" t="n">
        <v>0</v>
      </c>
    </row>
    <row r="23149" spans="1:31">
      <c r="A23149" t="s">
        <v>4</v>
      </c>
      <c r="B23149" s="4" t="s">
        <v>5</v>
      </c>
      <c r="C23149" s="4" t="s">
        <v>10</v>
      </c>
      <c r="D23149" s="4" t="s">
        <v>9</v>
      </c>
    </row>
    <row r="23150" spans="1:31">
      <c r="A23150" t="n">
        <v>182603</v>
      </c>
      <c r="B23150" s="41" t="n">
        <v>43</v>
      </c>
      <c r="C23150" s="7" t="n">
        <v>61456</v>
      </c>
      <c r="D23150" s="7" t="n">
        <v>1</v>
      </c>
    </row>
    <row r="23151" spans="1:31">
      <c r="A23151" t="s">
        <v>4</v>
      </c>
      <c r="B23151" s="4" t="s">
        <v>5</v>
      </c>
      <c r="C23151" s="4" t="s">
        <v>13</v>
      </c>
      <c r="D23151" s="4" t="s">
        <v>13</v>
      </c>
      <c r="E23151" s="4" t="s">
        <v>13</v>
      </c>
      <c r="F23151" s="4" t="s">
        <v>13</v>
      </c>
    </row>
    <row r="23152" spans="1:31">
      <c r="A23152" t="n">
        <v>182610</v>
      </c>
      <c r="B23152" s="13" t="n">
        <v>14</v>
      </c>
      <c r="C23152" s="7" t="n">
        <v>0</v>
      </c>
      <c r="D23152" s="7" t="n">
        <v>0</v>
      </c>
      <c r="E23152" s="7" t="n">
        <v>32</v>
      </c>
      <c r="F23152" s="7" t="n">
        <v>0</v>
      </c>
    </row>
    <row r="23153" spans="1:13">
      <c r="A23153" t="s">
        <v>4</v>
      </c>
      <c r="B23153" s="4" t="s">
        <v>5</v>
      </c>
      <c r="C23153" s="4" t="s">
        <v>13</v>
      </c>
      <c r="D23153" s="4" t="s">
        <v>13</v>
      </c>
      <c r="E23153" s="4" t="s">
        <v>22</v>
      </c>
      <c r="F23153" s="4" t="s">
        <v>22</v>
      </c>
      <c r="G23153" s="4" t="s">
        <v>22</v>
      </c>
      <c r="H23153" s="4" t="s">
        <v>10</v>
      </c>
    </row>
    <row r="23154" spans="1:13">
      <c r="A23154" t="n">
        <v>182615</v>
      </c>
      <c r="B23154" s="25" t="n">
        <v>45</v>
      </c>
      <c r="C23154" s="7" t="n">
        <v>2</v>
      </c>
      <c r="D23154" s="7" t="n">
        <v>3</v>
      </c>
      <c r="E23154" s="7" t="n">
        <v>-30</v>
      </c>
      <c r="F23154" s="7" t="n">
        <v>5.13000011444092</v>
      </c>
      <c r="G23154" s="7" t="n">
        <v>-10.7600002288818</v>
      </c>
      <c r="H23154" s="7" t="n">
        <v>0</v>
      </c>
    </row>
    <row r="23155" spans="1:13">
      <c r="A23155" t="s">
        <v>4</v>
      </c>
      <c r="B23155" s="4" t="s">
        <v>5</v>
      </c>
      <c r="C23155" s="4" t="s">
        <v>13</v>
      </c>
      <c r="D23155" s="4" t="s">
        <v>13</v>
      </c>
      <c r="E23155" s="4" t="s">
        <v>22</v>
      </c>
      <c r="F23155" s="4" t="s">
        <v>22</v>
      </c>
      <c r="G23155" s="4" t="s">
        <v>22</v>
      </c>
      <c r="H23155" s="4" t="s">
        <v>10</v>
      </c>
      <c r="I23155" s="4" t="s">
        <v>13</v>
      </c>
    </row>
    <row r="23156" spans="1:13">
      <c r="A23156" t="n">
        <v>182632</v>
      </c>
      <c r="B23156" s="25" t="n">
        <v>45</v>
      </c>
      <c r="C23156" s="7" t="n">
        <v>4</v>
      </c>
      <c r="D23156" s="7" t="n">
        <v>3</v>
      </c>
      <c r="E23156" s="7" t="n">
        <v>8.56999969482422</v>
      </c>
      <c r="F23156" s="7" t="n">
        <v>42.7400016784668</v>
      </c>
      <c r="G23156" s="7" t="n">
        <v>0</v>
      </c>
      <c r="H23156" s="7" t="n">
        <v>0</v>
      </c>
      <c r="I23156" s="7" t="n">
        <v>0</v>
      </c>
    </row>
    <row r="23157" spans="1:13">
      <c r="A23157" t="s">
        <v>4</v>
      </c>
      <c r="B23157" s="4" t="s">
        <v>5</v>
      </c>
      <c r="C23157" s="4" t="s">
        <v>13</v>
      </c>
      <c r="D23157" s="4" t="s">
        <v>13</v>
      </c>
      <c r="E23157" s="4" t="s">
        <v>22</v>
      </c>
      <c r="F23157" s="4" t="s">
        <v>10</v>
      </c>
    </row>
    <row r="23158" spans="1:13">
      <c r="A23158" t="n">
        <v>182650</v>
      </c>
      <c r="B23158" s="25" t="n">
        <v>45</v>
      </c>
      <c r="C23158" s="7" t="n">
        <v>5</v>
      </c>
      <c r="D23158" s="7" t="n">
        <v>3</v>
      </c>
      <c r="E23158" s="7" t="n">
        <v>27.3999996185303</v>
      </c>
      <c r="F23158" s="7" t="n">
        <v>0</v>
      </c>
    </row>
    <row r="23159" spans="1:13">
      <c r="A23159" t="s">
        <v>4</v>
      </c>
      <c r="B23159" s="4" t="s">
        <v>5</v>
      </c>
      <c r="C23159" s="4" t="s">
        <v>13</v>
      </c>
      <c r="D23159" s="4" t="s">
        <v>13</v>
      </c>
      <c r="E23159" s="4" t="s">
        <v>22</v>
      </c>
      <c r="F23159" s="4" t="s">
        <v>10</v>
      </c>
    </row>
    <row r="23160" spans="1:13">
      <c r="A23160" t="n">
        <v>182659</v>
      </c>
      <c r="B23160" s="25" t="n">
        <v>45</v>
      </c>
      <c r="C23160" s="7" t="n">
        <v>11</v>
      </c>
      <c r="D23160" s="7" t="n">
        <v>3</v>
      </c>
      <c r="E23160" s="7" t="n">
        <v>40.2999992370605</v>
      </c>
      <c r="F23160" s="7" t="n">
        <v>0</v>
      </c>
    </row>
    <row r="23161" spans="1:13">
      <c r="A23161" t="s">
        <v>4</v>
      </c>
      <c r="B23161" s="4" t="s">
        <v>5</v>
      </c>
      <c r="C23161" s="4" t="s">
        <v>13</v>
      </c>
      <c r="D23161" s="4" t="s">
        <v>10</v>
      </c>
      <c r="E23161" s="4" t="s">
        <v>10</v>
      </c>
      <c r="F23161" s="4" t="s">
        <v>10</v>
      </c>
      <c r="G23161" s="4" t="s">
        <v>10</v>
      </c>
      <c r="H23161" s="4" t="s">
        <v>13</v>
      </c>
    </row>
    <row r="23162" spans="1:13">
      <c r="A23162" t="n">
        <v>182668</v>
      </c>
      <c r="B23162" s="29" t="n">
        <v>25</v>
      </c>
      <c r="C23162" s="7" t="n">
        <v>5</v>
      </c>
      <c r="D23162" s="7" t="n">
        <v>65535</v>
      </c>
      <c r="E23162" s="7" t="n">
        <v>500</v>
      </c>
      <c r="F23162" s="7" t="n">
        <v>800</v>
      </c>
      <c r="G23162" s="7" t="n">
        <v>140</v>
      </c>
      <c r="H23162" s="7" t="n">
        <v>0</v>
      </c>
    </row>
    <row r="23163" spans="1:13">
      <c r="A23163" t="s">
        <v>4</v>
      </c>
      <c r="B23163" s="4" t="s">
        <v>5</v>
      </c>
      <c r="C23163" s="4" t="s">
        <v>10</v>
      </c>
      <c r="D23163" s="4" t="s">
        <v>13</v>
      </c>
      <c r="E23163" s="4" t="s">
        <v>72</v>
      </c>
      <c r="F23163" s="4" t="s">
        <v>13</v>
      </c>
      <c r="G23163" s="4" t="s">
        <v>13</v>
      </c>
    </row>
    <row r="23164" spans="1:13">
      <c r="A23164" t="n">
        <v>182679</v>
      </c>
      <c r="B23164" s="30" t="n">
        <v>24</v>
      </c>
      <c r="C23164" s="7" t="n">
        <v>65533</v>
      </c>
      <c r="D23164" s="7" t="n">
        <v>11</v>
      </c>
      <c r="E23164" s="7" t="s">
        <v>1459</v>
      </c>
      <c r="F23164" s="7" t="n">
        <v>2</v>
      </c>
      <c r="G23164" s="7" t="n">
        <v>0</v>
      </c>
    </row>
    <row r="23165" spans="1:13">
      <c r="A23165" t="s">
        <v>4</v>
      </c>
      <c r="B23165" s="4" t="s">
        <v>5</v>
      </c>
    </row>
    <row r="23166" spans="1:13">
      <c r="A23166" t="n">
        <v>182794</v>
      </c>
      <c r="B23166" s="53" t="n">
        <v>28</v>
      </c>
    </row>
    <row r="23167" spans="1:13">
      <c r="A23167" t="s">
        <v>4</v>
      </c>
      <c r="B23167" s="4" t="s">
        <v>5</v>
      </c>
      <c r="C23167" s="4" t="s">
        <v>10</v>
      </c>
      <c r="D23167" s="4" t="s">
        <v>13</v>
      </c>
      <c r="E23167" s="4" t="s">
        <v>72</v>
      </c>
      <c r="F23167" s="4" t="s">
        <v>13</v>
      </c>
      <c r="G23167" s="4" t="s">
        <v>13</v>
      </c>
    </row>
    <row r="23168" spans="1:13">
      <c r="A23168" t="n">
        <v>182795</v>
      </c>
      <c r="B23168" s="30" t="n">
        <v>24</v>
      </c>
      <c r="C23168" s="7" t="n">
        <v>65533</v>
      </c>
      <c r="D23168" s="7" t="n">
        <v>11</v>
      </c>
      <c r="E23168" s="7" t="s">
        <v>1460</v>
      </c>
      <c r="F23168" s="7" t="n">
        <v>2</v>
      </c>
      <c r="G23168" s="7" t="n">
        <v>0</v>
      </c>
    </row>
    <row r="23169" spans="1:9">
      <c r="A23169" t="s">
        <v>4</v>
      </c>
      <c r="B23169" s="4" t="s">
        <v>5</v>
      </c>
    </row>
    <row r="23170" spans="1:9">
      <c r="A23170" t="n">
        <v>182938</v>
      </c>
      <c r="B23170" s="53" t="n">
        <v>28</v>
      </c>
    </row>
    <row r="23171" spans="1:9">
      <c r="A23171" t="s">
        <v>4</v>
      </c>
      <c r="B23171" s="4" t="s">
        <v>5</v>
      </c>
      <c r="C23171" s="4" t="s">
        <v>10</v>
      </c>
      <c r="D23171" s="4" t="s">
        <v>13</v>
      </c>
      <c r="E23171" s="4" t="s">
        <v>72</v>
      </c>
      <c r="F23171" s="4" t="s">
        <v>13</v>
      </c>
      <c r="G23171" s="4" t="s">
        <v>13</v>
      </c>
    </row>
    <row r="23172" spans="1:9">
      <c r="A23172" t="n">
        <v>182939</v>
      </c>
      <c r="B23172" s="30" t="n">
        <v>24</v>
      </c>
      <c r="C23172" s="7" t="n">
        <v>65533</v>
      </c>
      <c r="D23172" s="7" t="n">
        <v>11</v>
      </c>
      <c r="E23172" s="7" t="s">
        <v>1461</v>
      </c>
      <c r="F23172" s="7" t="n">
        <v>2</v>
      </c>
      <c r="G23172" s="7" t="n">
        <v>0</v>
      </c>
    </row>
    <row r="23173" spans="1:9">
      <c r="A23173" t="s">
        <v>4</v>
      </c>
      <c r="B23173" s="4" t="s">
        <v>5</v>
      </c>
    </row>
    <row r="23174" spans="1:9">
      <c r="A23174" t="n">
        <v>183067</v>
      </c>
      <c r="B23174" s="53" t="n">
        <v>28</v>
      </c>
    </row>
    <row r="23175" spans="1:9">
      <c r="A23175" t="s">
        <v>4</v>
      </c>
      <c r="B23175" s="4" t="s">
        <v>5</v>
      </c>
      <c r="C23175" s="4" t="s">
        <v>13</v>
      </c>
    </row>
    <row r="23176" spans="1:9">
      <c r="A23176" t="n">
        <v>183068</v>
      </c>
      <c r="B23176" s="33" t="n">
        <v>27</v>
      </c>
      <c r="C23176" s="7" t="n">
        <v>0</v>
      </c>
    </row>
    <row r="23177" spans="1:9">
      <c r="A23177" t="s">
        <v>4</v>
      </c>
      <c r="B23177" s="4" t="s">
        <v>5</v>
      </c>
      <c r="C23177" s="4" t="s">
        <v>13</v>
      </c>
    </row>
    <row r="23178" spans="1:9">
      <c r="A23178" t="n">
        <v>183070</v>
      </c>
      <c r="B23178" s="33" t="n">
        <v>27</v>
      </c>
      <c r="C23178" s="7" t="n">
        <v>1</v>
      </c>
    </row>
    <row r="23179" spans="1:9">
      <c r="A23179" t="s">
        <v>4</v>
      </c>
      <c r="B23179" s="4" t="s">
        <v>5</v>
      </c>
      <c r="C23179" s="4" t="s">
        <v>13</v>
      </c>
      <c r="D23179" s="4" t="s">
        <v>10</v>
      </c>
      <c r="E23179" s="4" t="s">
        <v>10</v>
      </c>
      <c r="F23179" s="4" t="s">
        <v>10</v>
      </c>
      <c r="G23179" s="4" t="s">
        <v>10</v>
      </c>
      <c r="H23179" s="4" t="s">
        <v>13</v>
      </c>
    </row>
    <row r="23180" spans="1:9">
      <c r="A23180" t="n">
        <v>183072</v>
      </c>
      <c r="B23180" s="29" t="n">
        <v>25</v>
      </c>
      <c r="C23180" s="7" t="n">
        <v>5</v>
      </c>
      <c r="D23180" s="7" t="n">
        <v>65535</v>
      </c>
      <c r="E23180" s="7" t="n">
        <v>65535</v>
      </c>
      <c r="F23180" s="7" t="n">
        <v>65535</v>
      </c>
      <c r="G23180" s="7" t="n">
        <v>65535</v>
      </c>
      <c r="H23180" s="7" t="n">
        <v>0</v>
      </c>
    </row>
    <row r="23181" spans="1:9">
      <c r="A23181" t="s">
        <v>4</v>
      </c>
      <c r="B23181" s="4" t="s">
        <v>5</v>
      </c>
      <c r="C23181" s="4" t="s">
        <v>13</v>
      </c>
      <c r="D23181" s="4" t="s">
        <v>10</v>
      </c>
      <c r="E23181" s="4" t="s">
        <v>9</v>
      </c>
      <c r="F23181" s="4" t="s">
        <v>10</v>
      </c>
      <c r="G23181" s="4" t="s">
        <v>9</v>
      </c>
      <c r="H23181" s="4" t="s">
        <v>13</v>
      </c>
    </row>
    <row r="23182" spans="1:9">
      <c r="A23182" t="n">
        <v>183083</v>
      </c>
      <c r="B23182" s="16" t="n">
        <v>49</v>
      </c>
      <c r="C23182" s="7" t="n">
        <v>0</v>
      </c>
      <c r="D23182" s="7" t="n">
        <v>516</v>
      </c>
      <c r="E23182" s="7" t="n">
        <v>1065353216</v>
      </c>
      <c r="F23182" s="7" t="n">
        <v>0</v>
      </c>
      <c r="G23182" s="7" t="n">
        <v>0</v>
      </c>
      <c r="H23182" s="7" t="n">
        <v>0</v>
      </c>
    </row>
    <row r="23183" spans="1:9">
      <c r="A23183" t="s">
        <v>4</v>
      </c>
      <c r="B23183" s="4" t="s">
        <v>5</v>
      </c>
      <c r="C23183" s="4" t="s">
        <v>13</v>
      </c>
      <c r="D23183" s="4" t="s">
        <v>10</v>
      </c>
    </row>
    <row r="23184" spans="1:9">
      <c r="A23184" t="n">
        <v>183098</v>
      </c>
      <c r="B23184" s="16" t="n">
        <v>49</v>
      </c>
      <c r="C23184" s="7" t="n">
        <v>6</v>
      </c>
      <c r="D23184" s="7" t="n">
        <v>516</v>
      </c>
    </row>
    <row r="23185" spans="1:8">
      <c r="A23185" t="s">
        <v>4</v>
      </c>
      <c r="B23185" s="4" t="s">
        <v>5</v>
      </c>
      <c r="C23185" s="4" t="s">
        <v>13</v>
      </c>
      <c r="D23185" s="4" t="s">
        <v>10</v>
      </c>
      <c r="E23185" s="4" t="s">
        <v>22</v>
      </c>
      <c r="F23185" s="4" t="s">
        <v>10</v>
      </c>
      <c r="G23185" s="4" t="s">
        <v>9</v>
      </c>
      <c r="H23185" s="4" t="s">
        <v>9</v>
      </c>
      <c r="I23185" s="4" t="s">
        <v>10</v>
      </c>
      <c r="J23185" s="4" t="s">
        <v>10</v>
      </c>
      <c r="K23185" s="4" t="s">
        <v>9</v>
      </c>
      <c r="L23185" s="4" t="s">
        <v>9</v>
      </c>
      <c r="M23185" s="4" t="s">
        <v>9</v>
      </c>
      <c r="N23185" s="4" t="s">
        <v>9</v>
      </c>
      <c r="O23185" s="4" t="s">
        <v>6</v>
      </c>
    </row>
    <row r="23186" spans="1:8">
      <c r="A23186" t="n">
        <v>183102</v>
      </c>
      <c r="B23186" s="14" t="n">
        <v>50</v>
      </c>
      <c r="C23186" s="7" t="n">
        <v>0</v>
      </c>
      <c r="D23186" s="7" t="n">
        <v>8040</v>
      </c>
      <c r="E23186" s="7" t="n">
        <v>0.200000002980232</v>
      </c>
      <c r="F23186" s="7" t="n">
        <v>6000</v>
      </c>
      <c r="G23186" s="7" t="n">
        <v>0</v>
      </c>
      <c r="H23186" s="7" t="n">
        <v>0</v>
      </c>
      <c r="I23186" s="7" t="n">
        <v>0</v>
      </c>
      <c r="J23186" s="7" t="n">
        <v>65533</v>
      </c>
      <c r="K23186" s="7" t="n">
        <v>0</v>
      </c>
      <c r="L23186" s="7" t="n">
        <v>0</v>
      </c>
      <c r="M23186" s="7" t="n">
        <v>0</v>
      </c>
      <c r="N23186" s="7" t="n">
        <v>0</v>
      </c>
      <c r="O23186" s="7" t="s">
        <v>12</v>
      </c>
    </row>
    <row r="23187" spans="1:8">
      <c r="A23187" t="s">
        <v>4</v>
      </c>
      <c r="B23187" s="4" t="s">
        <v>5</v>
      </c>
      <c r="C23187" s="4" t="s">
        <v>13</v>
      </c>
      <c r="D23187" s="4" t="s">
        <v>13</v>
      </c>
      <c r="E23187" s="4" t="s">
        <v>22</v>
      </c>
      <c r="F23187" s="4" t="s">
        <v>22</v>
      </c>
      <c r="G23187" s="4" t="s">
        <v>22</v>
      </c>
      <c r="H23187" s="4" t="s">
        <v>10</v>
      </c>
    </row>
    <row r="23188" spans="1:8">
      <c r="A23188" t="n">
        <v>183141</v>
      </c>
      <c r="B23188" s="25" t="n">
        <v>45</v>
      </c>
      <c r="C23188" s="7" t="n">
        <v>2</v>
      </c>
      <c r="D23188" s="7" t="n">
        <v>3</v>
      </c>
      <c r="E23188" s="7" t="n">
        <v>6.15999984741211</v>
      </c>
      <c r="F23188" s="7" t="n">
        <v>4.03000020980835</v>
      </c>
      <c r="G23188" s="7" t="n">
        <v>-12.3400001525879</v>
      </c>
      <c r="H23188" s="7" t="n">
        <v>10000</v>
      </c>
    </row>
    <row r="23189" spans="1:8">
      <c r="A23189" t="s">
        <v>4</v>
      </c>
      <c r="B23189" s="4" t="s">
        <v>5</v>
      </c>
      <c r="C23189" s="4" t="s">
        <v>13</v>
      </c>
      <c r="D23189" s="4" t="s">
        <v>13</v>
      </c>
      <c r="E23189" s="4" t="s">
        <v>22</v>
      </c>
      <c r="F23189" s="4" t="s">
        <v>22</v>
      </c>
      <c r="G23189" s="4" t="s">
        <v>22</v>
      </c>
      <c r="H23189" s="4" t="s">
        <v>10</v>
      </c>
      <c r="I23189" s="4" t="s">
        <v>13</v>
      </c>
    </row>
    <row r="23190" spans="1:8">
      <c r="A23190" t="n">
        <v>183158</v>
      </c>
      <c r="B23190" s="25" t="n">
        <v>45</v>
      </c>
      <c r="C23190" s="7" t="n">
        <v>4</v>
      </c>
      <c r="D23190" s="7" t="n">
        <v>3</v>
      </c>
      <c r="E23190" s="7" t="n">
        <v>0.839999973773956</v>
      </c>
      <c r="F23190" s="7" t="n">
        <v>311.160003662109</v>
      </c>
      <c r="G23190" s="7" t="n">
        <v>0</v>
      </c>
      <c r="H23190" s="7" t="n">
        <v>10000</v>
      </c>
      <c r="I23190" s="7" t="n">
        <v>1</v>
      </c>
    </row>
    <row r="23191" spans="1:8">
      <c r="A23191" t="s">
        <v>4</v>
      </c>
      <c r="B23191" s="4" t="s">
        <v>5</v>
      </c>
      <c r="C23191" s="4" t="s">
        <v>13</v>
      </c>
      <c r="D23191" s="4" t="s">
        <v>13</v>
      </c>
      <c r="E23191" s="4" t="s">
        <v>22</v>
      </c>
      <c r="F23191" s="4" t="s">
        <v>10</v>
      </c>
    </row>
    <row r="23192" spans="1:8">
      <c r="A23192" t="n">
        <v>183176</v>
      </c>
      <c r="B23192" s="25" t="n">
        <v>45</v>
      </c>
      <c r="C23192" s="7" t="n">
        <v>5</v>
      </c>
      <c r="D23192" s="7" t="n">
        <v>3</v>
      </c>
      <c r="E23192" s="7" t="n">
        <v>27.3999996185303</v>
      </c>
      <c r="F23192" s="7" t="n">
        <v>10000</v>
      </c>
    </row>
    <row r="23193" spans="1:8">
      <c r="A23193" t="s">
        <v>4</v>
      </c>
      <c r="B23193" s="4" t="s">
        <v>5</v>
      </c>
      <c r="C23193" s="4" t="s">
        <v>13</v>
      </c>
      <c r="D23193" s="4" t="s">
        <v>13</v>
      </c>
      <c r="E23193" s="4" t="s">
        <v>22</v>
      </c>
      <c r="F23193" s="4" t="s">
        <v>10</v>
      </c>
    </row>
    <row r="23194" spans="1:8">
      <c r="A23194" t="n">
        <v>183185</v>
      </c>
      <c r="B23194" s="25" t="n">
        <v>45</v>
      </c>
      <c r="C23194" s="7" t="n">
        <v>11</v>
      </c>
      <c r="D23194" s="7" t="n">
        <v>3</v>
      </c>
      <c r="E23194" s="7" t="n">
        <v>40.2999992370605</v>
      </c>
      <c r="F23194" s="7" t="n">
        <v>10000</v>
      </c>
    </row>
    <row r="23195" spans="1:8">
      <c r="A23195" t="s">
        <v>4</v>
      </c>
      <c r="B23195" s="4" t="s">
        <v>5</v>
      </c>
      <c r="C23195" s="4" t="s">
        <v>13</v>
      </c>
      <c r="D23195" s="4" t="s">
        <v>10</v>
      </c>
      <c r="E23195" s="4" t="s">
        <v>10</v>
      </c>
      <c r="F23195" s="4" t="s">
        <v>9</v>
      </c>
    </row>
    <row r="23196" spans="1:8">
      <c r="A23196" t="n">
        <v>183194</v>
      </c>
      <c r="B23196" s="86" t="n">
        <v>84</v>
      </c>
      <c r="C23196" s="7" t="n">
        <v>0</v>
      </c>
      <c r="D23196" s="7" t="n">
        <v>0</v>
      </c>
      <c r="E23196" s="7" t="n">
        <v>0</v>
      </c>
      <c r="F23196" s="7" t="n">
        <v>1045220557</v>
      </c>
    </row>
    <row r="23197" spans="1:8">
      <c r="A23197" t="s">
        <v>4</v>
      </c>
      <c r="B23197" s="4" t="s">
        <v>5</v>
      </c>
      <c r="C23197" s="4" t="s">
        <v>13</v>
      </c>
      <c r="D23197" s="4" t="s">
        <v>10</v>
      </c>
      <c r="E23197" s="4" t="s">
        <v>22</v>
      </c>
    </row>
    <row r="23198" spans="1:8">
      <c r="A23198" t="n">
        <v>183204</v>
      </c>
      <c r="B23198" s="28" t="n">
        <v>58</v>
      </c>
      <c r="C23198" s="7" t="n">
        <v>100</v>
      </c>
      <c r="D23198" s="7" t="n">
        <v>2000</v>
      </c>
      <c r="E23198" s="7" t="n">
        <v>1</v>
      </c>
    </row>
    <row r="23199" spans="1:8">
      <c r="A23199" t="s">
        <v>4</v>
      </c>
      <c r="B23199" s="4" t="s">
        <v>5</v>
      </c>
      <c r="C23199" s="4" t="s">
        <v>13</v>
      </c>
      <c r="D23199" s="4" t="s">
        <v>10</v>
      </c>
    </row>
    <row r="23200" spans="1:8">
      <c r="A23200" t="n">
        <v>183212</v>
      </c>
      <c r="B23200" s="28" t="n">
        <v>58</v>
      </c>
      <c r="C23200" s="7" t="n">
        <v>255</v>
      </c>
      <c r="D23200" s="7" t="n">
        <v>0</v>
      </c>
    </row>
    <row r="23201" spans="1:15">
      <c r="A23201" t="s">
        <v>4</v>
      </c>
      <c r="B23201" s="4" t="s">
        <v>5</v>
      </c>
      <c r="C23201" s="4" t="s">
        <v>10</v>
      </c>
    </row>
    <row r="23202" spans="1:15">
      <c r="A23202" t="n">
        <v>183216</v>
      </c>
      <c r="B23202" s="35" t="n">
        <v>16</v>
      </c>
      <c r="C23202" s="7" t="n">
        <v>7000</v>
      </c>
    </row>
    <row r="23203" spans="1:15">
      <c r="A23203" t="s">
        <v>4</v>
      </c>
      <c r="B23203" s="4" t="s">
        <v>5</v>
      </c>
      <c r="C23203" s="4" t="s">
        <v>13</v>
      </c>
      <c r="D23203" s="4" t="s">
        <v>10</v>
      </c>
      <c r="E23203" s="4" t="s">
        <v>10</v>
      </c>
    </row>
    <row r="23204" spans="1:15">
      <c r="A23204" t="n">
        <v>183219</v>
      </c>
      <c r="B23204" s="14" t="n">
        <v>50</v>
      </c>
      <c r="C23204" s="7" t="n">
        <v>1</v>
      </c>
      <c r="D23204" s="7" t="n">
        <v>8040</v>
      </c>
      <c r="E23204" s="7" t="n">
        <v>3000</v>
      </c>
    </row>
    <row r="23205" spans="1:15">
      <c r="A23205" t="s">
        <v>4</v>
      </c>
      <c r="B23205" s="4" t="s">
        <v>5</v>
      </c>
      <c r="C23205" s="4" t="s">
        <v>13</v>
      </c>
      <c r="D23205" s="4" t="s">
        <v>10</v>
      </c>
    </row>
    <row r="23206" spans="1:15">
      <c r="A23206" t="n">
        <v>183225</v>
      </c>
      <c r="B23206" s="25" t="n">
        <v>45</v>
      </c>
      <c r="C23206" s="7" t="n">
        <v>7</v>
      </c>
      <c r="D23206" s="7" t="n">
        <v>255</v>
      </c>
    </row>
    <row r="23207" spans="1:15">
      <c r="A23207" t="s">
        <v>4</v>
      </c>
      <c r="B23207" s="4" t="s">
        <v>5</v>
      </c>
      <c r="C23207" s="4" t="s">
        <v>13</v>
      </c>
      <c r="D23207" s="4" t="s">
        <v>10</v>
      </c>
      <c r="E23207" s="4" t="s">
        <v>22</v>
      </c>
    </row>
    <row r="23208" spans="1:15">
      <c r="A23208" t="n">
        <v>183229</v>
      </c>
      <c r="B23208" s="28" t="n">
        <v>58</v>
      </c>
      <c r="C23208" s="7" t="n">
        <v>101</v>
      </c>
      <c r="D23208" s="7" t="n">
        <v>500</v>
      </c>
      <c r="E23208" s="7" t="n">
        <v>1</v>
      </c>
    </row>
    <row r="23209" spans="1:15">
      <c r="A23209" t="s">
        <v>4</v>
      </c>
      <c r="B23209" s="4" t="s">
        <v>5</v>
      </c>
      <c r="C23209" s="4" t="s">
        <v>13</v>
      </c>
      <c r="D23209" s="4" t="s">
        <v>10</v>
      </c>
    </row>
    <row r="23210" spans="1:15">
      <c r="A23210" t="n">
        <v>183237</v>
      </c>
      <c r="B23210" s="28" t="n">
        <v>58</v>
      </c>
      <c r="C23210" s="7" t="n">
        <v>254</v>
      </c>
      <c r="D23210" s="7" t="n">
        <v>0</v>
      </c>
    </row>
    <row r="23211" spans="1:15">
      <c r="A23211" t="s">
        <v>4</v>
      </c>
      <c r="B23211" s="4" t="s">
        <v>5</v>
      </c>
      <c r="C23211" s="4" t="s">
        <v>13</v>
      </c>
      <c r="D23211" s="4" t="s">
        <v>13</v>
      </c>
      <c r="E23211" s="4" t="s">
        <v>22</v>
      </c>
      <c r="F23211" s="4" t="s">
        <v>22</v>
      </c>
      <c r="G23211" s="4" t="s">
        <v>22</v>
      </c>
      <c r="H23211" s="4" t="s">
        <v>10</v>
      </c>
    </row>
    <row r="23212" spans="1:15">
      <c r="A23212" t="n">
        <v>183241</v>
      </c>
      <c r="B23212" s="25" t="n">
        <v>45</v>
      </c>
      <c r="C23212" s="7" t="n">
        <v>2</v>
      </c>
      <c r="D23212" s="7" t="n">
        <v>3</v>
      </c>
      <c r="E23212" s="7" t="n">
        <v>41.4700012207031</v>
      </c>
      <c r="F23212" s="7" t="n">
        <v>23.4899997711182</v>
      </c>
      <c r="G23212" s="7" t="n">
        <v>-33.3800010681152</v>
      </c>
      <c r="H23212" s="7" t="n">
        <v>0</v>
      </c>
    </row>
    <row r="23213" spans="1:15">
      <c r="A23213" t="s">
        <v>4</v>
      </c>
      <c r="B23213" s="4" t="s">
        <v>5</v>
      </c>
      <c r="C23213" s="4" t="s">
        <v>13</v>
      </c>
      <c r="D23213" s="4" t="s">
        <v>13</v>
      </c>
      <c r="E23213" s="4" t="s">
        <v>22</v>
      </c>
      <c r="F23213" s="4" t="s">
        <v>22</v>
      </c>
      <c r="G23213" s="4" t="s">
        <v>22</v>
      </c>
      <c r="H23213" s="4" t="s">
        <v>10</v>
      </c>
      <c r="I23213" s="4" t="s">
        <v>13</v>
      </c>
    </row>
    <row r="23214" spans="1:15">
      <c r="A23214" t="n">
        <v>183258</v>
      </c>
      <c r="B23214" s="25" t="n">
        <v>45</v>
      </c>
      <c r="C23214" s="7" t="n">
        <v>4</v>
      </c>
      <c r="D23214" s="7" t="n">
        <v>3</v>
      </c>
      <c r="E23214" s="7" t="n">
        <v>320.510009765625</v>
      </c>
      <c r="F23214" s="7" t="n">
        <v>272.910003662109</v>
      </c>
      <c r="G23214" s="7" t="n">
        <v>0</v>
      </c>
      <c r="H23214" s="7" t="n">
        <v>0</v>
      </c>
      <c r="I23214" s="7" t="n">
        <v>0</v>
      </c>
    </row>
    <row r="23215" spans="1:15">
      <c r="A23215" t="s">
        <v>4</v>
      </c>
      <c r="B23215" s="4" t="s">
        <v>5</v>
      </c>
      <c r="C23215" s="4" t="s">
        <v>13</v>
      </c>
      <c r="D23215" s="4" t="s">
        <v>13</v>
      </c>
      <c r="E23215" s="4" t="s">
        <v>22</v>
      </c>
      <c r="F23215" s="4" t="s">
        <v>10</v>
      </c>
    </row>
    <row r="23216" spans="1:15">
      <c r="A23216" t="n">
        <v>183276</v>
      </c>
      <c r="B23216" s="25" t="n">
        <v>45</v>
      </c>
      <c r="C23216" s="7" t="n">
        <v>5</v>
      </c>
      <c r="D23216" s="7" t="n">
        <v>3</v>
      </c>
      <c r="E23216" s="7" t="n">
        <v>14.8000001907349</v>
      </c>
      <c r="F23216" s="7" t="n">
        <v>0</v>
      </c>
    </row>
    <row r="23217" spans="1:9">
      <c r="A23217" t="s">
        <v>4</v>
      </c>
      <c r="B23217" s="4" t="s">
        <v>5</v>
      </c>
      <c r="C23217" s="4" t="s">
        <v>13</v>
      </c>
      <c r="D23217" s="4" t="s">
        <v>13</v>
      </c>
      <c r="E23217" s="4" t="s">
        <v>22</v>
      </c>
      <c r="F23217" s="4" t="s">
        <v>10</v>
      </c>
    </row>
    <row r="23218" spans="1:9">
      <c r="A23218" t="n">
        <v>183285</v>
      </c>
      <c r="B23218" s="25" t="n">
        <v>45</v>
      </c>
      <c r="C23218" s="7" t="n">
        <v>11</v>
      </c>
      <c r="D23218" s="7" t="n">
        <v>3</v>
      </c>
      <c r="E23218" s="7" t="n">
        <v>40.2999992370605</v>
      </c>
      <c r="F23218" s="7" t="n">
        <v>0</v>
      </c>
    </row>
    <row r="23219" spans="1:9">
      <c r="A23219" t="s">
        <v>4</v>
      </c>
      <c r="B23219" s="4" t="s">
        <v>5</v>
      </c>
      <c r="C23219" s="4" t="s">
        <v>13</v>
      </c>
      <c r="D23219" s="4" t="s">
        <v>13</v>
      </c>
      <c r="E23219" s="4" t="s">
        <v>22</v>
      </c>
      <c r="F23219" s="4" t="s">
        <v>22</v>
      </c>
      <c r="G23219" s="4" t="s">
        <v>22</v>
      </c>
      <c r="H23219" s="4" t="s">
        <v>10</v>
      </c>
    </row>
    <row r="23220" spans="1:9">
      <c r="A23220" t="n">
        <v>183294</v>
      </c>
      <c r="B23220" s="25" t="n">
        <v>45</v>
      </c>
      <c r="C23220" s="7" t="n">
        <v>2</v>
      </c>
      <c r="D23220" s="7" t="n">
        <v>3</v>
      </c>
      <c r="E23220" s="7" t="n">
        <v>41.4700012207031</v>
      </c>
      <c r="F23220" s="7" t="n">
        <v>6.90999984741211</v>
      </c>
      <c r="G23220" s="7" t="n">
        <v>-33.3800010681152</v>
      </c>
      <c r="H23220" s="7" t="n">
        <v>7000</v>
      </c>
    </row>
    <row r="23221" spans="1:9">
      <c r="A23221" t="s">
        <v>4</v>
      </c>
      <c r="B23221" s="4" t="s">
        <v>5</v>
      </c>
      <c r="C23221" s="4" t="s">
        <v>13</v>
      </c>
      <c r="D23221" s="4" t="s">
        <v>13</v>
      </c>
      <c r="E23221" s="4" t="s">
        <v>22</v>
      </c>
      <c r="F23221" s="4" t="s">
        <v>22</v>
      </c>
      <c r="G23221" s="4" t="s">
        <v>22</v>
      </c>
      <c r="H23221" s="4" t="s">
        <v>10</v>
      </c>
      <c r="I23221" s="4" t="s">
        <v>13</v>
      </c>
    </row>
    <row r="23222" spans="1:9">
      <c r="A23222" t="n">
        <v>183311</v>
      </c>
      <c r="B23222" s="25" t="n">
        <v>45</v>
      </c>
      <c r="C23222" s="7" t="n">
        <v>4</v>
      </c>
      <c r="D23222" s="7" t="n">
        <v>3</v>
      </c>
      <c r="E23222" s="7" t="n">
        <v>9.02000045776367</v>
      </c>
      <c r="F23222" s="7" t="n">
        <v>271.869995117188</v>
      </c>
      <c r="G23222" s="7" t="n">
        <v>0</v>
      </c>
      <c r="H23222" s="7" t="n">
        <v>7000</v>
      </c>
      <c r="I23222" s="7" t="n">
        <v>1</v>
      </c>
    </row>
    <row r="23223" spans="1:9">
      <c r="A23223" t="s">
        <v>4</v>
      </c>
      <c r="B23223" s="4" t="s">
        <v>5</v>
      </c>
      <c r="C23223" s="4" t="s">
        <v>13</v>
      </c>
      <c r="D23223" s="4" t="s">
        <v>13</v>
      </c>
      <c r="E23223" s="4" t="s">
        <v>22</v>
      </c>
      <c r="F23223" s="4" t="s">
        <v>10</v>
      </c>
    </row>
    <row r="23224" spans="1:9">
      <c r="A23224" t="n">
        <v>183329</v>
      </c>
      <c r="B23224" s="25" t="n">
        <v>45</v>
      </c>
      <c r="C23224" s="7" t="n">
        <v>5</v>
      </c>
      <c r="D23224" s="7" t="n">
        <v>3</v>
      </c>
      <c r="E23224" s="7" t="n">
        <v>14.8000001907349</v>
      </c>
      <c r="F23224" s="7" t="n">
        <v>7000</v>
      </c>
    </row>
    <row r="23225" spans="1:9">
      <c r="A23225" t="s">
        <v>4</v>
      </c>
      <c r="B23225" s="4" t="s">
        <v>5</v>
      </c>
      <c r="C23225" s="4" t="s">
        <v>13</v>
      </c>
      <c r="D23225" s="4" t="s">
        <v>10</v>
      </c>
    </row>
    <row r="23226" spans="1:9">
      <c r="A23226" t="n">
        <v>183338</v>
      </c>
      <c r="B23226" s="28" t="n">
        <v>58</v>
      </c>
      <c r="C23226" s="7" t="n">
        <v>255</v>
      </c>
      <c r="D23226" s="7" t="n">
        <v>0</v>
      </c>
    </row>
    <row r="23227" spans="1:9">
      <c r="A23227" t="s">
        <v>4</v>
      </c>
      <c r="B23227" s="4" t="s">
        <v>5</v>
      </c>
      <c r="C23227" s="4" t="s">
        <v>13</v>
      </c>
      <c r="D23227" s="4" t="s">
        <v>10</v>
      </c>
    </row>
    <row r="23228" spans="1:9">
      <c r="A23228" t="n">
        <v>183342</v>
      </c>
      <c r="B23228" s="25" t="n">
        <v>45</v>
      </c>
      <c r="C23228" s="7" t="n">
        <v>7</v>
      </c>
      <c r="D23228" s="7" t="n">
        <v>255</v>
      </c>
    </row>
    <row r="23229" spans="1:9">
      <c r="A23229" t="s">
        <v>4</v>
      </c>
      <c r="B23229" s="4" t="s">
        <v>5</v>
      </c>
      <c r="C23229" s="4" t="s">
        <v>13</v>
      </c>
      <c r="D23229" s="4" t="s">
        <v>10</v>
      </c>
      <c r="E23229" s="4" t="s">
        <v>22</v>
      </c>
    </row>
    <row r="23230" spans="1:9">
      <c r="A23230" t="n">
        <v>183346</v>
      </c>
      <c r="B23230" s="28" t="n">
        <v>58</v>
      </c>
      <c r="C23230" s="7" t="n">
        <v>0</v>
      </c>
      <c r="D23230" s="7" t="n">
        <v>2000</v>
      </c>
      <c r="E23230" s="7" t="n">
        <v>1</v>
      </c>
    </row>
    <row r="23231" spans="1:9">
      <c r="A23231" t="s">
        <v>4</v>
      </c>
      <c r="B23231" s="4" t="s">
        <v>5</v>
      </c>
      <c r="C23231" s="4" t="s">
        <v>13</v>
      </c>
      <c r="D23231" s="4" t="s">
        <v>10</v>
      </c>
    </row>
    <row r="23232" spans="1:9">
      <c r="A23232" t="n">
        <v>183354</v>
      </c>
      <c r="B23232" s="28" t="n">
        <v>58</v>
      </c>
      <c r="C23232" s="7" t="n">
        <v>255</v>
      </c>
      <c r="D23232" s="7" t="n">
        <v>0</v>
      </c>
    </row>
    <row r="23233" spans="1:9">
      <c r="A23233" t="s">
        <v>4</v>
      </c>
      <c r="B23233" s="4" t="s">
        <v>5</v>
      </c>
      <c r="C23233" s="4" t="s">
        <v>13</v>
      </c>
      <c r="D23233" s="4" t="s">
        <v>10</v>
      </c>
      <c r="E23233" s="4" t="s">
        <v>10</v>
      </c>
      <c r="F23233" s="4" t="s">
        <v>9</v>
      </c>
    </row>
    <row r="23234" spans="1:9">
      <c r="A23234" t="n">
        <v>183358</v>
      </c>
      <c r="B23234" s="86" t="n">
        <v>84</v>
      </c>
      <c r="C23234" s="7" t="n">
        <v>1</v>
      </c>
      <c r="D23234" s="7" t="n">
        <v>0</v>
      </c>
      <c r="E23234" s="7" t="n">
        <v>0</v>
      </c>
      <c r="F23234" s="7" t="n">
        <v>0</v>
      </c>
    </row>
    <row r="23235" spans="1:9">
      <c r="A23235" t="s">
        <v>4</v>
      </c>
      <c r="B23235" s="4" t="s">
        <v>5</v>
      </c>
      <c r="C23235" s="4" t="s">
        <v>9</v>
      </c>
    </row>
    <row r="23236" spans="1:9">
      <c r="A23236" t="n">
        <v>183368</v>
      </c>
      <c r="B23236" s="50" t="n">
        <v>15</v>
      </c>
      <c r="C23236" s="7" t="n">
        <v>2097152</v>
      </c>
    </row>
    <row r="23237" spans="1:9">
      <c r="A23237" t="s">
        <v>4</v>
      </c>
      <c r="B23237" s="4" t="s">
        <v>5</v>
      </c>
      <c r="C23237" s="4" t="s">
        <v>13</v>
      </c>
      <c r="D23237" s="4" t="s">
        <v>10</v>
      </c>
    </row>
    <row r="23238" spans="1:9">
      <c r="A23238" t="n">
        <v>183373</v>
      </c>
      <c r="B23238" s="9" t="n">
        <v>162</v>
      </c>
      <c r="C23238" s="7" t="n">
        <v>1</v>
      </c>
      <c r="D23238" s="7" t="n">
        <v>0</v>
      </c>
    </row>
    <row r="23239" spans="1:9">
      <c r="A23239" t="s">
        <v>4</v>
      </c>
      <c r="B23239" s="4" t="s">
        <v>5</v>
      </c>
    </row>
    <row r="23240" spans="1:9">
      <c r="A23240" t="n">
        <v>183377</v>
      </c>
      <c r="B23240" s="5" t="n">
        <v>1</v>
      </c>
    </row>
    <row r="23241" spans="1:9" s="3" customFormat="1" customHeight="0">
      <c r="A23241" s="3" t="s">
        <v>2</v>
      </c>
      <c r="B23241" s="3" t="s">
        <v>1462</v>
      </c>
    </row>
    <row r="23242" spans="1:9">
      <c r="A23242" t="s">
        <v>4</v>
      </c>
      <c r="B23242" s="4" t="s">
        <v>5</v>
      </c>
      <c r="C23242" s="4" t="s">
        <v>13</v>
      </c>
      <c r="D23242" s="4" t="s">
        <v>13</v>
      </c>
      <c r="E23242" s="4" t="s">
        <v>13</v>
      </c>
      <c r="F23242" s="4" t="s">
        <v>13</v>
      </c>
    </row>
    <row r="23243" spans="1:9">
      <c r="A23243" t="n">
        <v>183380</v>
      </c>
      <c r="B23243" s="13" t="n">
        <v>14</v>
      </c>
      <c r="C23243" s="7" t="n">
        <v>2</v>
      </c>
      <c r="D23243" s="7" t="n">
        <v>0</v>
      </c>
      <c r="E23243" s="7" t="n">
        <v>0</v>
      </c>
      <c r="F23243" s="7" t="n">
        <v>0</v>
      </c>
    </row>
    <row r="23244" spans="1:9">
      <c r="A23244" t="s">
        <v>4</v>
      </c>
      <c r="B23244" s="4" t="s">
        <v>5</v>
      </c>
      <c r="C23244" s="4" t="s">
        <v>13</v>
      </c>
      <c r="D23244" s="36" t="s">
        <v>81</v>
      </c>
      <c r="E23244" s="4" t="s">
        <v>5</v>
      </c>
      <c r="F23244" s="4" t="s">
        <v>13</v>
      </c>
      <c r="G23244" s="4" t="s">
        <v>10</v>
      </c>
      <c r="H23244" s="36" t="s">
        <v>82</v>
      </c>
      <c r="I23244" s="4" t="s">
        <v>13</v>
      </c>
      <c r="J23244" s="4" t="s">
        <v>9</v>
      </c>
      <c r="K23244" s="4" t="s">
        <v>13</v>
      </c>
      <c r="L23244" s="4" t="s">
        <v>13</v>
      </c>
      <c r="M23244" s="36" t="s">
        <v>81</v>
      </c>
      <c r="N23244" s="4" t="s">
        <v>5</v>
      </c>
      <c r="O23244" s="4" t="s">
        <v>13</v>
      </c>
      <c r="P23244" s="4" t="s">
        <v>10</v>
      </c>
      <c r="Q23244" s="36" t="s">
        <v>82</v>
      </c>
      <c r="R23244" s="4" t="s">
        <v>13</v>
      </c>
      <c r="S23244" s="4" t="s">
        <v>9</v>
      </c>
      <c r="T23244" s="4" t="s">
        <v>13</v>
      </c>
      <c r="U23244" s="4" t="s">
        <v>13</v>
      </c>
      <c r="V23244" s="4" t="s">
        <v>13</v>
      </c>
      <c r="W23244" s="4" t="s">
        <v>20</v>
      </c>
    </row>
    <row r="23245" spans="1:9">
      <c r="A23245" t="n">
        <v>183385</v>
      </c>
      <c r="B23245" s="10" t="n">
        <v>5</v>
      </c>
      <c r="C23245" s="7" t="n">
        <v>28</v>
      </c>
      <c r="D23245" s="36" t="s">
        <v>3</v>
      </c>
      <c r="E23245" s="9" t="n">
        <v>162</v>
      </c>
      <c r="F23245" s="7" t="n">
        <v>3</v>
      </c>
      <c r="G23245" s="7" t="n">
        <v>4265</v>
      </c>
      <c r="H23245" s="36" t="s">
        <v>3</v>
      </c>
      <c r="I23245" s="7" t="n">
        <v>0</v>
      </c>
      <c r="J23245" s="7" t="n">
        <v>1</v>
      </c>
      <c r="K23245" s="7" t="n">
        <v>2</v>
      </c>
      <c r="L23245" s="7" t="n">
        <v>28</v>
      </c>
      <c r="M23245" s="36" t="s">
        <v>3</v>
      </c>
      <c r="N23245" s="9" t="n">
        <v>162</v>
      </c>
      <c r="O23245" s="7" t="n">
        <v>3</v>
      </c>
      <c r="P23245" s="7" t="n">
        <v>4265</v>
      </c>
      <c r="Q23245" s="36" t="s">
        <v>3</v>
      </c>
      <c r="R23245" s="7" t="n">
        <v>0</v>
      </c>
      <c r="S23245" s="7" t="n">
        <v>2</v>
      </c>
      <c r="T23245" s="7" t="n">
        <v>2</v>
      </c>
      <c r="U23245" s="7" t="n">
        <v>11</v>
      </c>
      <c r="V23245" s="7" t="n">
        <v>1</v>
      </c>
      <c r="W23245" s="11" t="n">
        <f t="normal" ca="1">A23249</f>
        <v>0</v>
      </c>
    </row>
    <row r="23246" spans="1:9">
      <c r="A23246" t="s">
        <v>4</v>
      </c>
      <c r="B23246" s="4" t="s">
        <v>5</v>
      </c>
      <c r="C23246" s="4" t="s">
        <v>13</v>
      </c>
      <c r="D23246" s="4" t="s">
        <v>10</v>
      </c>
      <c r="E23246" s="4" t="s">
        <v>22</v>
      </c>
    </row>
    <row r="23247" spans="1:9">
      <c r="A23247" t="n">
        <v>183414</v>
      </c>
      <c r="B23247" s="28" t="n">
        <v>58</v>
      </c>
      <c r="C23247" s="7" t="n">
        <v>0</v>
      </c>
      <c r="D23247" s="7" t="n">
        <v>0</v>
      </c>
      <c r="E23247" s="7" t="n">
        <v>1</v>
      </c>
    </row>
    <row r="23248" spans="1:9">
      <c r="A23248" t="s">
        <v>4</v>
      </c>
      <c r="B23248" s="4" t="s">
        <v>5</v>
      </c>
      <c r="C23248" s="4" t="s">
        <v>13</v>
      </c>
      <c r="D23248" s="36" t="s">
        <v>81</v>
      </c>
      <c r="E23248" s="4" t="s">
        <v>5</v>
      </c>
      <c r="F23248" s="4" t="s">
        <v>13</v>
      </c>
      <c r="G23248" s="4" t="s">
        <v>10</v>
      </c>
      <c r="H23248" s="36" t="s">
        <v>82</v>
      </c>
      <c r="I23248" s="4" t="s">
        <v>13</v>
      </c>
      <c r="J23248" s="4" t="s">
        <v>9</v>
      </c>
      <c r="K23248" s="4" t="s">
        <v>13</v>
      </c>
      <c r="L23248" s="4" t="s">
        <v>13</v>
      </c>
      <c r="M23248" s="36" t="s">
        <v>81</v>
      </c>
      <c r="N23248" s="4" t="s">
        <v>5</v>
      </c>
      <c r="O23248" s="4" t="s">
        <v>13</v>
      </c>
      <c r="P23248" s="4" t="s">
        <v>10</v>
      </c>
      <c r="Q23248" s="36" t="s">
        <v>82</v>
      </c>
      <c r="R23248" s="4" t="s">
        <v>13</v>
      </c>
      <c r="S23248" s="4" t="s">
        <v>9</v>
      </c>
      <c r="T23248" s="4" t="s">
        <v>13</v>
      </c>
      <c r="U23248" s="4" t="s">
        <v>13</v>
      </c>
      <c r="V23248" s="4" t="s">
        <v>13</v>
      </c>
      <c r="W23248" s="4" t="s">
        <v>20</v>
      </c>
    </row>
    <row r="23249" spans="1:23">
      <c r="A23249" t="n">
        <v>183422</v>
      </c>
      <c r="B23249" s="10" t="n">
        <v>5</v>
      </c>
      <c r="C23249" s="7" t="n">
        <v>28</v>
      </c>
      <c r="D23249" s="36" t="s">
        <v>3</v>
      </c>
      <c r="E23249" s="9" t="n">
        <v>162</v>
      </c>
      <c r="F23249" s="7" t="n">
        <v>3</v>
      </c>
      <c r="G23249" s="7" t="n">
        <v>4265</v>
      </c>
      <c r="H23249" s="36" t="s">
        <v>3</v>
      </c>
      <c r="I23249" s="7" t="n">
        <v>0</v>
      </c>
      <c r="J23249" s="7" t="n">
        <v>1</v>
      </c>
      <c r="K23249" s="7" t="n">
        <v>3</v>
      </c>
      <c r="L23249" s="7" t="n">
        <v>28</v>
      </c>
      <c r="M23249" s="36" t="s">
        <v>3</v>
      </c>
      <c r="N23249" s="9" t="n">
        <v>162</v>
      </c>
      <c r="O23249" s="7" t="n">
        <v>3</v>
      </c>
      <c r="P23249" s="7" t="n">
        <v>4265</v>
      </c>
      <c r="Q23249" s="36" t="s">
        <v>3</v>
      </c>
      <c r="R23249" s="7" t="n">
        <v>0</v>
      </c>
      <c r="S23249" s="7" t="n">
        <v>2</v>
      </c>
      <c r="T23249" s="7" t="n">
        <v>3</v>
      </c>
      <c r="U23249" s="7" t="n">
        <v>9</v>
      </c>
      <c r="V23249" s="7" t="n">
        <v>1</v>
      </c>
      <c r="W23249" s="11" t="n">
        <f t="normal" ca="1">A23259</f>
        <v>0</v>
      </c>
    </row>
    <row r="23250" spans="1:23">
      <c r="A23250" t="s">
        <v>4</v>
      </c>
      <c r="B23250" s="4" t="s">
        <v>5</v>
      </c>
      <c r="C23250" s="4" t="s">
        <v>13</v>
      </c>
      <c r="D23250" s="36" t="s">
        <v>81</v>
      </c>
      <c r="E23250" s="4" t="s">
        <v>5</v>
      </c>
      <c r="F23250" s="4" t="s">
        <v>10</v>
      </c>
      <c r="G23250" s="4" t="s">
        <v>13</v>
      </c>
      <c r="H23250" s="4" t="s">
        <v>13</v>
      </c>
      <c r="I23250" s="4" t="s">
        <v>6</v>
      </c>
      <c r="J23250" s="36" t="s">
        <v>82</v>
      </c>
      <c r="K23250" s="4" t="s">
        <v>13</v>
      </c>
      <c r="L23250" s="4" t="s">
        <v>13</v>
      </c>
      <c r="M23250" s="36" t="s">
        <v>81</v>
      </c>
      <c r="N23250" s="4" t="s">
        <v>5</v>
      </c>
      <c r="O23250" s="4" t="s">
        <v>13</v>
      </c>
      <c r="P23250" s="36" t="s">
        <v>82</v>
      </c>
      <c r="Q23250" s="4" t="s">
        <v>13</v>
      </c>
      <c r="R23250" s="4" t="s">
        <v>9</v>
      </c>
      <c r="S23250" s="4" t="s">
        <v>13</v>
      </c>
      <c r="T23250" s="4" t="s">
        <v>13</v>
      </c>
      <c r="U23250" s="4" t="s">
        <v>13</v>
      </c>
      <c r="V23250" s="36" t="s">
        <v>81</v>
      </c>
      <c r="W23250" s="4" t="s">
        <v>5</v>
      </c>
      <c r="X23250" s="4" t="s">
        <v>13</v>
      </c>
      <c r="Y23250" s="36" t="s">
        <v>82</v>
      </c>
      <c r="Z23250" s="4" t="s">
        <v>13</v>
      </c>
      <c r="AA23250" s="4" t="s">
        <v>9</v>
      </c>
      <c r="AB23250" s="4" t="s">
        <v>13</v>
      </c>
      <c r="AC23250" s="4" t="s">
        <v>13</v>
      </c>
      <c r="AD23250" s="4" t="s">
        <v>13</v>
      </c>
      <c r="AE23250" s="4" t="s">
        <v>20</v>
      </c>
    </row>
    <row r="23251" spans="1:23">
      <c r="A23251" t="n">
        <v>183451</v>
      </c>
      <c r="B23251" s="10" t="n">
        <v>5</v>
      </c>
      <c r="C23251" s="7" t="n">
        <v>28</v>
      </c>
      <c r="D23251" s="36" t="s">
        <v>3</v>
      </c>
      <c r="E23251" s="64" t="n">
        <v>47</v>
      </c>
      <c r="F23251" s="7" t="n">
        <v>61456</v>
      </c>
      <c r="G23251" s="7" t="n">
        <v>2</v>
      </c>
      <c r="H23251" s="7" t="n">
        <v>0</v>
      </c>
      <c r="I23251" s="7" t="s">
        <v>785</v>
      </c>
      <c r="J23251" s="36" t="s">
        <v>3</v>
      </c>
      <c r="K23251" s="7" t="n">
        <v>8</v>
      </c>
      <c r="L23251" s="7" t="n">
        <v>28</v>
      </c>
      <c r="M23251" s="36" t="s">
        <v>3</v>
      </c>
      <c r="N23251" s="49" t="n">
        <v>74</v>
      </c>
      <c r="O23251" s="7" t="n">
        <v>65</v>
      </c>
      <c r="P23251" s="36" t="s">
        <v>3</v>
      </c>
      <c r="Q23251" s="7" t="n">
        <v>0</v>
      </c>
      <c r="R23251" s="7" t="n">
        <v>1</v>
      </c>
      <c r="S23251" s="7" t="n">
        <v>3</v>
      </c>
      <c r="T23251" s="7" t="n">
        <v>9</v>
      </c>
      <c r="U23251" s="7" t="n">
        <v>28</v>
      </c>
      <c r="V23251" s="36" t="s">
        <v>3</v>
      </c>
      <c r="W23251" s="49" t="n">
        <v>74</v>
      </c>
      <c r="X23251" s="7" t="n">
        <v>65</v>
      </c>
      <c r="Y23251" s="36" t="s">
        <v>3</v>
      </c>
      <c r="Z23251" s="7" t="n">
        <v>0</v>
      </c>
      <c r="AA23251" s="7" t="n">
        <v>2</v>
      </c>
      <c r="AB23251" s="7" t="n">
        <v>3</v>
      </c>
      <c r="AC23251" s="7" t="n">
        <v>9</v>
      </c>
      <c r="AD23251" s="7" t="n">
        <v>1</v>
      </c>
      <c r="AE23251" s="11" t="n">
        <f t="normal" ca="1">A23255</f>
        <v>0</v>
      </c>
    </row>
    <row r="23252" spans="1:23">
      <c r="A23252" t="s">
        <v>4</v>
      </c>
      <c r="B23252" s="4" t="s">
        <v>5</v>
      </c>
      <c r="C23252" s="4" t="s">
        <v>10</v>
      </c>
      <c r="D23252" s="4" t="s">
        <v>13</v>
      </c>
      <c r="E23252" s="4" t="s">
        <v>13</v>
      </c>
      <c r="F23252" s="4" t="s">
        <v>6</v>
      </c>
    </row>
    <row r="23253" spans="1:23">
      <c r="A23253" t="n">
        <v>183499</v>
      </c>
      <c r="B23253" s="64" t="n">
        <v>47</v>
      </c>
      <c r="C23253" s="7" t="n">
        <v>61456</v>
      </c>
      <c r="D23253" s="7" t="n">
        <v>0</v>
      </c>
      <c r="E23253" s="7" t="n">
        <v>0</v>
      </c>
      <c r="F23253" s="7" t="s">
        <v>408</v>
      </c>
    </row>
    <row r="23254" spans="1:23">
      <c r="A23254" t="s">
        <v>4</v>
      </c>
      <c r="B23254" s="4" t="s">
        <v>5</v>
      </c>
      <c r="C23254" s="4" t="s">
        <v>13</v>
      </c>
      <c r="D23254" s="4" t="s">
        <v>10</v>
      </c>
      <c r="E23254" s="4" t="s">
        <v>22</v>
      </c>
    </row>
    <row r="23255" spans="1:23">
      <c r="A23255" t="n">
        <v>183512</v>
      </c>
      <c r="B23255" s="28" t="n">
        <v>58</v>
      </c>
      <c r="C23255" s="7" t="n">
        <v>0</v>
      </c>
      <c r="D23255" s="7" t="n">
        <v>300</v>
      </c>
      <c r="E23255" s="7" t="n">
        <v>1</v>
      </c>
    </row>
    <row r="23256" spans="1:23">
      <c r="A23256" t="s">
        <v>4</v>
      </c>
      <c r="B23256" s="4" t="s">
        <v>5</v>
      </c>
      <c r="C23256" s="4" t="s">
        <v>13</v>
      </c>
      <c r="D23256" s="4" t="s">
        <v>10</v>
      </c>
    </row>
    <row r="23257" spans="1:23">
      <c r="A23257" t="n">
        <v>183520</v>
      </c>
      <c r="B23257" s="28" t="n">
        <v>58</v>
      </c>
      <c r="C23257" s="7" t="n">
        <v>255</v>
      </c>
      <c r="D23257" s="7" t="n">
        <v>0</v>
      </c>
    </row>
    <row r="23258" spans="1:23">
      <c r="A23258" t="s">
        <v>4</v>
      </c>
      <c r="B23258" s="4" t="s">
        <v>5</v>
      </c>
      <c r="C23258" s="4" t="s">
        <v>13</v>
      </c>
      <c r="D23258" s="4" t="s">
        <v>13</v>
      </c>
      <c r="E23258" s="4" t="s">
        <v>13</v>
      </c>
      <c r="F23258" s="4" t="s">
        <v>13</v>
      </c>
    </row>
    <row r="23259" spans="1:23">
      <c r="A23259" t="n">
        <v>183524</v>
      </c>
      <c r="B23259" s="13" t="n">
        <v>14</v>
      </c>
      <c r="C23259" s="7" t="n">
        <v>0</v>
      </c>
      <c r="D23259" s="7" t="n">
        <v>0</v>
      </c>
      <c r="E23259" s="7" t="n">
        <v>0</v>
      </c>
      <c r="F23259" s="7" t="n">
        <v>64</v>
      </c>
    </row>
    <row r="23260" spans="1:23">
      <c r="A23260" t="s">
        <v>4</v>
      </c>
      <c r="B23260" s="4" t="s">
        <v>5</v>
      </c>
      <c r="C23260" s="4" t="s">
        <v>13</v>
      </c>
      <c r="D23260" s="4" t="s">
        <v>10</v>
      </c>
    </row>
    <row r="23261" spans="1:23">
      <c r="A23261" t="n">
        <v>183529</v>
      </c>
      <c r="B23261" s="27" t="n">
        <v>22</v>
      </c>
      <c r="C23261" s="7" t="n">
        <v>0</v>
      </c>
      <c r="D23261" s="7" t="n">
        <v>4265</v>
      </c>
    </row>
    <row r="23262" spans="1:23">
      <c r="A23262" t="s">
        <v>4</v>
      </c>
      <c r="B23262" s="4" t="s">
        <v>5</v>
      </c>
      <c r="C23262" s="4" t="s">
        <v>13</v>
      </c>
      <c r="D23262" s="4" t="s">
        <v>10</v>
      </c>
    </row>
    <row r="23263" spans="1:23">
      <c r="A23263" t="n">
        <v>183533</v>
      </c>
      <c r="B23263" s="28" t="n">
        <v>58</v>
      </c>
      <c r="C23263" s="7" t="n">
        <v>5</v>
      </c>
      <c r="D23263" s="7" t="n">
        <v>300</v>
      </c>
    </row>
    <row r="23264" spans="1:23">
      <c r="A23264" t="s">
        <v>4</v>
      </c>
      <c r="B23264" s="4" t="s">
        <v>5</v>
      </c>
      <c r="C23264" s="4" t="s">
        <v>22</v>
      </c>
      <c r="D23264" s="4" t="s">
        <v>10</v>
      </c>
    </row>
    <row r="23265" spans="1:31">
      <c r="A23265" t="n">
        <v>183537</v>
      </c>
      <c r="B23265" s="51" t="n">
        <v>103</v>
      </c>
      <c r="C23265" s="7" t="n">
        <v>0</v>
      </c>
      <c r="D23265" s="7" t="n">
        <v>300</v>
      </c>
    </row>
    <row r="23266" spans="1:31">
      <c r="A23266" t="s">
        <v>4</v>
      </c>
      <c r="B23266" s="4" t="s">
        <v>5</v>
      </c>
      <c r="C23266" s="4" t="s">
        <v>13</v>
      </c>
    </row>
    <row r="23267" spans="1:31">
      <c r="A23267" t="n">
        <v>183544</v>
      </c>
      <c r="B23267" s="37" t="n">
        <v>64</v>
      </c>
      <c r="C23267" s="7" t="n">
        <v>7</v>
      </c>
    </row>
    <row r="23268" spans="1:31">
      <c r="A23268" t="s">
        <v>4</v>
      </c>
      <c r="B23268" s="4" t="s">
        <v>5</v>
      </c>
      <c r="C23268" s="4" t="s">
        <v>13</v>
      </c>
      <c r="D23268" s="4" t="s">
        <v>10</v>
      </c>
    </row>
    <row r="23269" spans="1:31">
      <c r="A23269" t="n">
        <v>183546</v>
      </c>
      <c r="B23269" s="67" t="n">
        <v>72</v>
      </c>
      <c r="C23269" s="7" t="n">
        <v>5</v>
      </c>
      <c r="D23269" s="7" t="n">
        <v>0</v>
      </c>
    </row>
    <row r="23270" spans="1:31">
      <c r="A23270" t="s">
        <v>4</v>
      </c>
      <c r="B23270" s="4" t="s">
        <v>5</v>
      </c>
      <c r="C23270" s="4" t="s">
        <v>13</v>
      </c>
      <c r="D23270" s="36" t="s">
        <v>81</v>
      </c>
      <c r="E23270" s="4" t="s">
        <v>5</v>
      </c>
      <c r="F23270" s="4" t="s">
        <v>13</v>
      </c>
      <c r="G23270" s="4" t="s">
        <v>10</v>
      </c>
      <c r="H23270" s="36" t="s">
        <v>82</v>
      </c>
      <c r="I23270" s="4" t="s">
        <v>13</v>
      </c>
      <c r="J23270" s="4" t="s">
        <v>9</v>
      </c>
      <c r="K23270" s="4" t="s">
        <v>13</v>
      </c>
      <c r="L23270" s="4" t="s">
        <v>13</v>
      </c>
      <c r="M23270" s="4" t="s">
        <v>20</v>
      </c>
    </row>
    <row r="23271" spans="1:31">
      <c r="A23271" t="n">
        <v>183550</v>
      </c>
      <c r="B23271" s="10" t="n">
        <v>5</v>
      </c>
      <c r="C23271" s="7" t="n">
        <v>28</v>
      </c>
      <c r="D23271" s="36" t="s">
        <v>3</v>
      </c>
      <c r="E23271" s="9" t="n">
        <v>162</v>
      </c>
      <c r="F23271" s="7" t="n">
        <v>4</v>
      </c>
      <c r="G23271" s="7" t="n">
        <v>4265</v>
      </c>
      <c r="H23271" s="36" t="s">
        <v>3</v>
      </c>
      <c r="I23271" s="7" t="n">
        <v>0</v>
      </c>
      <c r="J23271" s="7" t="n">
        <v>1</v>
      </c>
      <c r="K23271" s="7" t="n">
        <v>2</v>
      </c>
      <c r="L23271" s="7" t="n">
        <v>1</v>
      </c>
      <c r="M23271" s="11" t="n">
        <f t="normal" ca="1">A23277</f>
        <v>0</v>
      </c>
    </row>
    <row r="23272" spans="1:31">
      <c r="A23272" t="s">
        <v>4</v>
      </c>
      <c r="B23272" s="4" t="s">
        <v>5</v>
      </c>
      <c r="C23272" s="4" t="s">
        <v>13</v>
      </c>
      <c r="D23272" s="4" t="s">
        <v>6</v>
      </c>
    </row>
    <row r="23273" spans="1:31">
      <c r="A23273" t="n">
        <v>183567</v>
      </c>
      <c r="B23273" s="8" t="n">
        <v>2</v>
      </c>
      <c r="C23273" s="7" t="n">
        <v>10</v>
      </c>
      <c r="D23273" s="7" t="s">
        <v>786</v>
      </c>
    </row>
    <row r="23274" spans="1:31">
      <c r="A23274" t="s">
        <v>4</v>
      </c>
      <c r="B23274" s="4" t="s">
        <v>5</v>
      </c>
      <c r="C23274" s="4" t="s">
        <v>10</v>
      </c>
    </row>
    <row r="23275" spans="1:31">
      <c r="A23275" t="n">
        <v>183584</v>
      </c>
      <c r="B23275" s="35" t="n">
        <v>16</v>
      </c>
      <c r="C23275" s="7" t="n">
        <v>0</v>
      </c>
    </row>
    <row r="23276" spans="1:31">
      <c r="A23276" t="s">
        <v>4</v>
      </c>
      <c r="B23276" s="4" t="s">
        <v>5</v>
      </c>
      <c r="C23276" s="4" t="s">
        <v>13</v>
      </c>
      <c r="D23276" s="4" t="s">
        <v>10</v>
      </c>
      <c r="E23276" s="4" t="s">
        <v>13</v>
      </c>
      <c r="F23276" s="4" t="s">
        <v>20</v>
      </c>
    </row>
    <row r="23277" spans="1:31">
      <c r="A23277" t="n">
        <v>183587</v>
      </c>
      <c r="B23277" s="10" t="n">
        <v>5</v>
      </c>
      <c r="C23277" s="7" t="n">
        <v>30</v>
      </c>
      <c r="D23277" s="7" t="n">
        <v>6471</v>
      </c>
      <c r="E23277" s="7" t="n">
        <v>1</v>
      </c>
      <c r="F23277" s="11" t="n">
        <f t="normal" ca="1">A23281</f>
        <v>0</v>
      </c>
    </row>
    <row r="23278" spans="1:31">
      <c r="A23278" t="s">
        <v>4</v>
      </c>
      <c r="B23278" s="4" t="s">
        <v>5</v>
      </c>
      <c r="C23278" s="4" t="s">
        <v>13</v>
      </c>
      <c r="D23278" s="4" t="s">
        <v>10</v>
      </c>
      <c r="E23278" s="4" t="s">
        <v>9</v>
      </c>
      <c r="F23278" s="4" t="s">
        <v>10</v>
      </c>
      <c r="G23278" s="4" t="s">
        <v>9</v>
      </c>
      <c r="H23278" s="4" t="s">
        <v>13</v>
      </c>
    </row>
    <row r="23279" spans="1:31">
      <c r="A23279" t="n">
        <v>183596</v>
      </c>
      <c r="B23279" s="16" t="n">
        <v>49</v>
      </c>
      <c r="C23279" s="7" t="n">
        <v>0</v>
      </c>
      <c r="D23279" s="7" t="n">
        <v>557</v>
      </c>
      <c r="E23279" s="7" t="n">
        <v>1065353216</v>
      </c>
      <c r="F23279" s="7" t="n">
        <v>0</v>
      </c>
      <c r="G23279" s="7" t="n">
        <v>0</v>
      </c>
      <c r="H23279" s="7" t="n">
        <v>0</v>
      </c>
    </row>
    <row r="23280" spans="1:31">
      <c r="A23280" t="s">
        <v>4</v>
      </c>
      <c r="B23280" s="4" t="s">
        <v>5</v>
      </c>
      <c r="C23280" s="4" t="s">
        <v>13</v>
      </c>
      <c r="D23280" s="4" t="s">
        <v>10</v>
      </c>
      <c r="E23280" s="4" t="s">
        <v>10</v>
      </c>
      <c r="F23280" s="4" t="s">
        <v>10</v>
      </c>
      <c r="G23280" s="4" t="s">
        <v>10</v>
      </c>
      <c r="H23280" s="4" t="s">
        <v>10</v>
      </c>
      <c r="I23280" s="4" t="s">
        <v>10</v>
      </c>
      <c r="J23280" s="4" t="s">
        <v>10</v>
      </c>
      <c r="K23280" s="4" t="s">
        <v>10</v>
      </c>
      <c r="L23280" s="4" t="s">
        <v>10</v>
      </c>
      <c r="M23280" s="4" t="s">
        <v>10</v>
      </c>
      <c r="N23280" s="4" t="s">
        <v>9</v>
      </c>
      <c r="O23280" s="4" t="s">
        <v>9</v>
      </c>
      <c r="P23280" s="4" t="s">
        <v>9</v>
      </c>
      <c r="Q23280" s="4" t="s">
        <v>9</v>
      </c>
      <c r="R23280" s="4" t="s">
        <v>13</v>
      </c>
      <c r="S23280" s="4" t="s">
        <v>6</v>
      </c>
    </row>
    <row r="23281" spans="1:19">
      <c r="A23281" t="n">
        <v>183611</v>
      </c>
      <c r="B23281" s="71" t="n">
        <v>75</v>
      </c>
      <c r="C23281" s="7" t="n">
        <v>0</v>
      </c>
      <c r="D23281" s="7" t="n">
        <v>0</v>
      </c>
      <c r="E23281" s="7" t="n">
        <v>0</v>
      </c>
      <c r="F23281" s="7" t="n">
        <v>1024</v>
      </c>
      <c r="G23281" s="7" t="n">
        <v>720</v>
      </c>
      <c r="H23281" s="7" t="n">
        <v>0</v>
      </c>
      <c r="I23281" s="7" t="n">
        <v>0</v>
      </c>
      <c r="J23281" s="7" t="n">
        <v>0</v>
      </c>
      <c r="K23281" s="7" t="n">
        <v>0</v>
      </c>
      <c r="L23281" s="7" t="n">
        <v>1024</v>
      </c>
      <c r="M23281" s="7" t="n">
        <v>720</v>
      </c>
      <c r="N23281" s="7" t="n">
        <v>1065353216</v>
      </c>
      <c r="O23281" s="7" t="n">
        <v>1065353216</v>
      </c>
      <c r="P23281" s="7" t="n">
        <v>1065353216</v>
      </c>
      <c r="Q23281" s="7" t="n">
        <v>0</v>
      </c>
      <c r="R23281" s="7" t="n">
        <v>0</v>
      </c>
      <c r="S23281" s="7" t="s">
        <v>1463</v>
      </c>
    </row>
    <row r="23282" spans="1:19">
      <c r="A23282" t="s">
        <v>4</v>
      </c>
      <c r="B23282" s="4" t="s">
        <v>5</v>
      </c>
      <c r="C23282" s="4" t="s">
        <v>13</v>
      </c>
      <c r="D23282" s="4" t="s">
        <v>13</v>
      </c>
      <c r="E23282" s="4" t="s">
        <v>13</v>
      </c>
      <c r="F23282" s="4" t="s">
        <v>22</v>
      </c>
      <c r="G23282" s="4" t="s">
        <v>22</v>
      </c>
      <c r="H23282" s="4" t="s">
        <v>22</v>
      </c>
      <c r="I23282" s="4" t="s">
        <v>22</v>
      </c>
      <c r="J23282" s="4" t="s">
        <v>22</v>
      </c>
    </row>
    <row r="23283" spans="1:19">
      <c r="A23283" t="n">
        <v>183660</v>
      </c>
      <c r="B23283" s="72" t="n">
        <v>76</v>
      </c>
      <c r="C23283" s="7" t="n">
        <v>0</v>
      </c>
      <c r="D23283" s="7" t="n">
        <v>9</v>
      </c>
      <c r="E23283" s="7" t="n">
        <v>2</v>
      </c>
      <c r="F23283" s="7" t="n">
        <v>0</v>
      </c>
      <c r="G23283" s="7" t="n">
        <v>0</v>
      </c>
      <c r="H23283" s="7" t="n">
        <v>0</v>
      </c>
      <c r="I23283" s="7" t="n">
        <v>0</v>
      </c>
      <c r="J23283" s="7" t="n">
        <v>0</v>
      </c>
    </row>
    <row r="23284" spans="1:19">
      <c r="A23284" t="s">
        <v>4</v>
      </c>
      <c r="B23284" s="4" t="s">
        <v>5</v>
      </c>
      <c r="C23284" s="4" t="s">
        <v>13</v>
      </c>
      <c r="D23284" s="4" t="s">
        <v>10</v>
      </c>
      <c r="E23284" s="4" t="s">
        <v>10</v>
      </c>
      <c r="F23284" s="4" t="s">
        <v>10</v>
      </c>
      <c r="G23284" s="4" t="s">
        <v>10</v>
      </c>
      <c r="H23284" s="4" t="s">
        <v>10</v>
      </c>
      <c r="I23284" s="4" t="s">
        <v>10</v>
      </c>
      <c r="J23284" s="4" t="s">
        <v>10</v>
      </c>
      <c r="K23284" s="4" t="s">
        <v>10</v>
      </c>
      <c r="L23284" s="4" t="s">
        <v>10</v>
      </c>
      <c r="M23284" s="4" t="s">
        <v>10</v>
      </c>
      <c r="N23284" s="4" t="s">
        <v>9</v>
      </c>
      <c r="O23284" s="4" t="s">
        <v>9</v>
      </c>
      <c r="P23284" s="4" t="s">
        <v>9</v>
      </c>
      <c r="Q23284" s="4" t="s">
        <v>9</v>
      </c>
      <c r="R23284" s="4" t="s">
        <v>13</v>
      </c>
      <c r="S23284" s="4" t="s">
        <v>6</v>
      </c>
    </row>
    <row r="23285" spans="1:19">
      <c r="A23285" t="n">
        <v>183684</v>
      </c>
      <c r="B23285" s="71" t="n">
        <v>75</v>
      </c>
      <c r="C23285" s="7" t="n">
        <v>1</v>
      </c>
      <c r="D23285" s="7" t="n">
        <v>512</v>
      </c>
      <c r="E23285" s="7" t="n">
        <v>478</v>
      </c>
      <c r="F23285" s="7" t="n">
        <v>1024</v>
      </c>
      <c r="G23285" s="7" t="n">
        <v>542</v>
      </c>
      <c r="H23285" s="7" t="n">
        <v>0</v>
      </c>
      <c r="I23285" s="7" t="n">
        <v>0</v>
      </c>
      <c r="J23285" s="7" t="n">
        <v>0</v>
      </c>
      <c r="K23285" s="7" t="n">
        <v>448</v>
      </c>
      <c r="L23285" s="7" t="n">
        <v>512</v>
      </c>
      <c r="M23285" s="7" t="n">
        <v>512</v>
      </c>
      <c r="N23285" s="7" t="n">
        <v>1065353216</v>
      </c>
      <c r="O23285" s="7" t="n">
        <v>1065353216</v>
      </c>
      <c r="P23285" s="7" t="n">
        <v>1065353216</v>
      </c>
      <c r="Q23285" s="7" t="n">
        <v>0</v>
      </c>
      <c r="R23285" s="7" t="n">
        <v>0</v>
      </c>
      <c r="S23285" s="7" t="s">
        <v>1464</v>
      </c>
    </row>
    <row r="23286" spans="1:19">
      <c r="A23286" t="s">
        <v>4</v>
      </c>
      <c r="B23286" s="4" t="s">
        <v>5</v>
      </c>
      <c r="C23286" s="4" t="s">
        <v>13</v>
      </c>
      <c r="D23286" s="4" t="s">
        <v>10</v>
      </c>
      <c r="E23286" s="4" t="s">
        <v>13</v>
      </c>
      <c r="F23286" s="4" t="s">
        <v>6</v>
      </c>
    </row>
    <row r="23287" spans="1:19">
      <c r="A23287" t="n">
        <v>183733</v>
      </c>
      <c r="B23287" s="83" t="n">
        <v>39</v>
      </c>
      <c r="C23287" s="7" t="n">
        <v>10</v>
      </c>
      <c r="D23287" s="7" t="n">
        <v>65533</v>
      </c>
      <c r="E23287" s="7" t="n">
        <v>201</v>
      </c>
      <c r="F23287" s="7" t="s">
        <v>959</v>
      </c>
    </row>
    <row r="23288" spans="1:19">
      <c r="A23288" t="s">
        <v>4</v>
      </c>
      <c r="B23288" s="4" t="s">
        <v>5</v>
      </c>
      <c r="C23288" s="4" t="s">
        <v>13</v>
      </c>
      <c r="D23288" s="4" t="s">
        <v>10</v>
      </c>
      <c r="E23288" s="4" t="s">
        <v>13</v>
      </c>
      <c r="F23288" s="4" t="s">
        <v>6</v>
      </c>
    </row>
    <row r="23289" spans="1:19">
      <c r="A23289" t="n">
        <v>183757</v>
      </c>
      <c r="B23289" s="83" t="n">
        <v>39</v>
      </c>
      <c r="C23289" s="7" t="n">
        <v>10</v>
      </c>
      <c r="D23289" s="7" t="n">
        <v>65533</v>
      </c>
      <c r="E23289" s="7" t="n">
        <v>202</v>
      </c>
      <c r="F23289" s="7" t="s">
        <v>1465</v>
      </c>
    </row>
    <row r="23290" spans="1:19">
      <c r="A23290" t="s">
        <v>4</v>
      </c>
      <c r="B23290" s="4" t="s">
        <v>5</v>
      </c>
      <c r="C23290" s="4" t="s">
        <v>13</v>
      </c>
      <c r="D23290" s="4" t="s">
        <v>10</v>
      </c>
      <c r="E23290" s="4" t="s">
        <v>13</v>
      </c>
      <c r="F23290" s="4" t="s">
        <v>6</v>
      </c>
    </row>
    <row r="23291" spans="1:19">
      <c r="A23291" t="n">
        <v>183781</v>
      </c>
      <c r="B23291" s="83" t="n">
        <v>39</v>
      </c>
      <c r="C23291" s="7" t="n">
        <v>10</v>
      </c>
      <c r="D23291" s="7" t="n">
        <v>65533</v>
      </c>
      <c r="E23291" s="7" t="n">
        <v>203</v>
      </c>
      <c r="F23291" s="7" t="s">
        <v>1466</v>
      </c>
    </row>
    <row r="23292" spans="1:19">
      <c r="A23292" t="s">
        <v>4</v>
      </c>
      <c r="B23292" s="4" t="s">
        <v>5</v>
      </c>
      <c r="C23292" s="4" t="s">
        <v>13</v>
      </c>
      <c r="D23292" s="4" t="s">
        <v>10</v>
      </c>
      <c r="E23292" s="4" t="s">
        <v>13</v>
      </c>
      <c r="F23292" s="4" t="s">
        <v>6</v>
      </c>
    </row>
    <row r="23293" spans="1:19">
      <c r="A23293" t="n">
        <v>183805</v>
      </c>
      <c r="B23293" s="83" t="n">
        <v>39</v>
      </c>
      <c r="C23293" s="7" t="n">
        <v>10</v>
      </c>
      <c r="D23293" s="7" t="n">
        <v>65533</v>
      </c>
      <c r="E23293" s="7" t="n">
        <v>204</v>
      </c>
      <c r="F23293" s="7" t="s">
        <v>1467</v>
      </c>
    </row>
    <row r="23294" spans="1:19">
      <c r="A23294" t="s">
        <v>4</v>
      </c>
      <c r="B23294" s="4" t="s">
        <v>5</v>
      </c>
      <c r="C23294" s="4" t="s">
        <v>13</v>
      </c>
      <c r="D23294" s="4" t="s">
        <v>10</v>
      </c>
      <c r="E23294" s="4" t="s">
        <v>13</v>
      </c>
      <c r="F23294" s="4" t="s">
        <v>6</v>
      </c>
    </row>
    <row r="23295" spans="1:19">
      <c r="A23295" t="n">
        <v>183829</v>
      </c>
      <c r="B23295" s="83" t="n">
        <v>39</v>
      </c>
      <c r="C23295" s="7" t="n">
        <v>10</v>
      </c>
      <c r="D23295" s="7" t="n">
        <v>65533</v>
      </c>
      <c r="E23295" s="7" t="n">
        <v>205</v>
      </c>
      <c r="F23295" s="7" t="s">
        <v>1468</v>
      </c>
    </row>
    <row r="23296" spans="1:19">
      <c r="A23296" t="s">
        <v>4</v>
      </c>
      <c r="B23296" s="4" t="s">
        <v>5</v>
      </c>
      <c r="C23296" s="4" t="s">
        <v>13</v>
      </c>
      <c r="D23296" s="4" t="s">
        <v>10</v>
      </c>
      <c r="E23296" s="4" t="s">
        <v>13</v>
      </c>
      <c r="F23296" s="4" t="s">
        <v>6</v>
      </c>
    </row>
    <row r="23297" spans="1:19">
      <c r="A23297" t="n">
        <v>183853</v>
      </c>
      <c r="B23297" s="83" t="n">
        <v>39</v>
      </c>
      <c r="C23297" s="7" t="n">
        <v>10</v>
      </c>
      <c r="D23297" s="7" t="n">
        <v>65533</v>
      </c>
      <c r="E23297" s="7" t="n">
        <v>206</v>
      </c>
      <c r="F23297" s="7" t="s">
        <v>1469</v>
      </c>
    </row>
    <row r="23298" spans="1:19">
      <c r="A23298" t="s">
        <v>4</v>
      </c>
      <c r="B23298" s="4" t="s">
        <v>5</v>
      </c>
      <c r="C23298" s="4" t="s">
        <v>13</v>
      </c>
      <c r="D23298" s="4" t="s">
        <v>10</v>
      </c>
      <c r="E23298" s="4" t="s">
        <v>13</v>
      </c>
      <c r="F23298" s="4" t="s">
        <v>6</v>
      </c>
    </row>
    <row r="23299" spans="1:19">
      <c r="A23299" t="n">
        <v>183877</v>
      </c>
      <c r="B23299" s="83" t="n">
        <v>39</v>
      </c>
      <c r="C23299" s="7" t="n">
        <v>10</v>
      </c>
      <c r="D23299" s="7" t="n">
        <v>65533</v>
      </c>
      <c r="E23299" s="7" t="n">
        <v>207</v>
      </c>
      <c r="F23299" s="7" t="s">
        <v>1470</v>
      </c>
    </row>
    <row r="23300" spans="1:19">
      <c r="A23300" t="s">
        <v>4</v>
      </c>
      <c r="B23300" s="4" t="s">
        <v>5</v>
      </c>
      <c r="C23300" s="4" t="s">
        <v>10</v>
      </c>
      <c r="D23300" s="4" t="s">
        <v>6</v>
      </c>
      <c r="E23300" s="4" t="s">
        <v>6</v>
      </c>
      <c r="F23300" s="4" t="s">
        <v>6</v>
      </c>
      <c r="G23300" s="4" t="s">
        <v>13</v>
      </c>
      <c r="H23300" s="4" t="s">
        <v>9</v>
      </c>
      <c r="I23300" s="4" t="s">
        <v>22</v>
      </c>
      <c r="J23300" s="4" t="s">
        <v>22</v>
      </c>
      <c r="K23300" s="4" t="s">
        <v>22</v>
      </c>
      <c r="L23300" s="4" t="s">
        <v>22</v>
      </c>
      <c r="M23300" s="4" t="s">
        <v>22</v>
      </c>
      <c r="N23300" s="4" t="s">
        <v>22</v>
      </c>
      <c r="O23300" s="4" t="s">
        <v>22</v>
      </c>
      <c r="P23300" s="4" t="s">
        <v>6</v>
      </c>
      <c r="Q23300" s="4" t="s">
        <v>6</v>
      </c>
      <c r="R23300" s="4" t="s">
        <v>9</v>
      </c>
      <c r="S23300" s="4" t="s">
        <v>13</v>
      </c>
      <c r="T23300" s="4" t="s">
        <v>9</v>
      </c>
      <c r="U23300" s="4" t="s">
        <v>9</v>
      </c>
      <c r="V23300" s="4" t="s">
        <v>10</v>
      </c>
    </row>
    <row r="23301" spans="1:19">
      <c r="A23301" t="n">
        <v>183901</v>
      </c>
      <c r="B23301" s="68" t="n">
        <v>19</v>
      </c>
      <c r="C23301" s="7" t="n">
        <v>11</v>
      </c>
      <c r="D23301" s="7" t="s">
        <v>1471</v>
      </c>
      <c r="E23301" s="7" t="s">
        <v>1472</v>
      </c>
      <c r="F23301" s="7" t="s">
        <v>12</v>
      </c>
      <c r="G23301" s="7" t="n">
        <v>0</v>
      </c>
      <c r="H23301" s="7" t="n">
        <v>1</v>
      </c>
      <c r="I23301" s="7" t="n">
        <v>0</v>
      </c>
      <c r="J23301" s="7" t="n">
        <v>0</v>
      </c>
      <c r="K23301" s="7" t="n">
        <v>0</v>
      </c>
      <c r="L23301" s="7" t="n">
        <v>0</v>
      </c>
      <c r="M23301" s="7" t="n">
        <v>1</v>
      </c>
      <c r="N23301" s="7" t="n">
        <v>1.60000002384186</v>
      </c>
      <c r="O23301" s="7" t="n">
        <v>0.0900000035762787</v>
      </c>
      <c r="P23301" s="7" t="s">
        <v>12</v>
      </c>
      <c r="Q23301" s="7" t="s">
        <v>12</v>
      </c>
      <c r="R23301" s="7" t="n">
        <v>-1</v>
      </c>
      <c r="S23301" s="7" t="n">
        <v>0</v>
      </c>
      <c r="T23301" s="7" t="n">
        <v>0</v>
      </c>
      <c r="U23301" s="7" t="n">
        <v>0</v>
      </c>
      <c r="V23301" s="7" t="n">
        <v>0</v>
      </c>
    </row>
    <row r="23302" spans="1:19">
      <c r="A23302" t="s">
        <v>4</v>
      </c>
      <c r="B23302" s="4" t="s">
        <v>5</v>
      </c>
      <c r="C23302" s="4" t="s">
        <v>10</v>
      </c>
      <c r="D23302" s="4" t="s">
        <v>6</v>
      </c>
      <c r="E23302" s="4" t="s">
        <v>6</v>
      </c>
      <c r="F23302" s="4" t="s">
        <v>6</v>
      </c>
      <c r="G23302" s="4" t="s">
        <v>13</v>
      </c>
      <c r="H23302" s="4" t="s">
        <v>9</v>
      </c>
      <c r="I23302" s="4" t="s">
        <v>22</v>
      </c>
      <c r="J23302" s="4" t="s">
        <v>22</v>
      </c>
      <c r="K23302" s="4" t="s">
        <v>22</v>
      </c>
      <c r="L23302" s="4" t="s">
        <v>22</v>
      </c>
      <c r="M23302" s="4" t="s">
        <v>22</v>
      </c>
      <c r="N23302" s="4" t="s">
        <v>22</v>
      </c>
      <c r="O23302" s="4" t="s">
        <v>22</v>
      </c>
      <c r="P23302" s="4" t="s">
        <v>6</v>
      </c>
      <c r="Q23302" s="4" t="s">
        <v>6</v>
      </c>
      <c r="R23302" s="4" t="s">
        <v>9</v>
      </c>
      <c r="S23302" s="4" t="s">
        <v>13</v>
      </c>
      <c r="T23302" s="4" t="s">
        <v>9</v>
      </c>
      <c r="U23302" s="4" t="s">
        <v>9</v>
      </c>
      <c r="V23302" s="4" t="s">
        <v>10</v>
      </c>
    </row>
    <row r="23303" spans="1:19">
      <c r="A23303" t="n">
        <v>183980</v>
      </c>
      <c r="B23303" s="68" t="n">
        <v>19</v>
      </c>
      <c r="C23303" s="7" t="n">
        <v>1</v>
      </c>
      <c r="D23303" s="7" t="s">
        <v>1350</v>
      </c>
      <c r="E23303" s="7" t="s">
        <v>1351</v>
      </c>
      <c r="F23303" s="7" t="s">
        <v>12</v>
      </c>
      <c r="G23303" s="7" t="n">
        <v>0</v>
      </c>
      <c r="H23303" s="7" t="n">
        <v>1</v>
      </c>
      <c r="I23303" s="7" t="n">
        <v>0</v>
      </c>
      <c r="J23303" s="7" t="n">
        <v>0</v>
      </c>
      <c r="K23303" s="7" t="n">
        <v>0</v>
      </c>
      <c r="L23303" s="7" t="n">
        <v>0</v>
      </c>
      <c r="M23303" s="7" t="n">
        <v>1</v>
      </c>
      <c r="N23303" s="7" t="n">
        <v>1.60000002384186</v>
      </c>
      <c r="O23303" s="7" t="n">
        <v>0.0900000035762787</v>
      </c>
      <c r="P23303" s="7" t="s">
        <v>12</v>
      </c>
      <c r="Q23303" s="7" t="s">
        <v>12</v>
      </c>
      <c r="R23303" s="7" t="n">
        <v>-1</v>
      </c>
      <c r="S23303" s="7" t="n">
        <v>0</v>
      </c>
      <c r="T23303" s="7" t="n">
        <v>0</v>
      </c>
      <c r="U23303" s="7" t="n">
        <v>0</v>
      </c>
      <c r="V23303" s="7" t="n">
        <v>0</v>
      </c>
    </row>
    <row r="23304" spans="1:19">
      <c r="A23304" t="s">
        <v>4</v>
      </c>
      <c r="B23304" s="4" t="s">
        <v>5</v>
      </c>
      <c r="C23304" s="4" t="s">
        <v>10</v>
      </c>
      <c r="D23304" s="4" t="s">
        <v>6</v>
      </c>
      <c r="E23304" s="4" t="s">
        <v>6</v>
      </c>
      <c r="F23304" s="4" t="s">
        <v>6</v>
      </c>
      <c r="G23304" s="4" t="s">
        <v>13</v>
      </c>
      <c r="H23304" s="4" t="s">
        <v>9</v>
      </c>
      <c r="I23304" s="4" t="s">
        <v>22</v>
      </c>
      <c r="J23304" s="4" t="s">
        <v>22</v>
      </c>
      <c r="K23304" s="4" t="s">
        <v>22</v>
      </c>
      <c r="L23304" s="4" t="s">
        <v>22</v>
      </c>
      <c r="M23304" s="4" t="s">
        <v>22</v>
      </c>
      <c r="N23304" s="4" t="s">
        <v>22</v>
      </c>
      <c r="O23304" s="4" t="s">
        <v>22</v>
      </c>
      <c r="P23304" s="4" t="s">
        <v>6</v>
      </c>
      <c r="Q23304" s="4" t="s">
        <v>6</v>
      </c>
      <c r="R23304" s="4" t="s">
        <v>9</v>
      </c>
      <c r="S23304" s="4" t="s">
        <v>13</v>
      </c>
      <c r="T23304" s="4" t="s">
        <v>9</v>
      </c>
      <c r="U23304" s="4" t="s">
        <v>9</v>
      </c>
      <c r="V23304" s="4" t="s">
        <v>10</v>
      </c>
    </row>
    <row r="23305" spans="1:19">
      <c r="A23305" t="n">
        <v>184053</v>
      </c>
      <c r="B23305" s="68" t="n">
        <v>19</v>
      </c>
      <c r="C23305" s="7" t="n">
        <v>2</v>
      </c>
      <c r="D23305" s="7" t="s">
        <v>1352</v>
      </c>
      <c r="E23305" s="7" t="s">
        <v>1353</v>
      </c>
      <c r="F23305" s="7" t="s">
        <v>12</v>
      </c>
      <c r="G23305" s="7" t="n">
        <v>0</v>
      </c>
      <c r="H23305" s="7" t="n">
        <v>1</v>
      </c>
      <c r="I23305" s="7" t="n">
        <v>0</v>
      </c>
      <c r="J23305" s="7" t="n">
        <v>0</v>
      </c>
      <c r="K23305" s="7" t="n">
        <v>0</v>
      </c>
      <c r="L23305" s="7" t="n">
        <v>0</v>
      </c>
      <c r="M23305" s="7" t="n">
        <v>1</v>
      </c>
      <c r="N23305" s="7" t="n">
        <v>1.60000002384186</v>
      </c>
      <c r="O23305" s="7" t="n">
        <v>0.0900000035762787</v>
      </c>
      <c r="P23305" s="7" t="s">
        <v>12</v>
      </c>
      <c r="Q23305" s="7" t="s">
        <v>12</v>
      </c>
      <c r="R23305" s="7" t="n">
        <v>-1</v>
      </c>
      <c r="S23305" s="7" t="n">
        <v>0</v>
      </c>
      <c r="T23305" s="7" t="n">
        <v>0</v>
      </c>
      <c r="U23305" s="7" t="n">
        <v>0</v>
      </c>
      <c r="V23305" s="7" t="n">
        <v>0</v>
      </c>
    </row>
    <row r="23306" spans="1:19">
      <c r="A23306" t="s">
        <v>4</v>
      </c>
      <c r="B23306" s="4" t="s">
        <v>5</v>
      </c>
      <c r="C23306" s="4" t="s">
        <v>10</v>
      </c>
      <c r="D23306" s="4" t="s">
        <v>6</v>
      </c>
      <c r="E23306" s="4" t="s">
        <v>6</v>
      </c>
      <c r="F23306" s="4" t="s">
        <v>6</v>
      </c>
      <c r="G23306" s="4" t="s">
        <v>13</v>
      </c>
      <c r="H23306" s="4" t="s">
        <v>9</v>
      </c>
      <c r="I23306" s="4" t="s">
        <v>22</v>
      </c>
      <c r="J23306" s="4" t="s">
        <v>22</v>
      </c>
      <c r="K23306" s="4" t="s">
        <v>22</v>
      </c>
      <c r="L23306" s="4" t="s">
        <v>22</v>
      </c>
      <c r="M23306" s="4" t="s">
        <v>22</v>
      </c>
      <c r="N23306" s="4" t="s">
        <v>22</v>
      </c>
      <c r="O23306" s="4" t="s">
        <v>22</v>
      </c>
      <c r="P23306" s="4" t="s">
        <v>6</v>
      </c>
      <c r="Q23306" s="4" t="s">
        <v>6</v>
      </c>
      <c r="R23306" s="4" t="s">
        <v>9</v>
      </c>
      <c r="S23306" s="4" t="s">
        <v>13</v>
      </c>
      <c r="T23306" s="4" t="s">
        <v>9</v>
      </c>
      <c r="U23306" s="4" t="s">
        <v>9</v>
      </c>
      <c r="V23306" s="4" t="s">
        <v>10</v>
      </c>
    </row>
    <row r="23307" spans="1:19">
      <c r="A23307" t="n">
        <v>184127</v>
      </c>
      <c r="B23307" s="68" t="n">
        <v>19</v>
      </c>
      <c r="C23307" s="7" t="n">
        <v>3</v>
      </c>
      <c r="D23307" s="7" t="s">
        <v>1473</v>
      </c>
      <c r="E23307" s="7" t="s">
        <v>1474</v>
      </c>
      <c r="F23307" s="7" t="s">
        <v>12</v>
      </c>
      <c r="G23307" s="7" t="n">
        <v>0</v>
      </c>
      <c r="H23307" s="7" t="n">
        <v>1</v>
      </c>
      <c r="I23307" s="7" t="n">
        <v>0</v>
      </c>
      <c r="J23307" s="7" t="n">
        <v>0</v>
      </c>
      <c r="K23307" s="7" t="n">
        <v>0</v>
      </c>
      <c r="L23307" s="7" t="n">
        <v>0</v>
      </c>
      <c r="M23307" s="7" t="n">
        <v>1</v>
      </c>
      <c r="N23307" s="7" t="n">
        <v>1.60000002384186</v>
      </c>
      <c r="O23307" s="7" t="n">
        <v>0.0900000035762787</v>
      </c>
      <c r="P23307" s="7" t="s">
        <v>12</v>
      </c>
      <c r="Q23307" s="7" t="s">
        <v>12</v>
      </c>
      <c r="R23307" s="7" t="n">
        <v>-1</v>
      </c>
      <c r="S23307" s="7" t="n">
        <v>0</v>
      </c>
      <c r="T23307" s="7" t="n">
        <v>0</v>
      </c>
      <c r="U23307" s="7" t="n">
        <v>0</v>
      </c>
      <c r="V23307" s="7" t="n">
        <v>0</v>
      </c>
    </row>
    <row r="23308" spans="1:19">
      <c r="A23308" t="s">
        <v>4</v>
      </c>
      <c r="B23308" s="4" t="s">
        <v>5</v>
      </c>
      <c r="C23308" s="4" t="s">
        <v>10</v>
      </c>
      <c r="D23308" s="4" t="s">
        <v>6</v>
      </c>
      <c r="E23308" s="4" t="s">
        <v>6</v>
      </c>
      <c r="F23308" s="4" t="s">
        <v>6</v>
      </c>
      <c r="G23308" s="4" t="s">
        <v>13</v>
      </c>
      <c r="H23308" s="4" t="s">
        <v>9</v>
      </c>
      <c r="I23308" s="4" t="s">
        <v>22</v>
      </c>
      <c r="J23308" s="4" t="s">
        <v>22</v>
      </c>
      <c r="K23308" s="4" t="s">
        <v>22</v>
      </c>
      <c r="L23308" s="4" t="s">
        <v>22</v>
      </c>
      <c r="M23308" s="4" t="s">
        <v>22</v>
      </c>
      <c r="N23308" s="4" t="s">
        <v>22</v>
      </c>
      <c r="O23308" s="4" t="s">
        <v>22</v>
      </c>
      <c r="P23308" s="4" t="s">
        <v>6</v>
      </c>
      <c r="Q23308" s="4" t="s">
        <v>6</v>
      </c>
      <c r="R23308" s="4" t="s">
        <v>9</v>
      </c>
      <c r="S23308" s="4" t="s">
        <v>13</v>
      </c>
      <c r="T23308" s="4" t="s">
        <v>9</v>
      </c>
      <c r="U23308" s="4" t="s">
        <v>9</v>
      </c>
      <c r="V23308" s="4" t="s">
        <v>10</v>
      </c>
    </row>
    <row r="23309" spans="1:19">
      <c r="A23309" t="n">
        <v>184200</v>
      </c>
      <c r="B23309" s="68" t="n">
        <v>19</v>
      </c>
      <c r="C23309" s="7" t="n">
        <v>4</v>
      </c>
      <c r="D23309" s="7" t="s">
        <v>1354</v>
      </c>
      <c r="E23309" s="7" t="s">
        <v>1355</v>
      </c>
      <c r="F23309" s="7" t="s">
        <v>12</v>
      </c>
      <c r="G23309" s="7" t="n">
        <v>0</v>
      </c>
      <c r="H23309" s="7" t="n">
        <v>1</v>
      </c>
      <c r="I23309" s="7" t="n">
        <v>0</v>
      </c>
      <c r="J23309" s="7" t="n">
        <v>0</v>
      </c>
      <c r="K23309" s="7" t="n">
        <v>0</v>
      </c>
      <c r="L23309" s="7" t="n">
        <v>0</v>
      </c>
      <c r="M23309" s="7" t="n">
        <v>1</v>
      </c>
      <c r="N23309" s="7" t="n">
        <v>1.60000002384186</v>
      </c>
      <c r="O23309" s="7" t="n">
        <v>0.0900000035762787</v>
      </c>
      <c r="P23309" s="7" t="s">
        <v>12</v>
      </c>
      <c r="Q23309" s="7" t="s">
        <v>12</v>
      </c>
      <c r="R23309" s="7" t="n">
        <v>-1</v>
      </c>
      <c r="S23309" s="7" t="n">
        <v>0</v>
      </c>
      <c r="T23309" s="7" t="n">
        <v>0</v>
      </c>
      <c r="U23309" s="7" t="n">
        <v>0</v>
      </c>
      <c r="V23309" s="7" t="n">
        <v>0</v>
      </c>
    </row>
    <row r="23310" spans="1:19">
      <c r="A23310" t="s">
        <v>4</v>
      </c>
      <c r="B23310" s="4" t="s">
        <v>5</v>
      </c>
      <c r="C23310" s="4" t="s">
        <v>10</v>
      </c>
      <c r="D23310" s="4" t="s">
        <v>6</v>
      </c>
      <c r="E23310" s="4" t="s">
        <v>6</v>
      </c>
      <c r="F23310" s="4" t="s">
        <v>6</v>
      </c>
      <c r="G23310" s="4" t="s">
        <v>13</v>
      </c>
      <c r="H23310" s="4" t="s">
        <v>9</v>
      </c>
      <c r="I23310" s="4" t="s">
        <v>22</v>
      </c>
      <c r="J23310" s="4" t="s">
        <v>22</v>
      </c>
      <c r="K23310" s="4" t="s">
        <v>22</v>
      </c>
      <c r="L23310" s="4" t="s">
        <v>22</v>
      </c>
      <c r="M23310" s="4" t="s">
        <v>22</v>
      </c>
      <c r="N23310" s="4" t="s">
        <v>22</v>
      </c>
      <c r="O23310" s="4" t="s">
        <v>22</v>
      </c>
      <c r="P23310" s="4" t="s">
        <v>6</v>
      </c>
      <c r="Q23310" s="4" t="s">
        <v>6</v>
      </c>
      <c r="R23310" s="4" t="s">
        <v>9</v>
      </c>
      <c r="S23310" s="4" t="s">
        <v>13</v>
      </c>
      <c r="T23310" s="4" t="s">
        <v>9</v>
      </c>
      <c r="U23310" s="4" t="s">
        <v>9</v>
      </c>
      <c r="V23310" s="4" t="s">
        <v>10</v>
      </c>
    </row>
    <row r="23311" spans="1:19">
      <c r="A23311" t="n">
        <v>184275</v>
      </c>
      <c r="B23311" s="68" t="n">
        <v>19</v>
      </c>
      <c r="C23311" s="7" t="n">
        <v>5</v>
      </c>
      <c r="D23311" s="7" t="s">
        <v>1475</v>
      </c>
      <c r="E23311" s="7" t="s">
        <v>1476</v>
      </c>
      <c r="F23311" s="7" t="s">
        <v>12</v>
      </c>
      <c r="G23311" s="7" t="n">
        <v>0</v>
      </c>
      <c r="H23311" s="7" t="n">
        <v>1</v>
      </c>
      <c r="I23311" s="7" t="n">
        <v>0</v>
      </c>
      <c r="J23311" s="7" t="n">
        <v>0</v>
      </c>
      <c r="K23311" s="7" t="n">
        <v>0</v>
      </c>
      <c r="L23311" s="7" t="n">
        <v>0</v>
      </c>
      <c r="M23311" s="7" t="n">
        <v>1</v>
      </c>
      <c r="N23311" s="7" t="n">
        <v>1.60000002384186</v>
      </c>
      <c r="O23311" s="7" t="n">
        <v>0.0900000035762787</v>
      </c>
      <c r="P23311" s="7" t="s">
        <v>12</v>
      </c>
      <c r="Q23311" s="7" t="s">
        <v>12</v>
      </c>
      <c r="R23311" s="7" t="n">
        <v>-1</v>
      </c>
      <c r="S23311" s="7" t="n">
        <v>0</v>
      </c>
      <c r="T23311" s="7" t="n">
        <v>0</v>
      </c>
      <c r="U23311" s="7" t="n">
        <v>0</v>
      </c>
      <c r="V23311" s="7" t="n">
        <v>0</v>
      </c>
    </row>
    <row r="23312" spans="1:19">
      <c r="A23312" t="s">
        <v>4</v>
      </c>
      <c r="B23312" s="4" t="s">
        <v>5</v>
      </c>
      <c r="C23312" s="4" t="s">
        <v>10</v>
      </c>
      <c r="D23312" s="4" t="s">
        <v>6</v>
      </c>
      <c r="E23312" s="4" t="s">
        <v>6</v>
      </c>
      <c r="F23312" s="4" t="s">
        <v>6</v>
      </c>
      <c r="G23312" s="4" t="s">
        <v>13</v>
      </c>
      <c r="H23312" s="4" t="s">
        <v>9</v>
      </c>
      <c r="I23312" s="4" t="s">
        <v>22</v>
      </c>
      <c r="J23312" s="4" t="s">
        <v>22</v>
      </c>
      <c r="K23312" s="4" t="s">
        <v>22</v>
      </c>
      <c r="L23312" s="4" t="s">
        <v>22</v>
      </c>
      <c r="M23312" s="4" t="s">
        <v>22</v>
      </c>
      <c r="N23312" s="4" t="s">
        <v>22</v>
      </c>
      <c r="O23312" s="4" t="s">
        <v>22</v>
      </c>
      <c r="P23312" s="4" t="s">
        <v>6</v>
      </c>
      <c r="Q23312" s="4" t="s">
        <v>6</v>
      </c>
      <c r="R23312" s="4" t="s">
        <v>9</v>
      </c>
      <c r="S23312" s="4" t="s">
        <v>13</v>
      </c>
      <c r="T23312" s="4" t="s">
        <v>9</v>
      </c>
      <c r="U23312" s="4" t="s">
        <v>9</v>
      </c>
      <c r="V23312" s="4" t="s">
        <v>10</v>
      </c>
    </row>
    <row r="23313" spans="1:22">
      <c r="A23313" t="n">
        <v>184347</v>
      </c>
      <c r="B23313" s="68" t="n">
        <v>19</v>
      </c>
      <c r="C23313" s="7" t="n">
        <v>6</v>
      </c>
      <c r="D23313" s="7" t="s">
        <v>1477</v>
      </c>
      <c r="E23313" s="7" t="s">
        <v>1478</v>
      </c>
      <c r="F23313" s="7" t="s">
        <v>12</v>
      </c>
      <c r="G23313" s="7" t="n">
        <v>0</v>
      </c>
      <c r="H23313" s="7" t="n">
        <v>1</v>
      </c>
      <c r="I23313" s="7" t="n">
        <v>0</v>
      </c>
      <c r="J23313" s="7" t="n">
        <v>0</v>
      </c>
      <c r="K23313" s="7" t="n">
        <v>0</v>
      </c>
      <c r="L23313" s="7" t="n">
        <v>0</v>
      </c>
      <c r="M23313" s="7" t="n">
        <v>1</v>
      </c>
      <c r="N23313" s="7" t="n">
        <v>1.60000002384186</v>
      </c>
      <c r="O23313" s="7" t="n">
        <v>0.0900000035762787</v>
      </c>
      <c r="P23313" s="7" t="s">
        <v>12</v>
      </c>
      <c r="Q23313" s="7" t="s">
        <v>12</v>
      </c>
      <c r="R23313" s="7" t="n">
        <v>-1</v>
      </c>
      <c r="S23313" s="7" t="n">
        <v>0</v>
      </c>
      <c r="T23313" s="7" t="n">
        <v>0</v>
      </c>
      <c r="U23313" s="7" t="n">
        <v>0</v>
      </c>
      <c r="V23313" s="7" t="n">
        <v>0</v>
      </c>
    </row>
    <row r="23314" spans="1:22">
      <c r="A23314" t="s">
        <v>4</v>
      </c>
      <c r="B23314" s="4" t="s">
        <v>5</v>
      </c>
      <c r="C23314" s="4" t="s">
        <v>10</v>
      </c>
      <c r="D23314" s="4" t="s">
        <v>6</v>
      </c>
      <c r="E23314" s="4" t="s">
        <v>6</v>
      </c>
      <c r="F23314" s="4" t="s">
        <v>6</v>
      </c>
      <c r="G23314" s="4" t="s">
        <v>13</v>
      </c>
      <c r="H23314" s="4" t="s">
        <v>9</v>
      </c>
      <c r="I23314" s="4" t="s">
        <v>22</v>
      </c>
      <c r="J23314" s="4" t="s">
        <v>22</v>
      </c>
      <c r="K23314" s="4" t="s">
        <v>22</v>
      </c>
      <c r="L23314" s="4" t="s">
        <v>22</v>
      </c>
      <c r="M23314" s="4" t="s">
        <v>22</v>
      </c>
      <c r="N23314" s="4" t="s">
        <v>22</v>
      </c>
      <c r="O23314" s="4" t="s">
        <v>22</v>
      </c>
      <c r="P23314" s="4" t="s">
        <v>6</v>
      </c>
      <c r="Q23314" s="4" t="s">
        <v>6</v>
      </c>
      <c r="R23314" s="4" t="s">
        <v>9</v>
      </c>
      <c r="S23314" s="4" t="s">
        <v>13</v>
      </c>
      <c r="T23314" s="4" t="s">
        <v>9</v>
      </c>
      <c r="U23314" s="4" t="s">
        <v>9</v>
      </c>
      <c r="V23314" s="4" t="s">
        <v>10</v>
      </c>
    </row>
    <row r="23315" spans="1:22">
      <c r="A23315" t="n">
        <v>184420</v>
      </c>
      <c r="B23315" s="68" t="n">
        <v>19</v>
      </c>
      <c r="C23315" s="7" t="n">
        <v>7</v>
      </c>
      <c r="D23315" s="7" t="s">
        <v>1356</v>
      </c>
      <c r="E23315" s="7" t="s">
        <v>1357</v>
      </c>
      <c r="F23315" s="7" t="s">
        <v>12</v>
      </c>
      <c r="G23315" s="7" t="n">
        <v>0</v>
      </c>
      <c r="H23315" s="7" t="n">
        <v>1</v>
      </c>
      <c r="I23315" s="7" t="n">
        <v>0</v>
      </c>
      <c r="J23315" s="7" t="n">
        <v>0</v>
      </c>
      <c r="K23315" s="7" t="n">
        <v>0</v>
      </c>
      <c r="L23315" s="7" t="n">
        <v>0</v>
      </c>
      <c r="M23315" s="7" t="n">
        <v>1</v>
      </c>
      <c r="N23315" s="7" t="n">
        <v>1.60000002384186</v>
      </c>
      <c r="O23315" s="7" t="n">
        <v>0.0900000035762787</v>
      </c>
      <c r="P23315" s="7" t="s">
        <v>12</v>
      </c>
      <c r="Q23315" s="7" t="s">
        <v>12</v>
      </c>
      <c r="R23315" s="7" t="n">
        <v>-1</v>
      </c>
      <c r="S23315" s="7" t="n">
        <v>0</v>
      </c>
      <c r="T23315" s="7" t="n">
        <v>0</v>
      </c>
      <c r="U23315" s="7" t="n">
        <v>0</v>
      </c>
      <c r="V23315" s="7" t="n">
        <v>0</v>
      </c>
    </row>
    <row r="23316" spans="1:22">
      <c r="A23316" t="s">
        <v>4</v>
      </c>
      <c r="B23316" s="4" t="s">
        <v>5</v>
      </c>
      <c r="C23316" s="4" t="s">
        <v>10</v>
      </c>
      <c r="D23316" s="4" t="s">
        <v>6</v>
      </c>
      <c r="E23316" s="4" t="s">
        <v>6</v>
      </c>
      <c r="F23316" s="4" t="s">
        <v>6</v>
      </c>
      <c r="G23316" s="4" t="s">
        <v>13</v>
      </c>
      <c r="H23316" s="4" t="s">
        <v>9</v>
      </c>
      <c r="I23316" s="4" t="s">
        <v>22</v>
      </c>
      <c r="J23316" s="4" t="s">
        <v>22</v>
      </c>
      <c r="K23316" s="4" t="s">
        <v>22</v>
      </c>
      <c r="L23316" s="4" t="s">
        <v>22</v>
      </c>
      <c r="M23316" s="4" t="s">
        <v>22</v>
      </c>
      <c r="N23316" s="4" t="s">
        <v>22</v>
      </c>
      <c r="O23316" s="4" t="s">
        <v>22</v>
      </c>
      <c r="P23316" s="4" t="s">
        <v>6</v>
      </c>
      <c r="Q23316" s="4" t="s">
        <v>6</v>
      </c>
      <c r="R23316" s="4" t="s">
        <v>9</v>
      </c>
      <c r="S23316" s="4" t="s">
        <v>13</v>
      </c>
      <c r="T23316" s="4" t="s">
        <v>9</v>
      </c>
      <c r="U23316" s="4" t="s">
        <v>9</v>
      </c>
      <c r="V23316" s="4" t="s">
        <v>10</v>
      </c>
    </row>
    <row r="23317" spans="1:22">
      <c r="A23317" t="n">
        <v>184491</v>
      </c>
      <c r="B23317" s="68" t="n">
        <v>19</v>
      </c>
      <c r="C23317" s="7" t="n">
        <v>8</v>
      </c>
      <c r="D23317" s="7" t="s">
        <v>1358</v>
      </c>
      <c r="E23317" s="7" t="s">
        <v>1359</v>
      </c>
      <c r="F23317" s="7" t="s">
        <v>12</v>
      </c>
      <c r="G23317" s="7" t="n">
        <v>0</v>
      </c>
      <c r="H23317" s="7" t="n">
        <v>1</v>
      </c>
      <c r="I23317" s="7" t="n">
        <v>0</v>
      </c>
      <c r="J23317" s="7" t="n">
        <v>0</v>
      </c>
      <c r="K23317" s="7" t="n">
        <v>0</v>
      </c>
      <c r="L23317" s="7" t="n">
        <v>0</v>
      </c>
      <c r="M23317" s="7" t="n">
        <v>1</v>
      </c>
      <c r="N23317" s="7" t="n">
        <v>1.60000002384186</v>
      </c>
      <c r="O23317" s="7" t="n">
        <v>0.0900000035762787</v>
      </c>
      <c r="P23317" s="7" t="s">
        <v>12</v>
      </c>
      <c r="Q23317" s="7" t="s">
        <v>12</v>
      </c>
      <c r="R23317" s="7" t="n">
        <v>-1</v>
      </c>
      <c r="S23317" s="7" t="n">
        <v>0</v>
      </c>
      <c r="T23317" s="7" t="n">
        <v>0</v>
      </c>
      <c r="U23317" s="7" t="n">
        <v>0</v>
      </c>
      <c r="V23317" s="7" t="n">
        <v>0</v>
      </c>
    </row>
    <row r="23318" spans="1:22">
      <c r="A23318" t="s">
        <v>4</v>
      </c>
      <c r="B23318" s="4" t="s">
        <v>5</v>
      </c>
      <c r="C23318" s="4" t="s">
        <v>10</v>
      </c>
      <c r="D23318" s="4" t="s">
        <v>6</v>
      </c>
      <c r="E23318" s="4" t="s">
        <v>6</v>
      </c>
      <c r="F23318" s="4" t="s">
        <v>6</v>
      </c>
      <c r="G23318" s="4" t="s">
        <v>13</v>
      </c>
      <c r="H23318" s="4" t="s">
        <v>9</v>
      </c>
      <c r="I23318" s="4" t="s">
        <v>22</v>
      </c>
      <c r="J23318" s="4" t="s">
        <v>22</v>
      </c>
      <c r="K23318" s="4" t="s">
        <v>22</v>
      </c>
      <c r="L23318" s="4" t="s">
        <v>22</v>
      </c>
      <c r="M23318" s="4" t="s">
        <v>22</v>
      </c>
      <c r="N23318" s="4" t="s">
        <v>22</v>
      </c>
      <c r="O23318" s="4" t="s">
        <v>22</v>
      </c>
      <c r="P23318" s="4" t="s">
        <v>6</v>
      </c>
      <c r="Q23318" s="4" t="s">
        <v>6</v>
      </c>
      <c r="R23318" s="4" t="s">
        <v>9</v>
      </c>
      <c r="S23318" s="4" t="s">
        <v>13</v>
      </c>
      <c r="T23318" s="4" t="s">
        <v>9</v>
      </c>
      <c r="U23318" s="4" t="s">
        <v>9</v>
      </c>
      <c r="V23318" s="4" t="s">
        <v>10</v>
      </c>
    </row>
    <row r="23319" spans="1:22">
      <c r="A23319" t="n">
        <v>184564</v>
      </c>
      <c r="B23319" s="68" t="n">
        <v>19</v>
      </c>
      <c r="C23319" s="7" t="n">
        <v>9</v>
      </c>
      <c r="D23319" s="7" t="s">
        <v>1360</v>
      </c>
      <c r="E23319" s="7" t="s">
        <v>1361</v>
      </c>
      <c r="F23319" s="7" t="s">
        <v>12</v>
      </c>
      <c r="G23319" s="7" t="n">
        <v>0</v>
      </c>
      <c r="H23319" s="7" t="n">
        <v>1</v>
      </c>
      <c r="I23319" s="7" t="n">
        <v>0</v>
      </c>
      <c r="J23319" s="7" t="n">
        <v>0</v>
      </c>
      <c r="K23319" s="7" t="n">
        <v>0</v>
      </c>
      <c r="L23319" s="7" t="n">
        <v>0</v>
      </c>
      <c r="M23319" s="7" t="n">
        <v>1</v>
      </c>
      <c r="N23319" s="7" t="n">
        <v>1.60000002384186</v>
      </c>
      <c r="O23319" s="7" t="n">
        <v>0.0900000035762787</v>
      </c>
      <c r="P23319" s="7" t="s">
        <v>12</v>
      </c>
      <c r="Q23319" s="7" t="s">
        <v>12</v>
      </c>
      <c r="R23319" s="7" t="n">
        <v>-1</v>
      </c>
      <c r="S23319" s="7" t="n">
        <v>0</v>
      </c>
      <c r="T23319" s="7" t="n">
        <v>0</v>
      </c>
      <c r="U23319" s="7" t="n">
        <v>0</v>
      </c>
      <c r="V23319" s="7" t="n">
        <v>0</v>
      </c>
    </row>
    <row r="23320" spans="1:22">
      <c r="A23320" t="s">
        <v>4</v>
      </c>
      <c r="B23320" s="4" t="s">
        <v>5</v>
      </c>
      <c r="C23320" s="4" t="s">
        <v>10</v>
      </c>
      <c r="D23320" s="4" t="s">
        <v>6</v>
      </c>
      <c r="E23320" s="4" t="s">
        <v>6</v>
      </c>
      <c r="F23320" s="4" t="s">
        <v>6</v>
      </c>
      <c r="G23320" s="4" t="s">
        <v>13</v>
      </c>
      <c r="H23320" s="4" t="s">
        <v>9</v>
      </c>
      <c r="I23320" s="4" t="s">
        <v>22</v>
      </c>
      <c r="J23320" s="4" t="s">
        <v>22</v>
      </c>
      <c r="K23320" s="4" t="s">
        <v>22</v>
      </c>
      <c r="L23320" s="4" t="s">
        <v>22</v>
      </c>
      <c r="M23320" s="4" t="s">
        <v>22</v>
      </c>
      <c r="N23320" s="4" t="s">
        <v>22</v>
      </c>
      <c r="O23320" s="4" t="s">
        <v>22</v>
      </c>
      <c r="P23320" s="4" t="s">
        <v>6</v>
      </c>
      <c r="Q23320" s="4" t="s">
        <v>6</v>
      </c>
      <c r="R23320" s="4" t="s">
        <v>9</v>
      </c>
      <c r="S23320" s="4" t="s">
        <v>13</v>
      </c>
      <c r="T23320" s="4" t="s">
        <v>9</v>
      </c>
      <c r="U23320" s="4" t="s">
        <v>9</v>
      </c>
      <c r="V23320" s="4" t="s">
        <v>10</v>
      </c>
    </row>
    <row r="23321" spans="1:22">
      <c r="A23321" t="n">
        <v>184639</v>
      </c>
      <c r="B23321" s="68" t="n">
        <v>19</v>
      </c>
      <c r="C23321" s="7" t="n">
        <v>16</v>
      </c>
      <c r="D23321" s="7" t="s">
        <v>1362</v>
      </c>
      <c r="E23321" s="7" t="s">
        <v>1363</v>
      </c>
      <c r="F23321" s="7" t="s">
        <v>12</v>
      </c>
      <c r="G23321" s="7" t="n">
        <v>0</v>
      </c>
      <c r="H23321" s="7" t="n">
        <v>1</v>
      </c>
      <c r="I23321" s="7" t="n">
        <v>0</v>
      </c>
      <c r="J23321" s="7" t="n">
        <v>0</v>
      </c>
      <c r="K23321" s="7" t="n">
        <v>0</v>
      </c>
      <c r="L23321" s="7" t="n">
        <v>0</v>
      </c>
      <c r="M23321" s="7" t="n">
        <v>1</v>
      </c>
      <c r="N23321" s="7" t="n">
        <v>1.60000002384186</v>
      </c>
      <c r="O23321" s="7" t="n">
        <v>0.0900000035762787</v>
      </c>
      <c r="P23321" s="7" t="s">
        <v>12</v>
      </c>
      <c r="Q23321" s="7" t="s">
        <v>12</v>
      </c>
      <c r="R23321" s="7" t="n">
        <v>-1</v>
      </c>
      <c r="S23321" s="7" t="n">
        <v>0</v>
      </c>
      <c r="T23321" s="7" t="n">
        <v>0</v>
      </c>
      <c r="U23321" s="7" t="n">
        <v>0</v>
      </c>
      <c r="V23321" s="7" t="n">
        <v>0</v>
      </c>
    </row>
    <row r="23322" spans="1:22">
      <c r="A23322" t="s">
        <v>4</v>
      </c>
      <c r="B23322" s="4" t="s">
        <v>5</v>
      </c>
      <c r="C23322" s="4" t="s">
        <v>10</v>
      </c>
      <c r="D23322" s="4" t="s">
        <v>6</v>
      </c>
      <c r="E23322" s="4" t="s">
        <v>6</v>
      </c>
      <c r="F23322" s="4" t="s">
        <v>6</v>
      </c>
      <c r="G23322" s="4" t="s">
        <v>13</v>
      </c>
      <c r="H23322" s="4" t="s">
        <v>9</v>
      </c>
      <c r="I23322" s="4" t="s">
        <v>22</v>
      </c>
      <c r="J23322" s="4" t="s">
        <v>22</v>
      </c>
      <c r="K23322" s="4" t="s">
        <v>22</v>
      </c>
      <c r="L23322" s="4" t="s">
        <v>22</v>
      </c>
      <c r="M23322" s="4" t="s">
        <v>22</v>
      </c>
      <c r="N23322" s="4" t="s">
        <v>22</v>
      </c>
      <c r="O23322" s="4" t="s">
        <v>22</v>
      </c>
      <c r="P23322" s="4" t="s">
        <v>6</v>
      </c>
      <c r="Q23322" s="4" t="s">
        <v>6</v>
      </c>
      <c r="R23322" s="4" t="s">
        <v>9</v>
      </c>
      <c r="S23322" s="4" t="s">
        <v>13</v>
      </c>
      <c r="T23322" s="4" t="s">
        <v>9</v>
      </c>
      <c r="U23322" s="4" t="s">
        <v>9</v>
      </c>
      <c r="V23322" s="4" t="s">
        <v>10</v>
      </c>
    </row>
    <row r="23323" spans="1:22">
      <c r="A23323" t="n">
        <v>184708</v>
      </c>
      <c r="B23323" s="68" t="n">
        <v>19</v>
      </c>
      <c r="C23323" s="7" t="n">
        <v>15</v>
      </c>
      <c r="D23323" s="7" t="s">
        <v>1364</v>
      </c>
      <c r="E23323" s="7" t="s">
        <v>1479</v>
      </c>
      <c r="F23323" s="7" t="s">
        <v>12</v>
      </c>
      <c r="G23323" s="7" t="n">
        <v>0</v>
      </c>
      <c r="H23323" s="7" t="n">
        <v>1</v>
      </c>
      <c r="I23323" s="7" t="n">
        <v>0</v>
      </c>
      <c r="J23323" s="7" t="n">
        <v>0</v>
      </c>
      <c r="K23323" s="7" t="n">
        <v>0</v>
      </c>
      <c r="L23323" s="7" t="n">
        <v>0</v>
      </c>
      <c r="M23323" s="7" t="n">
        <v>1</v>
      </c>
      <c r="N23323" s="7" t="n">
        <v>1.60000002384186</v>
      </c>
      <c r="O23323" s="7" t="n">
        <v>0.0900000035762787</v>
      </c>
      <c r="P23323" s="7" t="s">
        <v>12</v>
      </c>
      <c r="Q23323" s="7" t="s">
        <v>12</v>
      </c>
      <c r="R23323" s="7" t="n">
        <v>-1</v>
      </c>
      <c r="S23323" s="7" t="n">
        <v>0</v>
      </c>
      <c r="T23323" s="7" t="n">
        <v>0</v>
      </c>
      <c r="U23323" s="7" t="n">
        <v>0</v>
      </c>
      <c r="V23323" s="7" t="n">
        <v>0</v>
      </c>
    </row>
    <row r="23324" spans="1:22">
      <c r="A23324" t="s">
        <v>4</v>
      </c>
      <c r="B23324" s="4" t="s">
        <v>5</v>
      </c>
      <c r="C23324" s="4" t="s">
        <v>10</v>
      </c>
      <c r="D23324" s="4" t="s">
        <v>6</v>
      </c>
      <c r="E23324" s="4" t="s">
        <v>6</v>
      </c>
      <c r="F23324" s="4" t="s">
        <v>6</v>
      </c>
      <c r="G23324" s="4" t="s">
        <v>13</v>
      </c>
      <c r="H23324" s="4" t="s">
        <v>9</v>
      </c>
      <c r="I23324" s="4" t="s">
        <v>22</v>
      </c>
      <c r="J23324" s="4" t="s">
        <v>22</v>
      </c>
      <c r="K23324" s="4" t="s">
        <v>22</v>
      </c>
      <c r="L23324" s="4" t="s">
        <v>22</v>
      </c>
      <c r="M23324" s="4" t="s">
        <v>22</v>
      </c>
      <c r="N23324" s="4" t="s">
        <v>22</v>
      </c>
      <c r="O23324" s="4" t="s">
        <v>22</v>
      </c>
      <c r="P23324" s="4" t="s">
        <v>6</v>
      </c>
      <c r="Q23324" s="4" t="s">
        <v>6</v>
      </c>
      <c r="R23324" s="4" t="s">
        <v>9</v>
      </c>
      <c r="S23324" s="4" t="s">
        <v>13</v>
      </c>
      <c r="T23324" s="4" t="s">
        <v>9</v>
      </c>
      <c r="U23324" s="4" t="s">
        <v>9</v>
      </c>
      <c r="V23324" s="4" t="s">
        <v>10</v>
      </c>
    </row>
    <row r="23325" spans="1:22">
      <c r="A23325" t="n">
        <v>184782</v>
      </c>
      <c r="B23325" s="68" t="n">
        <v>19</v>
      </c>
      <c r="C23325" s="7" t="n">
        <v>14</v>
      </c>
      <c r="D23325" s="7" t="s">
        <v>1366</v>
      </c>
      <c r="E23325" s="7" t="s">
        <v>1367</v>
      </c>
      <c r="F23325" s="7" t="s">
        <v>12</v>
      </c>
      <c r="G23325" s="7" t="n">
        <v>0</v>
      </c>
      <c r="H23325" s="7" t="n">
        <v>1</v>
      </c>
      <c r="I23325" s="7" t="n">
        <v>0</v>
      </c>
      <c r="J23325" s="7" t="n">
        <v>0</v>
      </c>
      <c r="K23325" s="7" t="n">
        <v>0</v>
      </c>
      <c r="L23325" s="7" t="n">
        <v>0</v>
      </c>
      <c r="M23325" s="7" t="n">
        <v>1</v>
      </c>
      <c r="N23325" s="7" t="n">
        <v>1.60000002384186</v>
      </c>
      <c r="O23325" s="7" t="n">
        <v>0.0900000035762787</v>
      </c>
      <c r="P23325" s="7" t="s">
        <v>12</v>
      </c>
      <c r="Q23325" s="7" t="s">
        <v>12</v>
      </c>
      <c r="R23325" s="7" t="n">
        <v>-1</v>
      </c>
      <c r="S23325" s="7" t="n">
        <v>0</v>
      </c>
      <c r="T23325" s="7" t="n">
        <v>0</v>
      </c>
      <c r="U23325" s="7" t="n">
        <v>0</v>
      </c>
      <c r="V23325" s="7" t="n">
        <v>0</v>
      </c>
    </row>
    <row r="23326" spans="1:22">
      <c r="A23326" t="s">
        <v>4</v>
      </c>
      <c r="B23326" s="4" t="s">
        <v>5</v>
      </c>
      <c r="C23326" s="4" t="s">
        <v>10</v>
      </c>
      <c r="D23326" s="4" t="s">
        <v>6</v>
      </c>
      <c r="E23326" s="4" t="s">
        <v>6</v>
      </c>
      <c r="F23326" s="4" t="s">
        <v>6</v>
      </c>
      <c r="G23326" s="4" t="s">
        <v>13</v>
      </c>
      <c r="H23326" s="4" t="s">
        <v>9</v>
      </c>
      <c r="I23326" s="4" t="s">
        <v>22</v>
      </c>
      <c r="J23326" s="4" t="s">
        <v>22</v>
      </c>
      <c r="K23326" s="4" t="s">
        <v>22</v>
      </c>
      <c r="L23326" s="4" t="s">
        <v>22</v>
      </c>
      <c r="M23326" s="4" t="s">
        <v>22</v>
      </c>
      <c r="N23326" s="4" t="s">
        <v>22</v>
      </c>
      <c r="O23326" s="4" t="s">
        <v>22</v>
      </c>
      <c r="P23326" s="4" t="s">
        <v>6</v>
      </c>
      <c r="Q23326" s="4" t="s">
        <v>6</v>
      </c>
      <c r="R23326" s="4" t="s">
        <v>9</v>
      </c>
      <c r="S23326" s="4" t="s">
        <v>13</v>
      </c>
      <c r="T23326" s="4" t="s">
        <v>9</v>
      </c>
      <c r="U23326" s="4" t="s">
        <v>9</v>
      </c>
      <c r="V23326" s="4" t="s">
        <v>10</v>
      </c>
    </row>
    <row r="23327" spans="1:22">
      <c r="A23327" t="n">
        <v>184852</v>
      </c>
      <c r="B23327" s="68" t="n">
        <v>19</v>
      </c>
      <c r="C23327" s="7" t="n">
        <v>7032</v>
      </c>
      <c r="D23327" s="7" t="s">
        <v>797</v>
      </c>
      <c r="E23327" s="7" t="s">
        <v>798</v>
      </c>
      <c r="F23327" s="7" t="s">
        <v>12</v>
      </c>
      <c r="G23327" s="7" t="n">
        <v>0</v>
      </c>
      <c r="H23327" s="7" t="n">
        <v>1</v>
      </c>
      <c r="I23327" s="7" t="n">
        <v>0</v>
      </c>
      <c r="J23327" s="7" t="n">
        <v>0</v>
      </c>
      <c r="K23327" s="7" t="n">
        <v>0</v>
      </c>
      <c r="L23327" s="7" t="n">
        <v>0</v>
      </c>
      <c r="M23327" s="7" t="n">
        <v>1</v>
      </c>
      <c r="N23327" s="7" t="n">
        <v>1.60000002384186</v>
      </c>
      <c r="O23327" s="7" t="n">
        <v>0.0900000035762787</v>
      </c>
      <c r="P23327" s="7" t="s">
        <v>12</v>
      </c>
      <c r="Q23327" s="7" t="s">
        <v>12</v>
      </c>
      <c r="R23327" s="7" t="n">
        <v>-1</v>
      </c>
      <c r="S23327" s="7" t="n">
        <v>0</v>
      </c>
      <c r="T23327" s="7" t="n">
        <v>0</v>
      </c>
      <c r="U23327" s="7" t="n">
        <v>0</v>
      </c>
      <c r="V23327" s="7" t="n">
        <v>0</v>
      </c>
    </row>
    <row r="23328" spans="1:22">
      <c r="A23328" t="s">
        <v>4</v>
      </c>
      <c r="B23328" s="4" t="s">
        <v>5</v>
      </c>
      <c r="C23328" s="4" t="s">
        <v>10</v>
      </c>
      <c r="D23328" s="4" t="s">
        <v>6</v>
      </c>
      <c r="E23328" s="4" t="s">
        <v>6</v>
      </c>
      <c r="F23328" s="4" t="s">
        <v>6</v>
      </c>
      <c r="G23328" s="4" t="s">
        <v>13</v>
      </c>
      <c r="H23328" s="4" t="s">
        <v>9</v>
      </c>
      <c r="I23328" s="4" t="s">
        <v>22</v>
      </c>
      <c r="J23328" s="4" t="s">
        <v>22</v>
      </c>
      <c r="K23328" s="4" t="s">
        <v>22</v>
      </c>
      <c r="L23328" s="4" t="s">
        <v>22</v>
      </c>
      <c r="M23328" s="4" t="s">
        <v>22</v>
      </c>
      <c r="N23328" s="4" t="s">
        <v>22</v>
      </c>
      <c r="O23328" s="4" t="s">
        <v>22</v>
      </c>
      <c r="P23328" s="4" t="s">
        <v>6</v>
      </c>
      <c r="Q23328" s="4" t="s">
        <v>6</v>
      </c>
      <c r="R23328" s="4" t="s">
        <v>9</v>
      </c>
      <c r="S23328" s="4" t="s">
        <v>13</v>
      </c>
      <c r="T23328" s="4" t="s">
        <v>9</v>
      </c>
      <c r="U23328" s="4" t="s">
        <v>9</v>
      </c>
      <c r="V23328" s="4" t="s">
        <v>10</v>
      </c>
    </row>
    <row r="23329" spans="1:22">
      <c r="A23329" t="n">
        <v>184922</v>
      </c>
      <c r="B23329" s="68" t="n">
        <v>19</v>
      </c>
      <c r="C23329" s="7" t="n">
        <v>19</v>
      </c>
      <c r="D23329" s="7" t="s">
        <v>1480</v>
      </c>
      <c r="E23329" s="7" t="s">
        <v>975</v>
      </c>
      <c r="F23329" s="7" t="s">
        <v>12</v>
      </c>
      <c r="G23329" s="7" t="n">
        <v>0</v>
      </c>
      <c r="H23329" s="7" t="n">
        <v>1</v>
      </c>
      <c r="I23329" s="7" t="n">
        <v>0</v>
      </c>
      <c r="J23329" s="7" t="n">
        <v>0</v>
      </c>
      <c r="K23329" s="7" t="n">
        <v>0</v>
      </c>
      <c r="L23329" s="7" t="n">
        <v>0</v>
      </c>
      <c r="M23329" s="7" t="n">
        <v>1</v>
      </c>
      <c r="N23329" s="7" t="n">
        <v>1.60000002384186</v>
      </c>
      <c r="O23329" s="7" t="n">
        <v>0.0900000035762787</v>
      </c>
      <c r="P23329" s="7" t="s">
        <v>12</v>
      </c>
      <c r="Q23329" s="7" t="s">
        <v>12</v>
      </c>
      <c r="R23329" s="7" t="n">
        <v>-1</v>
      </c>
      <c r="S23329" s="7" t="n">
        <v>0</v>
      </c>
      <c r="T23329" s="7" t="n">
        <v>0</v>
      </c>
      <c r="U23329" s="7" t="n">
        <v>0</v>
      </c>
      <c r="V23329" s="7" t="n">
        <v>0</v>
      </c>
    </row>
    <row r="23330" spans="1:22">
      <c r="A23330" t="s">
        <v>4</v>
      </c>
      <c r="B23330" s="4" t="s">
        <v>5</v>
      </c>
      <c r="C23330" s="4" t="s">
        <v>10</v>
      </c>
      <c r="D23330" s="4" t="s">
        <v>6</v>
      </c>
      <c r="E23330" s="4" t="s">
        <v>6</v>
      </c>
      <c r="F23330" s="4" t="s">
        <v>6</v>
      </c>
      <c r="G23330" s="4" t="s">
        <v>13</v>
      </c>
      <c r="H23330" s="4" t="s">
        <v>9</v>
      </c>
      <c r="I23330" s="4" t="s">
        <v>22</v>
      </c>
      <c r="J23330" s="4" t="s">
        <v>22</v>
      </c>
      <c r="K23330" s="4" t="s">
        <v>22</v>
      </c>
      <c r="L23330" s="4" t="s">
        <v>22</v>
      </c>
      <c r="M23330" s="4" t="s">
        <v>22</v>
      </c>
      <c r="N23330" s="4" t="s">
        <v>22</v>
      </c>
      <c r="O23330" s="4" t="s">
        <v>22</v>
      </c>
      <c r="P23330" s="4" t="s">
        <v>6</v>
      </c>
      <c r="Q23330" s="4" t="s">
        <v>6</v>
      </c>
      <c r="R23330" s="4" t="s">
        <v>9</v>
      </c>
      <c r="S23330" s="4" t="s">
        <v>13</v>
      </c>
      <c r="T23330" s="4" t="s">
        <v>9</v>
      </c>
      <c r="U23330" s="4" t="s">
        <v>9</v>
      </c>
      <c r="V23330" s="4" t="s">
        <v>10</v>
      </c>
    </row>
    <row r="23331" spans="1:22">
      <c r="A23331" t="n">
        <v>184999</v>
      </c>
      <c r="B23331" s="68" t="n">
        <v>19</v>
      </c>
      <c r="C23331" s="7" t="n">
        <v>7024</v>
      </c>
      <c r="D23331" s="7" t="s">
        <v>965</v>
      </c>
      <c r="E23331" s="7" t="s">
        <v>966</v>
      </c>
      <c r="F23331" s="7" t="s">
        <v>12</v>
      </c>
      <c r="G23331" s="7" t="n">
        <v>0</v>
      </c>
      <c r="H23331" s="7" t="n">
        <v>1</v>
      </c>
      <c r="I23331" s="7" t="n">
        <v>0</v>
      </c>
      <c r="J23331" s="7" t="n">
        <v>0</v>
      </c>
      <c r="K23331" s="7" t="n">
        <v>0</v>
      </c>
      <c r="L23331" s="7" t="n">
        <v>0</v>
      </c>
      <c r="M23331" s="7" t="n">
        <v>1</v>
      </c>
      <c r="N23331" s="7" t="n">
        <v>1.60000002384186</v>
      </c>
      <c r="O23331" s="7" t="n">
        <v>0.0900000035762787</v>
      </c>
      <c r="P23331" s="7" t="s">
        <v>12</v>
      </c>
      <c r="Q23331" s="7" t="s">
        <v>12</v>
      </c>
      <c r="R23331" s="7" t="n">
        <v>-1</v>
      </c>
      <c r="S23331" s="7" t="n">
        <v>0</v>
      </c>
      <c r="T23331" s="7" t="n">
        <v>0</v>
      </c>
      <c r="U23331" s="7" t="n">
        <v>0</v>
      </c>
      <c r="V23331" s="7" t="n">
        <v>0</v>
      </c>
    </row>
    <row r="23332" spans="1:22">
      <c r="A23332" t="s">
        <v>4</v>
      </c>
      <c r="B23332" s="4" t="s">
        <v>5</v>
      </c>
      <c r="C23332" s="4" t="s">
        <v>10</v>
      </c>
      <c r="D23332" s="4" t="s">
        <v>6</v>
      </c>
      <c r="E23332" s="4" t="s">
        <v>6</v>
      </c>
      <c r="F23332" s="4" t="s">
        <v>6</v>
      </c>
      <c r="G23332" s="4" t="s">
        <v>13</v>
      </c>
      <c r="H23332" s="4" t="s">
        <v>9</v>
      </c>
      <c r="I23332" s="4" t="s">
        <v>22</v>
      </c>
      <c r="J23332" s="4" t="s">
        <v>22</v>
      </c>
      <c r="K23332" s="4" t="s">
        <v>22</v>
      </c>
      <c r="L23332" s="4" t="s">
        <v>22</v>
      </c>
      <c r="M23332" s="4" t="s">
        <v>22</v>
      </c>
      <c r="N23332" s="4" t="s">
        <v>22</v>
      </c>
      <c r="O23332" s="4" t="s">
        <v>22</v>
      </c>
      <c r="P23332" s="4" t="s">
        <v>6</v>
      </c>
      <c r="Q23332" s="4" t="s">
        <v>6</v>
      </c>
      <c r="R23332" s="4" t="s">
        <v>9</v>
      </c>
      <c r="S23332" s="4" t="s">
        <v>13</v>
      </c>
      <c r="T23332" s="4" t="s">
        <v>9</v>
      </c>
      <c r="U23332" s="4" t="s">
        <v>9</v>
      </c>
      <c r="V23332" s="4" t="s">
        <v>10</v>
      </c>
    </row>
    <row r="23333" spans="1:22">
      <c r="A23333" t="n">
        <v>185070</v>
      </c>
      <c r="B23333" s="68" t="n">
        <v>19</v>
      </c>
      <c r="C23333" s="7" t="n">
        <v>7034</v>
      </c>
      <c r="D23333" s="7" t="s">
        <v>1481</v>
      </c>
      <c r="E23333" s="7" t="s">
        <v>1482</v>
      </c>
      <c r="F23333" s="7" t="s">
        <v>12</v>
      </c>
      <c r="G23333" s="7" t="n">
        <v>0</v>
      </c>
      <c r="H23333" s="7" t="n">
        <v>1</v>
      </c>
      <c r="I23333" s="7" t="n">
        <v>0</v>
      </c>
      <c r="J23333" s="7" t="n">
        <v>0</v>
      </c>
      <c r="K23333" s="7" t="n">
        <v>0</v>
      </c>
      <c r="L23333" s="7" t="n">
        <v>0</v>
      </c>
      <c r="M23333" s="7" t="n">
        <v>1</v>
      </c>
      <c r="N23333" s="7" t="n">
        <v>1.60000002384186</v>
      </c>
      <c r="O23333" s="7" t="n">
        <v>0.0900000035762787</v>
      </c>
      <c r="P23333" s="7" t="s">
        <v>12</v>
      </c>
      <c r="Q23333" s="7" t="s">
        <v>12</v>
      </c>
      <c r="R23333" s="7" t="n">
        <v>-1</v>
      </c>
      <c r="S23333" s="7" t="n">
        <v>0</v>
      </c>
      <c r="T23333" s="7" t="n">
        <v>0</v>
      </c>
      <c r="U23333" s="7" t="n">
        <v>0</v>
      </c>
      <c r="V23333" s="7" t="n">
        <v>0</v>
      </c>
    </row>
    <row r="23334" spans="1:22">
      <c r="A23334" t="s">
        <v>4</v>
      </c>
      <c r="B23334" s="4" t="s">
        <v>5</v>
      </c>
      <c r="C23334" s="4" t="s">
        <v>10</v>
      </c>
      <c r="D23334" s="4" t="s">
        <v>6</v>
      </c>
      <c r="E23334" s="4" t="s">
        <v>6</v>
      </c>
      <c r="F23334" s="4" t="s">
        <v>6</v>
      </c>
      <c r="G23334" s="4" t="s">
        <v>13</v>
      </c>
      <c r="H23334" s="4" t="s">
        <v>9</v>
      </c>
      <c r="I23334" s="4" t="s">
        <v>22</v>
      </c>
      <c r="J23334" s="4" t="s">
        <v>22</v>
      </c>
      <c r="K23334" s="4" t="s">
        <v>22</v>
      </c>
      <c r="L23334" s="4" t="s">
        <v>22</v>
      </c>
      <c r="M23334" s="4" t="s">
        <v>22</v>
      </c>
      <c r="N23334" s="4" t="s">
        <v>22</v>
      </c>
      <c r="O23334" s="4" t="s">
        <v>22</v>
      </c>
      <c r="P23334" s="4" t="s">
        <v>6</v>
      </c>
      <c r="Q23334" s="4" t="s">
        <v>6</v>
      </c>
      <c r="R23334" s="4" t="s">
        <v>9</v>
      </c>
      <c r="S23334" s="4" t="s">
        <v>13</v>
      </c>
      <c r="T23334" s="4" t="s">
        <v>9</v>
      </c>
      <c r="U23334" s="4" t="s">
        <v>9</v>
      </c>
      <c r="V23334" s="4" t="s">
        <v>10</v>
      </c>
    </row>
    <row r="23335" spans="1:22">
      <c r="A23335" t="n">
        <v>185140</v>
      </c>
      <c r="B23335" s="68" t="n">
        <v>19</v>
      </c>
      <c r="C23335" s="7" t="n">
        <v>1630</v>
      </c>
      <c r="D23335" s="7" t="s">
        <v>1483</v>
      </c>
      <c r="E23335" s="7" t="s">
        <v>1484</v>
      </c>
      <c r="F23335" s="7" t="s">
        <v>12</v>
      </c>
      <c r="G23335" s="7" t="n">
        <v>0</v>
      </c>
      <c r="H23335" s="7" t="n">
        <v>545</v>
      </c>
      <c r="I23335" s="7" t="n">
        <v>0</v>
      </c>
      <c r="J23335" s="7" t="n">
        <v>0</v>
      </c>
      <c r="K23335" s="7" t="n">
        <v>0</v>
      </c>
      <c r="L23335" s="7" t="n">
        <v>0</v>
      </c>
      <c r="M23335" s="7" t="n">
        <v>1</v>
      </c>
      <c r="N23335" s="7" t="n">
        <v>1.60000002384186</v>
      </c>
      <c r="O23335" s="7" t="n">
        <v>0.0900000035762787</v>
      </c>
      <c r="P23335" s="7" t="s">
        <v>1485</v>
      </c>
      <c r="Q23335" s="7" t="s">
        <v>12</v>
      </c>
      <c r="R23335" s="7" t="n">
        <v>-1</v>
      </c>
      <c r="S23335" s="7" t="n">
        <v>0</v>
      </c>
      <c r="T23335" s="7" t="n">
        <v>0</v>
      </c>
      <c r="U23335" s="7" t="n">
        <v>0</v>
      </c>
      <c r="V23335" s="7" t="n">
        <v>0</v>
      </c>
    </row>
    <row r="23336" spans="1:22">
      <c r="A23336" t="s">
        <v>4</v>
      </c>
      <c r="B23336" s="4" t="s">
        <v>5</v>
      </c>
      <c r="C23336" s="4" t="s">
        <v>10</v>
      </c>
      <c r="D23336" s="4" t="s">
        <v>13</v>
      </c>
      <c r="E23336" s="4" t="s">
        <v>13</v>
      </c>
      <c r="F23336" s="4" t="s">
        <v>6</v>
      </c>
    </row>
    <row r="23337" spans="1:22">
      <c r="A23337" t="n">
        <v>185219</v>
      </c>
      <c r="B23337" s="22" t="n">
        <v>20</v>
      </c>
      <c r="C23337" s="7" t="n">
        <v>0</v>
      </c>
      <c r="D23337" s="7" t="n">
        <v>3</v>
      </c>
      <c r="E23337" s="7" t="n">
        <v>10</v>
      </c>
      <c r="F23337" s="7" t="s">
        <v>80</v>
      </c>
    </row>
    <row r="23338" spans="1:22">
      <c r="A23338" t="s">
        <v>4</v>
      </c>
      <c r="B23338" s="4" t="s">
        <v>5</v>
      </c>
      <c r="C23338" s="4" t="s">
        <v>10</v>
      </c>
    </row>
    <row r="23339" spans="1:22">
      <c r="A23339" t="n">
        <v>185237</v>
      </c>
      <c r="B23339" s="35" t="n">
        <v>16</v>
      </c>
      <c r="C23339" s="7" t="n">
        <v>0</v>
      </c>
    </row>
    <row r="23340" spans="1:22">
      <c r="A23340" t="s">
        <v>4</v>
      </c>
      <c r="B23340" s="4" t="s">
        <v>5</v>
      </c>
      <c r="C23340" s="4" t="s">
        <v>10</v>
      </c>
      <c r="D23340" s="4" t="s">
        <v>13</v>
      </c>
      <c r="E23340" s="4" t="s">
        <v>13</v>
      </c>
      <c r="F23340" s="4" t="s">
        <v>6</v>
      </c>
    </row>
    <row r="23341" spans="1:22">
      <c r="A23341" t="n">
        <v>185240</v>
      </c>
      <c r="B23341" s="22" t="n">
        <v>20</v>
      </c>
      <c r="C23341" s="7" t="n">
        <v>11</v>
      </c>
      <c r="D23341" s="7" t="n">
        <v>3</v>
      </c>
      <c r="E23341" s="7" t="n">
        <v>10</v>
      </c>
      <c r="F23341" s="7" t="s">
        <v>80</v>
      </c>
    </row>
    <row r="23342" spans="1:22">
      <c r="A23342" t="s">
        <v>4</v>
      </c>
      <c r="B23342" s="4" t="s">
        <v>5</v>
      </c>
      <c r="C23342" s="4" t="s">
        <v>10</v>
      </c>
    </row>
    <row r="23343" spans="1:22">
      <c r="A23343" t="n">
        <v>185258</v>
      </c>
      <c r="B23343" s="35" t="n">
        <v>16</v>
      </c>
      <c r="C23343" s="7" t="n">
        <v>0</v>
      </c>
    </row>
    <row r="23344" spans="1:22">
      <c r="A23344" t="s">
        <v>4</v>
      </c>
      <c r="B23344" s="4" t="s">
        <v>5</v>
      </c>
      <c r="C23344" s="4" t="s">
        <v>10</v>
      </c>
      <c r="D23344" s="4" t="s">
        <v>13</v>
      </c>
      <c r="E23344" s="4" t="s">
        <v>13</v>
      </c>
      <c r="F23344" s="4" t="s">
        <v>6</v>
      </c>
    </row>
    <row r="23345" spans="1:22">
      <c r="A23345" t="n">
        <v>185261</v>
      </c>
      <c r="B23345" s="22" t="n">
        <v>20</v>
      </c>
      <c r="C23345" s="7" t="n">
        <v>1</v>
      </c>
      <c r="D23345" s="7" t="n">
        <v>3</v>
      </c>
      <c r="E23345" s="7" t="n">
        <v>10</v>
      </c>
      <c r="F23345" s="7" t="s">
        <v>80</v>
      </c>
    </row>
    <row r="23346" spans="1:22">
      <c r="A23346" t="s">
        <v>4</v>
      </c>
      <c r="B23346" s="4" t="s">
        <v>5</v>
      </c>
      <c r="C23346" s="4" t="s">
        <v>10</v>
      </c>
    </row>
    <row r="23347" spans="1:22">
      <c r="A23347" t="n">
        <v>185279</v>
      </c>
      <c r="B23347" s="35" t="n">
        <v>16</v>
      </c>
      <c r="C23347" s="7" t="n">
        <v>0</v>
      </c>
    </row>
    <row r="23348" spans="1:22">
      <c r="A23348" t="s">
        <v>4</v>
      </c>
      <c r="B23348" s="4" t="s">
        <v>5</v>
      </c>
      <c r="C23348" s="4" t="s">
        <v>10</v>
      </c>
      <c r="D23348" s="4" t="s">
        <v>13</v>
      </c>
      <c r="E23348" s="4" t="s">
        <v>13</v>
      </c>
      <c r="F23348" s="4" t="s">
        <v>6</v>
      </c>
    </row>
    <row r="23349" spans="1:22">
      <c r="A23349" t="n">
        <v>185282</v>
      </c>
      <c r="B23349" s="22" t="n">
        <v>20</v>
      </c>
      <c r="C23349" s="7" t="n">
        <v>2</v>
      </c>
      <c r="D23349" s="7" t="n">
        <v>3</v>
      </c>
      <c r="E23349" s="7" t="n">
        <v>10</v>
      </c>
      <c r="F23349" s="7" t="s">
        <v>80</v>
      </c>
    </row>
    <row r="23350" spans="1:22">
      <c r="A23350" t="s">
        <v>4</v>
      </c>
      <c r="B23350" s="4" t="s">
        <v>5</v>
      </c>
      <c r="C23350" s="4" t="s">
        <v>10</v>
      </c>
    </row>
    <row r="23351" spans="1:22">
      <c r="A23351" t="n">
        <v>185300</v>
      </c>
      <c r="B23351" s="35" t="n">
        <v>16</v>
      </c>
      <c r="C23351" s="7" t="n">
        <v>0</v>
      </c>
    </row>
    <row r="23352" spans="1:22">
      <c r="A23352" t="s">
        <v>4</v>
      </c>
      <c r="B23352" s="4" t="s">
        <v>5</v>
      </c>
      <c r="C23352" s="4" t="s">
        <v>10</v>
      </c>
      <c r="D23352" s="4" t="s">
        <v>13</v>
      </c>
      <c r="E23352" s="4" t="s">
        <v>13</v>
      </c>
      <c r="F23352" s="4" t="s">
        <v>6</v>
      </c>
    </row>
    <row r="23353" spans="1:22">
      <c r="A23353" t="n">
        <v>185303</v>
      </c>
      <c r="B23353" s="22" t="n">
        <v>20</v>
      </c>
      <c r="C23353" s="7" t="n">
        <v>3</v>
      </c>
      <c r="D23353" s="7" t="n">
        <v>3</v>
      </c>
      <c r="E23353" s="7" t="n">
        <v>10</v>
      </c>
      <c r="F23353" s="7" t="s">
        <v>80</v>
      </c>
    </row>
    <row r="23354" spans="1:22">
      <c r="A23354" t="s">
        <v>4</v>
      </c>
      <c r="B23354" s="4" t="s">
        <v>5</v>
      </c>
      <c r="C23354" s="4" t="s">
        <v>10</v>
      </c>
    </row>
    <row r="23355" spans="1:22">
      <c r="A23355" t="n">
        <v>185321</v>
      </c>
      <c r="B23355" s="35" t="n">
        <v>16</v>
      </c>
      <c r="C23355" s="7" t="n">
        <v>0</v>
      </c>
    </row>
    <row r="23356" spans="1:22">
      <c r="A23356" t="s">
        <v>4</v>
      </c>
      <c r="B23356" s="4" t="s">
        <v>5</v>
      </c>
      <c r="C23356" s="4" t="s">
        <v>10</v>
      </c>
      <c r="D23356" s="4" t="s">
        <v>13</v>
      </c>
      <c r="E23356" s="4" t="s">
        <v>13</v>
      </c>
      <c r="F23356" s="4" t="s">
        <v>6</v>
      </c>
    </row>
    <row r="23357" spans="1:22">
      <c r="A23357" t="n">
        <v>185324</v>
      </c>
      <c r="B23357" s="22" t="n">
        <v>20</v>
      </c>
      <c r="C23357" s="7" t="n">
        <v>4</v>
      </c>
      <c r="D23357" s="7" t="n">
        <v>3</v>
      </c>
      <c r="E23357" s="7" t="n">
        <v>10</v>
      </c>
      <c r="F23357" s="7" t="s">
        <v>80</v>
      </c>
    </row>
    <row r="23358" spans="1:22">
      <c r="A23358" t="s">
        <v>4</v>
      </c>
      <c r="B23358" s="4" t="s">
        <v>5</v>
      </c>
      <c r="C23358" s="4" t="s">
        <v>10</v>
      </c>
    </row>
    <row r="23359" spans="1:22">
      <c r="A23359" t="n">
        <v>185342</v>
      </c>
      <c r="B23359" s="35" t="n">
        <v>16</v>
      </c>
      <c r="C23359" s="7" t="n">
        <v>0</v>
      </c>
    </row>
    <row r="23360" spans="1:22">
      <c r="A23360" t="s">
        <v>4</v>
      </c>
      <c r="B23360" s="4" t="s">
        <v>5</v>
      </c>
      <c r="C23360" s="4" t="s">
        <v>10</v>
      </c>
      <c r="D23360" s="4" t="s">
        <v>13</v>
      </c>
      <c r="E23360" s="4" t="s">
        <v>13</v>
      </c>
      <c r="F23360" s="4" t="s">
        <v>6</v>
      </c>
    </row>
    <row r="23361" spans="1:6">
      <c r="A23361" t="n">
        <v>185345</v>
      </c>
      <c r="B23361" s="22" t="n">
        <v>20</v>
      </c>
      <c r="C23361" s="7" t="n">
        <v>5</v>
      </c>
      <c r="D23361" s="7" t="n">
        <v>3</v>
      </c>
      <c r="E23361" s="7" t="n">
        <v>10</v>
      </c>
      <c r="F23361" s="7" t="s">
        <v>80</v>
      </c>
    </row>
    <row r="23362" spans="1:6">
      <c r="A23362" t="s">
        <v>4</v>
      </c>
      <c r="B23362" s="4" t="s">
        <v>5</v>
      </c>
      <c r="C23362" s="4" t="s">
        <v>10</v>
      </c>
    </row>
    <row r="23363" spans="1:6">
      <c r="A23363" t="n">
        <v>185363</v>
      </c>
      <c r="B23363" s="35" t="n">
        <v>16</v>
      </c>
      <c r="C23363" s="7" t="n">
        <v>0</v>
      </c>
    </row>
    <row r="23364" spans="1:6">
      <c r="A23364" t="s">
        <v>4</v>
      </c>
      <c r="B23364" s="4" t="s">
        <v>5</v>
      </c>
      <c r="C23364" s="4" t="s">
        <v>10</v>
      </c>
      <c r="D23364" s="4" t="s">
        <v>13</v>
      </c>
      <c r="E23364" s="4" t="s">
        <v>13</v>
      </c>
      <c r="F23364" s="4" t="s">
        <v>6</v>
      </c>
    </row>
    <row r="23365" spans="1:6">
      <c r="A23365" t="n">
        <v>185366</v>
      </c>
      <c r="B23365" s="22" t="n">
        <v>20</v>
      </c>
      <c r="C23365" s="7" t="n">
        <v>6</v>
      </c>
      <c r="D23365" s="7" t="n">
        <v>3</v>
      </c>
      <c r="E23365" s="7" t="n">
        <v>10</v>
      </c>
      <c r="F23365" s="7" t="s">
        <v>80</v>
      </c>
    </row>
    <row r="23366" spans="1:6">
      <c r="A23366" t="s">
        <v>4</v>
      </c>
      <c r="B23366" s="4" t="s">
        <v>5</v>
      </c>
      <c r="C23366" s="4" t="s">
        <v>10</v>
      </c>
    </row>
    <row r="23367" spans="1:6">
      <c r="A23367" t="n">
        <v>185384</v>
      </c>
      <c r="B23367" s="35" t="n">
        <v>16</v>
      </c>
      <c r="C23367" s="7" t="n">
        <v>0</v>
      </c>
    </row>
    <row r="23368" spans="1:6">
      <c r="A23368" t="s">
        <v>4</v>
      </c>
      <c r="B23368" s="4" t="s">
        <v>5</v>
      </c>
      <c r="C23368" s="4" t="s">
        <v>10</v>
      </c>
      <c r="D23368" s="4" t="s">
        <v>13</v>
      </c>
      <c r="E23368" s="4" t="s">
        <v>13</v>
      </c>
      <c r="F23368" s="4" t="s">
        <v>6</v>
      </c>
    </row>
    <row r="23369" spans="1:6">
      <c r="A23369" t="n">
        <v>185387</v>
      </c>
      <c r="B23369" s="22" t="n">
        <v>20</v>
      </c>
      <c r="C23369" s="7" t="n">
        <v>7</v>
      </c>
      <c r="D23369" s="7" t="n">
        <v>3</v>
      </c>
      <c r="E23369" s="7" t="n">
        <v>10</v>
      </c>
      <c r="F23369" s="7" t="s">
        <v>80</v>
      </c>
    </row>
    <row r="23370" spans="1:6">
      <c r="A23370" t="s">
        <v>4</v>
      </c>
      <c r="B23370" s="4" t="s">
        <v>5</v>
      </c>
      <c r="C23370" s="4" t="s">
        <v>10</v>
      </c>
    </row>
    <row r="23371" spans="1:6">
      <c r="A23371" t="n">
        <v>185405</v>
      </c>
      <c r="B23371" s="35" t="n">
        <v>16</v>
      </c>
      <c r="C23371" s="7" t="n">
        <v>0</v>
      </c>
    </row>
    <row r="23372" spans="1:6">
      <c r="A23372" t="s">
        <v>4</v>
      </c>
      <c r="B23372" s="4" t="s">
        <v>5</v>
      </c>
      <c r="C23372" s="4" t="s">
        <v>10</v>
      </c>
      <c r="D23372" s="4" t="s">
        <v>13</v>
      </c>
      <c r="E23372" s="4" t="s">
        <v>13</v>
      </c>
      <c r="F23372" s="4" t="s">
        <v>6</v>
      </c>
    </row>
    <row r="23373" spans="1:6">
      <c r="A23373" t="n">
        <v>185408</v>
      </c>
      <c r="B23373" s="22" t="n">
        <v>20</v>
      </c>
      <c r="C23373" s="7" t="n">
        <v>8</v>
      </c>
      <c r="D23373" s="7" t="n">
        <v>3</v>
      </c>
      <c r="E23373" s="7" t="n">
        <v>10</v>
      </c>
      <c r="F23373" s="7" t="s">
        <v>80</v>
      </c>
    </row>
    <row r="23374" spans="1:6">
      <c r="A23374" t="s">
        <v>4</v>
      </c>
      <c r="B23374" s="4" t="s">
        <v>5</v>
      </c>
      <c r="C23374" s="4" t="s">
        <v>10</v>
      </c>
    </row>
    <row r="23375" spans="1:6">
      <c r="A23375" t="n">
        <v>185426</v>
      </c>
      <c r="B23375" s="35" t="n">
        <v>16</v>
      </c>
      <c r="C23375" s="7" t="n">
        <v>0</v>
      </c>
    </row>
    <row r="23376" spans="1:6">
      <c r="A23376" t="s">
        <v>4</v>
      </c>
      <c r="B23376" s="4" t="s">
        <v>5</v>
      </c>
      <c r="C23376" s="4" t="s">
        <v>10</v>
      </c>
      <c r="D23376" s="4" t="s">
        <v>13</v>
      </c>
      <c r="E23376" s="4" t="s">
        <v>13</v>
      </c>
      <c r="F23376" s="4" t="s">
        <v>6</v>
      </c>
    </row>
    <row r="23377" spans="1:6">
      <c r="A23377" t="n">
        <v>185429</v>
      </c>
      <c r="B23377" s="22" t="n">
        <v>20</v>
      </c>
      <c r="C23377" s="7" t="n">
        <v>9</v>
      </c>
      <c r="D23377" s="7" t="n">
        <v>3</v>
      </c>
      <c r="E23377" s="7" t="n">
        <v>10</v>
      </c>
      <c r="F23377" s="7" t="s">
        <v>80</v>
      </c>
    </row>
    <row r="23378" spans="1:6">
      <c r="A23378" t="s">
        <v>4</v>
      </c>
      <c r="B23378" s="4" t="s">
        <v>5</v>
      </c>
      <c r="C23378" s="4" t="s">
        <v>10</v>
      </c>
    </row>
    <row r="23379" spans="1:6">
      <c r="A23379" t="n">
        <v>185447</v>
      </c>
      <c r="B23379" s="35" t="n">
        <v>16</v>
      </c>
      <c r="C23379" s="7" t="n">
        <v>0</v>
      </c>
    </row>
    <row r="23380" spans="1:6">
      <c r="A23380" t="s">
        <v>4</v>
      </c>
      <c r="B23380" s="4" t="s">
        <v>5</v>
      </c>
      <c r="C23380" s="4" t="s">
        <v>10</v>
      </c>
      <c r="D23380" s="4" t="s">
        <v>13</v>
      </c>
      <c r="E23380" s="4" t="s">
        <v>13</v>
      </c>
      <c r="F23380" s="4" t="s">
        <v>6</v>
      </c>
    </row>
    <row r="23381" spans="1:6">
      <c r="A23381" t="n">
        <v>185450</v>
      </c>
      <c r="B23381" s="22" t="n">
        <v>20</v>
      </c>
      <c r="C23381" s="7" t="n">
        <v>16</v>
      </c>
      <c r="D23381" s="7" t="n">
        <v>3</v>
      </c>
      <c r="E23381" s="7" t="n">
        <v>10</v>
      </c>
      <c r="F23381" s="7" t="s">
        <v>80</v>
      </c>
    </row>
    <row r="23382" spans="1:6">
      <c r="A23382" t="s">
        <v>4</v>
      </c>
      <c r="B23382" s="4" t="s">
        <v>5</v>
      </c>
      <c r="C23382" s="4" t="s">
        <v>10</v>
      </c>
    </row>
    <row r="23383" spans="1:6">
      <c r="A23383" t="n">
        <v>185468</v>
      </c>
      <c r="B23383" s="35" t="n">
        <v>16</v>
      </c>
      <c r="C23383" s="7" t="n">
        <v>0</v>
      </c>
    </row>
    <row r="23384" spans="1:6">
      <c r="A23384" t="s">
        <v>4</v>
      </c>
      <c r="B23384" s="4" t="s">
        <v>5</v>
      </c>
      <c r="C23384" s="4" t="s">
        <v>10</v>
      </c>
      <c r="D23384" s="4" t="s">
        <v>13</v>
      </c>
      <c r="E23384" s="4" t="s">
        <v>13</v>
      </c>
      <c r="F23384" s="4" t="s">
        <v>6</v>
      </c>
    </row>
    <row r="23385" spans="1:6">
      <c r="A23385" t="n">
        <v>185471</v>
      </c>
      <c r="B23385" s="22" t="n">
        <v>20</v>
      </c>
      <c r="C23385" s="7" t="n">
        <v>15</v>
      </c>
      <c r="D23385" s="7" t="n">
        <v>3</v>
      </c>
      <c r="E23385" s="7" t="n">
        <v>10</v>
      </c>
      <c r="F23385" s="7" t="s">
        <v>80</v>
      </c>
    </row>
    <row r="23386" spans="1:6">
      <c r="A23386" t="s">
        <v>4</v>
      </c>
      <c r="B23386" s="4" t="s">
        <v>5</v>
      </c>
      <c r="C23386" s="4" t="s">
        <v>10</v>
      </c>
    </row>
    <row r="23387" spans="1:6">
      <c r="A23387" t="n">
        <v>185489</v>
      </c>
      <c r="B23387" s="35" t="n">
        <v>16</v>
      </c>
      <c r="C23387" s="7" t="n">
        <v>0</v>
      </c>
    </row>
    <row r="23388" spans="1:6">
      <c r="A23388" t="s">
        <v>4</v>
      </c>
      <c r="B23388" s="4" t="s">
        <v>5</v>
      </c>
      <c r="C23388" s="4" t="s">
        <v>10</v>
      </c>
      <c r="D23388" s="4" t="s">
        <v>13</v>
      </c>
      <c r="E23388" s="4" t="s">
        <v>13</v>
      </c>
      <c r="F23388" s="4" t="s">
        <v>6</v>
      </c>
    </row>
    <row r="23389" spans="1:6">
      <c r="A23389" t="n">
        <v>185492</v>
      </c>
      <c r="B23389" s="22" t="n">
        <v>20</v>
      </c>
      <c r="C23389" s="7" t="n">
        <v>14</v>
      </c>
      <c r="D23389" s="7" t="n">
        <v>3</v>
      </c>
      <c r="E23389" s="7" t="n">
        <v>10</v>
      </c>
      <c r="F23389" s="7" t="s">
        <v>80</v>
      </c>
    </row>
    <row r="23390" spans="1:6">
      <c r="A23390" t="s">
        <v>4</v>
      </c>
      <c r="B23390" s="4" t="s">
        <v>5</v>
      </c>
      <c r="C23390" s="4" t="s">
        <v>10</v>
      </c>
    </row>
    <row r="23391" spans="1:6">
      <c r="A23391" t="n">
        <v>185510</v>
      </c>
      <c r="B23391" s="35" t="n">
        <v>16</v>
      </c>
      <c r="C23391" s="7" t="n">
        <v>0</v>
      </c>
    </row>
    <row r="23392" spans="1:6">
      <c r="A23392" t="s">
        <v>4</v>
      </c>
      <c r="B23392" s="4" t="s">
        <v>5</v>
      </c>
      <c r="C23392" s="4" t="s">
        <v>10</v>
      </c>
      <c r="D23392" s="4" t="s">
        <v>13</v>
      </c>
      <c r="E23392" s="4" t="s">
        <v>13</v>
      </c>
      <c r="F23392" s="4" t="s">
        <v>6</v>
      </c>
    </row>
    <row r="23393" spans="1:6">
      <c r="A23393" t="n">
        <v>185513</v>
      </c>
      <c r="B23393" s="22" t="n">
        <v>20</v>
      </c>
      <c r="C23393" s="7" t="n">
        <v>7032</v>
      </c>
      <c r="D23393" s="7" t="n">
        <v>3</v>
      </c>
      <c r="E23393" s="7" t="n">
        <v>10</v>
      </c>
      <c r="F23393" s="7" t="s">
        <v>80</v>
      </c>
    </row>
    <row r="23394" spans="1:6">
      <c r="A23394" t="s">
        <v>4</v>
      </c>
      <c r="B23394" s="4" t="s">
        <v>5</v>
      </c>
      <c r="C23394" s="4" t="s">
        <v>10</v>
      </c>
    </row>
    <row r="23395" spans="1:6">
      <c r="A23395" t="n">
        <v>185531</v>
      </c>
      <c r="B23395" s="35" t="n">
        <v>16</v>
      </c>
      <c r="C23395" s="7" t="n">
        <v>0</v>
      </c>
    </row>
    <row r="23396" spans="1:6">
      <c r="A23396" t="s">
        <v>4</v>
      </c>
      <c r="B23396" s="4" t="s">
        <v>5</v>
      </c>
      <c r="C23396" s="4" t="s">
        <v>10</v>
      </c>
      <c r="D23396" s="4" t="s">
        <v>13</v>
      </c>
      <c r="E23396" s="4" t="s">
        <v>13</v>
      </c>
      <c r="F23396" s="4" t="s">
        <v>6</v>
      </c>
    </row>
    <row r="23397" spans="1:6">
      <c r="A23397" t="n">
        <v>185534</v>
      </c>
      <c r="B23397" s="22" t="n">
        <v>20</v>
      </c>
      <c r="C23397" s="7" t="n">
        <v>19</v>
      </c>
      <c r="D23397" s="7" t="n">
        <v>3</v>
      </c>
      <c r="E23397" s="7" t="n">
        <v>10</v>
      </c>
      <c r="F23397" s="7" t="s">
        <v>80</v>
      </c>
    </row>
    <row r="23398" spans="1:6">
      <c r="A23398" t="s">
        <v>4</v>
      </c>
      <c r="B23398" s="4" t="s">
        <v>5</v>
      </c>
      <c r="C23398" s="4" t="s">
        <v>10</v>
      </c>
    </row>
    <row r="23399" spans="1:6">
      <c r="A23399" t="n">
        <v>185552</v>
      </c>
      <c r="B23399" s="35" t="n">
        <v>16</v>
      </c>
      <c r="C23399" s="7" t="n">
        <v>0</v>
      </c>
    </row>
    <row r="23400" spans="1:6">
      <c r="A23400" t="s">
        <v>4</v>
      </c>
      <c r="B23400" s="4" t="s">
        <v>5</v>
      </c>
      <c r="C23400" s="4" t="s">
        <v>10</v>
      </c>
      <c r="D23400" s="4" t="s">
        <v>13</v>
      </c>
      <c r="E23400" s="4" t="s">
        <v>13</v>
      </c>
      <c r="F23400" s="4" t="s">
        <v>6</v>
      </c>
    </row>
    <row r="23401" spans="1:6">
      <c r="A23401" t="n">
        <v>185555</v>
      </c>
      <c r="B23401" s="22" t="n">
        <v>20</v>
      </c>
      <c r="C23401" s="7" t="n">
        <v>7024</v>
      </c>
      <c r="D23401" s="7" t="n">
        <v>3</v>
      </c>
      <c r="E23401" s="7" t="n">
        <v>10</v>
      </c>
      <c r="F23401" s="7" t="s">
        <v>80</v>
      </c>
    </row>
    <row r="23402" spans="1:6">
      <c r="A23402" t="s">
        <v>4</v>
      </c>
      <c r="B23402" s="4" t="s">
        <v>5</v>
      </c>
      <c r="C23402" s="4" t="s">
        <v>10</v>
      </c>
    </row>
    <row r="23403" spans="1:6">
      <c r="A23403" t="n">
        <v>185573</v>
      </c>
      <c r="B23403" s="35" t="n">
        <v>16</v>
      </c>
      <c r="C23403" s="7" t="n">
        <v>0</v>
      </c>
    </row>
    <row r="23404" spans="1:6">
      <c r="A23404" t="s">
        <v>4</v>
      </c>
      <c r="B23404" s="4" t="s">
        <v>5</v>
      </c>
      <c r="C23404" s="4" t="s">
        <v>10</v>
      </c>
      <c r="D23404" s="4" t="s">
        <v>13</v>
      </c>
      <c r="E23404" s="4" t="s">
        <v>13</v>
      </c>
      <c r="F23404" s="4" t="s">
        <v>6</v>
      </c>
    </row>
    <row r="23405" spans="1:6">
      <c r="A23405" t="n">
        <v>185576</v>
      </c>
      <c r="B23405" s="22" t="n">
        <v>20</v>
      </c>
      <c r="C23405" s="7" t="n">
        <v>7034</v>
      </c>
      <c r="D23405" s="7" t="n">
        <v>3</v>
      </c>
      <c r="E23405" s="7" t="n">
        <v>10</v>
      </c>
      <c r="F23405" s="7" t="s">
        <v>80</v>
      </c>
    </row>
    <row r="23406" spans="1:6">
      <c r="A23406" t="s">
        <v>4</v>
      </c>
      <c r="B23406" s="4" t="s">
        <v>5</v>
      </c>
      <c r="C23406" s="4" t="s">
        <v>10</v>
      </c>
    </row>
    <row r="23407" spans="1:6">
      <c r="A23407" t="n">
        <v>185594</v>
      </c>
      <c r="B23407" s="35" t="n">
        <v>16</v>
      </c>
      <c r="C23407" s="7" t="n">
        <v>0</v>
      </c>
    </row>
    <row r="23408" spans="1:6">
      <c r="A23408" t="s">
        <v>4</v>
      </c>
      <c r="B23408" s="4" t="s">
        <v>5</v>
      </c>
      <c r="C23408" s="4" t="s">
        <v>10</v>
      </c>
      <c r="D23408" s="4" t="s">
        <v>13</v>
      </c>
      <c r="E23408" s="4" t="s">
        <v>13</v>
      </c>
      <c r="F23408" s="4" t="s">
        <v>6</v>
      </c>
    </row>
    <row r="23409" spans="1:6">
      <c r="A23409" t="n">
        <v>185597</v>
      </c>
      <c r="B23409" s="22" t="n">
        <v>20</v>
      </c>
      <c r="C23409" s="7" t="n">
        <v>1630</v>
      </c>
      <c r="D23409" s="7" t="n">
        <v>3</v>
      </c>
      <c r="E23409" s="7" t="n">
        <v>10</v>
      </c>
      <c r="F23409" s="7" t="s">
        <v>80</v>
      </c>
    </row>
    <row r="23410" spans="1:6">
      <c r="A23410" t="s">
        <v>4</v>
      </c>
      <c r="B23410" s="4" t="s">
        <v>5</v>
      </c>
      <c r="C23410" s="4" t="s">
        <v>10</v>
      </c>
    </row>
    <row r="23411" spans="1:6">
      <c r="A23411" t="n">
        <v>185615</v>
      </c>
      <c r="B23411" s="35" t="n">
        <v>16</v>
      </c>
      <c r="C23411" s="7" t="n">
        <v>0</v>
      </c>
    </row>
    <row r="23412" spans="1:6">
      <c r="A23412" t="s">
        <v>4</v>
      </c>
      <c r="B23412" s="4" t="s">
        <v>5</v>
      </c>
      <c r="C23412" s="4" t="s">
        <v>13</v>
      </c>
      <c r="D23412" s="4" t="s">
        <v>10</v>
      </c>
      <c r="E23412" s="4" t="s">
        <v>13</v>
      </c>
      <c r="F23412" s="4" t="s">
        <v>6</v>
      </c>
      <c r="G23412" s="4" t="s">
        <v>6</v>
      </c>
      <c r="H23412" s="4" t="s">
        <v>6</v>
      </c>
      <c r="I23412" s="4" t="s">
        <v>6</v>
      </c>
      <c r="J23412" s="4" t="s">
        <v>6</v>
      </c>
      <c r="K23412" s="4" t="s">
        <v>6</v>
      </c>
      <c r="L23412" s="4" t="s">
        <v>6</v>
      </c>
      <c r="M23412" s="4" t="s">
        <v>6</v>
      </c>
      <c r="N23412" s="4" t="s">
        <v>6</v>
      </c>
      <c r="O23412" s="4" t="s">
        <v>6</v>
      </c>
      <c r="P23412" s="4" t="s">
        <v>6</v>
      </c>
      <c r="Q23412" s="4" t="s">
        <v>6</v>
      </c>
      <c r="R23412" s="4" t="s">
        <v>6</v>
      </c>
      <c r="S23412" s="4" t="s">
        <v>6</v>
      </c>
      <c r="T23412" s="4" t="s">
        <v>6</v>
      </c>
      <c r="U23412" s="4" t="s">
        <v>6</v>
      </c>
    </row>
    <row r="23413" spans="1:6">
      <c r="A23413" t="n">
        <v>185618</v>
      </c>
      <c r="B23413" s="38" t="n">
        <v>36</v>
      </c>
      <c r="C23413" s="7" t="n">
        <v>8</v>
      </c>
      <c r="D23413" s="7" t="n">
        <v>0</v>
      </c>
      <c r="E23413" s="7" t="n">
        <v>0</v>
      </c>
      <c r="F23413" s="7" t="s">
        <v>1486</v>
      </c>
      <c r="G23413" s="7" t="s">
        <v>1487</v>
      </c>
      <c r="H23413" s="7" t="s">
        <v>1488</v>
      </c>
      <c r="I23413" s="7" t="s">
        <v>12</v>
      </c>
      <c r="J23413" s="7" t="s">
        <v>12</v>
      </c>
      <c r="K23413" s="7" t="s">
        <v>12</v>
      </c>
      <c r="L23413" s="7" t="s">
        <v>12</v>
      </c>
      <c r="M23413" s="7" t="s">
        <v>12</v>
      </c>
      <c r="N23413" s="7" t="s">
        <v>12</v>
      </c>
      <c r="O23413" s="7" t="s">
        <v>12</v>
      </c>
      <c r="P23413" s="7" t="s">
        <v>12</v>
      </c>
      <c r="Q23413" s="7" t="s">
        <v>12</v>
      </c>
      <c r="R23413" s="7" t="s">
        <v>12</v>
      </c>
      <c r="S23413" s="7" t="s">
        <v>12</v>
      </c>
      <c r="T23413" s="7" t="s">
        <v>12</v>
      </c>
      <c r="U23413" s="7" t="s">
        <v>12</v>
      </c>
    </row>
    <row r="23414" spans="1:6">
      <c r="A23414" t="s">
        <v>4</v>
      </c>
      <c r="B23414" s="4" t="s">
        <v>5</v>
      </c>
      <c r="C23414" s="4" t="s">
        <v>13</v>
      </c>
      <c r="D23414" s="4" t="s">
        <v>10</v>
      </c>
      <c r="E23414" s="4" t="s">
        <v>13</v>
      </c>
      <c r="F23414" s="4" t="s">
        <v>6</v>
      </c>
      <c r="G23414" s="4" t="s">
        <v>6</v>
      </c>
      <c r="H23414" s="4" t="s">
        <v>6</v>
      </c>
      <c r="I23414" s="4" t="s">
        <v>6</v>
      </c>
      <c r="J23414" s="4" t="s">
        <v>6</v>
      </c>
      <c r="K23414" s="4" t="s">
        <v>6</v>
      </c>
      <c r="L23414" s="4" t="s">
        <v>6</v>
      </c>
      <c r="M23414" s="4" t="s">
        <v>6</v>
      </c>
      <c r="N23414" s="4" t="s">
        <v>6</v>
      </c>
      <c r="O23414" s="4" t="s">
        <v>6</v>
      </c>
      <c r="P23414" s="4" t="s">
        <v>6</v>
      </c>
      <c r="Q23414" s="4" t="s">
        <v>6</v>
      </c>
      <c r="R23414" s="4" t="s">
        <v>6</v>
      </c>
      <c r="S23414" s="4" t="s">
        <v>6</v>
      </c>
      <c r="T23414" s="4" t="s">
        <v>6</v>
      </c>
      <c r="U23414" s="4" t="s">
        <v>6</v>
      </c>
    </row>
    <row r="23415" spans="1:6">
      <c r="A23415" t="n">
        <v>185666</v>
      </c>
      <c r="B23415" s="38" t="n">
        <v>36</v>
      </c>
      <c r="C23415" s="7" t="n">
        <v>8</v>
      </c>
      <c r="D23415" s="7" t="n">
        <v>7024</v>
      </c>
      <c r="E23415" s="7" t="n">
        <v>0</v>
      </c>
      <c r="F23415" s="7" t="s">
        <v>1041</v>
      </c>
      <c r="G23415" s="7" t="s">
        <v>12</v>
      </c>
      <c r="H23415" s="7" t="s">
        <v>12</v>
      </c>
      <c r="I23415" s="7" t="s">
        <v>12</v>
      </c>
      <c r="J23415" s="7" t="s">
        <v>12</v>
      </c>
      <c r="K23415" s="7" t="s">
        <v>12</v>
      </c>
      <c r="L23415" s="7" t="s">
        <v>12</v>
      </c>
      <c r="M23415" s="7" t="s">
        <v>12</v>
      </c>
      <c r="N23415" s="7" t="s">
        <v>12</v>
      </c>
      <c r="O23415" s="7" t="s">
        <v>12</v>
      </c>
      <c r="P23415" s="7" t="s">
        <v>12</v>
      </c>
      <c r="Q23415" s="7" t="s">
        <v>12</v>
      </c>
      <c r="R23415" s="7" t="s">
        <v>12</v>
      </c>
      <c r="S23415" s="7" t="s">
        <v>12</v>
      </c>
      <c r="T23415" s="7" t="s">
        <v>12</v>
      </c>
      <c r="U23415" s="7" t="s">
        <v>12</v>
      </c>
    </row>
    <row r="23416" spans="1:6">
      <c r="A23416" t="s">
        <v>4</v>
      </c>
      <c r="B23416" s="4" t="s">
        <v>5</v>
      </c>
      <c r="C23416" s="4" t="s">
        <v>13</v>
      </c>
      <c r="D23416" s="4" t="s">
        <v>10</v>
      </c>
      <c r="E23416" s="4" t="s">
        <v>13</v>
      </c>
      <c r="F23416" s="4" t="s">
        <v>6</v>
      </c>
      <c r="G23416" s="4" t="s">
        <v>6</v>
      </c>
      <c r="H23416" s="4" t="s">
        <v>6</v>
      </c>
      <c r="I23416" s="4" t="s">
        <v>6</v>
      </c>
      <c r="J23416" s="4" t="s">
        <v>6</v>
      </c>
      <c r="K23416" s="4" t="s">
        <v>6</v>
      </c>
      <c r="L23416" s="4" t="s">
        <v>6</v>
      </c>
      <c r="M23416" s="4" t="s">
        <v>6</v>
      </c>
      <c r="N23416" s="4" t="s">
        <v>6</v>
      </c>
      <c r="O23416" s="4" t="s">
        <v>6</v>
      </c>
      <c r="P23416" s="4" t="s">
        <v>6</v>
      </c>
      <c r="Q23416" s="4" t="s">
        <v>6</v>
      </c>
      <c r="R23416" s="4" t="s">
        <v>6</v>
      </c>
      <c r="S23416" s="4" t="s">
        <v>6</v>
      </c>
      <c r="T23416" s="4" t="s">
        <v>6</v>
      </c>
      <c r="U23416" s="4" t="s">
        <v>6</v>
      </c>
    </row>
    <row r="23417" spans="1:6">
      <c r="A23417" t="n">
        <v>185696</v>
      </c>
      <c r="B23417" s="38" t="n">
        <v>36</v>
      </c>
      <c r="C23417" s="7" t="n">
        <v>8</v>
      </c>
      <c r="D23417" s="7" t="n">
        <v>19</v>
      </c>
      <c r="E23417" s="7" t="n">
        <v>0</v>
      </c>
      <c r="F23417" s="7" t="s">
        <v>1489</v>
      </c>
      <c r="G23417" s="7" t="s">
        <v>12</v>
      </c>
      <c r="H23417" s="7" t="s">
        <v>12</v>
      </c>
      <c r="I23417" s="7" t="s">
        <v>12</v>
      </c>
      <c r="J23417" s="7" t="s">
        <v>12</v>
      </c>
      <c r="K23417" s="7" t="s">
        <v>12</v>
      </c>
      <c r="L23417" s="7" t="s">
        <v>12</v>
      </c>
      <c r="M23417" s="7" t="s">
        <v>12</v>
      </c>
      <c r="N23417" s="7" t="s">
        <v>12</v>
      </c>
      <c r="O23417" s="7" t="s">
        <v>12</v>
      </c>
      <c r="P23417" s="7" t="s">
        <v>12</v>
      </c>
      <c r="Q23417" s="7" t="s">
        <v>12</v>
      </c>
      <c r="R23417" s="7" t="s">
        <v>12</v>
      </c>
      <c r="S23417" s="7" t="s">
        <v>12</v>
      </c>
      <c r="T23417" s="7" t="s">
        <v>12</v>
      </c>
      <c r="U23417" s="7" t="s">
        <v>12</v>
      </c>
    </row>
    <row r="23418" spans="1:6">
      <c r="A23418" t="s">
        <v>4</v>
      </c>
      <c r="B23418" s="4" t="s">
        <v>5</v>
      </c>
      <c r="C23418" s="4" t="s">
        <v>13</v>
      </c>
      <c r="D23418" s="4" t="s">
        <v>10</v>
      </c>
      <c r="E23418" s="4" t="s">
        <v>13</v>
      </c>
      <c r="F23418" s="4" t="s">
        <v>6</v>
      </c>
      <c r="G23418" s="4" t="s">
        <v>6</v>
      </c>
      <c r="H23418" s="4" t="s">
        <v>6</v>
      </c>
      <c r="I23418" s="4" t="s">
        <v>6</v>
      </c>
      <c r="J23418" s="4" t="s">
        <v>6</v>
      </c>
      <c r="K23418" s="4" t="s">
        <v>6</v>
      </c>
      <c r="L23418" s="4" t="s">
        <v>6</v>
      </c>
      <c r="M23418" s="4" t="s">
        <v>6</v>
      </c>
      <c r="N23418" s="4" t="s">
        <v>6</v>
      </c>
      <c r="O23418" s="4" t="s">
        <v>6</v>
      </c>
      <c r="P23418" s="4" t="s">
        <v>6</v>
      </c>
      <c r="Q23418" s="4" t="s">
        <v>6</v>
      </c>
      <c r="R23418" s="4" t="s">
        <v>6</v>
      </c>
      <c r="S23418" s="4" t="s">
        <v>6</v>
      </c>
      <c r="T23418" s="4" t="s">
        <v>6</v>
      </c>
      <c r="U23418" s="4" t="s">
        <v>6</v>
      </c>
    </row>
    <row r="23419" spans="1:6">
      <c r="A23419" t="n">
        <v>185726</v>
      </c>
      <c r="B23419" s="38" t="n">
        <v>36</v>
      </c>
      <c r="C23419" s="7" t="n">
        <v>8</v>
      </c>
      <c r="D23419" s="7" t="n">
        <v>7034</v>
      </c>
      <c r="E23419" s="7" t="n">
        <v>0</v>
      </c>
      <c r="F23419" s="7" t="s">
        <v>1490</v>
      </c>
      <c r="G23419" s="7" t="s">
        <v>1491</v>
      </c>
      <c r="H23419" s="7" t="s">
        <v>1492</v>
      </c>
      <c r="I23419" s="7" t="s">
        <v>1493</v>
      </c>
      <c r="J23419" s="7" t="s">
        <v>1494</v>
      </c>
      <c r="K23419" s="7" t="s">
        <v>12</v>
      </c>
      <c r="L23419" s="7" t="s">
        <v>12</v>
      </c>
      <c r="M23419" s="7" t="s">
        <v>12</v>
      </c>
      <c r="N23419" s="7" t="s">
        <v>12</v>
      </c>
      <c r="O23419" s="7" t="s">
        <v>12</v>
      </c>
      <c r="P23419" s="7" t="s">
        <v>12</v>
      </c>
      <c r="Q23419" s="7" t="s">
        <v>12</v>
      </c>
      <c r="R23419" s="7" t="s">
        <v>12</v>
      </c>
      <c r="S23419" s="7" t="s">
        <v>12</v>
      </c>
      <c r="T23419" s="7" t="s">
        <v>12</v>
      </c>
      <c r="U23419" s="7" t="s">
        <v>12</v>
      </c>
    </row>
    <row r="23420" spans="1:6">
      <c r="A23420" t="s">
        <v>4</v>
      </c>
      <c r="B23420" s="4" t="s">
        <v>5</v>
      </c>
      <c r="C23420" s="4" t="s">
        <v>10</v>
      </c>
      <c r="D23420" s="4" t="s">
        <v>22</v>
      </c>
      <c r="E23420" s="4" t="s">
        <v>22</v>
      </c>
      <c r="F23420" s="4" t="s">
        <v>22</v>
      </c>
      <c r="G23420" s="4" t="s">
        <v>22</v>
      </c>
    </row>
    <row r="23421" spans="1:6">
      <c r="A23421" t="n">
        <v>185797</v>
      </c>
      <c r="B23421" s="24" t="n">
        <v>46</v>
      </c>
      <c r="C23421" s="7" t="n">
        <v>0</v>
      </c>
      <c r="D23421" s="7" t="n">
        <v>16.9699993133545</v>
      </c>
      <c r="E23421" s="7" t="n">
        <v>0.140000000596046</v>
      </c>
      <c r="F23421" s="7" t="n">
        <v>-26.9899997711182</v>
      </c>
      <c r="G23421" s="7" t="n">
        <v>318.600006103516</v>
      </c>
    </row>
    <row r="23422" spans="1:6">
      <c r="A23422" t="s">
        <v>4</v>
      </c>
      <c r="B23422" s="4" t="s">
        <v>5</v>
      </c>
      <c r="C23422" s="4" t="s">
        <v>10</v>
      </c>
      <c r="D23422" s="4" t="s">
        <v>22</v>
      </c>
      <c r="E23422" s="4" t="s">
        <v>22</v>
      </c>
      <c r="F23422" s="4" t="s">
        <v>22</v>
      </c>
      <c r="G23422" s="4" t="s">
        <v>22</v>
      </c>
    </row>
    <row r="23423" spans="1:6">
      <c r="A23423" t="n">
        <v>185816</v>
      </c>
      <c r="B23423" s="24" t="n">
        <v>46</v>
      </c>
      <c r="C23423" s="7" t="n">
        <v>9</v>
      </c>
      <c r="D23423" s="7" t="n">
        <v>18.8199996948242</v>
      </c>
      <c r="E23423" s="7" t="n">
        <v>0.340000003576279</v>
      </c>
      <c r="F23423" s="7" t="n">
        <v>-26.3400001525879</v>
      </c>
      <c r="G23423" s="7" t="n">
        <v>322.600006103516</v>
      </c>
    </row>
    <row r="23424" spans="1:6">
      <c r="A23424" t="s">
        <v>4</v>
      </c>
      <c r="B23424" s="4" t="s">
        <v>5</v>
      </c>
      <c r="C23424" s="4" t="s">
        <v>10</v>
      </c>
      <c r="D23424" s="4" t="s">
        <v>22</v>
      </c>
      <c r="E23424" s="4" t="s">
        <v>22</v>
      </c>
      <c r="F23424" s="4" t="s">
        <v>22</v>
      </c>
      <c r="G23424" s="4" t="s">
        <v>22</v>
      </c>
    </row>
    <row r="23425" spans="1:21">
      <c r="A23425" t="n">
        <v>185835</v>
      </c>
      <c r="B23425" s="24" t="n">
        <v>46</v>
      </c>
      <c r="C23425" s="7" t="n">
        <v>11</v>
      </c>
      <c r="D23425" s="7" t="n">
        <v>17.9699993133545</v>
      </c>
      <c r="E23425" s="7" t="n">
        <v>0.25</v>
      </c>
      <c r="F23425" s="7" t="n">
        <v>-26.9899997711182</v>
      </c>
      <c r="G23425" s="7" t="n">
        <v>320.600006103516</v>
      </c>
    </row>
    <row r="23426" spans="1:21">
      <c r="A23426" t="s">
        <v>4</v>
      </c>
      <c r="B23426" s="4" t="s">
        <v>5</v>
      </c>
      <c r="C23426" s="4" t="s">
        <v>10</v>
      </c>
      <c r="D23426" s="4" t="s">
        <v>22</v>
      </c>
      <c r="E23426" s="4" t="s">
        <v>22</v>
      </c>
      <c r="F23426" s="4" t="s">
        <v>22</v>
      </c>
      <c r="G23426" s="4" t="s">
        <v>22</v>
      </c>
    </row>
    <row r="23427" spans="1:21">
      <c r="A23427" t="n">
        <v>185854</v>
      </c>
      <c r="B23427" s="24" t="n">
        <v>46</v>
      </c>
      <c r="C23427" s="7" t="n">
        <v>6</v>
      </c>
      <c r="D23427" s="7" t="n">
        <v>16.9599990844727</v>
      </c>
      <c r="E23427" s="7" t="n">
        <v>0.119999997317791</v>
      </c>
      <c r="F23427" s="7" t="n">
        <v>-28.0499992370605</v>
      </c>
      <c r="G23427" s="7" t="n">
        <v>316.600006103516</v>
      </c>
    </row>
    <row r="23428" spans="1:21">
      <c r="A23428" t="s">
        <v>4</v>
      </c>
      <c r="B23428" s="4" t="s">
        <v>5</v>
      </c>
      <c r="C23428" s="4" t="s">
        <v>10</v>
      </c>
      <c r="D23428" s="4" t="s">
        <v>22</v>
      </c>
      <c r="E23428" s="4" t="s">
        <v>22</v>
      </c>
      <c r="F23428" s="4" t="s">
        <v>22</v>
      </c>
      <c r="G23428" s="4" t="s">
        <v>22</v>
      </c>
    </row>
    <row r="23429" spans="1:21">
      <c r="A23429" t="n">
        <v>185873</v>
      </c>
      <c r="B23429" s="24" t="n">
        <v>46</v>
      </c>
      <c r="C23429" s="7" t="n">
        <v>7</v>
      </c>
      <c r="D23429" s="7" t="n">
        <v>16.1800003051758</v>
      </c>
      <c r="E23429" s="7" t="n">
        <v>0.109999999403954</v>
      </c>
      <c r="F23429" s="7" t="n">
        <v>-28.8700008392334</v>
      </c>
      <c r="G23429" s="7" t="n">
        <v>314.600006103516</v>
      </c>
    </row>
    <row r="23430" spans="1:21">
      <c r="A23430" t="s">
        <v>4</v>
      </c>
      <c r="B23430" s="4" t="s">
        <v>5</v>
      </c>
      <c r="C23430" s="4" t="s">
        <v>10</v>
      </c>
      <c r="D23430" s="4" t="s">
        <v>22</v>
      </c>
      <c r="E23430" s="4" t="s">
        <v>22</v>
      </c>
      <c r="F23430" s="4" t="s">
        <v>22</v>
      </c>
      <c r="G23430" s="4" t="s">
        <v>22</v>
      </c>
    </row>
    <row r="23431" spans="1:21">
      <c r="A23431" t="n">
        <v>185892</v>
      </c>
      <c r="B23431" s="24" t="n">
        <v>46</v>
      </c>
      <c r="C23431" s="7" t="n">
        <v>16</v>
      </c>
      <c r="D23431" s="7" t="n">
        <v>18.9200000762939</v>
      </c>
      <c r="E23431" s="7" t="n">
        <v>0.340000003576279</v>
      </c>
      <c r="F23431" s="7" t="n">
        <v>-27.3299999237061</v>
      </c>
      <c r="G23431" s="7" t="n">
        <v>320.600006103516</v>
      </c>
    </row>
    <row r="23432" spans="1:21">
      <c r="A23432" t="s">
        <v>4</v>
      </c>
      <c r="B23432" s="4" t="s">
        <v>5</v>
      </c>
      <c r="C23432" s="4" t="s">
        <v>10</v>
      </c>
      <c r="D23432" s="4" t="s">
        <v>22</v>
      </c>
      <c r="E23432" s="4" t="s">
        <v>22</v>
      </c>
      <c r="F23432" s="4" t="s">
        <v>22</v>
      </c>
      <c r="G23432" s="4" t="s">
        <v>22</v>
      </c>
    </row>
    <row r="23433" spans="1:21">
      <c r="A23433" t="n">
        <v>185911</v>
      </c>
      <c r="B23433" s="24" t="n">
        <v>46</v>
      </c>
      <c r="C23433" s="7" t="n">
        <v>1</v>
      </c>
      <c r="D23433" s="7" t="n">
        <v>18.0900001525879</v>
      </c>
      <c r="E23433" s="7" t="n">
        <v>0.239999994635582</v>
      </c>
      <c r="F23433" s="7" t="n">
        <v>-28.1900005340576</v>
      </c>
      <c r="G23433" s="7" t="n">
        <v>318.600006103516</v>
      </c>
    </row>
    <row r="23434" spans="1:21">
      <c r="A23434" t="s">
        <v>4</v>
      </c>
      <c r="B23434" s="4" t="s">
        <v>5</v>
      </c>
      <c r="C23434" s="4" t="s">
        <v>10</v>
      </c>
      <c r="D23434" s="4" t="s">
        <v>22</v>
      </c>
      <c r="E23434" s="4" t="s">
        <v>22</v>
      </c>
      <c r="F23434" s="4" t="s">
        <v>22</v>
      </c>
      <c r="G23434" s="4" t="s">
        <v>22</v>
      </c>
    </row>
    <row r="23435" spans="1:21">
      <c r="A23435" t="n">
        <v>185930</v>
      </c>
      <c r="B23435" s="24" t="n">
        <v>46</v>
      </c>
      <c r="C23435" s="7" t="n">
        <v>4</v>
      </c>
      <c r="D23435" s="7" t="n">
        <v>17.0900001525879</v>
      </c>
      <c r="E23435" s="7" t="n">
        <v>0.159999996423721</v>
      </c>
      <c r="F23435" s="7" t="n">
        <v>-29.0799999237061</v>
      </c>
      <c r="G23435" s="7" t="n">
        <v>316.600006103516</v>
      </c>
    </row>
    <row r="23436" spans="1:21">
      <c r="A23436" t="s">
        <v>4</v>
      </c>
      <c r="B23436" s="4" t="s">
        <v>5</v>
      </c>
      <c r="C23436" s="4" t="s">
        <v>10</v>
      </c>
      <c r="D23436" s="4" t="s">
        <v>22</v>
      </c>
      <c r="E23436" s="4" t="s">
        <v>22</v>
      </c>
      <c r="F23436" s="4" t="s">
        <v>22</v>
      </c>
      <c r="G23436" s="4" t="s">
        <v>22</v>
      </c>
    </row>
    <row r="23437" spans="1:21">
      <c r="A23437" t="n">
        <v>185949</v>
      </c>
      <c r="B23437" s="24" t="n">
        <v>46</v>
      </c>
      <c r="C23437" s="7" t="n">
        <v>8</v>
      </c>
      <c r="D23437" s="7" t="n">
        <v>19.8099994659424</v>
      </c>
      <c r="E23437" s="7" t="n">
        <v>0.529999971389771</v>
      </c>
      <c r="F23437" s="7" t="n">
        <v>-27.7700004577637</v>
      </c>
      <c r="G23437" s="7" t="n">
        <v>322.600006103516</v>
      </c>
    </row>
    <row r="23438" spans="1:21">
      <c r="A23438" t="s">
        <v>4</v>
      </c>
      <c r="B23438" s="4" t="s">
        <v>5</v>
      </c>
      <c r="C23438" s="4" t="s">
        <v>10</v>
      </c>
      <c r="D23438" s="4" t="s">
        <v>22</v>
      </c>
      <c r="E23438" s="4" t="s">
        <v>22</v>
      </c>
      <c r="F23438" s="4" t="s">
        <v>22</v>
      </c>
      <c r="G23438" s="4" t="s">
        <v>22</v>
      </c>
    </row>
    <row r="23439" spans="1:21">
      <c r="A23439" t="n">
        <v>185968</v>
      </c>
      <c r="B23439" s="24" t="n">
        <v>46</v>
      </c>
      <c r="C23439" s="7" t="n">
        <v>2</v>
      </c>
      <c r="D23439" s="7" t="n">
        <v>19.1800003051758</v>
      </c>
      <c r="E23439" s="7" t="n">
        <v>0.340000003576279</v>
      </c>
      <c r="F23439" s="7" t="n">
        <v>-28.5100002288818</v>
      </c>
      <c r="G23439" s="7" t="n">
        <v>320.600006103516</v>
      </c>
    </row>
    <row r="23440" spans="1:21">
      <c r="A23440" t="s">
        <v>4</v>
      </c>
      <c r="B23440" s="4" t="s">
        <v>5</v>
      </c>
      <c r="C23440" s="4" t="s">
        <v>10</v>
      </c>
      <c r="D23440" s="4" t="s">
        <v>22</v>
      </c>
      <c r="E23440" s="4" t="s">
        <v>22</v>
      </c>
      <c r="F23440" s="4" t="s">
        <v>22</v>
      </c>
      <c r="G23440" s="4" t="s">
        <v>22</v>
      </c>
    </row>
    <row r="23441" spans="1:7">
      <c r="A23441" t="n">
        <v>185987</v>
      </c>
      <c r="B23441" s="24" t="n">
        <v>46</v>
      </c>
      <c r="C23441" s="7" t="n">
        <v>3</v>
      </c>
      <c r="D23441" s="7" t="n">
        <v>18.4599990844727</v>
      </c>
      <c r="E23441" s="7" t="n">
        <v>0.280000001192093</v>
      </c>
      <c r="F23441" s="7" t="n">
        <v>-29.4799995422363</v>
      </c>
      <c r="G23441" s="7" t="n">
        <v>316.600006103516</v>
      </c>
    </row>
    <row r="23442" spans="1:7">
      <c r="A23442" t="s">
        <v>4</v>
      </c>
      <c r="B23442" s="4" t="s">
        <v>5</v>
      </c>
      <c r="C23442" s="4" t="s">
        <v>10</v>
      </c>
      <c r="D23442" s="4" t="s">
        <v>22</v>
      </c>
      <c r="E23442" s="4" t="s">
        <v>22</v>
      </c>
      <c r="F23442" s="4" t="s">
        <v>22</v>
      </c>
      <c r="G23442" s="4" t="s">
        <v>22</v>
      </c>
    </row>
    <row r="23443" spans="1:7">
      <c r="A23443" t="n">
        <v>186006</v>
      </c>
      <c r="B23443" s="24" t="n">
        <v>46</v>
      </c>
      <c r="C23443" s="7" t="n">
        <v>14</v>
      </c>
      <c r="D23443" s="7" t="n">
        <v>17.1100006103516</v>
      </c>
      <c r="E23443" s="7" t="n">
        <v>0.209999993443489</v>
      </c>
      <c r="F23443" s="7" t="n">
        <v>-30.2099990844727</v>
      </c>
      <c r="G23443" s="7" t="n">
        <v>314.600006103516</v>
      </c>
    </row>
    <row r="23444" spans="1:7">
      <c r="A23444" t="s">
        <v>4</v>
      </c>
      <c r="B23444" s="4" t="s">
        <v>5</v>
      </c>
      <c r="C23444" s="4" t="s">
        <v>10</v>
      </c>
      <c r="D23444" s="4" t="s">
        <v>22</v>
      </c>
      <c r="E23444" s="4" t="s">
        <v>22</v>
      </c>
      <c r="F23444" s="4" t="s">
        <v>22</v>
      </c>
      <c r="G23444" s="4" t="s">
        <v>22</v>
      </c>
    </row>
    <row r="23445" spans="1:7">
      <c r="A23445" t="n">
        <v>186025</v>
      </c>
      <c r="B23445" s="24" t="n">
        <v>46</v>
      </c>
      <c r="C23445" s="7" t="n">
        <v>5</v>
      </c>
      <c r="D23445" s="7" t="n">
        <v>20.1100006103516</v>
      </c>
      <c r="E23445" s="7" t="n">
        <v>0.469999998807907</v>
      </c>
      <c r="F23445" s="7" t="n">
        <v>-29.0699996948242</v>
      </c>
      <c r="G23445" s="7" t="n">
        <v>320.600006103516</v>
      </c>
    </row>
    <row r="23446" spans="1:7">
      <c r="A23446" t="s">
        <v>4</v>
      </c>
      <c r="B23446" s="4" t="s">
        <v>5</v>
      </c>
      <c r="C23446" s="4" t="s">
        <v>10</v>
      </c>
      <c r="D23446" s="4" t="s">
        <v>22</v>
      </c>
      <c r="E23446" s="4" t="s">
        <v>22</v>
      </c>
      <c r="F23446" s="4" t="s">
        <v>22</v>
      </c>
      <c r="G23446" s="4" t="s">
        <v>22</v>
      </c>
    </row>
    <row r="23447" spans="1:7">
      <c r="A23447" t="n">
        <v>186044</v>
      </c>
      <c r="B23447" s="24" t="n">
        <v>46</v>
      </c>
      <c r="C23447" s="7" t="n">
        <v>7032</v>
      </c>
      <c r="D23447" s="7" t="n">
        <v>19.4599990844727</v>
      </c>
      <c r="E23447" s="7" t="n">
        <v>0.529999971389771</v>
      </c>
      <c r="F23447" s="7" t="n">
        <v>-29.6200008392334</v>
      </c>
      <c r="G23447" s="7" t="n">
        <v>318.600006103516</v>
      </c>
    </row>
    <row r="23448" spans="1:7">
      <c r="A23448" t="s">
        <v>4</v>
      </c>
      <c r="B23448" s="4" t="s">
        <v>5</v>
      </c>
      <c r="C23448" s="4" t="s">
        <v>10</v>
      </c>
      <c r="D23448" s="4" t="s">
        <v>22</v>
      </c>
      <c r="E23448" s="4" t="s">
        <v>22</v>
      </c>
      <c r="F23448" s="4" t="s">
        <v>22</v>
      </c>
      <c r="G23448" s="4" t="s">
        <v>22</v>
      </c>
    </row>
    <row r="23449" spans="1:7">
      <c r="A23449" t="n">
        <v>186063</v>
      </c>
      <c r="B23449" s="24" t="n">
        <v>46</v>
      </c>
      <c r="C23449" s="7" t="n">
        <v>15</v>
      </c>
      <c r="D23449" s="7" t="n">
        <v>18.4200000762939</v>
      </c>
      <c r="E23449" s="7" t="n">
        <v>0.449999988079071</v>
      </c>
      <c r="F23449" s="7" t="n">
        <v>-30.4899997711182</v>
      </c>
      <c r="G23449" s="7" t="n">
        <v>316.600006103516</v>
      </c>
    </row>
    <row r="23450" spans="1:7">
      <c r="A23450" t="s">
        <v>4</v>
      </c>
      <c r="B23450" s="4" t="s">
        <v>5</v>
      </c>
      <c r="C23450" s="4" t="s">
        <v>10</v>
      </c>
      <c r="D23450" s="4" t="s">
        <v>22</v>
      </c>
      <c r="E23450" s="4" t="s">
        <v>22</v>
      </c>
      <c r="F23450" s="4" t="s">
        <v>22</v>
      </c>
      <c r="G23450" s="4" t="s">
        <v>10</v>
      </c>
      <c r="H23450" s="4" t="s">
        <v>10</v>
      </c>
    </row>
    <row r="23451" spans="1:7">
      <c r="A23451" t="n">
        <v>186082</v>
      </c>
      <c r="B23451" s="56" t="n">
        <v>60</v>
      </c>
      <c r="C23451" s="7" t="n">
        <v>0</v>
      </c>
      <c r="D23451" s="7" t="n">
        <v>0</v>
      </c>
      <c r="E23451" s="7" t="n">
        <v>15</v>
      </c>
      <c r="F23451" s="7" t="n">
        <v>0</v>
      </c>
      <c r="G23451" s="7" t="n">
        <v>300</v>
      </c>
      <c r="H23451" s="7" t="n">
        <v>0</v>
      </c>
    </row>
    <row r="23452" spans="1:7">
      <c r="A23452" t="s">
        <v>4</v>
      </c>
      <c r="B23452" s="4" t="s">
        <v>5</v>
      </c>
      <c r="C23452" s="4" t="s">
        <v>10</v>
      </c>
      <c r="D23452" s="4" t="s">
        <v>22</v>
      </c>
      <c r="E23452" s="4" t="s">
        <v>22</v>
      </c>
      <c r="F23452" s="4" t="s">
        <v>22</v>
      </c>
      <c r="G23452" s="4" t="s">
        <v>10</v>
      </c>
      <c r="H23452" s="4" t="s">
        <v>10</v>
      </c>
    </row>
    <row r="23453" spans="1:7">
      <c r="A23453" t="n">
        <v>186101</v>
      </c>
      <c r="B23453" s="56" t="n">
        <v>60</v>
      </c>
      <c r="C23453" s="7" t="n">
        <v>11</v>
      </c>
      <c r="D23453" s="7" t="n">
        <v>0</v>
      </c>
      <c r="E23453" s="7" t="n">
        <v>15</v>
      </c>
      <c r="F23453" s="7" t="n">
        <v>0</v>
      </c>
      <c r="G23453" s="7" t="n">
        <v>300</v>
      </c>
      <c r="H23453" s="7" t="n">
        <v>0</v>
      </c>
    </row>
    <row r="23454" spans="1:7">
      <c r="A23454" t="s">
        <v>4</v>
      </c>
      <c r="B23454" s="4" t="s">
        <v>5</v>
      </c>
      <c r="C23454" s="4" t="s">
        <v>10</v>
      </c>
      <c r="D23454" s="4" t="s">
        <v>22</v>
      </c>
      <c r="E23454" s="4" t="s">
        <v>22</v>
      </c>
      <c r="F23454" s="4" t="s">
        <v>22</v>
      </c>
      <c r="G23454" s="4" t="s">
        <v>10</v>
      </c>
      <c r="H23454" s="4" t="s">
        <v>10</v>
      </c>
    </row>
    <row r="23455" spans="1:7">
      <c r="A23455" t="n">
        <v>186120</v>
      </c>
      <c r="B23455" s="56" t="n">
        <v>60</v>
      </c>
      <c r="C23455" s="7" t="n">
        <v>1</v>
      </c>
      <c r="D23455" s="7" t="n">
        <v>0</v>
      </c>
      <c r="E23455" s="7" t="n">
        <v>15</v>
      </c>
      <c r="F23455" s="7" t="n">
        <v>0</v>
      </c>
      <c r="G23455" s="7" t="n">
        <v>300</v>
      </c>
      <c r="H23455" s="7" t="n">
        <v>0</v>
      </c>
    </row>
    <row r="23456" spans="1:7">
      <c r="A23456" t="s">
        <v>4</v>
      </c>
      <c r="B23456" s="4" t="s">
        <v>5</v>
      </c>
      <c r="C23456" s="4" t="s">
        <v>10</v>
      </c>
      <c r="D23456" s="4" t="s">
        <v>22</v>
      </c>
      <c r="E23456" s="4" t="s">
        <v>22</v>
      </c>
      <c r="F23456" s="4" t="s">
        <v>22</v>
      </c>
      <c r="G23456" s="4" t="s">
        <v>10</v>
      </c>
      <c r="H23456" s="4" t="s">
        <v>10</v>
      </c>
    </row>
    <row r="23457" spans="1:8">
      <c r="A23457" t="n">
        <v>186139</v>
      </c>
      <c r="B23457" s="56" t="n">
        <v>60</v>
      </c>
      <c r="C23457" s="7" t="n">
        <v>2</v>
      </c>
      <c r="D23457" s="7" t="n">
        <v>0</v>
      </c>
      <c r="E23457" s="7" t="n">
        <v>15</v>
      </c>
      <c r="F23457" s="7" t="n">
        <v>0</v>
      </c>
      <c r="G23457" s="7" t="n">
        <v>300</v>
      </c>
      <c r="H23457" s="7" t="n">
        <v>0</v>
      </c>
    </row>
    <row r="23458" spans="1:8">
      <c r="A23458" t="s">
        <v>4</v>
      </c>
      <c r="B23458" s="4" t="s">
        <v>5</v>
      </c>
      <c r="C23458" s="4" t="s">
        <v>10</v>
      </c>
      <c r="D23458" s="4" t="s">
        <v>22</v>
      </c>
      <c r="E23458" s="4" t="s">
        <v>22</v>
      </c>
      <c r="F23458" s="4" t="s">
        <v>22</v>
      </c>
      <c r="G23458" s="4" t="s">
        <v>10</v>
      </c>
      <c r="H23458" s="4" t="s">
        <v>10</v>
      </c>
    </row>
    <row r="23459" spans="1:8">
      <c r="A23459" t="n">
        <v>186158</v>
      </c>
      <c r="B23459" s="56" t="n">
        <v>60</v>
      </c>
      <c r="C23459" s="7" t="n">
        <v>3</v>
      </c>
      <c r="D23459" s="7" t="n">
        <v>0</v>
      </c>
      <c r="E23459" s="7" t="n">
        <v>15</v>
      </c>
      <c r="F23459" s="7" t="n">
        <v>0</v>
      </c>
      <c r="G23459" s="7" t="n">
        <v>300</v>
      </c>
      <c r="H23459" s="7" t="n">
        <v>0</v>
      </c>
    </row>
    <row r="23460" spans="1:8">
      <c r="A23460" t="s">
        <v>4</v>
      </c>
      <c r="B23460" s="4" t="s">
        <v>5</v>
      </c>
      <c r="C23460" s="4" t="s">
        <v>10</v>
      </c>
      <c r="D23460" s="4" t="s">
        <v>22</v>
      </c>
      <c r="E23460" s="4" t="s">
        <v>22</v>
      </c>
      <c r="F23460" s="4" t="s">
        <v>22</v>
      </c>
      <c r="G23460" s="4" t="s">
        <v>10</v>
      </c>
      <c r="H23460" s="4" t="s">
        <v>10</v>
      </c>
    </row>
    <row r="23461" spans="1:8">
      <c r="A23461" t="n">
        <v>186177</v>
      </c>
      <c r="B23461" s="56" t="n">
        <v>60</v>
      </c>
      <c r="C23461" s="7" t="n">
        <v>4</v>
      </c>
      <c r="D23461" s="7" t="n">
        <v>0</v>
      </c>
      <c r="E23461" s="7" t="n">
        <v>15</v>
      </c>
      <c r="F23461" s="7" t="n">
        <v>0</v>
      </c>
      <c r="G23461" s="7" t="n">
        <v>300</v>
      </c>
      <c r="H23461" s="7" t="n">
        <v>0</v>
      </c>
    </row>
    <row r="23462" spans="1:8">
      <c r="A23462" t="s">
        <v>4</v>
      </c>
      <c r="B23462" s="4" t="s">
        <v>5</v>
      </c>
      <c r="C23462" s="4" t="s">
        <v>10</v>
      </c>
      <c r="D23462" s="4" t="s">
        <v>22</v>
      </c>
      <c r="E23462" s="4" t="s">
        <v>22</v>
      </c>
      <c r="F23462" s="4" t="s">
        <v>22</v>
      </c>
      <c r="G23462" s="4" t="s">
        <v>10</v>
      </c>
      <c r="H23462" s="4" t="s">
        <v>10</v>
      </c>
    </row>
    <row r="23463" spans="1:8">
      <c r="A23463" t="n">
        <v>186196</v>
      </c>
      <c r="B23463" s="56" t="n">
        <v>60</v>
      </c>
      <c r="C23463" s="7" t="n">
        <v>5</v>
      </c>
      <c r="D23463" s="7" t="n">
        <v>0</v>
      </c>
      <c r="E23463" s="7" t="n">
        <v>15</v>
      </c>
      <c r="F23463" s="7" t="n">
        <v>0</v>
      </c>
      <c r="G23463" s="7" t="n">
        <v>300</v>
      </c>
      <c r="H23463" s="7" t="n">
        <v>0</v>
      </c>
    </row>
    <row r="23464" spans="1:8">
      <c r="A23464" t="s">
        <v>4</v>
      </c>
      <c r="B23464" s="4" t="s">
        <v>5</v>
      </c>
      <c r="C23464" s="4" t="s">
        <v>10</v>
      </c>
      <c r="D23464" s="4" t="s">
        <v>22</v>
      </c>
      <c r="E23464" s="4" t="s">
        <v>22</v>
      </c>
      <c r="F23464" s="4" t="s">
        <v>22</v>
      </c>
      <c r="G23464" s="4" t="s">
        <v>10</v>
      </c>
      <c r="H23464" s="4" t="s">
        <v>10</v>
      </c>
    </row>
    <row r="23465" spans="1:8">
      <c r="A23465" t="n">
        <v>186215</v>
      </c>
      <c r="B23465" s="56" t="n">
        <v>60</v>
      </c>
      <c r="C23465" s="7" t="n">
        <v>6</v>
      </c>
      <c r="D23465" s="7" t="n">
        <v>0</v>
      </c>
      <c r="E23465" s="7" t="n">
        <v>15</v>
      </c>
      <c r="F23465" s="7" t="n">
        <v>0</v>
      </c>
      <c r="G23465" s="7" t="n">
        <v>300</v>
      </c>
      <c r="H23465" s="7" t="n">
        <v>0</v>
      </c>
    </row>
    <row r="23466" spans="1:8">
      <c r="A23466" t="s">
        <v>4</v>
      </c>
      <c r="B23466" s="4" t="s">
        <v>5</v>
      </c>
      <c r="C23466" s="4" t="s">
        <v>10</v>
      </c>
      <c r="D23466" s="4" t="s">
        <v>22</v>
      </c>
      <c r="E23466" s="4" t="s">
        <v>22</v>
      </c>
      <c r="F23466" s="4" t="s">
        <v>22</v>
      </c>
      <c r="G23466" s="4" t="s">
        <v>10</v>
      </c>
      <c r="H23466" s="4" t="s">
        <v>10</v>
      </c>
    </row>
    <row r="23467" spans="1:8">
      <c r="A23467" t="n">
        <v>186234</v>
      </c>
      <c r="B23467" s="56" t="n">
        <v>60</v>
      </c>
      <c r="C23467" s="7" t="n">
        <v>7</v>
      </c>
      <c r="D23467" s="7" t="n">
        <v>0</v>
      </c>
      <c r="E23467" s="7" t="n">
        <v>15</v>
      </c>
      <c r="F23467" s="7" t="n">
        <v>0</v>
      </c>
      <c r="G23467" s="7" t="n">
        <v>300</v>
      </c>
      <c r="H23467" s="7" t="n">
        <v>0</v>
      </c>
    </row>
    <row r="23468" spans="1:8">
      <c r="A23468" t="s">
        <v>4</v>
      </c>
      <c r="B23468" s="4" t="s">
        <v>5</v>
      </c>
      <c r="C23468" s="4" t="s">
        <v>10</v>
      </c>
      <c r="D23468" s="4" t="s">
        <v>22</v>
      </c>
      <c r="E23468" s="4" t="s">
        <v>22</v>
      </c>
      <c r="F23468" s="4" t="s">
        <v>22</v>
      </c>
      <c r="G23468" s="4" t="s">
        <v>10</v>
      </c>
      <c r="H23468" s="4" t="s">
        <v>10</v>
      </c>
    </row>
    <row r="23469" spans="1:8">
      <c r="A23469" t="n">
        <v>186253</v>
      </c>
      <c r="B23469" s="56" t="n">
        <v>60</v>
      </c>
      <c r="C23469" s="7" t="n">
        <v>8</v>
      </c>
      <c r="D23469" s="7" t="n">
        <v>0</v>
      </c>
      <c r="E23469" s="7" t="n">
        <v>15</v>
      </c>
      <c r="F23469" s="7" t="n">
        <v>0</v>
      </c>
      <c r="G23469" s="7" t="n">
        <v>300</v>
      </c>
      <c r="H23469" s="7" t="n">
        <v>0</v>
      </c>
    </row>
    <row r="23470" spans="1:8">
      <c r="A23470" t="s">
        <v>4</v>
      </c>
      <c r="B23470" s="4" t="s">
        <v>5</v>
      </c>
      <c r="C23470" s="4" t="s">
        <v>10</v>
      </c>
      <c r="D23470" s="4" t="s">
        <v>22</v>
      </c>
      <c r="E23470" s="4" t="s">
        <v>22</v>
      </c>
      <c r="F23470" s="4" t="s">
        <v>22</v>
      </c>
      <c r="G23470" s="4" t="s">
        <v>10</v>
      </c>
      <c r="H23470" s="4" t="s">
        <v>10</v>
      </c>
    </row>
    <row r="23471" spans="1:8">
      <c r="A23471" t="n">
        <v>186272</v>
      </c>
      <c r="B23471" s="56" t="n">
        <v>60</v>
      </c>
      <c r="C23471" s="7" t="n">
        <v>9</v>
      </c>
      <c r="D23471" s="7" t="n">
        <v>0</v>
      </c>
      <c r="E23471" s="7" t="n">
        <v>15</v>
      </c>
      <c r="F23471" s="7" t="n">
        <v>0</v>
      </c>
      <c r="G23471" s="7" t="n">
        <v>300</v>
      </c>
      <c r="H23471" s="7" t="n">
        <v>0</v>
      </c>
    </row>
    <row r="23472" spans="1:8">
      <c r="A23472" t="s">
        <v>4</v>
      </c>
      <c r="B23472" s="4" t="s">
        <v>5</v>
      </c>
      <c r="C23472" s="4" t="s">
        <v>10</v>
      </c>
      <c r="D23472" s="4" t="s">
        <v>22</v>
      </c>
      <c r="E23472" s="4" t="s">
        <v>22</v>
      </c>
      <c r="F23472" s="4" t="s">
        <v>22</v>
      </c>
      <c r="G23472" s="4" t="s">
        <v>10</v>
      </c>
      <c r="H23472" s="4" t="s">
        <v>10</v>
      </c>
    </row>
    <row r="23473" spans="1:8">
      <c r="A23473" t="n">
        <v>186291</v>
      </c>
      <c r="B23473" s="56" t="n">
        <v>60</v>
      </c>
      <c r="C23473" s="7" t="n">
        <v>16</v>
      </c>
      <c r="D23473" s="7" t="n">
        <v>0</v>
      </c>
      <c r="E23473" s="7" t="n">
        <v>15</v>
      </c>
      <c r="F23473" s="7" t="n">
        <v>0</v>
      </c>
      <c r="G23473" s="7" t="n">
        <v>300</v>
      </c>
      <c r="H23473" s="7" t="n">
        <v>0</v>
      </c>
    </row>
    <row r="23474" spans="1:8">
      <c r="A23474" t="s">
        <v>4</v>
      </c>
      <c r="B23474" s="4" t="s">
        <v>5</v>
      </c>
      <c r="C23474" s="4" t="s">
        <v>10</v>
      </c>
      <c r="D23474" s="4" t="s">
        <v>22</v>
      </c>
      <c r="E23474" s="4" t="s">
        <v>22</v>
      </c>
      <c r="F23474" s="4" t="s">
        <v>22</v>
      </c>
      <c r="G23474" s="4" t="s">
        <v>10</v>
      </c>
      <c r="H23474" s="4" t="s">
        <v>10</v>
      </c>
    </row>
    <row r="23475" spans="1:8">
      <c r="A23475" t="n">
        <v>186310</v>
      </c>
      <c r="B23475" s="56" t="n">
        <v>60</v>
      </c>
      <c r="C23475" s="7" t="n">
        <v>15</v>
      </c>
      <c r="D23475" s="7" t="n">
        <v>0</v>
      </c>
      <c r="E23475" s="7" t="n">
        <v>15</v>
      </c>
      <c r="F23475" s="7" t="n">
        <v>0</v>
      </c>
      <c r="G23475" s="7" t="n">
        <v>300</v>
      </c>
      <c r="H23475" s="7" t="n">
        <v>0</v>
      </c>
    </row>
    <row r="23476" spans="1:8">
      <c r="A23476" t="s">
        <v>4</v>
      </c>
      <c r="B23476" s="4" t="s">
        <v>5</v>
      </c>
      <c r="C23476" s="4" t="s">
        <v>10</v>
      </c>
      <c r="D23476" s="4" t="s">
        <v>22</v>
      </c>
      <c r="E23476" s="4" t="s">
        <v>22</v>
      </c>
      <c r="F23476" s="4" t="s">
        <v>22</v>
      </c>
      <c r="G23476" s="4" t="s">
        <v>10</v>
      </c>
      <c r="H23476" s="4" t="s">
        <v>10</v>
      </c>
    </row>
    <row r="23477" spans="1:8">
      <c r="A23477" t="n">
        <v>186329</v>
      </c>
      <c r="B23477" s="56" t="n">
        <v>60</v>
      </c>
      <c r="C23477" s="7" t="n">
        <v>14</v>
      </c>
      <c r="D23477" s="7" t="n">
        <v>0</v>
      </c>
      <c r="E23477" s="7" t="n">
        <v>15</v>
      </c>
      <c r="F23477" s="7" t="n">
        <v>0</v>
      </c>
      <c r="G23477" s="7" t="n">
        <v>300</v>
      </c>
      <c r="H23477" s="7" t="n">
        <v>0</v>
      </c>
    </row>
    <row r="23478" spans="1:8">
      <c r="A23478" t="s">
        <v>4</v>
      </c>
      <c r="B23478" s="4" t="s">
        <v>5</v>
      </c>
      <c r="C23478" s="4" t="s">
        <v>10</v>
      </c>
      <c r="D23478" s="4" t="s">
        <v>22</v>
      </c>
      <c r="E23478" s="4" t="s">
        <v>22</v>
      </c>
      <c r="F23478" s="4" t="s">
        <v>22</v>
      </c>
      <c r="G23478" s="4" t="s">
        <v>10</v>
      </c>
      <c r="H23478" s="4" t="s">
        <v>10</v>
      </c>
    </row>
    <row r="23479" spans="1:8">
      <c r="A23479" t="n">
        <v>186348</v>
      </c>
      <c r="B23479" s="56" t="n">
        <v>60</v>
      </c>
      <c r="C23479" s="7" t="n">
        <v>7032</v>
      </c>
      <c r="D23479" s="7" t="n">
        <v>0</v>
      </c>
      <c r="E23479" s="7" t="n">
        <v>15</v>
      </c>
      <c r="F23479" s="7" t="n">
        <v>0</v>
      </c>
      <c r="G23479" s="7" t="n">
        <v>300</v>
      </c>
      <c r="H23479" s="7" t="n">
        <v>0</v>
      </c>
    </row>
    <row r="23480" spans="1:8">
      <c r="A23480" t="s">
        <v>4</v>
      </c>
      <c r="B23480" s="4" t="s">
        <v>5</v>
      </c>
      <c r="C23480" s="4" t="s">
        <v>10</v>
      </c>
      <c r="D23480" s="4" t="s">
        <v>22</v>
      </c>
      <c r="E23480" s="4" t="s">
        <v>22</v>
      </c>
      <c r="F23480" s="4" t="s">
        <v>22</v>
      </c>
      <c r="G23480" s="4" t="s">
        <v>22</v>
      </c>
    </row>
    <row r="23481" spans="1:8">
      <c r="A23481" t="n">
        <v>186367</v>
      </c>
      <c r="B23481" s="24" t="n">
        <v>46</v>
      </c>
      <c r="C23481" s="7" t="n">
        <v>19</v>
      </c>
      <c r="D23481" s="7" t="n">
        <v>1.02999997138977</v>
      </c>
      <c r="E23481" s="7" t="n">
        <v>4.5</v>
      </c>
      <c r="F23481" s="7" t="n">
        <v>-11.8100004196167</v>
      </c>
      <c r="G23481" s="7" t="n">
        <v>137.199996948242</v>
      </c>
    </row>
    <row r="23482" spans="1:8">
      <c r="A23482" t="s">
        <v>4</v>
      </c>
      <c r="B23482" s="4" t="s">
        <v>5</v>
      </c>
      <c r="C23482" s="4" t="s">
        <v>10</v>
      </c>
      <c r="D23482" s="4" t="s">
        <v>9</v>
      </c>
    </row>
    <row r="23483" spans="1:8">
      <c r="A23483" t="n">
        <v>186386</v>
      </c>
      <c r="B23483" s="41" t="n">
        <v>43</v>
      </c>
      <c r="C23483" s="7" t="n">
        <v>19</v>
      </c>
      <c r="D23483" s="7" t="n">
        <v>512</v>
      </c>
    </row>
    <row r="23484" spans="1:8">
      <c r="A23484" t="s">
        <v>4</v>
      </c>
      <c r="B23484" s="4" t="s">
        <v>5</v>
      </c>
      <c r="C23484" s="4" t="s">
        <v>10</v>
      </c>
      <c r="D23484" s="4" t="s">
        <v>9</v>
      </c>
      <c r="E23484" s="4" t="s">
        <v>9</v>
      </c>
      <c r="F23484" s="4" t="s">
        <v>9</v>
      </c>
      <c r="G23484" s="4" t="s">
        <v>9</v>
      </c>
      <c r="H23484" s="4" t="s">
        <v>10</v>
      </c>
      <c r="I23484" s="4" t="s">
        <v>13</v>
      </c>
    </row>
    <row r="23485" spans="1:8">
      <c r="A23485" t="n">
        <v>186393</v>
      </c>
      <c r="B23485" s="90" t="n">
        <v>66</v>
      </c>
      <c r="C23485" s="7" t="n">
        <v>19</v>
      </c>
      <c r="D23485" s="7" t="n">
        <v>1065353216</v>
      </c>
      <c r="E23485" s="7" t="n">
        <v>1065353216</v>
      </c>
      <c r="F23485" s="7" t="n">
        <v>1065353216</v>
      </c>
      <c r="G23485" s="7" t="n">
        <v>0</v>
      </c>
      <c r="H23485" s="7" t="n">
        <v>1</v>
      </c>
      <c r="I23485" s="7" t="n">
        <v>3</v>
      </c>
    </row>
    <row r="23486" spans="1:8">
      <c r="A23486" t="s">
        <v>4</v>
      </c>
      <c r="B23486" s="4" t="s">
        <v>5</v>
      </c>
      <c r="C23486" s="4" t="s">
        <v>10</v>
      </c>
      <c r="D23486" s="4" t="s">
        <v>9</v>
      </c>
    </row>
    <row r="23487" spans="1:8">
      <c r="A23487" t="n">
        <v>186415</v>
      </c>
      <c r="B23487" s="41" t="n">
        <v>43</v>
      </c>
      <c r="C23487" s="7" t="n">
        <v>19</v>
      </c>
      <c r="D23487" s="7" t="n">
        <v>16</v>
      </c>
    </row>
    <row r="23488" spans="1:8">
      <c r="A23488" t="s">
        <v>4</v>
      </c>
      <c r="B23488" s="4" t="s">
        <v>5</v>
      </c>
      <c r="C23488" s="4" t="s">
        <v>10</v>
      </c>
      <c r="D23488" s="4" t="s">
        <v>13</v>
      </c>
      <c r="E23488" s="4" t="s">
        <v>13</v>
      </c>
      <c r="F23488" s="4" t="s">
        <v>6</v>
      </c>
    </row>
    <row r="23489" spans="1:9">
      <c r="A23489" t="n">
        <v>186422</v>
      </c>
      <c r="B23489" s="64" t="n">
        <v>47</v>
      </c>
      <c r="C23489" s="7" t="n">
        <v>19</v>
      </c>
      <c r="D23489" s="7" t="n">
        <v>0</v>
      </c>
      <c r="E23489" s="7" t="n">
        <v>0</v>
      </c>
      <c r="F23489" s="7" t="s">
        <v>1053</v>
      </c>
    </row>
    <row r="23490" spans="1:9">
      <c r="A23490" t="s">
        <v>4</v>
      </c>
      <c r="B23490" s="4" t="s">
        <v>5</v>
      </c>
      <c r="C23490" s="4" t="s">
        <v>10</v>
      </c>
    </row>
    <row r="23491" spans="1:9">
      <c r="A23491" t="n">
        <v>186444</v>
      </c>
      <c r="B23491" s="35" t="n">
        <v>16</v>
      </c>
      <c r="C23491" s="7" t="n">
        <v>0</v>
      </c>
    </row>
    <row r="23492" spans="1:9">
      <c r="A23492" t="s">
        <v>4</v>
      </c>
      <c r="B23492" s="4" t="s">
        <v>5</v>
      </c>
      <c r="C23492" s="4" t="s">
        <v>10</v>
      </c>
      <c r="D23492" s="4" t="s">
        <v>13</v>
      </c>
      <c r="E23492" s="4" t="s">
        <v>6</v>
      </c>
      <c r="F23492" s="4" t="s">
        <v>22</v>
      </c>
      <c r="G23492" s="4" t="s">
        <v>22</v>
      </c>
      <c r="H23492" s="4" t="s">
        <v>22</v>
      </c>
    </row>
    <row r="23493" spans="1:9">
      <c r="A23493" t="n">
        <v>186447</v>
      </c>
      <c r="B23493" s="39" t="n">
        <v>48</v>
      </c>
      <c r="C23493" s="7" t="n">
        <v>19</v>
      </c>
      <c r="D23493" s="7" t="n">
        <v>0</v>
      </c>
      <c r="E23493" s="7" t="s">
        <v>408</v>
      </c>
      <c r="F23493" s="7" t="n">
        <v>0</v>
      </c>
      <c r="G23493" s="7" t="n">
        <v>1</v>
      </c>
      <c r="H23493" s="7" t="n">
        <v>0</v>
      </c>
    </row>
    <row r="23494" spans="1:9">
      <c r="A23494" t="s">
        <v>4</v>
      </c>
      <c r="B23494" s="4" t="s">
        <v>5</v>
      </c>
      <c r="C23494" s="4" t="s">
        <v>10</v>
      </c>
      <c r="D23494" s="4" t="s">
        <v>13</v>
      </c>
      <c r="E23494" s="4" t="s">
        <v>6</v>
      </c>
      <c r="F23494" s="4" t="s">
        <v>22</v>
      </c>
      <c r="G23494" s="4" t="s">
        <v>22</v>
      </c>
      <c r="H23494" s="4" t="s">
        <v>22</v>
      </c>
    </row>
    <row r="23495" spans="1:9">
      <c r="A23495" t="n">
        <v>186471</v>
      </c>
      <c r="B23495" s="39" t="n">
        <v>48</v>
      </c>
      <c r="C23495" s="7" t="n">
        <v>19</v>
      </c>
      <c r="D23495" s="7" t="n">
        <v>0</v>
      </c>
      <c r="E23495" s="7" t="s">
        <v>1489</v>
      </c>
      <c r="F23495" s="7" t="n">
        <v>-1</v>
      </c>
      <c r="G23495" s="7" t="n">
        <v>1</v>
      </c>
      <c r="H23495" s="7" t="n">
        <v>0</v>
      </c>
    </row>
    <row r="23496" spans="1:9">
      <c r="A23496" t="s">
        <v>4</v>
      </c>
      <c r="B23496" s="4" t="s">
        <v>5</v>
      </c>
      <c r="C23496" s="4" t="s">
        <v>10</v>
      </c>
      <c r="D23496" s="4" t="s">
        <v>22</v>
      </c>
      <c r="E23496" s="4" t="s">
        <v>22</v>
      </c>
      <c r="F23496" s="4" t="s">
        <v>22</v>
      </c>
      <c r="G23496" s="4" t="s">
        <v>22</v>
      </c>
    </row>
    <row r="23497" spans="1:9">
      <c r="A23497" t="n">
        <v>186497</v>
      </c>
      <c r="B23497" s="24" t="n">
        <v>46</v>
      </c>
      <c r="C23497" s="7" t="n">
        <v>7024</v>
      </c>
      <c r="D23497" s="7" t="n">
        <v>1.62999999523163</v>
      </c>
      <c r="E23497" s="7" t="n">
        <v>4.5</v>
      </c>
      <c r="F23497" s="7" t="n">
        <v>-11.8100004196167</v>
      </c>
      <c r="G23497" s="7" t="n">
        <v>137.199996948242</v>
      </c>
    </row>
    <row r="23498" spans="1:9">
      <c r="A23498" t="s">
        <v>4</v>
      </c>
      <c r="B23498" s="4" t="s">
        <v>5</v>
      </c>
      <c r="C23498" s="4" t="s">
        <v>10</v>
      </c>
      <c r="D23498" s="4" t="s">
        <v>9</v>
      </c>
    </row>
    <row r="23499" spans="1:9">
      <c r="A23499" t="n">
        <v>186516</v>
      </c>
      <c r="B23499" s="41" t="n">
        <v>43</v>
      </c>
      <c r="C23499" s="7" t="n">
        <v>7024</v>
      </c>
      <c r="D23499" s="7" t="n">
        <v>512</v>
      </c>
    </row>
    <row r="23500" spans="1:9">
      <c r="A23500" t="s">
        <v>4</v>
      </c>
      <c r="B23500" s="4" t="s">
        <v>5</v>
      </c>
      <c r="C23500" s="4" t="s">
        <v>10</v>
      </c>
      <c r="D23500" s="4" t="s">
        <v>13</v>
      </c>
      <c r="E23500" s="4" t="s">
        <v>6</v>
      </c>
      <c r="F23500" s="4" t="s">
        <v>22</v>
      </c>
      <c r="G23500" s="4" t="s">
        <v>22</v>
      </c>
      <c r="H23500" s="4" t="s">
        <v>22</v>
      </c>
    </row>
    <row r="23501" spans="1:9">
      <c r="A23501" t="n">
        <v>186523</v>
      </c>
      <c r="B23501" s="39" t="n">
        <v>48</v>
      </c>
      <c r="C23501" s="7" t="n">
        <v>7024</v>
      </c>
      <c r="D23501" s="7" t="n">
        <v>0</v>
      </c>
      <c r="E23501" s="7" t="s">
        <v>1041</v>
      </c>
      <c r="F23501" s="7" t="n">
        <v>-1</v>
      </c>
      <c r="G23501" s="7" t="n">
        <v>1</v>
      </c>
      <c r="H23501" s="7" t="n">
        <v>0</v>
      </c>
    </row>
    <row r="23502" spans="1:9">
      <c r="A23502" t="s">
        <v>4</v>
      </c>
      <c r="B23502" s="4" t="s">
        <v>5</v>
      </c>
      <c r="C23502" s="4" t="s">
        <v>10</v>
      </c>
      <c r="D23502" s="4" t="s">
        <v>9</v>
      </c>
      <c r="E23502" s="4" t="s">
        <v>9</v>
      </c>
      <c r="F23502" s="4" t="s">
        <v>9</v>
      </c>
      <c r="G23502" s="4" t="s">
        <v>9</v>
      </c>
      <c r="H23502" s="4" t="s">
        <v>10</v>
      </c>
      <c r="I23502" s="4" t="s">
        <v>13</v>
      </c>
    </row>
    <row r="23503" spans="1:9">
      <c r="A23503" t="n">
        <v>186549</v>
      </c>
      <c r="B23503" s="90" t="n">
        <v>66</v>
      </c>
      <c r="C23503" s="7" t="n">
        <v>7024</v>
      </c>
      <c r="D23503" s="7" t="n">
        <v>1065353216</v>
      </c>
      <c r="E23503" s="7" t="n">
        <v>1065353216</v>
      </c>
      <c r="F23503" s="7" t="n">
        <v>1065353216</v>
      </c>
      <c r="G23503" s="7" t="n">
        <v>0</v>
      </c>
      <c r="H23503" s="7" t="n">
        <v>0</v>
      </c>
      <c r="I23503" s="7" t="n">
        <v>3</v>
      </c>
    </row>
    <row r="23504" spans="1:9">
      <c r="A23504" t="s">
        <v>4</v>
      </c>
      <c r="B23504" s="4" t="s">
        <v>5</v>
      </c>
      <c r="C23504" s="4" t="s">
        <v>10</v>
      </c>
      <c r="D23504" s="4" t="s">
        <v>22</v>
      </c>
      <c r="E23504" s="4" t="s">
        <v>22</v>
      </c>
      <c r="F23504" s="4" t="s">
        <v>22</v>
      </c>
      <c r="G23504" s="4" t="s">
        <v>22</v>
      </c>
    </row>
    <row r="23505" spans="1:9">
      <c r="A23505" t="n">
        <v>186571</v>
      </c>
      <c r="B23505" s="24" t="n">
        <v>46</v>
      </c>
      <c r="C23505" s="7" t="n">
        <v>7034</v>
      </c>
      <c r="D23505" s="7" t="n">
        <v>-31.5300006866455</v>
      </c>
      <c r="E23505" s="7" t="n">
        <v>31</v>
      </c>
      <c r="F23505" s="7" t="n">
        <v>47.7900009155273</v>
      </c>
      <c r="G23505" s="7" t="n">
        <v>151.5</v>
      </c>
    </row>
    <row r="23506" spans="1:9">
      <c r="A23506" t="s">
        <v>4</v>
      </c>
      <c r="B23506" s="4" t="s">
        <v>5</v>
      </c>
      <c r="C23506" s="4" t="s">
        <v>10</v>
      </c>
      <c r="D23506" s="4" t="s">
        <v>9</v>
      </c>
    </row>
    <row r="23507" spans="1:9">
      <c r="A23507" t="n">
        <v>186590</v>
      </c>
      <c r="B23507" s="41" t="n">
        <v>43</v>
      </c>
      <c r="C23507" s="7" t="n">
        <v>7034</v>
      </c>
      <c r="D23507" s="7" t="n">
        <v>128</v>
      </c>
    </row>
    <row r="23508" spans="1:9">
      <c r="A23508" t="s">
        <v>4</v>
      </c>
      <c r="B23508" s="4" t="s">
        <v>5</v>
      </c>
      <c r="C23508" s="4" t="s">
        <v>10</v>
      </c>
      <c r="D23508" s="4" t="s">
        <v>9</v>
      </c>
    </row>
    <row r="23509" spans="1:9">
      <c r="A23509" t="n">
        <v>186597</v>
      </c>
      <c r="B23509" s="41" t="n">
        <v>43</v>
      </c>
      <c r="C23509" s="7" t="n">
        <v>7034</v>
      </c>
      <c r="D23509" s="7" t="n">
        <v>256</v>
      </c>
    </row>
    <row r="23510" spans="1:9">
      <c r="A23510" t="s">
        <v>4</v>
      </c>
      <c r="B23510" s="4" t="s">
        <v>5</v>
      </c>
      <c r="C23510" s="4" t="s">
        <v>10</v>
      </c>
      <c r="D23510" s="4" t="s">
        <v>9</v>
      </c>
    </row>
    <row r="23511" spans="1:9">
      <c r="A23511" t="n">
        <v>186604</v>
      </c>
      <c r="B23511" s="41" t="n">
        <v>43</v>
      </c>
      <c r="C23511" s="7" t="n">
        <v>7034</v>
      </c>
      <c r="D23511" s="7" t="n">
        <v>8388608</v>
      </c>
    </row>
    <row r="23512" spans="1:9">
      <c r="A23512" t="s">
        <v>4</v>
      </c>
      <c r="B23512" s="4" t="s">
        <v>5</v>
      </c>
      <c r="C23512" s="4" t="s">
        <v>10</v>
      </c>
      <c r="D23512" s="4" t="s">
        <v>22</v>
      </c>
      <c r="E23512" s="4" t="s">
        <v>22</v>
      </c>
      <c r="F23512" s="4" t="s">
        <v>22</v>
      </c>
      <c r="G23512" s="4" t="s">
        <v>22</v>
      </c>
    </row>
    <row r="23513" spans="1:9">
      <c r="A23513" t="n">
        <v>186611</v>
      </c>
      <c r="B23513" s="24" t="n">
        <v>46</v>
      </c>
      <c r="C23513" s="7" t="n">
        <v>1630</v>
      </c>
      <c r="D23513" s="7" t="n">
        <v>-95.5699996948242</v>
      </c>
      <c r="E23513" s="7" t="n">
        <v>88.2399978637695</v>
      </c>
      <c r="F23513" s="7" t="n">
        <v>215.550003051758</v>
      </c>
      <c r="G23513" s="7" t="n">
        <v>103.800003051758</v>
      </c>
    </row>
    <row r="23514" spans="1:9">
      <c r="A23514" t="s">
        <v>4</v>
      </c>
      <c r="B23514" s="4" t="s">
        <v>5</v>
      </c>
      <c r="C23514" s="4" t="s">
        <v>10</v>
      </c>
      <c r="D23514" s="4" t="s">
        <v>6</v>
      </c>
      <c r="E23514" s="4" t="s">
        <v>13</v>
      </c>
      <c r="F23514" s="4" t="s">
        <v>13</v>
      </c>
      <c r="G23514" s="4" t="s">
        <v>13</v>
      </c>
      <c r="H23514" s="4" t="s">
        <v>13</v>
      </c>
      <c r="I23514" s="4" t="s">
        <v>13</v>
      </c>
      <c r="J23514" s="4" t="s">
        <v>22</v>
      </c>
      <c r="K23514" s="4" t="s">
        <v>22</v>
      </c>
      <c r="L23514" s="4" t="s">
        <v>22</v>
      </c>
      <c r="M23514" s="4" t="s">
        <v>22</v>
      </c>
      <c r="N23514" s="4" t="s">
        <v>13</v>
      </c>
    </row>
    <row r="23515" spans="1:9">
      <c r="A23515" t="n">
        <v>186630</v>
      </c>
      <c r="B23515" s="97" t="n">
        <v>34</v>
      </c>
      <c r="C23515" s="7" t="n">
        <v>1630</v>
      </c>
      <c r="D23515" s="7" t="s">
        <v>1495</v>
      </c>
      <c r="E23515" s="7" t="n">
        <v>1</v>
      </c>
      <c r="F23515" s="7" t="n">
        <v>0</v>
      </c>
      <c r="G23515" s="7" t="n">
        <v>0</v>
      </c>
      <c r="H23515" s="7" t="n">
        <v>0</v>
      </c>
      <c r="I23515" s="7" t="n">
        <v>0</v>
      </c>
      <c r="J23515" s="7" t="n">
        <v>0</v>
      </c>
      <c r="K23515" s="7" t="n">
        <v>-1</v>
      </c>
      <c r="L23515" s="7" t="n">
        <v>-1</v>
      </c>
      <c r="M23515" s="7" t="n">
        <v>-1</v>
      </c>
      <c r="N23515" s="7" t="n">
        <v>0</v>
      </c>
    </row>
    <row r="23516" spans="1:9">
      <c r="A23516" t="s">
        <v>4</v>
      </c>
      <c r="B23516" s="4" t="s">
        <v>5</v>
      </c>
      <c r="C23516" s="4" t="s">
        <v>10</v>
      </c>
      <c r="D23516" s="4" t="s">
        <v>9</v>
      </c>
    </row>
    <row r="23517" spans="1:9">
      <c r="A23517" t="n">
        <v>186662</v>
      </c>
      <c r="B23517" s="41" t="n">
        <v>43</v>
      </c>
      <c r="C23517" s="7" t="n">
        <v>1630</v>
      </c>
      <c r="D23517" s="7" t="n">
        <v>256</v>
      </c>
    </row>
    <row r="23518" spans="1:9">
      <c r="A23518" t="s">
        <v>4</v>
      </c>
      <c r="B23518" s="4" t="s">
        <v>5</v>
      </c>
      <c r="C23518" s="4" t="s">
        <v>10</v>
      </c>
      <c r="D23518" s="4" t="s">
        <v>9</v>
      </c>
    </row>
    <row r="23519" spans="1:9">
      <c r="A23519" t="n">
        <v>186669</v>
      </c>
      <c r="B23519" s="41" t="n">
        <v>43</v>
      </c>
      <c r="C23519" s="7" t="n">
        <v>1630</v>
      </c>
      <c r="D23519" s="7" t="n">
        <v>8388608</v>
      </c>
    </row>
    <row r="23520" spans="1:9">
      <c r="A23520" t="s">
        <v>4</v>
      </c>
      <c r="B23520" s="4" t="s">
        <v>5</v>
      </c>
      <c r="C23520" s="4" t="s">
        <v>13</v>
      </c>
      <c r="D23520" s="4" t="s">
        <v>13</v>
      </c>
      <c r="E23520" s="4" t="s">
        <v>22</v>
      </c>
      <c r="F23520" s="4" t="s">
        <v>22</v>
      </c>
      <c r="G23520" s="4" t="s">
        <v>22</v>
      </c>
      <c r="H23520" s="4" t="s">
        <v>10</v>
      </c>
    </row>
    <row r="23521" spans="1:14">
      <c r="A23521" t="n">
        <v>186676</v>
      </c>
      <c r="B23521" s="25" t="n">
        <v>45</v>
      </c>
      <c r="C23521" s="7" t="n">
        <v>2</v>
      </c>
      <c r="D23521" s="7" t="n">
        <v>3</v>
      </c>
      <c r="E23521" s="7" t="n">
        <v>9.55000019073486</v>
      </c>
      <c r="F23521" s="7" t="n">
        <v>1.77999997138977</v>
      </c>
      <c r="G23521" s="7" t="n">
        <v>-20.3400001525879</v>
      </c>
      <c r="H23521" s="7" t="n">
        <v>0</v>
      </c>
    </row>
    <row r="23522" spans="1:14">
      <c r="A23522" t="s">
        <v>4</v>
      </c>
      <c r="B23522" s="4" t="s">
        <v>5</v>
      </c>
      <c r="C23522" s="4" t="s">
        <v>13</v>
      </c>
      <c r="D23522" s="4" t="s">
        <v>13</v>
      </c>
      <c r="E23522" s="4" t="s">
        <v>22</v>
      </c>
      <c r="F23522" s="4" t="s">
        <v>22</v>
      </c>
      <c r="G23522" s="4" t="s">
        <v>22</v>
      </c>
      <c r="H23522" s="4" t="s">
        <v>10</v>
      </c>
      <c r="I23522" s="4" t="s">
        <v>13</v>
      </c>
    </row>
    <row r="23523" spans="1:14">
      <c r="A23523" t="n">
        <v>186693</v>
      </c>
      <c r="B23523" s="25" t="n">
        <v>45</v>
      </c>
      <c r="C23523" s="7" t="n">
        <v>4</v>
      </c>
      <c r="D23523" s="7" t="n">
        <v>3</v>
      </c>
      <c r="E23523" s="7" t="n">
        <v>0.0399999991059303</v>
      </c>
      <c r="F23523" s="7" t="n">
        <v>310.980010986328</v>
      </c>
      <c r="G23523" s="7" t="n">
        <v>0</v>
      </c>
      <c r="H23523" s="7" t="n">
        <v>0</v>
      </c>
      <c r="I23523" s="7" t="n">
        <v>1</v>
      </c>
    </row>
    <row r="23524" spans="1:14">
      <c r="A23524" t="s">
        <v>4</v>
      </c>
      <c r="B23524" s="4" t="s">
        <v>5</v>
      </c>
      <c r="C23524" s="4" t="s">
        <v>13</v>
      </c>
      <c r="D23524" s="4" t="s">
        <v>13</v>
      </c>
      <c r="E23524" s="4" t="s">
        <v>22</v>
      </c>
      <c r="F23524" s="4" t="s">
        <v>10</v>
      </c>
    </row>
    <row r="23525" spans="1:14">
      <c r="A23525" t="n">
        <v>186711</v>
      </c>
      <c r="B23525" s="25" t="n">
        <v>45</v>
      </c>
      <c r="C23525" s="7" t="n">
        <v>5</v>
      </c>
      <c r="D23525" s="7" t="n">
        <v>3</v>
      </c>
      <c r="E23525" s="7" t="n">
        <v>6.19999980926514</v>
      </c>
      <c r="F23525" s="7" t="n">
        <v>0</v>
      </c>
    </row>
    <row r="23526" spans="1:14">
      <c r="A23526" t="s">
        <v>4</v>
      </c>
      <c r="B23526" s="4" t="s">
        <v>5</v>
      </c>
      <c r="C23526" s="4" t="s">
        <v>13</v>
      </c>
      <c r="D23526" s="4" t="s">
        <v>13</v>
      </c>
      <c r="E23526" s="4" t="s">
        <v>22</v>
      </c>
      <c r="F23526" s="4" t="s">
        <v>10</v>
      </c>
    </row>
    <row r="23527" spans="1:14">
      <c r="A23527" t="n">
        <v>186720</v>
      </c>
      <c r="B23527" s="25" t="n">
        <v>45</v>
      </c>
      <c r="C23527" s="7" t="n">
        <v>11</v>
      </c>
      <c r="D23527" s="7" t="n">
        <v>3</v>
      </c>
      <c r="E23527" s="7" t="n">
        <v>25.3999996185303</v>
      </c>
      <c r="F23527" s="7" t="n">
        <v>0</v>
      </c>
    </row>
    <row r="23528" spans="1:14">
      <c r="A23528" t="s">
        <v>4</v>
      </c>
      <c r="B23528" s="4" t="s">
        <v>5</v>
      </c>
      <c r="C23528" s="4" t="s">
        <v>13</v>
      </c>
      <c r="D23528" s="4" t="s">
        <v>13</v>
      </c>
      <c r="E23528" s="4" t="s">
        <v>22</v>
      </c>
      <c r="F23528" s="4" t="s">
        <v>22</v>
      </c>
      <c r="G23528" s="4" t="s">
        <v>22</v>
      </c>
      <c r="H23528" s="4" t="s">
        <v>10</v>
      </c>
    </row>
    <row r="23529" spans="1:14">
      <c r="A23529" t="n">
        <v>186729</v>
      </c>
      <c r="B23529" s="25" t="n">
        <v>45</v>
      </c>
      <c r="C23529" s="7" t="n">
        <v>2</v>
      </c>
      <c r="D23529" s="7" t="n">
        <v>3</v>
      </c>
      <c r="E23529" s="7" t="n">
        <v>9.25</v>
      </c>
      <c r="F23529" s="7" t="n">
        <v>1.64999997615814</v>
      </c>
      <c r="G23529" s="7" t="n">
        <v>-18.3799991607666</v>
      </c>
      <c r="H23529" s="7" t="n">
        <v>5000</v>
      </c>
    </row>
    <row r="23530" spans="1:14">
      <c r="A23530" t="s">
        <v>4</v>
      </c>
      <c r="B23530" s="4" t="s">
        <v>5</v>
      </c>
      <c r="C23530" s="4" t="s">
        <v>13</v>
      </c>
      <c r="D23530" s="4" t="s">
        <v>13</v>
      </c>
      <c r="E23530" s="4" t="s">
        <v>22</v>
      </c>
      <c r="F23530" s="4" t="s">
        <v>22</v>
      </c>
      <c r="G23530" s="4" t="s">
        <v>22</v>
      </c>
      <c r="H23530" s="4" t="s">
        <v>10</v>
      </c>
      <c r="I23530" s="4" t="s">
        <v>13</v>
      </c>
    </row>
    <row r="23531" spans="1:14">
      <c r="A23531" t="n">
        <v>186746</v>
      </c>
      <c r="B23531" s="25" t="n">
        <v>45</v>
      </c>
      <c r="C23531" s="7" t="n">
        <v>4</v>
      </c>
      <c r="D23531" s="7" t="n">
        <v>3</v>
      </c>
      <c r="E23531" s="7" t="n">
        <v>356.75</v>
      </c>
      <c r="F23531" s="7" t="n">
        <v>276.739990234375</v>
      </c>
      <c r="G23531" s="7" t="n">
        <v>0</v>
      </c>
      <c r="H23531" s="7" t="n">
        <v>5000</v>
      </c>
      <c r="I23531" s="7" t="n">
        <v>1</v>
      </c>
    </row>
    <row r="23532" spans="1:14">
      <c r="A23532" t="s">
        <v>4</v>
      </c>
      <c r="B23532" s="4" t="s">
        <v>5</v>
      </c>
      <c r="C23532" s="4" t="s">
        <v>13</v>
      </c>
      <c r="D23532" s="4" t="s">
        <v>13</v>
      </c>
      <c r="E23532" s="4" t="s">
        <v>22</v>
      </c>
      <c r="F23532" s="4" t="s">
        <v>10</v>
      </c>
    </row>
    <row r="23533" spans="1:14">
      <c r="A23533" t="n">
        <v>186764</v>
      </c>
      <c r="B23533" s="25" t="n">
        <v>45</v>
      </c>
      <c r="C23533" s="7" t="n">
        <v>5</v>
      </c>
      <c r="D23533" s="7" t="n">
        <v>3</v>
      </c>
      <c r="E23533" s="7" t="n">
        <v>4.69999980926514</v>
      </c>
      <c r="F23533" s="7" t="n">
        <v>5000</v>
      </c>
    </row>
    <row r="23534" spans="1:14">
      <c r="A23534" t="s">
        <v>4</v>
      </c>
      <c r="B23534" s="4" t="s">
        <v>5</v>
      </c>
      <c r="C23534" s="4" t="s">
        <v>13</v>
      </c>
      <c r="D23534" s="4" t="s">
        <v>13</v>
      </c>
      <c r="E23534" s="4" t="s">
        <v>22</v>
      </c>
      <c r="F23534" s="4" t="s">
        <v>10</v>
      </c>
    </row>
    <row r="23535" spans="1:14">
      <c r="A23535" t="n">
        <v>186773</v>
      </c>
      <c r="B23535" s="25" t="n">
        <v>45</v>
      </c>
      <c r="C23535" s="7" t="n">
        <v>11</v>
      </c>
      <c r="D23535" s="7" t="n">
        <v>3</v>
      </c>
      <c r="E23535" s="7" t="n">
        <v>25.3999996185303</v>
      </c>
      <c r="F23535" s="7" t="n">
        <v>5000</v>
      </c>
    </row>
    <row r="23536" spans="1:14">
      <c r="A23536" t="s">
        <v>4</v>
      </c>
      <c r="B23536" s="4" t="s">
        <v>5</v>
      </c>
      <c r="C23536" s="4" t="s">
        <v>13</v>
      </c>
    </row>
    <row r="23537" spans="1:9">
      <c r="A23537" t="n">
        <v>186782</v>
      </c>
      <c r="B23537" s="42" t="n">
        <v>116</v>
      </c>
      <c r="C23537" s="7" t="n">
        <v>0</v>
      </c>
    </row>
    <row r="23538" spans="1:9">
      <c r="A23538" t="s">
        <v>4</v>
      </c>
      <c r="B23538" s="4" t="s">
        <v>5</v>
      </c>
      <c r="C23538" s="4" t="s">
        <v>13</v>
      </c>
      <c r="D23538" s="4" t="s">
        <v>10</v>
      </c>
    </row>
    <row r="23539" spans="1:9">
      <c r="A23539" t="n">
        <v>186784</v>
      </c>
      <c r="B23539" s="42" t="n">
        <v>116</v>
      </c>
      <c r="C23539" s="7" t="n">
        <v>2</v>
      </c>
      <c r="D23539" s="7" t="n">
        <v>1</v>
      </c>
    </row>
    <row r="23540" spans="1:9">
      <c r="A23540" t="s">
        <v>4</v>
      </c>
      <c r="B23540" s="4" t="s">
        <v>5</v>
      </c>
      <c r="C23540" s="4" t="s">
        <v>13</v>
      </c>
      <c r="D23540" s="4" t="s">
        <v>9</v>
      </c>
    </row>
    <row r="23541" spans="1:9">
      <c r="A23541" t="n">
        <v>186788</v>
      </c>
      <c r="B23541" s="42" t="n">
        <v>116</v>
      </c>
      <c r="C23541" s="7" t="n">
        <v>5</v>
      </c>
      <c r="D23541" s="7" t="n">
        <v>1112014848</v>
      </c>
    </row>
    <row r="23542" spans="1:9">
      <c r="A23542" t="s">
        <v>4</v>
      </c>
      <c r="B23542" s="4" t="s">
        <v>5</v>
      </c>
      <c r="C23542" s="4" t="s">
        <v>13</v>
      </c>
      <c r="D23542" s="4" t="s">
        <v>10</v>
      </c>
    </row>
    <row r="23543" spans="1:9">
      <c r="A23543" t="n">
        <v>186794</v>
      </c>
      <c r="B23543" s="42" t="n">
        <v>116</v>
      </c>
      <c r="C23543" s="7" t="n">
        <v>6</v>
      </c>
      <c r="D23543" s="7" t="n">
        <v>1</v>
      </c>
    </row>
    <row r="23544" spans="1:9">
      <c r="A23544" t="s">
        <v>4</v>
      </c>
      <c r="B23544" s="4" t="s">
        <v>5</v>
      </c>
      <c r="C23544" s="4" t="s">
        <v>22</v>
      </c>
      <c r="D23544" s="4" t="s">
        <v>22</v>
      </c>
      <c r="E23544" s="4" t="s">
        <v>22</v>
      </c>
      <c r="F23544" s="4" t="s">
        <v>22</v>
      </c>
      <c r="G23544" s="4" t="s">
        <v>22</v>
      </c>
      <c r="H23544" s="4" t="s">
        <v>10</v>
      </c>
    </row>
    <row r="23545" spans="1:9">
      <c r="A23545" t="n">
        <v>186798</v>
      </c>
      <c r="B23545" s="98" t="n">
        <v>71</v>
      </c>
      <c r="C23545" s="7" t="n">
        <v>0.490000009536743</v>
      </c>
      <c r="D23545" s="7" t="n">
        <v>0.680000007152557</v>
      </c>
      <c r="E23545" s="7" t="n">
        <v>0.819999992847443</v>
      </c>
      <c r="F23545" s="7" t="n">
        <v>20</v>
      </c>
      <c r="G23545" s="7" t="n">
        <v>900</v>
      </c>
      <c r="H23545" s="7" t="n">
        <v>0</v>
      </c>
    </row>
    <row r="23546" spans="1:9">
      <c r="A23546" t="s">
        <v>4</v>
      </c>
      <c r="B23546" s="4" t="s">
        <v>5</v>
      </c>
      <c r="C23546" s="4" t="s">
        <v>13</v>
      </c>
      <c r="D23546" s="4" t="s">
        <v>10</v>
      </c>
      <c r="E23546" s="4" t="s">
        <v>22</v>
      </c>
    </row>
    <row r="23547" spans="1:9">
      <c r="A23547" t="n">
        <v>186821</v>
      </c>
      <c r="B23547" s="28" t="n">
        <v>58</v>
      </c>
      <c r="C23547" s="7" t="n">
        <v>100</v>
      </c>
      <c r="D23547" s="7" t="n">
        <v>3000</v>
      </c>
      <c r="E23547" s="7" t="n">
        <v>1</v>
      </c>
    </row>
    <row r="23548" spans="1:9">
      <c r="A23548" t="s">
        <v>4</v>
      </c>
      <c r="B23548" s="4" t="s">
        <v>5</v>
      </c>
      <c r="C23548" s="4" t="s">
        <v>13</v>
      </c>
      <c r="D23548" s="4" t="s">
        <v>10</v>
      </c>
      <c r="E23548" s="4" t="s">
        <v>22</v>
      </c>
      <c r="F23548" s="4" t="s">
        <v>10</v>
      </c>
      <c r="G23548" s="4" t="s">
        <v>9</v>
      </c>
      <c r="H23548" s="4" t="s">
        <v>9</v>
      </c>
      <c r="I23548" s="4" t="s">
        <v>10</v>
      </c>
      <c r="J23548" s="4" t="s">
        <v>10</v>
      </c>
      <c r="K23548" s="4" t="s">
        <v>9</v>
      </c>
      <c r="L23548" s="4" t="s">
        <v>9</v>
      </c>
      <c r="M23548" s="4" t="s">
        <v>9</v>
      </c>
      <c r="N23548" s="4" t="s">
        <v>9</v>
      </c>
      <c r="O23548" s="4" t="s">
        <v>6</v>
      </c>
    </row>
    <row r="23549" spans="1:9">
      <c r="A23549" t="n">
        <v>186829</v>
      </c>
      <c r="B23549" s="14" t="n">
        <v>50</v>
      </c>
      <c r="C23549" s="7" t="n">
        <v>0</v>
      </c>
      <c r="D23549" s="7" t="n">
        <v>1527</v>
      </c>
      <c r="E23549" s="7" t="n">
        <v>0.800000011920929</v>
      </c>
      <c r="F23549" s="7" t="n">
        <v>2000</v>
      </c>
      <c r="G23549" s="7" t="n">
        <v>0</v>
      </c>
      <c r="H23549" s="7" t="n">
        <v>0</v>
      </c>
      <c r="I23549" s="7" t="n">
        <v>1</v>
      </c>
      <c r="J23549" s="7" t="n">
        <v>1630</v>
      </c>
      <c r="K23549" s="7" t="n">
        <v>0</v>
      </c>
      <c r="L23549" s="7" t="n">
        <v>0</v>
      </c>
      <c r="M23549" s="7" t="n">
        <v>0</v>
      </c>
      <c r="N23549" s="7" t="n">
        <v>1140457472</v>
      </c>
      <c r="O23549" s="7" t="s">
        <v>12</v>
      </c>
    </row>
    <row r="23550" spans="1:9">
      <c r="A23550" t="s">
        <v>4</v>
      </c>
      <c r="B23550" s="4" t="s">
        <v>5</v>
      </c>
      <c r="C23550" s="4" t="s">
        <v>10</v>
      </c>
      <c r="D23550" s="4" t="s">
        <v>10</v>
      </c>
      <c r="E23550" s="4" t="s">
        <v>22</v>
      </c>
      <c r="F23550" s="4" t="s">
        <v>22</v>
      </c>
      <c r="G23550" s="4" t="s">
        <v>22</v>
      </c>
      <c r="H23550" s="4" t="s">
        <v>22</v>
      </c>
      <c r="I23550" s="4" t="s">
        <v>13</v>
      </c>
      <c r="J23550" s="4" t="s">
        <v>10</v>
      </c>
    </row>
    <row r="23551" spans="1:9">
      <c r="A23551" t="n">
        <v>186868</v>
      </c>
      <c r="B23551" s="85" t="n">
        <v>55</v>
      </c>
      <c r="C23551" s="7" t="n">
        <v>0</v>
      </c>
      <c r="D23551" s="7" t="n">
        <v>65533</v>
      </c>
      <c r="E23551" s="7" t="n">
        <v>9.35999965667725</v>
      </c>
      <c r="F23551" s="7" t="n">
        <v>0</v>
      </c>
      <c r="G23551" s="7" t="n">
        <v>-18.3600006103516</v>
      </c>
      <c r="H23551" s="7" t="n">
        <v>3.59999990463257</v>
      </c>
      <c r="I23551" s="7" t="n">
        <v>2</v>
      </c>
      <c r="J23551" s="7" t="n">
        <v>0</v>
      </c>
    </row>
    <row r="23552" spans="1:9">
      <c r="A23552" t="s">
        <v>4</v>
      </c>
      <c r="B23552" s="4" t="s">
        <v>5</v>
      </c>
      <c r="C23552" s="4" t="s">
        <v>10</v>
      </c>
      <c r="D23552" s="4" t="s">
        <v>10</v>
      </c>
      <c r="E23552" s="4" t="s">
        <v>22</v>
      </c>
      <c r="F23552" s="4" t="s">
        <v>22</v>
      </c>
      <c r="G23552" s="4" t="s">
        <v>22</v>
      </c>
      <c r="H23552" s="4" t="s">
        <v>22</v>
      </c>
      <c r="I23552" s="4" t="s">
        <v>13</v>
      </c>
      <c r="J23552" s="4" t="s">
        <v>10</v>
      </c>
    </row>
    <row r="23553" spans="1:15">
      <c r="A23553" t="n">
        <v>186892</v>
      </c>
      <c r="B23553" s="85" t="n">
        <v>55</v>
      </c>
      <c r="C23553" s="7" t="n">
        <v>9</v>
      </c>
      <c r="D23553" s="7" t="n">
        <v>65533</v>
      </c>
      <c r="E23553" s="7" t="n">
        <v>11.8400001525879</v>
      </c>
      <c r="F23553" s="7" t="n">
        <v>0</v>
      </c>
      <c r="G23553" s="7" t="n">
        <v>-17.2000007629395</v>
      </c>
      <c r="H23553" s="7" t="n">
        <v>3.5</v>
      </c>
      <c r="I23553" s="7" t="n">
        <v>2</v>
      </c>
      <c r="J23553" s="7" t="n">
        <v>0</v>
      </c>
    </row>
    <row r="23554" spans="1:15">
      <c r="A23554" t="s">
        <v>4</v>
      </c>
      <c r="B23554" s="4" t="s">
        <v>5</v>
      </c>
      <c r="C23554" s="4" t="s">
        <v>10</v>
      </c>
      <c r="D23554" s="4" t="s">
        <v>10</v>
      </c>
      <c r="E23554" s="4" t="s">
        <v>22</v>
      </c>
      <c r="F23554" s="4" t="s">
        <v>22</v>
      </c>
      <c r="G23554" s="4" t="s">
        <v>22</v>
      </c>
      <c r="H23554" s="4" t="s">
        <v>22</v>
      </c>
      <c r="I23554" s="4" t="s">
        <v>13</v>
      </c>
      <c r="J23554" s="4" t="s">
        <v>10</v>
      </c>
    </row>
    <row r="23555" spans="1:15">
      <c r="A23555" t="n">
        <v>186916</v>
      </c>
      <c r="B23555" s="85" t="n">
        <v>55</v>
      </c>
      <c r="C23555" s="7" t="n">
        <v>11</v>
      </c>
      <c r="D23555" s="7" t="n">
        <v>65533</v>
      </c>
      <c r="E23555" s="7" t="n">
        <v>10.6700000762939</v>
      </c>
      <c r="F23555" s="7" t="n">
        <v>0</v>
      </c>
      <c r="G23555" s="7" t="n">
        <v>-18.1000003814697</v>
      </c>
      <c r="H23555" s="7" t="n">
        <v>3.29999995231628</v>
      </c>
      <c r="I23555" s="7" t="n">
        <v>2</v>
      </c>
      <c r="J23555" s="7" t="n">
        <v>0</v>
      </c>
    </row>
    <row r="23556" spans="1:15">
      <c r="A23556" t="s">
        <v>4</v>
      </c>
      <c r="B23556" s="4" t="s">
        <v>5</v>
      </c>
      <c r="C23556" s="4" t="s">
        <v>10</v>
      </c>
      <c r="D23556" s="4" t="s">
        <v>10</v>
      </c>
      <c r="E23556" s="4" t="s">
        <v>22</v>
      </c>
      <c r="F23556" s="4" t="s">
        <v>22</v>
      </c>
      <c r="G23556" s="4" t="s">
        <v>22</v>
      </c>
      <c r="H23556" s="4" t="s">
        <v>22</v>
      </c>
      <c r="I23556" s="4" t="s">
        <v>13</v>
      </c>
      <c r="J23556" s="4" t="s">
        <v>10</v>
      </c>
    </row>
    <row r="23557" spans="1:15">
      <c r="A23557" t="n">
        <v>186940</v>
      </c>
      <c r="B23557" s="85" t="n">
        <v>55</v>
      </c>
      <c r="C23557" s="7" t="n">
        <v>6</v>
      </c>
      <c r="D23557" s="7" t="n">
        <v>65533</v>
      </c>
      <c r="E23557" s="7" t="n">
        <v>9.0600004196167</v>
      </c>
      <c r="F23557" s="7" t="n">
        <v>0</v>
      </c>
      <c r="G23557" s="7" t="n">
        <v>-19.6900005340576</v>
      </c>
      <c r="H23557" s="7" t="n">
        <v>3.59999990463257</v>
      </c>
      <c r="I23557" s="7" t="n">
        <v>2</v>
      </c>
      <c r="J23557" s="7" t="n">
        <v>0</v>
      </c>
    </row>
    <row r="23558" spans="1:15">
      <c r="A23558" t="s">
        <v>4</v>
      </c>
      <c r="B23558" s="4" t="s">
        <v>5</v>
      </c>
      <c r="C23558" s="4" t="s">
        <v>10</v>
      </c>
      <c r="D23558" s="4" t="s">
        <v>10</v>
      </c>
      <c r="E23558" s="4" t="s">
        <v>22</v>
      </c>
      <c r="F23558" s="4" t="s">
        <v>22</v>
      </c>
      <c r="G23558" s="4" t="s">
        <v>22</v>
      </c>
      <c r="H23558" s="4" t="s">
        <v>22</v>
      </c>
      <c r="I23558" s="4" t="s">
        <v>13</v>
      </c>
      <c r="J23558" s="4" t="s">
        <v>10</v>
      </c>
    </row>
    <row r="23559" spans="1:15">
      <c r="A23559" t="n">
        <v>186964</v>
      </c>
      <c r="B23559" s="85" t="n">
        <v>55</v>
      </c>
      <c r="C23559" s="7" t="n">
        <v>7</v>
      </c>
      <c r="D23559" s="7" t="n">
        <v>65533</v>
      </c>
      <c r="E23559" s="7" t="n">
        <v>7.98999977111816</v>
      </c>
      <c r="F23559" s="7" t="n">
        <v>0</v>
      </c>
      <c r="G23559" s="7" t="n">
        <v>-20.7999992370605</v>
      </c>
      <c r="H23559" s="7" t="n">
        <v>3.20000004768372</v>
      </c>
      <c r="I23559" s="7" t="n">
        <v>2</v>
      </c>
      <c r="J23559" s="7" t="n">
        <v>0</v>
      </c>
    </row>
    <row r="23560" spans="1:15">
      <c r="A23560" t="s">
        <v>4</v>
      </c>
      <c r="B23560" s="4" t="s">
        <v>5</v>
      </c>
      <c r="C23560" s="4" t="s">
        <v>10</v>
      </c>
      <c r="D23560" s="4" t="s">
        <v>10</v>
      </c>
      <c r="E23560" s="4" t="s">
        <v>22</v>
      </c>
      <c r="F23560" s="4" t="s">
        <v>22</v>
      </c>
      <c r="G23560" s="4" t="s">
        <v>22</v>
      </c>
      <c r="H23560" s="4" t="s">
        <v>22</v>
      </c>
      <c r="I23560" s="4" t="s">
        <v>13</v>
      </c>
      <c r="J23560" s="4" t="s">
        <v>10</v>
      </c>
    </row>
    <row r="23561" spans="1:15">
      <c r="A23561" t="n">
        <v>186988</v>
      </c>
      <c r="B23561" s="85" t="n">
        <v>55</v>
      </c>
      <c r="C23561" s="7" t="n">
        <v>16</v>
      </c>
      <c r="D23561" s="7" t="n">
        <v>65533</v>
      </c>
      <c r="E23561" s="7" t="n">
        <v>12.2600002288818</v>
      </c>
      <c r="F23561" s="7" t="n">
        <v>0</v>
      </c>
      <c r="G23561" s="7" t="n">
        <v>-19.2199993133545</v>
      </c>
      <c r="H23561" s="7" t="n">
        <v>3.29999995231628</v>
      </c>
      <c r="I23561" s="7" t="n">
        <v>2</v>
      </c>
      <c r="J23561" s="7" t="n">
        <v>0</v>
      </c>
    </row>
    <row r="23562" spans="1:15">
      <c r="A23562" t="s">
        <v>4</v>
      </c>
      <c r="B23562" s="4" t="s">
        <v>5</v>
      </c>
      <c r="C23562" s="4" t="s">
        <v>10</v>
      </c>
      <c r="D23562" s="4" t="s">
        <v>10</v>
      </c>
      <c r="E23562" s="4" t="s">
        <v>22</v>
      </c>
      <c r="F23562" s="4" t="s">
        <v>22</v>
      </c>
      <c r="G23562" s="4" t="s">
        <v>22</v>
      </c>
      <c r="H23562" s="4" t="s">
        <v>22</v>
      </c>
      <c r="I23562" s="4" t="s">
        <v>13</v>
      </c>
      <c r="J23562" s="4" t="s">
        <v>10</v>
      </c>
    </row>
    <row r="23563" spans="1:15">
      <c r="A23563" t="n">
        <v>187012</v>
      </c>
      <c r="B23563" s="85" t="n">
        <v>55</v>
      </c>
      <c r="C23563" s="7" t="n">
        <v>1</v>
      </c>
      <c r="D23563" s="7" t="n">
        <v>65533</v>
      </c>
      <c r="E23563" s="7" t="n">
        <v>10.8199996948242</v>
      </c>
      <c r="F23563" s="7" t="n">
        <v>0</v>
      </c>
      <c r="G23563" s="7" t="n">
        <v>-19.9400005340576</v>
      </c>
      <c r="H23563" s="7" t="n">
        <v>3.20000004768372</v>
      </c>
      <c r="I23563" s="7" t="n">
        <v>2</v>
      </c>
      <c r="J23563" s="7" t="n">
        <v>0</v>
      </c>
    </row>
    <row r="23564" spans="1:15">
      <c r="A23564" t="s">
        <v>4</v>
      </c>
      <c r="B23564" s="4" t="s">
        <v>5</v>
      </c>
      <c r="C23564" s="4" t="s">
        <v>10</v>
      </c>
      <c r="D23564" s="4" t="s">
        <v>10</v>
      </c>
      <c r="E23564" s="4" t="s">
        <v>22</v>
      </c>
      <c r="F23564" s="4" t="s">
        <v>22</v>
      </c>
      <c r="G23564" s="4" t="s">
        <v>22</v>
      </c>
      <c r="H23564" s="4" t="s">
        <v>22</v>
      </c>
      <c r="I23564" s="4" t="s">
        <v>13</v>
      </c>
      <c r="J23564" s="4" t="s">
        <v>10</v>
      </c>
    </row>
    <row r="23565" spans="1:15">
      <c r="A23565" t="n">
        <v>187036</v>
      </c>
      <c r="B23565" s="85" t="n">
        <v>55</v>
      </c>
      <c r="C23565" s="7" t="n">
        <v>4</v>
      </c>
      <c r="D23565" s="7" t="n">
        <v>65533</v>
      </c>
      <c r="E23565" s="7" t="n">
        <v>9.52999973297119</v>
      </c>
      <c r="F23565" s="7" t="n">
        <v>0</v>
      </c>
      <c r="G23565" s="7" t="n">
        <v>-21.0900001525879</v>
      </c>
      <c r="H23565" s="7" t="n">
        <v>3.40000009536743</v>
      </c>
      <c r="I23565" s="7" t="n">
        <v>2</v>
      </c>
      <c r="J23565" s="7" t="n">
        <v>0</v>
      </c>
    </row>
    <row r="23566" spans="1:15">
      <c r="A23566" t="s">
        <v>4</v>
      </c>
      <c r="B23566" s="4" t="s">
        <v>5</v>
      </c>
      <c r="C23566" s="4" t="s">
        <v>10</v>
      </c>
      <c r="D23566" s="4" t="s">
        <v>10</v>
      </c>
      <c r="E23566" s="4" t="s">
        <v>22</v>
      </c>
      <c r="F23566" s="4" t="s">
        <v>22</v>
      </c>
      <c r="G23566" s="4" t="s">
        <v>22</v>
      </c>
      <c r="H23566" s="4" t="s">
        <v>22</v>
      </c>
      <c r="I23566" s="4" t="s">
        <v>13</v>
      </c>
      <c r="J23566" s="4" t="s">
        <v>10</v>
      </c>
    </row>
    <row r="23567" spans="1:15">
      <c r="A23567" t="n">
        <v>187060</v>
      </c>
      <c r="B23567" s="85" t="n">
        <v>55</v>
      </c>
      <c r="C23567" s="7" t="n">
        <v>8</v>
      </c>
      <c r="D23567" s="7" t="n">
        <v>65533</v>
      </c>
      <c r="E23567" s="7" t="n">
        <v>13.4300003051758</v>
      </c>
      <c r="F23567" s="7" t="n">
        <v>0</v>
      </c>
      <c r="G23567" s="7" t="n">
        <v>-19.4300003051758</v>
      </c>
      <c r="H23567" s="7" t="n">
        <v>3.40000009536743</v>
      </c>
      <c r="I23567" s="7" t="n">
        <v>2</v>
      </c>
      <c r="J23567" s="7" t="n">
        <v>0</v>
      </c>
    </row>
    <row r="23568" spans="1:15">
      <c r="A23568" t="s">
        <v>4</v>
      </c>
      <c r="B23568" s="4" t="s">
        <v>5</v>
      </c>
      <c r="C23568" s="4" t="s">
        <v>10</v>
      </c>
      <c r="D23568" s="4" t="s">
        <v>10</v>
      </c>
      <c r="E23568" s="4" t="s">
        <v>22</v>
      </c>
      <c r="F23568" s="4" t="s">
        <v>22</v>
      </c>
      <c r="G23568" s="4" t="s">
        <v>22</v>
      </c>
      <c r="H23568" s="4" t="s">
        <v>22</v>
      </c>
      <c r="I23568" s="4" t="s">
        <v>13</v>
      </c>
      <c r="J23568" s="4" t="s">
        <v>10</v>
      </c>
    </row>
    <row r="23569" spans="1:10">
      <c r="A23569" t="n">
        <v>187084</v>
      </c>
      <c r="B23569" s="85" t="n">
        <v>55</v>
      </c>
      <c r="C23569" s="7" t="n">
        <v>2</v>
      </c>
      <c r="D23569" s="7" t="n">
        <v>65533</v>
      </c>
      <c r="E23569" s="7" t="n">
        <v>12.5200004577637</v>
      </c>
      <c r="F23569" s="7" t="n">
        <v>0</v>
      </c>
      <c r="G23569" s="7" t="n">
        <v>-20.3999996185303</v>
      </c>
      <c r="H23569" s="7" t="n">
        <v>3.29999995231628</v>
      </c>
      <c r="I23569" s="7" t="n">
        <v>2</v>
      </c>
      <c r="J23569" s="7" t="n">
        <v>0</v>
      </c>
    </row>
    <row r="23570" spans="1:10">
      <c r="A23570" t="s">
        <v>4</v>
      </c>
      <c r="B23570" s="4" t="s">
        <v>5</v>
      </c>
      <c r="C23570" s="4" t="s">
        <v>10</v>
      </c>
      <c r="D23570" s="4" t="s">
        <v>10</v>
      </c>
      <c r="E23570" s="4" t="s">
        <v>22</v>
      </c>
      <c r="F23570" s="4" t="s">
        <v>22</v>
      </c>
      <c r="G23570" s="4" t="s">
        <v>22</v>
      </c>
      <c r="H23570" s="4" t="s">
        <v>22</v>
      </c>
      <c r="I23570" s="4" t="s">
        <v>13</v>
      </c>
      <c r="J23570" s="4" t="s">
        <v>10</v>
      </c>
    </row>
    <row r="23571" spans="1:10">
      <c r="A23571" t="n">
        <v>187108</v>
      </c>
      <c r="B23571" s="85" t="n">
        <v>55</v>
      </c>
      <c r="C23571" s="7" t="n">
        <v>3</v>
      </c>
      <c r="D23571" s="7" t="n">
        <v>65533</v>
      </c>
      <c r="E23571" s="7" t="n">
        <v>11.25</v>
      </c>
      <c r="F23571" s="7" t="n">
        <v>0</v>
      </c>
      <c r="G23571" s="7" t="n">
        <v>-21.8500003814697</v>
      </c>
      <c r="H23571" s="7" t="n">
        <v>3.5</v>
      </c>
      <c r="I23571" s="7" t="n">
        <v>2</v>
      </c>
      <c r="J23571" s="7" t="n">
        <v>0</v>
      </c>
    </row>
    <row r="23572" spans="1:10">
      <c r="A23572" t="s">
        <v>4</v>
      </c>
      <c r="B23572" s="4" t="s">
        <v>5</v>
      </c>
      <c r="C23572" s="4" t="s">
        <v>10</v>
      </c>
      <c r="D23572" s="4" t="s">
        <v>10</v>
      </c>
      <c r="E23572" s="4" t="s">
        <v>22</v>
      </c>
      <c r="F23572" s="4" t="s">
        <v>22</v>
      </c>
      <c r="G23572" s="4" t="s">
        <v>22</v>
      </c>
      <c r="H23572" s="4" t="s">
        <v>22</v>
      </c>
      <c r="I23572" s="4" t="s">
        <v>13</v>
      </c>
      <c r="J23572" s="4" t="s">
        <v>10</v>
      </c>
    </row>
    <row r="23573" spans="1:10">
      <c r="A23573" t="n">
        <v>187132</v>
      </c>
      <c r="B23573" s="85" t="n">
        <v>55</v>
      </c>
      <c r="C23573" s="7" t="n">
        <v>14</v>
      </c>
      <c r="D23573" s="7" t="n">
        <v>65533</v>
      </c>
      <c r="E23573" s="7" t="n">
        <v>9.27999973297119</v>
      </c>
      <c r="F23573" s="7" t="n">
        <v>0</v>
      </c>
      <c r="G23573" s="7" t="n">
        <v>-22.4899997711182</v>
      </c>
      <c r="H23573" s="7" t="n">
        <v>3.29999995231628</v>
      </c>
      <c r="I23573" s="7" t="n">
        <v>2</v>
      </c>
      <c r="J23573" s="7" t="n">
        <v>0</v>
      </c>
    </row>
    <row r="23574" spans="1:10">
      <c r="A23574" t="s">
        <v>4</v>
      </c>
      <c r="B23574" s="4" t="s">
        <v>5</v>
      </c>
      <c r="C23574" s="4" t="s">
        <v>10</v>
      </c>
      <c r="D23574" s="4" t="s">
        <v>10</v>
      </c>
      <c r="E23574" s="4" t="s">
        <v>22</v>
      </c>
      <c r="F23574" s="4" t="s">
        <v>22</v>
      </c>
      <c r="G23574" s="4" t="s">
        <v>22</v>
      </c>
      <c r="H23574" s="4" t="s">
        <v>22</v>
      </c>
      <c r="I23574" s="4" t="s">
        <v>13</v>
      </c>
      <c r="J23574" s="4" t="s">
        <v>10</v>
      </c>
    </row>
    <row r="23575" spans="1:10">
      <c r="A23575" t="n">
        <v>187156</v>
      </c>
      <c r="B23575" s="85" t="n">
        <v>55</v>
      </c>
      <c r="C23575" s="7" t="n">
        <v>5</v>
      </c>
      <c r="D23575" s="7" t="n">
        <v>65533</v>
      </c>
      <c r="E23575" s="7" t="n">
        <v>13.7600002288818</v>
      </c>
      <c r="F23575" s="7" t="n">
        <v>0</v>
      </c>
      <c r="G23575" s="7" t="n">
        <v>-21.3400001525879</v>
      </c>
      <c r="H23575" s="7" t="n">
        <v>3.20000004768372</v>
      </c>
      <c r="I23575" s="7" t="n">
        <v>2</v>
      </c>
      <c r="J23575" s="7" t="n">
        <v>0</v>
      </c>
    </row>
    <row r="23576" spans="1:10">
      <c r="A23576" t="s">
        <v>4</v>
      </c>
      <c r="B23576" s="4" t="s">
        <v>5</v>
      </c>
      <c r="C23576" s="4" t="s">
        <v>10</v>
      </c>
      <c r="D23576" s="4" t="s">
        <v>10</v>
      </c>
      <c r="E23576" s="4" t="s">
        <v>22</v>
      </c>
      <c r="F23576" s="4" t="s">
        <v>22</v>
      </c>
      <c r="G23576" s="4" t="s">
        <v>22</v>
      </c>
      <c r="H23576" s="4" t="s">
        <v>22</v>
      </c>
      <c r="I23576" s="4" t="s">
        <v>13</v>
      </c>
      <c r="J23576" s="4" t="s">
        <v>10</v>
      </c>
    </row>
    <row r="23577" spans="1:10">
      <c r="A23577" t="n">
        <v>187180</v>
      </c>
      <c r="B23577" s="85" t="n">
        <v>55</v>
      </c>
      <c r="C23577" s="7" t="n">
        <v>7032</v>
      </c>
      <c r="D23577" s="7" t="n">
        <v>65533</v>
      </c>
      <c r="E23577" s="7" t="n">
        <v>12.8500003814697</v>
      </c>
      <c r="F23577" s="7" t="n">
        <v>0</v>
      </c>
      <c r="G23577" s="7" t="n">
        <v>-22.1200008392334</v>
      </c>
      <c r="H23577" s="7" t="n">
        <v>3.09999990463257</v>
      </c>
      <c r="I23577" s="7" t="n">
        <v>2</v>
      </c>
      <c r="J23577" s="7" t="n">
        <v>0</v>
      </c>
    </row>
    <row r="23578" spans="1:10">
      <c r="A23578" t="s">
        <v>4</v>
      </c>
      <c r="B23578" s="4" t="s">
        <v>5</v>
      </c>
      <c r="C23578" s="4" t="s">
        <v>10</v>
      </c>
      <c r="D23578" s="4" t="s">
        <v>10</v>
      </c>
      <c r="E23578" s="4" t="s">
        <v>22</v>
      </c>
      <c r="F23578" s="4" t="s">
        <v>22</v>
      </c>
      <c r="G23578" s="4" t="s">
        <v>22</v>
      </c>
      <c r="H23578" s="4" t="s">
        <v>22</v>
      </c>
      <c r="I23578" s="4" t="s">
        <v>13</v>
      </c>
      <c r="J23578" s="4" t="s">
        <v>10</v>
      </c>
    </row>
    <row r="23579" spans="1:10">
      <c r="A23579" t="n">
        <v>187204</v>
      </c>
      <c r="B23579" s="85" t="n">
        <v>55</v>
      </c>
      <c r="C23579" s="7" t="n">
        <v>15</v>
      </c>
      <c r="D23579" s="7" t="n">
        <v>65533</v>
      </c>
      <c r="E23579" s="7" t="n">
        <v>11.5500001907349</v>
      </c>
      <c r="F23579" s="7" t="n">
        <v>0</v>
      </c>
      <c r="G23579" s="7" t="n">
        <v>-23.2199993133545</v>
      </c>
      <c r="H23579" s="7" t="n">
        <v>3.29999995231628</v>
      </c>
      <c r="I23579" s="7" t="n">
        <v>2</v>
      </c>
      <c r="J23579" s="7" t="n">
        <v>0</v>
      </c>
    </row>
    <row r="23580" spans="1:10">
      <c r="A23580" t="s">
        <v>4</v>
      </c>
      <c r="B23580" s="4" t="s">
        <v>5</v>
      </c>
      <c r="C23580" s="4" t="s">
        <v>10</v>
      </c>
      <c r="D23580" s="4" t="s">
        <v>13</v>
      </c>
    </row>
    <row r="23581" spans="1:10">
      <c r="A23581" t="n">
        <v>187228</v>
      </c>
      <c r="B23581" s="63" t="n">
        <v>56</v>
      </c>
      <c r="C23581" s="7" t="n">
        <v>0</v>
      </c>
      <c r="D23581" s="7" t="n">
        <v>0</v>
      </c>
    </row>
    <row r="23582" spans="1:10">
      <c r="A23582" t="s">
        <v>4</v>
      </c>
      <c r="B23582" s="4" t="s">
        <v>5</v>
      </c>
      <c r="C23582" s="4" t="s">
        <v>10</v>
      </c>
      <c r="D23582" s="4" t="s">
        <v>13</v>
      </c>
      <c r="E23582" s="4" t="s">
        <v>22</v>
      </c>
      <c r="F23582" s="4" t="s">
        <v>10</v>
      </c>
    </row>
    <row r="23583" spans="1:10">
      <c r="A23583" t="n">
        <v>187232</v>
      </c>
      <c r="B23583" s="58" t="n">
        <v>59</v>
      </c>
      <c r="C23583" s="7" t="n">
        <v>0</v>
      </c>
      <c r="D23583" s="7" t="n">
        <v>16</v>
      </c>
      <c r="E23583" s="7" t="n">
        <v>0.150000005960464</v>
      </c>
      <c r="F23583" s="7" t="n">
        <v>0</v>
      </c>
    </row>
    <row r="23584" spans="1:10">
      <c r="A23584" t="s">
        <v>4</v>
      </c>
      <c r="B23584" s="4" t="s">
        <v>5</v>
      </c>
      <c r="C23584" s="4" t="s">
        <v>10</v>
      </c>
      <c r="D23584" s="4" t="s">
        <v>13</v>
      </c>
    </row>
    <row r="23585" spans="1:10">
      <c r="A23585" t="n">
        <v>187242</v>
      </c>
      <c r="B23585" s="63" t="n">
        <v>56</v>
      </c>
      <c r="C23585" s="7" t="n">
        <v>11</v>
      </c>
      <c r="D23585" s="7" t="n">
        <v>0</v>
      </c>
    </row>
    <row r="23586" spans="1:10">
      <c r="A23586" t="s">
        <v>4</v>
      </c>
      <c r="B23586" s="4" t="s">
        <v>5</v>
      </c>
      <c r="C23586" s="4" t="s">
        <v>10</v>
      </c>
      <c r="D23586" s="4" t="s">
        <v>13</v>
      </c>
      <c r="E23586" s="4" t="s">
        <v>22</v>
      </c>
      <c r="F23586" s="4" t="s">
        <v>10</v>
      </c>
    </row>
    <row r="23587" spans="1:10">
      <c r="A23587" t="n">
        <v>187246</v>
      </c>
      <c r="B23587" s="58" t="n">
        <v>59</v>
      </c>
      <c r="C23587" s="7" t="n">
        <v>11</v>
      </c>
      <c r="D23587" s="7" t="n">
        <v>16</v>
      </c>
      <c r="E23587" s="7" t="n">
        <v>0.150000005960464</v>
      </c>
      <c r="F23587" s="7" t="n">
        <v>0</v>
      </c>
    </row>
    <row r="23588" spans="1:10">
      <c r="A23588" t="s">
        <v>4</v>
      </c>
      <c r="B23588" s="4" t="s">
        <v>5</v>
      </c>
      <c r="C23588" s="4" t="s">
        <v>10</v>
      </c>
      <c r="D23588" s="4" t="s">
        <v>13</v>
      </c>
    </row>
    <row r="23589" spans="1:10">
      <c r="A23589" t="n">
        <v>187256</v>
      </c>
      <c r="B23589" s="63" t="n">
        <v>56</v>
      </c>
      <c r="C23589" s="7" t="n">
        <v>1</v>
      </c>
      <c r="D23589" s="7" t="n">
        <v>0</v>
      </c>
    </row>
    <row r="23590" spans="1:10">
      <c r="A23590" t="s">
        <v>4</v>
      </c>
      <c r="B23590" s="4" t="s">
        <v>5</v>
      </c>
      <c r="C23590" s="4" t="s">
        <v>10</v>
      </c>
      <c r="D23590" s="4" t="s">
        <v>13</v>
      </c>
      <c r="E23590" s="4" t="s">
        <v>22</v>
      </c>
      <c r="F23590" s="4" t="s">
        <v>10</v>
      </c>
    </row>
    <row r="23591" spans="1:10">
      <c r="A23591" t="n">
        <v>187260</v>
      </c>
      <c r="B23591" s="58" t="n">
        <v>59</v>
      </c>
      <c r="C23591" s="7" t="n">
        <v>1</v>
      </c>
      <c r="D23591" s="7" t="n">
        <v>16</v>
      </c>
      <c r="E23591" s="7" t="n">
        <v>0.150000005960464</v>
      </c>
      <c r="F23591" s="7" t="n">
        <v>0</v>
      </c>
    </row>
    <row r="23592" spans="1:10">
      <c r="A23592" t="s">
        <v>4</v>
      </c>
      <c r="B23592" s="4" t="s">
        <v>5</v>
      </c>
      <c r="C23592" s="4" t="s">
        <v>10</v>
      </c>
      <c r="D23592" s="4" t="s">
        <v>13</v>
      </c>
    </row>
    <row r="23593" spans="1:10">
      <c r="A23593" t="n">
        <v>187270</v>
      </c>
      <c r="B23593" s="63" t="n">
        <v>56</v>
      </c>
      <c r="C23593" s="7" t="n">
        <v>2</v>
      </c>
      <c r="D23593" s="7" t="n">
        <v>0</v>
      </c>
    </row>
    <row r="23594" spans="1:10">
      <c r="A23594" t="s">
        <v>4</v>
      </c>
      <c r="B23594" s="4" t="s">
        <v>5</v>
      </c>
      <c r="C23594" s="4" t="s">
        <v>10</v>
      </c>
      <c r="D23594" s="4" t="s">
        <v>13</v>
      </c>
      <c r="E23594" s="4" t="s">
        <v>22</v>
      </c>
      <c r="F23594" s="4" t="s">
        <v>10</v>
      </c>
    </row>
    <row r="23595" spans="1:10">
      <c r="A23595" t="n">
        <v>187274</v>
      </c>
      <c r="B23595" s="58" t="n">
        <v>59</v>
      </c>
      <c r="C23595" s="7" t="n">
        <v>2</v>
      </c>
      <c r="D23595" s="7" t="n">
        <v>16</v>
      </c>
      <c r="E23595" s="7" t="n">
        <v>0.150000005960464</v>
      </c>
      <c r="F23595" s="7" t="n">
        <v>0</v>
      </c>
    </row>
    <row r="23596" spans="1:10">
      <c r="A23596" t="s">
        <v>4</v>
      </c>
      <c r="B23596" s="4" t="s">
        <v>5</v>
      </c>
      <c r="C23596" s="4" t="s">
        <v>10</v>
      </c>
      <c r="D23596" s="4" t="s">
        <v>13</v>
      </c>
    </row>
    <row r="23597" spans="1:10">
      <c r="A23597" t="n">
        <v>187284</v>
      </c>
      <c r="B23597" s="63" t="n">
        <v>56</v>
      </c>
      <c r="C23597" s="7" t="n">
        <v>3</v>
      </c>
      <c r="D23597" s="7" t="n">
        <v>0</v>
      </c>
    </row>
    <row r="23598" spans="1:10">
      <c r="A23598" t="s">
        <v>4</v>
      </c>
      <c r="B23598" s="4" t="s">
        <v>5</v>
      </c>
      <c r="C23598" s="4" t="s">
        <v>10</v>
      </c>
      <c r="D23598" s="4" t="s">
        <v>13</v>
      </c>
      <c r="E23598" s="4" t="s">
        <v>22</v>
      </c>
      <c r="F23598" s="4" t="s">
        <v>10</v>
      </c>
    </row>
    <row r="23599" spans="1:10">
      <c r="A23599" t="n">
        <v>187288</v>
      </c>
      <c r="B23599" s="58" t="n">
        <v>59</v>
      </c>
      <c r="C23599" s="7" t="n">
        <v>3</v>
      </c>
      <c r="D23599" s="7" t="n">
        <v>16</v>
      </c>
      <c r="E23599" s="7" t="n">
        <v>0.150000005960464</v>
      </c>
      <c r="F23599" s="7" t="n">
        <v>0</v>
      </c>
    </row>
    <row r="23600" spans="1:10">
      <c r="A23600" t="s">
        <v>4</v>
      </c>
      <c r="B23600" s="4" t="s">
        <v>5</v>
      </c>
      <c r="C23600" s="4" t="s">
        <v>10</v>
      </c>
      <c r="D23600" s="4" t="s">
        <v>13</v>
      </c>
    </row>
    <row r="23601" spans="1:6">
      <c r="A23601" t="n">
        <v>187298</v>
      </c>
      <c r="B23601" s="63" t="n">
        <v>56</v>
      </c>
      <c r="C23601" s="7" t="n">
        <v>4</v>
      </c>
      <c r="D23601" s="7" t="n">
        <v>0</v>
      </c>
    </row>
    <row r="23602" spans="1:6">
      <c r="A23602" t="s">
        <v>4</v>
      </c>
      <c r="B23602" s="4" t="s">
        <v>5</v>
      </c>
      <c r="C23602" s="4" t="s">
        <v>10</v>
      </c>
      <c r="D23602" s="4" t="s">
        <v>13</v>
      </c>
      <c r="E23602" s="4" t="s">
        <v>22</v>
      </c>
      <c r="F23602" s="4" t="s">
        <v>10</v>
      </c>
    </row>
    <row r="23603" spans="1:6">
      <c r="A23603" t="n">
        <v>187302</v>
      </c>
      <c r="B23603" s="58" t="n">
        <v>59</v>
      </c>
      <c r="C23603" s="7" t="n">
        <v>4</v>
      </c>
      <c r="D23603" s="7" t="n">
        <v>16</v>
      </c>
      <c r="E23603" s="7" t="n">
        <v>0.150000005960464</v>
      </c>
      <c r="F23603" s="7" t="n">
        <v>0</v>
      </c>
    </row>
    <row r="23604" spans="1:6">
      <c r="A23604" t="s">
        <v>4</v>
      </c>
      <c r="B23604" s="4" t="s">
        <v>5</v>
      </c>
      <c r="C23604" s="4" t="s">
        <v>10</v>
      </c>
      <c r="D23604" s="4" t="s">
        <v>13</v>
      </c>
    </row>
    <row r="23605" spans="1:6">
      <c r="A23605" t="n">
        <v>187312</v>
      </c>
      <c r="B23605" s="63" t="n">
        <v>56</v>
      </c>
      <c r="C23605" s="7" t="n">
        <v>5</v>
      </c>
      <c r="D23605" s="7" t="n">
        <v>0</v>
      </c>
    </row>
    <row r="23606" spans="1:6">
      <c r="A23606" t="s">
        <v>4</v>
      </c>
      <c r="B23606" s="4" t="s">
        <v>5</v>
      </c>
      <c r="C23606" s="4" t="s">
        <v>10</v>
      </c>
      <c r="D23606" s="4" t="s">
        <v>13</v>
      </c>
      <c r="E23606" s="4" t="s">
        <v>22</v>
      </c>
      <c r="F23606" s="4" t="s">
        <v>10</v>
      </c>
    </row>
    <row r="23607" spans="1:6">
      <c r="A23607" t="n">
        <v>187316</v>
      </c>
      <c r="B23607" s="58" t="n">
        <v>59</v>
      </c>
      <c r="C23607" s="7" t="n">
        <v>5</v>
      </c>
      <c r="D23607" s="7" t="n">
        <v>16</v>
      </c>
      <c r="E23607" s="7" t="n">
        <v>0.150000005960464</v>
      </c>
      <c r="F23607" s="7" t="n">
        <v>0</v>
      </c>
    </row>
    <row r="23608" spans="1:6">
      <c r="A23608" t="s">
        <v>4</v>
      </c>
      <c r="B23608" s="4" t="s">
        <v>5</v>
      </c>
      <c r="C23608" s="4" t="s">
        <v>10</v>
      </c>
      <c r="D23608" s="4" t="s">
        <v>13</v>
      </c>
    </row>
    <row r="23609" spans="1:6">
      <c r="A23609" t="n">
        <v>187326</v>
      </c>
      <c r="B23609" s="63" t="n">
        <v>56</v>
      </c>
      <c r="C23609" s="7" t="n">
        <v>6</v>
      </c>
      <c r="D23609" s="7" t="n">
        <v>0</v>
      </c>
    </row>
    <row r="23610" spans="1:6">
      <c r="A23610" t="s">
        <v>4</v>
      </c>
      <c r="B23610" s="4" t="s">
        <v>5</v>
      </c>
      <c r="C23610" s="4" t="s">
        <v>10</v>
      </c>
      <c r="D23610" s="4" t="s">
        <v>13</v>
      </c>
      <c r="E23610" s="4" t="s">
        <v>22</v>
      </c>
      <c r="F23610" s="4" t="s">
        <v>10</v>
      </c>
    </row>
    <row r="23611" spans="1:6">
      <c r="A23611" t="n">
        <v>187330</v>
      </c>
      <c r="B23611" s="58" t="n">
        <v>59</v>
      </c>
      <c r="C23611" s="7" t="n">
        <v>6</v>
      </c>
      <c r="D23611" s="7" t="n">
        <v>16</v>
      </c>
      <c r="E23611" s="7" t="n">
        <v>0.150000005960464</v>
      </c>
      <c r="F23611" s="7" t="n">
        <v>0</v>
      </c>
    </row>
    <row r="23612" spans="1:6">
      <c r="A23612" t="s">
        <v>4</v>
      </c>
      <c r="B23612" s="4" t="s">
        <v>5</v>
      </c>
      <c r="C23612" s="4" t="s">
        <v>10</v>
      </c>
      <c r="D23612" s="4" t="s">
        <v>13</v>
      </c>
    </row>
    <row r="23613" spans="1:6">
      <c r="A23613" t="n">
        <v>187340</v>
      </c>
      <c r="B23613" s="63" t="n">
        <v>56</v>
      </c>
      <c r="C23613" s="7" t="n">
        <v>7</v>
      </c>
      <c r="D23613" s="7" t="n">
        <v>0</v>
      </c>
    </row>
    <row r="23614" spans="1:6">
      <c r="A23614" t="s">
        <v>4</v>
      </c>
      <c r="B23614" s="4" t="s">
        <v>5</v>
      </c>
      <c r="C23614" s="4" t="s">
        <v>10</v>
      </c>
      <c r="D23614" s="4" t="s">
        <v>13</v>
      </c>
      <c r="E23614" s="4" t="s">
        <v>22</v>
      </c>
      <c r="F23614" s="4" t="s">
        <v>10</v>
      </c>
    </row>
    <row r="23615" spans="1:6">
      <c r="A23615" t="n">
        <v>187344</v>
      </c>
      <c r="B23615" s="58" t="n">
        <v>59</v>
      </c>
      <c r="C23615" s="7" t="n">
        <v>7</v>
      </c>
      <c r="D23615" s="7" t="n">
        <v>16</v>
      </c>
      <c r="E23615" s="7" t="n">
        <v>0.150000005960464</v>
      </c>
      <c r="F23615" s="7" t="n">
        <v>0</v>
      </c>
    </row>
    <row r="23616" spans="1:6">
      <c r="A23616" t="s">
        <v>4</v>
      </c>
      <c r="B23616" s="4" t="s">
        <v>5</v>
      </c>
      <c r="C23616" s="4" t="s">
        <v>10</v>
      </c>
      <c r="D23616" s="4" t="s">
        <v>13</v>
      </c>
    </row>
    <row r="23617" spans="1:6">
      <c r="A23617" t="n">
        <v>187354</v>
      </c>
      <c r="B23617" s="63" t="n">
        <v>56</v>
      </c>
      <c r="C23617" s="7" t="n">
        <v>8</v>
      </c>
      <c r="D23617" s="7" t="n">
        <v>0</v>
      </c>
    </row>
    <row r="23618" spans="1:6">
      <c r="A23618" t="s">
        <v>4</v>
      </c>
      <c r="B23618" s="4" t="s">
        <v>5</v>
      </c>
      <c r="C23618" s="4" t="s">
        <v>10</v>
      </c>
      <c r="D23618" s="4" t="s">
        <v>13</v>
      </c>
      <c r="E23618" s="4" t="s">
        <v>22</v>
      </c>
      <c r="F23618" s="4" t="s">
        <v>10</v>
      </c>
    </row>
    <row r="23619" spans="1:6">
      <c r="A23619" t="n">
        <v>187358</v>
      </c>
      <c r="B23619" s="58" t="n">
        <v>59</v>
      </c>
      <c r="C23619" s="7" t="n">
        <v>8</v>
      </c>
      <c r="D23619" s="7" t="n">
        <v>16</v>
      </c>
      <c r="E23619" s="7" t="n">
        <v>0.150000005960464</v>
      </c>
      <c r="F23619" s="7" t="n">
        <v>0</v>
      </c>
    </row>
    <row r="23620" spans="1:6">
      <c r="A23620" t="s">
        <v>4</v>
      </c>
      <c r="B23620" s="4" t="s">
        <v>5</v>
      </c>
      <c r="C23620" s="4" t="s">
        <v>10</v>
      </c>
      <c r="D23620" s="4" t="s">
        <v>13</v>
      </c>
    </row>
    <row r="23621" spans="1:6">
      <c r="A23621" t="n">
        <v>187368</v>
      </c>
      <c r="B23621" s="63" t="n">
        <v>56</v>
      </c>
      <c r="C23621" s="7" t="n">
        <v>9</v>
      </c>
      <c r="D23621" s="7" t="n">
        <v>0</v>
      </c>
    </row>
    <row r="23622" spans="1:6">
      <c r="A23622" t="s">
        <v>4</v>
      </c>
      <c r="B23622" s="4" t="s">
        <v>5</v>
      </c>
      <c r="C23622" s="4" t="s">
        <v>10</v>
      </c>
      <c r="D23622" s="4" t="s">
        <v>13</v>
      </c>
      <c r="E23622" s="4" t="s">
        <v>22</v>
      </c>
      <c r="F23622" s="4" t="s">
        <v>10</v>
      </c>
    </row>
    <row r="23623" spans="1:6">
      <c r="A23623" t="n">
        <v>187372</v>
      </c>
      <c r="B23623" s="58" t="n">
        <v>59</v>
      </c>
      <c r="C23623" s="7" t="n">
        <v>9</v>
      </c>
      <c r="D23623" s="7" t="n">
        <v>16</v>
      </c>
      <c r="E23623" s="7" t="n">
        <v>0.150000005960464</v>
      </c>
      <c r="F23623" s="7" t="n">
        <v>0</v>
      </c>
    </row>
    <row r="23624" spans="1:6">
      <c r="A23624" t="s">
        <v>4</v>
      </c>
      <c r="B23624" s="4" t="s">
        <v>5</v>
      </c>
      <c r="C23624" s="4" t="s">
        <v>10</v>
      </c>
      <c r="D23624" s="4" t="s">
        <v>13</v>
      </c>
    </row>
    <row r="23625" spans="1:6">
      <c r="A23625" t="n">
        <v>187382</v>
      </c>
      <c r="B23625" s="63" t="n">
        <v>56</v>
      </c>
      <c r="C23625" s="7" t="n">
        <v>16</v>
      </c>
      <c r="D23625" s="7" t="n">
        <v>0</v>
      </c>
    </row>
    <row r="23626" spans="1:6">
      <c r="A23626" t="s">
        <v>4</v>
      </c>
      <c r="B23626" s="4" t="s">
        <v>5</v>
      </c>
      <c r="C23626" s="4" t="s">
        <v>10</v>
      </c>
      <c r="D23626" s="4" t="s">
        <v>13</v>
      </c>
      <c r="E23626" s="4" t="s">
        <v>22</v>
      </c>
      <c r="F23626" s="4" t="s">
        <v>10</v>
      </c>
    </row>
    <row r="23627" spans="1:6">
      <c r="A23627" t="n">
        <v>187386</v>
      </c>
      <c r="B23627" s="58" t="n">
        <v>59</v>
      </c>
      <c r="C23627" s="7" t="n">
        <v>16</v>
      </c>
      <c r="D23627" s="7" t="n">
        <v>16</v>
      </c>
      <c r="E23627" s="7" t="n">
        <v>0.150000005960464</v>
      </c>
      <c r="F23627" s="7" t="n">
        <v>0</v>
      </c>
    </row>
    <row r="23628" spans="1:6">
      <c r="A23628" t="s">
        <v>4</v>
      </c>
      <c r="B23628" s="4" t="s">
        <v>5</v>
      </c>
      <c r="C23628" s="4" t="s">
        <v>10</v>
      </c>
      <c r="D23628" s="4" t="s">
        <v>13</v>
      </c>
    </row>
    <row r="23629" spans="1:6">
      <c r="A23629" t="n">
        <v>187396</v>
      </c>
      <c r="B23629" s="63" t="n">
        <v>56</v>
      </c>
      <c r="C23629" s="7" t="n">
        <v>15</v>
      </c>
      <c r="D23629" s="7" t="n">
        <v>0</v>
      </c>
    </row>
    <row r="23630" spans="1:6">
      <c r="A23630" t="s">
        <v>4</v>
      </c>
      <c r="B23630" s="4" t="s">
        <v>5</v>
      </c>
      <c r="C23630" s="4" t="s">
        <v>10</v>
      </c>
      <c r="D23630" s="4" t="s">
        <v>13</v>
      </c>
      <c r="E23630" s="4" t="s">
        <v>22</v>
      </c>
      <c r="F23630" s="4" t="s">
        <v>10</v>
      </c>
    </row>
    <row r="23631" spans="1:6">
      <c r="A23631" t="n">
        <v>187400</v>
      </c>
      <c r="B23631" s="58" t="n">
        <v>59</v>
      </c>
      <c r="C23631" s="7" t="n">
        <v>15</v>
      </c>
      <c r="D23631" s="7" t="n">
        <v>16</v>
      </c>
      <c r="E23631" s="7" t="n">
        <v>0.150000005960464</v>
      </c>
      <c r="F23631" s="7" t="n">
        <v>0</v>
      </c>
    </row>
    <row r="23632" spans="1:6">
      <c r="A23632" t="s">
        <v>4</v>
      </c>
      <c r="B23632" s="4" t="s">
        <v>5</v>
      </c>
      <c r="C23632" s="4" t="s">
        <v>10</v>
      </c>
      <c r="D23632" s="4" t="s">
        <v>13</v>
      </c>
    </row>
    <row r="23633" spans="1:6">
      <c r="A23633" t="n">
        <v>187410</v>
      </c>
      <c r="B23633" s="63" t="n">
        <v>56</v>
      </c>
      <c r="C23633" s="7" t="n">
        <v>14</v>
      </c>
      <c r="D23633" s="7" t="n">
        <v>0</v>
      </c>
    </row>
    <row r="23634" spans="1:6">
      <c r="A23634" t="s">
        <v>4</v>
      </c>
      <c r="B23634" s="4" t="s">
        <v>5</v>
      </c>
      <c r="C23634" s="4" t="s">
        <v>10</v>
      </c>
      <c r="D23634" s="4" t="s">
        <v>13</v>
      </c>
      <c r="E23634" s="4" t="s">
        <v>22</v>
      </c>
      <c r="F23634" s="4" t="s">
        <v>10</v>
      </c>
    </row>
    <row r="23635" spans="1:6">
      <c r="A23635" t="n">
        <v>187414</v>
      </c>
      <c r="B23635" s="58" t="n">
        <v>59</v>
      </c>
      <c r="C23635" s="7" t="n">
        <v>14</v>
      </c>
      <c r="D23635" s="7" t="n">
        <v>16</v>
      </c>
      <c r="E23635" s="7" t="n">
        <v>0.150000005960464</v>
      </c>
      <c r="F23635" s="7" t="n">
        <v>0</v>
      </c>
    </row>
    <row r="23636" spans="1:6">
      <c r="A23636" t="s">
        <v>4</v>
      </c>
      <c r="B23636" s="4" t="s">
        <v>5</v>
      </c>
      <c r="C23636" s="4" t="s">
        <v>10</v>
      </c>
      <c r="D23636" s="4" t="s">
        <v>13</v>
      </c>
    </row>
    <row r="23637" spans="1:6">
      <c r="A23637" t="n">
        <v>187424</v>
      </c>
      <c r="B23637" s="63" t="n">
        <v>56</v>
      </c>
      <c r="C23637" s="7" t="n">
        <v>7032</v>
      </c>
      <c r="D23637" s="7" t="n">
        <v>0</v>
      </c>
    </row>
    <row r="23638" spans="1:6">
      <c r="A23638" t="s">
        <v>4</v>
      </c>
      <c r="B23638" s="4" t="s">
        <v>5</v>
      </c>
      <c r="C23638" s="4" t="s">
        <v>10</v>
      </c>
      <c r="D23638" s="4" t="s">
        <v>13</v>
      </c>
      <c r="E23638" s="4" t="s">
        <v>22</v>
      </c>
      <c r="F23638" s="4" t="s">
        <v>10</v>
      </c>
    </row>
    <row r="23639" spans="1:6">
      <c r="A23639" t="n">
        <v>187428</v>
      </c>
      <c r="B23639" s="58" t="n">
        <v>59</v>
      </c>
      <c r="C23639" s="7" t="n">
        <v>7032</v>
      </c>
      <c r="D23639" s="7" t="n">
        <v>16</v>
      </c>
      <c r="E23639" s="7" t="n">
        <v>0.150000005960464</v>
      </c>
      <c r="F23639" s="7" t="n">
        <v>0</v>
      </c>
    </row>
    <row r="23640" spans="1:6">
      <c r="A23640" t="s">
        <v>4</v>
      </c>
      <c r="B23640" s="4" t="s">
        <v>5</v>
      </c>
      <c r="C23640" s="4" t="s">
        <v>10</v>
      </c>
    </row>
    <row r="23641" spans="1:6">
      <c r="A23641" t="n">
        <v>187438</v>
      </c>
      <c r="B23641" s="35" t="n">
        <v>16</v>
      </c>
      <c r="C23641" s="7" t="n">
        <v>1000</v>
      </c>
    </row>
    <row r="23642" spans="1:6">
      <c r="A23642" t="s">
        <v>4</v>
      </c>
      <c r="B23642" s="4" t="s">
        <v>5</v>
      </c>
      <c r="C23642" s="4" t="s">
        <v>13</v>
      </c>
      <c r="D23642" s="4" t="s">
        <v>22</v>
      </c>
      <c r="E23642" s="4" t="s">
        <v>10</v>
      </c>
      <c r="F23642" s="4" t="s">
        <v>13</v>
      </c>
    </row>
    <row r="23643" spans="1:6">
      <c r="A23643" t="n">
        <v>187441</v>
      </c>
      <c r="B23643" s="16" t="n">
        <v>49</v>
      </c>
      <c r="C23643" s="7" t="n">
        <v>3</v>
      </c>
      <c r="D23643" s="7" t="n">
        <v>0.699999988079071</v>
      </c>
      <c r="E23643" s="7" t="n">
        <v>500</v>
      </c>
      <c r="F23643" s="7" t="n">
        <v>0</v>
      </c>
    </row>
    <row r="23644" spans="1:6">
      <c r="A23644" t="s">
        <v>4</v>
      </c>
      <c r="B23644" s="4" t="s">
        <v>5</v>
      </c>
      <c r="C23644" s="4" t="s">
        <v>13</v>
      </c>
      <c r="D23644" s="4" t="s">
        <v>10</v>
      </c>
      <c r="E23644" s="4" t="s">
        <v>6</v>
      </c>
    </row>
    <row r="23645" spans="1:6">
      <c r="A23645" t="n">
        <v>187450</v>
      </c>
      <c r="B23645" s="40" t="n">
        <v>51</v>
      </c>
      <c r="C23645" s="7" t="n">
        <v>4</v>
      </c>
      <c r="D23645" s="7" t="n">
        <v>0</v>
      </c>
      <c r="E23645" s="7" t="s">
        <v>1113</v>
      </c>
    </row>
    <row r="23646" spans="1:6">
      <c r="A23646" t="s">
        <v>4</v>
      </c>
      <c r="B23646" s="4" t="s">
        <v>5</v>
      </c>
      <c r="C23646" s="4" t="s">
        <v>10</v>
      </c>
    </row>
    <row r="23647" spans="1:6">
      <c r="A23647" t="n">
        <v>187465</v>
      </c>
      <c r="B23647" s="35" t="n">
        <v>16</v>
      </c>
      <c r="C23647" s="7" t="n">
        <v>0</v>
      </c>
    </row>
    <row r="23648" spans="1:6">
      <c r="A23648" t="s">
        <v>4</v>
      </c>
      <c r="B23648" s="4" t="s">
        <v>5</v>
      </c>
      <c r="C23648" s="4" t="s">
        <v>10</v>
      </c>
      <c r="D23648" s="4" t="s">
        <v>13</v>
      </c>
      <c r="E23648" s="4" t="s">
        <v>9</v>
      </c>
      <c r="F23648" s="4" t="s">
        <v>72</v>
      </c>
      <c r="G23648" s="4" t="s">
        <v>13</v>
      </c>
      <c r="H23648" s="4" t="s">
        <v>13</v>
      </c>
    </row>
    <row r="23649" spans="1:8">
      <c r="A23649" t="n">
        <v>187468</v>
      </c>
      <c r="B23649" s="52" t="n">
        <v>26</v>
      </c>
      <c r="C23649" s="7" t="n">
        <v>0</v>
      </c>
      <c r="D23649" s="7" t="n">
        <v>17</v>
      </c>
      <c r="E23649" s="7" t="n">
        <v>52718</v>
      </c>
      <c r="F23649" s="7" t="s">
        <v>1496</v>
      </c>
      <c r="G23649" s="7" t="n">
        <v>2</v>
      </c>
      <c r="H23649" s="7" t="n">
        <v>0</v>
      </c>
    </row>
    <row r="23650" spans="1:8">
      <c r="A23650" t="s">
        <v>4</v>
      </c>
      <c r="B23650" s="4" t="s">
        <v>5</v>
      </c>
    </row>
    <row r="23651" spans="1:8">
      <c r="A23651" t="n">
        <v>187485</v>
      </c>
      <c r="B23651" s="53" t="n">
        <v>28</v>
      </c>
    </row>
    <row r="23652" spans="1:8">
      <c r="A23652" t="s">
        <v>4</v>
      </c>
      <c r="B23652" s="4" t="s">
        <v>5</v>
      </c>
      <c r="C23652" s="4" t="s">
        <v>10</v>
      </c>
      <c r="D23652" s="4" t="s">
        <v>13</v>
      </c>
    </row>
    <row r="23653" spans="1:8">
      <c r="A23653" t="n">
        <v>187486</v>
      </c>
      <c r="B23653" s="54" t="n">
        <v>89</v>
      </c>
      <c r="C23653" s="7" t="n">
        <v>65533</v>
      </c>
      <c r="D23653" s="7" t="n">
        <v>1</v>
      </c>
    </row>
    <row r="23654" spans="1:8">
      <c r="A23654" t="s">
        <v>4</v>
      </c>
      <c r="B23654" s="4" t="s">
        <v>5</v>
      </c>
      <c r="C23654" s="4" t="s">
        <v>13</v>
      </c>
      <c r="D23654" s="4" t="s">
        <v>10</v>
      </c>
      <c r="E23654" s="4" t="s">
        <v>22</v>
      </c>
    </row>
    <row r="23655" spans="1:8">
      <c r="A23655" t="n">
        <v>187490</v>
      </c>
      <c r="B23655" s="28" t="n">
        <v>58</v>
      </c>
      <c r="C23655" s="7" t="n">
        <v>101</v>
      </c>
      <c r="D23655" s="7" t="n">
        <v>300</v>
      </c>
      <c r="E23655" s="7" t="n">
        <v>1</v>
      </c>
    </row>
    <row r="23656" spans="1:8">
      <c r="A23656" t="s">
        <v>4</v>
      </c>
      <c r="B23656" s="4" t="s">
        <v>5</v>
      </c>
      <c r="C23656" s="4" t="s">
        <v>13</v>
      </c>
      <c r="D23656" s="4" t="s">
        <v>10</v>
      </c>
    </row>
    <row r="23657" spans="1:8">
      <c r="A23657" t="n">
        <v>187498</v>
      </c>
      <c r="B23657" s="28" t="n">
        <v>58</v>
      </c>
      <c r="C23657" s="7" t="n">
        <v>254</v>
      </c>
      <c r="D23657" s="7" t="n">
        <v>0</v>
      </c>
    </row>
    <row r="23658" spans="1:8">
      <c r="A23658" t="s">
        <v>4</v>
      </c>
      <c r="B23658" s="4" t="s">
        <v>5</v>
      </c>
      <c r="C23658" s="4" t="s">
        <v>13</v>
      </c>
      <c r="D23658" s="4" t="s">
        <v>13</v>
      </c>
      <c r="E23658" s="4" t="s">
        <v>22</v>
      </c>
      <c r="F23658" s="4" t="s">
        <v>22</v>
      </c>
      <c r="G23658" s="4" t="s">
        <v>22</v>
      </c>
      <c r="H23658" s="4" t="s">
        <v>10</v>
      </c>
    </row>
    <row r="23659" spans="1:8">
      <c r="A23659" t="n">
        <v>187502</v>
      </c>
      <c r="B23659" s="25" t="n">
        <v>45</v>
      </c>
      <c r="C23659" s="7" t="n">
        <v>2</v>
      </c>
      <c r="D23659" s="7" t="n">
        <v>3</v>
      </c>
      <c r="E23659" s="7" t="n">
        <v>9.84000015258789</v>
      </c>
      <c r="F23659" s="7" t="n">
        <v>2.5699999332428</v>
      </c>
      <c r="G23659" s="7" t="n">
        <v>-15.8299999237061</v>
      </c>
      <c r="H23659" s="7" t="n">
        <v>0</v>
      </c>
    </row>
    <row r="23660" spans="1:8">
      <c r="A23660" t="s">
        <v>4</v>
      </c>
      <c r="B23660" s="4" t="s">
        <v>5</v>
      </c>
      <c r="C23660" s="4" t="s">
        <v>13</v>
      </c>
      <c r="D23660" s="4" t="s">
        <v>13</v>
      </c>
      <c r="E23660" s="4" t="s">
        <v>22</v>
      </c>
      <c r="F23660" s="4" t="s">
        <v>22</v>
      </c>
      <c r="G23660" s="4" t="s">
        <v>22</v>
      </c>
      <c r="H23660" s="4" t="s">
        <v>10</v>
      </c>
      <c r="I23660" s="4" t="s">
        <v>13</v>
      </c>
    </row>
    <row r="23661" spans="1:8">
      <c r="A23661" t="n">
        <v>187519</v>
      </c>
      <c r="B23661" s="25" t="n">
        <v>45</v>
      </c>
      <c r="C23661" s="7" t="n">
        <v>4</v>
      </c>
      <c r="D23661" s="7" t="n">
        <v>3</v>
      </c>
      <c r="E23661" s="7" t="n">
        <v>352.119995117188</v>
      </c>
      <c r="F23661" s="7" t="n">
        <v>158</v>
      </c>
      <c r="G23661" s="7" t="n">
        <v>347</v>
      </c>
      <c r="H23661" s="7" t="n">
        <v>0</v>
      </c>
      <c r="I23661" s="7" t="n">
        <v>1</v>
      </c>
    </row>
    <row r="23662" spans="1:8">
      <c r="A23662" t="s">
        <v>4</v>
      </c>
      <c r="B23662" s="4" t="s">
        <v>5</v>
      </c>
      <c r="C23662" s="4" t="s">
        <v>13</v>
      </c>
      <c r="D23662" s="4" t="s">
        <v>13</v>
      </c>
      <c r="E23662" s="4" t="s">
        <v>22</v>
      </c>
      <c r="F23662" s="4" t="s">
        <v>10</v>
      </c>
    </row>
    <row r="23663" spans="1:8">
      <c r="A23663" t="n">
        <v>187537</v>
      </c>
      <c r="B23663" s="25" t="n">
        <v>45</v>
      </c>
      <c r="C23663" s="7" t="n">
        <v>5</v>
      </c>
      <c r="D23663" s="7" t="n">
        <v>3</v>
      </c>
      <c r="E23663" s="7" t="n">
        <v>10.8999996185303</v>
      </c>
      <c r="F23663" s="7" t="n">
        <v>0</v>
      </c>
    </row>
    <row r="23664" spans="1:8">
      <c r="A23664" t="s">
        <v>4</v>
      </c>
      <c r="B23664" s="4" t="s">
        <v>5</v>
      </c>
      <c r="C23664" s="4" t="s">
        <v>13</v>
      </c>
      <c r="D23664" s="4" t="s">
        <v>13</v>
      </c>
      <c r="E23664" s="4" t="s">
        <v>22</v>
      </c>
      <c r="F23664" s="4" t="s">
        <v>10</v>
      </c>
    </row>
    <row r="23665" spans="1:9">
      <c r="A23665" t="n">
        <v>187546</v>
      </c>
      <c r="B23665" s="25" t="n">
        <v>45</v>
      </c>
      <c r="C23665" s="7" t="n">
        <v>11</v>
      </c>
      <c r="D23665" s="7" t="n">
        <v>3</v>
      </c>
      <c r="E23665" s="7" t="n">
        <v>30.6000003814697</v>
      </c>
      <c r="F23665" s="7" t="n">
        <v>0</v>
      </c>
    </row>
    <row r="23666" spans="1:9">
      <c r="A23666" t="s">
        <v>4</v>
      </c>
      <c r="B23666" s="4" t="s">
        <v>5</v>
      </c>
      <c r="C23666" s="4" t="s">
        <v>13</v>
      </c>
      <c r="D23666" s="4" t="s">
        <v>13</v>
      </c>
      <c r="E23666" s="4" t="s">
        <v>22</v>
      </c>
      <c r="F23666" s="4" t="s">
        <v>22</v>
      </c>
      <c r="G23666" s="4" t="s">
        <v>22</v>
      </c>
      <c r="H23666" s="4" t="s">
        <v>10</v>
      </c>
    </row>
    <row r="23667" spans="1:9">
      <c r="A23667" t="n">
        <v>187555</v>
      </c>
      <c r="B23667" s="25" t="n">
        <v>45</v>
      </c>
      <c r="C23667" s="7" t="n">
        <v>2</v>
      </c>
      <c r="D23667" s="7" t="n">
        <v>3</v>
      </c>
      <c r="E23667" s="7" t="n">
        <v>9.84000015258789</v>
      </c>
      <c r="F23667" s="7" t="n">
        <v>3.19000005722046</v>
      </c>
      <c r="G23667" s="7" t="n">
        <v>-15.8299999237061</v>
      </c>
      <c r="H23667" s="7" t="n">
        <v>5000</v>
      </c>
    </row>
    <row r="23668" spans="1:9">
      <c r="A23668" t="s">
        <v>4</v>
      </c>
      <c r="B23668" s="4" t="s">
        <v>5</v>
      </c>
      <c r="C23668" s="4" t="s">
        <v>13</v>
      </c>
      <c r="D23668" s="4" t="s">
        <v>13</v>
      </c>
      <c r="E23668" s="4" t="s">
        <v>22</v>
      </c>
      <c r="F23668" s="4" t="s">
        <v>22</v>
      </c>
      <c r="G23668" s="4" t="s">
        <v>22</v>
      </c>
      <c r="H23668" s="4" t="s">
        <v>10</v>
      </c>
      <c r="I23668" s="4" t="s">
        <v>13</v>
      </c>
    </row>
    <row r="23669" spans="1:9">
      <c r="A23669" t="n">
        <v>187572</v>
      </c>
      <c r="B23669" s="25" t="n">
        <v>45</v>
      </c>
      <c r="C23669" s="7" t="n">
        <v>4</v>
      </c>
      <c r="D23669" s="7" t="n">
        <v>3</v>
      </c>
      <c r="E23669" s="7" t="n">
        <v>344.570007324219</v>
      </c>
      <c r="F23669" s="7" t="n">
        <v>158</v>
      </c>
      <c r="G23669" s="7" t="n">
        <v>347</v>
      </c>
      <c r="H23669" s="7" t="n">
        <v>5000</v>
      </c>
      <c r="I23669" s="7" t="n">
        <v>1</v>
      </c>
    </row>
    <row r="23670" spans="1:9">
      <c r="A23670" t="s">
        <v>4</v>
      </c>
      <c r="B23670" s="4" t="s">
        <v>5</v>
      </c>
      <c r="C23670" s="4" t="s">
        <v>13</v>
      </c>
      <c r="D23670" s="4" t="s">
        <v>13</v>
      </c>
      <c r="E23670" s="4" t="s">
        <v>22</v>
      </c>
      <c r="F23670" s="4" t="s">
        <v>10</v>
      </c>
    </row>
    <row r="23671" spans="1:9">
      <c r="A23671" t="n">
        <v>187590</v>
      </c>
      <c r="B23671" s="25" t="n">
        <v>45</v>
      </c>
      <c r="C23671" s="7" t="n">
        <v>5</v>
      </c>
      <c r="D23671" s="7" t="n">
        <v>3</v>
      </c>
      <c r="E23671" s="7" t="n">
        <v>10.8999996185303</v>
      </c>
      <c r="F23671" s="7" t="n">
        <v>5000</v>
      </c>
    </row>
    <row r="23672" spans="1:9">
      <c r="A23672" t="s">
        <v>4</v>
      </c>
      <c r="B23672" s="4" t="s">
        <v>5</v>
      </c>
      <c r="C23672" s="4" t="s">
        <v>13</v>
      </c>
      <c r="D23672" s="4" t="s">
        <v>13</v>
      </c>
      <c r="E23672" s="4" t="s">
        <v>22</v>
      </c>
      <c r="F23672" s="4" t="s">
        <v>10</v>
      </c>
    </row>
    <row r="23673" spans="1:9">
      <c r="A23673" t="n">
        <v>187599</v>
      </c>
      <c r="B23673" s="25" t="n">
        <v>45</v>
      </c>
      <c r="C23673" s="7" t="n">
        <v>11</v>
      </c>
      <c r="D23673" s="7" t="n">
        <v>3</v>
      </c>
      <c r="E23673" s="7" t="n">
        <v>30.6000003814697</v>
      </c>
      <c r="F23673" s="7" t="n">
        <v>5000</v>
      </c>
    </row>
    <row r="23674" spans="1:9">
      <c r="A23674" t="s">
        <v>4</v>
      </c>
      <c r="B23674" s="4" t="s">
        <v>5</v>
      </c>
      <c r="C23674" s="4" t="s">
        <v>13</v>
      </c>
    </row>
    <row r="23675" spans="1:9">
      <c r="A23675" t="n">
        <v>187608</v>
      </c>
      <c r="B23675" s="42" t="n">
        <v>116</v>
      </c>
      <c r="C23675" s="7" t="n">
        <v>1</v>
      </c>
    </row>
    <row r="23676" spans="1:9">
      <c r="A23676" t="s">
        <v>4</v>
      </c>
      <c r="B23676" s="4" t="s">
        <v>5</v>
      </c>
      <c r="C23676" s="4" t="s">
        <v>10</v>
      </c>
      <c r="D23676" s="4" t="s">
        <v>10</v>
      </c>
      <c r="E23676" s="4" t="s">
        <v>22</v>
      </c>
      <c r="F23676" s="4" t="s">
        <v>13</v>
      </c>
    </row>
    <row r="23677" spans="1:9">
      <c r="A23677" t="n">
        <v>187610</v>
      </c>
      <c r="B23677" s="61" t="n">
        <v>53</v>
      </c>
      <c r="C23677" s="7" t="n">
        <v>0</v>
      </c>
      <c r="D23677" s="7" t="n">
        <v>1630</v>
      </c>
      <c r="E23677" s="7" t="n">
        <v>0</v>
      </c>
      <c r="F23677" s="7" t="n">
        <v>0</v>
      </c>
    </row>
    <row r="23678" spans="1:9">
      <c r="A23678" t="s">
        <v>4</v>
      </c>
      <c r="B23678" s="4" t="s">
        <v>5</v>
      </c>
      <c r="C23678" s="4" t="s">
        <v>10</v>
      </c>
      <c r="D23678" s="4" t="s">
        <v>10</v>
      </c>
      <c r="E23678" s="4" t="s">
        <v>22</v>
      </c>
      <c r="F23678" s="4" t="s">
        <v>13</v>
      </c>
    </row>
    <row r="23679" spans="1:9">
      <c r="A23679" t="n">
        <v>187620</v>
      </c>
      <c r="B23679" s="61" t="n">
        <v>53</v>
      </c>
      <c r="C23679" s="7" t="n">
        <v>11</v>
      </c>
      <c r="D23679" s="7" t="n">
        <v>1630</v>
      </c>
      <c r="E23679" s="7" t="n">
        <v>0</v>
      </c>
      <c r="F23679" s="7" t="n">
        <v>0</v>
      </c>
    </row>
    <row r="23680" spans="1:9">
      <c r="A23680" t="s">
        <v>4</v>
      </c>
      <c r="B23680" s="4" t="s">
        <v>5</v>
      </c>
      <c r="C23680" s="4" t="s">
        <v>10</v>
      </c>
      <c r="D23680" s="4" t="s">
        <v>10</v>
      </c>
      <c r="E23680" s="4" t="s">
        <v>22</v>
      </c>
      <c r="F23680" s="4" t="s">
        <v>13</v>
      </c>
    </row>
    <row r="23681" spans="1:9">
      <c r="A23681" t="n">
        <v>187630</v>
      </c>
      <c r="B23681" s="61" t="n">
        <v>53</v>
      </c>
      <c r="C23681" s="7" t="n">
        <v>1</v>
      </c>
      <c r="D23681" s="7" t="n">
        <v>1630</v>
      </c>
      <c r="E23681" s="7" t="n">
        <v>0</v>
      </c>
      <c r="F23681" s="7" t="n">
        <v>0</v>
      </c>
    </row>
    <row r="23682" spans="1:9">
      <c r="A23682" t="s">
        <v>4</v>
      </c>
      <c r="B23682" s="4" t="s">
        <v>5</v>
      </c>
      <c r="C23682" s="4" t="s">
        <v>10</v>
      </c>
      <c r="D23682" s="4" t="s">
        <v>10</v>
      </c>
      <c r="E23682" s="4" t="s">
        <v>22</v>
      </c>
      <c r="F23682" s="4" t="s">
        <v>13</v>
      </c>
    </row>
    <row r="23683" spans="1:9">
      <c r="A23683" t="n">
        <v>187640</v>
      </c>
      <c r="B23683" s="61" t="n">
        <v>53</v>
      </c>
      <c r="C23683" s="7" t="n">
        <v>2</v>
      </c>
      <c r="D23683" s="7" t="n">
        <v>1630</v>
      </c>
      <c r="E23683" s="7" t="n">
        <v>0</v>
      </c>
      <c r="F23683" s="7" t="n">
        <v>0</v>
      </c>
    </row>
    <row r="23684" spans="1:9">
      <c r="A23684" t="s">
        <v>4</v>
      </c>
      <c r="B23684" s="4" t="s">
        <v>5</v>
      </c>
      <c r="C23684" s="4" t="s">
        <v>10</v>
      </c>
      <c r="D23684" s="4" t="s">
        <v>10</v>
      </c>
      <c r="E23684" s="4" t="s">
        <v>22</v>
      </c>
      <c r="F23684" s="4" t="s">
        <v>13</v>
      </c>
    </row>
    <row r="23685" spans="1:9">
      <c r="A23685" t="n">
        <v>187650</v>
      </c>
      <c r="B23685" s="61" t="n">
        <v>53</v>
      </c>
      <c r="C23685" s="7" t="n">
        <v>3</v>
      </c>
      <c r="D23685" s="7" t="n">
        <v>1630</v>
      </c>
      <c r="E23685" s="7" t="n">
        <v>0</v>
      </c>
      <c r="F23685" s="7" t="n">
        <v>0</v>
      </c>
    </row>
    <row r="23686" spans="1:9">
      <c r="A23686" t="s">
        <v>4</v>
      </c>
      <c r="B23686" s="4" t="s">
        <v>5</v>
      </c>
      <c r="C23686" s="4" t="s">
        <v>10</v>
      </c>
      <c r="D23686" s="4" t="s">
        <v>10</v>
      </c>
      <c r="E23686" s="4" t="s">
        <v>22</v>
      </c>
      <c r="F23686" s="4" t="s">
        <v>13</v>
      </c>
    </row>
    <row r="23687" spans="1:9">
      <c r="A23687" t="n">
        <v>187660</v>
      </c>
      <c r="B23687" s="61" t="n">
        <v>53</v>
      </c>
      <c r="C23687" s="7" t="n">
        <v>4</v>
      </c>
      <c r="D23687" s="7" t="n">
        <v>1630</v>
      </c>
      <c r="E23687" s="7" t="n">
        <v>0</v>
      </c>
      <c r="F23687" s="7" t="n">
        <v>0</v>
      </c>
    </row>
    <row r="23688" spans="1:9">
      <c r="A23688" t="s">
        <v>4</v>
      </c>
      <c r="B23688" s="4" t="s">
        <v>5</v>
      </c>
      <c r="C23688" s="4" t="s">
        <v>10</v>
      </c>
      <c r="D23688" s="4" t="s">
        <v>10</v>
      </c>
      <c r="E23688" s="4" t="s">
        <v>22</v>
      </c>
      <c r="F23688" s="4" t="s">
        <v>13</v>
      </c>
    </row>
    <row r="23689" spans="1:9">
      <c r="A23689" t="n">
        <v>187670</v>
      </c>
      <c r="B23689" s="61" t="n">
        <v>53</v>
      </c>
      <c r="C23689" s="7" t="n">
        <v>5</v>
      </c>
      <c r="D23689" s="7" t="n">
        <v>1630</v>
      </c>
      <c r="E23689" s="7" t="n">
        <v>0</v>
      </c>
      <c r="F23689" s="7" t="n">
        <v>0</v>
      </c>
    </row>
    <row r="23690" spans="1:9">
      <c r="A23690" t="s">
        <v>4</v>
      </c>
      <c r="B23690" s="4" t="s">
        <v>5</v>
      </c>
      <c r="C23690" s="4" t="s">
        <v>10</v>
      </c>
      <c r="D23690" s="4" t="s">
        <v>10</v>
      </c>
      <c r="E23690" s="4" t="s">
        <v>22</v>
      </c>
      <c r="F23690" s="4" t="s">
        <v>13</v>
      </c>
    </row>
    <row r="23691" spans="1:9">
      <c r="A23691" t="n">
        <v>187680</v>
      </c>
      <c r="B23691" s="61" t="n">
        <v>53</v>
      </c>
      <c r="C23691" s="7" t="n">
        <v>6</v>
      </c>
      <c r="D23691" s="7" t="n">
        <v>1630</v>
      </c>
      <c r="E23691" s="7" t="n">
        <v>0</v>
      </c>
      <c r="F23691" s="7" t="n">
        <v>0</v>
      </c>
    </row>
    <row r="23692" spans="1:9">
      <c r="A23692" t="s">
        <v>4</v>
      </c>
      <c r="B23692" s="4" t="s">
        <v>5</v>
      </c>
      <c r="C23692" s="4" t="s">
        <v>10</v>
      </c>
      <c r="D23692" s="4" t="s">
        <v>10</v>
      </c>
      <c r="E23692" s="4" t="s">
        <v>22</v>
      </c>
      <c r="F23692" s="4" t="s">
        <v>13</v>
      </c>
    </row>
    <row r="23693" spans="1:9">
      <c r="A23693" t="n">
        <v>187690</v>
      </c>
      <c r="B23693" s="61" t="n">
        <v>53</v>
      </c>
      <c r="C23693" s="7" t="n">
        <v>7</v>
      </c>
      <c r="D23693" s="7" t="n">
        <v>1630</v>
      </c>
      <c r="E23693" s="7" t="n">
        <v>0</v>
      </c>
      <c r="F23693" s="7" t="n">
        <v>0</v>
      </c>
    </row>
    <row r="23694" spans="1:9">
      <c r="A23694" t="s">
        <v>4</v>
      </c>
      <c r="B23694" s="4" t="s">
        <v>5</v>
      </c>
      <c r="C23694" s="4" t="s">
        <v>10</v>
      </c>
      <c r="D23694" s="4" t="s">
        <v>10</v>
      </c>
      <c r="E23694" s="4" t="s">
        <v>22</v>
      </c>
      <c r="F23694" s="4" t="s">
        <v>13</v>
      </c>
    </row>
    <row r="23695" spans="1:9">
      <c r="A23695" t="n">
        <v>187700</v>
      </c>
      <c r="B23695" s="61" t="n">
        <v>53</v>
      </c>
      <c r="C23695" s="7" t="n">
        <v>8</v>
      </c>
      <c r="D23695" s="7" t="n">
        <v>1630</v>
      </c>
      <c r="E23695" s="7" t="n">
        <v>0</v>
      </c>
      <c r="F23695" s="7" t="n">
        <v>0</v>
      </c>
    </row>
    <row r="23696" spans="1:9">
      <c r="A23696" t="s">
        <v>4</v>
      </c>
      <c r="B23696" s="4" t="s">
        <v>5</v>
      </c>
      <c r="C23696" s="4" t="s">
        <v>10</v>
      </c>
      <c r="D23696" s="4" t="s">
        <v>10</v>
      </c>
      <c r="E23696" s="4" t="s">
        <v>22</v>
      </c>
      <c r="F23696" s="4" t="s">
        <v>13</v>
      </c>
    </row>
    <row r="23697" spans="1:6">
      <c r="A23697" t="n">
        <v>187710</v>
      </c>
      <c r="B23697" s="61" t="n">
        <v>53</v>
      </c>
      <c r="C23697" s="7" t="n">
        <v>9</v>
      </c>
      <c r="D23697" s="7" t="n">
        <v>1630</v>
      </c>
      <c r="E23697" s="7" t="n">
        <v>0</v>
      </c>
      <c r="F23697" s="7" t="n">
        <v>0</v>
      </c>
    </row>
    <row r="23698" spans="1:6">
      <c r="A23698" t="s">
        <v>4</v>
      </c>
      <c r="B23698" s="4" t="s">
        <v>5</v>
      </c>
      <c r="C23698" s="4" t="s">
        <v>10</v>
      </c>
      <c r="D23698" s="4" t="s">
        <v>10</v>
      </c>
      <c r="E23698" s="4" t="s">
        <v>22</v>
      </c>
      <c r="F23698" s="4" t="s">
        <v>13</v>
      </c>
    </row>
    <row r="23699" spans="1:6">
      <c r="A23699" t="n">
        <v>187720</v>
      </c>
      <c r="B23699" s="61" t="n">
        <v>53</v>
      </c>
      <c r="C23699" s="7" t="n">
        <v>16</v>
      </c>
      <c r="D23699" s="7" t="n">
        <v>1630</v>
      </c>
      <c r="E23699" s="7" t="n">
        <v>0</v>
      </c>
      <c r="F23699" s="7" t="n">
        <v>0</v>
      </c>
    </row>
    <row r="23700" spans="1:6">
      <c r="A23700" t="s">
        <v>4</v>
      </c>
      <c r="B23700" s="4" t="s">
        <v>5</v>
      </c>
      <c r="C23700" s="4" t="s">
        <v>10</v>
      </c>
      <c r="D23700" s="4" t="s">
        <v>10</v>
      </c>
      <c r="E23700" s="4" t="s">
        <v>22</v>
      </c>
      <c r="F23700" s="4" t="s">
        <v>13</v>
      </c>
    </row>
    <row r="23701" spans="1:6">
      <c r="A23701" t="n">
        <v>187730</v>
      </c>
      <c r="B23701" s="61" t="n">
        <v>53</v>
      </c>
      <c r="C23701" s="7" t="n">
        <v>15</v>
      </c>
      <c r="D23701" s="7" t="n">
        <v>1630</v>
      </c>
      <c r="E23701" s="7" t="n">
        <v>0</v>
      </c>
      <c r="F23701" s="7" t="n">
        <v>0</v>
      </c>
    </row>
    <row r="23702" spans="1:6">
      <c r="A23702" t="s">
        <v>4</v>
      </c>
      <c r="B23702" s="4" t="s">
        <v>5</v>
      </c>
      <c r="C23702" s="4" t="s">
        <v>10</v>
      </c>
      <c r="D23702" s="4" t="s">
        <v>10</v>
      </c>
      <c r="E23702" s="4" t="s">
        <v>22</v>
      </c>
      <c r="F23702" s="4" t="s">
        <v>13</v>
      </c>
    </row>
    <row r="23703" spans="1:6">
      <c r="A23703" t="n">
        <v>187740</v>
      </c>
      <c r="B23703" s="61" t="n">
        <v>53</v>
      </c>
      <c r="C23703" s="7" t="n">
        <v>14</v>
      </c>
      <c r="D23703" s="7" t="n">
        <v>1630</v>
      </c>
      <c r="E23703" s="7" t="n">
        <v>0</v>
      </c>
      <c r="F23703" s="7" t="n">
        <v>0</v>
      </c>
    </row>
    <row r="23704" spans="1:6">
      <c r="A23704" t="s">
        <v>4</v>
      </c>
      <c r="B23704" s="4" t="s">
        <v>5</v>
      </c>
      <c r="C23704" s="4" t="s">
        <v>10</v>
      </c>
      <c r="D23704" s="4" t="s">
        <v>10</v>
      </c>
      <c r="E23704" s="4" t="s">
        <v>22</v>
      </c>
      <c r="F23704" s="4" t="s">
        <v>13</v>
      </c>
    </row>
    <row r="23705" spans="1:6">
      <c r="A23705" t="n">
        <v>187750</v>
      </c>
      <c r="B23705" s="61" t="n">
        <v>53</v>
      </c>
      <c r="C23705" s="7" t="n">
        <v>7032</v>
      </c>
      <c r="D23705" s="7" t="n">
        <v>1630</v>
      </c>
      <c r="E23705" s="7" t="n">
        <v>0</v>
      </c>
      <c r="F23705" s="7" t="n">
        <v>0</v>
      </c>
    </row>
    <row r="23706" spans="1:6">
      <c r="A23706" t="s">
        <v>4</v>
      </c>
      <c r="B23706" s="4" t="s">
        <v>5</v>
      </c>
      <c r="C23706" s="4" t="s">
        <v>13</v>
      </c>
      <c r="D23706" s="4" t="s">
        <v>10</v>
      </c>
      <c r="E23706" s="4" t="s">
        <v>10</v>
      </c>
      <c r="F23706" s="4" t="s">
        <v>9</v>
      </c>
    </row>
    <row r="23707" spans="1:6">
      <c r="A23707" t="n">
        <v>187760</v>
      </c>
      <c r="B23707" s="86" t="n">
        <v>84</v>
      </c>
      <c r="C23707" s="7" t="n">
        <v>0</v>
      </c>
      <c r="D23707" s="7" t="n">
        <v>0</v>
      </c>
      <c r="E23707" s="7" t="n">
        <v>0</v>
      </c>
      <c r="F23707" s="7" t="n">
        <v>1045220557</v>
      </c>
    </row>
    <row r="23708" spans="1:6">
      <c r="A23708" t="s">
        <v>4</v>
      </c>
      <c r="B23708" s="4" t="s">
        <v>5</v>
      </c>
      <c r="C23708" s="4" t="s">
        <v>13</v>
      </c>
      <c r="D23708" s="4" t="s">
        <v>10</v>
      </c>
    </row>
    <row r="23709" spans="1:6">
      <c r="A23709" t="n">
        <v>187770</v>
      </c>
      <c r="B23709" s="28" t="n">
        <v>58</v>
      </c>
      <c r="C23709" s="7" t="n">
        <v>255</v>
      </c>
      <c r="D23709" s="7" t="n">
        <v>0</v>
      </c>
    </row>
    <row r="23710" spans="1:6">
      <c r="A23710" t="s">
        <v>4</v>
      </c>
      <c r="B23710" s="4" t="s">
        <v>5</v>
      </c>
      <c r="C23710" s="4" t="s">
        <v>13</v>
      </c>
      <c r="D23710" s="4" t="s">
        <v>10</v>
      </c>
    </row>
    <row r="23711" spans="1:6">
      <c r="A23711" t="n">
        <v>187774</v>
      </c>
      <c r="B23711" s="25" t="n">
        <v>45</v>
      </c>
      <c r="C23711" s="7" t="n">
        <v>7</v>
      </c>
      <c r="D23711" s="7" t="n">
        <v>255</v>
      </c>
    </row>
    <row r="23712" spans="1:6">
      <c r="A23712" t="s">
        <v>4</v>
      </c>
      <c r="B23712" s="4" t="s">
        <v>5</v>
      </c>
      <c r="C23712" s="4" t="s">
        <v>13</v>
      </c>
      <c r="D23712" s="4" t="s">
        <v>13</v>
      </c>
      <c r="E23712" s="4" t="s">
        <v>22</v>
      </c>
      <c r="F23712" s="4" t="s">
        <v>10</v>
      </c>
    </row>
    <row r="23713" spans="1:6">
      <c r="A23713" t="n">
        <v>187778</v>
      </c>
      <c r="B23713" s="25" t="n">
        <v>45</v>
      </c>
      <c r="C23713" s="7" t="n">
        <v>5</v>
      </c>
      <c r="D23713" s="7" t="n">
        <v>3</v>
      </c>
      <c r="E23713" s="7" t="n">
        <v>10.6999998092651</v>
      </c>
      <c r="F23713" s="7" t="n">
        <v>10000</v>
      </c>
    </row>
    <row r="23714" spans="1:6">
      <c r="A23714" t="s">
        <v>4</v>
      </c>
      <c r="B23714" s="4" t="s">
        <v>5</v>
      </c>
      <c r="C23714" s="4" t="s">
        <v>13</v>
      </c>
      <c r="D23714" s="4" t="s">
        <v>13</v>
      </c>
      <c r="E23714" s="4" t="s">
        <v>22</v>
      </c>
      <c r="F23714" s="4" t="s">
        <v>10</v>
      </c>
    </row>
    <row r="23715" spans="1:6">
      <c r="A23715" t="n">
        <v>187787</v>
      </c>
      <c r="B23715" s="25" t="n">
        <v>45</v>
      </c>
      <c r="C23715" s="7" t="n">
        <v>11</v>
      </c>
      <c r="D23715" s="7" t="n">
        <v>3</v>
      </c>
      <c r="E23715" s="7" t="n">
        <v>33.4000015258789</v>
      </c>
      <c r="F23715" s="7" t="n">
        <v>10000</v>
      </c>
    </row>
    <row r="23716" spans="1:6">
      <c r="A23716" t="s">
        <v>4</v>
      </c>
      <c r="B23716" s="4" t="s">
        <v>5</v>
      </c>
      <c r="C23716" s="4" t="s">
        <v>13</v>
      </c>
      <c r="D23716" s="4" t="s">
        <v>10</v>
      </c>
      <c r="E23716" s="4" t="s">
        <v>6</v>
      </c>
    </row>
    <row r="23717" spans="1:6">
      <c r="A23717" t="n">
        <v>187796</v>
      </c>
      <c r="B23717" s="40" t="n">
        <v>51</v>
      </c>
      <c r="C23717" s="7" t="n">
        <v>4</v>
      </c>
      <c r="D23717" s="7" t="n">
        <v>1</v>
      </c>
      <c r="E23717" s="7" t="s">
        <v>636</v>
      </c>
    </row>
    <row r="23718" spans="1:6">
      <c r="A23718" t="s">
        <v>4</v>
      </c>
      <c r="B23718" s="4" t="s">
        <v>5</v>
      </c>
      <c r="C23718" s="4" t="s">
        <v>10</v>
      </c>
    </row>
    <row r="23719" spans="1:6">
      <c r="A23719" t="n">
        <v>187809</v>
      </c>
      <c r="B23719" s="35" t="n">
        <v>16</v>
      </c>
      <c r="C23719" s="7" t="n">
        <v>0</v>
      </c>
    </row>
    <row r="23720" spans="1:6">
      <c r="A23720" t="s">
        <v>4</v>
      </c>
      <c r="B23720" s="4" t="s">
        <v>5</v>
      </c>
      <c r="C23720" s="4" t="s">
        <v>10</v>
      </c>
      <c r="D23720" s="4" t="s">
        <v>13</v>
      </c>
      <c r="E23720" s="4" t="s">
        <v>9</v>
      </c>
      <c r="F23720" s="4" t="s">
        <v>72</v>
      </c>
      <c r="G23720" s="4" t="s">
        <v>13</v>
      </c>
      <c r="H23720" s="4" t="s">
        <v>13</v>
      </c>
    </row>
    <row r="23721" spans="1:6">
      <c r="A23721" t="n">
        <v>187812</v>
      </c>
      <c r="B23721" s="52" t="n">
        <v>26</v>
      </c>
      <c r="C23721" s="7" t="n">
        <v>1</v>
      </c>
      <c r="D23721" s="7" t="n">
        <v>17</v>
      </c>
      <c r="E23721" s="7" t="n">
        <v>1374</v>
      </c>
      <c r="F23721" s="7" t="s">
        <v>1497</v>
      </c>
      <c r="G23721" s="7" t="n">
        <v>2</v>
      </c>
      <c r="H23721" s="7" t="n">
        <v>0</v>
      </c>
    </row>
    <row r="23722" spans="1:6">
      <c r="A23722" t="s">
        <v>4</v>
      </c>
      <c r="B23722" s="4" t="s">
        <v>5</v>
      </c>
    </row>
    <row r="23723" spans="1:6">
      <c r="A23723" t="n">
        <v>187877</v>
      </c>
      <c r="B23723" s="53" t="n">
        <v>28</v>
      </c>
    </row>
    <row r="23724" spans="1:6">
      <c r="A23724" t="s">
        <v>4</v>
      </c>
      <c r="B23724" s="4" t="s">
        <v>5</v>
      </c>
      <c r="C23724" s="4" t="s">
        <v>13</v>
      </c>
      <c r="D23724" s="4" t="s">
        <v>10</v>
      </c>
      <c r="E23724" s="4" t="s">
        <v>6</v>
      </c>
    </row>
    <row r="23725" spans="1:6">
      <c r="A23725" t="n">
        <v>187878</v>
      </c>
      <c r="B23725" s="40" t="n">
        <v>51</v>
      </c>
      <c r="C23725" s="7" t="n">
        <v>4</v>
      </c>
      <c r="D23725" s="7" t="n">
        <v>6</v>
      </c>
      <c r="E23725" s="7" t="s">
        <v>1080</v>
      </c>
    </row>
    <row r="23726" spans="1:6">
      <c r="A23726" t="s">
        <v>4</v>
      </c>
      <c r="B23726" s="4" t="s">
        <v>5</v>
      </c>
      <c r="C23726" s="4" t="s">
        <v>10</v>
      </c>
    </row>
    <row r="23727" spans="1:6">
      <c r="A23727" t="n">
        <v>187891</v>
      </c>
      <c r="B23727" s="35" t="n">
        <v>16</v>
      </c>
      <c r="C23727" s="7" t="n">
        <v>0</v>
      </c>
    </row>
    <row r="23728" spans="1:6">
      <c r="A23728" t="s">
        <v>4</v>
      </c>
      <c r="B23728" s="4" t="s">
        <v>5</v>
      </c>
      <c r="C23728" s="4" t="s">
        <v>10</v>
      </c>
      <c r="D23728" s="4" t="s">
        <v>13</v>
      </c>
      <c r="E23728" s="4" t="s">
        <v>9</v>
      </c>
      <c r="F23728" s="4" t="s">
        <v>72</v>
      </c>
      <c r="G23728" s="4" t="s">
        <v>13</v>
      </c>
      <c r="H23728" s="4" t="s">
        <v>13</v>
      </c>
    </row>
    <row r="23729" spans="1:8">
      <c r="A23729" t="n">
        <v>187894</v>
      </c>
      <c r="B23729" s="52" t="n">
        <v>26</v>
      </c>
      <c r="C23729" s="7" t="n">
        <v>6</v>
      </c>
      <c r="D23729" s="7" t="n">
        <v>17</v>
      </c>
      <c r="E23729" s="7" t="n">
        <v>8388</v>
      </c>
      <c r="F23729" s="7" t="s">
        <v>1498</v>
      </c>
      <c r="G23729" s="7" t="n">
        <v>2</v>
      </c>
      <c r="H23729" s="7" t="n">
        <v>0</v>
      </c>
    </row>
    <row r="23730" spans="1:8">
      <c r="A23730" t="s">
        <v>4</v>
      </c>
      <c r="B23730" s="4" t="s">
        <v>5</v>
      </c>
    </row>
    <row r="23731" spans="1:8">
      <c r="A23731" t="n">
        <v>187942</v>
      </c>
      <c r="B23731" s="53" t="n">
        <v>28</v>
      </c>
    </row>
    <row r="23732" spans="1:8">
      <c r="A23732" t="s">
        <v>4</v>
      </c>
      <c r="B23732" s="4" t="s">
        <v>5</v>
      </c>
      <c r="C23732" s="4" t="s">
        <v>13</v>
      </c>
      <c r="D23732" s="4" t="s">
        <v>10</v>
      </c>
      <c r="E23732" s="4" t="s">
        <v>6</v>
      </c>
    </row>
    <row r="23733" spans="1:8">
      <c r="A23733" t="n">
        <v>187943</v>
      </c>
      <c r="B23733" s="40" t="n">
        <v>51</v>
      </c>
      <c r="C23733" s="7" t="n">
        <v>4</v>
      </c>
      <c r="D23733" s="7" t="n">
        <v>16</v>
      </c>
      <c r="E23733" s="7" t="s">
        <v>1499</v>
      </c>
    </row>
    <row r="23734" spans="1:8">
      <c r="A23734" t="s">
        <v>4</v>
      </c>
      <c r="B23734" s="4" t="s">
        <v>5</v>
      </c>
      <c r="C23734" s="4" t="s">
        <v>10</v>
      </c>
    </row>
    <row r="23735" spans="1:8">
      <c r="A23735" t="n">
        <v>187957</v>
      </c>
      <c r="B23735" s="35" t="n">
        <v>16</v>
      </c>
      <c r="C23735" s="7" t="n">
        <v>0</v>
      </c>
    </row>
    <row r="23736" spans="1:8">
      <c r="A23736" t="s">
        <v>4</v>
      </c>
      <c r="B23736" s="4" t="s">
        <v>5</v>
      </c>
      <c r="C23736" s="4" t="s">
        <v>10</v>
      </c>
      <c r="D23736" s="4" t="s">
        <v>13</v>
      </c>
      <c r="E23736" s="4" t="s">
        <v>9</v>
      </c>
      <c r="F23736" s="4" t="s">
        <v>72</v>
      </c>
      <c r="G23736" s="4" t="s">
        <v>13</v>
      </c>
      <c r="H23736" s="4" t="s">
        <v>13</v>
      </c>
    </row>
    <row r="23737" spans="1:8">
      <c r="A23737" t="n">
        <v>187960</v>
      </c>
      <c r="B23737" s="52" t="n">
        <v>26</v>
      </c>
      <c r="C23737" s="7" t="n">
        <v>16</v>
      </c>
      <c r="D23737" s="7" t="n">
        <v>17</v>
      </c>
      <c r="E23737" s="7" t="n">
        <v>14391</v>
      </c>
      <c r="F23737" s="7" t="s">
        <v>1500</v>
      </c>
      <c r="G23737" s="7" t="n">
        <v>2</v>
      </c>
      <c r="H23737" s="7" t="n">
        <v>0</v>
      </c>
    </row>
    <row r="23738" spans="1:8">
      <c r="A23738" t="s">
        <v>4</v>
      </c>
      <c r="B23738" s="4" t="s">
        <v>5</v>
      </c>
    </row>
    <row r="23739" spans="1:8">
      <c r="A23739" t="n">
        <v>188049</v>
      </c>
      <c r="B23739" s="53" t="n">
        <v>28</v>
      </c>
    </row>
    <row r="23740" spans="1:8">
      <c r="A23740" t="s">
        <v>4</v>
      </c>
      <c r="B23740" s="4" t="s">
        <v>5</v>
      </c>
      <c r="C23740" s="4" t="s">
        <v>13</v>
      </c>
      <c r="D23740" s="4" t="s">
        <v>10</v>
      </c>
      <c r="E23740" s="4" t="s">
        <v>6</v>
      </c>
    </row>
    <row r="23741" spans="1:8">
      <c r="A23741" t="n">
        <v>188050</v>
      </c>
      <c r="B23741" s="40" t="n">
        <v>51</v>
      </c>
      <c r="C23741" s="7" t="n">
        <v>4</v>
      </c>
      <c r="D23741" s="7" t="n">
        <v>11</v>
      </c>
      <c r="E23741" s="7" t="s">
        <v>1080</v>
      </c>
    </row>
    <row r="23742" spans="1:8">
      <c r="A23742" t="s">
        <v>4</v>
      </c>
      <c r="B23742" s="4" t="s">
        <v>5</v>
      </c>
      <c r="C23742" s="4" t="s">
        <v>10</v>
      </c>
    </row>
    <row r="23743" spans="1:8">
      <c r="A23743" t="n">
        <v>188063</v>
      </c>
      <c r="B23743" s="35" t="n">
        <v>16</v>
      </c>
      <c r="C23743" s="7" t="n">
        <v>0</v>
      </c>
    </row>
    <row r="23744" spans="1:8">
      <c r="A23744" t="s">
        <v>4</v>
      </c>
      <c r="B23744" s="4" t="s">
        <v>5</v>
      </c>
      <c r="C23744" s="4" t="s">
        <v>10</v>
      </c>
      <c r="D23744" s="4" t="s">
        <v>13</v>
      </c>
      <c r="E23744" s="4" t="s">
        <v>9</v>
      </c>
      <c r="F23744" s="4" t="s">
        <v>72</v>
      </c>
      <c r="G23744" s="4" t="s">
        <v>13</v>
      </c>
      <c r="H23744" s="4" t="s">
        <v>13</v>
      </c>
    </row>
    <row r="23745" spans="1:8">
      <c r="A23745" t="n">
        <v>188066</v>
      </c>
      <c r="B23745" s="52" t="n">
        <v>26</v>
      </c>
      <c r="C23745" s="7" t="n">
        <v>11</v>
      </c>
      <c r="D23745" s="7" t="n">
        <v>17</v>
      </c>
      <c r="E23745" s="7" t="n">
        <v>10321</v>
      </c>
      <c r="F23745" s="7" t="s">
        <v>1501</v>
      </c>
      <c r="G23745" s="7" t="n">
        <v>2</v>
      </c>
      <c r="H23745" s="7" t="n">
        <v>0</v>
      </c>
    </row>
    <row r="23746" spans="1:8">
      <c r="A23746" t="s">
        <v>4</v>
      </c>
      <c r="B23746" s="4" t="s">
        <v>5</v>
      </c>
    </row>
    <row r="23747" spans="1:8">
      <c r="A23747" t="n">
        <v>188094</v>
      </c>
      <c r="B23747" s="53" t="n">
        <v>28</v>
      </c>
    </row>
    <row r="23748" spans="1:8">
      <c r="A23748" t="s">
        <v>4</v>
      </c>
      <c r="B23748" s="4" t="s">
        <v>5</v>
      </c>
      <c r="C23748" s="4" t="s">
        <v>10</v>
      </c>
    </row>
    <row r="23749" spans="1:8">
      <c r="A23749" t="n">
        <v>188095</v>
      </c>
      <c r="B23749" s="35" t="n">
        <v>16</v>
      </c>
      <c r="C23749" s="7" t="n">
        <v>300</v>
      </c>
    </row>
    <row r="23750" spans="1:8">
      <c r="A23750" t="s">
        <v>4</v>
      </c>
      <c r="B23750" s="4" t="s">
        <v>5</v>
      </c>
      <c r="C23750" s="4" t="s">
        <v>13</v>
      </c>
      <c r="D23750" s="4" t="s">
        <v>10</v>
      </c>
      <c r="E23750" s="4" t="s">
        <v>10</v>
      </c>
      <c r="F23750" s="4" t="s">
        <v>13</v>
      </c>
    </row>
    <row r="23751" spans="1:8">
      <c r="A23751" t="n">
        <v>188098</v>
      </c>
      <c r="B23751" s="29" t="n">
        <v>25</v>
      </c>
      <c r="C23751" s="7" t="n">
        <v>1</v>
      </c>
      <c r="D23751" s="7" t="n">
        <v>400</v>
      </c>
      <c r="E23751" s="7" t="n">
        <v>100</v>
      </c>
      <c r="F23751" s="7" t="n">
        <v>5</v>
      </c>
    </row>
    <row r="23752" spans="1:8">
      <c r="A23752" t="s">
        <v>4</v>
      </c>
      <c r="B23752" s="4" t="s">
        <v>5</v>
      </c>
      <c r="C23752" s="4" t="s">
        <v>6</v>
      </c>
      <c r="D23752" s="4" t="s">
        <v>10</v>
      </c>
    </row>
    <row r="23753" spans="1:8">
      <c r="A23753" t="n">
        <v>188105</v>
      </c>
      <c r="B23753" s="84" t="n">
        <v>29</v>
      </c>
      <c r="C23753" s="7" t="s">
        <v>989</v>
      </c>
      <c r="D23753" s="7" t="n">
        <v>65533</v>
      </c>
    </row>
    <row r="23754" spans="1:8">
      <c r="A23754" t="s">
        <v>4</v>
      </c>
      <c r="B23754" s="4" t="s">
        <v>5</v>
      </c>
      <c r="C23754" s="4" t="s">
        <v>13</v>
      </c>
      <c r="D23754" s="4" t="s">
        <v>10</v>
      </c>
      <c r="E23754" s="4" t="s">
        <v>6</v>
      </c>
    </row>
    <row r="23755" spans="1:8">
      <c r="A23755" t="n">
        <v>188130</v>
      </c>
      <c r="B23755" s="40" t="n">
        <v>51</v>
      </c>
      <c r="C23755" s="7" t="n">
        <v>4</v>
      </c>
      <c r="D23755" s="7" t="n">
        <v>19</v>
      </c>
      <c r="E23755" s="7" t="s">
        <v>899</v>
      </c>
    </row>
    <row r="23756" spans="1:8">
      <c r="A23756" t="s">
        <v>4</v>
      </c>
      <c r="B23756" s="4" t="s">
        <v>5</v>
      </c>
      <c r="C23756" s="4" t="s">
        <v>10</v>
      </c>
    </row>
    <row r="23757" spans="1:8">
      <c r="A23757" t="n">
        <v>188144</v>
      </c>
      <c r="B23757" s="35" t="n">
        <v>16</v>
      </c>
      <c r="C23757" s="7" t="n">
        <v>0</v>
      </c>
    </row>
    <row r="23758" spans="1:8">
      <c r="A23758" t="s">
        <v>4</v>
      </c>
      <c r="B23758" s="4" t="s">
        <v>5</v>
      </c>
      <c r="C23758" s="4" t="s">
        <v>10</v>
      </c>
      <c r="D23758" s="4" t="s">
        <v>13</v>
      </c>
      <c r="E23758" s="4" t="s">
        <v>9</v>
      </c>
      <c r="F23758" s="4" t="s">
        <v>72</v>
      </c>
      <c r="G23758" s="4" t="s">
        <v>13</v>
      </c>
      <c r="H23758" s="4" t="s">
        <v>13</v>
      </c>
    </row>
    <row r="23759" spans="1:8">
      <c r="A23759" t="n">
        <v>188147</v>
      </c>
      <c r="B23759" s="52" t="n">
        <v>26</v>
      </c>
      <c r="C23759" s="7" t="n">
        <v>19</v>
      </c>
      <c r="D23759" s="7" t="n">
        <v>17</v>
      </c>
      <c r="E23759" s="7" t="n">
        <v>29355</v>
      </c>
      <c r="F23759" s="7" t="s">
        <v>1502</v>
      </c>
      <c r="G23759" s="7" t="n">
        <v>2</v>
      </c>
      <c r="H23759" s="7" t="n">
        <v>0</v>
      </c>
    </row>
    <row r="23760" spans="1:8">
      <c r="A23760" t="s">
        <v>4</v>
      </c>
      <c r="B23760" s="4" t="s">
        <v>5</v>
      </c>
    </row>
    <row r="23761" spans="1:8">
      <c r="A23761" t="n">
        <v>188217</v>
      </c>
      <c r="B23761" s="53" t="n">
        <v>28</v>
      </c>
    </row>
    <row r="23762" spans="1:8">
      <c r="A23762" t="s">
        <v>4</v>
      </c>
      <c r="B23762" s="4" t="s">
        <v>5</v>
      </c>
      <c r="C23762" s="4" t="s">
        <v>6</v>
      </c>
      <c r="D23762" s="4" t="s">
        <v>10</v>
      </c>
    </row>
    <row r="23763" spans="1:8">
      <c r="A23763" t="n">
        <v>188218</v>
      </c>
      <c r="B23763" s="84" t="n">
        <v>29</v>
      </c>
      <c r="C23763" s="7" t="s">
        <v>12</v>
      </c>
      <c r="D23763" s="7" t="n">
        <v>65533</v>
      </c>
    </row>
    <row r="23764" spans="1:8">
      <c r="A23764" t="s">
        <v>4</v>
      </c>
      <c r="B23764" s="4" t="s">
        <v>5</v>
      </c>
      <c r="C23764" s="4" t="s">
        <v>10</v>
      </c>
      <c r="D23764" s="4" t="s">
        <v>13</v>
      </c>
    </row>
    <row r="23765" spans="1:8">
      <c r="A23765" t="n">
        <v>188222</v>
      </c>
      <c r="B23765" s="54" t="n">
        <v>89</v>
      </c>
      <c r="C23765" s="7" t="n">
        <v>65533</v>
      </c>
      <c r="D23765" s="7" t="n">
        <v>1</v>
      </c>
    </row>
    <row r="23766" spans="1:8">
      <c r="A23766" t="s">
        <v>4</v>
      </c>
      <c r="B23766" s="4" t="s">
        <v>5</v>
      </c>
      <c r="C23766" s="4" t="s">
        <v>13</v>
      </c>
      <c r="D23766" s="4" t="s">
        <v>10</v>
      </c>
      <c r="E23766" s="4" t="s">
        <v>10</v>
      </c>
      <c r="F23766" s="4" t="s">
        <v>13</v>
      </c>
    </row>
    <row r="23767" spans="1:8">
      <c r="A23767" t="n">
        <v>188226</v>
      </c>
      <c r="B23767" s="29" t="n">
        <v>25</v>
      </c>
      <c r="C23767" s="7" t="n">
        <v>1</v>
      </c>
      <c r="D23767" s="7" t="n">
        <v>65535</v>
      </c>
      <c r="E23767" s="7" t="n">
        <v>65535</v>
      </c>
      <c r="F23767" s="7" t="n">
        <v>0</v>
      </c>
    </row>
    <row r="23768" spans="1:8">
      <c r="A23768" t="s">
        <v>4</v>
      </c>
      <c r="B23768" s="4" t="s">
        <v>5</v>
      </c>
      <c r="C23768" s="4" t="s">
        <v>13</v>
      </c>
      <c r="D23768" s="4" t="s">
        <v>10</v>
      </c>
      <c r="E23768" s="4" t="s">
        <v>22</v>
      </c>
    </row>
    <row r="23769" spans="1:8">
      <c r="A23769" t="n">
        <v>188233</v>
      </c>
      <c r="B23769" s="28" t="n">
        <v>58</v>
      </c>
      <c r="C23769" s="7" t="n">
        <v>101</v>
      </c>
      <c r="D23769" s="7" t="n">
        <v>300</v>
      </c>
      <c r="E23769" s="7" t="n">
        <v>1</v>
      </c>
    </row>
    <row r="23770" spans="1:8">
      <c r="A23770" t="s">
        <v>4</v>
      </c>
      <c r="B23770" s="4" t="s">
        <v>5</v>
      </c>
      <c r="C23770" s="4" t="s">
        <v>13</v>
      </c>
      <c r="D23770" s="4" t="s">
        <v>10</v>
      </c>
    </row>
    <row r="23771" spans="1:8">
      <c r="A23771" t="n">
        <v>188241</v>
      </c>
      <c r="B23771" s="28" t="n">
        <v>58</v>
      </c>
      <c r="C23771" s="7" t="n">
        <v>254</v>
      </c>
      <c r="D23771" s="7" t="n">
        <v>0</v>
      </c>
    </row>
    <row r="23772" spans="1:8">
      <c r="A23772" t="s">
        <v>4</v>
      </c>
      <c r="B23772" s="4" t="s">
        <v>5</v>
      </c>
      <c r="C23772" s="4" t="s">
        <v>13</v>
      </c>
      <c r="D23772" s="4" t="s">
        <v>13</v>
      </c>
      <c r="E23772" s="4" t="s">
        <v>22</v>
      </c>
      <c r="F23772" s="4" t="s">
        <v>22</v>
      </c>
      <c r="G23772" s="4" t="s">
        <v>22</v>
      </c>
      <c r="H23772" s="4" t="s">
        <v>10</v>
      </c>
    </row>
    <row r="23773" spans="1:8">
      <c r="A23773" t="n">
        <v>188245</v>
      </c>
      <c r="B23773" s="25" t="n">
        <v>45</v>
      </c>
      <c r="C23773" s="7" t="n">
        <v>2</v>
      </c>
      <c r="D23773" s="7" t="n">
        <v>3</v>
      </c>
      <c r="E23773" s="7" t="n">
        <v>1.63999998569489</v>
      </c>
      <c r="F23773" s="7" t="n">
        <v>4.59000015258789</v>
      </c>
      <c r="G23773" s="7" t="n">
        <v>-11.8400001525879</v>
      </c>
      <c r="H23773" s="7" t="n">
        <v>0</v>
      </c>
    </row>
    <row r="23774" spans="1:8">
      <c r="A23774" t="s">
        <v>4</v>
      </c>
      <c r="B23774" s="4" t="s">
        <v>5</v>
      </c>
      <c r="C23774" s="4" t="s">
        <v>13</v>
      </c>
      <c r="D23774" s="4" t="s">
        <v>13</v>
      </c>
      <c r="E23774" s="4" t="s">
        <v>22</v>
      </c>
      <c r="F23774" s="4" t="s">
        <v>22</v>
      </c>
      <c r="G23774" s="4" t="s">
        <v>22</v>
      </c>
      <c r="H23774" s="4" t="s">
        <v>10</v>
      </c>
      <c r="I23774" s="4" t="s">
        <v>13</v>
      </c>
    </row>
    <row r="23775" spans="1:8">
      <c r="A23775" t="n">
        <v>188262</v>
      </c>
      <c r="B23775" s="25" t="n">
        <v>45</v>
      </c>
      <c r="C23775" s="7" t="n">
        <v>4</v>
      </c>
      <c r="D23775" s="7" t="n">
        <v>3</v>
      </c>
      <c r="E23775" s="7" t="n">
        <v>26.0400009155273</v>
      </c>
      <c r="F23775" s="7" t="n">
        <v>207.919998168945</v>
      </c>
      <c r="G23775" s="7" t="n">
        <v>346</v>
      </c>
      <c r="H23775" s="7" t="n">
        <v>0</v>
      </c>
      <c r="I23775" s="7" t="n">
        <v>0</v>
      </c>
    </row>
    <row r="23776" spans="1:8">
      <c r="A23776" t="s">
        <v>4</v>
      </c>
      <c r="B23776" s="4" t="s">
        <v>5</v>
      </c>
      <c r="C23776" s="4" t="s">
        <v>13</v>
      </c>
      <c r="D23776" s="4" t="s">
        <v>13</v>
      </c>
      <c r="E23776" s="4" t="s">
        <v>22</v>
      </c>
      <c r="F23776" s="4" t="s">
        <v>10</v>
      </c>
    </row>
    <row r="23777" spans="1:9">
      <c r="A23777" t="n">
        <v>188280</v>
      </c>
      <c r="B23777" s="25" t="n">
        <v>45</v>
      </c>
      <c r="C23777" s="7" t="n">
        <v>5</v>
      </c>
      <c r="D23777" s="7" t="n">
        <v>3</v>
      </c>
      <c r="E23777" s="7" t="n">
        <v>2</v>
      </c>
      <c r="F23777" s="7" t="n">
        <v>0</v>
      </c>
    </row>
    <row r="23778" spans="1:9">
      <c r="A23778" t="s">
        <v>4</v>
      </c>
      <c r="B23778" s="4" t="s">
        <v>5</v>
      </c>
      <c r="C23778" s="4" t="s">
        <v>13</v>
      </c>
      <c r="D23778" s="4" t="s">
        <v>13</v>
      </c>
      <c r="E23778" s="4" t="s">
        <v>22</v>
      </c>
      <c r="F23778" s="4" t="s">
        <v>10</v>
      </c>
    </row>
    <row r="23779" spans="1:9">
      <c r="A23779" t="n">
        <v>188289</v>
      </c>
      <c r="B23779" s="25" t="n">
        <v>45</v>
      </c>
      <c r="C23779" s="7" t="n">
        <v>11</v>
      </c>
      <c r="D23779" s="7" t="n">
        <v>3</v>
      </c>
      <c r="E23779" s="7" t="n">
        <v>39.0999984741211</v>
      </c>
      <c r="F23779" s="7" t="n">
        <v>0</v>
      </c>
    </row>
    <row r="23780" spans="1:9">
      <c r="A23780" t="s">
        <v>4</v>
      </c>
      <c r="B23780" s="4" t="s">
        <v>5</v>
      </c>
      <c r="C23780" s="4" t="s">
        <v>13</v>
      </c>
      <c r="D23780" s="4" t="s">
        <v>10</v>
      </c>
      <c r="E23780" s="4" t="s">
        <v>10</v>
      </c>
      <c r="F23780" s="4" t="s">
        <v>9</v>
      </c>
    </row>
    <row r="23781" spans="1:9">
      <c r="A23781" t="n">
        <v>188298</v>
      </c>
      <c r="B23781" s="86" t="n">
        <v>84</v>
      </c>
      <c r="C23781" s="7" t="n">
        <v>0</v>
      </c>
      <c r="D23781" s="7" t="n">
        <v>2</v>
      </c>
      <c r="E23781" s="7" t="n">
        <v>0</v>
      </c>
      <c r="F23781" s="7" t="n">
        <v>1045220557</v>
      </c>
    </row>
    <row r="23782" spans="1:9">
      <c r="A23782" t="s">
        <v>4</v>
      </c>
      <c r="B23782" s="4" t="s">
        <v>5</v>
      </c>
      <c r="C23782" s="4" t="s">
        <v>13</v>
      </c>
      <c r="D23782" s="4" t="s">
        <v>10</v>
      </c>
      <c r="E23782" s="4" t="s">
        <v>22</v>
      </c>
      <c r="F23782" s="4" t="s">
        <v>10</v>
      </c>
      <c r="G23782" s="4" t="s">
        <v>9</v>
      </c>
      <c r="H23782" s="4" t="s">
        <v>9</v>
      </c>
      <c r="I23782" s="4" t="s">
        <v>10</v>
      </c>
      <c r="J23782" s="4" t="s">
        <v>10</v>
      </c>
      <c r="K23782" s="4" t="s">
        <v>9</v>
      </c>
      <c r="L23782" s="4" t="s">
        <v>9</v>
      </c>
      <c r="M23782" s="4" t="s">
        <v>9</v>
      </c>
      <c r="N23782" s="4" t="s">
        <v>9</v>
      </c>
      <c r="O23782" s="4" t="s">
        <v>6</v>
      </c>
    </row>
    <row r="23783" spans="1:9">
      <c r="A23783" t="n">
        <v>188308</v>
      </c>
      <c r="B23783" s="14" t="n">
        <v>50</v>
      </c>
      <c r="C23783" s="7" t="n">
        <v>0</v>
      </c>
      <c r="D23783" s="7" t="n">
        <v>4434</v>
      </c>
      <c r="E23783" s="7" t="n">
        <v>0.800000011920929</v>
      </c>
      <c r="F23783" s="7" t="n">
        <v>200</v>
      </c>
      <c r="G23783" s="7" t="n">
        <v>0</v>
      </c>
      <c r="H23783" s="7" t="n">
        <v>-1065353216</v>
      </c>
      <c r="I23783" s="7" t="n">
        <v>0</v>
      </c>
      <c r="J23783" s="7" t="n">
        <v>65533</v>
      </c>
      <c r="K23783" s="7" t="n">
        <v>0</v>
      </c>
      <c r="L23783" s="7" t="n">
        <v>0</v>
      </c>
      <c r="M23783" s="7" t="n">
        <v>0</v>
      </c>
      <c r="N23783" s="7" t="n">
        <v>0</v>
      </c>
      <c r="O23783" s="7" t="s">
        <v>12</v>
      </c>
    </row>
    <row r="23784" spans="1:9">
      <c r="A23784" t="s">
        <v>4</v>
      </c>
      <c r="B23784" s="4" t="s">
        <v>5</v>
      </c>
      <c r="C23784" s="4" t="s">
        <v>13</v>
      </c>
      <c r="D23784" s="4" t="s">
        <v>13</v>
      </c>
      <c r="E23784" s="4" t="s">
        <v>22</v>
      </c>
      <c r="F23784" s="4" t="s">
        <v>22</v>
      </c>
      <c r="G23784" s="4" t="s">
        <v>22</v>
      </c>
      <c r="H23784" s="4" t="s">
        <v>10</v>
      </c>
    </row>
    <row r="23785" spans="1:9">
      <c r="A23785" t="n">
        <v>188347</v>
      </c>
      <c r="B23785" s="25" t="n">
        <v>45</v>
      </c>
      <c r="C23785" s="7" t="n">
        <v>2</v>
      </c>
      <c r="D23785" s="7" t="n">
        <v>3</v>
      </c>
      <c r="E23785" s="7" t="n">
        <v>1.12000000476837</v>
      </c>
      <c r="F23785" s="7" t="n">
        <v>5.71000003814697</v>
      </c>
      <c r="G23785" s="7" t="n">
        <v>-11.7799997329712</v>
      </c>
      <c r="H23785" s="7" t="n">
        <v>6000</v>
      </c>
    </row>
    <row r="23786" spans="1:9">
      <c r="A23786" t="s">
        <v>4</v>
      </c>
      <c r="B23786" s="4" t="s">
        <v>5</v>
      </c>
      <c r="C23786" s="4" t="s">
        <v>13</v>
      </c>
      <c r="D23786" s="4" t="s">
        <v>13</v>
      </c>
      <c r="E23786" s="4" t="s">
        <v>22</v>
      </c>
      <c r="F23786" s="4" t="s">
        <v>22</v>
      </c>
      <c r="G23786" s="4" t="s">
        <v>22</v>
      </c>
      <c r="H23786" s="4" t="s">
        <v>10</v>
      </c>
      <c r="I23786" s="4" t="s">
        <v>13</v>
      </c>
    </row>
    <row r="23787" spans="1:9">
      <c r="A23787" t="n">
        <v>188364</v>
      </c>
      <c r="B23787" s="25" t="n">
        <v>45</v>
      </c>
      <c r="C23787" s="7" t="n">
        <v>4</v>
      </c>
      <c r="D23787" s="7" t="n">
        <v>3</v>
      </c>
      <c r="E23787" s="7" t="n">
        <v>342.799987792969</v>
      </c>
      <c r="F23787" s="7" t="n">
        <v>145</v>
      </c>
      <c r="G23787" s="7" t="n">
        <v>346</v>
      </c>
      <c r="H23787" s="7" t="n">
        <v>6000</v>
      </c>
      <c r="I23787" s="7" t="n">
        <v>1</v>
      </c>
    </row>
    <row r="23788" spans="1:9">
      <c r="A23788" t="s">
        <v>4</v>
      </c>
      <c r="B23788" s="4" t="s">
        <v>5</v>
      </c>
      <c r="C23788" s="4" t="s">
        <v>13</v>
      </c>
      <c r="D23788" s="4" t="s">
        <v>13</v>
      </c>
      <c r="E23788" s="4" t="s">
        <v>22</v>
      </c>
      <c r="F23788" s="4" t="s">
        <v>10</v>
      </c>
    </row>
    <row r="23789" spans="1:9">
      <c r="A23789" t="n">
        <v>188382</v>
      </c>
      <c r="B23789" s="25" t="n">
        <v>45</v>
      </c>
      <c r="C23789" s="7" t="n">
        <v>5</v>
      </c>
      <c r="D23789" s="7" t="n">
        <v>3</v>
      </c>
      <c r="E23789" s="7" t="n">
        <v>6.19999980926514</v>
      </c>
      <c r="F23789" s="7" t="n">
        <v>6000</v>
      </c>
    </row>
    <row r="23790" spans="1:9">
      <c r="A23790" t="s">
        <v>4</v>
      </c>
      <c r="B23790" s="4" t="s">
        <v>5</v>
      </c>
      <c r="C23790" s="4" t="s">
        <v>13</v>
      </c>
      <c r="D23790" s="4" t="s">
        <v>13</v>
      </c>
      <c r="E23790" s="4" t="s">
        <v>22</v>
      </c>
      <c r="F23790" s="4" t="s">
        <v>10</v>
      </c>
    </row>
    <row r="23791" spans="1:9">
      <c r="A23791" t="n">
        <v>188391</v>
      </c>
      <c r="B23791" s="25" t="n">
        <v>45</v>
      </c>
      <c r="C23791" s="7" t="n">
        <v>11</v>
      </c>
      <c r="D23791" s="7" t="n">
        <v>3</v>
      </c>
      <c r="E23791" s="7" t="n">
        <v>16.7999992370605</v>
      </c>
      <c r="F23791" s="7" t="n">
        <v>6000</v>
      </c>
    </row>
    <row r="23792" spans="1:9">
      <c r="A23792" t="s">
        <v>4</v>
      </c>
      <c r="B23792" s="4" t="s">
        <v>5</v>
      </c>
      <c r="C23792" s="4" t="s">
        <v>13</v>
      </c>
      <c r="D23792" s="4" t="s">
        <v>10</v>
      </c>
      <c r="E23792" s="4" t="s">
        <v>10</v>
      </c>
      <c r="F23792" s="4" t="s">
        <v>10</v>
      </c>
      <c r="G23792" s="4" t="s">
        <v>10</v>
      </c>
      <c r="H23792" s="4" t="s">
        <v>10</v>
      </c>
      <c r="I23792" s="4" t="s">
        <v>6</v>
      </c>
      <c r="J23792" s="4" t="s">
        <v>22</v>
      </c>
      <c r="K23792" s="4" t="s">
        <v>22</v>
      </c>
      <c r="L23792" s="4" t="s">
        <v>22</v>
      </c>
      <c r="M23792" s="4" t="s">
        <v>9</v>
      </c>
      <c r="N23792" s="4" t="s">
        <v>9</v>
      </c>
      <c r="O23792" s="4" t="s">
        <v>22</v>
      </c>
      <c r="P23792" s="4" t="s">
        <v>22</v>
      </c>
      <c r="Q23792" s="4" t="s">
        <v>22</v>
      </c>
      <c r="R23792" s="4" t="s">
        <v>22</v>
      </c>
      <c r="S23792" s="4" t="s">
        <v>13</v>
      </c>
    </row>
    <row r="23793" spans="1:19">
      <c r="A23793" t="n">
        <v>188400</v>
      </c>
      <c r="B23793" s="83" t="n">
        <v>39</v>
      </c>
      <c r="C23793" s="7" t="n">
        <v>12</v>
      </c>
      <c r="D23793" s="7" t="n">
        <v>65533</v>
      </c>
      <c r="E23793" s="7" t="n">
        <v>203</v>
      </c>
      <c r="F23793" s="7" t="n">
        <v>0</v>
      </c>
      <c r="G23793" s="7" t="n">
        <v>7024</v>
      </c>
      <c r="H23793" s="7" t="n">
        <v>259</v>
      </c>
      <c r="I23793" s="7" t="s">
        <v>12</v>
      </c>
      <c r="J23793" s="7" t="n">
        <v>0</v>
      </c>
      <c r="K23793" s="7" t="n">
        <v>-0.300000011920929</v>
      </c>
      <c r="L23793" s="7" t="n">
        <v>0</v>
      </c>
      <c r="M23793" s="7" t="n">
        <v>0</v>
      </c>
      <c r="N23793" s="7" t="n">
        <v>0</v>
      </c>
      <c r="O23793" s="7" t="n">
        <v>0</v>
      </c>
      <c r="P23793" s="7" t="n">
        <v>1</v>
      </c>
      <c r="Q23793" s="7" t="n">
        <v>1</v>
      </c>
      <c r="R23793" s="7" t="n">
        <v>1</v>
      </c>
      <c r="S23793" s="7" t="n">
        <v>111</v>
      </c>
    </row>
    <row r="23794" spans="1:19">
      <c r="A23794" t="s">
        <v>4</v>
      </c>
      <c r="B23794" s="4" t="s">
        <v>5</v>
      </c>
      <c r="C23794" s="4" t="s">
        <v>10</v>
      </c>
    </row>
    <row r="23795" spans="1:19">
      <c r="A23795" t="n">
        <v>188450</v>
      </c>
      <c r="B23795" s="35" t="n">
        <v>16</v>
      </c>
      <c r="C23795" s="7" t="n">
        <v>2000</v>
      </c>
    </row>
    <row r="23796" spans="1:19">
      <c r="A23796" t="s">
        <v>4</v>
      </c>
      <c r="B23796" s="4" t="s">
        <v>5</v>
      </c>
      <c r="C23796" s="4" t="s">
        <v>13</v>
      </c>
      <c r="D23796" s="4" t="s">
        <v>10</v>
      </c>
      <c r="E23796" s="4" t="s">
        <v>22</v>
      </c>
      <c r="F23796" s="4" t="s">
        <v>10</v>
      </c>
      <c r="G23796" s="4" t="s">
        <v>9</v>
      </c>
      <c r="H23796" s="4" t="s">
        <v>9</v>
      </c>
      <c r="I23796" s="4" t="s">
        <v>10</v>
      </c>
      <c r="J23796" s="4" t="s">
        <v>10</v>
      </c>
      <c r="K23796" s="4" t="s">
        <v>9</v>
      </c>
      <c r="L23796" s="4" t="s">
        <v>9</v>
      </c>
      <c r="M23796" s="4" t="s">
        <v>9</v>
      </c>
      <c r="N23796" s="4" t="s">
        <v>9</v>
      </c>
      <c r="O23796" s="4" t="s">
        <v>6</v>
      </c>
    </row>
    <row r="23797" spans="1:19">
      <c r="A23797" t="n">
        <v>188453</v>
      </c>
      <c r="B23797" s="14" t="n">
        <v>50</v>
      </c>
      <c r="C23797" s="7" t="n">
        <v>0</v>
      </c>
      <c r="D23797" s="7" t="n">
        <v>5306</v>
      </c>
      <c r="E23797" s="7" t="n">
        <v>0.600000023841858</v>
      </c>
      <c r="F23797" s="7" t="n">
        <v>400</v>
      </c>
      <c r="G23797" s="7" t="n">
        <v>0</v>
      </c>
      <c r="H23797" s="7" t="n">
        <v>-1061158912</v>
      </c>
      <c r="I23797" s="7" t="n">
        <v>0</v>
      </c>
      <c r="J23797" s="7" t="n">
        <v>65533</v>
      </c>
      <c r="K23797" s="7" t="n">
        <v>0</v>
      </c>
      <c r="L23797" s="7" t="n">
        <v>0</v>
      </c>
      <c r="M23797" s="7" t="n">
        <v>0</v>
      </c>
      <c r="N23797" s="7" t="n">
        <v>0</v>
      </c>
      <c r="O23797" s="7" t="s">
        <v>12</v>
      </c>
    </row>
    <row r="23798" spans="1:19">
      <c r="A23798" t="s">
        <v>4</v>
      </c>
      <c r="B23798" s="4" t="s">
        <v>5</v>
      </c>
      <c r="C23798" s="4" t="s">
        <v>10</v>
      </c>
      <c r="D23798" s="4" t="s">
        <v>13</v>
      </c>
      <c r="E23798" s="4" t="s">
        <v>13</v>
      </c>
      <c r="F23798" s="4" t="s">
        <v>6</v>
      </c>
    </row>
    <row r="23799" spans="1:19">
      <c r="A23799" t="n">
        <v>188492</v>
      </c>
      <c r="B23799" s="22" t="n">
        <v>20</v>
      </c>
      <c r="C23799" s="7" t="n">
        <v>7024</v>
      </c>
      <c r="D23799" s="7" t="n">
        <v>3</v>
      </c>
      <c r="E23799" s="7" t="n">
        <v>11</v>
      </c>
      <c r="F23799" s="7" t="s">
        <v>1503</v>
      </c>
    </row>
    <row r="23800" spans="1:19">
      <c r="A23800" t="s">
        <v>4</v>
      </c>
      <c r="B23800" s="4" t="s">
        <v>5</v>
      </c>
      <c r="C23800" s="4" t="s">
        <v>10</v>
      </c>
      <c r="D23800" s="4" t="s">
        <v>9</v>
      </c>
      <c r="E23800" s="4" t="s">
        <v>9</v>
      </c>
      <c r="F23800" s="4" t="s">
        <v>9</v>
      </c>
      <c r="G23800" s="4" t="s">
        <v>9</v>
      </c>
      <c r="H23800" s="4" t="s">
        <v>10</v>
      </c>
      <c r="I23800" s="4" t="s">
        <v>13</v>
      </c>
    </row>
    <row r="23801" spans="1:19">
      <c r="A23801" t="n">
        <v>188521</v>
      </c>
      <c r="B23801" s="90" t="n">
        <v>66</v>
      </c>
      <c r="C23801" s="7" t="n">
        <v>7024</v>
      </c>
      <c r="D23801" s="7" t="n">
        <v>1065353216</v>
      </c>
      <c r="E23801" s="7" t="n">
        <v>1065353216</v>
      </c>
      <c r="F23801" s="7" t="n">
        <v>1065353216</v>
      </c>
      <c r="G23801" s="7" t="n">
        <v>1065353216</v>
      </c>
      <c r="H23801" s="7" t="n">
        <v>500</v>
      </c>
      <c r="I23801" s="7" t="n">
        <v>3</v>
      </c>
    </row>
    <row r="23802" spans="1:19">
      <c r="A23802" t="s">
        <v>4</v>
      </c>
      <c r="B23802" s="4" t="s">
        <v>5</v>
      </c>
      <c r="C23802" s="4" t="s">
        <v>10</v>
      </c>
      <c r="D23802" s="4" t="s">
        <v>10</v>
      </c>
      <c r="E23802" s="4" t="s">
        <v>10</v>
      </c>
    </row>
    <row r="23803" spans="1:19">
      <c r="A23803" t="n">
        <v>188543</v>
      </c>
      <c r="B23803" s="57" t="n">
        <v>61</v>
      </c>
      <c r="C23803" s="7" t="n">
        <v>19</v>
      </c>
      <c r="D23803" s="7" t="n">
        <v>0</v>
      </c>
      <c r="E23803" s="7" t="n">
        <v>1000</v>
      </c>
    </row>
    <row r="23804" spans="1:19">
      <c r="A23804" t="s">
        <v>4</v>
      </c>
      <c r="B23804" s="4" t="s">
        <v>5</v>
      </c>
      <c r="C23804" s="4" t="s">
        <v>13</v>
      </c>
      <c r="D23804" s="4" t="s">
        <v>10</v>
      </c>
      <c r="E23804" s="4" t="s">
        <v>10</v>
      </c>
      <c r="F23804" s="4" t="s">
        <v>10</v>
      </c>
      <c r="G23804" s="4" t="s">
        <v>10</v>
      </c>
      <c r="H23804" s="4" t="s">
        <v>10</v>
      </c>
      <c r="I23804" s="4" t="s">
        <v>6</v>
      </c>
      <c r="J23804" s="4" t="s">
        <v>22</v>
      </c>
      <c r="K23804" s="4" t="s">
        <v>22</v>
      </c>
      <c r="L23804" s="4" t="s">
        <v>22</v>
      </c>
      <c r="M23804" s="4" t="s">
        <v>9</v>
      </c>
      <c r="N23804" s="4" t="s">
        <v>9</v>
      </c>
      <c r="O23804" s="4" t="s">
        <v>22</v>
      </c>
      <c r="P23804" s="4" t="s">
        <v>22</v>
      </c>
      <c r="Q23804" s="4" t="s">
        <v>22</v>
      </c>
      <c r="R23804" s="4" t="s">
        <v>22</v>
      </c>
      <c r="S23804" s="4" t="s">
        <v>13</v>
      </c>
    </row>
    <row r="23805" spans="1:19">
      <c r="A23805" t="n">
        <v>188550</v>
      </c>
      <c r="B23805" s="83" t="n">
        <v>39</v>
      </c>
      <c r="C23805" s="7" t="n">
        <v>12</v>
      </c>
      <c r="D23805" s="7" t="n">
        <v>65533</v>
      </c>
      <c r="E23805" s="7" t="n">
        <v>203</v>
      </c>
      <c r="F23805" s="7" t="n">
        <v>0</v>
      </c>
      <c r="G23805" s="7" t="n">
        <v>19</v>
      </c>
      <c r="H23805" s="7" t="n">
        <v>259</v>
      </c>
      <c r="I23805" s="7" t="s">
        <v>12</v>
      </c>
      <c r="J23805" s="7" t="n">
        <v>0</v>
      </c>
      <c r="K23805" s="7" t="n">
        <v>0</v>
      </c>
      <c r="L23805" s="7" t="n">
        <v>0</v>
      </c>
      <c r="M23805" s="7" t="n">
        <v>0</v>
      </c>
      <c r="N23805" s="7" t="n">
        <v>0</v>
      </c>
      <c r="O23805" s="7" t="n">
        <v>0</v>
      </c>
      <c r="P23805" s="7" t="n">
        <v>1</v>
      </c>
      <c r="Q23805" s="7" t="n">
        <v>1</v>
      </c>
      <c r="R23805" s="7" t="n">
        <v>1</v>
      </c>
      <c r="S23805" s="7" t="n">
        <v>255</v>
      </c>
    </row>
    <row r="23806" spans="1:19">
      <c r="A23806" t="s">
        <v>4</v>
      </c>
      <c r="B23806" s="4" t="s">
        <v>5</v>
      </c>
      <c r="C23806" s="4" t="s">
        <v>13</v>
      </c>
      <c r="D23806" s="4" t="s">
        <v>10</v>
      </c>
      <c r="E23806" s="4" t="s">
        <v>10</v>
      </c>
      <c r="F23806" s="4" t="s">
        <v>10</v>
      </c>
      <c r="G23806" s="4" t="s">
        <v>10</v>
      </c>
      <c r="H23806" s="4" t="s">
        <v>10</v>
      </c>
      <c r="I23806" s="4" t="s">
        <v>6</v>
      </c>
      <c r="J23806" s="4" t="s">
        <v>22</v>
      </c>
      <c r="K23806" s="4" t="s">
        <v>22</v>
      </c>
      <c r="L23806" s="4" t="s">
        <v>22</v>
      </c>
      <c r="M23806" s="4" t="s">
        <v>9</v>
      </c>
      <c r="N23806" s="4" t="s">
        <v>9</v>
      </c>
      <c r="O23806" s="4" t="s">
        <v>22</v>
      </c>
      <c r="P23806" s="4" t="s">
        <v>22</v>
      </c>
      <c r="Q23806" s="4" t="s">
        <v>22</v>
      </c>
      <c r="R23806" s="4" t="s">
        <v>22</v>
      </c>
      <c r="S23806" s="4" t="s">
        <v>13</v>
      </c>
    </row>
    <row r="23807" spans="1:19">
      <c r="A23807" t="n">
        <v>188600</v>
      </c>
      <c r="B23807" s="83" t="n">
        <v>39</v>
      </c>
      <c r="C23807" s="7" t="n">
        <v>12</v>
      </c>
      <c r="D23807" s="7" t="n">
        <v>65533</v>
      </c>
      <c r="E23807" s="7" t="n">
        <v>202</v>
      </c>
      <c r="F23807" s="7" t="n">
        <v>0</v>
      </c>
      <c r="G23807" s="7" t="n">
        <v>19</v>
      </c>
      <c r="H23807" s="7" t="n">
        <v>259</v>
      </c>
      <c r="I23807" s="7" t="s">
        <v>12</v>
      </c>
      <c r="J23807" s="7" t="n">
        <v>0</v>
      </c>
      <c r="K23807" s="7" t="n">
        <v>0</v>
      </c>
      <c r="L23807" s="7" t="n">
        <v>0</v>
      </c>
      <c r="M23807" s="7" t="n">
        <v>0</v>
      </c>
      <c r="N23807" s="7" t="n">
        <v>0</v>
      </c>
      <c r="O23807" s="7" t="n">
        <v>0</v>
      </c>
      <c r="P23807" s="7" t="n">
        <v>0.800000011920929</v>
      </c>
      <c r="Q23807" s="7" t="n">
        <v>0.800000011920929</v>
      </c>
      <c r="R23807" s="7" t="n">
        <v>0.800000011920929</v>
      </c>
      <c r="S23807" s="7" t="n">
        <v>102</v>
      </c>
    </row>
    <row r="23808" spans="1:19">
      <c r="A23808" t="s">
        <v>4</v>
      </c>
      <c r="B23808" s="4" t="s">
        <v>5</v>
      </c>
      <c r="C23808" s="4" t="s">
        <v>13</v>
      </c>
      <c r="D23808" s="4" t="s">
        <v>10</v>
      </c>
      <c r="E23808" s="4" t="s">
        <v>10</v>
      </c>
      <c r="F23808" s="4" t="s">
        <v>10</v>
      </c>
      <c r="G23808" s="4" t="s">
        <v>10</v>
      </c>
      <c r="H23808" s="4" t="s">
        <v>10</v>
      </c>
      <c r="I23808" s="4" t="s">
        <v>6</v>
      </c>
      <c r="J23808" s="4" t="s">
        <v>22</v>
      </c>
      <c r="K23808" s="4" t="s">
        <v>22</v>
      </c>
      <c r="L23808" s="4" t="s">
        <v>22</v>
      </c>
      <c r="M23808" s="4" t="s">
        <v>9</v>
      </c>
      <c r="N23808" s="4" t="s">
        <v>9</v>
      </c>
      <c r="O23808" s="4" t="s">
        <v>22</v>
      </c>
      <c r="P23808" s="4" t="s">
        <v>22</v>
      </c>
      <c r="Q23808" s="4" t="s">
        <v>22</v>
      </c>
      <c r="R23808" s="4" t="s">
        <v>22</v>
      </c>
      <c r="S23808" s="4" t="s">
        <v>13</v>
      </c>
    </row>
    <row r="23809" spans="1:19">
      <c r="A23809" t="n">
        <v>188650</v>
      </c>
      <c r="B23809" s="83" t="n">
        <v>39</v>
      </c>
      <c r="C23809" s="7" t="n">
        <v>12</v>
      </c>
      <c r="D23809" s="7" t="n">
        <v>65533</v>
      </c>
      <c r="E23809" s="7" t="n">
        <v>201</v>
      </c>
      <c r="F23809" s="7" t="n">
        <v>0</v>
      </c>
      <c r="G23809" s="7" t="n">
        <v>7024</v>
      </c>
      <c r="H23809" s="7" t="n">
        <v>259</v>
      </c>
      <c r="I23809" s="7" t="s">
        <v>12</v>
      </c>
      <c r="J23809" s="7" t="n">
        <v>0</v>
      </c>
      <c r="K23809" s="7" t="n">
        <v>0</v>
      </c>
      <c r="L23809" s="7" t="n">
        <v>0</v>
      </c>
      <c r="M23809" s="7" t="n">
        <v>0</v>
      </c>
      <c r="N23809" s="7" t="n">
        <v>0</v>
      </c>
      <c r="O23809" s="7" t="n">
        <v>0</v>
      </c>
      <c r="P23809" s="7" t="n">
        <v>1</v>
      </c>
      <c r="Q23809" s="7" t="n">
        <v>1</v>
      </c>
      <c r="R23809" s="7" t="n">
        <v>1</v>
      </c>
      <c r="S23809" s="7" t="n">
        <v>101</v>
      </c>
    </row>
    <row r="23810" spans="1:19">
      <c r="A23810" t="s">
        <v>4</v>
      </c>
      <c r="B23810" s="4" t="s">
        <v>5</v>
      </c>
      <c r="C23810" s="4" t="s">
        <v>10</v>
      </c>
    </row>
    <row r="23811" spans="1:19">
      <c r="A23811" t="n">
        <v>188700</v>
      </c>
      <c r="B23811" s="35" t="n">
        <v>16</v>
      </c>
      <c r="C23811" s="7" t="n">
        <v>1500</v>
      </c>
    </row>
    <row r="23812" spans="1:19">
      <c r="A23812" t="s">
        <v>4</v>
      </c>
      <c r="B23812" s="4" t="s">
        <v>5</v>
      </c>
      <c r="C23812" s="4" t="s">
        <v>13</v>
      </c>
      <c r="D23812" s="4" t="s">
        <v>10</v>
      </c>
      <c r="E23812" s="4" t="s">
        <v>22</v>
      </c>
      <c r="F23812" s="4" t="s">
        <v>10</v>
      </c>
      <c r="G23812" s="4" t="s">
        <v>9</v>
      </c>
      <c r="H23812" s="4" t="s">
        <v>9</v>
      </c>
      <c r="I23812" s="4" t="s">
        <v>10</v>
      </c>
      <c r="J23812" s="4" t="s">
        <v>10</v>
      </c>
      <c r="K23812" s="4" t="s">
        <v>9</v>
      </c>
      <c r="L23812" s="4" t="s">
        <v>9</v>
      </c>
      <c r="M23812" s="4" t="s">
        <v>9</v>
      </c>
      <c r="N23812" s="4" t="s">
        <v>9</v>
      </c>
      <c r="O23812" s="4" t="s">
        <v>6</v>
      </c>
    </row>
    <row r="23813" spans="1:19">
      <c r="A23813" t="n">
        <v>188703</v>
      </c>
      <c r="B23813" s="14" t="n">
        <v>50</v>
      </c>
      <c r="C23813" s="7" t="n">
        <v>0</v>
      </c>
      <c r="D23813" s="7" t="n">
        <v>4120</v>
      </c>
      <c r="E23813" s="7" t="n">
        <v>0.699999988079071</v>
      </c>
      <c r="F23813" s="7" t="n">
        <v>0</v>
      </c>
      <c r="G23813" s="7" t="n">
        <v>0</v>
      </c>
      <c r="H23813" s="7" t="n">
        <v>-1073741824</v>
      </c>
      <c r="I23813" s="7" t="n">
        <v>0</v>
      </c>
      <c r="J23813" s="7" t="n">
        <v>65533</v>
      </c>
      <c r="K23813" s="7" t="n">
        <v>0</v>
      </c>
      <c r="L23813" s="7" t="n">
        <v>0</v>
      </c>
      <c r="M23813" s="7" t="n">
        <v>0</v>
      </c>
      <c r="N23813" s="7" t="n">
        <v>0</v>
      </c>
      <c r="O23813" s="7" t="s">
        <v>12</v>
      </c>
    </row>
    <row r="23814" spans="1:19">
      <c r="A23814" t="s">
        <v>4</v>
      </c>
      <c r="B23814" s="4" t="s">
        <v>5</v>
      </c>
      <c r="C23814" s="4" t="s">
        <v>10</v>
      </c>
    </row>
    <row r="23815" spans="1:19">
      <c r="A23815" t="n">
        <v>188742</v>
      </c>
      <c r="B23815" s="35" t="n">
        <v>16</v>
      </c>
      <c r="C23815" s="7" t="n">
        <v>500</v>
      </c>
    </row>
    <row r="23816" spans="1:19">
      <c r="A23816" t="s">
        <v>4</v>
      </c>
      <c r="B23816" s="4" t="s">
        <v>5</v>
      </c>
      <c r="C23816" s="4" t="s">
        <v>10</v>
      </c>
      <c r="D23816" s="4" t="s">
        <v>9</v>
      </c>
      <c r="E23816" s="4" t="s">
        <v>9</v>
      </c>
      <c r="F23816" s="4" t="s">
        <v>9</v>
      </c>
      <c r="G23816" s="4" t="s">
        <v>9</v>
      </c>
      <c r="H23816" s="4" t="s">
        <v>10</v>
      </c>
      <c r="I23816" s="4" t="s">
        <v>13</v>
      </c>
    </row>
    <row r="23817" spans="1:19">
      <c r="A23817" t="n">
        <v>188745</v>
      </c>
      <c r="B23817" s="90" t="n">
        <v>66</v>
      </c>
      <c r="C23817" s="7" t="n">
        <v>19</v>
      </c>
      <c r="D23817" s="7" t="n">
        <v>1065353216</v>
      </c>
      <c r="E23817" s="7" t="n">
        <v>1065353216</v>
      </c>
      <c r="F23817" s="7" t="n">
        <v>1065353216</v>
      </c>
      <c r="G23817" s="7" t="n">
        <v>1065353216</v>
      </c>
      <c r="H23817" s="7" t="n">
        <v>100</v>
      </c>
      <c r="I23817" s="7" t="n">
        <v>3</v>
      </c>
    </row>
    <row r="23818" spans="1:19">
      <c r="A23818" t="s">
        <v>4</v>
      </c>
      <c r="B23818" s="4" t="s">
        <v>5</v>
      </c>
      <c r="C23818" s="4" t="s">
        <v>13</v>
      </c>
      <c r="D23818" s="4" t="s">
        <v>10</v>
      </c>
    </row>
    <row r="23819" spans="1:19">
      <c r="A23819" t="n">
        <v>188767</v>
      </c>
      <c r="B23819" s="25" t="n">
        <v>45</v>
      </c>
      <c r="C23819" s="7" t="n">
        <v>7</v>
      </c>
      <c r="D23819" s="7" t="n">
        <v>255</v>
      </c>
    </row>
    <row r="23820" spans="1:19">
      <c r="A23820" t="s">
        <v>4</v>
      </c>
      <c r="B23820" s="4" t="s">
        <v>5</v>
      </c>
      <c r="C23820" s="4" t="s">
        <v>13</v>
      </c>
      <c r="D23820" s="4" t="s">
        <v>10</v>
      </c>
      <c r="E23820" s="4" t="s">
        <v>10</v>
      </c>
      <c r="F23820" s="4" t="s">
        <v>9</v>
      </c>
    </row>
    <row r="23821" spans="1:19">
      <c r="A23821" t="n">
        <v>188771</v>
      </c>
      <c r="B23821" s="86" t="n">
        <v>84</v>
      </c>
      <c r="C23821" s="7" t="n">
        <v>1</v>
      </c>
      <c r="D23821" s="7" t="n">
        <v>0</v>
      </c>
      <c r="E23821" s="7" t="n">
        <v>500</v>
      </c>
      <c r="F23821" s="7" t="n">
        <v>0</v>
      </c>
    </row>
    <row r="23822" spans="1:19">
      <c r="A23822" t="s">
        <v>4</v>
      </c>
      <c r="B23822" s="4" t="s">
        <v>5</v>
      </c>
      <c r="C23822" s="4" t="s">
        <v>13</v>
      </c>
      <c r="D23822" s="4" t="s">
        <v>10</v>
      </c>
      <c r="E23822" s="4" t="s">
        <v>10</v>
      </c>
      <c r="F23822" s="4" t="s">
        <v>13</v>
      </c>
    </row>
    <row r="23823" spans="1:19">
      <c r="A23823" t="n">
        <v>188781</v>
      </c>
      <c r="B23823" s="29" t="n">
        <v>25</v>
      </c>
      <c r="C23823" s="7" t="n">
        <v>1</v>
      </c>
      <c r="D23823" s="7" t="n">
        <v>60</v>
      </c>
      <c r="E23823" s="7" t="n">
        <v>640</v>
      </c>
      <c r="F23823" s="7" t="n">
        <v>1</v>
      </c>
    </row>
    <row r="23824" spans="1:19">
      <c r="A23824" t="s">
        <v>4</v>
      </c>
      <c r="B23824" s="4" t="s">
        <v>5</v>
      </c>
      <c r="C23824" s="4" t="s">
        <v>13</v>
      </c>
      <c r="D23824" s="4" t="s">
        <v>10</v>
      </c>
      <c r="E23824" s="4" t="s">
        <v>6</v>
      </c>
    </row>
    <row r="23825" spans="1:19">
      <c r="A23825" t="n">
        <v>188788</v>
      </c>
      <c r="B23825" s="40" t="n">
        <v>51</v>
      </c>
      <c r="C23825" s="7" t="n">
        <v>4</v>
      </c>
      <c r="D23825" s="7" t="n">
        <v>7032</v>
      </c>
      <c r="E23825" s="7" t="s">
        <v>435</v>
      </c>
    </row>
    <row r="23826" spans="1:19">
      <c r="A23826" t="s">
        <v>4</v>
      </c>
      <c r="B23826" s="4" t="s">
        <v>5</v>
      </c>
      <c r="C23826" s="4" t="s">
        <v>10</v>
      </c>
    </row>
    <row r="23827" spans="1:19">
      <c r="A23827" t="n">
        <v>188801</v>
      </c>
      <c r="B23827" s="35" t="n">
        <v>16</v>
      </c>
      <c r="C23827" s="7" t="n">
        <v>0</v>
      </c>
    </row>
    <row r="23828" spans="1:19">
      <c r="A23828" t="s">
        <v>4</v>
      </c>
      <c r="B23828" s="4" t="s">
        <v>5</v>
      </c>
      <c r="C23828" s="4" t="s">
        <v>10</v>
      </c>
      <c r="D23828" s="4" t="s">
        <v>13</v>
      </c>
      <c r="E23828" s="4" t="s">
        <v>9</v>
      </c>
      <c r="F23828" s="4" t="s">
        <v>72</v>
      </c>
      <c r="G23828" s="4" t="s">
        <v>13</v>
      </c>
      <c r="H23828" s="4" t="s">
        <v>13</v>
      </c>
    </row>
    <row r="23829" spans="1:19">
      <c r="A23829" t="n">
        <v>188804</v>
      </c>
      <c r="B23829" s="52" t="n">
        <v>26</v>
      </c>
      <c r="C23829" s="7" t="n">
        <v>7032</v>
      </c>
      <c r="D23829" s="7" t="n">
        <v>17</v>
      </c>
      <c r="E23829" s="7" t="n">
        <v>18462</v>
      </c>
      <c r="F23829" s="7" t="s">
        <v>1504</v>
      </c>
      <c r="G23829" s="7" t="n">
        <v>2</v>
      </c>
      <c r="H23829" s="7" t="n">
        <v>0</v>
      </c>
    </row>
    <row r="23830" spans="1:19">
      <c r="A23830" t="s">
        <v>4</v>
      </c>
      <c r="B23830" s="4" t="s">
        <v>5</v>
      </c>
    </row>
    <row r="23831" spans="1:19">
      <c r="A23831" t="n">
        <v>188827</v>
      </c>
      <c r="B23831" s="53" t="n">
        <v>28</v>
      </c>
    </row>
    <row r="23832" spans="1:19">
      <c r="A23832" t="s">
        <v>4</v>
      </c>
      <c r="B23832" s="4" t="s">
        <v>5</v>
      </c>
      <c r="C23832" s="4" t="s">
        <v>13</v>
      </c>
      <c r="D23832" s="4" t="s">
        <v>10</v>
      </c>
      <c r="E23832" s="4" t="s">
        <v>10</v>
      </c>
      <c r="F23832" s="4" t="s">
        <v>13</v>
      </c>
    </row>
    <row r="23833" spans="1:19">
      <c r="A23833" t="n">
        <v>188828</v>
      </c>
      <c r="B23833" s="29" t="n">
        <v>25</v>
      </c>
      <c r="C23833" s="7" t="n">
        <v>1</v>
      </c>
      <c r="D23833" s="7" t="n">
        <v>260</v>
      </c>
      <c r="E23833" s="7" t="n">
        <v>640</v>
      </c>
      <c r="F23833" s="7" t="n">
        <v>1</v>
      </c>
    </row>
    <row r="23834" spans="1:19">
      <c r="A23834" t="s">
        <v>4</v>
      </c>
      <c r="B23834" s="4" t="s">
        <v>5</v>
      </c>
      <c r="C23834" s="4" t="s">
        <v>13</v>
      </c>
      <c r="D23834" s="4" t="s">
        <v>10</v>
      </c>
      <c r="E23834" s="4" t="s">
        <v>6</v>
      </c>
    </row>
    <row r="23835" spans="1:19">
      <c r="A23835" t="n">
        <v>188835</v>
      </c>
      <c r="B23835" s="40" t="n">
        <v>51</v>
      </c>
      <c r="C23835" s="7" t="n">
        <v>4</v>
      </c>
      <c r="D23835" s="7" t="n">
        <v>5</v>
      </c>
      <c r="E23835" s="7" t="s">
        <v>882</v>
      </c>
    </row>
    <row r="23836" spans="1:19">
      <c r="A23836" t="s">
        <v>4</v>
      </c>
      <c r="B23836" s="4" t="s">
        <v>5</v>
      </c>
      <c r="C23836" s="4" t="s">
        <v>10</v>
      </c>
    </row>
    <row r="23837" spans="1:19">
      <c r="A23837" t="n">
        <v>188848</v>
      </c>
      <c r="B23837" s="35" t="n">
        <v>16</v>
      </c>
      <c r="C23837" s="7" t="n">
        <v>0</v>
      </c>
    </row>
    <row r="23838" spans="1:19">
      <c r="A23838" t="s">
        <v>4</v>
      </c>
      <c r="B23838" s="4" t="s">
        <v>5</v>
      </c>
      <c r="C23838" s="4" t="s">
        <v>10</v>
      </c>
      <c r="D23838" s="4" t="s">
        <v>13</v>
      </c>
      <c r="E23838" s="4" t="s">
        <v>9</v>
      </c>
      <c r="F23838" s="4" t="s">
        <v>72</v>
      </c>
      <c r="G23838" s="4" t="s">
        <v>13</v>
      </c>
      <c r="H23838" s="4" t="s">
        <v>13</v>
      </c>
    </row>
    <row r="23839" spans="1:19">
      <c r="A23839" t="n">
        <v>188851</v>
      </c>
      <c r="B23839" s="52" t="n">
        <v>26</v>
      </c>
      <c r="C23839" s="7" t="n">
        <v>5</v>
      </c>
      <c r="D23839" s="7" t="n">
        <v>17</v>
      </c>
      <c r="E23839" s="7" t="n">
        <v>3373</v>
      </c>
      <c r="F23839" s="7" t="s">
        <v>1505</v>
      </c>
      <c r="G23839" s="7" t="n">
        <v>2</v>
      </c>
      <c r="H23839" s="7" t="n">
        <v>0</v>
      </c>
    </row>
    <row r="23840" spans="1:19">
      <c r="A23840" t="s">
        <v>4</v>
      </c>
      <c r="B23840" s="4" t="s">
        <v>5</v>
      </c>
    </row>
    <row r="23841" spans="1:8">
      <c r="A23841" t="n">
        <v>188888</v>
      </c>
      <c r="B23841" s="53" t="n">
        <v>28</v>
      </c>
    </row>
    <row r="23842" spans="1:8">
      <c r="A23842" t="s">
        <v>4</v>
      </c>
      <c r="B23842" s="4" t="s">
        <v>5</v>
      </c>
      <c r="C23842" s="4" t="s">
        <v>10</v>
      </c>
      <c r="D23842" s="4" t="s">
        <v>13</v>
      </c>
    </row>
    <row r="23843" spans="1:8">
      <c r="A23843" t="n">
        <v>188889</v>
      </c>
      <c r="B23843" s="54" t="n">
        <v>89</v>
      </c>
      <c r="C23843" s="7" t="n">
        <v>65533</v>
      </c>
      <c r="D23843" s="7" t="n">
        <v>1</v>
      </c>
    </row>
    <row r="23844" spans="1:8">
      <c r="A23844" t="s">
        <v>4</v>
      </c>
      <c r="B23844" s="4" t="s">
        <v>5</v>
      </c>
      <c r="C23844" s="4" t="s">
        <v>13</v>
      </c>
      <c r="D23844" s="4" t="s">
        <v>10</v>
      </c>
      <c r="E23844" s="4" t="s">
        <v>10</v>
      </c>
      <c r="F23844" s="4" t="s">
        <v>13</v>
      </c>
    </row>
    <row r="23845" spans="1:8">
      <c r="A23845" t="n">
        <v>188893</v>
      </c>
      <c r="B23845" s="29" t="n">
        <v>25</v>
      </c>
      <c r="C23845" s="7" t="n">
        <v>1</v>
      </c>
      <c r="D23845" s="7" t="n">
        <v>65535</v>
      </c>
      <c r="E23845" s="7" t="n">
        <v>65535</v>
      </c>
      <c r="F23845" s="7" t="n">
        <v>0</v>
      </c>
    </row>
    <row r="23846" spans="1:8">
      <c r="A23846" t="s">
        <v>4</v>
      </c>
      <c r="B23846" s="4" t="s">
        <v>5</v>
      </c>
      <c r="C23846" s="4" t="s">
        <v>13</v>
      </c>
      <c r="D23846" s="4" t="s">
        <v>10</v>
      </c>
      <c r="E23846" s="4" t="s">
        <v>22</v>
      </c>
    </row>
    <row r="23847" spans="1:8">
      <c r="A23847" t="n">
        <v>188900</v>
      </c>
      <c r="B23847" s="28" t="n">
        <v>58</v>
      </c>
      <c r="C23847" s="7" t="n">
        <v>101</v>
      </c>
      <c r="D23847" s="7" t="n">
        <v>300</v>
      </c>
      <c r="E23847" s="7" t="n">
        <v>1</v>
      </c>
    </row>
    <row r="23848" spans="1:8">
      <c r="A23848" t="s">
        <v>4</v>
      </c>
      <c r="B23848" s="4" t="s">
        <v>5</v>
      </c>
      <c r="C23848" s="4" t="s">
        <v>13</v>
      </c>
      <c r="D23848" s="4" t="s">
        <v>10</v>
      </c>
    </row>
    <row r="23849" spans="1:8">
      <c r="A23849" t="n">
        <v>188908</v>
      </c>
      <c r="B23849" s="28" t="n">
        <v>58</v>
      </c>
      <c r="C23849" s="7" t="n">
        <v>254</v>
      </c>
      <c r="D23849" s="7" t="n">
        <v>0</v>
      </c>
    </row>
    <row r="23850" spans="1:8">
      <c r="A23850" t="s">
        <v>4</v>
      </c>
      <c r="B23850" s="4" t="s">
        <v>5</v>
      </c>
      <c r="C23850" s="4" t="s">
        <v>13</v>
      </c>
      <c r="D23850" s="4" t="s">
        <v>10</v>
      </c>
      <c r="E23850" s="4" t="s">
        <v>6</v>
      </c>
      <c r="F23850" s="4" t="s">
        <v>6</v>
      </c>
      <c r="G23850" s="4" t="s">
        <v>6</v>
      </c>
      <c r="H23850" s="4" t="s">
        <v>6</v>
      </c>
    </row>
    <row r="23851" spans="1:8">
      <c r="A23851" t="n">
        <v>188912</v>
      </c>
      <c r="B23851" s="40" t="n">
        <v>51</v>
      </c>
      <c r="C23851" s="7" t="n">
        <v>3</v>
      </c>
      <c r="D23851" s="7" t="n">
        <v>16</v>
      </c>
      <c r="E23851" s="7" t="s">
        <v>843</v>
      </c>
      <c r="F23851" s="7" t="s">
        <v>844</v>
      </c>
      <c r="G23851" s="7" t="s">
        <v>88</v>
      </c>
      <c r="H23851" s="7" t="s">
        <v>89</v>
      </c>
    </row>
    <row r="23852" spans="1:8">
      <c r="A23852" t="s">
        <v>4</v>
      </c>
      <c r="B23852" s="4" t="s">
        <v>5</v>
      </c>
      <c r="C23852" s="4" t="s">
        <v>13</v>
      </c>
      <c r="D23852" s="4" t="s">
        <v>13</v>
      </c>
      <c r="E23852" s="4" t="s">
        <v>22</v>
      </c>
      <c r="F23852" s="4" t="s">
        <v>22</v>
      </c>
      <c r="G23852" s="4" t="s">
        <v>22</v>
      </c>
      <c r="H23852" s="4" t="s">
        <v>10</v>
      </c>
    </row>
    <row r="23853" spans="1:8">
      <c r="A23853" t="n">
        <v>188925</v>
      </c>
      <c r="B23853" s="25" t="n">
        <v>45</v>
      </c>
      <c r="C23853" s="7" t="n">
        <v>2</v>
      </c>
      <c r="D23853" s="7" t="n">
        <v>3</v>
      </c>
      <c r="E23853" s="7" t="n">
        <v>1.50999999046326</v>
      </c>
      <c r="F23853" s="7" t="n">
        <v>6.19999980926514</v>
      </c>
      <c r="G23853" s="7" t="n">
        <v>-12.4200000762939</v>
      </c>
      <c r="H23853" s="7" t="n">
        <v>0</v>
      </c>
    </row>
    <row r="23854" spans="1:8">
      <c r="A23854" t="s">
        <v>4</v>
      </c>
      <c r="B23854" s="4" t="s">
        <v>5</v>
      </c>
      <c r="C23854" s="4" t="s">
        <v>13</v>
      </c>
      <c r="D23854" s="4" t="s">
        <v>13</v>
      </c>
      <c r="E23854" s="4" t="s">
        <v>22</v>
      </c>
      <c r="F23854" s="4" t="s">
        <v>22</v>
      </c>
      <c r="G23854" s="4" t="s">
        <v>22</v>
      </c>
      <c r="H23854" s="4" t="s">
        <v>10</v>
      </c>
      <c r="I23854" s="4" t="s">
        <v>13</v>
      </c>
    </row>
    <row r="23855" spans="1:8">
      <c r="A23855" t="n">
        <v>188942</v>
      </c>
      <c r="B23855" s="25" t="n">
        <v>45</v>
      </c>
      <c r="C23855" s="7" t="n">
        <v>4</v>
      </c>
      <c r="D23855" s="7" t="n">
        <v>3</v>
      </c>
      <c r="E23855" s="7" t="n">
        <v>27.6599998474121</v>
      </c>
      <c r="F23855" s="7" t="n">
        <v>305.660003662109</v>
      </c>
      <c r="G23855" s="7" t="n">
        <v>346</v>
      </c>
      <c r="H23855" s="7" t="n">
        <v>0</v>
      </c>
      <c r="I23855" s="7" t="n">
        <v>1</v>
      </c>
    </row>
    <row r="23856" spans="1:8">
      <c r="A23856" t="s">
        <v>4</v>
      </c>
      <c r="B23856" s="4" t="s">
        <v>5</v>
      </c>
      <c r="C23856" s="4" t="s">
        <v>13</v>
      </c>
      <c r="D23856" s="4" t="s">
        <v>13</v>
      </c>
      <c r="E23856" s="4" t="s">
        <v>22</v>
      </c>
      <c r="F23856" s="4" t="s">
        <v>10</v>
      </c>
    </row>
    <row r="23857" spans="1:9">
      <c r="A23857" t="n">
        <v>188960</v>
      </c>
      <c r="B23857" s="25" t="n">
        <v>45</v>
      </c>
      <c r="C23857" s="7" t="n">
        <v>5</v>
      </c>
      <c r="D23857" s="7" t="n">
        <v>3</v>
      </c>
      <c r="E23857" s="7" t="n">
        <v>6.59999990463257</v>
      </c>
      <c r="F23857" s="7" t="n">
        <v>0</v>
      </c>
    </row>
    <row r="23858" spans="1:9">
      <c r="A23858" t="s">
        <v>4</v>
      </c>
      <c r="B23858" s="4" t="s">
        <v>5</v>
      </c>
      <c r="C23858" s="4" t="s">
        <v>13</v>
      </c>
      <c r="D23858" s="4" t="s">
        <v>13</v>
      </c>
      <c r="E23858" s="4" t="s">
        <v>22</v>
      </c>
      <c r="F23858" s="4" t="s">
        <v>10</v>
      </c>
    </row>
    <row r="23859" spans="1:9">
      <c r="A23859" t="n">
        <v>188969</v>
      </c>
      <c r="B23859" s="25" t="n">
        <v>45</v>
      </c>
      <c r="C23859" s="7" t="n">
        <v>11</v>
      </c>
      <c r="D23859" s="7" t="n">
        <v>3</v>
      </c>
      <c r="E23859" s="7" t="n">
        <v>16.2000007629395</v>
      </c>
      <c r="F23859" s="7" t="n">
        <v>0</v>
      </c>
    </row>
    <row r="23860" spans="1:9">
      <c r="A23860" t="s">
        <v>4</v>
      </c>
      <c r="B23860" s="4" t="s">
        <v>5</v>
      </c>
      <c r="C23860" s="4" t="s">
        <v>13</v>
      </c>
      <c r="D23860" s="4" t="s">
        <v>13</v>
      </c>
      <c r="E23860" s="4" t="s">
        <v>22</v>
      </c>
      <c r="F23860" s="4" t="s">
        <v>22</v>
      </c>
      <c r="G23860" s="4" t="s">
        <v>22</v>
      </c>
      <c r="H23860" s="4" t="s">
        <v>10</v>
      </c>
    </row>
    <row r="23861" spans="1:9">
      <c r="A23861" t="n">
        <v>188978</v>
      </c>
      <c r="B23861" s="25" t="n">
        <v>45</v>
      </c>
      <c r="C23861" s="7" t="n">
        <v>2</v>
      </c>
      <c r="D23861" s="7" t="n">
        <v>3</v>
      </c>
      <c r="E23861" s="7" t="n">
        <v>1.49000000953674</v>
      </c>
      <c r="F23861" s="7" t="n">
        <v>6.19999980926514</v>
      </c>
      <c r="G23861" s="7" t="n">
        <v>-12.6099996566772</v>
      </c>
      <c r="H23861" s="7" t="n">
        <v>20000</v>
      </c>
    </row>
    <row r="23862" spans="1:9">
      <c r="A23862" t="s">
        <v>4</v>
      </c>
      <c r="B23862" s="4" t="s">
        <v>5</v>
      </c>
      <c r="C23862" s="4" t="s">
        <v>13</v>
      </c>
      <c r="D23862" s="4" t="s">
        <v>13</v>
      </c>
      <c r="E23862" s="4" t="s">
        <v>22</v>
      </c>
      <c r="F23862" s="4" t="s">
        <v>22</v>
      </c>
      <c r="G23862" s="4" t="s">
        <v>22</v>
      </c>
      <c r="H23862" s="4" t="s">
        <v>10</v>
      </c>
      <c r="I23862" s="4" t="s">
        <v>13</v>
      </c>
    </row>
    <row r="23863" spans="1:9">
      <c r="A23863" t="n">
        <v>188995</v>
      </c>
      <c r="B23863" s="25" t="n">
        <v>45</v>
      </c>
      <c r="C23863" s="7" t="n">
        <v>4</v>
      </c>
      <c r="D23863" s="7" t="n">
        <v>3</v>
      </c>
      <c r="E23863" s="7" t="n">
        <v>24.3099994659424</v>
      </c>
      <c r="F23863" s="7" t="n">
        <v>301.190002441406</v>
      </c>
      <c r="G23863" s="7" t="n">
        <v>346</v>
      </c>
      <c r="H23863" s="7" t="n">
        <v>20000</v>
      </c>
      <c r="I23863" s="7" t="n">
        <v>1</v>
      </c>
    </row>
    <row r="23864" spans="1:9">
      <c r="A23864" t="s">
        <v>4</v>
      </c>
      <c r="B23864" s="4" t="s">
        <v>5</v>
      </c>
      <c r="C23864" s="4" t="s">
        <v>13</v>
      </c>
      <c r="D23864" s="4" t="s">
        <v>13</v>
      </c>
      <c r="E23864" s="4" t="s">
        <v>22</v>
      </c>
      <c r="F23864" s="4" t="s">
        <v>10</v>
      </c>
    </row>
    <row r="23865" spans="1:9">
      <c r="A23865" t="n">
        <v>189013</v>
      </c>
      <c r="B23865" s="25" t="n">
        <v>45</v>
      </c>
      <c r="C23865" s="7" t="n">
        <v>5</v>
      </c>
      <c r="D23865" s="7" t="n">
        <v>3</v>
      </c>
      <c r="E23865" s="7" t="n">
        <v>5.09999990463257</v>
      </c>
      <c r="F23865" s="7" t="n">
        <v>20000</v>
      </c>
    </row>
    <row r="23866" spans="1:9">
      <c r="A23866" t="s">
        <v>4</v>
      </c>
      <c r="B23866" s="4" t="s">
        <v>5</v>
      </c>
      <c r="C23866" s="4" t="s">
        <v>13</v>
      </c>
      <c r="D23866" s="4" t="s">
        <v>13</v>
      </c>
      <c r="E23866" s="4" t="s">
        <v>22</v>
      </c>
      <c r="F23866" s="4" t="s">
        <v>10</v>
      </c>
    </row>
    <row r="23867" spans="1:9">
      <c r="A23867" t="n">
        <v>189022</v>
      </c>
      <c r="B23867" s="25" t="n">
        <v>45</v>
      </c>
      <c r="C23867" s="7" t="n">
        <v>11</v>
      </c>
      <c r="D23867" s="7" t="n">
        <v>3</v>
      </c>
      <c r="E23867" s="7" t="n">
        <v>19.1000003814697</v>
      </c>
      <c r="F23867" s="7" t="n">
        <v>20000</v>
      </c>
    </row>
    <row r="23868" spans="1:9">
      <c r="A23868" t="s">
        <v>4</v>
      </c>
      <c r="B23868" s="4" t="s">
        <v>5</v>
      </c>
      <c r="C23868" s="4" t="s">
        <v>13</v>
      </c>
      <c r="D23868" s="4" t="s">
        <v>13</v>
      </c>
      <c r="E23868" s="4" t="s">
        <v>22</v>
      </c>
      <c r="F23868" s="4" t="s">
        <v>22</v>
      </c>
      <c r="G23868" s="4" t="s">
        <v>22</v>
      </c>
      <c r="H23868" s="4" t="s">
        <v>10</v>
      </c>
    </row>
    <row r="23869" spans="1:9">
      <c r="A23869" t="n">
        <v>189031</v>
      </c>
      <c r="B23869" s="25" t="n">
        <v>45</v>
      </c>
      <c r="C23869" s="7" t="n">
        <v>2</v>
      </c>
      <c r="D23869" s="7" t="n">
        <v>3</v>
      </c>
      <c r="E23869" s="7" t="n">
        <v>3.24000000953674</v>
      </c>
      <c r="F23869" s="7" t="n">
        <v>5.05999994277954</v>
      </c>
      <c r="G23869" s="7" t="n">
        <v>-13.5299997329712</v>
      </c>
      <c r="H23869" s="7" t="n">
        <v>0</v>
      </c>
    </row>
    <row r="23870" spans="1:9">
      <c r="A23870" t="s">
        <v>4</v>
      </c>
      <c r="B23870" s="4" t="s">
        <v>5</v>
      </c>
      <c r="C23870" s="4" t="s">
        <v>13</v>
      </c>
      <c r="D23870" s="4" t="s">
        <v>13</v>
      </c>
      <c r="E23870" s="4" t="s">
        <v>22</v>
      </c>
      <c r="F23870" s="4" t="s">
        <v>22</v>
      </c>
      <c r="G23870" s="4" t="s">
        <v>22</v>
      </c>
      <c r="H23870" s="4" t="s">
        <v>10</v>
      </c>
      <c r="I23870" s="4" t="s">
        <v>13</v>
      </c>
    </row>
    <row r="23871" spans="1:9">
      <c r="A23871" t="n">
        <v>189048</v>
      </c>
      <c r="B23871" s="25" t="n">
        <v>45</v>
      </c>
      <c r="C23871" s="7" t="n">
        <v>4</v>
      </c>
      <c r="D23871" s="7" t="n">
        <v>3</v>
      </c>
      <c r="E23871" s="7" t="n">
        <v>20.4500007629395</v>
      </c>
      <c r="F23871" s="7" t="n">
        <v>298.119995117188</v>
      </c>
      <c r="G23871" s="7" t="n">
        <v>346</v>
      </c>
      <c r="H23871" s="7" t="n">
        <v>0</v>
      </c>
      <c r="I23871" s="7" t="n">
        <v>1</v>
      </c>
    </row>
    <row r="23872" spans="1:9">
      <c r="A23872" t="s">
        <v>4</v>
      </c>
      <c r="B23872" s="4" t="s">
        <v>5</v>
      </c>
      <c r="C23872" s="4" t="s">
        <v>13</v>
      </c>
      <c r="D23872" s="4" t="s">
        <v>13</v>
      </c>
      <c r="E23872" s="4" t="s">
        <v>22</v>
      </c>
      <c r="F23872" s="4" t="s">
        <v>10</v>
      </c>
    </row>
    <row r="23873" spans="1:9">
      <c r="A23873" t="n">
        <v>189066</v>
      </c>
      <c r="B23873" s="25" t="n">
        <v>45</v>
      </c>
      <c r="C23873" s="7" t="n">
        <v>5</v>
      </c>
      <c r="D23873" s="7" t="n">
        <v>3</v>
      </c>
      <c r="E23873" s="7" t="n">
        <v>5.40000009536743</v>
      </c>
      <c r="F23873" s="7" t="n">
        <v>0</v>
      </c>
    </row>
    <row r="23874" spans="1:9">
      <c r="A23874" t="s">
        <v>4</v>
      </c>
      <c r="B23874" s="4" t="s">
        <v>5</v>
      </c>
      <c r="C23874" s="4" t="s">
        <v>13</v>
      </c>
      <c r="D23874" s="4" t="s">
        <v>13</v>
      </c>
      <c r="E23874" s="4" t="s">
        <v>22</v>
      </c>
      <c r="F23874" s="4" t="s">
        <v>10</v>
      </c>
    </row>
    <row r="23875" spans="1:9">
      <c r="A23875" t="n">
        <v>189075</v>
      </c>
      <c r="B23875" s="25" t="n">
        <v>45</v>
      </c>
      <c r="C23875" s="7" t="n">
        <v>11</v>
      </c>
      <c r="D23875" s="7" t="n">
        <v>3</v>
      </c>
      <c r="E23875" s="7" t="n">
        <v>26</v>
      </c>
      <c r="F23875" s="7" t="n">
        <v>0</v>
      </c>
    </row>
    <row r="23876" spans="1:9">
      <c r="A23876" t="s">
        <v>4</v>
      </c>
      <c r="B23876" s="4" t="s">
        <v>5</v>
      </c>
      <c r="C23876" s="4" t="s">
        <v>13</v>
      </c>
      <c r="D23876" s="4" t="s">
        <v>13</v>
      </c>
      <c r="E23876" s="4" t="s">
        <v>22</v>
      </c>
      <c r="F23876" s="4" t="s">
        <v>22</v>
      </c>
      <c r="G23876" s="4" t="s">
        <v>22</v>
      </c>
      <c r="H23876" s="4" t="s">
        <v>10</v>
      </c>
    </row>
    <row r="23877" spans="1:9">
      <c r="A23877" t="n">
        <v>189084</v>
      </c>
      <c r="B23877" s="25" t="n">
        <v>45</v>
      </c>
      <c r="C23877" s="7" t="n">
        <v>2</v>
      </c>
      <c r="D23877" s="7" t="n">
        <v>3</v>
      </c>
      <c r="E23877" s="7" t="n">
        <v>3.24000000953674</v>
      </c>
      <c r="F23877" s="7" t="n">
        <v>5.05999994277954</v>
      </c>
      <c r="G23877" s="7" t="n">
        <v>-13.5299997329712</v>
      </c>
      <c r="H23877" s="7" t="n">
        <v>15000</v>
      </c>
    </row>
    <row r="23878" spans="1:9">
      <c r="A23878" t="s">
        <v>4</v>
      </c>
      <c r="B23878" s="4" t="s">
        <v>5</v>
      </c>
      <c r="C23878" s="4" t="s">
        <v>13</v>
      </c>
      <c r="D23878" s="4" t="s">
        <v>13</v>
      </c>
      <c r="E23878" s="4" t="s">
        <v>22</v>
      </c>
      <c r="F23878" s="4" t="s">
        <v>22</v>
      </c>
      <c r="G23878" s="4" t="s">
        <v>22</v>
      </c>
      <c r="H23878" s="4" t="s">
        <v>10</v>
      </c>
      <c r="I23878" s="4" t="s">
        <v>13</v>
      </c>
    </row>
    <row r="23879" spans="1:9">
      <c r="A23879" t="n">
        <v>189101</v>
      </c>
      <c r="B23879" s="25" t="n">
        <v>45</v>
      </c>
      <c r="C23879" s="7" t="n">
        <v>4</v>
      </c>
      <c r="D23879" s="7" t="n">
        <v>3</v>
      </c>
      <c r="E23879" s="7" t="n">
        <v>23.0699996948242</v>
      </c>
      <c r="F23879" s="7" t="n">
        <v>301.209991455078</v>
      </c>
      <c r="G23879" s="7" t="n">
        <v>346</v>
      </c>
      <c r="H23879" s="7" t="n">
        <v>15000</v>
      </c>
      <c r="I23879" s="7" t="n">
        <v>1</v>
      </c>
    </row>
    <row r="23880" spans="1:9">
      <c r="A23880" t="s">
        <v>4</v>
      </c>
      <c r="B23880" s="4" t="s">
        <v>5</v>
      </c>
      <c r="C23880" s="4" t="s">
        <v>13</v>
      </c>
      <c r="D23880" s="4" t="s">
        <v>13</v>
      </c>
      <c r="E23880" s="4" t="s">
        <v>22</v>
      </c>
      <c r="F23880" s="4" t="s">
        <v>10</v>
      </c>
    </row>
    <row r="23881" spans="1:9">
      <c r="A23881" t="n">
        <v>189119</v>
      </c>
      <c r="B23881" s="25" t="n">
        <v>45</v>
      </c>
      <c r="C23881" s="7" t="n">
        <v>5</v>
      </c>
      <c r="D23881" s="7" t="n">
        <v>3</v>
      </c>
      <c r="E23881" s="7" t="n">
        <v>4.90000009536743</v>
      </c>
      <c r="F23881" s="7" t="n">
        <v>15000</v>
      </c>
    </row>
    <row r="23882" spans="1:9">
      <c r="A23882" t="s">
        <v>4</v>
      </c>
      <c r="B23882" s="4" t="s">
        <v>5</v>
      </c>
      <c r="C23882" s="4" t="s">
        <v>13</v>
      </c>
      <c r="D23882" s="4" t="s">
        <v>13</v>
      </c>
      <c r="E23882" s="4" t="s">
        <v>22</v>
      </c>
      <c r="F23882" s="4" t="s">
        <v>10</v>
      </c>
    </row>
    <row r="23883" spans="1:9">
      <c r="A23883" t="n">
        <v>189128</v>
      </c>
      <c r="B23883" s="25" t="n">
        <v>45</v>
      </c>
      <c r="C23883" s="7" t="n">
        <v>11</v>
      </c>
      <c r="D23883" s="7" t="n">
        <v>3</v>
      </c>
      <c r="E23883" s="7" t="n">
        <v>26</v>
      </c>
      <c r="F23883" s="7" t="n">
        <v>15000</v>
      </c>
    </row>
    <row r="23884" spans="1:9">
      <c r="A23884" t="s">
        <v>4</v>
      </c>
      <c r="B23884" s="4" t="s">
        <v>5</v>
      </c>
      <c r="C23884" s="4" t="s">
        <v>10</v>
      </c>
      <c r="D23884" s="4" t="s">
        <v>22</v>
      </c>
      <c r="E23884" s="4" t="s">
        <v>22</v>
      </c>
      <c r="F23884" s="4" t="s">
        <v>22</v>
      </c>
      <c r="G23884" s="4" t="s">
        <v>10</v>
      </c>
      <c r="H23884" s="4" t="s">
        <v>10</v>
      </c>
    </row>
    <row r="23885" spans="1:9">
      <c r="A23885" t="n">
        <v>189137</v>
      </c>
      <c r="B23885" s="56" t="n">
        <v>60</v>
      </c>
      <c r="C23885" s="7" t="n">
        <v>0</v>
      </c>
      <c r="D23885" s="7" t="n">
        <v>0</v>
      </c>
      <c r="E23885" s="7" t="n">
        <v>0</v>
      </c>
      <c r="F23885" s="7" t="n">
        <v>0</v>
      </c>
      <c r="G23885" s="7" t="n">
        <v>0</v>
      </c>
      <c r="H23885" s="7" t="n">
        <v>0</v>
      </c>
    </row>
    <row r="23886" spans="1:9">
      <c r="A23886" t="s">
        <v>4</v>
      </c>
      <c r="B23886" s="4" t="s">
        <v>5</v>
      </c>
      <c r="C23886" s="4" t="s">
        <v>10</v>
      </c>
      <c r="D23886" s="4" t="s">
        <v>22</v>
      </c>
      <c r="E23886" s="4" t="s">
        <v>22</v>
      </c>
      <c r="F23886" s="4" t="s">
        <v>22</v>
      </c>
      <c r="G23886" s="4" t="s">
        <v>10</v>
      </c>
      <c r="H23886" s="4" t="s">
        <v>10</v>
      </c>
    </row>
    <row r="23887" spans="1:9">
      <c r="A23887" t="n">
        <v>189156</v>
      </c>
      <c r="B23887" s="56" t="n">
        <v>60</v>
      </c>
      <c r="C23887" s="7" t="n">
        <v>11</v>
      </c>
      <c r="D23887" s="7" t="n">
        <v>0</v>
      </c>
      <c r="E23887" s="7" t="n">
        <v>0</v>
      </c>
      <c r="F23887" s="7" t="n">
        <v>0</v>
      </c>
      <c r="G23887" s="7" t="n">
        <v>0</v>
      </c>
      <c r="H23887" s="7" t="n">
        <v>0</v>
      </c>
    </row>
    <row r="23888" spans="1:9">
      <c r="A23888" t="s">
        <v>4</v>
      </c>
      <c r="B23888" s="4" t="s">
        <v>5</v>
      </c>
      <c r="C23888" s="4" t="s">
        <v>10</v>
      </c>
      <c r="D23888" s="4" t="s">
        <v>22</v>
      </c>
      <c r="E23888" s="4" t="s">
        <v>22</v>
      </c>
      <c r="F23888" s="4" t="s">
        <v>22</v>
      </c>
      <c r="G23888" s="4" t="s">
        <v>10</v>
      </c>
      <c r="H23888" s="4" t="s">
        <v>10</v>
      </c>
    </row>
    <row r="23889" spans="1:9">
      <c r="A23889" t="n">
        <v>189175</v>
      </c>
      <c r="B23889" s="56" t="n">
        <v>60</v>
      </c>
      <c r="C23889" s="7" t="n">
        <v>1</v>
      </c>
      <c r="D23889" s="7" t="n">
        <v>0</v>
      </c>
      <c r="E23889" s="7" t="n">
        <v>0</v>
      </c>
      <c r="F23889" s="7" t="n">
        <v>0</v>
      </c>
      <c r="G23889" s="7" t="n">
        <v>0</v>
      </c>
      <c r="H23889" s="7" t="n">
        <v>0</v>
      </c>
    </row>
    <row r="23890" spans="1:9">
      <c r="A23890" t="s">
        <v>4</v>
      </c>
      <c r="B23890" s="4" t="s">
        <v>5</v>
      </c>
      <c r="C23890" s="4" t="s">
        <v>10</v>
      </c>
      <c r="D23890" s="4" t="s">
        <v>22</v>
      </c>
      <c r="E23890" s="4" t="s">
        <v>22</v>
      </c>
      <c r="F23890" s="4" t="s">
        <v>22</v>
      </c>
      <c r="G23890" s="4" t="s">
        <v>10</v>
      </c>
      <c r="H23890" s="4" t="s">
        <v>10</v>
      </c>
    </row>
    <row r="23891" spans="1:9">
      <c r="A23891" t="n">
        <v>189194</v>
      </c>
      <c r="B23891" s="56" t="n">
        <v>60</v>
      </c>
      <c r="C23891" s="7" t="n">
        <v>2</v>
      </c>
      <c r="D23891" s="7" t="n">
        <v>0</v>
      </c>
      <c r="E23891" s="7" t="n">
        <v>0</v>
      </c>
      <c r="F23891" s="7" t="n">
        <v>0</v>
      </c>
      <c r="G23891" s="7" t="n">
        <v>0</v>
      </c>
      <c r="H23891" s="7" t="n">
        <v>0</v>
      </c>
    </row>
    <row r="23892" spans="1:9">
      <c r="A23892" t="s">
        <v>4</v>
      </c>
      <c r="B23892" s="4" t="s">
        <v>5</v>
      </c>
      <c r="C23892" s="4" t="s">
        <v>10</v>
      </c>
      <c r="D23892" s="4" t="s">
        <v>22</v>
      </c>
      <c r="E23892" s="4" t="s">
        <v>22</v>
      </c>
      <c r="F23892" s="4" t="s">
        <v>22</v>
      </c>
      <c r="G23892" s="4" t="s">
        <v>10</v>
      </c>
      <c r="H23892" s="4" t="s">
        <v>10</v>
      </c>
    </row>
    <row r="23893" spans="1:9">
      <c r="A23893" t="n">
        <v>189213</v>
      </c>
      <c r="B23893" s="56" t="n">
        <v>60</v>
      </c>
      <c r="C23893" s="7" t="n">
        <v>3</v>
      </c>
      <c r="D23893" s="7" t="n">
        <v>0</v>
      </c>
      <c r="E23893" s="7" t="n">
        <v>0</v>
      </c>
      <c r="F23893" s="7" t="n">
        <v>0</v>
      </c>
      <c r="G23893" s="7" t="n">
        <v>0</v>
      </c>
      <c r="H23893" s="7" t="n">
        <v>0</v>
      </c>
    </row>
    <row r="23894" spans="1:9">
      <c r="A23894" t="s">
        <v>4</v>
      </c>
      <c r="B23894" s="4" t="s">
        <v>5</v>
      </c>
      <c r="C23894" s="4" t="s">
        <v>10</v>
      </c>
      <c r="D23894" s="4" t="s">
        <v>22</v>
      </c>
      <c r="E23894" s="4" t="s">
        <v>22</v>
      </c>
      <c r="F23894" s="4" t="s">
        <v>22</v>
      </c>
      <c r="G23894" s="4" t="s">
        <v>10</v>
      </c>
      <c r="H23894" s="4" t="s">
        <v>10</v>
      </c>
    </row>
    <row r="23895" spans="1:9">
      <c r="A23895" t="n">
        <v>189232</v>
      </c>
      <c r="B23895" s="56" t="n">
        <v>60</v>
      </c>
      <c r="C23895" s="7" t="n">
        <v>4</v>
      </c>
      <c r="D23895" s="7" t="n">
        <v>0</v>
      </c>
      <c r="E23895" s="7" t="n">
        <v>0</v>
      </c>
      <c r="F23895" s="7" t="n">
        <v>0</v>
      </c>
      <c r="G23895" s="7" t="n">
        <v>0</v>
      </c>
      <c r="H23895" s="7" t="n">
        <v>0</v>
      </c>
    </row>
    <row r="23896" spans="1:9">
      <c r="A23896" t="s">
        <v>4</v>
      </c>
      <c r="B23896" s="4" t="s">
        <v>5</v>
      </c>
      <c r="C23896" s="4" t="s">
        <v>10</v>
      </c>
      <c r="D23896" s="4" t="s">
        <v>22</v>
      </c>
      <c r="E23896" s="4" t="s">
        <v>22</v>
      </c>
      <c r="F23896" s="4" t="s">
        <v>22</v>
      </c>
      <c r="G23896" s="4" t="s">
        <v>10</v>
      </c>
      <c r="H23896" s="4" t="s">
        <v>10</v>
      </c>
    </row>
    <row r="23897" spans="1:9">
      <c r="A23897" t="n">
        <v>189251</v>
      </c>
      <c r="B23897" s="56" t="n">
        <v>60</v>
      </c>
      <c r="C23897" s="7" t="n">
        <v>5</v>
      </c>
      <c r="D23897" s="7" t="n">
        <v>0</v>
      </c>
      <c r="E23897" s="7" t="n">
        <v>0</v>
      </c>
      <c r="F23897" s="7" t="n">
        <v>0</v>
      </c>
      <c r="G23897" s="7" t="n">
        <v>0</v>
      </c>
      <c r="H23897" s="7" t="n">
        <v>0</v>
      </c>
    </row>
    <row r="23898" spans="1:9">
      <c r="A23898" t="s">
        <v>4</v>
      </c>
      <c r="B23898" s="4" t="s">
        <v>5</v>
      </c>
      <c r="C23898" s="4" t="s">
        <v>10</v>
      </c>
      <c r="D23898" s="4" t="s">
        <v>22</v>
      </c>
      <c r="E23898" s="4" t="s">
        <v>22</v>
      </c>
      <c r="F23898" s="4" t="s">
        <v>22</v>
      </c>
      <c r="G23898" s="4" t="s">
        <v>10</v>
      </c>
      <c r="H23898" s="4" t="s">
        <v>10</v>
      </c>
    </row>
    <row r="23899" spans="1:9">
      <c r="A23899" t="n">
        <v>189270</v>
      </c>
      <c r="B23899" s="56" t="n">
        <v>60</v>
      </c>
      <c r="C23899" s="7" t="n">
        <v>6</v>
      </c>
      <c r="D23899" s="7" t="n">
        <v>0</v>
      </c>
      <c r="E23899" s="7" t="n">
        <v>0</v>
      </c>
      <c r="F23899" s="7" t="n">
        <v>0</v>
      </c>
      <c r="G23899" s="7" t="n">
        <v>0</v>
      </c>
      <c r="H23899" s="7" t="n">
        <v>0</v>
      </c>
    </row>
    <row r="23900" spans="1:9">
      <c r="A23900" t="s">
        <v>4</v>
      </c>
      <c r="B23900" s="4" t="s">
        <v>5</v>
      </c>
      <c r="C23900" s="4" t="s">
        <v>10</v>
      </c>
      <c r="D23900" s="4" t="s">
        <v>22</v>
      </c>
      <c r="E23900" s="4" t="s">
        <v>22</v>
      </c>
      <c r="F23900" s="4" t="s">
        <v>22</v>
      </c>
      <c r="G23900" s="4" t="s">
        <v>10</v>
      </c>
      <c r="H23900" s="4" t="s">
        <v>10</v>
      </c>
    </row>
    <row r="23901" spans="1:9">
      <c r="A23901" t="n">
        <v>189289</v>
      </c>
      <c r="B23901" s="56" t="n">
        <v>60</v>
      </c>
      <c r="C23901" s="7" t="n">
        <v>7</v>
      </c>
      <c r="D23901" s="7" t="n">
        <v>0</v>
      </c>
      <c r="E23901" s="7" t="n">
        <v>0</v>
      </c>
      <c r="F23901" s="7" t="n">
        <v>0</v>
      </c>
      <c r="G23901" s="7" t="n">
        <v>0</v>
      </c>
      <c r="H23901" s="7" t="n">
        <v>0</v>
      </c>
    </row>
    <row r="23902" spans="1:9">
      <c r="A23902" t="s">
        <v>4</v>
      </c>
      <c r="B23902" s="4" t="s">
        <v>5</v>
      </c>
      <c r="C23902" s="4" t="s">
        <v>10</v>
      </c>
      <c r="D23902" s="4" t="s">
        <v>22</v>
      </c>
      <c r="E23902" s="4" t="s">
        <v>22</v>
      </c>
      <c r="F23902" s="4" t="s">
        <v>22</v>
      </c>
      <c r="G23902" s="4" t="s">
        <v>10</v>
      </c>
      <c r="H23902" s="4" t="s">
        <v>10</v>
      </c>
    </row>
    <row r="23903" spans="1:9">
      <c r="A23903" t="n">
        <v>189308</v>
      </c>
      <c r="B23903" s="56" t="n">
        <v>60</v>
      </c>
      <c r="C23903" s="7" t="n">
        <v>8</v>
      </c>
      <c r="D23903" s="7" t="n">
        <v>0</v>
      </c>
      <c r="E23903" s="7" t="n">
        <v>0</v>
      </c>
      <c r="F23903" s="7" t="n">
        <v>0</v>
      </c>
      <c r="G23903" s="7" t="n">
        <v>0</v>
      </c>
      <c r="H23903" s="7" t="n">
        <v>0</v>
      </c>
    </row>
    <row r="23904" spans="1:9">
      <c r="A23904" t="s">
        <v>4</v>
      </c>
      <c r="B23904" s="4" t="s">
        <v>5</v>
      </c>
      <c r="C23904" s="4" t="s">
        <v>10</v>
      </c>
      <c r="D23904" s="4" t="s">
        <v>22</v>
      </c>
      <c r="E23904" s="4" t="s">
        <v>22</v>
      </c>
      <c r="F23904" s="4" t="s">
        <v>22</v>
      </c>
      <c r="G23904" s="4" t="s">
        <v>10</v>
      </c>
      <c r="H23904" s="4" t="s">
        <v>10</v>
      </c>
    </row>
    <row r="23905" spans="1:8">
      <c r="A23905" t="n">
        <v>189327</v>
      </c>
      <c r="B23905" s="56" t="n">
        <v>60</v>
      </c>
      <c r="C23905" s="7" t="n">
        <v>9</v>
      </c>
      <c r="D23905" s="7" t="n">
        <v>0</v>
      </c>
      <c r="E23905" s="7" t="n">
        <v>0</v>
      </c>
      <c r="F23905" s="7" t="n">
        <v>0</v>
      </c>
      <c r="G23905" s="7" t="n">
        <v>0</v>
      </c>
      <c r="H23905" s="7" t="n">
        <v>0</v>
      </c>
    </row>
    <row r="23906" spans="1:8">
      <c r="A23906" t="s">
        <v>4</v>
      </c>
      <c r="B23906" s="4" t="s">
        <v>5</v>
      </c>
      <c r="C23906" s="4" t="s">
        <v>10</v>
      </c>
      <c r="D23906" s="4" t="s">
        <v>22</v>
      </c>
      <c r="E23906" s="4" t="s">
        <v>22</v>
      </c>
      <c r="F23906" s="4" t="s">
        <v>22</v>
      </c>
      <c r="G23906" s="4" t="s">
        <v>10</v>
      </c>
      <c r="H23906" s="4" t="s">
        <v>10</v>
      </c>
    </row>
    <row r="23907" spans="1:8">
      <c r="A23907" t="n">
        <v>189346</v>
      </c>
      <c r="B23907" s="56" t="n">
        <v>60</v>
      </c>
      <c r="C23907" s="7" t="n">
        <v>16</v>
      </c>
      <c r="D23907" s="7" t="n">
        <v>0</v>
      </c>
      <c r="E23907" s="7" t="n">
        <v>0</v>
      </c>
      <c r="F23907" s="7" t="n">
        <v>0</v>
      </c>
      <c r="G23907" s="7" t="n">
        <v>0</v>
      </c>
      <c r="H23907" s="7" t="n">
        <v>0</v>
      </c>
    </row>
    <row r="23908" spans="1:8">
      <c r="A23908" t="s">
        <v>4</v>
      </c>
      <c r="B23908" s="4" t="s">
        <v>5</v>
      </c>
      <c r="C23908" s="4" t="s">
        <v>10</v>
      </c>
      <c r="D23908" s="4" t="s">
        <v>22</v>
      </c>
      <c r="E23908" s="4" t="s">
        <v>22</v>
      </c>
      <c r="F23908" s="4" t="s">
        <v>22</v>
      </c>
      <c r="G23908" s="4" t="s">
        <v>10</v>
      </c>
      <c r="H23908" s="4" t="s">
        <v>10</v>
      </c>
    </row>
    <row r="23909" spans="1:8">
      <c r="A23909" t="n">
        <v>189365</v>
      </c>
      <c r="B23909" s="56" t="n">
        <v>60</v>
      </c>
      <c r="C23909" s="7" t="n">
        <v>15</v>
      </c>
      <c r="D23909" s="7" t="n">
        <v>0</v>
      </c>
      <c r="E23909" s="7" t="n">
        <v>0</v>
      </c>
      <c r="F23909" s="7" t="n">
        <v>0</v>
      </c>
      <c r="G23909" s="7" t="n">
        <v>0</v>
      </c>
      <c r="H23909" s="7" t="n">
        <v>0</v>
      </c>
    </row>
    <row r="23910" spans="1:8">
      <c r="A23910" t="s">
        <v>4</v>
      </c>
      <c r="B23910" s="4" t="s">
        <v>5</v>
      </c>
      <c r="C23910" s="4" t="s">
        <v>10</v>
      </c>
      <c r="D23910" s="4" t="s">
        <v>22</v>
      </c>
      <c r="E23910" s="4" t="s">
        <v>22</v>
      </c>
      <c r="F23910" s="4" t="s">
        <v>22</v>
      </c>
      <c r="G23910" s="4" t="s">
        <v>10</v>
      </c>
      <c r="H23910" s="4" t="s">
        <v>10</v>
      </c>
    </row>
    <row r="23911" spans="1:8">
      <c r="A23911" t="n">
        <v>189384</v>
      </c>
      <c r="B23911" s="56" t="n">
        <v>60</v>
      </c>
      <c r="C23911" s="7" t="n">
        <v>14</v>
      </c>
      <c r="D23911" s="7" t="n">
        <v>0</v>
      </c>
      <c r="E23911" s="7" t="n">
        <v>0</v>
      </c>
      <c r="F23911" s="7" t="n">
        <v>0</v>
      </c>
      <c r="G23911" s="7" t="n">
        <v>0</v>
      </c>
      <c r="H23911" s="7" t="n">
        <v>0</v>
      </c>
    </row>
    <row r="23912" spans="1:8">
      <c r="A23912" t="s">
        <v>4</v>
      </c>
      <c r="B23912" s="4" t="s">
        <v>5</v>
      </c>
      <c r="C23912" s="4" t="s">
        <v>10</v>
      </c>
      <c r="D23912" s="4" t="s">
        <v>22</v>
      </c>
      <c r="E23912" s="4" t="s">
        <v>22</v>
      </c>
      <c r="F23912" s="4" t="s">
        <v>22</v>
      </c>
      <c r="G23912" s="4" t="s">
        <v>10</v>
      </c>
      <c r="H23912" s="4" t="s">
        <v>10</v>
      </c>
    </row>
    <row r="23913" spans="1:8">
      <c r="A23913" t="n">
        <v>189403</v>
      </c>
      <c r="B23913" s="56" t="n">
        <v>60</v>
      </c>
      <c r="C23913" s="7" t="n">
        <v>7032</v>
      </c>
      <c r="D23913" s="7" t="n">
        <v>0</v>
      </c>
      <c r="E23913" s="7" t="n">
        <v>0</v>
      </c>
      <c r="F23913" s="7" t="n">
        <v>0</v>
      </c>
      <c r="G23913" s="7" t="n">
        <v>0</v>
      </c>
      <c r="H23913" s="7" t="n">
        <v>0</v>
      </c>
    </row>
    <row r="23914" spans="1:8">
      <c r="A23914" t="s">
        <v>4</v>
      </c>
      <c r="B23914" s="4" t="s">
        <v>5</v>
      </c>
      <c r="C23914" s="4" t="s">
        <v>10</v>
      </c>
      <c r="D23914" s="4" t="s">
        <v>10</v>
      </c>
      <c r="E23914" s="4" t="s">
        <v>10</v>
      </c>
    </row>
    <row r="23915" spans="1:8">
      <c r="A23915" t="n">
        <v>189422</v>
      </c>
      <c r="B23915" s="57" t="n">
        <v>61</v>
      </c>
      <c r="C23915" s="7" t="n">
        <v>0</v>
      </c>
      <c r="D23915" s="7" t="n">
        <v>19</v>
      </c>
      <c r="E23915" s="7" t="n">
        <v>0</v>
      </c>
    </row>
    <row r="23916" spans="1:8">
      <c r="A23916" t="s">
        <v>4</v>
      </c>
      <c r="B23916" s="4" t="s">
        <v>5</v>
      </c>
      <c r="C23916" s="4" t="s">
        <v>10</v>
      </c>
      <c r="D23916" s="4" t="s">
        <v>10</v>
      </c>
      <c r="E23916" s="4" t="s">
        <v>10</v>
      </c>
    </row>
    <row r="23917" spans="1:8">
      <c r="A23917" t="n">
        <v>189429</v>
      </c>
      <c r="B23917" s="57" t="n">
        <v>61</v>
      </c>
      <c r="C23917" s="7" t="n">
        <v>11</v>
      </c>
      <c r="D23917" s="7" t="n">
        <v>19</v>
      </c>
      <c r="E23917" s="7" t="n">
        <v>0</v>
      </c>
    </row>
    <row r="23918" spans="1:8">
      <c r="A23918" t="s">
        <v>4</v>
      </c>
      <c r="B23918" s="4" t="s">
        <v>5</v>
      </c>
      <c r="C23918" s="4" t="s">
        <v>10</v>
      </c>
      <c r="D23918" s="4" t="s">
        <v>10</v>
      </c>
      <c r="E23918" s="4" t="s">
        <v>10</v>
      </c>
    </row>
    <row r="23919" spans="1:8">
      <c r="A23919" t="n">
        <v>189436</v>
      </c>
      <c r="B23919" s="57" t="n">
        <v>61</v>
      </c>
      <c r="C23919" s="7" t="n">
        <v>1</v>
      </c>
      <c r="D23919" s="7" t="n">
        <v>19</v>
      </c>
      <c r="E23919" s="7" t="n">
        <v>0</v>
      </c>
    </row>
    <row r="23920" spans="1:8">
      <c r="A23920" t="s">
        <v>4</v>
      </c>
      <c r="B23920" s="4" t="s">
        <v>5</v>
      </c>
      <c r="C23920" s="4" t="s">
        <v>10</v>
      </c>
      <c r="D23920" s="4" t="s">
        <v>10</v>
      </c>
      <c r="E23920" s="4" t="s">
        <v>10</v>
      </c>
    </row>
    <row r="23921" spans="1:8">
      <c r="A23921" t="n">
        <v>189443</v>
      </c>
      <c r="B23921" s="57" t="n">
        <v>61</v>
      </c>
      <c r="C23921" s="7" t="n">
        <v>2</v>
      </c>
      <c r="D23921" s="7" t="n">
        <v>19</v>
      </c>
      <c r="E23921" s="7" t="n">
        <v>0</v>
      </c>
    </row>
    <row r="23922" spans="1:8">
      <c r="A23922" t="s">
        <v>4</v>
      </c>
      <c r="B23922" s="4" t="s">
        <v>5</v>
      </c>
      <c r="C23922" s="4" t="s">
        <v>10</v>
      </c>
      <c r="D23922" s="4" t="s">
        <v>10</v>
      </c>
      <c r="E23922" s="4" t="s">
        <v>10</v>
      </c>
    </row>
    <row r="23923" spans="1:8">
      <c r="A23923" t="n">
        <v>189450</v>
      </c>
      <c r="B23923" s="57" t="n">
        <v>61</v>
      </c>
      <c r="C23923" s="7" t="n">
        <v>3</v>
      </c>
      <c r="D23923" s="7" t="n">
        <v>19</v>
      </c>
      <c r="E23923" s="7" t="n">
        <v>0</v>
      </c>
    </row>
    <row r="23924" spans="1:8">
      <c r="A23924" t="s">
        <v>4</v>
      </c>
      <c r="B23924" s="4" t="s">
        <v>5</v>
      </c>
      <c r="C23924" s="4" t="s">
        <v>10</v>
      </c>
      <c r="D23924" s="4" t="s">
        <v>10</v>
      </c>
      <c r="E23924" s="4" t="s">
        <v>10</v>
      </c>
    </row>
    <row r="23925" spans="1:8">
      <c r="A23925" t="n">
        <v>189457</v>
      </c>
      <c r="B23925" s="57" t="n">
        <v>61</v>
      </c>
      <c r="C23925" s="7" t="n">
        <v>4</v>
      </c>
      <c r="D23925" s="7" t="n">
        <v>19</v>
      </c>
      <c r="E23925" s="7" t="n">
        <v>0</v>
      </c>
    </row>
    <row r="23926" spans="1:8">
      <c r="A23926" t="s">
        <v>4</v>
      </c>
      <c r="B23926" s="4" t="s">
        <v>5</v>
      </c>
      <c r="C23926" s="4" t="s">
        <v>10</v>
      </c>
      <c r="D23926" s="4" t="s">
        <v>10</v>
      </c>
      <c r="E23926" s="4" t="s">
        <v>10</v>
      </c>
    </row>
    <row r="23927" spans="1:8">
      <c r="A23927" t="n">
        <v>189464</v>
      </c>
      <c r="B23927" s="57" t="n">
        <v>61</v>
      </c>
      <c r="C23927" s="7" t="n">
        <v>5</v>
      </c>
      <c r="D23927" s="7" t="n">
        <v>19</v>
      </c>
      <c r="E23927" s="7" t="n">
        <v>0</v>
      </c>
    </row>
    <row r="23928" spans="1:8">
      <c r="A23928" t="s">
        <v>4</v>
      </c>
      <c r="B23928" s="4" t="s">
        <v>5</v>
      </c>
      <c r="C23928" s="4" t="s">
        <v>10</v>
      </c>
      <c r="D23928" s="4" t="s">
        <v>10</v>
      </c>
      <c r="E23928" s="4" t="s">
        <v>10</v>
      </c>
    </row>
    <row r="23929" spans="1:8">
      <c r="A23929" t="n">
        <v>189471</v>
      </c>
      <c r="B23929" s="57" t="n">
        <v>61</v>
      </c>
      <c r="C23929" s="7" t="n">
        <v>6</v>
      </c>
      <c r="D23929" s="7" t="n">
        <v>19</v>
      </c>
      <c r="E23929" s="7" t="n">
        <v>0</v>
      </c>
    </row>
    <row r="23930" spans="1:8">
      <c r="A23930" t="s">
        <v>4</v>
      </c>
      <c r="B23930" s="4" t="s">
        <v>5</v>
      </c>
      <c r="C23930" s="4" t="s">
        <v>10</v>
      </c>
      <c r="D23930" s="4" t="s">
        <v>10</v>
      </c>
      <c r="E23930" s="4" t="s">
        <v>10</v>
      </c>
    </row>
    <row r="23931" spans="1:8">
      <c r="A23931" t="n">
        <v>189478</v>
      </c>
      <c r="B23931" s="57" t="n">
        <v>61</v>
      </c>
      <c r="C23931" s="7" t="n">
        <v>7</v>
      </c>
      <c r="D23931" s="7" t="n">
        <v>19</v>
      </c>
      <c r="E23931" s="7" t="n">
        <v>0</v>
      </c>
    </row>
    <row r="23932" spans="1:8">
      <c r="A23932" t="s">
        <v>4</v>
      </c>
      <c r="B23932" s="4" t="s">
        <v>5</v>
      </c>
      <c r="C23932" s="4" t="s">
        <v>10</v>
      </c>
      <c r="D23932" s="4" t="s">
        <v>10</v>
      </c>
      <c r="E23932" s="4" t="s">
        <v>10</v>
      </c>
    </row>
    <row r="23933" spans="1:8">
      <c r="A23933" t="n">
        <v>189485</v>
      </c>
      <c r="B23933" s="57" t="n">
        <v>61</v>
      </c>
      <c r="C23933" s="7" t="n">
        <v>8</v>
      </c>
      <c r="D23933" s="7" t="n">
        <v>19</v>
      </c>
      <c r="E23933" s="7" t="n">
        <v>0</v>
      </c>
    </row>
    <row r="23934" spans="1:8">
      <c r="A23934" t="s">
        <v>4</v>
      </c>
      <c r="B23934" s="4" t="s">
        <v>5</v>
      </c>
      <c r="C23934" s="4" t="s">
        <v>10</v>
      </c>
      <c r="D23934" s="4" t="s">
        <v>10</v>
      </c>
      <c r="E23934" s="4" t="s">
        <v>10</v>
      </c>
    </row>
    <row r="23935" spans="1:8">
      <c r="A23935" t="n">
        <v>189492</v>
      </c>
      <c r="B23935" s="57" t="n">
        <v>61</v>
      </c>
      <c r="C23935" s="7" t="n">
        <v>9</v>
      </c>
      <c r="D23935" s="7" t="n">
        <v>19</v>
      </c>
      <c r="E23935" s="7" t="n">
        <v>0</v>
      </c>
    </row>
    <row r="23936" spans="1:8">
      <c r="A23936" t="s">
        <v>4</v>
      </c>
      <c r="B23936" s="4" t="s">
        <v>5</v>
      </c>
      <c r="C23936" s="4" t="s">
        <v>10</v>
      </c>
      <c r="D23936" s="4" t="s">
        <v>10</v>
      </c>
      <c r="E23936" s="4" t="s">
        <v>10</v>
      </c>
    </row>
    <row r="23937" spans="1:5">
      <c r="A23937" t="n">
        <v>189499</v>
      </c>
      <c r="B23937" s="57" t="n">
        <v>61</v>
      </c>
      <c r="C23937" s="7" t="n">
        <v>16</v>
      </c>
      <c r="D23937" s="7" t="n">
        <v>19</v>
      </c>
      <c r="E23937" s="7" t="n">
        <v>0</v>
      </c>
    </row>
    <row r="23938" spans="1:5">
      <c r="A23938" t="s">
        <v>4</v>
      </c>
      <c r="B23938" s="4" t="s">
        <v>5</v>
      </c>
      <c r="C23938" s="4" t="s">
        <v>10</v>
      </c>
      <c r="D23938" s="4" t="s">
        <v>10</v>
      </c>
      <c r="E23938" s="4" t="s">
        <v>10</v>
      </c>
    </row>
    <row r="23939" spans="1:5">
      <c r="A23939" t="n">
        <v>189506</v>
      </c>
      <c r="B23939" s="57" t="n">
        <v>61</v>
      </c>
      <c r="C23939" s="7" t="n">
        <v>15</v>
      </c>
      <c r="D23939" s="7" t="n">
        <v>19</v>
      </c>
      <c r="E23939" s="7" t="n">
        <v>0</v>
      </c>
    </row>
    <row r="23940" spans="1:5">
      <c r="A23940" t="s">
        <v>4</v>
      </c>
      <c r="B23940" s="4" t="s">
        <v>5</v>
      </c>
      <c r="C23940" s="4" t="s">
        <v>10</v>
      </c>
      <c r="D23940" s="4" t="s">
        <v>10</v>
      </c>
      <c r="E23940" s="4" t="s">
        <v>10</v>
      </c>
    </row>
    <row r="23941" spans="1:5">
      <c r="A23941" t="n">
        <v>189513</v>
      </c>
      <c r="B23941" s="57" t="n">
        <v>61</v>
      </c>
      <c r="C23941" s="7" t="n">
        <v>14</v>
      </c>
      <c r="D23941" s="7" t="n">
        <v>19</v>
      </c>
      <c r="E23941" s="7" t="n">
        <v>0</v>
      </c>
    </row>
    <row r="23942" spans="1:5">
      <c r="A23942" t="s">
        <v>4</v>
      </c>
      <c r="B23942" s="4" t="s">
        <v>5</v>
      </c>
      <c r="C23942" s="4" t="s">
        <v>10</v>
      </c>
      <c r="D23942" s="4" t="s">
        <v>10</v>
      </c>
      <c r="E23942" s="4" t="s">
        <v>10</v>
      </c>
    </row>
    <row r="23943" spans="1:5">
      <c r="A23943" t="n">
        <v>189520</v>
      </c>
      <c r="B23943" s="57" t="n">
        <v>61</v>
      </c>
      <c r="C23943" s="7" t="n">
        <v>7032</v>
      </c>
      <c r="D23943" s="7" t="n">
        <v>19</v>
      </c>
      <c r="E23943" s="7" t="n">
        <v>0</v>
      </c>
    </row>
    <row r="23944" spans="1:5">
      <c r="A23944" t="s">
        <v>4</v>
      </c>
      <c r="B23944" s="4" t="s">
        <v>5</v>
      </c>
      <c r="C23944" s="4" t="s">
        <v>13</v>
      </c>
      <c r="D23944" s="4" t="s">
        <v>10</v>
      </c>
    </row>
    <row r="23945" spans="1:5">
      <c r="A23945" t="n">
        <v>189527</v>
      </c>
      <c r="B23945" s="28" t="n">
        <v>58</v>
      </c>
      <c r="C23945" s="7" t="n">
        <v>255</v>
      </c>
      <c r="D23945" s="7" t="n">
        <v>0</v>
      </c>
    </row>
    <row r="23946" spans="1:5">
      <c r="A23946" t="s">
        <v>4</v>
      </c>
      <c r="B23946" s="4" t="s">
        <v>5</v>
      </c>
      <c r="C23946" s="4" t="s">
        <v>13</v>
      </c>
      <c r="D23946" s="4" t="s">
        <v>10</v>
      </c>
      <c r="E23946" s="4" t="s">
        <v>6</v>
      </c>
    </row>
    <row r="23947" spans="1:5">
      <c r="A23947" t="n">
        <v>189531</v>
      </c>
      <c r="B23947" s="40" t="n">
        <v>51</v>
      </c>
      <c r="C23947" s="7" t="n">
        <v>4</v>
      </c>
      <c r="D23947" s="7" t="n">
        <v>19</v>
      </c>
      <c r="E23947" s="7" t="s">
        <v>811</v>
      </c>
    </row>
    <row r="23948" spans="1:5">
      <c r="A23948" t="s">
        <v>4</v>
      </c>
      <c r="B23948" s="4" t="s">
        <v>5</v>
      </c>
      <c r="C23948" s="4" t="s">
        <v>10</v>
      </c>
    </row>
    <row r="23949" spans="1:5">
      <c r="A23949" t="n">
        <v>189545</v>
      </c>
      <c r="B23949" s="35" t="n">
        <v>16</v>
      </c>
      <c r="C23949" s="7" t="n">
        <v>0</v>
      </c>
    </row>
    <row r="23950" spans="1:5">
      <c r="A23950" t="s">
        <v>4</v>
      </c>
      <c r="B23950" s="4" t="s">
        <v>5</v>
      </c>
      <c r="C23950" s="4" t="s">
        <v>10</v>
      </c>
      <c r="D23950" s="4" t="s">
        <v>13</v>
      </c>
      <c r="E23950" s="4" t="s">
        <v>9</v>
      </c>
      <c r="F23950" s="4" t="s">
        <v>72</v>
      </c>
      <c r="G23950" s="4" t="s">
        <v>13</v>
      </c>
      <c r="H23950" s="4" t="s">
        <v>13</v>
      </c>
      <c r="I23950" s="4" t="s">
        <v>13</v>
      </c>
      <c r="J23950" s="4" t="s">
        <v>9</v>
      </c>
      <c r="K23950" s="4" t="s">
        <v>72</v>
      </c>
      <c r="L23950" s="4" t="s">
        <v>13</v>
      </c>
      <c r="M23950" s="4" t="s">
        <v>13</v>
      </c>
      <c r="N23950" s="4" t="s">
        <v>13</v>
      </c>
      <c r="O23950" s="4" t="s">
        <v>9</v>
      </c>
      <c r="P23950" s="4" t="s">
        <v>72</v>
      </c>
      <c r="Q23950" s="4" t="s">
        <v>13</v>
      </c>
      <c r="R23950" s="4" t="s">
        <v>13</v>
      </c>
    </row>
    <row r="23951" spans="1:5">
      <c r="A23951" t="n">
        <v>189548</v>
      </c>
      <c r="B23951" s="52" t="n">
        <v>26</v>
      </c>
      <c r="C23951" s="7" t="n">
        <v>19</v>
      </c>
      <c r="D23951" s="7" t="n">
        <v>17</v>
      </c>
      <c r="E23951" s="7" t="n">
        <v>29356</v>
      </c>
      <c r="F23951" s="7" t="s">
        <v>1506</v>
      </c>
      <c r="G23951" s="7" t="n">
        <v>2</v>
      </c>
      <c r="H23951" s="7" t="n">
        <v>3</v>
      </c>
      <c r="I23951" s="7" t="n">
        <v>17</v>
      </c>
      <c r="J23951" s="7" t="n">
        <v>29357</v>
      </c>
      <c r="K23951" s="7" t="s">
        <v>1507</v>
      </c>
      <c r="L23951" s="7" t="n">
        <v>2</v>
      </c>
      <c r="M23951" s="7" t="n">
        <v>3</v>
      </c>
      <c r="N23951" s="7" t="n">
        <v>17</v>
      </c>
      <c r="O23951" s="7" t="n">
        <v>29358</v>
      </c>
      <c r="P23951" s="7" t="s">
        <v>1508</v>
      </c>
      <c r="Q23951" s="7" t="n">
        <v>2</v>
      </c>
      <c r="R23951" s="7" t="n">
        <v>0</v>
      </c>
    </row>
    <row r="23952" spans="1:5">
      <c r="A23952" t="s">
        <v>4</v>
      </c>
      <c r="B23952" s="4" t="s">
        <v>5</v>
      </c>
    </row>
    <row r="23953" spans="1:18">
      <c r="A23953" t="n">
        <v>189810</v>
      </c>
      <c r="B23953" s="53" t="n">
        <v>28</v>
      </c>
    </row>
    <row r="23954" spans="1:18">
      <c r="A23954" t="s">
        <v>4</v>
      </c>
      <c r="B23954" s="4" t="s">
        <v>5</v>
      </c>
      <c r="C23954" s="4" t="s">
        <v>10</v>
      </c>
      <c r="D23954" s="4" t="s">
        <v>10</v>
      </c>
      <c r="E23954" s="4" t="s">
        <v>10</v>
      </c>
    </row>
    <row r="23955" spans="1:18">
      <c r="A23955" t="n">
        <v>189811</v>
      </c>
      <c r="B23955" s="57" t="n">
        <v>61</v>
      </c>
      <c r="C23955" s="7" t="n">
        <v>19</v>
      </c>
      <c r="D23955" s="7" t="n">
        <v>1630</v>
      </c>
      <c r="E23955" s="7" t="n">
        <v>1000</v>
      </c>
    </row>
    <row r="23956" spans="1:18">
      <c r="A23956" t="s">
        <v>4</v>
      </c>
      <c r="B23956" s="4" t="s">
        <v>5</v>
      </c>
      <c r="C23956" s="4" t="s">
        <v>10</v>
      </c>
    </row>
    <row r="23957" spans="1:18">
      <c r="A23957" t="n">
        <v>189818</v>
      </c>
      <c r="B23957" s="35" t="n">
        <v>16</v>
      </c>
      <c r="C23957" s="7" t="n">
        <v>1000</v>
      </c>
    </row>
    <row r="23958" spans="1:18">
      <c r="A23958" t="s">
        <v>4</v>
      </c>
      <c r="B23958" s="4" t="s">
        <v>5</v>
      </c>
      <c r="C23958" s="4" t="s">
        <v>13</v>
      </c>
      <c r="D23958" s="4" t="s">
        <v>10</v>
      </c>
      <c r="E23958" s="4" t="s">
        <v>22</v>
      </c>
    </row>
    <row r="23959" spans="1:18">
      <c r="A23959" t="n">
        <v>189821</v>
      </c>
      <c r="B23959" s="28" t="n">
        <v>58</v>
      </c>
      <c r="C23959" s="7" t="n">
        <v>101</v>
      </c>
      <c r="D23959" s="7" t="n">
        <v>300</v>
      </c>
      <c r="E23959" s="7" t="n">
        <v>1</v>
      </c>
    </row>
    <row r="23960" spans="1:18">
      <c r="A23960" t="s">
        <v>4</v>
      </c>
      <c r="B23960" s="4" t="s">
        <v>5</v>
      </c>
      <c r="C23960" s="4" t="s">
        <v>13</v>
      </c>
      <c r="D23960" s="4" t="s">
        <v>10</v>
      </c>
    </row>
    <row r="23961" spans="1:18">
      <c r="A23961" t="n">
        <v>189829</v>
      </c>
      <c r="B23961" s="28" t="n">
        <v>58</v>
      </c>
      <c r="C23961" s="7" t="n">
        <v>254</v>
      </c>
      <c r="D23961" s="7" t="n">
        <v>0</v>
      </c>
    </row>
    <row r="23962" spans="1:18">
      <c r="A23962" t="s">
        <v>4</v>
      </c>
      <c r="B23962" s="4" t="s">
        <v>5</v>
      </c>
      <c r="C23962" s="4" t="s">
        <v>13</v>
      </c>
      <c r="D23962" s="4" t="s">
        <v>13</v>
      </c>
      <c r="E23962" s="4" t="s">
        <v>22</v>
      </c>
      <c r="F23962" s="4" t="s">
        <v>22</v>
      </c>
      <c r="G23962" s="4" t="s">
        <v>22</v>
      </c>
      <c r="H23962" s="4" t="s">
        <v>10</v>
      </c>
    </row>
    <row r="23963" spans="1:18">
      <c r="A23963" t="n">
        <v>189833</v>
      </c>
      <c r="B23963" s="25" t="n">
        <v>45</v>
      </c>
      <c r="C23963" s="7" t="n">
        <v>2</v>
      </c>
      <c r="D23963" s="7" t="n">
        <v>3</v>
      </c>
      <c r="E23963" s="7" t="n">
        <v>-12.6099996566772</v>
      </c>
      <c r="F23963" s="7" t="n">
        <v>31.5400009155273</v>
      </c>
      <c r="G23963" s="7" t="n">
        <v>43.3400001525879</v>
      </c>
      <c r="H23963" s="7" t="n">
        <v>0</v>
      </c>
    </row>
    <row r="23964" spans="1:18">
      <c r="A23964" t="s">
        <v>4</v>
      </c>
      <c r="B23964" s="4" t="s">
        <v>5</v>
      </c>
      <c r="C23964" s="4" t="s">
        <v>13</v>
      </c>
      <c r="D23964" s="4" t="s">
        <v>13</v>
      </c>
      <c r="E23964" s="4" t="s">
        <v>22</v>
      </c>
      <c r="F23964" s="4" t="s">
        <v>22</v>
      </c>
      <c r="G23964" s="4" t="s">
        <v>22</v>
      </c>
      <c r="H23964" s="4" t="s">
        <v>10</v>
      </c>
      <c r="I23964" s="4" t="s">
        <v>13</v>
      </c>
    </row>
    <row r="23965" spans="1:18">
      <c r="A23965" t="n">
        <v>189850</v>
      </c>
      <c r="B23965" s="25" t="n">
        <v>45</v>
      </c>
      <c r="C23965" s="7" t="n">
        <v>4</v>
      </c>
      <c r="D23965" s="7" t="n">
        <v>3</v>
      </c>
      <c r="E23965" s="7" t="n">
        <v>322.140014648438</v>
      </c>
      <c r="F23965" s="7" t="n">
        <v>136.419998168945</v>
      </c>
      <c r="G23965" s="7" t="n">
        <v>14.4899997711182</v>
      </c>
      <c r="H23965" s="7" t="n">
        <v>0</v>
      </c>
      <c r="I23965" s="7" t="n">
        <v>1</v>
      </c>
    </row>
    <row r="23966" spans="1:18">
      <c r="A23966" t="s">
        <v>4</v>
      </c>
      <c r="B23966" s="4" t="s">
        <v>5</v>
      </c>
      <c r="C23966" s="4" t="s">
        <v>13</v>
      </c>
      <c r="D23966" s="4" t="s">
        <v>13</v>
      </c>
      <c r="E23966" s="4" t="s">
        <v>22</v>
      </c>
      <c r="F23966" s="4" t="s">
        <v>10</v>
      </c>
    </row>
    <row r="23967" spans="1:18">
      <c r="A23967" t="n">
        <v>189868</v>
      </c>
      <c r="B23967" s="25" t="n">
        <v>45</v>
      </c>
      <c r="C23967" s="7" t="n">
        <v>5</v>
      </c>
      <c r="D23967" s="7" t="n">
        <v>3</v>
      </c>
      <c r="E23967" s="7" t="n">
        <v>16</v>
      </c>
      <c r="F23967" s="7" t="n">
        <v>0</v>
      </c>
    </row>
    <row r="23968" spans="1:18">
      <c r="A23968" t="s">
        <v>4</v>
      </c>
      <c r="B23968" s="4" t="s">
        <v>5</v>
      </c>
      <c r="C23968" s="4" t="s">
        <v>13</v>
      </c>
      <c r="D23968" s="4" t="s">
        <v>13</v>
      </c>
      <c r="E23968" s="4" t="s">
        <v>22</v>
      </c>
      <c r="F23968" s="4" t="s">
        <v>10</v>
      </c>
    </row>
    <row r="23969" spans="1:9">
      <c r="A23969" t="n">
        <v>189877</v>
      </c>
      <c r="B23969" s="25" t="n">
        <v>45</v>
      </c>
      <c r="C23969" s="7" t="n">
        <v>11</v>
      </c>
      <c r="D23969" s="7" t="n">
        <v>3</v>
      </c>
      <c r="E23969" s="7" t="n">
        <v>40.2999992370605</v>
      </c>
      <c r="F23969" s="7" t="n">
        <v>0</v>
      </c>
    </row>
    <row r="23970" spans="1:9">
      <c r="A23970" t="s">
        <v>4</v>
      </c>
      <c r="B23970" s="4" t="s">
        <v>5</v>
      </c>
      <c r="C23970" s="4" t="s">
        <v>13</v>
      </c>
      <c r="D23970" s="4" t="s">
        <v>13</v>
      </c>
      <c r="E23970" s="4" t="s">
        <v>22</v>
      </c>
      <c r="F23970" s="4" t="s">
        <v>22</v>
      </c>
      <c r="G23970" s="4" t="s">
        <v>22</v>
      </c>
      <c r="H23970" s="4" t="s">
        <v>10</v>
      </c>
    </row>
    <row r="23971" spans="1:9">
      <c r="A23971" t="n">
        <v>189886</v>
      </c>
      <c r="B23971" s="25" t="n">
        <v>45</v>
      </c>
      <c r="C23971" s="7" t="n">
        <v>2</v>
      </c>
      <c r="D23971" s="7" t="n">
        <v>3</v>
      </c>
      <c r="E23971" s="7" t="n">
        <v>-9.85999965667725</v>
      </c>
      <c r="F23971" s="7" t="n">
        <v>19.7299995422363</v>
      </c>
      <c r="G23971" s="7" t="n">
        <v>12.3800001144409</v>
      </c>
      <c r="H23971" s="7" t="n">
        <v>8000</v>
      </c>
    </row>
    <row r="23972" spans="1:9">
      <c r="A23972" t="s">
        <v>4</v>
      </c>
      <c r="B23972" s="4" t="s">
        <v>5</v>
      </c>
      <c r="C23972" s="4" t="s">
        <v>13</v>
      </c>
      <c r="D23972" s="4" t="s">
        <v>13</v>
      </c>
      <c r="E23972" s="4" t="s">
        <v>22</v>
      </c>
      <c r="F23972" s="4" t="s">
        <v>22</v>
      </c>
      <c r="G23972" s="4" t="s">
        <v>22</v>
      </c>
      <c r="H23972" s="4" t="s">
        <v>10</v>
      </c>
      <c r="I23972" s="4" t="s">
        <v>13</v>
      </c>
    </row>
    <row r="23973" spans="1:9">
      <c r="A23973" t="n">
        <v>189903</v>
      </c>
      <c r="B23973" s="25" t="n">
        <v>45</v>
      </c>
      <c r="C23973" s="7" t="n">
        <v>4</v>
      </c>
      <c r="D23973" s="7" t="n">
        <v>3</v>
      </c>
      <c r="E23973" s="7" t="n">
        <v>347.100006103516</v>
      </c>
      <c r="F23973" s="7" t="n">
        <v>6.90000009536743</v>
      </c>
      <c r="G23973" s="7" t="n">
        <v>28.4899997711182</v>
      </c>
      <c r="H23973" s="7" t="n">
        <v>8000</v>
      </c>
      <c r="I23973" s="7" t="n">
        <v>1</v>
      </c>
    </row>
    <row r="23974" spans="1:9">
      <c r="A23974" t="s">
        <v>4</v>
      </c>
      <c r="B23974" s="4" t="s">
        <v>5</v>
      </c>
      <c r="C23974" s="4" t="s">
        <v>13</v>
      </c>
      <c r="D23974" s="4" t="s">
        <v>13</v>
      </c>
      <c r="E23974" s="4" t="s">
        <v>22</v>
      </c>
      <c r="F23974" s="4" t="s">
        <v>10</v>
      </c>
    </row>
    <row r="23975" spans="1:9">
      <c r="A23975" t="n">
        <v>189921</v>
      </c>
      <c r="B23975" s="25" t="n">
        <v>45</v>
      </c>
      <c r="C23975" s="7" t="n">
        <v>5</v>
      </c>
      <c r="D23975" s="7" t="n">
        <v>3</v>
      </c>
      <c r="E23975" s="7" t="n">
        <v>13.1000003814697</v>
      </c>
      <c r="F23975" s="7" t="n">
        <v>8000</v>
      </c>
    </row>
    <row r="23976" spans="1:9">
      <c r="A23976" t="s">
        <v>4</v>
      </c>
      <c r="B23976" s="4" t="s">
        <v>5</v>
      </c>
      <c r="C23976" s="4" t="s">
        <v>13</v>
      </c>
      <c r="D23976" s="4" t="s">
        <v>13</v>
      </c>
      <c r="E23976" s="4" t="s">
        <v>22</v>
      </c>
      <c r="F23976" s="4" t="s">
        <v>10</v>
      </c>
    </row>
    <row r="23977" spans="1:9">
      <c r="A23977" t="n">
        <v>189930</v>
      </c>
      <c r="B23977" s="25" t="n">
        <v>45</v>
      </c>
      <c r="C23977" s="7" t="n">
        <v>11</v>
      </c>
      <c r="D23977" s="7" t="n">
        <v>3</v>
      </c>
      <c r="E23977" s="7" t="n">
        <v>40.2999992370605</v>
      </c>
      <c r="F23977" s="7" t="n">
        <v>8000</v>
      </c>
    </row>
    <row r="23978" spans="1:9">
      <c r="A23978" t="s">
        <v>4</v>
      </c>
      <c r="B23978" s="4" t="s">
        <v>5</v>
      </c>
      <c r="C23978" s="4" t="s">
        <v>13</v>
      </c>
      <c r="D23978" s="4" t="s">
        <v>10</v>
      </c>
      <c r="E23978" s="4" t="s">
        <v>10</v>
      </c>
      <c r="F23978" s="4" t="s">
        <v>9</v>
      </c>
    </row>
    <row r="23979" spans="1:9">
      <c r="A23979" t="n">
        <v>189939</v>
      </c>
      <c r="B23979" s="86" t="n">
        <v>84</v>
      </c>
      <c r="C23979" s="7" t="n">
        <v>0</v>
      </c>
      <c r="D23979" s="7" t="n">
        <v>0</v>
      </c>
      <c r="E23979" s="7" t="n">
        <v>0</v>
      </c>
      <c r="F23979" s="7" t="n">
        <v>1058642330</v>
      </c>
    </row>
    <row r="23980" spans="1:9">
      <c r="A23980" t="s">
        <v>4</v>
      </c>
      <c r="B23980" s="4" t="s">
        <v>5</v>
      </c>
      <c r="C23980" s="4" t="s">
        <v>13</v>
      </c>
    </row>
    <row r="23981" spans="1:9">
      <c r="A23981" t="n">
        <v>189949</v>
      </c>
      <c r="B23981" s="42" t="n">
        <v>116</v>
      </c>
      <c r="C23981" s="7" t="n">
        <v>1</v>
      </c>
    </row>
    <row r="23982" spans="1:9">
      <c r="A23982" t="s">
        <v>4</v>
      </c>
      <c r="B23982" s="4" t="s">
        <v>5</v>
      </c>
      <c r="C23982" s="4" t="s">
        <v>10</v>
      </c>
      <c r="D23982" s="4" t="s">
        <v>9</v>
      </c>
    </row>
    <row r="23983" spans="1:9">
      <c r="A23983" t="n">
        <v>189951</v>
      </c>
      <c r="B23983" s="45" t="n">
        <v>44</v>
      </c>
      <c r="C23983" s="7" t="n">
        <v>7034</v>
      </c>
      <c r="D23983" s="7" t="n">
        <v>128</v>
      </c>
    </row>
    <row r="23984" spans="1:9">
      <c r="A23984" t="s">
        <v>4</v>
      </c>
      <c r="B23984" s="4" t="s">
        <v>5</v>
      </c>
      <c r="C23984" s="4" t="s">
        <v>10</v>
      </c>
      <c r="D23984" s="4" t="s">
        <v>9</v>
      </c>
    </row>
    <row r="23985" spans="1:9">
      <c r="A23985" t="n">
        <v>189958</v>
      </c>
      <c r="B23985" s="41" t="n">
        <v>43</v>
      </c>
      <c r="C23985" s="7" t="n">
        <v>7034</v>
      </c>
      <c r="D23985" s="7" t="n">
        <v>512</v>
      </c>
    </row>
    <row r="23986" spans="1:9">
      <c r="A23986" t="s">
        <v>4</v>
      </c>
      <c r="B23986" s="4" t="s">
        <v>5</v>
      </c>
      <c r="C23986" s="4" t="s">
        <v>10</v>
      </c>
      <c r="D23986" s="4" t="s">
        <v>13</v>
      </c>
      <c r="E23986" s="4" t="s">
        <v>6</v>
      </c>
      <c r="F23986" s="4" t="s">
        <v>22</v>
      </c>
      <c r="G23986" s="4" t="s">
        <v>22</v>
      </c>
      <c r="H23986" s="4" t="s">
        <v>22</v>
      </c>
    </row>
    <row r="23987" spans="1:9">
      <c r="A23987" t="n">
        <v>189965</v>
      </c>
      <c r="B23987" s="39" t="n">
        <v>48</v>
      </c>
      <c r="C23987" s="7" t="n">
        <v>7034</v>
      </c>
      <c r="D23987" s="7" t="n">
        <v>0</v>
      </c>
      <c r="E23987" s="7" t="s">
        <v>1491</v>
      </c>
      <c r="F23987" s="7" t="n">
        <v>0</v>
      </c>
      <c r="G23987" s="7" t="n">
        <v>1</v>
      </c>
      <c r="H23987" s="7" t="n">
        <v>0</v>
      </c>
    </row>
    <row r="23988" spans="1:9">
      <c r="A23988" t="s">
        <v>4</v>
      </c>
      <c r="B23988" s="4" t="s">
        <v>5</v>
      </c>
      <c r="C23988" s="4" t="s">
        <v>13</v>
      </c>
      <c r="D23988" s="4" t="s">
        <v>10</v>
      </c>
      <c r="E23988" s="4" t="s">
        <v>10</v>
      </c>
      <c r="F23988" s="4" t="s">
        <v>10</v>
      </c>
      <c r="G23988" s="4" t="s">
        <v>10</v>
      </c>
      <c r="H23988" s="4" t="s">
        <v>10</v>
      </c>
      <c r="I23988" s="4" t="s">
        <v>6</v>
      </c>
      <c r="J23988" s="4" t="s">
        <v>22</v>
      </c>
      <c r="K23988" s="4" t="s">
        <v>22</v>
      </c>
      <c r="L23988" s="4" t="s">
        <v>22</v>
      </c>
      <c r="M23988" s="4" t="s">
        <v>9</v>
      </c>
      <c r="N23988" s="4" t="s">
        <v>9</v>
      </c>
      <c r="O23988" s="4" t="s">
        <v>22</v>
      </c>
      <c r="P23988" s="4" t="s">
        <v>22</v>
      </c>
      <c r="Q23988" s="4" t="s">
        <v>22</v>
      </c>
      <c r="R23988" s="4" t="s">
        <v>22</v>
      </c>
      <c r="S23988" s="4" t="s">
        <v>13</v>
      </c>
    </row>
    <row r="23989" spans="1:9">
      <c r="A23989" t="n">
        <v>189992</v>
      </c>
      <c r="B23989" s="83" t="n">
        <v>39</v>
      </c>
      <c r="C23989" s="7" t="n">
        <v>12</v>
      </c>
      <c r="D23989" s="7" t="n">
        <v>65533</v>
      </c>
      <c r="E23989" s="7" t="n">
        <v>204</v>
      </c>
      <c r="F23989" s="7" t="n">
        <v>0</v>
      </c>
      <c r="G23989" s="7" t="n">
        <v>7034</v>
      </c>
      <c r="H23989" s="7" t="n">
        <v>259</v>
      </c>
      <c r="I23989" s="7" t="s">
        <v>1509</v>
      </c>
      <c r="J23989" s="7" t="n">
        <v>0</v>
      </c>
      <c r="K23989" s="7" t="n">
        <v>0</v>
      </c>
      <c r="L23989" s="7" t="n">
        <v>0</v>
      </c>
      <c r="M23989" s="7" t="n">
        <v>0</v>
      </c>
      <c r="N23989" s="7" t="n">
        <v>0</v>
      </c>
      <c r="O23989" s="7" t="n">
        <v>0</v>
      </c>
      <c r="P23989" s="7" t="n">
        <v>1</v>
      </c>
      <c r="Q23989" s="7" t="n">
        <v>1</v>
      </c>
      <c r="R23989" s="7" t="n">
        <v>1</v>
      </c>
      <c r="S23989" s="7" t="n">
        <v>104</v>
      </c>
    </row>
    <row r="23990" spans="1:9">
      <c r="A23990" t="s">
        <v>4</v>
      </c>
      <c r="B23990" s="4" t="s">
        <v>5</v>
      </c>
      <c r="C23990" s="4" t="s">
        <v>13</v>
      </c>
      <c r="D23990" s="4" t="s">
        <v>10</v>
      </c>
      <c r="E23990" s="4" t="s">
        <v>10</v>
      </c>
      <c r="F23990" s="4" t="s">
        <v>10</v>
      </c>
      <c r="G23990" s="4" t="s">
        <v>10</v>
      </c>
      <c r="H23990" s="4" t="s">
        <v>10</v>
      </c>
      <c r="I23990" s="4" t="s">
        <v>6</v>
      </c>
      <c r="J23990" s="4" t="s">
        <v>22</v>
      </c>
      <c r="K23990" s="4" t="s">
        <v>22</v>
      </c>
      <c r="L23990" s="4" t="s">
        <v>22</v>
      </c>
      <c r="M23990" s="4" t="s">
        <v>9</v>
      </c>
      <c r="N23990" s="4" t="s">
        <v>9</v>
      </c>
      <c r="O23990" s="4" t="s">
        <v>22</v>
      </c>
      <c r="P23990" s="4" t="s">
        <v>22</v>
      </c>
      <c r="Q23990" s="4" t="s">
        <v>22</v>
      </c>
      <c r="R23990" s="4" t="s">
        <v>22</v>
      </c>
      <c r="S23990" s="4" t="s">
        <v>13</v>
      </c>
    </row>
    <row r="23991" spans="1:9">
      <c r="A23991" t="n">
        <v>190054</v>
      </c>
      <c r="B23991" s="83" t="n">
        <v>39</v>
      </c>
      <c r="C23991" s="7" t="n">
        <v>12</v>
      </c>
      <c r="D23991" s="7" t="n">
        <v>65533</v>
      </c>
      <c r="E23991" s="7" t="n">
        <v>204</v>
      </c>
      <c r="F23991" s="7" t="n">
        <v>0</v>
      </c>
      <c r="G23991" s="7" t="n">
        <v>7034</v>
      </c>
      <c r="H23991" s="7" t="n">
        <v>259</v>
      </c>
      <c r="I23991" s="7" t="s">
        <v>1510</v>
      </c>
      <c r="J23991" s="7" t="n">
        <v>0</v>
      </c>
      <c r="K23991" s="7" t="n">
        <v>0</v>
      </c>
      <c r="L23991" s="7" t="n">
        <v>0</v>
      </c>
      <c r="M23991" s="7" t="n">
        <v>0</v>
      </c>
      <c r="N23991" s="7" t="n">
        <v>0</v>
      </c>
      <c r="O23991" s="7" t="n">
        <v>0</v>
      </c>
      <c r="P23991" s="7" t="n">
        <v>1</v>
      </c>
      <c r="Q23991" s="7" t="n">
        <v>1</v>
      </c>
      <c r="R23991" s="7" t="n">
        <v>1</v>
      </c>
      <c r="S23991" s="7" t="n">
        <v>105</v>
      </c>
    </row>
    <row r="23992" spans="1:9">
      <c r="A23992" t="s">
        <v>4</v>
      </c>
      <c r="B23992" s="4" t="s">
        <v>5</v>
      </c>
      <c r="C23992" s="4" t="s">
        <v>13</v>
      </c>
      <c r="D23992" s="4" t="s">
        <v>10</v>
      </c>
      <c r="E23992" s="4" t="s">
        <v>10</v>
      </c>
      <c r="F23992" s="4" t="s">
        <v>10</v>
      </c>
      <c r="G23992" s="4" t="s">
        <v>10</v>
      </c>
      <c r="H23992" s="4" t="s">
        <v>10</v>
      </c>
      <c r="I23992" s="4" t="s">
        <v>6</v>
      </c>
      <c r="J23992" s="4" t="s">
        <v>22</v>
      </c>
      <c r="K23992" s="4" t="s">
        <v>22</v>
      </c>
      <c r="L23992" s="4" t="s">
        <v>22</v>
      </c>
      <c r="M23992" s="4" t="s">
        <v>9</v>
      </c>
      <c r="N23992" s="4" t="s">
        <v>9</v>
      </c>
      <c r="O23992" s="4" t="s">
        <v>22</v>
      </c>
      <c r="P23992" s="4" t="s">
        <v>22</v>
      </c>
      <c r="Q23992" s="4" t="s">
        <v>22</v>
      </c>
      <c r="R23992" s="4" t="s">
        <v>22</v>
      </c>
      <c r="S23992" s="4" t="s">
        <v>13</v>
      </c>
    </row>
    <row r="23993" spans="1:9">
      <c r="A23993" t="n">
        <v>190116</v>
      </c>
      <c r="B23993" s="83" t="n">
        <v>39</v>
      </c>
      <c r="C23993" s="7" t="n">
        <v>12</v>
      </c>
      <c r="D23993" s="7" t="n">
        <v>65533</v>
      </c>
      <c r="E23993" s="7" t="n">
        <v>204</v>
      </c>
      <c r="F23993" s="7" t="n">
        <v>0</v>
      </c>
      <c r="G23993" s="7" t="n">
        <v>7034</v>
      </c>
      <c r="H23993" s="7" t="n">
        <v>259</v>
      </c>
      <c r="I23993" s="7" t="s">
        <v>1511</v>
      </c>
      <c r="J23993" s="7" t="n">
        <v>0</v>
      </c>
      <c r="K23993" s="7" t="n">
        <v>0</v>
      </c>
      <c r="L23993" s="7" t="n">
        <v>0</v>
      </c>
      <c r="M23993" s="7" t="n">
        <v>0</v>
      </c>
      <c r="N23993" s="7" t="n">
        <v>0</v>
      </c>
      <c r="O23993" s="7" t="n">
        <v>0</v>
      </c>
      <c r="P23993" s="7" t="n">
        <v>1</v>
      </c>
      <c r="Q23993" s="7" t="n">
        <v>1</v>
      </c>
      <c r="R23993" s="7" t="n">
        <v>1</v>
      </c>
      <c r="S23993" s="7" t="n">
        <v>106</v>
      </c>
    </row>
    <row r="23994" spans="1:9">
      <c r="A23994" t="s">
        <v>4</v>
      </c>
      <c r="B23994" s="4" t="s">
        <v>5</v>
      </c>
      <c r="C23994" s="4" t="s">
        <v>13</v>
      </c>
      <c r="D23994" s="4" t="s">
        <v>10</v>
      </c>
      <c r="E23994" s="4" t="s">
        <v>10</v>
      </c>
      <c r="F23994" s="4" t="s">
        <v>10</v>
      </c>
      <c r="G23994" s="4" t="s">
        <v>10</v>
      </c>
      <c r="H23994" s="4" t="s">
        <v>10</v>
      </c>
      <c r="I23994" s="4" t="s">
        <v>6</v>
      </c>
      <c r="J23994" s="4" t="s">
        <v>22</v>
      </c>
      <c r="K23994" s="4" t="s">
        <v>22</v>
      </c>
      <c r="L23994" s="4" t="s">
        <v>22</v>
      </c>
      <c r="M23994" s="4" t="s">
        <v>9</v>
      </c>
      <c r="N23994" s="4" t="s">
        <v>9</v>
      </c>
      <c r="O23994" s="4" t="s">
        <v>22</v>
      </c>
      <c r="P23994" s="4" t="s">
        <v>22</v>
      </c>
      <c r="Q23994" s="4" t="s">
        <v>22</v>
      </c>
      <c r="R23994" s="4" t="s">
        <v>22</v>
      </c>
      <c r="S23994" s="4" t="s">
        <v>13</v>
      </c>
    </row>
    <row r="23995" spans="1:9">
      <c r="A23995" t="n">
        <v>190178</v>
      </c>
      <c r="B23995" s="83" t="n">
        <v>39</v>
      </c>
      <c r="C23995" s="7" t="n">
        <v>12</v>
      </c>
      <c r="D23995" s="7" t="n">
        <v>65533</v>
      </c>
      <c r="E23995" s="7" t="n">
        <v>204</v>
      </c>
      <c r="F23995" s="7" t="n">
        <v>0</v>
      </c>
      <c r="G23995" s="7" t="n">
        <v>7034</v>
      </c>
      <c r="H23995" s="7" t="n">
        <v>259</v>
      </c>
      <c r="I23995" s="7" t="s">
        <v>1512</v>
      </c>
      <c r="J23995" s="7" t="n">
        <v>0</v>
      </c>
      <c r="K23995" s="7" t="n">
        <v>0</v>
      </c>
      <c r="L23995" s="7" t="n">
        <v>0</v>
      </c>
      <c r="M23995" s="7" t="n">
        <v>0</v>
      </c>
      <c r="N23995" s="7" t="n">
        <v>0</v>
      </c>
      <c r="O23995" s="7" t="n">
        <v>0</v>
      </c>
      <c r="P23995" s="7" t="n">
        <v>1</v>
      </c>
      <c r="Q23995" s="7" t="n">
        <v>1</v>
      </c>
      <c r="R23995" s="7" t="n">
        <v>1</v>
      </c>
      <c r="S23995" s="7" t="n">
        <v>107</v>
      </c>
    </row>
    <row r="23996" spans="1:9">
      <c r="A23996" t="s">
        <v>4</v>
      </c>
      <c r="B23996" s="4" t="s">
        <v>5</v>
      </c>
      <c r="C23996" s="4" t="s">
        <v>10</v>
      </c>
      <c r="D23996" s="4" t="s">
        <v>10</v>
      </c>
      <c r="E23996" s="4" t="s">
        <v>10</v>
      </c>
    </row>
    <row r="23997" spans="1:9">
      <c r="A23997" t="n">
        <v>190240</v>
      </c>
      <c r="B23997" s="57" t="n">
        <v>61</v>
      </c>
      <c r="C23997" s="7" t="n">
        <v>0</v>
      </c>
      <c r="D23997" s="7" t="n">
        <v>7034</v>
      </c>
      <c r="E23997" s="7" t="n">
        <v>1000</v>
      </c>
    </row>
    <row r="23998" spans="1:9">
      <c r="A23998" t="s">
        <v>4</v>
      </c>
      <c r="B23998" s="4" t="s">
        <v>5</v>
      </c>
      <c r="C23998" s="4" t="s">
        <v>10</v>
      </c>
      <c r="D23998" s="4" t="s">
        <v>10</v>
      </c>
      <c r="E23998" s="4" t="s">
        <v>10</v>
      </c>
    </row>
    <row r="23999" spans="1:9">
      <c r="A23999" t="n">
        <v>190247</v>
      </c>
      <c r="B23999" s="57" t="n">
        <v>61</v>
      </c>
      <c r="C23999" s="7" t="n">
        <v>11</v>
      </c>
      <c r="D23999" s="7" t="n">
        <v>7034</v>
      </c>
      <c r="E23999" s="7" t="n">
        <v>1000</v>
      </c>
    </row>
    <row r="24000" spans="1:9">
      <c r="A24000" t="s">
        <v>4</v>
      </c>
      <c r="B24000" s="4" t="s">
        <v>5</v>
      </c>
      <c r="C24000" s="4" t="s">
        <v>10</v>
      </c>
      <c r="D24000" s="4" t="s">
        <v>10</v>
      </c>
      <c r="E24000" s="4" t="s">
        <v>10</v>
      </c>
    </row>
    <row r="24001" spans="1:19">
      <c r="A24001" t="n">
        <v>190254</v>
      </c>
      <c r="B24001" s="57" t="n">
        <v>61</v>
      </c>
      <c r="C24001" s="7" t="n">
        <v>1</v>
      </c>
      <c r="D24001" s="7" t="n">
        <v>7034</v>
      </c>
      <c r="E24001" s="7" t="n">
        <v>1000</v>
      </c>
    </row>
    <row r="24002" spans="1:19">
      <c r="A24002" t="s">
        <v>4</v>
      </c>
      <c r="B24002" s="4" t="s">
        <v>5</v>
      </c>
      <c r="C24002" s="4" t="s">
        <v>10</v>
      </c>
      <c r="D24002" s="4" t="s">
        <v>10</v>
      </c>
      <c r="E24002" s="4" t="s">
        <v>10</v>
      </c>
    </row>
    <row r="24003" spans="1:19">
      <c r="A24003" t="n">
        <v>190261</v>
      </c>
      <c r="B24003" s="57" t="n">
        <v>61</v>
      </c>
      <c r="C24003" s="7" t="n">
        <v>2</v>
      </c>
      <c r="D24003" s="7" t="n">
        <v>7034</v>
      </c>
      <c r="E24003" s="7" t="n">
        <v>1000</v>
      </c>
    </row>
    <row r="24004" spans="1:19">
      <c r="A24004" t="s">
        <v>4</v>
      </c>
      <c r="B24004" s="4" t="s">
        <v>5</v>
      </c>
      <c r="C24004" s="4" t="s">
        <v>10</v>
      </c>
      <c r="D24004" s="4" t="s">
        <v>10</v>
      </c>
      <c r="E24004" s="4" t="s">
        <v>10</v>
      </c>
    </row>
    <row r="24005" spans="1:19">
      <c r="A24005" t="n">
        <v>190268</v>
      </c>
      <c r="B24005" s="57" t="n">
        <v>61</v>
      </c>
      <c r="C24005" s="7" t="n">
        <v>3</v>
      </c>
      <c r="D24005" s="7" t="n">
        <v>7034</v>
      </c>
      <c r="E24005" s="7" t="n">
        <v>1000</v>
      </c>
    </row>
    <row r="24006" spans="1:19">
      <c r="A24006" t="s">
        <v>4</v>
      </c>
      <c r="B24006" s="4" t="s">
        <v>5</v>
      </c>
      <c r="C24006" s="4" t="s">
        <v>10</v>
      </c>
      <c r="D24006" s="4" t="s">
        <v>10</v>
      </c>
      <c r="E24006" s="4" t="s">
        <v>10</v>
      </c>
    </row>
    <row r="24007" spans="1:19">
      <c r="A24007" t="n">
        <v>190275</v>
      </c>
      <c r="B24007" s="57" t="n">
        <v>61</v>
      </c>
      <c r="C24007" s="7" t="n">
        <v>4</v>
      </c>
      <c r="D24007" s="7" t="n">
        <v>7034</v>
      </c>
      <c r="E24007" s="7" t="n">
        <v>1000</v>
      </c>
    </row>
    <row r="24008" spans="1:19">
      <c r="A24008" t="s">
        <v>4</v>
      </c>
      <c r="B24008" s="4" t="s">
        <v>5</v>
      </c>
      <c r="C24008" s="4" t="s">
        <v>10</v>
      </c>
      <c r="D24008" s="4" t="s">
        <v>10</v>
      </c>
      <c r="E24008" s="4" t="s">
        <v>10</v>
      </c>
    </row>
    <row r="24009" spans="1:19">
      <c r="A24009" t="n">
        <v>190282</v>
      </c>
      <c r="B24009" s="57" t="n">
        <v>61</v>
      </c>
      <c r="C24009" s="7" t="n">
        <v>5</v>
      </c>
      <c r="D24009" s="7" t="n">
        <v>7034</v>
      </c>
      <c r="E24009" s="7" t="n">
        <v>1000</v>
      </c>
    </row>
    <row r="24010" spans="1:19">
      <c r="A24010" t="s">
        <v>4</v>
      </c>
      <c r="B24010" s="4" t="s">
        <v>5</v>
      </c>
      <c r="C24010" s="4" t="s">
        <v>10</v>
      </c>
      <c r="D24010" s="4" t="s">
        <v>10</v>
      </c>
      <c r="E24010" s="4" t="s">
        <v>10</v>
      </c>
    </row>
    <row r="24011" spans="1:19">
      <c r="A24011" t="n">
        <v>190289</v>
      </c>
      <c r="B24011" s="57" t="n">
        <v>61</v>
      </c>
      <c r="C24011" s="7" t="n">
        <v>6</v>
      </c>
      <c r="D24011" s="7" t="n">
        <v>7034</v>
      </c>
      <c r="E24011" s="7" t="n">
        <v>1000</v>
      </c>
    </row>
    <row r="24012" spans="1:19">
      <c r="A24012" t="s">
        <v>4</v>
      </c>
      <c r="B24012" s="4" t="s">
        <v>5</v>
      </c>
      <c r="C24012" s="4" t="s">
        <v>10</v>
      </c>
      <c r="D24012" s="4" t="s">
        <v>10</v>
      </c>
      <c r="E24012" s="4" t="s">
        <v>10</v>
      </c>
    </row>
    <row r="24013" spans="1:19">
      <c r="A24013" t="n">
        <v>190296</v>
      </c>
      <c r="B24013" s="57" t="n">
        <v>61</v>
      </c>
      <c r="C24013" s="7" t="n">
        <v>7</v>
      </c>
      <c r="D24013" s="7" t="n">
        <v>7034</v>
      </c>
      <c r="E24013" s="7" t="n">
        <v>1000</v>
      </c>
    </row>
    <row r="24014" spans="1:19">
      <c r="A24014" t="s">
        <v>4</v>
      </c>
      <c r="B24014" s="4" t="s">
        <v>5</v>
      </c>
      <c r="C24014" s="4" t="s">
        <v>10</v>
      </c>
      <c r="D24014" s="4" t="s">
        <v>10</v>
      </c>
      <c r="E24014" s="4" t="s">
        <v>10</v>
      </c>
    </row>
    <row r="24015" spans="1:19">
      <c r="A24015" t="n">
        <v>190303</v>
      </c>
      <c r="B24015" s="57" t="n">
        <v>61</v>
      </c>
      <c r="C24015" s="7" t="n">
        <v>8</v>
      </c>
      <c r="D24015" s="7" t="n">
        <v>7034</v>
      </c>
      <c r="E24015" s="7" t="n">
        <v>1000</v>
      </c>
    </row>
    <row r="24016" spans="1:19">
      <c r="A24016" t="s">
        <v>4</v>
      </c>
      <c r="B24016" s="4" t="s">
        <v>5</v>
      </c>
      <c r="C24016" s="4" t="s">
        <v>10</v>
      </c>
      <c r="D24016" s="4" t="s">
        <v>10</v>
      </c>
      <c r="E24016" s="4" t="s">
        <v>10</v>
      </c>
    </row>
    <row r="24017" spans="1:5">
      <c r="A24017" t="n">
        <v>190310</v>
      </c>
      <c r="B24017" s="57" t="n">
        <v>61</v>
      </c>
      <c r="C24017" s="7" t="n">
        <v>9</v>
      </c>
      <c r="D24017" s="7" t="n">
        <v>7034</v>
      </c>
      <c r="E24017" s="7" t="n">
        <v>1000</v>
      </c>
    </row>
    <row r="24018" spans="1:5">
      <c r="A24018" t="s">
        <v>4</v>
      </c>
      <c r="B24018" s="4" t="s">
        <v>5</v>
      </c>
      <c r="C24018" s="4" t="s">
        <v>10</v>
      </c>
      <c r="D24018" s="4" t="s">
        <v>10</v>
      </c>
      <c r="E24018" s="4" t="s">
        <v>10</v>
      </c>
    </row>
    <row r="24019" spans="1:5">
      <c r="A24019" t="n">
        <v>190317</v>
      </c>
      <c r="B24019" s="57" t="n">
        <v>61</v>
      </c>
      <c r="C24019" s="7" t="n">
        <v>16</v>
      </c>
      <c r="D24019" s="7" t="n">
        <v>7034</v>
      </c>
      <c r="E24019" s="7" t="n">
        <v>1000</v>
      </c>
    </row>
    <row r="24020" spans="1:5">
      <c r="A24020" t="s">
        <v>4</v>
      </c>
      <c r="B24020" s="4" t="s">
        <v>5</v>
      </c>
      <c r="C24020" s="4" t="s">
        <v>10</v>
      </c>
      <c r="D24020" s="4" t="s">
        <v>10</v>
      </c>
      <c r="E24020" s="4" t="s">
        <v>10</v>
      </c>
    </row>
    <row r="24021" spans="1:5">
      <c r="A24021" t="n">
        <v>190324</v>
      </c>
      <c r="B24021" s="57" t="n">
        <v>61</v>
      </c>
      <c r="C24021" s="7" t="n">
        <v>15</v>
      </c>
      <c r="D24021" s="7" t="n">
        <v>7034</v>
      </c>
      <c r="E24021" s="7" t="n">
        <v>1000</v>
      </c>
    </row>
    <row r="24022" spans="1:5">
      <c r="A24022" t="s">
        <v>4</v>
      </c>
      <c r="B24022" s="4" t="s">
        <v>5</v>
      </c>
      <c r="C24022" s="4" t="s">
        <v>10</v>
      </c>
      <c r="D24022" s="4" t="s">
        <v>10</v>
      </c>
      <c r="E24022" s="4" t="s">
        <v>10</v>
      </c>
    </row>
    <row r="24023" spans="1:5">
      <c r="A24023" t="n">
        <v>190331</v>
      </c>
      <c r="B24023" s="57" t="n">
        <v>61</v>
      </c>
      <c r="C24023" s="7" t="n">
        <v>14</v>
      </c>
      <c r="D24023" s="7" t="n">
        <v>7034</v>
      </c>
      <c r="E24023" s="7" t="n">
        <v>1000</v>
      </c>
    </row>
    <row r="24024" spans="1:5">
      <c r="A24024" t="s">
        <v>4</v>
      </c>
      <c r="B24024" s="4" t="s">
        <v>5</v>
      </c>
      <c r="C24024" s="4" t="s">
        <v>10</v>
      </c>
      <c r="D24024" s="4" t="s">
        <v>10</v>
      </c>
      <c r="E24024" s="4" t="s">
        <v>10</v>
      </c>
    </row>
    <row r="24025" spans="1:5">
      <c r="A24025" t="n">
        <v>190338</v>
      </c>
      <c r="B24025" s="57" t="n">
        <v>61</v>
      </c>
      <c r="C24025" s="7" t="n">
        <v>7032</v>
      </c>
      <c r="D24025" s="7" t="n">
        <v>7034</v>
      </c>
      <c r="E24025" s="7" t="n">
        <v>1000</v>
      </c>
    </row>
    <row r="24026" spans="1:5">
      <c r="A24026" t="s">
        <v>4</v>
      </c>
      <c r="B24026" s="4" t="s">
        <v>5</v>
      </c>
      <c r="C24026" s="4" t="s">
        <v>10</v>
      </c>
      <c r="D24026" s="4" t="s">
        <v>22</v>
      </c>
      <c r="E24026" s="4" t="s">
        <v>22</v>
      </c>
      <c r="F24026" s="4" t="s">
        <v>22</v>
      </c>
      <c r="G24026" s="4" t="s">
        <v>22</v>
      </c>
    </row>
    <row r="24027" spans="1:5">
      <c r="A24027" t="n">
        <v>190345</v>
      </c>
      <c r="B24027" s="24" t="n">
        <v>46</v>
      </c>
      <c r="C24027" s="7" t="n">
        <v>7034</v>
      </c>
      <c r="D24027" s="7" t="n">
        <v>-86.6999969482422</v>
      </c>
      <c r="E24027" s="7" t="n">
        <v>130</v>
      </c>
      <c r="F24027" s="7" t="n">
        <v>168.039993286133</v>
      </c>
      <c r="G24027" s="7" t="n">
        <v>148.100006103516</v>
      </c>
    </row>
    <row r="24028" spans="1:5">
      <c r="A24028" t="s">
        <v>4</v>
      </c>
      <c r="B24028" s="4" t="s">
        <v>5</v>
      </c>
      <c r="C24028" s="4" t="s">
        <v>10</v>
      </c>
      <c r="D24028" s="4" t="s">
        <v>13</v>
      </c>
      <c r="E24028" s="4" t="s">
        <v>13</v>
      </c>
      <c r="F24028" s="4" t="s">
        <v>6</v>
      </c>
    </row>
    <row r="24029" spans="1:5">
      <c r="A24029" t="n">
        <v>190364</v>
      </c>
      <c r="B24029" s="22" t="n">
        <v>20</v>
      </c>
      <c r="C24029" s="7" t="n">
        <v>7034</v>
      </c>
      <c r="D24029" s="7" t="n">
        <v>2</v>
      </c>
      <c r="E24029" s="7" t="n">
        <v>11</v>
      </c>
      <c r="F24029" s="7" t="s">
        <v>1513</v>
      </c>
    </row>
    <row r="24030" spans="1:5">
      <c r="A24030" t="s">
        <v>4</v>
      </c>
      <c r="B24030" s="4" t="s">
        <v>5</v>
      </c>
      <c r="C24030" s="4" t="s">
        <v>13</v>
      </c>
      <c r="D24030" s="4" t="s">
        <v>10</v>
      </c>
      <c r="E24030" s="4" t="s">
        <v>22</v>
      </c>
      <c r="F24030" s="4" t="s">
        <v>10</v>
      </c>
      <c r="G24030" s="4" t="s">
        <v>9</v>
      </c>
      <c r="H24030" s="4" t="s">
        <v>9</v>
      </c>
      <c r="I24030" s="4" t="s">
        <v>10</v>
      </c>
      <c r="J24030" s="4" t="s">
        <v>10</v>
      </c>
      <c r="K24030" s="4" t="s">
        <v>9</v>
      </c>
      <c r="L24030" s="4" t="s">
        <v>9</v>
      </c>
      <c r="M24030" s="4" t="s">
        <v>9</v>
      </c>
      <c r="N24030" s="4" t="s">
        <v>9</v>
      </c>
      <c r="O24030" s="4" t="s">
        <v>6</v>
      </c>
    </row>
    <row r="24031" spans="1:5">
      <c r="A24031" t="n">
        <v>190393</v>
      </c>
      <c r="B24031" s="14" t="n">
        <v>50</v>
      </c>
      <c r="C24031" s="7" t="n">
        <v>0</v>
      </c>
      <c r="D24031" s="7" t="n">
        <v>4525</v>
      </c>
      <c r="E24031" s="7" t="n">
        <v>1</v>
      </c>
      <c r="F24031" s="7" t="n">
        <v>1000</v>
      </c>
      <c r="G24031" s="7" t="n">
        <v>0</v>
      </c>
      <c r="H24031" s="7" t="n">
        <v>-1082130432</v>
      </c>
      <c r="I24031" s="7" t="n">
        <v>1</v>
      </c>
      <c r="J24031" s="7" t="n">
        <v>7034</v>
      </c>
      <c r="K24031" s="7" t="n">
        <v>0</v>
      </c>
      <c r="L24031" s="7" t="n">
        <v>0</v>
      </c>
      <c r="M24031" s="7" t="n">
        <v>0</v>
      </c>
      <c r="N24031" s="7" t="n">
        <v>1134886912</v>
      </c>
      <c r="O24031" s="7" t="s">
        <v>12</v>
      </c>
    </row>
    <row r="24032" spans="1:5">
      <c r="A24032" t="s">
        <v>4</v>
      </c>
      <c r="B24032" s="4" t="s">
        <v>5</v>
      </c>
      <c r="C24032" s="4" t="s">
        <v>13</v>
      </c>
      <c r="D24032" s="4" t="s">
        <v>10</v>
      </c>
      <c r="E24032" s="4" t="s">
        <v>22</v>
      </c>
      <c r="F24032" s="4" t="s">
        <v>10</v>
      </c>
      <c r="G24032" s="4" t="s">
        <v>9</v>
      </c>
      <c r="H24032" s="4" t="s">
        <v>9</v>
      </c>
      <c r="I24032" s="4" t="s">
        <v>10</v>
      </c>
      <c r="J24032" s="4" t="s">
        <v>10</v>
      </c>
      <c r="K24032" s="4" t="s">
        <v>9</v>
      </c>
      <c r="L24032" s="4" t="s">
        <v>9</v>
      </c>
      <c r="M24032" s="4" t="s">
        <v>9</v>
      </c>
      <c r="N24032" s="4" t="s">
        <v>9</v>
      </c>
      <c r="O24032" s="4" t="s">
        <v>6</v>
      </c>
    </row>
    <row r="24033" spans="1:15">
      <c r="A24033" t="n">
        <v>190432</v>
      </c>
      <c r="B24033" s="14" t="n">
        <v>50</v>
      </c>
      <c r="C24033" s="7" t="n">
        <v>0</v>
      </c>
      <c r="D24033" s="7" t="n">
        <v>4421</v>
      </c>
      <c r="E24033" s="7" t="n">
        <v>1</v>
      </c>
      <c r="F24033" s="7" t="n">
        <v>0</v>
      </c>
      <c r="G24033" s="7" t="n">
        <v>0</v>
      </c>
      <c r="H24033" s="7" t="n">
        <v>-1082130432</v>
      </c>
      <c r="I24033" s="7" t="n">
        <v>1</v>
      </c>
      <c r="J24033" s="7" t="n">
        <v>7034</v>
      </c>
      <c r="K24033" s="7" t="n">
        <v>0</v>
      </c>
      <c r="L24033" s="7" t="n">
        <v>0</v>
      </c>
      <c r="M24033" s="7" t="n">
        <v>0</v>
      </c>
      <c r="N24033" s="7" t="n">
        <v>1134886912</v>
      </c>
      <c r="O24033" s="7" t="s">
        <v>12</v>
      </c>
    </row>
    <row r="24034" spans="1:15">
      <c r="A24034" t="s">
        <v>4</v>
      </c>
      <c r="B24034" s="4" t="s">
        <v>5</v>
      </c>
      <c r="C24034" s="4" t="s">
        <v>13</v>
      </c>
      <c r="D24034" s="4" t="s">
        <v>10</v>
      </c>
    </row>
    <row r="24035" spans="1:15">
      <c r="A24035" t="n">
        <v>190471</v>
      </c>
      <c r="B24035" s="28" t="n">
        <v>58</v>
      </c>
      <c r="C24035" s="7" t="n">
        <v>255</v>
      </c>
      <c r="D24035" s="7" t="n">
        <v>0</v>
      </c>
    </row>
    <row r="24036" spans="1:15">
      <c r="A24036" t="s">
        <v>4</v>
      </c>
      <c r="B24036" s="4" t="s">
        <v>5</v>
      </c>
      <c r="C24036" s="4" t="s">
        <v>10</v>
      </c>
      <c r="D24036" s="4" t="s">
        <v>13</v>
      </c>
    </row>
    <row r="24037" spans="1:15">
      <c r="A24037" t="n">
        <v>190475</v>
      </c>
      <c r="B24037" s="44" t="n">
        <v>21</v>
      </c>
      <c r="C24037" s="7" t="n">
        <v>7024</v>
      </c>
      <c r="D24037" s="7" t="n">
        <v>3</v>
      </c>
    </row>
    <row r="24038" spans="1:15">
      <c r="A24038" t="s">
        <v>4</v>
      </c>
      <c r="B24038" s="4" t="s">
        <v>5</v>
      </c>
      <c r="C24038" s="4" t="s">
        <v>10</v>
      </c>
    </row>
    <row r="24039" spans="1:15">
      <c r="A24039" t="n">
        <v>190479</v>
      </c>
      <c r="B24039" s="35" t="n">
        <v>16</v>
      </c>
      <c r="C24039" s="7" t="n">
        <v>5000</v>
      </c>
    </row>
    <row r="24040" spans="1:15">
      <c r="A24040" t="s">
        <v>4</v>
      </c>
      <c r="B24040" s="4" t="s">
        <v>5</v>
      </c>
      <c r="C24040" s="4" t="s">
        <v>13</v>
      </c>
      <c r="D24040" s="4" t="s">
        <v>10</v>
      </c>
      <c r="E24040" s="4" t="s">
        <v>10</v>
      </c>
      <c r="F24040" s="4" t="s">
        <v>13</v>
      </c>
    </row>
    <row r="24041" spans="1:15">
      <c r="A24041" t="n">
        <v>190482</v>
      </c>
      <c r="B24041" s="29" t="n">
        <v>25</v>
      </c>
      <c r="C24041" s="7" t="n">
        <v>1</v>
      </c>
      <c r="D24041" s="7" t="n">
        <v>60</v>
      </c>
      <c r="E24041" s="7" t="n">
        <v>640</v>
      </c>
      <c r="F24041" s="7" t="n">
        <v>2</v>
      </c>
    </row>
    <row r="24042" spans="1:15">
      <c r="A24042" t="s">
        <v>4</v>
      </c>
      <c r="B24042" s="4" t="s">
        <v>5</v>
      </c>
      <c r="C24042" s="4" t="s">
        <v>13</v>
      </c>
      <c r="D24042" s="4" t="s">
        <v>10</v>
      </c>
      <c r="E24042" s="4" t="s">
        <v>6</v>
      </c>
    </row>
    <row r="24043" spans="1:15">
      <c r="A24043" t="n">
        <v>190489</v>
      </c>
      <c r="B24043" s="40" t="n">
        <v>51</v>
      </c>
      <c r="C24043" s="7" t="n">
        <v>4</v>
      </c>
      <c r="D24043" s="7" t="n">
        <v>2</v>
      </c>
      <c r="E24043" s="7" t="s">
        <v>882</v>
      </c>
    </row>
    <row r="24044" spans="1:15">
      <c r="A24044" t="s">
        <v>4</v>
      </c>
      <c r="B24044" s="4" t="s">
        <v>5</v>
      </c>
      <c r="C24044" s="4" t="s">
        <v>10</v>
      </c>
    </row>
    <row r="24045" spans="1:15">
      <c r="A24045" t="n">
        <v>190502</v>
      </c>
      <c r="B24045" s="35" t="n">
        <v>16</v>
      </c>
      <c r="C24045" s="7" t="n">
        <v>0</v>
      </c>
    </row>
    <row r="24046" spans="1:15">
      <c r="A24046" t="s">
        <v>4</v>
      </c>
      <c r="B24046" s="4" t="s">
        <v>5</v>
      </c>
      <c r="C24046" s="4" t="s">
        <v>10</v>
      </c>
      <c r="D24046" s="4" t="s">
        <v>13</v>
      </c>
      <c r="E24046" s="4" t="s">
        <v>9</v>
      </c>
      <c r="F24046" s="4" t="s">
        <v>72</v>
      </c>
      <c r="G24046" s="4" t="s">
        <v>13</v>
      </c>
      <c r="H24046" s="4" t="s">
        <v>13</v>
      </c>
    </row>
    <row r="24047" spans="1:15">
      <c r="A24047" t="n">
        <v>190505</v>
      </c>
      <c r="B24047" s="52" t="n">
        <v>26</v>
      </c>
      <c r="C24047" s="7" t="n">
        <v>2</v>
      </c>
      <c r="D24047" s="7" t="n">
        <v>17</v>
      </c>
      <c r="E24047" s="7" t="n">
        <v>6388</v>
      </c>
      <c r="F24047" s="7" t="s">
        <v>1514</v>
      </c>
      <c r="G24047" s="7" t="n">
        <v>2</v>
      </c>
      <c r="H24047" s="7" t="n">
        <v>0</v>
      </c>
    </row>
    <row r="24048" spans="1:15">
      <c r="A24048" t="s">
        <v>4</v>
      </c>
      <c r="B24048" s="4" t="s">
        <v>5</v>
      </c>
    </row>
    <row r="24049" spans="1:15">
      <c r="A24049" t="n">
        <v>190549</v>
      </c>
      <c r="B24049" s="53" t="n">
        <v>28</v>
      </c>
    </row>
    <row r="24050" spans="1:15">
      <c r="A24050" t="s">
        <v>4</v>
      </c>
      <c r="B24050" s="4" t="s">
        <v>5</v>
      </c>
      <c r="C24050" s="4" t="s">
        <v>10</v>
      </c>
      <c r="D24050" s="4" t="s">
        <v>13</v>
      </c>
    </row>
    <row r="24051" spans="1:15">
      <c r="A24051" t="n">
        <v>190550</v>
      </c>
      <c r="B24051" s="54" t="n">
        <v>89</v>
      </c>
      <c r="C24051" s="7" t="n">
        <v>65533</v>
      </c>
      <c r="D24051" s="7" t="n">
        <v>1</v>
      </c>
    </row>
    <row r="24052" spans="1:15">
      <c r="A24052" t="s">
        <v>4</v>
      </c>
      <c r="B24052" s="4" t="s">
        <v>5</v>
      </c>
      <c r="C24052" s="4" t="s">
        <v>13</v>
      </c>
      <c r="D24052" s="4" t="s">
        <v>10</v>
      </c>
      <c r="E24052" s="4" t="s">
        <v>10</v>
      </c>
      <c r="F24052" s="4" t="s">
        <v>13</v>
      </c>
    </row>
    <row r="24053" spans="1:15">
      <c r="A24053" t="n">
        <v>190554</v>
      </c>
      <c r="B24053" s="29" t="n">
        <v>25</v>
      </c>
      <c r="C24053" s="7" t="n">
        <v>1</v>
      </c>
      <c r="D24053" s="7" t="n">
        <v>260</v>
      </c>
      <c r="E24053" s="7" t="n">
        <v>640</v>
      </c>
      <c r="F24053" s="7" t="n">
        <v>2</v>
      </c>
    </row>
    <row r="24054" spans="1:15">
      <c r="A24054" t="s">
        <v>4</v>
      </c>
      <c r="B24054" s="4" t="s">
        <v>5</v>
      </c>
      <c r="C24054" s="4" t="s">
        <v>13</v>
      </c>
      <c r="D24054" s="4" t="s">
        <v>10</v>
      </c>
      <c r="E24054" s="4" t="s">
        <v>6</v>
      </c>
    </row>
    <row r="24055" spans="1:15">
      <c r="A24055" t="n">
        <v>190561</v>
      </c>
      <c r="B24055" s="40" t="n">
        <v>51</v>
      </c>
      <c r="C24055" s="7" t="n">
        <v>4</v>
      </c>
      <c r="D24055" s="7" t="n">
        <v>0</v>
      </c>
      <c r="E24055" s="7" t="s">
        <v>699</v>
      </c>
    </row>
    <row r="24056" spans="1:15">
      <c r="A24056" t="s">
        <v>4</v>
      </c>
      <c r="B24056" s="4" t="s">
        <v>5</v>
      </c>
      <c r="C24056" s="4" t="s">
        <v>10</v>
      </c>
    </row>
    <row r="24057" spans="1:15">
      <c r="A24057" t="n">
        <v>190575</v>
      </c>
      <c r="B24057" s="35" t="n">
        <v>16</v>
      </c>
      <c r="C24057" s="7" t="n">
        <v>0</v>
      </c>
    </row>
    <row r="24058" spans="1:15">
      <c r="A24058" t="s">
        <v>4</v>
      </c>
      <c r="B24058" s="4" t="s">
        <v>5</v>
      </c>
      <c r="C24058" s="4" t="s">
        <v>10</v>
      </c>
      <c r="D24058" s="4" t="s">
        <v>13</v>
      </c>
      <c r="E24058" s="4" t="s">
        <v>9</v>
      </c>
      <c r="F24058" s="4" t="s">
        <v>72</v>
      </c>
      <c r="G24058" s="4" t="s">
        <v>13</v>
      </c>
      <c r="H24058" s="4" t="s">
        <v>13</v>
      </c>
    </row>
    <row r="24059" spans="1:15">
      <c r="A24059" t="n">
        <v>190578</v>
      </c>
      <c r="B24059" s="52" t="n">
        <v>26</v>
      </c>
      <c r="C24059" s="7" t="n">
        <v>0</v>
      </c>
      <c r="D24059" s="7" t="n">
        <v>17</v>
      </c>
      <c r="E24059" s="7" t="n">
        <v>52719</v>
      </c>
      <c r="F24059" s="7" t="s">
        <v>1515</v>
      </c>
      <c r="G24059" s="7" t="n">
        <v>2</v>
      </c>
      <c r="H24059" s="7" t="n">
        <v>0</v>
      </c>
    </row>
    <row r="24060" spans="1:15">
      <c r="A24060" t="s">
        <v>4</v>
      </c>
      <c r="B24060" s="4" t="s">
        <v>5</v>
      </c>
    </row>
    <row r="24061" spans="1:15">
      <c r="A24061" t="n">
        <v>190612</v>
      </c>
      <c r="B24061" s="53" t="n">
        <v>28</v>
      </c>
    </row>
    <row r="24062" spans="1:15">
      <c r="A24062" t="s">
        <v>4</v>
      </c>
      <c r="B24062" s="4" t="s">
        <v>5</v>
      </c>
      <c r="C24062" s="4" t="s">
        <v>10</v>
      </c>
    </row>
    <row r="24063" spans="1:15">
      <c r="A24063" t="n">
        <v>190613</v>
      </c>
      <c r="B24063" s="35" t="n">
        <v>16</v>
      </c>
      <c r="C24063" s="7" t="n">
        <v>500</v>
      </c>
    </row>
    <row r="24064" spans="1:15">
      <c r="A24064" t="s">
        <v>4</v>
      </c>
      <c r="B24064" s="4" t="s">
        <v>5</v>
      </c>
      <c r="C24064" s="4" t="s">
        <v>13</v>
      </c>
      <c r="D24064" s="4" t="s">
        <v>22</v>
      </c>
      <c r="E24064" s="4" t="s">
        <v>22</v>
      </c>
      <c r="F24064" s="4" t="s">
        <v>22</v>
      </c>
    </row>
    <row r="24065" spans="1:8">
      <c r="A24065" t="n">
        <v>190616</v>
      </c>
      <c r="B24065" s="25" t="n">
        <v>45</v>
      </c>
      <c r="C24065" s="7" t="n">
        <v>9</v>
      </c>
      <c r="D24065" s="7" t="n">
        <v>0.100000001490116</v>
      </c>
      <c r="E24065" s="7" t="n">
        <v>0.100000001490116</v>
      </c>
      <c r="F24065" s="7" t="n">
        <v>0.200000002980232</v>
      </c>
    </row>
    <row r="24066" spans="1:8">
      <c r="A24066" t="s">
        <v>4</v>
      </c>
      <c r="B24066" s="4" t="s">
        <v>5</v>
      </c>
      <c r="C24066" s="4" t="s">
        <v>13</v>
      </c>
      <c r="D24066" s="4" t="s">
        <v>10</v>
      </c>
      <c r="E24066" s="4" t="s">
        <v>6</v>
      </c>
    </row>
    <row r="24067" spans="1:8">
      <c r="A24067" t="n">
        <v>190630</v>
      </c>
      <c r="B24067" s="40" t="n">
        <v>51</v>
      </c>
      <c r="C24067" s="7" t="n">
        <v>4</v>
      </c>
      <c r="D24067" s="7" t="n">
        <v>0</v>
      </c>
      <c r="E24067" s="7" t="s">
        <v>1080</v>
      </c>
    </row>
    <row r="24068" spans="1:8">
      <c r="A24068" t="s">
        <v>4</v>
      </c>
      <c r="B24068" s="4" t="s">
        <v>5</v>
      </c>
      <c r="C24068" s="4" t="s">
        <v>10</v>
      </c>
    </row>
    <row r="24069" spans="1:8">
      <c r="A24069" t="n">
        <v>190643</v>
      </c>
      <c r="B24069" s="35" t="n">
        <v>16</v>
      </c>
      <c r="C24069" s="7" t="n">
        <v>0</v>
      </c>
    </row>
    <row r="24070" spans="1:8">
      <c r="A24070" t="s">
        <v>4</v>
      </c>
      <c r="B24070" s="4" t="s">
        <v>5</v>
      </c>
      <c r="C24070" s="4" t="s">
        <v>10</v>
      </c>
      <c r="D24070" s="4" t="s">
        <v>13</v>
      </c>
      <c r="E24070" s="4" t="s">
        <v>9</v>
      </c>
      <c r="F24070" s="4" t="s">
        <v>72</v>
      </c>
      <c r="G24070" s="4" t="s">
        <v>13</v>
      </c>
      <c r="H24070" s="4" t="s">
        <v>13</v>
      </c>
    </row>
    <row r="24071" spans="1:8">
      <c r="A24071" t="n">
        <v>190646</v>
      </c>
      <c r="B24071" s="52" t="n">
        <v>26</v>
      </c>
      <c r="C24071" s="7" t="n">
        <v>0</v>
      </c>
      <c r="D24071" s="7" t="n">
        <v>17</v>
      </c>
      <c r="E24071" s="7" t="n">
        <v>52720</v>
      </c>
      <c r="F24071" s="7" t="s">
        <v>1516</v>
      </c>
      <c r="G24071" s="7" t="n">
        <v>2</v>
      </c>
      <c r="H24071" s="7" t="n">
        <v>0</v>
      </c>
    </row>
    <row r="24072" spans="1:8">
      <c r="A24072" t="s">
        <v>4</v>
      </c>
      <c r="B24072" s="4" t="s">
        <v>5</v>
      </c>
    </row>
    <row r="24073" spans="1:8">
      <c r="A24073" t="n">
        <v>190671</v>
      </c>
      <c r="B24073" s="53" t="n">
        <v>28</v>
      </c>
    </row>
    <row r="24074" spans="1:8">
      <c r="A24074" t="s">
        <v>4</v>
      </c>
      <c r="B24074" s="4" t="s">
        <v>5</v>
      </c>
      <c r="C24074" s="4" t="s">
        <v>10</v>
      </c>
      <c r="D24074" s="4" t="s">
        <v>13</v>
      </c>
    </row>
    <row r="24075" spans="1:8">
      <c r="A24075" t="n">
        <v>190672</v>
      </c>
      <c r="B24075" s="54" t="n">
        <v>89</v>
      </c>
      <c r="C24075" s="7" t="n">
        <v>65533</v>
      </c>
      <c r="D24075" s="7" t="n">
        <v>1</v>
      </c>
    </row>
    <row r="24076" spans="1:8">
      <c r="A24076" t="s">
        <v>4</v>
      </c>
      <c r="B24076" s="4" t="s">
        <v>5</v>
      </c>
      <c r="C24076" s="4" t="s">
        <v>13</v>
      </c>
      <c r="D24076" s="4" t="s">
        <v>10</v>
      </c>
      <c r="E24076" s="4" t="s">
        <v>10</v>
      </c>
      <c r="F24076" s="4" t="s">
        <v>13</v>
      </c>
    </row>
    <row r="24077" spans="1:8">
      <c r="A24077" t="n">
        <v>190676</v>
      </c>
      <c r="B24077" s="29" t="n">
        <v>25</v>
      </c>
      <c r="C24077" s="7" t="n">
        <v>1</v>
      </c>
      <c r="D24077" s="7" t="n">
        <v>65535</v>
      </c>
      <c r="E24077" s="7" t="n">
        <v>65535</v>
      </c>
      <c r="F24077" s="7" t="n">
        <v>0</v>
      </c>
    </row>
    <row r="24078" spans="1:8">
      <c r="A24078" t="s">
        <v>4</v>
      </c>
      <c r="B24078" s="4" t="s">
        <v>5</v>
      </c>
      <c r="C24078" s="4" t="s">
        <v>10</v>
      </c>
      <c r="D24078" s="4" t="s">
        <v>13</v>
      </c>
    </row>
    <row r="24079" spans="1:8">
      <c r="A24079" t="n">
        <v>190683</v>
      </c>
      <c r="B24079" s="99" t="n">
        <v>67</v>
      </c>
      <c r="C24079" s="7" t="n">
        <v>7034</v>
      </c>
      <c r="D24079" s="7" t="n">
        <v>2</v>
      </c>
    </row>
    <row r="24080" spans="1:8">
      <c r="A24080" t="s">
        <v>4</v>
      </c>
      <c r="B24080" s="4" t="s">
        <v>5</v>
      </c>
      <c r="C24080" s="4" t="s">
        <v>13</v>
      </c>
      <c r="D24080" s="4" t="s">
        <v>10</v>
      </c>
      <c r="E24080" s="4" t="s">
        <v>22</v>
      </c>
    </row>
    <row r="24081" spans="1:8">
      <c r="A24081" t="n">
        <v>190687</v>
      </c>
      <c r="B24081" s="28" t="n">
        <v>58</v>
      </c>
      <c r="C24081" s="7" t="n">
        <v>101</v>
      </c>
      <c r="D24081" s="7" t="n">
        <v>300</v>
      </c>
      <c r="E24081" s="7" t="n">
        <v>1</v>
      </c>
    </row>
    <row r="24082" spans="1:8">
      <c r="A24082" t="s">
        <v>4</v>
      </c>
      <c r="B24082" s="4" t="s">
        <v>5</v>
      </c>
      <c r="C24082" s="4" t="s">
        <v>13</v>
      </c>
      <c r="D24082" s="4" t="s">
        <v>10</v>
      </c>
    </row>
    <row r="24083" spans="1:8">
      <c r="A24083" t="n">
        <v>190695</v>
      </c>
      <c r="B24083" s="28" t="n">
        <v>58</v>
      </c>
      <c r="C24083" s="7" t="n">
        <v>254</v>
      </c>
      <c r="D24083" s="7" t="n">
        <v>0</v>
      </c>
    </row>
    <row r="24084" spans="1:8">
      <c r="A24084" t="s">
        <v>4</v>
      </c>
      <c r="B24084" s="4" t="s">
        <v>5</v>
      </c>
      <c r="C24084" s="4" t="s">
        <v>13</v>
      </c>
      <c r="D24084" s="4" t="s">
        <v>13</v>
      </c>
      <c r="E24084" s="4" t="s">
        <v>22</v>
      </c>
      <c r="F24084" s="4" t="s">
        <v>22</v>
      </c>
      <c r="G24084" s="4" t="s">
        <v>22</v>
      </c>
      <c r="H24084" s="4" t="s">
        <v>10</v>
      </c>
    </row>
    <row r="24085" spans="1:8">
      <c r="A24085" t="n">
        <v>190699</v>
      </c>
      <c r="B24085" s="25" t="n">
        <v>45</v>
      </c>
      <c r="C24085" s="7" t="n">
        <v>2</v>
      </c>
      <c r="D24085" s="7" t="n">
        <v>3</v>
      </c>
      <c r="E24085" s="7" t="n">
        <v>-9.71000003814697</v>
      </c>
      <c r="F24085" s="7" t="n">
        <v>19.4400005340576</v>
      </c>
      <c r="G24085" s="7" t="n">
        <v>12.6700000762939</v>
      </c>
      <c r="H24085" s="7" t="n">
        <v>0</v>
      </c>
    </row>
    <row r="24086" spans="1:8">
      <c r="A24086" t="s">
        <v>4</v>
      </c>
      <c r="B24086" s="4" t="s">
        <v>5</v>
      </c>
      <c r="C24086" s="4" t="s">
        <v>13</v>
      </c>
      <c r="D24086" s="4" t="s">
        <v>13</v>
      </c>
      <c r="E24086" s="4" t="s">
        <v>22</v>
      </c>
      <c r="F24086" s="4" t="s">
        <v>22</v>
      </c>
      <c r="G24086" s="4" t="s">
        <v>22</v>
      </c>
      <c r="H24086" s="4" t="s">
        <v>10</v>
      </c>
      <c r="I24086" s="4" t="s">
        <v>13</v>
      </c>
    </row>
    <row r="24087" spans="1:8">
      <c r="A24087" t="n">
        <v>190716</v>
      </c>
      <c r="B24087" s="25" t="n">
        <v>45</v>
      </c>
      <c r="C24087" s="7" t="n">
        <v>4</v>
      </c>
      <c r="D24087" s="7" t="n">
        <v>3</v>
      </c>
      <c r="E24087" s="7" t="n">
        <v>326.510009765625</v>
      </c>
      <c r="F24087" s="7" t="n">
        <v>200.639999389648</v>
      </c>
      <c r="G24087" s="7" t="n">
        <v>0</v>
      </c>
      <c r="H24087" s="7" t="n">
        <v>0</v>
      </c>
      <c r="I24087" s="7" t="n">
        <v>1</v>
      </c>
    </row>
    <row r="24088" spans="1:8">
      <c r="A24088" t="s">
        <v>4</v>
      </c>
      <c r="B24088" s="4" t="s">
        <v>5</v>
      </c>
      <c r="C24088" s="4" t="s">
        <v>13</v>
      </c>
      <c r="D24088" s="4" t="s">
        <v>13</v>
      </c>
      <c r="E24088" s="4" t="s">
        <v>22</v>
      </c>
      <c r="F24088" s="4" t="s">
        <v>10</v>
      </c>
    </row>
    <row r="24089" spans="1:8">
      <c r="A24089" t="n">
        <v>190734</v>
      </c>
      <c r="B24089" s="25" t="n">
        <v>45</v>
      </c>
      <c r="C24089" s="7" t="n">
        <v>5</v>
      </c>
      <c r="D24089" s="7" t="n">
        <v>3</v>
      </c>
      <c r="E24089" s="7" t="n">
        <v>12.1000003814697</v>
      </c>
      <c r="F24089" s="7" t="n">
        <v>0</v>
      </c>
    </row>
    <row r="24090" spans="1:8">
      <c r="A24090" t="s">
        <v>4</v>
      </c>
      <c r="B24090" s="4" t="s">
        <v>5</v>
      </c>
      <c r="C24090" s="4" t="s">
        <v>13</v>
      </c>
      <c r="D24090" s="4" t="s">
        <v>13</v>
      </c>
      <c r="E24090" s="4" t="s">
        <v>22</v>
      </c>
      <c r="F24090" s="4" t="s">
        <v>10</v>
      </c>
    </row>
    <row r="24091" spans="1:8">
      <c r="A24091" t="n">
        <v>190743</v>
      </c>
      <c r="B24091" s="25" t="n">
        <v>45</v>
      </c>
      <c r="C24091" s="7" t="n">
        <v>11</v>
      </c>
      <c r="D24091" s="7" t="n">
        <v>3</v>
      </c>
      <c r="E24091" s="7" t="n">
        <v>28.7999992370605</v>
      </c>
      <c r="F24091" s="7" t="n">
        <v>0</v>
      </c>
    </row>
    <row r="24092" spans="1:8">
      <c r="A24092" t="s">
        <v>4</v>
      </c>
      <c r="B24092" s="4" t="s">
        <v>5</v>
      </c>
      <c r="C24092" s="4" t="s">
        <v>13</v>
      </c>
      <c r="D24092" s="4" t="s">
        <v>13</v>
      </c>
      <c r="E24092" s="4" t="s">
        <v>22</v>
      </c>
      <c r="F24092" s="4" t="s">
        <v>22</v>
      </c>
      <c r="G24092" s="4" t="s">
        <v>22</v>
      </c>
      <c r="H24092" s="4" t="s">
        <v>10</v>
      </c>
    </row>
    <row r="24093" spans="1:8">
      <c r="A24093" t="n">
        <v>190752</v>
      </c>
      <c r="B24093" s="25" t="n">
        <v>45</v>
      </c>
      <c r="C24093" s="7" t="n">
        <v>2</v>
      </c>
      <c r="D24093" s="7" t="n">
        <v>3</v>
      </c>
      <c r="E24093" s="7" t="n">
        <v>-9.86999988555908</v>
      </c>
      <c r="F24093" s="7" t="n">
        <v>21.2700004577637</v>
      </c>
      <c r="G24093" s="7" t="n">
        <v>12.6700000762939</v>
      </c>
      <c r="H24093" s="7" t="n">
        <v>7000</v>
      </c>
    </row>
    <row r="24094" spans="1:8">
      <c r="A24094" t="s">
        <v>4</v>
      </c>
      <c r="B24094" s="4" t="s">
        <v>5</v>
      </c>
      <c r="C24094" s="4" t="s">
        <v>13</v>
      </c>
      <c r="D24094" s="4" t="s">
        <v>13</v>
      </c>
      <c r="E24094" s="4" t="s">
        <v>22</v>
      </c>
      <c r="F24094" s="4" t="s">
        <v>22</v>
      </c>
      <c r="G24094" s="4" t="s">
        <v>22</v>
      </c>
      <c r="H24094" s="4" t="s">
        <v>10</v>
      </c>
      <c r="I24094" s="4" t="s">
        <v>13</v>
      </c>
    </row>
    <row r="24095" spans="1:8">
      <c r="A24095" t="n">
        <v>190769</v>
      </c>
      <c r="B24095" s="25" t="n">
        <v>45</v>
      </c>
      <c r="C24095" s="7" t="n">
        <v>4</v>
      </c>
      <c r="D24095" s="7" t="n">
        <v>3</v>
      </c>
      <c r="E24095" s="7" t="n">
        <v>331.920013427734</v>
      </c>
      <c r="F24095" s="7" t="n">
        <v>127.129997253418</v>
      </c>
      <c r="G24095" s="7" t="n">
        <v>0</v>
      </c>
      <c r="H24095" s="7" t="n">
        <v>7000</v>
      </c>
      <c r="I24095" s="7" t="n">
        <v>1</v>
      </c>
    </row>
    <row r="24096" spans="1:8">
      <c r="A24096" t="s">
        <v>4</v>
      </c>
      <c r="B24096" s="4" t="s">
        <v>5</v>
      </c>
      <c r="C24096" s="4" t="s">
        <v>13</v>
      </c>
      <c r="D24096" s="4" t="s">
        <v>13</v>
      </c>
      <c r="E24096" s="4" t="s">
        <v>22</v>
      </c>
      <c r="F24096" s="4" t="s">
        <v>10</v>
      </c>
    </row>
    <row r="24097" spans="1:9">
      <c r="A24097" t="n">
        <v>190787</v>
      </c>
      <c r="B24097" s="25" t="n">
        <v>45</v>
      </c>
      <c r="C24097" s="7" t="n">
        <v>5</v>
      </c>
      <c r="D24097" s="7" t="n">
        <v>3</v>
      </c>
      <c r="E24097" s="7" t="n">
        <v>8.10000038146973</v>
      </c>
      <c r="F24097" s="7" t="n">
        <v>7000</v>
      </c>
    </row>
    <row r="24098" spans="1:9">
      <c r="A24098" t="s">
        <v>4</v>
      </c>
      <c r="B24098" s="4" t="s">
        <v>5</v>
      </c>
      <c r="C24098" s="4" t="s">
        <v>13</v>
      </c>
      <c r="D24098" s="4" t="s">
        <v>13</v>
      </c>
      <c r="E24098" s="4" t="s">
        <v>22</v>
      </c>
      <c r="F24098" s="4" t="s">
        <v>10</v>
      </c>
    </row>
    <row r="24099" spans="1:9">
      <c r="A24099" t="n">
        <v>190796</v>
      </c>
      <c r="B24099" s="25" t="n">
        <v>45</v>
      </c>
      <c r="C24099" s="7" t="n">
        <v>11</v>
      </c>
      <c r="D24099" s="7" t="n">
        <v>3</v>
      </c>
      <c r="E24099" s="7" t="n">
        <v>28.7999992370605</v>
      </c>
      <c r="F24099" s="7" t="n">
        <v>7000</v>
      </c>
    </row>
    <row r="24100" spans="1:9">
      <c r="A24100" t="s">
        <v>4</v>
      </c>
      <c r="B24100" s="4" t="s">
        <v>5</v>
      </c>
      <c r="C24100" s="4" t="s">
        <v>13</v>
      </c>
      <c r="D24100" s="4" t="s">
        <v>10</v>
      </c>
    </row>
    <row r="24101" spans="1:9">
      <c r="A24101" t="n">
        <v>190805</v>
      </c>
      <c r="B24101" s="28" t="n">
        <v>58</v>
      </c>
      <c r="C24101" s="7" t="n">
        <v>255</v>
      </c>
      <c r="D24101" s="7" t="n">
        <v>0</v>
      </c>
    </row>
    <row r="24102" spans="1:9">
      <c r="A24102" t="s">
        <v>4</v>
      </c>
      <c r="B24102" s="4" t="s">
        <v>5</v>
      </c>
      <c r="C24102" s="4" t="s">
        <v>10</v>
      </c>
    </row>
    <row r="24103" spans="1:9">
      <c r="A24103" t="n">
        <v>190809</v>
      </c>
      <c r="B24103" s="35" t="n">
        <v>16</v>
      </c>
      <c r="C24103" s="7" t="n">
        <v>2000</v>
      </c>
    </row>
    <row r="24104" spans="1:9">
      <c r="A24104" t="s">
        <v>4</v>
      </c>
      <c r="B24104" s="4" t="s">
        <v>5</v>
      </c>
      <c r="C24104" s="4" t="s">
        <v>13</v>
      </c>
      <c r="D24104" s="4" t="s">
        <v>13</v>
      </c>
      <c r="E24104" s="4" t="s">
        <v>13</v>
      </c>
      <c r="F24104" s="4" t="s">
        <v>22</v>
      </c>
      <c r="G24104" s="4" t="s">
        <v>22</v>
      </c>
      <c r="H24104" s="4" t="s">
        <v>22</v>
      </c>
      <c r="I24104" s="4" t="s">
        <v>22</v>
      </c>
      <c r="J24104" s="4" t="s">
        <v>22</v>
      </c>
    </row>
    <row r="24105" spans="1:9">
      <c r="A24105" t="n">
        <v>190812</v>
      </c>
      <c r="B24105" s="72" t="n">
        <v>76</v>
      </c>
      <c r="C24105" s="7" t="n">
        <v>1</v>
      </c>
      <c r="D24105" s="7" t="n">
        <v>3</v>
      </c>
      <c r="E24105" s="7" t="n">
        <v>2</v>
      </c>
      <c r="F24105" s="7" t="n">
        <v>1</v>
      </c>
      <c r="G24105" s="7" t="n">
        <v>1</v>
      </c>
      <c r="H24105" s="7" t="n">
        <v>1</v>
      </c>
      <c r="I24105" s="7" t="n">
        <v>1</v>
      </c>
      <c r="J24105" s="7" t="n">
        <v>2000</v>
      </c>
    </row>
    <row r="24106" spans="1:9">
      <c r="A24106" t="s">
        <v>4</v>
      </c>
      <c r="B24106" s="4" t="s">
        <v>5</v>
      </c>
      <c r="C24106" s="4" t="s">
        <v>13</v>
      </c>
      <c r="D24106" s="4" t="s">
        <v>13</v>
      </c>
      <c r="E24106" s="4" t="s">
        <v>13</v>
      </c>
      <c r="F24106" s="4" t="s">
        <v>22</v>
      </c>
      <c r="G24106" s="4" t="s">
        <v>22</v>
      </c>
      <c r="H24106" s="4" t="s">
        <v>22</v>
      </c>
      <c r="I24106" s="4" t="s">
        <v>22</v>
      </c>
      <c r="J24106" s="4" t="s">
        <v>22</v>
      </c>
    </row>
    <row r="24107" spans="1:9">
      <c r="A24107" t="n">
        <v>190836</v>
      </c>
      <c r="B24107" s="72" t="n">
        <v>76</v>
      </c>
      <c r="C24107" s="7" t="n">
        <v>1</v>
      </c>
      <c r="D24107" s="7" t="n">
        <v>0</v>
      </c>
      <c r="E24107" s="7" t="n">
        <v>2</v>
      </c>
      <c r="F24107" s="7" t="n">
        <v>64</v>
      </c>
      <c r="G24107" s="7" t="n">
        <v>0</v>
      </c>
      <c r="H24107" s="7" t="n">
        <v>2000</v>
      </c>
      <c r="I24107" s="7" t="n">
        <v>0</v>
      </c>
      <c r="J24107" s="7" t="n">
        <v>0</v>
      </c>
    </row>
    <row r="24108" spans="1:9">
      <c r="A24108" t="s">
        <v>4</v>
      </c>
      <c r="B24108" s="4" t="s">
        <v>5</v>
      </c>
      <c r="C24108" s="4" t="s">
        <v>13</v>
      </c>
      <c r="D24108" s="4" t="s">
        <v>13</v>
      </c>
    </row>
    <row r="24109" spans="1:9">
      <c r="A24109" t="n">
        <v>190860</v>
      </c>
      <c r="B24109" s="74" t="n">
        <v>77</v>
      </c>
      <c r="C24109" s="7" t="n">
        <v>1</v>
      </c>
      <c r="D24109" s="7" t="n">
        <v>3</v>
      </c>
    </row>
    <row r="24110" spans="1:9">
      <c r="A24110" t="s">
        <v>4</v>
      </c>
      <c r="B24110" s="4" t="s">
        <v>5</v>
      </c>
      <c r="C24110" s="4" t="s">
        <v>13</v>
      </c>
      <c r="D24110" s="4" t="s">
        <v>13</v>
      </c>
    </row>
    <row r="24111" spans="1:9">
      <c r="A24111" t="n">
        <v>190863</v>
      </c>
      <c r="B24111" s="74" t="n">
        <v>77</v>
      </c>
      <c r="C24111" s="7" t="n">
        <v>1</v>
      </c>
      <c r="D24111" s="7" t="n">
        <v>0</v>
      </c>
    </row>
    <row r="24112" spans="1:9">
      <c r="A24112" t="s">
        <v>4</v>
      </c>
      <c r="B24112" s="4" t="s">
        <v>5</v>
      </c>
      <c r="C24112" s="4" t="s">
        <v>10</v>
      </c>
    </row>
    <row r="24113" spans="1:10">
      <c r="A24113" t="n">
        <v>190866</v>
      </c>
      <c r="B24113" s="35" t="n">
        <v>16</v>
      </c>
      <c r="C24113" s="7" t="n">
        <v>2000</v>
      </c>
    </row>
    <row r="24114" spans="1:10">
      <c r="A24114" t="s">
        <v>4</v>
      </c>
      <c r="B24114" s="4" t="s">
        <v>5</v>
      </c>
      <c r="C24114" s="4" t="s">
        <v>13</v>
      </c>
      <c r="D24114" s="4" t="s">
        <v>13</v>
      </c>
      <c r="E24114" s="4" t="s">
        <v>13</v>
      </c>
      <c r="F24114" s="4" t="s">
        <v>22</v>
      </c>
      <c r="G24114" s="4" t="s">
        <v>22</v>
      </c>
      <c r="H24114" s="4" t="s">
        <v>22</v>
      </c>
      <c r="I24114" s="4" t="s">
        <v>22</v>
      </c>
      <c r="J24114" s="4" t="s">
        <v>22</v>
      </c>
    </row>
    <row r="24115" spans="1:10">
      <c r="A24115" t="n">
        <v>190869</v>
      </c>
      <c r="B24115" s="72" t="n">
        <v>76</v>
      </c>
      <c r="C24115" s="7" t="n">
        <v>1</v>
      </c>
      <c r="D24115" s="7" t="n">
        <v>3</v>
      </c>
      <c r="E24115" s="7" t="n">
        <v>1</v>
      </c>
      <c r="F24115" s="7" t="n">
        <v>1</v>
      </c>
      <c r="G24115" s="7" t="n">
        <v>1</v>
      </c>
      <c r="H24115" s="7" t="n">
        <v>1</v>
      </c>
      <c r="I24115" s="7" t="n">
        <v>0</v>
      </c>
      <c r="J24115" s="7" t="n">
        <v>2000</v>
      </c>
    </row>
    <row r="24116" spans="1:10">
      <c r="A24116" t="s">
        <v>4</v>
      </c>
      <c r="B24116" s="4" t="s">
        <v>5</v>
      </c>
      <c r="C24116" s="4" t="s">
        <v>13</v>
      </c>
      <c r="D24116" s="4" t="s">
        <v>13</v>
      </c>
      <c r="E24116" s="4" t="s">
        <v>13</v>
      </c>
      <c r="F24116" s="4" t="s">
        <v>22</v>
      </c>
      <c r="G24116" s="4" t="s">
        <v>22</v>
      </c>
      <c r="H24116" s="4" t="s">
        <v>22</v>
      </c>
      <c r="I24116" s="4" t="s">
        <v>22</v>
      </c>
      <c r="J24116" s="4" t="s">
        <v>22</v>
      </c>
    </row>
    <row r="24117" spans="1:10">
      <c r="A24117" t="n">
        <v>190893</v>
      </c>
      <c r="B24117" s="72" t="n">
        <v>76</v>
      </c>
      <c r="C24117" s="7" t="n">
        <v>1</v>
      </c>
      <c r="D24117" s="7" t="n">
        <v>0</v>
      </c>
      <c r="E24117" s="7" t="n">
        <v>1</v>
      </c>
      <c r="F24117" s="7" t="n">
        <v>128</v>
      </c>
      <c r="G24117" s="7" t="n">
        <v>0</v>
      </c>
      <c r="H24117" s="7" t="n">
        <v>2000</v>
      </c>
      <c r="I24117" s="7" t="n">
        <v>0</v>
      </c>
      <c r="J24117" s="7" t="n">
        <v>0</v>
      </c>
    </row>
    <row r="24118" spans="1:10">
      <c r="A24118" t="s">
        <v>4</v>
      </c>
      <c r="B24118" s="4" t="s">
        <v>5</v>
      </c>
      <c r="C24118" s="4" t="s">
        <v>13</v>
      </c>
      <c r="D24118" s="4" t="s">
        <v>13</v>
      </c>
    </row>
    <row r="24119" spans="1:10">
      <c r="A24119" t="n">
        <v>190917</v>
      </c>
      <c r="B24119" s="74" t="n">
        <v>77</v>
      </c>
      <c r="C24119" s="7" t="n">
        <v>1</v>
      </c>
      <c r="D24119" s="7" t="n">
        <v>3</v>
      </c>
    </row>
    <row r="24120" spans="1:10">
      <c r="A24120" t="s">
        <v>4</v>
      </c>
      <c r="B24120" s="4" t="s">
        <v>5</v>
      </c>
      <c r="C24120" s="4" t="s">
        <v>13</v>
      </c>
      <c r="D24120" s="4" t="s">
        <v>13</v>
      </c>
    </row>
    <row r="24121" spans="1:10">
      <c r="A24121" t="n">
        <v>190920</v>
      </c>
      <c r="B24121" s="74" t="n">
        <v>77</v>
      </c>
      <c r="C24121" s="7" t="n">
        <v>1</v>
      </c>
      <c r="D24121" s="7" t="n">
        <v>0</v>
      </c>
    </row>
    <row r="24122" spans="1:10">
      <c r="A24122" t="s">
        <v>4</v>
      </c>
      <c r="B24122" s="4" t="s">
        <v>5</v>
      </c>
      <c r="C24122" s="4" t="s">
        <v>13</v>
      </c>
      <c r="D24122" s="4" t="s">
        <v>10</v>
      </c>
    </row>
    <row r="24123" spans="1:10">
      <c r="A24123" t="n">
        <v>190923</v>
      </c>
      <c r="B24123" s="25" t="n">
        <v>45</v>
      </c>
      <c r="C24123" s="7" t="n">
        <v>7</v>
      </c>
      <c r="D24123" s="7" t="n">
        <v>255</v>
      </c>
    </row>
    <row r="24124" spans="1:10">
      <c r="A24124" t="s">
        <v>4</v>
      </c>
      <c r="B24124" s="4" t="s">
        <v>5</v>
      </c>
      <c r="C24124" s="4" t="s">
        <v>13</v>
      </c>
      <c r="D24124" s="4" t="s">
        <v>13</v>
      </c>
      <c r="E24124" s="4" t="s">
        <v>22</v>
      </c>
      <c r="F24124" s="4" t="s">
        <v>22</v>
      </c>
      <c r="G24124" s="4" t="s">
        <v>22</v>
      </c>
      <c r="H24124" s="4" t="s">
        <v>10</v>
      </c>
    </row>
    <row r="24125" spans="1:10">
      <c r="A24125" t="n">
        <v>190927</v>
      </c>
      <c r="B24125" s="25" t="n">
        <v>45</v>
      </c>
      <c r="C24125" s="7" t="n">
        <v>2</v>
      </c>
      <c r="D24125" s="7" t="n">
        <v>3</v>
      </c>
      <c r="E24125" s="7" t="n">
        <v>-9.86999988555908</v>
      </c>
      <c r="F24125" s="7" t="n">
        <v>21.4500007629395</v>
      </c>
      <c r="G24125" s="7" t="n">
        <v>12.6700000762939</v>
      </c>
      <c r="H24125" s="7" t="n">
        <v>1500</v>
      </c>
    </row>
    <row r="24126" spans="1:10">
      <c r="A24126" t="s">
        <v>4</v>
      </c>
      <c r="B24126" s="4" t="s">
        <v>5</v>
      </c>
      <c r="C24126" s="4" t="s">
        <v>13</v>
      </c>
      <c r="D24126" s="4" t="s">
        <v>13</v>
      </c>
      <c r="E24126" s="4" t="s">
        <v>22</v>
      </c>
      <c r="F24126" s="4" t="s">
        <v>10</v>
      </c>
    </row>
    <row r="24127" spans="1:10">
      <c r="A24127" t="n">
        <v>190944</v>
      </c>
      <c r="B24127" s="25" t="n">
        <v>45</v>
      </c>
      <c r="C24127" s="7" t="n">
        <v>5</v>
      </c>
      <c r="D24127" s="7" t="n">
        <v>3</v>
      </c>
      <c r="E24127" s="7" t="n">
        <v>6.09999990463257</v>
      </c>
      <c r="F24127" s="7" t="n">
        <v>1500</v>
      </c>
    </row>
    <row r="24128" spans="1:10">
      <c r="A24128" t="s">
        <v>4</v>
      </c>
      <c r="B24128" s="4" t="s">
        <v>5</v>
      </c>
      <c r="C24128" s="4" t="s">
        <v>10</v>
      </c>
    </row>
    <row r="24129" spans="1:10">
      <c r="A24129" t="n">
        <v>190953</v>
      </c>
      <c r="B24129" s="35" t="n">
        <v>16</v>
      </c>
      <c r="C24129" s="7" t="n">
        <v>500</v>
      </c>
    </row>
    <row r="24130" spans="1:10">
      <c r="A24130" t="s">
        <v>4</v>
      </c>
      <c r="B24130" s="4" t="s">
        <v>5</v>
      </c>
      <c r="C24130" s="4" t="s">
        <v>13</v>
      </c>
      <c r="D24130" s="4" t="s">
        <v>13</v>
      </c>
      <c r="E24130" s="4" t="s">
        <v>13</v>
      </c>
      <c r="F24130" s="4" t="s">
        <v>22</v>
      </c>
      <c r="G24130" s="4" t="s">
        <v>22</v>
      </c>
      <c r="H24130" s="4" t="s">
        <v>22</v>
      </c>
      <c r="I24130" s="4" t="s">
        <v>22</v>
      </c>
      <c r="J24130" s="4" t="s">
        <v>22</v>
      </c>
    </row>
    <row r="24131" spans="1:10">
      <c r="A24131" t="n">
        <v>190956</v>
      </c>
      <c r="B24131" s="72" t="n">
        <v>76</v>
      </c>
      <c r="C24131" s="7" t="n">
        <v>0</v>
      </c>
      <c r="D24131" s="7" t="n">
        <v>3</v>
      </c>
      <c r="E24131" s="7" t="n">
        <v>0</v>
      </c>
      <c r="F24131" s="7" t="n">
        <v>1</v>
      </c>
      <c r="G24131" s="7" t="n">
        <v>1</v>
      </c>
      <c r="H24131" s="7" t="n">
        <v>1</v>
      </c>
      <c r="I24131" s="7" t="n">
        <v>0.899999976158142</v>
      </c>
      <c r="J24131" s="7" t="n">
        <v>1000</v>
      </c>
    </row>
    <row r="24132" spans="1:10">
      <c r="A24132" t="s">
        <v>4</v>
      </c>
      <c r="B24132" s="4" t="s">
        <v>5</v>
      </c>
      <c r="C24132" s="4" t="s">
        <v>13</v>
      </c>
      <c r="D24132" s="4" t="s">
        <v>13</v>
      </c>
    </row>
    <row r="24133" spans="1:10">
      <c r="A24133" t="n">
        <v>190980</v>
      </c>
      <c r="B24133" s="74" t="n">
        <v>77</v>
      </c>
      <c r="C24133" s="7" t="n">
        <v>0</v>
      </c>
      <c r="D24133" s="7" t="n">
        <v>3</v>
      </c>
    </row>
    <row r="24134" spans="1:10">
      <c r="A24134" t="s">
        <v>4</v>
      </c>
      <c r="B24134" s="4" t="s">
        <v>5</v>
      </c>
      <c r="C24134" s="4" t="s">
        <v>10</v>
      </c>
    </row>
    <row r="24135" spans="1:10">
      <c r="A24135" t="n">
        <v>190983</v>
      </c>
      <c r="B24135" s="35" t="n">
        <v>16</v>
      </c>
      <c r="C24135" s="7" t="n">
        <v>500</v>
      </c>
    </row>
    <row r="24136" spans="1:10">
      <c r="A24136" t="s">
        <v>4</v>
      </c>
      <c r="B24136" s="4" t="s">
        <v>5</v>
      </c>
      <c r="C24136" s="4" t="s">
        <v>13</v>
      </c>
      <c r="D24136" s="4" t="s">
        <v>13</v>
      </c>
      <c r="E24136" s="4" t="s">
        <v>13</v>
      </c>
      <c r="F24136" s="4" t="s">
        <v>22</v>
      </c>
      <c r="G24136" s="4" t="s">
        <v>22</v>
      </c>
      <c r="H24136" s="4" t="s">
        <v>22</v>
      </c>
      <c r="I24136" s="4" t="s">
        <v>22</v>
      </c>
      <c r="J24136" s="4" t="s">
        <v>22</v>
      </c>
    </row>
    <row r="24137" spans="1:10">
      <c r="A24137" t="n">
        <v>190986</v>
      </c>
      <c r="B24137" s="72" t="n">
        <v>76</v>
      </c>
      <c r="C24137" s="7" t="n">
        <v>0</v>
      </c>
      <c r="D24137" s="7" t="n">
        <v>3</v>
      </c>
      <c r="E24137" s="7" t="n">
        <v>0</v>
      </c>
      <c r="F24137" s="7" t="n">
        <v>1</v>
      </c>
      <c r="G24137" s="7" t="n">
        <v>1</v>
      </c>
      <c r="H24137" s="7" t="n">
        <v>1</v>
      </c>
      <c r="I24137" s="7" t="n">
        <v>0</v>
      </c>
      <c r="J24137" s="7" t="n">
        <v>2000</v>
      </c>
    </row>
    <row r="24138" spans="1:10">
      <c r="A24138" t="s">
        <v>4</v>
      </c>
      <c r="B24138" s="4" t="s">
        <v>5</v>
      </c>
      <c r="C24138" s="4" t="s">
        <v>13</v>
      </c>
      <c r="D24138" s="4" t="s">
        <v>13</v>
      </c>
    </row>
    <row r="24139" spans="1:10">
      <c r="A24139" t="n">
        <v>191010</v>
      </c>
      <c r="B24139" s="74" t="n">
        <v>77</v>
      </c>
      <c r="C24139" s="7" t="n">
        <v>0</v>
      </c>
      <c r="D24139" s="7" t="n">
        <v>3</v>
      </c>
    </row>
    <row r="24140" spans="1:10">
      <c r="A24140" t="s">
        <v>4</v>
      </c>
      <c r="B24140" s="4" t="s">
        <v>5</v>
      </c>
      <c r="C24140" s="4" t="s">
        <v>13</v>
      </c>
      <c r="D24140" s="4" t="s">
        <v>10</v>
      </c>
    </row>
    <row r="24141" spans="1:10">
      <c r="A24141" t="n">
        <v>191013</v>
      </c>
      <c r="B24141" s="25" t="n">
        <v>45</v>
      </c>
      <c r="C24141" s="7" t="n">
        <v>7</v>
      </c>
      <c r="D24141" s="7" t="n">
        <v>255</v>
      </c>
    </row>
    <row r="24142" spans="1:10">
      <c r="A24142" t="s">
        <v>4</v>
      </c>
      <c r="B24142" s="4" t="s">
        <v>5</v>
      </c>
      <c r="C24142" s="4" t="s">
        <v>13</v>
      </c>
      <c r="D24142" s="4" t="s">
        <v>10</v>
      </c>
      <c r="E24142" s="4" t="s">
        <v>10</v>
      </c>
      <c r="F24142" s="4" t="s">
        <v>13</v>
      </c>
    </row>
    <row r="24143" spans="1:10">
      <c r="A24143" t="n">
        <v>191017</v>
      </c>
      <c r="B24143" s="29" t="n">
        <v>25</v>
      </c>
      <c r="C24143" s="7" t="n">
        <v>1</v>
      </c>
      <c r="D24143" s="7" t="n">
        <v>65535</v>
      </c>
      <c r="E24143" s="7" t="n">
        <v>60</v>
      </c>
      <c r="F24143" s="7" t="n">
        <v>5</v>
      </c>
    </row>
    <row r="24144" spans="1:10">
      <c r="A24144" t="s">
        <v>4</v>
      </c>
      <c r="B24144" s="4" t="s">
        <v>5</v>
      </c>
      <c r="C24144" s="4" t="s">
        <v>6</v>
      </c>
      <c r="D24144" s="4" t="s">
        <v>10</v>
      </c>
    </row>
    <row r="24145" spans="1:10">
      <c r="A24145" t="n">
        <v>191024</v>
      </c>
      <c r="B24145" s="84" t="n">
        <v>29</v>
      </c>
      <c r="C24145" s="7" t="s">
        <v>1517</v>
      </c>
      <c r="D24145" s="7" t="n">
        <v>65533</v>
      </c>
    </row>
    <row r="24146" spans="1:10">
      <c r="A24146" t="s">
        <v>4</v>
      </c>
      <c r="B24146" s="4" t="s">
        <v>5</v>
      </c>
      <c r="C24146" s="4" t="s">
        <v>13</v>
      </c>
      <c r="D24146" s="4" t="s">
        <v>10</v>
      </c>
      <c r="E24146" s="4" t="s">
        <v>6</v>
      </c>
    </row>
    <row r="24147" spans="1:10">
      <c r="A24147" t="n">
        <v>191040</v>
      </c>
      <c r="B24147" s="40" t="n">
        <v>51</v>
      </c>
      <c r="C24147" s="7" t="n">
        <v>4</v>
      </c>
      <c r="D24147" s="7" t="n">
        <v>7034</v>
      </c>
      <c r="E24147" s="7" t="s">
        <v>158</v>
      </c>
    </row>
    <row r="24148" spans="1:10">
      <c r="A24148" t="s">
        <v>4</v>
      </c>
      <c r="B24148" s="4" t="s">
        <v>5</v>
      </c>
      <c r="C24148" s="4" t="s">
        <v>10</v>
      </c>
    </row>
    <row r="24149" spans="1:10">
      <c r="A24149" t="n">
        <v>191053</v>
      </c>
      <c r="B24149" s="35" t="n">
        <v>16</v>
      </c>
      <c r="C24149" s="7" t="n">
        <v>0</v>
      </c>
    </row>
    <row r="24150" spans="1:10">
      <c r="A24150" t="s">
        <v>4</v>
      </c>
      <c r="B24150" s="4" t="s">
        <v>5</v>
      </c>
      <c r="C24150" s="4" t="s">
        <v>10</v>
      </c>
      <c r="D24150" s="4" t="s">
        <v>13</v>
      </c>
      <c r="E24150" s="4" t="s">
        <v>9</v>
      </c>
      <c r="F24150" s="4" t="s">
        <v>72</v>
      </c>
      <c r="G24150" s="4" t="s">
        <v>13</v>
      </c>
      <c r="H24150" s="4" t="s">
        <v>13</v>
      </c>
      <c r="I24150" s="4" t="s">
        <v>13</v>
      </c>
      <c r="J24150" s="4" t="s">
        <v>9</v>
      </c>
      <c r="K24150" s="4" t="s">
        <v>72</v>
      </c>
      <c r="L24150" s="4" t="s">
        <v>13</v>
      </c>
      <c r="M24150" s="4" t="s">
        <v>13</v>
      </c>
      <c r="N24150" s="4" t="s">
        <v>13</v>
      </c>
      <c r="O24150" s="4" t="s">
        <v>9</v>
      </c>
      <c r="P24150" s="4" t="s">
        <v>72</v>
      </c>
      <c r="Q24150" s="4" t="s">
        <v>13</v>
      </c>
      <c r="R24150" s="4" t="s">
        <v>13</v>
      </c>
    </row>
    <row r="24151" spans="1:10">
      <c r="A24151" t="n">
        <v>191056</v>
      </c>
      <c r="B24151" s="52" t="n">
        <v>26</v>
      </c>
      <c r="C24151" s="7" t="n">
        <v>7034</v>
      </c>
      <c r="D24151" s="7" t="n">
        <v>17</v>
      </c>
      <c r="E24151" s="7" t="n">
        <v>28311</v>
      </c>
      <c r="F24151" s="7" t="s">
        <v>1518</v>
      </c>
      <c r="G24151" s="7" t="n">
        <v>2</v>
      </c>
      <c r="H24151" s="7" t="n">
        <v>3</v>
      </c>
      <c r="I24151" s="7" t="n">
        <v>17</v>
      </c>
      <c r="J24151" s="7" t="n">
        <v>28312</v>
      </c>
      <c r="K24151" s="7" t="s">
        <v>1519</v>
      </c>
      <c r="L24151" s="7" t="n">
        <v>2</v>
      </c>
      <c r="M24151" s="7" t="n">
        <v>3</v>
      </c>
      <c r="N24151" s="7" t="n">
        <v>17</v>
      </c>
      <c r="O24151" s="7" t="n">
        <v>28313</v>
      </c>
      <c r="P24151" s="7" t="s">
        <v>1520</v>
      </c>
      <c r="Q24151" s="7" t="n">
        <v>2</v>
      </c>
      <c r="R24151" s="7" t="n">
        <v>0</v>
      </c>
    </row>
    <row r="24152" spans="1:10">
      <c r="A24152" t="s">
        <v>4</v>
      </c>
      <c r="B24152" s="4" t="s">
        <v>5</v>
      </c>
    </row>
    <row r="24153" spans="1:10">
      <c r="A24153" t="n">
        <v>191219</v>
      </c>
      <c r="B24153" s="53" t="n">
        <v>28</v>
      </c>
    </row>
    <row r="24154" spans="1:10">
      <c r="A24154" t="s">
        <v>4</v>
      </c>
      <c r="B24154" s="4" t="s">
        <v>5</v>
      </c>
      <c r="C24154" s="4" t="s">
        <v>6</v>
      </c>
      <c r="D24154" s="4" t="s">
        <v>10</v>
      </c>
    </row>
    <row r="24155" spans="1:10">
      <c r="A24155" t="n">
        <v>191220</v>
      </c>
      <c r="B24155" s="84" t="n">
        <v>29</v>
      </c>
      <c r="C24155" s="7" t="s">
        <v>12</v>
      </c>
      <c r="D24155" s="7" t="n">
        <v>65533</v>
      </c>
    </row>
    <row r="24156" spans="1:10">
      <c r="A24156" t="s">
        <v>4</v>
      </c>
      <c r="B24156" s="4" t="s">
        <v>5</v>
      </c>
      <c r="C24156" s="4" t="s">
        <v>10</v>
      </c>
      <c r="D24156" s="4" t="s">
        <v>13</v>
      </c>
    </row>
    <row r="24157" spans="1:10">
      <c r="A24157" t="n">
        <v>191224</v>
      </c>
      <c r="B24157" s="54" t="n">
        <v>89</v>
      </c>
      <c r="C24157" s="7" t="n">
        <v>65533</v>
      </c>
      <c r="D24157" s="7" t="n">
        <v>1</v>
      </c>
    </row>
    <row r="24158" spans="1:10">
      <c r="A24158" t="s">
        <v>4</v>
      </c>
      <c r="B24158" s="4" t="s">
        <v>5</v>
      </c>
      <c r="C24158" s="4" t="s">
        <v>13</v>
      </c>
      <c r="D24158" s="4" t="s">
        <v>10</v>
      </c>
      <c r="E24158" s="4" t="s">
        <v>10</v>
      </c>
      <c r="F24158" s="4" t="s">
        <v>13</v>
      </c>
    </row>
    <row r="24159" spans="1:10">
      <c r="A24159" t="n">
        <v>191228</v>
      </c>
      <c r="B24159" s="29" t="n">
        <v>25</v>
      </c>
      <c r="C24159" s="7" t="n">
        <v>1</v>
      </c>
      <c r="D24159" s="7" t="n">
        <v>65535</v>
      </c>
      <c r="E24159" s="7" t="n">
        <v>65535</v>
      </c>
      <c r="F24159" s="7" t="n">
        <v>0</v>
      </c>
    </row>
    <row r="24160" spans="1:10">
      <c r="A24160" t="s">
        <v>4</v>
      </c>
      <c r="B24160" s="4" t="s">
        <v>5</v>
      </c>
      <c r="C24160" s="4" t="s">
        <v>13</v>
      </c>
      <c r="D24160" s="4" t="s">
        <v>10</v>
      </c>
      <c r="E24160" s="4" t="s">
        <v>9</v>
      </c>
      <c r="F24160" s="4" t="s">
        <v>10</v>
      </c>
    </row>
    <row r="24161" spans="1:18">
      <c r="A24161" t="n">
        <v>191235</v>
      </c>
      <c r="B24161" s="14" t="n">
        <v>50</v>
      </c>
      <c r="C24161" s="7" t="n">
        <v>3</v>
      </c>
      <c r="D24161" s="7" t="n">
        <v>4525</v>
      </c>
      <c r="E24161" s="7" t="n">
        <v>1053609165</v>
      </c>
      <c r="F24161" s="7" t="n">
        <v>500</v>
      </c>
    </row>
    <row r="24162" spans="1:18">
      <c r="A24162" t="s">
        <v>4</v>
      </c>
      <c r="B24162" s="4" t="s">
        <v>5</v>
      </c>
      <c r="C24162" s="4" t="s">
        <v>13</v>
      </c>
      <c r="D24162" s="4" t="s">
        <v>10</v>
      </c>
      <c r="E24162" s="4" t="s">
        <v>9</v>
      </c>
      <c r="F24162" s="4" t="s">
        <v>10</v>
      </c>
    </row>
    <row r="24163" spans="1:18">
      <c r="A24163" t="n">
        <v>191245</v>
      </c>
      <c r="B24163" s="14" t="n">
        <v>50</v>
      </c>
      <c r="C24163" s="7" t="n">
        <v>3</v>
      </c>
      <c r="D24163" s="7" t="n">
        <v>1527</v>
      </c>
      <c r="E24163" s="7" t="n">
        <v>1053609165</v>
      </c>
      <c r="F24163" s="7" t="n">
        <v>500</v>
      </c>
    </row>
    <row r="24164" spans="1:18">
      <c r="A24164" t="s">
        <v>4</v>
      </c>
      <c r="B24164" s="4" t="s">
        <v>5</v>
      </c>
      <c r="C24164" s="4" t="s">
        <v>13</v>
      </c>
      <c r="D24164" s="4" t="s">
        <v>10</v>
      </c>
      <c r="E24164" s="4" t="s">
        <v>22</v>
      </c>
    </row>
    <row r="24165" spans="1:18">
      <c r="A24165" t="n">
        <v>191255</v>
      </c>
      <c r="B24165" s="28" t="n">
        <v>58</v>
      </c>
      <c r="C24165" s="7" t="n">
        <v>101</v>
      </c>
      <c r="D24165" s="7" t="n">
        <v>500</v>
      </c>
      <c r="E24165" s="7" t="n">
        <v>1</v>
      </c>
    </row>
    <row r="24166" spans="1:18">
      <c r="A24166" t="s">
        <v>4</v>
      </c>
      <c r="B24166" s="4" t="s">
        <v>5</v>
      </c>
      <c r="C24166" s="4" t="s">
        <v>13</v>
      </c>
      <c r="D24166" s="4" t="s">
        <v>10</v>
      </c>
    </row>
    <row r="24167" spans="1:18">
      <c r="A24167" t="n">
        <v>191263</v>
      </c>
      <c r="B24167" s="28" t="n">
        <v>58</v>
      </c>
      <c r="C24167" s="7" t="n">
        <v>254</v>
      </c>
      <c r="D24167" s="7" t="n">
        <v>0</v>
      </c>
    </row>
    <row r="24168" spans="1:18">
      <c r="A24168" t="s">
        <v>4</v>
      </c>
      <c r="B24168" s="4" t="s">
        <v>5</v>
      </c>
      <c r="C24168" s="4" t="s">
        <v>13</v>
      </c>
      <c r="D24168" s="4" t="s">
        <v>13</v>
      </c>
      <c r="E24168" s="4" t="s">
        <v>22</v>
      </c>
      <c r="F24168" s="4" t="s">
        <v>22</v>
      </c>
      <c r="G24168" s="4" t="s">
        <v>22</v>
      </c>
      <c r="H24168" s="4" t="s">
        <v>10</v>
      </c>
    </row>
    <row r="24169" spans="1:18">
      <c r="A24169" t="n">
        <v>191267</v>
      </c>
      <c r="B24169" s="25" t="n">
        <v>45</v>
      </c>
      <c r="C24169" s="7" t="n">
        <v>2</v>
      </c>
      <c r="D24169" s="7" t="n">
        <v>3</v>
      </c>
      <c r="E24169" s="7" t="n">
        <v>10.0500001907349</v>
      </c>
      <c r="F24169" s="7" t="n">
        <v>2.8199999332428</v>
      </c>
      <c r="G24169" s="7" t="n">
        <v>-18.7399997711182</v>
      </c>
      <c r="H24169" s="7" t="n">
        <v>0</v>
      </c>
    </row>
    <row r="24170" spans="1:18">
      <c r="A24170" t="s">
        <v>4</v>
      </c>
      <c r="B24170" s="4" t="s">
        <v>5</v>
      </c>
      <c r="C24170" s="4" t="s">
        <v>13</v>
      </c>
      <c r="D24170" s="4" t="s">
        <v>13</v>
      </c>
      <c r="E24170" s="4" t="s">
        <v>22</v>
      </c>
      <c r="F24170" s="4" t="s">
        <v>22</v>
      </c>
      <c r="G24170" s="4" t="s">
        <v>22</v>
      </c>
      <c r="H24170" s="4" t="s">
        <v>10</v>
      </c>
      <c r="I24170" s="4" t="s">
        <v>13</v>
      </c>
    </row>
    <row r="24171" spans="1:18">
      <c r="A24171" t="n">
        <v>191284</v>
      </c>
      <c r="B24171" s="25" t="n">
        <v>45</v>
      </c>
      <c r="C24171" s="7" t="n">
        <v>4</v>
      </c>
      <c r="D24171" s="7" t="n">
        <v>3</v>
      </c>
      <c r="E24171" s="7" t="n">
        <v>346.910003662109</v>
      </c>
      <c r="F24171" s="7" t="n">
        <v>146.960006713867</v>
      </c>
      <c r="G24171" s="7" t="n">
        <v>0</v>
      </c>
      <c r="H24171" s="7" t="n">
        <v>0</v>
      </c>
      <c r="I24171" s="7" t="n">
        <v>1</v>
      </c>
    </row>
    <row r="24172" spans="1:18">
      <c r="A24172" t="s">
        <v>4</v>
      </c>
      <c r="B24172" s="4" t="s">
        <v>5</v>
      </c>
      <c r="C24172" s="4" t="s">
        <v>13</v>
      </c>
      <c r="D24172" s="4" t="s">
        <v>13</v>
      </c>
      <c r="E24172" s="4" t="s">
        <v>22</v>
      </c>
      <c r="F24172" s="4" t="s">
        <v>10</v>
      </c>
    </row>
    <row r="24173" spans="1:18">
      <c r="A24173" t="n">
        <v>191302</v>
      </c>
      <c r="B24173" s="25" t="n">
        <v>45</v>
      </c>
      <c r="C24173" s="7" t="n">
        <v>5</v>
      </c>
      <c r="D24173" s="7" t="n">
        <v>3</v>
      </c>
      <c r="E24173" s="7" t="n">
        <v>9.30000019073486</v>
      </c>
      <c r="F24173" s="7" t="n">
        <v>0</v>
      </c>
    </row>
    <row r="24174" spans="1:18">
      <c r="A24174" t="s">
        <v>4</v>
      </c>
      <c r="B24174" s="4" t="s">
        <v>5</v>
      </c>
      <c r="C24174" s="4" t="s">
        <v>13</v>
      </c>
      <c r="D24174" s="4" t="s">
        <v>13</v>
      </c>
      <c r="E24174" s="4" t="s">
        <v>22</v>
      </c>
      <c r="F24174" s="4" t="s">
        <v>10</v>
      </c>
    </row>
    <row r="24175" spans="1:18">
      <c r="A24175" t="n">
        <v>191311</v>
      </c>
      <c r="B24175" s="25" t="n">
        <v>45</v>
      </c>
      <c r="C24175" s="7" t="n">
        <v>11</v>
      </c>
      <c r="D24175" s="7" t="n">
        <v>3</v>
      </c>
      <c r="E24175" s="7" t="n">
        <v>29.3999996185303</v>
      </c>
      <c r="F24175" s="7" t="n">
        <v>0</v>
      </c>
    </row>
    <row r="24176" spans="1:18">
      <c r="A24176" t="s">
        <v>4</v>
      </c>
      <c r="B24176" s="4" t="s">
        <v>5</v>
      </c>
      <c r="C24176" s="4" t="s">
        <v>13</v>
      </c>
      <c r="D24176" s="4" t="s">
        <v>13</v>
      </c>
      <c r="E24176" s="4" t="s">
        <v>22</v>
      </c>
      <c r="F24176" s="4" t="s">
        <v>22</v>
      </c>
      <c r="G24176" s="4" t="s">
        <v>22</v>
      </c>
      <c r="H24176" s="4" t="s">
        <v>10</v>
      </c>
    </row>
    <row r="24177" spans="1:9">
      <c r="A24177" t="n">
        <v>191320</v>
      </c>
      <c r="B24177" s="25" t="n">
        <v>45</v>
      </c>
      <c r="C24177" s="7" t="n">
        <v>2</v>
      </c>
      <c r="D24177" s="7" t="n">
        <v>3</v>
      </c>
      <c r="E24177" s="7" t="n">
        <v>11.0900001525879</v>
      </c>
      <c r="F24177" s="7" t="n">
        <v>1.37000000476837</v>
      </c>
      <c r="G24177" s="7" t="n">
        <v>-19.2199993133545</v>
      </c>
      <c r="H24177" s="7" t="n">
        <v>0</v>
      </c>
    </row>
    <row r="24178" spans="1:9">
      <c r="A24178" t="s">
        <v>4</v>
      </c>
      <c r="B24178" s="4" t="s">
        <v>5</v>
      </c>
      <c r="C24178" s="4" t="s">
        <v>13</v>
      </c>
      <c r="D24178" s="4" t="s">
        <v>13</v>
      </c>
      <c r="E24178" s="4" t="s">
        <v>22</v>
      </c>
      <c r="F24178" s="4" t="s">
        <v>22</v>
      </c>
      <c r="G24178" s="4" t="s">
        <v>22</v>
      </c>
      <c r="H24178" s="4" t="s">
        <v>10</v>
      </c>
      <c r="I24178" s="4" t="s">
        <v>13</v>
      </c>
    </row>
    <row r="24179" spans="1:9">
      <c r="A24179" t="n">
        <v>191337</v>
      </c>
      <c r="B24179" s="25" t="n">
        <v>45</v>
      </c>
      <c r="C24179" s="7" t="n">
        <v>4</v>
      </c>
      <c r="D24179" s="7" t="n">
        <v>3</v>
      </c>
      <c r="E24179" s="7" t="n">
        <v>12.6999998092651</v>
      </c>
      <c r="F24179" s="7" t="n">
        <v>9.89000034332275</v>
      </c>
      <c r="G24179" s="7" t="n">
        <v>10</v>
      </c>
      <c r="H24179" s="7" t="n">
        <v>0</v>
      </c>
      <c r="I24179" s="7" t="n">
        <v>1</v>
      </c>
    </row>
    <row r="24180" spans="1:9">
      <c r="A24180" t="s">
        <v>4</v>
      </c>
      <c r="B24180" s="4" t="s">
        <v>5</v>
      </c>
      <c r="C24180" s="4" t="s">
        <v>13</v>
      </c>
      <c r="D24180" s="4" t="s">
        <v>13</v>
      </c>
      <c r="E24180" s="4" t="s">
        <v>22</v>
      </c>
      <c r="F24180" s="4" t="s">
        <v>10</v>
      </c>
    </row>
    <row r="24181" spans="1:9">
      <c r="A24181" t="n">
        <v>191355</v>
      </c>
      <c r="B24181" s="25" t="n">
        <v>45</v>
      </c>
      <c r="C24181" s="7" t="n">
        <v>5</v>
      </c>
      <c r="D24181" s="7" t="n">
        <v>3</v>
      </c>
      <c r="E24181" s="7" t="n">
        <v>8.19999980926514</v>
      </c>
      <c r="F24181" s="7" t="n">
        <v>0</v>
      </c>
    </row>
    <row r="24182" spans="1:9">
      <c r="A24182" t="s">
        <v>4</v>
      </c>
      <c r="B24182" s="4" t="s">
        <v>5</v>
      </c>
      <c r="C24182" s="4" t="s">
        <v>13</v>
      </c>
      <c r="D24182" s="4" t="s">
        <v>13</v>
      </c>
      <c r="E24182" s="4" t="s">
        <v>22</v>
      </c>
      <c r="F24182" s="4" t="s">
        <v>10</v>
      </c>
    </row>
    <row r="24183" spans="1:9">
      <c r="A24183" t="n">
        <v>191364</v>
      </c>
      <c r="B24183" s="25" t="n">
        <v>45</v>
      </c>
      <c r="C24183" s="7" t="n">
        <v>11</v>
      </c>
      <c r="D24183" s="7" t="n">
        <v>3</v>
      </c>
      <c r="E24183" s="7" t="n">
        <v>21.8999996185303</v>
      </c>
      <c r="F24183" s="7" t="n">
        <v>0</v>
      </c>
    </row>
    <row r="24184" spans="1:9">
      <c r="A24184" t="s">
        <v>4</v>
      </c>
      <c r="B24184" s="4" t="s">
        <v>5</v>
      </c>
      <c r="C24184" s="4" t="s">
        <v>13</v>
      </c>
      <c r="D24184" s="4" t="s">
        <v>13</v>
      </c>
      <c r="E24184" s="4" t="s">
        <v>22</v>
      </c>
      <c r="F24184" s="4" t="s">
        <v>22</v>
      </c>
      <c r="G24184" s="4" t="s">
        <v>22</v>
      </c>
      <c r="H24184" s="4" t="s">
        <v>10</v>
      </c>
    </row>
    <row r="24185" spans="1:9">
      <c r="A24185" t="n">
        <v>191373</v>
      </c>
      <c r="B24185" s="25" t="n">
        <v>45</v>
      </c>
      <c r="C24185" s="7" t="n">
        <v>2</v>
      </c>
      <c r="D24185" s="7" t="n">
        <v>3</v>
      </c>
      <c r="E24185" s="7" t="n">
        <v>11.0900001525879</v>
      </c>
      <c r="F24185" s="7" t="n">
        <v>1.37000000476837</v>
      </c>
      <c r="G24185" s="7" t="n">
        <v>-19.2199993133545</v>
      </c>
      <c r="H24185" s="7" t="n">
        <v>15000</v>
      </c>
    </row>
    <row r="24186" spans="1:9">
      <c r="A24186" t="s">
        <v>4</v>
      </c>
      <c r="B24186" s="4" t="s">
        <v>5</v>
      </c>
      <c r="C24186" s="4" t="s">
        <v>13</v>
      </c>
      <c r="D24186" s="4" t="s">
        <v>13</v>
      </c>
      <c r="E24186" s="4" t="s">
        <v>22</v>
      </c>
      <c r="F24186" s="4" t="s">
        <v>22</v>
      </c>
      <c r="G24186" s="4" t="s">
        <v>22</v>
      </c>
      <c r="H24186" s="4" t="s">
        <v>10</v>
      </c>
      <c r="I24186" s="4" t="s">
        <v>13</v>
      </c>
    </row>
    <row r="24187" spans="1:9">
      <c r="A24187" t="n">
        <v>191390</v>
      </c>
      <c r="B24187" s="25" t="n">
        <v>45</v>
      </c>
      <c r="C24187" s="7" t="n">
        <v>4</v>
      </c>
      <c r="D24187" s="7" t="n">
        <v>3</v>
      </c>
      <c r="E24187" s="7" t="n">
        <v>6.94999980926514</v>
      </c>
      <c r="F24187" s="7" t="n">
        <v>9.89000034332275</v>
      </c>
      <c r="G24187" s="7" t="n">
        <v>10</v>
      </c>
      <c r="H24187" s="7" t="n">
        <v>15000</v>
      </c>
      <c r="I24187" s="7" t="n">
        <v>1</v>
      </c>
    </row>
    <row r="24188" spans="1:9">
      <c r="A24188" t="s">
        <v>4</v>
      </c>
      <c r="B24188" s="4" t="s">
        <v>5</v>
      </c>
      <c r="C24188" s="4" t="s">
        <v>13</v>
      </c>
      <c r="D24188" s="4" t="s">
        <v>13</v>
      </c>
      <c r="E24188" s="4" t="s">
        <v>22</v>
      </c>
      <c r="F24188" s="4" t="s">
        <v>10</v>
      </c>
    </row>
    <row r="24189" spans="1:9">
      <c r="A24189" t="n">
        <v>191408</v>
      </c>
      <c r="B24189" s="25" t="n">
        <v>45</v>
      </c>
      <c r="C24189" s="7" t="n">
        <v>5</v>
      </c>
      <c r="D24189" s="7" t="n">
        <v>3</v>
      </c>
      <c r="E24189" s="7" t="n">
        <v>8.69999980926514</v>
      </c>
      <c r="F24189" s="7" t="n">
        <v>15000</v>
      </c>
    </row>
    <row r="24190" spans="1:9">
      <c r="A24190" t="s">
        <v>4</v>
      </c>
      <c r="B24190" s="4" t="s">
        <v>5</v>
      </c>
      <c r="C24190" s="4" t="s">
        <v>13</v>
      </c>
      <c r="D24190" s="4" t="s">
        <v>13</v>
      </c>
      <c r="E24190" s="4" t="s">
        <v>22</v>
      </c>
      <c r="F24190" s="4" t="s">
        <v>10</v>
      </c>
    </row>
    <row r="24191" spans="1:9">
      <c r="A24191" t="n">
        <v>191417</v>
      </c>
      <c r="B24191" s="25" t="n">
        <v>45</v>
      </c>
      <c r="C24191" s="7" t="n">
        <v>11</v>
      </c>
      <c r="D24191" s="7" t="n">
        <v>3</v>
      </c>
      <c r="E24191" s="7" t="n">
        <v>21.8999996185303</v>
      </c>
      <c r="F24191" s="7" t="n">
        <v>15000</v>
      </c>
    </row>
    <row r="24192" spans="1:9">
      <c r="A24192" t="s">
        <v>4</v>
      </c>
      <c r="B24192" s="4" t="s">
        <v>5</v>
      </c>
      <c r="C24192" s="4" t="s">
        <v>13</v>
      </c>
    </row>
    <row r="24193" spans="1:9">
      <c r="A24193" t="n">
        <v>191426</v>
      </c>
      <c r="B24193" s="42" t="n">
        <v>116</v>
      </c>
      <c r="C24193" s="7" t="n">
        <v>0</v>
      </c>
    </row>
    <row r="24194" spans="1:9">
      <c r="A24194" t="s">
        <v>4</v>
      </c>
      <c r="B24194" s="4" t="s">
        <v>5</v>
      </c>
      <c r="C24194" s="4" t="s">
        <v>13</v>
      </c>
      <c r="D24194" s="4" t="s">
        <v>10</v>
      </c>
    </row>
    <row r="24195" spans="1:9">
      <c r="A24195" t="n">
        <v>191428</v>
      </c>
      <c r="B24195" s="42" t="n">
        <v>116</v>
      </c>
      <c r="C24195" s="7" t="n">
        <v>2</v>
      </c>
      <c r="D24195" s="7" t="n">
        <v>1</v>
      </c>
    </row>
    <row r="24196" spans="1:9">
      <c r="A24196" t="s">
        <v>4</v>
      </c>
      <c r="B24196" s="4" t="s">
        <v>5</v>
      </c>
      <c r="C24196" s="4" t="s">
        <v>13</v>
      </c>
      <c r="D24196" s="4" t="s">
        <v>9</v>
      </c>
    </row>
    <row r="24197" spans="1:9">
      <c r="A24197" t="n">
        <v>191432</v>
      </c>
      <c r="B24197" s="42" t="n">
        <v>116</v>
      </c>
      <c r="C24197" s="7" t="n">
        <v>5</v>
      </c>
      <c r="D24197" s="7" t="n">
        <v>1106247680</v>
      </c>
    </row>
    <row r="24198" spans="1:9">
      <c r="A24198" t="s">
        <v>4</v>
      </c>
      <c r="B24198" s="4" t="s">
        <v>5</v>
      </c>
      <c r="C24198" s="4" t="s">
        <v>13</v>
      </c>
      <c r="D24198" s="4" t="s">
        <v>10</v>
      </c>
    </row>
    <row r="24199" spans="1:9">
      <c r="A24199" t="n">
        <v>191438</v>
      </c>
      <c r="B24199" s="42" t="n">
        <v>116</v>
      </c>
      <c r="C24199" s="7" t="n">
        <v>6</v>
      </c>
      <c r="D24199" s="7" t="n">
        <v>1</v>
      </c>
    </row>
    <row r="24200" spans="1:9">
      <c r="A24200" t="s">
        <v>4</v>
      </c>
      <c r="B24200" s="4" t="s">
        <v>5</v>
      </c>
      <c r="C24200" s="4" t="s">
        <v>13</v>
      </c>
      <c r="D24200" s="4" t="s">
        <v>10</v>
      </c>
      <c r="E24200" s="4" t="s">
        <v>10</v>
      </c>
      <c r="F24200" s="4" t="s">
        <v>9</v>
      </c>
    </row>
    <row r="24201" spans="1:9">
      <c r="A24201" t="n">
        <v>191442</v>
      </c>
      <c r="B24201" s="86" t="n">
        <v>84</v>
      </c>
      <c r="C24201" s="7" t="n">
        <v>1</v>
      </c>
      <c r="D24201" s="7" t="n">
        <v>0</v>
      </c>
      <c r="E24201" s="7" t="n">
        <v>0</v>
      </c>
      <c r="F24201" s="7" t="n">
        <v>0</v>
      </c>
    </row>
    <row r="24202" spans="1:9">
      <c r="A24202" t="s">
        <v>4</v>
      </c>
      <c r="B24202" s="4" t="s">
        <v>5</v>
      </c>
      <c r="C24202" s="4" t="s">
        <v>10</v>
      </c>
      <c r="D24202" s="4" t="s">
        <v>22</v>
      </c>
      <c r="E24202" s="4" t="s">
        <v>22</v>
      </c>
      <c r="F24202" s="4" t="s">
        <v>22</v>
      </c>
      <c r="G24202" s="4" t="s">
        <v>22</v>
      </c>
    </row>
    <row r="24203" spans="1:9">
      <c r="A24203" t="n">
        <v>191452</v>
      </c>
      <c r="B24203" s="24" t="n">
        <v>46</v>
      </c>
      <c r="C24203" s="7" t="n">
        <v>7034</v>
      </c>
      <c r="D24203" s="7" t="n">
        <v>-10.0600004196167</v>
      </c>
      <c r="E24203" s="7" t="n">
        <v>15.0500001907349</v>
      </c>
      <c r="F24203" s="7" t="n">
        <v>12.8400001525879</v>
      </c>
      <c r="G24203" s="7" t="n">
        <v>148.199996948242</v>
      </c>
    </row>
    <row r="24204" spans="1:9">
      <c r="A24204" t="s">
        <v>4</v>
      </c>
      <c r="B24204" s="4" t="s">
        <v>5</v>
      </c>
      <c r="C24204" s="4" t="s">
        <v>13</v>
      </c>
      <c r="D24204" s="4" t="s">
        <v>10</v>
      </c>
    </row>
    <row r="24205" spans="1:9">
      <c r="A24205" t="n">
        <v>191471</v>
      </c>
      <c r="B24205" s="28" t="n">
        <v>58</v>
      </c>
      <c r="C24205" s="7" t="n">
        <v>255</v>
      </c>
      <c r="D24205" s="7" t="n">
        <v>0</v>
      </c>
    </row>
    <row r="24206" spans="1:9">
      <c r="A24206" t="s">
        <v>4</v>
      </c>
      <c r="B24206" s="4" t="s">
        <v>5</v>
      </c>
      <c r="C24206" s="4" t="s">
        <v>13</v>
      </c>
      <c r="D24206" s="4" t="s">
        <v>10</v>
      </c>
      <c r="E24206" s="4" t="s">
        <v>6</v>
      </c>
    </row>
    <row r="24207" spans="1:9">
      <c r="A24207" t="n">
        <v>191475</v>
      </c>
      <c r="B24207" s="40" t="n">
        <v>51</v>
      </c>
      <c r="C24207" s="7" t="n">
        <v>4</v>
      </c>
      <c r="D24207" s="7" t="n">
        <v>3</v>
      </c>
      <c r="E24207" s="7" t="s">
        <v>1521</v>
      </c>
    </row>
    <row r="24208" spans="1:9">
      <c r="A24208" t="s">
        <v>4</v>
      </c>
      <c r="B24208" s="4" t="s">
        <v>5</v>
      </c>
      <c r="C24208" s="4" t="s">
        <v>10</v>
      </c>
    </row>
    <row r="24209" spans="1:7">
      <c r="A24209" t="n">
        <v>191488</v>
      </c>
      <c r="B24209" s="35" t="n">
        <v>16</v>
      </c>
      <c r="C24209" s="7" t="n">
        <v>0</v>
      </c>
    </row>
    <row r="24210" spans="1:7">
      <c r="A24210" t="s">
        <v>4</v>
      </c>
      <c r="B24210" s="4" t="s">
        <v>5</v>
      </c>
      <c r="C24210" s="4" t="s">
        <v>10</v>
      </c>
      <c r="D24210" s="4" t="s">
        <v>13</v>
      </c>
      <c r="E24210" s="4" t="s">
        <v>9</v>
      </c>
      <c r="F24210" s="4" t="s">
        <v>72</v>
      </c>
      <c r="G24210" s="4" t="s">
        <v>13</v>
      </c>
      <c r="H24210" s="4" t="s">
        <v>13</v>
      </c>
    </row>
    <row r="24211" spans="1:7">
      <c r="A24211" t="n">
        <v>191491</v>
      </c>
      <c r="B24211" s="52" t="n">
        <v>26</v>
      </c>
      <c r="C24211" s="7" t="n">
        <v>3</v>
      </c>
      <c r="D24211" s="7" t="n">
        <v>17</v>
      </c>
      <c r="E24211" s="7" t="n">
        <v>2356</v>
      </c>
      <c r="F24211" s="7" t="s">
        <v>1522</v>
      </c>
      <c r="G24211" s="7" t="n">
        <v>2</v>
      </c>
      <c r="H24211" s="7" t="n">
        <v>0</v>
      </c>
    </row>
    <row r="24212" spans="1:7">
      <c r="A24212" t="s">
        <v>4</v>
      </c>
      <c r="B24212" s="4" t="s">
        <v>5</v>
      </c>
    </row>
    <row r="24213" spans="1:7">
      <c r="A24213" t="n">
        <v>191528</v>
      </c>
      <c r="B24213" s="53" t="n">
        <v>28</v>
      </c>
    </row>
    <row r="24214" spans="1:7">
      <c r="A24214" t="s">
        <v>4</v>
      </c>
      <c r="B24214" s="4" t="s">
        <v>5</v>
      </c>
      <c r="C24214" s="4" t="s">
        <v>13</v>
      </c>
      <c r="D24214" s="4" t="s">
        <v>10</v>
      </c>
      <c r="E24214" s="4" t="s">
        <v>6</v>
      </c>
    </row>
    <row r="24215" spans="1:7">
      <c r="A24215" t="n">
        <v>191529</v>
      </c>
      <c r="B24215" s="40" t="n">
        <v>51</v>
      </c>
      <c r="C24215" s="7" t="n">
        <v>4</v>
      </c>
      <c r="D24215" s="7" t="n">
        <v>8</v>
      </c>
      <c r="E24215" s="7" t="s">
        <v>1521</v>
      </c>
    </row>
    <row r="24216" spans="1:7">
      <c r="A24216" t="s">
        <v>4</v>
      </c>
      <c r="B24216" s="4" t="s">
        <v>5</v>
      </c>
      <c r="C24216" s="4" t="s">
        <v>10</v>
      </c>
    </row>
    <row r="24217" spans="1:7">
      <c r="A24217" t="n">
        <v>191542</v>
      </c>
      <c r="B24217" s="35" t="n">
        <v>16</v>
      </c>
      <c r="C24217" s="7" t="n">
        <v>0</v>
      </c>
    </row>
    <row r="24218" spans="1:7">
      <c r="A24218" t="s">
        <v>4</v>
      </c>
      <c r="B24218" s="4" t="s">
        <v>5</v>
      </c>
      <c r="C24218" s="4" t="s">
        <v>10</v>
      </c>
      <c r="D24218" s="4" t="s">
        <v>13</v>
      </c>
      <c r="E24218" s="4" t="s">
        <v>9</v>
      </c>
      <c r="F24218" s="4" t="s">
        <v>72</v>
      </c>
      <c r="G24218" s="4" t="s">
        <v>13</v>
      </c>
      <c r="H24218" s="4" t="s">
        <v>13</v>
      </c>
    </row>
    <row r="24219" spans="1:7">
      <c r="A24219" t="n">
        <v>191545</v>
      </c>
      <c r="B24219" s="52" t="n">
        <v>26</v>
      </c>
      <c r="C24219" s="7" t="n">
        <v>8</v>
      </c>
      <c r="D24219" s="7" t="n">
        <v>17</v>
      </c>
      <c r="E24219" s="7" t="n">
        <v>9354</v>
      </c>
      <c r="F24219" s="7" t="s">
        <v>1523</v>
      </c>
      <c r="G24219" s="7" t="n">
        <v>2</v>
      </c>
      <c r="H24219" s="7" t="n">
        <v>0</v>
      </c>
    </row>
    <row r="24220" spans="1:7">
      <c r="A24220" t="s">
        <v>4</v>
      </c>
      <c r="B24220" s="4" t="s">
        <v>5</v>
      </c>
    </row>
    <row r="24221" spans="1:7">
      <c r="A24221" t="n">
        <v>191583</v>
      </c>
      <c r="B24221" s="53" t="n">
        <v>28</v>
      </c>
    </row>
    <row r="24222" spans="1:7">
      <c r="A24222" t="s">
        <v>4</v>
      </c>
      <c r="B24222" s="4" t="s">
        <v>5</v>
      </c>
      <c r="C24222" s="4" t="s">
        <v>13</v>
      </c>
      <c r="D24222" s="4" t="s">
        <v>10</v>
      </c>
      <c r="E24222" s="4" t="s">
        <v>6</v>
      </c>
    </row>
    <row r="24223" spans="1:7">
      <c r="A24223" t="n">
        <v>191584</v>
      </c>
      <c r="B24223" s="40" t="n">
        <v>51</v>
      </c>
      <c r="C24223" s="7" t="n">
        <v>4</v>
      </c>
      <c r="D24223" s="7" t="n">
        <v>15</v>
      </c>
      <c r="E24223" s="7" t="s">
        <v>699</v>
      </c>
    </row>
    <row r="24224" spans="1:7">
      <c r="A24224" t="s">
        <v>4</v>
      </c>
      <c r="B24224" s="4" t="s">
        <v>5</v>
      </c>
      <c r="C24224" s="4" t="s">
        <v>10</v>
      </c>
    </row>
    <row r="24225" spans="1:8">
      <c r="A24225" t="n">
        <v>191598</v>
      </c>
      <c r="B24225" s="35" t="n">
        <v>16</v>
      </c>
      <c r="C24225" s="7" t="n">
        <v>0</v>
      </c>
    </row>
    <row r="24226" spans="1:8">
      <c r="A24226" t="s">
        <v>4</v>
      </c>
      <c r="B24226" s="4" t="s">
        <v>5</v>
      </c>
      <c r="C24226" s="4" t="s">
        <v>10</v>
      </c>
      <c r="D24226" s="4" t="s">
        <v>13</v>
      </c>
      <c r="E24226" s="4" t="s">
        <v>9</v>
      </c>
      <c r="F24226" s="4" t="s">
        <v>72</v>
      </c>
      <c r="G24226" s="4" t="s">
        <v>13</v>
      </c>
      <c r="H24226" s="4" t="s">
        <v>13</v>
      </c>
    </row>
    <row r="24227" spans="1:8">
      <c r="A24227" t="n">
        <v>191601</v>
      </c>
      <c r="B24227" s="52" t="n">
        <v>26</v>
      </c>
      <c r="C24227" s="7" t="n">
        <v>15</v>
      </c>
      <c r="D24227" s="7" t="n">
        <v>17</v>
      </c>
      <c r="E24227" s="7" t="n">
        <v>15357</v>
      </c>
      <c r="F24227" s="7" t="s">
        <v>1524</v>
      </c>
      <c r="G24227" s="7" t="n">
        <v>2</v>
      </c>
      <c r="H24227" s="7" t="n">
        <v>0</v>
      </c>
    </row>
    <row r="24228" spans="1:8">
      <c r="A24228" t="s">
        <v>4</v>
      </c>
      <c r="B24228" s="4" t="s">
        <v>5</v>
      </c>
      <c r="C24228" s="4" t="s">
        <v>10</v>
      </c>
    </row>
    <row r="24229" spans="1:8">
      <c r="A24229" t="n">
        <v>191637</v>
      </c>
      <c r="B24229" s="35" t="n">
        <v>16</v>
      </c>
      <c r="C24229" s="7" t="n">
        <v>1500</v>
      </c>
    </row>
    <row r="24230" spans="1:8">
      <c r="A24230" t="s">
        <v>4</v>
      </c>
      <c r="B24230" s="4" t="s">
        <v>5</v>
      </c>
      <c r="C24230" s="4" t="s">
        <v>13</v>
      </c>
      <c r="D24230" s="4" t="s">
        <v>10</v>
      </c>
      <c r="E24230" s="4" t="s">
        <v>6</v>
      </c>
      <c r="F24230" s="4" t="s">
        <v>6</v>
      </c>
      <c r="G24230" s="4" t="s">
        <v>6</v>
      </c>
      <c r="H24230" s="4" t="s">
        <v>6</v>
      </c>
    </row>
    <row r="24231" spans="1:8">
      <c r="A24231" t="n">
        <v>191640</v>
      </c>
      <c r="B24231" s="40" t="n">
        <v>51</v>
      </c>
      <c r="C24231" s="7" t="n">
        <v>3</v>
      </c>
      <c r="D24231" s="7" t="n">
        <v>15</v>
      </c>
      <c r="E24231" s="7" t="s">
        <v>843</v>
      </c>
      <c r="F24231" s="7" t="s">
        <v>12</v>
      </c>
      <c r="G24231" s="7" t="s">
        <v>88</v>
      </c>
      <c r="H24231" s="7" t="s">
        <v>89</v>
      </c>
    </row>
    <row r="24232" spans="1:8">
      <c r="A24232" t="s">
        <v>4</v>
      </c>
      <c r="B24232" s="4" t="s">
        <v>5</v>
      </c>
    </row>
    <row r="24233" spans="1:8">
      <c r="A24233" t="n">
        <v>191652</v>
      </c>
      <c r="B24233" s="53" t="n">
        <v>28</v>
      </c>
    </row>
    <row r="24234" spans="1:8">
      <c r="A24234" t="s">
        <v>4</v>
      </c>
      <c r="B24234" s="4" t="s">
        <v>5</v>
      </c>
      <c r="C24234" s="4" t="s">
        <v>10</v>
      </c>
      <c r="D24234" s="4" t="s">
        <v>13</v>
      </c>
    </row>
    <row r="24235" spans="1:8">
      <c r="A24235" t="n">
        <v>191653</v>
      </c>
      <c r="B24235" s="54" t="n">
        <v>89</v>
      </c>
      <c r="C24235" s="7" t="n">
        <v>65533</v>
      </c>
      <c r="D24235" s="7" t="n">
        <v>1</v>
      </c>
    </row>
    <row r="24236" spans="1:8">
      <c r="A24236" t="s">
        <v>4</v>
      </c>
      <c r="B24236" s="4" t="s">
        <v>5</v>
      </c>
      <c r="C24236" s="4" t="s">
        <v>13</v>
      </c>
      <c r="D24236" s="4" t="s">
        <v>10</v>
      </c>
      <c r="E24236" s="4" t="s">
        <v>22</v>
      </c>
    </row>
    <row r="24237" spans="1:8">
      <c r="A24237" t="n">
        <v>191657</v>
      </c>
      <c r="B24237" s="28" t="n">
        <v>58</v>
      </c>
      <c r="C24237" s="7" t="n">
        <v>101</v>
      </c>
      <c r="D24237" s="7" t="n">
        <v>300</v>
      </c>
      <c r="E24237" s="7" t="n">
        <v>1</v>
      </c>
    </row>
    <row r="24238" spans="1:8">
      <c r="A24238" t="s">
        <v>4</v>
      </c>
      <c r="B24238" s="4" t="s">
        <v>5</v>
      </c>
      <c r="C24238" s="4" t="s">
        <v>13</v>
      </c>
      <c r="D24238" s="4" t="s">
        <v>10</v>
      </c>
    </row>
    <row r="24239" spans="1:8">
      <c r="A24239" t="n">
        <v>191665</v>
      </c>
      <c r="B24239" s="28" t="n">
        <v>58</v>
      </c>
      <c r="C24239" s="7" t="n">
        <v>254</v>
      </c>
      <c r="D24239" s="7" t="n">
        <v>0</v>
      </c>
    </row>
    <row r="24240" spans="1:8">
      <c r="A24240" t="s">
        <v>4</v>
      </c>
      <c r="B24240" s="4" t="s">
        <v>5</v>
      </c>
      <c r="C24240" s="4" t="s">
        <v>13</v>
      </c>
      <c r="D24240" s="4" t="s">
        <v>13</v>
      </c>
      <c r="E24240" s="4" t="s">
        <v>22</v>
      </c>
      <c r="F24240" s="4" t="s">
        <v>22</v>
      </c>
      <c r="G24240" s="4" t="s">
        <v>22</v>
      </c>
      <c r="H24240" s="4" t="s">
        <v>10</v>
      </c>
    </row>
    <row r="24241" spans="1:8">
      <c r="A24241" t="n">
        <v>191669</v>
      </c>
      <c r="B24241" s="25" t="n">
        <v>45</v>
      </c>
      <c r="C24241" s="7" t="n">
        <v>2</v>
      </c>
      <c r="D24241" s="7" t="n">
        <v>3</v>
      </c>
      <c r="E24241" s="7" t="n">
        <v>9.32999992370605</v>
      </c>
      <c r="F24241" s="7" t="n">
        <v>1.26999998092651</v>
      </c>
      <c r="G24241" s="7" t="n">
        <v>-18.4200000762939</v>
      </c>
      <c r="H24241" s="7" t="n">
        <v>0</v>
      </c>
    </row>
    <row r="24242" spans="1:8">
      <c r="A24242" t="s">
        <v>4</v>
      </c>
      <c r="B24242" s="4" t="s">
        <v>5</v>
      </c>
      <c r="C24242" s="4" t="s">
        <v>13</v>
      </c>
      <c r="D24242" s="4" t="s">
        <v>13</v>
      </c>
      <c r="E24242" s="4" t="s">
        <v>22</v>
      </c>
      <c r="F24242" s="4" t="s">
        <v>22</v>
      </c>
      <c r="G24242" s="4" t="s">
        <v>22</v>
      </c>
      <c r="H24242" s="4" t="s">
        <v>10</v>
      </c>
      <c r="I24242" s="4" t="s">
        <v>13</v>
      </c>
    </row>
    <row r="24243" spans="1:8">
      <c r="A24243" t="n">
        <v>191686</v>
      </c>
      <c r="B24243" s="25" t="n">
        <v>45</v>
      </c>
      <c r="C24243" s="7" t="n">
        <v>4</v>
      </c>
      <c r="D24243" s="7" t="n">
        <v>3</v>
      </c>
      <c r="E24243" s="7" t="n">
        <v>12.460000038147</v>
      </c>
      <c r="F24243" s="7" t="n">
        <v>306.410003662109</v>
      </c>
      <c r="G24243" s="7" t="n">
        <v>0</v>
      </c>
      <c r="H24243" s="7" t="n">
        <v>0</v>
      </c>
      <c r="I24243" s="7" t="n">
        <v>1</v>
      </c>
    </row>
    <row r="24244" spans="1:8">
      <c r="A24244" t="s">
        <v>4</v>
      </c>
      <c r="B24244" s="4" t="s">
        <v>5</v>
      </c>
      <c r="C24244" s="4" t="s">
        <v>13</v>
      </c>
      <c r="D24244" s="4" t="s">
        <v>13</v>
      </c>
      <c r="E24244" s="4" t="s">
        <v>22</v>
      </c>
      <c r="F24244" s="4" t="s">
        <v>10</v>
      </c>
    </row>
    <row r="24245" spans="1:8">
      <c r="A24245" t="n">
        <v>191704</v>
      </c>
      <c r="B24245" s="25" t="n">
        <v>45</v>
      </c>
      <c r="C24245" s="7" t="n">
        <v>5</v>
      </c>
      <c r="D24245" s="7" t="n">
        <v>3</v>
      </c>
      <c r="E24245" s="7" t="n">
        <v>3.20000004768372</v>
      </c>
      <c r="F24245" s="7" t="n">
        <v>0</v>
      </c>
    </row>
    <row r="24246" spans="1:8">
      <c r="A24246" t="s">
        <v>4</v>
      </c>
      <c r="B24246" s="4" t="s">
        <v>5</v>
      </c>
      <c r="C24246" s="4" t="s">
        <v>13</v>
      </c>
      <c r="D24246" s="4" t="s">
        <v>13</v>
      </c>
      <c r="E24246" s="4" t="s">
        <v>22</v>
      </c>
      <c r="F24246" s="4" t="s">
        <v>10</v>
      </c>
    </row>
    <row r="24247" spans="1:8">
      <c r="A24247" t="n">
        <v>191713</v>
      </c>
      <c r="B24247" s="25" t="n">
        <v>45</v>
      </c>
      <c r="C24247" s="7" t="n">
        <v>11</v>
      </c>
      <c r="D24247" s="7" t="n">
        <v>3</v>
      </c>
      <c r="E24247" s="7" t="n">
        <v>27.7000007629395</v>
      </c>
      <c r="F24247" s="7" t="n">
        <v>0</v>
      </c>
    </row>
    <row r="24248" spans="1:8">
      <c r="A24248" t="s">
        <v>4</v>
      </c>
      <c r="B24248" s="4" t="s">
        <v>5</v>
      </c>
      <c r="C24248" s="4" t="s">
        <v>13</v>
      </c>
      <c r="D24248" s="4" t="s">
        <v>13</v>
      </c>
      <c r="E24248" s="4" t="s">
        <v>22</v>
      </c>
      <c r="F24248" s="4" t="s">
        <v>22</v>
      </c>
      <c r="G24248" s="4" t="s">
        <v>22</v>
      </c>
      <c r="H24248" s="4" t="s">
        <v>10</v>
      </c>
    </row>
    <row r="24249" spans="1:8">
      <c r="A24249" t="n">
        <v>191722</v>
      </c>
      <c r="B24249" s="25" t="n">
        <v>45</v>
      </c>
      <c r="C24249" s="7" t="n">
        <v>2</v>
      </c>
      <c r="D24249" s="7" t="n">
        <v>3</v>
      </c>
      <c r="E24249" s="7" t="n">
        <v>9.47000026702881</v>
      </c>
      <c r="F24249" s="7" t="n">
        <v>1.20000004768372</v>
      </c>
      <c r="G24249" s="7" t="n">
        <v>-18.5499992370605</v>
      </c>
      <c r="H24249" s="7" t="n">
        <v>3000</v>
      </c>
    </row>
    <row r="24250" spans="1:8">
      <c r="A24250" t="s">
        <v>4</v>
      </c>
      <c r="B24250" s="4" t="s">
        <v>5</v>
      </c>
      <c r="C24250" s="4" t="s">
        <v>13</v>
      </c>
      <c r="D24250" s="4" t="s">
        <v>13</v>
      </c>
      <c r="E24250" s="4" t="s">
        <v>22</v>
      </c>
      <c r="F24250" s="4" t="s">
        <v>22</v>
      </c>
      <c r="G24250" s="4" t="s">
        <v>22</v>
      </c>
      <c r="H24250" s="4" t="s">
        <v>10</v>
      </c>
      <c r="I24250" s="4" t="s">
        <v>13</v>
      </c>
    </row>
    <row r="24251" spans="1:8">
      <c r="A24251" t="n">
        <v>191739</v>
      </c>
      <c r="B24251" s="25" t="n">
        <v>45</v>
      </c>
      <c r="C24251" s="7" t="n">
        <v>4</v>
      </c>
      <c r="D24251" s="7" t="n">
        <v>3</v>
      </c>
      <c r="E24251" s="7" t="n">
        <v>25.6399993896484</v>
      </c>
      <c r="F24251" s="7" t="n">
        <v>311.320007324219</v>
      </c>
      <c r="G24251" s="7" t="n">
        <v>0</v>
      </c>
      <c r="H24251" s="7" t="n">
        <v>3000</v>
      </c>
      <c r="I24251" s="7" t="n">
        <v>1</v>
      </c>
    </row>
    <row r="24252" spans="1:8">
      <c r="A24252" t="s">
        <v>4</v>
      </c>
      <c r="B24252" s="4" t="s">
        <v>5</v>
      </c>
      <c r="C24252" s="4" t="s">
        <v>13</v>
      </c>
      <c r="D24252" s="4" t="s">
        <v>13</v>
      </c>
      <c r="E24252" s="4" t="s">
        <v>22</v>
      </c>
      <c r="F24252" s="4" t="s">
        <v>10</v>
      </c>
    </row>
    <row r="24253" spans="1:8">
      <c r="A24253" t="n">
        <v>191757</v>
      </c>
      <c r="B24253" s="25" t="n">
        <v>45</v>
      </c>
      <c r="C24253" s="7" t="n">
        <v>5</v>
      </c>
      <c r="D24253" s="7" t="n">
        <v>3</v>
      </c>
      <c r="E24253" s="7" t="n">
        <v>1.79999995231628</v>
      </c>
      <c r="F24253" s="7" t="n">
        <v>3000</v>
      </c>
    </row>
    <row r="24254" spans="1:8">
      <c r="A24254" t="s">
        <v>4</v>
      </c>
      <c r="B24254" s="4" t="s">
        <v>5</v>
      </c>
      <c r="C24254" s="4" t="s">
        <v>13</v>
      </c>
      <c r="D24254" s="4" t="s">
        <v>13</v>
      </c>
      <c r="E24254" s="4" t="s">
        <v>22</v>
      </c>
      <c r="F24254" s="4" t="s">
        <v>10</v>
      </c>
    </row>
    <row r="24255" spans="1:8">
      <c r="A24255" t="n">
        <v>191766</v>
      </c>
      <c r="B24255" s="25" t="n">
        <v>45</v>
      </c>
      <c r="C24255" s="7" t="n">
        <v>11</v>
      </c>
      <c r="D24255" s="7" t="n">
        <v>3</v>
      </c>
      <c r="E24255" s="7" t="n">
        <v>41.5</v>
      </c>
      <c r="F24255" s="7" t="n">
        <v>3000</v>
      </c>
    </row>
    <row r="24256" spans="1:8">
      <c r="A24256" t="s">
        <v>4</v>
      </c>
      <c r="B24256" s="4" t="s">
        <v>5</v>
      </c>
      <c r="C24256" s="4" t="s">
        <v>13</v>
      </c>
      <c r="D24256" s="4" t="s">
        <v>10</v>
      </c>
    </row>
    <row r="24257" spans="1:9">
      <c r="A24257" t="n">
        <v>191775</v>
      </c>
      <c r="B24257" s="28" t="n">
        <v>58</v>
      </c>
      <c r="C24257" s="7" t="n">
        <v>255</v>
      </c>
      <c r="D24257" s="7" t="n">
        <v>0</v>
      </c>
    </row>
    <row r="24258" spans="1:9">
      <c r="A24258" t="s">
        <v>4</v>
      </c>
      <c r="B24258" s="4" t="s">
        <v>5</v>
      </c>
      <c r="C24258" s="4" t="s">
        <v>13</v>
      </c>
      <c r="D24258" s="4" t="s">
        <v>10</v>
      </c>
      <c r="E24258" s="4" t="s">
        <v>13</v>
      </c>
    </row>
    <row r="24259" spans="1:9">
      <c r="A24259" t="n">
        <v>191779</v>
      </c>
      <c r="B24259" s="16" t="n">
        <v>49</v>
      </c>
      <c r="C24259" s="7" t="n">
        <v>1</v>
      </c>
      <c r="D24259" s="7" t="n">
        <v>4000</v>
      </c>
      <c r="E24259" s="7" t="n">
        <v>0</v>
      </c>
    </row>
    <row r="24260" spans="1:9">
      <c r="A24260" t="s">
        <v>4</v>
      </c>
      <c r="B24260" s="4" t="s">
        <v>5</v>
      </c>
      <c r="C24260" s="4" t="s">
        <v>13</v>
      </c>
      <c r="D24260" s="4" t="s">
        <v>10</v>
      </c>
    </row>
    <row r="24261" spans="1:9">
      <c r="A24261" t="n">
        <v>191784</v>
      </c>
      <c r="B24261" s="16" t="n">
        <v>49</v>
      </c>
      <c r="C24261" s="7" t="n">
        <v>6</v>
      </c>
      <c r="D24261" s="7" t="n">
        <v>1</v>
      </c>
    </row>
    <row r="24262" spans="1:9">
      <c r="A24262" t="s">
        <v>4</v>
      </c>
      <c r="B24262" s="4" t="s">
        <v>5</v>
      </c>
      <c r="C24262" s="4" t="s">
        <v>10</v>
      </c>
      <c r="D24262" s="4" t="s">
        <v>10</v>
      </c>
      <c r="E24262" s="4" t="s">
        <v>10</v>
      </c>
    </row>
    <row r="24263" spans="1:9">
      <c r="A24263" t="n">
        <v>191788</v>
      </c>
      <c r="B24263" s="57" t="n">
        <v>61</v>
      </c>
      <c r="C24263" s="7" t="n">
        <v>7032</v>
      </c>
      <c r="D24263" s="7" t="n">
        <v>0</v>
      </c>
      <c r="E24263" s="7" t="n">
        <v>1000</v>
      </c>
    </row>
    <row r="24264" spans="1:9">
      <c r="A24264" t="s">
        <v>4</v>
      </c>
      <c r="B24264" s="4" t="s">
        <v>5</v>
      </c>
      <c r="C24264" s="4" t="s">
        <v>10</v>
      </c>
      <c r="D24264" s="4" t="s">
        <v>10</v>
      </c>
      <c r="E24264" s="4" t="s">
        <v>22</v>
      </c>
      <c r="F24264" s="4" t="s">
        <v>22</v>
      </c>
      <c r="G24264" s="4" t="s">
        <v>22</v>
      </c>
      <c r="H24264" s="4" t="s">
        <v>22</v>
      </c>
      <c r="I24264" s="4" t="s">
        <v>13</v>
      </c>
      <c r="J24264" s="4" t="s">
        <v>10</v>
      </c>
    </row>
    <row r="24265" spans="1:9">
      <c r="A24265" t="n">
        <v>191795</v>
      </c>
      <c r="B24265" s="85" t="n">
        <v>55</v>
      </c>
      <c r="C24265" s="7" t="n">
        <v>7032</v>
      </c>
      <c r="D24265" s="7" t="n">
        <v>65533</v>
      </c>
      <c r="E24265" s="7" t="n">
        <v>9.78999996185303</v>
      </c>
      <c r="F24265" s="7" t="n">
        <v>0</v>
      </c>
      <c r="G24265" s="7" t="n">
        <v>-19.5699996948242</v>
      </c>
      <c r="H24265" s="7" t="n">
        <v>4</v>
      </c>
      <c r="I24265" s="7" t="n">
        <v>2</v>
      </c>
      <c r="J24265" s="7" t="n">
        <v>0</v>
      </c>
    </row>
    <row r="24266" spans="1:9">
      <c r="A24266" t="s">
        <v>4</v>
      </c>
      <c r="B24266" s="4" t="s">
        <v>5</v>
      </c>
      <c r="C24266" s="4" t="s">
        <v>10</v>
      </c>
      <c r="D24266" s="4" t="s">
        <v>13</v>
      </c>
    </row>
    <row r="24267" spans="1:9">
      <c r="A24267" t="n">
        <v>191819</v>
      </c>
      <c r="B24267" s="63" t="n">
        <v>56</v>
      </c>
      <c r="C24267" s="7" t="n">
        <v>7032</v>
      </c>
      <c r="D24267" s="7" t="n">
        <v>0</v>
      </c>
    </row>
    <row r="24268" spans="1:9">
      <c r="A24268" t="s">
        <v>4</v>
      </c>
      <c r="B24268" s="4" t="s">
        <v>5</v>
      </c>
      <c r="C24268" s="4" t="s">
        <v>10</v>
      </c>
      <c r="D24268" s="4" t="s">
        <v>10</v>
      </c>
      <c r="E24268" s="4" t="s">
        <v>22</v>
      </c>
      <c r="F24268" s="4" t="s">
        <v>13</v>
      </c>
    </row>
    <row r="24269" spans="1:9">
      <c r="A24269" t="n">
        <v>191823</v>
      </c>
      <c r="B24269" s="61" t="n">
        <v>53</v>
      </c>
      <c r="C24269" s="7" t="n">
        <v>7032</v>
      </c>
      <c r="D24269" s="7" t="n">
        <v>0</v>
      </c>
      <c r="E24269" s="7" t="n">
        <v>10</v>
      </c>
      <c r="F24269" s="7" t="n">
        <v>0</v>
      </c>
    </row>
    <row r="24270" spans="1:9">
      <c r="A24270" t="s">
        <v>4</v>
      </c>
      <c r="B24270" s="4" t="s">
        <v>5</v>
      </c>
      <c r="C24270" s="4" t="s">
        <v>10</v>
      </c>
    </row>
    <row r="24271" spans="1:9">
      <c r="A24271" t="n">
        <v>191833</v>
      </c>
      <c r="B24271" s="60" t="n">
        <v>54</v>
      </c>
      <c r="C24271" s="7" t="n">
        <v>7032</v>
      </c>
    </row>
    <row r="24272" spans="1:9">
      <c r="A24272" t="s">
        <v>4</v>
      </c>
      <c r="B24272" s="4" t="s">
        <v>5</v>
      </c>
      <c r="C24272" s="4" t="s">
        <v>13</v>
      </c>
      <c r="D24272" s="4" t="s">
        <v>10</v>
      </c>
      <c r="E24272" s="4" t="s">
        <v>6</v>
      </c>
    </row>
    <row r="24273" spans="1:10">
      <c r="A24273" t="n">
        <v>191836</v>
      </c>
      <c r="B24273" s="40" t="n">
        <v>51</v>
      </c>
      <c r="C24273" s="7" t="n">
        <v>4</v>
      </c>
      <c r="D24273" s="7" t="n">
        <v>7032</v>
      </c>
      <c r="E24273" s="7" t="s">
        <v>435</v>
      </c>
    </row>
    <row r="24274" spans="1:10">
      <c r="A24274" t="s">
        <v>4</v>
      </c>
      <c r="B24274" s="4" t="s">
        <v>5</v>
      </c>
      <c r="C24274" s="4" t="s">
        <v>10</v>
      </c>
    </row>
    <row r="24275" spans="1:10">
      <c r="A24275" t="n">
        <v>191849</v>
      </c>
      <c r="B24275" s="35" t="n">
        <v>16</v>
      </c>
      <c r="C24275" s="7" t="n">
        <v>0</v>
      </c>
    </row>
    <row r="24276" spans="1:10">
      <c r="A24276" t="s">
        <v>4</v>
      </c>
      <c r="B24276" s="4" t="s">
        <v>5</v>
      </c>
      <c r="C24276" s="4" t="s">
        <v>10</v>
      </c>
      <c r="D24276" s="4" t="s">
        <v>13</v>
      </c>
      <c r="E24276" s="4" t="s">
        <v>9</v>
      </c>
      <c r="F24276" s="4" t="s">
        <v>72</v>
      </c>
      <c r="G24276" s="4" t="s">
        <v>13</v>
      </c>
      <c r="H24276" s="4" t="s">
        <v>13</v>
      </c>
    </row>
    <row r="24277" spans="1:10">
      <c r="A24277" t="n">
        <v>191852</v>
      </c>
      <c r="B24277" s="52" t="n">
        <v>26</v>
      </c>
      <c r="C24277" s="7" t="n">
        <v>7032</v>
      </c>
      <c r="D24277" s="7" t="n">
        <v>17</v>
      </c>
      <c r="E24277" s="7" t="n">
        <v>18463</v>
      </c>
      <c r="F24277" s="7" t="s">
        <v>1525</v>
      </c>
      <c r="G24277" s="7" t="n">
        <v>2</v>
      </c>
      <c r="H24277" s="7" t="n">
        <v>0</v>
      </c>
    </row>
    <row r="24278" spans="1:10">
      <c r="A24278" t="s">
        <v>4</v>
      </c>
      <c r="B24278" s="4" t="s">
        <v>5</v>
      </c>
    </row>
    <row r="24279" spans="1:10">
      <c r="A24279" t="n">
        <v>191873</v>
      </c>
      <c r="B24279" s="53" t="n">
        <v>28</v>
      </c>
    </row>
    <row r="24280" spans="1:10">
      <c r="A24280" t="s">
        <v>4</v>
      </c>
      <c r="B24280" s="4" t="s">
        <v>5</v>
      </c>
      <c r="C24280" s="4" t="s">
        <v>10</v>
      </c>
      <c r="D24280" s="4" t="s">
        <v>22</v>
      </c>
      <c r="E24280" s="4" t="s">
        <v>22</v>
      </c>
      <c r="F24280" s="4" t="s">
        <v>22</v>
      </c>
      <c r="G24280" s="4" t="s">
        <v>10</v>
      </c>
      <c r="H24280" s="4" t="s">
        <v>10</v>
      </c>
    </row>
    <row r="24281" spans="1:10">
      <c r="A24281" t="n">
        <v>191874</v>
      </c>
      <c r="B24281" s="56" t="n">
        <v>60</v>
      </c>
      <c r="C24281" s="7" t="n">
        <v>0</v>
      </c>
      <c r="D24281" s="7" t="n">
        <v>0</v>
      </c>
      <c r="E24281" s="7" t="n">
        <v>-10</v>
      </c>
      <c r="F24281" s="7" t="n">
        <v>0</v>
      </c>
      <c r="G24281" s="7" t="n">
        <v>1000</v>
      </c>
      <c r="H24281" s="7" t="n">
        <v>0</v>
      </c>
    </row>
    <row r="24282" spans="1:10">
      <c r="A24282" t="s">
        <v>4</v>
      </c>
      <c r="B24282" s="4" t="s">
        <v>5</v>
      </c>
      <c r="C24282" s="4" t="s">
        <v>10</v>
      </c>
      <c r="D24282" s="4" t="s">
        <v>13</v>
      </c>
      <c r="E24282" s="4" t="s">
        <v>6</v>
      </c>
      <c r="F24282" s="4" t="s">
        <v>22</v>
      </c>
      <c r="G24282" s="4" t="s">
        <v>22</v>
      </c>
      <c r="H24282" s="4" t="s">
        <v>22</v>
      </c>
    </row>
    <row r="24283" spans="1:10">
      <c r="A24283" t="n">
        <v>191893</v>
      </c>
      <c r="B24283" s="39" t="n">
        <v>48</v>
      </c>
      <c r="C24283" s="7" t="n">
        <v>0</v>
      </c>
      <c r="D24283" s="7" t="n">
        <v>0</v>
      </c>
      <c r="E24283" s="7" t="s">
        <v>1486</v>
      </c>
      <c r="F24283" s="7" t="n">
        <v>-1</v>
      </c>
      <c r="G24283" s="7" t="n">
        <v>1</v>
      </c>
      <c r="H24283" s="7" t="n">
        <v>0</v>
      </c>
    </row>
    <row r="24284" spans="1:10">
      <c r="A24284" t="s">
        <v>4</v>
      </c>
      <c r="B24284" s="4" t="s">
        <v>5</v>
      </c>
      <c r="C24284" s="4" t="s">
        <v>10</v>
      </c>
    </row>
    <row r="24285" spans="1:10">
      <c r="A24285" t="n">
        <v>191919</v>
      </c>
      <c r="B24285" s="35" t="n">
        <v>16</v>
      </c>
      <c r="C24285" s="7" t="n">
        <v>500</v>
      </c>
    </row>
    <row r="24286" spans="1:10">
      <c r="A24286" t="s">
        <v>4</v>
      </c>
      <c r="B24286" s="4" t="s">
        <v>5</v>
      </c>
      <c r="C24286" s="4" t="s">
        <v>13</v>
      </c>
      <c r="D24286" s="4" t="s">
        <v>10</v>
      </c>
      <c r="E24286" s="4" t="s">
        <v>22</v>
      </c>
      <c r="F24286" s="4" t="s">
        <v>10</v>
      </c>
      <c r="G24286" s="4" t="s">
        <v>9</v>
      </c>
      <c r="H24286" s="4" t="s">
        <v>9</v>
      </c>
      <c r="I24286" s="4" t="s">
        <v>10</v>
      </c>
      <c r="J24286" s="4" t="s">
        <v>10</v>
      </c>
      <c r="K24286" s="4" t="s">
        <v>9</v>
      </c>
      <c r="L24286" s="4" t="s">
        <v>9</v>
      </c>
      <c r="M24286" s="4" t="s">
        <v>9</v>
      </c>
      <c r="N24286" s="4" t="s">
        <v>9</v>
      </c>
      <c r="O24286" s="4" t="s">
        <v>6</v>
      </c>
    </row>
    <row r="24287" spans="1:10">
      <c r="A24287" t="n">
        <v>191922</v>
      </c>
      <c r="B24287" s="14" t="n">
        <v>50</v>
      </c>
      <c r="C24287" s="7" t="n">
        <v>0</v>
      </c>
      <c r="D24287" s="7" t="n">
        <v>2000</v>
      </c>
      <c r="E24287" s="7" t="n">
        <v>1</v>
      </c>
      <c r="F24287" s="7" t="n">
        <v>0</v>
      </c>
      <c r="G24287" s="7" t="n">
        <v>0</v>
      </c>
      <c r="H24287" s="7" t="n">
        <v>0</v>
      </c>
      <c r="I24287" s="7" t="n">
        <v>0</v>
      </c>
      <c r="J24287" s="7" t="n">
        <v>65533</v>
      </c>
      <c r="K24287" s="7" t="n">
        <v>0</v>
      </c>
      <c r="L24287" s="7" t="n">
        <v>0</v>
      </c>
      <c r="M24287" s="7" t="n">
        <v>0</v>
      </c>
      <c r="N24287" s="7" t="n">
        <v>0</v>
      </c>
      <c r="O24287" s="7" t="s">
        <v>12</v>
      </c>
    </row>
    <row r="24288" spans="1:10">
      <c r="A24288" t="s">
        <v>4</v>
      </c>
      <c r="B24288" s="4" t="s">
        <v>5</v>
      </c>
      <c r="C24288" s="4" t="s">
        <v>13</v>
      </c>
      <c r="D24288" s="4" t="s">
        <v>10</v>
      </c>
      <c r="E24288" s="4" t="s">
        <v>6</v>
      </c>
    </row>
    <row r="24289" spans="1:15">
      <c r="A24289" t="n">
        <v>191961</v>
      </c>
      <c r="B24289" s="40" t="n">
        <v>51</v>
      </c>
      <c r="C24289" s="7" t="n">
        <v>4</v>
      </c>
      <c r="D24289" s="7" t="n">
        <v>0</v>
      </c>
      <c r="E24289" s="7" t="s">
        <v>699</v>
      </c>
    </row>
    <row r="24290" spans="1:15">
      <c r="A24290" t="s">
        <v>4</v>
      </c>
      <c r="B24290" s="4" t="s">
        <v>5</v>
      </c>
      <c r="C24290" s="4" t="s">
        <v>10</v>
      </c>
    </row>
    <row r="24291" spans="1:15">
      <c r="A24291" t="n">
        <v>191975</v>
      </c>
      <c r="B24291" s="35" t="n">
        <v>16</v>
      </c>
      <c r="C24291" s="7" t="n">
        <v>0</v>
      </c>
    </row>
    <row r="24292" spans="1:15">
      <c r="A24292" t="s">
        <v>4</v>
      </c>
      <c r="B24292" s="4" t="s">
        <v>5</v>
      </c>
      <c r="C24292" s="4" t="s">
        <v>10</v>
      </c>
      <c r="D24292" s="4" t="s">
        <v>13</v>
      </c>
      <c r="E24292" s="4" t="s">
        <v>9</v>
      </c>
      <c r="F24292" s="4" t="s">
        <v>72</v>
      </c>
      <c r="G24292" s="4" t="s">
        <v>13</v>
      </c>
      <c r="H24292" s="4" t="s">
        <v>13</v>
      </c>
      <c r="I24292" s="4" t="s">
        <v>13</v>
      </c>
    </row>
    <row r="24293" spans="1:15">
      <c r="A24293" t="n">
        <v>191978</v>
      </c>
      <c r="B24293" s="52" t="n">
        <v>26</v>
      </c>
      <c r="C24293" s="7" t="n">
        <v>0</v>
      </c>
      <c r="D24293" s="7" t="n">
        <v>17</v>
      </c>
      <c r="E24293" s="7" t="n">
        <v>52721</v>
      </c>
      <c r="F24293" s="7" t="s">
        <v>1526</v>
      </c>
      <c r="G24293" s="7" t="n">
        <v>8</v>
      </c>
      <c r="H24293" s="7" t="n">
        <v>2</v>
      </c>
      <c r="I24293" s="7" t="n">
        <v>0</v>
      </c>
    </row>
    <row r="24294" spans="1:15">
      <c r="A24294" t="s">
        <v>4</v>
      </c>
      <c r="B24294" s="4" t="s">
        <v>5</v>
      </c>
      <c r="C24294" s="4" t="s">
        <v>10</v>
      </c>
    </row>
    <row r="24295" spans="1:15">
      <c r="A24295" t="n">
        <v>191998</v>
      </c>
      <c r="B24295" s="35" t="n">
        <v>16</v>
      </c>
      <c r="C24295" s="7" t="n">
        <v>1000</v>
      </c>
    </row>
    <row r="24296" spans="1:15">
      <c r="A24296" t="s">
        <v>4</v>
      </c>
      <c r="B24296" s="4" t="s">
        <v>5</v>
      </c>
      <c r="C24296" s="4" t="s">
        <v>10</v>
      </c>
      <c r="D24296" s="4" t="s">
        <v>13</v>
      </c>
    </row>
    <row r="24297" spans="1:15">
      <c r="A24297" t="n">
        <v>192001</v>
      </c>
      <c r="B24297" s="54" t="n">
        <v>89</v>
      </c>
      <c r="C24297" s="7" t="n">
        <v>65533</v>
      </c>
      <c r="D24297" s="7" t="n">
        <v>0</v>
      </c>
    </row>
    <row r="24298" spans="1:15">
      <c r="A24298" t="s">
        <v>4</v>
      </c>
      <c r="B24298" s="4" t="s">
        <v>5</v>
      </c>
      <c r="C24298" s="4" t="s">
        <v>10</v>
      </c>
      <c r="D24298" s="4" t="s">
        <v>13</v>
      </c>
    </row>
    <row r="24299" spans="1:15">
      <c r="A24299" t="n">
        <v>192005</v>
      </c>
      <c r="B24299" s="54" t="n">
        <v>89</v>
      </c>
      <c r="C24299" s="7" t="n">
        <v>65533</v>
      </c>
      <c r="D24299" s="7" t="n">
        <v>1</v>
      </c>
    </row>
    <row r="24300" spans="1:15">
      <c r="A24300" t="s">
        <v>4</v>
      </c>
      <c r="B24300" s="4" t="s">
        <v>5</v>
      </c>
      <c r="C24300" s="4" t="s">
        <v>13</v>
      </c>
      <c r="D24300" s="4" t="s">
        <v>10</v>
      </c>
      <c r="E24300" s="4" t="s">
        <v>10</v>
      </c>
    </row>
    <row r="24301" spans="1:15">
      <c r="A24301" t="n">
        <v>192009</v>
      </c>
      <c r="B24301" s="14" t="n">
        <v>50</v>
      </c>
      <c r="C24301" s="7" t="n">
        <v>1</v>
      </c>
      <c r="D24301" s="7" t="n">
        <v>4525</v>
      </c>
      <c r="E24301" s="7" t="n">
        <v>4000</v>
      </c>
    </row>
    <row r="24302" spans="1:15">
      <c r="A24302" t="s">
        <v>4</v>
      </c>
      <c r="B24302" s="4" t="s">
        <v>5</v>
      </c>
      <c r="C24302" s="4" t="s">
        <v>13</v>
      </c>
      <c r="D24302" s="4" t="s">
        <v>10</v>
      </c>
      <c r="E24302" s="4" t="s">
        <v>10</v>
      </c>
    </row>
    <row r="24303" spans="1:15">
      <c r="A24303" t="n">
        <v>192015</v>
      </c>
      <c r="B24303" s="14" t="n">
        <v>50</v>
      </c>
      <c r="C24303" s="7" t="n">
        <v>1</v>
      </c>
      <c r="D24303" s="7" t="n">
        <v>1527</v>
      </c>
      <c r="E24303" s="7" t="n">
        <v>4000</v>
      </c>
    </row>
    <row r="24304" spans="1:15">
      <c r="A24304" t="s">
        <v>4</v>
      </c>
      <c r="B24304" s="4" t="s">
        <v>5</v>
      </c>
      <c r="C24304" s="4" t="s">
        <v>13</v>
      </c>
      <c r="D24304" s="4" t="s">
        <v>10</v>
      </c>
      <c r="E24304" s="4" t="s">
        <v>22</v>
      </c>
    </row>
    <row r="24305" spans="1:9">
      <c r="A24305" t="n">
        <v>192021</v>
      </c>
      <c r="B24305" s="28" t="n">
        <v>58</v>
      </c>
      <c r="C24305" s="7" t="n">
        <v>101</v>
      </c>
      <c r="D24305" s="7" t="n">
        <v>300</v>
      </c>
      <c r="E24305" s="7" t="n">
        <v>1</v>
      </c>
    </row>
    <row r="24306" spans="1:9">
      <c r="A24306" t="s">
        <v>4</v>
      </c>
      <c r="B24306" s="4" t="s">
        <v>5</v>
      </c>
      <c r="C24306" s="4" t="s">
        <v>13</v>
      </c>
      <c r="D24306" s="4" t="s">
        <v>10</v>
      </c>
    </row>
    <row r="24307" spans="1:9">
      <c r="A24307" t="n">
        <v>192029</v>
      </c>
      <c r="B24307" s="28" t="n">
        <v>58</v>
      </c>
      <c r="C24307" s="7" t="n">
        <v>254</v>
      </c>
      <c r="D24307" s="7" t="n">
        <v>0</v>
      </c>
    </row>
    <row r="24308" spans="1:9">
      <c r="A24308" t="s">
        <v>4</v>
      </c>
      <c r="B24308" s="4" t="s">
        <v>5</v>
      </c>
      <c r="C24308" s="4" t="s">
        <v>13</v>
      </c>
      <c r="D24308" s="4" t="s">
        <v>10</v>
      </c>
      <c r="E24308" s="4" t="s">
        <v>10</v>
      </c>
      <c r="F24308" s="4" t="s">
        <v>9</v>
      </c>
    </row>
    <row r="24309" spans="1:9">
      <c r="A24309" t="n">
        <v>192033</v>
      </c>
      <c r="B24309" s="86" t="n">
        <v>84</v>
      </c>
      <c r="C24309" s="7" t="n">
        <v>0</v>
      </c>
      <c r="D24309" s="7" t="n">
        <v>2</v>
      </c>
      <c r="E24309" s="7" t="n">
        <v>0</v>
      </c>
      <c r="F24309" s="7" t="n">
        <v>1056964608</v>
      </c>
    </row>
    <row r="24310" spans="1:9">
      <c r="A24310" t="s">
        <v>4</v>
      </c>
      <c r="B24310" s="4" t="s">
        <v>5</v>
      </c>
      <c r="C24310" s="4" t="s">
        <v>13</v>
      </c>
      <c r="D24310" s="4" t="s">
        <v>10</v>
      </c>
      <c r="E24310" s="4" t="s">
        <v>22</v>
      </c>
      <c r="F24310" s="4" t="s">
        <v>10</v>
      </c>
      <c r="G24310" s="4" t="s">
        <v>9</v>
      </c>
      <c r="H24310" s="4" t="s">
        <v>9</v>
      </c>
      <c r="I24310" s="4" t="s">
        <v>10</v>
      </c>
      <c r="J24310" s="4" t="s">
        <v>10</v>
      </c>
      <c r="K24310" s="4" t="s">
        <v>9</v>
      </c>
      <c r="L24310" s="4" t="s">
        <v>9</v>
      </c>
      <c r="M24310" s="4" t="s">
        <v>9</v>
      </c>
      <c r="N24310" s="4" t="s">
        <v>9</v>
      </c>
      <c r="O24310" s="4" t="s">
        <v>6</v>
      </c>
    </row>
    <row r="24311" spans="1:9">
      <c r="A24311" t="n">
        <v>192043</v>
      </c>
      <c r="B24311" s="14" t="n">
        <v>50</v>
      </c>
      <c r="C24311" s="7" t="n">
        <v>0</v>
      </c>
      <c r="D24311" s="7" t="n">
        <v>4400</v>
      </c>
      <c r="E24311" s="7" t="n">
        <v>1</v>
      </c>
      <c r="F24311" s="7" t="n">
        <v>100</v>
      </c>
      <c r="G24311" s="7" t="n">
        <v>0</v>
      </c>
      <c r="H24311" s="7" t="n">
        <v>0</v>
      </c>
      <c r="I24311" s="7" t="n">
        <v>0</v>
      </c>
      <c r="J24311" s="7" t="n">
        <v>65533</v>
      </c>
      <c r="K24311" s="7" t="n">
        <v>0</v>
      </c>
      <c r="L24311" s="7" t="n">
        <v>0</v>
      </c>
      <c r="M24311" s="7" t="n">
        <v>0</v>
      </c>
      <c r="N24311" s="7" t="n">
        <v>0</v>
      </c>
      <c r="O24311" s="7" t="s">
        <v>12</v>
      </c>
    </row>
    <row r="24312" spans="1:9">
      <c r="A24312" t="s">
        <v>4</v>
      </c>
      <c r="B24312" s="4" t="s">
        <v>5</v>
      </c>
      <c r="C24312" s="4" t="s">
        <v>10</v>
      </c>
      <c r="D24312" s="4" t="s">
        <v>10</v>
      </c>
      <c r="E24312" s="4" t="s">
        <v>10</v>
      </c>
    </row>
    <row r="24313" spans="1:9">
      <c r="A24313" t="n">
        <v>192082</v>
      </c>
      <c r="B24313" s="57" t="n">
        <v>61</v>
      </c>
      <c r="C24313" s="7" t="n">
        <v>0</v>
      </c>
      <c r="D24313" s="7" t="n">
        <v>65533</v>
      </c>
      <c r="E24313" s="7" t="n">
        <v>0</v>
      </c>
    </row>
    <row r="24314" spans="1:9">
      <c r="A24314" t="s">
        <v>4</v>
      </c>
      <c r="B24314" s="4" t="s">
        <v>5</v>
      </c>
      <c r="C24314" s="4" t="s">
        <v>13</v>
      </c>
      <c r="D24314" s="4" t="s">
        <v>13</v>
      </c>
      <c r="E24314" s="4" t="s">
        <v>22</v>
      </c>
      <c r="F24314" s="4" t="s">
        <v>22</v>
      </c>
      <c r="G24314" s="4" t="s">
        <v>22</v>
      </c>
      <c r="H24314" s="4" t="s">
        <v>10</v>
      </c>
    </row>
    <row r="24315" spans="1:9">
      <c r="A24315" t="n">
        <v>192089</v>
      </c>
      <c r="B24315" s="25" t="n">
        <v>45</v>
      </c>
      <c r="C24315" s="7" t="n">
        <v>2</v>
      </c>
      <c r="D24315" s="7" t="n">
        <v>3</v>
      </c>
      <c r="E24315" s="7" t="n">
        <v>9.22000026702881</v>
      </c>
      <c r="F24315" s="7" t="n">
        <v>1.41999995708466</v>
      </c>
      <c r="G24315" s="7" t="n">
        <v>-18.3899993896484</v>
      </c>
      <c r="H24315" s="7" t="n">
        <v>0</v>
      </c>
    </row>
    <row r="24316" spans="1:9">
      <c r="A24316" t="s">
        <v>4</v>
      </c>
      <c r="B24316" s="4" t="s">
        <v>5</v>
      </c>
      <c r="C24316" s="4" t="s">
        <v>13</v>
      </c>
      <c r="D24316" s="4" t="s">
        <v>13</v>
      </c>
      <c r="E24316" s="4" t="s">
        <v>22</v>
      </c>
      <c r="F24316" s="4" t="s">
        <v>22</v>
      </c>
      <c r="G24316" s="4" t="s">
        <v>22</v>
      </c>
      <c r="H24316" s="4" t="s">
        <v>10</v>
      </c>
      <c r="I24316" s="4" t="s">
        <v>13</v>
      </c>
    </row>
    <row r="24317" spans="1:9">
      <c r="A24317" t="n">
        <v>192106</v>
      </c>
      <c r="B24317" s="25" t="n">
        <v>45</v>
      </c>
      <c r="C24317" s="7" t="n">
        <v>4</v>
      </c>
      <c r="D24317" s="7" t="n">
        <v>3</v>
      </c>
      <c r="E24317" s="7" t="n">
        <v>52.6500015258789</v>
      </c>
      <c r="F24317" s="7" t="n">
        <v>9.3100004196167</v>
      </c>
      <c r="G24317" s="7" t="n">
        <v>348</v>
      </c>
      <c r="H24317" s="7" t="n">
        <v>0</v>
      </c>
      <c r="I24317" s="7" t="n">
        <v>0</v>
      </c>
    </row>
    <row r="24318" spans="1:9">
      <c r="A24318" t="s">
        <v>4</v>
      </c>
      <c r="B24318" s="4" t="s">
        <v>5</v>
      </c>
      <c r="C24318" s="4" t="s">
        <v>13</v>
      </c>
      <c r="D24318" s="4" t="s">
        <v>13</v>
      </c>
      <c r="E24318" s="4" t="s">
        <v>22</v>
      </c>
      <c r="F24318" s="4" t="s">
        <v>10</v>
      </c>
    </row>
    <row r="24319" spans="1:9">
      <c r="A24319" t="n">
        <v>192124</v>
      </c>
      <c r="B24319" s="25" t="n">
        <v>45</v>
      </c>
      <c r="C24319" s="7" t="n">
        <v>5</v>
      </c>
      <c r="D24319" s="7" t="n">
        <v>3</v>
      </c>
      <c r="E24319" s="7" t="n">
        <v>1.20000004768372</v>
      </c>
      <c r="F24319" s="7" t="n">
        <v>0</v>
      </c>
    </row>
    <row r="24320" spans="1:9">
      <c r="A24320" t="s">
        <v>4</v>
      </c>
      <c r="B24320" s="4" t="s">
        <v>5</v>
      </c>
      <c r="C24320" s="4" t="s">
        <v>13</v>
      </c>
      <c r="D24320" s="4" t="s">
        <v>13</v>
      </c>
      <c r="E24320" s="4" t="s">
        <v>22</v>
      </c>
      <c r="F24320" s="4" t="s">
        <v>10</v>
      </c>
    </row>
    <row r="24321" spans="1:15">
      <c r="A24321" t="n">
        <v>192133</v>
      </c>
      <c r="B24321" s="25" t="n">
        <v>45</v>
      </c>
      <c r="C24321" s="7" t="n">
        <v>11</v>
      </c>
      <c r="D24321" s="7" t="n">
        <v>3</v>
      </c>
      <c r="E24321" s="7" t="n">
        <v>36.2999992370605</v>
      </c>
      <c r="F24321" s="7" t="n">
        <v>0</v>
      </c>
    </row>
    <row r="24322" spans="1:15">
      <c r="A24322" t="s">
        <v>4</v>
      </c>
      <c r="B24322" s="4" t="s">
        <v>5</v>
      </c>
      <c r="C24322" s="4" t="s">
        <v>13</v>
      </c>
      <c r="D24322" s="4" t="s">
        <v>13</v>
      </c>
      <c r="E24322" s="4" t="s">
        <v>22</v>
      </c>
      <c r="F24322" s="4" t="s">
        <v>22</v>
      </c>
      <c r="G24322" s="4" t="s">
        <v>22</v>
      </c>
      <c r="H24322" s="4" t="s">
        <v>10</v>
      </c>
    </row>
    <row r="24323" spans="1:15">
      <c r="A24323" t="n">
        <v>192142</v>
      </c>
      <c r="B24323" s="25" t="n">
        <v>45</v>
      </c>
      <c r="C24323" s="7" t="n">
        <v>2</v>
      </c>
      <c r="D24323" s="7" t="n">
        <v>3</v>
      </c>
      <c r="E24323" s="7" t="n">
        <v>9.21000003814697</v>
      </c>
      <c r="F24323" s="7" t="n">
        <v>1.52999997138977</v>
      </c>
      <c r="G24323" s="7" t="n">
        <v>-18.4099998474121</v>
      </c>
      <c r="H24323" s="7" t="n">
        <v>1000</v>
      </c>
    </row>
    <row r="24324" spans="1:15">
      <c r="A24324" t="s">
        <v>4</v>
      </c>
      <c r="B24324" s="4" t="s">
        <v>5</v>
      </c>
      <c r="C24324" s="4" t="s">
        <v>13</v>
      </c>
      <c r="D24324" s="4" t="s">
        <v>13</v>
      </c>
      <c r="E24324" s="4" t="s">
        <v>22</v>
      </c>
      <c r="F24324" s="4" t="s">
        <v>22</v>
      </c>
      <c r="G24324" s="4" t="s">
        <v>22</v>
      </c>
      <c r="H24324" s="4" t="s">
        <v>10</v>
      </c>
      <c r="I24324" s="4" t="s">
        <v>13</v>
      </c>
    </row>
    <row r="24325" spans="1:15">
      <c r="A24325" t="n">
        <v>192159</v>
      </c>
      <c r="B24325" s="25" t="n">
        <v>45</v>
      </c>
      <c r="C24325" s="7" t="n">
        <v>4</v>
      </c>
      <c r="D24325" s="7" t="n">
        <v>3</v>
      </c>
      <c r="E24325" s="7" t="n">
        <v>61.689998626709</v>
      </c>
      <c r="F24325" s="7" t="n">
        <v>332.769989013672</v>
      </c>
      <c r="G24325" s="7" t="n">
        <v>348</v>
      </c>
      <c r="H24325" s="7" t="n">
        <v>1000</v>
      </c>
      <c r="I24325" s="7" t="n">
        <v>1</v>
      </c>
    </row>
    <row r="24326" spans="1:15">
      <c r="A24326" t="s">
        <v>4</v>
      </c>
      <c r="B24326" s="4" t="s">
        <v>5</v>
      </c>
      <c r="C24326" s="4" t="s">
        <v>13</v>
      </c>
      <c r="D24326" s="4" t="s">
        <v>13</v>
      </c>
      <c r="E24326" s="4" t="s">
        <v>22</v>
      </c>
      <c r="F24326" s="4" t="s">
        <v>10</v>
      </c>
    </row>
    <row r="24327" spans="1:15">
      <c r="A24327" t="n">
        <v>192177</v>
      </c>
      <c r="B24327" s="25" t="n">
        <v>45</v>
      </c>
      <c r="C24327" s="7" t="n">
        <v>5</v>
      </c>
      <c r="D24327" s="7" t="n">
        <v>3</v>
      </c>
      <c r="E24327" s="7" t="n">
        <v>1.10000002384186</v>
      </c>
      <c r="F24327" s="7" t="n">
        <v>1000</v>
      </c>
    </row>
    <row r="24328" spans="1:15">
      <c r="A24328" t="s">
        <v>4</v>
      </c>
      <c r="B24328" s="4" t="s">
        <v>5</v>
      </c>
      <c r="C24328" s="4" t="s">
        <v>13</v>
      </c>
      <c r="D24328" s="4" t="s">
        <v>10</v>
      </c>
    </row>
    <row r="24329" spans="1:15">
      <c r="A24329" t="n">
        <v>192186</v>
      </c>
      <c r="B24329" s="28" t="n">
        <v>58</v>
      </c>
      <c r="C24329" s="7" t="n">
        <v>255</v>
      </c>
      <c r="D24329" s="7" t="n">
        <v>0</v>
      </c>
    </row>
    <row r="24330" spans="1:15">
      <c r="A24330" t="s">
        <v>4</v>
      </c>
      <c r="B24330" s="4" t="s">
        <v>5</v>
      </c>
      <c r="C24330" s="4" t="s">
        <v>10</v>
      </c>
      <c r="D24330" s="4" t="s">
        <v>13</v>
      </c>
      <c r="E24330" s="4" t="s">
        <v>6</v>
      </c>
      <c r="F24330" s="4" t="s">
        <v>22</v>
      </c>
      <c r="G24330" s="4" t="s">
        <v>22</v>
      </c>
      <c r="H24330" s="4" t="s">
        <v>22</v>
      </c>
    </row>
    <row r="24331" spans="1:15">
      <c r="A24331" t="n">
        <v>192190</v>
      </c>
      <c r="B24331" s="39" t="n">
        <v>48</v>
      </c>
      <c r="C24331" s="7" t="n">
        <v>0</v>
      </c>
      <c r="D24331" s="7" t="n">
        <v>0</v>
      </c>
      <c r="E24331" s="7" t="s">
        <v>1487</v>
      </c>
      <c r="F24331" s="7" t="n">
        <v>-1</v>
      </c>
      <c r="G24331" s="7" t="n">
        <v>1</v>
      </c>
      <c r="H24331" s="7" t="n">
        <v>0</v>
      </c>
    </row>
    <row r="24332" spans="1:15">
      <c r="A24332" t="s">
        <v>4</v>
      </c>
      <c r="B24332" s="4" t="s">
        <v>5</v>
      </c>
      <c r="C24332" s="4" t="s">
        <v>10</v>
      </c>
      <c r="D24332" s="4" t="s">
        <v>22</v>
      </c>
      <c r="E24332" s="4" t="s">
        <v>22</v>
      </c>
      <c r="F24332" s="4" t="s">
        <v>22</v>
      </c>
      <c r="G24332" s="4" t="s">
        <v>10</v>
      </c>
      <c r="H24332" s="4" t="s">
        <v>10</v>
      </c>
    </row>
    <row r="24333" spans="1:15">
      <c r="A24333" t="n">
        <v>192216</v>
      </c>
      <c r="B24333" s="56" t="n">
        <v>60</v>
      </c>
      <c r="C24333" s="7" t="n">
        <v>0</v>
      </c>
      <c r="D24333" s="7" t="n">
        <v>0</v>
      </c>
      <c r="E24333" s="7" t="n">
        <v>20</v>
      </c>
      <c r="F24333" s="7" t="n">
        <v>0</v>
      </c>
      <c r="G24333" s="7" t="n">
        <v>300</v>
      </c>
      <c r="H24333" s="7" t="n">
        <v>0</v>
      </c>
    </row>
    <row r="24334" spans="1:15">
      <c r="A24334" t="s">
        <v>4</v>
      </c>
      <c r="B24334" s="4" t="s">
        <v>5</v>
      </c>
      <c r="C24334" s="4" t="s">
        <v>10</v>
      </c>
    </row>
    <row r="24335" spans="1:15">
      <c r="A24335" t="n">
        <v>192235</v>
      </c>
      <c r="B24335" s="35" t="n">
        <v>16</v>
      </c>
      <c r="C24335" s="7" t="n">
        <v>500</v>
      </c>
    </row>
    <row r="24336" spans="1:15">
      <c r="A24336" t="s">
        <v>4</v>
      </c>
      <c r="B24336" s="4" t="s">
        <v>5</v>
      </c>
      <c r="C24336" s="4" t="s">
        <v>13</v>
      </c>
      <c r="D24336" s="4" t="s">
        <v>10</v>
      </c>
      <c r="E24336" s="4" t="s">
        <v>22</v>
      </c>
      <c r="F24336" s="4" t="s">
        <v>10</v>
      </c>
      <c r="G24336" s="4" t="s">
        <v>9</v>
      </c>
      <c r="H24336" s="4" t="s">
        <v>9</v>
      </c>
      <c r="I24336" s="4" t="s">
        <v>10</v>
      </c>
      <c r="J24336" s="4" t="s">
        <v>10</v>
      </c>
      <c r="K24336" s="4" t="s">
        <v>9</v>
      </c>
      <c r="L24336" s="4" t="s">
        <v>9</v>
      </c>
      <c r="M24336" s="4" t="s">
        <v>9</v>
      </c>
      <c r="N24336" s="4" t="s">
        <v>9</v>
      </c>
      <c r="O24336" s="4" t="s">
        <v>6</v>
      </c>
    </row>
    <row r="24337" spans="1:15">
      <c r="A24337" t="n">
        <v>192238</v>
      </c>
      <c r="B24337" s="14" t="n">
        <v>50</v>
      </c>
      <c r="C24337" s="7" t="n">
        <v>0</v>
      </c>
      <c r="D24337" s="7" t="n">
        <v>2003</v>
      </c>
      <c r="E24337" s="7" t="n">
        <v>0.800000011920929</v>
      </c>
      <c r="F24337" s="7" t="n">
        <v>0</v>
      </c>
      <c r="G24337" s="7" t="n">
        <v>0</v>
      </c>
      <c r="H24337" s="7" t="n">
        <v>0</v>
      </c>
      <c r="I24337" s="7" t="n">
        <v>0</v>
      </c>
      <c r="J24337" s="7" t="n">
        <v>65533</v>
      </c>
      <c r="K24337" s="7" t="n">
        <v>0</v>
      </c>
      <c r="L24337" s="7" t="n">
        <v>0</v>
      </c>
      <c r="M24337" s="7" t="n">
        <v>0</v>
      </c>
      <c r="N24337" s="7" t="n">
        <v>0</v>
      </c>
      <c r="O24337" s="7" t="s">
        <v>12</v>
      </c>
    </row>
    <row r="24338" spans="1:15">
      <c r="A24338" t="s">
        <v>4</v>
      </c>
      <c r="B24338" s="4" t="s">
        <v>5</v>
      </c>
      <c r="C24338" s="4" t="s">
        <v>10</v>
      </c>
      <c r="D24338" s="4" t="s">
        <v>9</v>
      </c>
      <c r="E24338" s="4" t="s">
        <v>13</v>
      </c>
    </row>
    <row r="24339" spans="1:15">
      <c r="A24339" t="n">
        <v>192277</v>
      </c>
      <c r="B24339" s="91" t="n">
        <v>35</v>
      </c>
      <c r="C24339" s="7" t="n">
        <v>0</v>
      </c>
      <c r="D24339" s="7" t="n">
        <v>0</v>
      </c>
      <c r="E24339" s="7" t="n">
        <v>0</v>
      </c>
    </row>
    <row r="24340" spans="1:15">
      <c r="A24340" t="s">
        <v>4</v>
      </c>
      <c r="B24340" s="4" t="s">
        <v>5</v>
      </c>
      <c r="C24340" s="4" t="s">
        <v>13</v>
      </c>
      <c r="D24340" s="4" t="s">
        <v>10</v>
      </c>
      <c r="E24340" s="4" t="s">
        <v>10</v>
      </c>
      <c r="F24340" s="4" t="s">
        <v>9</v>
      </c>
    </row>
    <row r="24341" spans="1:15">
      <c r="A24341" t="n">
        <v>192285</v>
      </c>
      <c r="B24341" s="86" t="n">
        <v>84</v>
      </c>
      <c r="C24341" s="7" t="n">
        <v>1</v>
      </c>
      <c r="D24341" s="7" t="n">
        <v>0</v>
      </c>
      <c r="E24341" s="7" t="n">
        <v>500</v>
      </c>
      <c r="F24341" s="7" t="n">
        <v>0</v>
      </c>
    </row>
    <row r="24342" spans="1:15">
      <c r="A24342" t="s">
        <v>4</v>
      </c>
      <c r="B24342" s="4" t="s">
        <v>5</v>
      </c>
      <c r="C24342" s="4" t="s">
        <v>13</v>
      </c>
      <c r="D24342" s="4" t="s">
        <v>10</v>
      </c>
    </row>
    <row r="24343" spans="1:15">
      <c r="A24343" t="n">
        <v>192295</v>
      </c>
      <c r="B24343" s="28" t="n">
        <v>58</v>
      </c>
      <c r="C24343" s="7" t="n">
        <v>255</v>
      </c>
      <c r="D24343" s="7" t="n">
        <v>0</v>
      </c>
    </row>
    <row r="24344" spans="1:15">
      <c r="A24344" t="s">
        <v>4</v>
      </c>
      <c r="B24344" s="4" t="s">
        <v>5</v>
      </c>
      <c r="C24344" s="4" t="s">
        <v>13</v>
      </c>
      <c r="D24344" s="4" t="s">
        <v>22</v>
      </c>
      <c r="E24344" s="4" t="s">
        <v>22</v>
      </c>
      <c r="F24344" s="4" t="s">
        <v>22</v>
      </c>
    </row>
    <row r="24345" spans="1:15">
      <c r="A24345" t="n">
        <v>192299</v>
      </c>
      <c r="B24345" s="25" t="n">
        <v>45</v>
      </c>
      <c r="C24345" s="7" t="n">
        <v>9</v>
      </c>
      <c r="D24345" s="7" t="n">
        <v>0.0199999995529652</v>
      </c>
      <c r="E24345" s="7" t="n">
        <v>0.0199999995529652</v>
      </c>
      <c r="F24345" s="7" t="n">
        <v>0.200000002980232</v>
      </c>
    </row>
    <row r="24346" spans="1:15">
      <c r="A24346" t="s">
        <v>4</v>
      </c>
      <c r="B24346" s="4" t="s">
        <v>5</v>
      </c>
      <c r="C24346" s="4" t="s">
        <v>13</v>
      </c>
      <c r="D24346" s="4" t="s">
        <v>10</v>
      </c>
      <c r="E24346" s="4" t="s">
        <v>6</v>
      </c>
    </row>
    <row r="24347" spans="1:15">
      <c r="A24347" t="n">
        <v>192313</v>
      </c>
      <c r="B24347" s="40" t="n">
        <v>51</v>
      </c>
      <c r="C24347" s="7" t="n">
        <v>4</v>
      </c>
      <c r="D24347" s="7" t="n">
        <v>0</v>
      </c>
      <c r="E24347" s="7" t="s">
        <v>1080</v>
      </c>
    </row>
    <row r="24348" spans="1:15">
      <c r="A24348" t="s">
        <v>4</v>
      </c>
      <c r="B24348" s="4" t="s">
        <v>5</v>
      </c>
      <c r="C24348" s="4" t="s">
        <v>10</v>
      </c>
    </row>
    <row r="24349" spans="1:15">
      <c r="A24349" t="n">
        <v>192326</v>
      </c>
      <c r="B24349" s="35" t="n">
        <v>16</v>
      </c>
      <c r="C24349" s="7" t="n">
        <v>0</v>
      </c>
    </row>
    <row r="24350" spans="1:15">
      <c r="A24350" t="s">
        <v>4</v>
      </c>
      <c r="B24350" s="4" t="s">
        <v>5</v>
      </c>
      <c r="C24350" s="4" t="s">
        <v>10</v>
      </c>
      <c r="D24350" s="4" t="s">
        <v>13</v>
      </c>
      <c r="E24350" s="4" t="s">
        <v>9</v>
      </c>
      <c r="F24350" s="4" t="s">
        <v>72</v>
      </c>
      <c r="G24350" s="4" t="s">
        <v>13</v>
      </c>
      <c r="H24350" s="4" t="s">
        <v>13</v>
      </c>
      <c r="I24350" s="4" t="s">
        <v>13</v>
      </c>
    </row>
    <row r="24351" spans="1:15">
      <c r="A24351" t="n">
        <v>192329</v>
      </c>
      <c r="B24351" s="52" t="n">
        <v>26</v>
      </c>
      <c r="C24351" s="7" t="n">
        <v>0</v>
      </c>
      <c r="D24351" s="7" t="n">
        <v>17</v>
      </c>
      <c r="E24351" s="7" t="n">
        <v>53976</v>
      </c>
      <c r="F24351" s="7" t="s">
        <v>1527</v>
      </c>
      <c r="G24351" s="7" t="n">
        <v>8</v>
      </c>
      <c r="H24351" s="7" t="n">
        <v>2</v>
      </c>
      <c r="I24351" s="7" t="n">
        <v>0</v>
      </c>
    </row>
    <row r="24352" spans="1:15">
      <c r="A24352" t="s">
        <v>4</v>
      </c>
      <c r="B24352" s="4" t="s">
        <v>5</v>
      </c>
      <c r="C24352" s="4" t="s">
        <v>10</v>
      </c>
    </row>
    <row r="24353" spans="1:15">
      <c r="A24353" t="n">
        <v>192368</v>
      </c>
      <c r="B24353" s="35" t="n">
        <v>16</v>
      </c>
      <c r="C24353" s="7" t="n">
        <v>1</v>
      </c>
    </row>
    <row r="24354" spans="1:15">
      <c r="A24354" t="s">
        <v>4</v>
      </c>
      <c r="B24354" s="4" t="s">
        <v>5</v>
      </c>
      <c r="C24354" s="4" t="s">
        <v>13</v>
      </c>
      <c r="D24354" s="4" t="s">
        <v>10</v>
      </c>
    </row>
    <row r="24355" spans="1:15">
      <c r="A24355" t="n">
        <v>192371</v>
      </c>
      <c r="B24355" s="14" t="n">
        <v>50</v>
      </c>
      <c r="C24355" s="7" t="n">
        <v>52</v>
      </c>
      <c r="D24355" s="7" t="n">
        <v>53976</v>
      </c>
    </row>
    <row r="24356" spans="1:15">
      <c r="A24356" t="s">
        <v>4</v>
      </c>
      <c r="B24356" s="4" t="s">
        <v>5</v>
      </c>
      <c r="C24356" s="4" t="s">
        <v>10</v>
      </c>
    </row>
    <row r="24357" spans="1:15">
      <c r="A24357" t="n">
        <v>192375</v>
      </c>
      <c r="B24357" s="35" t="n">
        <v>16</v>
      </c>
      <c r="C24357" s="7" t="n">
        <v>500</v>
      </c>
    </row>
    <row r="24358" spans="1:15">
      <c r="A24358" t="s">
        <v>4</v>
      </c>
      <c r="B24358" s="4" t="s">
        <v>5</v>
      </c>
      <c r="C24358" s="4" t="s">
        <v>10</v>
      </c>
      <c r="D24358" s="4" t="s">
        <v>13</v>
      </c>
    </row>
    <row r="24359" spans="1:15">
      <c r="A24359" t="n">
        <v>192378</v>
      </c>
      <c r="B24359" s="54" t="n">
        <v>89</v>
      </c>
      <c r="C24359" s="7" t="n">
        <v>65533</v>
      </c>
      <c r="D24359" s="7" t="n">
        <v>0</v>
      </c>
    </row>
    <row r="24360" spans="1:15">
      <c r="A24360" t="s">
        <v>4</v>
      </c>
      <c r="B24360" s="4" t="s">
        <v>5</v>
      </c>
      <c r="C24360" s="4" t="s">
        <v>10</v>
      </c>
      <c r="D24360" s="4" t="s">
        <v>13</v>
      </c>
    </row>
    <row r="24361" spans="1:15">
      <c r="A24361" t="n">
        <v>192382</v>
      </c>
      <c r="B24361" s="54" t="n">
        <v>89</v>
      </c>
      <c r="C24361" s="7" t="n">
        <v>65533</v>
      </c>
      <c r="D24361" s="7" t="n">
        <v>1</v>
      </c>
    </row>
    <row r="24362" spans="1:15">
      <c r="A24362" t="s">
        <v>4</v>
      </c>
      <c r="B24362" s="4" t="s">
        <v>5</v>
      </c>
      <c r="C24362" s="4" t="s">
        <v>13</v>
      </c>
      <c r="D24362" s="4" t="s">
        <v>13</v>
      </c>
      <c r="E24362" s="4" t="s">
        <v>22</v>
      </c>
      <c r="F24362" s="4" t="s">
        <v>10</v>
      </c>
    </row>
    <row r="24363" spans="1:15">
      <c r="A24363" t="n">
        <v>192386</v>
      </c>
      <c r="B24363" s="25" t="n">
        <v>45</v>
      </c>
      <c r="C24363" s="7" t="n">
        <v>5</v>
      </c>
      <c r="D24363" s="7" t="n">
        <v>3</v>
      </c>
      <c r="E24363" s="7" t="n">
        <v>1.29999995231628</v>
      </c>
      <c r="F24363" s="7" t="n">
        <v>2000</v>
      </c>
    </row>
    <row r="24364" spans="1:15">
      <c r="A24364" t="s">
        <v>4</v>
      </c>
      <c r="B24364" s="4" t="s">
        <v>5</v>
      </c>
      <c r="C24364" s="4" t="s">
        <v>13</v>
      </c>
      <c r="D24364" s="4" t="s">
        <v>10</v>
      </c>
      <c r="E24364" s="4" t="s">
        <v>22</v>
      </c>
    </row>
    <row r="24365" spans="1:15">
      <c r="A24365" t="n">
        <v>192395</v>
      </c>
      <c r="B24365" s="28" t="n">
        <v>58</v>
      </c>
      <c r="C24365" s="7" t="n">
        <v>0</v>
      </c>
      <c r="D24365" s="7" t="n">
        <v>1000</v>
      </c>
      <c r="E24365" s="7" t="n">
        <v>1</v>
      </c>
    </row>
    <row r="24366" spans="1:15">
      <c r="A24366" t="s">
        <v>4</v>
      </c>
      <c r="B24366" s="4" t="s">
        <v>5</v>
      </c>
      <c r="C24366" s="4" t="s">
        <v>13</v>
      </c>
      <c r="D24366" s="4" t="s">
        <v>10</v>
      </c>
    </row>
    <row r="24367" spans="1:15">
      <c r="A24367" t="n">
        <v>192403</v>
      </c>
      <c r="B24367" s="28" t="n">
        <v>58</v>
      </c>
      <c r="C24367" s="7" t="n">
        <v>255</v>
      </c>
      <c r="D24367" s="7" t="n">
        <v>0</v>
      </c>
    </row>
    <row r="24368" spans="1:15">
      <c r="A24368" t="s">
        <v>4</v>
      </c>
      <c r="B24368" s="4" t="s">
        <v>5</v>
      </c>
      <c r="C24368" s="4" t="s">
        <v>13</v>
      </c>
    </row>
    <row r="24369" spans="1:6">
      <c r="A24369" t="n">
        <v>192407</v>
      </c>
      <c r="B24369" s="25" t="n">
        <v>45</v>
      </c>
      <c r="C24369" s="7" t="n">
        <v>0</v>
      </c>
    </row>
    <row r="24370" spans="1:6">
      <c r="A24370" t="s">
        <v>4</v>
      </c>
      <c r="B24370" s="4" t="s">
        <v>5</v>
      </c>
      <c r="C24370" s="4" t="s">
        <v>13</v>
      </c>
      <c r="D24370" s="4" t="s">
        <v>9</v>
      </c>
      <c r="E24370" s="4" t="s">
        <v>9</v>
      </c>
      <c r="F24370" s="4" t="s">
        <v>9</v>
      </c>
      <c r="G24370" s="4" t="s">
        <v>9</v>
      </c>
    </row>
    <row r="24371" spans="1:6">
      <c r="A24371" t="n">
        <v>192409</v>
      </c>
      <c r="B24371" s="100" t="n">
        <v>41</v>
      </c>
      <c r="C24371" s="7" t="n">
        <v>0</v>
      </c>
      <c r="D24371" s="7" t="n">
        <v>0</v>
      </c>
      <c r="E24371" s="7" t="n">
        <v>0</v>
      </c>
      <c r="F24371" s="7" t="n">
        <v>0</v>
      </c>
      <c r="G24371" s="7" t="n">
        <v>0</v>
      </c>
    </row>
    <row r="24372" spans="1:6">
      <c r="A24372" t="s">
        <v>4</v>
      </c>
      <c r="B24372" s="4" t="s">
        <v>5</v>
      </c>
      <c r="C24372" s="4" t="s">
        <v>13</v>
      </c>
      <c r="D24372" s="4" t="s">
        <v>13</v>
      </c>
      <c r="E24372" s="4" t="s">
        <v>22</v>
      </c>
      <c r="F24372" s="4" t="s">
        <v>22</v>
      </c>
      <c r="G24372" s="4" t="s">
        <v>22</v>
      </c>
      <c r="H24372" s="4" t="s">
        <v>10</v>
      </c>
    </row>
    <row r="24373" spans="1:6">
      <c r="A24373" t="n">
        <v>192427</v>
      </c>
      <c r="B24373" s="25" t="n">
        <v>45</v>
      </c>
      <c r="C24373" s="7" t="n">
        <v>2</v>
      </c>
      <c r="D24373" s="7" t="n">
        <v>3</v>
      </c>
      <c r="E24373" s="7" t="n">
        <v>0</v>
      </c>
      <c r="F24373" s="7" t="n">
        <v>0</v>
      </c>
      <c r="G24373" s="7" t="n">
        <v>2000</v>
      </c>
      <c r="H24373" s="7" t="n">
        <v>0</v>
      </c>
    </row>
    <row r="24374" spans="1:6">
      <c r="A24374" t="s">
        <v>4</v>
      </c>
      <c r="B24374" s="4" t="s">
        <v>5</v>
      </c>
      <c r="C24374" s="4" t="s">
        <v>13</v>
      </c>
      <c r="D24374" s="4" t="s">
        <v>13</v>
      </c>
      <c r="E24374" s="4" t="s">
        <v>22</v>
      </c>
      <c r="F24374" s="4" t="s">
        <v>22</v>
      </c>
      <c r="G24374" s="4" t="s">
        <v>22</v>
      </c>
      <c r="H24374" s="4" t="s">
        <v>10</v>
      </c>
      <c r="I24374" s="4" t="s">
        <v>13</v>
      </c>
    </row>
    <row r="24375" spans="1:6">
      <c r="A24375" t="n">
        <v>192444</v>
      </c>
      <c r="B24375" s="25" t="n">
        <v>45</v>
      </c>
      <c r="C24375" s="7" t="n">
        <v>4</v>
      </c>
      <c r="D24375" s="7" t="n">
        <v>3</v>
      </c>
      <c r="E24375" s="7" t="n">
        <v>0</v>
      </c>
      <c r="F24375" s="7" t="n">
        <v>180</v>
      </c>
      <c r="G24375" s="7" t="n">
        <v>0</v>
      </c>
      <c r="H24375" s="7" t="n">
        <v>0</v>
      </c>
      <c r="I24375" s="7" t="n">
        <v>0</v>
      </c>
    </row>
    <row r="24376" spans="1:6">
      <c r="A24376" t="s">
        <v>4</v>
      </c>
      <c r="B24376" s="4" t="s">
        <v>5</v>
      </c>
      <c r="C24376" s="4" t="s">
        <v>13</v>
      </c>
      <c r="D24376" s="4" t="s">
        <v>13</v>
      </c>
      <c r="E24376" s="4" t="s">
        <v>22</v>
      </c>
      <c r="F24376" s="4" t="s">
        <v>10</v>
      </c>
    </row>
    <row r="24377" spans="1:6">
      <c r="A24377" t="n">
        <v>192462</v>
      </c>
      <c r="B24377" s="25" t="n">
        <v>45</v>
      </c>
      <c r="C24377" s="7" t="n">
        <v>5</v>
      </c>
      <c r="D24377" s="7" t="n">
        <v>3</v>
      </c>
      <c r="E24377" s="7" t="n">
        <v>10</v>
      </c>
      <c r="F24377" s="7" t="n">
        <v>0</v>
      </c>
    </row>
    <row r="24378" spans="1:6">
      <c r="A24378" t="s">
        <v>4</v>
      </c>
      <c r="B24378" s="4" t="s">
        <v>5</v>
      </c>
      <c r="C24378" s="4" t="s">
        <v>13</v>
      </c>
      <c r="D24378" s="4" t="s">
        <v>13</v>
      </c>
      <c r="E24378" s="4" t="s">
        <v>22</v>
      </c>
      <c r="F24378" s="4" t="s">
        <v>10</v>
      </c>
    </row>
    <row r="24379" spans="1:6">
      <c r="A24379" t="n">
        <v>192471</v>
      </c>
      <c r="B24379" s="25" t="n">
        <v>45</v>
      </c>
      <c r="C24379" s="7" t="n">
        <v>11</v>
      </c>
      <c r="D24379" s="7" t="n">
        <v>3</v>
      </c>
      <c r="E24379" s="7" t="n">
        <v>47</v>
      </c>
      <c r="F24379" s="7" t="n">
        <v>0</v>
      </c>
    </row>
    <row r="24380" spans="1:6">
      <c r="A24380" t="s">
        <v>4</v>
      </c>
      <c r="B24380" s="4" t="s">
        <v>5</v>
      </c>
      <c r="C24380" s="4" t="s">
        <v>13</v>
      </c>
      <c r="D24380" s="4" t="s">
        <v>10</v>
      </c>
      <c r="E24380" s="4" t="s">
        <v>22</v>
      </c>
    </row>
    <row r="24381" spans="1:6">
      <c r="A24381" t="n">
        <v>192480</v>
      </c>
      <c r="B24381" s="28" t="n">
        <v>58</v>
      </c>
      <c r="C24381" s="7" t="n">
        <v>100</v>
      </c>
      <c r="D24381" s="7" t="n">
        <v>0</v>
      </c>
      <c r="E24381" s="7" t="n">
        <v>1</v>
      </c>
    </row>
    <row r="24382" spans="1:6">
      <c r="A24382" t="s">
        <v>4</v>
      </c>
      <c r="B24382" s="4" t="s">
        <v>5</v>
      </c>
      <c r="C24382" s="4" t="s">
        <v>13</v>
      </c>
      <c r="D24382" s="4" t="s">
        <v>10</v>
      </c>
    </row>
    <row r="24383" spans="1:6">
      <c r="A24383" t="n">
        <v>192488</v>
      </c>
      <c r="B24383" s="28" t="n">
        <v>58</v>
      </c>
      <c r="C24383" s="7" t="n">
        <v>255</v>
      </c>
      <c r="D24383" s="7" t="n">
        <v>0</v>
      </c>
    </row>
    <row r="24384" spans="1:6">
      <c r="A24384" t="s">
        <v>4</v>
      </c>
      <c r="B24384" s="4" t="s">
        <v>5</v>
      </c>
      <c r="C24384" s="4" t="s">
        <v>13</v>
      </c>
      <c r="D24384" s="4" t="s">
        <v>10</v>
      </c>
      <c r="E24384" s="4" t="s">
        <v>10</v>
      </c>
      <c r="F24384" s="4" t="s">
        <v>10</v>
      </c>
      <c r="G24384" s="4" t="s">
        <v>10</v>
      </c>
      <c r="H24384" s="4" t="s">
        <v>10</v>
      </c>
      <c r="I24384" s="4" t="s">
        <v>6</v>
      </c>
      <c r="J24384" s="4" t="s">
        <v>22</v>
      </c>
      <c r="K24384" s="4" t="s">
        <v>22</v>
      </c>
      <c r="L24384" s="4" t="s">
        <v>22</v>
      </c>
      <c r="M24384" s="4" t="s">
        <v>9</v>
      </c>
      <c r="N24384" s="4" t="s">
        <v>9</v>
      </c>
      <c r="O24384" s="4" t="s">
        <v>22</v>
      </c>
      <c r="P24384" s="4" t="s">
        <v>22</v>
      </c>
      <c r="Q24384" s="4" t="s">
        <v>22</v>
      </c>
      <c r="R24384" s="4" t="s">
        <v>22</v>
      </c>
      <c r="S24384" s="4" t="s">
        <v>13</v>
      </c>
    </row>
    <row r="24385" spans="1:19">
      <c r="A24385" t="n">
        <v>192492</v>
      </c>
      <c r="B24385" s="83" t="n">
        <v>39</v>
      </c>
      <c r="C24385" s="7" t="n">
        <v>12</v>
      </c>
      <c r="D24385" s="7" t="n">
        <v>65533</v>
      </c>
      <c r="E24385" s="7" t="n">
        <v>205</v>
      </c>
      <c r="F24385" s="7" t="n">
        <v>0</v>
      </c>
      <c r="G24385" s="7" t="n">
        <v>65533</v>
      </c>
      <c r="H24385" s="7" t="n">
        <v>0</v>
      </c>
      <c r="I24385" s="7" t="s">
        <v>12</v>
      </c>
      <c r="J24385" s="7" t="n">
        <v>0</v>
      </c>
      <c r="K24385" s="7" t="n">
        <v>0</v>
      </c>
      <c r="L24385" s="7" t="n">
        <v>0</v>
      </c>
      <c r="M24385" s="7" t="n">
        <v>0</v>
      </c>
      <c r="N24385" s="7" t="n">
        <v>0</v>
      </c>
      <c r="O24385" s="7" t="n">
        <v>0</v>
      </c>
      <c r="P24385" s="7" t="n">
        <v>1</v>
      </c>
      <c r="Q24385" s="7" t="n">
        <v>1</v>
      </c>
      <c r="R24385" s="7" t="n">
        <v>1</v>
      </c>
      <c r="S24385" s="7" t="n">
        <v>103</v>
      </c>
    </row>
    <row r="24386" spans="1:19">
      <c r="A24386" t="s">
        <v>4</v>
      </c>
      <c r="B24386" s="4" t="s">
        <v>5</v>
      </c>
      <c r="C24386" s="4" t="s">
        <v>10</v>
      </c>
    </row>
    <row r="24387" spans="1:19">
      <c r="A24387" t="n">
        <v>192542</v>
      </c>
      <c r="B24387" s="35" t="n">
        <v>16</v>
      </c>
      <c r="C24387" s="7" t="n">
        <v>1000</v>
      </c>
    </row>
    <row r="24388" spans="1:19">
      <c r="A24388" t="s">
        <v>4</v>
      </c>
      <c r="B24388" s="4" t="s">
        <v>5</v>
      </c>
      <c r="C24388" s="4" t="s">
        <v>13</v>
      </c>
      <c r="D24388" s="4" t="s">
        <v>10</v>
      </c>
      <c r="E24388" s="4" t="s">
        <v>9</v>
      </c>
      <c r="F24388" s="4" t="s">
        <v>10</v>
      </c>
      <c r="G24388" s="4" t="s">
        <v>9</v>
      </c>
      <c r="H24388" s="4" t="s">
        <v>13</v>
      </c>
    </row>
    <row r="24389" spans="1:19">
      <c r="A24389" t="n">
        <v>192545</v>
      </c>
      <c r="B24389" s="16" t="n">
        <v>49</v>
      </c>
      <c r="C24389" s="7" t="n">
        <v>0</v>
      </c>
      <c r="D24389" s="7" t="n">
        <v>569</v>
      </c>
      <c r="E24389" s="7" t="n">
        <v>1065353216</v>
      </c>
      <c r="F24389" s="7" t="n">
        <v>0</v>
      </c>
      <c r="G24389" s="7" t="n">
        <v>0</v>
      </c>
      <c r="H24389" s="7" t="n">
        <v>0</v>
      </c>
    </row>
    <row r="24390" spans="1:19">
      <c r="A24390" t="s">
        <v>4</v>
      </c>
      <c r="B24390" s="4" t="s">
        <v>5</v>
      </c>
      <c r="C24390" s="4" t="s">
        <v>13</v>
      </c>
      <c r="D24390" s="4" t="s">
        <v>10</v>
      </c>
      <c r="E24390" s="4" t="s">
        <v>22</v>
      </c>
      <c r="F24390" s="4" t="s">
        <v>10</v>
      </c>
      <c r="G24390" s="4" t="s">
        <v>9</v>
      </c>
      <c r="H24390" s="4" t="s">
        <v>9</v>
      </c>
      <c r="I24390" s="4" t="s">
        <v>10</v>
      </c>
      <c r="J24390" s="4" t="s">
        <v>10</v>
      </c>
      <c r="K24390" s="4" t="s">
        <v>9</v>
      </c>
      <c r="L24390" s="4" t="s">
        <v>9</v>
      </c>
      <c r="M24390" s="4" t="s">
        <v>9</v>
      </c>
      <c r="N24390" s="4" t="s">
        <v>9</v>
      </c>
      <c r="O24390" s="4" t="s">
        <v>6</v>
      </c>
    </row>
    <row r="24391" spans="1:19">
      <c r="A24391" t="n">
        <v>192560</v>
      </c>
      <c r="B24391" s="14" t="n">
        <v>50</v>
      </c>
      <c r="C24391" s="7" t="n">
        <v>0</v>
      </c>
      <c r="D24391" s="7" t="n">
        <v>2205</v>
      </c>
      <c r="E24391" s="7" t="n">
        <v>0.899999976158142</v>
      </c>
      <c r="F24391" s="7" t="n">
        <v>0</v>
      </c>
      <c r="G24391" s="7" t="n">
        <v>0</v>
      </c>
      <c r="H24391" s="7" t="n">
        <v>0</v>
      </c>
      <c r="I24391" s="7" t="n">
        <v>0</v>
      </c>
      <c r="J24391" s="7" t="n">
        <v>65533</v>
      </c>
      <c r="K24391" s="7" t="n">
        <v>0</v>
      </c>
      <c r="L24391" s="7" t="n">
        <v>0</v>
      </c>
      <c r="M24391" s="7" t="n">
        <v>0</v>
      </c>
      <c r="N24391" s="7" t="n">
        <v>0</v>
      </c>
      <c r="O24391" s="7" t="s">
        <v>12</v>
      </c>
    </row>
    <row r="24392" spans="1:19">
      <c r="A24392" t="s">
        <v>4</v>
      </c>
      <c r="B24392" s="4" t="s">
        <v>5</v>
      </c>
      <c r="C24392" s="4" t="s">
        <v>13</v>
      </c>
      <c r="D24392" s="4" t="s">
        <v>10</v>
      </c>
      <c r="E24392" s="4" t="s">
        <v>22</v>
      </c>
      <c r="F24392" s="4" t="s">
        <v>10</v>
      </c>
      <c r="G24392" s="4" t="s">
        <v>9</v>
      </c>
      <c r="H24392" s="4" t="s">
        <v>9</v>
      </c>
      <c r="I24392" s="4" t="s">
        <v>10</v>
      </c>
      <c r="J24392" s="4" t="s">
        <v>10</v>
      </c>
      <c r="K24392" s="4" t="s">
        <v>9</v>
      </c>
      <c r="L24392" s="4" t="s">
        <v>9</v>
      </c>
      <c r="M24392" s="4" t="s">
        <v>9</v>
      </c>
      <c r="N24392" s="4" t="s">
        <v>9</v>
      </c>
      <c r="O24392" s="4" t="s">
        <v>6</v>
      </c>
    </row>
    <row r="24393" spans="1:19">
      <c r="A24393" t="n">
        <v>192599</v>
      </c>
      <c r="B24393" s="14" t="n">
        <v>50</v>
      </c>
      <c r="C24393" s="7" t="n">
        <v>0</v>
      </c>
      <c r="D24393" s="7" t="n">
        <v>5305</v>
      </c>
      <c r="E24393" s="7" t="n">
        <v>0.899999976158142</v>
      </c>
      <c r="F24393" s="7" t="n">
        <v>0</v>
      </c>
      <c r="G24393" s="7" t="n">
        <v>0</v>
      </c>
      <c r="H24393" s="7" t="n">
        <v>0</v>
      </c>
      <c r="I24393" s="7" t="n">
        <v>0</v>
      </c>
      <c r="J24393" s="7" t="n">
        <v>65533</v>
      </c>
      <c r="K24393" s="7" t="n">
        <v>0</v>
      </c>
      <c r="L24393" s="7" t="n">
        <v>0</v>
      </c>
      <c r="M24393" s="7" t="n">
        <v>0</v>
      </c>
      <c r="N24393" s="7" t="n">
        <v>0</v>
      </c>
      <c r="O24393" s="7" t="s">
        <v>12</v>
      </c>
    </row>
    <row r="24394" spans="1:19">
      <c r="A24394" t="s">
        <v>4</v>
      </c>
      <c r="B24394" s="4" t="s">
        <v>5</v>
      </c>
      <c r="C24394" s="4" t="s">
        <v>13</v>
      </c>
      <c r="D24394" s="4" t="s">
        <v>10</v>
      </c>
      <c r="E24394" s="4" t="s">
        <v>10</v>
      </c>
      <c r="F24394" s="4" t="s">
        <v>13</v>
      </c>
    </row>
    <row r="24395" spans="1:19">
      <c r="A24395" t="n">
        <v>192638</v>
      </c>
      <c r="B24395" s="29" t="n">
        <v>25</v>
      </c>
      <c r="C24395" s="7" t="n">
        <v>1</v>
      </c>
      <c r="D24395" s="7" t="n">
        <v>65535</v>
      </c>
      <c r="E24395" s="7" t="n">
        <v>100</v>
      </c>
      <c r="F24395" s="7" t="n">
        <v>5</v>
      </c>
    </row>
    <row r="24396" spans="1:19">
      <c r="A24396" t="s">
        <v>4</v>
      </c>
      <c r="B24396" s="4" t="s">
        <v>5</v>
      </c>
      <c r="C24396" s="4" t="s">
        <v>6</v>
      </c>
      <c r="D24396" s="4" t="s">
        <v>10</v>
      </c>
    </row>
    <row r="24397" spans="1:19">
      <c r="A24397" t="n">
        <v>192645</v>
      </c>
      <c r="B24397" s="84" t="n">
        <v>29</v>
      </c>
      <c r="C24397" s="7" t="s">
        <v>1528</v>
      </c>
      <c r="D24397" s="7" t="n">
        <v>65533</v>
      </c>
    </row>
    <row r="24398" spans="1:19">
      <c r="A24398" t="s">
        <v>4</v>
      </c>
      <c r="B24398" s="4" t="s">
        <v>5</v>
      </c>
      <c r="C24398" s="4" t="s">
        <v>13</v>
      </c>
      <c r="D24398" s="4" t="s">
        <v>10</v>
      </c>
      <c r="E24398" s="4" t="s">
        <v>6</v>
      </c>
    </row>
    <row r="24399" spans="1:19">
      <c r="A24399" t="n">
        <v>192656</v>
      </c>
      <c r="B24399" s="40" t="n">
        <v>51</v>
      </c>
      <c r="C24399" s="7" t="n">
        <v>4</v>
      </c>
      <c r="D24399" s="7" t="n">
        <v>0</v>
      </c>
      <c r="E24399" s="7" t="s">
        <v>12</v>
      </c>
    </row>
    <row r="24400" spans="1:19">
      <c r="A24400" t="s">
        <v>4</v>
      </c>
      <c r="B24400" s="4" t="s">
        <v>5</v>
      </c>
      <c r="C24400" s="4" t="s">
        <v>10</v>
      </c>
    </row>
    <row r="24401" spans="1:19">
      <c r="A24401" t="n">
        <v>192661</v>
      </c>
      <c r="B24401" s="35" t="n">
        <v>16</v>
      </c>
      <c r="C24401" s="7" t="n">
        <v>0</v>
      </c>
    </row>
    <row r="24402" spans="1:19">
      <c r="A24402" t="s">
        <v>4</v>
      </c>
      <c r="B24402" s="4" t="s">
        <v>5</v>
      </c>
      <c r="C24402" s="4" t="s">
        <v>10</v>
      </c>
      <c r="D24402" s="4" t="s">
        <v>13</v>
      </c>
      <c r="E24402" s="4" t="s">
        <v>9</v>
      </c>
      <c r="F24402" s="4" t="s">
        <v>72</v>
      </c>
      <c r="G24402" s="4" t="s">
        <v>13</v>
      </c>
      <c r="H24402" s="4" t="s">
        <v>13</v>
      </c>
      <c r="I24402" s="4" t="s">
        <v>13</v>
      </c>
    </row>
    <row r="24403" spans="1:19">
      <c r="A24403" t="n">
        <v>192664</v>
      </c>
      <c r="B24403" s="52" t="n">
        <v>26</v>
      </c>
      <c r="C24403" s="7" t="n">
        <v>0</v>
      </c>
      <c r="D24403" s="7" t="n">
        <v>17</v>
      </c>
      <c r="E24403" s="7" t="n">
        <v>23952</v>
      </c>
      <c r="F24403" s="7" t="s">
        <v>1529</v>
      </c>
      <c r="G24403" s="7" t="n">
        <v>8</v>
      </c>
      <c r="H24403" s="7" t="n">
        <v>2</v>
      </c>
      <c r="I24403" s="7" t="n">
        <v>0</v>
      </c>
    </row>
    <row r="24404" spans="1:19">
      <c r="A24404" t="s">
        <v>4</v>
      </c>
      <c r="B24404" s="4" t="s">
        <v>5</v>
      </c>
      <c r="C24404" s="4" t="s">
        <v>10</v>
      </c>
    </row>
    <row r="24405" spans="1:19">
      <c r="A24405" t="n">
        <v>192700</v>
      </c>
      <c r="B24405" s="35" t="n">
        <v>16</v>
      </c>
      <c r="C24405" s="7" t="n">
        <v>1</v>
      </c>
    </row>
    <row r="24406" spans="1:19">
      <c r="A24406" t="s">
        <v>4</v>
      </c>
      <c r="B24406" s="4" t="s">
        <v>5</v>
      </c>
      <c r="C24406" s="4" t="s">
        <v>13</v>
      </c>
      <c r="D24406" s="4" t="s">
        <v>10</v>
      </c>
    </row>
    <row r="24407" spans="1:19">
      <c r="A24407" t="n">
        <v>192703</v>
      </c>
      <c r="B24407" s="14" t="n">
        <v>50</v>
      </c>
      <c r="C24407" s="7" t="n">
        <v>52</v>
      </c>
      <c r="D24407" s="7" t="n">
        <v>23952</v>
      </c>
    </row>
    <row r="24408" spans="1:19">
      <c r="A24408" t="s">
        <v>4</v>
      </c>
      <c r="B24408" s="4" t="s">
        <v>5</v>
      </c>
      <c r="C24408" s="4" t="s">
        <v>10</v>
      </c>
    </row>
    <row r="24409" spans="1:19">
      <c r="A24409" t="n">
        <v>192707</v>
      </c>
      <c r="B24409" s="35" t="n">
        <v>16</v>
      </c>
      <c r="C24409" s="7" t="n">
        <v>500</v>
      </c>
    </row>
    <row r="24410" spans="1:19">
      <c r="A24410" t="s">
        <v>4</v>
      </c>
      <c r="B24410" s="4" t="s">
        <v>5</v>
      </c>
      <c r="C24410" s="4" t="s">
        <v>10</v>
      </c>
      <c r="D24410" s="4" t="s">
        <v>13</v>
      </c>
    </row>
    <row r="24411" spans="1:19">
      <c r="A24411" t="n">
        <v>192710</v>
      </c>
      <c r="B24411" s="54" t="n">
        <v>89</v>
      </c>
      <c r="C24411" s="7" t="n">
        <v>65533</v>
      </c>
      <c r="D24411" s="7" t="n">
        <v>0</v>
      </c>
    </row>
    <row r="24412" spans="1:19">
      <c r="A24412" t="s">
        <v>4</v>
      </c>
      <c r="B24412" s="4" t="s">
        <v>5</v>
      </c>
      <c r="C24412" s="4" t="s">
        <v>10</v>
      </c>
      <c r="D24412" s="4" t="s">
        <v>13</v>
      </c>
    </row>
    <row r="24413" spans="1:19">
      <c r="A24413" t="n">
        <v>192714</v>
      </c>
      <c r="B24413" s="54" t="n">
        <v>89</v>
      </c>
      <c r="C24413" s="7" t="n">
        <v>65533</v>
      </c>
      <c r="D24413" s="7" t="n">
        <v>1</v>
      </c>
    </row>
    <row r="24414" spans="1:19">
      <c r="A24414" t="s">
        <v>4</v>
      </c>
      <c r="B24414" s="4" t="s">
        <v>5</v>
      </c>
      <c r="C24414" s="4" t="s">
        <v>6</v>
      </c>
      <c r="D24414" s="4" t="s">
        <v>10</v>
      </c>
    </row>
    <row r="24415" spans="1:19">
      <c r="A24415" t="n">
        <v>192718</v>
      </c>
      <c r="B24415" s="84" t="n">
        <v>29</v>
      </c>
      <c r="C24415" s="7" t="s">
        <v>12</v>
      </c>
      <c r="D24415" s="7" t="n">
        <v>65533</v>
      </c>
    </row>
    <row r="24416" spans="1:19">
      <c r="A24416" t="s">
        <v>4</v>
      </c>
      <c r="B24416" s="4" t="s">
        <v>5</v>
      </c>
      <c r="C24416" s="4" t="s">
        <v>13</v>
      </c>
      <c r="D24416" s="4" t="s">
        <v>10</v>
      </c>
      <c r="E24416" s="4" t="s">
        <v>22</v>
      </c>
    </row>
    <row r="24417" spans="1:9">
      <c r="A24417" t="n">
        <v>192722</v>
      </c>
      <c r="B24417" s="28" t="n">
        <v>58</v>
      </c>
      <c r="C24417" s="7" t="n">
        <v>0</v>
      </c>
      <c r="D24417" s="7" t="n">
        <v>1000</v>
      </c>
      <c r="E24417" s="7" t="n">
        <v>1</v>
      </c>
    </row>
    <row r="24418" spans="1:9">
      <c r="A24418" t="s">
        <v>4</v>
      </c>
      <c r="B24418" s="4" t="s">
        <v>5</v>
      </c>
      <c r="C24418" s="4" t="s">
        <v>13</v>
      </c>
      <c r="D24418" s="4" t="s">
        <v>10</v>
      </c>
    </row>
    <row r="24419" spans="1:9">
      <c r="A24419" t="n">
        <v>192730</v>
      </c>
      <c r="B24419" s="28" t="n">
        <v>58</v>
      </c>
      <c r="C24419" s="7" t="n">
        <v>255</v>
      </c>
      <c r="D24419" s="7" t="n">
        <v>0</v>
      </c>
    </row>
    <row r="24420" spans="1:9">
      <c r="A24420" t="s">
        <v>4</v>
      </c>
      <c r="B24420" s="4" t="s">
        <v>5</v>
      </c>
      <c r="C24420" s="4" t="s">
        <v>13</v>
      </c>
      <c r="D24420" s="4" t="s">
        <v>9</v>
      </c>
      <c r="E24420" s="4" t="s">
        <v>9</v>
      </c>
      <c r="F24420" s="4" t="s">
        <v>9</v>
      </c>
      <c r="G24420" s="4" t="s">
        <v>9</v>
      </c>
    </row>
    <row r="24421" spans="1:9">
      <c r="A24421" t="n">
        <v>192734</v>
      </c>
      <c r="B24421" s="100" t="n">
        <v>41</v>
      </c>
      <c r="C24421" s="7" t="n">
        <v>2</v>
      </c>
      <c r="D24421" s="7" t="n">
        <v>0</v>
      </c>
      <c r="E24421" s="7" t="n">
        <v>0</v>
      </c>
      <c r="F24421" s="7" t="n">
        <v>0</v>
      </c>
      <c r="G24421" s="7" t="n">
        <v>0</v>
      </c>
    </row>
    <row r="24422" spans="1:9">
      <c r="A24422" t="s">
        <v>4</v>
      </c>
      <c r="B24422" s="4" t="s">
        <v>5</v>
      </c>
      <c r="C24422" s="4" t="s">
        <v>13</v>
      </c>
      <c r="D24422" s="4" t="s">
        <v>10</v>
      </c>
      <c r="E24422" s="4" t="s">
        <v>10</v>
      </c>
    </row>
    <row r="24423" spans="1:9">
      <c r="A24423" t="n">
        <v>192752</v>
      </c>
      <c r="B24423" s="83" t="n">
        <v>39</v>
      </c>
      <c r="C24423" s="7" t="n">
        <v>16</v>
      </c>
      <c r="D24423" s="7" t="n">
        <v>65533</v>
      </c>
      <c r="E24423" s="7" t="n">
        <v>205</v>
      </c>
    </row>
    <row r="24424" spans="1:9">
      <c r="A24424" t="s">
        <v>4</v>
      </c>
      <c r="B24424" s="4" t="s">
        <v>5</v>
      </c>
      <c r="C24424" s="4" t="s">
        <v>13</v>
      </c>
      <c r="D24424" s="4" t="s">
        <v>10</v>
      </c>
      <c r="E24424" s="4" t="s">
        <v>13</v>
      </c>
    </row>
    <row r="24425" spans="1:9">
      <c r="A24425" t="n">
        <v>192758</v>
      </c>
      <c r="B24425" s="83" t="n">
        <v>39</v>
      </c>
      <c r="C24425" s="7" t="n">
        <v>11</v>
      </c>
      <c r="D24425" s="7" t="n">
        <v>65533</v>
      </c>
      <c r="E24425" s="7" t="n">
        <v>205</v>
      </c>
    </row>
    <row r="24426" spans="1:9">
      <c r="A24426" t="s">
        <v>4</v>
      </c>
      <c r="B24426" s="4" t="s">
        <v>5</v>
      </c>
      <c r="C24426" s="4" t="s">
        <v>10</v>
      </c>
      <c r="D24426" s="4" t="s">
        <v>22</v>
      </c>
      <c r="E24426" s="4" t="s">
        <v>22</v>
      </c>
      <c r="F24426" s="4" t="s">
        <v>22</v>
      </c>
      <c r="G24426" s="4" t="s">
        <v>10</v>
      </c>
      <c r="H24426" s="4" t="s">
        <v>10</v>
      </c>
    </row>
    <row r="24427" spans="1:9">
      <c r="A24427" t="n">
        <v>192763</v>
      </c>
      <c r="B24427" s="56" t="n">
        <v>60</v>
      </c>
      <c r="C24427" s="7" t="n">
        <v>0</v>
      </c>
      <c r="D24427" s="7" t="n">
        <v>0</v>
      </c>
      <c r="E24427" s="7" t="n">
        <v>0</v>
      </c>
      <c r="F24427" s="7" t="n">
        <v>0</v>
      </c>
      <c r="G24427" s="7" t="n">
        <v>0</v>
      </c>
      <c r="H24427" s="7" t="n">
        <v>0</v>
      </c>
    </row>
    <row r="24428" spans="1:9">
      <c r="A24428" t="s">
        <v>4</v>
      </c>
      <c r="B24428" s="4" t="s">
        <v>5</v>
      </c>
      <c r="C24428" s="4" t="s">
        <v>10</v>
      </c>
    </row>
    <row r="24429" spans="1:9">
      <c r="A24429" t="n">
        <v>192782</v>
      </c>
      <c r="B24429" s="101" t="n">
        <v>109</v>
      </c>
      <c r="C24429" s="7" t="n">
        <v>1630</v>
      </c>
    </row>
    <row r="24430" spans="1:9">
      <c r="A24430" t="s">
        <v>4</v>
      </c>
      <c r="B24430" s="4" t="s">
        <v>5</v>
      </c>
      <c r="C24430" s="4" t="s">
        <v>13</v>
      </c>
      <c r="D24430" s="4" t="s">
        <v>10</v>
      </c>
    </row>
    <row r="24431" spans="1:9">
      <c r="A24431" t="n">
        <v>192785</v>
      </c>
      <c r="B24431" s="9" t="n">
        <v>162</v>
      </c>
      <c r="C24431" s="7" t="n">
        <v>1</v>
      </c>
      <c r="D24431" s="7" t="n">
        <v>0</v>
      </c>
    </row>
    <row r="24432" spans="1:9">
      <c r="A24432" t="s">
        <v>4</v>
      </c>
      <c r="B24432" s="4" t="s">
        <v>5</v>
      </c>
    </row>
    <row r="24433" spans="1:8">
      <c r="A24433" t="n">
        <v>192789</v>
      </c>
      <c r="B24433" s="5" t="n">
        <v>1</v>
      </c>
    </row>
    <row r="24434" spans="1:8" s="3" customFormat="1" customHeight="0">
      <c r="A24434" s="3" t="s">
        <v>2</v>
      </c>
      <c r="B24434" s="3" t="s">
        <v>1530</v>
      </c>
    </row>
    <row r="24435" spans="1:8">
      <c r="A24435" t="s">
        <v>4</v>
      </c>
      <c r="B24435" s="4" t="s">
        <v>5</v>
      </c>
      <c r="C24435" s="4" t="s">
        <v>10</v>
      </c>
      <c r="D24435" s="4" t="s">
        <v>13</v>
      </c>
    </row>
    <row r="24436" spans="1:8">
      <c r="A24436" t="n">
        <v>192792</v>
      </c>
      <c r="B24436" s="69" t="n">
        <v>96</v>
      </c>
      <c r="C24436" s="7" t="n">
        <v>7034</v>
      </c>
      <c r="D24436" s="7" t="n">
        <v>1</v>
      </c>
    </row>
    <row r="24437" spans="1:8">
      <c r="A24437" t="s">
        <v>4</v>
      </c>
      <c r="B24437" s="4" t="s">
        <v>5</v>
      </c>
      <c r="C24437" s="4" t="s">
        <v>10</v>
      </c>
      <c r="D24437" s="4" t="s">
        <v>13</v>
      </c>
      <c r="E24437" s="4" t="s">
        <v>22</v>
      </c>
      <c r="F24437" s="4" t="s">
        <v>22</v>
      </c>
      <c r="G24437" s="4" t="s">
        <v>22</v>
      </c>
    </row>
    <row r="24438" spans="1:8">
      <c r="A24438" t="n">
        <v>192796</v>
      </c>
      <c r="B24438" s="69" t="n">
        <v>96</v>
      </c>
      <c r="C24438" s="7" t="n">
        <v>7034</v>
      </c>
      <c r="D24438" s="7" t="n">
        <v>2</v>
      </c>
      <c r="E24438" s="7" t="n">
        <v>-56.3800010681152</v>
      </c>
      <c r="F24438" s="7" t="n">
        <v>55</v>
      </c>
      <c r="G24438" s="7" t="n">
        <v>49.3899993896484</v>
      </c>
    </row>
    <row r="24439" spans="1:8">
      <c r="A24439" t="s">
        <v>4</v>
      </c>
      <c r="B24439" s="4" t="s">
        <v>5</v>
      </c>
      <c r="C24439" s="4" t="s">
        <v>10</v>
      </c>
      <c r="D24439" s="4" t="s">
        <v>13</v>
      </c>
      <c r="E24439" s="4" t="s">
        <v>22</v>
      </c>
      <c r="F24439" s="4" t="s">
        <v>22</v>
      </c>
      <c r="G24439" s="4" t="s">
        <v>22</v>
      </c>
    </row>
    <row r="24440" spans="1:8">
      <c r="A24440" t="n">
        <v>192812</v>
      </c>
      <c r="B24440" s="69" t="n">
        <v>96</v>
      </c>
      <c r="C24440" s="7" t="n">
        <v>7034</v>
      </c>
      <c r="D24440" s="7" t="n">
        <v>2</v>
      </c>
      <c r="E24440" s="7" t="n">
        <v>-10</v>
      </c>
      <c r="F24440" s="7" t="n">
        <v>15</v>
      </c>
      <c r="G24440" s="7" t="n">
        <v>12.8000001907349</v>
      </c>
    </row>
    <row r="24441" spans="1:8">
      <c r="A24441" t="s">
        <v>4</v>
      </c>
      <c r="B24441" s="4" t="s">
        <v>5</v>
      </c>
      <c r="C24441" s="4" t="s">
        <v>10</v>
      </c>
      <c r="D24441" s="4" t="s">
        <v>22</v>
      </c>
      <c r="E24441" s="4" t="s">
        <v>22</v>
      </c>
      <c r="F24441" s="4" t="s">
        <v>22</v>
      </c>
      <c r="G24441" s="4" t="s">
        <v>22</v>
      </c>
    </row>
    <row r="24442" spans="1:8">
      <c r="A24442" t="n">
        <v>192828</v>
      </c>
      <c r="B24442" s="88" t="n">
        <v>131</v>
      </c>
      <c r="C24442" s="7" t="n">
        <v>7034</v>
      </c>
      <c r="D24442" s="7" t="n">
        <v>0</v>
      </c>
      <c r="E24442" s="7" t="n">
        <v>0</v>
      </c>
      <c r="F24442" s="7" t="n">
        <v>50</v>
      </c>
      <c r="G24442" s="7" t="n">
        <v>0</v>
      </c>
    </row>
    <row r="24443" spans="1:8">
      <c r="A24443" t="s">
        <v>4</v>
      </c>
      <c r="B24443" s="4" t="s">
        <v>5</v>
      </c>
      <c r="C24443" s="4" t="s">
        <v>10</v>
      </c>
      <c r="D24443" s="4" t="s">
        <v>13</v>
      </c>
      <c r="E24443" s="4" t="s">
        <v>9</v>
      </c>
      <c r="F24443" s="4" t="s">
        <v>13</v>
      </c>
      <c r="G24443" s="4" t="s">
        <v>10</v>
      </c>
    </row>
    <row r="24444" spans="1:8">
      <c r="A24444" t="n">
        <v>192847</v>
      </c>
      <c r="B24444" s="69" t="n">
        <v>96</v>
      </c>
      <c r="C24444" s="7" t="n">
        <v>7034</v>
      </c>
      <c r="D24444" s="7" t="n">
        <v>0</v>
      </c>
      <c r="E24444" s="7" t="n">
        <v>1109393408</v>
      </c>
      <c r="F24444" s="7" t="n">
        <v>0</v>
      </c>
      <c r="G24444" s="7" t="n">
        <v>0</v>
      </c>
    </row>
    <row r="24445" spans="1:8">
      <c r="A24445" t="s">
        <v>4</v>
      </c>
      <c r="B24445" s="4" t="s">
        <v>5</v>
      </c>
      <c r="C24445" s="4" t="s">
        <v>10</v>
      </c>
    </row>
    <row r="24446" spans="1:8">
      <c r="A24446" t="n">
        <v>192858</v>
      </c>
      <c r="B24446" s="35" t="n">
        <v>16</v>
      </c>
      <c r="C24446" s="7" t="n">
        <v>5000</v>
      </c>
    </row>
    <row r="24447" spans="1:8">
      <c r="A24447" t="s">
        <v>4</v>
      </c>
      <c r="B24447" s="4" t="s">
        <v>5</v>
      </c>
      <c r="C24447" s="4" t="s">
        <v>10</v>
      </c>
      <c r="D24447" s="4" t="s">
        <v>13</v>
      </c>
      <c r="E24447" s="4" t="s">
        <v>6</v>
      </c>
      <c r="F24447" s="4" t="s">
        <v>22</v>
      </c>
      <c r="G24447" s="4" t="s">
        <v>22</v>
      </c>
      <c r="H24447" s="4" t="s">
        <v>22</v>
      </c>
    </row>
    <row r="24448" spans="1:8">
      <c r="A24448" t="n">
        <v>192861</v>
      </c>
      <c r="B24448" s="39" t="n">
        <v>48</v>
      </c>
      <c r="C24448" s="7" t="n">
        <v>7034</v>
      </c>
      <c r="D24448" s="7" t="n">
        <v>0</v>
      </c>
      <c r="E24448" s="7" t="s">
        <v>1492</v>
      </c>
      <c r="F24448" s="7" t="n">
        <v>1.5</v>
      </c>
      <c r="G24448" s="7" t="n">
        <v>1</v>
      </c>
      <c r="H24448" s="7" t="n">
        <v>0</v>
      </c>
    </row>
    <row r="24449" spans="1:8">
      <c r="A24449" t="s">
        <v>4</v>
      </c>
      <c r="B24449" s="4" t="s">
        <v>5</v>
      </c>
      <c r="C24449" s="4" t="s">
        <v>13</v>
      </c>
      <c r="D24449" s="4" t="s">
        <v>10</v>
      </c>
      <c r="E24449" s="4" t="s">
        <v>22</v>
      </c>
      <c r="F24449" s="4" t="s">
        <v>10</v>
      </c>
      <c r="G24449" s="4" t="s">
        <v>9</v>
      </c>
      <c r="H24449" s="4" t="s">
        <v>9</v>
      </c>
      <c r="I24449" s="4" t="s">
        <v>10</v>
      </c>
      <c r="J24449" s="4" t="s">
        <v>10</v>
      </c>
      <c r="K24449" s="4" t="s">
        <v>9</v>
      </c>
      <c r="L24449" s="4" t="s">
        <v>9</v>
      </c>
      <c r="M24449" s="4" t="s">
        <v>9</v>
      </c>
      <c r="N24449" s="4" t="s">
        <v>9</v>
      </c>
      <c r="O24449" s="4" t="s">
        <v>6</v>
      </c>
    </row>
    <row r="24450" spans="1:8">
      <c r="A24450" t="n">
        <v>192888</v>
      </c>
      <c r="B24450" s="14" t="n">
        <v>50</v>
      </c>
      <c r="C24450" s="7" t="n">
        <v>0</v>
      </c>
      <c r="D24450" s="7" t="n">
        <v>4400</v>
      </c>
      <c r="E24450" s="7" t="n">
        <v>0.800000011920929</v>
      </c>
      <c r="F24450" s="7" t="n">
        <v>0</v>
      </c>
      <c r="G24450" s="7" t="n">
        <v>0</v>
      </c>
      <c r="H24450" s="7" t="n">
        <v>0</v>
      </c>
      <c r="I24450" s="7" t="n">
        <v>1</v>
      </c>
      <c r="J24450" s="7" t="n">
        <v>65534</v>
      </c>
      <c r="K24450" s="7" t="n">
        <v>0</v>
      </c>
      <c r="L24450" s="7" t="n">
        <v>0</v>
      </c>
      <c r="M24450" s="7" t="n">
        <v>0</v>
      </c>
      <c r="N24450" s="7" t="n">
        <v>1120403456</v>
      </c>
      <c r="O24450" s="7" t="s">
        <v>12</v>
      </c>
    </row>
    <row r="24451" spans="1:8">
      <c r="A24451" t="s">
        <v>4</v>
      </c>
      <c r="B24451" s="4" t="s">
        <v>5</v>
      </c>
      <c r="C24451" s="4" t="s">
        <v>13</v>
      </c>
      <c r="D24451" s="4" t="s">
        <v>10</v>
      </c>
    </row>
    <row r="24452" spans="1:8">
      <c r="A24452" t="n">
        <v>192927</v>
      </c>
      <c r="B24452" s="25" t="n">
        <v>45</v>
      </c>
      <c r="C24452" s="7" t="n">
        <v>7</v>
      </c>
      <c r="D24452" s="7" t="n">
        <v>255</v>
      </c>
    </row>
    <row r="24453" spans="1:8">
      <c r="A24453" t="s">
        <v>4</v>
      </c>
      <c r="B24453" s="4" t="s">
        <v>5</v>
      </c>
      <c r="C24453" s="4" t="s">
        <v>13</v>
      </c>
      <c r="D24453" s="4" t="s">
        <v>13</v>
      </c>
      <c r="E24453" s="4" t="s">
        <v>22</v>
      </c>
      <c r="F24453" s="4" t="s">
        <v>22</v>
      </c>
      <c r="G24453" s="4" t="s">
        <v>22</v>
      </c>
      <c r="H24453" s="4" t="s">
        <v>10</v>
      </c>
      <c r="I24453" s="4" t="s">
        <v>13</v>
      </c>
    </row>
    <row r="24454" spans="1:8">
      <c r="A24454" t="n">
        <v>192931</v>
      </c>
      <c r="B24454" s="25" t="n">
        <v>45</v>
      </c>
      <c r="C24454" s="7" t="n">
        <v>4</v>
      </c>
      <c r="D24454" s="7" t="n">
        <v>3</v>
      </c>
      <c r="E24454" s="7" t="n">
        <v>347.100006103516</v>
      </c>
      <c r="F24454" s="7" t="n">
        <v>332.540008544922</v>
      </c>
      <c r="G24454" s="7" t="n">
        <v>28.4899997711182</v>
      </c>
      <c r="H24454" s="7" t="n">
        <v>15000</v>
      </c>
      <c r="I24454" s="7" t="n">
        <v>1</v>
      </c>
    </row>
    <row r="24455" spans="1:8">
      <c r="A24455" t="s">
        <v>4</v>
      </c>
      <c r="B24455" s="4" t="s">
        <v>5</v>
      </c>
      <c r="C24455" s="4" t="s">
        <v>13</v>
      </c>
      <c r="D24455" s="4" t="s">
        <v>13</v>
      </c>
      <c r="E24455" s="4" t="s">
        <v>22</v>
      </c>
      <c r="F24455" s="4" t="s">
        <v>10</v>
      </c>
    </row>
    <row r="24456" spans="1:8">
      <c r="A24456" t="n">
        <v>192949</v>
      </c>
      <c r="B24456" s="25" t="n">
        <v>45</v>
      </c>
      <c r="C24456" s="7" t="n">
        <v>5</v>
      </c>
      <c r="D24456" s="7" t="n">
        <v>3</v>
      </c>
      <c r="E24456" s="7" t="n">
        <v>11.1000003814697</v>
      </c>
      <c r="F24456" s="7" t="n">
        <v>15000</v>
      </c>
    </row>
    <row r="24457" spans="1:8">
      <c r="A24457" t="s">
        <v>4</v>
      </c>
      <c r="B24457" s="4" t="s">
        <v>5</v>
      </c>
    </row>
    <row r="24458" spans="1:8">
      <c r="A24458" t="n">
        <v>192958</v>
      </c>
      <c r="B24458" s="5" t="n">
        <v>1</v>
      </c>
    </row>
    <row r="24459" spans="1:8" s="3" customFormat="1" customHeight="0">
      <c r="A24459" s="3" t="s">
        <v>2</v>
      </c>
      <c r="B24459" s="3" t="s">
        <v>1531</v>
      </c>
    </row>
    <row r="24460" spans="1:8">
      <c r="A24460" t="s">
        <v>4</v>
      </c>
      <c r="B24460" s="4" t="s">
        <v>5</v>
      </c>
      <c r="C24460" s="4" t="s">
        <v>13</v>
      </c>
      <c r="D24460" s="4" t="s">
        <v>9</v>
      </c>
      <c r="E24460" s="4" t="s">
        <v>13</v>
      </c>
      <c r="F24460" s="4" t="s">
        <v>20</v>
      </c>
    </row>
    <row r="24461" spans="1:8">
      <c r="A24461" t="n">
        <v>192960</v>
      </c>
      <c r="B24461" s="10" t="n">
        <v>5</v>
      </c>
      <c r="C24461" s="7" t="n">
        <v>0</v>
      </c>
      <c r="D24461" s="7" t="n">
        <v>1</v>
      </c>
      <c r="E24461" s="7" t="n">
        <v>1</v>
      </c>
      <c r="F24461" s="11" t="n">
        <f t="normal" ca="1">A24479</f>
        <v>0</v>
      </c>
    </row>
    <row r="24462" spans="1:8">
      <c r="A24462" t="s">
        <v>4</v>
      </c>
      <c r="B24462" s="4" t="s">
        <v>5</v>
      </c>
      <c r="C24462" s="4" t="s">
        <v>13</v>
      </c>
      <c r="D24462" s="4" t="s">
        <v>10</v>
      </c>
      <c r="E24462" s="4" t="s">
        <v>22</v>
      </c>
      <c r="F24462" s="4" t="s">
        <v>10</v>
      </c>
      <c r="G24462" s="4" t="s">
        <v>9</v>
      </c>
      <c r="H24462" s="4" t="s">
        <v>9</v>
      </c>
      <c r="I24462" s="4" t="s">
        <v>10</v>
      </c>
      <c r="J24462" s="4" t="s">
        <v>10</v>
      </c>
      <c r="K24462" s="4" t="s">
        <v>9</v>
      </c>
      <c r="L24462" s="4" t="s">
        <v>9</v>
      </c>
      <c r="M24462" s="4" t="s">
        <v>9</v>
      </c>
      <c r="N24462" s="4" t="s">
        <v>9</v>
      </c>
      <c r="O24462" s="4" t="s">
        <v>6</v>
      </c>
    </row>
    <row r="24463" spans="1:8">
      <c r="A24463" t="n">
        <v>192971</v>
      </c>
      <c r="B24463" s="14" t="n">
        <v>50</v>
      </c>
      <c r="C24463" s="7" t="n">
        <v>0</v>
      </c>
      <c r="D24463" s="7" t="n">
        <v>2209</v>
      </c>
      <c r="E24463" s="7" t="n">
        <v>0.699999988079071</v>
      </c>
      <c r="F24463" s="7" t="n">
        <v>0</v>
      </c>
      <c r="G24463" s="7" t="n">
        <v>0</v>
      </c>
      <c r="H24463" s="7" t="n">
        <v>0</v>
      </c>
      <c r="I24463" s="7" t="n">
        <v>1</v>
      </c>
      <c r="J24463" s="7" t="n">
        <v>65534</v>
      </c>
      <c r="K24463" s="7" t="n">
        <v>0</v>
      </c>
      <c r="L24463" s="7" t="n">
        <v>0</v>
      </c>
      <c r="M24463" s="7" t="n">
        <v>0</v>
      </c>
      <c r="N24463" s="7" t="n">
        <v>1092616192</v>
      </c>
      <c r="O24463" s="7" t="s">
        <v>12</v>
      </c>
    </row>
    <row r="24464" spans="1:8">
      <c r="A24464" t="s">
        <v>4</v>
      </c>
      <c r="B24464" s="4" t="s">
        <v>5</v>
      </c>
      <c r="C24464" s="4" t="s">
        <v>10</v>
      </c>
    </row>
    <row r="24465" spans="1:15">
      <c r="A24465" t="n">
        <v>193010</v>
      </c>
      <c r="B24465" s="35" t="n">
        <v>16</v>
      </c>
      <c r="C24465" s="7" t="n">
        <v>770</v>
      </c>
    </row>
    <row r="24466" spans="1:15">
      <c r="A24466" t="s">
        <v>4</v>
      </c>
      <c r="B24466" s="4" t="s">
        <v>5</v>
      </c>
      <c r="C24466" s="4" t="s">
        <v>13</v>
      </c>
      <c r="D24466" s="4" t="s">
        <v>10</v>
      </c>
      <c r="E24466" s="4" t="s">
        <v>22</v>
      </c>
      <c r="F24466" s="4" t="s">
        <v>10</v>
      </c>
      <c r="G24466" s="4" t="s">
        <v>9</v>
      </c>
      <c r="H24466" s="4" t="s">
        <v>9</v>
      </c>
      <c r="I24466" s="4" t="s">
        <v>10</v>
      </c>
      <c r="J24466" s="4" t="s">
        <v>10</v>
      </c>
      <c r="K24466" s="4" t="s">
        <v>9</v>
      </c>
      <c r="L24466" s="4" t="s">
        <v>9</v>
      </c>
      <c r="M24466" s="4" t="s">
        <v>9</v>
      </c>
      <c r="N24466" s="4" t="s">
        <v>9</v>
      </c>
      <c r="O24466" s="4" t="s">
        <v>6</v>
      </c>
    </row>
    <row r="24467" spans="1:15">
      <c r="A24467" t="n">
        <v>193013</v>
      </c>
      <c r="B24467" s="14" t="n">
        <v>50</v>
      </c>
      <c r="C24467" s="7" t="n">
        <v>0</v>
      </c>
      <c r="D24467" s="7" t="n">
        <v>2209</v>
      </c>
      <c r="E24467" s="7" t="n">
        <v>0.699999988079071</v>
      </c>
      <c r="F24467" s="7" t="n">
        <v>0</v>
      </c>
      <c r="G24467" s="7" t="n">
        <v>0</v>
      </c>
      <c r="H24467" s="7" t="n">
        <v>0</v>
      </c>
      <c r="I24467" s="7" t="n">
        <v>1</v>
      </c>
      <c r="J24467" s="7" t="n">
        <v>65534</v>
      </c>
      <c r="K24467" s="7" t="n">
        <v>0</v>
      </c>
      <c r="L24467" s="7" t="n">
        <v>0</v>
      </c>
      <c r="M24467" s="7" t="n">
        <v>0</v>
      </c>
      <c r="N24467" s="7" t="n">
        <v>1092616192</v>
      </c>
      <c r="O24467" s="7" t="s">
        <v>12</v>
      </c>
    </row>
    <row r="24468" spans="1:15">
      <c r="A24468" t="s">
        <v>4</v>
      </c>
      <c r="B24468" s="4" t="s">
        <v>5</v>
      </c>
      <c r="C24468" s="4" t="s">
        <v>10</v>
      </c>
    </row>
    <row r="24469" spans="1:15">
      <c r="A24469" t="n">
        <v>193052</v>
      </c>
      <c r="B24469" s="35" t="n">
        <v>16</v>
      </c>
      <c r="C24469" s="7" t="n">
        <v>770</v>
      </c>
    </row>
    <row r="24470" spans="1:15">
      <c r="A24470" t="s">
        <v>4</v>
      </c>
      <c r="B24470" s="4" t="s">
        <v>5</v>
      </c>
      <c r="C24470" s="4" t="s">
        <v>13</v>
      </c>
      <c r="D24470" s="4" t="s">
        <v>10</v>
      </c>
      <c r="E24470" s="4" t="s">
        <v>22</v>
      </c>
      <c r="F24470" s="4" t="s">
        <v>10</v>
      </c>
      <c r="G24470" s="4" t="s">
        <v>9</v>
      </c>
      <c r="H24470" s="4" t="s">
        <v>9</v>
      </c>
      <c r="I24470" s="4" t="s">
        <v>10</v>
      </c>
      <c r="J24470" s="4" t="s">
        <v>10</v>
      </c>
      <c r="K24470" s="4" t="s">
        <v>9</v>
      </c>
      <c r="L24470" s="4" t="s">
        <v>9</v>
      </c>
      <c r="M24470" s="4" t="s">
        <v>9</v>
      </c>
      <c r="N24470" s="4" t="s">
        <v>9</v>
      </c>
      <c r="O24470" s="4" t="s">
        <v>6</v>
      </c>
    </row>
    <row r="24471" spans="1:15">
      <c r="A24471" t="n">
        <v>193055</v>
      </c>
      <c r="B24471" s="14" t="n">
        <v>50</v>
      </c>
      <c r="C24471" s="7" t="n">
        <v>0</v>
      </c>
      <c r="D24471" s="7" t="n">
        <v>2209</v>
      </c>
      <c r="E24471" s="7" t="n">
        <v>0.699999988079071</v>
      </c>
      <c r="F24471" s="7" t="n">
        <v>0</v>
      </c>
      <c r="G24471" s="7" t="n">
        <v>0</v>
      </c>
      <c r="H24471" s="7" t="n">
        <v>0</v>
      </c>
      <c r="I24471" s="7" t="n">
        <v>1</v>
      </c>
      <c r="J24471" s="7" t="n">
        <v>65534</v>
      </c>
      <c r="K24471" s="7" t="n">
        <v>0</v>
      </c>
      <c r="L24471" s="7" t="n">
        <v>0</v>
      </c>
      <c r="M24471" s="7" t="n">
        <v>0</v>
      </c>
      <c r="N24471" s="7" t="n">
        <v>1092616192</v>
      </c>
      <c r="O24471" s="7" t="s">
        <v>12</v>
      </c>
    </row>
    <row r="24472" spans="1:15">
      <c r="A24472" t="s">
        <v>4</v>
      </c>
      <c r="B24472" s="4" t="s">
        <v>5</v>
      </c>
      <c r="C24472" s="4" t="s">
        <v>10</v>
      </c>
    </row>
    <row r="24473" spans="1:15">
      <c r="A24473" t="n">
        <v>193094</v>
      </c>
      <c r="B24473" s="35" t="n">
        <v>16</v>
      </c>
      <c r="C24473" s="7" t="n">
        <v>770</v>
      </c>
    </row>
    <row r="24474" spans="1:15">
      <c r="A24474" t="s">
        <v>4</v>
      </c>
      <c r="B24474" s="4" t="s">
        <v>5</v>
      </c>
      <c r="C24474" s="4" t="s">
        <v>13</v>
      </c>
      <c r="D24474" s="4" t="s">
        <v>10</v>
      </c>
      <c r="E24474" s="4" t="s">
        <v>22</v>
      </c>
      <c r="F24474" s="4" t="s">
        <v>10</v>
      </c>
      <c r="G24474" s="4" t="s">
        <v>9</v>
      </c>
      <c r="H24474" s="4" t="s">
        <v>9</v>
      </c>
      <c r="I24474" s="4" t="s">
        <v>10</v>
      </c>
      <c r="J24474" s="4" t="s">
        <v>10</v>
      </c>
      <c r="K24474" s="4" t="s">
        <v>9</v>
      </c>
      <c r="L24474" s="4" t="s">
        <v>9</v>
      </c>
      <c r="M24474" s="4" t="s">
        <v>9</v>
      </c>
      <c r="N24474" s="4" t="s">
        <v>9</v>
      </c>
      <c r="O24474" s="4" t="s">
        <v>6</v>
      </c>
    </row>
    <row r="24475" spans="1:15">
      <c r="A24475" t="n">
        <v>193097</v>
      </c>
      <c r="B24475" s="14" t="n">
        <v>50</v>
      </c>
      <c r="C24475" s="7" t="n">
        <v>0</v>
      </c>
      <c r="D24475" s="7" t="n">
        <v>2209</v>
      </c>
      <c r="E24475" s="7" t="n">
        <v>0.699999988079071</v>
      </c>
      <c r="F24475" s="7" t="n">
        <v>0</v>
      </c>
      <c r="G24475" s="7" t="n">
        <v>0</v>
      </c>
      <c r="H24475" s="7" t="n">
        <v>0</v>
      </c>
      <c r="I24475" s="7" t="n">
        <v>1</v>
      </c>
      <c r="J24475" s="7" t="n">
        <v>65534</v>
      </c>
      <c r="K24475" s="7" t="n">
        <v>0</v>
      </c>
      <c r="L24475" s="7" t="n">
        <v>0</v>
      </c>
      <c r="M24475" s="7" t="n">
        <v>0</v>
      </c>
      <c r="N24475" s="7" t="n">
        <v>1092616192</v>
      </c>
      <c r="O24475" s="7" t="s">
        <v>12</v>
      </c>
    </row>
    <row r="24476" spans="1:15">
      <c r="A24476" t="s">
        <v>4</v>
      </c>
      <c r="B24476" s="4" t="s">
        <v>5</v>
      </c>
      <c r="C24476" s="4" t="s">
        <v>20</v>
      </c>
    </row>
    <row r="24477" spans="1:15">
      <c r="A24477" t="n">
        <v>193136</v>
      </c>
      <c r="B24477" s="17" t="n">
        <v>3</v>
      </c>
      <c r="C24477" s="11" t="n">
        <f t="normal" ca="1">A24461</f>
        <v>0</v>
      </c>
    </row>
    <row r="24478" spans="1:15">
      <c r="A24478" t="s">
        <v>4</v>
      </c>
      <c r="B24478" s="4" t="s">
        <v>5</v>
      </c>
    </row>
    <row r="24479" spans="1:15">
      <c r="A24479" t="n">
        <v>193141</v>
      </c>
      <c r="B24479" s="5" t="n">
        <v>1</v>
      </c>
    </row>
    <row r="24480" spans="1:15" s="3" customFormat="1" customHeight="0">
      <c r="A24480" s="3" t="s">
        <v>2</v>
      </c>
      <c r="B24480" s="3" t="s">
        <v>1532</v>
      </c>
    </row>
    <row r="24481" spans="1:15">
      <c r="A24481" t="s">
        <v>4</v>
      </c>
      <c r="B24481" s="4" t="s">
        <v>5</v>
      </c>
      <c r="C24481" s="4" t="s">
        <v>13</v>
      </c>
      <c r="D24481" s="4" t="s">
        <v>13</v>
      </c>
      <c r="E24481" s="4" t="s">
        <v>13</v>
      </c>
      <c r="F24481" s="4" t="s">
        <v>13</v>
      </c>
    </row>
    <row r="24482" spans="1:15">
      <c r="A24482" t="n">
        <v>193144</v>
      </c>
      <c r="B24482" s="13" t="n">
        <v>14</v>
      </c>
      <c r="C24482" s="7" t="n">
        <v>2</v>
      </c>
      <c r="D24482" s="7" t="n">
        <v>0</v>
      </c>
      <c r="E24482" s="7" t="n">
        <v>0</v>
      </c>
      <c r="F24482" s="7" t="n">
        <v>0</v>
      </c>
    </row>
    <row r="24483" spans="1:15">
      <c r="A24483" t="s">
        <v>4</v>
      </c>
      <c r="B24483" s="4" t="s">
        <v>5</v>
      </c>
      <c r="C24483" s="4" t="s">
        <v>13</v>
      </c>
      <c r="D24483" s="36" t="s">
        <v>81</v>
      </c>
      <c r="E24483" s="4" t="s">
        <v>5</v>
      </c>
      <c r="F24483" s="4" t="s">
        <v>13</v>
      </c>
      <c r="G24483" s="4" t="s">
        <v>10</v>
      </c>
      <c r="H24483" s="36" t="s">
        <v>82</v>
      </c>
      <c r="I24483" s="4" t="s">
        <v>13</v>
      </c>
      <c r="J24483" s="4" t="s">
        <v>9</v>
      </c>
      <c r="K24483" s="4" t="s">
        <v>13</v>
      </c>
      <c r="L24483" s="4" t="s">
        <v>13</v>
      </c>
      <c r="M24483" s="36" t="s">
        <v>81</v>
      </c>
      <c r="N24483" s="4" t="s">
        <v>5</v>
      </c>
      <c r="O24483" s="4" t="s">
        <v>13</v>
      </c>
      <c r="P24483" s="4" t="s">
        <v>10</v>
      </c>
      <c r="Q24483" s="36" t="s">
        <v>82</v>
      </c>
      <c r="R24483" s="4" t="s">
        <v>13</v>
      </c>
      <c r="S24483" s="4" t="s">
        <v>9</v>
      </c>
      <c r="T24483" s="4" t="s">
        <v>13</v>
      </c>
      <c r="U24483" s="4" t="s">
        <v>13</v>
      </c>
      <c r="V24483" s="4" t="s">
        <v>13</v>
      </c>
      <c r="W24483" s="4" t="s">
        <v>20</v>
      </c>
    </row>
    <row r="24484" spans="1:15">
      <c r="A24484" t="n">
        <v>193149</v>
      </c>
      <c r="B24484" s="10" t="n">
        <v>5</v>
      </c>
      <c r="C24484" s="7" t="n">
        <v>28</v>
      </c>
      <c r="D24484" s="36" t="s">
        <v>3</v>
      </c>
      <c r="E24484" s="9" t="n">
        <v>162</v>
      </c>
      <c r="F24484" s="7" t="n">
        <v>3</v>
      </c>
      <c r="G24484" s="7" t="n">
        <v>4267</v>
      </c>
      <c r="H24484" s="36" t="s">
        <v>3</v>
      </c>
      <c r="I24484" s="7" t="n">
        <v>0</v>
      </c>
      <c r="J24484" s="7" t="n">
        <v>1</v>
      </c>
      <c r="K24484" s="7" t="n">
        <v>2</v>
      </c>
      <c r="L24484" s="7" t="n">
        <v>28</v>
      </c>
      <c r="M24484" s="36" t="s">
        <v>3</v>
      </c>
      <c r="N24484" s="9" t="n">
        <v>162</v>
      </c>
      <c r="O24484" s="7" t="n">
        <v>3</v>
      </c>
      <c r="P24484" s="7" t="n">
        <v>4267</v>
      </c>
      <c r="Q24484" s="36" t="s">
        <v>3</v>
      </c>
      <c r="R24484" s="7" t="n">
        <v>0</v>
      </c>
      <c r="S24484" s="7" t="n">
        <v>2</v>
      </c>
      <c r="T24484" s="7" t="n">
        <v>2</v>
      </c>
      <c r="U24484" s="7" t="n">
        <v>11</v>
      </c>
      <c r="V24484" s="7" t="n">
        <v>1</v>
      </c>
      <c r="W24484" s="11" t="n">
        <f t="normal" ca="1">A24488</f>
        <v>0</v>
      </c>
    </row>
    <row r="24485" spans="1:15">
      <c r="A24485" t="s">
        <v>4</v>
      </c>
      <c r="B24485" s="4" t="s">
        <v>5</v>
      </c>
      <c r="C24485" s="4" t="s">
        <v>13</v>
      </c>
      <c r="D24485" s="4" t="s">
        <v>10</v>
      </c>
      <c r="E24485" s="4" t="s">
        <v>22</v>
      </c>
    </row>
    <row r="24486" spans="1:15">
      <c r="A24486" t="n">
        <v>193178</v>
      </c>
      <c r="B24486" s="28" t="n">
        <v>58</v>
      </c>
      <c r="C24486" s="7" t="n">
        <v>0</v>
      </c>
      <c r="D24486" s="7" t="n">
        <v>0</v>
      </c>
      <c r="E24486" s="7" t="n">
        <v>1</v>
      </c>
    </row>
    <row r="24487" spans="1:15">
      <c r="A24487" t="s">
        <v>4</v>
      </c>
      <c r="B24487" s="4" t="s">
        <v>5</v>
      </c>
      <c r="C24487" s="4" t="s">
        <v>13</v>
      </c>
      <c r="D24487" s="36" t="s">
        <v>81</v>
      </c>
      <c r="E24487" s="4" t="s">
        <v>5</v>
      </c>
      <c r="F24487" s="4" t="s">
        <v>13</v>
      </c>
      <c r="G24487" s="4" t="s">
        <v>10</v>
      </c>
      <c r="H24487" s="36" t="s">
        <v>82</v>
      </c>
      <c r="I24487" s="4" t="s">
        <v>13</v>
      </c>
      <c r="J24487" s="4" t="s">
        <v>9</v>
      </c>
      <c r="K24487" s="4" t="s">
        <v>13</v>
      </c>
      <c r="L24487" s="4" t="s">
        <v>13</v>
      </c>
      <c r="M24487" s="36" t="s">
        <v>81</v>
      </c>
      <c r="N24487" s="4" t="s">
        <v>5</v>
      </c>
      <c r="O24487" s="4" t="s">
        <v>13</v>
      </c>
      <c r="P24487" s="4" t="s">
        <v>10</v>
      </c>
      <c r="Q24487" s="36" t="s">
        <v>82</v>
      </c>
      <c r="R24487" s="4" t="s">
        <v>13</v>
      </c>
      <c r="S24487" s="4" t="s">
        <v>9</v>
      </c>
      <c r="T24487" s="4" t="s">
        <v>13</v>
      </c>
      <c r="U24487" s="4" t="s">
        <v>13</v>
      </c>
      <c r="V24487" s="4" t="s">
        <v>13</v>
      </c>
      <c r="W24487" s="4" t="s">
        <v>20</v>
      </c>
    </row>
    <row r="24488" spans="1:15">
      <c r="A24488" t="n">
        <v>193186</v>
      </c>
      <c r="B24488" s="10" t="n">
        <v>5</v>
      </c>
      <c r="C24488" s="7" t="n">
        <v>28</v>
      </c>
      <c r="D24488" s="36" t="s">
        <v>3</v>
      </c>
      <c r="E24488" s="9" t="n">
        <v>162</v>
      </c>
      <c r="F24488" s="7" t="n">
        <v>3</v>
      </c>
      <c r="G24488" s="7" t="n">
        <v>4267</v>
      </c>
      <c r="H24488" s="36" t="s">
        <v>3</v>
      </c>
      <c r="I24488" s="7" t="n">
        <v>0</v>
      </c>
      <c r="J24488" s="7" t="n">
        <v>1</v>
      </c>
      <c r="K24488" s="7" t="n">
        <v>3</v>
      </c>
      <c r="L24488" s="7" t="n">
        <v>28</v>
      </c>
      <c r="M24488" s="36" t="s">
        <v>3</v>
      </c>
      <c r="N24488" s="9" t="n">
        <v>162</v>
      </c>
      <c r="O24488" s="7" t="n">
        <v>3</v>
      </c>
      <c r="P24488" s="7" t="n">
        <v>4267</v>
      </c>
      <c r="Q24488" s="36" t="s">
        <v>3</v>
      </c>
      <c r="R24488" s="7" t="n">
        <v>0</v>
      </c>
      <c r="S24488" s="7" t="n">
        <v>2</v>
      </c>
      <c r="T24488" s="7" t="n">
        <v>3</v>
      </c>
      <c r="U24488" s="7" t="n">
        <v>9</v>
      </c>
      <c r="V24488" s="7" t="n">
        <v>1</v>
      </c>
      <c r="W24488" s="11" t="n">
        <f t="normal" ca="1">A24498</f>
        <v>0</v>
      </c>
    </row>
    <row r="24489" spans="1:15">
      <c r="A24489" t="s">
        <v>4</v>
      </c>
      <c r="B24489" s="4" t="s">
        <v>5</v>
      </c>
      <c r="C24489" s="4" t="s">
        <v>13</v>
      </c>
      <c r="D24489" s="36" t="s">
        <v>81</v>
      </c>
      <c r="E24489" s="4" t="s">
        <v>5</v>
      </c>
      <c r="F24489" s="4" t="s">
        <v>10</v>
      </c>
      <c r="G24489" s="4" t="s">
        <v>13</v>
      </c>
      <c r="H24489" s="4" t="s">
        <v>13</v>
      </c>
      <c r="I24489" s="4" t="s">
        <v>6</v>
      </c>
      <c r="J24489" s="36" t="s">
        <v>82</v>
      </c>
      <c r="K24489" s="4" t="s">
        <v>13</v>
      </c>
      <c r="L24489" s="4" t="s">
        <v>13</v>
      </c>
      <c r="M24489" s="36" t="s">
        <v>81</v>
      </c>
      <c r="N24489" s="4" t="s">
        <v>5</v>
      </c>
      <c r="O24489" s="4" t="s">
        <v>13</v>
      </c>
      <c r="P24489" s="36" t="s">
        <v>82</v>
      </c>
      <c r="Q24489" s="4" t="s">
        <v>13</v>
      </c>
      <c r="R24489" s="4" t="s">
        <v>9</v>
      </c>
      <c r="S24489" s="4" t="s">
        <v>13</v>
      </c>
      <c r="T24489" s="4" t="s">
        <v>13</v>
      </c>
      <c r="U24489" s="4" t="s">
        <v>13</v>
      </c>
      <c r="V24489" s="36" t="s">
        <v>81</v>
      </c>
      <c r="W24489" s="4" t="s">
        <v>5</v>
      </c>
      <c r="X24489" s="4" t="s">
        <v>13</v>
      </c>
      <c r="Y24489" s="36" t="s">
        <v>82</v>
      </c>
      <c r="Z24489" s="4" t="s">
        <v>13</v>
      </c>
      <c r="AA24489" s="4" t="s">
        <v>9</v>
      </c>
      <c r="AB24489" s="4" t="s">
        <v>13</v>
      </c>
      <c r="AC24489" s="4" t="s">
        <v>13</v>
      </c>
      <c r="AD24489" s="4" t="s">
        <v>13</v>
      </c>
      <c r="AE24489" s="4" t="s">
        <v>20</v>
      </c>
    </row>
    <row r="24490" spans="1:15">
      <c r="A24490" t="n">
        <v>193215</v>
      </c>
      <c r="B24490" s="10" t="n">
        <v>5</v>
      </c>
      <c r="C24490" s="7" t="n">
        <v>28</v>
      </c>
      <c r="D24490" s="36" t="s">
        <v>3</v>
      </c>
      <c r="E24490" s="64" t="n">
        <v>47</v>
      </c>
      <c r="F24490" s="7" t="n">
        <v>61456</v>
      </c>
      <c r="G24490" s="7" t="n">
        <v>2</v>
      </c>
      <c r="H24490" s="7" t="n">
        <v>0</v>
      </c>
      <c r="I24490" s="7" t="s">
        <v>785</v>
      </c>
      <c r="J24490" s="36" t="s">
        <v>3</v>
      </c>
      <c r="K24490" s="7" t="n">
        <v>8</v>
      </c>
      <c r="L24490" s="7" t="n">
        <v>28</v>
      </c>
      <c r="M24490" s="36" t="s">
        <v>3</v>
      </c>
      <c r="N24490" s="49" t="n">
        <v>74</v>
      </c>
      <c r="O24490" s="7" t="n">
        <v>65</v>
      </c>
      <c r="P24490" s="36" t="s">
        <v>3</v>
      </c>
      <c r="Q24490" s="7" t="n">
        <v>0</v>
      </c>
      <c r="R24490" s="7" t="n">
        <v>1</v>
      </c>
      <c r="S24490" s="7" t="n">
        <v>3</v>
      </c>
      <c r="T24490" s="7" t="n">
        <v>9</v>
      </c>
      <c r="U24490" s="7" t="n">
        <v>28</v>
      </c>
      <c r="V24490" s="36" t="s">
        <v>3</v>
      </c>
      <c r="W24490" s="49" t="n">
        <v>74</v>
      </c>
      <c r="X24490" s="7" t="n">
        <v>65</v>
      </c>
      <c r="Y24490" s="36" t="s">
        <v>3</v>
      </c>
      <c r="Z24490" s="7" t="n">
        <v>0</v>
      </c>
      <c r="AA24490" s="7" t="n">
        <v>2</v>
      </c>
      <c r="AB24490" s="7" t="n">
        <v>3</v>
      </c>
      <c r="AC24490" s="7" t="n">
        <v>9</v>
      </c>
      <c r="AD24490" s="7" t="n">
        <v>1</v>
      </c>
      <c r="AE24490" s="11" t="n">
        <f t="normal" ca="1">A24494</f>
        <v>0</v>
      </c>
    </row>
    <row r="24491" spans="1:15">
      <c r="A24491" t="s">
        <v>4</v>
      </c>
      <c r="B24491" s="4" t="s">
        <v>5</v>
      </c>
      <c r="C24491" s="4" t="s">
        <v>10</v>
      </c>
      <c r="D24491" s="4" t="s">
        <v>13</v>
      </c>
      <c r="E24491" s="4" t="s">
        <v>13</v>
      </c>
      <c r="F24491" s="4" t="s">
        <v>6</v>
      </c>
    </row>
    <row r="24492" spans="1:15">
      <c r="A24492" t="n">
        <v>193263</v>
      </c>
      <c r="B24492" s="64" t="n">
        <v>47</v>
      </c>
      <c r="C24492" s="7" t="n">
        <v>61456</v>
      </c>
      <c r="D24492" s="7" t="n">
        <v>0</v>
      </c>
      <c r="E24492" s="7" t="n">
        <v>0</v>
      </c>
      <c r="F24492" s="7" t="s">
        <v>408</v>
      </c>
    </row>
    <row r="24493" spans="1:15">
      <c r="A24493" t="s">
        <v>4</v>
      </c>
      <c r="B24493" s="4" t="s">
        <v>5</v>
      </c>
      <c r="C24493" s="4" t="s">
        <v>13</v>
      </c>
      <c r="D24493" s="4" t="s">
        <v>10</v>
      </c>
      <c r="E24493" s="4" t="s">
        <v>22</v>
      </c>
    </row>
    <row r="24494" spans="1:15">
      <c r="A24494" t="n">
        <v>193276</v>
      </c>
      <c r="B24494" s="28" t="n">
        <v>58</v>
      </c>
      <c r="C24494" s="7" t="n">
        <v>0</v>
      </c>
      <c r="D24494" s="7" t="n">
        <v>300</v>
      </c>
      <c r="E24494" s="7" t="n">
        <v>1</v>
      </c>
    </row>
    <row r="24495" spans="1:15">
      <c r="A24495" t="s">
        <v>4</v>
      </c>
      <c r="B24495" s="4" t="s">
        <v>5</v>
      </c>
      <c r="C24495" s="4" t="s">
        <v>13</v>
      </c>
      <c r="D24495" s="4" t="s">
        <v>10</v>
      </c>
    </row>
    <row r="24496" spans="1:15">
      <c r="A24496" t="n">
        <v>193284</v>
      </c>
      <c r="B24496" s="28" t="n">
        <v>58</v>
      </c>
      <c r="C24496" s="7" t="n">
        <v>255</v>
      </c>
      <c r="D24496" s="7" t="n">
        <v>0</v>
      </c>
    </row>
    <row r="24497" spans="1:31">
      <c r="A24497" t="s">
        <v>4</v>
      </c>
      <c r="B24497" s="4" t="s">
        <v>5</v>
      </c>
      <c r="C24497" s="4" t="s">
        <v>13</v>
      </c>
      <c r="D24497" s="4" t="s">
        <v>13</v>
      </c>
      <c r="E24497" s="4" t="s">
        <v>13</v>
      </c>
      <c r="F24497" s="4" t="s">
        <v>13</v>
      </c>
    </row>
    <row r="24498" spans="1:31">
      <c r="A24498" t="n">
        <v>193288</v>
      </c>
      <c r="B24498" s="13" t="n">
        <v>14</v>
      </c>
      <c r="C24498" s="7" t="n">
        <v>0</v>
      </c>
      <c r="D24498" s="7" t="n">
        <v>0</v>
      </c>
      <c r="E24498" s="7" t="n">
        <v>0</v>
      </c>
      <c r="F24498" s="7" t="n">
        <v>64</v>
      </c>
    </row>
    <row r="24499" spans="1:31">
      <c r="A24499" t="s">
        <v>4</v>
      </c>
      <c r="B24499" s="4" t="s">
        <v>5</v>
      </c>
      <c r="C24499" s="4" t="s">
        <v>13</v>
      </c>
      <c r="D24499" s="4" t="s">
        <v>10</v>
      </c>
    </row>
    <row r="24500" spans="1:31">
      <c r="A24500" t="n">
        <v>193293</v>
      </c>
      <c r="B24500" s="27" t="n">
        <v>22</v>
      </c>
      <c r="C24500" s="7" t="n">
        <v>0</v>
      </c>
      <c r="D24500" s="7" t="n">
        <v>4267</v>
      </c>
    </row>
    <row r="24501" spans="1:31">
      <c r="A24501" t="s">
        <v>4</v>
      </c>
      <c r="B24501" s="4" t="s">
        <v>5</v>
      </c>
      <c r="C24501" s="4" t="s">
        <v>13</v>
      </c>
      <c r="D24501" s="4" t="s">
        <v>10</v>
      </c>
    </row>
    <row r="24502" spans="1:31">
      <c r="A24502" t="n">
        <v>193297</v>
      </c>
      <c r="B24502" s="28" t="n">
        <v>58</v>
      </c>
      <c r="C24502" s="7" t="n">
        <v>5</v>
      </c>
      <c r="D24502" s="7" t="n">
        <v>300</v>
      </c>
    </row>
    <row r="24503" spans="1:31">
      <c r="A24503" t="s">
        <v>4</v>
      </c>
      <c r="B24503" s="4" t="s">
        <v>5</v>
      </c>
      <c r="C24503" s="4" t="s">
        <v>22</v>
      </c>
      <c r="D24503" s="4" t="s">
        <v>10</v>
      </c>
    </row>
    <row r="24504" spans="1:31">
      <c r="A24504" t="n">
        <v>193301</v>
      </c>
      <c r="B24504" s="51" t="n">
        <v>103</v>
      </c>
      <c r="C24504" s="7" t="n">
        <v>0</v>
      </c>
      <c r="D24504" s="7" t="n">
        <v>300</v>
      </c>
    </row>
    <row r="24505" spans="1:31">
      <c r="A24505" t="s">
        <v>4</v>
      </c>
      <c r="B24505" s="4" t="s">
        <v>5</v>
      </c>
      <c r="C24505" s="4" t="s">
        <v>13</v>
      </c>
    </row>
    <row r="24506" spans="1:31">
      <c r="A24506" t="n">
        <v>193308</v>
      </c>
      <c r="B24506" s="37" t="n">
        <v>64</v>
      </c>
      <c r="C24506" s="7" t="n">
        <v>7</v>
      </c>
    </row>
    <row r="24507" spans="1:31">
      <c r="A24507" t="s">
        <v>4</v>
      </c>
      <c r="B24507" s="4" t="s">
        <v>5</v>
      </c>
      <c r="C24507" s="4" t="s">
        <v>13</v>
      </c>
      <c r="D24507" s="4" t="s">
        <v>10</v>
      </c>
    </row>
    <row r="24508" spans="1:31">
      <c r="A24508" t="n">
        <v>193310</v>
      </c>
      <c r="B24508" s="67" t="n">
        <v>72</v>
      </c>
      <c r="C24508" s="7" t="n">
        <v>5</v>
      </c>
      <c r="D24508" s="7" t="n">
        <v>0</v>
      </c>
    </row>
    <row r="24509" spans="1:31">
      <c r="A24509" t="s">
        <v>4</v>
      </c>
      <c r="B24509" s="4" t="s">
        <v>5</v>
      </c>
      <c r="C24509" s="4" t="s">
        <v>13</v>
      </c>
      <c r="D24509" s="36" t="s">
        <v>81</v>
      </c>
      <c r="E24509" s="4" t="s">
        <v>5</v>
      </c>
      <c r="F24509" s="4" t="s">
        <v>13</v>
      </c>
      <c r="G24509" s="4" t="s">
        <v>10</v>
      </c>
      <c r="H24509" s="36" t="s">
        <v>82</v>
      </c>
      <c r="I24509" s="4" t="s">
        <v>13</v>
      </c>
      <c r="J24509" s="4" t="s">
        <v>9</v>
      </c>
      <c r="K24509" s="4" t="s">
        <v>13</v>
      </c>
      <c r="L24509" s="4" t="s">
        <v>13</v>
      </c>
      <c r="M24509" s="4" t="s">
        <v>20</v>
      </c>
    </row>
    <row r="24510" spans="1:31">
      <c r="A24510" t="n">
        <v>193314</v>
      </c>
      <c r="B24510" s="10" t="n">
        <v>5</v>
      </c>
      <c r="C24510" s="7" t="n">
        <v>28</v>
      </c>
      <c r="D24510" s="36" t="s">
        <v>3</v>
      </c>
      <c r="E24510" s="9" t="n">
        <v>162</v>
      </c>
      <c r="F24510" s="7" t="n">
        <v>4</v>
      </c>
      <c r="G24510" s="7" t="n">
        <v>4267</v>
      </c>
      <c r="H24510" s="36" t="s">
        <v>3</v>
      </c>
      <c r="I24510" s="7" t="n">
        <v>0</v>
      </c>
      <c r="J24510" s="7" t="n">
        <v>1</v>
      </c>
      <c r="K24510" s="7" t="n">
        <v>2</v>
      </c>
      <c r="L24510" s="7" t="n">
        <v>1</v>
      </c>
      <c r="M24510" s="11" t="n">
        <f t="normal" ca="1">A24516</f>
        <v>0</v>
      </c>
    </row>
    <row r="24511" spans="1:31">
      <c r="A24511" t="s">
        <v>4</v>
      </c>
      <c r="B24511" s="4" t="s">
        <v>5</v>
      </c>
      <c r="C24511" s="4" t="s">
        <v>13</v>
      </c>
      <c r="D24511" s="4" t="s">
        <v>6</v>
      </c>
    </row>
    <row r="24512" spans="1:31">
      <c r="A24512" t="n">
        <v>193331</v>
      </c>
      <c r="B24512" s="8" t="n">
        <v>2</v>
      </c>
      <c r="C24512" s="7" t="n">
        <v>10</v>
      </c>
      <c r="D24512" s="7" t="s">
        <v>786</v>
      </c>
    </row>
    <row r="24513" spans="1:13">
      <c r="A24513" t="s">
        <v>4</v>
      </c>
      <c r="B24513" s="4" t="s">
        <v>5</v>
      </c>
      <c r="C24513" s="4" t="s">
        <v>10</v>
      </c>
    </row>
    <row r="24514" spans="1:13">
      <c r="A24514" t="n">
        <v>193348</v>
      </c>
      <c r="B24514" s="35" t="n">
        <v>16</v>
      </c>
      <c r="C24514" s="7" t="n">
        <v>0</v>
      </c>
    </row>
    <row r="24515" spans="1:13">
      <c r="A24515" t="s">
        <v>4</v>
      </c>
      <c r="B24515" s="4" t="s">
        <v>5</v>
      </c>
      <c r="C24515" s="4" t="s">
        <v>13</v>
      </c>
      <c r="D24515" s="4" t="s">
        <v>10</v>
      </c>
      <c r="E24515" s="4" t="s">
        <v>13</v>
      </c>
      <c r="F24515" s="4" t="s">
        <v>20</v>
      </c>
    </row>
    <row r="24516" spans="1:13">
      <c r="A24516" t="n">
        <v>193351</v>
      </c>
      <c r="B24516" s="10" t="n">
        <v>5</v>
      </c>
      <c r="C24516" s="7" t="n">
        <v>30</v>
      </c>
      <c r="D24516" s="7" t="n">
        <v>6471</v>
      </c>
      <c r="E24516" s="7" t="n">
        <v>1</v>
      </c>
      <c r="F24516" s="11" t="n">
        <f t="normal" ca="1">A24534</f>
        <v>0</v>
      </c>
    </row>
    <row r="24517" spans="1:13">
      <c r="A24517" t="s">
        <v>4</v>
      </c>
      <c r="B24517" s="4" t="s">
        <v>5</v>
      </c>
      <c r="C24517" s="4" t="s">
        <v>13</v>
      </c>
      <c r="D24517" s="4" t="s">
        <v>10</v>
      </c>
      <c r="E24517" s="4" t="s">
        <v>9</v>
      </c>
      <c r="F24517" s="4" t="s">
        <v>10</v>
      </c>
      <c r="G24517" s="4" t="s">
        <v>9</v>
      </c>
      <c r="H24517" s="4" t="s">
        <v>13</v>
      </c>
    </row>
    <row r="24518" spans="1:13">
      <c r="A24518" t="n">
        <v>193360</v>
      </c>
      <c r="B24518" s="16" t="n">
        <v>49</v>
      </c>
      <c r="C24518" s="7" t="n">
        <v>0</v>
      </c>
      <c r="D24518" s="7" t="n">
        <v>569</v>
      </c>
      <c r="E24518" s="7" t="n">
        <v>1065353216</v>
      </c>
      <c r="F24518" s="7" t="n">
        <v>0</v>
      </c>
      <c r="G24518" s="7" t="n">
        <v>0</v>
      </c>
      <c r="H24518" s="7" t="n">
        <v>0</v>
      </c>
    </row>
    <row r="24519" spans="1:13">
      <c r="A24519" t="s">
        <v>4</v>
      </c>
      <c r="B24519" s="4" t="s">
        <v>5</v>
      </c>
      <c r="C24519" s="4" t="s">
        <v>13</v>
      </c>
      <c r="D24519" s="4" t="s">
        <v>10</v>
      </c>
      <c r="E24519" s="4" t="s">
        <v>13</v>
      </c>
      <c r="F24519" s="4" t="s">
        <v>6</v>
      </c>
    </row>
    <row r="24520" spans="1:13">
      <c r="A24520" t="n">
        <v>193375</v>
      </c>
      <c r="B24520" s="83" t="n">
        <v>39</v>
      </c>
      <c r="C24520" s="7" t="n">
        <v>10</v>
      </c>
      <c r="D24520" s="7" t="n">
        <v>65533</v>
      </c>
      <c r="E24520" s="7" t="n">
        <v>201</v>
      </c>
      <c r="F24520" s="7" t="s">
        <v>959</v>
      </c>
    </row>
    <row r="24521" spans="1:13">
      <c r="A24521" t="s">
        <v>4</v>
      </c>
      <c r="B24521" s="4" t="s">
        <v>5</v>
      </c>
      <c r="C24521" s="4" t="s">
        <v>13</v>
      </c>
      <c r="D24521" s="4" t="s">
        <v>10</v>
      </c>
      <c r="E24521" s="4" t="s">
        <v>13</v>
      </c>
      <c r="F24521" s="4" t="s">
        <v>6</v>
      </c>
    </row>
    <row r="24522" spans="1:13">
      <c r="A24522" t="n">
        <v>193399</v>
      </c>
      <c r="B24522" s="83" t="n">
        <v>39</v>
      </c>
      <c r="C24522" s="7" t="n">
        <v>10</v>
      </c>
      <c r="D24522" s="7" t="n">
        <v>65533</v>
      </c>
      <c r="E24522" s="7" t="n">
        <v>202</v>
      </c>
      <c r="F24522" s="7" t="s">
        <v>1465</v>
      </c>
    </row>
    <row r="24523" spans="1:13">
      <c r="A24523" t="s">
        <v>4</v>
      </c>
      <c r="B24523" s="4" t="s">
        <v>5</v>
      </c>
      <c r="C24523" s="4" t="s">
        <v>13</v>
      </c>
      <c r="D24523" s="4" t="s">
        <v>10</v>
      </c>
      <c r="E24523" s="4" t="s">
        <v>13</v>
      </c>
      <c r="F24523" s="4" t="s">
        <v>6</v>
      </c>
    </row>
    <row r="24524" spans="1:13">
      <c r="A24524" t="n">
        <v>193423</v>
      </c>
      <c r="B24524" s="83" t="n">
        <v>39</v>
      </c>
      <c r="C24524" s="7" t="n">
        <v>10</v>
      </c>
      <c r="D24524" s="7" t="n">
        <v>65533</v>
      </c>
      <c r="E24524" s="7" t="n">
        <v>203</v>
      </c>
      <c r="F24524" s="7" t="s">
        <v>1466</v>
      </c>
    </row>
    <row r="24525" spans="1:13">
      <c r="A24525" t="s">
        <v>4</v>
      </c>
      <c r="B24525" s="4" t="s">
        <v>5</v>
      </c>
      <c r="C24525" s="4" t="s">
        <v>13</v>
      </c>
      <c r="D24525" s="4" t="s">
        <v>10</v>
      </c>
      <c r="E24525" s="4" t="s">
        <v>13</v>
      </c>
      <c r="F24525" s="4" t="s">
        <v>6</v>
      </c>
    </row>
    <row r="24526" spans="1:13">
      <c r="A24526" t="n">
        <v>193447</v>
      </c>
      <c r="B24526" s="83" t="n">
        <v>39</v>
      </c>
      <c r="C24526" s="7" t="n">
        <v>10</v>
      </c>
      <c r="D24526" s="7" t="n">
        <v>65533</v>
      </c>
      <c r="E24526" s="7" t="n">
        <v>204</v>
      </c>
      <c r="F24526" s="7" t="s">
        <v>1467</v>
      </c>
    </row>
    <row r="24527" spans="1:13">
      <c r="A24527" t="s">
        <v>4</v>
      </c>
      <c r="B24527" s="4" t="s">
        <v>5</v>
      </c>
      <c r="C24527" s="4" t="s">
        <v>13</v>
      </c>
      <c r="D24527" s="4" t="s">
        <v>10</v>
      </c>
      <c r="E24527" s="4" t="s">
        <v>13</v>
      </c>
      <c r="F24527" s="4" t="s">
        <v>6</v>
      </c>
    </row>
    <row r="24528" spans="1:13">
      <c r="A24528" t="n">
        <v>193471</v>
      </c>
      <c r="B24528" s="83" t="n">
        <v>39</v>
      </c>
      <c r="C24528" s="7" t="n">
        <v>10</v>
      </c>
      <c r="D24528" s="7" t="n">
        <v>65533</v>
      </c>
      <c r="E24528" s="7" t="n">
        <v>205</v>
      </c>
      <c r="F24528" s="7" t="s">
        <v>1468</v>
      </c>
    </row>
    <row r="24529" spans="1:8">
      <c r="A24529" t="s">
        <v>4</v>
      </c>
      <c r="B24529" s="4" t="s">
        <v>5</v>
      </c>
      <c r="C24529" s="4" t="s">
        <v>13</v>
      </c>
      <c r="D24529" s="4" t="s">
        <v>10</v>
      </c>
      <c r="E24529" s="4" t="s">
        <v>13</v>
      </c>
      <c r="F24529" s="4" t="s">
        <v>6</v>
      </c>
    </row>
    <row r="24530" spans="1:8">
      <c r="A24530" t="n">
        <v>193495</v>
      </c>
      <c r="B24530" s="83" t="n">
        <v>39</v>
      </c>
      <c r="C24530" s="7" t="n">
        <v>10</v>
      </c>
      <c r="D24530" s="7" t="n">
        <v>65533</v>
      </c>
      <c r="E24530" s="7" t="n">
        <v>206</v>
      </c>
      <c r="F24530" s="7" t="s">
        <v>1469</v>
      </c>
    </row>
    <row r="24531" spans="1:8">
      <c r="A24531" t="s">
        <v>4</v>
      </c>
      <c r="B24531" s="4" t="s">
        <v>5</v>
      </c>
      <c r="C24531" s="4" t="s">
        <v>13</v>
      </c>
      <c r="D24531" s="4" t="s">
        <v>10</v>
      </c>
      <c r="E24531" s="4" t="s">
        <v>13</v>
      </c>
      <c r="F24531" s="4" t="s">
        <v>6</v>
      </c>
    </row>
    <row r="24532" spans="1:8">
      <c r="A24532" t="n">
        <v>193519</v>
      </c>
      <c r="B24532" s="83" t="n">
        <v>39</v>
      </c>
      <c r="C24532" s="7" t="n">
        <v>10</v>
      </c>
      <c r="D24532" s="7" t="n">
        <v>65533</v>
      </c>
      <c r="E24532" s="7" t="n">
        <v>207</v>
      </c>
      <c r="F24532" s="7" t="s">
        <v>1470</v>
      </c>
    </row>
    <row r="24533" spans="1:8">
      <c r="A24533" t="s">
        <v>4</v>
      </c>
      <c r="B24533" s="4" t="s">
        <v>5</v>
      </c>
      <c r="C24533" s="4" t="s">
        <v>13</v>
      </c>
      <c r="D24533" s="4" t="s">
        <v>10</v>
      </c>
      <c r="E24533" s="4" t="s">
        <v>13</v>
      </c>
      <c r="F24533" s="4" t="s">
        <v>6</v>
      </c>
    </row>
    <row r="24534" spans="1:8">
      <c r="A24534" t="n">
        <v>193543</v>
      </c>
      <c r="B24534" s="83" t="n">
        <v>39</v>
      </c>
      <c r="C24534" s="7" t="n">
        <v>10</v>
      </c>
      <c r="D24534" s="7" t="n">
        <v>65533</v>
      </c>
      <c r="E24534" s="7" t="n">
        <v>208</v>
      </c>
      <c r="F24534" s="7" t="s">
        <v>1533</v>
      </c>
    </row>
    <row r="24535" spans="1:8">
      <c r="A24535" t="s">
        <v>4</v>
      </c>
      <c r="B24535" s="4" t="s">
        <v>5</v>
      </c>
      <c r="C24535" s="4" t="s">
        <v>13</v>
      </c>
      <c r="D24535" s="4" t="s">
        <v>10</v>
      </c>
      <c r="E24535" s="4" t="s">
        <v>13</v>
      </c>
      <c r="F24535" s="4" t="s">
        <v>6</v>
      </c>
    </row>
    <row r="24536" spans="1:8">
      <c r="A24536" t="n">
        <v>193567</v>
      </c>
      <c r="B24536" s="83" t="n">
        <v>39</v>
      </c>
      <c r="C24536" s="7" t="n">
        <v>10</v>
      </c>
      <c r="D24536" s="7" t="n">
        <v>65533</v>
      </c>
      <c r="E24536" s="7" t="n">
        <v>209</v>
      </c>
      <c r="F24536" s="7" t="s">
        <v>1534</v>
      </c>
    </row>
    <row r="24537" spans="1:8">
      <c r="A24537" t="s">
        <v>4</v>
      </c>
      <c r="B24537" s="4" t="s">
        <v>5</v>
      </c>
      <c r="C24537" s="4" t="s">
        <v>13</v>
      </c>
      <c r="D24537" s="4" t="s">
        <v>10</v>
      </c>
      <c r="E24537" s="4" t="s">
        <v>13</v>
      </c>
      <c r="F24537" s="4" t="s">
        <v>6</v>
      </c>
    </row>
    <row r="24538" spans="1:8">
      <c r="A24538" t="n">
        <v>193591</v>
      </c>
      <c r="B24538" s="83" t="n">
        <v>39</v>
      </c>
      <c r="C24538" s="7" t="n">
        <v>10</v>
      </c>
      <c r="D24538" s="7" t="n">
        <v>65533</v>
      </c>
      <c r="E24538" s="7" t="n">
        <v>210</v>
      </c>
      <c r="F24538" s="7" t="s">
        <v>1535</v>
      </c>
    </row>
    <row r="24539" spans="1:8">
      <c r="A24539" t="s">
        <v>4</v>
      </c>
      <c r="B24539" s="4" t="s">
        <v>5</v>
      </c>
      <c r="C24539" s="4" t="s">
        <v>13</v>
      </c>
      <c r="D24539" s="4" t="s">
        <v>10</v>
      </c>
      <c r="E24539" s="4" t="s">
        <v>13</v>
      </c>
      <c r="F24539" s="4" t="s">
        <v>6</v>
      </c>
    </row>
    <row r="24540" spans="1:8">
      <c r="A24540" t="n">
        <v>193615</v>
      </c>
      <c r="B24540" s="83" t="n">
        <v>39</v>
      </c>
      <c r="C24540" s="7" t="n">
        <v>10</v>
      </c>
      <c r="D24540" s="7" t="n">
        <v>65533</v>
      </c>
      <c r="E24540" s="7" t="n">
        <v>211</v>
      </c>
      <c r="F24540" s="7" t="s">
        <v>1536</v>
      </c>
    </row>
    <row r="24541" spans="1:8">
      <c r="A24541" t="s">
        <v>4</v>
      </c>
      <c r="B24541" s="4" t="s">
        <v>5</v>
      </c>
      <c r="C24541" s="4" t="s">
        <v>13</v>
      </c>
      <c r="D24541" s="4" t="s">
        <v>10</v>
      </c>
      <c r="E24541" s="4" t="s">
        <v>13</v>
      </c>
      <c r="F24541" s="4" t="s">
        <v>6</v>
      </c>
    </row>
    <row r="24542" spans="1:8">
      <c r="A24542" t="n">
        <v>193639</v>
      </c>
      <c r="B24542" s="83" t="n">
        <v>39</v>
      </c>
      <c r="C24542" s="7" t="n">
        <v>10</v>
      </c>
      <c r="D24542" s="7" t="n">
        <v>65533</v>
      </c>
      <c r="E24542" s="7" t="n">
        <v>212</v>
      </c>
      <c r="F24542" s="7" t="s">
        <v>1537</v>
      </c>
    </row>
    <row r="24543" spans="1:8">
      <c r="A24543" t="s">
        <v>4</v>
      </c>
      <c r="B24543" s="4" t="s">
        <v>5</v>
      </c>
      <c r="C24543" s="4" t="s">
        <v>13</v>
      </c>
      <c r="D24543" s="4" t="s">
        <v>10</v>
      </c>
      <c r="E24543" s="4" t="s">
        <v>13</v>
      </c>
      <c r="F24543" s="4" t="s">
        <v>6</v>
      </c>
    </row>
    <row r="24544" spans="1:8">
      <c r="A24544" t="n">
        <v>193663</v>
      </c>
      <c r="B24544" s="83" t="n">
        <v>39</v>
      </c>
      <c r="C24544" s="7" t="n">
        <v>10</v>
      </c>
      <c r="D24544" s="7" t="n">
        <v>65533</v>
      </c>
      <c r="E24544" s="7" t="n">
        <v>213</v>
      </c>
      <c r="F24544" s="7" t="s">
        <v>1538</v>
      </c>
    </row>
    <row r="24545" spans="1:6">
      <c r="A24545" t="s">
        <v>4</v>
      </c>
      <c r="B24545" s="4" t="s">
        <v>5</v>
      </c>
      <c r="C24545" s="4" t="s">
        <v>13</v>
      </c>
      <c r="D24545" s="4" t="s">
        <v>10</v>
      </c>
      <c r="E24545" s="4" t="s">
        <v>13</v>
      </c>
      <c r="F24545" s="4" t="s">
        <v>6</v>
      </c>
    </row>
    <row r="24546" spans="1:6">
      <c r="A24546" t="n">
        <v>193687</v>
      </c>
      <c r="B24546" s="83" t="n">
        <v>39</v>
      </c>
      <c r="C24546" s="7" t="n">
        <v>10</v>
      </c>
      <c r="D24546" s="7" t="n">
        <v>65533</v>
      </c>
      <c r="E24546" s="7" t="n">
        <v>214</v>
      </c>
      <c r="F24546" s="7" t="s">
        <v>1539</v>
      </c>
    </row>
    <row r="24547" spans="1:6">
      <c r="A24547" t="s">
        <v>4</v>
      </c>
      <c r="B24547" s="4" t="s">
        <v>5</v>
      </c>
      <c r="C24547" s="4" t="s">
        <v>13</v>
      </c>
      <c r="D24547" s="4" t="s">
        <v>10</v>
      </c>
      <c r="E24547" s="4" t="s">
        <v>13</v>
      </c>
      <c r="F24547" s="4" t="s">
        <v>20</v>
      </c>
    </row>
    <row r="24548" spans="1:6">
      <c r="A24548" t="n">
        <v>193711</v>
      </c>
      <c r="B24548" s="10" t="n">
        <v>5</v>
      </c>
      <c r="C24548" s="7" t="n">
        <v>30</v>
      </c>
      <c r="D24548" s="7" t="n">
        <v>6471</v>
      </c>
      <c r="E24548" s="7" t="n">
        <v>1</v>
      </c>
      <c r="F24548" s="11" t="n">
        <f t="normal" ca="1">A24584</f>
        <v>0</v>
      </c>
    </row>
    <row r="24549" spans="1:6">
      <c r="A24549" t="s">
        <v>4</v>
      </c>
      <c r="B24549" s="4" t="s">
        <v>5</v>
      </c>
      <c r="C24549" s="4" t="s">
        <v>10</v>
      </c>
      <c r="D24549" s="4" t="s">
        <v>6</v>
      </c>
      <c r="E24549" s="4" t="s">
        <v>6</v>
      </c>
      <c r="F24549" s="4" t="s">
        <v>6</v>
      </c>
      <c r="G24549" s="4" t="s">
        <v>13</v>
      </c>
      <c r="H24549" s="4" t="s">
        <v>9</v>
      </c>
      <c r="I24549" s="4" t="s">
        <v>22</v>
      </c>
      <c r="J24549" s="4" t="s">
        <v>22</v>
      </c>
      <c r="K24549" s="4" t="s">
        <v>22</v>
      </c>
      <c r="L24549" s="4" t="s">
        <v>22</v>
      </c>
      <c r="M24549" s="4" t="s">
        <v>22</v>
      </c>
      <c r="N24549" s="4" t="s">
        <v>22</v>
      </c>
      <c r="O24549" s="4" t="s">
        <v>22</v>
      </c>
      <c r="P24549" s="4" t="s">
        <v>6</v>
      </c>
      <c r="Q24549" s="4" t="s">
        <v>6</v>
      </c>
      <c r="R24549" s="4" t="s">
        <v>9</v>
      </c>
      <c r="S24549" s="4" t="s">
        <v>13</v>
      </c>
      <c r="T24549" s="4" t="s">
        <v>9</v>
      </c>
      <c r="U24549" s="4" t="s">
        <v>9</v>
      </c>
      <c r="V24549" s="4" t="s">
        <v>10</v>
      </c>
    </row>
    <row r="24550" spans="1:6">
      <c r="A24550" t="n">
        <v>193720</v>
      </c>
      <c r="B24550" s="68" t="n">
        <v>19</v>
      </c>
      <c r="C24550" s="7" t="n">
        <v>11</v>
      </c>
      <c r="D24550" s="7" t="s">
        <v>1471</v>
      </c>
      <c r="E24550" s="7" t="s">
        <v>1472</v>
      </c>
      <c r="F24550" s="7" t="s">
        <v>12</v>
      </c>
      <c r="G24550" s="7" t="n">
        <v>0</v>
      </c>
      <c r="H24550" s="7" t="n">
        <v>1</v>
      </c>
      <c r="I24550" s="7" t="n">
        <v>0</v>
      </c>
      <c r="J24550" s="7" t="n">
        <v>0</v>
      </c>
      <c r="K24550" s="7" t="n">
        <v>0</v>
      </c>
      <c r="L24550" s="7" t="n">
        <v>0</v>
      </c>
      <c r="M24550" s="7" t="n">
        <v>1</v>
      </c>
      <c r="N24550" s="7" t="n">
        <v>1.60000002384186</v>
      </c>
      <c r="O24550" s="7" t="n">
        <v>0.0900000035762787</v>
      </c>
      <c r="P24550" s="7" t="s">
        <v>12</v>
      </c>
      <c r="Q24550" s="7" t="s">
        <v>12</v>
      </c>
      <c r="R24550" s="7" t="n">
        <v>-1</v>
      </c>
      <c r="S24550" s="7" t="n">
        <v>0</v>
      </c>
      <c r="T24550" s="7" t="n">
        <v>0</v>
      </c>
      <c r="U24550" s="7" t="n">
        <v>0</v>
      </c>
      <c r="V24550" s="7" t="n">
        <v>0</v>
      </c>
    </row>
    <row r="24551" spans="1:6">
      <c r="A24551" t="s">
        <v>4</v>
      </c>
      <c r="B24551" s="4" t="s">
        <v>5</v>
      </c>
      <c r="C24551" s="4" t="s">
        <v>10</v>
      </c>
      <c r="D24551" s="4" t="s">
        <v>6</v>
      </c>
      <c r="E24551" s="4" t="s">
        <v>6</v>
      </c>
      <c r="F24551" s="4" t="s">
        <v>6</v>
      </c>
      <c r="G24551" s="4" t="s">
        <v>13</v>
      </c>
      <c r="H24551" s="4" t="s">
        <v>9</v>
      </c>
      <c r="I24551" s="4" t="s">
        <v>22</v>
      </c>
      <c r="J24551" s="4" t="s">
        <v>22</v>
      </c>
      <c r="K24551" s="4" t="s">
        <v>22</v>
      </c>
      <c r="L24551" s="4" t="s">
        <v>22</v>
      </c>
      <c r="M24551" s="4" t="s">
        <v>22</v>
      </c>
      <c r="N24551" s="4" t="s">
        <v>22</v>
      </c>
      <c r="O24551" s="4" t="s">
        <v>22</v>
      </c>
      <c r="P24551" s="4" t="s">
        <v>6</v>
      </c>
      <c r="Q24551" s="4" t="s">
        <v>6</v>
      </c>
      <c r="R24551" s="4" t="s">
        <v>9</v>
      </c>
      <c r="S24551" s="4" t="s">
        <v>13</v>
      </c>
      <c r="T24551" s="4" t="s">
        <v>9</v>
      </c>
      <c r="U24551" s="4" t="s">
        <v>9</v>
      </c>
      <c r="V24551" s="4" t="s">
        <v>10</v>
      </c>
    </row>
    <row r="24552" spans="1:6">
      <c r="A24552" t="n">
        <v>193799</v>
      </c>
      <c r="B24552" s="68" t="n">
        <v>19</v>
      </c>
      <c r="C24552" s="7" t="n">
        <v>1</v>
      </c>
      <c r="D24552" s="7" t="s">
        <v>1350</v>
      </c>
      <c r="E24552" s="7" t="s">
        <v>1351</v>
      </c>
      <c r="F24552" s="7" t="s">
        <v>12</v>
      </c>
      <c r="G24552" s="7" t="n">
        <v>0</v>
      </c>
      <c r="H24552" s="7" t="n">
        <v>1</v>
      </c>
      <c r="I24552" s="7" t="n">
        <v>0</v>
      </c>
      <c r="J24552" s="7" t="n">
        <v>0</v>
      </c>
      <c r="K24552" s="7" t="n">
        <v>0</v>
      </c>
      <c r="L24552" s="7" t="n">
        <v>0</v>
      </c>
      <c r="M24552" s="7" t="n">
        <v>1</v>
      </c>
      <c r="N24552" s="7" t="n">
        <v>1.60000002384186</v>
      </c>
      <c r="O24552" s="7" t="n">
        <v>0.0900000035762787</v>
      </c>
      <c r="P24552" s="7" t="s">
        <v>12</v>
      </c>
      <c r="Q24552" s="7" t="s">
        <v>12</v>
      </c>
      <c r="R24552" s="7" t="n">
        <v>-1</v>
      </c>
      <c r="S24552" s="7" t="n">
        <v>0</v>
      </c>
      <c r="T24552" s="7" t="n">
        <v>0</v>
      </c>
      <c r="U24552" s="7" t="n">
        <v>0</v>
      </c>
      <c r="V24552" s="7" t="n">
        <v>0</v>
      </c>
    </row>
    <row r="24553" spans="1:6">
      <c r="A24553" t="s">
        <v>4</v>
      </c>
      <c r="B24553" s="4" t="s">
        <v>5</v>
      </c>
      <c r="C24553" s="4" t="s">
        <v>10</v>
      </c>
      <c r="D24553" s="4" t="s">
        <v>6</v>
      </c>
      <c r="E24553" s="4" t="s">
        <v>6</v>
      </c>
      <c r="F24553" s="4" t="s">
        <v>6</v>
      </c>
      <c r="G24553" s="4" t="s">
        <v>13</v>
      </c>
      <c r="H24553" s="4" t="s">
        <v>9</v>
      </c>
      <c r="I24553" s="4" t="s">
        <v>22</v>
      </c>
      <c r="J24553" s="4" t="s">
        <v>22</v>
      </c>
      <c r="K24553" s="4" t="s">
        <v>22</v>
      </c>
      <c r="L24553" s="4" t="s">
        <v>22</v>
      </c>
      <c r="M24553" s="4" t="s">
        <v>22</v>
      </c>
      <c r="N24553" s="4" t="s">
        <v>22</v>
      </c>
      <c r="O24553" s="4" t="s">
        <v>22</v>
      </c>
      <c r="P24553" s="4" t="s">
        <v>6</v>
      </c>
      <c r="Q24553" s="4" t="s">
        <v>6</v>
      </c>
      <c r="R24553" s="4" t="s">
        <v>9</v>
      </c>
      <c r="S24553" s="4" t="s">
        <v>13</v>
      </c>
      <c r="T24553" s="4" t="s">
        <v>9</v>
      </c>
      <c r="U24553" s="4" t="s">
        <v>9</v>
      </c>
      <c r="V24553" s="4" t="s">
        <v>10</v>
      </c>
    </row>
    <row r="24554" spans="1:6">
      <c r="A24554" t="n">
        <v>193872</v>
      </c>
      <c r="B24554" s="68" t="n">
        <v>19</v>
      </c>
      <c r="C24554" s="7" t="n">
        <v>2</v>
      </c>
      <c r="D24554" s="7" t="s">
        <v>1352</v>
      </c>
      <c r="E24554" s="7" t="s">
        <v>1353</v>
      </c>
      <c r="F24554" s="7" t="s">
        <v>12</v>
      </c>
      <c r="G24554" s="7" t="n">
        <v>0</v>
      </c>
      <c r="H24554" s="7" t="n">
        <v>1</v>
      </c>
      <c r="I24554" s="7" t="n">
        <v>0</v>
      </c>
      <c r="J24554" s="7" t="n">
        <v>0</v>
      </c>
      <c r="K24554" s="7" t="n">
        <v>0</v>
      </c>
      <c r="L24554" s="7" t="n">
        <v>0</v>
      </c>
      <c r="M24554" s="7" t="n">
        <v>1</v>
      </c>
      <c r="N24554" s="7" t="n">
        <v>1.60000002384186</v>
      </c>
      <c r="O24554" s="7" t="n">
        <v>0.0900000035762787</v>
      </c>
      <c r="P24554" s="7" t="s">
        <v>12</v>
      </c>
      <c r="Q24554" s="7" t="s">
        <v>12</v>
      </c>
      <c r="R24554" s="7" t="n">
        <v>-1</v>
      </c>
      <c r="S24554" s="7" t="n">
        <v>0</v>
      </c>
      <c r="T24554" s="7" t="n">
        <v>0</v>
      </c>
      <c r="U24554" s="7" t="n">
        <v>0</v>
      </c>
      <c r="V24554" s="7" t="n">
        <v>0</v>
      </c>
    </row>
    <row r="24555" spans="1:6">
      <c r="A24555" t="s">
        <v>4</v>
      </c>
      <c r="B24555" s="4" t="s">
        <v>5</v>
      </c>
      <c r="C24555" s="4" t="s">
        <v>10</v>
      </c>
      <c r="D24555" s="4" t="s">
        <v>6</v>
      </c>
      <c r="E24555" s="4" t="s">
        <v>6</v>
      </c>
      <c r="F24555" s="4" t="s">
        <v>6</v>
      </c>
      <c r="G24555" s="4" t="s">
        <v>13</v>
      </c>
      <c r="H24555" s="4" t="s">
        <v>9</v>
      </c>
      <c r="I24555" s="4" t="s">
        <v>22</v>
      </c>
      <c r="J24555" s="4" t="s">
        <v>22</v>
      </c>
      <c r="K24555" s="4" t="s">
        <v>22</v>
      </c>
      <c r="L24555" s="4" t="s">
        <v>22</v>
      </c>
      <c r="M24555" s="4" t="s">
        <v>22</v>
      </c>
      <c r="N24555" s="4" t="s">
        <v>22</v>
      </c>
      <c r="O24555" s="4" t="s">
        <v>22</v>
      </c>
      <c r="P24555" s="4" t="s">
        <v>6</v>
      </c>
      <c r="Q24555" s="4" t="s">
        <v>6</v>
      </c>
      <c r="R24555" s="4" t="s">
        <v>9</v>
      </c>
      <c r="S24555" s="4" t="s">
        <v>13</v>
      </c>
      <c r="T24555" s="4" t="s">
        <v>9</v>
      </c>
      <c r="U24555" s="4" t="s">
        <v>9</v>
      </c>
      <c r="V24555" s="4" t="s">
        <v>10</v>
      </c>
    </row>
    <row r="24556" spans="1:6">
      <c r="A24556" t="n">
        <v>193946</v>
      </c>
      <c r="B24556" s="68" t="n">
        <v>19</v>
      </c>
      <c r="C24556" s="7" t="n">
        <v>3</v>
      </c>
      <c r="D24556" s="7" t="s">
        <v>1473</v>
      </c>
      <c r="E24556" s="7" t="s">
        <v>1474</v>
      </c>
      <c r="F24556" s="7" t="s">
        <v>12</v>
      </c>
      <c r="G24556" s="7" t="n">
        <v>0</v>
      </c>
      <c r="H24556" s="7" t="n">
        <v>1</v>
      </c>
      <c r="I24556" s="7" t="n">
        <v>0</v>
      </c>
      <c r="J24556" s="7" t="n">
        <v>0</v>
      </c>
      <c r="K24556" s="7" t="n">
        <v>0</v>
      </c>
      <c r="L24556" s="7" t="n">
        <v>0</v>
      </c>
      <c r="M24556" s="7" t="n">
        <v>1</v>
      </c>
      <c r="N24556" s="7" t="n">
        <v>1.60000002384186</v>
      </c>
      <c r="O24556" s="7" t="n">
        <v>0.0900000035762787</v>
      </c>
      <c r="P24556" s="7" t="s">
        <v>12</v>
      </c>
      <c r="Q24556" s="7" t="s">
        <v>12</v>
      </c>
      <c r="R24556" s="7" t="n">
        <v>-1</v>
      </c>
      <c r="S24556" s="7" t="n">
        <v>0</v>
      </c>
      <c r="T24556" s="7" t="n">
        <v>0</v>
      </c>
      <c r="U24556" s="7" t="n">
        <v>0</v>
      </c>
      <c r="V24556" s="7" t="n">
        <v>0</v>
      </c>
    </row>
    <row r="24557" spans="1:6">
      <c r="A24557" t="s">
        <v>4</v>
      </c>
      <c r="B24557" s="4" t="s">
        <v>5</v>
      </c>
      <c r="C24557" s="4" t="s">
        <v>10</v>
      </c>
      <c r="D24557" s="4" t="s">
        <v>6</v>
      </c>
      <c r="E24557" s="4" t="s">
        <v>6</v>
      </c>
      <c r="F24557" s="4" t="s">
        <v>6</v>
      </c>
      <c r="G24557" s="4" t="s">
        <v>13</v>
      </c>
      <c r="H24557" s="4" t="s">
        <v>9</v>
      </c>
      <c r="I24557" s="4" t="s">
        <v>22</v>
      </c>
      <c r="J24557" s="4" t="s">
        <v>22</v>
      </c>
      <c r="K24557" s="4" t="s">
        <v>22</v>
      </c>
      <c r="L24557" s="4" t="s">
        <v>22</v>
      </c>
      <c r="M24557" s="4" t="s">
        <v>22</v>
      </c>
      <c r="N24557" s="4" t="s">
        <v>22</v>
      </c>
      <c r="O24557" s="4" t="s">
        <v>22</v>
      </c>
      <c r="P24557" s="4" t="s">
        <v>6</v>
      </c>
      <c r="Q24557" s="4" t="s">
        <v>6</v>
      </c>
      <c r="R24557" s="4" t="s">
        <v>9</v>
      </c>
      <c r="S24557" s="4" t="s">
        <v>13</v>
      </c>
      <c r="T24557" s="4" t="s">
        <v>9</v>
      </c>
      <c r="U24557" s="4" t="s">
        <v>9</v>
      </c>
      <c r="V24557" s="4" t="s">
        <v>10</v>
      </c>
    </row>
    <row r="24558" spans="1:6">
      <c r="A24558" t="n">
        <v>194019</v>
      </c>
      <c r="B24558" s="68" t="n">
        <v>19</v>
      </c>
      <c r="C24558" s="7" t="n">
        <v>4</v>
      </c>
      <c r="D24558" s="7" t="s">
        <v>1354</v>
      </c>
      <c r="E24558" s="7" t="s">
        <v>1355</v>
      </c>
      <c r="F24558" s="7" t="s">
        <v>12</v>
      </c>
      <c r="G24558" s="7" t="n">
        <v>0</v>
      </c>
      <c r="H24558" s="7" t="n">
        <v>1</v>
      </c>
      <c r="I24558" s="7" t="n">
        <v>0</v>
      </c>
      <c r="J24558" s="7" t="n">
        <v>0</v>
      </c>
      <c r="K24558" s="7" t="n">
        <v>0</v>
      </c>
      <c r="L24558" s="7" t="n">
        <v>0</v>
      </c>
      <c r="M24558" s="7" t="n">
        <v>1</v>
      </c>
      <c r="N24558" s="7" t="n">
        <v>1.60000002384186</v>
      </c>
      <c r="O24558" s="7" t="n">
        <v>0.0900000035762787</v>
      </c>
      <c r="P24558" s="7" t="s">
        <v>12</v>
      </c>
      <c r="Q24558" s="7" t="s">
        <v>12</v>
      </c>
      <c r="R24558" s="7" t="n">
        <v>-1</v>
      </c>
      <c r="S24558" s="7" t="n">
        <v>0</v>
      </c>
      <c r="T24558" s="7" t="n">
        <v>0</v>
      </c>
      <c r="U24558" s="7" t="n">
        <v>0</v>
      </c>
      <c r="V24558" s="7" t="n">
        <v>0</v>
      </c>
    </row>
    <row r="24559" spans="1:6">
      <c r="A24559" t="s">
        <v>4</v>
      </c>
      <c r="B24559" s="4" t="s">
        <v>5</v>
      </c>
      <c r="C24559" s="4" t="s">
        <v>10</v>
      </c>
      <c r="D24559" s="4" t="s">
        <v>6</v>
      </c>
      <c r="E24559" s="4" t="s">
        <v>6</v>
      </c>
      <c r="F24559" s="4" t="s">
        <v>6</v>
      </c>
      <c r="G24559" s="4" t="s">
        <v>13</v>
      </c>
      <c r="H24559" s="4" t="s">
        <v>9</v>
      </c>
      <c r="I24559" s="4" t="s">
        <v>22</v>
      </c>
      <c r="J24559" s="4" t="s">
        <v>22</v>
      </c>
      <c r="K24559" s="4" t="s">
        <v>22</v>
      </c>
      <c r="L24559" s="4" t="s">
        <v>22</v>
      </c>
      <c r="M24559" s="4" t="s">
        <v>22</v>
      </c>
      <c r="N24559" s="4" t="s">
        <v>22</v>
      </c>
      <c r="O24559" s="4" t="s">
        <v>22</v>
      </c>
      <c r="P24559" s="4" t="s">
        <v>6</v>
      </c>
      <c r="Q24559" s="4" t="s">
        <v>6</v>
      </c>
      <c r="R24559" s="4" t="s">
        <v>9</v>
      </c>
      <c r="S24559" s="4" t="s">
        <v>13</v>
      </c>
      <c r="T24559" s="4" t="s">
        <v>9</v>
      </c>
      <c r="U24559" s="4" t="s">
        <v>9</v>
      </c>
      <c r="V24559" s="4" t="s">
        <v>10</v>
      </c>
    </row>
    <row r="24560" spans="1:6">
      <c r="A24560" t="n">
        <v>194094</v>
      </c>
      <c r="B24560" s="68" t="n">
        <v>19</v>
      </c>
      <c r="C24560" s="7" t="n">
        <v>5</v>
      </c>
      <c r="D24560" s="7" t="s">
        <v>1475</v>
      </c>
      <c r="E24560" s="7" t="s">
        <v>1476</v>
      </c>
      <c r="F24560" s="7" t="s">
        <v>12</v>
      </c>
      <c r="G24560" s="7" t="n">
        <v>0</v>
      </c>
      <c r="H24560" s="7" t="n">
        <v>1</v>
      </c>
      <c r="I24560" s="7" t="n">
        <v>0</v>
      </c>
      <c r="J24560" s="7" t="n">
        <v>0</v>
      </c>
      <c r="K24560" s="7" t="n">
        <v>0</v>
      </c>
      <c r="L24560" s="7" t="n">
        <v>0</v>
      </c>
      <c r="M24560" s="7" t="n">
        <v>1</v>
      </c>
      <c r="N24560" s="7" t="n">
        <v>1.60000002384186</v>
      </c>
      <c r="O24560" s="7" t="n">
        <v>0.0900000035762787</v>
      </c>
      <c r="P24560" s="7" t="s">
        <v>12</v>
      </c>
      <c r="Q24560" s="7" t="s">
        <v>12</v>
      </c>
      <c r="R24560" s="7" t="n">
        <v>-1</v>
      </c>
      <c r="S24560" s="7" t="n">
        <v>0</v>
      </c>
      <c r="T24560" s="7" t="n">
        <v>0</v>
      </c>
      <c r="U24560" s="7" t="n">
        <v>0</v>
      </c>
      <c r="V24560" s="7" t="n">
        <v>0</v>
      </c>
    </row>
    <row r="24561" spans="1:22">
      <c r="A24561" t="s">
        <v>4</v>
      </c>
      <c r="B24561" s="4" t="s">
        <v>5</v>
      </c>
      <c r="C24561" s="4" t="s">
        <v>10</v>
      </c>
      <c r="D24561" s="4" t="s">
        <v>6</v>
      </c>
      <c r="E24561" s="4" t="s">
        <v>6</v>
      </c>
      <c r="F24561" s="4" t="s">
        <v>6</v>
      </c>
      <c r="G24561" s="4" t="s">
        <v>13</v>
      </c>
      <c r="H24561" s="4" t="s">
        <v>9</v>
      </c>
      <c r="I24561" s="4" t="s">
        <v>22</v>
      </c>
      <c r="J24561" s="4" t="s">
        <v>22</v>
      </c>
      <c r="K24561" s="4" t="s">
        <v>22</v>
      </c>
      <c r="L24561" s="4" t="s">
        <v>22</v>
      </c>
      <c r="M24561" s="4" t="s">
        <v>22</v>
      </c>
      <c r="N24561" s="4" t="s">
        <v>22</v>
      </c>
      <c r="O24561" s="4" t="s">
        <v>22</v>
      </c>
      <c r="P24561" s="4" t="s">
        <v>6</v>
      </c>
      <c r="Q24561" s="4" t="s">
        <v>6</v>
      </c>
      <c r="R24561" s="4" t="s">
        <v>9</v>
      </c>
      <c r="S24561" s="4" t="s">
        <v>13</v>
      </c>
      <c r="T24561" s="4" t="s">
        <v>9</v>
      </c>
      <c r="U24561" s="4" t="s">
        <v>9</v>
      </c>
      <c r="V24561" s="4" t="s">
        <v>10</v>
      </c>
    </row>
    <row r="24562" spans="1:22">
      <c r="A24562" t="n">
        <v>194166</v>
      </c>
      <c r="B24562" s="68" t="n">
        <v>19</v>
      </c>
      <c r="C24562" s="7" t="n">
        <v>6</v>
      </c>
      <c r="D24562" s="7" t="s">
        <v>1477</v>
      </c>
      <c r="E24562" s="7" t="s">
        <v>1478</v>
      </c>
      <c r="F24562" s="7" t="s">
        <v>12</v>
      </c>
      <c r="G24562" s="7" t="n">
        <v>0</v>
      </c>
      <c r="H24562" s="7" t="n">
        <v>1</v>
      </c>
      <c r="I24562" s="7" t="n">
        <v>0</v>
      </c>
      <c r="J24562" s="7" t="n">
        <v>0</v>
      </c>
      <c r="K24562" s="7" t="n">
        <v>0</v>
      </c>
      <c r="L24562" s="7" t="n">
        <v>0</v>
      </c>
      <c r="M24562" s="7" t="n">
        <v>1</v>
      </c>
      <c r="N24562" s="7" t="n">
        <v>1.60000002384186</v>
      </c>
      <c r="O24562" s="7" t="n">
        <v>0.0900000035762787</v>
      </c>
      <c r="P24562" s="7" t="s">
        <v>12</v>
      </c>
      <c r="Q24562" s="7" t="s">
        <v>12</v>
      </c>
      <c r="R24562" s="7" t="n">
        <v>-1</v>
      </c>
      <c r="S24562" s="7" t="n">
        <v>0</v>
      </c>
      <c r="T24562" s="7" t="n">
        <v>0</v>
      </c>
      <c r="U24562" s="7" t="n">
        <v>0</v>
      </c>
      <c r="V24562" s="7" t="n">
        <v>0</v>
      </c>
    </row>
    <row r="24563" spans="1:22">
      <c r="A24563" t="s">
        <v>4</v>
      </c>
      <c r="B24563" s="4" t="s">
        <v>5</v>
      </c>
      <c r="C24563" s="4" t="s">
        <v>10</v>
      </c>
      <c r="D24563" s="4" t="s">
        <v>6</v>
      </c>
      <c r="E24563" s="4" t="s">
        <v>6</v>
      </c>
      <c r="F24563" s="4" t="s">
        <v>6</v>
      </c>
      <c r="G24563" s="4" t="s">
        <v>13</v>
      </c>
      <c r="H24563" s="4" t="s">
        <v>9</v>
      </c>
      <c r="I24563" s="4" t="s">
        <v>22</v>
      </c>
      <c r="J24563" s="4" t="s">
        <v>22</v>
      </c>
      <c r="K24563" s="4" t="s">
        <v>22</v>
      </c>
      <c r="L24563" s="4" t="s">
        <v>22</v>
      </c>
      <c r="M24563" s="4" t="s">
        <v>22</v>
      </c>
      <c r="N24563" s="4" t="s">
        <v>22</v>
      </c>
      <c r="O24563" s="4" t="s">
        <v>22</v>
      </c>
      <c r="P24563" s="4" t="s">
        <v>6</v>
      </c>
      <c r="Q24563" s="4" t="s">
        <v>6</v>
      </c>
      <c r="R24563" s="4" t="s">
        <v>9</v>
      </c>
      <c r="S24563" s="4" t="s">
        <v>13</v>
      </c>
      <c r="T24563" s="4" t="s">
        <v>9</v>
      </c>
      <c r="U24563" s="4" t="s">
        <v>9</v>
      </c>
      <c r="V24563" s="4" t="s">
        <v>10</v>
      </c>
    </row>
    <row r="24564" spans="1:22">
      <c r="A24564" t="n">
        <v>194239</v>
      </c>
      <c r="B24564" s="68" t="n">
        <v>19</v>
      </c>
      <c r="C24564" s="7" t="n">
        <v>7</v>
      </c>
      <c r="D24564" s="7" t="s">
        <v>1356</v>
      </c>
      <c r="E24564" s="7" t="s">
        <v>1357</v>
      </c>
      <c r="F24564" s="7" t="s">
        <v>12</v>
      </c>
      <c r="G24564" s="7" t="n">
        <v>0</v>
      </c>
      <c r="H24564" s="7" t="n">
        <v>1</v>
      </c>
      <c r="I24564" s="7" t="n">
        <v>0</v>
      </c>
      <c r="J24564" s="7" t="n">
        <v>0</v>
      </c>
      <c r="K24564" s="7" t="n">
        <v>0</v>
      </c>
      <c r="L24564" s="7" t="n">
        <v>0</v>
      </c>
      <c r="M24564" s="7" t="n">
        <v>1</v>
      </c>
      <c r="N24564" s="7" t="n">
        <v>1.60000002384186</v>
      </c>
      <c r="O24564" s="7" t="n">
        <v>0.0900000035762787</v>
      </c>
      <c r="P24564" s="7" t="s">
        <v>12</v>
      </c>
      <c r="Q24564" s="7" t="s">
        <v>12</v>
      </c>
      <c r="R24564" s="7" t="n">
        <v>-1</v>
      </c>
      <c r="S24564" s="7" t="n">
        <v>0</v>
      </c>
      <c r="T24564" s="7" t="n">
        <v>0</v>
      </c>
      <c r="U24564" s="7" t="n">
        <v>0</v>
      </c>
      <c r="V24564" s="7" t="n">
        <v>0</v>
      </c>
    </row>
    <row r="24565" spans="1:22">
      <c r="A24565" t="s">
        <v>4</v>
      </c>
      <c r="B24565" s="4" t="s">
        <v>5</v>
      </c>
      <c r="C24565" s="4" t="s">
        <v>10</v>
      </c>
      <c r="D24565" s="4" t="s">
        <v>6</v>
      </c>
      <c r="E24565" s="4" t="s">
        <v>6</v>
      </c>
      <c r="F24565" s="4" t="s">
        <v>6</v>
      </c>
      <c r="G24565" s="4" t="s">
        <v>13</v>
      </c>
      <c r="H24565" s="4" t="s">
        <v>9</v>
      </c>
      <c r="I24565" s="4" t="s">
        <v>22</v>
      </c>
      <c r="J24565" s="4" t="s">
        <v>22</v>
      </c>
      <c r="K24565" s="4" t="s">
        <v>22</v>
      </c>
      <c r="L24565" s="4" t="s">
        <v>22</v>
      </c>
      <c r="M24565" s="4" t="s">
        <v>22</v>
      </c>
      <c r="N24565" s="4" t="s">
        <v>22</v>
      </c>
      <c r="O24565" s="4" t="s">
        <v>22</v>
      </c>
      <c r="P24565" s="4" t="s">
        <v>6</v>
      </c>
      <c r="Q24565" s="4" t="s">
        <v>6</v>
      </c>
      <c r="R24565" s="4" t="s">
        <v>9</v>
      </c>
      <c r="S24565" s="4" t="s">
        <v>13</v>
      </c>
      <c r="T24565" s="4" t="s">
        <v>9</v>
      </c>
      <c r="U24565" s="4" t="s">
        <v>9</v>
      </c>
      <c r="V24565" s="4" t="s">
        <v>10</v>
      </c>
    </row>
    <row r="24566" spans="1:22">
      <c r="A24566" t="n">
        <v>194310</v>
      </c>
      <c r="B24566" s="68" t="n">
        <v>19</v>
      </c>
      <c r="C24566" s="7" t="n">
        <v>8</v>
      </c>
      <c r="D24566" s="7" t="s">
        <v>1358</v>
      </c>
      <c r="E24566" s="7" t="s">
        <v>1359</v>
      </c>
      <c r="F24566" s="7" t="s">
        <v>12</v>
      </c>
      <c r="G24566" s="7" t="n">
        <v>0</v>
      </c>
      <c r="H24566" s="7" t="n">
        <v>1</v>
      </c>
      <c r="I24566" s="7" t="n">
        <v>0</v>
      </c>
      <c r="J24566" s="7" t="n">
        <v>0</v>
      </c>
      <c r="K24566" s="7" t="n">
        <v>0</v>
      </c>
      <c r="L24566" s="7" t="n">
        <v>0</v>
      </c>
      <c r="M24566" s="7" t="n">
        <v>1</v>
      </c>
      <c r="N24566" s="7" t="n">
        <v>1.60000002384186</v>
      </c>
      <c r="O24566" s="7" t="n">
        <v>0.0900000035762787</v>
      </c>
      <c r="P24566" s="7" t="s">
        <v>12</v>
      </c>
      <c r="Q24566" s="7" t="s">
        <v>12</v>
      </c>
      <c r="R24566" s="7" t="n">
        <v>-1</v>
      </c>
      <c r="S24566" s="7" t="n">
        <v>0</v>
      </c>
      <c r="T24566" s="7" t="n">
        <v>0</v>
      </c>
      <c r="U24566" s="7" t="n">
        <v>0</v>
      </c>
      <c r="V24566" s="7" t="n">
        <v>0</v>
      </c>
    </row>
    <row r="24567" spans="1:22">
      <c r="A24567" t="s">
        <v>4</v>
      </c>
      <c r="B24567" s="4" t="s">
        <v>5</v>
      </c>
      <c r="C24567" s="4" t="s">
        <v>10</v>
      </c>
      <c r="D24567" s="4" t="s">
        <v>6</v>
      </c>
      <c r="E24567" s="4" t="s">
        <v>6</v>
      </c>
      <c r="F24567" s="4" t="s">
        <v>6</v>
      </c>
      <c r="G24567" s="4" t="s">
        <v>13</v>
      </c>
      <c r="H24567" s="4" t="s">
        <v>9</v>
      </c>
      <c r="I24567" s="4" t="s">
        <v>22</v>
      </c>
      <c r="J24567" s="4" t="s">
        <v>22</v>
      </c>
      <c r="K24567" s="4" t="s">
        <v>22</v>
      </c>
      <c r="L24567" s="4" t="s">
        <v>22</v>
      </c>
      <c r="M24567" s="4" t="s">
        <v>22</v>
      </c>
      <c r="N24567" s="4" t="s">
        <v>22</v>
      </c>
      <c r="O24567" s="4" t="s">
        <v>22</v>
      </c>
      <c r="P24567" s="4" t="s">
        <v>6</v>
      </c>
      <c r="Q24567" s="4" t="s">
        <v>6</v>
      </c>
      <c r="R24567" s="4" t="s">
        <v>9</v>
      </c>
      <c r="S24567" s="4" t="s">
        <v>13</v>
      </c>
      <c r="T24567" s="4" t="s">
        <v>9</v>
      </c>
      <c r="U24567" s="4" t="s">
        <v>9</v>
      </c>
      <c r="V24567" s="4" t="s">
        <v>10</v>
      </c>
    </row>
    <row r="24568" spans="1:22">
      <c r="A24568" t="n">
        <v>194383</v>
      </c>
      <c r="B24568" s="68" t="n">
        <v>19</v>
      </c>
      <c r="C24568" s="7" t="n">
        <v>9</v>
      </c>
      <c r="D24568" s="7" t="s">
        <v>1360</v>
      </c>
      <c r="E24568" s="7" t="s">
        <v>1361</v>
      </c>
      <c r="F24568" s="7" t="s">
        <v>12</v>
      </c>
      <c r="G24568" s="7" t="n">
        <v>0</v>
      </c>
      <c r="H24568" s="7" t="n">
        <v>1</v>
      </c>
      <c r="I24568" s="7" t="n">
        <v>0</v>
      </c>
      <c r="J24568" s="7" t="n">
        <v>0</v>
      </c>
      <c r="K24568" s="7" t="n">
        <v>0</v>
      </c>
      <c r="L24568" s="7" t="n">
        <v>0</v>
      </c>
      <c r="M24568" s="7" t="n">
        <v>1</v>
      </c>
      <c r="N24568" s="7" t="n">
        <v>1.60000002384186</v>
      </c>
      <c r="O24568" s="7" t="n">
        <v>0.0900000035762787</v>
      </c>
      <c r="P24568" s="7" t="s">
        <v>12</v>
      </c>
      <c r="Q24568" s="7" t="s">
        <v>12</v>
      </c>
      <c r="R24568" s="7" t="n">
        <v>-1</v>
      </c>
      <c r="S24568" s="7" t="n">
        <v>0</v>
      </c>
      <c r="T24568" s="7" t="n">
        <v>0</v>
      </c>
      <c r="U24568" s="7" t="n">
        <v>0</v>
      </c>
      <c r="V24568" s="7" t="n">
        <v>0</v>
      </c>
    </row>
    <row r="24569" spans="1:22">
      <c r="A24569" t="s">
        <v>4</v>
      </c>
      <c r="B24569" s="4" t="s">
        <v>5</v>
      </c>
      <c r="C24569" s="4" t="s">
        <v>10</v>
      </c>
      <c r="D24569" s="4" t="s">
        <v>6</v>
      </c>
      <c r="E24569" s="4" t="s">
        <v>6</v>
      </c>
      <c r="F24569" s="4" t="s">
        <v>6</v>
      </c>
      <c r="G24569" s="4" t="s">
        <v>13</v>
      </c>
      <c r="H24569" s="4" t="s">
        <v>9</v>
      </c>
      <c r="I24569" s="4" t="s">
        <v>22</v>
      </c>
      <c r="J24569" s="4" t="s">
        <v>22</v>
      </c>
      <c r="K24569" s="4" t="s">
        <v>22</v>
      </c>
      <c r="L24569" s="4" t="s">
        <v>22</v>
      </c>
      <c r="M24569" s="4" t="s">
        <v>22</v>
      </c>
      <c r="N24569" s="4" t="s">
        <v>22</v>
      </c>
      <c r="O24569" s="4" t="s">
        <v>22</v>
      </c>
      <c r="P24569" s="4" t="s">
        <v>6</v>
      </c>
      <c r="Q24569" s="4" t="s">
        <v>6</v>
      </c>
      <c r="R24569" s="4" t="s">
        <v>9</v>
      </c>
      <c r="S24569" s="4" t="s">
        <v>13</v>
      </c>
      <c r="T24569" s="4" t="s">
        <v>9</v>
      </c>
      <c r="U24569" s="4" t="s">
        <v>9</v>
      </c>
      <c r="V24569" s="4" t="s">
        <v>10</v>
      </c>
    </row>
    <row r="24570" spans="1:22">
      <c r="A24570" t="n">
        <v>194458</v>
      </c>
      <c r="B24570" s="68" t="n">
        <v>19</v>
      </c>
      <c r="C24570" s="7" t="n">
        <v>16</v>
      </c>
      <c r="D24570" s="7" t="s">
        <v>1362</v>
      </c>
      <c r="E24570" s="7" t="s">
        <v>1363</v>
      </c>
      <c r="F24570" s="7" t="s">
        <v>12</v>
      </c>
      <c r="G24570" s="7" t="n">
        <v>0</v>
      </c>
      <c r="H24570" s="7" t="n">
        <v>1</v>
      </c>
      <c r="I24570" s="7" t="n">
        <v>0</v>
      </c>
      <c r="J24570" s="7" t="n">
        <v>0</v>
      </c>
      <c r="K24570" s="7" t="n">
        <v>0</v>
      </c>
      <c r="L24570" s="7" t="n">
        <v>0</v>
      </c>
      <c r="M24570" s="7" t="n">
        <v>1</v>
      </c>
      <c r="N24570" s="7" t="n">
        <v>1.60000002384186</v>
      </c>
      <c r="O24570" s="7" t="n">
        <v>0.0900000035762787</v>
      </c>
      <c r="P24570" s="7" t="s">
        <v>12</v>
      </c>
      <c r="Q24570" s="7" t="s">
        <v>12</v>
      </c>
      <c r="R24570" s="7" t="n">
        <v>-1</v>
      </c>
      <c r="S24570" s="7" t="n">
        <v>0</v>
      </c>
      <c r="T24570" s="7" t="n">
        <v>0</v>
      </c>
      <c r="U24570" s="7" t="n">
        <v>0</v>
      </c>
      <c r="V24570" s="7" t="n">
        <v>0</v>
      </c>
    </row>
    <row r="24571" spans="1:22">
      <c r="A24571" t="s">
        <v>4</v>
      </c>
      <c r="B24571" s="4" t="s">
        <v>5</v>
      </c>
      <c r="C24571" s="4" t="s">
        <v>10</v>
      </c>
      <c r="D24571" s="4" t="s">
        <v>6</v>
      </c>
      <c r="E24571" s="4" t="s">
        <v>6</v>
      </c>
      <c r="F24571" s="4" t="s">
        <v>6</v>
      </c>
      <c r="G24571" s="4" t="s">
        <v>13</v>
      </c>
      <c r="H24571" s="4" t="s">
        <v>9</v>
      </c>
      <c r="I24571" s="4" t="s">
        <v>22</v>
      </c>
      <c r="J24571" s="4" t="s">
        <v>22</v>
      </c>
      <c r="K24571" s="4" t="s">
        <v>22</v>
      </c>
      <c r="L24571" s="4" t="s">
        <v>22</v>
      </c>
      <c r="M24571" s="4" t="s">
        <v>22</v>
      </c>
      <c r="N24571" s="4" t="s">
        <v>22</v>
      </c>
      <c r="O24571" s="4" t="s">
        <v>22</v>
      </c>
      <c r="P24571" s="4" t="s">
        <v>6</v>
      </c>
      <c r="Q24571" s="4" t="s">
        <v>6</v>
      </c>
      <c r="R24571" s="4" t="s">
        <v>9</v>
      </c>
      <c r="S24571" s="4" t="s">
        <v>13</v>
      </c>
      <c r="T24571" s="4" t="s">
        <v>9</v>
      </c>
      <c r="U24571" s="4" t="s">
        <v>9</v>
      </c>
      <c r="V24571" s="4" t="s">
        <v>10</v>
      </c>
    </row>
    <row r="24572" spans="1:22">
      <c r="A24572" t="n">
        <v>194527</v>
      </c>
      <c r="B24572" s="68" t="n">
        <v>19</v>
      </c>
      <c r="C24572" s="7" t="n">
        <v>15</v>
      </c>
      <c r="D24572" s="7" t="s">
        <v>1364</v>
      </c>
      <c r="E24572" s="7" t="s">
        <v>1479</v>
      </c>
      <c r="F24572" s="7" t="s">
        <v>12</v>
      </c>
      <c r="G24572" s="7" t="n">
        <v>0</v>
      </c>
      <c r="H24572" s="7" t="n">
        <v>1</v>
      </c>
      <c r="I24572" s="7" t="n">
        <v>0</v>
      </c>
      <c r="J24572" s="7" t="n">
        <v>0</v>
      </c>
      <c r="K24572" s="7" t="n">
        <v>0</v>
      </c>
      <c r="L24572" s="7" t="n">
        <v>0</v>
      </c>
      <c r="M24572" s="7" t="n">
        <v>1</v>
      </c>
      <c r="N24572" s="7" t="n">
        <v>1.60000002384186</v>
      </c>
      <c r="O24572" s="7" t="n">
        <v>0.0900000035762787</v>
      </c>
      <c r="P24572" s="7" t="s">
        <v>12</v>
      </c>
      <c r="Q24572" s="7" t="s">
        <v>12</v>
      </c>
      <c r="R24572" s="7" t="n">
        <v>-1</v>
      </c>
      <c r="S24572" s="7" t="n">
        <v>0</v>
      </c>
      <c r="T24572" s="7" t="n">
        <v>0</v>
      </c>
      <c r="U24572" s="7" t="n">
        <v>0</v>
      </c>
      <c r="V24572" s="7" t="n">
        <v>0</v>
      </c>
    </row>
    <row r="24573" spans="1:22">
      <c r="A24573" t="s">
        <v>4</v>
      </c>
      <c r="B24573" s="4" t="s">
        <v>5</v>
      </c>
      <c r="C24573" s="4" t="s">
        <v>10</v>
      </c>
      <c r="D24573" s="4" t="s">
        <v>6</v>
      </c>
      <c r="E24573" s="4" t="s">
        <v>6</v>
      </c>
      <c r="F24573" s="4" t="s">
        <v>6</v>
      </c>
      <c r="G24573" s="4" t="s">
        <v>13</v>
      </c>
      <c r="H24573" s="4" t="s">
        <v>9</v>
      </c>
      <c r="I24573" s="4" t="s">
        <v>22</v>
      </c>
      <c r="J24573" s="4" t="s">
        <v>22</v>
      </c>
      <c r="K24573" s="4" t="s">
        <v>22</v>
      </c>
      <c r="L24573" s="4" t="s">
        <v>22</v>
      </c>
      <c r="M24573" s="4" t="s">
        <v>22</v>
      </c>
      <c r="N24573" s="4" t="s">
        <v>22</v>
      </c>
      <c r="O24573" s="4" t="s">
        <v>22</v>
      </c>
      <c r="P24573" s="4" t="s">
        <v>6</v>
      </c>
      <c r="Q24573" s="4" t="s">
        <v>6</v>
      </c>
      <c r="R24573" s="4" t="s">
        <v>9</v>
      </c>
      <c r="S24573" s="4" t="s">
        <v>13</v>
      </c>
      <c r="T24573" s="4" t="s">
        <v>9</v>
      </c>
      <c r="U24573" s="4" t="s">
        <v>9</v>
      </c>
      <c r="V24573" s="4" t="s">
        <v>10</v>
      </c>
    </row>
    <row r="24574" spans="1:22">
      <c r="A24574" t="n">
        <v>194601</v>
      </c>
      <c r="B24574" s="68" t="n">
        <v>19</v>
      </c>
      <c r="C24574" s="7" t="n">
        <v>14</v>
      </c>
      <c r="D24574" s="7" t="s">
        <v>1366</v>
      </c>
      <c r="E24574" s="7" t="s">
        <v>1367</v>
      </c>
      <c r="F24574" s="7" t="s">
        <v>12</v>
      </c>
      <c r="G24574" s="7" t="n">
        <v>0</v>
      </c>
      <c r="H24574" s="7" t="n">
        <v>1</v>
      </c>
      <c r="I24574" s="7" t="n">
        <v>0</v>
      </c>
      <c r="J24574" s="7" t="n">
        <v>0</v>
      </c>
      <c r="K24574" s="7" t="n">
        <v>0</v>
      </c>
      <c r="L24574" s="7" t="n">
        <v>0</v>
      </c>
      <c r="M24574" s="7" t="n">
        <v>1</v>
      </c>
      <c r="N24574" s="7" t="n">
        <v>1.60000002384186</v>
      </c>
      <c r="O24574" s="7" t="n">
        <v>0.0900000035762787</v>
      </c>
      <c r="P24574" s="7" t="s">
        <v>12</v>
      </c>
      <c r="Q24574" s="7" t="s">
        <v>12</v>
      </c>
      <c r="R24574" s="7" t="n">
        <v>-1</v>
      </c>
      <c r="S24574" s="7" t="n">
        <v>0</v>
      </c>
      <c r="T24574" s="7" t="n">
        <v>0</v>
      </c>
      <c r="U24574" s="7" t="n">
        <v>0</v>
      </c>
      <c r="V24574" s="7" t="n">
        <v>0</v>
      </c>
    </row>
    <row r="24575" spans="1:22">
      <c r="A24575" t="s">
        <v>4</v>
      </c>
      <c r="B24575" s="4" t="s">
        <v>5</v>
      </c>
      <c r="C24575" s="4" t="s">
        <v>10</v>
      </c>
      <c r="D24575" s="4" t="s">
        <v>6</v>
      </c>
      <c r="E24575" s="4" t="s">
        <v>6</v>
      </c>
      <c r="F24575" s="4" t="s">
        <v>6</v>
      </c>
      <c r="G24575" s="4" t="s">
        <v>13</v>
      </c>
      <c r="H24575" s="4" t="s">
        <v>9</v>
      </c>
      <c r="I24575" s="4" t="s">
        <v>22</v>
      </c>
      <c r="J24575" s="4" t="s">
        <v>22</v>
      </c>
      <c r="K24575" s="4" t="s">
        <v>22</v>
      </c>
      <c r="L24575" s="4" t="s">
        <v>22</v>
      </c>
      <c r="M24575" s="4" t="s">
        <v>22</v>
      </c>
      <c r="N24575" s="4" t="s">
        <v>22</v>
      </c>
      <c r="O24575" s="4" t="s">
        <v>22</v>
      </c>
      <c r="P24575" s="4" t="s">
        <v>6</v>
      </c>
      <c r="Q24575" s="4" t="s">
        <v>6</v>
      </c>
      <c r="R24575" s="4" t="s">
        <v>9</v>
      </c>
      <c r="S24575" s="4" t="s">
        <v>13</v>
      </c>
      <c r="T24575" s="4" t="s">
        <v>9</v>
      </c>
      <c r="U24575" s="4" t="s">
        <v>9</v>
      </c>
      <c r="V24575" s="4" t="s">
        <v>10</v>
      </c>
    </row>
    <row r="24576" spans="1:22">
      <c r="A24576" t="n">
        <v>194671</v>
      </c>
      <c r="B24576" s="68" t="n">
        <v>19</v>
      </c>
      <c r="C24576" s="7" t="n">
        <v>7032</v>
      </c>
      <c r="D24576" s="7" t="s">
        <v>797</v>
      </c>
      <c r="E24576" s="7" t="s">
        <v>798</v>
      </c>
      <c r="F24576" s="7" t="s">
        <v>12</v>
      </c>
      <c r="G24576" s="7" t="n">
        <v>0</v>
      </c>
      <c r="H24576" s="7" t="n">
        <v>1</v>
      </c>
      <c r="I24576" s="7" t="n">
        <v>0</v>
      </c>
      <c r="J24576" s="7" t="n">
        <v>0</v>
      </c>
      <c r="K24576" s="7" t="n">
        <v>0</v>
      </c>
      <c r="L24576" s="7" t="n">
        <v>0</v>
      </c>
      <c r="M24576" s="7" t="n">
        <v>1</v>
      </c>
      <c r="N24576" s="7" t="n">
        <v>1.60000002384186</v>
      </c>
      <c r="O24576" s="7" t="n">
        <v>0.0900000035762787</v>
      </c>
      <c r="P24576" s="7" t="s">
        <v>12</v>
      </c>
      <c r="Q24576" s="7" t="s">
        <v>12</v>
      </c>
      <c r="R24576" s="7" t="n">
        <v>-1</v>
      </c>
      <c r="S24576" s="7" t="n">
        <v>0</v>
      </c>
      <c r="T24576" s="7" t="n">
        <v>0</v>
      </c>
      <c r="U24576" s="7" t="n">
        <v>0</v>
      </c>
      <c r="V24576" s="7" t="n">
        <v>0</v>
      </c>
    </row>
    <row r="24577" spans="1:22">
      <c r="A24577" t="s">
        <v>4</v>
      </c>
      <c r="B24577" s="4" t="s">
        <v>5</v>
      </c>
      <c r="C24577" s="4" t="s">
        <v>10</v>
      </c>
      <c r="D24577" s="4" t="s">
        <v>6</v>
      </c>
      <c r="E24577" s="4" t="s">
        <v>6</v>
      </c>
      <c r="F24577" s="4" t="s">
        <v>6</v>
      </c>
      <c r="G24577" s="4" t="s">
        <v>13</v>
      </c>
      <c r="H24577" s="4" t="s">
        <v>9</v>
      </c>
      <c r="I24577" s="4" t="s">
        <v>22</v>
      </c>
      <c r="J24577" s="4" t="s">
        <v>22</v>
      </c>
      <c r="K24577" s="4" t="s">
        <v>22</v>
      </c>
      <c r="L24577" s="4" t="s">
        <v>22</v>
      </c>
      <c r="M24577" s="4" t="s">
        <v>22</v>
      </c>
      <c r="N24577" s="4" t="s">
        <v>22</v>
      </c>
      <c r="O24577" s="4" t="s">
        <v>22</v>
      </c>
      <c r="P24577" s="4" t="s">
        <v>6</v>
      </c>
      <c r="Q24577" s="4" t="s">
        <v>6</v>
      </c>
      <c r="R24577" s="4" t="s">
        <v>9</v>
      </c>
      <c r="S24577" s="4" t="s">
        <v>13</v>
      </c>
      <c r="T24577" s="4" t="s">
        <v>9</v>
      </c>
      <c r="U24577" s="4" t="s">
        <v>9</v>
      </c>
      <c r="V24577" s="4" t="s">
        <v>10</v>
      </c>
    </row>
    <row r="24578" spans="1:22">
      <c r="A24578" t="n">
        <v>194741</v>
      </c>
      <c r="B24578" s="68" t="n">
        <v>19</v>
      </c>
      <c r="C24578" s="7" t="n">
        <v>19</v>
      </c>
      <c r="D24578" s="7" t="s">
        <v>1480</v>
      </c>
      <c r="E24578" s="7" t="s">
        <v>975</v>
      </c>
      <c r="F24578" s="7" t="s">
        <v>12</v>
      </c>
      <c r="G24578" s="7" t="n">
        <v>0</v>
      </c>
      <c r="H24578" s="7" t="n">
        <v>1</v>
      </c>
      <c r="I24578" s="7" t="n">
        <v>0</v>
      </c>
      <c r="J24578" s="7" t="n">
        <v>0</v>
      </c>
      <c r="K24578" s="7" t="n">
        <v>0</v>
      </c>
      <c r="L24578" s="7" t="n">
        <v>0</v>
      </c>
      <c r="M24578" s="7" t="n">
        <v>1</v>
      </c>
      <c r="N24578" s="7" t="n">
        <v>1.60000002384186</v>
      </c>
      <c r="O24578" s="7" t="n">
        <v>0.0900000035762787</v>
      </c>
      <c r="P24578" s="7" t="s">
        <v>12</v>
      </c>
      <c r="Q24578" s="7" t="s">
        <v>12</v>
      </c>
      <c r="R24578" s="7" t="n">
        <v>-1</v>
      </c>
      <c r="S24578" s="7" t="n">
        <v>0</v>
      </c>
      <c r="T24578" s="7" t="n">
        <v>0</v>
      </c>
      <c r="U24578" s="7" t="n">
        <v>0</v>
      </c>
      <c r="V24578" s="7" t="n">
        <v>0</v>
      </c>
    </row>
    <row r="24579" spans="1:22">
      <c r="A24579" t="s">
        <v>4</v>
      </c>
      <c r="B24579" s="4" t="s">
        <v>5</v>
      </c>
      <c r="C24579" s="4" t="s">
        <v>10</v>
      </c>
      <c r="D24579" s="4" t="s">
        <v>6</v>
      </c>
      <c r="E24579" s="4" t="s">
        <v>6</v>
      </c>
      <c r="F24579" s="4" t="s">
        <v>6</v>
      </c>
      <c r="G24579" s="4" t="s">
        <v>13</v>
      </c>
      <c r="H24579" s="4" t="s">
        <v>9</v>
      </c>
      <c r="I24579" s="4" t="s">
        <v>22</v>
      </c>
      <c r="J24579" s="4" t="s">
        <v>22</v>
      </c>
      <c r="K24579" s="4" t="s">
        <v>22</v>
      </c>
      <c r="L24579" s="4" t="s">
        <v>22</v>
      </c>
      <c r="M24579" s="4" t="s">
        <v>22</v>
      </c>
      <c r="N24579" s="4" t="s">
        <v>22</v>
      </c>
      <c r="O24579" s="4" t="s">
        <v>22</v>
      </c>
      <c r="P24579" s="4" t="s">
        <v>6</v>
      </c>
      <c r="Q24579" s="4" t="s">
        <v>6</v>
      </c>
      <c r="R24579" s="4" t="s">
        <v>9</v>
      </c>
      <c r="S24579" s="4" t="s">
        <v>13</v>
      </c>
      <c r="T24579" s="4" t="s">
        <v>9</v>
      </c>
      <c r="U24579" s="4" t="s">
        <v>9</v>
      </c>
      <c r="V24579" s="4" t="s">
        <v>10</v>
      </c>
    </row>
    <row r="24580" spans="1:22">
      <c r="A24580" t="n">
        <v>194818</v>
      </c>
      <c r="B24580" s="68" t="n">
        <v>19</v>
      </c>
      <c r="C24580" s="7" t="n">
        <v>7024</v>
      </c>
      <c r="D24580" s="7" t="s">
        <v>965</v>
      </c>
      <c r="E24580" s="7" t="s">
        <v>966</v>
      </c>
      <c r="F24580" s="7" t="s">
        <v>12</v>
      </c>
      <c r="G24580" s="7" t="n">
        <v>0</v>
      </c>
      <c r="H24580" s="7" t="n">
        <v>1</v>
      </c>
      <c r="I24580" s="7" t="n">
        <v>0</v>
      </c>
      <c r="J24580" s="7" t="n">
        <v>0</v>
      </c>
      <c r="K24580" s="7" t="n">
        <v>0</v>
      </c>
      <c r="L24580" s="7" t="n">
        <v>0</v>
      </c>
      <c r="M24580" s="7" t="n">
        <v>1</v>
      </c>
      <c r="N24580" s="7" t="n">
        <v>1.60000002384186</v>
      </c>
      <c r="O24580" s="7" t="n">
        <v>0.0900000035762787</v>
      </c>
      <c r="P24580" s="7" t="s">
        <v>12</v>
      </c>
      <c r="Q24580" s="7" t="s">
        <v>12</v>
      </c>
      <c r="R24580" s="7" t="n">
        <v>-1</v>
      </c>
      <c r="S24580" s="7" t="n">
        <v>0</v>
      </c>
      <c r="T24580" s="7" t="n">
        <v>0</v>
      </c>
      <c r="U24580" s="7" t="n">
        <v>0</v>
      </c>
      <c r="V24580" s="7" t="n">
        <v>0</v>
      </c>
    </row>
    <row r="24581" spans="1:22">
      <c r="A24581" t="s">
        <v>4</v>
      </c>
      <c r="B24581" s="4" t="s">
        <v>5</v>
      </c>
      <c r="C24581" s="4" t="s">
        <v>10</v>
      </c>
      <c r="D24581" s="4" t="s">
        <v>6</v>
      </c>
      <c r="E24581" s="4" t="s">
        <v>6</v>
      </c>
      <c r="F24581" s="4" t="s">
        <v>6</v>
      </c>
      <c r="G24581" s="4" t="s">
        <v>13</v>
      </c>
      <c r="H24581" s="4" t="s">
        <v>9</v>
      </c>
      <c r="I24581" s="4" t="s">
        <v>22</v>
      </c>
      <c r="J24581" s="4" t="s">
        <v>22</v>
      </c>
      <c r="K24581" s="4" t="s">
        <v>22</v>
      </c>
      <c r="L24581" s="4" t="s">
        <v>22</v>
      </c>
      <c r="M24581" s="4" t="s">
        <v>22</v>
      </c>
      <c r="N24581" s="4" t="s">
        <v>22</v>
      </c>
      <c r="O24581" s="4" t="s">
        <v>22</v>
      </c>
      <c r="P24581" s="4" t="s">
        <v>6</v>
      </c>
      <c r="Q24581" s="4" t="s">
        <v>6</v>
      </c>
      <c r="R24581" s="4" t="s">
        <v>9</v>
      </c>
      <c r="S24581" s="4" t="s">
        <v>13</v>
      </c>
      <c r="T24581" s="4" t="s">
        <v>9</v>
      </c>
      <c r="U24581" s="4" t="s">
        <v>9</v>
      </c>
      <c r="V24581" s="4" t="s">
        <v>10</v>
      </c>
    </row>
    <row r="24582" spans="1:22">
      <c r="A24582" t="n">
        <v>194889</v>
      </c>
      <c r="B24582" s="68" t="n">
        <v>19</v>
      </c>
      <c r="C24582" s="7" t="n">
        <v>7034</v>
      </c>
      <c r="D24582" s="7" t="s">
        <v>1481</v>
      </c>
      <c r="E24582" s="7" t="s">
        <v>1482</v>
      </c>
      <c r="F24582" s="7" t="s">
        <v>12</v>
      </c>
      <c r="G24582" s="7" t="n">
        <v>0</v>
      </c>
      <c r="H24582" s="7" t="n">
        <v>1</v>
      </c>
      <c r="I24582" s="7" t="n">
        <v>0</v>
      </c>
      <c r="J24582" s="7" t="n">
        <v>0</v>
      </c>
      <c r="K24582" s="7" t="n">
        <v>0</v>
      </c>
      <c r="L24582" s="7" t="n">
        <v>0</v>
      </c>
      <c r="M24582" s="7" t="n">
        <v>1</v>
      </c>
      <c r="N24582" s="7" t="n">
        <v>1.60000002384186</v>
      </c>
      <c r="O24582" s="7" t="n">
        <v>0.0900000035762787</v>
      </c>
      <c r="P24582" s="7" t="s">
        <v>12</v>
      </c>
      <c r="Q24582" s="7" t="s">
        <v>12</v>
      </c>
      <c r="R24582" s="7" t="n">
        <v>-1</v>
      </c>
      <c r="S24582" s="7" t="n">
        <v>0</v>
      </c>
      <c r="T24582" s="7" t="n">
        <v>0</v>
      </c>
      <c r="U24582" s="7" t="n">
        <v>0</v>
      </c>
      <c r="V24582" s="7" t="n">
        <v>0</v>
      </c>
    </row>
    <row r="24583" spans="1:22">
      <c r="A24583" t="s">
        <v>4</v>
      </c>
      <c r="B24583" s="4" t="s">
        <v>5</v>
      </c>
      <c r="C24583" s="4" t="s">
        <v>10</v>
      </c>
      <c r="D24583" s="4" t="s">
        <v>6</v>
      </c>
      <c r="E24583" s="4" t="s">
        <v>6</v>
      </c>
      <c r="F24583" s="4" t="s">
        <v>6</v>
      </c>
      <c r="G24583" s="4" t="s">
        <v>13</v>
      </c>
      <c r="H24583" s="4" t="s">
        <v>9</v>
      </c>
      <c r="I24583" s="4" t="s">
        <v>22</v>
      </c>
      <c r="J24583" s="4" t="s">
        <v>22</v>
      </c>
      <c r="K24583" s="4" t="s">
        <v>22</v>
      </c>
      <c r="L24583" s="4" t="s">
        <v>22</v>
      </c>
      <c r="M24583" s="4" t="s">
        <v>22</v>
      </c>
      <c r="N24583" s="4" t="s">
        <v>22</v>
      </c>
      <c r="O24583" s="4" t="s">
        <v>22</v>
      </c>
      <c r="P24583" s="4" t="s">
        <v>6</v>
      </c>
      <c r="Q24583" s="4" t="s">
        <v>6</v>
      </c>
      <c r="R24583" s="4" t="s">
        <v>9</v>
      </c>
      <c r="S24583" s="4" t="s">
        <v>13</v>
      </c>
      <c r="T24583" s="4" t="s">
        <v>9</v>
      </c>
      <c r="U24583" s="4" t="s">
        <v>9</v>
      </c>
      <c r="V24583" s="4" t="s">
        <v>10</v>
      </c>
    </row>
    <row r="24584" spans="1:22">
      <c r="A24584" t="n">
        <v>194959</v>
      </c>
      <c r="B24584" s="68" t="n">
        <v>19</v>
      </c>
      <c r="C24584" s="7" t="n">
        <v>7033</v>
      </c>
      <c r="D24584" s="7" t="s">
        <v>1540</v>
      </c>
      <c r="E24584" s="7" t="s">
        <v>1528</v>
      </c>
      <c r="F24584" s="7" t="s">
        <v>12</v>
      </c>
      <c r="G24584" s="7" t="n">
        <v>0</v>
      </c>
      <c r="H24584" s="7" t="n">
        <v>1</v>
      </c>
      <c r="I24584" s="7" t="n">
        <v>0</v>
      </c>
      <c r="J24584" s="7" t="n">
        <v>0</v>
      </c>
      <c r="K24584" s="7" t="n">
        <v>0</v>
      </c>
      <c r="L24584" s="7" t="n">
        <v>0</v>
      </c>
      <c r="M24584" s="7" t="n">
        <v>1</v>
      </c>
      <c r="N24584" s="7" t="n">
        <v>1.60000002384186</v>
      </c>
      <c r="O24584" s="7" t="n">
        <v>0.0900000035762787</v>
      </c>
      <c r="P24584" s="7" t="s">
        <v>12</v>
      </c>
      <c r="Q24584" s="7" t="s">
        <v>12</v>
      </c>
      <c r="R24584" s="7" t="n">
        <v>-1</v>
      </c>
      <c r="S24584" s="7" t="n">
        <v>0</v>
      </c>
      <c r="T24584" s="7" t="n">
        <v>0</v>
      </c>
      <c r="U24584" s="7" t="n">
        <v>0</v>
      </c>
      <c r="V24584" s="7" t="n">
        <v>0</v>
      </c>
    </row>
    <row r="24585" spans="1:22">
      <c r="A24585" t="s">
        <v>4</v>
      </c>
      <c r="B24585" s="4" t="s">
        <v>5</v>
      </c>
      <c r="C24585" s="4" t="s">
        <v>10</v>
      </c>
      <c r="D24585" s="4" t="s">
        <v>6</v>
      </c>
      <c r="E24585" s="4" t="s">
        <v>6</v>
      </c>
      <c r="F24585" s="4" t="s">
        <v>6</v>
      </c>
      <c r="G24585" s="4" t="s">
        <v>13</v>
      </c>
      <c r="H24585" s="4" t="s">
        <v>9</v>
      </c>
      <c r="I24585" s="4" t="s">
        <v>22</v>
      </c>
      <c r="J24585" s="4" t="s">
        <v>22</v>
      </c>
      <c r="K24585" s="4" t="s">
        <v>22</v>
      </c>
      <c r="L24585" s="4" t="s">
        <v>22</v>
      </c>
      <c r="M24585" s="4" t="s">
        <v>22</v>
      </c>
      <c r="N24585" s="4" t="s">
        <v>22</v>
      </c>
      <c r="O24585" s="4" t="s">
        <v>22</v>
      </c>
      <c r="P24585" s="4" t="s">
        <v>6</v>
      </c>
      <c r="Q24585" s="4" t="s">
        <v>6</v>
      </c>
      <c r="R24585" s="4" t="s">
        <v>9</v>
      </c>
      <c r="S24585" s="4" t="s">
        <v>13</v>
      </c>
      <c r="T24585" s="4" t="s">
        <v>9</v>
      </c>
      <c r="U24585" s="4" t="s">
        <v>9</v>
      </c>
      <c r="V24585" s="4" t="s">
        <v>10</v>
      </c>
    </row>
    <row r="24586" spans="1:22">
      <c r="A24586" t="n">
        <v>195030</v>
      </c>
      <c r="B24586" s="68" t="n">
        <v>19</v>
      </c>
      <c r="C24586" s="7" t="n">
        <v>23</v>
      </c>
      <c r="D24586" s="7" t="s">
        <v>1541</v>
      </c>
      <c r="E24586" s="7" t="s">
        <v>1542</v>
      </c>
      <c r="F24586" s="7" t="s">
        <v>12</v>
      </c>
      <c r="G24586" s="7" t="n">
        <v>0</v>
      </c>
      <c r="H24586" s="7" t="n">
        <v>1</v>
      </c>
      <c r="I24586" s="7" t="n">
        <v>0</v>
      </c>
      <c r="J24586" s="7" t="n">
        <v>0</v>
      </c>
      <c r="K24586" s="7" t="n">
        <v>0</v>
      </c>
      <c r="L24586" s="7" t="n">
        <v>0</v>
      </c>
      <c r="M24586" s="7" t="n">
        <v>1</v>
      </c>
      <c r="N24586" s="7" t="n">
        <v>1.60000002384186</v>
      </c>
      <c r="O24586" s="7" t="n">
        <v>0.0900000035762787</v>
      </c>
      <c r="P24586" s="7" t="s">
        <v>12</v>
      </c>
      <c r="Q24586" s="7" t="s">
        <v>12</v>
      </c>
      <c r="R24586" s="7" t="n">
        <v>-1</v>
      </c>
      <c r="S24586" s="7" t="n">
        <v>0</v>
      </c>
      <c r="T24586" s="7" t="n">
        <v>0</v>
      </c>
      <c r="U24586" s="7" t="n">
        <v>0</v>
      </c>
      <c r="V24586" s="7" t="n">
        <v>0</v>
      </c>
    </row>
    <row r="24587" spans="1:22">
      <c r="A24587" t="s">
        <v>4</v>
      </c>
      <c r="B24587" s="4" t="s">
        <v>5</v>
      </c>
      <c r="C24587" s="4" t="s">
        <v>13</v>
      </c>
      <c r="D24587" s="4" t="s">
        <v>10</v>
      </c>
      <c r="E24587" s="4" t="s">
        <v>13</v>
      </c>
      <c r="F24587" s="4" t="s">
        <v>20</v>
      </c>
    </row>
    <row r="24588" spans="1:22">
      <c r="A24588" t="n">
        <v>195102</v>
      </c>
      <c r="B24588" s="10" t="n">
        <v>5</v>
      </c>
      <c r="C24588" s="7" t="n">
        <v>30</v>
      </c>
      <c r="D24588" s="7" t="n">
        <v>6471</v>
      </c>
      <c r="E24588" s="7" t="n">
        <v>1</v>
      </c>
      <c r="F24588" s="11" t="n">
        <f t="normal" ca="1">A24662</f>
        <v>0</v>
      </c>
    </row>
    <row r="24589" spans="1:22">
      <c r="A24589" t="s">
        <v>4</v>
      </c>
      <c r="B24589" s="4" t="s">
        <v>5</v>
      </c>
      <c r="C24589" s="4" t="s">
        <v>10</v>
      </c>
      <c r="D24589" s="4" t="s">
        <v>13</v>
      </c>
      <c r="E24589" s="4" t="s">
        <v>13</v>
      </c>
      <c r="F24589" s="4" t="s">
        <v>6</v>
      </c>
    </row>
    <row r="24590" spans="1:22">
      <c r="A24590" t="n">
        <v>195111</v>
      </c>
      <c r="B24590" s="22" t="n">
        <v>20</v>
      </c>
      <c r="C24590" s="7" t="n">
        <v>0</v>
      </c>
      <c r="D24590" s="7" t="n">
        <v>3</v>
      </c>
      <c r="E24590" s="7" t="n">
        <v>10</v>
      </c>
      <c r="F24590" s="7" t="s">
        <v>80</v>
      </c>
    </row>
    <row r="24591" spans="1:22">
      <c r="A24591" t="s">
        <v>4</v>
      </c>
      <c r="B24591" s="4" t="s">
        <v>5</v>
      </c>
      <c r="C24591" s="4" t="s">
        <v>10</v>
      </c>
    </row>
    <row r="24592" spans="1:22">
      <c r="A24592" t="n">
        <v>195129</v>
      </c>
      <c r="B24592" s="35" t="n">
        <v>16</v>
      </c>
      <c r="C24592" s="7" t="n">
        <v>0</v>
      </c>
    </row>
    <row r="24593" spans="1:22">
      <c r="A24593" t="s">
        <v>4</v>
      </c>
      <c r="B24593" s="4" t="s">
        <v>5</v>
      </c>
      <c r="C24593" s="4" t="s">
        <v>10</v>
      </c>
      <c r="D24593" s="4" t="s">
        <v>13</v>
      </c>
      <c r="E24593" s="4" t="s">
        <v>13</v>
      </c>
      <c r="F24593" s="4" t="s">
        <v>6</v>
      </c>
    </row>
    <row r="24594" spans="1:22">
      <c r="A24594" t="n">
        <v>195132</v>
      </c>
      <c r="B24594" s="22" t="n">
        <v>20</v>
      </c>
      <c r="C24594" s="7" t="n">
        <v>11</v>
      </c>
      <c r="D24594" s="7" t="n">
        <v>3</v>
      </c>
      <c r="E24594" s="7" t="n">
        <v>10</v>
      </c>
      <c r="F24594" s="7" t="s">
        <v>80</v>
      </c>
    </row>
    <row r="24595" spans="1:22">
      <c r="A24595" t="s">
        <v>4</v>
      </c>
      <c r="B24595" s="4" t="s">
        <v>5</v>
      </c>
      <c r="C24595" s="4" t="s">
        <v>10</v>
      </c>
    </row>
    <row r="24596" spans="1:22">
      <c r="A24596" t="n">
        <v>195150</v>
      </c>
      <c r="B24596" s="35" t="n">
        <v>16</v>
      </c>
      <c r="C24596" s="7" t="n">
        <v>0</v>
      </c>
    </row>
    <row r="24597" spans="1:22">
      <c r="A24597" t="s">
        <v>4</v>
      </c>
      <c r="B24597" s="4" t="s">
        <v>5</v>
      </c>
      <c r="C24597" s="4" t="s">
        <v>10</v>
      </c>
      <c r="D24597" s="4" t="s">
        <v>13</v>
      </c>
      <c r="E24597" s="4" t="s">
        <v>13</v>
      </c>
      <c r="F24597" s="4" t="s">
        <v>6</v>
      </c>
    </row>
    <row r="24598" spans="1:22">
      <c r="A24598" t="n">
        <v>195153</v>
      </c>
      <c r="B24598" s="22" t="n">
        <v>20</v>
      </c>
      <c r="C24598" s="7" t="n">
        <v>1</v>
      </c>
      <c r="D24598" s="7" t="n">
        <v>3</v>
      </c>
      <c r="E24598" s="7" t="n">
        <v>10</v>
      </c>
      <c r="F24598" s="7" t="s">
        <v>80</v>
      </c>
    </row>
    <row r="24599" spans="1:22">
      <c r="A24599" t="s">
        <v>4</v>
      </c>
      <c r="B24599" s="4" t="s">
        <v>5</v>
      </c>
      <c r="C24599" s="4" t="s">
        <v>10</v>
      </c>
    </row>
    <row r="24600" spans="1:22">
      <c r="A24600" t="n">
        <v>195171</v>
      </c>
      <c r="B24600" s="35" t="n">
        <v>16</v>
      </c>
      <c r="C24600" s="7" t="n">
        <v>0</v>
      </c>
    </row>
    <row r="24601" spans="1:22">
      <c r="A24601" t="s">
        <v>4</v>
      </c>
      <c r="B24601" s="4" t="s">
        <v>5</v>
      </c>
      <c r="C24601" s="4" t="s">
        <v>10</v>
      </c>
      <c r="D24601" s="4" t="s">
        <v>13</v>
      </c>
      <c r="E24601" s="4" t="s">
        <v>13</v>
      </c>
      <c r="F24601" s="4" t="s">
        <v>6</v>
      </c>
    </row>
    <row r="24602" spans="1:22">
      <c r="A24602" t="n">
        <v>195174</v>
      </c>
      <c r="B24602" s="22" t="n">
        <v>20</v>
      </c>
      <c r="C24602" s="7" t="n">
        <v>2</v>
      </c>
      <c r="D24602" s="7" t="n">
        <v>3</v>
      </c>
      <c r="E24602" s="7" t="n">
        <v>10</v>
      </c>
      <c r="F24602" s="7" t="s">
        <v>80</v>
      </c>
    </row>
    <row r="24603" spans="1:22">
      <c r="A24603" t="s">
        <v>4</v>
      </c>
      <c r="B24603" s="4" t="s">
        <v>5</v>
      </c>
      <c r="C24603" s="4" t="s">
        <v>10</v>
      </c>
    </row>
    <row r="24604" spans="1:22">
      <c r="A24604" t="n">
        <v>195192</v>
      </c>
      <c r="B24604" s="35" t="n">
        <v>16</v>
      </c>
      <c r="C24604" s="7" t="n">
        <v>0</v>
      </c>
    </row>
    <row r="24605" spans="1:22">
      <c r="A24605" t="s">
        <v>4</v>
      </c>
      <c r="B24605" s="4" t="s">
        <v>5</v>
      </c>
      <c r="C24605" s="4" t="s">
        <v>10</v>
      </c>
      <c r="D24605" s="4" t="s">
        <v>13</v>
      </c>
      <c r="E24605" s="4" t="s">
        <v>13</v>
      </c>
      <c r="F24605" s="4" t="s">
        <v>6</v>
      </c>
    </row>
    <row r="24606" spans="1:22">
      <c r="A24606" t="n">
        <v>195195</v>
      </c>
      <c r="B24606" s="22" t="n">
        <v>20</v>
      </c>
      <c r="C24606" s="7" t="n">
        <v>3</v>
      </c>
      <c r="D24606" s="7" t="n">
        <v>3</v>
      </c>
      <c r="E24606" s="7" t="n">
        <v>10</v>
      </c>
      <c r="F24606" s="7" t="s">
        <v>80</v>
      </c>
    </row>
    <row r="24607" spans="1:22">
      <c r="A24607" t="s">
        <v>4</v>
      </c>
      <c r="B24607" s="4" t="s">
        <v>5</v>
      </c>
      <c r="C24607" s="4" t="s">
        <v>10</v>
      </c>
    </row>
    <row r="24608" spans="1:22">
      <c r="A24608" t="n">
        <v>195213</v>
      </c>
      <c r="B24608" s="35" t="n">
        <v>16</v>
      </c>
      <c r="C24608" s="7" t="n">
        <v>0</v>
      </c>
    </row>
    <row r="24609" spans="1:6">
      <c r="A24609" t="s">
        <v>4</v>
      </c>
      <c r="B24609" s="4" t="s">
        <v>5</v>
      </c>
      <c r="C24609" s="4" t="s">
        <v>10</v>
      </c>
      <c r="D24609" s="4" t="s">
        <v>13</v>
      </c>
      <c r="E24609" s="4" t="s">
        <v>13</v>
      </c>
      <c r="F24609" s="4" t="s">
        <v>6</v>
      </c>
    </row>
    <row r="24610" spans="1:6">
      <c r="A24610" t="n">
        <v>195216</v>
      </c>
      <c r="B24610" s="22" t="n">
        <v>20</v>
      </c>
      <c r="C24610" s="7" t="n">
        <v>4</v>
      </c>
      <c r="D24610" s="7" t="n">
        <v>3</v>
      </c>
      <c r="E24610" s="7" t="n">
        <v>10</v>
      </c>
      <c r="F24610" s="7" t="s">
        <v>80</v>
      </c>
    </row>
    <row r="24611" spans="1:6">
      <c r="A24611" t="s">
        <v>4</v>
      </c>
      <c r="B24611" s="4" t="s">
        <v>5</v>
      </c>
      <c r="C24611" s="4" t="s">
        <v>10</v>
      </c>
    </row>
    <row r="24612" spans="1:6">
      <c r="A24612" t="n">
        <v>195234</v>
      </c>
      <c r="B24612" s="35" t="n">
        <v>16</v>
      </c>
      <c r="C24612" s="7" t="n">
        <v>0</v>
      </c>
    </row>
    <row r="24613" spans="1:6">
      <c r="A24613" t="s">
        <v>4</v>
      </c>
      <c r="B24613" s="4" t="s">
        <v>5</v>
      </c>
      <c r="C24613" s="4" t="s">
        <v>10</v>
      </c>
      <c r="D24613" s="4" t="s">
        <v>13</v>
      </c>
      <c r="E24613" s="4" t="s">
        <v>13</v>
      </c>
      <c r="F24613" s="4" t="s">
        <v>6</v>
      </c>
    </row>
    <row r="24614" spans="1:6">
      <c r="A24614" t="n">
        <v>195237</v>
      </c>
      <c r="B24614" s="22" t="n">
        <v>20</v>
      </c>
      <c r="C24614" s="7" t="n">
        <v>5</v>
      </c>
      <c r="D24614" s="7" t="n">
        <v>3</v>
      </c>
      <c r="E24614" s="7" t="n">
        <v>10</v>
      </c>
      <c r="F24614" s="7" t="s">
        <v>80</v>
      </c>
    </row>
    <row r="24615" spans="1:6">
      <c r="A24615" t="s">
        <v>4</v>
      </c>
      <c r="B24615" s="4" t="s">
        <v>5</v>
      </c>
      <c r="C24615" s="4" t="s">
        <v>10</v>
      </c>
    </row>
    <row r="24616" spans="1:6">
      <c r="A24616" t="n">
        <v>195255</v>
      </c>
      <c r="B24616" s="35" t="n">
        <v>16</v>
      </c>
      <c r="C24616" s="7" t="n">
        <v>0</v>
      </c>
    </row>
    <row r="24617" spans="1:6">
      <c r="A24617" t="s">
        <v>4</v>
      </c>
      <c r="B24617" s="4" t="s">
        <v>5</v>
      </c>
      <c r="C24617" s="4" t="s">
        <v>10</v>
      </c>
      <c r="D24617" s="4" t="s">
        <v>13</v>
      </c>
      <c r="E24617" s="4" t="s">
        <v>13</v>
      </c>
      <c r="F24617" s="4" t="s">
        <v>6</v>
      </c>
    </row>
    <row r="24618" spans="1:6">
      <c r="A24618" t="n">
        <v>195258</v>
      </c>
      <c r="B24618" s="22" t="n">
        <v>20</v>
      </c>
      <c r="C24618" s="7" t="n">
        <v>6</v>
      </c>
      <c r="D24618" s="7" t="n">
        <v>3</v>
      </c>
      <c r="E24618" s="7" t="n">
        <v>10</v>
      </c>
      <c r="F24618" s="7" t="s">
        <v>80</v>
      </c>
    </row>
    <row r="24619" spans="1:6">
      <c r="A24619" t="s">
        <v>4</v>
      </c>
      <c r="B24619" s="4" t="s">
        <v>5</v>
      </c>
      <c r="C24619" s="4" t="s">
        <v>10</v>
      </c>
    </row>
    <row r="24620" spans="1:6">
      <c r="A24620" t="n">
        <v>195276</v>
      </c>
      <c r="B24620" s="35" t="n">
        <v>16</v>
      </c>
      <c r="C24620" s="7" t="n">
        <v>0</v>
      </c>
    </row>
    <row r="24621" spans="1:6">
      <c r="A24621" t="s">
        <v>4</v>
      </c>
      <c r="B24621" s="4" t="s">
        <v>5</v>
      </c>
      <c r="C24621" s="4" t="s">
        <v>10</v>
      </c>
      <c r="D24621" s="4" t="s">
        <v>13</v>
      </c>
      <c r="E24621" s="4" t="s">
        <v>13</v>
      </c>
      <c r="F24621" s="4" t="s">
        <v>6</v>
      </c>
    </row>
    <row r="24622" spans="1:6">
      <c r="A24622" t="n">
        <v>195279</v>
      </c>
      <c r="B24622" s="22" t="n">
        <v>20</v>
      </c>
      <c r="C24622" s="7" t="n">
        <v>7</v>
      </c>
      <c r="D24622" s="7" t="n">
        <v>3</v>
      </c>
      <c r="E24622" s="7" t="n">
        <v>10</v>
      </c>
      <c r="F24622" s="7" t="s">
        <v>80</v>
      </c>
    </row>
    <row r="24623" spans="1:6">
      <c r="A24623" t="s">
        <v>4</v>
      </c>
      <c r="B24623" s="4" t="s">
        <v>5</v>
      </c>
      <c r="C24623" s="4" t="s">
        <v>10</v>
      </c>
    </row>
    <row r="24624" spans="1:6">
      <c r="A24624" t="n">
        <v>195297</v>
      </c>
      <c r="B24624" s="35" t="n">
        <v>16</v>
      </c>
      <c r="C24624" s="7" t="n">
        <v>0</v>
      </c>
    </row>
    <row r="24625" spans="1:6">
      <c r="A24625" t="s">
        <v>4</v>
      </c>
      <c r="B24625" s="4" t="s">
        <v>5</v>
      </c>
      <c r="C24625" s="4" t="s">
        <v>10</v>
      </c>
      <c r="D24625" s="4" t="s">
        <v>13</v>
      </c>
      <c r="E24625" s="4" t="s">
        <v>13</v>
      </c>
      <c r="F24625" s="4" t="s">
        <v>6</v>
      </c>
    </row>
    <row r="24626" spans="1:6">
      <c r="A24626" t="n">
        <v>195300</v>
      </c>
      <c r="B24626" s="22" t="n">
        <v>20</v>
      </c>
      <c r="C24626" s="7" t="n">
        <v>8</v>
      </c>
      <c r="D24626" s="7" t="n">
        <v>3</v>
      </c>
      <c r="E24626" s="7" t="n">
        <v>10</v>
      </c>
      <c r="F24626" s="7" t="s">
        <v>80</v>
      </c>
    </row>
    <row r="24627" spans="1:6">
      <c r="A24627" t="s">
        <v>4</v>
      </c>
      <c r="B24627" s="4" t="s">
        <v>5</v>
      </c>
      <c r="C24627" s="4" t="s">
        <v>10</v>
      </c>
    </row>
    <row r="24628" spans="1:6">
      <c r="A24628" t="n">
        <v>195318</v>
      </c>
      <c r="B24628" s="35" t="n">
        <v>16</v>
      </c>
      <c r="C24628" s="7" t="n">
        <v>0</v>
      </c>
    </row>
    <row r="24629" spans="1:6">
      <c r="A24629" t="s">
        <v>4</v>
      </c>
      <c r="B24629" s="4" t="s">
        <v>5</v>
      </c>
      <c r="C24629" s="4" t="s">
        <v>10</v>
      </c>
      <c r="D24629" s="4" t="s">
        <v>13</v>
      </c>
      <c r="E24629" s="4" t="s">
        <v>13</v>
      </c>
      <c r="F24629" s="4" t="s">
        <v>6</v>
      </c>
    </row>
    <row r="24630" spans="1:6">
      <c r="A24630" t="n">
        <v>195321</v>
      </c>
      <c r="B24630" s="22" t="n">
        <v>20</v>
      </c>
      <c r="C24630" s="7" t="n">
        <v>9</v>
      </c>
      <c r="D24630" s="7" t="n">
        <v>3</v>
      </c>
      <c r="E24630" s="7" t="n">
        <v>10</v>
      </c>
      <c r="F24630" s="7" t="s">
        <v>80</v>
      </c>
    </row>
    <row r="24631" spans="1:6">
      <c r="A24631" t="s">
        <v>4</v>
      </c>
      <c r="B24631" s="4" t="s">
        <v>5</v>
      </c>
      <c r="C24631" s="4" t="s">
        <v>10</v>
      </c>
    </row>
    <row r="24632" spans="1:6">
      <c r="A24632" t="n">
        <v>195339</v>
      </c>
      <c r="B24632" s="35" t="n">
        <v>16</v>
      </c>
      <c r="C24632" s="7" t="n">
        <v>0</v>
      </c>
    </row>
    <row r="24633" spans="1:6">
      <c r="A24633" t="s">
        <v>4</v>
      </c>
      <c r="B24633" s="4" t="s">
        <v>5</v>
      </c>
      <c r="C24633" s="4" t="s">
        <v>10</v>
      </c>
      <c r="D24633" s="4" t="s">
        <v>13</v>
      </c>
      <c r="E24633" s="4" t="s">
        <v>13</v>
      </c>
      <c r="F24633" s="4" t="s">
        <v>6</v>
      </c>
    </row>
    <row r="24634" spans="1:6">
      <c r="A24634" t="n">
        <v>195342</v>
      </c>
      <c r="B24634" s="22" t="n">
        <v>20</v>
      </c>
      <c r="C24634" s="7" t="n">
        <v>16</v>
      </c>
      <c r="D24634" s="7" t="n">
        <v>3</v>
      </c>
      <c r="E24634" s="7" t="n">
        <v>10</v>
      </c>
      <c r="F24634" s="7" t="s">
        <v>80</v>
      </c>
    </row>
    <row r="24635" spans="1:6">
      <c r="A24635" t="s">
        <v>4</v>
      </c>
      <c r="B24635" s="4" t="s">
        <v>5</v>
      </c>
      <c r="C24635" s="4" t="s">
        <v>10</v>
      </c>
    </row>
    <row r="24636" spans="1:6">
      <c r="A24636" t="n">
        <v>195360</v>
      </c>
      <c r="B24636" s="35" t="n">
        <v>16</v>
      </c>
      <c r="C24636" s="7" t="n">
        <v>0</v>
      </c>
    </row>
    <row r="24637" spans="1:6">
      <c r="A24637" t="s">
        <v>4</v>
      </c>
      <c r="B24637" s="4" t="s">
        <v>5</v>
      </c>
      <c r="C24637" s="4" t="s">
        <v>10</v>
      </c>
      <c r="D24637" s="4" t="s">
        <v>13</v>
      </c>
      <c r="E24637" s="4" t="s">
        <v>13</v>
      </c>
      <c r="F24637" s="4" t="s">
        <v>6</v>
      </c>
    </row>
    <row r="24638" spans="1:6">
      <c r="A24638" t="n">
        <v>195363</v>
      </c>
      <c r="B24638" s="22" t="n">
        <v>20</v>
      </c>
      <c r="C24638" s="7" t="n">
        <v>15</v>
      </c>
      <c r="D24638" s="7" t="n">
        <v>3</v>
      </c>
      <c r="E24638" s="7" t="n">
        <v>10</v>
      </c>
      <c r="F24638" s="7" t="s">
        <v>80</v>
      </c>
    </row>
    <row r="24639" spans="1:6">
      <c r="A24639" t="s">
        <v>4</v>
      </c>
      <c r="B24639" s="4" t="s">
        <v>5</v>
      </c>
      <c r="C24639" s="4" t="s">
        <v>10</v>
      </c>
    </row>
    <row r="24640" spans="1:6">
      <c r="A24640" t="n">
        <v>195381</v>
      </c>
      <c r="B24640" s="35" t="n">
        <v>16</v>
      </c>
      <c r="C24640" s="7" t="n">
        <v>0</v>
      </c>
    </row>
    <row r="24641" spans="1:6">
      <c r="A24641" t="s">
        <v>4</v>
      </c>
      <c r="B24641" s="4" t="s">
        <v>5</v>
      </c>
      <c r="C24641" s="4" t="s">
        <v>10</v>
      </c>
      <c r="D24641" s="4" t="s">
        <v>13</v>
      </c>
      <c r="E24641" s="4" t="s">
        <v>13</v>
      </c>
      <c r="F24641" s="4" t="s">
        <v>6</v>
      </c>
    </row>
    <row r="24642" spans="1:6">
      <c r="A24642" t="n">
        <v>195384</v>
      </c>
      <c r="B24642" s="22" t="n">
        <v>20</v>
      </c>
      <c r="C24642" s="7" t="n">
        <v>14</v>
      </c>
      <c r="D24642" s="7" t="n">
        <v>3</v>
      </c>
      <c r="E24642" s="7" t="n">
        <v>10</v>
      </c>
      <c r="F24642" s="7" t="s">
        <v>80</v>
      </c>
    </row>
    <row r="24643" spans="1:6">
      <c r="A24643" t="s">
        <v>4</v>
      </c>
      <c r="B24643" s="4" t="s">
        <v>5</v>
      </c>
      <c r="C24643" s="4" t="s">
        <v>10</v>
      </c>
    </row>
    <row r="24644" spans="1:6">
      <c r="A24644" t="n">
        <v>195402</v>
      </c>
      <c r="B24644" s="35" t="n">
        <v>16</v>
      </c>
      <c r="C24644" s="7" t="n">
        <v>0</v>
      </c>
    </row>
    <row r="24645" spans="1:6">
      <c r="A24645" t="s">
        <v>4</v>
      </c>
      <c r="B24645" s="4" t="s">
        <v>5</v>
      </c>
      <c r="C24645" s="4" t="s">
        <v>10</v>
      </c>
      <c r="D24645" s="4" t="s">
        <v>13</v>
      </c>
      <c r="E24645" s="4" t="s">
        <v>13</v>
      </c>
      <c r="F24645" s="4" t="s">
        <v>6</v>
      </c>
    </row>
    <row r="24646" spans="1:6">
      <c r="A24646" t="n">
        <v>195405</v>
      </c>
      <c r="B24646" s="22" t="n">
        <v>20</v>
      </c>
      <c r="C24646" s="7" t="n">
        <v>7032</v>
      </c>
      <c r="D24646" s="7" t="n">
        <v>3</v>
      </c>
      <c r="E24646" s="7" t="n">
        <v>10</v>
      </c>
      <c r="F24646" s="7" t="s">
        <v>80</v>
      </c>
    </row>
    <row r="24647" spans="1:6">
      <c r="A24647" t="s">
        <v>4</v>
      </c>
      <c r="B24647" s="4" t="s">
        <v>5</v>
      </c>
      <c r="C24647" s="4" t="s">
        <v>10</v>
      </c>
    </row>
    <row r="24648" spans="1:6">
      <c r="A24648" t="n">
        <v>195423</v>
      </c>
      <c r="B24648" s="35" t="n">
        <v>16</v>
      </c>
      <c r="C24648" s="7" t="n">
        <v>0</v>
      </c>
    </row>
    <row r="24649" spans="1:6">
      <c r="A24649" t="s">
        <v>4</v>
      </c>
      <c r="B24649" s="4" t="s">
        <v>5</v>
      </c>
      <c r="C24649" s="4" t="s">
        <v>10</v>
      </c>
      <c r="D24649" s="4" t="s">
        <v>13</v>
      </c>
      <c r="E24649" s="4" t="s">
        <v>13</v>
      </c>
      <c r="F24649" s="4" t="s">
        <v>6</v>
      </c>
    </row>
    <row r="24650" spans="1:6">
      <c r="A24650" t="n">
        <v>195426</v>
      </c>
      <c r="B24650" s="22" t="n">
        <v>20</v>
      </c>
      <c r="C24650" s="7" t="n">
        <v>19</v>
      </c>
      <c r="D24650" s="7" t="n">
        <v>3</v>
      </c>
      <c r="E24650" s="7" t="n">
        <v>10</v>
      </c>
      <c r="F24650" s="7" t="s">
        <v>80</v>
      </c>
    </row>
    <row r="24651" spans="1:6">
      <c r="A24651" t="s">
        <v>4</v>
      </c>
      <c r="B24651" s="4" t="s">
        <v>5</v>
      </c>
      <c r="C24651" s="4" t="s">
        <v>10</v>
      </c>
    </row>
    <row r="24652" spans="1:6">
      <c r="A24652" t="n">
        <v>195444</v>
      </c>
      <c r="B24652" s="35" t="n">
        <v>16</v>
      </c>
      <c r="C24652" s="7" t="n">
        <v>0</v>
      </c>
    </row>
    <row r="24653" spans="1:6">
      <c r="A24653" t="s">
        <v>4</v>
      </c>
      <c r="B24653" s="4" t="s">
        <v>5</v>
      </c>
      <c r="C24653" s="4" t="s">
        <v>10</v>
      </c>
      <c r="D24653" s="4" t="s">
        <v>13</v>
      </c>
      <c r="E24653" s="4" t="s">
        <v>13</v>
      </c>
      <c r="F24653" s="4" t="s">
        <v>6</v>
      </c>
    </row>
    <row r="24654" spans="1:6">
      <c r="A24654" t="n">
        <v>195447</v>
      </c>
      <c r="B24654" s="22" t="n">
        <v>20</v>
      </c>
      <c r="C24654" s="7" t="n">
        <v>7024</v>
      </c>
      <c r="D24654" s="7" t="n">
        <v>3</v>
      </c>
      <c r="E24654" s="7" t="n">
        <v>10</v>
      </c>
      <c r="F24654" s="7" t="s">
        <v>80</v>
      </c>
    </row>
    <row r="24655" spans="1:6">
      <c r="A24655" t="s">
        <v>4</v>
      </c>
      <c r="B24655" s="4" t="s">
        <v>5</v>
      </c>
      <c r="C24655" s="4" t="s">
        <v>10</v>
      </c>
    </row>
    <row r="24656" spans="1:6">
      <c r="A24656" t="n">
        <v>195465</v>
      </c>
      <c r="B24656" s="35" t="n">
        <v>16</v>
      </c>
      <c r="C24656" s="7" t="n">
        <v>0</v>
      </c>
    </row>
    <row r="24657" spans="1:6">
      <c r="A24657" t="s">
        <v>4</v>
      </c>
      <c r="B24657" s="4" t="s">
        <v>5</v>
      </c>
      <c r="C24657" s="4" t="s">
        <v>10</v>
      </c>
      <c r="D24657" s="4" t="s">
        <v>13</v>
      </c>
      <c r="E24657" s="4" t="s">
        <v>13</v>
      </c>
      <c r="F24657" s="4" t="s">
        <v>6</v>
      </c>
    </row>
    <row r="24658" spans="1:6">
      <c r="A24658" t="n">
        <v>195468</v>
      </c>
      <c r="B24658" s="22" t="n">
        <v>20</v>
      </c>
      <c r="C24658" s="7" t="n">
        <v>7034</v>
      </c>
      <c r="D24658" s="7" t="n">
        <v>3</v>
      </c>
      <c r="E24658" s="7" t="n">
        <v>10</v>
      </c>
      <c r="F24658" s="7" t="s">
        <v>80</v>
      </c>
    </row>
    <row r="24659" spans="1:6">
      <c r="A24659" t="s">
        <v>4</v>
      </c>
      <c r="B24659" s="4" t="s">
        <v>5</v>
      </c>
      <c r="C24659" s="4" t="s">
        <v>10</v>
      </c>
    </row>
    <row r="24660" spans="1:6">
      <c r="A24660" t="n">
        <v>195486</v>
      </c>
      <c r="B24660" s="35" t="n">
        <v>16</v>
      </c>
      <c r="C24660" s="7" t="n">
        <v>0</v>
      </c>
    </row>
    <row r="24661" spans="1:6">
      <c r="A24661" t="s">
        <v>4</v>
      </c>
      <c r="B24661" s="4" t="s">
        <v>5</v>
      </c>
      <c r="C24661" s="4" t="s">
        <v>10</v>
      </c>
      <c r="D24661" s="4" t="s">
        <v>13</v>
      </c>
      <c r="E24661" s="4" t="s">
        <v>13</v>
      </c>
      <c r="F24661" s="4" t="s">
        <v>6</v>
      </c>
    </row>
    <row r="24662" spans="1:6">
      <c r="A24662" t="n">
        <v>195489</v>
      </c>
      <c r="B24662" s="22" t="n">
        <v>20</v>
      </c>
      <c r="C24662" s="7" t="n">
        <v>7033</v>
      </c>
      <c r="D24662" s="7" t="n">
        <v>3</v>
      </c>
      <c r="E24662" s="7" t="n">
        <v>10</v>
      </c>
      <c r="F24662" s="7" t="s">
        <v>80</v>
      </c>
    </row>
    <row r="24663" spans="1:6">
      <c r="A24663" t="s">
        <v>4</v>
      </c>
      <c r="B24663" s="4" t="s">
        <v>5</v>
      </c>
      <c r="C24663" s="4" t="s">
        <v>10</v>
      </c>
    </row>
    <row r="24664" spans="1:6">
      <c r="A24664" t="n">
        <v>195507</v>
      </c>
      <c r="B24664" s="35" t="n">
        <v>16</v>
      </c>
      <c r="C24664" s="7" t="n">
        <v>0</v>
      </c>
    </row>
    <row r="24665" spans="1:6">
      <c r="A24665" t="s">
        <v>4</v>
      </c>
      <c r="B24665" s="4" t="s">
        <v>5</v>
      </c>
      <c r="C24665" s="4" t="s">
        <v>10</v>
      </c>
      <c r="D24665" s="4" t="s">
        <v>13</v>
      </c>
      <c r="E24665" s="4" t="s">
        <v>13</v>
      </c>
      <c r="F24665" s="4" t="s">
        <v>6</v>
      </c>
    </row>
    <row r="24666" spans="1:6">
      <c r="A24666" t="n">
        <v>195510</v>
      </c>
      <c r="B24666" s="22" t="n">
        <v>20</v>
      </c>
      <c r="C24666" s="7" t="n">
        <v>23</v>
      </c>
      <c r="D24666" s="7" t="n">
        <v>3</v>
      </c>
      <c r="E24666" s="7" t="n">
        <v>10</v>
      </c>
      <c r="F24666" s="7" t="s">
        <v>80</v>
      </c>
    </row>
    <row r="24667" spans="1:6">
      <c r="A24667" t="s">
        <v>4</v>
      </c>
      <c r="B24667" s="4" t="s">
        <v>5</v>
      </c>
      <c r="C24667" s="4" t="s">
        <v>10</v>
      </c>
    </row>
    <row r="24668" spans="1:6">
      <c r="A24668" t="n">
        <v>195528</v>
      </c>
      <c r="B24668" s="35" t="n">
        <v>16</v>
      </c>
      <c r="C24668" s="7" t="n">
        <v>0</v>
      </c>
    </row>
    <row r="24669" spans="1:6">
      <c r="A24669" t="s">
        <v>4</v>
      </c>
      <c r="B24669" s="4" t="s">
        <v>5</v>
      </c>
      <c r="C24669" s="4" t="s">
        <v>13</v>
      </c>
      <c r="D24669" s="4" t="s">
        <v>10</v>
      </c>
      <c r="E24669" s="4" t="s">
        <v>13</v>
      </c>
      <c r="F24669" s="4" t="s">
        <v>20</v>
      </c>
    </row>
    <row r="24670" spans="1:6">
      <c r="A24670" t="n">
        <v>195531</v>
      </c>
      <c r="B24670" s="10" t="n">
        <v>5</v>
      </c>
      <c r="C24670" s="7" t="n">
        <v>30</v>
      </c>
      <c r="D24670" s="7" t="n">
        <v>6471</v>
      </c>
      <c r="E24670" s="7" t="n">
        <v>1</v>
      </c>
      <c r="F24670" s="11" t="n">
        <f t="normal" ca="1">A24682</f>
        <v>0</v>
      </c>
    </row>
    <row r="24671" spans="1:6">
      <c r="A24671" t="s">
        <v>4</v>
      </c>
      <c r="B24671" s="4" t="s">
        <v>5</v>
      </c>
      <c r="C24671" s="4" t="s">
        <v>13</v>
      </c>
      <c r="D24671" s="4" t="s">
        <v>10</v>
      </c>
      <c r="E24671" s="4" t="s">
        <v>13</v>
      </c>
      <c r="F24671" s="4" t="s">
        <v>6</v>
      </c>
      <c r="G24671" s="4" t="s">
        <v>6</v>
      </c>
      <c r="H24671" s="4" t="s">
        <v>6</v>
      </c>
      <c r="I24671" s="4" t="s">
        <v>6</v>
      </c>
      <c r="J24671" s="4" t="s">
        <v>6</v>
      </c>
      <c r="K24671" s="4" t="s">
        <v>6</v>
      </c>
      <c r="L24671" s="4" t="s">
        <v>6</v>
      </c>
      <c r="M24671" s="4" t="s">
        <v>6</v>
      </c>
      <c r="N24671" s="4" t="s">
        <v>6</v>
      </c>
      <c r="O24671" s="4" t="s">
        <v>6</v>
      </c>
      <c r="P24671" s="4" t="s">
        <v>6</v>
      </c>
      <c r="Q24671" s="4" t="s">
        <v>6</v>
      </c>
      <c r="R24671" s="4" t="s">
        <v>6</v>
      </c>
      <c r="S24671" s="4" t="s">
        <v>6</v>
      </c>
      <c r="T24671" s="4" t="s">
        <v>6</v>
      </c>
      <c r="U24671" s="4" t="s">
        <v>6</v>
      </c>
    </row>
    <row r="24672" spans="1:6">
      <c r="A24672" t="n">
        <v>195540</v>
      </c>
      <c r="B24672" s="38" t="n">
        <v>36</v>
      </c>
      <c r="C24672" s="7" t="n">
        <v>8</v>
      </c>
      <c r="D24672" s="7" t="n">
        <v>0</v>
      </c>
      <c r="E24672" s="7" t="n">
        <v>0</v>
      </c>
      <c r="F24672" s="7" t="s">
        <v>1487</v>
      </c>
      <c r="G24672" s="7" t="s">
        <v>1488</v>
      </c>
      <c r="H24672" s="7" t="s">
        <v>12</v>
      </c>
      <c r="I24672" s="7" t="s">
        <v>12</v>
      </c>
      <c r="J24672" s="7" t="s">
        <v>12</v>
      </c>
      <c r="K24672" s="7" t="s">
        <v>12</v>
      </c>
      <c r="L24672" s="7" t="s">
        <v>12</v>
      </c>
      <c r="M24672" s="7" t="s">
        <v>12</v>
      </c>
      <c r="N24672" s="7" t="s">
        <v>12</v>
      </c>
      <c r="O24672" s="7" t="s">
        <v>12</v>
      </c>
      <c r="P24672" s="7" t="s">
        <v>12</v>
      </c>
      <c r="Q24672" s="7" t="s">
        <v>12</v>
      </c>
      <c r="R24672" s="7" t="s">
        <v>12</v>
      </c>
      <c r="S24672" s="7" t="s">
        <v>12</v>
      </c>
      <c r="T24672" s="7" t="s">
        <v>12</v>
      </c>
      <c r="U24672" s="7" t="s">
        <v>12</v>
      </c>
    </row>
    <row r="24673" spans="1:21">
      <c r="A24673" t="s">
        <v>4</v>
      </c>
      <c r="B24673" s="4" t="s">
        <v>5</v>
      </c>
      <c r="C24673" s="4" t="s">
        <v>13</v>
      </c>
      <c r="D24673" s="4" t="s">
        <v>10</v>
      </c>
      <c r="E24673" s="4" t="s">
        <v>13</v>
      </c>
      <c r="F24673" s="4" t="s">
        <v>6</v>
      </c>
      <c r="G24673" s="4" t="s">
        <v>6</v>
      </c>
      <c r="H24673" s="4" t="s">
        <v>6</v>
      </c>
      <c r="I24673" s="4" t="s">
        <v>6</v>
      </c>
      <c r="J24673" s="4" t="s">
        <v>6</v>
      </c>
      <c r="K24673" s="4" t="s">
        <v>6</v>
      </c>
      <c r="L24673" s="4" t="s">
        <v>6</v>
      </c>
      <c r="M24673" s="4" t="s">
        <v>6</v>
      </c>
      <c r="N24673" s="4" t="s">
        <v>6</v>
      </c>
      <c r="O24673" s="4" t="s">
        <v>6</v>
      </c>
      <c r="P24673" s="4" t="s">
        <v>6</v>
      </c>
      <c r="Q24673" s="4" t="s">
        <v>6</v>
      </c>
      <c r="R24673" s="4" t="s">
        <v>6</v>
      </c>
      <c r="S24673" s="4" t="s">
        <v>6</v>
      </c>
      <c r="T24673" s="4" t="s">
        <v>6</v>
      </c>
      <c r="U24673" s="4" t="s">
        <v>6</v>
      </c>
    </row>
    <row r="24674" spans="1:21">
      <c r="A24674" t="n">
        <v>195579</v>
      </c>
      <c r="B24674" s="38" t="n">
        <v>36</v>
      </c>
      <c r="C24674" s="7" t="n">
        <v>8</v>
      </c>
      <c r="D24674" s="7" t="n">
        <v>7024</v>
      </c>
      <c r="E24674" s="7" t="n">
        <v>0</v>
      </c>
      <c r="F24674" s="7" t="s">
        <v>1041</v>
      </c>
      <c r="G24674" s="7" t="s">
        <v>12</v>
      </c>
      <c r="H24674" s="7" t="s">
        <v>12</v>
      </c>
      <c r="I24674" s="7" t="s">
        <v>12</v>
      </c>
      <c r="J24674" s="7" t="s">
        <v>12</v>
      </c>
      <c r="K24674" s="7" t="s">
        <v>12</v>
      </c>
      <c r="L24674" s="7" t="s">
        <v>12</v>
      </c>
      <c r="M24674" s="7" t="s">
        <v>12</v>
      </c>
      <c r="N24674" s="7" t="s">
        <v>12</v>
      </c>
      <c r="O24674" s="7" t="s">
        <v>12</v>
      </c>
      <c r="P24674" s="7" t="s">
        <v>12</v>
      </c>
      <c r="Q24674" s="7" t="s">
        <v>12</v>
      </c>
      <c r="R24674" s="7" t="s">
        <v>12</v>
      </c>
      <c r="S24674" s="7" t="s">
        <v>12</v>
      </c>
      <c r="T24674" s="7" t="s">
        <v>12</v>
      </c>
      <c r="U24674" s="7" t="s">
        <v>12</v>
      </c>
    </row>
    <row r="24675" spans="1:21">
      <c r="A24675" t="s">
        <v>4</v>
      </c>
      <c r="B24675" s="4" t="s">
        <v>5</v>
      </c>
      <c r="C24675" s="4" t="s">
        <v>13</v>
      </c>
      <c r="D24675" s="4" t="s">
        <v>10</v>
      </c>
      <c r="E24675" s="4" t="s">
        <v>13</v>
      </c>
      <c r="F24675" s="4" t="s">
        <v>6</v>
      </c>
      <c r="G24675" s="4" t="s">
        <v>6</v>
      </c>
      <c r="H24675" s="4" t="s">
        <v>6</v>
      </c>
      <c r="I24675" s="4" t="s">
        <v>6</v>
      </c>
      <c r="J24675" s="4" t="s">
        <v>6</v>
      </c>
      <c r="K24675" s="4" t="s">
        <v>6</v>
      </c>
      <c r="L24675" s="4" t="s">
        <v>6</v>
      </c>
      <c r="M24675" s="4" t="s">
        <v>6</v>
      </c>
      <c r="N24675" s="4" t="s">
        <v>6</v>
      </c>
      <c r="O24675" s="4" t="s">
        <v>6</v>
      </c>
      <c r="P24675" s="4" t="s">
        <v>6</v>
      </c>
      <c r="Q24675" s="4" t="s">
        <v>6</v>
      </c>
      <c r="R24675" s="4" t="s">
        <v>6</v>
      </c>
      <c r="S24675" s="4" t="s">
        <v>6</v>
      </c>
      <c r="T24675" s="4" t="s">
        <v>6</v>
      </c>
      <c r="U24675" s="4" t="s">
        <v>6</v>
      </c>
    </row>
    <row r="24676" spans="1:21">
      <c r="A24676" t="n">
        <v>195609</v>
      </c>
      <c r="B24676" s="38" t="n">
        <v>36</v>
      </c>
      <c r="C24676" s="7" t="n">
        <v>8</v>
      </c>
      <c r="D24676" s="7" t="n">
        <v>19</v>
      </c>
      <c r="E24676" s="7" t="n">
        <v>0</v>
      </c>
      <c r="F24676" s="7" t="s">
        <v>1489</v>
      </c>
      <c r="G24676" s="7" t="s">
        <v>12</v>
      </c>
      <c r="H24676" s="7" t="s">
        <v>12</v>
      </c>
      <c r="I24676" s="7" t="s">
        <v>12</v>
      </c>
      <c r="J24676" s="7" t="s">
        <v>12</v>
      </c>
      <c r="K24676" s="7" t="s">
        <v>12</v>
      </c>
      <c r="L24676" s="7" t="s">
        <v>12</v>
      </c>
      <c r="M24676" s="7" t="s">
        <v>12</v>
      </c>
      <c r="N24676" s="7" t="s">
        <v>12</v>
      </c>
      <c r="O24676" s="7" t="s">
        <v>12</v>
      </c>
      <c r="P24676" s="7" t="s">
        <v>12</v>
      </c>
      <c r="Q24676" s="7" t="s">
        <v>12</v>
      </c>
      <c r="R24676" s="7" t="s">
        <v>12</v>
      </c>
      <c r="S24676" s="7" t="s">
        <v>12</v>
      </c>
      <c r="T24676" s="7" t="s">
        <v>12</v>
      </c>
      <c r="U24676" s="7" t="s">
        <v>12</v>
      </c>
    </row>
    <row r="24677" spans="1:21">
      <c r="A24677" t="s">
        <v>4</v>
      </c>
      <c r="B24677" s="4" t="s">
        <v>5</v>
      </c>
      <c r="C24677" s="4" t="s">
        <v>13</v>
      </c>
      <c r="D24677" s="4" t="s">
        <v>10</v>
      </c>
      <c r="E24677" s="4" t="s">
        <v>13</v>
      </c>
      <c r="F24677" s="4" t="s">
        <v>6</v>
      </c>
      <c r="G24677" s="4" t="s">
        <v>6</v>
      </c>
      <c r="H24677" s="4" t="s">
        <v>6</v>
      </c>
      <c r="I24677" s="4" t="s">
        <v>6</v>
      </c>
      <c r="J24677" s="4" t="s">
        <v>6</v>
      </c>
      <c r="K24677" s="4" t="s">
        <v>6</v>
      </c>
      <c r="L24677" s="4" t="s">
        <v>6</v>
      </c>
      <c r="M24677" s="4" t="s">
        <v>6</v>
      </c>
      <c r="N24677" s="4" t="s">
        <v>6</v>
      </c>
      <c r="O24677" s="4" t="s">
        <v>6</v>
      </c>
      <c r="P24677" s="4" t="s">
        <v>6</v>
      </c>
      <c r="Q24677" s="4" t="s">
        <v>6</v>
      </c>
      <c r="R24677" s="4" t="s">
        <v>6</v>
      </c>
      <c r="S24677" s="4" t="s">
        <v>6</v>
      </c>
      <c r="T24677" s="4" t="s">
        <v>6</v>
      </c>
      <c r="U24677" s="4" t="s">
        <v>6</v>
      </c>
    </row>
    <row r="24678" spans="1:21">
      <c r="A24678" t="n">
        <v>195639</v>
      </c>
      <c r="B24678" s="38" t="n">
        <v>36</v>
      </c>
      <c r="C24678" s="7" t="n">
        <v>8</v>
      </c>
      <c r="D24678" s="7" t="n">
        <v>7034</v>
      </c>
      <c r="E24678" s="7" t="n">
        <v>0</v>
      </c>
      <c r="F24678" s="7" t="s">
        <v>1490</v>
      </c>
      <c r="G24678" s="7" t="s">
        <v>1491</v>
      </c>
      <c r="H24678" s="7" t="s">
        <v>1492</v>
      </c>
      <c r="I24678" s="7" t="s">
        <v>1493</v>
      </c>
      <c r="J24678" s="7" t="s">
        <v>1494</v>
      </c>
      <c r="K24678" s="7" t="s">
        <v>12</v>
      </c>
      <c r="L24678" s="7" t="s">
        <v>12</v>
      </c>
      <c r="M24678" s="7" t="s">
        <v>12</v>
      </c>
      <c r="N24678" s="7" t="s">
        <v>12</v>
      </c>
      <c r="O24678" s="7" t="s">
        <v>12</v>
      </c>
      <c r="P24678" s="7" t="s">
        <v>12</v>
      </c>
      <c r="Q24678" s="7" t="s">
        <v>12</v>
      </c>
      <c r="R24678" s="7" t="s">
        <v>12</v>
      </c>
      <c r="S24678" s="7" t="s">
        <v>12</v>
      </c>
      <c r="T24678" s="7" t="s">
        <v>12</v>
      </c>
      <c r="U24678" s="7" t="s">
        <v>12</v>
      </c>
    </row>
    <row r="24679" spans="1:21">
      <c r="A24679" t="s">
        <v>4</v>
      </c>
      <c r="B24679" s="4" t="s">
        <v>5</v>
      </c>
      <c r="C24679" s="4" t="s">
        <v>13</v>
      </c>
      <c r="D24679" s="4" t="s">
        <v>10</v>
      </c>
      <c r="E24679" s="4" t="s">
        <v>10</v>
      </c>
      <c r="F24679" s="4" t="s">
        <v>10</v>
      </c>
      <c r="G24679" s="4" t="s">
        <v>10</v>
      </c>
      <c r="H24679" s="4" t="s">
        <v>10</v>
      </c>
      <c r="I24679" s="4" t="s">
        <v>6</v>
      </c>
      <c r="J24679" s="4" t="s">
        <v>22</v>
      </c>
      <c r="K24679" s="4" t="s">
        <v>22</v>
      </c>
      <c r="L24679" s="4" t="s">
        <v>22</v>
      </c>
      <c r="M24679" s="4" t="s">
        <v>9</v>
      </c>
      <c r="N24679" s="4" t="s">
        <v>9</v>
      </c>
      <c r="O24679" s="4" t="s">
        <v>22</v>
      </c>
      <c r="P24679" s="4" t="s">
        <v>22</v>
      </c>
      <c r="Q24679" s="4" t="s">
        <v>22</v>
      </c>
      <c r="R24679" s="4" t="s">
        <v>22</v>
      </c>
      <c r="S24679" s="4" t="s">
        <v>13</v>
      </c>
    </row>
    <row r="24680" spans="1:21">
      <c r="A24680" t="n">
        <v>195710</v>
      </c>
      <c r="B24680" s="83" t="n">
        <v>39</v>
      </c>
      <c r="C24680" s="7" t="n">
        <v>12</v>
      </c>
      <c r="D24680" s="7" t="n">
        <v>65533</v>
      </c>
      <c r="E24680" s="7" t="n">
        <v>202</v>
      </c>
      <c r="F24680" s="7" t="n">
        <v>0</v>
      </c>
      <c r="G24680" s="7" t="n">
        <v>19</v>
      </c>
      <c r="H24680" s="7" t="n">
        <v>259</v>
      </c>
      <c r="I24680" s="7" t="s">
        <v>12</v>
      </c>
      <c r="J24680" s="7" t="n">
        <v>0</v>
      </c>
      <c r="K24680" s="7" t="n">
        <v>0</v>
      </c>
      <c r="L24680" s="7" t="n">
        <v>0</v>
      </c>
      <c r="M24680" s="7" t="n">
        <v>0</v>
      </c>
      <c r="N24680" s="7" t="n">
        <v>0</v>
      </c>
      <c r="O24680" s="7" t="n">
        <v>0</v>
      </c>
      <c r="P24680" s="7" t="n">
        <v>0.800000011920929</v>
      </c>
      <c r="Q24680" s="7" t="n">
        <v>0.800000011920929</v>
      </c>
      <c r="R24680" s="7" t="n">
        <v>0.800000011920929</v>
      </c>
      <c r="S24680" s="7" t="n">
        <v>102</v>
      </c>
    </row>
    <row r="24681" spans="1:21">
      <c r="A24681" t="s">
        <v>4</v>
      </c>
      <c r="B24681" s="4" t="s">
        <v>5</v>
      </c>
      <c r="C24681" s="4" t="s">
        <v>13</v>
      </c>
      <c r="D24681" s="4" t="s">
        <v>10</v>
      </c>
      <c r="E24681" s="4" t="s">
        <v>13</v>
      </c>
    </row>
    <row r="24682" spans="1:21">
      <c r="A24682" t="n">
        <v>195760</v>
      </c>
      <c r="B24682" s="83" t="n">
        <v>39</v>
      </c>
      <c r="C24682" s="7" t="n">
        <v>13</v>
      </c>
      <c r="D24682" s="7" t="n">
        <v>65533</v>
      </c>
      <c r="E24682" s="7" t="n">
        <v>102</v>
      </c>
    </row>
    <row r="24683" spans="1:21">
      <c r="A24683" t="s">
        <v>4</v>
      </c>
      <c r="B24683" s="4" t="s">
        <v>5</v>
      </c>
      <c r="C24683" s="4" t="s">
        <v>13</v>
      </c>
      <c r="D24683" s="4" t="s">
        <v>10</v>
      </c>
      <c r="E24683" s="4" t="s">
        <v>13</v>
      </c>
      <c r="F24683" s="4" t="s">
        <v>6</v>
      </c>
      <c r="G24683" s="4" t="s">
        <v>6</v>
      </c>
      <c r="H24683" s="4" t="s">
        <v>6</v>
      </c>
      <c r="I24683" s="4" t="s">
        <v>6</v>
      </c>
      <c r="J24683" s="4" t="s">
        <v>6</v>
      </c>
      <c r="K24683" s="4" t="s">
        <v>6</v>
      </c>
      <c r="L24683" s="4" t="s">
        <v>6</v>
      </c>
      <c r="M24683" s="4" t="s">
        <v>6</v>
      </c>
      <c r="N24683" s="4" t="s">
        <v>6</v>
      </c>
      <c r="O24683" s="4" t="s">
        <v>6</v>
      </c>
      <c r="P24683" s="4" t="s">
        <v>6</v>
      </c>
      <c r="Q24683" s="4" t="s">
        <v>6</v>
      </c>
      <c r="R24683" s="4" t="s">
        <v>6</v>
      </c>
      <c r="S24683" s="4" t="s">
        <v>6</v>
      </c>
      <c r="T24683" s="4" t="s">
        <v>6</v>
      </c>
      <c r="U24683" s="4" t="s">
        <v>6</v>
      </c>
    </row>
    <row r="24684" spans="1:21">
      <c r="A24684" t="n">
        <v>195765</v>
      </c>
      <c r="B24684" s="38" t="n">
        <v>36</v>
      </c>
      <c r="C24684" s="7" t="n">
        <v>8</v>
      </c>
      <c r="D24684" s="7" t="n">
        <v>7033</v>
      </c>
      <c r="E24684" s="7" t="n">
        <v>0</v>
      </c>
      <c r="F24684" s="7" t="s">
        <v>1492</v>
      </c>
      <c r="G24684" s="7" t="s">
        <v>1491</v>
      </c>
      <c r="H24684" s="7" t="s">
        <v>1543</v>
      </c>
      <c r="I24684" s="7" t="s">
        <v>1544</v>
      </c>
      <c r="J24684" s="7" t="s">
        <v>1545</v>
      </c>
      <c r="K24684" s="7" t="s">
        <v>1546</v>
      </c>
      <c r="L24684" s="7" t="s">
        <v>1547</v>
      </c>
      <c r="M24684" s="7" t="s">
        <v>12</v>
      </c>
      <c r="N24684" s="7" t="s">
        <v>12</v>
      </c>
      <c r="O24684" s="7" t="s">
        <v>12</v>
      </c>
      <c r="P24684" s="7" t="s">
        <v>12</v>
      </c>
      <c r="Q24684" s="7" t="s">
        <v>12</v>
      </c>
      <c r="R24684" s="7" t="s">
        <v>12</v>
      </c>
      <c r="S24684" s="7" t="s">
        <v>12</v>
      </c>
      <c r="T24684" s="7" t="s">
        <v>12</v>
      </c>
      <c r="U24684" s="7" t="s">
        <v>12</v>
      </c>
    </row>
    <row r="24685" spans="1:21">
      <c r="A24685" t="s">
        <v>4</v>
      </c>
      <c r="B24685" s="4" t="s">
        <v>5</v>
      </c>
      <c r="C24685" s="4" t="s">
        <v>13</v>
      </c>
      <c r="D24685" s="4" t="s">
        <v>10</v>
      </c>
      <c r="E24685" s="4" t="s">
        <v>13</v>
      </c>
      <c r="F24685" s="4" t="s">
        <v>6</v>
      </c>
      <c r="G24685" s="4" t="s">
        <v>6</v>
      </c>
      <c r="H24685" s="4" t="s">
        <v>6</v>
      </c>
      <c r="I24685" s="4" t="s">
        <v>6</v>
      </c>
      <c r="J24685" s="4" t="s">
        <v>6</v>
      </c>
      <c r="K24685" s="4" t="s">
        <v>6</v>
      </c>
      <c r="L24685" s="4" t="s">
        <v>6</v>
      </c>
      <c r="M24685" s="4" t="s">
        <v>6</v>
      </c>
      <c r="N24685" s="4" t="s">
        <v>6</v>
      </c>
      <c r="O24685" s="4" t="s">
        <v>6</v>
      </c>
      <c r="P24685" s="4" t="s">
        <v>6</v>
      </c>
      <c r="Q24685" s="4" t="s">
        <v>6</v>
      </c>
      <c r="R24685" s="4" t="s">
        <v>6</v>
      </c>
      <c r="S24685" s="4" t="s">
        <v>6</v>
      </c>
      <c r="T24685" s="4" t="s">
        <v>6</v>
      </c>
      <c r="U24685" s="4" t="s">
        <v>6</v>
      </c>
    </row>
    <row r="24686" spans="1:21">
      <c r="A24686" t="n">
        <v>195856</v>
      </c>
      <c r="B24686" s="38" t="n">
        <v>36</v>
      </c>
      <c r="C24686" s="7" t="n">
        <v>8</v>
      </c>
      <c r="D24686" s="7" t="n">
        <v>16</v>
      </c>
      <c r="E24686" s="7" t="n">
        <v>0</v>
      </c>
      <c r="F24686" s="7" t="s">
        <v>1548</v>
      </c>
      <c r="G24686" s="7" t="s">
        <v>12</v>
      </c>
      <c r="H24686" s="7" t="s">
        <v>12</v>
      </c>
      <c r="I24686" s="7" t="s">
        <v>12</v>
      </c>
      <c r="J24686" s="7" t="s">
        <v>12</v>
      </c>
      <c r="K24686" s="7" t="s">
        <v>12</v>
      </c>
      <c r="L24686" s="7" t="s">
        <v>12</v>
      </c>
      <c r="M24686" s="7" t="s">
        <v>12</v>
      </c>
      <c r="N24686" s="7" t="s">
        <v>12</v>
      </c>
      <c r="O24686" s="7" t="s">
        <v>12</v>
      </c>
      <c r="P24686" s="7" t="s">
        <v>12</v>
      </c>
      <c r="Q24686" s="7" t="s">
        <v>12</v>
      </c>
      <c r="R24686" s="7" t="s">
        <v>12</v>
      </c>
      <c r="S24686" s="7" t="s">
        <v>12</v>
      </c>
      <c r="T24686" s="7" t="s">
        <v>12</v>
      </c>
      <c r="U24686" s="7" t="s">
        <v>12</v>
      </c>
    </row>
    <row r="24687" spans="1:21">
      <c r="A24687" t="s">
        <v>4</v>
      </c>
      <c r="B24687" s="4" t="s">
        <v>5</v>
      </c>
      <c r="C24687" s="4" t="s">
        <v>13</v>
      </c>
      <c r="D24687" s="4" t="s">
        <v>10</v>
      </c>
      <c r="E24687" s="4" t="s">
        <v>13</v>
      </c>
      <c r="F24687" s="4" t="s">
        <v>6</v>
      </c>
      <c r="G24687" s="4" t="s">
        <v>6</v>
      </c>
      <c r="H24687" s="4" t="s">
        <v>6</v>
      </c>
      <c r="I24687" s="4" t="s">
        <v>6</v>
      </c>
      <c r="J24687" s="4" t="s">
        <v>6</v>
      </c>
      <c r="K24687" s="4" t="s">
        <v>6</v>
      </c>
      <c r="L24687" s="4" t="s">
        <v>6</v>
      </c>
      <c r="M24687" s="4" t="s">
        <v>6</v>
      </c>
      <c r="N24687" s="4" t="s">
        <v>6</v>
      </c>
      <c r="O24687" s="4" t="s">
        <v>6</v>
      </c>
      <c r="P24687" s="4" t="s">
        <v>6</v>
      </c>
      <c r="Q24687" s="4" t="s">
        <v>6</v>
      </c>
      <c r="R24687" s="4" t="s">
        <v>6</v>
      </c>
      <c r="S24687" s="4" t="s">
        <v>6</v>
      </c>
      <c r="T24687" s="4" t="s">
        <v>6</v>
      </c>
      <c r="U24687" s="4" t="s">
        <v>6</v>
      </c>
    </row>
    <row r="24688" spans="1:21">
      <c r="A24688" t="n">
        <v>195886</v>
      </c>
      <c r="B24688" s="38" t="n">
        <v>36</v>
      </c>
      <c r="C24688" s="7" t="n">
        <v>8</v>
      </c>
      <c r="D24688" s="7" t="n">
        <v>15</v>
      </c>
      <c r="E24688" s="7" t="n">
        <v>0</v>
      </c>
      <c r="F24688" s="7" t="s">
        <v>1548</v>
      </c>
      <c r="G24688" s="7" t="s">
        <v>12</v>
      </c>
      <c r="H24688" s="7" t="s">
        <v>12</v>
      </c>
      <c r="I24688" s="7" t="s">
        <v>12</v>
      </c>
      <c r="J24688" s="7" t="s">
        <v>12</v>
      </c>
      <c r="K24688" s="7" t="s">
        <v>12</v>
      </c>
      <c r="L24688" s="7" t="s">
        <v>12</v>
      </c>
      <c r="M24688" s="7" t="s">
        <v>12</v>
      </c>
      <c r="N24688" s="7" t="s">
        <v>12</v>
      </c>
      <c r="O24688" s="7" t="s">
        <v>12</v>
      </c>
      <c r="P24688" s="7" t="s">
        <v>12</v>
      </c>
      <c r="Q24688" s="7" t="s">
        <v>12</v>
      </c>
      <c r="R24688" s="7" t="s">
        <v>12</v>
      </c>
      <c r="S24688" s="7" t="s">
        <v>12</v>
      </c>
      <c r="T24688" s="7" t="s">
        <v>12</v>
      </c>
      <c r="U24688" s="7" t="s">
        <v>12</v>
      </c>
    </row>
    <row r="24689" spans="1:21">
      <c r="A24689" t="s">
        <v>4</v>
      </c>
      <c r="B24689" s="4" t="s">
        <v>5</v>
      </c>
      <c r="C24689" s="4" t="s">
        <v>13</v>
      </c>
      <c r="D24689" s="4" t="s">
        <v>10</v>
      </c>
      <c r="E24689" s="4" t="s">
        <v>13</v>
      </c>
      <c r="F24689" s="4" t="s">
        <v>6</v>
      </c>
      <c r="G24689" s="4" t="s">
        <v>6</v>
      </c>
      <c r="H24689" s="4" t="s">
        <v>6</v>
      </c>
      <c r="I24689" s="4" t="s">
        <v>6</v>
      </c>
      <c r="J24689" s="4" t="s">
        <v>6</v>
      </c>
      <c r="K24689" s="4" t="s">
        <v>6</v>
      </c>
      <c r="L24689" s="4" t="s">
        <v>6</v>
      </c>
      <c r="M24689" s="4" t="s">
        <v>6</v>
      </c>
      <c r="N24689" s="4" t="s">
        <v>6</v>
      </c>
      <c r="O24689" s="4" t="s">
        <v>6</v>
      </c>
      <c r="P24689" s="4" t="s">
        <v>6</v>
      </c>
      <c r="Q24689" s="4" t="s">
        <v>6</v>
      </c>
      <c r="R24689" s="4" t="s">
        <v>6</v>
      </c>
      <c r="S24689" s="4" t="s">
        <v>6</v>
      </c>
      <c r="T24689" s="4" t="s">
        <v>6</v>
      </c>
      <c r="U24689" s="4" t="s">
        <v>6</v>
      </c>
    </row>
    <row r="24690" spans="1:21">
      <c r="A24690" t="n">
        <v>195916</v>
      </c>
      <c r="B24690" s="38" t="n">
        <v>36</v>
      </c>
      <c r="C24690" s="7" t="n">
        <v>8</v>
      </c>
      <c r="D24690" s="7" t="n">
        <v>14</v>
      </c>
      <c r="E24690" s="7" t="n">
        <v>0</v>
      </c>
      <c r="F24690" s="7" t="s">
        <v>1548</v>
      </c>
      <c r="G24690" s="7" t="s">
        <v>12</v>
      </c>
      <c r="H24690" s="7" t="s">
        <v>12</v>
      </c>
      <c r="I24690" s="7" t="s">
        <v>12</v>
      </c>
      <c r="J24690" s="7" t="s">
        <v>12</v>
      </c>
      <c r="K24690" s="7" t="s">
        <v>12</v>
      </c>
      <c r="L24690" s="7" t="s">
        <v>12</v>
      </c>
      <c r="M24690" s="7" t="s">
        <v>12</v>
      </c>
      <c r="N24690" s="7" t="s">
        <v>12</v>
      </c>
      <c r="O24690" s="7" t="s">
        <v>12</v>
      </c>
      <c r="P24690" s="7" t="s">
        <v>12</v>
      </c>
      <c r="Q24690" s="7" t="s">
        <v>12</v>
      </c>
      <c r="R24690" s="7" t="s">
        <v>12</v>
      </c>
      <c r="S24690" s="7" t="s">
        <v>12</v>
      </c>
      <c r="T24690" s="7" t="s">
        <v>12</v>
      </c>
      <c r="U24690" s="7" t="s">
        <v>12</v>
      </c>
    </row>
    <row r="24691" spans="1:21">
      <c r="A24691" t="s">
        <v>4</v>
      </c>
      <c r="B24691" s="4" t="s">
        <v>5</v>
      </c>
      <c r="C24691" s="4" t="s">
        <v>13</v>
      </c>
      <c r="D24691" s="4" t="s">
        <v>10</v>
      </c>
      <c r="E24691" s="4" t="s">
        <v>13</v>
      </c>
      <c r="F24691" s="4" t="s">
        <v>6</v>
      </c>
      <c r="G24691" s="4" t="s">
        <v>6</v>
      </c>
      <c r="H24691" s="4" t="s">
        <v>6</v>
      </c>
      <c r="I24691" s="4" t="s">
        <v>6</v>
      </c>
      <c r="J24691" s="4" t="s">
        <v>6</v>
      </c>
      <c r="K24691" s="4" t="s">
        <v>6</v>
      </c>
      <c r="L24691" s="4" t="s">
        <v>6</v>
      </c>
      <c r="M24691" s="4" t="s">
        <v>6</v>
      </c>
      <c r="N24691" s="4" t="s">
        <v>6</v>
      </c>
      <c r="O24691" s="4" t="s">
        <v>6</v>
      </c>
      <c r="P24691" s="4" t="s">
        <v>6</v>
      </c>
      <c r="Q24691" s="4" t="s">
        <v>6</v>
      </c>
      <c r="R24691" s="4" t="s">
        <v>6</v>
      </c>
      <c r="S24691" s="4" t="s">
        <v>6</v>
      </c>
      <c r="T24691" s="4" t="s">
        <v>6</v>
      </c>
      <c r="U24691" s="4" t="s">
        <v>6</v>
      </c>
    </row>
    <row r="24692" spans="1:21">
      <c r="A24692" t="n">
        <v>195946</v>
      </c>
      <c r="B24692" s="38" t="n">
        <v>36</v>
      </c>
      <c r="C24692" s="7" t="n">
        <v>8</v>
      </c>
      <c r="D24692" s="7" t="n">
        <v>11</v>
      </c>
      <c r="E24692" s="7" t="n">
        <v>0</v>
      </c>
      <c r="F24692" s="7" t="s">
        <v>1548</v>
      </c>
      <c r="G24692" s="7" t="s">
        <v>12</v>
      </c>
      <c r="H24692" s="7" t="s">
        <v>12</v>
      </c>
      <c r="I24692" s="7" t="s">
        <v>12</v>
      </c>
      <c r="J24692" s="7" t="s">
        <v>12</v>
      </c>
      <c r="K24692" s="7" t="s">
        <v>12</v>
      </c>
      <c r="L24692" s="7" t="s">
        <v>12</v>
      </c>
      <c r="M24692" s="7" t="s">
        <v>12</v>
      </c>
      <c r="N24692" s="7" t="s">
        <v>12</v>
      </c>
      <c r="O24692" s="7" t="s">
        <v>12</v>
      </c>
      <c r="P24692" s="7" t="s">
        <v>12</v>
      </c>
      <c r="Q24692" s="7" t="s">
        <v>12</v>
      </c>
      <c r="R24692" s="7" t="s">
        <v>12</v>
      </c>
      <c r="S24692" s="7" t="s">
        <v>12</v>
      </c>
      <c r="T24692" s="7" t="s">
        <v>12</v>
      </c>
      <c r="U24692" s="7" t="s">
        <v>12</v>
      </c>
    </row>
    <row r="24693" spans="1:21">
      <c r="A24693" t="s">
        <v>4</v>
      </c>
      <c r="B24693" s="4" t="s">
        <v>5</v>
      </c>
      <c r="C24693" s="4" t="s">
        <v>13</v>
      </c>
      <c r="D24693" s="4" t="s">
        <v>10</v>
      </c>
      <c r="E24693" s="4" t="s">
        <v>13</v>
      </c>
      <c r="F24693" s="4" t="s">
        <v>6</v>
      </c>
      <c r="G24693" s="4" t="s">
        <v>6</v>
      </c>
      <c r="H24693" s="4" t="s">
        <v>6</v>
      </c>
      <c r="I24693" s="4" t="s">
        <v>6</v>
      </c>
      <c r="J24693" s="4" t="s">
        <v>6</v>
      </c>
      <c r="K24693" s="4" t="s">
        <v>6</v>
      </c>
      <c r="L24693" s="4" t="s">
        <v>6</v>
      </c>
      <c r="M24693" s="4" t="s">
        <v>6</v>
      </c>
      <c r="N24693" s="4" t="s">
        <v>6</v>
      </c>
      <c r="O24693" s="4" t="s">
        <v>6</v>
      </c>
      <c r="P24693" s="4" t="s">
        <v>6</v>
      </c>
      <c r="Q24693" s="4" t="s">
        <v>6</v>
      </c>
      <c r="R24693" s="4" t="s">
        <v>6</v>
      </c>
      <c r="S24693" s="4" t="s">
        <v>6</v>
      </c>
      <c r="T24693" s="4" t="s">
        <v>6</v>
      </c>
      <c r="U24693" s="4" t="s">
        <v>6</v>
      </c>
    </row>
    <row r="24694" spans="1:21">
      <c r="A24694" t="n">
        <v>195976</v>
      </c>
      <c r="B24694" s="38" t="n">
        <v>36</v>
      </c>
      <c r="C24694" s="7" t="n">
        <v>8</v>
      </c>
      <c r="D24694" s="7" t="n">
        <v>23</v>
      </c>
      <c r="E24694" s="7" t="n">
        <v>0</v>
      </c>
      <c r="F24694" s="7" t="s">
        <v>1488</v>
      </c>
      <c r="G24694" s="7" t="s">
        <v>12</v>
      </c>
      <c r="H24694" s="7" t="s">
        <v>12</v>
      </c>
      <c r="I24694" s="7" t="s">
        <v>12</v>
      </c>
      <c r="J24694" s="7" t="s">
        <v>12</v>
      </c>
      <c r="K24694" s="7" t="s">
        <v>12</v>
      </c>
      <c r="L24694" s="7" t="s">
        <v>12</v>
      </c>
      <c r="M24694" s="7" t="s">
        <v>12</v>
      </c>
      <c r="N24694" s="7" t="s">
        <v>12</v>
      </c>
      <c r="O24694" s="7" t="s">
        <v>12</v>
      </c>
      <c r="P24694" s="7" t="s">
        <v>12</v>
      </c>
      <c r="Q24694" s="7" t="s">
        <v>12</v>
      </c>
      <c r="R24694" s="7" t="s">
        <v>12</v>
      </c>
      <c r="S24694" s="7" t="s">
        <v>12</v>
      </c>
      <c r="T24694" s="7" t="s">
        <v>12</v>
      </c>
      <c r="U24694" s="7" t="s">
        <v>12</v>
      </c>
    </row>
    <row r="24695" spans="1:21">
      <c r="A24695" t="s">
        <v>4</v>
      </c>
      <c r="B24695" s="4" t="s">
        <v>5</v>
      </c>
      <c r="C24695" s="4" t="s">
        <v>6</v>
      </c>
      <c r="D24695" s="4" t="s">
        <v>10</v>
      </c>
    </row>
    <row r="24696" spans="1:21">
      <c r="A24696" t="n">
        <v>196006</v>
      </c>
      <c r="B24696" s="84" t="n">
        <v>29</v>
      </c>
      <c r="C24696" s="7" t="s">
        <v>1517</v>
      </c>
      <c r="D24696" s="7" t="n">
        <v>7034</v>
      </c>
    </row>
    <row r="24697" spans="1:21">
      <c r="A24697" t="s">
        <v>4</v>
      </c>
      <c r="B24697" s="4" t="s">
        <v>5</v>
      </c>
      <c r="C24697" s="4" t="s">
        <v>6</v>
      </c>
      <c r="D24697" s="4" t="s">
        <v>10</v>
      </c>
    </row>
    <row r="24698" spans="1:21">
      <c r="A24698" t="n">
        <v>196022</v>
      </c>
      <c r="B24698" s="84" t="n">
        <v>29</v>
      </c>
      <c r="C24698" s="7" t="s">
        <v>1549</v>
      </c>
      <c r="D24698" s="7" t="n">
        <v>7033</v>
      </c>
    </row>
    <row r="24699" spans="1:21">
      <c r="A24699" t="s">
        <v>4</v>
      </c>
      <c r="B24699" s="4" t="s">
        <v>5</v>
      </c>
      <c r="C24699" s="4" t="s">
        <v>13</v>
      </c>
      <c r="D24699" s="4" t="s">
        <v>13</v>
      </c>
      <c r="E24699" s="4" t="s">
        <v>6</v>
      </c>
    </row>
    <row r="24700" spans="1:21">
      <c r="A24700" t="n">
        <v>196038</v>
      </c>
      <c r="B24700" s="83" t="n">
        <v>39</v>
      </c>
      <c r="C24700" s="7" t="n">
        <v>21</v>
      </c>
      <c r="D24700" s="7" t="n">
        <v>0</v>
      </c>
      <c r="E24700" s="7" t="s">
        <v>1550</v>
      </c>
    </row>
    <row r="24701" spans="1:21">
      <c r="A24701" t="s">
        <v>4</v>
      </c>
      <c r="B24701" s="4" t="s">
        <v>5</v>
      </c>
      <c r="C24701" s="4" t="s">
        <v>13</v>
      </c>
      <c r="D24701" s="4" t="s">
        <v>13</v>
      </c>
      <c r="E24701" s="4" t="s">
        <v>6</v>
      </c>
    </row>
    <row r="24702" spans="1:21">
      <c r="A24702" t="n">
        <v>196046</v>
      </c>
      <c r="B24702" s="83" t="n">
        <v>39</v>
      </c>
      <c r="C24702" s="7" t="n">
        <v>21</v>
      </c>
      <c r="D24702" s="7" t="n">
        <v>0</v>
      </c>
      <c r="E24702" s="7" t="s">
        <v>1551</v>
      </c>
    </row>
    <row r="24703" spans="1:21">
      <c r="A24703" t="s">
        <v>4</v>
      </c>
      <c r="B24703" s="4" t="s">
        <v>5</v>
      </c>
      <c r="C24703" s="4" t="s">
        <v>13</v>
      </c>
      <c r="D24703" s="4" t="s">
        <v>10</v>
      </c>
      <c r="E24703" s="4" t="s">
        <v>10</v>
      </c>
    </row>
    <row r="24704" spans="1:21">
      <c r="A24704" t="n">
        <v>196054</v>
      </c>
      <c r="B24704" s="14" t="n">
        <v>50</v>
      </c>
      <c r="C24704" s="7" t="n">
        <v>1</v>
      </c>
      <c r="D24704" s="7" t="n">
        <v>8040</v>
      </c>
      <c r="E24704" s="7" t="n">
        <v>0</v>
      </c>
    </row>
    <row r="24705" spans="1:21">
      <c r="A24705" t="s">
        <v>4</v>
      </c>
      <c r="B24705" s="4" t="s">
        <v>5</v>
      </c>
      <c r="C24705" s="4" t="s">
        <v>13</v>
      </c>
      <c r="D24705" s="4" t="s">
        <v>10</v>
      </c>
      <c r="E24705" s="4" t="s">
        <v>9</v>
      </c>
      <c r="F24705" s="4" t="s">
        <v>10</v>
      </c>
      <c r="G24705" s="4" t="s">
        <v>9</v>
      </c>
      <c r="H24705" s="4" t="s">
        <v>13</v>
      </c>
    </row>
    <row r="24706" spans="1:21">
      <c r="A24706" t="n">
        <v>196060</v>
      </c>
      <c r="B24706" s="16" t="n">
        <v>49</v>
      </c>
      <c r="C24706" s="7" t="n">
        <v>0</v>
      </c>
      <c r="D24706" s="7" t="n">
        <v>569</v>
      </c>
      <c r="E24706" s="7" t="n">
        <v>1065353216</v>
      </c>
      <c r="F24706" s="7" t="n">
        <v>0</v>
      </c>
      <c r="G24706" s="7" t="n">
        <v>0</v>
      </c>
      <c r="H24706" s="7" t="n">
        <v>0</v>
      </c>
    </row>
    <row r="24707" spans="1:21">
      <c r="A24707" t="s">
        <v>4</v>
      </c>
      <c r="B24707" s="4" t="s">
        <v>5</v>
      </c>
      <c r="C24707" s="4" t="s">
        <v>10</v>
      </c>
      <c r="D24707" s="4" t="s">
        <v>22</v>
      </c>
      <c r="E24707" s="4" t="s">
        <v>22</v>
      </c>
      <c r="F24707" s="4" t="s">
        <v>22</v>
      </c>
      <c r="G24707" s="4" t="s">
        <v>22</v>
      </c>
    </row>
    <row r="24708" spans="1:21">
      <c r="A24708" t="n">
        <v>196075</v>
      </c>
      <c r="B24708" s="24" t="n">
        <v>46</v>
      </c>
      <c r="C24708" s="7" t="n">
        <v>0</v>
      </c>
      <c r="D24708" s="7" t="n">
        <v>9.35999965667725</v>
      </c>
      <c r="E24708" s="7" t="n">
        <v>0</v>
      </c>
      <c r="F24708" s="7" t="n">
        <v>-18.3600006103516</v>
      </c>
      <c r="G24708" s="7" t="n">
        <v>-24.2000007629395</v>
      </c>
    </row>
    <row r="24709" spans="1:21">
      <c r="A24709" t="s">
        <v>4</v>
      </c>
      <c r="B24709" s="4" t="s">
        <v>5</v>
      </c>
      <c r="C24709" s="4" t="s">
        <v>10</v>
      </c>
      <c r="D24709" s="4" t="s">
        <v>22</v>
      </c>
      <c r="E24709" s="4" t="s">
        <v>22</v>
      </c>
      <c r="F24709" s="4" t="s">
        <v>22</v>
      </c>
      <c r="G24709" s="4" t="s">
        <v>22</v>
      </c>
    </row>
    <row r="24710" spans="1:21">
      <c r="A24710" t="n">
        <v>196094</v>
      </c>
      <c r="B24710" s="24" t="n">
        <v>46</v>
      </c>
      <c r="C24710" s="7" t="n">
        <v>11</v>
      </c>
      <c r="D24710" s="7" t="n">
        <v>10.6700000762939</v>
      </c>
      <c r="E24710" s="7" t="n">
        <v>0</v>
      </c>
      <c r="F24710" s="7" t="n">
        <v>-18.1000003814697</v>
      </c>
      <c r="G24710" s="7" t="n">
        <v>-24.5</v>
      </c>
    </row>
    <row r="24711" spans="1:21">
      <c r="A24711" t="s">
        <v>4</v>
      </c>
      <c r="B24711" s="4" t="s">
        <v>5</v>
      </c>
      <c r="C24711" s="4" t="s">
        <v>10</v>
      </c>
      <c r="D24711" s="4" t="s">
        <v>22</v>
      </c>
      <c r="E24711" s="4" t="s">
        <v>22</v>
      </c>
      <c r="F24711" s="4" t="s">
        <v>22</v>
      </c>
      <c r="G24711" s="4" t="s">
        <v>22</v>
      </c>
    </row>
    <row r="24712" spans="1:21">
      <c r="A24712" t="n">
        <v>196113</v>
      </c>
      <c r="B24712" s="24" t="n">
        <v>46</v>
      </c>
      <c r="C24712" s="7" t="n">
        <v>1</v>
      </c>
      <c r="D24712" s="7" t="n">
        <v>10.8199996948242</v>
      </c>
      <c r="E24712" s="7" t="n">
        <v>0</v>
      </c>
      <c r="F24712" s="7" t="n">
        <v>-19.9400005340576</v>
      </c>
      <c r="G24712" s="7" t="n">
        <v>-24.2999992370605</v>
      </c>
    </row>
    <row r="24713" spans="1:21">
      <c r="A24713" t="s">
        <v>4</v>
      </c>
      <c r="B24713" s="4" t="s">
        <v>5</v>
      </c>
      <c r="C24713" s="4" t="s">
        <v>10</v>
      </c>
      <c r="D24713" s="4" t="s">
        <v>22</v>
      </c>
      <c r="E24713" s="4" t="s">
        <v>22</v>
      </c>
      <c r="F24713" s="4" t="s">
        <v>22</v>
      </c>
      <c r="G24713" s="4" t="s">
        <v>22</v>
      </c>
    </row>
    <row r="24714" spans="1:21">
      <c r="A24714" t="n">
        <v>196132</v>
      </c>
      <c r="B24714" s="24" t="n">
        <v>46</v>
      </c>
      <c r="C24714" s="7" t="n">
        <v>2</v>
      </c>
      <c r="D24714" s="7" t="n">
        <v>12.5200004577637</v>
      </c>
      <c r="E24714" s="7" t="n">
        <v>0</v>
      </c>
      <c r="F24714" s="7" t="n">
        <v>-20.3999996185303</v>
      </c>
      <c r="G24714" s="7" t="n">
        <v>-24.6000003814697</v>
      </c>
    </row>
    <row r="24715" spans="1:21">
      <c r="A24715" t="s">
        <v>4</v>
      </c>
      <c r="B24715" s="4" t="s">
        <v>5</v>
      </c>
      <c r="C24715" s="4" t="s">
        <v>10</v>
      </c>
      <c r="D24715" s="4" t="s">
        <v>22</v>
      </c>
      <c r="E24715" s="4" t="s">
        <v>22</v>
      </c>
      <c r="F24715" s="4" t="s">
        <v>22</v>
      </c>
      <c r="G24715" s="4" t="s">
        <v>22</v>
      </c>
    </row>
    <row r="24716" spans="1:21">
      <c r="A24716" t="n">
        <v>196151</v>
      </c>
      <c r="B24716" s="24" t="n">
        <v>46</v>
      </c>
      <c r="C24716" s="7" t="n">
        <v>3</v>
      </c>
      <c r="D24716" s="7" t="n">
        <v>11.25</v>
      </c>
      <c r="E24716" s="7" t="n">
        <v>0</v>
      </c>
      <c r="F24716" s="7" t="n">
        <v>-21.8500003814697</v>
      </c>
      <c r="G24716" s="7" t="n">
        <v>-24.2000007629395</v>
      </c>
    </row>
    <row r="24717" spans="1:21">
      <c r="A24717" t="s">
        <v>4</v>
      </c>
      <c r="B24717" s="4" t="s">
        <v>5</v>
      </c>
      <c r="C24717" s="4" t="s">
        <v>10</v>
      </c>
      <c r="D24717" s="4" t="s">
        <v>22</v>
      </c>
      <c r="E24717" s="4" t="s">
        <v>22</v>
      </c>
      <c r="F24717" s="4" t="s">
        <v>22</v>
      </c>
      <c r="G24717" s="4" t="s">
        <v>22</v>
      </c>
    </row>
    <row r="24718" spans="1:21">
      <c r="A24718" t="n">
        <v>196170</v>
      </c>
      <c r="B24718" s="24" t="n">
        <v>46</v>
      </c>
      <c r="C24718" s="7" t="n">
        <v>4</v>
      </c>
      <c r="D24718" s="7" t="n">
        <v>9.52999973297119</v>
      </c>
      <c r="E24718" s="7" t="n">
        <v>0</v>
      </c>
      <c r="F24718" s="7" t="n">
        <v>-21.0900001525879</v>
      </c>
      <c r="G24718" s="7" t="n">
        <v>-23.8999996185303</v>
      </c>
    </row>
    <row r="24719" spans="1:21">
      <c r="A24719" t="s">
        <v>4</v>
      </c>
      <c r="B24719" s="4" t="s">
        <v>5</v>
      </c>
      <c r="C24719" s="4" t="s">
        <v>10</v>
      </c>
      <c r="D24719" s="4" t="s">
        <v>22</v>
      </c>
      <c r="E24719" s="4" t="s">
        <v>22</v>
      </c>
      <c r="F24719" s="4" t="s">
        <v>22</v>
      </c>
      <c r="G24719" s="4" t="s">
        <v>22</v>
      </c>
    </row>
    <row r="24720" spans="1:21">
      <c r="A24720" t="n">
        <v>196189</v>
      </c>
      <c r="B24720" s="24" t="n">
        <v>46</v>
      </c>
      <c r="C24720" s="7" t="n">
        <v>5</v>
      </c>
      <c r="D24720" s="7" t="n">
        <v>13.7600002288818</v>
      </c>
      <c r="E24720" s="7" t="n">
        <v>0</v>
      </c>
      <c r="F24720" s="7" t="n">
        <v>-21.3400001525879</v>
      </c>
      <c r="G24720" s="7" t="n">
        <v>-24.7999992370605</v>
      </c>
    </row>
    <row r="24721" spans="1:8">
      <c r="A24721" t="s">
        <v>4</v>
      </c>
      <c r="B24721" s="4" t="s">
        <v>5</v>
      </c>
      <c r="C24721" s="4" t="s">
        <v>10</v>
      </c>
      <c r="D24721" s="4" t="s">
        <v>22</v>
      </c>
      <c r="E24721" s="4" t="s">
        <v>22</v>
      </c>
      <c r="F24721" s="4" t="s">
        <v>22</v>
      </c>
      <c r="G24721" s="4" t="s">
        <v>22</v>
      </c>
    </row>
    <row r="24722" spans="1:8">
      <c r="A24722" t="n">
        <v>196208</v>
      </c>
      <c r="B24722" s="24" t="n">
        <v>46</v>
      </c>
      <c r="C24722" s="7" t="n">
        <v>6</v>
      </c>
      <c r="D24722" s="7" t="n">
        <v>9.0600004196167</v>
      </c>
      <c r="E24722" s="7" t="n">
        <v>0</v>
      </c>
      <c r="F24722" s="7" t="n">
        <v>-19.6900005340576</v>
      </c>
      <c r="G24722" s="7" t="n">
        <v>-24</v>
      </c>
    </row>
    <row r="24723" spans="1:8">
      <c r="A24723" t="s">
        <v>4</v>
      </c>
      <c r="B24723" s="4" t="s">
        <v>5</v>
      </c>
      <c r="C24723" s="4" t="s">
        <v>10</v>
      </c>
      <c r="D24723" s="4" t="s">
        <v>22</v>
      </c>
      <c r="E24723" s="4" t="s">
        <v>22</v>
      </c>
      <c r="F24723" s="4" t="s">
        <v>22</v>
      </c>
      <c r="G24723" s="4" t="s">
        <v>22</v>
      </c>
    </row>
    <row r="24724" spans="1:8">
      <c r="A24724" t="n">
        <v>196227</v>
      </c>
      <c r="B24724" s="24" t="n">
        <v>46</v>
      </c>
      <c r="C24724" s="7" t="n">
        <v>7</v>
      </c>
      <c r="D24724" s="7" t="n">
        <v>7.98999977111816</v>
      </c>
      <c r="E24724" s="7" t="n">
        <v>0</v>
      </c>
      <c r="F24724" s="7" t="n">
        <v>-20.7999992370605</v>
      </c>
      <c r="G24724" s="7" t="n">
        <v>-23.7000007629395</v>
      </c>
    </row>
    <row r="24725" spans="1:8">
      <c r="A24725" t="s">
        <v>4</v>
      </c>
      <c r="B24725" s="4" t="s">
        <v>5</v>
      </c>
      <c r="C24725" s="4" t="s">
        <v>10</v>
      </c>
      <c r="D24725" s="4" t="s">
        <v>22</v>
      </c>
      <c r="E24725" s="4" t="s">
        <v>22</v>
      </c>
      <c r="F24725" s="4" t="s">
        <v>22</v>
      </c>
      <c r="G24725" s="4" t="s">
        <v>22</v>
      </c>
    </row>
    <row r="24726" spans="1:8">
      <c r="A24726" t="n">
        <v>196246</v>
      </c>
      <c r="B24726" s="24" t="n">
        <v>46</v>
      </c>
      <c r="C24726" s="7" t="n">
        <v>8</v>
      </c>
      <c r="D24726" s="7" t="n">
        <v>13.4300003051758</v>
      </c>
      <c r="E24726" s="7" t="n">
        <v>0</v>
      </c>
      <c r="F24726" s="7" t="n">
        <v>-19.4300003051758</v>
      </c>
      <c r="G24726" s="7" t="n">
        <v>-24.8999996185303</v>
      </c>
    </row>
    <row r="24727" spans="1:8">
      <c r="A24727" t="s">
        <v>4</v>
      </c>
      <c r="B24727" s="4" t="s">
        <v>5</v>
      </c>
      <c r="C24727" s="4" t="s">
        <v>10</v>
      </c>
      <c r="D24727" s="4" t="s">
        <v>22</v>
      </c>
      <c r="E24727" s="4" t="s">
        <v>22</v>
      </c>
      <c r="F24727" s="4" t="s">
        <v>22</v>
      </c>
      <c r="G24727" s="4" t="s">
        <v>22</v>
      </c>
    </row>
    <row r="24728" spans="1:8">
      <c r="A24728" t="n">
        <v>196265</v>
      </c>
      <c r="B24728" s="24" t="n">
        <v>46</v>
      </c>
      <c r="C24728" s="7" t="n">
        <v>9</v>
      </c>
      <c r="D24728" s="7" t="n">
        <v>11.8400001525879</v>
      </c>
      <c r="E24728" s="7" t="n">
        <v>0</v>
      </c>
      <c r="F24728" s="7" t="n">
        <v>-17.2000007629395</v>
      </c>
      <c r="G24728" s="7" t="n">
        <v>-24.7999992370605</v>
      </c>
    </row>
    <row r="24729" spans="1:8">
      <c r="A24729" t="s">
        <v>4</v>
      </c>
      <c r="B24729" s="4" t="s">
        <v>5</v>
      </c>
      <c r="C24729" s="4" t="s">
        <v>10</v>
      </c>
      <c r="D24729" s="4" t="s">
        <v>22</v>
      </c>
      <c r="E24729" s="4" t="s">
        <v>22</v>
      </c>
      <c r="F24729" s="4" t="s">
        <v>22</v>
      </c>
      <c r="G24729" s="4" t="s">
        <v>22</v>
      </c>
    </row>
    <row r="24730" spans="1:8">
      <c r="A24730" t="n">
        <v>196284</v>
      </c>
      <c r="B24730" s="24" t="n">
        <v>46</v>
      </c>
      <c r="C24730" s="7" t="n">
        <v>16</v>
      </c>
      <c r="D24730" s="7" t="n">
        <v>12.2600002288818</v>
      </c>
      <c r="E24730" s="7" t="n">
        <v>0</v>
      </c>
      <c r="F24730" s="7" t="n">
        <v>-19.2199993133545</v>
      </c>
      <c r="G24730" s="7" t="n">
        <v>-24.7000007629395</v>
      </c>
    </row>
    <row r="24731" spans="1:8">
      <c r="A24731" t="s">
        <v>4</v>
      </c>
      <c r="B24731" s="4" t="s">
        <v>5</v>
      </c>
      <c r="C24731" s="4" t="s">
        <v>10</v>
      </c>
      <c r="D24731" s="4" t="s">
        <v>22</v>
      </c>
      <c r="E24731" s="4" t="s">
        <v>22</v>
      </c>
      <c r="F24731" s="4" t="s">
        <v>22</v>
      </c>
      <c r="G24731" s="4" t="s">
        <v>22</v>
      </c>
    </row>
    <row r="24732" spans="1:8">
      <c r="A24732" t="n">
        <v>196303</v>
      </c>
      <c r="B24732" s="24" t="n">
        <v>46</v>
      </c>
      <c r="C24732" s="7" t="n">
        <v>15</v>
      </c>
      <c r="D24732" s="7" t="n">
        <v>11.5500001907349</v>
      </c>
      <c r="E24732" s="7" t="n">
        <v>0</v>
      </c>
      <c r="F24732" s="7" t="n">
        <v>-23.2199993133545</v>
      </c>
      <c r="G24732" s="7" t="n">
        <v>-24.2000007629395</v>
      </c>
    </row>
    <row r="24733" spans="1:8">
      <c r="A24733" t="s">
        <v>4</v>
      </c>
      <c r="B24733" s="4" t="s">
        <v>5</v>
      </c>
      <c r="C24733" s="4" t="s">
        <v>10</v>
      </c>
      <c r="D24733" s="4" t="s">
        <v>22</v>
      </c>
      <c r="E24733" s="4" t="s">
        <v>22</v>
      </c>
      <c r="F24733" s="4" t="s">
        <v>22</v>
      </c>
      <c r="G24733" s="4" t="s">
        <v>22</v>
      </c>
    </row>
    <row r="24734" spans="1:8">
      <c r="A24734" t="n">
        <v>196322</v>
      </c>
      <c r="B24734" s="24" t="n">
        <v>46</v>
      </c>
      <c r="C24734" s="7" t="n">
        <v>14</v>
      </c>
      <c r="D24734" s="7" t="n">
        <v>9.27999973297119</v>
      </c>
      <c r="E24734" s="7" t="n">
        <v>0</v>
      </c>
      <c r="F24734" s="7" t="n">
        <v>-22.4899997711182</v>
      </c>
      <c r="G24734" s="7" t="n">
        <v>-23.7999992370605</v>
      </c>
    </row>
    <row r="24735" spans="1:8">
      <c r="A24735" t="s">
        <v>4</v>
      </c>
      <c r="B24735" s="4" t="s">
        <v>5</v>
      </c>
      <c r="C24735" s="4" t="s">
        <v>10</v>
      </c>
      <c r="D24735" s="4" t="s">
        <v>22</v>
      </c>
      <c r="E24735" s="4" t="s">
        <v>22</v>
      </c>
      <c r="F24735" s="4" t="s">
        <v>22</v>
      </c>
      <c r="G24735" s="4" t="s">
        <v>22</v>
      </c>
    </row>
    <row r="24736" spans="1:8">
      <c r="A24736" t="n">
        <v>196341</v>
      </c>
      <c r="B24736" s="24" t="n">
        <v>46</v>
      </c>
      <c r="C24736" s="7" t="n">
        <v>7032</v>
      </c>
      <c r="D24736" s="7" t="n">
        <v>9.94999980926514</v>
      </c>
      <c r="E24736" s="7" t="n">
        <v>0</v>
      </c>
      <c r="F24736" s="7" t="n">
        <v>-18.2299995422363</v>
      </c>
      <c r="G24736" s="7" t="n">
        <v>-24.5</v>
      </c>
    </row>
    <row r="24737" spans="1:7">
      <c r="A24737" t="s">
        <v>4</v>
      </c>
      <c r="B24737" s="4" t="s">
        <v>5</v>
      </c>
      <c r="C24737" s="4" t="s">
        <v>10</v>
      </c>
      <c r="D24737" s="4" t="s">
        <v>10</v>
      </c>
      <c r="E24737" s="4" t="s">
        <v>10</v>
      </c>
    </row>
    <row r="24738" spans="1:7">
      <c r="A24738" t="n">
        <v>196360</v>
      </c>
      <c r="B24738" s="57" t="n">
        <v>61</v>
      </c>
      <c r="C24738" s="7" t="n">
        <v>11</v>
      </c>
      <c r="D24738" s="7" t="n">
        <v>7033</v>
      </c>
      <c r="E24738" s="7" t="n">
        <v>0</v>
      </c>
    </row>
    <row r="24739" spans="1:7">
      <c r="A24739" t="s">
        <v>4</v>
      </c>
      <c r="B24739" s="4" t="s">
        <v>5</v>
      </c>
      <c r="C24739" s="4" t="s">
        <v>10</v>
      </c>
      <c r="D24739" s="4" t="s">
        <v>10</v>
      </c>
      <c r="E24739" s="4" t="s">
        <v>10</v>
      </c>
    </row>
    <row r="24740" spans="1:7">
      <c r="A24740" t="n">
        <v>196367</v>
      </c>
      <c r="B24740" s="57" t="n">
        <v>61</v>
      </c>
      <c r="C24740" s="7" t="n">
        <v>1</v>
      </c>
      <c r="D24740" s="7" t="n">
        <v>7033</v>
      </c>
      <c r="E24740" s="7" t="n">
        <v>0</v>
      </c>
    </row>
    <row r="24741" spans="1:7">
      <c r="A24741" t="s">
        <v>4</v>
      </c>
      <c r="B24741" s="4" t="s">
        <v>5</v>
      </c>
      <c r="C24741" s="4" t="s">
        <v>10</v>
      </c>
      <c r="D24741" s="4" t="s">
        <v>10</v>
      </c>
      <c r="E24741" s="4" t="s">
        <v>10</v>
      </c>
    </row>
    <row r="24742" spans="1:7">
      <c r="A24742" t="n">
        <v>196374</v>
      </c>
      <c r="B24742" s="57" t="n">
        <v>61</v>
      </c>
      <c r="C24742" s="7" t="n">
        <v>2</v>
      </c>
      <c r="D24742" s="7" t="n">
        <v>7033</v>
      </c>
      <c r="E24742" s="7" t="n">
        <v>0</v>
      </c>
    </row>
    <row r="24743" spans="1:7">
      <c r="A24743" t="s">
        <v>4</v>
      </c>
      <c r="B24743" s="4" t="s">
        <v>5</v>
      </c>
      <c r="C24743" s="4" t="s">
        <v>10</v>
      </c>
      <c r="D24743" s="4" t="s">
        <v>10</v>
      </c>
      <c r="E24743" s="4" t="s">
        <v>10</v>
      </c>
    </row>
    <row r="24744" spans="1:7">
      <c r="A24744" t="n">
        <v>196381</v>
      </c>
      <c r="B24744" s="57" t="n">
        <v>61</v>
      </c>
      <c r="C24744" s="7" t="n">
        <v>3</v>
      </c>
      <c r="D24744" s="7" t="n">
        <v>7033</v>
      </c>
      <c r="E24744" s="7" t="n">
        <v>0</v>
      </c>
    </row>
    <row r="24745" spans="1:7">
      <c r="A24745" t="s">
        <v>4</v>
      </c>
      <c r="B24745" s="4" t="s">
        <v>5</v>
      </c>
      <c r="C24745" s="4" t="s">
        <v>10</v>
      </c>
      <c r="D24745" s="4" t="s">
        <v>10</v>
      </c>
      <c r="E24745" s="4" t="s">
        <v>10</v>
      </c>
    </row>
    <row r="24746" spans="1:7">
      <c r="A24746" t="n">
        <v>196388</v>
      </c>
      <c r="B24746" s="57" t="n">
        <v>61</v>
      </c>
      <c r="C24746" s="7" t="n">
        <v>4</v>
      </c>
      <c r="D24746" s="7" t="n">
        <v>7033</v>
      </c>
      <c r="E24746" s="7" t="n">
        <v>0</v>
      </c>
    </row>
    <row r="24747" spans="1:7">
      <c r="A24747" t="s">
        <v>4</v>
      </c>
      <c r="B24747" s="4" t="s">
        <v>5</v>
      </c>
      <c r="C24747" s="4" t="s">
        <v>10</v>
      </c>
      <c r="D24747" s="4" t="s">
        <v>10</v>
      </c>
      <c r="E24747" s="4" t="s">
        <v>10</v>
      </c>
    </row>
    <row r="24748" spans="1:7">
      <c r="A24748" t="n">
        <v>196395</v>
      </c>
      <c r="B24748" s="57" t="n">
        <v>61</v>
      </c>
      <c r="C24748" s="7" t="n">
        <v>5</v>
      </c>
      <c r="D24748" s="7" t="n">
        <v>7033</v>
      </c>
      <c r="E24748" s="7" t="n">
        <v>0</v>
      </c>
    </row>
    <row r="24749" spans="1:7">
      <c r="A24749" t="s">
        <v>4</v>
      </c>
      <c r="B24749" s="4" t="s">
        <v>5</v>
      </c>
      <c r="C24749" s="4" t="s">
        <v>10</v>
      </c>
      <c r="D24749" s="4" t="s">
        <v>10</v>
      </c>
      <c r="E24749" s="4" t="s">
        <v>10</v>
      </c>
    </row>
    <row r="24750" spans="1:7">
      <c r="A24750" t="n">
        <v>196402</v>
      </c>
      <c r="B24750" s="57" t="n">
        <v>61</v>
      </c>
      <c r="C24750" s="7" t="n">
        <v>6</v>
      </c>
      <c r="D24750" s="7" t="n">
        <v>7033</v>
      </c>
      <c r="E24750" s="7" t="n">
        <v>0</v>
      </c>
    </row>
    <row r="24751" spans="1:7">
      <c r="A24751" t="s">
        <v>4</v>
      </c>
      <c r="B24751" s="4" t="s">
        <v>5</v>
      </c>
      <c r="C24751" s="4" t="s">
        <v>10</v>
      </c>
      <c r="D24751" s="4" t="s">
        <v>10</v>
      </c>
      <c r="E24751" s="4" t="s">
        <v>10</v>
      </c>
    </row>
    <row r="24752" spans="1:7">
      <c r="A24752" t="n">
        <v>196409</v>
      </c>
      <c r="B24752" s="57" t="n">
        <v>61</v>
      </c>
      <c r="C24752" s="7" t="n">
        <v>7</v>
      </c>
      <c r="D24752" s="7" t="n">
        <v>7033</v>
      </c>
      <c r="E24752" s="7" t="n">
        <v>0</v>
      </c>
    </row>
    <row r="24753" spans="1:5">
      <c r="A24753" t="s">
        <v>4</v>
      </c>
      <c r="B24753" s="4" t="s">
        <v>5</v>
      </c>
      <c r="C24753" s="4" t="s">
        <v>10</v>
      </c>
      <c r="D24753" s="4" t="s">
        <v>10</v>
      </c>
      <c r="E24753" s="4" t="s">
        <v>10</v>
      </c>
    </row>
    <row r="24754" spans="1:5">
      <c r="A24754" t="n">
        <v>196416</v>
      </c>
      <c r="B24754" s="57" t="n">
        <v>61</v>
      </c>
      <c r="C24754" s="7" t="n">
        <v>8</v>
      </c>
      <c r="D24754" s="7" t="n">
        <v>7033</v>
      </c>
      <c r="E24754" s="7" t="n">
        <v>0</v>
      </c>
    </row>
    <row r="24755" spans="1:5">
      <c r="A24755" t="s">
        <v>4</v>
      </c>
      <c r="B24755" s="4" t="s">
        <v>5</v>
      </c>
      <c r="C24755" s="4" t="s">
        <v>10</v>
      </c>
      <c r="D24755" s="4" t="s">
        <v>10</v>
      </c>
      <c r="E24755" s="4" t="s">
        <v>10</v>
      </c>
    </row>
    <row r="24756" spans="1:5">
      <c r="A24756" t="n">
        <v>196423</v>
      </c>
      <c r="B24756" s="57" t="n">
        <v>61</v>
      </c>
      <c r="C24756" s="7" t="n">
        <v>9</v>
      </c>
      <c r="D24756" s="7" t="n">
        <v>7033</v>
      </c>
      <c r="E24756" s="7" t="n">
        <v>0</v>
      </c>
    </row>
    <row r="24757" spans="1:5">
      <c r="A24757" t="s">
        <v>4</v>
      </c>
      <c r="B24757" s="4" t="s">
        <v>5</v>
      </c>
      <c r="C24757" s="4" t="s">
        <v>10</v>
      </c>
      <c r="D24757" s="4" t="s">
        <v>10</v>
      </c>
      <c r="E24757" s="4" t="s">
        <v>10</v>
      </c>
    </row>
    <row r="24758" spans="1:5">
      <c r="A24758" t="n">
        <v>196430</v>
      </c>
      <c r="B24758" s="57" t="n">
        <v>61</v>
      </c>
      <c r="C24758" s="7" t="n">
        <v>16</v>
      </c>
      <c r="D24758" s="7" t="n">
        <v>7033</v>
      </c>
      <c r="E24758" s="7" t="n">
        <v>0</v>
      </c>
    </row>
    <row r="24759" spans="1:5">
      <c r="A24759" t="s">
        <v>4</v>
      </c>
      <c r="B24759" s="4" t="s">
        <v>5</v>
      </c>
      <c r="C24759" s="4" t="s">
        <v>10</v>
      </c>
      <c r="D24759" s="4" t="s">
        <v>10</v>
      </c>
      <c r="E24759" s="4" t="s">
        <v>10</v>
      </c>
    </row>
    <row r="24760" spans="1:5">
      <c r="A24760" t="n">
        <v>196437</v>
      </c>
      <c r="B24760" s="57" t="n">
        <v>61</v>
      </c>
      <c r="C24760" s="7" t="n">
        <v>15</v>
      </c>
      <c r="D24760" s="7" t="n">
        <v>7033</v>
      </c>
      <c r="E24760" s="7" t="n">
        <v>0</v>
      </c>
    </row>
    <row r="24761" spans="1:5">
      <c r="A24761" t="s">
        <v>4</v>
      </c>
      <c r="B24761" s="4" t="s">
        <v>5</v>
      </c>
      <c r="C24761" s="4" t="s">
        <v>10</v>
      </c>
      <c r="D24761" s="4" t="s">
        <v>10</v>
      </c>
      <c r="E24761" s="4" t="s">
        <v>10</v>
      </c>
    </row>
    <row r="24762" spans="1:5">
      <c r="A24762" t="n">
        <v>196444</v>
      </c>
      <c r="B24762" s="57" t="n">
        <v>61</v>
      </c>
      <c r="C24762" s="7" t="n">
        <v>14</v>
      </c>
      <c r="D24762" s="7" t="n">
        <v>7033</v>
      </c>
      <c r="E24762" s="7" t="n">
        <v>0</v>
      </c>
    </row>
    <row r="24763" spans="1:5">
      <c r="A24763" t="s">
        <v>4</v>
      </c>
      <c r="B24763" s="4" t="s">
        <v>5</v>
      </c>
      <c r="C24763" s="4" t="s">
        <v>10</v>
      </c>
      <c r="D24763" s="4" t="s">
        <v>22</v>
      </c>
      <c r="E24763" s="4" t="s">
        <v>22</v>
      </c>
      <c r="F24763" s="4" t="s">
        <v>22</v>
      </c>
      <c r="G24763" s="4" t="s">
        <v>22</v>
      </c>
    </row>
    <row r="24764" spans="1:5">
      <c r="A24764" t="n">
        <v>196451</v>
      </c>
      <c r="B24764" s="24" t="n">
        <v>46</v>
      </c>
      <c r="C24764" s="7" t="n">
        <v>19</v>
      </c>
      <c r="D24764" s="7" t="n">
        <v>-0.839999973773956</v>
      </c>
      <c r="E24764" s="7" t="n">
        <v>7.76999998092651</v>
      </c>
      <c r="F24764" s="7" t="n">
        <v>-9.80000019073486</v>
      </c>
      <c r="G24764" s="7" t="n">
        <v>137.199996948242</v>
      </c>
    </row>
    <row r="24765" spans="1:5">
      <c r="A24765" t="s">
        <v>4</v>
      </c>
      <c r="B24765" s="4" t="s">
        <v>5</v>
      </c>
      <c r="C24765" s="4" t="s">
        <v>10</v>
      </c>
      <c r="D24765" s="4" t="s">
        <v>9</v>
      </c>
    </row>
    <row r="24766" spans="1:5">
      <c r="A24766" t="n">
        <v>196470</v>
      </c>
      <c r="B24766" s="41" t="n">
        <v>43</v>
      </c>
      <c r="C24766" s="7" t="n">
        <v>19</v>
      </c>
      <c r="D24766" s="7" t="n">
        <v>512</v>
      </c>
    </row>
    <row r="24767" spans="1:5">
      <c r="A24767" t="s">
        <v>4</v>
      </c>
      <c r="B24767" s="4" t="s">
        <v>5</v>
      </c>
      <c r="C24767" s="4" t="s">
        <v>10</v>
      </c>
      <c r="D24767" s="4" t="s">
        <v>9</v>
      </c>
    </row>
    <row r="24768" spans="1:5">
      <c r="A24768" t="n">
        <v>196477</v>
      </c>
      <c r="B24768" s="41" t="n">
        <v>43</v>
      </c>
      <c r="C24768" s="7" t="n">
        <v>19</v>
      </c>
      <c r="D24768" s="7" t="n">
        <v>16</v>
      </c>
    </row>
    <row r="24769" spans="1:7">
      <c r="A24769" t="s">
        <v>4</v>
      </c>
      <c r="B24769" s="4" t="s">
        <v>5</v>
      </c>
      <c r="C24769" s="4" t="s">
        <v>10</v>
      </c>
      <c r="D24769" s="4" t="s">
        <v>13</v>
      </c>
      <c r="E24769" s="4" t="s">
        <v>13</v>
      </c>
      <c r="F24769" s="4" t="s">
        <v>6</v>
      </c>
    </row>
    <row r="24770" spans="1:7">
      <c r="A24770" t="n">
        <v>196484</v>
      </c>
      <c r="B24770" s="64" t="n">
        <v>47</v>
      </c>
      <c r="C24770" s="7" t="n">
        <v>19</v>
      </c>
      <c r="D24770" s="7" t="n">
        <v>0</v>
      </c>
      <c r="E24770" s="7" t="n">
        <v>0</v>
      </c>
      <c r="F24770" s="7" t="s">
        <v>1053</v>
      </c>
    </row>
    <row r="24771" spans="1:7">
      <c r="A24771" t="s">
        <v>4</v>
      </c>
      <c r="B24771" s="4" t="s">
        <v>5</v>
      </c>
      <c r="C24771" s="4" t="s">
        <v>10</v>
      </c>
    </row>
    <row r="24772" spans="1:7">
      <c r="A24772" t="n">
        <v>196506</v>
      </c>
      <c r="B24772" s="35" t="n">
        <v>16</v>
      </c>
      <c r="C24772" s="7" t="n">
        <v>0</v>
      </c>
    </row>
    <row r="24773" spans="1:7">
      <c r="A24773" t="s">
        <v>4</v>
      </c>
      <c r="B24773" s="4" t="s">
        <v>5</v>
      </c>
      <c r="C24773" s="4" t="s">
        <v>10</v>
      </c>
      <c r="D24773" s="4" t="s">
        <v>13</v>
      </c>
      <c r="E24773" s="4" t="s">
        <v>6</v>
      </c>
      <c r="F24773" s="4" t="s">
        <v>22</v>
      </c>
      <c r="G24773" s="4" t="s">
        <v>22</v>
      </c>
      <c r="H24773" s="4" t="s">
        <v>22</v>
      </c>
    </row>
    <row r="24774" spans="1:7">
      <c r="A24774" t="n">
        <v>196509</v>
      </c>
      <c r="B24774" s="39" t="n">
        <v>48</v>
      </c>
      <c r="C24774" s="7" t="n">
        <v>19</v>
      </c>
      <c r="D24774" s="7" t="n">
        <v>0</v>
      </c>
      <c r="E24774" s="7" t="s">
        <v>408</v>
      </c>
      <c r="F24774" s="7" t="n">
        <v>0</v>
      </c>
      <c r="G24774" s="7" t="n">
        <v>1</v>
      </c>
      <c r="H24774" s="7" t="n">
        <v>0</v>
      </c>
    </row>
    <row r="24775" spans="1:7">
      <c r="A24775" t="s">
        <v>4</v>
      </c>
      <c r="B24775" s="4" t="s">
        <v>5</v>
      </c>
      <c r="C24775" s="4" t="s">
        <v>10</v>
      </c>
      <c r="D24775" s="4" t="s">
        <v>13</v>
      </c>
      <c r="E24775" s="4" t="s">
        <v>6</v>
      </c>
      <c r="F24775" s="4" t="s">
        <v>22</v>
      </c>
      <c r="G24775" s="4" t="s">
        <v>22</v>
      </c>
      <c r="H24775" s="4" t="s">
        <v>22</v>
      </c>
    </row>
    <row r="24776" spans="1:7">
      <c r="A24776" t="n">
        <v>196533</v>
      </c>
      <c r="B24776" s="39" t="n">
        <v>48</v>
      </c>
      <c r="C24776" s="7" t="n">
        <v>19</v>
      </c>
      <c r="D24776" s="7" t="n">
        <v>0</v>
      </c>
      <c r="E24776" s="7" t="s">
        <v>1489</v>
      </c>
      <c r="F24776" s="7" t="n">
        <v>-1</v>
      </c>
      <c r="G24776" s="7" t="n">
        <v>1</v>
      </c>
      <c r="H24776" s="7" t="n">
        <v>0</v>
      </c>
    </row>
    <row r="24777" spans="1:7">
      <c r="A24777" t="s">
        <v>4</v>
      </c>
      <c r="B24777" s="4" t="s">
        <v>5</v>
      </c>
      <c r="C24777" s="4" t="s">
        <v>10</v>
      </c>
      <c r="D24777" s="4" t="s">
        <v>22</v>
      </c>
      <c r="E24777" s="4" t="s">
        <v>22</v>
      </c>
      <c r="F24777" s="4" t="s">
        <v>22</v>
      </c>
      <c r="G24777" s="4" t="s">
        <v>22</v>
      </c>
    </row>
    <row r="24778" spans="1:7">
      <c r="A24778" t="n">
        <v>196559</v>
      </c>
      <c r="B24778" s="24" t="n">
        <v>46</v>
      </c>
      <c r="C24778" s="7" t="n">
        <v>7024</v>
      </c>
      <c r="D24778" s="7" t="n">
        <v>-0.28999999165535</v>
      </c>
      <c r="E24778" s="7" t="n">
        <v>8.01000022888184</v>
      </c>
      <c r="F24778" s="7" t="n">
        <v>-9.27999973297119</v>
      </c>
      <c r="G24778" s="7" t="n">
        <v>137.199996948242</v>
      </c>
    </row>
    <row r="24779" spans="1:7">
      <c r="A24779" t="s">
        <v>4</v>
      </c>
      <c r="B24779" s="4" t="s">
        <v>5</v>
      </c>
      <c r="C24779" s="4" t="s">
        <v>10</v>
      </c>
      <c r="D24779" s="4" t="s">
        <v>9</v>
      </c>
    </row>
    <row r="24780" spans="1:7">
      <c r="A24780" t="n">
        <v>196578</v>
      </c>
      <c r="B24780" s="41" t="n">
        <v>43</v>
      </c>
      <c r="C24780" s="7" t="n">
        <v>7024</v>
      </c>
      <c r="D24780" s="7" t="n">
        <v>512</v>
      </c>
    </row>
    <row r="24781" spans="1:7">
      <c r="A24781" t="s">
        <v>4</v>
      </c>
      <c r="B24781" s="4" t="s">
        <v>5</v>
      </c>
      <c r="C24781" s="4" t="s">
        <v>10</v>
      </c>
      <c r="D24781" s="4" t="s">
        <v>13</v>
      </c>
      <c r="E24781" s="4" t="s">
        <v>6</v>
      </c>
      <c r="F24781" s="4" t="s">
        <v>22</v>
      </c>
      <c r="G24781" s="4" t="s">
        <v>22</v>
      </c>
      <c r="H24781" s="4" t="s">
        <v>22</v>
      </c>
    </row>
    <row r="24782" spans="1:7">
      <c r="A24782" t="n">
        <v>196585</v>
      </c>
      <c r="B24782" s="39" t="n">
        <v>48</v>
      </c>
      <c r="C24782" s="7" t="n">
        <v>7024</v>
      </c>
      <c r="D24782" s="7" t="n">
        <v>0</v>
      </c>
      <c r="E24782" s="7" t="s">
        <v>1041</v>
      </c>
      <c r="F24782" s="7" t="n">
        <v>-1</v>
      </c>
      <c r="G24782" s="7" t="n">
        <v>1</v>
      </c>
      <c r="H24782" s="7" t="n">
        <v>0</v>
      </c>
    </row>
    <row r="24783" spans="1:7">
      <c r="A24783" t="s">
        <v>4</v>
      </c>
      <c r="B24783" s="4" t="s">
        <v>5</v>
      </c>
      <c r="C24783" s="4" t="s">
        <v>10</v>
      </c>
      <c r="D24783" s="4" t="s">
        <v>22</v>
      </c>
      <c r="E24783" s="4" t="s">
        <v>22</v>
      </c>
      <c r="F24783" s="4" t="s">
        <v>22</v>
      </c>
      <c r="G24783" s="4" t="s">
        <v>22</v>
      </c>
    </row>
    <row r="24784" spans="1:7">
      <c r="A24784" t="n">
        <v>196611</v>
      </c>
      <c r="B24784" s="24" t="n">
        <v>46</v>
      </c>
      <c r="C24784" s="7" t="n">
        <v>7034</v>
      </c>
      <c r="D24784" s="7" t="n">
        <v>-4.69000005722046</v>
      </c>
      <c r="E24784" s="7" t="n">
        <v>19</v>
      </c>
      <c r="F24784" s="7" t="n">
        <v>15.710000038147</v>
      </c>
      <c r="G24784" s="7" t="n">
        <v>151</v>
      </c>
    </row>
    <row r="24785" spans="1:8">
      <c r="A24785" t="s">
        <v>4</v>
      </c>
      <c r="B24785" s="4" t="s">
        <v>5</v>
      </c>
      <c r="C24785" s="4" t="s">
        <v>10</v>
      </c>
      <c r="D24785" s="4" t="s">
        <v>9</v>
      </c>
    </row>
    <row r="24786" spans="1:8">
      <c r="A24786" t="n">
        <v>196630</v>
      </c>
      <c r="B24786" s="41" t="n">
        <v>43</v>
      </c>
      <c r="C24786" s="7" t="n">
        <v>7034</v>
      </c>
      <c r="D24786" s="7" t="n">
        <v>256</v>
      </c>
    </row>
    <row r="24787" spans="1:8">
      <c r="A24787" t="s">
        <v>4</v>
      </c>
      <c r="B24787" s="4" t="s">
        <v>5</v>
      </c>
      <c r="C24787" s="4" t="s">
        <v>10</v>
      </c>
      <c r="D24787" s="4" t="s">
        <v>9</v>
      </c>
    </row>
    <row r="24788" spans="1:8">
      <c r="A24788" t="n">
        <v>196637</v>
      </c>
      <c r="B24788" s="41" t="n">
        <v>43</v>
      </c>
      <c r="C24788" s="7" t="n">
        <v>7034</v>
      </c>
      <c r="D24788" s="7" t="n">
        <v>8388608</v>
      </c>
    </row>
    <row r="24789" spans="1:8">
      <c r="A24789" t="s">
        <v>4</v>
      </c>
      <c r="B24789" s="4" t="s">
        <v>5</v>
      </c>
      <c r="C24789" s="4" t="s">
        <v>10</v>
      </c>
      <c r="D24789" s="4" t="s">
        <v>9</v>
      </c>
    </row>
    <row r="24790" spans="1:8">
      <c r="A24790" t="n">
        <v>196644</v>
      </c>
      <c r="B24790" s="41" t="n">
        <v>43</v>
      </c>
      <c r="C24790" s="7" t="n">
        <v>7033</v>
      </c>
      <c r="D24790" s="7" t="n">
        <v>256</v>
      </c>
    </row>
    <row r="24791" spans="1:8">
      <c r="A24791" t="s">
        <v>4</v>
      </c>
      <c r="B24791" s="4" t="s">
        <v>5</v>
      </c>
      <c r="C24791" s="4" t="s">
        <v>10</v>
      </c>
      <c r="D24791" s="4" t="s">
        <v>9</v>
      </c>
    </row>
    <row r="24792" spans="1:8">
      <c r="A24792" t="n">
        <v>196651</v>
      </c>
      <c r="B24792" s="41" t="n">
        <v>43</v>
      </c>
      <c r="C24792" s="7" t="n">
        <v>7033</v>
      </c>
      <c r="D24792" s="7" t="n">
        <v>8388608</v>
      </c>
    </row>
    <row r="24793" spans="1:8">
      <c r="A24793" t="s">
        <v>4</v>
      </c>
      <c r="B24793" s="4" t="s">
        <v>5</v>
      </c>
      <c r="C24793" s="4" t="s">
        <v>10</v>
      </c>
      <c r="D24793" s="4" t="s">
        <v>9</v>
      </c>
    </row>
    <row r="24794" spans="1:8">
      <c r="A24794" t="n">
        <v>196658</v>
      </c>
      <c r="B24794" s="41" t="n">
        <v>43</v>
      </c>
      <c r="C24794" s="7" t="n">
        <v>7033</v>
      </c>
      <c r="D24794" s="7" t="n">
        <v>512</v>
      </c>
    </row>
    <row r="24795" spans="1:8">
      <c r="A24795" t="s">
        <v>4</v>
      </c>
      <c r="B24795" s="4" t="s">
        <v>5</v>
      </c>
      <c r="C24795" s="4" t="s">
        <v>10</v>
      </c>
      <c r="D24795" s="4" t="s">
        <v>22</v>
      </c>
      <c r="E24795" s="4" t="s">
        <v>22</v>
      </c>
      <c r="F24795" s="4" t="s">
        <v>22</v>
      </c>
      <c r="G24795" s="4" t="s">
        <v>22</v>
      </c>
    </row>
    <row r="24796" spans="1:8">
      <c r="A24796" t="n">
        <v>196665</v>
      </c>
      <c r="B24796" s="24" t="n">
        <v>46</v>
      </c>
      <c r="C24796" s="7" t="n">
        <v>7033</v>
      </c>
      <c r="D24796" s="7" t="n">
        <v>-23.4099998474121</v>
      </c>
      <c r="E24796" s="7" t="n">
        <v>18.7999992370605</v>
      </c>
      <c r="F24796" s="7" t="n">
        <v>-18.8400001525879</v>
      </c>
      <c r="G24796" s="7" t="n">
        <v>91</v>
      </c>
    </row>
    <row r="24797" spans="1:8">
      <c r="A24797" t="s">
        <v>4</v>
      </c>
      <c r="B24797" s="4" t="s">
        <v>5</v>
      </c>
      <c r="C24797" s="4" t="s">
        <v>10</v>
      </c>
      <c r="D24797" s="4" t="s">
        <v>13</v>
      </c>
      <c r="E24797" s="4" t="s">
        <v>6</v>
      </c>
      <c r="F24797" s="4" t="s">
        <v>22</v>
      </c>
      <c r="G24797" s="4" t="s">
        <v>22</v>
      </c>
      <c r="H24797" s="4" t="s">
        <v>22</v>
      </c>
    </row>
    <row r="24798" spans="1:8">
      <c r="A24798" t="n">
        <v>196684</v>
      </c>
      <c r="B24798" s="39" t="n">
        <v>48</v>
      </c>
      <c r="C24798" s="7" t="n">
        <v>7033</v>
      </c>
      <c r="D24798" s="7" t="n">
        <v>0</v>
      </c>
      <c r="E24798" s="7" t="s">
        <v>1491</v>
      </c>
      <c r="F24798" s="7" t="n">
        <v>-1</v>
      </c>
      <c r="G24798" s="7" t="n">
        <v>1</v>
      </c>
      <c r="H24798" s="7" t="n">
        <v>0</v>
      </c>
    </row>
    <row r="24799" spans="1:8">
      <c r="A24799" t="s">
        <v>4</v>
      </c>
      <c r="B24799" s="4" t="s">
        <v>5</v>
      </c>
      <c r="C24799" s="4" t="s">
        <v>13</v>
      </c>
      <c r="D24799" s="4" t="s">
        <v>10</v>
      </c>
      <c r="E24799" s="4" t="s">
        <v>10</v>
      </c>
      <c r="F24799" s="4" t="s">
        <v>10</v>
      </c>
      <c r="G24799" s="4" t="s">
        <v>10</v>
      </c>
      <c r="H24799" s="4" t="s">
        <v>10</v>
      </c>
      <c r="I24799" s="4" t="s">
        <v>6</v>
      </c>
      <c r="J24799" s="4" t="s">
        <v>22</v>
      </c>
      <c r="K24799" s="4" t="s">
        <v>22</v>
      </c>
      <c r="L24799" s="4" t="s">
        <v>22</v>
      </c>
      <c r="M24799" s="4" t="s">
        <v>9</v>
      </c>
      <c r="N24799" s="4" t="s">
        <v>9</v>
      </c>
      <c r="O24799" s="4" t="s">
        <v>22</v>
      </c>
      <c r="P24799" s="4" t="s">
        <v>22</v>
      </c>
      <c r="Q24799" s="4" t="s">
        <v>22</v>
      </c>
      <c r="R24799" s="4" t="s">
        <v>22</v>
      </c>
      <c r="S24799" s="4" t="s">
        <v>13</v>
      </c>
    </row>
    <row r="24800" spans="1:8">
      <c r="A24800" t="n">
        <v>196711</v>
      </c>
      <c r="B24800" s="83" t="n">
        <v>39</v>
      </c>
      <c r="C24800" s="7" t="n">
        <v>12</v>
      </c>
      <c r="D24800" s="7" t="n">
        <v>65533</v>
      </c>
      <c r="E24800" s="7" t="n">
        <v>208</v>
      </c>
      <c r="F24800" s="7" t="n">
        <v>0</v>
      </c>
      <c r="G24800" s="7" t="n">
        <v>7033</v>
      </c>
      <c r="H24800" s="7" t="n">
        <v>259</v>
      </c>
      <c r="I24800" s="7" t="s">
        <v>1509</v>
      </c>
      <c r="J24800" s="7" t="n">
        <v>0</v>
      </c>
      <c r="K24800" s="7" t="n">
        <v>0</v>
      </c>
      <c r="L24800" s="7" t="n">
        <v>0</v>
      </c>
      <c r="M24800" s="7" t="n">
        <v>0</v>
      </c>
      <c r="N24800" s="7" t="n">
        <v>0</v>
      </c>
      <c r="O24800" s="7" t="n">
        <v>0</v>
      </c>
      <c r="P24800" s="7" t="n">
        <v>1</v>
      </c>
      <c r="Q24800" s="7" t="n">
        <v>1</v>
      </c>
      <c r="R24800" s="7" t="n">
        <v>1</v>
      </c>
      <c r="S24800" s="7" t="n">
        <v>108</v>
      </c>
    </row>
    <row r="24801" spans="1:19">
      <c r="A24801" t="s">
        <v>4</v>
      </c>
      <c r="B24801" s="4" t="s">
        <v>5</v>
      </c>
      <c r="C24801" s="4" t="s">
        <v>13</v>
      </c>
      <c r="D24801" s="4" t="s">
        <v>10</v>
      </c>
      <c r="E24801" s="4" t="s">
        <v>10</v>
      </c>
      <c r="F24801" s="4" t="s">
        <v>10</v>
      </c>
      <c r="G24801" s="4" t="s">
        <v>10</v>
      </c>
      <c r="H24801" s="4" t="s">
        <v>10</v>
      </c>
      <c r="I24801" s="4" t="s">
        <v>6</v>
      </c>
      <c r="J24801" s="4" t="s">
        <v>22</v>
      </c>
      <c r="K24801" s="4" t="s">
        <v>22</v>
      </c>
      <c r="L24801" s="4" t="s">
        <v>22</v>
      </c>
      <c r="M24801" s="4" t="s">
        <v>9</v>
      </c>
      <c r="N24801" s="4" t="s">
        <v>9</v>
      </c>
      <c r="O24801" s="4" t="s">
        <v>22</v>
      </c>
      <c r="P24801" s="4" t="s">
        <v>22</v>
      </c>
      <c r="Q24801" s="4" t="s">
        <v>22</v>
      </c>
      <c r="R24801" s="4" t="s">
        <v>22</v>
      </c>
      <c r="S24801" s="4" t="s">
        <v>13</v>
      </c>
    </row>
    <row r="24802" spans="1:19">
      <c r="A24802" t="n">
        <v>196773</v>
      </c>
      <c r="B24802" s="83" t="n">
        <v>39</v>
      </c>
      <c r="C24802" s="7" t="n">
        <v>12</v>
      </c>
      <c r="D24802" s="7" t="n">
        <v>65533</v>
      </c>
      <c r="E24802" s="7" t="n">
        <v>208</v>
      </c>
      <c r="F24802" s="7" t="n">
        <v>0</v>
      </c>
      <c r="G24802" s="7" t="n">
        <v>7033</v>
      </c>
      <c r="H24802" s="7" t="n">
        <v>259</v>
      </c>
      <c r="I24802" s="7" t="s">
        <v>1511</v>
      </c>
      <c r="J24802" s="7" t="n">
        <v>0</v>
      </c>
      <c r="K24802" s="7" t="n">
        <v>0</v>
      </c>
      <c r="L24802" s="7" t="n">
        <v>0</v>
      </c>
      <c r="M24802" s="7" t="n">
        <v>0</v>
      </c>
      <c r="N24802" s="7" t="n">
        <v>0</v>
      </c>
      <c r="O24802" s="7" t="n">
        <v>0</v>
      </c>
      <c r="P24802" s="7" t="n">
        <v>1</v>
      </c>
      <c r="Q24802" s="7" t="n">
        <v>1</v>
      </c>
      <c r="R24802" s="7" t="n">
        <v>1</v>
      </c>
      <c r="S24802" s="7" t="n">
        <v>109</v>
      </c>
    </row>
    <row r="24803" spans="1:19">
      <c r="A24803" t="s">
        <v>4</v>
      </c>
      <c r="B24803" s="4" t="s">
        <v>5</v>
      </c>
      <c r="C24803" s="4" t="s">
        <v>13</v>
      </c>
      <c r="D24803" s="4" t="s">
        <v>6</v>
      </c>
    </row>
    <row r="24804" spans="1:19">
      <c r="A24804" t="n">
        <v>196835</v>
      </c>
      <c r="B24804" s="102" t="n">
        <v>38</v>
      </c>
      <c r="C24804" s="7" t="n">
        <v>0</v>
      </c>
      <c r="D24804" s="7" t="s">
        <v>1552</v>
      </c>
    </row>
    <row r="24805" spans="1:19">
      <c r="A24805" t="s">
        <v>4</v>
      </c>
      <c r="B24805" s="4" t="s">
        <v>5</v>
      </c>
      <c r="C24805" s="4" t="s">
        <v>13</v>
      </c>
      <c r="D24805" s="4" t="s">
        <v>6</v>
      </c>
    </row>
    <row r="24806" spans="1:19">
      <c r="A24806" t="n">
        <v>196845</v>
      </c>
      <c r="B24806" s="102" t="n">
        <v>38</v>
      </c>
      <c r="C24806" s="7" t="n">
        <v>0</v>
      </c>
      <c r="D24806" s="7" t="s">
        <v>1553</v>
      </c>
    </row>
    <row r="24807" spans="1:19">
      <c r="A24807" t="s">
        <v>4</v>
      </c>
      <c r="B24807" s="4" t="s">
        <v>5</v>
      </c>
      <c r="C24807" s="4" t="s">
        <v>13</v>
      </c>
      <c r="D24807" s="4" t="s">
        <v>6</v>
      </c>
    </row>
    <row r="24808" spans="1:19">
      <c r="A24808" t="n">
        <v>196855</v>
      </c>
      <c r="B24808" s="102" t="n">
        <v>38</v>
      </c>
      <c r="C24808" s="7" t="n">
        <v>0</v>
      </c>
      <c r="D24808" s="7" t="s">
        <v>1554</v>
      </c>
    </row>
    <row r="24809" spans="1:19">
      <c r="A24809" t="s">
        <v>4</v>
      </c>
      <c r="B24809" s="4" t="s">
        <v>5</v>
      </c>
      <c r="C24809" s="4" t="s">
        <v>10</v>
      </c>
      <c r="D24809" s="4" t="s">
        <v>22</v>
      </c>
      <c r="E24809" s="4" t="s">
        <v>22</v>
      </c>
      <c r="F24809" s="4" t="s">
        <v>22</v>
      </c>
      <c r="G24809" s="4" t="s">
        <v>22</v>
      </c>
    </row>
    <row r="24810" spans="1:19">
      <c r="A24810" t="n">
        <v>196866</v>
      </c>
      <c r="B24810" s="24" t="n">
        <v>46</v>
      </c>
      <c r="C24810" s="7" t="n">
        <v>23</v>
      </c>
      <c r="D24810" s="7" t="n">
        <v>-100</v>
      </c>
      <c r="E24810" s="7" t="n">
        <v>-50</v>
      </c>
      <c r="F24810" s="7" t="n">
        <v>0</v>
      </c>
      <c r="G24810" s="7" t="n">
        <v>0</v>
      </c>
    </row>
    <row r="24811" spans="1:19">
      <c r="A24811" t="s">
        <v>4</v>
      </c>
      <c r="B24811" s="4" t="s">
        <v>5</v>
      </c>
      <c r="C24811" s="4" t="s">
        <v>10</v>
      </c>
      <c r="D24811" s="4" t="s">
        <v>9</v>
      </c>
    </row>
    <row r="24812" spans="1:19">
      <c r="A24812" t="n">
        <v>196885</v>
      </c>
      <c r="B24812" s="41" t="n">
        <v>43</v>
      </c>
      <c r="C24812" s="7" t="n">
        <v>23</v>
      </c>
      <c r="D24812" s="7" t="n">
        <v>512</v>
      </c>
    </row>
    <row r="24813" spans="1:19">
      <c r="A24813" t="s">
        <v>4</v>
      </c>
      <c r="B24813" s="4" t="s">
        <v>5</v>
      </c>
      <c r="C24813" s="4" t="s">
        <v>10</v>
      </c>
      <c r="D24813" s="4" t="s">
        <v>9</v>
      </c>
    </row>
    <row r="24814" spans="1:19">
      <c r="A24814" t="n">
        <v>196892</v>
      </c>
      <c r="B24814" s="41" t="n">
        <v>43</v>
      </c>
      <c r="C24814" s="7" t="n">
        <v>23</v>
      </c>
      <c r="D24814" s="7" t="n">
        <v>256</v>
      </c>
    </row>
    <row r="24815" spans="1:19">
      <c r="A24815" t="s">
        <v>4</v>
      </c>
      <c r="B24815" s="4" t="s">
        <v>5</v>
      </c>
      <c r="C24815" s="4" t="s">
        <v>10</v>
      </c>
      <c r="D24815" s="4" t="s">
        <v>9</v>
      </c>
    </row>
    <row r="24816" spans="1:19">
      <c r="A24816" t="n">
        <v>196899</v>
      </c>
      <c r="B24816" s="41" t="n">
        <v>43</v>
      </c>
      <c r="C24816" s="7" t="n">
        <v>23</v>
      </c>
      <c r="D24816" s="7" t="n">
        <v>8388608</v>
      </c>
    </row>
    <row r="24817" spans="1:19">
      <c r="A24817" t="s">
        <v>4</v>
      </c>
      <c r="B24817" s="4" t="s">
        <v>5</v>
      </c>
      <c r="C24817" s="4" t="s">
        <v>13</v>
      </c>
      <c r="D24817" s="4" t="s">
        <v>10</v>
      </c>
      <c r="E24817" s="4" t="s">
        <v>6</v>
      </c>
      <c r="F24817" s="4" t="s">
        <v>6</v>
      </c>
      <c r="G24817" s="4" t="s">
        <v>9</v>
      </c>
      <c r="H24817" s="4" t="s">
        <v>9</v>
      </c>
      <c r="I24817" s="4" t="s">
        <v>9</v>
      </c>
      <c r="J24817" s="4" t="s">
        <v>9</v>
      </c>
      <c r="K24817" s="4" t="s">
        <v>9</v>
      </c>
      <c r="L24817" s="4" t="s">
        <v>9</v>
      </c>
      <c r="M24817" s="4" t="s">
        <v>9</v>
      </c>
      <c r="N24817" s="4" t="s">
        <v>9</v>
      </c>
      <c r="O24817" s="4" t="s">
        <v>9</v>
      </c>
    </row>
    <row r="24818" spans="1:19">
      <c r="A24818" t="n">
        <v>196906</v>
      </c>
      <c r="B24818" s="103" t="n">
        <v>37</v>
      </c>
      <c r="C24818" s="7" t="n">
        <v>0</v>
      </c>
      <c r="D24818" s="7" t="n">
        <v>23</v>
      </c>
      <c r="E24818" s="7" t="s">
        <v>1553</v>
      </c>
      <c r="F24818" s="7" t="s">
        <v>1555</v>
      </c>
      <c r="G24818" s="7" t="n">
        <v>0</v>
      </c>
      <c r="H24818" s="7" t="n">
        <v>0</v>
      </c>
      <c r="I24818" s="7" t="n">
        <v>0</v>
      </c>
      <c r="J24818" s="7" t="n">
        <v>0</v>
      </c>
      <c r="K24818" s="7" t="n">
        <v>0</v>
      </c>
      <c r="L24818" s="7" t="n">
        <v>0</v>
      </c>
      <c r="M24818" s="7" t="n">
        <v>1065353216</v>
      </c>
      <c r="N24818" s="7" t="n">
        <v>1065353216</v>
      </c>
      <c r="O24818" s="7" t="n">
        <v>1065353216</v>
      </c>
    </row>
    <row r="24819" spans="1:19">
      <c r="A24819" t="s">
        <v>4</v>
      </c>
      <c r="B24819" s="4" t="s">
        <v>5</v>
      </c>
      <c r="C24819" s="4" t="s">
        <v>13</v>
      </c>
      <c r="D24819" s="4" t="s">
        <v>10</v>
      </c>
      <c r="E24819" s="4" t="s">
        <v>6</v>
      </c>
      <c r="F24819" s="4" t="s">
        <v>6</v>
      </c>
      <c r="G24819" s="4" t="s">
        <v>13</v>
      </c>
    </row>
    <row r="24820" spans="1:19">
      <c r="A24820" t="n">
        <v>196963</v>
      </c>
      <c r="B24820" s="19" t="n">
        <v>32</v>
      </c>
      <c r="C24820" s="7" t="n">
        <v>0</v>
      </c>
      <c r="D24820" s="7" t="n">
        <v>23</v>
      </c>
      <c r="E24820" s="7" t="s">
        <v>12</v>
      </c>
      <c r="F24820" s="7" t="s">
        <v>1555</v>
      </c>
      <c r="G24820" s="7" t="n">
        <v>1</v>
      </c>
    </row>
    <row r="24821" spans="1:19">
      <c r="A24821" t="s">
        <v>4</v>
      </c>
      <c r="B24821" s="4" t="s">
        <v>5</v>
      </c>
      <c r="C24821" s="4" t="s">
        <v>10</v>
      </c>
      <c r="D24821" s="4" t="s">
        <v>9</v>
      </c>
    </row>
    <row r="24822" spans="1:19">
      <c r="A24822" t="n">
        <v>196978</v>
      </c>
      <c r="B24822" s="41" t="n">
        <v>43</v>
      </c>
      <c r="C24822" s="7" t="n">
        <v>23</v>
      </c>
      <c r="D24822" s="7" t="n">
        <v>64</v>
      </c>
    </row>
    <row r="24823" spans="1:19">
      <c r="A24823" t="s">
        <v>4</v>
      </c>
      <c r="B24823" s="4" t="s">
        <v>5</v>
      </c>
      <c r="C24823" s="4" t="s">
        <v>10</v>
      </c>
      <c r="D24823" s="4" t="s">
        <v>6</v>
      </c>
      <c r="E24823" s="4" t="s">
        <v>6</v>
      </c>
      <c r="F24823" s="4" t="s">
        <v>13</v>
      </c>
    </row>
    <row r="24824" spans="1:19">
      <c r="A24824" t="n">
        <v>196985</v>
      </c>
      <c r="B24824" s="104" t="n">
        <v>108</v>
      </c>
      <c r="C24824" s="7" t="n">
        <v>23</v>
      </c>
      <c r="D24824" s="7" t="s">
        <v>1555</v>
      </c>
      <c r="E24824" s="7" t="s">
        <v>1556</v>
      </c>
      <c r="F24824" s="7" t="n">
        <v>0</v>
      </c>
    </row>
    <row r="24825" spans="1:19">
      <c r="A24825" t="s">
        <v>4</v>
      </c>
      <c r="B24825" s="4" t="s">
        <v>5</v>
      </c>
      <c r="C24825" s="4" t="s">
        <v>10</v>
      </c>
      <c r="D24825" s="4" t="s">
        <v>13</v>
      </c>
      <c r="E24825" s="4" t="s">
        <v>6</v>
      </c>
      <c r="F24825" s="4" t="s">
        <v>22</v>
      </c>
      <c r="G24825" s="4" t="s">
        <v>22</v>
      </c>
      <c r="H24825" s="4" t="s">
        <v>22</v>
      </c>
    </row>
    <row r="24826" spans="1:19">
      <c r="A24826" t="n">
        <v>197004</v>
      </c>
      <c r="B24826" s="39" t="n">
        <v>48</v>
      </c>
      <c r="C24826" s="7" t="n">
        <v>23</v>
      </c>
      <c r="D24826" s="7" t="n">
        <v>0</v>
      </c>
      <c r="E24826" s="7" t="s">
        <v>1488</v>
      </c>
      <c r="F24826" s="7" t="n">
        <v>0</v>
      </c>
      <c r="G24826" s="7" t="n">
        <v>1</v>
      </c>
      <c r="H24826" s="7" t="n">
        <v>0</v>
      </c>
    </row>
    <row r="24827" spans="1:19">
      <c r="A24827" t="s">
        <v>4</v>
      </c>
      <c r="B24827" s="4" t="s">
        <v>5</v>
      </c>
      <c r="C24827" s="4" t="s">
        <v>13</v>
      </c>
      <c r="D24827" s="4" t="s">
        <v>13</v>
      </c>
      <c r="E24827" s="4" t="s">
        <v>22</v>
      </c>
      <c r="F24827" s="4" t="s">
        <v>22</v>
      </c>
      <c r="G24827" s="4" t="s">
        <v>22</v>
      </c>
      <c r="H24827" s="4" t="s">
        <v>10</v>
      </c>
    </row>
    <row r="24828" spans="1:19">
      <c r="A24828" t="n">
        <v>197030</v>
      </c>
      <c r="B24828" s="25" t="n">
        <v>45</v>
      </c>
      <c r="C24828" s="7" t="n">
        <v>2</v>
      </c>
      <c r="D24828" s="7" t="n">
        <v>3</v>
      </c>
      <c r="E24828" s="7" t="n">
        <v>4.32999992370605</v>
      </c>
      <c r="F24828" s="7" t="n">
        <v>6.80000019073486</v>
      </c>
      <c r="G24828" s="7" t="n">
        <v>-15.7700004577637</v>
      </c>
      <c r="H24828" s="7" t="n">
        <v>0</v>
      </c>
    </row>
    <row r="24829" spans="1:19">
      <c r="A24829" t="s">
        <v>4</v>
      </c>
      <c r="B24829" s="4" t="s">
        <v>5</v>
      </c>
      <c r="C24829" s="4" t="s">
        <v>13</v>
      </c>
      <c r="D24829" s="4" t="s">
        <v>13</v>
      </c>
      <c r="E24829" s="4" t="s">
        <v>22</v>
      </c>
      <c r="F24829" s="4" t="s">
        <v>22</v>
      </c>
      <c r="G24829" s="4" t="s">
        <v>22</v>
      </c>
      <c r="H24829" s="4" t="s">
        <v>10</v>
      </c>
      <c r="I24829" s="4" t="s">
        <v>13</v>
      </c>
    </row>
    <row r="24830" spans="1:19">
      <c r="A24830" t="n">
        <v>197047</v>
      </c>
      <c r="B24830" s="25" t="n">
        <v>45</v>
      </c>
      <c r="C24830" s="7" t="n">
        <v>4</v>
      </c>
      <c r="D24830" s="7" t="n">
        <v>3</v>
      </c>
      <c r="E24830" s="7" t="n">
        <v>341.549987792969</v>
      </c>
      <c r="F24830" s="7" t="n">
        <v>56.4199981689453</v>
      </c>
      <c r="G24830" s="7" t="n">
        <v>0</v>
      </c>
      <c r="H24830" s="7" t="n">
        <v>0</v>
      </c>
      <c r="I24830" s="7" t="n">
        <v>1</v>
      </c>
    </row>
    <row r="24831" spans="1:19">
      <c r="A24831" t="s">
        <v>4</v>
      </c>
      <c r="B24831" s="4" t="s">
        <v>5</v>
      </c>
      <c r="C24831" s="4" t="s">
        <v>13</v>
      </c>
      <c r="D24831" s="4" t="s">
        <v>13</v>
      </c>
      <c r="E24831" s="4" t="s">
        <v>22</v>
      </c>
      <c r="F24831" s="4" t="s">
        <v>10</v>
      </c>
    </row>
    <row r="24832" spans="1:19">
      <c r="A24832" t="n">
        <v>197065</v>
      </c>
      <c r="B24832" s="25" t="n">
        <v>45</v>
      </c>
      <c r="C24832" s="7" t="n">
        <v>5</v>
      </c>
      <c r="D24832" s="7" t="n">
        <v>3</v>
      </c>
      <c r="E24832" s="7" t="n">
        <v>7.19999980926514</v>
      </c>
      <c r="F24832" s="7" t="n">
        <v>0</v>
      </c>
    </row>
    <row r="24833" spans="1:15">
      <c r="A24833" t="s">
        <v>4</v>
      </c>
      <c r="B24833" s="4" t="s">
        <v>5</v>
      </c>
      <c r="C24833" s="4" t="s">
        <v>13</v>
      </c>
      <c r="D24833" s="4" t="s">
        <v>13</v>
      </c>
      <c r="E24833" s="4" t="s">
        <v>22</v>
      </c>
      <c r="F24833" s="4" t="s">
        <v>10</v>
      </c>
    </row>
    <row r="24834" spans="1:15">
      <c r="A24834" t="n">
        <v>197074</v>
      </c>
      <c r="B24834" s="25" t="n">
        <v>45</v>
      </c>
      <c r="C24834" s="7" t="n">
        <v>11</v>
      </c>
      <c r="D24834" s="7" t="n">
        <v>3</v>
      </c>
      <c r="E24834" s="7" t="n">
        <v>45.2000007629395</v>
      </c>
      <c r="F24834" s="7" t="n">
        <v>0</v>
      </c>
    </row>
    <row r="24835" spans="1:15">
      <c r="A24835" t="s">
        <v>4</v>
      </c>
      <c r="B24835" s="4" t="s">
        <v>5</v>
      </c>
      <c r="C24835" s="4" t="s">
        <v>13</v>
      </c>
      <c r="D24835" s="4" t="s">
        <v>13</v>
      </c>
      <c r="E24835" s="4" t="s">
        <v>22</v>
      </c>
      <c r="F24835" s="4" t="s">
        <v>22</v>
      </c>
      <c r="G24835" s="4" t="s">
        <v>22</v>
      </c>
      <c r="H24835" s="4" t="s">
        <v>10</v>
      </c>
    </row>
    <row r="24836" spans="1:15">
      <c r="A24836" t="n">
        <v>197083</v>
      </c>
      <c r="B24836" s="25" t="n">
        <v>45</v>
      </c>
      <c r="C24836" s="7" t="n">
        <v>2</v>
      </c>
      <c r="D24836" s="7" t="n">
        <v>3</v>
      </c>
      <c r="E24836" s="7" t="n">
        <v>4.07999992370605</v>
      </c>
      <c r="F24836" s="7" t="n">
        <v>2.58999991416931</v>
      </c>
      <c r="G24836" s="7" t="n">
        <v>-16.3500003814697</v>
      </c>
      <c r="H24836" s="7" t="n">
        <v>3000</v>
      </c>
    </row>
    <row r="24837" spans="1:15">
      <c r="A24837" t="s">
        <v>4</v>
      </c>
      <c r="B24837" s="4" t="s">
        <v>5</v>
      </c>
      <c r="C24837" s="4" t="s">
        <v>13</v>
      </c>
      <c r="D24837" s="4" t="s">
        <v>13</v>
      </c>
      <c r="E24837" s="4" t="s">
        <v>22</v>
      </c>
      <c r="F24837" s="4" t="s">
        <v>22</v>
      </c>
      <c r="G24837" s="4" t="s">
        <v>22</v>
      </c>
      <c r="H24837" s="4" t="s">
        <v>10</v>
      </c>
      <c r="I24837" s="4" t="s">
        <v>13</v>
      </c>
    </row>
    <row r="24838" spans="1:15">
      <c r="A24838" t="n">
        <v>197100</v>
      </c>
      <c r="B24838" s="25" t="n">
        <v>45</v>
      </c>
      <c r="C24838" s="7" t="n">
        <v>4</v>
      </c>
      <c r="D24838" s="7" t="n">
        <v>3</v>
      </c>
      <c r="E24838" s="7" t="n">
        <v>335.980010986328</v>
      </c>
      <c r="F24838" s="7" t="n">
        <v>37.1100006103516</v>
      </c>
      <c r="G24838" s="7" t="n">
        <v>0</v>
      </c>
      <c r="H24838" s="7" t="n">
        <v>5000</v>
      </c>
      <c r="I24838" s="7" t="n">
        <v>1</v>
      </c>
    </row>
    <row r="24839" spans="1:15">
      <c r="A24839" t="s">
        <v>4</v>
      </c>
      <c r="B24839" s="4" t="s">
        <v>5</v>
      </c>
      <c r="C24839" s="4" t="s">
        <v>22</v>
      </c>
      <c r="D24839" s="4" t="s">
        <v>22</v>
      </c>
      <c r="E24839" s="4" t="s">
        <v>22</v>
      </c>
      <c r="F24839" s="4" t="s">
        <v>22</v>
      </c>
      <c r="G24839" s="4" t="s">
        <v>22</v>
      </c>
      <c r="H24839" s="4" t="s">
        <v>10</v>
      </c>
    </row>
    <row r="24840" spans="1:15">
      <c r="A24840" t="n">
        <v>197118</v>
      </c>
      <c r="B24840" s="98" t="n">
        <v>71</v>
      </c>
      <c r="C24840" s="7" t="n">
        <v>0.490000009536743</v>
      </c>
      <c r="D24840" s="7" t="n">
        <v>0.680000007152557</v>
      </c>
      <c r="E24840" s="7" t="n">
        <v>0.819999992847443</v>
      </c>
      <c r="F24840" s="7" t="n">
        <v>20</v>
      </c>
      <c r="G24840" s="7" t="n">
        <v>900</v>
      </c>
      <c r="H24840" s="7" t="n">
        <v>0</v>
      </c>
    </row>
    <row r="24841" spans="1:15">
      <c r="A24841" t="s">
        <v>4</v>
      </c>
      <c r="B24841" s="4" t="s">
        <v>5</v>
      </c>
      <c r="C24841" s="4" t="s">
        <v>13</v>
      </c>
      <c r="D24841" s="4" t="s">
        <v>10</v>
      </c>
      <c r="E24841" s="4" t="s">
        <v>10</v>
      </c>
      <c r="F24841" s="4" t="s">
        <v>9</v>
      </c>
    </row>
    <row r="24842" spans="1:15">
      <c r="A24842" t="n">
        <v>197141</v>
      </c>
      <c r="B24842" s="86" t="n">
        <v>84</v>
      </c>
      <c r="C24842" s="7" t="n">
        <v>0</v>
      </c>
      <c r="D24842" s="7" t="n">
        <v>0</v>
      </c>
      <c r="E24842" s="7" t="n">
        <v>0</v>
      </c>
      <c r="F24842" s="7" t="n">
        <v>1045220557</v>
      </c>
    </row>
    <row r="24843" spans="1:15">
      <c r="A24843" t="s">
        <v>4</v>
      </c>
      <c r="B24843" s="4" t="s">
        <v>5</v>
      </c>
      <c r="C24843" s="4" t="s">
        <v>13</v>
      </c>
      <c r="D24843" s="4" t="s">
        <v>10</v>
      </c>
      <c r="E24843" s="4" t="s">
        <v>22</v>
      </c>
    </row>
    <row r="24844" spans="1:15">
      <c r="A24844" t="n">
        <v>197151</v>
      </c>
      <c r="B24844" s="28" t="n">
        <v>58</v>
      </c>
      <c r="C24844" s="7" t="n">
        <v>100</v>
      </c>
      <c r="D24844" s="7" t="n">
        <v>1000</v>
      </c>
      <c r="E24844" s="7" t="n">
        <v>1</v>
      </c>
    </row>
    <row r="24845" spans="1:15">
      <c r="A24845" t="s">
        <v>4</v>
      </c>
      <c r="B24845" s="4" t="s">
        <v>5</v>
      </c>
      <c r="C24845" s="4" t="s">
        <v>13</v>
      </c>
      <c r="D24845" s="4" t="s">
        <v>10</v>
      </c>
      <c r="E24845" s="4" t="s">
        <v>22</v>
      </c>
      <c r="F24845" s="4" t="s">
        <v>10</v>
      </c>
      <c r="G24845" s="4" t="s">
        <v>9</v>
      </c>
      <c r="H24845" s="4" t="s">
        <v>9</v>
      </c>
      <c r="I24845" s="4" t="s">
        <v>10</v>
      </c>
      <c r="J24845" s="4" t="s">
        <v>10</v>
      </c>
      <c r="K24845" s="4" t="s">
        <v>9</v>
      </c>
      <c r="L24845" s="4" t="s">
        <v>9</v>
      </c>
      <c r="M24845" s="4" t="s">
        <v>9</v>
      </c>
      <c r="N24845" s="4" t="s">
        <v>9</v>
      </c>
      <c r="O24845" s="4" t="s">
        <v>6</v>
      </c>
    </row>
    <row r="24846" spans="1:15">
      <c r="A24846" t="n">
        <v>197159</v>
      </c>
      <c r="B24846" s="14" t="n">
        <v>50</v>
      </c>
      <c r="C24846" s="7" t="n">
        <v>0</v>
      </c>
      <c r="D24846" s="7" t="n">
        <v>4525</v>
      </c>
      <c r="E24846" s="7" t="n">
        <v>1</v>
      </c>
      <c r="F24846" s="7" t="n">
        <v>1000</v>
      </c>
      <c r="G24846" s="7" t="n">
        <v>0</v>
      </c>
      <c r="H24846" s="7" t="n">
        <v>0</v>
      </c>
      <c r="I24846" s="7" t="n">
        <v>1</v>
      </c>
      <c r="J24846" s="7" t="n">
        <v>7033</v>
      </c>
      <c r="K24846" s="7" t="n">
        <v>0</v>
      </c>
      <c r="L24846" s="7" t="n">
        <v>0</v>
      </c>
      <c r="M24846" s="7" t="n">
        <v>0</v>
      </c>
      <c r="N24846" s="7" t="n">
        <v>1112014848</v>
      </c>
      <c r="O24846" s="7" t="s">
        <v>12</v>
      </c>
    </row>
    <row r="24847" spans="1:15">
      <c r="A24847" t="s">
        <v>4</v>
      </c>
      <c r="B24847" s="4" t="s">
        <v>5</v>
      </c>
      <c r="C24847" s="4" t="s">
        <v>13</v>
      </c>
      <c r="D24847" s="4" t="s">
        <v>10</v>
      </c>
      <c r="E24847" s="4" t="s">
        <v>22</v>
      </c>
      <c r="F24847" s="4" t="s">
        <v>10</v>
      </c>
      <c r="G24847" s="4" t="s">
        <v>9</v>
      </c>
      <c r="H24847" s="4" t="s">
        <v>9</v>
      </c>
      <c r="I24847" s="4" t="s">
        <v>10</v>
      </c>
      <c r="J24847" s="4" t="s">
        <v>10</v>
      </c>
      <c r="K24847" s="4" t="s">
        <v>9</v>
      </c>
      <c r="L24847" s="4" t="s">
        <v>9</v>
      </c>
      <c r="M24847" s="4" t="s">
        <v>9</v>
      </c>
      <c r="N24847" s="4" t="s">
        <v>9</v>
      </c>
      <c r="O24847" s="4" t="s">
        <v>6</v>
      </c>
    </row>
    <row r="24848" spans="1:15">
      <c r="A24848" t="n">
        <v>197198</v>
      </c>
      <c r="B24848" s="14" t="n">
        <v>50</v>
      </c>
      <c r="C24848" s="7" t="n">
        <v>0</v>
      </c>
      <c r="D24848" s="7" t="n">
        <v>4421</v>
      </c>
      <c r="E24848" s="7" t="n">
        <v>1</v>
      </c>
      <c r="F24848" s="7" t="n">
        <v>0</v>
      </c>
      <c r="G24848" s="7" t="n">
        <v>0</v>
      </c>
      <c r="H24848" s="7" t="n">
        <v>-1082130432</v>
      </c>
      <c r="I24848" s="7" t="n">
        <v>1</v>
      </c>
      <c r="J24848" s="7" t="n">
        <v>7033</v>
      </c>
      <c r="K24848" s="7" t="n">
        <v>0</v>
      </c>
      <c r="L24848" s="7" t="n">
        <v>0</v>
      </c>
      <c r="M24848" s="7" t="n">
        <v>0</v>
      </c>
      <c r="N24848" s="7" t="n">
        <v>1112014848</v>
      </c>
      <c r="O24848" s="7" t="s">
        <v>12</v>
      </c>
    </row>
    <row r="24849" spans="1:15">
      <c r="A24849" t="s">
        <v>4</v>
      </c>
      <c r="B24849" s="4" t="s">
        <v>5</v>
      </c>
      <c r="C24849" s="4" t="s">
        <v>13</v>
      </c>
      <c r="D24849" s="4" t="s">
        <v>10</v>
      </c>
      <c r="E24849" s="4" t="s">
        <v>22</v>
      </c>
      <c r="F24849" s="4" t="s">
        <v>10</v>
      </c>
      <c r="G24849" s="4" t="s">
        <v>9</v>
      </c>
      <c r="H24849" s="4" t="s">
        <v>9</v>
      </c>
      <c r="I24849" s="4" t="s">
        <v>10</v>
      </c>
      <c r="J24849" s="4" t="s">
        <v>10</v>
      </c>
      <c r="K24849" s="4" t="s">
        <v>9</v>
      </c>
      <c r="L24849" s="4" t="s">
        <v>9</v>
      </c>
      <c r="M24849" s="4" t="s">
        <v>9</v>
      </c>
      <c r="N24849" s="4" t="s">
        <v>9</v>
      </c>
      <c r="O24849" s="4" t="s">
        <v>6</v>
      </c>
    </row>
    <row r="24850" spans="1:15">
      <c r="A24850" t="n">
        <v>197237</v>
      </c>
      <c r="B24850" s="14" t="n">
        <v>50</v>
      </c>
      <c r="C24850" s="7" t="n">
        <v>0</v>
      </c>
      <c r="D24850" s="7" t="n">
        <v>1527</v>
      </c>
      <c r="E24850" s="7" t="n">
        <v>0.100000001490116</v>
      </c>
      <c r="F24850" s="7" t="n">
        <v>2000</v>
      </c>
      <c r="G24850" s="7" t="n">
        <v>0</v>
      </c>
      <c r="H24850" s="7" t="n">
        <v>0</v>
      </c>
      <c r="I24850" s="7" t="n">
        <v>0</v>
      </c>
      <c r="J24850" s="7" t="n">
        <v>65533</v>
      </c>
      <c r="K24850" s="7" t="n">
        <v>0</v>
      </c>
      <c r="L24850" s="7" t="n">
        <v>0</v>
      </c>
      <c r="M24850" s="7" t="n">
        <v>0</v>
      </c>
      <c r="N24850" s="7" t="n">
        <v>0</v>
      </c>
      <c r="O24850" s="7" t="s">
        <v>12</v>
      </c>
    </row>
    <row r="24851" spans="1:15">
      <c r="A24851" t="s">
        <v>4</v>
      </c>
      <c r="B24851" s="4" t="s">
        <v>5</v>
      </c>
      <c r="C24851" s="4" t="s">
        <v>10</v>
      </c>
      <c r="D24851" s="4" t="s">
        <v>10</v>
      </c>
      <c r="E24851" s="4" t="s">
        <v>22</v>
      </c>
      <c r="F24851" s="4" t="s">
        <v>22</v>
      </c>
      <c r="G24851" s="4" t="s">
        <v>22</v>
      </c>
      <c r="H24851" s="4" t="s">
        <v>22</v>
      </c>
      <c r="I24851" s="4" t="s">
        <v>13</v>
      </c>
      <c r="J24851" s="4" t="s">
        <v>10</v>
      </c>
    </row>
    <row r="24852" spans="1:15">
      <c r="A24852" t="n">
        <v>197276</v>
      </c>
      <c r="B24852" s="85" t="n">
        <v>55</v>
      </c>
      <c r="C24852" s="7" t="n">
        <v>7033</v>
      </c>
      <c r="D24852" s="7" t="n">
        <v>65533</v>
      </c>
      <c r="E24852" s="7" t="n">
        <v>3.1800000667572</v>
      </c>
      <c r="F24852" s="7" t="n">
        <v>0</v>
      </c>
      <c r="G24852" s="7" t="n">
        <v>-16.9899997711182</v>
      </c>
      <c r="H24852" s="7" t="n">
        <v>15</v>
      </c>
      <c r="I24852" s="7" t="n">
        <v>0</v>
      </c>
      <c r="J24852" s="7" t="n">
        <v>0</v>
      </c>
    </row>
    <row r="24853" spans="1:15">
      <c r="A24853" t="s">
        <v>4</v>
      </c>
      <c r="B24853" s="4" t="s">
        <v>5</v>
      </c>
      <c r="C24853" s="4" t="s">
        <v>10</v>
      </c>
    </row>
    <row r="24854" spans="1:15">
      <c r="A24854" t="n">
        <v>197300</v>
      </c>
      <c r="B24854" s="35" t="n">
        <v>16</v>
      </c>
      <c r="C24854" s="7" t="n">
        <v>2000</v>
      </c>
    </row>
    <row r="24855" spans="1:15">
      <c r="A24855" t="s">
        <v>4</v>
      </c>
      <c r="B24855" s="4" t="s">
        <v>5</v>
      </c>
      <c r="C24855" s="4" t="s">
        <v>10</v>
      </c>
      <c r="D24855" s="4" t="s">
        <v>13</v>
      </c>
      <c r="E24855" s="4" t="s">
        <v>6</v>
      </c>
      <c r="F24855" s="4" t="s">
        <v>22</v>
      </c>
      <c r="G24855" s="4" t="s">
        <v>22</v>
      </c>
      <c r="H24855" s="4" t="s">
        <v>22</v>
      </c>
    </row>
    <row r="24856" spans="1:15">
      <c r="A24856" t="n">
        <v>197303</v>
      </c>
      <c r="B24856" s="39" t="n">
        <v>48</v>
      </c>
      <c r="C24856" s="7" t="n">
        <v>7033</v>
      </c>
      <c r="D24856" s="7" t="n">
        <v>0</v>
      </c>
      <c r="E24856" s="7" t="s">
        <v>1543</v>
      </c>
      <c r="F24856" s="7" t="n">
        <v>-1</v>
      </c>
      <c r="G24856" s="7" t="n">
        <v>1.5</v>
      </c>
      <c r="H24856" s="7" t="n">
        <v>0</v>
      </c>
    </row>
    <row r="24857" spans="1:15">
      <c r="A24857" t="s">
        <v>4</v>
      </c>
      <c r="B24857" s="4" t="s">
        <v>5</v>
      </c>
      <c r="C24857" s="4" t="s">
        <v>10</v>
      </c>
      <c r="D24857" s="4" t="s">
        <v>13</v>
      </c>
    </row>
    <row r="24858" spans="1:15">
      <c r="A24858" t="n">
        <v>197330</v>
      </c>
      <c r="B24858" s="63" t="n">
        <v>56</v>
      </c>
      <c r="C24858" s="7" t="n">
        <v>7033</v>
      </c>
      <c r="D24858" s="7" t="n">
        <v>0</v>
      </c>
    </row>
    <row r="24859" spans="1:15">
      <c r="A24859" t="s">
        <v>4</v>
      </c>
      <c r="B24859" s="4" t="s">
        <v>5</v>
      </c>
      <c r="C24859" s="4" t="s">
        <v>13</v>
      </c>
      <c r="D24859" s="4" t="s">
        <v>10</v>
      </c>
      <c r="E24859" s="4" t="s">
        <v>13</v>
      </c>
    </row>
    <row r="24860" spans="1:15">
      <c r="A24860" t="n">
        <v>197334</v>
      </c>
      <c r="B24860" s="83" t="n">
        <v>39</v>
      </c>
      <c r="C24860" s="7" t="n">
        <v>14</v>
      </c>
      <c r="D24860" s="7" t="n">
        <v>65533</v>
      </c>
      <c r="E24860" s="7" t="n">
        <v>108</v>
      </c>
    </row>
    <row r="24861" spans="1:15">
      <c r="A24861" t="s">
        <v>4</v>
      </c>
      <c r="B24861" s="4" t="s">
        <v>5</v>
      </c>
      <c r="C24861" s="4" t="s">
        <v>13</v>
      </c>
      <c r="D24861" s="4" t="s">
        <v>10</v>
      </c>
      <c r="E24861" s="4" t="s">
        <v>13</v>
      </c>
    </row>
    <row r="24862" spans="1:15">
      <c r="A24862" t="n">
        <v>197339</v>
      </c>
      <c r="B24862" s="83" t="n">
        <v>39</v>
      </c>
      <c r="C24862" s="7" t="n">
        <v>14</v>
      </c>
      <c r="D24862" s="7" t="n">
        <v>65533</v>
      </c>
      <c r="E24862" s="7" t="n">
        <v>109</v>
      </c>
    </row>
    <row r="24863" spans="1:15">
      <c r="A24863" t="s">
        <v>4</v>
      </c>
      <c r="B24863" s="4" t="s">
        <v>5</v>
      </c>
      <c r="C24863" s="4" t="s">
        <v>13</v>
      </c>
      <c r="D24863" s="4" t="s">
        <v>10</v>
      </c>
      <c r="E24863" s="4" t="s">
        <v>10</v>
      </c>
      <c r="F24863" s="4" t="s">
        <v>10</v>
      </c>
      <c r="G24863" s="4" t="s">
        <v>10</v>
      </c>
      <c r="H24863" s="4" t="s">
        <v>10</v>
      </c>
      <c r="I24863" s="4" t="s">
        <v>6</v>
      </c>
      <c r="J24863" s="4" t="s">
        <v>22</v>
      </c>
      <c r="K24863" s="4" t="s">
        <v>22</v>
      </c>
      <c r="L24863" s="4" t="s">
        <v>22</v>
      </c>
      <c r="M24863" s="4" t="s">
        <v>9</v>
      </c>
      <c r="N24863" s="4" t="s">
        <v>9</v>
      </c>
      <c r="O24863" s="4" t="s">
        <v>22</v>
      </c>
      <c r="P24863" s="4" t="s">
        <v>22</v>
      </c>
      <c r="Q24863" s="4" t="s">
        <v>22</v>
      </c>
      <c r="R24863" s="4" t="s">
        <v>22</v>
      </c>
      <c r="S24863" s="4" t="s">
        <v>13</v>
      </c>
    </row>
    <row r="24864" spans="1:15">
      <c r="A24864" t="n">
        <v>197344</v>
      </c>
      <c r="B24864" s="83" t="n">
        <v>39</v>
      </c>
      <c r="C24864" s="7" t="n">
        <v>12</v>
      </c>
      <c r="D24864" s="7" t="n">
        <v>65533</v>
      </c>
      <c r="E24864" s="7" t="n">
        <v>209</v>
      </c>
      <c r="F24864" s="7" t="n">
        <v>0</v>
      </c>
      <c r="G24864" s="7" t="n">
        <v>65533</v>
      </c>
      <c r="H24864" s="7" t="n">
        <v>0</v>
      </c>
      <c r="I24864" s="7" t="s">
        <v>12</v>
      </c>
      <c r="J24864" s="7" t="n">
        <v>3.1800000667572</v>
      </c>
      <c r="K24864" s="7" t="n">
        <v>0</v>
      </c>
      <c r="L24864" s="7" t="n">
        <v>-16.9899997711182</v>
      </c>
      <c r="M24864" s="7" t="n">
        <v>0</v>
      </c>
      <c r="N24864" s="7" t="n">
        <v>0</v>
      </c>
      <c r="O24864" s="7" t="n">
        <v>0</v>
      </c>
      <c r="P24864" s="7" t="n">
        <v>1</v>
      </c>
      <c r="Q24864" s="7" t="n">
        <v>1</v>
      </c>
      <c r="R24864" s="7" t="n">
        <v>1</v>
      </c>
      <c r="S24864" s="7" t="n">
        <v>255</v>
      </c>
    </row>
    <row r="24865" spans="1:19">
      <c r="A24865" t="s">
        <v>4</v>
      </c>
      <c r="B24865" s="4" t="s">
        <v>5</v>
      </c>
      <c r="C24865" s="4" t="s">
        <v>13</v>
      </c>
      <c r="D24865" s="4" t="s">
        <v>22</v>
      </c>
      <c r="E24865" s="4" t="s">
        <v>22</v>
      </c>
      <c r="F24865" s="4" t="s">
        <v>22</v>
      </c>
    </row>
    <row r="24866" spans="1:19">
      <c r="A24866" t="n">
        <v>197394</v>
      </c>
      <c r="B24866" s="25" t="n">
        <v>45</v>
      </c>
      <c r="C24866" s="7" t="n">
        <v>9</v>
      </c>
      <c r="D24866" s="7" t="n">
        <v>0.5</v>
      </c>
      <c r="E24866" s="7" t="n">
        <v>0.5</v>
      </c>
      <c r="F24866" s="7" t="n">
        <v>0.400000005960464</v>
      </c>
    </row>
    <row r="24867" spans="1:19">
      <c r="A24867" t="s">
        <v>4</v>
      </c>
      <c r="B24867" s="4" t="s">
        <v>5</v>
      </c>
      <c r="C24867" s="4" t="s">
        <v>13</v>
      </c>
      <c r="D24867" s="4" t="s">
        <v>9</v>
      </c>
      <c r="E24867" s="4" t="s">
        <v>9</v>
      </c>
      <c r="F24867" s="4" t="s">
        <v>9</v>
      </c>
    </row>
    <row r="24868" spans="1:19">
      <c r="A24868" t="n">
        <v>197408</v>
      </c>
      <c r="B24868" s="14" t="n">
        <v>50</v>
      </c>
      <c r="C24868" s="7" t="n">
        <v>255</v>
      </c>
      <c r="D24868" s="7" t="n">
        <v>1050253722</v>
      </c>
      <c r="E24868" s="7" t="n">
        <v>1065353216</v>
      </c>
      <c r="F24868" s="7" t="n">
        <v>1045220557</v>
      </c>
    </row>
    <row r="24869" spans="1:19">
      <c r="A24869" t="s">
        <v>4</v>
      </c>
      <c r="B24869" s="4" t="s">
        <v>5</v>
      </c>
      <c r="C24869" s="4" t="s">
        <v>13</v>
      </c>
      <c r="D24869" s="4" t="s">
        <v>10</v>
      </c>
      <c r="E24869" s="4" t="s">
        <v>10</v>
      </c>
    </row>
    <row r="24870" spans="1:19">
      <c r="A24870" t="n">
        <v>197422</v>
      </c>
      <c r="B24870" s="14" t="n">
        <v>50</v>
      </c>
      <c r="C24870" s="7" t="n">
        <v>1</v>
      </c>
      <c r="D24870" s="7" t="n">
        <v>4525</v>
      </c>
      <c r="E24870" s="7" t="n">
        <v>100</v>
      </c>
    </row>
    <row r="24871" spans="1:19">
      <c r="A24871" t="s">
        <v>4</v>
      </c>
      <c r="B24871" s="4" t="s">
        <v>5</v>
      </c>
      <c r="C24871" s="4" t="s">
        <v>13</v>
      </c>
      <c r="D24871" s="4" t="s">
        <v>10</v>
      </c>
    </row>
    <row r="24872" spans="1:19">
      <c r="A24872" t="n">
        <v>197428</v>
      </c>
      <c r="B24872" s="25" t="n">
        <v>45</v>
      </c>
      <c r="C24872" s="7" t="n">
        <v>7</v>
      </c>
      <c r="D24872" s="7" t="n">
        <v>255</v>
      </c>
    </row>
    <row r="24873" spans="1:19">
      <c r="A24873" t="s">
        <v>4</v>
      </c>
      <c r="B24873" s="4" t="s">
        <v>5</v>
      </c>
      <c r="C24873" s="4" t="s">
        <v>13</v>
      </c>
      <c r="D24873" s="4" t="s">
        <v>10</v>
      </c>
      <c r="E24873" s="4" t="s">
        <v>22</v>
      </c>
      <c r="F24873" s="4" t="s">
        <v>10</v>
      </c>
      <c r="G24873" s="4" t="s">
        <v>9</v>
      </c>
      <c r="H24873" s="4" t="s">
        <v>9</v>
      </c>
      <c r="I24873" s="4" t="s">
        <v>10</v>
      </c>
      <c r="J24873" s="4" t="s">
        <v>10</v>
      </c>
      <c r="K24873" s="4" t="s">
        <v>9</v>
      </c>
      <c r="L24873" s="4" t="s">
        <v>9</v>
      </c>
      <c r="M24873" s="4" t="s">
        <v>9</v>
      </c>
      <c r="N24873" s="4" t="s">
        <v>9</v>
      </c>
      <c r="O24873" s="4" t="s">
        <v>6</v>
      </c>
    </row>
    <row r="24874" spans="1:19">
      <c r="A24874" t="n">
        <v>197432</v>
      </c>
      <c r="B24874" s="14" t="n">
        <v>50</v>
      </c>
      <c r="C24874" s="7" t="n">
        <v>0</v>
      </c>
      <c r="D24874" s="7" t="n">
        <v>4525</v>
      </c>
      <c r="E24874" s="7" t="n">
        <v>0.300000011920929</v>
      </c>
      <c r="F24874" s="7" t="n">
        <v>3000</v>
      </c>
      <c r="G24874" s="7" t="n">
        <v>0</v>
      </c>
      <c r="H24874" s="7" t="n">
        <v>-1082130432</v>
      </c>
      <c r="I24874" s="7" t="n">
        <v>1</v>
      </c>
      <c r="J24874" s="7" t="n">
        <v>7034</v>
      </c>
      <c r="K24874" s="7" t="n">
        <v>0</v>
      </c>
      <c r="L24874" s="7" t="n">
        <v>0</v>
      </c>
      <c r="M24874" s="7" t="n">
        <v>0</v>
      </c>
      <c r="N24874" s="7" t="n">
        <v>1112014848</v>
      </c>
      <c r="O24874" s="7" t="s">
        <v>12</v>
      </c>
    </row>
    <row r="24875" spans="1:19">
      <c r="A24875" t="s">
        <v>4</v>
      </c>
      <c r="B24875" s="4" t="s">
        <v>5</v>
      </c>
      <c r="C24875" s="4" t="s">
        <v>10</v>
      </c>
    </row>
    <row r="24876" spans="1:19">
      <c r="A24876" t="n">
        <v>197471</v>
      </c>
      <c r="B24876" s="35" t="n">
        <v>16</v>
      </c>
      <c r="C24876" s="7" t="n">
        <v>2000</v>
      </c>
    </row>
    <row r="24877" spans="1:19">
      <c r="A24877" t="s">
        <v>4</v>
      </c>
      <c r="B24877" s="4" t="s">
        <v>5</v>
      </c>
      <c r="C24877" s="4" t="s">
        <v>13</v>
      </c>
      <c r="D24877" s="4" t="s">
        <v>10</v>
      </c>
      <c r="E24877" s="4" t="s">
        <v>22</v>
      </c>
    </row>
    <row r="24878" spans="1:19">
      <c r="A24878" t="n">
        <v>197474</v>
      </c>
      <c r="B24878" s="28" t="n">
        <v>58</v>
      </c>
      <c r="C24878" s="7" t="n">
        <v>101</v>
      </c>
      <c r="D24878" s="7" t="n">
        <v>300</v>
      </c>
      <c r="E24878" s="7" t="n">
        <v>1</v>
      </c>
    </row>
    <row r="24879" spans="1:19">
      <c r="A24879" t="s">
        <v>4</v>
      </c>
      <c r="B24879" s="4" t="s">
        <v>5</v>
      </c>
      <c r="C24879" s="4" t="s">
        <v>13</v>
      </c>
      <c r="D24879" s="4" t="s">
        <v>10</v>
      </c>
    </row>
    <row r="24880" spans="1:19">
      <c r="A24880" t="n">
        <v>197482</v>
      </c>
      <c r="B24880" s="28" t="n">
        <v>58</v>
      </c>
      <c r="C24880" s="7" t="n">
        <v>254</v>
      </c>
      <c r="D24880" s="7" t="n">
        <v>0</v>
      </c>
    </row>
    <row r="24881" spans="1:15">
      <c r="A24881" t="s">
        <v>4</v>
      </c>
      <c r="B24881" s="4" t="s">
        <v>5</v>
      </c>
      <c r="C24881" s="4" t="s">
        <v>10</v>
      </c>
      <c r="D24881" s="4" t="s">
        <v>9</v>
      </c>
    </row>
    <row r="24882" spans="1:15">
      <c r="A24882" t="n">
        <v>197486</v>
      </c>
      <c r="B24882" s="41" t="n">
        <v>43</v>
      </c>
      <c r="C24882" s="7" t="n">
        <v>19</v>
      </c>
      <c r="D24882" s="7" t="n">
        <v>1</v>
      </c>
    </row>
    <row r="24883" spans="1:15">
      <c r="A24883" t="s">
        <v>4</v>
      </c>
      <c r="B24883" s="4" t="s">
        <v>5</v>
      </c>
      <c r="C24883" s="4" t="s">
        <v>13</v>
      </c>
      <c r="D24883" s="4" t="s">
        <v>13</v>
      </c>
      <c r="E24883" s="4" t="s">
        <v>22</v>
      </c>
      <c r="F24883" s="4" t="s">
        <v>22</v>
      </c>
      <c r="G24883" s="4" t="s">
        <v>22</v>
      </c>
      <c r="H24883" s="4" t="s">
        <v>10</v>
      </c>
    </row>
    <row r="24884" spans="1:15">
      <c r="A24884" t="n">
        <v>197493</v>
      </c>
      <c r="B24884" s="25" t="n">
        <v>45</v>
      </c>
      <c r="C24884" s="7" t="n">
        <v>2</v>
      </c>
      <c r="D24884" s="7" t="n">
        <v>3</v>
      </c>
      <c r="E24884" s="7" t="n">
        <v>10.5500001907349</v>
      </c>
      <c r="F24884" s="7" t="n">
        <v>1.42999994754791</v>
      </c>
      <c r="G24884" s="7" t="n">
        <v>-16.5499992370605</v>
      </c>
      <c r="H24884" s="7" t="n">
        <v>0</v>
      </c>
    </row>
    <row r="24885" spans="1:15">
      <c r="A24885" t="s">
        <v>4</v>
      </c>
      <c r="B24885" s="4" t="s">
        <v>5</v>
      </c>
      <c r="C24885" s="4" t="s">
        <v>13</v>
      </c>
      <c r="D24885" s="4" t="s">
        <v>13</v>
      </c>
      <c r="E24885" s="4" t="s">
        <v>22</v>
      </c>
      <c r="F24885" s="4" t="s">
        <v>22</v>
      </c>
      <c r="G24885" s="4" t="s">
        <v>22</v>
      </c>
      <c r="H24885" s="4" t="s">
        <v>10</v>
      </c>
      <c r="I24885" s="4" t="s">
        <v>13</v>
      </c>
    </row>
    <row r="24886" spans="1:15">
      <c r="A24886" t="n">
        <v>197510</v>
      </c>
      <c r="B24886" s="25" t="n">
        <v>45</v>
      </c>
      <c r="C24886" s="7" t="n">
        <v>4</v>
      </c>
      <c r="D24886" s="7" t="n">
        <v>3</v>
      </c>
      <c r="E24886" s="7" t="n">
        <v>3.51999998092651</v>
      </c>
      <c r="F24886" s="7" t="n">
        <v>48.7200012207031</v>
      </c>
      <c r="G24886" s="7" t="n">
        <v>6</v>
      </c>
      <c r="H24886" s="7" t="n">
        <v>0</v>
      </c>
      <c r="I24886" s="7" t="n">
        <v>1</v>
      </c>
    </row>
    <row r="24887" spans="1:15">
      <c r="A24887" t="s">
        <v>4</v>
      </c>
      <c r="B24887" s="4" t="s">
        <v>5</v>
      </c>
      <c r="C24887" s="4" t="s">
        <v>13</v>
      </c>
      <c r="D24887" s="4" t="s">
        <v>13</v>
      </c>
      <c r="E24887" s="4" t="s">
        <v>22</v>
      </c>
      <c r="F24887" s="4" t="s">
        <v>10</v>
      </c>
    </row>
    <row r="24888" spans="1:15">
      <c r="A24888" t="n">
        <v>197528</v>
      </c>
      <c r="B24888" s="25" t="n">
        <v>45</v>
      </c>
      <c r="C24888" s="7" t="n">
        <v>5</v>
      </c>
      <c r="D24888" s="7" t="n">
        <v>3</v>
      </c>
      <c r="E24888" s="7" t="n">
        <v>4.30000019073486</v>
      </c>
      <c r="F24888" s="7" t="n">
        <v>0</v>
      </c>
    </row>
    <row r="24889" spans="1:15">
      <c r="A24889" t="s">
        <v>4</v>
      </c>
      <c r="B24889" s="4" t="s">
        <v>5</v>
      </c>
      <c r="C24889" s="4" t="s">
        <v>13</v>
      </c>
      <c r="D24889" s="4" t="s">
        <v>13</v>
      </c>
      <c r="E24889" s="4" t="s">
        <v>22</v>
      </c>
      <c r="F24889" s="4" t="s">
        <v>10</v>
      </c>
    </row>
    <row r="24890" spans="1:15">
      <c r="A24890" t="n">
        <v>197537</v>
      </c>
      <c r="B24890" s="25" t="n">
        <v>45</v>
      </c>
      <c r="C24890" s="7" t="n">
        <v>11</v>
      </c>
      <c r="D24890" s="7" t="n">
        <v>3</v>
      </c>
      <c r="E24890" s="7" t="n">
        <v>38</v>
      </c>
      <c r="F24890" s="7" t="n">
        <v>0</v>
      </c>
    </row>
    <row r="24891" spans="1:15">
      <c r="A24891" t="s">
        <v>4</v>
      </c>
      <c r="B24891" s="4" t="s">
        <v>5</v>
      </c>
      <c r="C24891" s="4" t="s">
        <v>13</v>
      </c>
      <c r="D24891" s="4" t="s">
        <v>13</v>
      </c>
      <c r="E24891" s="4" t="s">
        <v>22</v>
      </c>
      <c r="F24891" s="4" t="s">
        <v>22</v>
      </c>
      <c r="G24891" s="4" t="s">
        <v>22</v>
      </c>
      <c r="H24891" s="4" t="s">
        <v>10</v>
      </c>
    </row>
    <row r="24892" spans="1:15">
      <c r="A24892" t="n">
        <v>197546</v>
      </c>
      <c r="B24892" s="25" t="n">
        <v>45</v>
      </c>
      <c r="C24892" s="7" t="n">
        <v>2</v>
      </c>
      <c r="D24892" s="7" t="n">
        <v>3</v>
      </c>
      <c r="E24892" s="7" t="n">
        <v>9.44999980926514</v>
      </c>
      <c r="F24892" s="7" t="n">
        <v>2.30999994277954</v>
      </c>
      <c r="G24892" s="7" t="n">
        <v>-14.9799995422363</v>
      </c>
      <c r="H24892" s="7" t="n">
        <v>8000</v>
      </c>
    </row>
    <row r="24893" spans="1:15">
      <c r="A24893" t="s">
        <v>4</v>
      </c>
      <c r="B24893" s="4" t="s">
        <v>5</v>
      </c>
      <c r="C24893" s="4" t="s">
        <v>13</v>
      </c>
      <c r="D24893" s="4" t="s">
        <v>13</v>
      </c>
      <c r="E24893" s="4" t="s">
        <v>22</v>
      </c>
      <c r="F24893" s="4" t="s">
        <v>22</v>
      </c>
      <c r="G24893" s="4" t="s">
        <v>22</v>
      </c>
      <c r="H24893" s="4" t="s">
        <v>10</v>
      </c>
      <c r="I24893" s="4" t="s">
        <v>13</v>
      </c>
    </row>
    <row r="24894" spans="1:15">
      <c r="A24894" t="n">
        <v>197563</v>
      </c>
      <c r="B24894" s="25" t="n">
        <v>45</v>
      </c>
      <c r="C24894" s="7" t="n">
        <v>4</v>
      </c>
      <c r="D24894" s="7" t="n">
        <v>3</v>
      </c>
      <c r="E24894" s="7" t="n">
        <v>358.269989013672</v>
      </c>
      <c r="F24894" s="7" t="n">
        <v>132.460006713867</v>
      </c>
      <c r="G24894" s="7" t="n">
        <v>6</v>
      </c>
      <c r="H24894" s="7" t="n">
        <v>8000</v>
      </c>
      <c r="I24894" s="7" t="n">
        <v>1</v>
      </c>
    </row>
    <row r="24895" spans="1:15">
      <c r="A24895" t="s">
        <v>4</v>
      </c>
      <c r="B24895" s="4" t="s">
        <v>5</v>
      </c>
      <c r="C24895" s="4" t="s">
        <v>13</v>
      </c>
      <c r="D24895" s="4" t="s">
        <v>13</v>
      </c>
      <c r="E24895" s="4" t="s">
        <v>22</v>
      </c>
      <c r="F24895" s="4" t="s">
        <v>10</v>
      </c>
    </row>
    <row r="24896" spans="1:15">
      <c r="A24896" t="n">
        <v>197581</v>
      </c>
      <c r="B24896" s="25" t="n">
        <v>45</v>
      </c>
      <c r="C24896" s="7" t="n">
        <v>5</v>
      </c>
      <c r="D24896" s="7" t="n">
        <v>3</v>
      </c>
      <c r="E24896" s="7" t="n">
        <v>4.30000019073486</v>
      </c>
      <c r="F24896" s="7" t="n">
        <v>8000</v>
      </c>
    </row>
    <row r="24897" spans="1:9">
      <c r="A24897" t="s">
        <v>4</v>
      </c>
      <c r="B24897" s="4" t="s">
        <v>5</v>
      </c>
      <c r="C24897" s="4" t="s">
        <v>13</v>
      </c>
      <c r="D24897" s="4" t="s">
        <v>13</v>
      </c>
      <c r="E24897" s="4" t="s">
        <v>22</v>
      </c>
      <c r="F24897" s="4" t="s">
        <v>10</v>
      </c>
    </row>
    <row r="24898" spans="1:9">
      <c r="A24898" t="n">
        <v>197590</v>
      </c>
      <c r="B24898" s="25" t="n">
        <v>45</v>
      </c>
      <c r="C24898" s="7" t="n">
        <v>11</v>
      </c>
      <c r="D24898" s="7" t="n">
        <v>3</v>
      </c>
      <c r="E24898" s="7" t="n">
        <v>38</v>
      </c>
      <c r="F24898" s="7" t="n">
        <v>8000</v>
      </c>
    </row>
    <row r="24899" spans="1:9">
      <c r="A24899" t="s">
        <v>4</v>
      </c>
      <c r="B24899" s="4" t="s">
        <v>5</v>
      </c>
      <c r="C24899" s="4" t="s">
        <v>10</v>
      </c>
      <c r="D24899" s="4" t="s">
        <v>22</v>
      </c>
      <c r="E24899" s="4" t="s">
        <v>22</v>
      </c>
      <c r="F24899" s="4" t="s">
        <v>22</v>
      </c>
      <c r="G24899" s="4" t="s">
        <v>22</v>
      </c>
    </row>
    <row r="24900" spans="1:9">
      <c r="A24900" t="n">
        <v>197599</v>
      </c>
      <c r="B24900" s="24" t="n">
        <v>46</v>
      </c>
      <c r="C24900" s="7" t="n">
        <v>7033</v>
      </c>
      <c r="D24900" s="7" t="n">
        <v>7.40999984741211</v>
      </c>
      <c r="E24900" s="7" t="n">
        <v>0</v>
      </c>
      <c r="F24900" s="7" t="n">
        <v>-12.8999996185303</v>
      </c>
      <c r="G24900" s="7" t="n">
        <v>156.899993896484</v>
      </c>
    </row>
    <row r="24901" spans="1:9">
      <c r="A24901" t="s">
        <v>4</v>
      </c>
      <c r="B24901" s="4" t="s">
        <v>5</v>
      </c>
      <c r="C24901" s="4" t="s">
        <v>10</v>
      </c>
      <c r="D24901" s="4" t="s">
        <v>13</v>
      </c>
      <c r="E24901" s="4" t="s">
        <v>6</v>
      </c>
      <c r="F24901" s="4" t="s">
        <v>22</v>
      </c>
      <c r="G24901" s="4" t="s">
        <v>22</v>
      </c>
      <c r="H24901" s="4" t="s">
        <v>22</v>
      </c>
    </row>
    <row r="24902" spans="1:9">
      <c r="A24902" t="n">
        <v>197618</v>
      </c>
      <c r="B24902" s="39" t="n">
        <v>48</v>
      </c>
      <c r="C24902" s="7" t="n">
        <v>7033</v>
      </c>
      <c r="D24902" s="7" t="n">
        <v>0</v>
      </c>
      <c r="E24902" s="7" t="s">
        <v>1544</v>
      </c>
      <c r="F24902" s="7" t="n">
        <v>0</v>
      </c>
      <c r="G24902" s="7" t="n">
        <v>1.5</v>
      </c>
      <c r="H24902" s="7" t="n">
        <v>0</v>
      </c>
    </row>
    <row r="24903" spans="1:9">
      <c r="A24903" t="s">
        <v>4</v>
      </c>
      <c r="B24903" s="4" t="s">
        <v>5</v>
      </c>
      <c r="C24903" s="4" t="s">
        <v>13</v>
      </c>
      <c r="D24903" s="4" t="s">
        <v>10</v>
      </c>
    </row>
    <row r="24904" spans="1:9">
      <c r="A24904" t="n">
        <v>197645</v>
      </c>
      <c r="B24904" s="28" t="n">
        <v>58</v>
      </c>
      <c r="C24904" s="7" t="n">
        <v>255</v>
      </c>
      <c r="D24904" s="7" t="n">
        <v>0</v>
      </c>
    </row>
    <row r="24905" spans="1:9">
      <c r="A24905" t="s">
        <v>4</v>
      </c>
      <c r="B24905" s="4" t="s">
        <v>5</v>
      </c>
      <c r="C24905" s="4" t="s">
        <v>10</v>
      </c>
    </row>
    <row r="24906" spans="1:9">
      <c r="A24906" t="n">
        <v>197649</v>
      </c>
      <c r="B24906" s="35" t="n">
        <v>16</v>
      </c>
      <c r="C24906" s="7" t="n">
        <v>1000</v>
      </c>
    </row>
    <row r="24907" spans="1:9">
      <c r="A24907" t="s">
        <v>4</v>
      </c>
      <c r="B24907" s="4" t="s">
        <v>5</v>
      </c>
      <c r="C24907" s="4" t="s">
        <v>13</v>
      </c>
      <c r="D24907" s="4" t="s">
        <v>10</v>
      </c>
      <c r="E24907" s="4" t="s">
        <v>10</v>
      </c>
      <c r="F24907" s="4" t="s">
        <v>10</v>
      </c>
      <c r="G24907" s="4" t="s">
        <v>10</v>
      </c>
      <c r="H24907" s="4" t="s">
        <v>10</v>
      </c>
      <c r="I24907" s="4" t="s">
        <v>6</v>
      </c>
      <c r="J24907" s="4" t="s">
        <v>22</v>
      </c>
      <c r="K24907" s="4" t="s">
        <v>22</v>
      </c>
      <c r="L24907" s="4" t="s">
        <v>22</v>
      </c>
      <c r="M24907" s="4" t="s">
        <v>9</v>
      </c>
      <c r="N24907" s="4" t="s">
        <v>9</v>
      </c>
      <c r="O24907" s="4" t="s">
        <v>22</v>
      </c>
      <c r="P24907" s="4" t="s">
        <v>22</v>
      </c>
      <c r="Q24907" s="4" t="s">
        <v>22</v>
      </c>
      <c r="R24907" s="4" t="s">
        <v>22</v>
      </c>
      <c r="S24907" s="4" t="s">
        <v>13</v>
      </c>
    </row>
    <row r="24908" spans="1:9">
      <c r="A24908" t="n">
        <v>197652</v>
      </c>
      <c r="B24908" s="83" t="n">
        <v>39</v>
      </c>
      <c r="C24908" s="7" t="n">
        <v>12</v>
      </c>
      <c r="D24908" s="7" t="n">
        <v>65533</v>
      </c>
      <c r="E24908" s="7" t="n">
        <v>211</v>
      </c>
      <c r="F24908" s="7" t="n">
        <v>0</v>
      </c>
      <c r="G24908" s="7" t="n">
        <v>0</v>
      </c>
      <c r="H24908" s="7" t="n">
        <v>259</v>
      </c>
      <c r="I24908" s="7" t="s">
        <v>12</v>
      </c>
      <c r="J24908" s="7" t="n">
        <v>0</v>
      </c>
      <c r="K24908" s="7" t="n">
        <v>0.800000011920929</v>
      </c>
      <c r="L24908" s="7" t="n">
        <v>0</v>
      </c>
      <c r="M24908" s="7" t="n">
        <v>0</v>
      </c>
      <c r="N24908" s="7" t="n">
        <v>0</v>
      </c>
      <c r="O24908" s="7" t="n">
        <v>0</v>
      </c>
      <c r="P24908" s="7" t="n">
        <v>1</v>
      </c>
      <c r="Q24908" s="7" t="n">
        <v>1</v>
      </c>
      <c r="R24908" s="7" t="n">
        <v>1</v>
      </c>
      <c r="S24908" s="7" t="n">
        <v>255</v>
      </c>
    </row>
    <row r="24909" spans="1:9">
      <c r="A24909" t="s">
        <v>4</v>
      </c>
      <c r="B24909" s="4" t="s">
        <v>5</v>
      </c>
      <c r="C24909" s="4" t="s">
        <v>13</v>
      </c>
      <c r="D24909" s="4" t="s">
        <v>10</v>
      </c>
      <c r="E24909" s="4" t="s">
        <v>10</v>
      </c>
      <c r="F24909" s="4" t="s">
        <v>10</v>
      </c>
      <c r="G24909" s="4" t="s">
        <v>10</v>
      </c>
      <c r="H24909" s="4" t="s">
        <v>10</v>
      </c>
      <c r="I24909" s="4" t="s">
        <v>6</v>
      </c>
      <c r="J24909" s="4" t="s">
        <v>22</v>
      </c>
      <c r="K24909" s="4" t="s">
        <v>22</v>
      </c>
      <c r="L24909" s="4" t="s">
        <v>22</v>
      </c>
      <c r="M24909" s="4" t="s">
        <v>9</v>
      </c>
      <c r="N24909" s="4" t="s">
        <v>9</v>
      </c>
      <c r="O24909" s="4" t="s">
        <v>22</v>
      </c>
      <c r="P24909" s="4" t="s">
        <v>22</v>
      </c>
      <c r="Q24909" s="4" t="s">
        <v>22</v>
      </c>
      <c r="R24909" s="4" t="s">
        <v>22</v>
      </c>
      <c r="S24909" s="4" t="s">
        <v>13</v>
      </c>
    </row>
    <row r="24910" spans="1:9">
      <c r="A24910" t="n">
        <v>197702</v>
      </c>
      <c r="B24910" s="83" t="n">
        <v>39</v>
      </c>
      <c r="C24910" s="7" t="n">
        <v>12</v>
      </c>
      <c r="D24910" s="7" t="n">
        <v>65533</v>
      </c>
      <c r="E24910" s="7" t="n">
        <v>211</v>
      </c>
      <c r="F24910" s="7" t="n">
        <v>0</v>
      </c>
      <c r="G24910" s="7" t="n">
        <v>7032</v>
      </c>
      <c r="H24910" s="7" t="n">
        <v>259</v>
      </c>
      <c r="I24910" s="7" t="s">
        <v>12</v>
      </c>
      <c r="J24910" s="7" t="n">
        <v>0</v>
      </c>
      <c r="K24910" s="7" t="n">
        <v>0.300000011920929</v>
      </c>
      <c r="L24910" s="7" t="n">
        <v>0</v>
      </c>
      <c r="M24910" s="7" t="n">
        <v>0</v>
      </c>
      <c r="N24910" s="7" t="n">
        <v>0</v>
      </c>
      <c r="O24910" s="7" t="n">
        <v>0</v>
      </c>
      <c r="P24910" s="7" t="n">
        <v>0.600000023841858</v>
      </c>
      <c r="Q24910" s="7" t="n">
        <v>0.600000023841858</v>
      </c>
      <c r="R24910" s="7" t="n">
        <v>0.600000023841858</v>
      </c>
      <c r="S24910" s="7" t="n">
        <v>255</v>
      </c>
    </row>
    <row r="24911" spans="1:9">
      <c r="A24911" t="s">
        <v>4</v>
      </c>
      <c r="B24911" s="4" t="s">
        <v>5</v>
      </c>
      <c r="C24911" s="4" t="s">
        <v>13</v>
      </c>
      <c r="D24911" s="4" t="s">
        <v>10</v>
      </c>
      <c r="E24911" s="4" t="s">
        <v>22</v>
      </c>
      <c r="F24911" s="4" t="s">
        <v>10</v>
      </c>
      <c r="G24911" s="4" t="s">
        <v>9</v>
      </c>
      <c r="H24911" s="4" t="s">
        <v>9</v>
      </c>
      <c r="I24911" s="4" t="s">
        <v>10</v>
      </c>
      <c r="J24911" s="4" t="s">
        <v>10</v>
      </c>
      <c r="K24911" s="4" t="s">
        <v>9</v>
      </c>
      <c r="L24911" s="4" t="s">
        <v>9</v>
      </c>
      <c r="M24911" s="4" t="s">
        <v>9</v>
      </c>
      <c r="N24911" s="4" t="s">
        <v>9</v>
      </c>
      <c r="O24911" s="4" t="s">
        <v>6</v>
      </c>
    </row>
    <row r="24912" spans="1:9">
      <c r="A24912" t="n">
        <v>197752</v>
      </c>
      <c r="B24912" s="14" t="n">
        <v>50</v>
      </c>
      <c r="C24912" s="7" t="n">
        <v>0</v>
      </c>
      <c r="D24912" s="7" t="n">
        <v>4407</v>
      </c>
      <c r="E24912" s="7" t="n">
        <v>1</v>
      </c>
      <c r="F24912" s="7" t="n">
        <v>0</v>
      </c>
      <c r="G24912" s="7" t="n">
        <v>0</v>
      </c>
      <c r="H24912" s="7" t="n">
        <v>0</v>
      </c>
      <c r="I24912" s="7" t="n">
        <v>0</v>
      </c>
      <c r="J24912" s="7" t="n">
        <v>65533</v>
      </c>
      <c r="K24912" s="7" t="n">
        <v>0</v>
      </c>
      <c r="L24912" s="7" t="n">
        <v>0</v>
      </c>
      <c r="M24912" s="7" t="n">
        <v>0</v>
      </c>
      <c r="N24912" s="7" t="n">
        <v>0</v>
      </c>
      <c r="O24912" s="7" t="s">
        <v>12</v>
      </c>
    </row>
    <row r="24913" spans="1:19">
      <c r="A24913" t="s">
        <v>4</v>
      </c>
      <c r="B24913" s="4" t="s">
        <v>5</v>
      </c>
      <c r="C24913" s="4" t="s">
        <v>10</v>
      </c>
      <c r="D24913" s="4" t="s">
        <v>9</v>
      </c>
      <c r="E24913" s="4" t="s">
        <v>9</v>
      </c>
      <c r="F24913" s="4" t="s">
        <v>9</v>
      </c>
      <c r="G24913" s="4" t="s">
        <v>9</v>
      </c>
      <c r="H24913" s="4" t="s">
        <v>10</v>
      </c>
      <c r="I24913" s="4" t="s">
        <v>13</v>
      </c>
    </row>
    <row r="24914" spans="1:19">
      <c r="A24914" t="n">
        <v>197791</v>
      </c>
      <c r="B24914" s="90" t="n">
        <v>66</v>
      </c>
      <c r="C24914" s="7" t="n">
        <v>0</v>
      </c>
      <c r="D24914" s="7" t="n">
        <v>1065353216</v>
      </c>
      <c r="E24914" s="7" t="n">
        <v>1065353216</v>
      </c>
      <c r="F24914" s="7" t="n">
        <v>1065353216</v>
      </c>
      <c r="G24914" s="7" t="n">
        <v>0</v>
      </c>
      <c r="H24914" s="7" t="n">
        <v>1000</v>
      </c>
      <c r="I24914" s="7" t="n">
        <v>3</v>
      </c>
    </row>
    <row r="24915" spans="1:19">
      <c r="A24915" t="s">
        <v>4</v>
      </c>
      <c r="B24915" s="4" t="s">
        <v>5</v>
      </c>
      <c r="C24915" s="4" t="s">
        <v>10</v>
      </c>
      <c r="D24915" s="4" t="s">
        <v>9</v>
      </c>
      <c r="E24915" s="4" t="s">
        <v>9</v>
      </c>
      <c r="F24915" s="4" t="s">
        <v>9</v>
      </c>
      <c r="G24915" s="4" t="s">
        <v>9</v>
      </c>
      <c r="H24915" s="4" t="s">
        <v>10</v>
      </c>
      <c r="I24915" s="4" t="s">
        <v>13</v>
      </c>
    </row>
    <row r="24916" spans="1:19">
      <c r="A24916" t="n">
        <v>197813</v>
      </c>
      <c r="B24916" s="90" t="n">
        <v>66</v>
      </c>
      <c r="C24916" s="7" t="n">
        <v>7032</v>
      </c>
      <c r="D24916" s="7" t="n">
        <v>1065353216</v>
      </c>
      <c r="E24916" s="7" t="n">
        <v>1065353216</v>
      </c>
      <c r="F24916" s="7" t="n">
        <v>1065353216</v>
      </c>
      <c r="G24916" s="7" t="n">
        <v>0</v>
      </c>
      <c r="H24916" s="7" t="n">
        <v>1000</v>
      </c>
      <c r="I24916" s="7" t="n">
        <v>3</v>
      </c>
    </row>
    <row r="24917" spans="1:19">
      <c r="A24917" t="s">
        <v>4</v>
      </c>
      <c r="B24917" s="4" t="s">
        <v>5</v>
      </c>
      <c r="C24917" s="4" t="s">
        <v>10</v>
      </c>
      <c r="D24917" s="4" t="s">
        <v>9</v>
      </c>
    </row>
    <row r="24918" spans="1:19">
      <c r="A24918" t="n">
        <v>197835</v>
      </c>
      <c r="B24918" s="41" t="n">
        <v>43</v>
      </c>
      <c r="C24918" s="7" t="n">
        <v>0</v>
      </c>
      <c r="D24918" s="7" t="n">
        <v>512</v>
      </c>
    </row>
    <row r="24919" spans="1:19">
      <c r="A24919" t="s">
        <v>4</v>
      </c>
      <c r="B24919" s="4" t="s">
        <v>5</v>
      </c>
      <c r="C24919" s="4" t="s">
        <v>10</v>
      </c>
      <c r="D24919" s="4" t="s">
        <v>9</v>
      </c>
    </row>
    <row r="24920" spans="1:19">
      <c r="A24920" t="n">
        <v>197842</v>
      </c>
      <c r="B24920" s="41" t="n">
        <v>43</v>
      </c>
      <c r="C24920" s="7" t="n">
        <v>7032</v>
      </c>
      <c r="D24920" s="7" t="n">
        <v>512</v>
      </c>
    </row>
    <row r="24921" spans="1:19">
      <c r="A24921" t="s">
        <v>4</v>
      </c>
      <c r="B24921" s="4" t="s">
        <v>5</v>
      </c>
      <c r="C24921" s="4" t="s">
        <v>10</v>
      </c>
    </row>
    <row r="24922" spans="1:19">
      <c r="A24922" t="n">
        <v>197849</v>
      </c>
      <c r="B24922" s="35" t="n">
        <v>16</v>
      </c>
      <c r="C24922" s="7" t="n">
        <v>1000</v>
      </c>
    </row>
    <row r="24923" spans="1:19">
      <c r="A24923" t="s">
        <v>4</v>
      </c>
      <c r="B24923" s="4" t="s">
        <v>5</v>
      </c>
      <c r="C24923" s="4" t="s">
        <v>13</v>
      </c>
      <c r="D24923" s="4" t="s">
        <v>10</v>
      </c>
      <c r="E24923" s="4" t="s">
        <v>10</v>
      </c>
      <c r="F24923" s="4" t="s">
        <v>10</v>
      </c>
      <c r="G24923" s="4" t="s">
        <v>10</v>
      </c>
      <c r="H24923" s="4" t="s">
        <v>10</v>
      </c>
      <c r="I24923" s="4" t="s">
        <v>6</v>
      </c>
      <c r="J24923" s="4" t="s">
        <v>22</v>
      </c>
      <c r="K24923" s="4" t="s">
        <v>22</v>
      </c>
      <c r="L24923" s="4" t="s">
        <v>22</v>
      </c>
      <c r="M24923" s="4" t="s">
        <v>9</v>
      </c>
      <c r="N24923" s="4" t="s">
        <v>9</v>
      </c>
      <c r="O24923" s="4" t="s">
        <v>22</v>
      </c>
      <c r="P24923" s="4" t="s">
        <v>22</v>
      </c>
      <c r="Q24923" s="4" t="s">
        <v>22</v>
      </c>
      <c r="R24923" s="4" t="s">
        <v>22</v>
      </c>
      <c r="S24923" s="4" t="s">
        <v>13</v>
      </c>
    </row>
    <row r="24924" spans="1:19">
      <c r="A24924" t="n">
        <v>197852</v>
      </c>
      <c r="B24924" s="83" t="n">
        <v>39</v>
      </c>
      <c r="C24924" s="7" t="n">
        <v>12</v>
      </c>
      <c r="D24924" s="7" t="n">
        <v>65533</v>
      </c>
      <c r="E24924" s="7" t="n">
        <v>213</v>
      </c>
      <c r="F24924" s="7" t="n">
        <v>0</v>
      </c>
      <c r="G24924" s="7" t="n">
        <v>0</v>
      </c>
      <c r="H24924" s="7" t="n">
        <v>259</v>
      </c>
      <c r="I24924" s="7" t="s">
        <v>12</v>
      </c>
      <c r="J24924" s="7" t="n">
        <v>0</v>
      </c>
      <c r="K24924" s="7" t="n">
        <v>0.800000011920929</v>
      </c>
      <c r="L24924" s="7" t="n">
        <v>0</v>
      </c>
      <c r="M24924" s="7" t="n">
        <v>0</v>
      </c>
      <c r="N24924" s="7" t="n">
        <v>0</v>
      </c>
      <c r="O24924" s="7" t="n">
        <v>0</v>
      </c>
      <c r="P24924" s="7" t="n">
        <v>1.39999997615814</v>
      </c>
      <c r="Q24924" s="7" t="n">
        <v>1.39999997615814</v>
      </c>
      <c r="R24924" s="7" t="n">
        <v>1.39999997615814</v>
      </c>
      <c r="S24924" s="7" t="n">
        <v>113</v>
      </c>
    </row>
    <row r="24925" spans="1:19">
      <c r="A24925" t="s">
        <v>4</v>
      </c>
      <c r="B24925" s="4" t="s">
        <v>5</v>
      </c>
      <c r="C24925" s="4" t="s">
        <v>13</v>
      </c>
      <c r="D24925" s="4" t="s">
        <v>10</v>
      </c>
      <c r="E24925" s="4" t="s">
        <v>10</v>
      </c>
      <c r="F24925" s="4" t="s">
        <v>10</v>
      </c>
      <c r="G24925" s="4" t="s">
        <v>10</v>
      </c>
      <c r="H24925" s="4" t="s">
        <v>10</v>
      </c>
      <c r="I24925" s="4" t="s">
        <v>6</v>
      </c>
      <c r="J24925" s="4" t="s">
        <v>22</v>
      </c>
      <c r="K24925" s="4" t="s">
        <v>22</v>
      </c>
      <c r="L24925" s="4" t="s">
        <v>22</v>
      </c>
      <c r="M24925" s="4" t="s">
        <v>9</v>
      </c>
      <c r="N24925" s="4" t="s">
        <v>9</v>
      </c>
      <c r="O24925" s="4" t="s">
        <v>22</v>
      </c>
      <c r="P24925" s="4" t="s">
        <v>22</v>
      </c>
      <c r="Q24925" s="4" t="s">
        <v>22</v>
      </c>
      <c r="R24925" s="4" t="s">
        <v>22</v>
      </c>
      <c r="S24925" s="4" t="s">
        <v>13</v>
      </c>
    </row>
    <row r="24926" spans="1:19">
      <c r="A24926" t="n">
        <v>197902</v>
      </c>
      <c r="B24926" s="83" t="n">
        <v>39</v>
      </c>
      <c r="C24926" s="7" t="n">
        <v>12</v>
      </c>
      <c r="D24926" s="7" t="n">
        <v>65533</v>
      </c>
      <c r="E24926" s="7" t="n">
        <v>213</v>
      </c>
      <c r="F24926" s="7" t="n">
        <v>0</v>
      </c>
      <c r="G24926" s="7" t="n">
        <v>7032</v>
      </c>
      <c r="H24926" s="7" t="n">
        <v>259</v>
      </c>
      <c r="I24926" s="7" t="s">
        <v>12</v>
      </c>
      <c r="J24926" s="7" t="n">
        <v>0</v>
      </c>
      <c r="K24926" s="7" t="n">
        <v>0.300000011920929</v>
      </c>
      <c r="L24926" s="7" t="n">
        <v>0</v>
      </c>
      <c r="M24926" s="7" t="n">
        <v>0</v>
      </c>
      <c r="N24926" s="7" t="n">
        <v>0</v>
      </c>
      <c r="O24926" s="7" t="n">
        <v>0</v>
      </c>
      <c r="P24926" s="7" t="n">
        <v>0.800000011920929</v>
      </c>
      <c r="Q24926" s="7" t="n">
        <v>0.800000011920929</v>
      </c>
      <c r="R24926" s="7" t="n">
        <v>0.800000011920929</v>
      </c>
      <c r="S24926" s="7" t="n">
        <v>114</v>
      </c>
    </row>
    <row r="24927" spans="1:19">
      <c r="A24927" t="s">
        <v>4</v>
      </c>
      <c r="B24927" s="4" t="s">
        <v>5</v>
      </c>
      <c r="C24927" s="4" t="s">
        <v>13</v>
      </c>
      <c r="D24927" s="4" t="s">
        <v>10</v>
      </c>
      <c r="E24927" s="4" t="s">
        <v>22</v>
      </c>
      <c r="F24927" s="4" t="s">
        <v>10</v>
      </c>
      <c r="G24927" s="4" t="s">
        <v>9</v>
      </c>
      <c r="H24927" s="4" t="s">
        <v>9</v>
      </c>
      <c r="I24927" s="4" t="s">
        <v>10</v>
      </c>
      <c r="J24927" s="4" t="s">
        <v>10</v>
      </c>
      <c r="K24927" s="4" t="s">
        <v>9</v>
      </c>
      <c r="L24927" s="4" t="s">
        <v>9</v>
      </c>
      <c r="M24927" s="4" t="s">
        <v>9</v>
      </c>
      <c r="N24927" s="4" t="s">
        <v>9</v>
      </c>
      <c r="O24927" s="4" t="s">
        <v>6</v>
      </c>
    </row>
    <row r="24928" spans="1:19">
      <c r="A24928" t="n">
        <v>197952</v>
      </c>
      <c r="B24928" s="14" t="n">
        <v>50</v>
      </c>
      <c r="C24928" s="7" t="n">
        <v>0</v>
      </c>
      <c r="D24928" s="7" t="n">
        <v>4120</v>
      </c>
      <c r="E24928" s="7" t="n">
        <v>1</v>
      </c>
      <c r="F24928" s="7" t="n">
        <v>0</v>
      </c>
      <c r="G24928" s="7" t="n">
        <v>0</v>
      </c>
      <c r="H24928" s="7" t="n">
        <v>0</v>
      </c>
      <c r="I24928" s="7" t="n">
        <v>0</v>
      </c>
      <c r="J24928" s="7" t="n">
        <v>65533</v>
      </c>
      <c r="K24928" s="7" t="n">
        <v>0</v>
      </c>
      <c r="L24928" s="7" t="n">
        <v>0</v>
      </c>
      <c r="M24928" s="7" t="n">
        <v>0</v>
      </c>
      <c r="N24928" s="7" t="n">
        <v>0</v>
      </c>
      <c r="O24928" s="7" t="s">
        <v>12</v>
      </c>
    </row>
    <row r="24929" spans="1:19">
      <c r="A24929" t="s">
        <v>4</v>
      </c>
      <c r="B24929" s="4" t="s">
        <v>5</v>
      </c>
      <c r="C24929" s="4" t="s">
        <v>10</v>
      </c>
      <c r="D24929" s="4" t="s">
        <v>22</v>
      </c>
      <c r="E24929" s="4" t="s">
        <v>22</v>
      </c>
      <c r="F24929" s="4" t="s">
        <v>22</v>
      </c>
      <c r="G24929" s="4" t="s">
        <v>22</v>
      </c>
    </row>
    <row r="24930" spans="1:19">
      <c r="A24930" t="n">
        <v>197991</v>
      </c>
      <c r="B24930" s="88" t="n">
        <v>131</v>
      </c>
      <c r="C24930" s="7" t="n">
        <v>0</v>
      </c>
      <c r="D24930" s="7" t="n">
        <v>0.5</v>
      </c>
      <c r="E24930" s="7" t="n">
        <v>0.100000001490116</v>
      </c>
      <c r="F24930" s="7" t="n">
        <v>2</v>
      </c>
      <c r="G24930" s="7" t="n">
        <v>0.25</v>
      </c>
    </row>
    <row r="24931" spans="1:19">
      <c r="A24931" t="s">
        <v>4</v>
      </c>
      <c r="B24931" s="4" t="s">
        <v>5</v>
      </c>
      <c r="C24931" s="4" t="s">
        <v>10</v>
      </c>
      <c r="D24931" s="4" t="s">
        <v>10</v>
      </c>
      <c r="E24931" s="4" t="s">
        <v>22</v>
      </c>
      <c r="F24931" s="4" t="s">
        <v>22</v>
      </c>
      <c r="G24931" s="4" t="s">
        <v>22</v>
      </c>
      <c r="H24931" s="4" t="s">
        <v>22</v>
      </c>
      <c r="I24931" s="4" t="s">
        <v>13</v>
      </c>
      <c r="J24931" s="4" t="s">
        <v>10</v>
      </c>
    </row>
    <row r="24932" spans="1:19">
      <c r="A24932" t="n">
        <v>198010</v>
      </c>
      <c r="B24932" s="85" t="n">
        <v>55</v>
      </c>
      <c r="C24932" s="7" t="n">
        <v>0</v>
      </c>
      <c r="D24932" s="7" t="n">
        <v>65533</v>
      </c>
      <c r="E24932" s="7" t="n">
        <v>7.46999979019165</v>
      </c>
      <c r="F24932" s="7" t="n">
        <v>1.50999999046326</v>
      </c>
      <c r="G24932" s="7" t="n">
        <v>-13.1400003433228</v>
      </c>
      <c r="H24932" s="7" t="n">
        <v>3</v>
      </c>
      <c r="I24932" s="7" t="n">
        <v>0</v>
      </c>
      <c r="J24932" s="7" t="n">
        <v>1</v>
      </c>
    </row>
    <row r="24933" spans="1:19">
      <c r="A24933" t="s">
        <v>4</v>
      </c>
      <c r="B24933" s="4" t="s">
        <v>5</v>
      </c>
      <c r="C24933" s="4" t="s">
        <v>10</v>
      </c>
    </row>
    <row r="24934" spans="1:19">
      <c r="A24934" t="n">
        <v>198034</v>
      </c>
      <c r="B24934" s="35" t="n">
        <v>16</v>
      </c>
      <c r="C24934" s="7" t="n">
        <v>100</v>
      </c>
    </row>
    <row r="24935" spans="1:19">
      <c r="A24935" t="s">
        <v>4</v>
      </c>
      <c r="B24935" s="4" t="s">
        <v>5</v>
      </c>
      <c r="C24935" s="4" t="s">
        <v>10</v>
      </c>
      <c r="D24935" s="4" t="s">
        <v>22</v>
      </c>
      <c r="E24935" s="4" t="s">
        <v>22</v>
      </c>
      <c r="F24935" s="4" t="s">
        <v>22</v>
      </c>
      <c r="G24935" s="4" t="s">
        <v>22</v>
      </c>
    </row>
    <row r="24936" spans="1:19">
      <c r="A24936" t="n">
        <v>198037</v>
      </c>
      <c r="B24936" s="88" t="n">
        <v>131</v>
      </c>
      <c r="C24936" s="7" t="n">
        <v>7032</v>
      </c>
      <c r="D24936" s="7" t="n">
        <v>0.5</v>
      </c>
      <c r="E24936" s="7" t="n">
        <v>0.100000001490116</v>
      </c>
      <c r="F24936" s="7" t="n">
        <v>2</v>
      </c>
      <c r="G24936" s="7" t="n">
        <v>0.25</v>
      </c>
    </row>
    <row r="24937" spans="1:19">
      <c r="A24937" t="s">
        <v>4</v>
      </c>
      <c r="B24937" s="4" t="s">
        <v>5</v>
      </c>
      <c r="C24937" s="4" t="s">
        <v>10</v>
      </c>
      <c r="D24937" s="4" t="s">
        <v>10</v>
      </c>
      <c r="E24937" s="4" t="s">
        <v>22</v>
      </c>
      <c r="F24937" s="4" t="s">
        <v>22</v>
      </c>
      <c r="G24937" s="4" t="s">
        <v>22</v>
      </c>
      <c r="H24937" s="4" t="s">
        <v>22</v>
      </c>
      <c r="I24937" s="4" t="s">
        <v>13</v>
      </c>
      <c r="J24937" s="4" t="s">
        <v>10</v>
      </c>
    </row>
    <row r="24938" spans="1:19">
      <c r="A24938" t="n">
        <v>198056</v>
      </c>
      <c r="B24938" s="85" t="n">
        <v>55</v>
      </c>
      <c r="C24938" s="7" t="n">
        <v>7032</v>
      </c>
      <c r="D24938" s="7" t="n">
        <v>65533</v>
      </c>
      <c r="E24938" s="7" t="n">
        <v>7.55000019073486</v>
      </c>
      <c r="F24938" s="7" t="n">
        <v>2</v>
      </c>
      <c r="G24938" s="7" t="n">
        <v>-13.3100004196167</v>
      </c>
      <c r="H24938" s="7" t="n">
        <v>3</v>
      </c>
      <c r="I24938" s="7" t="n">
        <v>0</v>
      </c>
      <c r="J24938" s="7" t="n">
        <v>1</v>
      </c>
    </row>
    <row r="24939" spans="1:19">
      <c r="A24939" t="s">
        <v>4</v>
      </c>
      <c r="B24939" s="4" t="s">
        <v>5</v>
      </c>
      <c r="C24939" s="4" t="s">
        <v>10</v>
      </c>
      <c r="D24939" s="4" t="s">
        <v>13</v>
      </c>
    </row>
    <row r="24940" spans="1:19">
      <c r="A24940" t="n">
        <v>198080</v>
      </c>
      <c r="B24940" s="63" t="n">
        <v>56</v>
      </c>
      <c r="C24940" s="7" t="n">
        <v>0</v>
      </c>
      <c r="D24940" s="7" t="n">
        <v>0</v>
      </c>
    </row>
    <row r="24941" spans="1:19">
      <c r="A24941" t="s">
        <v>4</v>
      </c>
      <c r="B24941" s="4" t="s">
        <v>5</v>
      </c>
      <c r="C24941" s="4" t="s">
        <v>10</v>
      </c>
      <c r="D24941" s="4" t="s">
        <v>13</v>
      </c>
    </row>
    <row r="24942" spans="1:19">
      <c r="A24942" t="n">
        <v>198084</v>
      </c>
      <c r="B24942" s="63" t="n">
        <v>56</v>
      </c>
      <c r="C24942" s="7" t="n">
        <v>7032</v>
      </c>
      <c r="D24942" s="7" t="n">
        <v>0</v>
      </c>
    </row>
    <row r="24943" spans="1:19">
      <c r="A24943" t="s">
        <v>4</v>
      </c>
      <c r="B24943" s="4" t="s">
        <v>5</v>
      </c>
      <c r="C24943" s="4" t="s">
        <v>13</v>
      </c>
      <c r="D24943" s="4" t="s">
        <v>10</v>
      </c>
      <c r="E24943" s="4" t="s">
        <v>13</v>
      </c>
    </row>
    <row r="24944" spans="1:19">
      <c r="A24944" t="n">
        <v>198088</v>
      </c>
      <c r="B24944" s="83" t="n">
        <v>39</v>
      </c>
      <c r="C24944" s="7" t="n">
        <v>14</v>
      </c>
      <c r="D24944" s="7" t="n">
        <v>65533</v>
      </c>
      <c r="E24944" s="7" t="n">
        <v>113</v>
      </c>
    </row>
    <row r="24945" spans="1:10">
      <c r="A24945" t="s">
        <v>4</v>
      </c>
      <c r="B24945" s="4" t="s">
        <v>5</v>
      </c>
      <c r="C24945" s="4" t="s">
        <v>13</v>
      </c>
      <c r="D24945" s="4" t="s">
        <v>10</v>
      </c>
      <c r="E24945" s="4" t="s">
        <v>13</v>
      </c>
    </row>
    <row r="24946" spans="1:10">
      <c r="A24946" t="n">
        <v>198093</v>
      </c>
      <c r="B24946" s="83" t="n">
        <v>39</v>
      </c>
      <c r="C24946" s="7" t="n">
        <v>14</v>
      </c>
      <c r="D24946" s="7" t="n">
        <v>65533</v>
      </c>
      <c r="E24946" s="7" t="n">
        <v>114</v>
      </c>
    </row>
    <row r="24947" spans="1:10">
      <c r="A24947" t="s">
        <v>4</v>
      </c>
      <c r="B24947" s="4" t="s">
        <v>5</v>
      </c>
      <c r="C24947" s="4" t="s">
        <v>10</v>
      </c>
    </row>
    <row r="24948" spans="1:10">
      <c r="A24948" t="n">
        <v>198098</v>
      </c>
      <c r="B24948" s="35" t="n">
        <v>16</v>
      </c>
      <c r="C24948" s="7" t="n">
        <v>100</v>
      </c>
    </row>
    <row r="24949" spans="1:10">
      <c r="A24949" t="s">
        <v>4</v>
      </c>
      <c r="B24949" s="4" t="s">
        <v>5</v>
      </c>
      <c r="C24949" s="4" t="s">
        <v>13</v>
      </c>
      <c r="D24949" s="4" t="s">
        <v>10</v>
      </c>
      <c r="E24949" s="4" t="s">
        <v>10</v>
      </c>
      <c r="F24949" s="4" t="s">
        <v>10</v>
      </c>
      <c r="G24949" s="4" t="s">
        <v>10</v>
      </c>
      <c r="H24949" s="4" t="s">
        <v>10</v>
      </c>
      <c r="I24949" s="4" t="s">
        <v>6</v>
      </c>
      <c r="J24949" s="4" t="s">
        <v>22</v>
      </c>
      <c r="K24949" s="4" t="s">
        <v>22</v>
      </c>
      <c r="L24949" s="4" t="s">
        <v>22</v>
      </c>
      <c r="M24949" s="4" t="s">
        <v>9</v>
      </c>
      <c r="N24949" s="4" t="s">
        <v>9</v>
      </c>
      <c r="O24949" s="4" t="s">
        <v>22</v>
      </c>
      <c r="P24949" s="4" t="s">
        <v>22</v>
      </c>
      <c r="Q24949" s="4" t="s">
        <v>22</v>
      </c>
      <c r="R24949" s="4" t="s">
        <v>22</v>
      </c>
      <c r="S24949" s="4" t="s">
        <v>13</v>
      </c>
    </row>
    <row r="24950" spans="1:10">
      <c r="A24950" t="n">
        <v>198101</v>
      </c>
      <c r="B24950" s="83" t="n">
        <v>39</v>
      </c>
      <c r="C24950" s="7" t="n">
        <v>12</v>
      </c>
      <c r="D24950" s="7" t="n">
        <v>65533</v>
      </c>
      <c r="E24950" s="7" t="n">
        <v>212</v>
      </c>
      <c r="F24950" s="7" t="n">
        <v>0</v>
      </c>
      <c r="G24950" s="7" t="n">
        <v>7033</v>
      </c>
      <c r="H24950" s="7" t="n">
        <v>259</v>
      </c>
      <c r="I24950" s="7" t="s">
        <v>12</v>
      </c>
      <c r="J24950" s="7" t="n">
        <v>0</v>
      </c>
      <c r="K24950" s="7" t="n">
        <v>2.40000009536743</v>
      </c>
      <c r="L24950" s="7" t="n">
        <v>0.600000023841858</v>
      </c>
      <c r="M24950" s="7" t="n">
        <v>0</v>
      </c>
      <c r="N24950" s="7" t="n">
        <v>0</v>
      </c>
      <c r="O24950" s="7" t="n">
        <v>0</v>
      </c>
      <c r="P24950" s="7" t="n">
        <v>1</v>
      </c>
      <c r="Q24950" s="7" t="n">
        <v>1</v>
      </c>
      <c r="R24950" s="7" t="n">
        <v>1</v>
      </c>
      <c r="S24950" s="7" t="n">
        <v>255</v>
      </c>
    </row>
    <row r="24951" spans="1:10">
      <c r="A24951" t="s">
        <v>4</v>
      </c>
      <c r="B24951" s="4" t="s">
        <v>5</v>
      </c>
      <c r="C24951" s="4" t="s">
        <v>13</v>
      </c>
      <c r="D24951" s="4" t="s">
        <v>10</v>
      </c>
      <c r="E24951" s="4" t="s">
        <v>22</v>
      </c>
      <c r="F24951" s="4" t="s">
        <v>10</v>
      </c>
      <c r="G24951" s="4" t="s">
        <v>9</v>
      </c>
      <c r="H24951" s="4" t="s">
        <v>9</v>
      </c>
      <c r="I24951" s="4" t="s">
        <v>10</v>
      </c>
      <c r="J24951" s="4" t="s">
        <v>10</v>
      </c>
      <c r="K24951" s="4" t="s">
        <v>9</v>
      </c>
      <c r="L24951" s="4" t="s">
        <v>9</v>
      </c>
      <c r="M24951" s="4" t="s">
        <v>9</v>
      </c>
      <c r="N24951" s="4" t="s">
        <v>9</v>
      </c>
      <c r="O24951" s="4" t="s">
        <v>6</v>
      </c>
    </row>
    <row r="24952" spans="1:10">
      <c r="A24952" t="n">
        <v>198151</v>
      </c>
      <c r="B24952" s="14" t="n">
        <v>50</v>
      </c>
      <c r="C24952" s="7" t="n">
        <v>0</v>
      </c>
      <c r="D24952" s="7" t="n">
        <v>4120</v>
      </c>
      <c r="E24952" s="7" t="n">
        <v>1</v>
      </c>
      <c r="F24952" s="7" t="n">
        <v>0</v>
      </c>
      <c r="G24952" s="7" t="n">
        <v>0</v>
      </c>
      <c r="H24952" s="7" t="n">
        <v>0</v>
      </c>
      <c r="I24952" s="7" t="n">
        <v>0</v>
      </c>
      <c r="J24952" s="7" t="n">
        <v>65533</v>
      </c>
      <c r="K24952" s="7" t="n">
        <v>0</v>
      </c>
      <c r="L24952" s="7" t="n">
        <v>0</v>
      </c>
      <c r="M24952" s="7" t="n">
        <v>0</v>
      </c>
      <c r="N24952" s="7" t="n">
        <v>0</v>
      </c>
      <c r="O24952" s="7" t="s">
        <v>12</v>
      </c>
    </row>
    <row r="24953" spans="1:10">
      <c r="A24953" t="s">
        <v>4</v>
      </c>
      <c r="B24953" s="4" t="s">
        <v>5</v>
      </c>
      <c r="C24953" s="4" t="s">
        <v>10</v>
      </c>
    </row>
    <row r="24954" spans="1:10">
      <c r="A24954" t="n">
        <v>198190</v>
      </c>
      <c r="B24954" s="35" t="n">
        <v>16</v>
      </c>
      <c r="C24954" s="7" t="n">
        <v>1500</v>
      </c>
    </row>
    <row r="24955" spans="1:10">
      <c r="A24955" t="s">
        <v>4</v>
      </c>
      <c r="B24955" s="4" t="s">
        <v>5</v>
      </c>
      <c r="C24955" s="4" t="s">
        <v>13</v>
      </c>
      <c r="D24955" s="4" t="s">
        <v>10</v>
      </c>
      <c r="E24955" s="4" t="s">
        <v>22</v>
      </c>
    </row>
    <row r="24956" spans="1:10">
      <c r="A24956" t="n">
        <v>198193</v>
      </c>
      <c r="B24956" s="28" t="n">
        <v>58</v>
      </c>
      <c r="C24956" s="7" t="n">
        <v>101</v>
      </c>
      <c r="D24956" s="7" t="n">
        <v>300</v>
      </c>
      <c r="E24956" s="7" t="n">
        <v>1</v>
      </c>
    </row>
    <row r="24957" spans="1:10">
      <c r="A24957" t="s">
        <v>4</v>
      </c>
      <c r="B24957" s="4" t="s">
        <v>5</v>
      </c>
      <c r="C24957" s="4" t="s">
        <v>13</v>
      </c>
      <c r="D24957" s="4" t="s">
        <v>10</v>
      </c>
    </row>
    <row r="24958" spans="1:10">
      <c r="A24958" t="n">
        <v>198201</v>
      </c>
      <c r="B24958" s="28" t="n">
        <v>58</v>
      </c>
      <c r="C24958" s="7" t="n">
        <v>254</v>
      </c>
      <c r="D24958" s="7" t="n">
        <v>0</v>
      </c>
    </row>
    <row r="24959" spans="1:10">
      <c r="A24959" t="s">
        <v>4</v>
      </c>
      <c r="B24959" s="4" t="s">
        <v>5</v>
      </c>
      <c r="C24959" s="4" t="s">
        <v>13</v>
      </c>
      <c r="D24959" s="4" t="s">
        <v>13</v>
      </c>
      <c r="E24959" s="4" t="s">
        <v>22</v>
      </c>
      <c r="F24959" s="4" t="s">
        <v>22</v>
      </c>
      <c r="G24959" s="4" t="s">
        <v>22</v>
      </c>
      <c r="H24959" s="4" t="s">
        <v>10</v>
      </c>
    </row>
    <row r="24960" spans="1:10">
      <c r="A24960" t="n">
        <v>198205</v>
      </c>
      <c r="B24960" s="25" t="n">
        <v>45</v>
      </c>
      <c r="C24960" s="7" t="n">
        <v>2</v>
      </c>
      <c r="D24960" s="7" t="n">
        <v>3</v>
      </c>
      <c r="E24960" s="7" t="n">
        <v>7.21999979019165</v>
      </c>
      <c r="F24960" s="7" t="n">
        <v>4.90999984741211</v>
      </c>
      <c r="G24960" s="7" t="n">
        <v>-12.6499996185303</v>
      </c>
      <c r="H24960" s="7" t="n">
        <v>0</v>
      </c>
    </row>
    <row r="24961" spans="1:19">
      <c r="A24961" t="s">
        <v>4</v>
      </c>
      <c r="B24961" s="4" t="s">
        <v>5</v>
      </c>
      <c r="C24961" s="4" t="s">
        <v>13</v>
      </c>
      <c r="D24961" s="4" t="s">
        <v>13</v>
      </c>
      <c r="E24961" s="4" t="s">
        <v>22</v>
      </c>
      <c r="F24961" s="4" t="s">
        <v>22</v>
      </c>
      <c r="G24961" s="4" t="s">
        <v>22</v>
      </c>
      <c r="H24961" s="4" t="s">
        <v>10</v>
      </c>
      <c r="I24961" s="4" t="s">
        <v>13</v>
      </c>
    </row>
    <row r="24962" spans="1:19">
      <c r="A24962" t="n">
        <v>198222</v>
      </c>
      <c r="B24962" s="25" t="n">
        <v>45</v>
      </c>
      <c r="C24962" s="7" t="n">
        <v>4</v>
      </c>
      <c r="D24962" s="7" t="n">
        <v>3</v>
      </c>
      <c r="E24962" s="7" t="n">
        <v>346.510009765625</v>
      </c>
      <c r="F24962" s="7" t="n">
        <v>29.6700000762939</v>
      </c>
      <c r="G24962" s="7" t="n">
        <v>20</v>
      </c>
      <c r="H24962" s="7" t="n">
        <v>0</v>
      </c>
      <c r="I24962" s="7" t="n">
        <v>1</v>
      </c>
    </row>
    <row r="24963" spans="1:19">
      <c r="A24963" t="s">
        <v>4</v>
      </c>
      <c r="B24963" s="4" t="s">
        <v>5</v>
      </c>
      <c r="C24963" s="4" t="s">
        <v>13</v>
      </c>
      <c r="D24963" s="4" t="s">
        <v>13</v>
      </c>
      <c r="E24963" s="4" t="s">
        <v>22</v>
      </c>
      <c r="F24963" s="4" t="s">
        <v>10</v>
      </c>
    </row>
    <row r="24964" spans="1:19">
      <c r="A24964" t="n">
        <v>198240</v>
      </c>
      <c r="B24964" s="25" t="n">
        <v>45</v>
      </c>
      <c r="C24964" s="7" t="n">
        <v>5</v>
      </c>
      <c r="D24964" s="7" t="n">
        <v>3</v>
      </c>
      <c r="E24964" s="7" t="n">
        <v>10.1000003814697</v>
      </c>
      <c r="F24964" s="7" t="n">
        <v>0</v>
      </c>
    </row>
    <row r="24965" spans="1:19">
      <c r="A24965" t="s">
        <v>4</v>
      </c>
      <c r="B24965" s="4" t="s">
        <v>5</v>
      </c>
      <c r="C24965" s="4" t="s">
        <v>13</v>
      </c>
      <c r="D24965" s="4" t="s">
        <v>13</v>
      </c>
      <c r="E24965" s="4" t="s">
        <v>22</v>
      </c>
      <c r="F24965" s="4" t="s">
        <v>10</v>
      </c>
    </row>
    <row r="24966" spans="1:19">
      <c r="A24966" t="n">
        <v>198249</v>
      </c>
      <c r="B24966" s="25" t="n">
        <v>45</v>
      </c>
      <c r="C24966" s="7" t="n">
        <v>11</v>
      </c>
      <c r="D24966" s="7" t="n">
        <v>3</v>
      </c>
      <c r="E24966" s="7" t="n">
        <v>38</v>
      </c>
      <c r="F24966" s="7" t="n">
        <v>0</v>
      </c>
    </row>
    <row r="24967" spans="1:19">
      <c r="A24967" t="s">
        <v>4</v>
      </c>
      <c r="B24967" s="4" t="s">
        <v>5</v>
      </c>
      <c r="C24967" s="4" t="s">
        <v>13</v>
      </c>
      <c r="D24967" s="4" t="s">
        <v>13</v>
      </c>
      <c r="E24967" s="4" t="s">
        <v>22</v>
      </c>
      <c r="F24967" s="4" t="s">
        <v>22</v>
      </c>
      <c r="G24967" s="4" t="s">
        <v>22</v>
      </c>
      <c r="H24967" s="4" t="s">
        <v>10</v>
      </c>
    </row>
    <row r="24968" spans="1:19">
      <c r="A24968" t="n">
        <v>198258</v>
      </c>
      <c r="B24968" s="25" t="n">
        <v>45</v>
      </c>
      <c r="C24968" s="7" t="n">
        <v>2</v>
      </c>
      <c r="D24968" s="7" t="n">
        <v>3</v>
      </c>
      <c r="E24968" s="7" t="n">
        <v>7.21999979019165</v>
      </c>
      <c r="F24968" s="7" t="n">
        <v>4.28000020980835</v>
      </c>
      <c r="G24968" s="7" t="n">
        <v>-12.789999961853</v>
      </c>
      <c r="H24968" s="7" t="n">
        <v>7000</v>
      </c>
    </row>
    <row r="24969" spans="1:19">
      <c r="A24969" t="s">
        <v>4</v>
      </c>
      <c r="B24969" s="4" t="s">
        <v>5</v>
      </c>
      <c r="C24969" s="4" t="s">
        <v>13</v>
      </c>
      <c r="D24969" s="4" t="s">
        <v>13</v>
      </c>
      <c r="E24969" s="4" t="s">
        <v>22</v>
      </c>
      <c r="F24969" s="4" t="s">
        <v>22</v>
      </c>
      <c r="G24969" s="4" t="s">
        <v>22</v>
      </c>
      <c r="H24969" s="4" t="s">
        <v>10</v>
      </c>
      <c r="I24969" s="4" t="s">
        <v>13</v>
      </c>
    </row>
    <row r="24970" spans="1:19">
      <c r="A24970" t="n">
        <v>198275</v>
      </c>
      <c r="B24970" s="25" t="n">
        <v>45</v>
      </c>
      <c r="C24970" s="7" t="n">
        <v>4</v>
      </c>
      <c r="D24970" s="7" t="n">
        <v>3</v>
      </c>
      <c r="E24970" s="7" t="n">
        <v>337.450012207031</v>
      </c>
      <c r="F24970" s="7" t="n">
        <v>334.420013427734</v>
      </c>
      <c r="G24970" s="7" t="n">
        <v>20</v>
      </c>
      <c r="H24970" s="7" t="n">
        <v>7000</v>
      </c>
      <c r="I24970" s="7" t="n">
        <v>1</v>
      </c>
    </row>
    <row r="24971" spans="1:19">
      <c r="A24971" t="s">
        <v>4</v>
      </c>
      <c r="B24971" s="4" t="s">
        <v>5</v>
      </c>
      <c r="C24971" s="4" t="s">
        <v>13</v>
      </c>
      <c r="D24971" s="4" t="s">
        <v>13</v>
      </c>
      <c r="E24971" s="4" t="s">
        <v>22</v>
      </c>
      <c r="F24971" s="4" t="s">
        <v>10</v>
      </c>
    </row>
    <row r="24972" spans="1:19">
      <c r="A24972" t="n">
        <v>198293</v>
      </c>
      <c r="B24972" s="25" t="n">
        <v>45</v>
      </c>
      <c r="C24972" s="7" t="n">
        <v>5</v>
      </c>
      <c r="D24972" s="7" t="n">
        <v>3</v>
      </c>
      <c r="E24972" s="7" t="n">
        <v>5.19999980926514</v>
      </c>
      <c r="F24972" s="7" t="n">
        <v>7000</v>
      </c>
    </row>
    <row r="24973" spans="1:19">
      <c r="A24973" t="s">
        <v>4</v>
      </c>
      <c r="B24973" s="4" t="s">
        <v>5</v>
      </c>
      <c r="C24973" s="4" t="s">
        <v>13</v>
      </c>
      <c r="D24973" s="4" t="s">
        <v>13</v>
      </c>
      <c r="E24973" s="4" t="s">
        <v>22</v>
      </c>
      <c r="F24973" s="4" t="s">
        <v>10</v>
      </c>
    </row>
    <row r="24974" spans="1:19">
      <c r="A24974" t="n">
        <v>198302</v>
      </c>
      <c r="B24974" s="25" t="n">
        <v>45</v>
      </c>
      <c r="C24974" s="7" t="n">
        <v>11</v>
      </c>
      <c r="D24974" s="7" t="n">
        <v>3</v>
      </c>
      <c r="E24974" s="7" t="n">
        <v>38</v>
      </c>
      <c r="F24974" s="7" t="n">
        <v>7000</v>
      </c>
    </row>
    <row r="24975" spans="1:19">
      <c r="A24975" t="s">
        <v>4</v>
      </c>
      <c r="B24975" s="4" t="s">
        <v>5</v>
      </c>
      <c r="C24975" s="4" t="s">
        <v>13</v>
      </c>
      <c r="D24975" s="4" t="s">
        <v>10</v>
      </c>
      <c r="E24975" s="4" t="s">
        <v>10</v>
      </c>
      <c r="F24975" s="4" t="s">
        <v>10</v>
      </c>
      <c r="G24975" s="4" t="s">
        <v>10</v>
      </c>
      <c r="H24975" s="4" t="s">
        <v>10</v>
      </c>
      <c r="I24975" s="4" t="s">
        <v>6</v>
      </c>
      <c r="J24975" s="4" t="s">
        <v>22</v>
      </c>
      <c r="K24975" s="4" t="s">
        <v>22</v>
      </c>
      <c r="L24975" s="4" t="s">
        <v>22</v>
      </c>
      <c r="M24975" s="4" t="s">
        <v>9</v>
      </c>
      <c r="N24975" s="4" t="s">
        <v>9</v>
      </c>
      <c r="O24975" s="4" t="s">
        <v>22</v>
      </c>
      <c r="P24975" s="4" t="s">
        <v>22</v>
      </c>
      <c r="Q24975" s="4" t="s">
        <v>22</v>
      </c>
      <c r="R24975" s="4" t="s">
        <v>22</v>
      </c>
      <c r="S24975" s="4" t="s">
        <v>13</v>
      </c>
    </row>
    <row r="24976" spans="1:19">
      <c r="A24976" t="n">
        <v>198311</v>
      </c>
      <c r="B24976" s="83" t="n">
        <v>39</v>
      </c>
      <c r="C24976" s="7" t="n">
        <v>12</v>
      </c>
      <c r="D24976" s="7" t="n">
        <v>65533</v>
      </c>
      <c r="E24976" s="7" t="n">
        <v>202</v>
      </c>
      <c r="F24976" s="7" t="n">
        <v>0</v>
      </c>
      <c r="G24976" s="7" t="n">
        <v>19</v>
      </c>
      <c r="H24976" s="7" t="n">
        <v>259</v>
      </c>
      <c r="I24976" s="7" t="s">
        <v>12</v>
      </c>
      <c r="J24976" s="7" t="n">
        <v>0</v>
      </c>
      <c r="K24976" s="7" t="n">
        <v>0</v>
      </c>
      <c r="L24976" s="7" t="n">
        <v>0</v>
      </c>
      <c r="M24976" s="7" t="n">
        <v>0</v>
      </c>
      <c r="N24976" s="7" t="n">
        <v>0</v>
      </c>
      <c r="O24976" s="7" t="n">
        <v>0</v>
      </c>
      <c r="P24976" s="7" t="n">
        <v>0.800000011920929</v>
      </c>
      <c r="Q24976" s="7" t="n">
        <v>0.800000011920929</v>
      </c>
      <c r="R24976" s="7" t="n">
        <v>0.800000011920929</v>
      </c>
      <c r="S24976" s="7" t="n">
        <v>102</v>
      </c>
    </row>
    <row r="24977" spans="1:19">
      <c r="A24977" t="s">
        <v>4</v>
      </c>
      <c r="B24977" s="4" t="s">
        <v>5</v>
      </c>
      <c r="C24977" s="4" t="s">
        <v>10</v>
      </c>
      <c r="D24977" s="4" t="s">
        <v>22</v>
      </c>
      <c r="E24977" s="4" t="s">
        <v>22</v>
      </c>
      <c r="F24977" s="4" t="s">
        <v>13</v>
      </c>
    </row>
    <row r="24978" spans="1:19">
      <c r="A24978" t="n">
        <v>198361</v>
      </c>
      <c r="B24978" s="59" t="n">
        <v>52</v>
      </c>
      <c r="C24978" s="7" t="n">
        <v>7033</v>
      </c>
      <c r="D24978" s="7" t="n">
        <v>40</v>
      </c>
      <c r="E24978" s="7" t="n">
        <v>0</v>
      </c>
      <c r="F24978" s="7" t="n">
        <v>0</v>
      </c>
    </row>
    <row r="24979" spans="1:19">
      <c r="A24979" t="s">
        <v>4</v>
      </c>
      <c r="B24979" s="4" t="s">
        <v>5</v>
      </c>
      <c r="C24979" s="4" t="s">
        <v>13</v>
      </c>
      <c r="D24979" s="4" t="s">
        <v>10</v>
      </c>
    </row>
    <row r="24980" spans="1:19">
      <c r="A24980" t="n">
        <v>198373</v>
      </c>
      <c r="B24980" s="28" t="n">
        <v>58</v>
      </c>
      <c r="C24980" s="7" t="n">
        <v>255</v>
      </c>
      <c r="D24980" s="7" t="n">
        <v>0</v>
      </c>
    </row>
    <row r="24981" spans="1:19">
      <c r="A24981" t="s">
        <v>4</v>
      </c>
      <c r="B24981" s="4" t="s">
        <v>5</v>
      </c>
      <c r="C24981" s="4" t="s">
        <v>10</v>
      </c>
      <c r="D24981" s="4" t="s">
        <v>13</v>
      </c>
      <c r="E24981" s="4" t="s">
        <v>6</v>
      </c>
      <c r="F24981" s="4" t="s">
        <v>22</v>
      </c>
      <c r="G24981" s="4" t="s">
        <v>22</v>
      </c>
      <c r="H24981" s="4" t="s">
        <v>22</v>
      </c>
    </row>
    <row r="24982" spans="1:19">
      <c r="A24982" t="n">
        <v>198377</v>
      </c>
      <c r="B24982" s="39" t="n">
        <v>48</v>
      </c>
      <c r="C24982" s="7" t="n">
        <v>7033</v>
      </c>
      <c r="D24982" s="7" t="n">
        <v>0</v>
      </c>
      <c r="E24982" s="7" t="s">
        <v>1545</v>
      </c>
      <c r="F24982" s="7" t="n">
        <v>0</v>
      </c>
      <c r="G24982" s="7" t="n">
        <v>0.800000011920929</v>
      </c>
      <c r="H24982" s="7" t="n">
        <v>0</v>
      </c>
    </row>
    <row r="24983" spans="1:19">
      <c r="A24983" t="s">
        <v>4</v>
      </c>
      <c r="B24983" s="4" t="s">
        <v>5</v>
      </c>
      <c r="C24983" s="4" t="s">
        <v>10</v>
      </c>
    </row>
    <row r="24984" spans="1:19">
      <c r="A24984" t="n">
        <v>198404</v>
      </c>
      <c r="B24984" s="35" t="n">
        <v>16</v>
      </c>
      <c r="C24984" s="7" t="n">
        <v>3000</v>
      </c>
    </row>
    <row r="24985" spans="1:19">
      <c r="A24985" t="s">
        <v>4</v>
      </c>
      <c r="B24985" s="4" t="s">
        <v>5</v>
      </c>
      <c r="C24985" s="4" t="s">
        <v>10</v>
      </c>
      <c r="D24985" s="4" t="s">
        <v>22</v>
      </c>
      <c r="E24985" s="4" t="s">
        <v>22</v>
      </c>
      <c r="F24985" s="4" t="s">
        <v>13</v>
      </c>
    </row>
    <row r="24986" spans="1:19">
      <c r="A24986" t="n">
        <v>198407</v>
      </c>
      <c r="B24986" s="59" t="n">
        <v>52</v>
      </c>
      <c r="C24986" s="7" t="n">
        <v>7033</v>
      </c>
      <c r="D24986" s="7" t="n">
        <v>330</v>
      </c>
      <c r="E24986" s="7" t="n">
        <v>1</v>
      </c>
      <c r="F24986" s="7" t="n">
        <v>3</v>
      </c>
    </row>
    <row r="24987" spans="1:19">
      <c r="A24987" t="s">
        <v>4</v>
      </c>
      <c r="B24987" s="4" t="s">
        <v>5</v>
      </c>
      <c r="C24987" s="4" t="s">
        <v>10</v>
      </c>
      <c r="D24987" s="4" t="s">
        <v>13</v>
      </c>
      <c r="E24987" s="4" t="s">
        <v>6</v>
      </c>
      <c r="F24987" s="4" t="s">
        <v>22</v>
      </c>
      <c r="G24987" s="4" t="s">
        <v>22</v>
      </c>
      <c r="H24987" s="4" t="s">
        <v>22</v>
      </c>
    </row>
    <row r="24988" spans="1:19">
      <c r="A24988" t="n">
        <v>198419</v>
      </c>
      <c r="B24988" s="39" t="n">
        <v>48</v>
      </c>
      <c r="C24988" s="7" t="n">
        <v>7033</v>
      </c>
      <c r="D24988" s="7" t="n">
        <v>0</v>
      </c>
      <c r="E24988" s="7" t="s">
        <v>1546</v>
      </c>
      <c r="F24988" s="7" t="n">
        <v>0.5</v>
      </c>
      <c r="G24988" s="7" t="n">
        <v>1</v>
      </c>
      <c r="H24988" s="7" t="n">
        <v>0</v>
      </c>
    </row>
    <row r="24989" spans="1:19">
      <c r="A24989" t="s">
        <v>4</v>
      </c>
      <c r="B24989" s="4" t="s">
        <v>5</v>
      </c>
      <c r="C24989" s="4" t="s">
        <v>10</v>
      </c>
    </row>
    <row r="24990" spans="1:19">
      <c r="A24990" t="n">
        <v>198446</v>
      </c>
      <c r="B24990" s="35" t="n">
        <v>16</v>
      </c>
      <c r="C24990" s="7" t="n">
        <v>1766</v>
      </c>
    </row>
    <row r="24991" spans="1:19">
      <c r="A24991" t="s">
        <v>4</v>
      </c>
      <c r="B24991" s="4" t="s">
        <v>5</v>
      </c>
      <c r="C24991" s="4" t="s">
        <v>13</v>
      </c>
      <c r="D24991" s="4" t="s">
        <v>10</v>
      </c>
      <c r="E24991" s="4" t="s">
        <v>6</v>
      </c>
      <c r="F24991" s="4" t="s">
        <v>6</v>
      </c>
      <c r="G24991" s="4" t="s">
        <v>9</v>
      </c>
      <c r="H24991" s="4" t="s">
        <v>9</v>
      </c>
      <c r="I24991" s="4" t="s">
        <v>9</v>
      </c>
      <c r="J24991" s="4" t="s">
        <v>9</v>
      </c>
      <c r="K24991" s="4" t="s">
        <v>9</v>
      </c>
      <c r="L24991" s="4" t="s">
        <v>9</v>
      </c>
      <c r="M24991" s="4" t="s">
        <v>9</v>
      </c>
      <c r="N24991" s="4" t="s">
        <v>9</v>
      </c>
      <c r="O24991" s="4" t="s">
        <v>9</v>
      </c>
    </row>
    <row r="24992" spans="1:19">
      <c r="A24992" t="n">
        <v>198449</v>
      </c>
      <c r="B24992" s="103" t="n">
        <v>37</v>
      </c>
      <c r="C24992" s="7" t="n">
        <v>0</v>
      </c>
      <c r="D24992" s="7" t="n">
        <v>7033</v>
      </c>
      <c r="E24992" s="7" t="s">
        <v>1554</v>
      </c>
      <c r="F24992" s="7" t="s">
        <v>1557</v>
      </c>
      <c r="G24992" s="7" t="n">
        <v>0</v>
      </c>
      <c r="H24992" s="7" t="n">
        <v>0</v>
      </c>
      <c r="I24992" s="7" t="n">
        <v>0</v>
      </c>
      <c r="J24992" s="7" t="n">
        <v>0</v>
      </c>
      <c r="K24992" s="7" t="n">
        <v>0</v>
      </c>
      <c r="L24992" s="7" t="n">
        <v>0</v>
      </c>
      <c r="M24992" s="7" t="n">
        <v>1065353216</v>
      </c>
      <c r="N24992" s="7" t="n">
        <v>1065353216</v>
      </c>
      <c r="O24992" s="7" t="n">
        <v>1065353216</v>
      </c>
    </row>
    <row r="24993" spans="1:15">
      <c r="A24993" t="s">
        <v>4</v>
      </c>
      <c r="B24993" s="4" t="s">
        <v>5</v>
      </c>
      <c r="C24993" s="4" t="s">
        <v>13</v>
      </c>
      <c r="D24993" s="4" t="s">
        <v>10</v>
      </c>
      <c r="E24993" s="4" t="s">
        <v>6</v>
      </c>
      <c r="F24993" s="4" t="s">
        <v>6</v>
      </c>
      <c r="G24993" s="4" t="s">
        <v>13</v>
      </c>
    </row>
    <row r="24994" spans="1:15">
      <c r="A24994" t="n">
        <v>198510</v>
      </c>
      <c r="B24994" s="19" t="n">
        <v>32</v>
      </c>
      <c r="C24994" s="7" t="n">
        <v>0</v>
      </c>
      <c r="D24994" s="7" t="n">
        <v>7033</v>
      </c>
      <c r="E24994" s="7" t="s">
        <v>12</v>
      </c>
      <c r="F24994" s="7" t="s">
        <v>1557</v>
      </c>
      <c r="G24994" s="7" t="n">
        <v>1</v>
      </c>
    </row>
    <row r="24995" spans="1:15">
      <c r="A24995" t="s">
        <v>4</v>
      </c>
      <c r="B24995" s="4" t="s">
        <v>5</v>
      </c>
      <c r="C24995" s="4" t="s">
        <v>10</v>
      </c>
    </row>
    <row r="24996" spans="1:15">
      <c r="A24996" t="n">
        <v>198528</v>
      </c>
      <c r="B24996" s="35" t="n">
        <v>16</v>
      </c>
      <c r="C24996" s="7" t="n">
        <v>3000</v>
      </c>
    </row>
    <row r="24997" spans="1:15">
      <c r="A24997" t="s">
        <v>4</v>
      </c>
      <c r="B24997" s="4" t="s">
        <v>5</v>
      </c>
      <c r="C24997" s="4" t="s">
        <v>10</v>
      </c>
      <c r="D24997" s="4" t="s">
        <v>22</v>
      </c>
      <c r="E24997" s="4" t="s">
        <v>22</v>
      </c>
      <c r="F24997" s="4" t="s">
        <v>22</v>
      </c>
      <c r="G24997" s="4" t="s">
        <v>22</v>
      </c>
    </row>
    <row r="24998" spans="1:15">
      <c r="A24998" t="n">
        <v>198531</v>
      </c>
      <c r="B24998" s="24" t="n">
        <v>46</v>
      </c>
      <c r="C24998" s="7" t="n">
        <v>0</v>
      </c>
      <c r="D24998" s="7" t="n">
        <v>-50</v>
      </c>
      <c r="E24998" s="7" t="n">
        <v>-50</v>
      </c>
      <c r="F24998" s="7" t="n">
        <v>0</v>
      </c>
      <c r="G24998" s="7" t="n">
        <v>0</v>
      </c>
    </row>
    <row r="24999" spans="1:15">
      <c r="A24999" t="s">
        <v>4</v>
      </c>
      <c r="B24999" s="4" t="s">
        <v>5</v>
      </c>
      <c r="C24999" s="4" t="s">
        <v>10</v>
      </c>
      <c r="D24999" s="4" t="s">
        <v>9</v>
      </c>
    </row>
    <row r="25000" spans="1:15">
      <c r="A25000" t="n">
        <v>198550</v>
      </c>
      <c r="B25000" s="41" t="n">
        <v>43</v>
      </c>
      <c r="C25000" s="7" t="n">
        <v>0</v>
      </c>
      <c r="D25000" s="7" t="n">
        <v>512</v>
      </c>
    </row>
    <row r="25001" spans="1:15">
      <c r="A25001" t="s">
        <v>4</v>
      </c>
      <c r="B25001" s="4" t="s">
        <v>5</v>
      </c>
      <c r="C25001" s="4" t="s">
        <v>10</v>
      </c>
      <c r="D25001" s="4" t="s">
        <v>9</v>
      </c>
    </row>
    <row r="25002" spans="1:15">
      <c r="A25002" t="n">
        <v>198557</v>
      </c>
      <c r="B25002" s="41" t="n">
        <v>43</v>
      </c>
      <c r="C25002" s="7" t="n">
        <v>0</v>
      </c>
      <c r="D25002" s="7" t="n">
        <v>256</v>
      </c>
    </row>
    <row r="25003" spans="1:15">
      <c r="A25003" t="s">
        <v>4</v>
      </c>
      <c r="B25003" s="4" t="s">
        <v>5</v>
      </c>
      <c r="C25003" s="4" t="s">
        <v>10</v>
      </c>
      <c r="D25003" s="4" t="s">
        <v>9</v>
      </c>
    </row>
    <row r="25004" spans="1:15">
      <c r="A25004" t="n">
        <v>198564</v>
      </c>
      <c r="B25004" s="41" t="n">
        <v>43</v>
      </c>
      <c r="C25004" s="7" t="n">
        <v>0</v>
      </c>
      <c r="D25004" s="7" t="n">
        <v>8388608</v>
      </c>
    </row>
    <row r="25005" spans="1:15">
      <c r="A25005" t="s">
        <v>4</v>
      </c>
      <c r="B25005" s="4" t="s">
        <v>5</v>
      </c>
      <c r="C25005" s="4" t="s">
        <v>10</v>
      </c>
      <c r="D25005" s="4" t="s">
        <v>9</v>
      </c>
      <c r="E25005" s="4" t="s">
        <v>9</v>
      </c>
      <c r="F25005" s="4" t="s">
        <v>9</v>
      </c>
      <c r="G25005" s="4" t="s">
        <v>9</v>
      </c>
      <c r="H25005" s="4" t="s">
        <v>10</v>
      </c>
      <c r="I25005" s="4" t="s">
        <v>13</v>
      </c>
    </row>
    <row r="25006" spans="1:15">
      <c r="A25006" t="n">
        <v>198571</v>
      </c>
      <c r="B25006" s="90" t="n">
        <v>66</v>
      </c>
      <c r="C25006" s="7" t="n">
        <v>0</v>
      </c>
      <c r="D25006" s="7" t="n">
        <v>1065353216</v>
      </c>
      <c r="E25006" s="7" t="n">
        <v>1065353216</v>
      </c>
      <c r="F25006" s="7" t="n">
        <v>1065353216</v>
      </c>
      <c r="G25006" s="7" t="n">
        <v>1065353216</v>
      </c>
      <c r="H25006" s="7" t="n">
        <v>1</v>
      </c>
      <c r="I25006" s="7" t="n">
        <v>3</v>
      </c>
    </row>
    <row r="25007" spans="1:15">
      <c r="A25007" t="s">
        <v>4</v>
      </c>
      <c r="B25007" s="4" t="s">
        <v>5</v>
      </c>
      <c r="C25007" s="4" t="s">
        <v>13</v>
      </c>
      <c r="D25007" s="4" t="s">
        <v>10</v>
      </c>
      <c r="E25007" s="4" t="s">
        <v>6</v>
      </c>
      <c r="F25007" s="4" t="s">
        <v>6</v>
      </c>
      <c r="G25007" s="4" t="s">
        <v>9</v>
      </c>
      <c r="H25007" s="4" t="s">
        <v>9</v>
      </c>
      <c r="I25007" s="4" t="s">
        <v>9</v>
      </c>
      <c r="J25007" s="4" t="s">
        <v>9</v>
      </c>
      <c r="K25007" s="4" t="s">
        <v>9</v>
      </c>
      <c r="L25007" s="4" t="s">
        <v>9</v>
      </c>
      <c r="M25007" s="4" t="s">
        <v>9</v>
      </c>
      <c r="N25007" s="4" t="s">
        <v>9</v>
      </c>
      <c r="O25007" s="4" t="s">
        <v>9</v>
      </c>
    </row>
    <row r="25008" spans="1:15">
      <c r="A25008" t="n">
        <v>198593</v>
      </c>
      <c r="B25008" s="103" t="n">
        <v>37</v>
      </c>
      <c r="C25008" s="7" t="n">
        <v>0</v>
      </c>
      <c r="D25008" s="7" t="n">
        <v>0</v>
      </c>
      <c r="E25008" s="7" t="s">
        <v>1552</v>
      </c>
      <c r="F25008" s="7" t="s">
        <v>1555</v>
      </c>
      <c r="G25008" s="7" t="n">
        <v>0</v>
      </c>
      <c r="H25008" s="7" t="n">
        <v>0</v>
      </c>
      <c r="I25008" s="7" t="n">
        <v>0</v>
      </c>
      <c r="J25008" s="7" t="n">
        <v>0</v>
      </c>
      <c r="K25008" s="7" t="n">
        <v>0</v>
      </c>
      <c r="L25008" s="7" t="n">
        <v>0</v>
      </c>
      <c r="M25008" s="7" t="n">
        <v>1065353216</v>
      </c>
      <c r="N25008" s="7" t="n">
        <v>1065353216</v>
      </c>
      <c r="O25008" s="7" t="n">
        <v>1065353216</v>
      </c>
    </row>
    <row r="25009" spans="1:15">
      <c r="A25009" t="s">
        <v>4</v>
      </c>
      <c r="B25009" s="4" t="s">
        <v>5</v>
      </c>
      <c r="C25009" s="4" t="s">
        <v>13</v>
      </c>
      <c r="D25009" s="4" t="s">
        <v>10</v>
      </c>
      <c r="E25009" s="4" t="s">
        <v>6</v>
      </c>
      <c r="F25009" s="4" t="s">
        <v>6</v>
      </c>
      <c r="G25009" s="4" t="s">
        <v>13</v>
      </c>
    </row>
    <row r="25010" spans="1:15">
      <c r="A25010" t="n">
        <v>198650</v>
      </c>
      <c r="B25010" s="19" t="n">
        <v>32</v>
      </c>
      <c r="C25010" s="7" t="n">
        <v>0</v>
      </c>
      <c r="D25010" s="7" t="n">
        <v>0</v>
      </c>
      <c r="E25010" s="7" t="s">
        <v>12</v>
      </c>
      <c r="F25010" s="7" t="s">
        <v>1555</v>
      </c>
      <c r="G25010" s="7" t="n">
        <v>1</v>
      </c>
    </row>
    <row r="25011" spans="1:15">
      <c r="A25011" t="s">
        <v>4</v>
      </c>
      <c r="B25011" s="4" t="s">
        <v>5</v>
      </c>
      <c r="C25011" s="4" t="s">
        <v>10</v>
      </c>
      <c r="D25011" s="4" t="s">
        <v>9</v>
      </c>
    </row>
    <row r="25012" spans="1:15">
      <c r="A25012" t="n">
        <v>198665</v>
      </c>
      <c r="B25012" s="41" t="n">
        <v>43</v>
      </c>
      <c r="C25012" s="7" t="n">
        <v>0</v>
      </c>
      <c r="D25012" s="7" t="n">
        <v>64</v>
      </c>
    </row>
    <row r="25013" spans="1:15">
      <c r="A25013" t="s">
        <v>4</v>
      </c>
      <c r="B25013" s="4" t="s">
        <v>5</v>
      </c>
      <c r="C25013" s="4" t="s">
        <v>10</v>
      </c>
      <c r="D25013" s="4" t="s">
        <v>6</v>
      </c>
      <c r="E25013" s="4" t="s">
        <v>6</v>
      </c>
      <c r="F25013" s="4" t="s">
        <v>13</v>
      </c>
    </row>
    <row r="25014" spans="1:15">
      <c r="A25014" t="n">
        <v>198672</v>
      </c>
      <c r="B25014" s="104" t="n">
        <v>108</v>
      </c>
      <c r="C25014" s="7" t="n">
        <v>0</v>
      </c>
      <c r="D25014" s="7" t="s">
        <v>1555</v>
      </c>
      <c r="E25014" s="7" t="s">
        <v>1556</v>
      </c>
      <c r="F25014" s="7" t="n">
        <v>0</v>
      </c>
    </row>
    <row r="25015" spans="1:15">
      <c r="A25015" t="s">
        <v>4</v>
      </c>
      <c r="B25015" s="4" t="s">
        <v>5</v>
      </c>
      <c r="C25015" s="4" t="s">
        <v>10</v>
      </c>
      <c r="D25015" s="4" t="s">
        <v>13</v>
      </c>
      <c r="E25015" s="4" t="s">
        <v>6</v>
      </c>
      <c r="F25015" s="4" t="s">
        <v>22</v>
      </c>
      <c r="G25015" s="4" t="s">
        <v>22</v>
      </c>
      <c r="H25015" s="4" t="s">
        <v>22</v>
      </c>
    </row>
    <row r="25016" spans="1:15">
      <c r="A25016" t="n">
        <v>198691</v>
      </c>
      <c r="B25016" s="39" t="n">
        <v>48</v>
      </c>
      <c r="C25016" s="7" t="n">
        <v>0</v>
      </c>
      <c r="D25016" s="7" t="n">
        <v>0</v>
      </c>
      <c r="E25016" s="7" t="s">
        <v>1488</v>
      </c>
      <c r="F25016" s="7" t="n">
        <v>0</v>
      </c>
      <c r="G25016" s="7" t="n">
        <v>1</v>
      </c>
      <c r="H25016" s="7" t="n">
        <v>0</v>
      </c>
    </row>
    <row r="25017" spans="1:15">
      <c r="A25017" t="s">
        <v>4</v>
      </c>
      <c r="B25017" s="4" t="s">
        <v>5</v>
      </c>
      <c r="C25017" s="4" t="s">
        <v>13</v>
      </c>
      <c r="D25017" s="4" t="s">
        <v>22</v>
      </c>
      <c r="E25017" s="4" t="s">
        <v>10</v>
      </c>
      <c r="F25017" s="4" t="s">
        <v>13</v>
      </c>
    </row>
    <row r="25018" spans="1:15">
      <c r="A25018" t="n">
        <v>198717</v>
      </c>
      <c r="B25018" s="16" t="n">
        <v>49</v>
      </c>
      <c r="C25018" s="7" t="n">
        <v>3</v>
      </c>
      <c r="D25018" s="7" t="n">
        <v>0.699999988079071</v>
      </c>
      <c r="E25018" s="7" t="n">
        <v>500</v>
      </c>
      <c r="F25018" s="7" t="n">
        <v>0</v>
      </c>
    </row>
    <row r="25019" spans="1:15">
      <c r="A25019" t="s">
        <v>4</v>
      </c>
      <c r="B25019" s="4" t="s">
        <v>5</v>
      </c>
      <c r="C25019" s="4" t="s">
        <v>13</v>
      </c>
      <c r="D25019" s="4" t="s">
        <v>13</v>
      </c>
      <c r="E25019" s="4" t="s">
        <v>13</v>
      </c>
      <c r="F25019" s="4" t="s">
        <v>13</v>
      </c>
    </row>
    <row r="25020" spans="1:15">
      <c r="A25020" t="n">
        <v>198726</v>
      </c>
      <c r="B25020" s="13" t="n">
        <v>14</v>
      </c>
      <c r="C25020" s="7" t="n">
        <v>0</v>
      </c>
      <c r="D25020" s="7" t="n">
        <v>128</v>
      </c>
      <c r="E25020" s="7" t="n">
        <v>0</v>
      </c>
      <c r="F25020" s="7" t="n">
        <v>0</v>
      </c>
    </row>
    <row r="25021" spans="1:15">
      <c r="A25021" t="s">
        <v>4</v>
      </c>
      <c r="B25021" s="4" t="s">
        <v>5</v>
      </c>
      <c r="C25021" s="4" t="s">
        <v>13</v>
      </c>
      <c r="D25021" s="4" t="s">
        <v>10</v>
      </c>
      <c r="E25021" s="4" t="s">
        <v>10</v>
      </c>
      <c r="F25021" s="4" t="s">
        <v>13</v>
      </c>
    </row>
    <row r="25022" spans="1:15">
      <c r="A25022" t="n">
        <v>198731</v>
      </c>
      <c r="B25022" s="29" t="n">
        <v>25</v>
      </c>
      <c r="C25022" s="7" t="n">
        <v>1</v>
      </c>
      <c r="D25022" s="7" t="n">
        <v>530</v>
      </c>
      <c r="E25022" s="7" t="n">
        <v>30</v>
      </c>
      <c r="F25022" s="7" t="n">
        <v>0</v>
      </c>
    </row>
    <row r="25023" spans="1:15">
      <c r="A25023" t="s">
        <v>4</v>
      </c>
      <c r="B25023" s="4" t="s">
        <v>5</v>
      </c>
      <c r="C25023" s="4" t="s">
        <v>6</v>
      </c>
      <c r="D25023" s="4" t="s">
        <v>10</v>
      </c>
    </row>
    <row r="25024" spans="1:15">
      <c r="A25024" t="n">
        <v>198738</v>
      </c>
      <c r="B25024" s="84" t="n">
        <v>29</v>
      </c>
      <c r="C25024" s="7" t="s">
        <v>1549</v>
      </c>
      <c r="D25024" s="7" t="n">
        <v>65533</v>
      </c>
    </row>
    <row r="25025" spans="1:8">
      <c r="A25025" t="s">
        <v>4</v>
      </c>
      <c r="B25025" s="4" t="s">
        <v>5</v>
      </c>
      <c r="C25025" s="4" t="s">
        <v>13</v>
      </c>
      <c r="D25025" s="4" t="s">
        <v>10</v>
      </c>
      <c r="E25025" s="4" t="s">
        <v>6</v>
      </c>
    </row>
    <row r="25026" spans="1:8">
      <c r="A25026" t="n">
        <v>198754</v>
      </c>
      <c r="B25026" s="40" t="n">
        <v>51</v>
      </c>
      <c r="C25026" s="7" t="n">
        <v>4</v>
      </c>
      <c r="D25026" s="7" t="n">
        <v>7033</v>
      </c>
      <c r="E25026" s="7" t="s">
        <v>158</v>
      </c>
    </row>
    <row r="25027" spans="1:8">
      <c r="A25027" t="s">
        <v>4</v>
      </c>
      <c r="B25027" s="4" t="s">
        <v>5</v>
      </c>
      <c r="C25027" s="4" t="s">
        <v>10</v>
      </c>
    </row>
    <row r="25028" spans="1:8">
      <c r="A25028" t="n">
        <v>198767</v>
      </c>
      <c r="B25028" s="35" t="n">
        <v>16</v>
      </c>
      <c r="C25028" s="7" t="n">
        <v>0</v>
      </c>
    </row>
    <row r="25029" spans="1:8">
      <c r="A25029" t="s">
        <v>4</v>
      </c>
      <c r="B25029" s="4" t="s">
        <v>5</v>
      </c>
      <c r="C25029" s="4" t="s">
        <v>10</v>
      </c>
      <c r="D25029" s="4" t="s">
        <v>13</v>
      </c>
      <c r="E25029" s="4" t="s">
        <v>9</v>
      </c>
      <c r="F25029" s="4" t="s">
        <v>72</v>
      </c>
      <c r="G25029" s="4" t="s">
        <v>13</v>
      </c>
      <c r="H25029" s="4" t="s">
        <v>13</v>
      </c>
      <c r="I25029" s="4" t="s">
        <v>13</v>
      </c>
      <c r="J25029" s="4" t="s">
        <v>9</v>
      </c>
      <c r="K25029" s="4" t="s">
        <v>72</v>
      </c>
      <c r="L25029" s="4" t="s">
        <v>13</v>
      </c>
      <c r="M25029" s="4" t="s">
        <v>13</v>
      </c>
    </row>
    <row r="25030" spans="1:8">
      <c r="A25030" t="n">
        <v>198770</v>
      </c>
      <c r="B25030" s="52" t="n">
        <v>26</v>
      </c>
      <c r="C25030" s="7" t="n">
        <v>7033</v>
      </c>
      <c r="D25030" s="7" t="n">
        <v>17</v>
      </c>
      <c r="E25030" s="7" t="n">
        <v>52722</v>
      </c>
      <c r="F25030" s="7" t="s">
        <v>1558</v>
      </c>
      <c r="G25030" s="7" t="n">
        <v>2</v>
      </c>
      <c r="H25030" s="7" t="n">
        <v>3</v>
      </c>
      <c r="I25030" s="7" t="n">
        <v>17</v>
      </c>
      <c r="J25030" s="7" t="n">
        <v>52723</v>
      </c>
      <c r="K25030" s="7" t="s">
        <v>1559</v>
      </c>
      <c r="L25030" s="7" t="n">
        <v>2</v>
      </c>
      <c r="M25030" s="7" t="n">
        <v>0</v>
      </c>
    </row>
    <row r="25031" spans="1:8">
      <c r="A25031" t="s">
        <v>4</v>
      </c>
      <c r="B25031" s="4" t="s">
        <v>5</v>
      </c>
    </row>
    <row r="25032" spans="1:8">
      <c r="A25032" t="n">
        <v>198895</v>
      </c>
      <c r="B25032" s="53" t="n">
        <v>28</v>
      </c>
    </row>
    <row r="25033" spans="1:8">
      <c r="A25033" t="s">
        <v>4</v>
      </c>
      <c r="B25033" s="4" t="s">
        <v>5</v>
      </c>
      <c r="C25033" s="4" t="s">
        <v>9</v>
      </c>
    </row>
    <row r="25034" spans="1:8">
      <c r="A25034" t="n">
        <v>198896</v>
      </c>
      <c r="B25034" s="50" t="n">
        <v>15</v>
      </c>
      <c r="C25034" s="7" t="n">
        <v>32768</v>
      </c>
    </row>
    <row r="25035" spans="1:8">
      <c r="A25035" t="s">
        <v>4</v>
      </c>
      <c r="B25035" s="4" t="s">
        <v>5</v>
      </c>
      <c r="C25035" s="4" t="s">
        <v>13</v>
      </c>
      <c r="D25035" s="4" t="s">
        <v>10</v>
      </c>
      <c r="E25035" s="4" t="s">
        <v>6</v>
      </c>
      <c r="F25035" s="4" t="s">
        <v>6</v>
      </c>
      <c r="G25035" s="4" t="s">
        <v>6</v>
      </c>
      <c r="H25035" s="4" t="s">
        <v>6</v>
      </c>
    </row>
    <row r="25036" spans="1:8">
      <c r="A25036" t="n">
        <v>198901</v>
      </c>
      <c r="B25036" s="40" t="n">
        <v>51</v>
      </c>
      <c r="C25036" s="7" t="n">
        <v>3</v>
      </c>
      <c r="D25036" s="7" t="n">
        <v>0</v>
      </c>
      <c r="E25036" s="7" t="s">
        <v>1087</v>
      </c>
      <c r="F25036" s="7" t="s">
        <v>844</v>
      </c>
      <c r="G25036" s="7" t="s">
        <v>88</v>
      </c>
      <c r="H25036" s="7" t="s">
        <v>89</v>
      </c>
    </row>
    <row r="25037" spans="1:8">
      <c r="A25037" t="s">
        <v>4</v>
      </c>
      <c r="B25037" s="4" t="s">
        <v>5</v>
      </c>
      <c r="C25037" s="4" t="s">
        <v>13</v>
      </c>
      <c r="D25037" s="4" t="s">
        <v>13</v>
      </c>
      <c r="E25037" s="4" t="s">
        <v>13</v>
      </c>
      <c r="F25037" s="4" t="s">
        <v>22</v>
      </c>
      <c r="G25037" s="4" t="s">
        <v>22</v>
      </c>
      <c r="H25037" s="4" t="s">
        <v>22</v>
      </c>
      <c r="I25037" s="4" t="s">
        <v>22</v>
      </c>
      <c r="J25037" s="4" t="s">
        <v>22</v>
      </c>
      <c r="K25037" s="4" t="s">
        <v>22</v>
      </c>
    </row>
    <row r="25038" spans="1:8">
      <c r="A25038" t="n">
        <v>198914</v>
      </c>
      <c r="B25038" s="105" t="n">
        <v>178</v>
      </c>
      <c r="C25038" s="7" t="n">
        <v>6</v>
      </c>
      <c r="D25038" s="7" t="n">
        <v>0</v>
      </c>
      <c r="E25038" s="7" t="n">
        <v>0</v>
      </c>
      <c r="F25038" s="7" t="n">
        <v>0</v>
      </c>
      <c r="G25038" s="7" t="n">
        <v>0.725000023841858</v>
      </c>
      <c r="H25038" s="7" t="n">
        <v>0</v>
      </c>
      <c r="I25038" s="7" t="n">
        <v>0</v>
      </c>
      <c r="J25038" s="7" t="n">
        <v>0</v>
      </c>
      <c r="K25038" s="7" t="n">
        <v>1</v>
      </c>
    </row>
    <row r="25039" spans="1:8">
      <c r="A25039" t="s">
        <v>4</v>
      </c>
      <c r="B25039" s="4" t="s">
        <v>5</v>
      </c>
      <c r="C25039" s="4" t="s">
        <v>13</v>
      </c>
      <c r="D25039" s="4" t="s">
        <v>13</v>
      </c>
      <c r="E25039" s="4" t="s">
        <v>13</v>
      </c>
      <c r="F25039" s="4" t="s">
        <v>22</v>
      </c>
      <c r="G25039" s="4" t="s">
        <v>22</v>
      </c>
      <c r="H25039" s="4" t="s">
        <v>22</v>
      </c>
      <c r="I25039" s="4" t="s">
        <v>22</v>
      </c>
      <c r="J25039" s="4" t="s">
        <v>22</v>
      </c>
      <c r="K25039" s="4" t="s">
        <v>22</v>
      </c>
    </row>
    <row r="25040" spans="1:8">
      <c r="A25040" t="n">
        <v>198942</v>
      </c>
      <c r="B25040" s="105" t="n">
        <v>178</v>
      </c>
      <c r="C25040" s="7" t="n">
        <v>6</v>
      </c>
      <c r="D25040" s="7" t="n">
        <v>0</v>
      </c>
      <c r="E25040" s="7" t="n">
        <v>1</v>
      </c>
      <c r="F25040" s="7" t="n">
        <v>1</v>
      </c>
      <c r="G25040" s="7" t="n">
        <v>0.725000023841858</v>
      </c>
      <c r="H25040" s="7" t="n">
        <v>0</v>
      </c>
      <c r="I25040" s="7" t="n">
        <v>0</v>
      </c>
      <c r="J25040" s="7" t="n">
        <v>0</v>
      </c>
      <c r="K25040" s="7" t="n">
        <v>1</v>
      </c>
    </row>
    <row r="25041" spans="1:13">
      <c r="A25041" t="s">
        <v>4</v>
      </c>
      <c r="B25041" s="4" t="s">
        <v>5</v>
      </c>
      <c r="C25041" s="4" t="s">
        <v>13</v>
      </c>
      <c r="D25041" s="4" t="s">
        <v>13</v>
      </c>
      <c r="E25041" s="4" t="s">
        <v>13</v>
      </c>
      <c r="F25041" s="4" t="s">
        <v>22</v>
      </c>
      <c r="G25041" s="4" t="s">
        <v>22</v>
      </c>
      <c r="H25041" s="4" t="s">
        <v>22</v>
      </c>
      <c r="I25041" s="4" t="s">
        <v>22</v>
      </c>
      <c r="J25041" s="4" t="s">
        <v>22</v>
      </c>
      <c r="K25041" s="4" t="s">
        <v>22</v>
      </c>
    </row>
    <row r="25042" spans="1:13">
      <c r="A25042" t="n">
        <v>198970</v>
      </c>
      <c r="B25042" s="105" t="n">
        <v>178</v>
      </c>
      <c r="C25042" s="7" t="n">
        <v>6</v>
      </c>
      <c r="D25042" s="7" t="n">
        <v>0</v>
      </c>
      <c r="E25042" s="7" t="n">
        <v>2</v>
      </c>
      <c r="F25042" s="7" t="n">
        <v>0</v>
      </c>
      <c r="G25042" s="7" t="n">
        <v>0.275000005960464</v>
      </c>
      <c r="H25042" s="7" t="n">
        <v>0</v>
      </c>
      <c r="I25042" s="7" t="n">
        <v>0</v>
      </c>
      <c r="J25042" s="7" t="n">
        <v>0</v>
      </c>
      <c r="K25042" s="7" t="n">
        <v>1</v>
      </c>
    </row>
    <row r="25043" spans="1:13">
      <c r="A25043" t="s">
        <v>4</v>
      </c>
      <c r="B25043" s="4" t="s">
        <v>5</v>
      </c>
      <c r="C25043" s="4" t="s">
        <v>13</v>
      </c>
      <c r="D25043" s="4" t="s">
        <v>13</v>
      </c>
      <c r="E25043" s="4" t="s">
        <v>13</v>
      </c>
      <c r="F25043" s="4" t="s">
        <v>22</v>
      </c>
      <c r="G25043" s="4" t="s">
        <v>22</v>
      </c>
      <c r="H25043" s="4" t="s">
        <v>22</v>
      </c>
      <c r="I25043" s="4" t="s">
        <v>22</v>
      </c>
      <c r="J25043" s="4" t="s">
        <v>22</v>
      </c>
      <c r="K25043" s="4" t="s">
        <v>22</v>
      </c>
    </row>
    <row r="25044" spans="1:13">
      <c r="A25044" t="n">
        <v>198998</v>
      </c>
      <c r="B25044" s="105" t="n">
        <v>178</v>
      </c>
      <c r="C25044" s="7" t="n">
        <v>6</v>
      </c>
      <c r="D25044" s="7" t="n">
        <v>0</v>
      </c>
      <c r="E25044" s="7" t="n">
        <v>3</v>
      </c>
      <c r="F25044" s="7" t="n">
        <v>1</v>
      </c>
      <c r="G25044" s="7" t="n">
        <v>0.275000005960464</v>
      </c>
      <c r="H25044" s="7" t="n">
        <v>0</v>
      </c>
      <c r="I25044" s="7" t="n">
        <v>0</v>
      </c>
      <c r="J25044" s="7" t="n">
        <v>0</v>
      </c>
      <c r="K25044" s="7" t="n">
        <v>1</v>
      </c>
    </row>
    <row r="25045" spans="1:13">
      <c r="A25045" t="s">
        <v>4</v>
      </c>
      <c r="B25045" s="4" t="s">
        <v>5</v>
      </c>
      <c r="C25045" s="4" t="s">
        <v>13</v>
      </c>
      <c r="D25045" s="4" t="s">
        <v>13</v>
      </c>
      <c r="E25045" s="4" t="s">
        <v>10</v>
      </c>
      <c r="F25045" s="4" t="s">
        <v>22</v>
      </c>
      <c r="G25045" s="4" t="s">
        <v>22</v>
      </c>
      <c r="H25045" s="4" t="s">
        <v>22</v>
      </c>
      <c r="I25045" s="4" t="s">
        <v>22</v>
      </c>
      <c r="J25045" s="4" t="s">
        <v>22</v>
      </c>
      <c r="K25045" s="4" t="s">
        <v>22</v>
      </c>
      <c r="L25045" s="4" t="s">
        <v>22</v>
      </c>
    </row>
    <row r="25046" spans="1:13">
      <c r="A25046" t="n">
        <v>199026</v>
      </c>
      <c r="B25046" s="105" t="n">
        <v>178</v>
      </c>
      <c r="C25046" s="7" t="n">
        <v>1</v>
      </c>
      <c r="D25046" s="7" t="n">
        <v>0</v>
      </c>
      <c r="E25046" s="7" t="n">
        <v>0</v>
      </c>
      <c r="F25046" s="7" t="n">
        <v>0</v>
      </c>
      <c r="G25046" s="7" t="n">
        <v>-0.0500000007450581</v>
      </c>
      <c r="H25046" s="7" t="n">
        <v>0</v>
      </c>
      <c r="I25046" s="7" t="n">
        <v>0</v>
      </c>
      <c r="J25046" s="7" t="n">
        <v>0</v>
      </c>
      <c r="K25046" s="7" t="n">
        <v>1</v>
      </c>
      <c r="L25046" s="7" t="n">
        <v>0</v>
      </c>
    </row>
    <row r="25047" spans="1:13">
      <c r="A25047" t="s">
        <v>4</v>
      </c>
      <c r="B25047" s="4" t="s">
        <v>5</v>
      </c>
      <c r="C25047" s="4" t="s">
        <v>13</v>
      </c>
      <c r="D25047" s="4" t="s">
        <v>13</v>
      </c>
      <c r="E25047" s="4" t="s">
        <v>22</v>
      </c>
      <c r="F25047" s="4" t="s">
        <v>22</v>
      </c>
      <c r="G25047" s="4" t="s">
        <v>22</v>
      </c>
      <c r="H25047" s="4" t="s">
        <v>10</v>
      </c>
    </row>
    <row r="25048" spans="1:13">
      <c r="A25048" t="n">
        <v>199059</v>
      </c>
      <c r="B25048" s="25" t="n">
        <v>45</v>
      </c>
      <c r="C25048" s="7" t="n">
        <v>2</v>
      </c>
      <c r="D25048" s="7" t="n">
        <v>3</v>
      </c>
      <c r="E25048" s="7" t="n">
        <v>7.19999980926514</v>
      </c>
      <c r="F25048" s="7" t="n">
        <v>5.19000005722046</v>
      </c>
      <c r="G25048" s="7" t="n">
        <v>-12.7600002288818</v>
      </c>
      <c r="H25048" s="7" t="n">
        <v>1200</v>
      </c>
    </row>
    <row r="25049" spans="1:13">
      <c r="A25049" t="s">
        <v>4</v>
      </c>
      <c r="B25049" s="4" t="s">
        <v>5</v>
      </c>
      <c r="C25049" s="4" t="s">
        <v>13</v>
      </c>
      <c r="D25049" s="4" t="s">
        <v>13</v>
      </c>
      <c r="E25049" s="4" t="s">
        <v>22</v>
      </c>
      <c r="F25049" s="4" t="s">
        <v>22</v>
      </c>
      <c r="G25049" s="4" t="s">
        <v>22</v>
      </c>
      <c r="H25049" s="4" t="s">
        <v>10</v>
      </c>
      <c r="I25049" s="4" t="s">
        <v>13</v>
      </c>
    </row>
    <row r="25050" spans="1:13">
      <c r="A25050" t="n">
        <v>199076</v>
      </c>
      <c r="B25050" s="25" t="n">
        <v>45</v>
      </c>
      <c r="C25050" s="7" t="n">
        <v>4</v>
      </c>
      <c r="D25050" s="7" t="n">
        <v>3</v>
      </c>
      <c r="E25050" s="7" t="n">
        <v>338.700012207031</v>
      </c>
      <c r="F25050" s="7" t="n">
        <v>333.440002441406</v>
      </c>
      <c r="G25050" s="7" t="n">
        <v>14</v>
      </c>
      <c r="H25050" s="7" t="n">
        <v>1200</v>
      </c>
      <c r="I25050" s="7" t="n">
        <v>1</v>
      </c>
    </row>
    <row r="25051" spans="1:13">
      <c r="A25051" t="s">
        <v>4</v>
      </c>
      <c r="B25051" s="4" t="s">
        <v>5</v>
      </c>
      <c r="C25051" s="4" t="s">
        <v>13</v>
      </c>
      <c r="D25051" s="4" t="s">
        <v>13</v>
      </c>
      <c r="E25051" s="4" t="s">
        <v>22</v>
      </c>
      <c r="F25051" s="4" t="s">
        <v>10</v>
      </c>
    </row>
    <row r="25052" spans="1:13">
      <c r="A25052" t="n">
        <v>199094</v>
      </c>
      <c r="B25052" s="25" t="n">
        <v>45</v>
      </c>
      <c r="C25052" s="7" t="n">
        <v>5</v>
      </c>
      <c r="D25052" s="7" t="n">
        <v>3</v>
      </c>
      <c r="E25052" s="7" t="n">
        <v>3.09999990463257</v>
      </c>
      <c r="F25052" s="7" t="n">
        <v>1200</v>
      </c>
    </row>
    <row r="25053" spans="1:13">
      <c r="A25053" t="s">
        <v>4</v>
      </c>
      <c r="B25053" s="4" t="s">
        <v>5</v>
      </c>
      <c r="C25053" s="4" t="s">
        <v>13</v>
      </c>
      <c r="D25053" s="4" t="s">
        <v>10</v>
      </c>
      <c r="E25053" s="4" t="s">
        <v>10</v>
      </c>
      <c r="F25053" s="4" t="s">
        <v>9</v>
      </c>
    </row>
    <row r="25054" spans="1:13">
      <c r="A25054" t="n">
        <v>199103</v>
      </c>
      <c r="B25054" s="86" t="n">
        <v>84</v>
      </c>
      <c r="C25054" s="7" t="n">
        <v>0</v>
      </c>
      <c r="D25054" s="7" t="n">
        <v>0</v>
      </c>
      <c r="E25054" s="7" t="n">
        <v>600</v>
      </c>
      <c r="F25054" s="7" t="n">
        <v>1050253722</v>
      </c>
    </row>
    <row r="25055" spans="1:13">
      <c r="A25055" t="s">
        <v>4</v>
      </c>
      <c r="B25055" s="4" t="s">
        <v>5</v>
      </c>
      <c r="C25055" s="4" t="s">
        <v>13</v>
      </c>
      <c r="D25055" s="4" t="s">
        <v>10</v>
      </c>
    </row>
    <row r="25056" spans="1:13">
      <c r="A25056" t="n">
        <v>199113</v>
      </c>
      <c r="B25056" s="25" t="n">
        <v>45</v>
      </c>
      <c r="C25056" s="7" t="n">
        <v>7</v>
      </c>
      <c r="D25056" s="7" t="n">
        <v>255</v>
      </c>
    </row>
    <row r="25057" spans="1:12">
      <c r="A25057" t="s">
        <v>4</v>
      </c>
      <c r="B25057" s="4" t="s">
        <v>5</v>
      </c>
      <c r="C25057" s="4" t="s">
        <v>13</v>
      </c>
      <c r="D25057" s="4" t="s">
        <v>13</v>
      </c>
      <c r="E25057" s="4" t="s">
        <v>22</v>
      </c>
    </row>
    <row r="25058" spans="1:12">
      <c r="A25058" t="n">
        <v>199117</v>
      </c>
      <c r="B25058" s="105" t="n">
        <v>178</v>
      </c>
      <c r="C25058" s="7" t="n">
        <v>3</v>
      </c>
      <c r="D25058" s="7" t="n">
        <v>0</v>
      </c>
      <c r="E25058" s="7" t="n">
        <v>0.25</v>
      </c>
    </row>
    <row r="25059" spans="1:12">
      <c r="A25059" t="s">
        <v>4</v>
      </c>
      <c r="B25059" s="4" t="s">
        <v>5</v>
      </c>
      <c r="C25059" s="4" t="s">
        <v>13</v>
      </c>
      <c r="D25059" s="4" t="s">
        <v>13</v>
      </c>
    </row>
    <row r="25060" spans="1:12">
      <c r="A25060" t="n">
        <v>199124</v>
      </c>
      <c r="B25060" s="105" t="n">
        <v>178</v>
      </c>
      <c r="C25060" s="7" t="n">
        <v>5</v>
      </c>
      <c r="D25060" s="7" t="n">
        <v>0</v>
      </c>
    </row>
    <row r="25061" spans="1:12">
      <c r="A25061" t="s">
        <v>4</v>
      </c>
      <c r="B25061" s="4" t="s">
        <v>5</v>
      </c>
      <c r="C25061" s="4" t="s">
        <v>13</v>
      </c>
      <c r="D25061" s="4" t="s">
        <v>10</v>
      </c>
      <c r="E25061" s="4" t="s">
        <v>6</v>
      </c>
      <c r="F25061" s="4" t="s">
        <v>6</v>
      </c>
      <c r="G25061" s="4" t="s">
        <v>6</v>
      </c>
      <c r="H25061" s="4" t="s">
        <v>6</v>
      </c>
    </row>
    <row r="25062" spans="1:12">
      <c r="A25062" t="n">
        <v>199127</v>
      </c>
      <c r="B25062" s="40" t="n">
        <v>51</v>
      </c>
      <c r="C25062" s="7" t="n">
        <v>3</v>
      </c>
      <c r="D25062" s="7" t="n">
        <v>0</v>
      </c>
      <c r="E25062" s="7" t="s">
        <v>843</v>
      </c>
      <c r="F25062" s="7" t="s">
        <v>844</v>
      </c>
      <c r="G25062" s="7" t="s">
        <v>88</v>
      </c>
      <c r="H25062" s="7" t="s">
        <v>89</v>
      </c>
    </row>
    <row r="25063" spans="1:12">
      <c r="A25063" t="s">
        <v>4</v>
      </c>
      <c r="B25063" s="4" t="s">
        <v>5</v>
      </c>
      <c r="C25063" s="4" t="s">
        <v>10</v>
      </c>
    </row>
    <row r="25064" spans="1:12">
      <c r="A25064" t="n">
        <v>199140</v>
      </c>
      <c r="B25064" s="35" t="n">
        <v>16</v>
      </c>
      <c r="C25064" s="7" t="n">
        <v>500</v>
      </c>
    </row>
    <row r="25065" spans="1:12">
      <c r="A25065" t="s">
        <v>4</v>
      </c>
      <c r="B25065" s="4" t="s">
        <v>5</v>
      </c>
      <c r="C25065" s="4" t="s">
        <v>13</v>
      </c>
      <c r="D25065" s="4" t="s">
        <v>10</v>
      </c>
      <c r="E25065" s="4" t="s">
        <v>10</v>
      </c>
      <c r="F25065" s="4" t="s">
        <v>13</v>
      </c>
    </row>
    <row r="25066" spans="1:12">
      <c r="A25066" t="n">
        <v>199143</v>
      </c>
      <c r="B25066" s="29" t="n">
        <v>25</v>
      </c>
      <c r="C25066" s="7" t="n">
        <v>1</v>
      </c>
      <c r="D25066" s="7" t="n">
        <v>65535</v>
      </c>
      <c r="E25066" s="7" t="n">
        <v>65535</v>
      </c>
      <c r="F25066" s="7" t="n">
        <v>0</v>
      </c>
    </row>
    <row r="25067" spans="1:12">
      <c r="A25067" t="s">
        <v>4</v>
      </c>
      <c r="B25067" s="4" t="s">
        <v>5</v>
      </c>
      <c r="C25067" s="4" t="s">
        <v>13</v>
      </c>
      <c r="D25067" s="4" t="s">
        <v>22</v>
      </c>
      <c r="E25067" s="4" t="s">
        <v>22</v>
      </c>
      <c r="F25067" s="4" t="s">
        <v>22</v>
      </c>
    </row>
    <row r="25068" spans="1:12">
      <c r="A25068" t="n">
        <v>199150</v>
      </c>
      <c r="B25068" s="25" t="n">
        <v>45</v>
      </c>
      <c r="C25068" s="7" t="n">
        <v>9</v>
      </c>
      <c r="D25068" s="7" t="n">
        <v>0.0299999993294477</v>
      </c>
      <c r="E25068" s="7" t="n">
        <v>0.0299999993294477</v>
      </c>
      <c r="F25068" s="7" t="n">
        <v>0.25</v>
      </c>
    </row>
    <row r="25069" spans="1:12">
      <c r="A25069" t="s">
        <v>4</v>
      </c>
      <c r="B25069" s="4" t="s">
        <v>5</v>
      </c>
      <c r="C25069" s="4" t="s">
        <v>13</v>
      </c>
      <c r="D25069" s="4" t="s">
        <v>10</v>
      </c>
      <c r="E25069" s="4" t="s">
        <v>10</v>
      </c>
      <c r="F25069" s="4" t="s">
        <v>13</v>
      </c>
    </row>
    <row r="25070" spans="1:12">
      <c r="A25070" t="n">
        <v>199164</v>
      </c>
      <c r="B25070" s="29" t="n">
        <v>25</v>
      </c>
      <c r="C25070" s="7" t="n">
        <v>1</v>
      </c>
      <c r="D25070" s="7" t="n">
        <v>65535</v>
      </c>
      <c r="E25070" s="7" t="n">
        <v>140</v>
      </c>
      <c r="F25070" s="7" t="n">
        <v>5</v>
      </c>
    </row>
    <row r="25071" spans="1:12">
      <c r="A25071" t="s">
        <v>4</v>
      </c>
      <c r="B25071" s="4" t="s">
        <v>5</v>
      </c>
      <c r="C25071" s="4" t="s">
        <v>13</v>
      </c>
      <c r="D25071" s="4" t="s">
        <v>10</v>
      </c>
      <c r="E25071" s="4" t="s">
        <v>6</v>
      </c>
    </row>
    <row r="25072" spans="1:12">
      <c r="A25072" t="n">
        <v>199171</v>
      </c>
      <c r="B25072" s="40" t="n">
        <v>51</v>
      </c>
      <c r="C25072" s="7" t="n">
        <v>4</v>
      </c>
      <c r="D25072" s="7" t="n">
        <v>0</v>
      </c>
      <c r="E25072" s="7" t="s">
        <v>1080</v>
      </c>
    </row>
    <row r="25073" spans="1:8">
      <c r="A25073" t="s">
        <v>4</v>
      </c>
      <c r="B25073" s="4" t="s">
        <v>5</v>
      </c>
      <c r="C25073" s="4" t="s">
        <v>10</v>
      </c>
    </row>
    <row r="25074" spans="1:8">
      <c r="A25074" t="n">
        <v>199184</v>
      </c>
      <c r="B25074" s="35" t="n">
        <v>16</v>
      </c>
      <c r="C25074" s="7" t="n">
        <v>0</v>
      </c>
    </row>
    <row r="25075" spans="1:8">
      <c r="A25075" t="s">
        <v>4</v>
      </c>
      <c r="B25075" s="4" t="s">
        <v>5</v>
      </c>
      <c r="C25075" s="4" t="s">
        <v>10</v>
      </c>
      <c r="D25075" s="4" t="s">
        <v>13</v>
      </c>
      <c r="E25075" s="4" t="s">
        <v>9</v>
      </c>
      <c r="F25075" s="4" t="s">
        <v>72</v>
      </c>
      <c r="G25075" s="4" t="s">
        <v>13</v>
      </c>
      <c r="H25075" s="4" t="s">
        <v>13</v>
      </c>
    </row>
    <row r="25076" spans="1:8">
      <c r="A25076" t="n">
        <v>199187</v>
      </c>
      <c r="B25076" s="52" t="n">
        <v>26</v>
      </c>
      <c r="C25076" s="7" t="n">
        <v>0</v>
      </c>
      <c r="D25076" s="7" t="n">
        <v>17</v>
      </c>
      <c r="E25076" s="7" t="n">
        <v>52724</v>
      </c>
      <c r="F25076" s="7" t="s">
        <v>1560</v>
      </c>
      <c r="G25076" s="7" t="n">
        <v>2</v>
      </c>
      <c r="H25076" s="7" t="n">
        <v>0</v>
      </c>
    </row>
    <row r="25077" spans="1:8">
      <c r="A25077" t="s">
        <v>4</v>
      </c>
      <c r="B25077" s="4" t="s">
        <v>5</v>
      </c>
    </row>
    <row r="25078" spans="1:8">
      <c r="A25078" t="n">
        <v>199234</v>
      </c>
      <c r="B25078" s="53" t="n">
        <v>28</v>
      </c>
    </row>
    <row r="25079" spans="1:8">
      <c r="A25079" t="s">
        <v>4</v>
      </c>
      <c r="B25079" s="4" t="s">
        <v>5</v>
      </c>
      <c r="C25079" s="4" t="s">
        <v>6</v>
      </c>
      <c r="D25079" s="4" t="s">
        <v>10</v>
      </c>
    </row>
    <row r="25080" spans="1:8">
      <c r="A25080" t="n">
        <v>199235</v>
      </c>
      <c r="B25080" s="84" t="n">
        <v>29</v>
      </c>
      <c r="C25080" s="7" t="s">
        <v>12</v>
      </c>
      <c r="D25080" s="7" t="n">
        <v>65533</v>
      </c>
    </row>
    <row r="25081" spans="1:8">
      <c r="A25081" t="s">
        <v>4</v>
      </c>
      <c r="B25081" s="4" t="s">
        <v>5</v>
      </c>
      <c r="C25081" s="4" t="s">
        <v>10</v>
      </c>
      <c r="D25081" s="4" t="s">
        <v>13</v>
      </c>
    </row>
    <row r="25082" spans="1:8">
      <c r="A25082" t="n">
        <v>199239</v>
      </c>
      <c r="B25082" s="54" t="n">
        <v>89</v>
      </c>
      <c r="C25082" s="7" t="n">
        <v>65533</v>
      </c>
      <c r="D25082" s="7" t="n">
        <v>1</v>
      </c>
    </row>
    <row r="25083" spans="1:8">
      <c r="A25083" t="s">
        <v>4</v>
      </c>
      <c r="B25083" s="4" t="s">
        <v>5</v>
      </c>
      <c r="C25083" s="4" t="s">
        <v>13</v>
      </c>
      <c r="D25083" s="4" t="s">
        <v>10</v>
      </c>
      <c r="E25083" s="4" t="s">
        <v>10</v>
      </c>
      <c r="F25083" s="4" t="s">
        <v>13</v>
      </c>
    </row>
    <row r="25084" spans="1:8">
      <c r="A25084" t="n">
        <v>199243</v>
      </c>
      <c r="B25084" s="29" t="n">
        <v>25</v>
      </c>
      <c r="C25084" s="7" t="n">
        <v>1</v>
      </c>
      <c r="D25084" s="7" t="n">
        <v>65535</v>
      </c>
      <c r="E25084" s="7" t="n">
        <v>65535</v>
      </c>
      <c r="F25084" s="7" t="n">
        <v>0</v>
      </c>
    </row>
    <row r="25085" spans="1:8">
      <c r="A25085" t="s">
        <v>4</v>
      </c>
      <c r="B25085" s="4" t="s">
        <v>5</v>
      </c>
      <c r="C25085" s="4" t="s">
        <v>13</v>
      </c>
      <c r="D25085" s="4" t="s">
        <v>13</v>
      </c>
      <c r="E25085" s="4" t="s">
        <v>22</v>
      </c>
      <c r="F25085" s="4" t="s">
        <v>10</v>
      </c>
    </row>
    <row r="25086" spans="1:8">
      <c r="A25086" t="n">
        <v>199250</v>
      </c>
      <c r="B25086" s="25" t="n">
        <v>45</v>
      </c>
      <c r="C25086" s="7" t="n">
        <v>5</v>
      </c>
      <c r="D25086" s="7" t="n">
        <v>3</v>
      </c>
      <c r="E25086" s="7" t="n">
        <v>2.5</v>
      </c>
      <c r="F25086" s="7" t="n">
        <v>1000</v>
      </c>
    </row>
    <row r="25087" spans="1:8">
      <c r="A25087" t="s">
        <v>4</v>
      </c>
      <c r="B25087" s="4" t="s">
        <v>5</v>
      </c>
      <c r="C25087" s="4" t="s">
        <v>13</v>
      </c>
      <c r="D25087" s="4" t="s">
        <v>13</v>
      </c>
      <c r="E25087" s="4" t="s">
        <v>22</v>
      </c>
    </row>
    <row r="25088" spans="1:8">
      <c r="A25088" t="n">
        <v>199259</v>
      </c>
      <c r="B25088" s="105" t="n">
        <v>178</v>
      </c>
      <c r="C25088" s="7" t="n">
        <v>4</v>
      </c>
      <c r="D25088" s="7" t="n">
        <v>0</v>
      </c>
      <c r="E25088" s="7" t="n">
        <v>0.25</v>
      </c>
    </row>
    <row r="25089" spans="1:8">
      <c r="A25089" t="s">
        <v>4</v>
      </c>
      <c r="B25089" s="4" t="s">
        <v>5</v>
      </c>
      <c r="C25089" s="4" t="s">
        <v>13</v>
      </c>
      <c r="D25089" s="4" t="s">
        <v>13</v>
      </c>
    </row>
    <row r="25090" spans="1:8">
      <c r="A25090" t="n">
        <v>199266</v>
      </c>
      <c r="B25090" s="105" t="n">
        <v>178</v>
      </c>
      <c r="C25090" s="7" t="n">
        <v>5</v>
      </c>
      <c r="D25090" s="7" t="n">
        <v>0</v>
      </c>
    </row>
    <row r="25091" spans="1:8">
      <c r="A25091" t="s">
        <v>4</v>
      </c>
      <c r="B25091" s="4" t="s">
        <v>5</v>
      </c>
      <c r="C25091" s="4" t="s">
        <v>13</v>
      </c>
      <c r="D25091" s="4" t="s">
        <v>13</v>
      </c>
    </row>
    <row r="25092" spans="1:8">
      <c r="A25092" t="n">
        <v>199269</v>
      </c>
      <c r="B25092" s="105" t="n">
        <v>178</v>
      </c>
      <c r="C25092" s="7" t="n">
        <v>2</v>
      </c>
      <c r="D25092" s="7" t="n">
        <v>0</v>
      </c>
    </row>
    <row r="25093" spans="1:8">
      <c r="A25093" t="s">
        <v>4</v>
      </c>
      <c r="B25093" s="4" t="s">
        <v>5</v>
      </c>
      <c r="C25093" s="4" t="s">
        <v>13</v>
      </c>
      <c r="D25093" s="4" t="s">
        <v>10</v>
      </c>
    </row>
    <row r="25094" spans="1:8">
      <c r="A25094" t="n">
        <v>199272</v>
      </c>
      <c r="B25094" s="25" t="n">
        <v>45</v>
      </c>
      <c r="C25094" s="7" t="n">
        <v>7</v>
      </c>
      <c r="D25094" s="7" t="n">
        <v>255</v>
      </c>
    </row>
    <row r="25095" spans="1:8">
      <c r="A25095" t="s">
        <v>4</v>
      </c>
      <c r="B25095" s="4" t="s">
        <v>5</v>
      </c>
      <c r="C25095" s="4" t="s">
        <v>10</v>
      </c>
    </row>
    <row r="25096" spans="1:8">
      <c r="A25096" t="n">
        <v>199276</v>
      </c>
      <c r="B25096" s="35" t="n">
        <v>16</v>
      </c>
      <c r="C25096" s="7" t="n">
        <v>300</v>
      </c>
    </row>
    <row r="25097" spans="1:8">
      <c r="A25097" t="s">
        <v>4</v>
      </c>
      <c r="B25097" s="4" t="s">
        <v>5</v>
      </c>
      <c r="C25097" s="4" t="s">
        <v>13</v>
      </c>
      <c r="D25097" s="4" t="s">
        <v>13</v>
      </c>
      <c r="E25097" s="4" t="s">
        <v>13</v>
      </c>
      <c r="F25097" s="4" t="s">
        <v>13</v>
      </c>
    </row>
    <row r="25098" spans="1:8">
      <c r="A25098" t="n">
        <v>199279</v>
      </c>
      <c r="B25098" s="13" t="n">
        <v>14</v>
      </c>
      <c r="C25098" s="7" t="n">
        <v>0</v>
      </c>
      <c r="D25098" s="7" t="n">
        <v>1</v>
      </c>
      <c r="E25098" s="7" t="n">
        <v>0</v>
      </c>
      <c r="F25098" s="7" t="n">
        <v>0</v>
      </c>
    </row>
    <row r="25099" spans="1:8">
      <c r="A25099" t="s">
        <v>4</v>
      </c>
      <c r="B25099" s="4" t="s">
        <v>5</v>
      </c>
      <c r="C25099" s="4" t="s">
        <v>13</v>
      </c>
      <c r="D25099" s="4" t="s">
        <v>10</v>
      </c>
      <c r="E25099" s="4" t="s">
        <v>10</v>
      </c>
      <c r="F25099" s="4" t="s">
        <v>13</v>
      </c>
    </row>
    <row r="25100" spans="1:8">
      <c r="A25100" t="n">
        <v>199284</v>
      </c>
      <c r="B25100" s="29" t="n">
        <v>25</v>
      </c>
      <c r="C25100" s="7" t="n">
        <v>1</v>
      </c>
      <c r="D25100" s="7" t="n">
        <v>550</v>
      </c>
      <c r="E25100" s="7" t="n">
        <v>400</v>
      </c>
      <c r="F25100" s="7" t="n">
        <v>0</v>
      </c>
    </row>
    <row r="25101" spans="1:8">
      <c r="A25101" t="s">
        <v>4</v>
      </c>
      <c r="B25101" s="4" t="s">
        <v>5</v>
      </c>
      <c r="C25101" s="4" t="s">
        <v>6</v>
      </c>
      <c r="D25101" s="4" t="s">
        <v>10</v>
      </c>
    </row>
    <row r="25102" spans="1:8">
      <c r="A25102" t="n">
        <v>199291</v>
      </c>
      <c r="B25102" s="84" t="n">
        <v>29</v>
      </c>
      <c r="C25102" s="7" t="s">
        <v>1528</v>
      </c>
      <c r="D25102" s="7" t="n">
        <v>65533</v>
      </c>
    </row>
    <row r="25103" spans="1:8">
      <c r="A25103" t="s">
        <v>4</v>
      </c>
      <c r="B25103" s="4" t="s">
        <v>5</v>
      </c>
      <c r="C25103" s="4" t="s">
        <v>13</v>
      </c>
      <c r="D25103" s="4" t="s">
        <v>10</v>
      </c>
      <c r="E25103" s="4" t="s">
        <v>6</v>
      </c>
    </row>
    <row r="25104" spans="1:8">
      <c r="A25104" t="n">
        <v>199302</v>
      </c>
      <c r="B25104" s="40" t="n">
        <v>51</v>
      </c>
      <c r="C25104" s="7" t="n">
        <v>4</v>
      </c>
      <c r="D25104" s="7" t="n">
        <v>7033</v>
      </c>
      <c r="E25104" s="7" t="s">
        <v>158</v>
      </c>
    </row>
    <row r="25105" spans="1:6">
      <c r="A25105" t="s">
        <v>4</v>
      </c>
      <c r="B25105" s="4" t="s">
        <v>5</v>
      </c>
      <c r="C25105" s="4" t="s">
        <v>10</v>
      </c>
    </row>
    <row r="25106" spans="1:6">
      <c r="A25106" t="n">
        <v>199315</v>
      </c>
      <c r="B25106" s="35" t="n">
        <v>16</v>
      </c>
      <c r="C25106" s="7" t="n">
        <v>0</v>
      </c>
    </row>
    <row r="25107" spans="1:6">
      <c r="A25107" t="s">
        <v>4</v>
      </c>
      <c r="B25107" s="4" t="s">
        <v>5</v>
      </c>
      <c r="C25107" s="4" t="s">
        <v>10</v>
      </c>
      <c r="D25107" s="4" t="s">
        <v>13</v>
      </c>
      <c r="E25107" s="4" t="s">
        <v>9</v>
      </c>
      <c r="F25107" s="4" t="s">
        <v>72</v>
      </c>
      <c r="G25107" s="4" t="s">
        <v>13</v>
      </c>
      <c r="H25107" s="4" t="s">
        <v>13</v>
      </c>
    </row>
    <row r="25108" spans="1:6">
      <c r="A25108" t="n">
        <v>199318</v>
      </c>
      <c r="B25108" s="52" t="n">
        <v>26</v>
      </c>
      <c r="C25108" s="7" t="n">
        <v>7033</v>
      </c>
      <c r="D25108" s="7" t="n">
        <v>17</v>
      </c>
      <c r="E25108" s="7" t="n">
        <v>23324</v>
      </c>
      <c r="F25108" s="7" t="s">
        <v>1561</v>
      </c>
      <c r="G25108" s="7" t="n">
        <v>2</v>
      </c>
      <c r="H25108" s="7" t="n">
        <v>0</v>
      </c>
    </row>
    <row r="25109" spans="1:6">
      <c r="A25109" t="s">
        <v>4</v>
      </c>
      <c r="B25109" s="4" t="s">
        <v>5</v>
      </c>
    </row>
    <row r="25110" spans="1:6">
      <c r="A25110" t="n">
        <v>199373</v>
      </c>
      <c r="B25110" s="53" t="n">
        <v>28</v>
      </c>
    </row>
    <row r="25111" spans="1:6">
      <c r="A25111" t="s">
        <v>4</v>
      </c>
      <c r="B25111" s="4" t="s">
        <v>5</v>
      </c>
      <c r="C25111" s="4" t="s">
        <v>6</v>
      </c>
      <c r="D25111" s="4" t="s">
        <v>10</v>
      </c>
    </row>
    <row r="25112" spans="1:6">
      <c r="A25112" t="n">
        <v>199374</v>
      </c>
      <c r="B25112" s="84" t="n">
        <v>29</v>
      </c>
      <c r="C25112" s="7" t="s">
        <v>12</v>
      </c>
      <c r="D25112" s="7" t="n">
        <v>65533</v>
      </c>
    </row>
    <row r="25113" spans="1:6">
      <c r="A25113" t="s">
        <v>4</v>
      </c>
      <c r="B25113" s="4" t="s">
        <v>5</v>
      </c>
      <c r="C25113" s="4" t="s">
        <v>10</v>
      </c>
      <c r="D25113" s="4" t="s">
        <v>13</v>
      </c>
    </row>
    <row r="25114" spans="1:6">
      <c r="A25114" t="n">
        <v>199378</v>
      </c>
      <c r="B25114" s="54" t="n">
        <v>89</v>
      </c>
      <c r="C25114" s="7" t="n">
        <v>65533</v>
      </c>
      <c r="D25114" s="7" t="n">
        <v>1</v>
      </c>
    </row>
    <row r="25115" spans="1:6">
      <c r="A25115" t="s">
        <v>4</v>
      </c>
      <c r="B25115" s="4" t="s">
        <v>5</v>
      </c>
      <c r="C25115" s="4" t="s">
        <v>9</v>
      </c>
    </row>
    <row r="25116" spans="1:6">
      <c r="A25116" t="n">
        <v>199382</v>
      </c>
      <c r="B25116" s="50" t="n">
        <v>15</v>
      </c>
      <c r="C25116" s="7" t="n">
        <v>256</v>
      </c>
    </row>
    <row r="25117" spans="1:6">
      <c r="A25117" t="s">
        <v>4</v>
      </c>
      <c r="B25117" s="4" t="s">
        <v>5</v>
      </c>
      <c r="C25117" s="4" t="s">
        <v>13</v>
      </c>
      <c r="D25117" s="4" t="s">
        <v>10</v>
      </c>
      <c r="E25117" s="4" t="s">
        <v>10</v>
      </c>
      <c r="F25117" s="4" t="s">
        <v>13</v>
      </c>
    </row>
    <row r="25118" spans="1:6">
      <c r="A25118" t="n">
        <v>199387</v>
      </c>
      <c r="B25118" s="29" t="n">
        <v>25</v>
      </c>
      <c r="C25118" s="7" t="n">
        <v>1</v>
      </c>
      <c r="D25118" s="7" t="n">
        <v>65535</v>
      </c>
      <c r="E25118" s="7" t="n">
        <v>65535</v>
      </c>
      <c r="F25118" s="7" t="n">
        <v>0</v>
      </c>
    </row>
    <row r="25119" spans="1:6">
      <c r="A25119" t="s">
        <v>4</v>
      </c>
      <c r="B25119" s="4" t="s">
        <v>5</v>
      </c>
      <c r="C25119" s="4" t="s">
        <v>13</v>
      </c>
      <c r="D25119" s="4" t="s">
        <v>10</v>
      </c>
      <c r="E25119" s="4" t="s">
        <v>22</v>
      </c>
    </row>
    <row r="25120" spans="1:6">
      <c r="A25120" t="n">
        <v>199394</v>
      </c>
      <c r="B25120" s="28" t="n">
        <v>58</v>
      </c>
      <c r="C25120" s="7" t="n">
        <v>101</v>
      </c>
      <c r="D25120" s="7" t="n">
        <v>300</v>
      </c>
      <c r="E25120" s="7" t="n">
        <v>1</v>
      </c>
    </row>
    <row r="25121" spans="1:8">
      <c r="A25121" t="s">
        <v>4</v>
      </c>
      <c r="B25121" s="4" t="s">
        <v>5</v>
      </c>
      <c r="C25121" s="4" t="s">
        <v>10</v>
      </c>
      <c r="D25121" s="4" t="s">
        <v>13</v>
      </c>
      <c r="E25121" s="4" t="s">
        <v>13</v>
      </c>
      <c r="F25121" s="4" t="s">
        <v>6</v>
      </c>
    </row>
    <row r="25122" spans="1:8">
      <c r="A25122" t="n">
        <v>199402</v>
      </c>
      <c r="B25122" s="22" t="n">
        <v>20</v>
      </c>
      <c r="C25122" s="7" t="n">
        <v>7024</v>
      </c>
      <c r="D25122" s="7" t="n">
        <v>3</v>
      </c>
      <c r="E25122" s="7" t="n">
        <v>11</v>
      </c>
      <c r="F25122" s="7" t="s">
        <v>1503</v>
      </c>
    </row>
    <row r="25123" spans="1:8">
      <c r="A25123" t="s">
        <v>4</v>
      </c>
      <c r="B25123" s="4" t="s">
        <v>5</v>
      </c>
      <c r="C25123" s="4" t="s">
        <v>13</v>
      </c>
      <c r="D25123" s="4" t="s">
        <v>10</v>
      </c>
    </row>
    <row r="25124" spans="1:8">
      <c r="A25124" t="n">
        <v>199431</v>
      </c>
      <c r="B25124" s="28" t="n">
        <v>58</v>
      </c>
      <c r="C25124" s="7" t="n">
        <v>254</v>
      </c>
      <c r="D25124" s="7" t="n">
        <v>0</v>
      </c>
    </row>
    <row r="25125" spans="1:8">
      <c r="A25125" t="s">
        <v>4</v>
      </c>
      <c r="B25125" s="4" t="s">
        <v>5</v>
      </c>
      <c r="C25125" s="4" t="s">
        <v>13</v>
      </c>
      <c r="D25125" s="4" t="s">
        <v>10</v>
      </c>
      <c r="E25125" s="4" t="s">
        <v>10</v>
      </c>
      <c r="F25125" s="4" t="s">
        <v>9</v>
      </c>
    </row>
    <row r="25126" spans="1:8">
      <c r="A25126" t="n">
        <v>199435</v>
      </c>
      <c r="B25126" s="86" t="n">
        <v>84</v>
      </c>
      <c r="C25126" s="7" t="n">
        <v>1</v>
      </c>
      <c r="D25126" s="7" t="n">
        <v>0</v>
      </c>
      <c r="E25126" s="7" t="n">
        <v>0</v>
      </c>
      <c r="F25126" s="7" t="n">
        <v>0</v>
      </c>
    </row>
    <row r="25127" spans="1:8">
      <c r="A25127" t="s">
        <v>4</v>
      </c>
      <c r="B25127" s="4" t="s">
        <v>5</v>
      </c>
      <c r="C25127" s="4" t="s">
        <v>13</v>
      </c>
      <c r="D25127" s="4" t="s">
        <v>13</v>
      </c>
      <c r="E25127" s="4" t="s">
        <v>22</v>
      </c>
      <c r="F25127" s="4" t="s">
        <v>22</v>
      </c>
      <c r="G25127" s="4" t="s">
        <v>22</v>
      </c>
      <c r="H25127" s="4" t="s">
        <v>10</v>
      </c>
    </row>
    <row r="25128" spans="1:8">
      <c r="A25128" t="n">
        <v>199445</v>
      </c>
      <c r="B25128" s="25" t="n">
        <v>45</v>
      </c>
      <c r="C25128" s="7" t="n">
        <v>2</v>
      </c>
      <c r="D25128" s="7" t="n">
        <v>3</v>
      </c>
      <c r="E25128" s="7" t="n">
        <v>-0.709999978542328</v>
      </c>
      <c r="F25128" s="7" t="n">
        <v>8.97999954223633</v>
      </c>
      <c r="G25128" s="7" t="n">
        <v>-10.2399997711182</v>
      </c>
      <c r="H25128" s="7" t="n">
        <v>0</v>
      </c>
    </row>
    <row r="25129" spans="1:8">
      <c r="A25129" t="s">
        <v>4</v>
      </c>
      <c r="B25129" s="4" t="s">
        <v>5</v>
      </c>
      <c r="C25129" s="4" t="s">
        <v>13</v>
      </c>
      <c r="D25129" s="4" t="s">
        <v>13</v>
      </c>
      <c r="E25129" s="4" t="s">
        <v>22</v>
      </c>
      <c r="F25129" s="4" t="s">
        <v>22</v>
      </c>
      <c r="G25129" s="4" t="s">
        <v>22</v>
      </c>
      <c r="H25129" s="4" t="s">
        <v>10</v>
      </c>
      <c r="I25129" s="4" t="s">
        <v>13</v>
      </c>
    </row>
    <row r="25130" spans="1:8">
      <c r="A25130" t="n">
        <v>199462</v>
      </c>
      <c r="B25130" s="25" t="n">
        <v>45</v>
      </c>
      <c r="C25130" s="7" t="n">
        <v>4</v>
      </c>
      <c r="D25130" s="7" t="n">
        <v>3</v>
      </c>
      <c r="E25130" s="7" t="n">
        <v>34.2900009155273</v>
      </c>
      <c r="F25130" s="7" t="n">
        <v>288.029998779297</v>
      </c>
      <c r="G25130" s="7" t="n">
        <v>344</v>
      </c>
      <c r="H25130" s="7" t="n">
        <v>0</v>
      </c>
      <c r="I25130" s="7" t="n">
        <v>0</v>
      </c>
    </row>
    <row r="25131" spans="1:8">
      <c r="A25131" t="s">
        <v>4</v>
      </c>
      <c r="B25131" s="4" t="s">
        <v>5</v>
      </c>
      <c r="C25131" s="4" t="s">
        <v>13</v>
      </c>
      <c r="D25131" s="4" t="s">
        <v>13</v>
      </c>
      <c r="E25131" s="4" t="s">
        <v>22</v>
      </c>
      <c r="F25131" s="4" t="s">
        <v>10</v>
      </c>
    </row>
    <row r="25132" spans="1:8">
      <c r="A25132" t="n">
        <v>199480</v>
      </c>
      <c r="B25132" s="25" t="n">
        <v>45</v>
      </c>
      <c r="C25132" s="7" t="n">
        <v>5</v>
      </c>
      <c r="D25132" s="7" t="n">
        <v>3</v>
      </c>
      <c r="E25132" s="7" t="n">
        <v>2</v>
      </c>
      <c r="F25132" s="7" t="n">
        <v>0</v>
      </c>
    </row>
    <row r="25133" spans="1:8">
      <c r="A25133" t="s">
        <v>4</v>
      </c>
      <c r="B25133" s="4" t="s">
        <v>5</v>
      </c>
      <c r="C25133" s="4" t="s">
        <v>13</v>
      </c>
      <c r="D25133" s="4" t="s">
        <v>13</v>
      </c>
      <c r="E25133" s="4" t="s">
        <v>22</v>
      </c>
      <c r="F25133" s="4" t="s">
        <v>10</v>
      </c>
    </row>
    <row r="25134" spans="1:8">
      <c r="A25134" t="n">
        <v>199489</v>
      </c>
      <c r="B25134" s="25" t="n">
        <v>45</v>
      </c>
      <c r="C25134" s="7" t="n">
        <v>11</v>
      </c>
      <c r="D25134" s="7" t="n">
        <v>3</v>
      </c>
      <c r="E25134" s="7" t="n">
        <v>34.5999984741211</v>
      </c>
      <c r="F25134" s="7" t="n">
        <v>0</v>
      </c>
    </row>
    <row r="25135" spans="1:8">
      <c r="A25135" t="s">
        <v>4</v>
      </c>
      <c r="B25135" s="4" t="s">
        <v>5</v>
      </c>
      <c r="C25135" s="4" t="s">
        <v>13</v>
      </c>
      <c r="D25135" s="4" t="s">
        <v>13</v>
      </c>
      <c r="E25135" s="4" t="s">
        <v>22</v>
      </c>
      <c r="F25135" s="4" t="s">
        <v>10</v>
      </c>
    </row>
    <row r="25136" spans="1:8">
      <c r="A25136" t="n">
        <v>199498</v>
      </c>
      <c r="B25136" s="25" t="n">
        <v>45</v>
      </c>
      <c r="C25136" s="7" t="n">
        <v>5</v>
      </c>
      <c r="D25136" s="7" t="n">
        <v>3</v>
      </c>
      <c r="E25136" s="7" t="n">
        <v>1.60000002384186</v>
      </c>
      <c r="F25136" s="7" t="n">
        <v>3000</v>
      </c>
    </row>
    <row r="25137" spans="1:9">
      <c r="A25137" t="s">
        <v>4</v>
      </c>
      <c r="B25137" s="4" t="s">
        <v>5</v>
      </c>
      <c r="C25137" s="4" t="s">
        <v>10</v>
      </c>
      <c r="D25137" s="4" t="s">
        <v>9</v>
      </c>
    </row>
    <row r="25138" spans="1:9">
      <c r="A25138" t="n">
        <v>199507</v>
      </c>
      <c r="B25138" s="45" t="n">
        <v>44</v>
      </c>
      <c r="C25138" s="7" t="n">
        <v>19</v>
      </c>
      <c r="D25138" s="7" t="n">
        <v>1</v>
      </c>
    </row>
    <row r="25139" spans="1:9">
      <c r="A25139" t="s">
        <v>4</v>
      </c>
      <c r="B25139" s="4" t="s">
        <v>5</v>
      </c>
      <c r="C25139" s="4" t="s">
        <v>13</v>
      </c>
    </row>
    <row r="25140" spans="1:9">
      <c r="A25140" t="n">
        <v>199514</v>
      </c>
      <c r="B25140" s="42" t="n">
        <v>116</v>
      </c>
      <c r="C25140" s="7" t="n">
        <v>0</v>
      </c>
    </row>
    <row r="25141" spans="1:9">
      <c r="A25141" t="s">
        <v>4</v>
      </c>
      <c r="B25141" s="4" t="s">
        <v>5</v>
      </c>
      <c r="C25141" s="4" t="s">
        <v>13</v>
      </c>
      <c r="D25141" s="4" t="s">
        <v>10</v>
      </c>
    </row>
    <row r="25142" spans="1:9">
      <c r="A25142" t="n">
        <v>199516</v>
      </c>
      <c r="B25142" s="42" t="n">
        <v>116</v>
      </c>
      <c r="C25142" s="7" t="n">
        <v>2</v>
      </c>
      <c r="D25142" s="7" t="n">
        <v>1</v>
      </c>
    </row>
    <row r="25143" spans="1:9">
      <c r="A25143" t="s">
        <v>4</v>
      </c>
      <c r="B25143" s="4" t="s">
        <v>5</v>
      </c>
      <c r="C25143" s="4" t="s">
        <v>13</v>
      </c>
      <c r="D25143" s="4" t="s">
        <v>9</v>
      </c>
    </row>
    <row r="25144" spans="1:9">
      <c r="A25144" t="n">
        <v>199520</v>
      </c>
      <c r="B25144" s="42" t="n">
        <v>116</v>
      </c>
      <c r="C25144" s="7" t="n">
        <v>5</v>
      </c>
      <c r="D25144" s="7" t="n">
        <v>1106247680</v>
      </c>
    </row>
    <row r="25145" spans="1:9">
      <c r="A25145" t="s">
        <v>4</v>
      </c>
      <c r="B25145" s="4" t="s">
        <v>5</v>
      </c>
      <c r="C25145" s="4" t="s">
        <v>13</v>
      </c>
      <c r="D25145" s="4" t="s">
        <v>10</v>
      </c>
    </row>
    <row r="25146" spans="1:9">
      <c r="A25146" t="n">
        <v>199526</v>
      </c>
      <c r="B25146" s="42" t="n">
        <v>116</v>
      </c>
      <c r="C25146" s="7" t="n">
        <v>6</v>
      </c>
      <c r="D25146" s="7" t="n">
        <v>1</v>
      </c>
    </row>
    <row r="25147" spans="1:9">
      <c r="A25147" t="s">
        <v>4</v>
      </c>
      <c r="B25147" s="4" t="s">
        <v>5</v>
      </c>
      <c r="C25147" s="4" t="s">
        <v>13</v>
      </c>
      <c r="D25147" s="4" t="s">
        <v>10</v>
      </c>
    </row>
    <row r="25148" spans="1:9">
      <c r="A25148" t="n">
        <v>199530</v>
      </c>
      <c r="B25148" s="28" t="n">
        <v>58</v>
      </c>
      <c r="C25148" s="7" t="n">
        <v>255</v>
      </c>
      <c r="D25148" s="7" t="n">
        <v>0</v>
      </c>
    </row>
    <row r="25149" spans="1:9">
      <c r="A25149" t="s">
        <v>4</v>
      </c>
      <c r="B25149" s="4" t="s">
        <v>5</v>
      </c>
      <c r="C25149" s="4" t="s">
        <v>13</v>
      </c>
      <c r="D25149" s="4" t="s">
        <v>10</v>
      </c>
      <c r="E25149" s="4" t="s">
        <v>6</v>
      </c>
    </row>
    <row r="25150" spans="1:9">
      <c r="A25150" t="n">
        <v>199534</v>
      </c>
      <c r="B25150" s="40" t="n">
        <v>51</v>
      </c>
      <c r="C25150" s="7" t="n">
        <v>4</v>
      </c>
      <c r="D25150" s="7" t="n">
        <v>19</v>
      </c>
      <c r="E25150" s="7" t="s">
        <v>462</v>
      </c>
    </row>
    <row r="25151" spans="1:9">
      <c r="A25151" t="s">
        <v>4</v>
      </c>
      <c r="B25151" s="4" t="s">
        <v>5</v>
      </c>
      <c r="C25151" s="4" t="s">
        <v>10</v>
      </c>
    </row>
    <row r="25152" spans="1:9">
      <c r="A25152" t="n">
        <v>199547</v>
      </c>
      <c r="B25152" s="35" t="n">
        <v>16</v>
      </c>
      <c r="C25152" s="7" t="n">
        <v>0</v>
      </c>
    </row>
    <row r="25153" spans="1:5">
      <c r="A25153" t="s">
        <v>4</v>
      </c>
      <c r="B25153" s="4" t="s">
        <v>5</v>
      </c>
      <c r="C25153" s="4" t="s">
        <v>10</v>
      </c>
      <c r="D25153" s="4" t="s">
        <v>13</v>
      </c>
      <c r="E25153" s="4" t="s">
        <v>9</v>
      </c>
      <c r="F25153" s="4" t="s">
        <v>72</v>
      </c>
      <c r="G25153" s="4" t="s">
        <v>13</v>
      </c>
      <c r="H25153" s="4" t="s">
        <v>13</v>
      </c>
      <c r="I25153" s="4" t="s">
        <v>13</v>
      </c>
      <c r="J25153" s="4" t="s">
        <v>9</v>
      </c>
      <c r="K25153" s="4" t="s">
        <v>72</v>
      </c>
      <c r="L25153" s="4" t="s">
        <v>13</v>
      </c>
      <c r="M25153" s="4" t="s">
        <v>13</v>
      </c>
      <c r="N25153" s="4" t="s">
        <v>13</v>
      </c>
      <c r="O25153" s="4" t="s">
        <v>9</v>
      </c>
      <c r="P25153" s="4" t="s">
        <v>72</v>
      </c>
      <c r="Q25153" s="4" t="s">
        <v>13</v>
      </c>
      <c r="R25153" s="4" t="s">
        <v>13</v>
      </c>
    </row>
    <row r="25154" spans="1:5">
      <c r="A25154" t="n">
        <v>199550</v>
      </c>
      <c r="B25154" s="52" t="n">
        <v>26</v>
      </c>
      <c r="C25154" s="7" t="n">
        <v>19</v>
      </c>
      <c r="D25154" s="7" t="n">
        <v>17</v>
      </c>
      <c r="E25154" s="7" t="n">
        <v>29359</v>
      </c>
      <c r="F25154" s="7" t="s">
        <v>1562</v>
      </c>
      <c r="G25154" s="7" t="n">
        <v>2</v>
      </c>
      <c r="H25154" s="7" t="n">
        <v>3</v>
      </c>
      <c r="I25154" s="7" t="n">
        <v>17</v>
      </c>
      <c r="J25154" s="7" t="n">
        <v>29360</v>
      </c>
      <c r="K25154" s="7" t="s">
        <v>1563</v>
      </c>
      <c r="L25154" s="7" t="n">
        <v>2</v>
      </c>
      <c r="M25154" s="7" t="n">
        <v>3</v>
      </c>
      <c r="N25154" s="7" t="n">
        <v>17</v>
      </c>
      <c r="O25154" s="7" t="n">
        <v>29361</v>
      </c>
      <c r="P25154" s="7" t="s">
        <v>1564</v>
      </c>
      <c r="Q25154" s="7" t="n">
        <v>2</v>
      </c>
      <c r="R25154" s="7" t="n">
        <v>0</v>
      </c>
    </row>
    <row r="25155" spans="1:5">
      <c r="A25155" t="s">
        <v>4</v>
      </c>
      <c r="B25155" s="4" t="s">
        <v>5</v>
      </c>
    </row>
    <row r="25156" spans="1:5">
      <c r="A25156" t="n">
        <v>199879</v>
      </c>
      <c r="B25156" s="53" t="n">
        <v>28</v>
      </c>
    </row>
    <row r="25157" spans="1:5">
      <c r="A25157" t="s">
        <v>4</v>
      </c>
      <c r="B25157" s="4" t="s">
        <v>5</v>
      </c>
      <c r="C25157" s="4" t="s">
        <v>13</v>
      </c>
      <c r="D25157" s="4" t="s">
        <v>10</v>
      </c>
      <c r="E25157" s="4" t="s">
        <v>22</v>
      </c>
    </row>
    <row r="25158" spans="1:5">
      <c r="A25158" t="n">
        <v>199880</v>
      </c>
      <c r="B25158" s="28" t="n">
        <v>58</v>
      </c>
      <c r="C25158" s="7" t="n">
        <v>0</v>
      </c>
      <c r="D25158" s="7" t="n">
        <v>1000</v>
      </c>
      <c r="E25158" s="7" t="n">
        <v>1</v>
      </c>
    </row>
    <row r="25159" spans="1:5">
      <c r="A25159" t="s">
        <v>4</v>
      </c>
      <c r="B25159" s="4" t="s">
        <v>5</v>
      </c>
      <c r="C25159" s="4" t="s">
        <v>13</v>
      </c>
      <c r="D25159" s="4" t="s">
        <v>10</v>
      </c>
      <c r="E25159" s="4" t="s">
        <v>9</v>
      </c>
      <c r="F25159" s="4" t="s">
        <v>10</v>
      </c>
    </row>
    <row r="25160" spans="1:5">
      <c r="A25160" t="n">
        <v>199888</v>
      </c>
      <c r="B25160" s="14" t="n">
        <v>50</v>
      </c>
      <c r="C25160" s="7" t="n">
        <v>3</v>
      </c>
      <c r="D25160" s="7" t="n">
        <v>1527</v>
      </c>
      <c r="E25160" s="7" t="n">
        <v>0</v>
      </c>
      <c r="F25160" s="7" t="n">
        <v>1000</v>
      </c>
    </row>
    <row r="25161" spans="1:5">
      <c r="A25161" t="s">
        <v>4</v>
      </c>
      <c r="B25161" s="4" t="s">
        <v>5</v>
      </c>
      <c r="C25161" s="4" t="s">
        <v>13</v>
      </c>
      <c r="D25161" s="4" t="s">
        <v>10</v>
      </c>
    </row>
    <row r="25162" spans="1:5">
      <c r="A25162" t="n">
        <v>199898</v>
      </c>
      <c r="B25162" s="28" t="n">
        <v>58</v>
      </c>
      <c r="C25162" s="7" t="n">
        <v>255</v>
      </c>
      <c r="D25162" s="7" t="n">
        <v>0</v>
      </c>
    </row>
    <row r="25163" spans="1:5">
      <c r="A25163" t="s">
        <v>4</v>
      </c>
      <c r="B25163" s="4" t="s">
        <v>5</v>
      </c>
      <c r="C25163" s="4" t="s">
        <v>13</v>
      </c>
    </row>
    <row r="25164" spans="1:5">
      <c r="A25164" t="n">
        <v>199902</v>
      </c>
      <c r="B25164" s="42" t="n">
        <v>116</v>
      </c>
      <c r="C25164" s="7" t="n">
        <v>1</v>
      </c>
    </row>
    <row r="25165" spans="1:5">
      <c r="A25165" t="s">
        <v>4</v>
      </c>
      <c r="B25165" s="4" t="s">
        <v>5</v>
      </c>
      <c r="C25165" s="4" t="s">
        <v>13</v>
      </c>
      <c r="D25165" s="4" t="s">
        <v>10</v>
      </c>
      <c r="E25165" s="4" t="s">
        <v>13</v>
      </c>
    </row>
    <row r="25166" spans="1:5">
      <c r="A25166" t="n">
        <v>199904</v>
      </c>
      <c r="B25166" s="83" t="n">
        <v>39</v>
      </c>
      <c r="C25166" s="7" t="n">
        <v>13</v>
      </c>
      <c r="D25166" s="7" t="n">
        <v>65533</v>
      </c>
      <c r="E25166" s="7" t="n">
        <v>102</v>
      </c>
    </row>
    <row r="25167" spans="1:5">
      <c r="A25167" t="s">
        <v>4</v>
      </c>
      <c r="B25167" s="4" t="s">
        <v>5</v>
      </c>
      <c r="C25167" s="4" t="s">
        <v>10</v>
      </c>
      <c r="D25167" s="4" t="s">
        <v>13</v>
      </c>
    </row>
    <row r="25168" spans="1:5">
      <c r="A25168" t="n">
        <v>199909</v>
      </c>
      <c r="B25168" s="44" t="n">
        <v>21</v>
      </c>
      <c r="C25168" s="7" t="n">
        <v>7024</v>
      </c>
      <c r="D25168" s="7" t="n">
        <v>3</v>
      </c>
    </row>
    <row r="25169" spans="1:18">
      <c r="A25169" t="s">
        <v>4</v>
      </c>
      <c r="B25169" s="4" t="s">
        <v>5</v>
      </c>
      <c r="C25169" s="4" t="s">
        <v>13</v>
      </c>
      <c r="D25169" s="4" t="s">
        <v>10</v>
      </c>
      <c r="E25169" s="4" t="s">
        <v>13</v>
      </c>
    </row>
    <row r="25170" spans="1:18">
      <c r="A25170" t="n">
        <v>199913</v>
      </c>
      <c r="B25170" s="38" t="n">
        <v>36</v>
      </c>
      <c r="C25170" s="7" t="n">
        <v>9</v>
      </c>
      <c r="D25170" s="7" t="n">
        <v>15</v>
      </c>
      <c r="E25170" s="7" t="n">
        <v>0</v>
      </c>
    </row>
    <row r="25171" spans="1:18">
      <c r="A25171" t="s">
        <v>4</v>
      </c>
      <c r="B25171" s="4" t="s">
        <v>5</v>
      </c>
      <c r="C25171" s="4" t="s">
        <v>13</v>
      </c>
      <c r="D25171" s="4" t="s">
        <v>10</v>
      </c>
      <c r="E25171" s="4" t="s">
        <v>13</v>
      </c>
    </row>
    <row r="25172" spans="1:18">
      <c r="A25172" t="n">
        <v>199918</v>
      </c>
      <c r="B25172" s="38" t="n">
        <v>36</v>
      </c>
      <c r="C25172" s="7" t="n">
        <v>9</v>
      </c>
      <c r="D25172" s="7" t="n">
        <v>7024</v>
      </c>
      <c r="E25172" s="7" t="n">
        <v>0</v>
      </c>
    </row>
    <row r="25173" spans="1:18">
      <c r="A25173" t="s">
        <v>4</v>
      </c>
      <c r="B25173" s="4" t="s">
        <v>5</v>
      </c>
      <c r="C25173" s="4" t="s">
        <v>13</v>
      </c>
      <c r="D25173" s="4" t="s">
        <v>10</v>
      </c>
      <c r="E25173" s="4" t="s">
        <v>13</v>
      </c>
    </row>
    <row r="25174" spans="1:18">
      <c r="A25174" t="n">
        <v>199923</v>
      </c>
      <c r="B25174" s="38" t="n">
        <v>36</v>
      </c>
      <c r="C25174" s="7" t="n">
        <v>9</v>
      </c>
      <c r="D25174" s="7" t="n">
        <v>19</v>
      </c>
      <c r="E25174" s="7" t="n">
        <v>0</v>
      </c>
    </row>
    <row r="25175" spans="1:18">
      <c r="A25175" t="s">
        <v>4</v>
      </c>
      <c r="B25175" s="4" t="s">
        <v>5</v>
      </c>
      <c r="C25175" s="4" t="s">
        <v>10</v>
      </c>
    </row>
    <row r="25176" spans="1:18">
      <c r="A25176" t="n">
        <v>199928</v>
      </c>
      <c r="B25176" s="101" t="n">
        <v>109</v>
      </c>
      <c r="C25176" s="7" t="n">
        <v>19</v>
      </c>
    </row>
    <row r="25177" spans="1:18">
      <c r="A25177" t="s">
        <v>4</v>
      </c>
      <c r="B25177" s="4" t="s">
        <v>5</v>
      </c>
      <c r="C25177" s="4" t="s">
        <v>10</v>
      </c>
    </row>
    <row r="25178" spans="1:18">
      <c r="A25178" t="n">
        <v>199931</v>
      </c>
      <c r="B25178" s="101" t="n">
        <v>109</v>
      </c>
      <c r="C25178" s="7" t="n">
        <v>7024</v>
      </c>
    </row>
    <row r="25179" spans="1:18">
      <c r="A25179" t="s">
        <v>4</v>
      </c>
      <c r="B25179" s="4" t="s">
        <v>5</v>
      </c>
      <c r="C25179" s="4" t="s">
        <v>10</v>
      </c>
    </row>
    <row r="25180" spans="1:18">
      <c r="A25180" t="n">
        <v>199934</v>
      </c>
      <c r="B25180" s="101" t="n">
        <v>109</v>
      </c>
      <c r="C25180" s="7" t="n">
        <v>7034</v>
      </c>
    </row>
    <row r="25181" spans="1:18">
      <c r="A25181" t="s">
        <v>4</v>
      </c>
      <c r="B25181" s="4" t="s">
        <v>5</v>
      </c>
      <c r="C25181" s="4" t="s">
        <v>10</v>
      </c>
    </row>
    <row r="25182" spans="1:18">
      <c r="A25182" t="n">
        <v>199937</v>
      </c>
      <c r="B25182" s="101" t="n">
        <v>109</v>
      </c>
      <c r="C25182" s="7" t="n">
        <v>7033</v>
      </c>
    </row>
    <row r="25183" spans="1:18">
      <c r="A25183" t="s">
        <v>4</v>
      </c>
      <c r="B25183" s="4" t="s">
        <v>5</v>
      </c>
      <c r="C25183" s="4" t="s">
        <v>10</v>
      </c>
    </row>
    <row r="25184" spans="1:18">
      <c r="A25184" t="n">
        <v>199940</v>
      </c>
      <c r="B25184" s="101" t="n">
        <v>109</v>
      </c>
      <c r="C25184" s="7" t="n">
        <v>3</v>
      </c>
    </row>
    <row r="25185" spans="1:5">
      <c r="A25185" t="s">
        <v>4</v>
      </c>
      <c r="B25185" s="4" t="s">
        <v>5</v>
      </c>
      <c r="C25185" s="4" t="s">
        <v>10</v>
      </c>
    </row>
    <row r="25186" spans="1:5">
      <c r="A25186" t="n">
        <v>199943</v>
      </c>
      <c r="B25186" s="101" t="n">
        <v>109</v>
      </c>
      <c r="C25186" s="7" t="n">
        <v>5</v>
      </c>
    </row>
    <row r="25187" spans="1:5">
      <c r="A25187" t="s">
        <v>4</v>
      </c>
      <c r="B25187" s="4" t="s">
        <v>5</v>
      </c>
      <c r="C25187" s="4" t="s">
        <v>10</v>
      </c>
    </row>
    <row r="25188" spans="1:5">
      <c r="A25188" t="n">
        <v>199946</v>
      </c>
      <c r="B25188" s="101" t="n">
        <v>109</v>
      </c>
      <c r="C25188" s="7" t="n">
        <v>8</v>
      </c>
    </row>
    <row r="25189" spans="1:5">
      <c r="A25189" t="s">
        <v>4</v>
      </c>
      <c r="B25189" s="4" t="s">
        <v>5</v>
      </c>
      <c r="C25189" s="4" t="s">
        <v>10</v>
      </c>
    </row>
    <row r="25190" spans="1:5">
      <c r="A25190" t="n">
        <v>199949</v>
      </c>
      <c r="B25190" s="101" t="n">
        <v>109</v>
      </c>
      <c r="C25190" s="7" t="n">
        <v>15</v>
      </c>
    </row>
    <row r="25191" spans="1:5">
      <c r="A25191" t="s">
        <v>4</v>
      </c>
      <c r="B25191" s="4" t="s">
        <v>5</v>
      </c>
      <c r="C25191" s="4" t="s">
        <v>10</v>
      </c>
    </row>
    <row r="25192" spans="1:5">
      <c r="A25192" t="n">
        <v>199952</v>
      </c>
      <c r="B25192" s="101" t="n">
        <v>109</v>
      </c>
      <c r="C25192" s="7" t="n">
        <v>7032</v>
      </c>
    </row>
    <row r="25193" spans="1:5">
      <c r="A25193" t="s">
        <v>4</v>
      </c>
      <c r="B25193" s="4" t="s">
        <v>5</v>
      </c>
      <c r="C25193" s="4" t="s">
        <v>10</v>
      </c>
      <c r="D25193" s="4" t="s">
        <v>6</v>
      </c>
      <c r="E25193" s="4" t="s">
        <v>6</v>
      </c>
      <c r="F25193" s="4" t="s">
        <v>6</v>
      </c>
      <c r="G25193" s="4" t="s">
        <v>13</v>
      </c>
      <c r="H25193" s="4" t="s">
        <v>9</v>
      </c>
      <c r="I25193" s="4" t="s">
        <v>22</v>
      </c>
      <c r="J25193" s="4" t="s">
        <v>22</v>
      </c>
      <c r="K25193" s="4" t="s">
        <v>22</v>
      </c>
      <c r="L25193" s="4" t="s">
        <v>22</v>
      </c>
      <c r="M25193" s="4" t="s">
        <v>22</v>
      </c>
      <c r="N25193" s="4" t="s">
        <v>22</v>
      </c>
      <c r="O25193" s="4" t="s">
        <v>22</v>
      </c>
      <c r="P25193" s="4" t="s">
        <v>6</v>
      </c>
      <c r="Q25193" s="4" t="s">
        <v>6</v>
      </c>
      <c r="R25193" s="4" t="s">
        <v>9</v>
      </c>
      <c r="S25193" s="4" t="s">
        <v>13</v>
      </c>
      <c r="T25193" s="4" t="s">
        <v>9</v>
      </c>
      <c r="U25193" s="4" t="s">
        <v>9</v>
      </c>
      <c r="V25193" s="4" t="s">
        <v>10</v>
      </c>
    </row>
    <row r="25194" spans="1:5">
      <c r="A25194" t="n">
        <v>199955</v>
      </c>
      <c r="B25194" s="68" t="n">
        <v>19</v>
      </c>
      <c r="C25194" s="7" t="n">
        <v>24</v>
      </c>
      <c r="D25194" s="7" t="s">
        <v>1565</v>
      </c>
      <c r="E25194" s="7" t="s">
        <v>1566</v>
      </c>
      <c r="F25194" s="7" t="s">
        <v>12</v>
      </c>
      <c r="G25194" s="7" t="n">
        <v>0</v>
      </c>
      <c r="H25194" s="7" t="n">
        <v>1</v>
      </c>
      <c r="I25194" s="7" t="n">
        <v>0</v>
      </c>
      <c r="J25194" s="7" t="n">
        <v>0</v>
      </c>
      <c r="K25194" s="7" t="n">
        <v>0</v>
      </c>
      <c r="L25194" s="7" t="n">
        <v>0</v>
      </c>
      <c r="M25194" s="7" t="n">
        <v>1</v>
      </c>
      <c r="N25194" s="7" t="n">
        <v>1.60000002384186</v>
      </c>
      <c r="O25194" s="7" t="n">
        <v>0.0900000035762787</v>
      </c>
      <c r="P25194" s="7" t="s">
        <v>12</v>
      </c>
      <c r="Q25194" s="7" t="s">
        <v>12</v>
      </c>
      <c r="R25194" s="7" t="n">
        <v>-1</v>
      </c>
      <c r="S25194" s="7" t="n">
        <v>0</v>
      </c>
      <c r="T25194" s="7" t="n">
        <v>0</v>
      </c>
      <c r="U25194" s="7" t="n">
        <v>0</v>
      </c>
      <c r="V25194" s="7" t="n">
        <v>0</v>
      </c>
    </row>
    <row r="25195" spans="1:5">
      <c r="A25195" t="s">
        <v>4</v>
      </c>
      <c r="B25195" s="4" t="s">
        <v>5</v>
      </c>
      <c r="C25195" s="4" t="s">
        <v>10</v>
      </c>
      <c r="D25195" s="4" t="s">
        <v>6</v>
      </c>
      <c r="E25195" s="4" t="s">
        <v>6</v>
      </c>
      <c r="F25195" s="4" t="s">
        <v>6</v>
      </c>
      <c r="G25195" s="4" t="s">
        <v>13</v>
      </c>
      <c r="H25195" s="4" t="s">
        <v>9</v>
      </c>
      <c r="I25195" s="4" t="s">
        <v>22</v>
      </c>
      <c r="J25195" s="4" t="s">
        <v>22</v>
      </c>
      <c r="K25195" s="4" t="s">
        <v>22</v>
      </c>
      <c r="L25195" s="4" t="s">
        <v>22</v>
      </c>
      <c r="M25195" s="4" t="s">
        <v>22</v>
      </c>
      <c r="N25195" s="4" t="s">
        <v>22</v>
      </c>
      <c r="O25195" s="4" t="s">
        <v>22</v>
      </c>
      <c r="P25195" s="4" t="s">
        <v>6</v>
      </c>
      <c r="Q25195" s="4" t="s">
        <v>6</v>
      </c>
      <c r="R25195" s="4" t="s">
        <v>9</v>
      </c>
      <c r="S25195" s="4" t="s">
        <v>13</v>
      </c>
      <c r="T25195" s="4" t="s">
        <v>9</v>
      </c>
      <c r="U25195" s="4" t="s">
        <v>9</v>
      </c>
      <c r="V25195" s="4" t="s">
        <v>10</v>
      </c>
    </row>
    <row r="25196" spans="1:5">
      <c r="A25196" t="n">
        <v>200023</v>
      </c>
      <c r="B25196" s="68" t="n">
        <v>19</v>
      </c>
      <c r="C25196" s="7" t="n">
        <v>25</v>
      </c>
      <c r="D25196" s="7" t="s">
        <v>1567</v>
      </c>
      <c r="E25196" s="7" t="s">
        <v>1568</v>
      </c>
      <c r="F25196" s="7" t="s">
        <v>12</v>
      </c>
      <c r="G25196" s="7" t="n">
        <v>0</v>
      </c>
      <c r="H25196" s="7" t="n">
        <v>1</v>
      </c>
      <c r="I25196" s="7" t="n">
        <v>0</v>
      </c>
      <c r="J25196" s="7" t="n">
        <v>0</v>
      </c>
      <c r="K25196" s="7" t="n">
        <v>0</v>
      </c>
      <c r="L25196" s="7" t="n">
        <v>0</v>
      </c>
      <c r="M25196" s="7" t="n">
        <v>1</v>
      </c>
      <c r="N25196" s="7" t="n">
        <v>1.60000002384186</v>
      </c>
      <c r="O25196" s="7" t="n">
        <v>0.0900000035762787</v>
      </c>
      <c r="P25196" s="7" t="s">
        <v>12</v>
      </c>
      <c r="Q25196" s="7" t="s">
        <v>12</v>
      </c>
      <c r="R25196" s="7" t="n">
        <v>-1</v>
      </c>
      <c r="S25196" s="7" t="n">
        <v>0</v>
      </c>
      <c r="T25196" s="7" t="n">
        <v>0</v>
      </c>
      <c r="U25196" s="7" t="n">
        <v>0</v>
      </c>
      <c r="V25196" s="7" t="n">
        <v>0</v>
      </c>
    </row>
    <row r="25197" spans="1:5">
      <c r="A25197" t="s">
        <v>4</v>
      </c>
      <c r="B25197" s="4" t="s">
        <v>5</v>
      </c>
      <c r="C25197" s="4" t="s">
        <v>10</v>
      </c>
      <c r="D25197" s="4" t="s">
        <v>6</v>
      </c>
      <c r="E25197" s="4" t="s">
        <v>6</v>
      </c>
      <c r="F25197" s="4" t="s">
        <v>6</v>
      </c>
      <c r="G25197" s="4" t="s">
        <v>13</v>
      </c>
      <c r="H25197" s="4" t="s">
        <v>9</v>
      </c>
      <c r="I25197" s="4" t="s">
        <v>22</v>
      </c>
      <c r="J25197" s="4" t="s">
        <v>22</v>
      </c>
      <c r="K25197" s="4" t="s">
        <v>22</v>
      </c>
      <c r="L25197" s="4" t="s">
        <v>22</v>
      </c>
      <c r="M25197" s="4" t="s">
        <v>22</v>
      </c>
      <c r="N25197" s="4" t="s">
        <v>22</v>
      </c>
      <c r="O25197" s="4" t="s">
        <v>22</v>
      </c>
      <c r="P25197" s="4" t="s">
        <v>6</v>
      </c>
      <c r="Q25197" s="4" t="s">
        <v>6</v>
      </c>
      <c r="R25197" s="4" t="s">
        <v>9</v>
      </c>
      <c r="S25197" s="4" t="s">
        <v>13</v>
      </c>
      <c r="T25197" s="4" t="s">
        <v>9</v>
      </c>
      <c r="U25197" s="4" t="s">
        <v>9</v>
      </c>
      <c r="V25197" s="4" t="s">
        <v>10</v>
      </c>
    </row>
    <row r="25198" spans="1:5">
      <c r="A25198" t="n">
        <v>200095</v>
      </c>
      <c r="B25198" s="68" t="n">
        <v>19</v>
      </c>
      <c r="C25198" s="7" t="n">
        <v>28</v>
      </c>
      <c r="D25198" s="7" t="s">
        <v>1569</v>
      </c>
      <c r="E25198" s="7" t="s">
        <v>1570</v>
      </c>
      <c r="F25198" s="7" t="s">
        <v>12</v>
      </c>
      <c r="G25198" s="7" t="n">
        <v>0</v>
      </c>
      <c r="H25198" s="7" t="n">
        <v>1</v>
      </c>
      <c r="I25198" s="7" t="n">
        <v>0</v>
      </c>
      <c r="J25198" s="7" t="n">
        <v>0</v>
      </c>
      <c r="K25198" s="7" t="n">
        <v>0</v>
      </c>
      <c r="L25198" s="7" t="n">
        <v>0</v>
      </c>
      <c r="M25198" s="7" t="n">
        <v>1</v>
      </c>
      <c r="N25198" s="7" t="n">
        <v>1.60000002384186</v>
      </c>
      <c r="O25198" s="7" t="n">
        <v>0.0900000035762787</v>
      </c>
      <c r="P25198" s="7" t="s">
        <v>12</v>
      </c>
      <c r="Q25198" s="7" t="s">
        <v>12</v>
      </c>
      <c r="R25198" s="7" t="n">
        <v>-1</v>
      </c>
      <c r="S25198" s="7" t="n">
        <v>0</v>
      </c>
      <c r="T25198" s="7" t="n">
        <v>0</v>
      </c>
      <c r="U25198" s="7" t="n">
        <v>0</v>
      </c>
      <c r="V25198" s="7" t="n">
        <v>0</v>
      </c>
    </row>
    <row r="25199" spans="1:5">
      <c r="A25199" t="s">
        <v>4</v>
      </c>
      <c r="B25199" s="4" t="s">
        <v>5</v>
      </c>
      <c r="C25199" s="4" t="s">
        <v>10</v>
      </c>
      <c r="D25199" s="4" t="s">
        <v>6</v>
      </c>
      <c r="E25199" s="4" t="s">
        <v>6</v>
      </c>
      <c r="F25199" s="4" t="s">
        <v>6</v>
      </c>
      <c r="G25199" s="4" t="s">
        <v>13</v>
      </c>
      <c r="H25199" s="4" t="s">
        <v>9</v>
      </c>
      <c r="I25199" s="4" t="s">
        <v>22</v>
      </c>
      <c r="J25199" s="4" t="s">
        <v>22</v>
      </c>
      <c r="K25199" s="4" t="s">
        <v>22</v>
      </c>
      <c r="L25199" s="4" t="s">
        <v>22</v>
      </c>
      <c r="M25199" s="4" t="s">
        <v>22</v>
      </c>
      <c r="N25199" s="4" t="s">
        <v>22</v>
      </c>
      <c r="O25199" s="4" t="s">
        <v>22</v>
      </c>
      <c r="P25199" s="4" t="s">
        <v>6</v>
      </c>
      <c r="Q25199" s="4" t="s">
        <v>6</v>
      </c>
      <c r="R25199" s="4" t="s">
        <v>9</v>
      </c>
      <c r="S25199" s="4" t="s">
        <v>13</v>
      </c>
      <c r="T25199" s="4" t="s">
        <v>9</v>
      </c>
      <c r="U25199" s="4" t="s">
        <v>9</v>
      </c>
      <c r="V25199" s="4" t="s">
        <v>10</v>
      </c>
    </row>
    <row r="25200" spans="1:5">
      <c r="A25200" t="n">
        <v>200168</v>
      </c>
      <c r="B25200" s="68" t="n">
        <v>19</v>
      </c>
      <c r="C25200" s="7" t="n">
        <v>22</v>
      </c>
      <c r="D25200" s="7" t="s">
        <v>961</v>
      </c>
      <c r="E25200" s="7" t="s">
        <v>962</v>
      </c>
      <c r="F25200" s="7" t="s">
        <v>12</v>
      </c>
      <c r="G25200" s="7" t="n">
        <v>0</v>
      </c>
      <c r="H25200" s="7" t="n">
        <v>1</v>
      </c>
      <c r="I25200" s="7" t="n">
        <v>0</v>
      </c>
      <c r="J25200" s="7" t="n">
        <v>0</v>
      </c>
      <c r="K25200" s="7" t="n">
        <v>0</v>
      </c>
      <c r="L25200" s="7" t="n">
        <v>0</v>
      </c>
      <c r="M25200" s="7" t="n">
        <v>1</v>
      </c>
      <c r="N25200" s="7" t="n">
        <v>1.60000002384186</v>
      </c>
      <c r="O25200" s="7" t="n">
        <v>0.0900000035762787</v>
      </c>
      <c r="P25200" s="7" t="s">
        <v>12</v>
      </c>
      <c r="Q25200" s="7" t="s">
        <v>12</v>
      </c>
      <c r="R25200" s="7" t="n">
        <v>-1</v>
      </c>
      <c r="S25200" s="7" t="n">
        <v>0</v>
      </c>
      <c r="T25200" s="7" t="n">
        <v>0</v>
      </c>
      <c r="U25200" s="7" t="n">
        <v>0</v>
      </c>
      <c r="V25200" s="7" t="n">
        <v>0</v>
      </c>
    </row>
    <row r="25201" spans="1:22">
      <c r="A25201" t="s">
        <v>4</v>
      </c>
      <c r="B25201" s="4" t="s">
        <v>5</v>
      </c>
      <c r="C25201" s="4" t="s">
        <v>10</v>
      </c>
      <c r="D25201" s="4" t="s">
        <v>6</v>
      </c>
      <c r="E25201" s="4" t="s">
        <v>6</v>
      </c>
      <c r="F25201" s="4" t="s">
        <v>6</v>
      </c>
      <c r="G25201" s="4" t="s">
        <v>13</v>
      </c>
      <c r="H25201" s="4" t="s">
        <v>9</v>
      </c>
      <c r="I25201" s="4" t="s">
        <v>22</v>
      </c>
      <c r="J25201" s="4" t="s">
        <v>22</v>
      </c>
      <c r="K25201" s="4" t="s">
        <v>22</v>
      </c>
      <c r="L25201" s="4" t="s">
        <v>22</v>
      </c>
      <c r="M25201" s="4" t="s">
        <v>22</v>
      </c>
      <c r="N25201" s="4" t="s">
        <v>22</v>
      </c>
      <c r="O25201" s="4" t="s">
        <v>22</v>
      </c>
      <c r="P25201" s="4" t="s">
        <v>6</v>
      </c>
      <c r="Q25201" s="4" t="s">
        <v>6</v>
      </c>
      <c r="R25201" s="4" t="s">
        <v>9</v>
      </c>
      <c r="S25201" s="4" t="s">
        <v>13</v>
      </c>
      <c r="T25201" s="4" t="s">
        <v>9</v>
      </c>
      <c r="U25201" s="4" t="s">
        <v>9</v>
      </c>
      <c r="V25201" s="4" t="s">
        <v>10</v>
      </c>
    </row>
    <row r="25202" spans="1:22">
      <c r="A25202" t="n">
        <v>200238</v>
      </c>
      <c r="B25202" s="68" t="n">
        <v>19</v>
      </c>
      <c r="C25202" s="7" t="n">
        <v>7031</v>
      </c>
      <c r="D25202" s="7" t="s">
        <v>963</v>
      </c>
      <c r="E25202" s="7" t="s">
        <v>964</v>
      </c>
      <c r="F25202" s="7" t="s">
        <v>12</v>
      </c>
      <c r="G25202" s="7" t="n">
        <v>0</v>
      </c>
      <c r="H25202" s="7" t="n">
        <v>1</v>
      </c>
      <c r="I25202" s="7" t="n">
        <v>0</v>
      </c>
      <c r="J25202" s="7" t="n">
        <v>0</v>
      </c>
      <c r="K25202" s="7" t="n">
        <v>0</v>
      </c>
      <c r="L25202" s="7" t="n">
        <v>0</v>
      </c>
      <c r="M25202" s="7" t="n">
        <v>1</v>
      </c>
      <c r="N25202" s="7" t="n">
        <v>1.60000002384186</v>
      </c>
      <c r="O25202" s="7" t="n">
        <v>0.0900000035762787</v>
      </c>
      <c r="P25202" s="7" t="s">
        <v>12</v>
      </c>
      <c r="Q25202" s="7" t="s">
        <v>12</v>
      </c>
      <c r="R25202" s="7" t="n">
        <v>-1</v>
      </c>
      <c r="S25202" s="7" t="n">
        <v>0</v>
      </c>
      <c r="T25202" s="7" t="n">
        <v>0</v>
      </c>
      <c r="U25202" s="7" t="n">
        <v>0</v>
      </c>
      <c r="V25202" s="7" t="n">
        <v>0</v>
      </c>
    </row>
    <row r="25203" spans="1:22">
      <c r="A25203" t="s">
        <v>4</v>
      </c>
      <c r="B25203" s="4" t="s">
        <v>5</v>
      </c>
      <c r="C25203" s="4" t="s">
        <v>10</v>
      </c>
      <c r="D25203" s="4" t="s">
        <v>6</v>
      </c>
      <c r="E25203" s="4" t="s">
        <v>6</v>
      </c>
      <c r="F25203" s="4" t="s">
        <v>6</v>
      </c>
      <c r="G25203" s="4" t="s">
        <v>13</v>
      </c>
      <c r="H25203" s="4" t="s">
        <v>9</v>
      </c>
      <c r="I25203" s="4" t="s">
        <v>22</v>
      </c>
      <c r="J25203" s="4" t="s">
        <v>22</v>
      </c>
      <c r="K25203" s="4" t="s">
        <v>22</v>
      </c>
      <c r="L25203" s="4" t="s">
        <v>22</v>
      </c>
      <c r="M25203" s="4" t="s">
        <v>22</v>
      </c>
      <c r="N25203" s="4" t="s">
        <v>22</v>
      </c>
      <c r="O25203" s="4" t="s">
        <v>22</v>
      </c>
      <c r="P25203" s="4" t="s">
        <v>6</v>
      </c>
      <c r="Q25203" s="4" t="s">
        <v>6</v>
      </c>
      <c r="R25203" s="4" t="s">
        <v>9</v>
      </c>
      <c r="S25203" s="4" t="s">
        <v>13</v>
      </c>
      <c r="T25203" s="4" t="s">
        <v>9</v>
      </c>
      <c r="U25203" s="4" t="s">
        <v>9</v>
      </c>
      <c r="V25203" s="4" t="s">
        <v>10</v>
      </c>
    </row>
    <row r="25204" spans="1:22">
      <c r="A25204" t="n">
        <v>200316</v>
      </c>
      <c r="B25204" s="68" t="n">
        <v>19</v>
      </c>
      <c r="C25204" s="7" t="n">
        <v>27</v>
      </c>
      <c r="D25204" s="7" t="s">
        <v>1571</v>
      </c>
      <c r="E25204" s="7" t="s">
        <v>1572</v>
      </c>
      <c r="F25204" s="7" t="s">
        <v>12</v>
      </c>
      <c r="G25204" s="7" t="n">
        <v>0</v>
      </c>
      <c r="H25204" s="7" t="n">
        <v>1</v>
      </c>
      <c r="I25204" s="7" t="n">
        <v>0</v>
      </c>
      <c r="J25204" s="7" t="n">
        <v>0</v>
      </c>
      <c r="K25204" s="7" t="n">
        <v>0</v>
      </c>
      <c r="L25204" s="7" t="n">
        <v>0</v>
      </c>
      <c r="M25204" s="7" t="n">
        <v>1</v>
      </c>
      <c r="N25204" s="7" t="n">
        <v>1.60000002384186</v>
      </c>
      <c r="O25204" s="7" t="n">
        <v>0.0900000035762787</v>
      </c>
      <c r="P25204" s="7" t="s">
        <v>12</v>
      </c>
      <c r="Q25204" s="7" t="s">
        <v>12</v>
      </c>
      <c r="R25204" s="7" t="n">
        <v>-1</v>
      </c>
      <c r="S25204" s="7" t="n">
        <v>0</v>
      </c>
      <c r="T25204" s="7" t="n">
        <v>0</v>
      </c>
      <c r="U25204" s="7" t="n">
        <v>0</v>
      </c>
      <c r="V25204" s="7" t="n">
        <v>0</v>
      </c>
    </row>
    <row r="25205" spans="1:22">
      <c r="A25205" t="s">
        <v>4</v>
      </c>
      <c r="B25205" s="4" t="s">
        <v>5</v>
      </c>
      <c r="C25205" s="4" t="s">
        <v>10</v>
      </c>
      <c r="D25205" s="4" t="s">
        <v>6</v>
      </c>
      <c r="E25205" s="4" t="s">
        <v>6</v>
      </c>
      <c r="F25205" s="4" t="s">
        <v>6</v>
      </c>
      <c r="G25205" s="4" t="s">
        <v>13</v>
      </c>
      <c r="H25205" s="4" t="s">
        <v>9</v>
      </c>
      <c r="I25205" s="4" t="s">
        <v>22</v>
      </c>
      <c r="J25205" s="4" t="s">
        <v>22</v>
      </c>
      <c r="K25205" s="4" t="s">
        <v>22</v>
      </c>
      <c r="L25205" s="4" t="s">
        <v>22</v>
      </c>
      <c r="M25205" s="4" t="s">
        <v>22</v>
      </c>
      <c r="N25205" s="4" t="s">
        <v>22</v>
      </c>
      <c r="O25205" s="4" t="s">
        <v>22</v>
      </c>
      <c r="P25205" s="4" t="s">
        <v>6</v>
      </c>
      <c r="Q25205" s="4" t="s">
        <v>6</v>
      </c>
      <c r="R25205" s="4" t="s">
        <v>9</v>
      </c>
      <c r="S25205" s="4" t="s">
        <v>13</v>
      </c>
      <c r="T25205" s="4" t="s">
        <v>9</v>
      </c>
      <c r="U25205" s="4" t="s">
        <v>9</v>
      </c>
      <c r="V25205" s="4" t="s">
        <v>10</v>
      </c>
    </row>
    <row r="25206" spans="1:22">
      <c r="A25206" t="n">
        <v>200386</v>
      </c>
      <c r="B25206" s="68" t="n">
        <v>19</v>
      </c>
      <c r="C25206" s="7" t="n">
        <v>29</v>
      </c>
      <c r="D25206" s="7" t="s">
        <v>1573</v>
      </c>
      <c r="E25206" s="7" t="s">
        <v>1574</v>
      </c>
      <c r="F25206" s="7" t="s">
        <v>12</v>
      </c>
      <c r="G25206" s="7" t="n">
        <v>0</v>
      </c>
      <c r="H25206" s="7" t="n">
        <v>1</v>
      </c>
      <c r="I25206" s="7" t="n">
        <v>0</v>
      </c>
      <c r="J25206" s="7" t="n">
        <v>0</v>
      </c>
      <c r="K25206" s="7" t="n">
        <v>0</v>
      </c>
      <c r="L25206" s="7" t="n">
        <v>0</v>
      </c>
      <c r="M25206" s="7" t="n">
        <v>1</v>
      </c>
      <c r="N25206" s="7" t="n">
        <v>1.60000002384186</v>
      </c>
      <c r="O25206" s="7" t="n">
        <v>0.0900000035762787</v>
      </c>
      <c r="P25206" s="7" t="s">
        <v>12</v>
      </c>
      <c r="Q25206" s="7" t="s">
        <v>12</v>
      </c>
      <c r="R25206" s="7" t="n">
        <v>-1</v>
      </c>
      <c r="S25206" s="7" t="n">
        <v>0</v>
      </c>
      <c r="T25206" s="7" t="n">
        <v>0</v>
      </c>
      <c r="U25206" s="7" t="n">
        <v>0</v>
      </c>
      <c r="V25206" s="7" t="n">
        <v>0</v>
      </c>
    </row>
    <row r="25207" spans="1:22">
      <c r="A25207" t="s">
        <v>4</v>
      </c>
      <c r="B25207" s="4" t="s">
        <v>5</v>
      </c>
      <c r="C25207" s="4" t="s">
        <v>10</v>
      </c>
      <c r="D25207" s="4" t="s">
        <v>6</v>
      </c>
      <c r="E25207" s="4" t="s">
        <v>6</v>
      </c>
      <c r="F25207" s="4" t="s">
        <v>6</v>
      </c>
      <c r="G25207" s="4" t="s">
        <v>13</v>
      </c>
      <c r="H25207" s="4" t="s">
        <v>9</v>
      </c>
      <c r="I25207" s="4" t="s">
        <v>22</v>
      </c>
      <c r="J25207" s="4" t="s">
        <v>22</v>
      </c>
      <c r="K25207" s="4" t="s">
        <v>22</v>
      </c>
      <c r="L25207" s="4" t="s">
        <v>22</v>
      </c>
      <c r="M25207" s="4" t="s">
        <v>22</v>
      </c>
      <c r="N25207" s="4" t="s">
        <v>22</v>
      </c>
      <c r="O25207" s="4" t="s">
        <v>22</v>
      </c>
      <c r="P25207" s="4" t="s">
        <v>6</v>
      </c>
      <c r="Q25207" s="4" t="s">
        <v>6</v>
      </c>
      <c r="R25207" s="4" t="s">
        <v>9</v>
      </c>
      <c r="S25207" s="4" t="s">
        <v>13</v>
      </c>
      <c r="T25207" s="4" t="s">
        <v>9</v>
      </c>
      <c r="U25207" s="4" t="s">
        <v>9</v>
      </c>
      <c r="V25207" s="4" t="s">
        <v>10</v>
      </c>
    </row>
    <row r="25208" spans="1:22">
      <c r="A25208" t="n">
        <v>200457</v>
      </c>
      <c r="B25208" s="68" t="n">
        <v>19</v>
      </c>
      <c r="C25208" s="7" t="n">
        <v>26</v>
      </c>
      <c r="D25208" s="7" t="s">
        <v>1575</v>
      </c>
      <c r="E25208" s="7" t="s">
        <v>1576</v>
      </c>
      <c r="F25208" s="7" t="s">
        <v>12</v>
      </c>
      <c r="G25208" s="7" t="n">
        <v>0</v>
      </c>
      <c r="H25208" s="7" t="n">
        <v>1</v>
      </c>
      <c r="I25208" s="7" t="n">
        <v>0</v>
      </c>
      <c r="J25208" s="7" t="n">
        <v>0</v>
      </c>
      <c r="K25208" s="7" t="n">
        <v>0</v>
      </c>
      <c r="L25208" s="7" t="n">
        <v>0</v>
      </c>
      <c r="M25208" s="7" t="n">
        <v>1</v>
      </c>
      <c r="N25208" s="7" t="n">
        <v>1.60000002384186</v>
      </c>
      <c r="O25208" s="7" t="n">
        <v>0.0900000035762787</v>
      </c>
      <c r="P25208" s="7" t="s">
        <v>12</v>
      </c>
      <c r="Q25208" s="7" t="s">
        <v>12</v>
      </c>
      <c r="R25208" s="7" t="n">
        <v>-1</v>
      </c>
      <c r="S25208" s="7" t="n">
        <v>0</v>
      </c>
      <c r="T25208" s="7" t="n">
        <v>0</v>
      </c>
      <c r="U25208" s="7" t="n">
        <v>0</v>
      </c>
      <c r="V25208" s="7" t="n">
        <v>0</v>
      </c>
    </row>
    <row r="25209" spans="1:22">
      <c r="A25209" t="s">
        <v>4</v>
      </c>
      <c r="B25209" s="4" t="s">
        <v>5</v>
      </c>
      <c r="C25209" s="4" t="s">
        <v>10</v>
      </c>
      <c r="D25209" s="4" t="s">
        <v>13</v>
      </c>
      <c r="E25209" s="4" t="s">
        <v>13</v>
      </c>
      <c r="F25209" s="4" t="s">
        <v>6</v>
      </c>
    </row>
    <row r="25210" spans="1:22">
      <c r="A25210" t="n">
        <v>200526</v>
      </c>
      <c r="B25210" s="22" t="n">
        <v>20</v>
      </c>
      <c r="C25210" s="7" t="n">
        <v>24</v>
      </c>
      <c r="D25210" s="7" t="n">
        <v>3</v>
      </c>
      <c r="E25210" s="7" t="n">
        <v>10</v>
      </c>
      <c r="F25210" s="7" t="s">
        <v>80</v>
      </c>
    </row>
    <row r="25211" spans="1:22">
      <c r="A25211" t="s">
        <v>4</v>
      </c>
      <c r="B25211" s="4" t="s">
        <v>5</v>
      </c>
      <c r="C25211" s="4" t="s">
        <v>10</v>
      </c>
    </row>
    <row r="25212" spans="1:22">
      <c r="A25212" t="n">
        <v>200544</v>
      </c>
      <c r="B25212" s="35" t="n">
        <v>16</v>
      </c>
      <c r="C25212" s="7" t="n">
        <v>0</v>
      </c>
    </row>
    <row r="25213" spans="1:22">
      <c r="A25213" t="s">
        <v>4</v>
      </c>
      <c r="B25213" s="4" t="s">
        <v>5</v>
      </c>
      <c r="C25213" s="4" t="s">
        <v>10</v>
      </c>
      <c r="D25213" s="4" t="s">
        <v>13</v>
      </c>
      <c r="E25213" s="4" t="s">
        <v>13</v>
      </c>
      <c r="F25213" s="4" t="s">
        <v>6</v>
      </c>
    </row>
    <row r="25214" spans="1:22">
      <c r="A25214" t="n">
        <v>200547</v>
      </c>
      <c r="B25214" s="22" t="n">
        <v>20</v>
      </c>
      <c r="C25214" s="7" t="n">
        <v>25</v>
      </c>
      <c r="D25214" s="7" t="n">
        <v>3</v>
      </c>
      <c r="E25214" s="7" t="n">
        <v>10</v>
      </c>
      <c r="F25214" s="7" t="s">
        <v>80</v>
      </c>
    </row>
    <row r="25215" spans="1:22">
      <c r="A25215" t="s">
        <v>4</v>
      </c>
      <c r="B25215" s="4" t="s">
        <v>5</v>
      </c>
      <c r="C25215" s="4" t="s">
        <v>10</v>
      </c>
    </row>
    <row r="25216" spans="1:22">
      <c r="A25216" t="n">
        <v>200565</v>
      </c>
      <c r="B25216" s="35" t="n">
        <v>16</v>
      </c>
      <c r="C25216" s="7" t="n">
        <v>0</v>
      </c>
    </row>
    <row r="25217" spans="1:22">
      <c r="A25217" t="s">
        <v>4</v>
      </c>
      <c r="B25217" s="4" t="s">
        <v>5</v>
      </c>
      <c r="C25217" s="4" t="s">
        <v>10</v>
      </c>
      <c r="D25217" s="4" t="s">
        <v>13</v>
      </c>
      <c r="E25217" s="4" t="s">
        <v>13</v>
      </c>
      <c r="F25217" s="4" t="s">
        <v>6</v>
      </c>
    </row>
    <row r="25218" spans="1:22">
      <c r="A25218" t="n">
        <v>200568</v>
      </c>
      <c r="B25218" s="22" t="n">
        <v>20</v>
      </c>
      <c r="C25218" s="7" t="n">
        <v>28</v>
      </c>
      <c r="D25218" s="7" t="n">
        <v>3</v>
      </c>
      <c r="E25218" s="7" t="n">
        <v>10</v>
      </c>
      <c r="F25218" s="7" t="s">
        <v>80</v>
      </c>
    </row>
    <row r="25219" spans="1:22">
      <c r="A25219" t="s">
        <v>4</v>
      </c>
      <c r="B25219" s="4" t="s">
        <v>5</v>
      </c>
      <c r="C25219" s="4" t="s">
        <v>10</v>
      </c>
    </row>
    <row r="25220" spans="1:22">
      <c r="A25220" t="n">
        <v>200586</v>
      </c>
      <c r="B25220" s="35" t="n">
        <v>16</v>
      </c>
      <c r="C25220" s="7" t="n">
        <v>0</v>
      </c>
    </row>
    <row r="25221" spans="1:22">
      <c r="A25221" t="s">
        <v>4</v>
      </c>
      <c r="B25221" s="4" t="s">
        <v>5</v>
      </c>
      <c r="C25221" s="4" t="s">
        <v>10</v>
      </c>
      <c r="D25221" s="4" t="s">
        <v>13</v>
      </c>
      <c r="E25221" s="4" t="s">
        <v>13</v>
      </c>
      <c r="F25221" s="4" t="s">
        <v>6</v>
      </c>
    </row>
    <row r="25222" spans="1:22">
      <c r="A25222" t="n">
        <v>200589</v>
      </c>
      <c r="B25222" s="22" t="n">
        <v>20</v>
      </c>
      <c r="C25222" s="7" t="n">
        <v>22</v>
      </c>
      <c r="D25222" s="7" t="n">
        <v>3</v>
      </c>
      <c r="E25222" s="7" t="n">
        <v>10</v>
      </c>
      <c r="F25222" s="7" t="s">
        <v>80</v>
      </c>
    </row>
    <row r="25223" spans="1:22">
      <c r="A25223" t="s">
        <v>4</v>
      </c>
      <c r="B25223" s="4" t="s">
        <v>5</v>
      </c>
      <c r="C25223" s="4" t="s">
        <v>10</v>
      </c>
    </row>
    <row r="25224" spans="1:22">
      <c r="A25224" t="n">
        <v>200607</v>
      </c>
      <c r="B25224" s="35" t="n">
        <v>16</v>
      </c>
      <c r="C25224" s="7" t="n">
        <v>0</v>
      </c>
    </row>
    <row r="25225" spans="1:22">
      <c r="A25225" t="s">
        <v>4</v>
      </c>
      <c r="B25225" s="4" t="s">
        <v>5</v>
      </c>
      <c r="C25225" s="4" t="s">
        <v>10</v>
      </c>
      <c r="D25225" s="4" t="s">
        <v>13</v>
      </c>
      <c r="E25225" s="4" t="s">
        <v>13</v>
      </c>
      <c r="F25225" s="4" t="s">
        <v>6</v>
      </c>
    </row>
    <row r="25226" spans="1:22">
      <c r="A25226" t="n">
        <v>200610</v>
      </c>
      <c r="B25226" s="22" t="n">
        <v>20</v>
      </c>
      <c r="C25226" s="7" t="n">
        <v>7031</v>
      </c>
      <c r="D25226" s="7" t="n">
        <v>3</v>
      </c>
      <c r="E25226" s="7" t="n">
        <v>10</v>
      </c>
      <c r="F25226" s="7" t="s">
        <v>80</v>
      </c>
    </row>
    <row r="25227" spans="1:22">
      <c r="A25227" t="s">
        <v>4</v>
      </c>
      <c r="B25227" s="4" t="s">
        <v>5</v>
      </c>
      <c r="C25227" s="4" t="s">
        <v>10</v>
      </c>
    </row>
    <row r="25228" spans="1:22">
      <c r="A25228" t="n">
        <v>200628</v>
      </c>
      <c r="B25228" s="35" t="n">
        <v>16</v>
      </c>
      <c r="C25228" s="7" t="n">
        <v>0</v>
      </c>
    </row>
    <row r="25229" spans="1:22">
      <c r="A25229" t="s">
        <v>4</v>
      </c>
      <c r="B25229" s="4" t="s">
        <v>5</v>
      </c>
      <c r="C25229" s="4" t="s">
        <v>10</v>
      </c>
      <c r="D25229" s="4" t="s">
        <v>13</v>
      </c>
      <c r="E25229" s="4" t="s">
        <v>13</v>
      </c>
      <c r="F25229" s="4" t="s">
        <v>6</v>
      </c>
    </row>
    <row r="25230" spans="1:22">
      <c r="A25230" t="n">
        <v>200631</v>
      </c>
      <c r="B25230" s="22" t="n">
        <v>20</v>
      </c>
      <c r="C25230" s="7" t="n">
        <v>29</v>
      </c>
      <c r="D25230" s="7" t="n">
        <v>3</v>
      </c>
      <c r="E25230" s="7" t="n">
        <v>10</v>
      </c>
      <c r="F25230" s="7" t="s">
        <v>80</v>
      </c>
    </row>
    <row r="25231" spans="1:22">
      <c r="A25231" t="s">
        <v>4</v>
      </c>
      <c r="B25231" s="4" t="s">
        <v>5</v>
      </c>
      <c r="C25231" s="4" t="s">
        <v>10</v>
      </c>
    </row>
    <row r="25232" spans="1:22">
      <c r="A25232" t="n">
        <v>200649</v>
      </c>
      <c r="B25232" s="35" t="n">
        <v>16</v>
      </c>
      <c r="C25232" s="7" t="n">
        <v>0</v>
      </c>
    </row>
    <row r="25233" spans="1:6">
      <c r="A25233" t="s">
        <v>4</v>
      </c>
      <c r="B25233" s="4" t="s">
        <v>5</v>
      </c>
      <c r="C25233" s="4" t="s">
        <v>10</v>
      </c>
      <c r="D25233" s="4" t="s">
        <v>13</v>
      </c>
      <c r="E25233" s="4" t="s">
        <v>13</v>
      </c>
      <c r="F25233" s="4" t="s">
        <v>6</v>
      </c>
    </row>
    <row r="25234" spans="1:6">
      <c r="A25234" t="n">
        <v>200652</v>
      </c>
      <c r="B25234" s="22" t="n">
        <v>20</v>
      </c>
      <c r="C25234" s="7" t="n">
        <v>27</v>
      </c>
      <c r="D25234" s="7" t="n">
        <v>3</v>
      </c>
      <c r="E25234" s="7" t="n">
        <v>10</v>
      </c>
      <c r="F25234" s="7" t="s">
        <v>80</v>
      </c>
    </row>
    <row r="25235" spans="1:6">
      <c r="A25235" t="s">
        <v>4</v>
      </c>
      <c r="B25235" s="4" t="s">
        <v>5</v>
      </c>
      <c r="C25235" s="4" t="s">
        <v>10</v>
      </c>
    </row>
    <row r="25236" spans="1:6">
      <c r="A25236" t="n">
        <v>200670</v>
      </c>
      <c r="B25236" s="35" t="n">
        <v>16</v>
      </c>
      <c r="C25236" s="7" t="n">
        <v>0</v>
      </c>
    </row>
    <row r="25237" spans="1:6">
      <c r="A25237" t="s">
        <v>4</v>
      </c>
      <c r="B25237" s="4" t="s">
        <v>5</v>
      </c>
      <c r="C25237" s="4" t="s">
        <v>10</v>
      </c>
      <c r="D25237" s="4" t="s">
        <v>13</v>
      </c>
      <c r="E25237" s="4" t="s">
        <v>13</v>
      </c>
      <c r="F25237" s="4" t="s">
        <v>6</v>
      </c>
    </row>
    <row r="25238" spans="1:6">
      <c r="A25238" t="n">
        <v>200673</v>
      </c>
      <c r="B25238" s="22" t="n">
        <v>20</v>
      </c>
      <c r="C25238" s="7" t="n">
        <v>26</v>
      </c>
      <c r="D25238" s="7" t="n">
        <v>3</v>
      </c>
      <c r="E25238" s="7" t="n">
        <v>10</v>
      </c>
      <c r="F25238" s="7" t="s">
        <v>80</v>
      </c>
    </row>
    <row r="25239" spans="1:6">
      <c r="A25239" t="s">
        <v>4</v>
      </c>
      <c r="B25239" s="4" t="s">
        <v>5</v>
      </c>
      <c r="C25239" s="4" t="s">
        <v>10</v>
      </c>
    </row>
    <row r="25240" spans="1:6">
      <c r="A25240" t="n">
        <v>200691</v>
      </c>
      <c r="B25240" s="35" t="n">
        <v>16</v>
      </c>
      <c r="C25240" s="7" t="n">
        <v>0</v>
      </c>
    </row>
    <row r="25241" spans="1:6">
      <c r="A25241" t="s">
        <v>4</v>
      </c>
      <c r="B25241" s="4" t="s">
        <v>5</v>
      </c>
      <c r="C25241" s="4" t="s">
        <v>10</v>
      </c>
      <c r="D25241" s="4" t="s">
        <v>9</v>
      </c>
    </row>
    <row r="25242" spans="1:6">
      <c r="A25242" t="n">
        <v>200694</v>
      </c>
      <c r="B25242" s="41" t="n">
        <v>43</v>
      </c>
      <c r="C25242" s="7" t="n">
        <v>0</v>
      </c>
      <c r="D25242" s="7" t="n">
        <v>1</v>
      </c>
    </row>
    <row r="25243" spans="1:6">
      <c r="A25243" t="s">
        <v>4</v>
      </c>
      <c r="B25243" s="4" t="s">
        <v>5</v>
      </c>
      <c r="C25243" s="4" t="s">
        <v>13</v>
      </c>
      <c r="D25243" s="4" t="s">
        <v>10</v>
      </c>
      <c r="E25243" s="4" t="s">
        <v>13</v>
      </c>
      <c r="F25243" s="4" t="s">
        <v>6</v>
      </c>
      <c r="G25243" s="4" t="s">
        <v>6</v>
      </c>
      <c r="H25243" s="4" t="s">
        <v>6</v>
      </c>
      <c r="I25243" s="4" t="s">
        <v>6</v>
      </c>
      <c r="J25243" s="4" t="s">
        <v>6</v>
      </c>
      <c r="K25243" s="4" t="s">
        <v>6</v>
      </c>
      <c r="L25243" s="4" t="s">
        <v>6</v>
      </c>
      <c r="M25243" s="4" t="s">
        <v>6</v>
      </c>
      <c r="N25243" s="4" t="s">
        <v>6</v>
      </c>
      <c r="O25243" s="4" t="s">
        <v>6</v>
      </c>
      <c r="P25243" s="4" t="s">
        <v>6</v>
      </c>
      <c r="Q25243" s="4" t="s">
        <v>6</v>
      </c>
      <c r="R25243" s="4" t="s">
        <v>6</v>
      </c>
      <c r="S25243" s="4" t="s">
        <v>6</v>
      </c>
      <c r="T25243" s="4" t="s">
        <v>6</v>
      </c>
      <c r="U25243" s="4" t="s">
        <v>6</v>
      </c>
    </row>
    <row r="25244" spans="1:6">
      <c r="A25244" t="n">
        <v>200701</v>
      </c>
      <c r="B25244" s="38" t="n">
        <v>36</v>
      </c>
      <c r="C25244" s="7" t="n">
        <v>8</v>
      </c>
      <c r="D25244" s="7" t="n">
        <v>24</v>
      </c>
      <c r="E25244" s="7" t="n">
        <v>0</v>
      </c>
      <c r="F25244" s="7" t="s">
        <v>1577</v>
      </c>
      <c r="G25244" s="7" t="s">
        <v>1008</v>
      </c>
      <c r="H25244" s="7" t="s">
        <v>12</v>
      </c>
      <c r="I25244" s="7" t="s">
        <v>12</v>
      </c>
      <c r="J25244" s="7" t="s">
        <v>12</v>
      </c>
      <c r="K25244" s="7" t="s">
        <v>12</v>
      </c>
      <c r="L25244" s="7" t="s">
        <v>12</v>
      </c>
      <c r="M25244" s="7" t="s">
        <v>12</v>
      </c>
      <c r="N25244" s="7" t="s">
        <v>12</v>
      </c>
      <c r="O25244" s="7" t="s">
        <v>12</v>
      </c>
      <c r="P25244" s="7" t="s">
        <v>12</v>
      </c>
      <c r="Q25244" s="7" t="s">
        <v>12</v>
      </c>
      <c r="R25244" s="7" t="s">
        <v>12</v>
      </c>
      <c r="S25244" s="7" t="s">
        <v>12</v>
      </c>
      <c r="T25244" s="7" t="s">
        <v>12</v>
      </c>
      <c r="U25244" s="7" t="s">
        <v>12</v>
      </c>
    </row>
    <row r="25245" spans="1:6">
      <c r="A25245" t="s">
        <v>4</v>
      </c>
      <c r="B25245" s="4" t="s">
        <v>5</v>
      </c>
      <c r="C25245" s="4" t="s">
        <v>13</v>
      </c>
      <c r="D25245" s="4" t="s">
        <v>10</v>
      </c>
      <c r="E25245" s="4" t="s">
        <v>13</v>
      </c>
      <c r="F25245" s="4" t="s">
        <v>6</v>
      </c>
      <c r="G25245" s="4" t="s">
        <v>6</v>
      </c>
      <c r="H25245" s="4" t="s">
        <v>6</v>
      </c>
      <c r="I25245" s="4" t="s">
        <v>6</v>
      </c>
      <c r="J25245" s="4" t="s">
        <v>6</v>
      </c>
      <c r="K25245" s="4" t="s">
        <v>6</v>
      </c>
      <c r="L25245" s="4" t="s">
        <v>6</v>
      </c>
      <c r="M25245" s="4" t="s">
        <v>6</v>
      </c>
      <c r="N25245" s="4" t="s">
        <v>6</v>
      </c>
      <c r="O25245" s="4" t="s">
        <v>6</v>
      </c>
      <c r="P25245" s="4" t="s">
        <v>6</v>
      </c>
      <c r="Q25245" s="4" t="s">
        <v>6</v>
      </c>
      <c r="R25245" s="4" t="s">
        <v>6</v>
      </c>
      <c r="S25245" s="4" t="s">
        <v>6</v>
      </c>
      <c r="T25245" s="4" t="s">
        <v>6</v>
      </c>
      <c r="U25245" s="4" t="s">
        <v>6</v>
      </c>
    </row>
    <row r="25246" spans="1:6">
      <c r="A25246" t="n">
        <v>200743</v>
      </c>
      <c r="B25246" s="38" t="n">
        <v>36</v>
      </c>
      <c r="C25246" s="7" t="n">
        <v>8</v>
      </c>
      <c r="D25246" s="7" t="n">
        <v>25</v>
      </c>
      <c r="E25246" s="7" t="n">
        <v>0</v>
      </c>
      <c r="F25246" s="7" t="s">
        <v>1577</v>
      </c>
      <c r="G25246" s="7" t="s">
        <v>1008</v>
      </c>
      <c r="H25246" s="7" t="s">
        <v>12</v>
      </c>
      <c r="I25246" s="7" t="s">
        <v>12</v>
      </c>
      <c r="J25246" s="7" t="s">
        <v>12</v>
      </c>
      <c r="K25246" s="7" t="s">
        <v>12</v>
      </c>
      <c r="L25246" s="7" t="s">
        <v>12</v>
      </c>
      <c r="M25246" s="7" t="s">
        <v>12</v>
      </c>
      <c r="N25246" s="7" t="s">
        <v>12</v>
      </c>
      <c r="O25246" s="7" t="s">
        <v>12</v>
      </c>
      <c r="P25246" s="7" t="s">
        <v>12</v>
      </c>
      <c r="Q25246" s="7" t="s">
        <v>12</v>
      </c>
      <c r="R25246" s="7" t="s">
        <v>12</v>
      </c>
      <c r="S25246" s="7" t="s">
        <v>12</v>
      </c>
      <c r="T25246" s="7" t="s">
        <v>12</v>
      </c>
      <c r="U25246" s="7" t="s">
        <v>12</v>
      </c>
    </row>
    <row r="25247" spans="1:6">
      <c r="A25247" t="s">
        <v>4</v>
      </c>
      <c r="B25247" s="4" t="s">
        <v>5</v>
      </c>
      <c r="C25247" s="4" t="s">
        <v>13</v>
      </c>
      <c r="D25247" s="4" t="s">
        <v>10</v>
      </c>
      <c r="E25247" s="4" t="s">
        <v>13</v>
      </c>
      <c r="F25247" s="4" t="s">
        <v>6</v>
      </c>
      <c r="G25247" s="4" t="s">
        <v>6</v>
      </c>
      <c r="H25247" s="4" t="s">
        <v>6</v>
      </c>
      <c r="I25247" s="4" t="s">
        <v>6</v>
      </c>
      <c r="J25247" s="4" t="s">
        <v>6</v>
      </c>
      <c r="K25247" s="4" t="s">
        <v>6</v>
      </c>
      <c r="L25247" s="4" t="s">
        <v>6</v>
      </c>
      <c r="M25247" s="4" t="s">
        <v>6</v>
      </c>
      <c r="N25247" s="4" t="s">
        <v>6</v>
      </c>
      <c r="O25247" s="4" t="s">
        <v>6</v>
      </c>
      <c r="P25247" s="4" t="s">
        <v>6</v>
      </c>
      <c r="Q25247" s="4" t="s">
        <v>6</v>
      </c>
      <c r="R25247" s="4" t="s">
        <v>6</v>
      </c>
      <c r="S25247" s="4" t="s">
        <v>6</v>
      </c>
      <c r="T25247" s="4" t="s">
        <v>6</v>
      </c>
      <c r="U25247" s="4" t="s">
        <v>6</v>
      </c>
    </row>
    <row r="25248" spans="1:6">
      <c r="A25248" t="n">
        <v>200785</v>
      </c>
      <c r="B25248" s="38" t="n">
        <v>36</v>
      </c>
      <c r="C25248" s="7" t="n">
        <v>8</v>
      </c>
      <c r="D25248" s="7" t="n">
        <v>26</v>
      </c>
      <c r="E25248" s="7" t="n">
        <v>0</v>
      </c>
      <c r="F25248" s="7" t="s">
        <v>1578</v>
      </c>
      <c r="G25248" s="7" t="s">
        <v>1008</v>
      </c>
      <c r="H25248" s="7" t="s">
        <v>12</v>
      </c>
      <c r="I25248" s="7" t="s">
        <v>12</v>
      </c>
      <c r="J25248" s="7" t="s">
        <v>12</v>
      </c>
      <c r="K25248" s="7" t="s">
        <v>12</v>
      </c>
      <c r="L25248" s="7" t="s">
        <v>12</v>
      </c>
      <c r="M25248" s="7" t="s">
        <v>12</v>
      </c>
      <c r="N25248" s="7" t="s">
        <v>12</v>
      </c>
      <c r="O25248" s="7" t="s">
        <v>12</v>
      </c>
      <c r="P25248" s="7" t="s">
        <v>12</v>
      </c>
      <c r="Q25248" s="7" t="s">
        <v>12</v>
      </c>
      <c r="R25248" s="7" t="s">
        <v>12</v>
      </c>
      <c r="S25248" s="7" t="s">
        <v>12</v>
      </c>
      <c r="T25248" s="7" t="s">
        <v>12</v>
      </c>
      <c r="U25248" s="7" t="s">
        <v>12</v>
      </c>
    </row>
    <row r="25249" spans="1:21">
      <c r="A25249" t="s">
        <v>4</v>
      </c>
      <c r="B25249" s="4" t="s">
        <v>5</v>
      </c>
      <c r="C25249" s="4" t="s">
        <v>13</v>
      </c>
      <c r="D25249" s="4" t="s">
        <v>10</v>
      </c>
      <c r="E25249" s="4" t="s">
        <v>13</v>
      </c>
      <c r="F25249" s="4" t="s">
        <v>6</v>
      </c>
      <c r="G25249" s="4" t="s">
        <v>6</v>
      </c>
      <c r="H25249" s="4" t="s">
        <v>6</v>
      </c>
      <c r="I25249" s="4" t="s">
        <v>6</v>
      </c>
      <c r="J25249" s="4" t="s">
        <v>6</v>
      </c>
      <c r="K25249" s="4" t="s">
        <v>6</v>
      </c>
      <c r="L25249" s="4" t="s">
        <v>6</v>
      </c>
      <c r="M25249" s="4" t="s">
        <v>6</v>
      </c>
      <c r="N25249" s="4" t="s">
        <v>6</v>
      </c>
      <c r="O25249" s="4" t="s">
        <v>6</v>
      </c>
      <c r="P25249" s="4" t="s">
        <v>6</v>
      </c>
      <c r="Q25249" s="4" t="s">
        <v>6</v>
      </c>
      <c r="R25249" s="4" t="s">
        <v>6</v>
      </c>
      <c r="S25249" s="4" t="s">
        <v>6</v>
      </c>
      <c r="T25249" s="4" t="s">
        <v>6</v>
      </c>
      <c r="U25249" s="4" t="s">
        <v>6</v>
      </c>
    </row>
    <row r="25250" spans="1:21">
      <c r="A25250" t="n">
        <v>200827</v>
      </c>
      <c r="B25250" s="38" t="n">
        <v>36</v>
      </c>
      <c r="C25250" s="7" t="n">
        <v>8</v>
      </c>
      <c r="D25250" s="7" t="n">
        <v>28</v>
      </c>
      <c r="E25250" s="7" t="n">
        <v>0</v>
      </c>
      <c r="F25250" s="7" t="s">
        <v>1008</v>
      </c>
      <c r="G25250" s="7" t="s">
        <v>12</v>
      </c>
      <c r="H25250" s="7" t="s">
        <v>12</v>
      </c>
      <c r="I25250" s="7" t="s">
        <v>12</v>
      </c>
      <c r="J25250" s="7" t="s">
        <v>12</v>
      </c>
      <c r="K25250" s="7" t="s">
        <v>12</v>
      </c>
      <c r="L25250" s="7" t="s">
        <v>12</v>
      </c>
      <c r="M25250" s="7" t="s">
        <v>12</v>
      </c>
      <c r="N25250" s="7" t="s">
        <v>12</v>
      </c>
      <c r="O25250" s="7" t="s">
        <v>12</v>
      </c>
      <c r="P25250" s="7" t="s">
        <v>12</v>
      </c>
      <c r="Q25250" s="7" t="s">
        <v>12</v>
      </c>
      <c r="R25250" s="7" t="s">
        <v>12</v>
      </c>
      <c r="S25250" s="7" t="s">
        <v>12</v>
      </c>
      <c r="T25250" s="7" t="s">
        <v>12</v>
      </c>
      <c r="U25250" s="7" t="s">
        <v>12</v>
      </c>
    </row>
    <row r="25251" spans="1:21">
      <c r="A25251" t="s">
        <v>4</v>
      </c>
      <c r="B25251" s="4" t="s">
        <v>5</v>
      </c>
      <c r="C25251" s="4" t="s">
        <v>13</v>
      </c>
      <c r="D25251" s="4" t="s">
        <v>10</v>
      </c>
      <c r="E25251" s="4" t="s">
        <v>13</v>
      </c>
      <c r="F25251" s="4" t="s">
        <v>6</v>
      </c>
      <c r="G25251" s="4" t="s">
        <v>6</v>
      </c>
      <c r="H25251" s="4" t="s">
        <v>6</v>
      </c>
      <c r="I25251" s="4" t="s">
        <v>6</v>
      </c>
      <c r="J25251" s="4" t="s">
        <v>6</v>
      </c>
      <c r="K25251" s="4" t="s">
        <v>6</v>
      </c>
      <c r="L25251" s="4" t="s">
        <v>6</v>
      </c>
      <c r="M25251" s="4" t="s">
        <v>6</v>
      </c>
      <c r="N25251" s="4" t="s">
        <v>6</v>
      </c>
      <c r="O25251" s="4" t="s">
        <v>6</v>
      </c>
      <c r="P25251" s="4" t="s">
        <v>6</v>
      </c>
      <c r="Q25251" s="4" t="s">
        <v>6</v>
      </c>
      <c r="R25251" s="4" t="s">
        <v>6</v>
      </c>
      <c r="S25251" s="4" t="s">
        <v>6</v>
      </c>
      <c r="T25251" s="4" t="s">
        <v>6</v>
      </c>
      <c r="U25251" s="4" t="s">
        <v>6</v>
      </c>
    </row>
    <row r="25252" spans="1:21">
      <c r="A25252" t="n">
        <v>200860</v>
      </c>
      <c r="B25252" s="38" t="n">
        <v>36</v>
      </c>
      <c r="C25252" s="7" t="n">
        <v>8</v>
      </c>
      <c r="D25252" s="7" t="n">
        <v>29</v>
      </c>
      <c r="E25252" s="7" t="n">
        <v>0</v>
      </c>
      <c r="F25252" s="7" t="s">
        <v>1008</v>
      </c>
      <c r="G25252" s="7" t="s">
        <v>1023</v>
      </c>
      <c r="H25252" s="7" t="s">
        <v>12</v>
      </c>
      <c r="I25252" s="7" t="s">
        <v>12</v>
      </c>
      <c r="J25252" s="7" t="s">
        <v>12</v>
      </c>
      <c r="K25252" s="7" t="s">
        <v>12</v>
      </c>
      <c r="L25252" s="7" t="s">
        <v>12</v>
      </c>
      <c r="M25252" s="7" t="s">
        <v>12</v>
      </c>
      <c r="N25252" s="7" t="s">
        <v>12</v>
      </c>
      <c r="O25252" s="7" t="s">
        <v>12</v>
      </c>
      <c r="P25252" s="7" t="s">
        <v>12</v>
      </c>
      <c r="Q25252" s="7" t="s">
        <v>12</v>
      </c>
      <c r="R25252" s="7" t="s">
        <v>12</v>
      </c>
      <c r="S25252" s="7" t="s">
        <v>12</v>
      </c>
      <c r="T25252" s="7" t="s">
        <v>12</v>
      </c>
      <c r="U25252" s="7" t="s">
        <v>12</v>
      </c>
    </row>
    <row r="25253" spans="1:21">
      <c r="A25253" t="s">
        <v>4</v>
      </c>
      <c r="B25253" s="4" t="s">
        <v>5</v>
      </c>
      <c r="C25253" s="4" t="s">
        <v>10</v>
      </c>
      <c r="D25253" s="4" t="s">
        <v>9</v>
      </c>
    </row>
    <row r="25254" spans="1:21">
      <c r="A25254" t="n">
        <v>200909</v>
      </c>
      <c r="B25254" s="41" t="n">
        <v>43</v>
      </c>
      <c r="C25254" s="7" t="n">
        <v>25</v>
      </c>
      <c r="D25254" s="7" t="n">
        <v>128</v>
      </c>
    </row>
    <row r="25255" spans="1:21">
      <c r="A25255" t="s">
        <v>4</v>
      </c>
      <c r="B25255" s="4" t="s">
        <v>5</v>
      </c>
      <c r="C25255" s="4" t="s">
        <v>10</v>
      </c>
      <c r="D25255" s="4" t="s">
        <v>9</v>
      </c>
    </row>
    <row r="25256" spans="1:21">
      <c r="A25256" t="n">
        <v>200916</v>
      </c>
      <c r="B25256" s="41" t="n">
        <v>43</v>
      </c>
      <c r="C25256" s="7" t="n">
        <v>24</v>
      </c>
      <c r="D25256" s="7" t="n">
        <v>128</v>
      </c>
    </row>
    <row r="25257" spans="1:21">
      <c r="A25257" t="s">
        <v>4</v>
      </c>
      <c r="B25257" s="4" t="s">
        <v>5</v>
      </c>
      <c r="C25257" s="4" t="s">
        <v>10</v>
      </c>
      <c r="D25257" s="4" t="s">
        <v>9</v>
      </c>
    </row>
    <row r="25258" spans="1:21">
      <c r="A25258" t="n">
        <v>200923</v>
      </c>
      <c r="B25258" s="41" t="n">
        <v>43</v>
      </c>
      <c r="C25258" s="7" t="n">
        <v>22</v>
      </c>
      <c r="D25258" s="7" t="n">
        <v>128</v>
      </c>
    </row>
    <row r="25259" spans="1:21">
      <c r="A25259" t="s">
        <v>4</v>
      </c>
      <c r="B25259" s="4" t="s">
        <v>5</v>
      </c>
      <c r="C25259" s="4" t="s">
        <v>10</v>
      </c>
      <c r="D25259" s="4" t="s">
        <v>9</v>
      </c>
    </row>
    <row r="25260" spans="1:21">
      <c r="A25260" t="n">
        <v>200930</v>
      </c>
      <c r="B25260" s="41" t="n">
        <v>43</v>
      </c>
      <c r="C25260" s="7" t="n">
        <v>7031</v>
      </c>
      <c r="D25260" s="7" t="n">
        <v>128</v>
      </c>
    </row>
    <row r="25261" spans="1:21">
      <c r="A25261" t="s">
        <v>4</v>
      </c>
      <c r="B25261" s="4" t="s">
        <v>5</v>
      </c>
      <c r="C25261" s="4" t="s">
        <v>10</v>
      </c>
      <c r="D25261" s="4" t="s">
        <v>9</v>
      </c>
    </row>
    <row r="25262" spans="1:21">
      <c r="A25262" t="n">
        <v>200937</v>
      </c>
      <c r="B25262" s="41" t="n">
        <v>43</v>
      </c>
      <c r="C25262" s="7" t="n">
        <v>28</v>
      </c>
      <c r="D25262" s="7" t="n">
        <v>128</v>
      </c>
    </row>
    <row r="25263" spans="1:21">
      <c r="A25263" t="s">
        <v>4</v>
      </c>
      <c r="B25263" s="4" t="s">
        <v>5</v>
      </c>
      <c r="C25263" s="4" t="s">
        <v>10</v>
      </c>
      <c r="D25263" s="4" t="s">
        <v>9</v>
      </c>
    </row>
    <row r="25264" spans="1:21">
      <c r="A25264" t="n">
        <v>200944</v>
      </c>
      <c r="B25264" s="41" t="n">
        <v>43</v>
      </c>
      <c r="C25264" s="7" t="n">
        <v>29</v>
      </c>
      <c r="D25264" s="7" t="n">
        <v>128</v>
      </c>
    </row>
    <row r="25265" spans="1:21">
      <c r="A25265" t="s">
        <v>4</v>
      </c>
      <c r="B25265" s="4" t="s">
        <v>5</v>
      </c>
      <c r="C25265" s="4" t="s">
        <v>10</v>
      </c>
      <c r="D25265" s="4" t="s">
        <v>9</v>
      </c>
    </row>
    <row r="25266" spans="1:21">
      <c r="A25266" t="n">
        <v>200951</v>
      </c>
      <c r="B25266" s="41" t="n">
        <v>43</v>
      </c>
      <c r="C25266" s="7" t="n">
        <v>27</v>
      </c>
      <c r="D25266" s="7" t="n">
        <v>128</v>
      </c>
    </row>
    <row r="25267" spans="1:21">
      <c r="A25267" t="s">
        <v>4</v>
      </c>
      <c r="B25267" s="4" t="s">
        <v>5</v>
      </c>
      <c r="C25267" s="4" t="s">
        <v>10</v>
      </c>
      <c r="D25267" s="4" t="s">
        <v>9</v>
      </c>
    </row>
    <row r="25268" spans="1:21">
      <c r="A25268" t="n">
        <v>200958</v>
      </c>
      <c r="B25268" s="41" t="n">
        <v>43</v>
      </c>
      <c r="C25268" s="7" t="n">
        <v>26</v>
      </c>
      <c r="D25268" s="7" t="n">
        <v>128</v>
      </c>
    </row>
    <row r="25269" spans="1:21">
      <c r="A25269" t="s">
        <v>4</v>
      </c>
      <c r="B25269" s="4" t="s">
        <v>5</v>
      </c>
      <c r="C25269" s="4" t="s">
        <v>10</v>
      </c>
      <c r="D25269" s="4" t="s">
        <v>9</v>
      </c>
    </row>
    <row r="25270" spans="1:21">
      <c r="A25270" t="n">
        <v>200965</v>
      </c>
      <c r="B25270" s="41" t="n">
        <v>43</v>
      </c>
      <c r="C25270" s="7" t="n">
        <v>24</v>
      </c>
      <c r="D25270" s="7" t="n">
        <v>16</v>
      </c>
    </row>
    <row r="25271" spans="1:21">
      <c r="A25271" t="s">
        <v>4</v>
      </c>
      <c r="B25271" s="4" t="s">
        <v>5</v>
      </c>
      <c r="C25271" s="4" t="s">
        <v>10</v>
      </c>
      <c r="D25271" s="4" t="s">
        <v>13</v>
      </c>
      <c r="E25271" s="4" t="s">
        <v>13</v>
      </c>
      <c r="F25271" s="4" t="s">
        <v>6</v>
      </c>
    </row>
    <row r="25272" spans="1:21">
      <c r="A25272" t="n">
        <v>200972</v>
      </c>
      <c r="B25272" s="64" t="n">
        <v>47</v>
      </c>
      <c r="C25272" s="7" t="n">
        <v>24</v>
      </c>
      <c r="D25272" s="7" t="n">
        <v>0</v>
      </c>
      <c r="E25272" s="7" t="n">
        <v>0</v>
      </c>
      <c r="F25272" s="7" t="s">
        <v>1053</v>
      </c>
    </row>
    <row r="25273" spans="1:21">
      <c r="A25273" t="s">
        <v>4</v>
      </c>
      <c r="B25273" s="4" t="s">
        <v>5</v>
      </c>
      <c r="C25273" s="4" t="s">
        <v>10</v>
      </c>
    </row>
    <row r="25274" spans="1:21">
      <c r="A25274" t="n">
        <v>200994</v>
      </c>
      <c r="B25274" s="35" t="n">
        <v>16</v>
      </c>
      <c r="C25274" s="7" t="n">
        <v>0</v>
      </c>
    </row>
    <row r="25275" spans="1:21">
      <c r="A25275" t="s">
        <v>4</v>
      </c>
      <c r="B25275" s="4" t="s">
        <v>5</v>
      </c>
      <c r="C25275" s="4" t="s">
        <v>10</v>
      </c>
      <c r="D25275" s="4" t="s">
        <v>13</v>
      </c>
      <c r="E25275" s="4" t="s">
        <v>6</v>
      </c>
      <c r="F25275" s="4" t="s">
        <v>22</v>
      </c>
      <c r="G25275" s="4" t="s">
        <v>22</v>
      </c>
      <c r="H25275" s="4" t="s">
        <v>22</v>
      </c>
    </row>
    <row r="25276" spans="1:21">
      <c r="A25276" t="n">
        <v>200997</v>
      </c>
      <c r="B25276" s="39" t="n">
        <v>48</v>
      </c>
      <c r="C25276" s="7" t="n">
        <v>24</v>
      </c>
      <c r="D25276" s="7" t="n">
        <v>0</v>
      </c>
      <c r="E25276" s="7" t="s">
        <v>408</v>
      </c>
      <c r="F25276" s="7" t="n">
        <v>0</v>
      </c>
      <c r="G25276" s="7" t="n">
        <v>1</v>
      </c>
      <c r="H25276" s="7" t="n">
        <v>0</v>
      </c>
    </row>
    <row r="25277" spans="1:21">
      <c r="A25277" t="s">
        <v>4</v>
      </c>
      <c r="B25277" s="4" t="s">
        <v>5</v>
      </c>
      <c r="C25277" s="4" t="s">
        <v>10</v>
      </c>
      <c r="D25277" s="4" t="s">
        <v>9</v>
      </c>
    </row>
    <row r="25278" spans="1:21">
      <c r="A25278" t="n">
        <v>201021</v>
      </c>
      <c r="B25278" s="41" t="n">
        <v>43</v>
      </c>
      <c r="C25278" s="7" t="n">
        <v>25</v>
      </c>
      <c r="D25278" s="7" t="n">
        <v>16</v>
      </c>
    </row>
    <row r="25279" spans="1:21">
      <c r="A25279" t="s">
        <v>4</v>
      </c>
      <c r="B25279" s="4" t="s">
        <v>5</v>
      </c>
      <c r="C25279" s="4" t="s">
        <v>10</v>
      </c>
      <c r="D25279" s="4" t="s">
        <v>13</v>
      </c>
      <c r="E25279" s="4" t="s">
        <v>13</v>
      </c>
      <c r="F25279" s="4" t="s">
        <v>6</v>
      </c>
    </row>
    <row r="25280" spans="1:21">
      <c r="A25280" t="n">
        <v>201028</v>
      </c>
      <c r="B25280" s="64" t="n">
        <v>47</v>
      </c>
      <c r="C25280" s="7" t="n">
        <v>25</v>
      </c>
      <c r="D25280" s="7" t="n">
        <v>0</v>
      </c>
      <c r="E25280" s="7" t="n">
        <v>0</v>
      </c>
      <c r="F25280" s="7" t="s">
        <v>1053</v>
      </c>
    </row>
    <row r="25281" spans="1:8">
      <c r="A25281" t="s">
        <v>4</v>
      </c>
      <c r="B25281" s="4" t="s">
        <v>5</v>
      </c>
      <c r="C25281" s="4" t="s">
        <v>10</v>
      </c>
    </row>
    <row r="25282" spans="1:8">
      <c r="A25282" t="n">
        <v>201050</v>
      </c>
      <c r="B25282" s="35" t="n">
        <v>16</v>
      </c>
      <c r="C25282" s="7" t="n">
        <v>0</v>
      </c>
    </row>
    <row r="25283" spans="1:8">
      <c r="A25283" t="s">
        <v>4</v>
      </c>
      <c r="B25283" s="4" t="s">
        <v>5</v>
      </c>
      <c r="C25283" s="4" t="s">
        <v>10</v>
      </c>
      <c r="D25283" s="4" t="s">
        <v>13</v>
      </c>
      <c r="E25283" s="4" t="s">
        <v>6</v>
      </c>
      <c r="F25283" s="4" t="s">
        <v>22</v>
      </c>
      <c r="G25283" s="4" t="s">
        <v>22</v>
      </c>
      <c r="H25283" s="4" t="s">
        <v>22</v>
      </c>
    </row>
    <row r="25284" spans="1:8">
      <c r="A25284" t="n">
        <v>201053</v>
      </c>
      <c r="B25284" s="39" t="n">
        <v>48</v>
      </c>
      <c r="C25284" s="7" t="n">
        <v>25</v>
      </c>
      <c r="D25284" s="7" t="n">
        <v>0</v>
      </c>
      <c r="E25284" s="7" t="s">
        <v>408</v>
      </c>
      <c r="F25284" s="7" t="n">
        <v>0</v>
      </c>
      <c r="G25284" s="7" t="n">
        <v>1</v>
      </c>
      <c r="H25284" s="7" t="n">
        <v>0</v>
      </c>
    </row>
    <row r="25285" spans="1:8">
      <c r="A25285" t="s">
        <v>4</v>
      </c>
      <c r="B25285" s="4" t="s">
        <v>5</v>
      </c>
      <c r="C25285" s="4" t="s">
        <v>10</v>
      </c>
      <c r="D25285" s="4" t="s">
        <v>9</v>
      </c>
    </row>
    <row r="25286" spans="1:8">
      <c r="A25286" t="n">
        <v>201077</v>
      </c>
      <c r="B25286" s="41" t="n">
        <v>43</v>
      </c>
      <c r="C25286" s="7" t="n">
        <v>29</v>
      </c>
      <c r="D25286" s="7" t="n">
        <v>16</v>
      </c>
    </row>
    <row r="25287" spans="1:8">
      <c r="A25287" t="s">
        <v>4</v>
      </c>
      <c r="B25287" s="4" t="s">
        <v>5</v>
      </c>
      <c r="C25287" s="4" t="s">
        <v>10</v>
      </c>
      <c r="D25287" s="4" t="s">
        <v>13</v>
      </c>
      <c r="E25287" s="4" t="s">
        <v>13</v>
      </c>
      <c r="F25287" s="4" t="s">
        <v>6</v>
      </c>
    </row>
    <row r="25288" spans="1:8">
      <c r="A25288" t="n">
        <v>201084</v>
      </c>
      <c r="B25288" s="64" t="n">
        <v>47</v>
      </c>
      <c r="C25288" s="7" t="n">
        <v>29</v>
      </c>
      <c r="D25288" s="7" t="n">
        <v>0</v>
      </c>
      <c r="E25288" s="7" t="n">
        <v>0</v>
      </c>
      <c r="F25288" s="7" t="s">
        <v>1053</v>
      </c>
    </row>
    <row r="25289" spans="1:8">
      <c r="A25289" t="s">
        <v>4</v>
      </c>
      <c r="B25289" s="4" t="s">
        <v>5</v>
      </c>
      <c r="C25289" s="4" t="s">
        <v>10</v>
      </c>
    </row>
    <row r="25290" spans="1:8">
      <c r="A25290" t="n">
        <v>201106</v>
      </c>
      <c r="B25290" s="35" t="n">
        <v>16</v>
      </c>
      <c r="C25290" s="7" t="n">
        <v>0</v>
      </c>
    </row>
    <row r="25291" spans="1:8">
      <c r="A25291" t="s">
        <v>4</v>
      </c>
      <c r="B25291" s="4" t="s">
        <v>5</v>
      </c>
      <c r="C25291" s="4" t="s">
        <v>10</v>
      </c>
      <c r="D25291" s="4" t="s">
        <v>13</v>
      </c>
      <c r="E25291" s="4" t="s">
        <v>6</v>
      </c>
      <c r="F25291" s="4" t="s">
        <v>22</v>
      </c>
      <c r="G25291" s="4" t="s">
        <v>22</v>
      </c>
      <c r="H25291" s="4" t="s">
        <v>22</v>
      </c>
    </row>
    <row r="25292" spans="1:8">
      <c r="A25292" t="n">
        <v>201109</v>
      </c>
      <c r="B25292" s="39" t="n">
        <v>48</v>
      </c>
      <c r="C25292" s="7" t="n">
        <v>29</v>
      </c>
      <c r="D25292" s="7" t="n">
        <v>0</v>
      </c>
      <c r="E25292" s="7" t="s">
        <v>408</v>
      </c>
      <c r="F25292" s="7" t="n">
        <v>0</v>
      </c>
      <c r="G25292" s="7" t="n">
        <v>1</v>
      </c>
      <c r="H25292" s="7" t="n">
        <v>0</v>
      </c>
    </row>
    <row r="25293" spans="1:8">
      <c r="A25293" t="s">
        <v>4</v>
      </c>
      <c r="B25293" s="4" t="s">
        <v>5</v>
      </c>
      <c r="C25293" s="4" t="s">
        <v>10</v>
      </c>
      <c r="D25293" s="4" t="s">
        <v>13</v>
      </c>
      <c r="E25293" s="4" t="s">
        <v>13</v>
      </c>
      <c r="F25293" s="4" t="s">
        <v>6</v>
      </c>
    </row>
    <row r="25294" spans="1:8">
      <c r="A25294" t="n">
        <v>201133</v>
      </c>
      <c r="B25294" s="64" t="n">
        <v>47</v>
      </c>
      <c r="C25294" s="7" t="n">
        <v>29</v>
      </c>
      <c r="D25294" s="7" t="n">
        <v>0</v>
      </c>
      <c r="E25294" s="7" t="n">
        <v>0</v>
      </c>
      <c r="F25294" s="7" t="s">
        <v>1023</v>
      </c>
    </row>
    <row r="25295" spans="1:8">
      <c r="A25295" t="s">
        <v>4</v>
      </c>
      <c r="B25295" s="4" t="s">
        <v>5</v>
      </c>
      <c r="C25295" s="4" t="s">
        <v>10</v>
      </c>
      <c r="D25295" s="4" t="s">
        <v>13</v>
      </c>
      <c r="E25295" s="4" t="s">
        <v>13</v>
      </c>
      <c r="F25295" s="4" t="s">
        <v>6</v>
      </c>
    </row>
    <row r="25296" spans="1:8">
      <c r="A25296" t="n">
        <v>201155</v>
      </c>
      <c r="B25296" s="64" t="n">
        <v>47</v>
      </c>
      <c r="C25296" s="7" t="n">
        <v>24</v>
      </c>
      <c r="D25296" s="7" t="n">
        <v>0</v>
      </c>
      <c r="E25296" s="7" t="n">
        <v>0</v>
      </c>
      <c r="F25296" s="7" t="s">
        <v>1577</v>
      </c>
    </row>
    <row r="25297" spans="1:8">
      <c r="A25297" t="s">
        <v>4</v>
      </c>
      <c r="B25297" s="4" t="s">
        <v>5</v>
      </c>
      <c r="C25297" s="4" t="s">
        <v>10</v>
      </c>
      <c r="D25297" s="4" t="s">
        <v>13</v>
      </c>
      <c r="E25297" s="4" t="s">
        <v>13</v>
      </c>
      <c r="F25297" s="4" t="s">
        <v>6</v>
      </c>
    </row>
    <row r="25298" spans="1:8">
      <c r="A25298" t="n">
        <v>201170</v>
      </c>
      <c r="B25298" s="64" t="n">
        <v>47</v>
      </c>
      <c r="C25298" s="7" t="n">
        <v>25</v>
      </c>
      <c r="D25298" s="7" t="n">
        <v>0</v>
      </c>
      <c r="E25298" s="7" t="n">
        <v>0</v>
      </c>
      <c r="F25298" s="7" t="s">
        <v>1577</v>
      </c>
    </row>
    <row r="25299" spans="1:8">
      <c r="A25299" t="s">
        <v>4</v>
      </c>
      <c r="B25299" s="4" t="s">
        <v>5</v>
      </c>
      <c r="C25299" s="4" t="s">
        <v>10</v>
      </c>
      <c r="D25299" s="4" t="s">
        <v>22</v>
      </c>
      <c r="E25299" s="4" t="s">
        <v>22</v>
      </c>
      <c r="F25299" s="4" t="s">
        <v>22</v>
      </c>
      <c r="G25299" s="4" t="s">
        <v>22</v>
      </c>
    </row>
    <row r="25300" spans="1:8">
      <c r="A25300" t="n">
        <v>201185</v>
      </c>
      <c r="B25300" s="24" t="n">
        <v>46</v>
      </c>
      <c r="C25300" s="7" t="n">
        <v>26</v>
      </c>
      <c r="D25300" s="7" t="n">
        <v>2.71000003814697</v>
      </c>
      <c r="E25300" s="7" t="n">
        <v>0</v>
      </c>
      <c r="F25300" s="7" t="n">
        <v>-15.789999961853</v>
      </c>
      <c r="G25300" s="7" t="n">
        <v>117.900001525879</v>
      </c>
    </row>
    <row r="25301" spans="1:8">
      <c r="A25301" t="s">
        <v>4</v>
      </c>
      <c r="B25301" s="4" t="s">
        <v>5</v>
      </c>
      <c r="C25301" s="4" t="s">
        <v>10</v>
      </c>
      <c r="D25301" s="4" t="s">
        <v>22</v>
      </c>
      <c r="E25301" s="4" t="s">
        <v>22</v>
      </c>
      <c r="F25301" s="4" t="s">
        <v>22</v>
      </c>
      <c r="G25301" s="4" t="s">
        <v>22</v>
      </c>
    </row>
    <row r="25302" spans="1:8">
      <c r="A25302" t="n">
        <v>201204</v>
      </c>
      <c r="B25302" s="24" t="n">
        <v>46</v>
      </c>
      <c r="C25302" s="7" t="n">
        <v>24</v>
      </c>
      <c r="D25302" s="7" t="n">
        <v>6.63000011444092</v>
      </c>
      <c r="E25302" s="7" t="n">
        <v>0</v>
      </c>
      <c r="F25302" s="7" t="n">
        <v>-4.1399998664856</v>
      </c>
      <c r="G25302" s="7" t="n">
        <v>167.699996948242</v>
      </c>
    </row>
    <row r="25303" spans="1:8">
      <c r="A25303" t="s">
        <v>4</v>
      </c>
      <c r="B25303" s="4" t="s">
        <v>5</v>
      </c>
      <c r="C25303" s="4" t="s">
        <v>10</v>
      </c>
      <c r="D25303" s="4" t="s">
        <v>22</v>
      </c>
      <c r="E25303" s="4" t="s">
        <v>22</v>
      </c>
      <c r="F25303" s="4" t="s">
        <v>22</v>
      </c>
      <c r="G25303" s="4" t="s">
        <v>22</v>
      </c>
    </row>
    <row r="25304" spans="1:8">
      <c r="A25304" t="n">
        <v>201223</v>
      </c>
      <c r="B25304" s="24" t="n">
        <v>46</v>
      </c>
      <c r="C25304" s="7" t="n">
        <v>25</v>
      </c>
      <c r="D25304" s="7" t="n">
        <v>8.80000019073486</v>
      </c>
      <c r="E25304" s="7" t="n">
        <v>0</v>
      </c>
      <c r="F25304" s="7" t="n">
        <v>-3.24000000953674</v>
      </c>
      <c r="G25304" s="7" t="n">
        <v>168.399993896484</v>
      </c>
    </row>
    <row r="25305" spans="1:8">
      <c r="A25305" t="s">
        <v>4</v>
      </c>
      <c r="B25305" s="4" t="s">
        <v>5</v>
      </c>
      <c r="C25305" s="4" t="s">
        <v>10</v>
      </c>
      <c r="D25305" s="4" t="s">
        <v>22</v>
      </c>
      <c r="E25305" s="4" t="s">
        <v>22</v>
      </c>
      <c r="F25305" s="4" t="s">
        <v>22</v>
      </c>
      <c r="G25305" s="4" t="s">
        <v>22</v>
      </c>
    </row>
    <row r="25306" spans="1:8">
      <c r="A25306" t="n">
        <v>201242</v>
      </c>
      <c r="B25306" s="24" t="n">
        <v>46</v>
      </c>
      <c r="C25306" s="7" t="n">
        <v>28</v>
      </c>
      <c r="D25306" s="7" t="n">
        <v>-14.5799999237061</v>
      </c>
      <c r="E25306" s="7" t="n">
        <v>0</v>
      </c>
      <c r="F25306" s="7" t="n">
        <v>-21.6700000762939</v>
      </c>
      <c r="G25306" s="7" t="n">
        <v>87.5</v>
      </c>
    </row>
    <row r="25307" spans="1:8">
      <c r="A25307" t="s">
        <v>4</v>
      </c>
      <c r="B25307" s="4" t="s">
        <v>5</v>
      </c>
      <c r="C25307" s="4" t="s">
        <v>10</v>
      </c>
      <c r="D25307" s="4" t="s">
        <v>22</v>
      </c>
      <c r="E25307" s="4" t="s">
        <v>22</v>
      </c>
      <c r="F25307" s="4" t="s">
        <v>22</v>
      </c>
      <c r="G25307" s="4" t="s">
        <v>22</v>
      </c>
    </row>
    <row r="25308" spans="1:8">
      <c r="A25308" t="n">
        <v>201261</v>
      </c>
      <c r="B25308" s="24" t="n">
        <v>46</v>
      </c>
      <c r="C25308" s="7" t="n">
        <v>22</v>
      </c>
      <c r="D25308" s="7" t="n">
        <v>7.69000005722046</v>
      </c>
      <c r="E25308" s="7" t="n">
        <v>0</v>
      </c>
      <c r="F25308" s="7" t="n">
        <v>-2.29999995231628</v>
      </c>
      <c r="G25308" s="7" t="n">
        <v>158</v>
      </c>
    </row>
    <row r="25309" spans="1:8">
      <c r="A25309" t="s">
        <v>4</v>
      </c>
      <c r="B25309" s="4" t="s">
        <v>5</v>
      </c>
      <c r="C25309" s="4" t="s">
        <v>10</v>
      </c>
      <c r="D25309" s="4" t="s">
        <v>22</v>
      </c>
      <c r="E25309" s="4" t="s">
        <v>22</v>
      </c>
      <c r="F25309" s="4" t="s">
        <v>22</v>
      </c>
      <c r="G25309" s="4" t="s">
        <v>22</v>
      </c>
    </row>
    <row r="25310" spans="1:8">
      <c r="A25310" t="n">
        <v>201280</v>
      </c>
      <c r="B25310" s="24" t="n">
        <v>46</v>
      </c>
      <c r="C25310" s="7" t="n">
        <v>7031</v>
      </c>
      <c r="D25310" s="7" t="n">
        <v>7.40000009536743</v>
      </c>
      <c r="E25310" s="7" t="n">
        <v>0</v>
      </c>
      <c r="F25310" s="7" t="n">
        <v>-1.11000001430511</v>
      </c>
      <c r="G25310" s="7" t="n">
        <v>162.399993896484</v>
      </c>
    </row>
    <row r="25311" spans="1:8">
      <c r="A25311" t="s">
        <v>4</v>
      </c>
      <c r="B25311" s="4" t="s">
        <v>5</v>
      </c>
      <c r="C25311" s="4" t="s">
        <v>10</v>
      </c>
      <c r="D25311" s="4" t="s">
        <v>22</v>
      </c>
      <c r="E25311" s="4" t="s">
        <v>22</v>
      </c>
      <c r="F25311" s="4" t="s">
        <v>22</v>
      </c>
      <c r="G25311" s="4" t="s">
        <v>22</v>
      </c>
    </row>
    <row r="25312" spans="1:8">
      <c r="A25312" t="n">
        <v>201299</v>
      </c>
      <c r="B25312" s="24" t="n">
        <v>46</v>
      </c>
      <c r="C25312" s="7" t="n">
        <v>27</v>
      </c>
      <c r="D25312" s="7" t="n">
        <v>-14.8199996948242</v>
      </c>
      <c r="E25312" s="7" t="n">
        <v>0.0399999991059303</v>
      </c>
      <c r="F25312" s="7" t="n">
        <v>-19.0200004577637</v>
      </c>
      <c r="G25312" s="7" t="n">
        <v>88</v>
      </c>
    </row>
    <row r="25313" spans="1:7">
      <c r="A25313" t="s">
        <v>4</v>
      </c>
      <c r="B25313" s="4" t="s">
        <v>5</v>
      </c>
      <c r="C25313" s="4" t="s">
        <v>10</v>
      </c>
      <c r="D25313" s="4" t="s">
        <v>22</v>
      </c>
      <c r="E25313" s="4" t="s">
        <v>22</v>
      </c>
      <c r="F25313" s="4" t="s">
        <v>22</v>
      </c>
      <c r="G25313" s="4" t="s">
        <v>22</v>
      </c>
    </row>
    <row r="25314" spans="1:7">
      <c r="A25314" t="n">
        <v>201318</v>
      </c>
      <c r="B25314" s="24" t="n">
        <v>46</v>
      </c>
      <c r="C25314" s="7" t="n">
        <v>29</v>
      </c>
      <c r="D25314" s="7" t="n">
        <v>-13.8100004196167</v>
      </c>
      <c r="E25314" s="7" t="n">
        <v>0</v>
      </c>
      <c r="F25314" s="7" t="n">
        <v>-20.3299999237061</v>
      </c>
      <c r="G25314" s="7" t="n">
        <v>97.0999984741211</v>
      </c>
    </row>
    <row r="25315" spans="1:7">
      <c r="A25315" t="s">
        <v>4</v>
      </c>
      <c r="B25315" s="4" t="s">
        <v>5</v>
      </c>
      <c r="C25315" s="4" t="s">
        <v>13</v>
      </c>
      <c r="D25315" s="4" t="s">
        <v>22</v>
      </c>
      <c r="E25315" s="4" t="s">
        <v>10</v>
      </c>
      <c r="F25315" s="4" t="s">
        <v>13</v>
      </c>
    </row>
    <row r="25316" spans="1:7">
      <c r="A25316" t="n">
        <v>201337</v>
      </c>
      <c r="B25316" s="16" t="n">
        <v>49</v>
      </c>
      <c r="C25316" s="7" t="n">
        <v>3</v>
      </c>
      <c r="D25316" s="7" t="n">
        <v>1</v>
      </c>
      <c r="E25316" s="7" t="n">
        <v>1000</v>
      </c>
      <c r="F25316" s="7" t="n">
        <v>0</v>
      </c>
    </row>
    <row r="25317" spans="1:7">
      <c r="A25317" t="s">
        <v>4</v>
      </c>
      <c r="B25317" s="4" t="s">
        <v>5</v>
      </c>
      <c r="C25317" s="4" t="s">
        <v>13</v>
      </c>
      <c r="D25317" s="4" t="s">
        <v>10</v>
      </c>
      <c r="E25317" s="4" t="s">
        <v>10</v>
      </c>
      <c r="F25317" s="4" t="s">
        <v>9</v>
      </c>
    </row>
    <row r="25318" spans="1:7">
      <c r="A25318" t="n">
        <v>201346</v>
      </c>
      <c r="B25318" s="86" t="n">
        <v>84</v>
      </c>
      <c r="C25318" s="7" t="n">
        <v>0</v>
      </c>
      <c r="D25318" s="7" t="n">
        <v>0</v>
      </c>
      <c r="E25318" s="7" t="n">
        <v>0</v>
      </c>
      <c r="F25318" s="7" t="n">
        <v>1045220557</v>
      </c>
    </row>
    <row r="25319" spans="1:7">
      <c r="A25319" t="s">
        <v>4</v>
      </c>
      <c r="B25319" s="4" t="s">
        <v>5</v>
      </c>
      <c r="C25319" s="4" t="s">
        <v>13</v>
      </c>
      <c r="D25319" s="4" t="s">
        <v>10</v>
      </c>
      <c r="E25319" s="4" t="s">
        <v>22</v>
      </c>
    </row>
    <row r="25320" spans="1:7">
      <c r="A25320" t="n">
        <v>201356</v>
      </c>
      <c r="B25320" s="28" t="n">
        <v>58</v>
      </c>
      <c r="C25320" s="7" t="n">
        <v>100</v>
      </c>
      <c r="D25320" s="7" t="n">
        <v>1000</v>
      </c>
      <c r="E25320" s="7" t="n">
        <v>1</v>
      </c>
    </row>
    <row r="25321" spans="1:7">
      <c r="A25321" t="s">
        <v>4</v>
      </c>
      <c r="B25321" s="4" t="s">
        <v>5</v>
      </c>
      <c r="C25321" s="4" t="s">
        <v>13</v>
      </c>
      <c r="D25321" s="4" t="s">
        <v>10</v>
      </c>
      <c r="E25321" s="4" t="s">
        <v>9</v>
      </c>
      <c r="F25321" s="4" t="s">
        <v>10</v>
      </c>
    </row>
    <row r="25322" spans="1:7">
      <c r="A25322" t="n">
        <v>201364</v>
      </c>
      <c r="B25322" s="14" t="n">
        <v>50</v>
      </c>
      <c r="C25322" s="7" t="n">
        <v>3</v>
      </c>
      <c r="D25322" s="7" t="n">
        <v>1527</v>
      </c>
      <c r="E25322" s="7" t="n">
        <v>1036831949</v>
      </c>
      <c r="F25322" s="7" t="n">
        <v>1000</v>
      </c>
    </row>
    <row r="25323" spans="1:7">
      <c r="A25323" t="s">
        <v>4</v>
      </c>
      <c r="B25323" s="4" t="s">
        <v>5</v>
      </c>
      <c r="C25323" s="4" t="s">
        <v>13</v>
      </c>
      <c r="D25323" s="4" t="s">
        <v>13</v>
      </c>
      <c r="E25323" s="4" t="s">
        <v>22</v>
      </c>
      <c r="F25323" s="4" t="s">
        <v>22</v>
      </c>
      <c r="G25323" s="4" t="s">
        <v>22</v>
      </c>
      <c r="H25323" s="4" t="s">
        <v>10</v>
      </c>
    </row>
    <row r="25324" spans="1:7">
      <c r="A25324" t="n">
        <v>201374</v>
      </c>
      <c r="B25324" s="25" t="n">
        <v>45</v>
      </c>
      <c r="C25324" s="7" t="n">
        <v>2</v>
      </c>
      <c r="D25324" s="7" t="n">
        <v>3</v>
      </c>
      <c r="E25324" s="7" t="n">
        <v>-14.4799995422363</v>
      </c>
      <c r="F25324" s="7" t="n">
        <v>1.5</v>
      </c>
      <c r="G25324" s="7" t="n">
        <v>-20.3999996185303</v>
      </c>
      <c r="H25324" s="7" t="n">
        <v>0</v>
      </c>
    </row>
    <row r="25325" spans="1:7">
      <c r="A25325" t="s">
        <v>4</v>
      </c>
      <c r="B25325" s="4" t="s">
        <v>5</v>
      </c>
      <c r="C25325" s="4" t="s">
        <v>13</v>
      </c>
      <c r="D25325" s="4" t="s">
        <v>13</v>
      </c>
      <c r="E25325" s="4" t="s">
        <v>22</v>
      </c>
      <c r="F25325" s="4" t="s">
        <v>22</v>
      </c>
      <c r="G25325" s="4" t="s">
        <v>22</v>
      </c>
      <c r="H25325" s="4" t="s">
        <v>10</v>
      </c>
      <c r="I25325" s="4" t="s">
        <v>13</v>
      </c>
    </row>
    <row r="25326" spans="1:7">
      <c r="A25326" t="n">
        <v>201391</v>
      </c>
      <c r="B25326" s="25" t="n">
        <v>45</v>
      </c>
      <c r="C25326" s="7" t="n">
        <v>4</v>
      </c>
      <c r="D25326" s="7" t="n">
        <v>3</v>
      </c>
      <c r="E25326" s="7" t="n">
        <v>11.5100002288818</v>
      </c>
      <c r="F25326" s="7" t="n">
        <v>79.9100036621094</v>
      </c>
      <c r="G25326" s="7" t="n">
        <v>10</v>
      </c>
      <c r="H25326" s="7" t="n">
        <v>0</v>
      </c>
      <c r="I25326" s="7" t="n">
        <v>1</v>
      </c>
    </row>
    <row r="25327" spans="1:7">
      <c r="A25327" t="s">
        <v>4</v>
      </c>
      <c r="B25327" s="4" t="s">
        <v>5</v>
      </c>
      <c r="C25327" s="4" t="s">
        <v>13</v>
      </c>
      <c r="D25327" s="4" t="s">
        <v>13</v>
      </c>
      <c r="E25327" s="4" t="s">
        <v>22</v>
      </c>
      <c r="F25327" s="4" t="s">
        <v>10</v>
      </c>
    </row>
    <row r="25328" spans="1:7">
      <c r="A25328" t="n">
        <v>201409</v>
      </c>
      <c r="B25328" s="25" t="n">
        <v>45</v>
      </c>
      <c r="C25328" s="7" t="n">
        <v>5</v>
      </c>
      <c r="D25328" s="7" t="n">
        <v>3</v>
      </c>
      <c r="E25328" s="7" t="n">
        <v>15.8999996185303</v>
      </c>
      <c r="F25328" s="7" t="n">
        <v>0</v>
      </c>
    </row>
    <row r="25329" spans="1:9">
      <c r="A25329" t="s">
        <v>4</v>
      </c>
      <c r="B25329" s="4" t="s">
        <v>5</v>
      </c>
      <c r="C25329" s="4" t="s">
        <v>13</v>
      </c>
      <c r="D25329" s="4" t="s">
        <v>13</v>
      </c>
      <c r="E25329" s="4" t="s">
        <v>22</v>
      </c>
      <c r="F25329" s="4" t="s">
        <v>10</v>
      </c>
    </row>
    <row r="25330" spans="1:9">
      <c r="A25330" t="n">
        <v>201418</v>
      </c>
      <c r="B25330" s="25" t="n">
        <v>45</v>
      </c>
      <c r="C25330" s="7" t="n">
        <v>11</v>
      </c>
      <c r="D25330" s="7" t="n">
        <v>3</v>
      </c>
      <c r="E25330" s="7" t="n">
        <v>23.1000003814697</v>
      </c>
      <c r="F25330" s="7" t="n">
        <v>0</v>
      </c>
    </row>
    <row r="25331" spans="1:9">
      <c r="A25331" t="s">
        <v>4</v>
      </c>
      <c r="B25331" s="4" t="s">
        <v>5</v>
      </c>
      <c r="C25331" s="4" t="s">
        <v>13</v>
      </c>
      <c r="D25331" s="4" t="s">
        <v>13</v>
      </c>
      <c r="E25331" s="4" t="s">
        <v>22</v>
      </c>
      <c r="F25331" s="4" t="s">
        <v>22</v>
      </c>
      <c r="G25331" s="4" t="s">
        <v>22</v>
      </c>
      <c r="H25331" s="4" t="s">
        <v>10</v>
      </c>
    </row>
    <row r="25332" spans="1:9">
      <c r="A25332" t="n">
        <v>201427</v>
      </c>
      <c r="B25332" s="25" t="n">
        <v>45</v>
      </c>
      <c r="C25332" s="7" t="n">
        <v>2</v>
      </c>
      <c r="D25332" s="7" t="n">
        <v>3</v>
      </c>
      <c r="E25332" s="7" t="n">
        <v>-14.6300001144409</v>
      </c>
      <c r="F25332" s="7" t="n">
        <v>1.41999995708466</v>
      </c>
      <c r="G25332" s="7" t="n">
        <v>-20.5900001525879</v>
      </c>
      <c r="H25332" s="7" t="n">
        <v>7000</v>
      </c>
    </row>
    <row r="25333" spans="1:9">
      <c r="A25333" t="s">
        <v>4</v>
      </c>
      <c r="B25333" s="4" t="s">
        <v>5</v>
      </c>
      <c r="C25333" s="4" t="s">
        <v>13</v>
      </c>
      <c r="D25333" s="4" t="s">
        <v>13</v>
      </c>
      <c r="E25333" s="4" t="s">
        <v>22</v>
      </c>
      <c r="F25333" s="4" t="s">
        <v>22</v>
      </c>
      <c r="G25333" s="4" t="s">
        <v>22</v>
      </c>
      <c r="H25333" s="4" t="s">
        <v>10</v>
      </c>
      <c r="I25333" s="4" t="s">
        <v>13</v>
      </c>
    </row>
    <row r="25334" spans="1:9">
      <c r="A25334" t="n">
        <v>201444</v>
      </c>
      <c r="B25334" s="25" t="n">
        <v>45</v>
      </c>
      <c r="C25334" s="7" t="n">
        <v>4</v>
      </c>
      <c r="D25334" s="7" t="n">
        <v>3</v>
      </c>
      <c r="E25334" s="7" t="n">
        <v>358.410003662109</v>
      </c>
      <c r="F25334" s="7" t="n">
        <v>20.0100002288818</v>
      </c>
      <c r="G25334" s="7" t="n">
        <v>10</v>
      </c>
      <c r="H25334" s="7" t="n">
        <v>7000</v>
      </c>
      <c r="I25334" s="7" t="n">
        <v>1</v>
      </c>
    </row>
    <row r="25335" spans="1:9">
      <c r="A25335" t="s">
        <v>4</v>
      </c>
      <c r="B25335" s="4" t="s">
        <v>5</v>
      </c>
      <c r="C25335" s="4" t="s">
        <v>13</v>
      </c>
      <c r="D25335" s="4" t="s">
        <v>13</v>
      </c>
      <c r="E25335" s="4" t="s">
        <v>22</v>
      </c>
      <c r="F25335" s="4" t="s">
        <v>10</v>
      </c>
    </row>
    <row r="25336" spans="1:9">
      <c r="A25336" t="n">
        <v>201462</v>
      </c>
      <c r="B25336" s="25" t="n">
        <v>45</v>
      </c>
      <c r="C25336" s="7" t="n">
        <v>5</v>
      </c>
      <c r="D25336" s="7" t="n">
        <v>3</v>
      </c>
      <c r="E25336" s="7" t="n">
        <v>5.69999980926514</v>
      </c>
      <c r="F25336" s="7" t="n">
        <v>7000</v>
      </c>
    </row>
    <row r="25337" spans="1:9">
      <c r="A25337" t="s">
        <v>4</v>
      </c>
      <c r="B25337" s="4" t="s">
        <v>5</v>
      </c>
      <c r="C25337" s="4" t="s">
        <v>13</v>
      </c>
      <c r="D25337" s="4" t="s">
        <v>13</v>
      </c>
      <c r="E25337" s="4" t="s">
        <v>22</v>
      </c>
      <c r="F25337" s="4" t="s">
        <v>10</v>
      </c>
    </row>
    <row r="25338" spans="1:9">
      <c r="A25338" t="n">
        <v>201471</v>
      </c>
      <c r="B25338" s="25" t="n">
        <v>45</v>
      </c>
      <c r="C25338" s="7" t="n">
        <v>11</v>
      </c>
      <c r="D25338" s="7" t="n">
        <v>3</v>
      </c>
      <c r="E25338" s="7" t="n">
        <v>23.1000003814697</v>
      </c>
      <c r="F25338" s="7" t="n">
        <v>7000</v>
      </c>
    </row>
    <row r="25339" spans="1:9">
      <c r="A25339" t="s">
        <v>4</v>
      </c>
      <c r="B25339" s="4" t="s">
        <v>5</v>
      </c>
      <c r="C25339" s="4" t="s">
        <v>13</v>
      </c>
      <c r="D25339" s="4" t="s">
        <v>10</v>
      </c>
      <c r="E25339" s="4" t="s">
        <v>13</v>
      </c>
    </row>
    <row r="25340" spans="1:9">
      <c r="A25340" t="n">
        <v>201480</v>
      </c>
      <c r="B25340" s="83" t="n">
        <v>39</v>
      </c>
      <c r="C25340" s="7" t="n">
        <v>13</v>
      </c>
      <c r="D25340" s="7" t="n">
        <v>65533</v>
      </c>
      <c r="E25340" s="7" t="n">
        <v>106</v>
      </c>
    </row>
    <row r="25341" spans="1:9">
      <c r="A25341" t="s">
        <v>4</v>
      </c>
      <c r="B25341" s="4" t="s">
        <v>5</v>
      </c>
      <c r="C25341" s="4" t="s">
        <v>13</v>
      </c>
      <c r="D25341" s="4" t="s">
        <v>10</v>
      </c>
      <c r="E25341" s="4" t="s">
        <v>10</v>
      </c>
      <c r="F25341" s="4" t="s">
        <v>10</v>
      </c>
      <c r="G25341" s="4" t="s">
        <v>10</v>
      </c>
      <c r="H25341" s="4" t="s">
        <v>10</v>
      </c>
      <c r="I25341" s="4" t="s">
        <v>6</v>
      </c>
      <c r="J25341" s="4" t="s">
        <v>22</v>
      </c>
      <c r="K25341" s="4" t="s">
        <v>22</v>
      </c>
      <c r="L25341" s="4" t="s">
        <v>22</v>
      </c>
      <c r="M25341" s="4" t="s">
        <v>9</v>
      </c>
      <c r="N25341" s="4" t="s">
        <v>9</v>
      </c>
      <c r="O25341" s="4" t="s">
        <v>22</v>
      </c>
      <c r="P25341" s="4" t="s">
        <v>22</v>
      </c>
      <c r="Q25341" s="4" t="s">
        <v>22</v>
      </c>
      <c r="R25341" s="4" t="s">
        <v>22</v>
      </c>
      <c r="S25341" s="4" t="s">
        <v>13</v>
      </c>
    </row>
    <row r="25342" spans="1:9">
      <c r="A25342" t="n">
        <v>201485</v>
      </c>
      <c r="B25342" s="83" t="n">
        <v>39</v>
      </c>
      <c r="C25342" s="7" t="n">
        <v>12</v>
      </c>
      <c r="D25342" s="7" t="n">
        <v>65533</v>
      </c>
      <c r="E25342" s="7" t="n">
        <v>206</v>
      </c>
      <c r="F25342" s="7" t="n">
        <v>0</v>
      </c>
      <c r="G25342" s="7" t="n">
        <v>65533</v>
      </c>
      <c r="H25342" s="7" t="n">
        <v>3</v>
      </c>
      <c r="I25342" s="7" t="s">
        <v>12</v>
      </c>
      <c r="J25342" s="7" t="n">
        <v>-14.5900001525879</v>
      </c>
      <c r="K25342" s="7" t="n">
        <v>0.100000001490116</v>
      </c>
      <c r="L25342" s="7" t="n">
        <v>-20.3799991607666</v>
      </c>
      <c r="M25342" s="7" t="n">
        <v>0</v>
      </c>
      <c r="N25342" s="7" t="n">
        <v>0</v>
      </c>
      <c r="O25342" s="7" t="n">
        <v>0</v>
      </c>
      <c r="P25342" s="7" t="n">
        <v>3</v>
      </c>
      <c r="Q25342" s="7" t="n">
        <v>3</v>
      </c>
      <c r="R25342" s="7" t="n">
        <v>3</v>
      </c>
      <c r="S25342" s="7" t="n">
        <v>106</v>
      </c>
    </row>
    <row r="25343" spans="1:9">
      <c r="A25343" t="s">
        <v>4</v>
      </c>
      <c r="B25343" s="4" t="s">
        <v>5</v>
      </c>
      <c r="C25343" s="4" t="s">
        <v>13</v>
      </c>
      <c r="D25343" s="4" t="s">
        <v>10</v>
      </c>
      <c r="E25343" s="4" t="s">
        <v>22</v>
      </c>
      <c r="F25343" s="4" t="s">
        <v>10</v>
      </c>
      <c r="G25343" s="4" t="s">
        <v>9</v>
      </c>
      <c r="H25343" s="4" t="s">
        <v>9</v>
      </c>
      <c r="I25343" s="4" t="s">
        <v>10</v>
      </c>
      <c r="J25343" s="4" t="s">
        <v>10</v>
      </c>
      <c r="K25343" s="4" t="s">
        <v>9</v>
      </c>
      <c r="L25343" s="4" t="s">
        <v>9</v>
      </c>
      <c r="M25343" s="4" t="s">
        <v>9</v>
      </c>
      <c r="N25343" s="4" t="s">
        <v>9</v>
      </c>
      <c r="O25343" s="4" t="s">
        <v>6</v>
      </c>
    </row>
    <row r="25344" spans="1:9">
      <c r="A25344" t="n">
        <v>201535</v>
      </c>
      <c r="B25344" s="14" t="n">
        <v>50</v>
      </c>
      <c r="C25344" s="7" t="n">
        <v>0</v>
      </c>
      <c r="D25344" s="7" t="n">
        <v>4434</v>
      </c>
      <c r="E25344" s="7" t="n">
        <v>0.800000011920929</v>
      </c>
      <c r="F25344" s="7" t="n">
        <v>200</v>
      </c>
      <c r="G25344" s="7" t="n">
        <v>0</v>
      </c>
      <c r="H25344" s="7" t="n">
        <v>-1065353216</v>
      </c>
      <c r="I25344" s="7" t="n">
        <v>0</v>
      </c>
      <c r="J25344" s="7" t="n">
        <v>65533</v>
      </c>
      <c r="K25344" s="7" t="n">
        <v>0</v>
      </c>
      <c r="L25344" s="7" t="n">
        <v>0</v>
      </c>
      <c r="M25344" s="7" t="n">
        <v>0</v>
      </c>
      <c r="N25344" s="7" t="n">
        <v>0</v>
      </c>
      <c r="O25344" s="7" t="s">
        <v>12</v>
      </c>
    </row>
    <row r="25345" spans="1:19">
      <c r="A25345" t="s">
        <v>4</v>
      </c>
      <c r="B25345" s="4" t="s">
        <v>5</v>
      </c>
      <c r="C25345" s="4" t="s">
        <v>10</v>
      </c>
    </row>
    <row r="25346" spans="1:19">
      <c r="A25346" t="n">
        <v>201574</v>
      </c>
      <c r="B25346" s="35" t="n">
        <v>16</v>
      </c>
      <c r="C25346" s="7" t="n">
        <v>1000</v>
      </c>
    </row>
    <row r="25347" spans="1:19">
      <c r="A25347" t="s">
        <v>4</v>
      </c>
      <c r="B25347" s="4" t="s">
        <v>5</v>
      </c>
      <c r="C25347" s="4" t="s">
        <v>13</v>
      </c>
      <c r="D25347" s="4" t="s">
        <v>10</v>
      </c>
      <c r="E25347" s="4" t="s">
        <v>22</v>
      </c>
      <c r="F25347" s="4" t="s">
        <v>10</v>
      </c>
      <c r="G25347" s="4" t="s">
        <v>9</v>
      </c>
      <c r="H25347" s="4" t="s">
        <v>9</v>
      </c>
      <c r="I25347" s="4" t="s">
        <v>10</v>
      </c>
      <c r="J25347" s="4" t="s">
        <v>10</v>
      </c>
      <c r="K25347" s="4" t="s">
        <v>9</v>
      </c>
      <c r="L25347" s="4" t="s">
        <v>9</v>
      </c>
      <c r="M25347" s="4" t="s">
        <v>9</v>
      </c>
      <c r="N25347" s="4" t="s">
        <v>9</v>
      </c>
      <c r="O25347" s="4" t="s">
        <v>6</v>
      </c>
    </row>
    <row r="25348" spans="1:19">
      <c r="A25348" t="n">
        <v>201577</v>
      </c>
      <c r="B25348" s="14" t="n">
        <v>50</v>
      </c>
      <c r="C25348" s="7" t="n">
        <v>0</v>
      </c>
      <c r="D25348" s="7" t="n">
        <v>5306</v>
      </c>
      <c r="E25348" s="7" t="n">
        <v>0.600000023841858</v>
      </c>
      <c r="F25348" s="7" t="n">
        <v>400</v>
      </c>
      <c r="G25348" s="7" t="n">
        <v>0</v>
      </c>
      <c r="H25348" s="7" t="n">
        <v>-1061158912</v>
      </c>
      <c r="I25348" s="7" t="n">
        <v>0</v>
      </c>
      <c r="J25348" s="7" t="n">
        <v>65533</v>
      </c>
      <c r="K25348" s="7" t="n">
        <v>0</v>
      </c>
      <c r="L25348" s="7" t="n">
        <v>0</v>
      </c>
      <c r="M25348" s="7" t="n">
        <v>0</v>
      </c>
      <c r="N25348" s="7" t="n">
        <v>0</v>
      </c>
      <c r="O25348" s="7" t="s">
        <v>12</v>
      </c>
    </row>
    <row r="25349" spans="1:19">
      <c r="A25349" t="s">
        <v>4</v>
      </c>
      <c r="B25349" s="4" t="s">
        <v>5</v>
      </c>
      <c r="C25349" s="4" t="s">
        <v>13</v>
      </c>
      <c r="D25349" s="4" t="s">
        <v>10</v>
      </c>
      <c r="E25349" s="4" t="s">
        <v>10</v>
      </c>
      <c r="F25349" s="4" t="s">
        <v>10</v>
      </c>
      <c r="G25349" s="4" t="s">
        <v>10</v>
      </c>
      <c r="H25349" s="4" t="s">
        <v>10</v>
      </c>
      <c r="I25349" s="4" t="s">
        <v>6</v>
      </c>
      <c r="J25349" s="4" t="s">
        <v>22</v>
      </c>
      <c r="K25349" s="4" t="s">
        <v>22</v>
      </c>
      <c r="L25349" s="4" t="s">
        <v>22</v>
      </c>
      <c r="M25349" s="4" t="s">
        <v>9</v>
      </c>
      <c r="N25349" s="4" t="s">
        <v>9</v>
      </c>
      <c r="O25349" s="4" t="s">
        <v>22</v>
      </c>
      <c r="P25349" s="4" t="s">
        <v>22</v>
      </c>
      <c r="Q25349" s="4" t="s">
        <v>22</v>
      </c>
      <c r="R25349" s="4" t="s">
        <v>22</v>
      </c>
      <c r="S25349" s="4" t="s">
        <v>13</v>
      </c>
    </row>
    <row r="25350" spans="1:19">
      <c r="A25350" t="n">
        <v>201616</v>
      </c>
      <c r="B25350" s="83" t="n">
        <v>39</v>
      </c>
      <c r="C25350" s="7" t="n">
        <v>12</v>
      </c>
      <c r="D25350" s="7" t="n">
        <v>65533</v>
      </c>
      <c r="E25350" s="7" t="n">
        <v>203</v>
      </c>
      <c r="F25350" s="7" t="n">
        <v>0</v>
      </c>
      <c r="G25350" s="7" t="n">
        <v>28</v>
      </c>
      <c r="H25350" s="7" t="n">
        <v>3</v>
      </c>
      <c r="I25350" s="7" t="s">
        <v>12</v>
      </c>
      <c r="J25350" s="7" t="n">
        <v>0</v>
      </c>
      <c r="K25350" s="7" t="n">
        <v>0</v>
      </c>
      <c r="L25350" s="7" t="n">
        <v>0</v>
      </c>
      <c r="M25350" s="7" t="n">
        <v>0</v>
      </c>
      <c r="N25350" s="7" t="n">
        <v>0</v>
      </c>
      <c r="O25350" s="7" t="n">
        <v>0</v>
      </c>
      <c r="P25350" s="7" t="n">
        <v>1</v>
      </c>
      <c r="Q25350" s="7" t="n">
        <v>1</v>
      </c>
      <c r="R25350" s="7" t="n">
        <v>1</v>
      </c>
      <c r="S25350" s="7" t="n">
        <v>255</v>
      </c>
    </row>
    <row r="25351" spans="1:19">
      <c r="A25351" t="s">
        <v>4</v>
      </c>
      <c r="B25351" s="4" t="s">
        <v>5</v>
      </c>
      <c r="C25351" s="4" t="s">
        <v>13</v>
      </c>
      <c r="D25351" s="4" t="s">
        <v>10</v>
      </c>
      <c r="E25351" s="4" t="s">
        <v>10</v>
      </c>
      <c r="F25351" s="4" t="s">
        <v>10</v>
      </c>
      <c r="G25351" s="4" t="s">
        <v>10</v>
      </c>
      <c r="H25351" s="4" t="s">
        <v>10</v>
      </c>
      <c r="I25351" s="4" t="s">
        <v>6</v>
      </c>
      <c r="J25351" s="4" t="s">
        <v>22</v>
      </c>
      <c r="K25351" s="4" t="s">
        <v>22</v>
      </c>
      <c r="L25351" s="4" t="s">
        <v>22</v>
      </c>
      <c r="M25351" s="4" t="s">
        <v>9</v>
      </c>
      <c r="N25351" s="4" t="s">
        <v>9</v>
      </c>
      <c r="O25351" s="4" t="s">
        <v>22</v>
      </c>
      <c r="P25351" s="4" t="s">
        <v>22</v>
      </c>
      <c r="Q25351" s="4" t="s">
        <v>22</v>
      </c>
      <c r="R25351" s="4" t="s">
        <v>22</v>
      </c>
      <c r="S25351" s="4" t="s">
        <v>13</v>
      </c>
    </row>
    <row r="25352" spans="1:19">
      <c r="A25352" t="n">
        <v>201666</v>
      </c>
      <c r="B25352" s="83" t="n">
        <v>39</v>
      </c>
      <c r="C25352" s="7" t="n">
        <v>12</v>
      </c>
      <c r="D25352" s="7" t="n">
        <v>65533</v>
      </c>
      <c r="E25352" s="7" t="n">
        <v>203</v>
      </c>
      <c r="F25352" s="7" t="n">
        <v>0</v>
      </c>
      <c r="G25352" s="7" t="n">
        <v>29</v>
      </c>
      <c r="H25352" s="7" t="n">
        <v>3</v>
      </c>
      <c r="I25352" s="7" t="s">
        <v>12</v>
      </c>
      <c r="J25352" s="7" t="n">
        <v>0</v>
      </c>
      <c r="K25352" s="7" t="n">
        <v>0</v>
      </c>
      <c r="L25352" s="7" t="n">
        <v>0</v>
      </c>
      <c r="M25352" s="7" t="n">
        <v>0</v>
      </c>
      <c r="N25352" s="7" t="n">
        <v>0</v>
      </c>
      <c r="O25352" s="7" t="n">
        <v>0</v>
      </c>
      <c r="P25352" s="7" t="n">
        <v>1</v>
      </c>
      <c r="Q25352" s="7" t="n">
        <v>1</v>
      </c>
      <c r="R25352" s="7" t="n">
        <v>1</v>
      </c>
      <c r="S25352" s="7" t="n">
        <v>255</v>
      </c>
    </row>
    <row r="25353" spans="1:19">
      <c r="A25353" t="s">
        <v>4</v>
      </c>
      <c r="B25353" s="4" t="s">
        <v>5</v>
      </c>
      <c r="C25353" s="4" t="s">
        <v>13</v>
      </c>
      <c r="D25353" s="4" t="s">
        <v>10</v>
      </c>
      <c r="E25353" s="4" t="s">
        <v>10</v>
      </c>
      <c r="F25353" s="4" t="s">
        <v>10</v>
      </c>
      <c r="G25353" s="4" t="s">
        <v>10</v>
      </c>
      <c r="H25353" s="4" t="s">
        <v>10</v>
      </c>
      <c r="I25353" s="4" t="s">
        <v>6</v>
      </c>
      <c r="J25353" s="4" t="s">
        <v>22</v>
      </c>
      <c r="K25353" s="4" t="s">
        <v>22</v>
      </c>
      <c r="L25353" s="4" t="s">
        <v>22</v>
      </c>
      <c r="M25353" s="4" t="s">
        <v>9</v>
      </c>
      <c r="N25353" s="4" t="s">
        <v>9</v>
      </c>
      <c r="O25353" s="4" t="s">
        <v>22</v>
      </c>
      <c r="P25353" s="4" t="s">
        <v>22</v>
      </c>
      <c r="Q25353" s="4" t="s">
        <v>22</v>
      </c>
      <c r="R25353" s="4" t="s">
        <v>22</v>
      </c>
      <c r="S25353" s="4" t="s">
        <v>13</v>
      </c>
    </row>
    <row r="25354" spans="1:19">
      <c r="A25354" t="n">
        <v>201716</v>
      </c>
      <c r="B25354" s="83" t="n">
        <v>39</v>
      </c>
      <c r="C25354" s="7" t="n">
        <v>12</v>
      </c>
      <c r="D25354" s="7" t="n">
        <v>65533</v>
      </c>
      <c r="E25354" s="7" t="n">
        <v>203</v>
      </c>
      <c r="F25354" s="7" t="n">
        <v>0</v>
      </c>
      <c r="G25354" s="7" t="n">
        <v>27</v>
      </c>
      <c r="H25354" s="7" t="n">
        <v>3</v>
      </c>
      <c r="I25354" s="7" t="s">
        <v>12</v>
      </c>
      <c r="J25354" s="7" t="n">
        <v>0</v>
      </c>
      <c r="K25354" s="7" t="n">
        <v>0</v>
      </c>
      <c r="L25354" s="7" t="n">
        <v>0</v>
      </c>
      <c r="M25354" s="7" t="n">
        <v>0</v>
      </c>
      <c r="N25354" s="7" t="n">
        <v>0</v>
      </c>
      <c r="O25354" s="7" t="n">
        <v>0</v>
      </c>
      <c r="P25354" s="7" t="n">
        <v>1</v>
      </c>
      <c r="Q25354" s="7" t="n">
        <v>1</v>
      </c>
      <c r="R25354" s="7" t="n">
        <v>1</v>
      </c>
      <c r="S25354" s="7" t="n">
        <v>255</v>
      </c>
    </row>
    <row r="25355" spans="1:19">
      <c r="A25355" t="s">
        <v>4</v>
      </c>
      <c r="B25355" s="4" t="s">
        <v>5</v>
      </c>
      <c r="C25355" s="4" t="s">
        <v>10</v>
      </c>
    </row>
    <row r="25356" spans="1:19">
      <c r="A25356" t="n">
        <v>201766</v>
      </c>
      <c r="B25356" s="35" t="n">
        <v>16</v>
      </c>
      <c r="C25356" s="7" t="n">
        <v>2000</v>
      </c>
    </row>
    <row r="25357" spans="1:19">
      <c r="A25357" t="s">
        <v>4</v>
      </c>
      <c r="B25357" s="4" t="s">
        <v>5</v>
      </c>
      <c r="C25357" s="4" t="s">
        <v>13</v>
      </c>
      <c r="D25357" s="4" t="s">
        <v>10</v>
      </c>
      <c r="E25357" s="4" t="s">
        <v>22</v>
      </c>
      <c r="F25357" s="4" t="s">
        <v>10</v>
      </c>
      <c r="G25357" s="4" t="s">
        <v>9</v>
      </c>
      <c r="H25357" s="4" t="s">
        <v>9</v>
      </c>
      <c r="I25357" s="4" t="s">
        <v>10</v>
      </c>
      <c r="J25357" s="4" t="s">
        <v>10</v>
      </c>
      <c r="K25357" s="4" t="s">
        <v>9</v>
      </c>
      <c r="L25357" s="4" t="s">
        <v>9</v>
      </c>
      <c r="M25357" s="4" t="s">
        <v>9</v>
      </c>
      <c r="N25357" s="4" t="s">
        <v>9</v>
      </c>
      <c r="O25357" s="4" t="s">
        <v>6</v>
      </c>
    </row>
    <row r="25358" spans="1:19">
      <c r="A25358" t="n">
        <v>201769</v>
      </c>
      <c r="B25358" s="14" t="n">
        <v>50</v>
      </c>
      <c r="C25358" s="7" t="n">
        <v>0</v>
      </c>
      <c r="D25358" s="7" t="n">
        <v>4120</v>
      </c>
      <c r="E25358" s="7" t="n">
        <v>0.699999988079071</v>
      </c>
      <c r="F25358" s="7" t="n">
        <v>0</v>
      </c>
      <c r="G25358" s="7" t="n">
        <v>0</v>
      </c>
      <c r="H25358" s="7" t="n">
        <v>-1073741824</v>
      </c>
      <c r="I25358" s="7" t="n">
        <v>0</v>
      </c>
      <c r="J25358" s="7" t="n">
        <v>65533</v>
      </c>
      <c r="K25358" s="7" t="n">
        <v>0</v>
      </c>
      <c r="L25358" s="7" t="n">
        <v>0</v>
      </c>
      <c r="M25358" s="7" t="n">
        <v>0</v>
      </c>
      <c r="N25358" s="7" t="n">
        <v>0</v>
      </c>
      <c r="O25358" s="7" t="s">
        <v>12</v>
      </c>
    </row>
    <row r="25359" spans="1:19">
      <c r="A25359" t="s">
        <v>4</v>
      </c>
      <c r="B25359" s="4" t="s">
        <v>5</v>
      </c>
      <c r="C25359" s="4" t="s">
        <v>10</v>
      </c>
      <c r="D25359" s="4" t="s">
        <v>9</v>
      </c>
      <c r="E25359" s="4" t="s">
        <v>9</v>
      </c>
      <c r="F25359" s="4" t="s">
        <v>9</v>
      </c>
      <c r="G25359" s="4" t="s">
        <v>9</v>
      </c>
      <c r="H25359" s="4" t="s">
        <v>10</v>
      </c>
      <c r="I25359" s="4" t="s">
        <v>13</v>
      </c>
    </row>
    <row r="25360" spans="1:19">
      <c r="A25360" t="n">
        <v>201808</v>
      </c>
      <c r="B25360" s="90" t="n">
        <v>66</v>
      </c>
      <c r="C25360" s="7" t="n">
        <v>28</v>
      </c>
      <c r="D25360" s="7" t="n">
        <v>1065353216</v>
      </c>
      <c r="E25360" s="7" t="n">
        <v>1065353216</v>
      </c>
      <c r="F25360" s="7" t="n">
        <v>1065353216</v>
      </c>
      <c r="G25360" s="7" t="n">
        <v>0</v>
      </c>
      <c r="H25360" s="7" t="n">
        <v>1</v>
      </c>
      <c r="I25360" s="7" t="n">
        <v>3</v>
      </c>
    </row>
    <row r="25361" spans="1:19">
      <c r="A25361" t="s">
        <v>4</v>
      </c>
      <c r="B25361" s="4" t="s">
        <v>5</v>
      </c>
      <c r="C25361" s="4" t="s">
        <v>10</v>
      </c>
      <c r="D25361" s="4" t="s">
        <v>9</v>
      </c>
      <c r="E25361" s="4" t="s">
        <v>9</v>
      </c>
      <c r="F25361" s="4" t="s">
        <v>9</v>
      </c>
      <c r="G25361" s="4" t="s">
        <v>9</v>
      </c>
      <c r="H25361" s="4" t="s">
        <v>10</v>
      </c>
      <c r="I25361" s="4" t="s">
        <v>13</v>
      </c>
    </row>
    <row r="25362" spans="1:19">
      <c r="A25362" t="n">
        <v>201830</v>
      </c>
      <c r="B25362" s="90" t="n">
        <v>66</v>
      </c>
      <c r="C25362" s="7" t="n">
        <v>29</v>
      </c>
      <c r="D25362" s="7" t="n">
        <v>1065353216</v>
      </c>
      <c r="E25362" s="7" t="n">
        <v>1065353216</v>
      </c>
      <c r="F25362" s="7" t="n">
        <v>1065353216</v>
      </c>
      <c r="G25362" s="7" t="n">
        <v>0</v>
      </c>
      <c r="H25362" s="7" t="n">
        <v>1</v>
      </c>
      <c r="I25362" s="7" t="n">
        <v>3</v>
      </c>
    </row>
    <row r="25363" spans="1:19">
      <c r="A25363" t="s">
        <v>4</v>
      </c>
      <c r="B25363" s="4" t="s">
        <v>5</v>
      </c>
      <c r="C25363" s="4" t="s">
        <v>10</v>
      </c>
      <c r="D25363" s="4" t="s">
        <v>9</v>
      </c>
      <c r="E25363" s="4" t="s">
        <v>9</v>
      </c>
      <c r="F25363" s="4" t="s">
        <v>9</v>
      </c>
      <c r="G25363" s="4" t="s">
        <v>9</v>
      </c>
      <c r="H25363" s="4" t="s">
        <v>10</v>
      </c>
      <c r="I25363" s="4" t="s">
        <v>13</v>
      </c>
    </row>
    <row r="25364" spans="1:19">
      <c r="A25364" t="n">
        <v>201852</v>
      </c>
      <c r="B25364" s="90" t="n">
        <v>66</v>
      </c>
      <c r="C25364" s="7" t="n">
        <v>27</v>
      </c>
      <c r="D25364" s="7" t="n">
        <v>1065353216</v>
      </c>
      <c r="E25364" s="7" t="n">
        <v>1065353216</v>
      </c>
      <c r="F25364" s="7" t="n">
        <v>1065353216</v>
      </c>
      <c r="G25364" s="7" t="n">
        <v>0</v>
      </c>
      <c r="H25364" s="7" t="n">
        <v>1</v>
      </c>
      <c r="I25364" s="7" t="n">
        <v>3</v>
      </c>
    </row>
    <row r="25365" spans="1:19">
      <c r="A25365" t="s">
        <v>4</v>
      </c>
      <c r="B25365" s="4" t="s">
        <v>5</v>
      </c>
      <c r="C25365" s="4" t="s">
        <v>10</v>
      </c>
      <c r="D25365" s="4" t="s">
        <v>9</v>
      </c>
    </row>
    <row r="25366" spans="1:19">
      <c r="A25366" t="n">
        <v>201874</v>
      </c>
      <c r="B25366" s="45" t="n">
        <v>44</v>
      </c>
      <c r="C25366" s="7" t="n">
        <v>28</v>
      </c>
      <c r="D25366" s="7" t="n">
        <v>128</v>
      </c>
    </row>
    <row r="25367" spans="1:19">
      <c r="A25367" t="s">
        <v>4</v>
      </c>
      <c r="B25367" s="4" t="s">
        <v>5</v>
      </c>
      <c r="C25367" s="4" t="s">
        <v>10</v>
      </c>
      <c r="D25367" s="4" t="s">
        <v>9</v>
      </c>
    </row>
    <row r="25368" spans="1:19">
      <c r="A25368" t="n">
        <v>201881</v>
      </c>
      <c r="B25368" s="45" t="n">
        <v>44</v>
      </c>
      <c r="C25368" s="7" t="n">
        <v>29</v>
      </c>
      <c r="D25368" s="7" t="n">
        <v>128</v>
      </c>
    </row>
    <row r="25369" spans="1:19">
      <c r="A25369" t="s">
        <v>4</v>
      </c>
      <c r="B25369" s="4" t="s">
        <v>5</v>
      </c>
      <c r="C25369" s="4" t="s">
        <v>10</v>
      </c>
      <c r="D25369" s="4" t="s">
        <v>9</v>
      </c>
    </row>
    <row r="25370" spans="1:19">
      <c r="A25370" t="n">
        <v>201888</v>
      </c>
      <c r="B25370" s="45" t="n">
        <v>44</v>
      </c>
      <c r="C25370" s="7" t="n">
        <v>27</v>
      </c>
      <c r="D25370" s="7" t="n">
        <v>128</v>
      </c>
    </row>
    <row r="25371" spans="1:19">
      <c r="A25371" t="s">
        <v>4</v>
      </c>
      <c r="B25371" s="4" t="s">
        <v>5</v>
      </c>
      <c r="C25371" s="4" t="s">
        <v>10</v>
      </c>
      <c r="D25371" s="4" t="s">
        <v>9</v>
      </c>
      <c r="E25371" s="4" t="s">
        <v>9</v>
      </c>
      <c r="F25371" s="4" t="s">
        <v>9</v>
      </c>
      <c r="G25371" s="4" t="s">
        <v>9</v>
      </c>
      <c r="H25371" s="4" t="s">
        <v>10</v>
      </c>
      <c r="I25371" s="4" t="s">
        <v>13</v>
      </c>
    </row>
    <row r="25372" spans="1:19">
      <c r="A25372" t="n">
        <v>201895</v>
      </c>
      <c r="B25372" s="90" t="n">
        <v>66</v>
      </c>
      <c r="C25372" s="7" t="n">
        <v>28</v>
      </c>
      <c r="D25372" s="7" t="n">
        <v>1065353216</v>
      </c>
      <c r="E25372" s="7" t="n">
        <v>1065353216</v>
      </c>
      <c r="F25372" s="7" t="n">
        <v>1065353216</v>
      </c>
      <c r="G25372" s="7" t="n">
        <v>1065353216</v>
      </c>
      <c r="H25372" s="7" t="n">
        <v>1000</v>
      </c>
      <c r="I25372" s="7" t="n">
        <v>3</v>
      </c>
    </row>
    <row r="25373" spans="1:19">
      <c r="A25373" t="s">
        <v>4</v>
      </c>
      <c r="B25373" s="4" t="s">
        <v>5</v>
      </c>
      <c r="C25373" s="4" t="s">
        <v>10</v>
      </c>
      <c r="D25373" s="4" t="s">
        <v>9</v>
      </c>
      <c r="E25373" s="4" t="s">
        <v>9</v>
      </c>
      <c r="F25373" s="4" t="s">
        <v>9</v>
      </c>
      <c r="G25373" s="4" t="s">
        <v>9</v>
      </c>
      <c r="H25373" s="4" t="s">
        <v>10</v>
      </c>
      <c r="I25373" s="4" t="s">
        <v>13</v>
      </c>
    </row>
    <row r="25374" spans="1:19">
      <c r="A25374" t="n">
        <v>201917</v>
      </c>
      <c r="B25374" s="90" t="n">
        <v>66</v>
      </c>
      <c r="C25374" s="7" t="n">
        <v>29</v>
      </c>
      <c r="D25374" s="7" t="n">
        <v>1065353216</v>
      </c>
      <c r="E25374" s="7" t="n">
        <v>1065353216</v>
      </c>
      <c r="F25374" s="7" t="n">
        <v>1065353216</v>
      </c>
      <c r="G25374" s="7" t="n">
        <v>1065353216</v>
      </c>
      <c r="H25374" s="7" t="n">
        <v>1000</v>
      </c>
      <c r="I25374" s="7" t="n">
        <v>3</v>
      </c>
    </row>
    <row r="25375" spans="1:19">
      <c r="A25375" t="s">
        <v>4</v>
      </c>
      <c r="B25375" s="4" t="s">
        <v>5</v>
      </c>
      <c r="C25375" s="4" t="s">
        <v>10</v>
      </c>
      <c r="D25375" s="4" t="s">
        <v>9</v>
      </c>
      <c r="E25375" s="4" t="s">
        <v>9</v>
      </c>
      <c r="F25375" s="4" t="s">
        <v>9</v>
      </c>
      <c r="G25375" s="4" t="s">
        <v>9</v>
      </c>
      <c r="H25375" s="4" t="s">
        <v>10</v>
      </c>
      <c r="I25375" s="4" t="s">
        <v>13</v>
      </c>
    </row>
    <row r="25376" spans="1:19">
      <c r="A25376" t="n">
        <v>201939</v>
      </c>
      <c r="B25376" s="90" t="n">
        <v>66</v>
      </c>
      <c r="C25376" s="7" t="n">
        <v>27</v>
      </c>
      <c r="D25376" s="7" t="n">
        <v>1065353216</v>
      </c>
      <c r="E25376" s="7" t="n">
        <v>1065353216</v>
      </c>
      <c r="F25376" s="7" t="n">
        <v>1065353216</v>
      </c>
      <c r="G25376" s="7" t="n">
        <v>1065353216</v>
      </c>
      <c r="H25376" s="7" t="n">
        <v>1000</v>
      </c>
      <c r="I25376" s="7" t="n">
        <v>3</v>
      </c>
    </row>
    <row r="25377" spans="1:9">
      <c r="A25377" t="s">
        <v>4</v>
      </c>
      <c r="B25377" s="4" t="s">
        <v>5</v>
      </c>
      <c r="C25377" s="4" t="s">
        <v>10</v>
      </c>
    </row>
    <row r="25378" spans="1:9">
      <c r="A25378" t="n">
        <v>201961</v>
      </c>
      <c r="B25378" s="35" t="n">
        <v>16</v>
      </c>
      <c r="C25378" s="7" t="n">
        <v>2000</v>
      </c>
    </row>
    <row r="25379" spans="1:9">
      <c r="A25379" t="s">
        <v>4</v>
      </c>
      <c r="B25379" s="4" t="s">
        <v>5</v>
      </c>
      <c r="C25379" s="4" t="s">
        <v>13</v>
      </c>
      <c r="D25379" s="4" t="s">
        <v>10</v>
      </c>
      <c r="E25379" s="4" t="s">
        <v>13</v>
      </c>
    </row>
    <row r="25380" spans="1:9">
      <c r="A25380" t="n">
        <v>201964</v>
      </c>
      <c r="B25380" s="83" t="n">
        <v>39</v>
      </c>
      <c r="C25380" s="7" t="n">
        <v>14</v>
      </c>
      <c r="D25380" s="7" t="n">
        <v>65533</v>
      </c>
      <c r="E25380" s="7" t="n">
        <v>106</v>
      </c>
    </row>
    <row r="25381" spans="1:9">
      <c r="A25381" t="s">
        <v>4</v>
      </c>
      <c r="B25381" s="4" t="s">
        <v>5</v>
      </c>
      <c r="C25381" s="4" t="s">
        <v>13</v>
      </c>
      <c r="D25381" s="4" t="s">
        <v>10</v>
      </c>
      <c r="E25381" s="4" t="s">
        <v>10</v>
      </c>
      <c r="F25381" s="4" t="s">
        <v>10</v>
      </c>
      <c r="G25381" s="4" t="s">
        <v>10</v>
      </c>
      <c r="H25381" s="4" t="s">
        <v>10</v>
      </c>
      <c r="I25381" s="4" t="s">
        <v>6</v>
      </c>
      <c r="J25381" s="4" t="s">
        <v>22</v>
      </c>
      <c r="K25381" s="4" t="s">
        <v>22</v>
      </c>
      <c r="L25381" s="4" t="s">
        <v>22</v>
      </c>
      <c r="M25381" s="4" t="s">
        <v>9</v>
      </c>
      <c r="N25381" s="4" t="s">
        <v>9</v>
      </c>
      <c r="O25381" s="4" t="s">
        <v>22</v>
      </c>
      <c r="P25381" s="4" t="s">
        <v>22</v>
      </c>
      <c r="Q25381" s="4" t="s">
        <v>22</v>
      </c>
      <c r="R25381" s="4" t="s">
        <v>22</v>
      </c>
      <c r="S25381" s="4" t="s">
        <v>13</v>
      </c>
    </row>
    <row r="25382" spans="1:9">
      <c r="A25382" t="n">
        <v>201969</v>
      </c>
      <c r="B25382" s="83" t="n">
        <v>39</v>
      </c>
      <c r="C25382" s="7" t="n">
        <v>12</v>
      </c>
      <c r="D25382" s="7" t="n">
        <v>65533</v>
      </c>
      <c r="E25382" s="7" t="n">
        <v>207</v>
      </c>
      <c r="F25382" s="7" t="n">
        <v>0</v>
      </c>
      <c r="G25382" s="7" t="n">
        <v>65533</v>
      </c>
      <c r="H25382" s="7" t="n">
        <v>3</v>
      </c>
      <c r="I25382" s="7" t="s">
        <v>12</v>
      </c>
      <c r="J25382" s="7" t="n">
        <v>-14.5900001525879</v>
      </c>
      <c r="K25382" s="7" t="n">
        <v>0.100000001490116</v>
      </c>
      <c r="L25382" s="7" t="n">
        <v>-20.3799991607666</v>
      </c>
      <c r="M25382" s="7" t="n">
        <v>0</v>
      </c>
      <c r="N25382" s="7" t="n">
        <v>0</v>
      </c>
      <c r="O25382" s="7" t="n">
        <v>0</v>
      </c>
      <c r="P25382" s="7" t="n">
        <v>3</v>
      </c>
      <c r="Q25382" s="7" t="n">
        <v>3</v>
      </c>
      <c r="R25382" s="7" t="n">
        <v>3</v>
      </c>
      <c r="S25382" s="7" t="n">
        <v>255</v>
      </c>
    </row>
    <row r="25383" spans="1:9">
      <c r="A25383" t="s">
        <v>4</v>
      </c>
      <c r="B25383" s="4" t="s">
        <v>5</v>
      </c>
      <c r="C25383" s="4" t="s">
        <v>13</v>
      </c>
      <c r="D25383" s="4" t="s">
        <v>10</v>
      </c>
      <c r="E25383" s="4" t="s">
        <v>22</v>
      </c>
      <c r="F25383" s="4" t="s">
        <v>10</v>
      </c>
      <c r="G25383" s="4" t="s">
        <v>9</v>
      </c>
      <c r="H25383" s="4" t="s">
        <v>9</v>
      </c>
      <c r="I25383" s="4" t="s">
        <v>10</v>
      </c>
      <c r="J25383" s="4" t="s">
        <v>10</v>
      </c>
      <c r="K25383" s="4" t="s">
        <v>9</v>
      </c>
      <c r="L25383" s="4" t="s">
        <v>9</v>
      </c>
      <c r="M25383" s="4" t="s">
        <v>9</v>
      </c>
      <c r="N25383" s="4" t="s">
        <v>9</v>
      </c>
      <c r="O25383" s="4" t="s">
        <v>6</v>
      </c>
    </row>
    <row r="25384" spans="1:9">
      <c r="A25384" t="n">
        <v>202019</v>
      </c>
      <c r="B25384" s="14" t="n">
        <v>50</v>
      </c>
      <c r="C25384" s="7" t="n">
        <v>0</v>
      </c>
      <c r="D25384" s="7" t="n">
        <v>4120</v>
      </c>
      <c r="E25384" s="7" t="n">
        <v>0.400000005960464</v>
      </c>
      <c r="F25384" s="7" t="n">
        <v>200</v>
      </c>
      <c r="G25384" s="7" t="n">
        <v>0</v>
      </c>
      <c r="H25384" s="7" t="n">
        <v>0</v>
      </c>
      <c r="I25384" s="7" t="n">
        <v>0</v>
      </c>
      <c r="J25384" s="7" t="n">
        <v>65533</v>
      </c>
      <c r="K25384" s="7" t="n">
        <v>0</v>
      </c>
      <c r="L25384" s="7" t="n">
        <v>0</v>
      </c>
      <c r="M25384" s="7" t="n">
        <v>0</v>
      </c>
      <c r="N25384" s="7" t="n">
        <v>0</v>
      </c>
      <c r="O25384" s="7" t="s">
        <v>12</v>
      </c>
    </row>
    <row r="25385" spans="1:9">
      <c r="A25385" t="s">
        <v>4</v>
      </c>
      <c r="B25385" s="4" t="s">
        <v>5</v>
      </c>
      <c r="C25385" s="4" t="s">
        <v>13</v>
      </c>
      <c r="D25385" s="4" t="s">
        <v>10</v>
      </c>
    </row>
    <row r="25386" spans="1:9">
      <c r="A25386" t="n">
        <v>202058</v>
      </c>
      <c r="B25386" s="25" t="n">
        <v>45</v>
      </c>
      <c r="C25386" s="7" t="n">
        <v>7</v>
      </c>
      <c r="D25386" s="7" t="n">
        <v>255</v>
      </c>
    </row>
    <row r="25387" spans="1:9">
      <c r="A25387" t="s">
        <v>4</v>
      </c>
      <c r="B25387" s="4" t="s">
        <v>5</v>
      </c>
      <c r="C25387" s="4" t="s">
        <v>13</v>
      </c>
      <c r="D25387" s="4" t="s">
        <v>10</v>
      </c>
      <c r="E25387" s="4" t="s">
        <v>22</v>
      </c>
    </row>
    <row r="25388" spans="1:9">
      <c r="A25388" t="n">
        <v>202062</v>
      </c>
      <c r="B25388" s="28" t="n">
        <v>58</v>
      </c>
      <c r="C25388" s="7" t="n">
        <v>101</v>
      </c>
      <c r="D25388" s="7" t="n">
        <v>300</v>
      </c>
      <c r="E25388" s="7" t="n">
        <v>1</v>
      </c>
    </row>
    <row r="25389" spans="1:9">
      <c r="A25389" t="s">
        <v>4</v>
      </c>
      <c r="B25389" s="4" t="s">
        <v>5</v>
      </c>
      <c r="C25389" s="4" t="s">
        <v>13</v>
      </c>
      <c r="D25389" s="4" t="s">
        <v>10</v>
      </c>
    </row>
    <row r="25390" spans="1:9">
      <c r="A25390" t="n">
        <v>202070</v>
      </c>
      <c r="B25390" s="28" t="n">
        <v>58</v>
      </c>
      <c r="C25390" s="7" t="n">
        <v>254</v>
      </c>
      <c r="D25390" s="7" t="n">
        <v>0</v>
      </c>
    </row>
    <row r="25391" spans="1:9">
      <c r="A25391" t="s">
        <v>4</v>
      </c>
      <c r="B25391" s="4" t="s">
        <v>5</v>
      </c>
      <c r="C25391" s="4" t="s">
        <v>13</v>
      </c>
      <c r="D25391" s="4" t="s">
        <v>13</v>
      </c>
      <c r="E25391" s="4" t="s">
        <v>22</v>
      </c>
      <c r="F25391" s="4" t="s">
        <v>22</v>
      </c>
      <c r="G25391" s="4" t="s">
        <v>22</v>
      </c>
      <c r="H25391" s="4" t="s">
        <v>10</v>
      </c>
    </row>
    <row r="25392" spans="1:9">
      <c r="A25392" t="n">
        <v>202074</v>
      </c>
      <c r="B25392" s="25" t="n">
        <v>45</v>
      </c>
      <c r="C25392" s="7" t="n">
        <v>2</v>
      </c>
      <c r="D25392" s="7" t="n">
        <v>3</v>
      </c>
      <c r="E25392" s="7" t="n">
        <v>7.46999979019165</v>
      </c>
      <c r="F25392" s="7" t="n">
        <v>2.4300000667572</v>
      </c>
      <c r="G25392" s="7" t="n">
        <v>-3.46000003814697</v>
      </c>
      <c r="H25392" s="7" t="n">
        <v>0</v>
      </c>
    </row>
    <row r="25393" spans="1:19">
      <c r="A25393" t="s">
        <v>4</v>
      </c>
      <c r="B25393" s="4" t="s">
        <v>5</v>
      </c>
      <c r="C25393" s="4" t="s">
        <v>13</v>
      </c>
      <c r="D25393" s="4" t="s">
        <v>13</v>
      </c>
      <c r="E25393" s="4" t="s">
        <v>22</v>
      </c>
      <c r="F25393" s="4" t="s">
        <v>22</v>
      </c>
      <c r="G25393" s="4" t="s">
        <v>22</v>
      </c>
      <c r="H25393" s="4" t="s">
        <v>10</v>
      </c>
      <c r="I25393" s="4" t="s">
        <v>13</v>
      </c>
    </row>
    <row r="25394" spans="1:19">
      <c r="A25394" t="n">
        <v>202091</v>
      </c>
      <c r="B25394" s="25" t="n">
        <v>45</v>
      </c>
      <c r="C25394" s="7" t="n">
        <v>4</v>
      </c>
      <c r="D25394" s="7" t="n">
        <v>3</v>
      </c>
      <c r="E25394" s="7" t="n">
        <v>2.6800000667572</v>
      </c>
      <c r="F25394" s="7" t="n">
        <v>142.630004882813</v>
      </c>
      <c r="G25394" s="7" t="n">
        <v>0</v>
      </c>
      <c r="H25394" s="7" t="n">
        <v>0</v>
      </c>
      <c r="I25394" s="7" t="n">
        <v>1</v>
      </c>
    </row>
    <row r="25395" spans="1:19">
      <c r="A25395" t="s">
        <v>4</v>
      </c>
      <c r="B25395" s="4" t="s">
        <v>5</v>
      </c>
      <c r="C25395" s="4" t="s">
        <v>13</v>
      </c>
      <c r="D25395" s="4" t="s">
        <v>13</v>
      </c>
      <c r="E25395" s="4" t="s">
        <v>22</v>
      </c>
      <c r="F25395" s="4" t="s">
        <v>10</v>
      </c>
    </row>
    <row r="25396" spans="1:19">
      <c r="A25396" t="n">
        <v>202109</v>
      </c>
      <c r="B25396" s="25" t="n">
        <v>45</v>
      </c>
      <c r="C25396" s="7" t="n">
        <v>5</v>
      </c>
      <c r="D25396" s="7" t="n">
        <v>3</v>
      </c>
      <c r="E25396" s="7" t="n">
        <v>8.30000019073486</v>
      </c>
      <c r="F25396" s="7" t="n">
        <v>0</v>
      </c>
    </row>
    <row r="25397" spans="1:19">
      <c r="A25397" t="s">
        <v>4</v>
      </c>
      <c r="B25397" s="4" t="s">
        <v>5</v>
      </c>
      <c r="C25397" s="4" t="s">
        <v>13</v>
      </c>
      <c r="D25397" s="4" t="s">
        <v>13</v>
      </c>
      <c r="E25397" s="4" t="s">
        <v>22</v>
      </c>
      <c r="F25397" s="4" t="s">
        <v>10</v>
      </c>
    </row>
    <row r="25398" spans="1:19">
      <c r="A25398" t="n">
        <v>202118</v>
      </c>
      <c r="B25398" s="25" t="n">
        <v>45</v>
      </c>
      <c r="C25398" s="7" t="n">
        <v>11</v>
      </c>
      <c r="D25398" s="7" t="n">
        <v>3</v>
      </c>
      <c r="E25398" s="7" t="n">
        <v>40.2999992370605</v>
      </c>
      <c r="F25398" s="7" t="n">
        <v>0</v>
      </c>
    </row>
    <row r="25399" spans="1:19">
      <c r="A25399" t="s">
        <v>4</v>
      </c>
      <c r="B25399" s="4" t="s">
        <v>5</v>
      </c>
      <c r="C25399" s="4" t="s">
        <v>13</v>
      </c>
      <c r="D25399" s="4" t="s">
        <v>13</v>
      </c>
      <c r="E25399" s="4" t="s">
        <v>22</v>
      </c>
      <c r="F25399" s="4" t="s">
        <v>22</v>
      </c>
      <c r="G25399" s="4" t="s">
        <v>22</v>
      </c>
      <c r="H25399" s="4" t="s">
        <v>10</v>
      </c>
    </row>
    <row r="25400" spans="1:19">
      <c r="A25400" t="n">
        <v>202127</v>
      </c>
      <c r="B25400" s="25" t="n">
        <v>45</v>
      </c>
      <c r="C25400" s="7" t="n">
        <v>2</v>
      </c>
      <c r="D25400" s="7" t="n">
        <v>3</v>
      </c>
      <c r="E25400" s="7" t="n">
        <v>7.67000007629395</v>
      </c>
      <c r="F25400" s="7" t="n">
        <v>1.52999997138977</v>
      </c>
      <c r="G25400" s="7" t="n">
        <v>-3.49000000953674</v>
      </c>
      <c r="H25400" s="7" t="n">
        <v>7000</v>
      </c>
    </row>
    <row r="25401" spans="1:19">
      <c r="A25401" t="s">
        <v>4</v>
      </c>
      <c r="B25401" s="4" t="s">
        <v>5</v>
      </c>
      <c r="C25401" s="4" t="s">
        <v>13</v>
      </c>
      <c r="D25401" s="4" t="s">
        <v>13</v>
      </c>
      <c r="E25401" s="4" t="s">
        <v>22</v>
      </c>
      <c r="F25401" s="4" t="s">
        <v>22</v>
      </c>
      <c r="G25401" s="4" t="s">
        <v>22</v>
      </c>
      <c r="H25401" s="4" t="s">
        <v>10</v>
      </c>
      <c r="I25401" s="4" t="s">
        <v>13</v>
      </c>
    </row>
    <row r="25402" spans="1:19">
      <c r="A25402" t="n">
        <v>202144</v>
      </c>
      <c r="B25402" s="25" t="n">
        <v>45</v>
      </c>
      <c r="C25402" s="7" t="n">
        <v>4</v>
      </c>
      <c r="D25402" s="7" t="n">
        <v>3</v>
      </c>
      <c r="E25402" s="7" t="n">
        <v>347.369995117188</v>
      </c>
      <c r="F25402" s="7" t="n">
        <v>185.440002441406</v>
      </c>
      <c r="G25402" s="7" t="n">
        <v>0</v>
      </c>
      <c r="H25402" s="7" t="n">
        <v>7000</v>
      </c>
      <c r="I25402" s="7" t="n">
        <v>1</v>
      </c>
    </row>
    <row r="25403" spans="1:19">
      <c r="A25403" t="s">
        <v>4</v>
      </c>
      <c r="B25403" s="4" t="s">
        <v>5</v>
      </c>
      <c r="C25403" s="4" t="s">
        <v>13</v>
      </c>
      <c r="D25403" s="4" t="s">
        <v>13</v>
      </c>
      <c r="E25403" s="4" t="s">
        <v>22</v>
      </c>
      <c r="F25403" s="4" t="s">
        <v>10</v>
      </c>
    </row>
    <row r="25404" spans="1:19">
      <c r="A25404" t="n">
        <v>202162</v>
      </c>
      <c r="B25404" s="25" t="n">
        <v>45</v>
      </c>
      <c r="C25404" s="7" t="n">
        <v>5</v>
      </c>
      <c r="D25404" s="7" t="n">
        <v>3</v>
      </c>
      <c r="E25404" s="7" t="n">
        <v>3.90000009536743</v>
      </c>
      <c r="F25404" s="7" t="n">
        <v>7000</v>
      </c>
    </row>
    <row r="25405" spans="1:19">
      <c r="A25405" t="s">
        <v>4</v>
      </c>
      <c r="B25405" s="4" t="s">
        <v>5</v>
      </c>
      <c r="C25405" s="4" t="s">
        <v>13</v>
      </c>
      <c r="D25405" s="4" t="s">
        <v>13</v>
      </c>
      <c r="E25405" s="4" t="s">
        <v>22</v>
      </c>
      <c r="F25405" s="4" t="s">
        <v>10</v>
      </c>
    </row>
    <row r="25406" spans="1:19">
      <c r="A25406" t="n">
        <v>202171</v>
      </c>
      <c r="B25406" s="25" t="n">
        <v>45</v>
      </c>
      <c r="C25406" s="7" t="n">
        <v>11</v>
      </c>
      <c r="D25406" s="7" t="n">
        <v>3</v>
      </c>
      <c r="E25406" s="7" t="n">
        <v>40.2999992370605</v>
      </c>
      <c r="F25406" s="7" t="n">
        <v>7000</v>
      </c>
    </row>
    <row r="25407" spans="1:19">
      <c r="A25407" t="s">
        <v>4</v>
      </c>
      <c r="B25407" s="4" t="s">
        <v>5</v>
      </c>
      <c r="C25407" s="4" t="s">
        <v>13</v>
      </c>
      <c r="D25407" s="4" t="s">
        <v>10</v>
      </c>
    </row>
    <row r="25408" spans="1:19">
      <c r="A25408" t="n">
        <v>202180</v>
      </c>
      <c r="B25408" s="28" t="n">
        <v>58</v>
      </c>
      <c r="C25408" s="7" t="n">
        <v>255</v>
      </c>
      <c r="D25408" s="7" t="n">
        <v>0</v>
      </c>
    </row>
    <row r="25409" spans="1:9">
      <c r="A25409" t="s">
        <v>4</v>
      </c>
      <c r="B25409" s="4" t="s">
        <v>5</v>
      </c>
      <c r="C25409" s="4" t="s">
        <v>13</v>
      </c>
      <c r="D25409" s="4" t="s">
        <v>10</v>
      </c>
      <c r="E25409" s="4" t="s">
        <v>10</v>
      </c>
      <c r="F25409" s="4" t="s">
        <v>10</v>
      </c>
      <c r="G25409" s="4" t="s">
        <v>10</v>
      </c>
      <c r="H25409" s="4" t="s">
        <v>10</v>
      </c>
      <c r="I25409" s="4" t="s">
        <v>6</v>
      </c>
      <c r="J25409" s="4" t="s">
        <v>22</v>
      </c>
      <c r="K25409" s="4" t="s">
        <v>22</v>
      </c>
      <c r="L25409" s="4" t="s">
        <v>22</v>
      </c>
      <c r="M25409" s="4" t="s">
        <v>9</v>
      </c>
      <c r="N25409" s="4" t="s">
        <v>9</v>
      </c>
      <c r="O25409" s="4" t="s">
        <v>22</v>
      </c>
      <c r="P25409" s="4" t="s">
        <v>22</v>
      </c>
      <c r="Q25409" s="4" t="s">
        <v>22</v>
      </c>
      <c r="R25409" s="4" t="s">
        <v>22</v>
      </c>
      <c r="S25409" s="4" t="s">
        <v>13</v>
      </c>
    </row>
    <row r="25410" spans="1:9">
      <c r="A25410" t="n">
        <v>202184</v>
      </c>
      <c r="B25410" s="83" t="n">
        <v>39</v>
      </c>
      <c r="C25410" s="7" t="n">
        <v>12</v>
      </c>
      <c r="D25410" s="7" t="n">
        <v>65533</v>
      </c>
      <c r="E25410" s="7" t="n">
        <v>206</v>
      </c>
      <c r="F25410" s="7" t="n">
        <v>0</v>
      </c>
      <c r="G25410" s="7" t="n">
        <v>65533</v>
      </c>
      <c r="H25410" s="7" t="n">
        <v>3</v>
      </c>
      <c r="I25410" s="7" t="s">
        <v>12</v>
      </c>
      <c r="J25410" s="7" t="n">
        <v>7.25</v>
      </c>
      <c r="K25410" s="7" t="n">
        <v>0.100000001490116</v>
      </c>
      <c r="L25410" s="7" t="n">
        <v>-2.48000001907349</v>
      </c>
      <c r="M25410" s="7" t="n">
        <v>0</v>
      </c>
      <c r="N25410" s="7" t="n">
        <v>0</v>
      </c>
      <c r="O25410" s="7" t="n">
        <v>0</v>
      </c>
      <c r="P25410" s="7" t="n">
        <v>3</v>
      </c>
      <c r="Q25410" s="7" t="n">
        <v>3</v>
      </c>
      <c r="R25410" s="7" t="n">
        <v>3</v>
      </c>
      <c r="S25410" s="7" t="n">
        <v>106</v>
      </c>
    </row>
    <row r="25411" spans="1:9">
      <c r="A25411" t="s">
        <v>4</v>
      </c>
      <c r="B25411" s="4" t="s">
        <v>5</v>
      </c>
      <c r="C25411" s="4" t="s">
        <v>13</v>
      </c>
      <c r="D25411" s="4" t="s">
        <v>10</v>
      </c>
      <c r="E25411" s="4" t="s">
        <v>22</v>
      </c>
      <c r="F25411" s="4" t="s">
        <v>10</v>
      </c>
      <c r="G25411" s="4" t="s">
        <v>9</v>
      </c>
      <c r="H25411" s="4" t="s">
        <v>9</v>
      </c>
      <c r="I25411" s="4" t="s">
        <v>10</v>
      </c>
      <c r="J25411" s="4" t="s">
        <v>10</v>
      </c>
      <c r="K25411" s="4" t="s">
        <v>9</v>
      </c>
      <c r="L25411" s="4" t="s">
        <v>9</v>
      </c>
      <c r="M25411" s="4" t="s">
        <v>9</v>
      </c>
      <c r="N25411" s="4" t="s">
        <v>9</v>
      </c>
      <c r="O25411" s="4" t="s">
        <v>6</v>
      </c>
    </row>
    <row r="25412" spans="1:9">
      <c r="A25412" t="n">
        <v>202234</v>
      </c>
      <c r="B25412" s="14" t="n">
        <v>50</v>
      </c>
      <c r="C25412" s="7" t="n">
        <v>0</v>
      </c>
      <c r="D25412" s="7" t="n">
        <v>4434</v>
      </c>
      <c r="E25412" s="7" t="n">
        <v>0.800000011920929</v>
      </c>
      <c r="F25412" s="7" t="n">
        <v>200</v>
      </c>
      <c r="G25412" s="7" t="n">
        <v>0</v>
      </c>
      <c r="H25412" s="7" t="n">
        <v>-1065353216</v>
      </c>
      <c r="I25412" s="7" t="n">
        <v>0</v>
      </c>
      <c r="J25412" s="7" t="n">
        <v>65533</v>
      </c>
      <c r="K25412" s="7" t="n">
        <v>0</v>
      </c>
      <c r="L25412" s="7" t="n">
        <v>0</v>
      </c>
      <c r="M25412" s="7" t="n">
        <v>0</v>
      </c>
      <c r="N25412" s="7" t="n">
        <v>0</v>
      </c>
      <c r="O25412" s="7" t="s">
        <v>12</v>
      </c>
    </row>
    <row r="25413" spans="1:9">
      <c r="A25413" t="s">
        <v>4</v>
      </c>
      <c r="B25413" s="4" t="s">
        <v>5</v>
      </c>
      <c r="C25413" s="4" t="s">
        <v>10</v>
      </c>
    </row>
    <row r="25414" spans="1:9">
      <c r="A25414" t="n">
        <v>202273</v>
      </c>
      <c r="B25414" s="35" t="n">
        <v>16</v>
      </c>
      <c r="C25414" s="7" t="n">
        <v>1000</v>
      </c>
    </row>
    <row r="25415" spans="1:9">
      <c r="A25415" t="s">
        <v>4</v>
      </c>
      <c r="B25415" s="4" t="s">
        <v>5</v>
      </c>
      <c r="C25415" s="4" t="s">
        <v>13</v>
      </c>
      <c r="D25415" s="4" t="s">
        <v>10</v>
      </c>
      <c r="E25415" s="4" t="s">
        <v>22</v>
      </c>
      <c r="F25415" s="4" t="s">
        <v>10</v>
      </c>
      <c r="G25415" s="4" t="s">
        <v>9</v>
      </c>
      <c r="H25415" s="4" t="s">
        <v>9</v>
      </c>
      <c r="I25415" s="4" t="s">
        <v>10</v>
      </c>
      <c r="J25415" s="4" t="s">
        <v>10</v>
      </c>
      <c r="K25415" s="4" t="s">
        <v>9</v>
      </c>
      <c r="L25415" s="4" t="s">
        <v>9</v>
      </c>
      <c r="M25415" s="4" t="s">
        <v>9</v>
      </c>
      <c r="N25415" s="4" t="s">
        <v>9</v>
      </c>
      <c r="O25415" s="4" t="s">
        <v>6</v>
      </c>
    </row>
    <row r="25416" spans="1:9">
      <c r="A25416" t="n">
        <v>202276</v>
      </c>
      <c r="B25416" s="14" t="n">
        <v>50</v>
      </c>
      <c r="C25416" s="7" t="n">
        <v>0</v>
      </c>
      <c r="D25416" s="7" t="n">
        <v>5306</v>
      </c>
      <c r="E25416" s="7" t="n">
        <v>0.600000023841858</v>
      </c>
      <c r="F25416" s="7" t="n">
        <v>400</v>
      </c>
      <c r="G25416" s="7" t="n">
        <v>0</v>
      </c>
      <c r="H25416" s="7" t="n">
        <v>-1061158912</v>
      </c>
      <c r="I25416" s="7" t="n">
        <v>0</v>
      </c>
      <c r="J25416" s="7" t="n">
        <v>65533</v>
      </c>
      <c r="K25416" s="7" t="n">
        <v>0</v>
      </c>
      <c r="L25416" s="7" t="n">
        <v>0</v>
      </c>
      <c r="M25416" s="7" t="n">
        <v>0</v>
      </c>
      <c r="N25416" s="7" t="n">
        <v>0</v>
      </c>
      <c r="O25416" s="7" t="s">
        <v>12</v>
      </c>
    </row>
    <row r="25417" spans="1:9">
      <c r="A25417" t="s">
        <v>4</v>
      </c>
      <c r="B25417" s="4" t="s">
        <v>5</v>
      </c>
      <c r="C25417" s="4" t="s">
        <v>13</v>
      </c>
      <c r="D25417" s="4" t="s">
        <v>10</v>
      </c>
      <c r="E25417" s="4" t="s">
        <v>10</v>
      </c>
      <c r="F25417" s="4" t="s">
        <v>10</v>
      </c>
      <c r="G25417" s="4" t="s">
        <v>10</v>
      </c>
      <c r="H25417" s="4" t="s">
        <v>10</v>
      </c>
      <c r="I25417" s="4" t="s">
        <v>6</v>
      </c>
      <c r="J25417" s="4" t="s">
        <v>22</v>
      </c>
      <c r="K25417" s="4" t="s">
        <v>22</v>
      </c>
      <c r="L25417" s="4" t="s">
        <v>22</v>
      </c>
      <c r="M25417" s="4" t="s">
        <v>9</v>
      </c>
      <c r="N25417" s="4" t="s">
        <v>9</v>
      </c>
      <c r="O25417" s="4" t="s">
        <v>22</v>
      </c>
      <c r="P25417" s="4" t="s">
        <v>22</v>
      </c>
      <c r="Q25417" s="4" t="s">
        <v>22</v>
      </c>
      <c r="R25417" s="4" t="s">
        <v>22</v>
      </c>
      <c r="S25417" s="4" t="s">
        <v>13</v>
      </c>
    </row>
    <row r="25418" spans="1:9">
      <c r="A25418" t="n">
        <v>202315</v>
      </c>
      <c r="B25418" s="83" t="n">
        <v>39</v>
      </c>
      <c r="C25418" s="7" t="n">
        <v>12</v>
      </c>
      <c r="D25418" s="7" t="n">
        <v>65533</v>
      </c>
      <c r="E25418" s="7" t="n">
        <v>203</v>
      </c>
      <c r="F25418" s="7" t="n">
        <v>0</v>
      </c>
      <c r="G25418" s="7" t="n">
        <v>24</v>
      </c>
      <c r="H25418" s="7" t="n">
        <v>3</v>
      </c>
      <c r="I25418" s="7" t="s">
        <v>12</v>
      </c>
      <c r="J25418" s="7" t="n">
        <v>0</v>
      </c>
      <c r="K25418" s="7" t="n">
        <v>0</v>
      </c>
      <c r="L25418" s="7" t="n">
        <v>0</v>
      </c>
      <c r="M25418" s="7" t="n">
        <v>0</v>
      </c>
      <c r="N25418" s="7" t="n">
        <v>0</v>
      </c>
      <c r="O25418" s="7" t="n">
        <v>0</v>
      </c>
      <c r="P25418" s="7" t="n">
        <v>1</v>
      </c>
      <c r="Q25418" s="7" t="n">
        <v>1</v>
      </c>
      <c r="R25418" s="7" t="n">
        <v>1</v>
      </c>
      <c r="S25418" s="7" t="n">
        <v>255</v>
      </c>
    </row>
    <row r="25419" spans="1:9">
      <c r="A25419" t="s">
        <v>4</v>
      </c>
      <c r="B25419" s="4" t="s">
        <v>5</v>
      </c>
      <c r="C25419" s="4" t="s">
        <v>13</v>
      </c>
      <c r="D25419" s="4" t="s">
        <v>10</v>
      </c>
      <c r="E25419" s="4" t="s">
        <v>10</v>
      </c>
      <c r="F25419" s="4" t="s">
        <v>10</v>
      </c>
      <c r="G25419" s="4" t="s">
        <v>10</v>
      </c>
      <c r="H25419" s="4" t="s">
        <v>10</v>
      </c>
      <c r="I25419" s="4" t="s">
        <v>6</v>
      </c>
      <c r="J25419" s="4" t="s">
        <v>22</v>
      </c>
      <c r="K25419" s="4" t="s">
        <v>22</v>
      </c>
      <c r="L25419" s="4" t="s">
        <v>22</v>
      </c>
      <c r="M25419" s="4" t="s">
        <v>9</v>
      </c>
      <c r="N25419" s="4" t="s">
        <v>9</v>
      </c>
      <c r="O25419" s="4" t="s">
        <v>22</v>
      </c>
      <c r="P25419" s="4" t="s">
        <v>22</v>
      </c>
      <c r="Q25419" s="4" t="s">
        <v>22</v>
      </c>
      <c r="R25419" s="4" t="s">
        <v>22</v>
      </c>
      <c r="S25419" s="4" t="s">
        <v>13</v>
      </c>
    </row>
    <row r="25420" spans="1:9">
      <c r="A25420" t="n">
        <v>202365</v>
      </c>
      <c r="B25420" s="83" t="n">
        <v>39</v>
      </c>
      <c r="C25420" s="7" t="n">
        <v>12</v>
      </c>
      <c r="D25420" s="7" t="n">
        <v>65533</v>
      </c>
      <c r="E25420" s="7" t="n">
        <v>203</v>
      </c>
      <c r="F25420" s="7" t="n">
        <v>0</v>
      </c>
      <c r="G25420" s="7" t="n">
        <v>25</v>
      </c>
      <c r="H25420" s="7" t="n">
        <v>3</v>
      </c>
      <c r="I25420" s="7" t="s">
        <v>12</v>
      </c>
      <c r="J25420" s="7" t="n">
        <v>0</v>
      </c>
      <c r="K25420" s="7" t="n">
        <v>0</v>
      </c>
      <c r="L25420" s="7" t="n">
        <v>0</v>
      </c>
      <c r="M25420" s="7" t="n">
        <v>0</v>
      </c>
      <c r="N25420" s="7" t="n">
        <v>0</v>
      </c>
      <c r="O25420" s="7" t="n">
        <v>0</v>
      </c>
      <c r="P25420" s="7" t="n">
        <v>1</v>
      </c>
      <c r="Q25420" s="7" t="n">
        <v>1</v>
      </c>
      <c r="R25420" s="7" t="n">
        <v>1</v>
      </c>
      <c r="S25420" s="7" t="n">
        <v>255</v>
      </c>
    </row>
    <row r="25421" spans="1:9">
      <c r="A25421" t="s">
        <v>4</v>
      </c>
      <c r="B25421" s="4" t="s">
        <v>5</v>
      </c>
      <c r="C25421" s="4" t="s">
        <v>13</v>
      </c>
      <c r="D25421" s="4" t="s">
        <v>10</v>
      </c>
      <c r="E25421" s="4" t="s">
        <v>10</v>
      </c>
      <c r="F25421" s="4" t="s">
        <v>10</v>
      </c>
      <c r="G25421" s="4" t="s">
        <v>10</v>
      </c>
      <c r="H25421" s="4" t="s">
        <v>10</v>
      </c>
      <c r="I25421" s="4" t="s">
        <v>6</v>
      </c>
      <c r="J25421" s="4" t="s">
        <v>22</v>
      </c>
      <c r="K25421" s="4" t="s">
        <v>22</v>
      </c>
      <c r="L25421" s="4" t="s">
        <v>22</v>
      </c>
      <c r="M25421" s="4" t="s">
        <v>9</v>
      </c>
      <c r="N25421" s="4" t="s">
        <v>9</v>
      </c>
      <c r="O25421" s="4" t="s">
        <v>22</v>
      </c>
      <c r="P25421" s="4" t="s">
        <v>22</v>
      </c>
      <c r="Q25421" s="4" t="s">
        <v>22</v>
      </c>
      <c r="R25421" s="4" t="s">
        <v>22</v>
      </c>
      <c r="S25421" s="4" t="s">
        <v>13</v>
      </c>
    </row>
    <row r="25422" spans="1:9">
      <c r="A25422" t="n">
        <v>202415</v>
      </c>
      <c r="B25422" s="83" t="n">
        <v>39</v>
      </c>
      <c r="C25422" s="7" t="n">
        <v>12</v>
      </c>
      <c r="D25422" s="7" t="n">
        <v>65533</v>
      </c>
      <c r="E25422" s="7" t="n">
        <v>203</v>
      </c>
      <c r="F25422" s="7" t="n">
        <v>0</v>
      </c>
      <c r="G25422" s="7" t="n">
        <v>22</v>
      </c>
      <c r="H25422" s="7" t="n">
        <v>3</v>
      </c>
      <c r="I25422" s="7" t="s">
        <v>12</v>
      </c>
      <c r="J25422" s="7" t="n">
        <v>0</v>
      </c>
      <c r="K25422" s="7" t="n">
        <v>0</v>
      </c>
      <c r="L25422" s="7" t="n">
        <v>0</v>
      </c>
      <c r="M25422" s="7" t="n">
        <v>0</v>
      </c>
      <c r="N25422" s="7" t="n">
        <v>0</v>
      </c>
      <c r="O25422" s="7" t="n">
        <v>0</v>
      </c>
      <c r="P25422" s="7" t="n">
        <v>1</v>
      </c>
      <c r="Q25422" s="7" t="n">
        <v>1</v>
      </c>
      <c r="R25422" s="7" t="n">
        <v>1</v>
      </c>
      <c r="S25422" s="7" t="n">
        <v>255</v>
      </c>
    </row>
    <row r="25423" spans="1:9">
      <c r="A25423" t="s">
        <v>4</v>
      </c>
      <c r="B25423" s="4" t="s">
        <v>5</v>
      </c>
      <c r="C25423" s="4" t="s">
        <v>13</v>
      </c>
      <c r="D25423" s="4" t="s">
        <v>10</v>
      </c>
      <c r="E25423" s="4" t="s">
        <v>10</v>
      </c>
      <c r="F25423" s="4" t="s">
        <v>10</v>
      </c>
      <c r="G25423" s="4" t="s">
        <v>10</v>
      </c>
      <c r="H25423" s="4" t="s">
        <v>10</v>
      </c>
      <c r="I25423" s="4" t="s">
        <v>6</v>
      </c>
      <c r="J25423" s="4" t="s">
        <v>22</v>
      </c>
      <c r="K25423" s="4" t="s">
        <v>22</v>
      </c>
      <c r="L25423" s="4" t="s">
        <v>22</v>
      </c>
      <c r="M25423" s="4" t="s">
        <v>9</v>
      </c>
      <c r="N25423" s="4" t="s">
        <v>9</v>
      </c>
      <c r="O25423" s="4" t="s">
        <v>22</v>
      </c>
      <c r="P25423" s="4" t="s">
        <v>22</v>
      </c>
      <c r="Q25423" s="4" t="s">
        <v>22</v>
      </c>
      <c r="R25423" s="4" t="s">
        <v>22</v>
      </c>
      <c r="S25423" s="4" t="s">
        <v>13</v>
      </c>
    </row>
    <row r="25424" spans="1:9">
      <c r="A25424" t="n">
        <v>202465</v>
      </c>
      <c r="B25424" s="83" t="n">
        <v>39</v>
      </c>
      <c r="C25424" s="7" t="n">
        <v>12</v>
      </c>
      <c r="D25424" s="7" t="n">
        <v>65533</v>
      </c>
      <c r="E25424" s="7" t="n">
        <v>203</v>
      </c>
      <c r="F25424" s="7" t="n">
        <v>0</v>
      </c>
      <c r="G25424" s="7" t="n">
        <v>7031</v>
      </c>
      <c r="H25424" s="7" t="n">
        <v>3</v>
      </c>
      <c r="I25424" s="7" t="s">
        <v>12</v>
      </c>
      <c r="J25424" s="7" t="n">
        <v>0</v>
      </c>
      <c r="K25424" s="7" t="n">
        <v>0</v>
      </c>
      <c r="L25424" s="7" t="n">
        <v>0</v>
      </c>
      <c r="M25424" s="7" t="n">
        <v>0</v>
      </c>
      <c r="N25424" s="7" t="n">
        <v>0</v>
      </c>
      <c r="O25424" s="7" t="n">
        <v>0</v>
      </c>
      <c r="P25424" s="7" t="n">
        <v>1</v>
      </c>
      <c r="Q25424" s="7" t="n">
        <v>1</v>
      </c>
      <c r="R25424" s="7" t="n">
        <v>1</v>
      </c>
      <c r="S25424" s="7" t="n">
        <v>255</v>
      </c>
    </row>
    <row r="25425" spans="1:19">
      <c r="A25425" t="s">
        <v>4</v>
      </c>
      <c r="B25425" s="4" t="s">
        <v>5</v>
      </c>
      <c r="C25425" s="4" t="s">
        <v>10</v>
      </c>
    </row>
    <row r="25426" spans="1:19">
      <c r="A25426" t="n">
        <v>202515</v>
      </c>
      <c r="B25426" s="35" t="n">
        <v>16</v>
      </c>
      <c r="C25426" s="7" t="n">
        <v>2000</v>
      </c>
    </row>
    <row r="25427" spans="1:19">
      <c r="A25427" t="s">
        <v>4</v>
      </c>
      <c r="B25427" s="4" t="s">
        <v>5</v>
      </c>
      <c r="C25427" s="4" t="s">
        <v>13</v>
      </c>
      <c r="D25427" s="4" t="s">
        <v>10</v>
      </c>
      <c r="E25427" s="4" t="s">
        <v>22</v>
      </c>
      <c r="F25427" s="4" t="s">
        <v>10</v>
      </c>
      <c r="G25427" s="4" t="s">
        <v>9</v>
      </c>
      <c r="H25427" s="4" t="s">
        <v>9</v>
      </c>
      <c r="I25427" s="4" t="s">
        <v>10</v>
      </c>
      <c r="J25427" s="4" t="s">
        <v>10</v>
      </c>
      <c r="K25427" s="4" t="s">
        <v>9</v>
      </c>
      <c r="L25427" s="4" t="s">
        <v>9</v>
      </c>
      <c r="M25427" s="4" t="s">
        <v>9</v>
      </c>
      <c r="N25427" s="4" t="s">
        <v>9</v>
      </c>
      <c r="O25427" s="4" t="s">
        <v>6</v>
      </c>
    </row>
    <row r="25428" spans="1:19">
      <c r="A25428" t="n">
        <v>202518</v>
      </c>
      <c r="B25428" s="14" t="n">
        <v>50</v>
      </c>
      <c r="C25428" s="7" t="n">
        <v>0</v>
      </c>
      <c r="D25428" s="7" t="n">
        <v>4120</v>
      </c>
      <c r="E25428" s="7" t="n">
        <v>0.699999988079071</v>
      </c>
      <c r="F25428" s="7" t="n">
        <v>0</v>
      </c>
      <c r="G25428" s="7" t="n">
        <v>0</v>
      </c>
      <c r="H25428" s="7" t="n">
        <v>-1073741824</v>
      </c>
      <c r="I25428" s="7" t="n">
        <v>0</v>
      </c>
      <c r="J25428" s="7" t="n">
        <v>65533</v>
      </c>
      <c r="K25428" s="7" t="n">
        <v>0</v>
      </c>
      <c r="L25428" s="7" t="n">
        <v>0</v>
      </c>
      <c r="M25428" s="7" t="n">
        <v>0</v>
      </c>
      <c r="N25428" s="7" t="n">
        <v>0</v>
      </c>
      <c r="O25428" s="7" t="s">
        <v>12</v>
      </c>
    </row>
    <row r="25429" spans="1:19">
      <c r="A25429" t="s">
        <v>4</v>
      </c>
      <c r="B25429" s="4" t="s">
        <v>5</v>
      </c>
      <c r="C25429" s="4" t="s">
        <v>10</v>
      </c>
      <c r="D25429" s="4" t="s">
        <v>9</v>
      </c>
      <c r="E25429" s="4" t="s">
        <v>9</v>
      </c>
      <c r="F25429" s="4" t="s">
        <v>9</v>
      </c>
      <c r="G25429" s="4" t="s">
        <v>9</v>
      </c>
      <c r="H25429" s="4" t="s">
        <v>10</v>
      </c>
      <c r="I25429" s="4" t="s">
        <v>13</v>
      </c>
    </row>
    <row r="25430" spans="1:19">
      <c r="A25430" t="n">
        <v>202557</v>
      </c>
      <c r="B25430" s="90" t="n">
        <v>66</v>
      </c>
      <c r="C25430" s="7" t="n">
        <v>24</v>
      </c>
      <c r="D25430" s="7" t="n">
        <v>1065353216</v>
      </c>
      <c r="E25430" s="7" t="n">
        <v>1065353216</v>
      </c>
      <c r="F25430" s="7" t="n">
        <v>1065353216</v>
      </c>
      <c r="G25430" s="7" t="n">
        <v>0</v>
      </c>
      <c r="H25430" s="7" t="n">
        <v>1</v>
      </c>
      <c r="I25430" s="7" t="n">
        <v>3</v>
      </c>
    </row>
    <row r="25431" spans="1:19">
      <c r="A25431" t="s">
        <v>4</v>
      </c>
      <c r="B25431" s="4" t="s">
        <v>5</v>
      </c>
      <c r="C25431" s="4" t="s">
        <v>10</v>
      </c>
      <c r="D25431" s="4" t="s">
        <v>9</v>
      </c>
      <c r="E25431" s="4" t="s">
        <v>9</v>
      </c>
      <c r="F25431" s="4" t="s">
        <v>9</v>
      </c>
      <c r="G25431" s="4" t="s">
        <v>9</v>
      </c>
      <c r="H25431" s="4" t="s">
        <v>10</v>
      </c>
      <c r="I25431" s="4" t="s">
        <v>13</v>
      </c>
    </row>
    <row r="25432" spans="1:19">
      <c r="A25432" t="n">
        <v>202579</v>
      </c>
      <c r="B25432" s="90" t="n">
        <v>66</v>
      </c>
      <c r="C25432" s="7" t="n">
        <v>25</v>
      </c>
      <c r="D25432" s="7" t="n">
        <v>1065353216</v>
      </c>
      <c r="E25432" s="7" t="n">
        <v>1065353216</v>
      </c>
      <c r="F25432" s="7" t="n">
        <v>1065353216</v>
      </c>
      <c r="G25432" s="7" t="n">
        <v>0</v>
      </c>
      <c r="H25432" s="7" t="n">
        <v>1</v>
      </c>
      <c r="I25432" s="7" t="n">
        <v>3</v>
      </c>
    </row>
    <row r="25433" spans="1:19">
      <c r="A25433" t="s">
        <v>4</v>
      </c>
      <c r="B25433" s="4" t="s">
        <v>5</v>
      </c>
      <c r="C25433" s="4" t="s">
        <v>10</v>
      </c>
      <c r="D25433" s="4" t="s">
        <v>9</v>
      </c>
      <c r="E25433" s="4" t="s">
        <v>9</v>
      </c>
      <c r="F25433" s="4" t="s">
        <v>9</v>
      </c>
      <c r="G25433" s="4" t="s">
        <v>9</v>
      </c>
      <c r="H25433" s="4" t="s">
        <v>10</v>
      </c>
      <c r="I25433" s="4" t="s">
        <v>13</v>
      </c>
    </row>
    <row r="25434" spans="1:19">
      <c r="A25434" t="n">
        <v>202601</v>
      </c>
      <c r="B25434" s="90" t="n">
        <v>66</v>
      </c>
      <c r="C25434" s="7" t="n">
        <v>22</v>
      </c>
      <c r="D25434" s="7" t="n">
        <v>1065353216</v>
      </c>
      <c r="E25434" s="7" t="n">
        <v>1065353216</v>
      </c>
      <c r="F25434" s="7" t="n">
        <v>1065353216</v>
      </c>
      <c r="G25434" s="7" t="n">
        <v>0</v>
      </c>
      <c r="H25434" s="7" t="n">
        <v>1</v>
      </c>
      <c r="I25434" s="7" t="n">
        <v>3</v>
      </c>
    </row>
    <row r="25435" spans="1:19">
      <c r="A25435" t="s">
        <v>4</v>
      </c>
      <c r="B25435" s="4" t="s">
        <v>5</v>
      </c>
      <c r="C25435" s="4" t="s">
        <v>10</v>
      </c>
      <c r="D25435" s="4" t="s">
        <v>9</v>
      </c>
      <c r="E25435" s="4" t="s">
        <v>9</v>
      </c>
      <c r="F25435" s="4" t="s">
        <v>9</v>
      </c>
      <c r="G25435" s="4" t="s">
        <v>9</v>
      </c>
      <c r="H25435" s="4" t="s">
        <v>10</v>
      </c>
      <c r="I25435" s="4" t="s">
        <v>13</v>
      </c>
    </row>
    <row r="25436" spans="1:19">
      <c r="A25436" t="n">
        <v>202623</v>
      </c>
      <c r="B25436" s="90" t="n">
        <v>66</v>
      </c>
      <c r="C25436" s="7" t="n">
        <v>7031</v>
      </c>
      <c r="D25436" s="7" t="n">
        <v>1065353216</v>
      </c>
      <c r="E25436" s="7" t="n">
        <v>1065353216</v>
      </c>
      <c r="F25436" s="7" t="n">
        <v>1065353216</v>
      </c>
      <c r="G25436" s="7" t="n">
        <v>0</v>
      </c>
      <c r="H25436" s="7" t="n">
        <v>1</v>
      </c>
      <c r="I25436" s="7" t="n">
        <v>3</v>
      </c>
    </row>
    <row r="25437" spans="1:19">
      <c r="A25437" t="s">
        <v>4</v>
      </c>
      <c r="B25437" s="4" t="s">
        <v>5</v>
      </c>
      <c r="C25437" s="4" t="s">
        <v>10</v>
      </c>
      <c r="D25437" s="4" t="s">
        <v>9</v>
      </c>
    </row>
    <row r="25438" spans="1:19">
      <c r="A25438" t="n">
        <v>202645</v>
      </c>
      <c r="B25438" s="45" t="n">
        <v>44</v>
      </c>
      <c r="C25438" s="7" t="n">
        <v>24</v>
      </c>
      <c r="D25438" s="7" t="n">
        <v>128</v>
      </c>
    </row>
    <row r="25439" spans="1:19">
      <c r="A25439" t="s">
        <v>4</v>
      </c>
      <c r="B25439" s="4" t="s">
        <v>5</v>
      </c>
      <c r="C25439" s="4" t="s">
        <v>10</v>
      </c>
      <c r="D25439" s="4" t="s">
        <v>9</v>
      </c>
    </row>
    <row r="25440" spans="1:19">
      <c r="A25440" t="n">
        <v>202652</v>
      </c>
      <c r="B25440" s="45" t="n">
        <v>44</v>
      </c>
      <c r="C25440" s="7" t="n">
        <v>25</v>
      </c>
      <c r="D25440" s="7" t="n">
        <v>128</v>
      </c>
    </row>
    <row r="25441" spans="1:15">
      <c r="A25441" t="s">
        <v>4</v>
      </c>
      <c r="B25441" s="4" t="s">
        <v>5</v>
      </c>
      <c r="C25441" s="4" t="s">
        <v>10</v>
      </c>
      <c r="D25441" s="4" t="s">
        <v>9</v>
      </c>
    </row>
    <row r="25442" spans="1:15">
      <c r="A25442" t="n">
        <v>202659</v>
      </c>
      <c r="B25442" s="45" t="n">
        <v>44</v>
      </c>
      <c r="C25442" s="7" t="n">
        <v>22</v>
      </c>
      <c r="D25442" s="7" t="n">
        <v>128</v>
      </c>
    </row>
    <row r="25443" spans="1:15">
      <c r="A25443" t="s">
        <v>4</v>
      </c>
      <c r="B25443" s="4" t="s">
        <v>5</v>
      </c>
      <c r="C25443" s="4" t="s">
        <v>10</v>
      </c>
      <c r="D25443" s="4" t="s">
        <v>9</v>
      </c>
    </row>
    <row r="25444" spans="1:15">
      <c r="A25444" t="n">
        <v>202666</v>
      </c>
      <c r="B25444" s="45" t="n">
        <v>44</v>
      </c>
      <c r="C25444" s="7" t="n">
        <v>7031</v>
      </c>
      <c r="D25444" s="7" t="n">
        <v>128</v>
      </c>
    </row>
    <row r="25445" spans="1:15">
      <c r="A25445" t="s">
        <v>4</v>
      </c>
      <c r="B25445" s="4" t="s">
        <v>5</v>
      </c>
      <c r="C25445" s="4" t="s">
        <v>10</v>
      </c>
      <c r="D25445" s="4" t="s">
        <v>9</v>
      </c>
      <c r="E25445" s="4" t="s">
        <v>9</v>
      </c>
      <c r="F25445" s="4" t="s">
        <v>9</v>
      </c>
      <c r="G25445" s="4" t="s">
        <v>9</v>
      </c>
      <c r="H25445" s="4" t="s">
        <v>10</v>
      </c>
      <c r="I25445" s="4" t="s">
        <v>13</v>
      </c>
    </row>
    <row r="25446" spans="1:15">
      <c r="A25446" t="n">
        <v>202673</v>
      </c>
      <c r="B25446" s="90" t="n">
        <v>66</v>
      </c>
      <c r="C25446" s="7" t="n">
        <v>24</v>
      </c>
      <c r="D25446" s="7" t="n">
        <v>1065353216</v>
      </c>
      <c r="E25446" s="7" t="n">
        <v>1065353216</v>
      </c>
      <c r="F25446" s="7" t="n">
        <v>1065353216</v>
      </c>
      <c r="G25446" s="7" t="n">
        <v>1065353216</v>
      </c>
      <c r="H25446" s="7" t="n">
        <v>1000</v>
      </c>
      <c r="I25446" s="7" t="n">
        <v>3</v>
      </c>
    </row>
    <row r="25447" spans="1:15">
      <c r="A25447" t="s">
        <v>4</v>
      </c>
      <c r="B25447" s="4" t="s">
        <v>5</v>
      </c>
      <c r="C25447" s="4" t="s">
        <v>10</v>
      </c>
      <c r="D25447" s="4" t="s">
        <v>9</v>
      </c>
      <c r="E25447" s="4" t="s">
        <v>9</v>
      </c>
      <c r="F25447" s="4" t="s">
        <v>9</v>
      </c>
      <c r="G25447" s="4" t="s">
        <v>9</v>
      </c>
      <c r="H25447" s="4" t="s">
        <v>10</v>
      </c>
      <c r="I25447" s="4" t="s">
        <v>13</v>
      </c>
    </row>
    <row r="25448" spans="1:15">
      <c r="A25448" t="n">
        <v>202695</v>
      </c>
      <c r="B25448" s="90" t="n">
        <v>66</v>
      </c>
      <c r="C25448" s="7" t="n">
        <v>25</v>
      </c>
      <c r="D25448" s="7" t="n">
        <v>1065353216</v>
      </c>
      <c r="E25448" s="7" t="n">
        <v>1065353216</v>
      </c>
      <c r="F25448" s="7" t="n">
        <v>1065353216</v>
      </c>
      <c r="G25448" s="7" t="n">
        <v>1065353216</v>
      </c>
      <c r="H25448" s="7" t="n">
        <v>1000</v>
      </c>
      <c r="I25448" s="7" t="n">
        <v>3</v>
      </c>
    </row>
    <row r="25449" spans="1:15">
      <c r="A25449" t="s">
        <v>4</v>
      </c>
      <c r="B25449" s="4" t="s">
        <v>5</v>
      </c>
      <c r="C25449" s="4" t="s">
        <v>10</v>
      </c>
      <c r="D25449" s="4" t="s">
        <v>9</v>
      </c>
      <c r="E25449" s="4" t="s">
        <v>9</v>
      </c>
      <c r="F25449" s="4" t="s">
        <v>9</v>
      </c>
      <c r="G25449" s="4" t="s">
        <v>9</v>
      </c>
      <c r="H25449" s="4" t="s">
        <v>10</v>
      </c>
      <c r="I25449" s="4" t="s">
        <v>13</v>
      </c>
    </row>
    <row r="25450" spans="1:15">
      <c r="A25450" t="n">
        <v>202717</v>
      </c>
      <c r="B25450" s="90" t="n">
        <v>66</v>
      </c>
      <c r="C25450" s="7" t="n">
        <v>22</v>
      </c>
      <c r="D25450" s="7" t="n">
        <v>1065353216</v>
      </c>
      <c r="E25450" s="7" t="n">
        <v>1065353216</v>
      </c>
      <c r="F25450" s="7" t="n">
        <v>1065353216</v>
      </c>
      <c r="G25450" s="7" t="n">
        <v>1065353216</v>
      </c>
      <c r="H25450" s="7" t="n">
        <v>1000</v>
      </c>
      <c r="I25450" s="7" t="n">
        <v>3</v>
      </c>
    </row>
    <row r="25451" spans="1:15">
      <c r="A25451" t="s">
        <v>4</v>
      </c>
      <c r="B25451" s="4" t="s">
        <v>5</v>
      </c>
      <c r="C25451" s="4" t="s">
        <v>10</v>
      </c>
      <c r="D25451" s="4" t="s">
        <v>9</v>
      </c>
      <c r="E25451" s="4" t="s">
        <v>9</v>
      </c>
      <c r="F25451" s="4" t="s">
        <v>9</v>
      </c>
      <c r="G25451" s="4" t="s">
        <v>9</v>
      </c>
      <c r="H25451" s="4" t="s">
        <v>10</v>
      </c>
      <c r="I25451" s="4" t="s">
        <v>13</v>
      </c>
    </row>
    <row r="25452" spans="1:15">
      <c r="A25452" t="n">
        <v>202739</v>
      </c>
      <c r="B25452" s="90" t="n">
        <v>66</v>
      </c>
      <c r="C25452" s="7" t="n">
        <v>7031</v>
      </c>
      <c r="D25452" s="7" t="n">
        <v>1065353216</v>
      </c>
      <c r="E25452" s="7" t="n">
        <v>1065353216</v>
      </c>
      <c r="F25452" s="7" t="n">
        <v>1065353216</v>
      </c>
      <c r="G25452" s="7" t="n">
        <v>1065353216</v>
      </c>
      <c r="H25452" s="7" t="n">
        <v>1000</v>
      </c>
      <c r="I25452" s="7" t="n">
        <v>3</v>
      </c>
    </row>
    <row r="25453" spans="1:15">
      <c r="A25453" t="s">
        <v>4</v>
      </c>
      <c r="B25453" s="4" t="s">
        <v>5</v>
      </c>
      <c r="C25453" s="4" t="s">
        <v>10</v>
      </c>
    </row>
    <row r="25454" spans="1:15">
      <c r="A25454" t="n">
        <v>202761</v>
      </c>
      <c r="B25454" s="35" t="n">
        <v>16</v>
      </c>
      <c r="C25454" s="7" t="n">
        <v>2000</v>
      </c>
    </row>
    <row r="25455" spans="1:15">
      <c r="A25455" t="s">
        <v>4</v>
      </c>
      <c r="B25455" s="4" t="s">
        <v>5</v>
      </c>
      <c r="C25455" s="4" t="s">
        <v>13</v>
      </c>
      <c r="D25455" s="4" t="s">
        <v>10</v>
      </c>
      <c r="E25455" s="4" t="s">
        <v>13</v>
      </c>
    </row>
    <row r="25456" spans="1:15">
      <c r="A25456" t="n">
        <v>202764</v>
      </c>
      <c r="B25456" s="83" t="n">
        <v>39</v>
      </c>
      <c r="C25456" s="7" t="n">
        <v>14</v>
      </c>
      <c r="D25456" s="7" t="n">
        <v>65533</v>
      </c>
      <c r="E25456" s="7" t="n">
        <v>106</v>
      </c>
    </row>
    <row r="25457" spans="1:9">
      <c r="A25457" t="s">
        <v>4</v>
      </c>
      <c r="B25457" s="4" t="s">
        <v>5</v>
      </c>
      <c r="C25457" s="4" t="s">
        <v>13</v>
      </c>
      <c r="D25457" s="4" t="s">
        <v>10</v>
      </c>
      <c r="E25457" s="4" t="s">
        <v>10</v>
      </c>
      <c r="F25457" s="4" t="s">
        <v>10</v>
      </c>
      <c r="G25457" s="4" t="s">
        <v>10</v>
      </c>
      <c r="H25457" s="4" t="s">
        <v>10</v>
      </c>
      <c r="I25457" s="4" t="s">
        <v>6</v>
      </c>
      <c r="J25457" s="4" t="s">
        <v>22</v>
      </c>
      <c r="K25457" s="4" t="s">
        <v>22</v>
      </c>
      <c r="L25457" s="4" t="s">
        <v>22</v>
      </c>
      <c r="M25457" s="4" t="s">
        <v>9</v>
      </c>
      <c r="N25457" s="4" t="s">
        <v>9</v>
      </c>
      <c r="O25457" s="4" t="s">
        <v>22</v>
      </c>
      <c r="P25457" s="4" t="s">
        <v>22</v>
      </c>
      <c r="Q25457" s="4" t="s">
        <v>22</v>
      </c>
      <c r="R25457" s="4" t="s">
        <v>22</v>
      </c>
      <c r="S25457" s="4" t="s">
        <v>13</v>
      </c>
    </row>
    <row r="25458" spans="1:9">
      <c r="A25458" t="n">
        <v>202769</v>
      </c>
      <c r="B25458" s="83" t="n">
        <v>39</v>
      </c>
      <c r="C25458" s="7" t="n">
        <v>12</v>
      </c>
      <c r="D25458" s="7" t="n">
        <v>65533</v>
      </c>
      <c r="E25458" s="7" t="n">
        <v>207</v>
      </c>
      <c r="F25458" s="7" t="n">
        <v>0</v>
      </c>
      <c r="G25458" s="7" t="n">
        <v>65533</v>
      </c>
      <c r="H25458" s="7" t="n">
        <v>3</v>
      </c>
      <c r="I25458" s="7" t="s">
        <v>12</v>
      </c>
      <c r="J25458" s="7" t="n">
        <v>7.25</v>
      </c>
      <c r="K25458" s="7" t="n">
        <v>0.100000001490116</v>
      </c>
      <c r="L25458" s="7" t="n">
        <v>-2.48000001907349</v>
      </c>
      <c r="M25458" s="7" t="n">
        <v>0</v>
      </c>
      <c r="N25458" s="7" t="n">
        <v>0</v>
      </c>
      <c r="O25458" s="7" t="n">
        <v>0</v>
      </c>
      <c r="P25458" s="7" t="n">
        <v>3</v>
      </c>
      <c r="Q25458" s="7" t="n">
        <v>3</v>
      </c>
      <c r="R25458" s="7" t="n">
        <v>3</v>
      </c>
      <c r="S25458" s="7" t="n">
        <v>255</v>
      </c>
    </row>
    <row r="25459" spans="1:9">
      <c r="A25459" t="s">
        <v>4</v>
      </c>
      <c r="B25459" s="4" t="s">
        <v>5</v>
      </c>
      <c r="C25459" s="4" t="s">
        <v>13</v>
      </c>
      <c r="D25459" s="4" t="s">
        <v>10</v>
      </c>
      <c r="E25459" s="4" t="s">
        <v>22</v>
      </c>
      <c r="F25459" s="4" t="s">
        <v>10</v>
      </c>
      <c r="G25459" s="4" t="s">
        <v>9</v>
      </c>
      <c r="H25459" s="4" t="s">
        <v>9</v>
      </c>
      <c r="I25459" s="4" t="s">
        <v>10</v>
      </c>
      <c r="J25459" s="4" t="s">
        <v>10</v>
      </c>
      <c r="K25459" s="4" t="s">
        <v>9</v>
      </c>
      <c r="L25459" s="4" t="s">
        <v>9</v>
      </c>
      <c r="M25459" s="4" t="s">
        <v>9</v>
      </c>
      <c r="N25459" s="4" t="s">
        <v>9</v>
      </c>
      <c r="O25459" s="4" t="s">
        <v>6</v>
      </c>
    </row>
    <row r="25460" spans="1:9">
      <c r="A25460" t="n">
        <v>202819</v>
      </c>
      <c r="B25460" s="14" t="n">
        <v>50</v>
      </c>
      <c r="C25460" s="7" t="n">
        <v>0</v>
      </c>
      <c r="D25460" s="7" t="n">
        <v>4120</v>
      </c>
      <c r="E25460" s="7" t="n">
        <v>0.400000005960464</v>
      </c>
      <c r="F25460" s="7" t="n">
        <v>200</v>
      </c>
      <c r="G25460" s="7" t="n">
        <v>0</v>
      </c>
      <c r="H25460" s="7" t="n">
        <v>0</v>
      </c>
      <c r="I25460" s="7" t="n">
        <v>0</v>
      </c>
      <c r="J25460" s="7" t="n">
        <v>65533</v>
      </c>
      <c r="K25460" s="7" t="n">
        <v>0</v>
      </c>
      <c r="L25460" s="7" t="n">
        <v>0</v>
      </c>
      <c r="M25460" s="7" t="n">
        <v>0</v>
      </c>
      <c r="N25460" s="7" t="n">
        <v>0</v>
      </c>
      <c r="O25460" s="7" t="s">
        <v>12</v>
      </c>
    </row>
    <row r="25461" spans="1:9">
      <c r="A25461" t="s">
        <v>4</v>
      </c>
      <c r="B25461" s="4" t="s">
        <v>5</v>
      </c>
      <c r="C25461" s="4" t="s">
        <v>13</v>
      </c>
      <c r="D25461" s="4" t="s">
        <v>10</v>
      </c>
    </row>
    <row r="25462" spans="1:9">
      <c r="A25462" t="n">
        <v>202858</v>
      </c>
      <c r="B25462" s="25" t="n">
        <v>45</v>
      </c>
      <c r="C25462" s="7" t="n">
        <v>7</v>
      </c>
      <c r="D25462" s="7" t="n">
        <v>255</v>
      </c>
    </row>
    <row r="25463" spans="1:9">
      <c r="A25463" t="s">
        <v>4</v>
      </c>
      <c r="B25463" s="4" t="s">
        <v>5</v>
      </c>
      <c r="C25463" s="4" t="s">
        <v>13</v>
      </c>
      <c r="D25463" s="4" t="s">
        <v>22</v>
      </c>
      <c r="E25463" s="4" t="s">
        <v>10</v>
      </c>
      <c r="F25463" s="4" t="s">
        <v>13</v>
      </c>
    </row>
    <row r="25464" spans="1:9">
      <c r="A25464" t="n">
        <v>202862</v>
      </c>
      <c r="B25464" s="16" t="n">
        <v>49</v>
      </c>
      <c r="C25464" s="7" t="n">
        <v>3</v>
      </c>
      <c r="D25464" s="7" t="n">
        <v>0.699999988079071</v>
      </c>
      <c r="E25464" s="7" t="n">
        <v>500</v>
      </c>
      <c r="F25464" s="7" t="n">
        <v>0</v>
      </c>
    </row>
    <row r="25465" spans="1:9">
      <c r="A25465" t="s">
        <v>4</v>
      </c>
      <c r="B25465" s="4" t="s">
        <v>5</v>
      </c>
      <c r="C25465" s="4" t="s">
        <v>13</v>
      </c>
      <c r="D25465" s="4" t="s">
        <v>10</v>
      </c>
      <c r="E25465" s="4" t="s">
        <v>22</v>
      </c>
    </row>
    <row r="25466" spans="1:9">
      <c r="A25466" t="n">
        <v>202871</v>
      </c>
      <c r="B25466" s="28" t="n">
        <v>58</v>
      </c>
      <c r="C25466" s="7" t="n">
        <v>101</v>
      </c>
      <c r="D25466" s="7" t="n">
        <v>300</v>
      </c>
      <c r="E25466" s="7" t="n">
        <v>1</v>
      </c>
    </row>
    <row r="25467" spans="1:9">
      <c r="A25467" t="s">
        <v>4</v>
      </c>
      <c r="B25467" s="4" t="s">
        <v>5</v>
      </c>
      <c r="C25467" s="4" t="s">
        <v>13</v>
      </c>
      <c r="D25467" s="4" t="s">
        <v>10</v>
      </c>
    </row>
    <row r="25468" spans="1:9">
      <c r="A25468" t="n">
        <v>202879</v>
      </c>
      <c r="B25468" s="28" t="n">
        <v>58</v>
      </c>
      <c r="C25468" s="7" t="n">
        <v>254</v>
      </c>
      <c r="D25468" s="7" t="n">
        <v>0</v>
      </c>
    </row>
    <row r="25469" spans="1:9">
      <c r="A25469" t="s">
        <v>4</v>
      </c>
      <c r="B25469" s="4" t="s">
        <v>5</v>
      </c>
      <c r="C25469" s="4" t="s">
        <v>13</v>
      </c>
      <c r="D25469" s="4" t="s">
        <v>10</v>
      </c>
      <c r="E25469" s="4" t="s">
        <v>10</v>
      </c>
      <c r="F25469" s="4" t="s">
        <v>9</v>
      </c>
    </row>
    <row r="25470" spans="1:9">
      <c r="A25470" t="n">
        <v>202883</v>
      </c>
      <c r="B25470" s="86" t="n">
        <v>84</v>
      </c>
      <c r="C25470" s="7" t="n">
        <v>1</v>
      </c>
      <c r="D25470" s="7" t="n">
        <v>0</v>
      </c>
      <c r="E25470" s="7" t="n">
        <v>0</v>
      </c>
      <c r="F25470" s="7" t="n">
        <v>0</v>
      </c>
    </row>
    <row r="25471" spans="1:9">
      <c r="A25471" t="s">
        <v>4</v>
      </c>
      <c r="B25471" s="4" t="s">
        <v>5</v>
      </c>
      <c r="C25471" s="4" t="s">
        <v>13</v>
      </c>
    </row>
    <row r="25472" spans="1:9">
      <c r="A25472" t="n">
        <v>202893</v>
      </c>
      <c r="B25472" s="42" t="n">
        <v>116</v>
      </c>
      <c r="C25472" s="7" t="n">
        <v>0</v>
      </c>
    </row>
    <row r="25473" spans="1:19">
      <c r="A25473" t="s">
        <v>4</v>
      </c>
      <c r="B25473" s="4" t="s">
        <v>5</v>
      </c>
      <c r="C25473" s="4" t="s">
        <v>13</v>
      </c>
      <c r="D25473" s="4" t="s">
        <v>10</v>
      </c>
    </row>
    <row r="25474" spans="1:19">
      <c r="A25474" t="n">
        <v>202895</v>
      </c>
      <c r="B25474" s="42" t="n">
        <v>116</v>
      </c>
      <c r="C25474" s="7" t="n">
        <v>2</v>
      </c>
      <c r="D25474" s="7" t="n">
        <v>1</v>
      </c>
    </row>
    <row r="25475" spans="1:19">
      <c r="A25475" t="s">
        <v>4</v>
      </c>
      <c r="B25475" s="4" t="s">
        <v>5</v>
      </c>
      <c r="C25475" s="4" t="s">
        <v>13</v>
      </c>
      <c r="D25475" s="4" t="s">
        <v>9</v>
      </c>
    </row>
    <row r="25476" spans="1:19">
      <c r="A25476" t="n">
        <v>202899</v>
      </c>
      <c r="B25476" s="42" t="n">
        <v>116</v>
      </c>
      <c r="C25476" s="7" t="n">
        <v>5</v>
      </c>
      <c r="D25476" s="7" t="n">
        <v>1120403456</v>
      </c>
    </row>
    <row r="25477" spans="1:19">
      <c r="A25477" t="s">
        <v>4</v>
      </c>
      <c r="B25477" s="4" t="s">
        <v>5</v>
      </c>
      <c r="C25477" s="4" t="s">
        <v>13</v>
      </c>
      <c r="D25477" s="4" t="s">
        <v>10</v>
      </c>
    </row>
    <row r="25478" spans="1:19">
      <c r="A25478" t="n">
        <v>202905</v>
      </c>
      <c r="B25478" s="42" t="n">
        <v>116</v>
      </c>
      <c r="C25478" s="7" t="n">
        <v>6</v>
      </c>
      <c r="D25478" s="7" t="n">
        <v>1</v>
      </c>
    </row>
    <row r="25479" spans="1:19">
      <c r="A25479" t="s">
        <v>4</v>
      </c>
      <c r="B25479" s="4" t="s">
        <v>5</v>
      </c>
      <c r="C25479" s="4" t="s">
        <v>13</v>
      </c>
      <c r="D25479" s="4" t="s">
        <v>13</v>
      </c>
      <c r="E25479" s="4" t="s">
        <v>22</v>
      </c>
      <c r="F25479" s="4" t="s">
        <v>22</v>
      </c>
      <c r="G25479" s="4" t="s">
        <v>22</v>
      </c>
      <c r="H25479" s="4" t="s">
        <v>10</v>
      </c>
    </row>
    <row r="25480" spans="1:19">
      <c r="A25480" t="n">
        <v>202909</v>
      </c>
      <c r="B25480" s="25" t="n">
        <v>45</v>
      </c>
      <c r="C25480" s="7" t="n">
        <v>2</v>
      </c>
      <c r="D25480" s="7" t="n">
        <v>3</v>
      </c>
      <c r="E25480" s="7" t="n">
        <v>7.76999998092651</v>
      </c>
      <c r="F25480" s="7" t="n">
        <v>1.44000005722046</v>
      </c>
      <c r="G25480" s="7" t="n">
        <v>-3.16000008583069</v>
      </c>
      <c r="H25480" s="7" t="n">
        <v>0</v>
      </c>
    </row>
    <row r="25481" spans="1:19">
      <c r="A25481" t="s">
        <v>4</v>
      </c>
      <c r="B25481" s="4" t="s">
        <v>5</v>
      </c>
      <c r="C25481" s="4" t="s">
        <v>13</v>
      </c>
      <c r="D25481" s="4" t="s">
        <v>13</v>
      </c>
      <c r="E25481" s="4" t="s">
        <v>22</v>
      </c>
      <c r="F25481" s="4" t="s">
        <v>22</v>
      </c>
      <c r="G25481" s="4" t="s">
        <v>22</v>
      </c>
      <c r="H25481" s="4" t="s">
        <v>10</v>
      </c>
      <c r="I25481" s="4" t="s">
        <v>13</v>
      </c>
    </row>
    <row r="25482" spans="1:19">
      <c r="A25482" t="n">
        <v>202926</v>
      </c>
      <c r="B25482" s="25" t="n">
        <v>45</v>
      </c>
      <c r="C25482" s="7" t="n">
        <v>4</v>
      </c>
      <c r="D25482" s="7" t="n">
        <v>3</v>
      </c>
      <c r="E25482" s="7" t="n">
        <v>3.36999988555908</v>
      </c>
      <c r="F25482" s="7" t="n">
        <v>221.25</v>
      </c>
      <c r="G25482" s="7" t="n">
        <v>-10</v>
      </c>
      <c r="H25482" s="7" t="n">
        <v>0</v>
      </c>
      <c r="I25482" s="7" t="n">
        <v>0</v>
      </c>
    </row>
    <row r="25483" spans="1:19">
      <c r="A25483" t="s">
        <v>4</v>
      </c>
      <c r="B25483" s="4" t="s">
        <v>5</v>
      </c>
      <c r="C25483" s="4" t="s">
        <v>13</v>
      </c>
      <c r="D25483" s="4" t="s">
        <v>13</v>
      </c>
      <c r="E25483" s="4" t="s">
        <v>22</v>
      </c>
      <c r="F25483" s="4" t="s">
        <v>10</v>
      </c>
    </row>
    <row r="25484" spans="1:19">
      <c r="A25484" t="n">
        <v>202944</v>
      </c>
      <c r="B25484" s="25" t="n">
        <v>45</v>
      </c>
      <c r="C25484" s="7" t="n">
        <v>5</v>
      </c>
      <c r="D25484" s="7" t="n">
        <v>3</v>
      </c>
      <c r="E25484" s="7" t="n">
        <v>3.40000009536743</v>
      </c>
      <c r="F25484" s="7" t="n">
        <v>0</v>
      </c>
    </row>
    <row r="25485" spans="1:19">
      <c r="A25485" t="s">
        <v>4</v>
      </c>
      <c r="B25485" s="4" t="s">
        <v>5</v>
      </c>
      <c r="C25485" s="4" t="s">
        <v>13</v>
      </c>
      <c r="D25485" s="4" t="s">
        <v>13</v>
      </c>
      <c r="E25485" s="4" t="s">
        <v>22</v>
      </c>
      <c r="F25485" s="4" t="s">
        <v>10</v>
      </c>
    </row>
    <row r="25486" spans="1:19">
      <c r="A25486" t="n">
        <v>202953</v>
      </c>
      <c r="B25486" s="25" t="n">
        <v>45</v>
      </c>
      <c r="C25486" s="7" t="n">
        <v>11</v>
      </c>
      <c r="D25486" s="7" t="n">
        <v>3</v>
      </c>
      <c r="E25486" s="7" t="n">
        <v>34</v>
      </c>
      <c r="F25486" s="7" t="n">
        <v>0</v>
      </c>
    </row>
    <row r="25487" spans="1:19">
      <c r="A25487" t="s">
        <v>4</v>
      </c>
      <c r="B25487" s="4" t="s">
        <v>5</v>
      </c>
      <c r="C25487" s="4" t="s">
        <v>13</v>
      </c>
      <c r="D25487" s="4" t="s">
        <v>13</v>
      </c>
      <c r="E25487" s="4" t="s">
        <v>22</v>
      </c>
      <c r="F25487" s="4" t="s">
        <v>22</v>
      </c>
      <c r="G25487" s="4" t="s">
        <v>22</v>
      </c>
      <c r="H25487" s="4" t="s">
        <v>10</v>
      </c>
    </row>
    <row r="25488" spans="1:19">
      <c r="A25488" t="n">
        <v>202962</v>
      </c>
      <c r="B25488" s="25" t="n">
        <v>45</v>
      </c>
      <c r="C25488" s="7" t="n">
        <v>2</v>
      </c>
      <c r="D25488" s="7" t="n">
        <v>3</v>
      </c>
      <c r="E25488" s="7" t="n">
        <v>7.6100001335144</v>
      </c>
      <c r="F25488" s="7" t="n">
        <v>1.47000002861023</v>
      </c>
      <c r="G25488" s="7" t="n">
        <v>-3.20000004768372</v>
      </c>
      <c r="H25488" s="7" t="n">
        <v>20000</v>
      </c>
    </row>
    <row r="25489" spans="1:9">
      <c r="A25489" t="s">
        <v>4</v>
      </c>
      <c r="B25489" s="4" t="s">
        <v>5</v>
      </c>
      <c r="C25489" s="4" t="s">
        <v>13</v>
      </c>
      <c r="D25489" s="4" t="s">
        <v>13</v>
      </c>
      <c r="E25489" s="4" t="s">
        <v>22</v>
      </c>
      <c r="F25489" s="4" t="s">
        <v>22</v>
      </c>
      <c r="G25489" s="4" t="s">
        <v>22</v>
      </c>
      <c r="H25489" s="4" t="s">
        <v>10</v>
      </c>
      <c r="I25489" s="4" t="s">
        <v>13</v>
      </c>
    </row>
    <row r="25490" spans="1:9">
      <c r="A25490" t="n">
        <v>202979</v>
      </c>
      <c r="B25490" s="25" t="n">
        <v>45</v>
      </c>
      <c r="C25490" s="7" t="n">
        <v>4</v>
      </c>
      <c r="D25490" s="7" t="n">
        <v>3</v>
      </c>
      <c r="E25490" s="7" t="n">
        <v>356.670013427734</v>
      </c>
      <c r="F25490" s="7" t="n">
        <v>198.339996337891</v>
      </c>
      <c r="G25490" s="7" t="n">
        <v>-10</v>
      </c>
      <c r="H25490" s="7" t="n">
        <v>20000</v>
      </c>
      <c r="I25490" s="7" t="n">
        <v>1</v>
      </c>
    </row>
    <row r="25491" spans="1:9">
      <c r="A25491" t="s">
        <v>4</v>
      </c>
      <c r="B25491" s="4" t="s">
        <v>5</v>
      </c>
      <c r="C25491" s="4" t="s">
        <v>13</v>
      </c>
      <c r="D25491" s="4" t="s">
        <v>10</v>
      </c>
    </row>
    <row r="25492" spans="1:9">
      <c r="A25492" t="n">
        <v>202997</v>
      </c>
      <c r="B25492" s="28" t="n">
        <v>58</v>
      </c>
      <c r="C25492" s="7" t="n">
        <v>255</v>
      </c>
      <c r="D25492" s="7" t="n">
        <v>0</v>
      </c>
    </row>
    <row r="25493" spans="1:9">
      <c r="A25493" t="s">
        <v>4</v>
      </c>
      <c r="B25493" s="4" t="s">
        <v>5</v>
      </c>
      <c r="C25493" s="4" t="s">
        <v>13</v>
      </c>
      <c r="D25493" s="4" t="s">
        <v>10</v>
      </c>
      <c r="E25493" s="4" t="s">
        <v>10</v>
      </c>
      <c r="F25493" s="4" t="s">
        <v>13</v>
      </c>
    </row>
    <row r="25494" spans="1:9">
      <c r="A25494" t="n">
        <v>203001</v>
      </c>
      <c r="B25494" s="29" t="n">
        <v>25</v>
      </c>
      <c r="C25494" s="7" t="n">
        <v>1</v>
      </c>
      <c r="D25494" s="7" t="n">
        <v>260</v>
      </c>
      <c r="E25494" s="7" t="n">
        <v>640</v>
      </c>
      <c r="F25494" s="7" t="n">
        <v>1</v>
      </c>
    </row>
    <row r="25495" spans="1:9">
      <c r="A25495" t="s">
        <v>4</v>
      </c>
      <c r="B25495" s="4" t="s">
        <v>5</v>
      </c>
      <c r="C25495" s="4" t="s">
        <v>13</v>
      </c>
      <c r="D25495" s="4" t="s">
        <v>10</v>
      </c>
      <c r="E25495" s="4" t="s">
        <v>6</v>
      </c>
    </row>
    <row r="25496" spans="1:9">
      <c r="A25496" t="n">
        <v>203008</v>
      </c>
      <c r="B25496" s="40" t="n">
        <v>51</v>
      </c>
      <c r="C25496" s="7" t="n">
        <v>4</v>
      </c>
      <c r="D25496" s="7" t="n">
        <v>2</v>
      </c>
      <c r="E25496" s="7" t="s">
        <v>815</v>
      </c>
    </row>
    <row r="25497" spans="1:9">
      <c r="A25497" t="s">
        <v>4</v>
      </c>
      <c r="B25497" s="4" t="s">
        <v>5</v>
      </c>
      <c r="C25497" s="4" t="s">
        <v>10</v>
      </c>
    </row>
    <row r="25498" spans="1:9">
      <c r="A25498" t="n">
        <v>203022</v>
      </c>
      <c r="B25498" s="35" t="n">
        <v>16</v>
      </c>
      <c r="C25498" s="7" t="n">
        <v>0</v>
      </c>
    </row>
    <row r="25499" spans="1:9">
      <c r="A25499" t="s">
        <v>4</v>
      </c>
      <c r="B25499" s="4" t="s">
        <v>5</v>
      </c>
      <c r="C25499" s="4" t="s">
        <v>10</v>
      </c>
      <c r="D25499" s="4" t="s">
        <v>13</v>
      </c>
      <c r="E25499" s="4" t="s">
        <v>9</v>
      </c>
      <c r="F25499" s="4" t="s">
        <v>72</v>
      </c>
      <c r="G25499" s="4" t="s">
        <v>13</v>
      </c>
      <c r="H25499" s="4" t="s">
        <v>13</v>
      </c>
    </row>
    <row r="25500" spans="1:9">
      <c r="A25500" t="n">
        <v>203025</v>
      </c>
      <c r="B25500" s="52" t="n">
        <v>26</v>
      </c>
      <c r="C25500" s="7" t="n">
        <v>2</v>
      </c>
      <c r="D25500" s="7" t="n">
        <v>17</v>
      </c>
      <c r="E25500" s="7" t="n">
        <v>6389</v>
      </c>
      <c r="F25500" s="7" t="s">
        <v>1579</v>
      </c>
      <c r="G25500" s="7" t="n">
        <v>2</v>
      </c>
      <c r="H25500" s="7" t="n">
        <v>0</v>
      </c>
    </row>
    <row r="25501" spans="1:9">
      <c r="A25501" t="s">
        <v>4</v>
      </c>
      <c r="B25501" s="4" t="s">
        <v>5</v>
      </c>
    </row>
    <row r="25502" spans="1:9">
      <c r="A25502" t="n">
        <v>203052</v>
      </c>
      <c r="B25502" s="53" t="n">
        <v>28</v>
      </c>
    </row>
    <row r="25503" spans="1:9">
      <c r="A25503" t="s">
        <v>4</v>
      </c>
      <c r="B25503" s="4" t="s">
        <v>5</v>
      </c>
      <c r="C25503" s="4" t="s">
        <v>13</v>
      </c>
      <c r="D25503" s="4" t="s">
        <v>10</v>
      </c>
      <c r="E25503" s="4" t="s">
        <v>10</v>
      </c>
      <c r="F25503" s="4" t="s">
        <v>13</v>
      </c>
    </row>
    <row r="25504" spans="1:9">
      <c r="A25504" t="n">
        <v>203053</v>
      </c>
      <c r="B25504" s="29" t="n">
        <v>25</v>
      </c>
      <c r="C25504" s="7" t="n">
        <v>1</v>
      </c>
      <c r="D25504" s="7" t="n">
        <v>60</v>
      </c>
      <c r="E25504" s="7" t="n">
        <v>640</v>
      </c>
      <c r="F25504" s="7" t="n">
        <v>1</v>
      </c>
    </row>
    <row r="25505" spans="1:9">
      <c r="A25505" t="s">
        <v>4</v>
      </c>
      <c r="B25505" s="4" t="s">
        <v>5</v>
      </c>
      <c r="C25505" s="4" t="s">
        <v>13</v>
      </c>
      <c r="D25505" s="4" t="s">
        <v>10</v>
      </c>
      <c r="E25505" s="4" t="s">
        <v>6</v>
      </c>
    </row>
    <row r="25506" spans="1:9">
      <c r="A25506" t="n">
        <v>203060</v>
      </c>
      <c r="B25506" s="40" t="n">
        <v>51</v>
      </c>
      <c r="C25506" s="7" t="n">
        <v>4</v>
      </c>
      <c r="D25506" s="7" t="n">
        <v>6</v>
      </c>
      <c r="E25506" s="7" t="s">
        <v>1080</v>
      </c>
    </row>
    <row r="25507" spans="1:9">
      <c r="A25507" t="s">
        <v>4</v>
      </c>
      <c r="B25507" s="4" t="s">
        <v>5</v>
      </c>
      <c r="C25507" s="4" t="s">
        <v>10</v>
      </c>
    </row>
    <row r="25508" spans="1:9">
      <c r="A25508" t="n">
        <v>203073</v>
      </c>
      <c r="B25508" s="35" t="n">
        <v>16</v>
      </c>
      <c r="C25508" s="7" t="n">
        <v>0</v>
      </c>
    </row>
    <row r="25509" spans="1:9">
      <c r="A25509" t="s">
        <v>4</v>
      </c>
      <c r="B25509" s="4" t="s">
        <v>5</v>
      </c>
      <c r="C25509" s="4" t="s">
        <v>10</v>
      </c>
      <c r="D25509" s="4" t="s">
        <v>13</v>
      </c>
      <c r="E25509" s="4" t="s">
        <v>9</v>
      </c>
      <c r="F25509" s="4" t="s">
        <v>72</v>
      </c>
      <c r="G25509" s="4" t="s">
        <v>13</v>
      </c>
      <c r="H25509" s="4" t="s">
        <v>13</v>
      </c>
    </row>
    <row r="25510" spans="1:9">
      <c r="A25510" t="n">
        <v>203076</v>
      </c>
      <c r="B25510" s="52" t="n">
        <v>26</v>
      </c>
      <c r="C25510" s="7" t="n">
        <v>6</v>
      </c>
      <c r="D25510" s="7" t="n">
        <v>17</v>
      </c>
      <c r="E25510" s="7" t="n">
        <v>8389</v>
      </c>
      <c r="F25510" s="7" t="s">
        <v>1580</v>
      </c>
      <c r="G25510" s="7" t="n">
        <v>2</v>
      </c>
      <c r="H25510" s="7" t="n">
        <v>0</v>
      </c>
    </row>
    <row r="25511" spans="1:9">
      <c r="A25511" t="s">
        <v>4</v>
      </c>
      <c r="B25511" s="4" t="s">
        <v>5</v>
      </c>
    </row>
    <row r="25512" spans="1:9">
      <c r="A25512" t="n">
        <v>203127</v>
      </c>
      <c r="B25512" s="53" t="n">
        <v>28</v>
      </c>
    </row>
    <row r="25513" spans="1:9">
      <c r="A25513" t="s">
        <v>4</v>
      </c>
      <c r="B25513" s="4" t="s">
        <v>5</v>
      </c>
      <c r="C25513" s="4" t="s">
        <v>10</v>
      </c>
      <c r="D25513" s="4" t="s">
        <v>13</v>
      </c>
    </row>
    <row r="25514" spans="1:9">
      <c r="A25514" t="n">
        <v>203128</v>
      </c>
      <c r="B25514" s="54" t="n">
        <v>89</v>
      </c>
      <c r="C25514" s="7" t="n">
        <v>65533</v>
      </c>
      <c r="D25514" s="7" t="n">
        <v>1</v>
      </c>
    </row>
    <row r="25515" spans="1:9">
      <c r="A25515" t="s">
        <v>4</v>
      </c>
      <c r="B25515" s="4" t="s">
        <v>5</v>
      </c>
      <c r="C25515" s="4" t="s">
        <v>13</v>
      </c>
      <c r="D25515" s="4" t="s">
        <v>10</v>
      </c>
      <c r="E25515" s="4" t="s">
        <v>10</v>
      </c>
      <c r="F25515" s="4" t="s">
        <v>13</v>
      </c>
    </row>
    <row r="25516" spans="1:9">
      <c r="A25516" t="n">
        <v>203132</v>
      </c>
      <c r="B25516" s="29" t="n">
        <v>25</v>
      </c>
      <c r="C25516" s="7" t="n">
        <v>1</v>
      </c>
      <c r="D25516" s="7" t="n">
        <v>65535</v>
      </c>
      <c r="E25516" s="7" t="n">
        <v>65535</v>
      </c>
      <c r="F25516" s="7" t="n">
        <v>0</v>
      </c>
    </row>
    <row r="25517" spans="1:9">
      <c r="A25517" t="s">
        <v>4</v>
      </c>
      <c r="B25517" s="4" t="s">
        <v>5</v>
      </c>
      <c r="C25517" s="4" t="s">
        <v>13</v>
      </c>
      <c r="D25517" s="4" t="s">
        <v>13</v>
      </c>
      <c r="E25517" s="4" t="s">
        <v>13</v>
      </c>
      <c r="F25517" s="4" t="s">
        <v>13</v>
      </c>
    </row>
    <row r="25518" spans="1:9">
      <c r="A25518" t="n">
        <v>203139</v>
      </c>
      <c r="B25518" s="13" t="n">
        <v>14</v>
      </c>
      <c r="C25518" s="7" t="n">
        <v>0</v>
      </c>
      <c r="D25518" s="7" t="n">
        <v>1</v>
      </c>
      <c r="E25518" s="7" t="n">
        <v>0</v>
      </c>
      <c r="F25518" s="7" t="n">
        <v>0</v>
      </c>
    </row>
    <row r="25519" spans="1:9">
      <c r="A25519" t="s">
        <v>4</v>
      </c>
      <c r="B25519" s="4" t="s">
        <v>5</v>
      </c>
      <c r="C25519" s="4" t="s">
        <v>13</v>
      </c>
      <c r="D25519" s="4" t="s">
        <v>10</v>
      </c>
      <c r="E25519" s="4" t="s">
        <v>6</v>
      </c>
    </row>
    <row r="25520" spans="1:9">
      <c r="A25520" t="n">
        <v>203144</v>
      </c>
      <c r="B25520" s="40" t="n">
        <v>51</v>
      </c>
      <c r="C25520" s="7" t="n">
        <v>4</v>
      </c>
      <c r="D25520" s="7" t="n">
        <v>24</v>
      </c>
      <c r="E25520" s="7" t="s">
        <v>1581</v>
      </c>
    </row>
    <row r="25521" spans="1:8">
      <c r="A25521" t="s">
        <v>4</v>
      </c>
      <c r="B25521" s="4" t="s">
        <v>5</v>
      </c>
      <c r="C25521" s="4" t="s">
        <v>10</v>
      </c>
    </row>
    <row r="25522" spans="1:8">
      <c r="A25522" t="n">
        <v>203158</v>
      </c>
      <c r="B25522" s="35" t="n">
        <v>16</v>
      </c>
      <c r="C25522" s="7" t="n">
        <v>0</v>
      </c>
    </row>
    <row r="25523" spans="1:8">
      <c r="A25523" t="s">
        <v>4</v>
      </c>
      <c r="B25523" s="4" t="s">
        <v>5</v>
      </c>
      <c r="C25523" s="4" t="s">
        <v>10</v>
      </c>
      <c r="D25523" s="4" t="s">
        <v>13</v>
      </c>
      <c r="E25523" s="4" t="s">
        <v>9</v>
      </c>
      <c r="F25523" s="4" t="s">
        <v>72</v>
      </c>
      <c r="G25523" s="4" t="s">
        <v>13</v>
      </c>
      <c r="H25523" s="4" t="s">
        <v>13</v>
      </c>
    </row>
    <row r="25524" spans="1:8">
      <c r="A25524" t="n">
        <v>203161</v>
      </c>
      <c r="B25524" s="52" t="n">
        <v>26</v>
      </c>
      <c r="C25524" s="7" t="n">
        <v>24</v>
      </c>
      <c r="D25524" s="7" t="n">
        <v>17</v>
      </c>
      <c r="E25524" s="7" t="n">
        <v>27325</v>
      </c>
      <c r="F25524" s="7" t="s">
        <v>1582</v>
      </c>
      <c r="G25524" s="7" t="n">
        <v>2</v>
      </c>
      <c r="H25524" s="7" t="n">
        <v>0</v>
      </c>
    </row>
    <row r="25525" spans="1:8">
      <c r="A25525" t="s">
        <v>4</v>
      </c>
      <c r="B25525" s="4" t="s">
        <v>5</v>
      </c>
    </row>
    <row r="25526" spans="1:8">
      <c r="A25526" t="n">
        <v>203225</v>
      </c>
      <c r="B25526" s="53" t="n">
        <v>28</v>
      </c>
    </row>
    <row r="25527" spans="1:8">
      <c r="A25527" t="s">
        <v>4</v>
      </c>
      <c r="B25527" s="4" t="s">
        <v>5</v>
      </c>
      <c r="C25527" s="4" t="s">
        <v>9</v>
      </c>
    </row>
    <row r="25528" spans="1:8">
      <c r="A25528" t="n">
        <v>203226</v>
      </c>
      <c r="B25528" s="50" t="n">
        <v>15</v>
      </c>
      <c r="C25528" s="7" t="n">
        <v>256</v>
      </c>
    </row>
    <row r="25529" spans="1:8">
      <c r="A25529" t="s">
        <v>4</v>
      </c>
      <c r="B25529" s="4" t="s">
        <v>5</v>
      </c>
      <c r="C25529" s="4" t="s">
        <v>13</v>
      </c>
      <c r="D25529" s="4" t="s">
        <v>10</v>
      </c>
      <c r="E25529" s="4" t="s">
        <v>6</v>
      </c>
    </row>
    <row r="25530" spans="1:8">
      <c r="A25530" t="n">
        <v>203231</v>
      </c>
      <c r="B25530" s="40" t="n">
        <v>51</v>
      </c>
      <c r="C25530" s="7" t="n">
        <v>4</v>
      </c>
      <c r="D25530" s="7" t="n">
        <v>25</v>
      </c>
      <c r="E25530" s="7" t="s">
        <v>683</v>
      </c>
    </row>
    <row r="25531" spans="1:8">
      <c r="A25531" t="s">
        <v>4</v>
      </c>
      <c r="B25531" s="4" t="s">
        <v>5</v>
      </c>
      <c r="C25531" s="4" t="s">
        <v>10</v>
      </c>
    </row>
    <row r="25532" spans="1:8">
      <c r="A25532" t="n">
        <v>203244</v>
      </c>
      <c r="B25532" s="35" t="n">
        <v>16</v>
      </c>
      <c r="C25532" s="7" t="n">
        <v>0</v>
      </c>
    </row>
    <row r="25533" spans="1:8">
      <c r="A25533" t="s">
        <v>4</v>
      </c>
      <c r="B25533" s="4" t="s">
        <v>5</v>
      </c>
      <c r="C25533" s="4" t="s">
        <v>10</v>
      </c>
      <c r="D25533" s="4" t="s">
        <v>13</v>
      </c>
      <c r="E25533" s="4" t="s">
        <v>9</v>
      </c>
      <c r="F25533" s="4" t="s">
        <v>72</v>
      </c>
      <c r="G25533" s="4" t="s">
        <v>13</v>
      </c>
      <c r="H25533" s="4" t="s">
        <v>13</v>
      </c>
    </row>
    <row r="25534" spans="1:8">
      <c r="A25534" t="n">
        <v>203247</v>
      </c>
      <c r="B25534" s="52" t="n">
        <v>26</v>
      </c>
      <c r="C25534" s="7" t="n">
        <v>25</v>
      </c>
      <c r="D25534" s="7" t="n">
        <v>17</v>
      </c>
      <c r="E25534" s="7" t="n">
        <v>34314</v>
      </c>
      <c r="F25534" s="7" t="s">
        <v>1583</v>
      </c>
      <c r="G25534" s="7" t="n">
        <v>2</v>
      </c>
      <c r="H25534" s="7" t="n">
        <v>0</v>
      </c>
    </row>
    <row r="25535" spans="1:8">
      <c r="A25535" t="s">
        <v>4</v>
      </c>
      <c r="B25535" s="4" t="s">
        <v>5</v>
      </c>
    </row>
    <row r="25536" spans="1:8">
      <c r="A25536" t="n">
        <v>203309</v>
      </c>
      <c r="B25536" s="53" t="n">
        <v>28</v>
      </c>
    </row>
    <row r="25537" spans="1:8">
      <c r="A25537" t="s">
        <v>4</v>
      </c>
      <c r="B25537" s="4" t="s">
        <v>5</v>
      </c>
      <c r="C25537" s="4" t="s">
        <v>10</v>
      </c>
      <c r="D25537" s="4" t="s">
        <v>13</v>
      </c>
    </row>
    <row r="25538" spans="1:8">
      <c r="A25538" t="n">
        <v>203310</v>
      </c>
      <c r="B25538" s="54" t="n">
        <v>89</v>
      </c>
      <c r="C25538" s="7" t="n">
        <v>65533</v>
      </c>
      <c r="D25538" s="7" t="n">
        <v>1</v>
      </c>
    </row>
    <row r="25539" spans="1:8">
      <c r="A25539" t="s">
        <v>4</v>
      </c>
      <c r="B25539" s="4" t="s">
        <v>5</v>
      </c>
      <c r="C25539" s="4" t="s">
        <v>13</v>
      </c>
      <c r="D25539" s="4" t="s">
        <v>10</v>
      </c>
      <c r="E25539" s="4" t="s">
        <v>10</v>
      </c>
      <c r="F25539" s="4" t="s">
        <v>13</v>
      </c>
    </row>
    <row r="25540" spans="1:8">
      <c r="A25540" t="n">
        <v>203314</v>
      </c>
      <c r="B25540" s="29" t="n">
        <v>25</v>
      </c>
      <c r="C25540" s="7" t="n">
        <v>1</v>
      </c>
      <c r="D25540" s="7" t="n">
        <v>60</v>
      </c>
      <c r="E25540" s="7" t="n">
        <v>640</v>
      </c>
      <c r="F25540" s="7" t="n">
        <v>1</v>
      </c>
    </row>
    <row r="25541" spans="1:8">
      <c r="A25541" t="s">
        <v>4</v>
      </c>
      <c r="B25541" s="4" t="s">
        <v>5</v>
      </c>
      <c r="C25541" s="4" t="s">
        <v>13</v>
      </c>
      <c r="D25541" s="4" t="s">
        <v>10</v>
      </c>
      <c r="E25541" s="4" t="s">
        <v>6</v>
      </c>
    </row>
    <row r="25542" spans="1:8">
      <c r="A25542" t="n">
        <v>203321</v>
      </c>
      <c r="B25542" s="40" t="n">
        <v>51</v>
      </c>
      <c r="C25542" s="7" t="n">
        <v>4</v>
      </c>
      <c r="D25542" s="7" t="n">
        <v>7</v>
      </c>
      <c r="E25542" s="7" t="s">
        <v>636</v>
      </c>
    </row>
    <row r="25543" spans="1:8">
      <c r="A25543" t="s">
        <v>4</v>
      </c>
      <c r="B25543" s="4" t="s">
        <v>5</v>
      </c>
      <c r="C25543" s="4" t="s">
        <v>10</v>
      </c>
    </row>
    <row r="25544" spans="1:8">
      <c r="A25544" t="n">
        <v>203334</v>
      </c>
      <c r="B25544" s="35" t="n">
        <v>16</v>
      </c>
      <c r="C25544" s="7" t="n">
        <v>0</v>
      </c>
    </row>
    <row r="25545" spans="1:8">
      <c r="A25545" t="s">
        <v>4</v>
      </c>
      <c r="B25545" s="4" t="s">
        <v>5</v>
      </c>
      <c r="C25545" s="4" t="s">
        <v>10</v>
      </c>
      <c r="D25545" s="4" t="s">
        <v>13</v>
      </c>
      <c r="E25545" s="4" t="s">
        <v>9</v>
      </c>
      <c r="F25545" s="4" t="s">
        <v>72</v>
      </c>
      <c r="G25545" s="4" t="s">
        <v>13</v>
      </c>
      <c r="H25545" s="4" t="s">
        <v>13</v>
      </c>
    </row>
    <row r="25546" spans="1:8">
      <c r="A25546" t="n">
        <v>203337</v>
      </c>
      <c r="B25546" s="52" t="n">
        <v>26</v>
      </c>
      <c r="C25546" s="7" t="n">
        <v>7</v>
      </c>
      <c r="D25546" s="7" t="n">
        <v>17</v>
      </c>
      <c r="E25546" s="7" t="n">
        <v>4382</v>
      </c>
      <c r="F25546" s="7" t="s">
        <v>1584</v>
      </c>
      <c r="G25546" s="7" t="n">
        <v>2</v>
      </c>
      <c r="H25546" s="7" t="n">
        <v>0</v>
      </c>
    </row>
    <row r="25547" spans="1:8">
      <c r="A25547" t="s">
        <v>4</v>
      </c>
      <c r="B25547" s="4" t="s">
        <v>5</v>
      </c>
    </row>
    <row r="25548" spans="1:8">
      <c r="A25548" t="n">
        <v>203366</v>
      </c>
      <c r="B25548" s="53" t="n">
        <v>28</v>
      </c>
    </row>
    <row r="25549" spans="1:8">
      <c r="A25549" t="s">
        <v>4</v>
      </c>
      <c r="B25549" s="4" t="s">
        <v>5</v>
      </c>
      <c r="C25549" s="4" t="s">
        <v>10</v>
      </c>
      <c r="D25549" s="4" t="s">
        <v>13</v>
      </c>
    </row>
    <row r="25550" spans="1:8">
      <c r="A25550" t="n">
        <v>203367</v>
      </c>
      <c r="B25550" s="54" t="n">
        <v>89</v>
      </c>
      <c r="C25550" s="7" t="n">
        <v>65533</v>
      </c>
      <c r="D25550" s="7" t="n">
        <v>1</v>
      </c>
    </row>
    <row r="25551" spans="1:8">
      <c r="A25551" t="s">
        <v>4</v>
      </c>
      <c r="B25551" s="4" t="s">
        <v>5</v>
      </c>
      <c r="C25551" s="4" t="s">
        <v>13</v>
      </c>
      <c r="D25551" s="4" t="s">
        <v>10</v>
      </c>
      <c r="E25551" s="4" t="s">
        <v>10</v>
      </c>
      <c r="F25551" s="4" t="s">
        <v>13</v>
      </c>
    </row>
    <row r="25552" spans="1:8">
      <c r="A25552" t="n">
        <v>203371</v>
      </c>
      <c r="B25552" s="29" t="n">
        <v>25</v>
      </c>
      <c r="C25552" s="7" t="n">
        <v>1</v>
      </c>
      <c r="D25552" s="7" t="n">
        <v>260</v>
      </c>
      <c r="E25552" s="7" t="n">
        <v>640</v>
      </c>
      <c r="F25552" s="7" t="n">
        <v>1</v>
      </c>
    </row>
    <row r="25553" spans="1:8">
      <c r="A25553" t="s">
        <v>4</v>
      </c>
      <c r="B25553" s="4" t="s">
        <v>5</v>
      </c>
      <c r="C25553" s="4" t="s">
        <v>13</v>
      </c>
      <c r="D25553" s="4" t="s">
        <v>10</v>
      </c>
      <c r="E25553" s="4" t="s">
        <v>6</v>
      </c>
    </row>
    <row r="25554" spans="1:8">
      <c r="A25554" t="n">
        <v>203378</v>
      </c>
      <c r="B25554" s="40" t="n">
        <v>51</v>
      </c>
      <c r="C25554" s="7" t="n">
        <v>4</v>
      </c>
      <c r="D25554" s="7" t="n">
        <v>16</v>
      </c>
      <c r="E25554" s="7" t="s">
        <v>1080</v>
      </c>
    </row>
    <row r="25555" spans="1:8">
      <c r="A25555" t="s">
        <v>4</v>
      </c>
      <c r="B25555" s="4" t="s">
        <v>5</v>
      </c>
      <c r="C25555" s="4" t="s">
        <v>10</v>
      </c>
    </row>
    <row r="25556" spans="1:8">
      <c r="A25556" t="n">
        <v>203391</v>
      </c>
      <c r="B25556" s="35" t="n">
        <v>16</v>
      </c>
      <c r="C25556" s="7" t="n">
        <v>0</v>
      </c>
    </row>
    <row r="25557" spans="1:8">
      <c r="A25557" t="s">
        <v>4</v>
      </c>
      <c r="B25557" s="4" t="s">
        <v>5</v>
      </c>
      <c r="C25557" s="4" t="s">
        <v>10</v>
      </c>
      <c r="D25557" s="4" t="s">
        <v>13</v>
      </c>
      <c r="E25557" s="4" t="s">
        <v>9</v>
      </c>
      <c r="F25557" s="4" t="s">
        <v>72</v>
      </c>
      <c r="G25557" s="4" t="s">
        <v>13</v>
      </c>
      <c r="H25557" s="4" t="s">
        <v>13</v>
      </c>
    </row>
    <row r="25558" spans="1:8">
      <c r="A25558" t="n">
        <v>203394</v>
      </c>
      <c r="B25558" s="52" t="n">
        <v>26</v>
      </c>
      <c r="C25558" s="7" t="n">
        <v>16</v>
      </c>
      <c r="D25558" s="7" t="n">
        <v>17</v>
      </c>
      <c r="E25558" s="7" t="n">
        <v>14392</v>
      </c>
      <c r="F25558" s="7" t="s">
        <v>1585</v>
      </c>
      <c r="G25558" s="7" t="n">
        <v>2</v>
      </c>
      <c r="H25558" s="7" t="n">
        <v>0</v>
      </c>
    </row>
    <row r="25559" spans="1:8">
      <c r="A25559" t="s">
        <v>4</v>
      </c>
      <c r="B25559" s="4" t="s">
        <v>5</v>
      </c>
    </row>
    <row r="25560" spans="1:8">
      <c r="A25560" t="n">
        <v>203418</v>
      </c>
      <c r="B25560" s="53" t="n">
        <v>28</v>
      </c>
    </row>
    <row r="25561" spans="1:8">
      <c r="A25561" t="s">
        <v>4</v>
      </c>
      <c r="B25561" s="4" t="s">
        <v>5</v>
      </c>
      <c r="C25561" s="4" t="s">
        <v>13</v>
      </c>
      <c r="D25561" s="4" t="s">
        <v>10</v>
      </c>
      <c r="E25561" s="4" t="s">
        <v>10</v>
      </c>
      <c r="F25561" s="4" t="s">
        <v>13</v>
      </c>
    </row>
    <row r="25562" spans="1:8">
      <c r="A25562" t="n">
        <v>203419</v>
      </c>
      <c r="B25562" s="29" t="n">
        <v>25</v>
      </c>
      <c r="C25562" s="7" t="n">
        <v>1</v>
      </c>
      <c r="D25562" s="7" t="n">
        <v>260</v>
      </c>
      <c r="E25562" s="7" t="n">
        <v>640</v>
      </c>
      <c r="F25562" s="7" t="n">
        <v>2</v>
      </c>
    </row>
    <row r="25563" spans="1:8">
      <c r="A25563" t="s">
        <v>4</v>
      </c>
      <c r="B25563" s="4" t="s">
        <v>5</v>
      </c>
      <c r="C25563" s="4" t="s">
        <v>13</v>
      </c>
      <c r="D25563" s="4" t="s">
        <v>10</v>
      </c>
      <c r="E25563" s="4" t="s">
        <v>6</v>
      </c>
    </row>
    <row r="25564" spans="1:8">
      <c r="A25564" t="n">
        <v>203426</v>
      </c>
      <c r="B25564" s="40" t="n">
        <v>51</v>
      </c>
      <c r="C25564" s="7" t="n">
        <v>4</v>
      </c>
      <c r="D25564" s="7" t="n">
        <v>11</v>
      </c>
      <c r="E25564" s="7" t="s">
        <v>1521</v>
      </c>
    </row>
    <row r="25565" spans="1:8">
      <c r="A25565" t="s">
        <v>4</v>
      </c>
      <c r="B25565" s="4" t="s">
        <v>5</v>
      </c>
      <c r="C25565" s="4" t="s">
        <v>10</v>
      </c>
    </row>
    <row r="25566" spans="1:8">
      <c r="A25566" t="n">
        <v>203439</v>
      </c>
      <c r="B25566" s="35" t="n">
        <v>16</v>
      </c>
      <c r="C25566" s="7" t="n">
        <v>0</v>
      </c>
    </row>
    <row r="25567" spans="1:8">
      <c r="A25567" t="s">
        <v>4</v>
      </c>
      <c r="B25567" s="4" t="s">
        <v>5</v>
      </c>
      <c r="C25567" s="4" t="s">
        <v>10</v>
      </c>
      <c r="D25567" s="4" t="s">
        <v>13</v>
      </c>
      <c r="E25567" s="4" t="s">
        <v>9</v>
      </c>
      <c r="F25567" s="4" t="s">
        <v>72</v>
      </c>
      <c r="G25567" s="4" t="s">
        <v>13</v>
      </c>
      <c r="H25567" s="4" t="s">
        <v>13</v>
      </c>
    </row>
    <row r="25568" spans="1:8">
      <c r="A25568" t="n">
        <v>203442</v>
      </c>
      <c r="B25568" s="52" t="n">
        <v>26</v>
      </c>
      <c r="C25568" s="7" t="n">
        <v>11</v>
      </c>
      <c r="D25568" s="7" t="n">
        <v>17</v>
      </c>
      <c r="E25568" s="7" t="n">
        <v>10322</v>
      </c>
      <c r="F25568" s="7" t="s">
        <v>1586</v>
      </c>
      <c r="G25568" s="7" t="n">
        <v>2</v>
      </c>
      <c r="H25568" s="7" t="n">
        <v>0</v>
      </c>
    </row>
    <row r="25569" spans="1:8">
      <c r="A25569" t="s">
        <v>4</v>
      </c>
      <c r="B25569" s="4" t="s">
        <v>5</v>
      </c>
    </row>
    <row r="25570" spans="1:8">
      <c r="A25570" t="n">
        <v>203546</v>
      </c>
      <c r="B25570" s="53" t="n">
        <v>28</v>
      </c>
    </row>
    <row r="25571" spans="1:8">
      <c r="A25571" t="s">
        <v>4</v>
      </c>
      <c r="B25571" s="4" t="s">
        <v>5</v>
      </c>
      <c r="C25571" s="4" t="s">
        <v>13</v>
      </c>
      <c r="D25571" s="4" t="s">
        <v>10</v>
      </c>
      <c r="E25571" s="4" t="s">
        <v>10</v>
      </c>
      <c r="F25571" s="4" t="s">
        <v>13</v>
      </c>
    </row>
    <row r="25572" spans="1:8">
      <c r="A25572" t="n">
        <v>203547</v>
      </c>
      <c r="B25572" s="29" t="n">
        <v>25</v>
      </c>
      <c r="C25572" s="7" t="n">
        <v>1</v>
      </c>
      <c r="D25572" s="7" t="n">
        <v>60</v>
      </c>
      <c r="E25572" s="7" t="n">
        <v>640</v>
      </c>
      <c r="F25572" s="7" t="n">
        <v>1</v>
      </c>
    </row>
    <row r="25573" spans="1:8">
      <c r="A25573" t="s">
        <v>4</v>
      </c>
      <c r="B25573" s="4" t="s">
        <v>5</v>
      </c>
      <c r="C25573" s="4" t="s">
        <v>13</v>
      </c>
      <c r="D25573" s="4" t="s">
        <v>10</v>
      </c>
      <c r="E25573" s="4" t="s">
        <v>6</v>
      </c>
    </row>
    <row r="25574" spans="1:8">
      <c r="A25574" t="n">
        <v>203554</v>
      </c>
      <c r="B25574" s="40" t="n">
        <v>51</v>
      </c>
      <c r="C25574" s="7" t="n">
        <v>4</v>
      </c>
      <c r="D25574" s="7" t="n">
        <v>9</v>
      </c>
      <c r="E25574" s="7" t="s">
        <v>486</v>
      </c>
    </row>
    <row r="25575" spans="1:8">
      <c r="A25575" t="s">
        <v>4</v>
      </c>
      <c r="B25575" s="4" t="s">
        <v>5</v>
      </c>
      <c r="C25575" s="4" t="s">
        <v>10</v>
      </c>
    </row>
    <row r="25576" spans="1:8">
      <c r="A25576" t="n">
        <v>203567</v>
      </c>
      <c r="B25576" s="35" t="n">
        <v>16</v>
      </c>
      <c r="C25576" s="7" t="n">
        <v>0</v>
      </c>
    </row>
    <row r="25577" spans="1:8">
      <c r="A25577" t="s">
        <v>4</v>
      </c>
      <c r="B25577" s="4" t="s">
        <v>5</v>
      </c>
      <c r="C25577" s="4" t="s">
        <v>10</v>
      </c>
      <c r="D25577" s="4" t="s">
        <v>13</v>
      </c>
      <c r="E25577" s="4" t="s">
        <v>9</v>
      </c>
      <c r="F25577" s="4" t="s">
        <v>72</v>
      </c>
      <c r="G25577" s="4" t="s">
        <v>13</v>
      </c>
      <c r="H25577" s="4" t="s">
        <v>13</v>
      </c>
    </row>
    <row r="25578" spans="1:8">
      <c r="A25578" t="n">
        <v>203570</v>
      </c>
      <c r="B25578" s="52" t="n">
        <v>26</v>
      </c>
      <c r="C25578" s="7" t="n">
        <v>9</v>
      </c>
      <c r="D25578" s="7" t="n">
        <v>17</v>
      </c>
      <c r="E25578" s="7" t="n">
        <v>5351</v>
      </c>
      <c r="F25578" s="7" t="s">
        <v>1587</v>
      </c>
      <c r="G25578" s="7" t="n">
        <v>2</v>
      </c>
      <c r="H25578" s="7" t="n">
        <v>0</v>
      </c>
    </row>
    <row r="25579" spans="1:8">
      <c r="A25579" t="s">
        <v>4</v>
      </c>
      <c r="B25579" s="4" t="s">
        <v>5</v>
      </c>
    </row>
    <row r="25580" spans="1:8">
      <c r="A25580" t="n">
        <v>203613</v>
      </c>
      <c r="B25580" s="53" t="n">
        <v>28</v>
      </c>
    </row>
    <row r="25581" spans="1:8">
      <c r="A25581" t="s">
        <v>4</v>
      </c>
      <c r="B25581" s="4" t="s">
        <v>5</v>
      </c>
      <c r="C25581" s="4" t="s">
        <v>10</v>
      </c>
      <c r="D25581" s="4" t="s">
        <v>13</v>
      </c>
    </row>
    <row r="25582" spans="1:8">
      <c r="A25582" t="n">
        <v>203614</v>
      </c>
      <c r="B25582" s="54" t="n">
        <v>89</v>
      </c>
      <c r="C25582" s="7" t="n">
        <v>65533</v>
      </c>
      <c r="D25582" s="7" t="n">
        <v>1</v>
      </c>
    </row>
    <row r="25583" spans="1:8">
      <c r="A25583" t="s">
        <v>4</v>
      </c>
      <c r="B25583" s="4" t="s">
        <v>5</v>
      </c>
      <c r="C25583" s="4" t="s">
        <v>13</v>
      </c>
      <c r="D25583" s="4" t="s">
        <v>10</v>
      </c>
      <c r="E25583" s="4" t="s">
        <v>10</v>
      </c>
      <c r="F25583" s="4" t="s">
        <v>13</v>
      </c>
    </row>
    <row r="25584" spans="1:8">
      <c r="A25584" t="n">
        <v>203618</v>
      </c>
      <c r="B25584" s="29" t="n">
        <v>25</v>
      </c>
      <c r="C25584" s="7" t="n">
        <v>1</v>
      </c>
      <c r="D25584" s="7" t="n">
        <v>65535</v>
      </c>
      <c r="E25584" s="7" t="n">
        <v>65535</v>
      </c>
      <c r="F25584" s="7" t="n">
        <v>0</v>
      </c>
    </row>
    <row r="25585" spans="1:8">
      <c r="A25585" t="s">
        <v>4</v>
      </c>
      <c r="B25585" s="4" t="s">
        <v>5</v>
      </c>
      <c r="C25585" s="4" t="s">
        <v>13</v>
      </c>
      <c r="D25585" s="4" t="s">
        <v>10</v>
      </c>
      <c r="E25585" s="4" t="s">
        <v>6</v>
      </c>
    </row>
    <row r="25586" spans="1:8">
      <c r="A25586" t="n">
        <v>203625</v>
      </c>
      <c r="B25586" s="40" t="n">
        <v>51</v>
      </c>
      <c r="C25586" s="7" t="n">
        <v>4</v>
      </c>
      <c r="D25586" s="7" t="n">
        <v>22</v>
      </c>
      <c r="E25586" s="7" t="s">
        <v>811</v>
      </c>
    </row>
    <row r="25587" spans="1:8">
      <c r="A25587" t="s">
        <v>4</v>
      </c>
      <c r="B25587" s="4" t="s">
        <v>5</v>
      </c>
      <c r="C25587" s="4" t="s">
        <v>10</v>
      </c>
    </row>
    <row r="25588" spans="1:8">
      <c r="A25588" t="n">
        <v>203639</v>
      </c>
      <c r="B25588" s="35" t="n">
        <v>16</v>
      </c>
      <c r="C25588" s="7" t="n">
        <v>0</v>
      </c>
    </row>
    <row r="25589" spans="1:8">
      <c r="A25589" t="s">
        <v>4</v>
      </c>
      <c r="B25589" s="4" t="s">
        <v>5</v>
      </c>
      <c r="C25589" s="4" t="s">
        <v>10</v>
      </c>
      <c r="D25589" s="4" t="s">
        <v>13</v>
      </c>
      <c r="E25589" s="4" t="s">
        <v>9</v>
      </c>
      <c r="F25589" s="4" t="s">
        <v>72</v>
      </c>
      <c r="G25589" s="4" t="s">
        <v>13</v>
      </c>
      <c r="H25589" s="4" t="s">
        <v>13</v>
      </c>
    </row>
    <row r="25590" spans="1:8">
      <c r="A25590" t="n">
        <v>203642</v>
      </c>
      <c r="B25590" s="52" t="n">
        <v>26</v>
      </c>
      <c r="C25590" s="7" t="n">
        <v>22</v>
      </c>
      <c r="D25590" s="7" t="n">
        <v>17</v>
      </c>
      <c r="E25590" s="7" t="n">
        <v>30333</v>
      </c>
      <c r="F25590" s="7" t="s">
        <v>1588</v>
      </c>
      <c r="G25590" s="7" t="n">
        <v>2</v>
      </c>
      <c r="H25590" s="7" t="n">
        <v>0</v>
      </c>
    </row>
    <row r="25591" spans="1:8">
      <c r="A25591" t="s">
        <v>4</v>
      </c>
      <c r="B25591" s="4" t="s">
        <v>5</v>
      </c>
    </row>
    <row r="25592" spans="1:8">
      <c r="A25592" t="n">
        <v>203722</v>
      </c>
      <c r="B25592" s="53" t="n">
        <v>28</v>
      </c>
    </row>
    <row r="25593" spans="1:8">
      <c r="A25593" t="s">
        <v>4</v>
      </c>
      <c r="B25593" s="4" t="s">
        <v>5</v>
      </c>
      <c r="C25593" s="4" t="s">
        <v>13</v>
      </c>
      <c r="D25593" s="4" t="s">
        <v>10</v>
      </c>
      <c r="E25593" s="4" t="s">
        <v>6</v>
      </c>
    </row>
    <row r="25594" spans="1:8">
      <c r="A25594" t="n">
        <v>203723</v>
      </c>
      <c r="B25594" s="40" t="n">
        <v>51</v>
      </c>
      <c r="C25594" s="7" t="n">
        <v>4</v>
      </c>
      <c r="D25594" s="7" t="n">
        <v>7031</v>
      </c>
      <c r="E25594" s="7" t="s">
        <v>158</v>
      </c>
    </row>
    <row r="25595" spans="1:8">
      <c r="A25595" t="s">
        <v>4</v>
      </c>
      <c r="B25595" s="4" t="s">
        <v>5</v>
      </c>
      <c r="C25595" s="4" t="s">
        <v>10</v>
      </c>
    </row>
    <row r="25596" spans="1:8">
      <c r="A25596" t="n">
        <v>203736</v>
      </c>
      <c r="B25596" s="35" t="n">
        <v>16</v>
      </c>
      <c r="C25596" s="7" t="n">
        <v>0</v>
      </c>
    </row>
    <row r="25597" spans="1:8">
      <c r="A25597" t="s">
        <v>4</v>
      </c>
      <c r="B25597" s="4" t="s">
        <v>5</v>
      </c>
      <c r="C25597" s="4" t="s">
        <v>10</v>
      </c>
      <c r="D25597" s="4" t="s">
        <v>72</v>
      </c>
      <c r="E25597" s="4" t="s">
        <v>13</v>
      </c>
      <c r="F25597" s="4" t="s">
        <v>13</v>
      </c>
    </row>
    <row r="25598" spans="1:8">
      <c r="A25598" t="n">
        <v>203739</v>
      </c>
      <c r="B25598" s="52" t="n">
        <v>26</v>
      </c>
      <c r="C25598" s="7" t="n">
        <v>7031</v>
      </c>
      <c r="D25598" s="7" t="s">
        <v>1589</v>
      </c>
      <c r="E25598" s="7" t="n">
        <v>2</v>
      </c>
      <c r="F25598" s="7" t="n">
        <v>0</v>
      </c>
    </row>
    <row r="25599" spans="1:8">
      <c r="A25599" t="s">
        <v>4</v>
      </c>
      <c r="B25599" s="4" t="s">
        <v>5</v>
      </c>
      <c r="C25599" s="4" t="s">
        <v>13</v>
      </c>
      <c r="D25599" s="4" t="s">
        <v>10</v>
      </c>
      <c r="E25599" s="4" t="s">
        <v>22</v>
      </c>
      <c r="F25599" s="4" t="s">
        <v>10</v>
      </c>
      <c r="G25599" s="4" t="s">
        <v>9</v>
      </c>
      <c r="H25599" s="4" t="s">
        <v>9</v>
      </c>
      <c r="I25599" s="4" t="s">
        <v>10</v>
      </c>
      <c r="J25599" s="4" t="s">
        <v>10</v>
      </c>
      <c r="K25599" s="4" t="s">
        <v>9</v>
      </c>
      <c r="L25599" s="4" t="s">
        <v>9</v>
      </c>
      <c r="M25599" s="4" t="s">
        <v>9</v>
      </c>
      <c r="N25599" s="4" t="s">
        <v>9</v>
      </c>
      <c r="O25599" s="4" t="s">
        <v>6</v>
      </c>
    </row>
    <row r="25600" spans="1:8">
      <c r="A25600" t="n">
        <v>203766</v>
      </c>
      <c r="B25600" s="14" t="n">
        <v>50</v>
      </c>
      <c r="C25600" s="7" t="n">
        <v>0</v>
      </c>
      <c r="D25600" s="7" t="n">
        <v>2214</v>
      </c>
      <c r="E25600" s="7" t="n">
        <v>1</v>
      </c>
      <c r="F25600" s="7" t="n">
        <v>0</v>
      </c>
      <c r="G25600" s="7" t="n">
        <v>0</v>
      </c>
      <c r="H25600" s="7" t="n">
        <v>0</v>
      </c>
      <c r="I25600" s="7" t="n">
        <v>0</v>
      </c>
      <c r="J25600" s="7" t="n">
        <v>65533</v>
      </c>
      <c r="K25600" s="7" t="n">
        <v>0</v>
      </c>
      <c r="L25600" s="7" t="n">
        <v>0</v>
      </c>
      <c r="M25600" s="7" t="n">
        <v>0</v>
      </c>
      <c r="N25600" s="7" t="n">
        <v>0</v>
      </c>
      <c r="O25600" s="7" t="s">
        <v>12</v>
      </c>
    </row>
    <row r="25601" spans="1:15">
      <c r="A25601" t="s">
        <v>4</v>
      </c>
      <c r="B25601" s="4" t="s">
        <v>5</v>
      </c>
    </row>
    <row r="25602" spans="1:15">
      <c r="A25602" t="n">
        <v>203805</v>
      </c>
      <c r="B25602" s="53" t="n">
        <v>28</v>
      </c>
    </row>
    <row r="25603" spans="1:15">
      <c r="A25603" t="s">
        <v>4</v>
      </c>
      <c r="B25603" s="4" t="s">
        <v>5</v>
      </c>
      <c r="C25603" s="4" t="s">
        <v>10</v>
      </c>
      <c r="D25603" s="4" t="s">
        <v>13</v>
      </c>
    </row>
    <row r="25604" spans="1:15">
      <c r="A25604" t="n">
        <v>203806</v>
      </c>
      <c r="B25604" s="54" t="n">
        <v>89</v>
      </c>
      <c r="C25604" s="7" t="n">
        <v>65533</v>
      </c>
      <c r="D25604" s="7" t="n">
        <v>1</v>
      </c>
    </row>
    <row r="25605" spans="1:15">
      <c r="A25605" t="s">
        <v>4</v>
      </c>
      <c r="B25605" s="4" t="s">
        <v>5</v>
      </c>
      <c r="C25605" s="4" t="s">
        <v>13</v>
      </c>
      <c r="D25605" s="4" t="s">
        <v>10</v>
      </c>
      <c r="E25605" s="4" t="s">
        <v>22</v>
      </c>
    </row>
    <row r="25606" spans="1:15">
      <c r="A25606" t="n">
        <v>203810</v>
      </c>
      <c r="B25606" s="28" t="n">
        <v>58</v>
      </c>
      <c r="C25606" s="7" t="n">
        <v>101</v>
      </c>
      <c r="D25606" s="7" t="n">
        <v>300</v>
      </c>
      <c r="E25606" s="7" t="n">
        <v>1</v>
      </c>
    </row>
    <row r="25607" spans="1:15">
      <c r="A25607" t="s">
        <v>4</v>
      </c>
      <c r="B25607" s="4" t="s">
        <v>5</v>
      </c>
      <c r="C25607" s="4" t="s">
        <v>13</v>
      </c>
      <c r="D25607" s="4" t="s">
        <v>10</v>
      </c>
    </row>
    <row r="25608" spans="1:15">
      <c r="A25608" t="n">
        <v>203818</v>
      </c>
      <c r="B25608" s="28" t="n">
        <v>58</v>
      </c>
      <c r="C25608" s="7" t="n">
        <v>254</v>
      </c>
      <c r="D25608" s="7" t="n">
        <v>0</v>
      </c>
    </row>
    <row r="25609" spans="1:15">
      <c r="A25609" t="s">
        <v>4</v>
      </c>
      <c r="B25609" s="4" t="s">
        <v>5</v>
      </c>
      <c r="C25609" s="4" t="s">
        <v>13</v>
      </c>
      <c r="D25609" s="4" t="s">
        <v>13</v>
      </c>
      <c r="E25609" s="4" t="s">
        <v>22</v>
      </c>
      <c r="F25609" s="4" t="s">
        <v>22</v>
      </c>
      <c r="G25609" s="4" t="s">
        <v>22</v>
      </c>
      <c r="H25609" s="4" t="s">
        <v>10</v>
      </c>
    </row>
    <row r="25610" spans="1:15">
      <c r="A25610" t="n">
        <v>203822</v>
      </c>
      <c r="B25610" s="25" t="n">
        <v>45</v>
      </c>
      <c r="C25610" s="7" t="n">
        <v>2</v>
      </c>
      <c r="D25610" s="7" t="n">
        <v>3</v>
      </c>
      <c r="E25610" s="7" t="n">
        <v>-14.2200002670288</v>
      </c>
      <c r="F25610" s="7" t="n">
        <v>1.38999998569489</v>
      </c>
      <c r="G25610" s="7" t="n">
        <v>-20.3099994659424</v>
      </c>
      <c r="H25610" s="7" t="n">
        <v>0</v>
      </c>
    </row>
    <row r="25611" spans="1:15">
      <c r="A25611" t="s">
        <v>4</v>
      </c>
      <c r="B25611" s="4" t="s">
        <v>5</v>
      </c>
      <c r="C25611" s="4" t="s">
        <v>13</v>
      </c>
      <c r="D25611" s="4" t="s">
        <v>13</v>
      </c>
      <c r="E25611" s="4" t="s">
        <v>22</v>
      </c>
      <c r="F25611" s="4" t="s">
        <v>22</v>
      </c>
      <c r="G25611" s="4" t="s">
        <v>22</v>
      </c>
      <c r="H25611" s="4" t="s">
        <v>10</v>
      </c>
      <c r="I25611" s="4" t="s">
        <v>13</v>
      </c>
    </row>
    <row r="25612" spans="1:15">
      <c r="A25612" t="n">
        <v>203839</v>
      </c>
      <c r="B25612" s="25" t="n">
        <v>45</v>
      </c>
      <c r="C25612" s="7" t="n">
        <v>4</v>
      </c>
      <c r="D25612" s="7" t="n">
        <v>3</v>
      </c>
      <c r="E25612" s="7" t="n">
        <v>358.880004882813</v>
      </c>
      <c r="F25612" s="7" t="n">
        <v>89.75</v>
      </c>
      <c r="G25612" s="7" t="n">
        <v>2</v>
      </c>
      <c r="H25612" s="7" t="n">
        <v>0</v>
      </c>
      <c r="I25612" s="7" t="n">
        <v>0</v>
      </c>
    </row>
    <row r="25613" spans="1:15">
      <c r="A25613" t="s">
        <v>4</v>
      </c>
      <c r="B25613" s="4" t="s">
        <v>5</v>
      </c>
      <c r="C25613" s="4" t="s">
        <v>13</v>
      </c>
      <c r="D25613" s="4" t="s">
        <v>13</v>
      </c>
      <c r="E25613" s="4" t="s">
        <v>22</v>
      </c>
      <c r="F25613" s="4" t="s">
        <v>10</v>
      </c>
    </row>
    <row r="25614" spans="1:15">
      <c r="A25614" t="n">
        <v>203857</v>
      </c>
      <c r="B25614" s="25" t="n">
        <v>45</v>
      </c>
      <c r="C25614" s="7" t="n">
        <v>5</v>
      </c>
      <c r="D25614" s="7" t="n">
        <v>3</v>
      </c>
      <c r="E25614" s="7" t="n">
        <v>2.5</v>
      </c>
      <c r="F25614" s="7" t="n">
        <v>0</v>
      </c>
    </row>
    <row r="25615" spans="1:15">
      <c r="A25615" t="s">
        <v>4</v>
      </c>
      <c r="B25615" s="4" t="s">
        <v>5</v>
      </c>
      <c r="C25615" s="4" t="s">
        <v>13</v>
      </c>
      <c r="D25615" s="4" t="s">
        <v>13</v>
      </c>
      <c r="E25615" s="4" t="s">
        <v>22</v>
      </c>
      <c r="F25615" s="4" t="s">
        <v>10</v>
      </c>
    </row>
    <row r="25616" spans="1:15">
      <c r="A25616" t="n">
        <v>203866</v>
      </c>
      <c r="B25616" s="25" t="n">
        <v>45</v>
      </c>
      <c r="C25616" s="7" t="n">
        <v>11</v>
      </c>
      <c r="D25616" s="7" t="n">
        <v>3</v>
      </c>
      <c r="E25616" s="7" t="n">
        <v>34.5999984741211</v>
      </c>
      <c r="F25616" s="7" t="n">
        <v>0</v>
      </c>
    </row>
    <row r="25617" spans="1:9">
      <c r="A25617" t="s">
        <v>4</v>
      </c>
      <c r="B25617" s="4" t="s">
        <v>5</v>
      </c>
      <c r="C25617" s="4" t="s">
        <v>13</v>
      </c>
      <c r="D25617" s="4" t="s">
        <v>13</v>
      </c>
      <c r="E25617" s="4" t="s">
        <v>22</v>
      </c>
      <c r="F25617" s="4" t="s">
        <v>22</v>
      </c>
      <c r="G25617" s="4" t="s">
        <v>22</v>
      </c>
      <c r="H25617" s="4" t="s">
        <v>10</v>
      </c>
    </row>
    <row r="25618" spans="1:9">
      <c r="A25618" t="n">
        <v>203875</v>
      </c>
      <c r="B25618" s="25" t="n">
        <v>45</v>
      </c>
      <c r="C25618" s="7" t="n">
        <v>2</v>
      </c>
      <c r="D25618" s="7" t="n">
        <v>3</v>
      </c>
      <c r="E25618" s="7" t="n">
        <v>-14.2200002670288</v>
      </c>
      <c r="F25618" s="7" t="n">
        <v>1.38999998569489</v>
      </c>
      <c r="G25618" s="7" t="n">
        <v>-20.3700008392334</v>
      </c>
      <c r="H25618" s="7" t="n">
        <v>15000</v>
      </c>
    </row>
    <row r="25619" spans="1:9">
      <c r="A25619" t="s">
        <v>4</v>
      </c>
      <c r="B25619" s="4" t="s">
        <v>5</v>
      </c>
      <c r="C25619" s="4" t="s">
        <v>13</v>
      </c>
      <c r="D25619" s="4" t="s">
        <v>13</v>
      </c>
      <c r="E25619" s="4" t="s">
        <v>22</v>
      </c>
      <c r="F25619" s="4" t="s">
        <v>22</v>
      </c>
      <c r="G25619" s="4" t="s">
        <v>22</v>
      </c>
      <c r="H25619" s="4" t="s">
        <v>10</v>
      </c>
      <c r="I25619" s="4" t="s">
        <v>13</v>
      </c>
    </row>
    <row r="25620" spans="1:9">
      <c r="A25620" t="n">
        <v>203892</v>
      </c>
      <c r="B25620" s="25" t="n">
        <v>45</v>
      </c>
      <c r="C25620" s="7" t="n">
        <v>4</v>
      </c>
      <c r="D25620" s="7" t="n">
        <v>3</v>
      </c>
      <c r="E25620" s="7" t="n">
        <v>345.769989013672</v>
      </c>
      <c r="F25620" s="7" t="n">
        <v>89.75</v>
      </c>
      <c r="G25620" s="7" t="n">
        <v>2</v>
      </c>
      <c r="H25620" s="7" t="n">
        <v>15000</v>
      </c>
      <c r="I25620" s="7" t="n">
        <v>1</v>
      </c>
    </row>
    <row r="25621" spans="1:9">
      <c r="A25621" t="s">
        <v>4</v>
      </c>
      <c r="B25621" s="4" t="s">
        <v>5</v>
      </c>
      <c r="C25621" s="4" t="s">
        <v>10</v>
      </c>
      <c r="D25621" s="4" t="s">
        <v>22</v>
      </c>
      <c r="E25621" s="4" t="s">
        <v>22</v>
      </c>
      <c r="F25621" s="4" t="s">
        <v>22</v>
      </c>
      <c r="G25621" s="4" t="s">
        <v>22</v>
      </c>
    </row>
    <row r="25622" spans="1:9">
      <c r="A25622" t="n">
        <v>203910</v>
      </c>
      <c r="B25622" s="24" t="n">
        <v>46</v>
      </c>
      <c r="C25622" s="7" t="n">
        <v>28</v>
      </c>
      <c r="D25622" s="7" t="n">
        <v>-14.6000003814697</v>
      </c>
      <c r="E25622" s="7" t="n">
        <v>0</v>
      </c>
      <c r="F25622" s="7" t="n">
        <v>-21.2199993133545</v>
      </c>
      <c r="G25622" s="7" t="n">
        <v>87.5</v>
      </c>
    </row>
    <row r="25623" spans="1:9">
      <c r="A25623" t="s">
        <v>4</v>
      </c>
      <c r="B25623" s="4" t="s">
        <v>5</v>
      </c>
      <c r="C25623" s="4" t="s">
        <v>10</v>
      </c>
      <c r="D25623" s="4" t="s">
        <v>22</v>
      </c>
      <c r="E25623" s="4" t="s">
        <v>22</v>
      </c>
      <c r="F25623" s="4" t="s">
        <v>22</v>
      </c>
      <c r="G25623" s="4" t="s">
        <v>22</v>
      </c>
    </row>
    <row r="25624" spans="1:9">
      <c r="A25624" t="n">
        <v>203929</v>
      </c>
      <c r="B25624" s="24" t="n">
        <v>46</v>
      </c>
      <c r="C25624" s="7" t="n">
        <v>27</v>
      </c>
      <c r="D25624" s="7" t="n">
        <v>-14.8100004196167</v>
      </c>
      <c r="E25624" s="7" t="n">
        <v>0.0399999991059303</v>
      </c>
      <c r="F25624" s="7" t="n">
        <v>-19.4500007629395</v>
      </c>
      <c r="G25624" s="7" t="n">
        <v>88</v>
      </c>
    </row>
    <row r="25625" spans="1:9">
      <c r="A25625" t="s">
        <v>4</v>
      </c>
      <c r="B25625" s="4" t="s">
        <v>5</v>
      </c>
      <c r="C25625" s="4" t="s">
        <v>13</v>
      </c>
      <c r="D25625" s="4" t="s">
        <v>10</v>
      </c>
      <c r="E25625" s="4" t="s">
        <v>6</v>
      </c>
      <c r="F25625" s="4" t="s">
        <v>6</v>
      </c>
      <c r="G25625" s="4" t="s">
        <v>6</v>
      </c>
      <c r="H25625" s="4" t="s">
        <v>6</v>
      </c>
    </row>
    <row r="25626" spans="1:9">
      <c r="A25626" t="n">
        <v>203948</v>
      </c>
      <c r="B25626" s="40" t="n">
        <v>51</v>
      </c>
      <c r="C25626" s="7" t="n">
        <v>3</v>
      </c>
      <c r="D25626" s="7" t="n">
        <v>28</v>
      </c>
      <c r="E25626" s="7" t="s">
        <v>869</v>
      </c>
      <c r="F25626" s="7" t="s">
        <v>1590</v>
      </c>
      <c r="G25626" s="7" t="s">
        <v>88</v>
      </c>
      <c r="H25626" s="7" t="s">
        <v>89</v>
      </c>
    </row>
    <row r="25627" spans="1:9">
      <c r="A25627" t="s">
        <v>4</v>
      </c>
      <c r="B25627" s="4" t="s">
        <v>5</v>
      </c>
      <c r="C25627" s="4" t="s">
        <v>13</v>
      </c>
      <c r="D25627" s="4" t="s">
        <v>10</v>
      </c>
      <c r="E25627" s="4" t="s">
        <v>6</v>
      </c>
      <c r="F25627" s="4" t="s">
        <v>6</v>
      </c>
      <c r="G25627" s="4" t="s">
        <v>6</v>
      </c>
      <c r="H25627" s="4" t="s">
        <v>6</v>
      </c>
    </row>
    <row r="25628" spans="1:9">
      <c r="A25628" t="n">
        <v>203961</v>
      </c>
      <c r="B25628" s="40" t="n">
        <v>51</v>
      </c>
      <c r="C25628" s="7" t="n">
        <v>3</v>
      </c>
      <c r="D25628" s="7" t="n">
        <v>27</v>
      </c>
      <c r="E25628" s="7" t="s">
        <v>89</v>
      </c>
      <c r="F25628" s="7" t="s">
        <v>1590</v>
      </c>
      <c r="G25628" s="7" t="s">
        <v>88</v>
      </c>
      <c r="H25628" s="7" t="s">
        <v>89</v>
      </c>
    </row>
    <row r="25629" spans="1:9">
      <c r="A25629" t="s">
        <v>4</v>
      </c>
      <c r="B25629" s="4" t="s">
        <v>5</v>
      </c>
      <c r="C25629" s="4" t="s">
        <v>13</v>
      </c>
      <c r="D25629" s="4" t="s">
        <v>10</v>
      </c>
      <c r="E25629" s="4" t="s">
        <v>6</v>
      </c>
      <c r="F25629" s="4" t="s">
        <v>6</v>
      </c>
      <c r="G25629" s="4" t="s">
        <v>6</v>
      </c>
      <c r="H25629" s="4" t="s">
        <v>6</v>
      </c>
    </row>
    <row r="25630" spans="1:9">
      <c r="A25630" t="n">
        <v>203974</v>
      </c>
      <c r="B25630" s="40" t="n">
        <v>51</v>
      </c>
      <c r="C25630" s="7" t="n">
        <v>3</v>
      </c>
      <c r="D25630" s="7" t="n">
        <v>29</v>
      </c>
      <c r="E25630" s="7" t="s">
        <v>843</v>
      </c>
      <c r="F25630" s="7" t="s">
        <v>1590</v>
      </c>
      <c r="G25630" s="7" t="s">
        <v>88</v>
      </c>
      <c r="H25630" s="7" t="s">
        <v>89</v>
      </c>
    </row>
    <row r="25631" spans="1:9">
      <c r="A25631" t="s">
        <v>4</v>
      </c>
      <c r="B25631" s="4" t="s">
        <v>5</v>
      </c>
      <c r="C25631" s="4" t="s">
        <v>13</v>
      </c>
      <c r="D25631" s="4" t="s">
        <v>10</v>
      </c>
    </row>
    <row r="25632" spans="1:9">
      <c r="A25632" t="n">
        <v>203987</v>
      </c>
      <c r="B25632" s="28" t="n">
        <v>58</v>
      </c>
      <c r="C25632" s="7" t="n">
        <v>255</v>
      </c>
      <c r="D25632" s="7" t="n">
        <v>0</v>
      </c>
    </row>
    <row r="25633" spans="1:9">
      <c r="A25633" t="s">
        <v>4</v>
      </c>
      <c r="B25633" s="4" t="s">
        <v>5</v>
      </c>
      <c r="C25633" s="4" t="s">
        <v>13</v>
      </c>
      <c r="D25633" s="4" t="s">
        <v>10</v>
      </c>
      <c r="E25633" s="4" t="s">
        <v>6</v>
      </c>
    </row>
    <row r="25634" spans="1:9">
      <c r="A25634" t="n">
        <v>203991</v>
      </c>
      <c r="B25634" s="40" t="n">
        <v>51</v>
      </c>
      <c r="C25634" s="7" t="n">
        <v>4</v>
      </c>
      <c r="D25634" s="7" t="n">
        <v>28</v>
      </c>
      <c r="E25634" s="7" t="s">
        <v>161</v>
      </c>
    </row>
    <row r="25635" spans="1:9">
      <c r="A25635" t="s">
        <v>4</v>
      </c>
      <c r="B25635" s="4" t="s">
        <v>5</v>
      </c>
      <c r="C25635" s="4" t="s">
        <v>10</v>
      </c>
    </row>
    <row r="25636" spans="1:9">
      <c r="A25636" t="n">
        <v>204005</v>
      </c>
      <c r="B25636" s="35" t="n">
        <v>16</v>
      </c>
      <c r="C25636" s="7" t="n">
        <v>0</v>
      </c>
    </row>
    <row r="25637" spans="1:9">
      <c r="A25637" t="s">
        <v>4</v>
      </c>
      <c r="B25637" s="4" t="s">
        <v>5</v>
      </c>
      <c r="C25637" s="4" t="s">
        <v>10</v>
      </c>
      <c r="D25637" s="4" t="s">
        <v>13</v>
      </c>
      <c r="E25637" s="4" t="s">
        <v>9</v>
      </c>
      <c r="F25637" s="4" t="s">
        <v>72</v>
      </c>
      <c r="G25637" s="4" t="s">
        <v>13</v>
      </c>
      <c r="H25637" s="4" t="s">
        <v>13</v>
      </c>
    </row>
    <row r="25638" spans="1:9">
      <c r="A25638" t="n">
        <v>204008</v>
      </c>
      <c r="B25638" s="52" t="n">
        <v>26</v>
      </c>
      <c r="C25638" s="7" t="n">
        <v>28</v>
      </c>
      <c r="D25638" s="7" t="n">
        <v>17</v>
      </c>
      <c r="E25638" s="7" t="n">
        <v>33369</v>
      </c>
      <c r="F25638" s="7" t="s">
        <v>1591</v>
      </c>
      <c r="G25638" s="7" t="n">
        <v>2</v>
      </c>
      <c r="H25638" s="7" t="n">
        <v>0</v>
      </c>
    </row>
    <row r="25639" spans="1:9">
      <c r="A25639" t="s">
        <v>4</v>
      </c>
      <c r="B25639" s="4" t="s">
        <v>5</v>
      </c>
    </row>
    <row r="25640" spans="1:9">
      <c r="A25640" t="n">
        <v>204097</v>
      </c>
      <c r="B25640" s="53" t="n">
        <v>28</v>
      </c>
    </row>
    <row r="25641" spans="1:9">
      <c r="A25641" t="s">
        <v>4</v>
      </c>
      <c r="B25641" s="4" t="s">
        <v>5</v>
      </c>
      <c r="C25641" s="4" t="s">
        <v>13</v>
      </c>
      <c r="D25641" s="4" t="s">
        <v>10</v>
      </c>
      <c r="E25641" s="4" t="s">
        <v>6</v>
      </c>
    </row>
    <row r="25642" spans="1:9">
      <c r="A25642" t="n">
        <v>204098</v>
      </c>
      <c r="B25642" s="40" t="n">
        <v>51</v>
      </c>
      <c r="C25642" s="7" t="n">
        <v>4</v>
      </c>
      <c r="D25642" s="7" t="n">
        <v>29</v>
      </c>
      <c r="E25642" s="7" t="s">
        <v>1592</v>
      </c>
    </row>
    <row r="25643" spans="1:9">
      <c r="A25643" t="s">
        <v>4</v>
      </c>
      <c r="B25643" s="4" t="s">
        <v>5</v>
      </c>
      <c r="C25643" s="4" t="s">
        <v>10</v>
      </c>
    </row>
    <row r="25644" spans="1:9">
      <c r="A25644" t="n">
        <v>204135</v>
      </c>
      <c r="B25644" s="35" t="n">
        <v>16</v>
      </c>
      <c r="C25644" s="7" t="n">
        <v>0</v>
      </c>
    </row>
    <row r="25645" spans="1:9">
      <c r="A25645" t="s">
        <v>4</v>
      </c>
      <c r="B25645" s="4" t="s">
        <v>5</v>
      </c>
      <c r="C25645" s="4" t="s">
        <v>10</v>
      </c>
      <c r="D25645" s="4" t="s">
        <v>13</v>
      </c>
      <c r="E25645" s="4" t="s">
        <v>9</v>
      </c>
      <c r="F25645" s="4" t="s">
        <v>72</v>
      </c>
      <c r="G25645" s="4" t="s">
        <v>13</v>
      </c>
      <c r="H25645" s="4" t="s">
        <v>13</v>
      </c>
    </row>
    <row r="25646" spans="1:9">
      <c r="A25646" t="n">
        <v>204138</v>
      </c>
      <c r="B25646" s="52" t="n">
        <v>26</v>
      </c>
      <c r="C25646" s="7" t="n">
        <v>29</v>
      </c>
      <c r="D25646" s="7" t="n">
        <v>17</v>
      </c>
      <c r="E25646" s="7" t="n">
        <v>39350</v>
      </c>
      <c r="F25646" s="7" t="s">
        <v>1593</v>
      </c>
      <c r="G25646" s="7" t="n">
        <v>2</v>
      </c>
      <c r="H25646" s="7" t="n">
        <v>0</v>
      </c>
    </row>
    <row r="25647" spans="1:9">
      <c r="A25647" t="s">
        <v>4</v>
      </c>
      <c r="B25647" s="4" t="s">
        <v>5</v>
      </c>
    </row>
    <row r="25648" spans="1:9">
      <c r="A25648" t="n">
        <v>204256</v>
      </c>
      <c r="B25648" s="53" t="n">
        <v>28</v>
      </c>
    </row>
    <row r="25649" spans="1:8">
      <c r="A25649" t="s">
        <v>4</v>
      </c>
      <c r="B25649" s="4" t="s">
        <v>5</v>
      </c>
      <c r="C25649" s="4" t="s">
        <v>13</v>
      </c>
      <c r="D25649" s="4" t="s">
        <v>10</v>
      </c>
      <c r="E25649" s="4" t="s">
        <v>6</v>
      </c>
    </row>
    <row r="25650" spans="1:8">
      <c r="A25650" t="n">
        <v>204257</v>
      </c>
      <c r="B25650" s="40" t="n">
        <v>51</v>
      </c>
      <c r="C25650" s="7" t="n">
        <v>4</v>
      </c>
      <c r="D25650" s="7" t="n">
        <v>27</v>
      </c>
      <c r="E25650" s="7" t="s">
        <v>1594</v>
      </c>
    </row>
    <row r="25651" spans="1:8">
      <c r="A25651" t="s">
        <v>4</v>
      </c>
      <c r="B25651" s="4" t="s">
        <v>5</v>
      </c>
      <c r="C25651" s="4" t="s">
        <v>10</v>
      </c>
    </row>
    <row r="25652" spans="1:8">
      <c r="A25652" t="n">
        <v>204270</v>
      </c>
      <c r="B25652" s="35" t="n">
        <v>16</v>
      </c>
      <c r="C25652" s="7" t="n">
        <v>0</v>
      </c>
    </row>
    <row r="25653" spans="1:8">
      <c r="A25653" t="s">
        <v>4</v>
      </c>
      <c r="B25653" s="4" t="s">
        <v>5</v>
      </c>
      <c r="C25653" s="4" t="s">
        <v>10</v>
      </c>
      <c r="D25653" s="4" t="s">
        <v>13</v>
      </c>
      <c r="E25653" s="4" t="s">
        <v>9</v>
      </c>
      <c r="F25653" s="4" t="s">
        <v>72</v>
      </c>
      <c r="G25653" s="4" t="s">
        <v>13</v>
      </c>
      <c r="H25653" s="4" t="s">
        <v>13</v>
      </c>
    </row>
    <row r="25654" spans="1:8">
      <c r="A25654" t="n">
        <v>204273</v>
      </c>
      <c r="B25654" s="52" t="n">
        <v>26</v>
      </c>
      <c r="C25654" s="7" t="n">
        <v>27</v>
      </c>
      <c r="D25654" s="7" t="n">
        <v>17</v>
      </c>
      <c r="E25654" s="7" t="n">
        <v>31342</v>
      </c>
      <c r="F25654" s="7" t="s">
        <v>1595</v>
      </c>
      <c r="G25654" s="7" t="n">
        <v>2</v>
      </c>
      <c r="H25654" s="7" t="n">
        <v>0</v>
      </c>
    </row>
    <row r="25655" spans="1:8">
      <c r="A25655" t="s">
        <v>4</v>
      </c>
      <c r="B25655" s="4" t="s">
        <v>5</v>
      </c>
    </row>
    <row r="25656" spans="1:8">
      <c r="A25656" t="n">
        <v>204346</v>
      </c>
      <c r="B25656" s="53" t="n">
        <v>28</v>
      </c>
    </row>
    <row r="25657" spans="1:8">
      <c r="A25657" t="s">
        <v>4</v>
      </c>
      <c r="B25657" s="4" t="s">
        <v>5</v>
      </c>
      <c r="C25657" s="4" t="s">
        <v>13</v>
      </c>
      <c r="D25657" s="4" t="s">
        <v>10</v>
      </c>
      <c r="E25657" s="4" t="s">
        <v>10</v>
      </c>
      <c r="F25657" s="4" t="s">
        <v>13</v>
      </c>
    </row>
    <row r="25658" spans="1:8">
      <c r="A25658" t="n">
        <v>204347</v>
      </c>
      <c r="B25658" s="29" t="n">
        <v>25</v>
      </c>
      <c r="C25658" s="7" t="n">
        <v>1</v>
      </c>
      <c r="D25658" s="7" t="n">
        <v>260</v>
      </c>
      <c r="E25658" s="7" t="n">
        <v>640</v>
      </c>
      <c r="F25658" s="7" t="n">
        <v>2</v>
      </c>
    </row>
    <row r="25659" spans="1:8">
      <c r="A25659" t="s">
        <v>4</v>
      </c>
      <c r="B25659" s="4" t="s">
        <v>5</v>
      </c>
      <c r="C25659" s="4" t="s">
        <v>13</v>
      </c>
      <c r="D25659" s="4" t="s">
        <v>10</v>
      </c>
      <c r="E25659" s="4" t="s">
        <v>6</v>
      </c>
    </row>
    <row r="25660" spans="1:8">
      <c r="A25660" t="n">
        <v>204354</v>
      </c>
      <c r="B25660" s="40" t="n">
        <v>51</v>
      </c>
      <c r="C25660" s="7" t="n">
        <v>4</v>
      </c>
      <c r="D25660" s="7" t="n">
        <v>14</v>
      </c>
      <c r="E25660" s="7" t="s">
        <v>521</v>
      </c>
    </row>
    <row r="25661" spans="1:8">
      <c r="A25661" t="s">
        <v>4</v>
      </c>
      <c r="B25661" s="4" t="s">
        <v>5</v>
      </c>
      <c r="C25661" s="4" t="s">
        <v>10</v>
      </c>
    </row>
    <row r="25662" spans="1:8">
      <c r="A25662" t="n">
        <v>204368</v>
      </c>
      <c r="B25662" s="35" t="n">
        <v>16</v>
      </c>
      <c r="C25662" s="7" t="n">
        <v>0</v>
      </c>
    </row>
    <row r="25663" spans="1:8">
      <c r="A25663" t="s">
        <v>4</v>
      </c>
      <c r="B25663" s="4" t="s">
        <v>5</v>
      </c>
      <c r="C25663" s="4" t="s">
        <v>10</v>
      </c>
      <c r="D25663" s="4" t="s">
        <v>13</v>
      </c>
      <c r="E25663" s="4" t="s">
        <v>9</v>
      </c>
      <c r="F25663" s="4" t="s">
        <v>72</v>
      </c>
      <c r="G25663" s="4" t="s">
        <v>13</v>
      </c>
      <c r="H25663" s="4" t="s">
        <v>13</v>
      </c>
      <c r="I25663" s="4" t="s">
        <v>13</v>
      </c>
      <c r="J25663" s="4" t="s">
        <v>9</v>
      </c>
      <c r="K25663" s="4" t="s">
        <v>72</v>
      </c>
      <c r="L25663" s="4" t="s">
        <v>13</v>
      </c>
      <c r="M25663" s="4" t="s">
        <v>13</v>
      </c>
    </row>
    <row r="25664" spans="1:8">
      <c r="A25664" t="n">
        <v>204371</v>
      </c>
      <c r="B25664" s="52" t="n">
        <v>26</v>
      </c>
      <c r="C25664" s="7" t="n">
        <v>14</v>
      </c>
      <c r="D25664" s="7" t="n">
        <v>17</v>
      </c>
      <c r="E25664" s="7" t="n">
        <v>13343</v>
      </c>
      <c r="F25664" s="7" t="s">
        <v>1596</v>
      </c>
      <c r="G25664" s="7" t="n">
        <v>2</v>
      </c>
      <c r="H25664" s="7" t="n">
        <v>3</v>
      </c>
      <c r="I25664" s="7" t="n">
        <v>17</v>
      </c>
      <c r="J25664" s="7" t="n">
        <v>13344</v>
      </c>
      <c r="K25664" s="7" t="s">
        <v>1597</v>
      </c>
      <c r="L25664" s="7" t="n">
        <v>2</v>
      </c>
      <c r="M25664" s="7" t="n">
        <v>0</v>
      </c>
    </row>
    <row r="25665" spans="1:13">
      <c r="A25665" t="s">
        <v>4</v>
      </c>
      <c r="B25665" s="4" t="s">
        <v>5</v>
      </c>
    </row>
    <row r="25666" spans="1:13">
      <c r="A25666" t="n">
        <v>204484</v>
      </c>
      <c r="B25666" s="53" t="n">
        <v>28</v>
      </c>
    </row>
    <row r="25667" spans="1:13">
      <c r="A25667" t="s">
        <v>4</v>
      </c>
      <c r="B25667" s="4" t="s">
        <v>5</v>
      </c>
      <c r="C25667" s="4" t="s">
        <v>6</v>
      </c>
      <c r="D25667" s="4" t="s">
        <v>10</v>
      </c>
    </row>
    <row r="25668" spans="1:13">
      <c r="A25668" t="n">
        <v>204485</v>
      </c>
      <c r="B25668" s="84" t="n">
        <v>29</v>
      </c>
      <c r="C25668" s="7" t="s">
        <v>1101</v>
      </c>
      <c r="D25668" s="7" t="n">
        <v>65533</v>
      </c>
    </row>
    <row r="25669" spans="1:13">
      <c r="A25669" t="s">
        <v>4</v>
      </c>
      <c r="B25669" s="4" t="s">
        <v>5</v>
      </c>
      <c r="C25669" s="4" t="s">
        <v>13</v>
      </c>
      <c r="D25669" s="4" t="s">
        <v>10</v>
      </c>
      <c r="E25669" s="4" t="s">
        <v>10</v>
      </c>
      <c r="F25669" s="4" t="s">
        <v>13</v>
      </c>
    </row>
    <row r="25670" spans="1:13">
      <c r="A25670" t="n">
        <v>204494</v>
      </c>
      <c r="B25670" s="29" t="n">
        <v>25</v>
      </c>
      <c r="C25670" s="7" t="n">
        <v>1</v>
      </c>
      <c r="D25670" s="7" t="n">
        <v>50</v>
      </c>
      <c r="E25670" s="7" t="n">
        <v>50</v>
      </c>
      <c r="F25670" s="7" t="n">
        <v>5</v>
      </c>
    </row>
    <row r="25671" spans="1:13">
      <c r="A25671" t="s">
        <v>4</v>
      </c>
      <c r="B25671" s="4" t="s">
        <v>5</v>
      </c>
      <c r="C25671" s="4" t="s">
        <v>13</v>
      </c>
      <c r="D25671" s="4" t="s">
        <v>10</v>
      </c>
      <c r="E25671" s="4" t="s">
        <v>6</v>
      </c>
    </row>
    <row r="25672" spans="1:13">
      <c r="A25672" t="n">
        <v>204501</v>
      </c>
      <c r="B25672" s="40" t="n">
        <v>51</v>
      </c>
      <c r="C25672" s="7" t="n">
        <v>4</v>
      </c>
      <c r="D25672" s="7" t="n">
        <v>26</v>
      </c>
      <c r="E25672" s="7" t="s">
        <v>899</v>
      </c>
    </row>
    <row r="25673" spans="1:13">
      <c r="A25673" t="s">
        <v>4</v>
      </c>
      <c r="B25673" s="4" t="s">
        <v>5</v>
      </c>
      <c r="C25673" s="4" t="s">
        <v>10</v>
      </c>
    </row>
    <row r="25674" spans="1:13">
      <c r="A25674" t="n">
        <v>204515</v>
      </c>
      <c r="B25674" s="35" t="n">
        <v>16</v>
      </c>
      <c r="C25674" s="7" t="n">
        <v>0</v>
      </c>
    </row>
    <row r="25675" spans="1:13">
      <c r="A25675" t="s">
        <v>4</v>
      </c>
      <c r="B25675" s="4" t="s">
        <v>5</v>
      </c>
      <c r="C25675" s="4" t="s">
        <v>10</v>
      </c>
      <c r="D25675" s="4" t="s">
        <v>13</v>
      </c>
      <c r="E25675" s="4" t="s">
        <v>9</v>
      </c>
      <c r="F25675" s="4" t="s">
        <v>72</v>
      </c>
      <c r="G25675" s="4" t="s">
        <v>13</v>
      </c>
      <c r="H25675" s="4" t="s">
        <v>13</v>
      </c>
    </row>
    <row r="25676" spans="1:13">
      <c r="A25676" t="n">
        <v>204518</v>
      </c>
      <c r="B25676" s="52" t="n">
        <v>26</v>
      </c>
      <c r="C25676" s="7" t="n">
        <v>26</v>
      </c>
      <c r="D25676" s="7" t="n">
        <v>17</v>
      </c>
      <c r="E25676" s="7" t="n">
        <v>40321</v>
      </c>
      <c r="F25676" s="7" t="s">
        <v>1598</v>
      </c>
      <c r="G25676" s="7" t="n">
        <v>2</v>
      </c>
      <c r="H25676" s="7" t="n">
        <v>0</v>
      </c>
    </row>
    <row r="25677" spans="1:13">
      <c r="A25677" t="s">
        <v>4</v>
      </c>
      <c r="B25677" s="4" t="s">
        <v>5</v>
      </c>
    </row>
    <row r="25678" spans="1:13">
      <c r="A25678" t="n">
        <v>204640</v>
      </c>
      <c r="B25678" s="53" t="n">
        <v>28</v>
      </c>
    </row>
    <row r="25679" spans="1:13">
      <c r="A25679" t="s">
        <v>4</v>
      </c>
      <c r="B25679" s="4" t="s">
        <v>5</v>
      </c>
      <c r="C25679" s="4" t="s">
        <v>6</v>
      </c>
      <c r="D25679" s="4" t="s">
        <v>10</v>
      </c>
    </row>
    <row r="25680" spans="1:13">
      <c r="A25680" t="n">
        <v>204641</v>
      </c>
      <c r="B25680" s="84" t="n">
        <v>29</v>
      </c>
      <c r="C25680" s="7" t="s">
        <v>12</v>
      </c>
      <c r="D25680" s="7" t="n">
        <v>65533</v>
      </c>
    </row>
    <row r="25681" spans="1:8">
      <c r="A25681" t="s">
        <v>4</v>
      </c>
      <c r="B25681" s="4" t="s">
        <v>5</v>
      </c>
      <c r="C25681" s="4" t="s">
        <v>10</v>
      </c>
      <c r="D25681" s="4" t="s">
        <v>13</v>
      </c>
    </row>
    <row r="25682" spans="1:8">
      <c r="A25682" t="n">
        <v>204645</v>
      </c>
      <c r="B25682" s="54" t="n">
        <v>89</v>
      </c>
      <c r="C25682" s="7" t="n">
        <v>65533</v>
      </c>
      <c r="D25682" s="7" t="n">
        <v>1</v>
      </c>
    </row>
    <row r="25683" spans="1:8">
      <c r="A25683" t="s">
        <v>4</v>
      </c>
      <c r="B25683" s="4" t="s">
        <v>5</v>
      </c>
      <c r="C25683" s="4" t="s">
        <v>13</v>
      </c>
      <c r="D25683" s="4" t="s">
        <v>10</v>
      </c>
      <c r="E25683" s="4" t="s">
        <v>10</v>
      </c>
      <c r="F25683" s="4" t="s">
        <v>13</v>
      </c>
    </row>
    <row r="25684" spans="1:8">
      <c r="A25684" t="n">
        <v>204649</v>
      </c>
      <c r="B25684" s="29" t="n">
        <v>25</v>
      </c>
      <c r="C25684" s="7" t="n">
        <v>1</v>
      </c>
      <c r="D25684" s="7" t="n">
        <v>65535</v>
      </c>
      <c r="E25684" s="7" t="n">
        <v>65535</v>
      </c>
      <c r="F25684" s="7" t="n">
        <v>0</v>
      </c>
    </row>
    <row r="25685" spans="1:8">
      <c r="A25685" t="s">
        <v>4</v>
      </c>
      <c r="B25685" s="4" t="s">
        <v>5</v>
      </c>
      <c r="C25685" s="4" t="s">
        <v>13</v>
      </c>
      <c r="D25685" s="4" t="s">
        <v>10</v>
      </c>
      <c r="E25685" s="4" t="s">
        <v>22</v>
      </c>
    </row>
    <row r="25686" spans="1:8">
      <c r="A25686" t="n">
        <v>204656</v>
      </c>
      <c r="B25686" s="28" t="n">
        <v>58</v>
      </c>
      <c r="C25686" s="7" t="n">
        <v>101</v>
      </c>
      <c r="D25686" s="7" t="n">
        <v>300</v>
      </c>
      <c r="E25686" s="7" t="n">
        <v>1</v>
      </c>
    </row>
    <row r="25687" spans="1:8">
      <c r="A25687" t="s">
        <v>4</v>
      </c>
      <c r="B25687" s="4" t="s">
        <v>5</v>
      </c>
      <c r="C25687" s="4" t="s">
        <v>13</v>
      </c>
      <c r="D25687" s="4" t="s">
        <v>10</v>
      </c>
    </row>
    <row r="25688" spans="1:8">
      <c r="A25688" t="n">
        <v>204664</v>
      </c>
      <c r="B25688" s="28" t="n">
        <v>58</v>
      </c>
      <c r="C25688" s="7" t="n">
        <v>254</v>
      </c>
      <c r="D25688" s="7" t="n">
        <v>0</v>
      </c>
    </row>
    <row r="25689" spans="1:8">
      <c r="A25689" t="s">
        <v>4</v>
      </c>
      <c r="B25689" s="4" t="s">
        <v>5</v>
      </c>
      <c r="C25689" s="4" t="s">
        <v>13</v>
      </c>
    </row>
    <row r="25690" spans="1:8">
      <c r="A25690" t="n">
        <v>204668</v>
      </c>
      <c r="B25690" s="42" t="n">
        <v>116</v>
      </c>
      <c r="C25690" s="7" t="n">
        <v>1</v>
      </c>
    </row>
    <row r="25691" spans="1:8">
      <c r="A25691" t="s">
        <v>4</v>
      </c>
      <c r="B25691" s="4" t="s">
        <v>5</v>
      </c>
      <c r="C25691" s="4" t="s">
        <v>13</v>
      </c>
      <c r="D25691" s="4" t="s">
        <v>13</v>
      </c>
      <c r="E25691" s="4" t="s">
        <v>22</v>
      </c>
      <c r="F25691" s="4" t="s">
        <v>22</v>
      </c>
      <c r="G25691" s="4" t="s">
        <v>22</v>
      </c>
      <c r="H25691" s="4" t="s">
        <v>10</v>
      </c>
    </row>
    <row r="25692" spans="1:8">
      <c r="A25692" t="n">
        <v>204670</v>
      </c>
      <c r="B25692" s="25" t="n">
        <v>45</v>
      </c>
      <c r="C25692" s="7" t="n">
        <v>2</v>
      </c>
      <c r="D25692" s="7" t="n">
        <v>3</v>
      </c>
      <c r="E25692" s="7" t="n">
        <v>2.78999996185303</v>
      </c>
      <c r="F25692" s="7" t="n">
        <v>0.389999985694885</v>
      </c>
      <c r="G25692" s="7" t="n">
        <v>-15.8500003814697</v>
      </c>
      <c r="H25692" s="7" t="n">
        <v>0</v>
      </c>
    </row>
    <row r="25693" spans="1:8">
      <c r="A25693" t="s">
        <v>4</v>
      </c>
      <c r="B25693" s="4" t="s">
        <v>5</v>
      </c>
      <c r="C25693" s="4" t="s">
        <v>13</v>
      </c>
      <c r="D25693" s="4" t="s">
        <v>13</v>
      </c>
      <c r="E25693" s="4" t="s">
        <v>22</v>
      </c>
      <c r="F25693" s="4" t="s">
        <v>22</v>
      </c>
      <c r="G25693" s="4" t="s">
        <v>22</v>
      </c>
      <c r="H25693" s="4" t="s">
        <v>10</v>
      </c>
      <c r="I25693" s="4" t="s">
        <v>13</v>
      </c>
    </row>
    <row r="25694" spans="1:8">
      <c r="A25694" t="n">
        <v>204687</v>
      </c>
      <c r="B25694" s="25" t="n">
        <v>45</v>
      </c>
      <c r="C25694" s="7" t="n">
        <v>4</v>
      </c>
      <c r="D25694" s="7" t="n">
        <v>3</v>
      </c>
      <c r="E25694" s="7" t="n">
        <v>14.0600004196167</v>
      </c>
      <c r="F25694" s="7" t="n">
        <v>96.6699981689453</v>
      </c>
      <c r="G25694" s="7" t="n">
        <v>352</v>
      </c>
      <c r="H25694" s="7" t="n">
        <v>0</v>
      </c>
      <c r="I25694" s="7" t="n">
        <v>1</v>
      </c>
    </row>
    <row r="25695" spans="1:8">
      <c r="A25695" t="s">
        <v>4</v>
      </c>
      <c r="B25695" s="4" t="s">
        <v>5</v>
      </c>
      <c r="C25695" s="4" t="s">
        <v>13</v>
      </c>
      <c r="D25695" s="4" t="s">
        <v>13</v>
      </c>
      <c r="E25695" s="4" t="s">
        <v>22</v>
      </c>
      <c r="F25695" s="4" t="s">
        <v>10</v>
      </c>
    </row>
    <row r="25696" spans="1:8">
      <c r="A25696" t="n">
        <v>204705</v>
      </c>
      <c r="B25696" s="25" t="n">
        <v>45</v>
      </c>
      <c r="C25696" s="7" t="n">
        <v>5</v>
      </c>
      <c r="D25696" s="7" t="n">
        <v>3</v>
      </c>
      <c r="E25696" s="7" t="n">
        <v>3.70000004768372</v>
      </c>
      <c r="F25696" s="7" t="n">
        <v>0</v>
      </c>
    </row>
    <row r="25697" spans="1:9">
      <c r="A25697" t="s">
        <v>4</v>
      </c>
      <c r="B25697" s="4" t="s">
        <v>5</v>
      </c>
      <c r="C25697" s="4" t="s">
        <v>13</v>
      </c>
      <c r="D25697" s="4" t="s">
        <v>13</v>
      </c>
      <c r="E25697" s="4" t="s">
        <v>22</v>
      </c>
      <c r="F25697" s="4" t="s">
        <v>10</v>
      </c>
    </row>
    <row r="25698" spans="1:9">
      <c r="A25698" t="n">
        <v>204714</v>
      </c>
      <c r="B25698" s="25" t="n">
        <v>45</v>
      </c>
      <c r="C25698" s="7" t="n">
        <v>11</v>
      </c>
      <c r="D25698" s="7" t="n">
        <v>3</v>
      </c>
      <c r="E25698" s="7" t="n">
        <v>25.3999996185303</v>
      </c>
      <c r="F25698" s="7" t="n">
        <v>0</v>
      </c>
    </row>
    <row r="25699" spans="1:9">
      <c r="A25699" t="s">
        <v>4</v>
      </c>
      <c r="B25699" s="4" t="s">
        <v>5</v>
      </c>
      <c r="C25699" s="4" t="s">
        <v>13</v>
      </c>
      <c r="D25699" s="4" t="s">
        <v>13</v>
      </c>
      <c r="E25699" s="4" t="s">
        <v>22</v>
      </c>
      <c r="F25699" s="4" t="s">
        <v>22</v>
      </c>
      <c r="G25699" s="4" t="s">
        <v>22</v>
      </c>
      <c r="H25699" s="4" t="s">
        <v>10</v>
      </c>
    </row>
    <row r="25700" spans="1:9">
      <c r="A25700" t="n">
        <v>204723</v>
      </c>
      <c r="B25700" s="25" t="n">
        <v>45</v>
      </c>
      <c r="C25700" s="7" t="n">
        <v>2</v>
      </c>
      <c r="D25700" s="7" t="n">
        <v>3</v>
      </c>
      <c r="E25700" s="7" t="n">
        <v>2.8199999332428</v>
      </c>
      <c r="F25700" s="7" t="n">
        <v>1.37999999523163</v>
      </c>
      <c r="G25700" s="7" t="n">
        <v>-15.8100004196167</v>
      </c>
      <c r="H25700" s="7" t="n">
        <v>7000</v>
      </c>
    </row>
    <row r="25701" spans="1:9">
      <c r="A25701" t="s">
        <v>4</v>
      </c>
      <c r="B25701" s="4" t="s">
        <v>5</v>
      </c>
      <c r="C25701" s="4" t="s">
        <v>13</v>
      </c>
      <c r="D25701" s="4" t="s">
        <v>13</v>
      </c>
      <c r="E25701" s="4" t="s">
        <v>22</v>
      </c>
      <c r="F25701" s="4" t="s">
        <v>22</v>
      </c>
      <c r="G25701" s="4" t="s">
        <v>22</v>
      </c>
      <c r="H25701" s="4" t="s">
        <v>10</v>
      </c>
      <c r="I25701" s="4" t="s">
        <v>13</v>
      </c>
    </row>
    <row r="25702" spans="1:9">
      <c r="A25702" t="n">
        <v>204740</v>
      </c>
      <c r="B25702" s="25" t="n">
        <v>45</v>
      </c>
      <c r="C25702" s="7" t="n">
        <v>4</v>
      </c>
      <c r="D25702" s="7" t="n">
        <v>3</v>
      </c>
      <c r="E25702" s="7" t="n">
        <v>348.130004882813</v>
      </c>
      <c r="F25702" s="7" t="n">
        <v>118.660003662109</v>
      </c>
      <c r="G25702" s="7" t="n">
        <v>352</v>
      </c>
      <c r="H25702" s="7" t="n">
        <v>7000</v>
      </c>
      <c r="I25702" s="7" t="n">
        <v>1</v>
      </c>
    </row>
    <row r="25703" spans="1:9">
      <c r="A25703" t="s">
        <v>4</v>
      </c>
      <c r="B25703" s="4" t="s">
        <v>5</v>
      </c>
      <c r="C25703" s="4" t="s">
        <v>13</v>
      </c>
      <c r="D25703" s="4" t="s">
        <v>13</v>
      </c>
      <c r="E25703" s="4" t="s">
        <v>22</v>
      </c>
      <c r="F25703" s="4" t="s">
        <v>10</v>
      </c>
    </row>
    <row r="25704" spans="1:9">
      <c r="A25704" t="n">
        <v>204758</v>
      </c>
      <c r="B25704" s="25" t="n">
        <v>45</v>
      </c>
      <c r="C25704" s="7" t="n">
        <v>5</v>
      </c>
      <c r="D25704" s="7" t="n">
        <v>3</v>
      </c>
      <c r="E25704" s="7" t="n">
        <v>1.79999995231628</v>
      </c>
      <c r="F25704" s="7" t="n">
        <v>7000</v>
      </c>
    </row>
    <row r="25705" spans="1:9">
      <c r="A25705" t="s">
        <v>4</v>
      </c>
      <c r="B25705" s="4" t="s">
        <v>5</v>
      </c>
      <c r="C25705" s="4" t="s">
        <v>13</v>
      </c>
      <c r="D25705" s="4" t="s">
        <v>13</v>
      </c>
      <c r="E25705" s="4" t="s">
        <v>22</v>
      </c>
      <c r="F25705" s="4" t="s">
        <v>10</v>
      </c>
    </row>
    <row r="25706" spans="1:9">
      <c r="A25706" t="n">
        <v>204767</v>
      </c>
      <c r="B25706" s="25" t="n">
        <v>45</v>
      </c>
      <c r="C25706" s="7" t="n">
        <v>11</v>
      </c>
      <c r="D25706" s="7" t="n">
        <v>3</v>
      </c>
      <c r="E25706" s="7" t="n">
        <v>25.3999996185303</v>
      </c>
      <c r="F25706" s="7" t="n">
        <v>7000</v>
      </c>
    </row>
    <row r="25707" spans="1:9">
      <c r="A25707" t="s">
        <v>4</v>
      </c>
      <c r="B25707" s="4" t="s">
        <v>5</v>
      </c>
      <c r="C25707" s="4" t="s">
        <v>13</v>
      </c>
      <c r="D25707" s="4" t="s">
        <v>10</v>
      </c>
    </row>
    <row r="25708" spans="1:9">
      <c r="A25708" t="n">
        <v>204776</v>
      </c>
      <c r="B25708" s="28" t="n">
        <v>58</v>
      </c>
      <c r="C25708" s="7" t="n">
        <v>255</v>
      </c>
      <c r="D25708" s="7" t="n">
        <v>0</v>
      </c>
    </row>
    <row r="25709" spans="1:9">
      <c r="A25709" t="s">
        <v>4</v>
      </c>
      <c r="B25709" s="4" t="s">
        <v>5</v>
      </c>
      <c r="C25709" s="4" t="s">
        <v>10</v>
      </c>
      <c r="D25709" s="4" t="s">
        <v>10</v>
      </c>
      <c r="E25709" s="4" t="s">
        <v>22</v>
      </c>
      <c r="F25709" s="4" t="s">
        <v>13</v>
      </c>
    </row>
    <row r="25710" spans="1:9">
      <c r="A25710" t="n">
        <v>204780</v>
      </c>
      <c r="B25710" s="61" t="n">
        <v>53</v>
      </c>
      <c r="C25710" s="7" t="n">
        <v>11</v>
      </c>
      <c r="D25710" s="7" t="n">
        <v>26</v>
      </c>
      <c r="E25710" s="7" t="n">
        <v>0</v>
      </c>
      <c r="F25710" s="7" t="n">
        <v>0</v>
      </c>
    </row>
    <row r="25711" spans="1:9">
      <c r="A25711" t="s">
        <v>4</v>
      </c>
      <c r="B25711" s="4" t="s">
        <v>5</v>
      </c>
      <c r="C25711" s="4" t="s">
        <v>10</v>
      </c>
      <c r="D25711" s="4" t="s">
        <v>10</v>
      </c>
      <c r="E25711" s="4" t="s">
        <v>22</v>
      </c>
      <c r="F25711" s="4" t="s">
        <v>13</v>
      </c>
    </row>
    <row r="25712" spans="1:9">
      <c r="A25712" t="n">
        <v>204790</v>
      </c>
      <c r="B25712" s="61" t="n">
        <v>53</v>
      </c>
      <c r="C25712" s="7" t="n">
        <v>1</v>
      </c>
      <c r="D25712" s="7" t="n">
        <v>26</v>
      </c>
      <c r="E25712" s="7" t="n">
        <v>0</v>
      </c>
      <c r="F25712" s="7" t="n">
        <v>0</v>
      </c>
    </row>
    <row r="25713" spans="1:9">
      <c r="A25713" t="s">
        <v>4</v>
      </c>
      <c r="B25713" s="4" t="s">
        <v>5</v>
      </c>
      <c r="C25713" s="4" t="s">
        <v>10</v>
      </c>
      <c r="D25713" s="4" t="s">
        <v>10</v>
      </c>
      <c r="E25713" s="4" t="s">
        <v>22</v>
      </c>
      <c r="F25713" s="4" t="s">
        <v>13</v>
      </c>
    </row>
    <row r="25714" spans="1:9">
      <c r="A25714" t="n">
        <v>204800</v>
      </c>
      <c r="B25714" s="61" t="n">
        <v>53</v>
      </c>
      <c r="C25714" s="7" t="n">
        <v>2</v>
      </c>
      <c r="D25714" s="7" t="n">
        <v>26</v>
      </c>
      <c r="E25714" s="7" t="n">
        <v>0</v>
      </c>
      <c r="F25714" s="7" t="n">
        <v>0</v>
      </c>
    </row>
    <row r="25715" spans="1:9">
      <c r="A25715" t="s">
        <v>4</v>
      </c>
      <c r="B25715" s="4" t="s">
        <v>5</v>
      </c>
      <c r="C25715" s="4" t="s">
        <v>10</v>
      </c>
      <c r="D25715" s="4" t="s">
        <v>10</v>
      </c>
      <c r="E25715" s="4" t="s">
        <v>22</v>
      </c>
      <c r="F25715" s="4" t="s">
        <v>13</v>
      </c>
    </row>
    <row r="25716" spans="1:9">
      <c r="A25716" t="n">
        <v>204810</v>
      </c>
      <c r="B25716" s="61" t="n">
        <v>53</v>
      </c>
      <c r="C25716" s="7" t="n">
        <v>3</v>
      </c>
      <c r="D25716" s="7" t="n">
        <v>26</v>
      </c>
      <c r="E25716" s="7" t="n">
        <v>0</v>
      </c>
      <c r="F25716" s="7" t="n">
        <v>0</v>
      </c>
    </row>
    <row r="25717" spans="1:9">
      <c r="A25717" t="s">
        <v>4</v>
      </c>
      <c r="B25717" s="4" t="s">
        <v>5</v>
      </c>
      <c r="C25717" s="4" t="s">
        <v>10</v>
      </c>
      <c r="D25717" s="4" t="s">
        <v>10</v>
      </c>
      <c r="E25717" s="4" t="s">
        <v>22</v>
      </c>
      <c r="F25717" s="4" t="s">
        <v>13</v>
      </c>
    </row>
    <row r="25718" spans="1:9">
      <c r="A25718" t="n">
        <v>204820</v>
      </c>
      <c r="B25718" s="61" t="n">
        <v>53</v>
      </c>
      <c r="C25718" s="7" t="n">
        <v>4</v>
      </c>
      <c r="D25718" s="7" t="n">
        <v>26</v>
      </c>
      <c r="E25718" s="7" t="n">
        <v>0</v>
      </c>
      <c r="F25718" s="7" t="n">
        <v>0</v>
      </c>
    </row>
    <row r="25719" spans="1:9">
      <c r="A25719" t="s">
        <v>4</v>
      </c>
      <c r="B25719" s="4" t="s">
        <v>5</v>
      </c>
      <c r="C25719" s="4" t="s">
        <v>10</v>
      </c>
      <c r="D25719" s="4" t="s">
        <v>10</v>
      </c>
      <c r="E25719" s="4" t="s">
        <v>22</v>
      </c>
      <c r="F25719" s="4" t="s">
        <v>13</v>
      </c>
    </row>
    <row r="25720" spans="1:9">
      <c r="A25720" t="n">
        <v>204830</v>
      </c>
      <c r="B25720" s="61" t="n">
        <v>53</v>
      </c>
      <c r="C25720" s="7" t="n">
        <v>5</v>
      </c>
      <c r="D25720" s="7" t="n">
        <v>26</v>
      </c>
      <c r="E25720" s="7" t="n">
        <v>0</v>
      </c>
      <c r="F25720" s="7" t="n">
        <v>0</v>
      </c>
    </row>
    <row r="25721" spans="1:9">
      <c r="A25721" t="s">
        <v>4</v>
      </c>
      <c r="B25721" s="4" t="s">
        <v>5</v>
      </c>
      <c r="C25721" s="4" t="s">
        <v>10</v>
      </c>
      <c r="D25721" s="4" t="s">
        <v>10</v>
      </c>
      <c r="E25721" s="4" t="s">
        <v>22</v>
      </c>
      <c r="F25721" s="4" t="s">
        <v>13</v>
      </c>
    </row>
    <row r="25722" spans="1:9">
      <c r="A25722" t="n">
        <v>204840</v>
      </c>
      <c r="B25722" s="61" t="n">
        <v>53</v>
      </c>
      <c r="C25722" s="7" t="n">
        <v>6</v>
      </c>
      <c r="D25722" s="7" t="n">
        <v>26</v>
      </c>
      <c r="E25722" s="7" t="n">
        <v>0</v>
      </c>
      <c r="F25722" s="7" t="n">
        <v>0</v>
      </c>
    </row>
    <row r="25723" spans="1:9">
      <c r="A25723" t="s">
        <v>4</v>
      </c>
      <c r="B25723" s="4" t="s">
        <v>5</v>
      </c>
      <c r="C25723" s="4" t="s">
        <v>10</v>
      </c>
      <c r="D25723" s="4" t="s">
        <v>10</v>
      </c>
      <c r="E25723" s="4" t="s">
        <v>22</v>
      </c>
      <c r="F25723" s="4" t="s">
        <v>13</v>
      </c>
    </row>
    <row r="25724" spans="1:9">
      <c r="A25724" t="n">
        <v>204850</v>
      </c>
      <c r="B25724" s="61" t="n">
        <v>53</v>
      </c>
      <c r="C25724" s="7" t="n">
        <v>7</v>
      </c>
      <c r="D25724" s="7" t="n">
        <v>26</v>
      </c>
      <c r="E25724" s="7" t="n">
        <v>0</v>
      </c>
      <c r="F25724" s="7" t="n">
        <v>0</v>
      </c>
    </row>
    <row r="25725" spans="1:9">
      <c r="A25725" t="s">
        <v>4</v>
      </c>
      <c r="B25725" s="4" t="s">
        <v>5</v>
      </c>
      <c r="C25725" s="4" t="s">
        <v>10</v>
      </c>
      <c r="D25725" s="4" t="s">
        <v>10</v>
      </c>
      <c r="E25725" s="4" t="s">
        <v>22</v>
      </c>
      <c r="F25725" s="4" t="s">
        <v>13</v>
      </c>
    </row>
    <row r="25726" spans="1:9">
      <c r="A25726" t="n">
        <v>204860</v>
      </c>
      <c r="B25726" s="61" t="n">
        <v>53</v>
      </c>
      <c r="C25726" s="7" t="n">
        <v>8</v>
      </c>
      <c r="D25726" s="7" t="n">
        <v>26</v>
      </c>
      <c r="E25726" s="7" t="n">
        <v>0</v>
      </c>
      <c r="F25726" s="7" t="n">
        <v>0</v>
      </c>
    </row>
    <row r="25727" spans="1:9">
      <c r="A25727" t="s">
        <v>4</v>
      </c>
      <c r="B25727" s="4" t="s">
        <v>5</v>
      </c>
      <c r="C25727" s="4" t="s">
        <v>10</v>
      </c>
      <c r="D25727" s="4" t="s">
        <v>10</v>
      </c>
      <c r="E25727" s="4" t="s">
        <v>22</v>
      </c>
      <c r="F25727" s="4" t="s">
        <v>13</v>
      </c>
    </row>
    <row r="25728" spans="1:9">
      <c r="A25728" t="n">
        <v>204870</v>
      </c>
      <c r="B25728" s="61" t="n">
        <v>53</v>
      </c>
      <c r="C25728" s="7" t="n">
        <v>9</v>
      </c>
      <c r="D25728" s="7" t="n">
        <v>26</v>
      </c>
      <c r="E25728" s="7" t="n">
        <v>0</v>
      </c>
      <c r="F25728" s="7" t="n">
        <v>0</v>
      </c>
    </row>
    <row r="25729" spans="1:6">
      <c r="A25729" t="s">
        <v>4</v>
      </c>
      <c r="B25729" s="4" t="s">
        <v>5</v>
      </c>
      <c r="C25729" s="4" t="s">
        <v>10</v>
      </c>
      <c r="D25729" s="4" t="s">
        <v>10</v>
      </c>
      <c r="E25729" s="4" t="s">
        <v>22</v>
      </c>
      <c r="F25729" s="4" t="s">
        <v>13</v>
      </c>
    </row>
    <row r="25730" spans="1:6">
      <c r="A25730" t="n">
        <v>204880</v>
      </c>
      <c r="B25730" s="61" t="n">
        <v>53</v>
      </c>
      <c r="C25730" s="7" t="n">
        <v>16</v>
      </c>
      <c r="D25730" s="7" t="n">
        <v>26</v>
      </c>
      <c r="E25730" s="7" t="n">
        <v>0</v>
      </c>
      <c r="F25730" s="7" t="n">
        <v>0</v>
      </c>
    </row>
    <row r="25731" spans="1:6">
      <c r="A25731" t="s">
        <v>4</v>
      </c>
      <c r="B25731" s="4" t="s">
        <v>5</v>
      </c>
      <c r="C25731" s="4" t="s">
        <v>10</v>
      </c>
      <c r="D25731" s="4" t="s">
        <v>10</v>
      </c>
      <c r="E25731" s="4" t="s">
        <v>22</v>
      </c>
      <c r="F25731" s="4" t="s">
        <v>13</v>
      </c>
    </row>
    <row r="25732" spans="1:6">
      <c r="A25732" t="n">
        <v>204890</v>
      </c>
      <c r="B25732" s="61" t="n">
        <v>53</v>
      </c>
      <c r="C25732" s="7" t="n">
        <v>15</v>
      </c>
      <c r="D25732" s="7" t="n">
        <v>26</v>
      </c>
      <c r="E25732" s="7" t="n">
        <v>0</v>
      </c>
      <c r="F25732" s="7" t="n">
        <v>0</v>
      </c>
    </row>
    <row r="25733" spans="1:6">
      <c r="A25733" t="s">
        <v>4</v>
      </c>
      <c r="B25733" s="4" t="s">
        <v>5</v>
      </c>
      <c r="C25733" s="4" t="s">
        <v>10</v>
      </c>
      <c r="D25733" s="4" t="s">
        <v>10</v>
      </c>
      <c r="E25733" s="4" t="s">
        <v>22</v>
      </c>
      <c r="F25733" s="4" t="s">
        <v>13</v>
      </c>
    </row>
    <row r="25734" spans="1:6">
      <c r="A25734" t="n">
        <v>204900</v>
      </c>
      <c r="B25734" s="61" t="n">
        <v>53</v>
      </c>
      <c r="C25734" s="7" t="n">
        <v>14</v>
      </c>
      <c r="D25734" s="7" t="n">
        <v>26</v>
      </c>
      <c r="E25734" s="7" t="n">
        <v>0</v>
      </c>
      <c r="F25734" s="7" t="n">
        <v>0</v>
      </c>
    </row>
    <row r="25735" spans="1:6">
      <c r="A25735" t="s">
        <v>4</v>
      </c>
      <c r="B25735" s="4" t="s">
        <v>5</v>
      </c>
      <c r="C25735" s="4" t="s">
        <v>13</v>
      </c>
      <c r="D25735" s="4" t="s">
        <v>10</v>
      </c>
      <c r="E25735" s="4" t="s">
        <v>13</v>
      </c>
    </row>
    <row r="25736" spans="1:6">
      <c r="A25736" t="n">
        <v>204910</v>
      </c>
      <c r="B25736" s="83" t="n">
        <v>39</v>
      </c>
      <c r="C25736" s="7" t="n">
        <v>13</v>
      </c>
      <c r="D25736" s="7" t="n">
        <v>65533</v>
      </c>
      <c r="E25736" s="7" t="n">
        <v>106</v>
      </c>
    </row>
    <row r="25737" spans="1:6">
      <c r="A25737" t="s">
        <v>4</v>
      </c>
      <c r="B25737" s="4" t="s">
        <v>5</v>
      </c>
      <c r="C25737" s="4" t="s">
        <v>13</v>
      </c>
      <c r="D25737" s="4" t="s">
        <v>10</v>
      </c>
      <c r="E25737" s="4" t="s">
        <v>10</v>
      </c>
      <c r="F25737" s="4" t="s">
        <v>10</v>
      </c>
      <c r="G25737" s="4" t="s">
        <v>10</v>
      </c>
      <c r="H25737" s="4" t="s">
        <v>10</v>
      </c>
      <c r="I25737" s="4" t="s">
        <v>6</v>
      </c>
      <c r="J25737" s="4" t="s">
        <v>22</v>
      </c>
      <c r="K25737" s="4" t="s">
        <v>22</v>
      </c>
      <c r="L25737" s="4" t="s">
        <v>22</v>
      </c>
      <c r="M25737" s="4" t="s">
        <v>9</v>
      </c>
      <c r="N25737" s="4" t="s">
        <v>9</v>
      </c>
      <c r="O25737" s="4" t="s">
        <v>22</v>
      </c>
      <c r="P25737" s="4" t="s">
        <v>22</v>
      </c>
      <c r="Q25737" s="4" t="s">
        <v>22</v>
      </c>
      <c r="R25737" s="4" t="s">
        <v>22</v>
      </c>
      <c r="S25737" s="4" t="s">
        <v>13</v>
      </c>
    </row>
    <row r="25738" spans="1:6">
      <c r="A25738" t="n">
        <v>204915</v>
      </c>
      <c r="B25738" s="83" t="n">
        <v>39</v>
      </c>
      <c r="C25738" s="7" t="n">
        <v>12</v>
      </c>
      <c r="D25738" s="7" t="n">
        <v>65533</v>
      </c>
      <c r="E25738" s="7" t="n">
        <v>206</v>
      </c>
      <c r="F25738" s="7" t="n">
        <v>0</v>
      </c>
      <c r="G25738" s="7" t="n">
        <v>26</v>
      </c>
      <c r="H25738" s="7" t="n">
        <v>3</v>
      </c>
      <c r="I25738" s="7" t="s">
        <v>12</v>
      </c>
      <c r="J25738" s="7" t="n">
        <v>0</v>
      </c>
      <c r="K25738" s="7" t="n">
        <v>0</v>
      </c>
      <c r="L25738" s="7" t="n">
        <v>0</v>
      </c>
      <c r="M25738" s="7" t="n">
        <v>0</v>
      </c>
      <c r="N25738" s="7" t="n">
        <v>0</v>
      </c>
      <c r="O25738" s="7" t="n">
        <v>0</v>
      </c>
      <c r="P25738" s="7" t="n">
        <v>1</v>
      </c>
      <c r="Q25738" s="7" t="n">
        <v>1</v>
      </c>
      <c r="R25738" s="7" t="n">
        <v>1</v>
      </c>
      <c r="S25738" s="7" t="n">
        <v>106</v>
      </c>
    </row>
    <row r="25739" spans="1:6">
      <c r="A25739" t="s">
        <v>4</v>
      </c>
      <c r="B25739" s="4" t="s">
        <v>5</v>
      </c>
      <c r="C25739" s="4" t="s">
        <v>13</v>
      </c>
      <c r="D25739" s="4" t="s">
        <v>10</v>
      </c>
      <c r="E25739" s="4" t="s">
        <v>22</v>
      </c>
      <c r="F25739" s="4" t="s">
        <v>10</v>
      </c>
      <c r="G25739" s="4" t="s">
        <v>9</v>
      </c>
      <c r="H25739" s="4" t="s">
        <v>9</v>
      </c>
      <c r="I25739" s="4" t="s">
        <v>10</v>
      </c>
      <c r="J25739" s="4" t="s">
        <v>10</v>
      </c>
      <c r="K25739" s="4" t="s">
        <v>9</v>
      </c>
      <c r="L25739" s="4" t="s">
        <v>9</v>
      </c>
      <c r="M25739" s="4" t="s">
        <v>9</v>
      </c>
      <c r="N25739" s="4" t="s">
        <v>9</v>
      </c>
      <c r="O25739" s="4" t="s">
        <v>6</v>
      </c>
    </row>
    <row r="25740" spans="1:6">
      <c r="A25740" t="n">
        <v>204965</v>
      </c>
      <c r="B25740" s="14" t="n">
        <v>50</v>
      </c>
      <c r="C25740" s="7" t="n">
        <v>0</v>
      </c>
      <c r="D25740" s="7" t="n">
        <v>4434</v>
      </c>
      <c r="E25740" s="7" t="n">
        <v>0.800000011920929</v>
      </c>
      <c r="F25740" s="7" t="n">
        <v>200</v>
      </c>
      <c r="G25740" s="7" t="n">
        <v>0</v>
      </c>
      <c r="H25740" s="7" t="n">
        <v>-1065353216</v>
      </c>
      <c r="I25740" s="7" t="n">
        <v>0</v>
      </c>
      <c r="J25740" s="7" t="n">
        <v>65533</v>
      </c>
      <c r="K25740" s="7" t="n">
        <v>0</v>
      </c>
      <c r="L25740" s="7" t="n">
        <v>0</v>
      </c>
      <c r="M25740" s="7" t="n">
        <v>0</v>
      </c>
      <c r="N25740" s="7" t="n">
        <v>0</v>
      </c>
      <c r="O25740" s="7" t="s">
        <v>12</v>
      </c>
    </row>
    <row r="25741" spans="1:6">
      <c r="A25741" t="s">
        <v>4</v>
      </c>
      <c r="B25741" s="4" t="s">
        <v>5</v>
      </c>
      <c r="C25741" s="4" t="s">
        <v>10</v>
      </c>
    </row>
    <row r="25742" spans="1:6">
      <c r="A25742" t="n">
        <v>205004</v>
      </c>
      <c r="B25742" s="35" t="n">
        <v>16</v>
      </c>
      <c r="C25742" s="7" t="n">
        <v>1000</v>
      </c>
    </row>
    <row r="25743" spans="1:6">
      <c r="A25743" t="s">
        <v>4</v>
      </c>
      <c r="B25743" s="4" t="s">
        <v>5</v>
      </c>
      <c r="C25743" s="4" t="s">
        <v>13</v>
      </c>
      <c r="D25743" s="4" t="s">
        <v>10</v>
      </c>
      <c r="E25743" s="4" t="s">
        <v>10</v>
      </c>
      <c r="F25743" s="4" t="s">
        <v>10</v>
      </c>
      <c r="G25743" s="4" t="s">
        <v>10</v>
      </c>
      <c r="H25743" s="4" t="s">
        <v>10</v>
      </c>
      <c r="I25743" s="4" t="s">
        <v>6</v>
      </c>
      <c r="J25743" s="4" t="s">
        <v>22</v>
      </c>
      <c r="K25743" s="4" t="s">
        <v>22</v>
      </c>
      <c r="L25743" s="4" t="s">
        <v>22</v>
      </c>
      <c r="M25743" s="4" t="s">
        <v>9</v>
      </c>
      <c r="N25743" s="4" t="s">
        <v>9</v>
      </c>
      <c r="O25743" s="4" t="s">
        <v>22</v>
      </c>
      <c r="P25743" s="4" t="s">
        <v>22</v>
      </c>
      <c r="Q25743" s="4" t="s">
        <v>22</v>
      </c>
      <c r="R25743" s="4" t="s">
        <v>22</v>
      </c>
      <c r="S25743" s="4" t="s">
        <v>13</v>
      </c>
    </row>
    <row r="25744" spans="1:6">
      <c r="A25744" t="n">
        <v>205007</v>
      </c>
      <c r="B25744" s="83" t="n">
        <v>39</v>
      </c>
      <c r="C25744" s="7" t="n">
        <v>12</v>
      </c>
      <c r="D25744" s="7" t="n">
        <v>65533</v>
      </c>
      <c r="E25744" s="7" t="n">
        <v>203</v>
      </c>
      <c r="F25744" s="7" t="n">
        <v>0</v>
      </c>
      <c r="G25744" s="7" t="n">
        <v>26</v>
      </c>
      <c r="H25744" s="7" t="n">
        <v>3</v>
      </c>
      <c r="I25744" s="7" t="s">
        <v>12</v>
      </c>
      <c r="J25744" s="7" t="n">
        <v>0</v>
      </c>
      <c r="K25744" s="7" t="n">
        <v>0</v>
      </c>
      <c r="L25744" s="7" t="n">
        <v>0</v>
      </c>
      <c r="M25744" s="7" t="n">
        <v>0</v>
      </c>
      <c r="N25744" s="7" t="n">
        <v>0</v>
      </c>
      <c r="O25744" s="7" t="n">
        <v>0</v>
      </c>
      <c r="P25744" s="7" t="n">
        <v>1</v>
      </c>
      <c r="Q25744" s="7" t="n">
        <v>1</v>
      </c>
      <c r="R25744" s="7" t="n">
        <v>1</v>
      </c>
      <c r="S25744" s="7" t="n">
        <v>255</v>
      </c>
    </row>
    <row r="25745" spans="1:19">
      <c r="A25745" t="s">
        <v>4</v>
      </c>
      <c r="B25745" s="4" t="s">
        <v>5</v>
      </c>
      <c r="C25745" s="4" t="s">
        <v>13</v>
      </c>
      <c r="D25745" s="4" t="s">
        <v>10</v>
      </c>
      <c r="E25745" s="4" t="s">
        <v>22</v>
      </c>
      <c r="F25745" s="4" t="s">
        <v>10</v>
      </c>
      <c r="G25745" s="4" t="s">
        <v>9</v>
      </c>
      <c r="H25745" s="4" t="s">
        <v>9</v>
      </c>
      <c r="I25745" s="4" t="s">
        <v>10</v>
      </c>
      <c r="J25745" s="4" t="s">
        <v>10</v>
      </c>
      <c r="K25745" s="4" t="s">
        <v>9</v>
      </c>
      <c r="L25745" s="4" t="s">
        <v>9</v>
      </c>
      <c r="M25745" s="4" t="s">
        <v>9</v>
      </c>
      <c r="N25745" s="4" t="s">
        <v>9</v>
      </c>
      <c r="O25745" s="4" t="s">
        <v>6</v>
      </c>
    </row>
    <row r="25746" spans="1:19">
      <c r="A25746" t="n">
        <v>205057</v>
      </c>
      <c r="B25746" s="14" t="n">
        <v>50</v>
      </c>
      <c r="C25746" s="7" t="n">
        <v>0</v>
      </c>
      <c r="D25746" s="7" t="n">
        <v>5306</v>
      </c>
      <c r="E25746" s="7" t="n">
        <v>0.600000023841858</v>
      </c>
      <c r="F25746" s="7" t="n">
        <v>400</v>
      </c>
      <c r="G25746" s="7" t="n">
        <v>0</v>
      </c>
      <c r="H25746" s="7" t="n">
        <v>-1061158912</v>
      </c>
      <c r="I25746" s="7" t="n">
        <v>0</v>
      </c>
      <c r="J25746" s="7" t="n">
        <v>65533</v>
      </c>
      <c r="K25746" s="7" t="n">
        <v>0</v>
      </c>
      <c r="L25746" s="7" t="n">
        <v>0</v>
      </c>
      <c r="M25746" s="7" t="n">
        <v>0</v>
      </c>
      <c r="N25746" s="7" t="n">
        <v>0</v>
      </c>
      <c r="O25746" s="7" t="s">
        <v>12</v>
      </c>
    </row>
    <row r="25747" spans="1:19">
      <c r="A25747" t="s">
        <v>4</v>
      </c>
      <c r="B25747" s="4" t="s">
        <v>5</v>
      </c>
      <c r="C25747" s="4" t="s">
        <v>10</v>
      </c>
    </row>
    <row r="25748" spans="1:19">
      <c r="A25748" t="n">
        <v>205096</v>
      </c>
      <c r="B25748" s="35" t="n">
        <v>16</v>
      </c>
      <c r="C25748" s="7" t="n">
        <v>2000</v>
      </c>
    </row>
    <row r="25749" spans="1:19">
      <c r="A25749" t="s">
        <v>4</v>
      </c>
      <c r="B25749" s="4" t="s">
        <v>5</v>
      </c>
      <c r="C25749" s="4" t="s">
        <v>10</v>
      </c>
      <c r="D25749" s="4" t="s">
        <v>9</v>
      </c>
      <c r="E25749" s="4" t="s">
        <v>9</v>
      </c>
      <c r="F25749" s="4" t="s">
        <v>9</v>
      </c>
      <c r="G25749" s="4" t="s">
        <v>9</v>
      </c>
      <c r="H25749" s="4" t="s">
        <v>10</v>
      </c>
      <c r="I25749" s="4" t="s">
        <v>13</v>
      </c>
    </row>
    <row r="25750" spans="1:19">
      <c r="A25750" t="n">
        <v>205099</v>
      </c>
      <c r="B25750" s="90" t="n">
        <v>66</v>
      </c>
      <c r="C25750" s="7" t="n">
        <v>26</v>
      </c>
      <c r="D25750" s="7" t="n">
        <v>1065353216</v>
      </c>
      <c r="E25750" s="7" t="n">
        <v>1065353216</v>
      </c>
      <c r="F25750" s="7" t="n">
        <v>1065353216</v>
      </c>
      <c r="G25750" s="7" t="n">
        <v>0</v>
      </c>
      <c r="H25750" s="7" t="n">
        <v>1</v>
      </c>
      <c r="I25750" s="7" t="n">
        <v>3</v>
      </c>
    </row>
    <row r="25751" spans="1:19">
      <c r="A25751" t="s">
        <v>4</v>
      </c>
      <c r="B25751" s="4" t="s">
        <v>5</v>
      </c>
      <c r="C25751" s="4" t="s">
        <v>10</v>
      </c>
      <c r="D25751" s="4" t="s">
        <v>9</v>
      </c>
    </row>
    <row r="25752" spans="1:19">
      <c r="A25752" t="n">
        <v>205121</v>
      </c>
      <c r="B25752" s="45" t="n">
        <v>44</v>
      </c>
      <c r="C25752" s="7" t="n">
        <v>26</v>
      </c>
      <c r="D25752" s="7" t="n">
        <v>128</v>
      </c>
    </row>
    <row r="25753" spans="1:19">
      <c r="A25753" t="s">
        <v>4</v>
      </c>
      <c r="B25753" s="4" t="s">
        <v>5</v>
      </c>
      <c r="C25753" s="4" t="s">
        <v>10</v>
      </c>
      <c r="D25753" s="4" t="s">
        <v>9</v>
      </c>
      <c r="E25753" s="4" t="s">
        <v>9</v>
      </c>
      <c r="F25753" s="4" t="s">
        <v>9</v>
      </c>
      <c r="G25753" s="4" t="s">
        <v>9</v>
      </c>
      <c r="H25753" s="4" t="s">
        <v>10</v>
      </c>
      <c r="I25753" s="4" t="s">
        <v>13</v>
      </c>
    </row>
    <row r="25754" spans="1:19">
      <c r="A25754" t="n">
        <v>205128</v>
      </c>
      <c r="B25754" s="90" t="n">
        <v>66</v>
      </c>
      <c r="C25754" s="7" t="n">
        <v>26</v>
      </c>
      <c r="D25754" s="7" t="n">
        <v>1065353216</v>
      </c>
      <c r="E25754" s="7" t="n">
        <v>1065353216</v>
      </c>
      <c r="F25754" s="7" t="n">
        <v>1065353216</v>
      </c>
      <c r="G25754" s="7" t="n">
        <v>1065353216</v>
      </c>
      <c r="H25754" s="7" t="n">
        <v>1000</v>
      </c>
      <c r="I25754" s="7" t="n">
        <v>3</v>
      </c>
    </row>
    <row r="25755" spans="1:19">
      <c r="A25755" t="s">
        <v>4</v>
      </c>
      <c r="B25755" s="4" t="s">
        <v>5</v>
      </c>
      <c r="C25755" s="4" t="s">
        <v>13</v>
      </c>
      <c r="D25755" s="4" t="s">
        <v>10</v>
      </c>
      <c r="E25755" s="4" t="s">
        <v>22</v>
      </c>
      <c r="F25755" s="4" t="s">
        <v>10</v>
      </c>
      <c r="G25755" s="4" t="s">
        <v>9</v>
      </c>
      <c r="H25755" s="4" t="s">
        <v>9</v>
      </c>
      <c r="I25755" s="4" t="s">
        <v>10</v>
      </c>
      <c r="J25755" s="4" t="s">
        <v>10</v>
      </c>
      <c r="K25755" s="4" t="s">
        <v>9</v>
      </c>
      <c r="L25755" s="4" t="s">
        <v>9</v>
      </c>
      <c r="M25755" s="4" t="s">
        <v>9</v>
      </c>
      <c r="N25755" s="4" t="s">
        <v>9</v>
      </c>
      <c r="O25755" s="4" t="s">
        <v>6</v>
      </c>
    </row>
    <row r="25756" spans="1:19">
      <c r="A25756" t="n">
        <v>205150</v>
      </c>
      <c r="B25756" s="14" t="n">
        <v>50</v>
      </c>
      <c r="C25756" s="7" t="n">
        <v>0</v>
      </c>
      <c r="D25756" s="7" t="n">
        <v>4120</v>
      </c>
      <c r="E25756" s="7" t="n">
        <v>0.699999988079071</v>
      </c>
      <c r="F25756" s="7" t="n">
        <v>0</v>
      </c>
      <c r="G25756" s="7" t="n">
        <v>0</v>
      </c>
      <c r="H25756" s="7" t="n">
        <v>-1073741824</v>
      </c>
      <c r="I25756" s="7" t="n">
        <v>0</v>
      </c>
      <c r="J25756" s="7" t="n">
        <v>65533</v>
      </c>
      <c r="K25756" s="7" t="n">
        <v>0</v>
      </c>
      <c r="L25756" s="7" t="n">
        <v>0</v>
      </c>
      <c r="M25756" s="7" t="n">
        <v>0</v>
      </c>
      <c r="N25756" s="7" t="n">
        <v>0</v>
      </c>
      <c r="O25756" s="7" t="s">
        <v>12</v>
      </c>
    </row>
    <row r="25757" spans="1:19">
      <c r="A25757" t="s">
        <v>4</v>
      </c>
      <c r="B25757" s="4" t="s">
        <v>5</v>
      </c>
      <c r="C25757" s="4" t="s">
        <v>10</v>
      </c>
    </row>
    <row r="25758" spans="1:19">
      <c r="A25758" t="n">
        <v>205189</v>
      </c>
      <c r="B25758" s="35" t="n">
        <v>16</v>
      </c>
      <c r="C25758" s="7" t="n">
        <v>2000</v>
      </c>
    </row>
    <row r="25759" spans="1:19">
      <c r="A25759" t="s">
        <v>4</v>
      </c>
      <c r="B25759" s="4" t="s">
        <v>5</v>
      </c>
      <c r="C25759" s="4" t="s">
        <v>13</v>
      </c>
      <c r="D25759" s="4" t="s">
        <v>10</v>
      </c>
      <c r="E25759" s="4" t="s">
        <v>6</v>
      </c>
      <c r="F25759" s="4" t="s">
        <v>6</v>
      </c>
      <c r="G25759" s="4" t="s">
        <v>6</v>
      </c>
      <c r="H25759" s="4" t="s">
        <v>6</v>
      </c>
    </row>
    <row r="25760" spans="1:19">
      <c r="A25760" t="n">
        <v>205192</v>
      </c>
      <c r="B25760" s="40" t="n">
        <v>51</v>
      </c>
      <c r="C25760" s="7" t="n">
        <v>3</v>
      </c>
      <c r="D25760" s="7" t="n">
        <v>26</v>
      </c>
      <c r="E25760" s="7" t="s">
        <v>869</v>
      </c>
      <c r="F25760" s="7" t="s">
        <v>89</v>
      </c>
      <c r="G25760" s="7" t="s">
        <v>88</v>
      </c>
      <c r="H25760" s="7" t="s">
        <v>89</v>
      </c>
    </row>
    <row r="25761" spans="1:15">
      <c r="A25761" t="s">
        <v>4</v>
      </c>
      <c r="B25761" s="4" t="s">
        <v>5</v>
      </c>
      <c r="C25761" s="4" t="s">
        <v>13</v>
      </c>
      <c r="D25761" s="4" t="s">
        <v>10</v>
      </c>
      <c r="E25761" s="4" t="s">
        <v>13</v>
      </c>
    </row>
    <row r="25762" spans="1:15">
      <c r="A25762" t="n">
        <v>205205</v>
      </c>
      <c r="B25762" s="83" t="n">
        <v>39</v>
      </c>
      <c r="C25762" s="7" t="n">
        <v>14</v>
      </c>
      <c r="D25762" s="7" t="n">
        <v>65533</v>
      </c>
      <c r="E25762" s="7" t="n">
        <v>106</v>
      </c>
    </row>
    <row r="25763" spans="1:15">
      <c r="A25763" t="s">
        <v>4</v>
      </c>
      <c r="B25763" s="4" t="s">
        <v>5</v>
      </c>
      <c r="C25763" s="4" t="s">
        <v>13</v>
      </c>
      <c r="D25763" s="4" t="s">
        <v>10</v>
      </c>
      <c r="E25763" s="4" t="s">
        <v>10</v>
      </c>
      <c r="F25763" s="4" t="s">
        <v>10</v>
      </c>
      <c r="G25763" s="4" t="s">
        <v>10</v>
      </c>
      <c r="H25763" s="4" t="s">
        <v>10</v>
      </c>
      <c r="I25763" s="4" t="s">
        <v>6</v>
      </c>
      <c r="J25763" s="4" t="s">
        <v>22</v>
      </c>
      <c r="K25763" s="4" t="s">
        <v>22</v>
      </c>
      <c r="L25763" s="4" t="s">
        <v>22</v>
      </c>
      <c r="M25763" s="4" t="s">
        <v>9</v>
      </c>
      <c r="N25763" s="4" t="s">
        <v>9</v>
      </c>
      <c r="O25763" s="4" t="s">
        <v>22</v>
      </c>
      <c r="P25763" s="4" t="s">
        <v>22</v>
      </c>
      <c r="Q25763" s="4" t="s">
        <v>22</v>
      </c>
      <c r="R25763" s="4" t="s">
        <v>22</v>
      </c>
      <c r="S25763" s="4" t="s">
        <v>13</v>
      </c>
    </row>
    <row r="25764" spans="1:15">
      <c r="A25764" t="n">
        <v>205210</v>
      </c>
      <c r="B25764" s="83" t="n">
        <v>39</v>
      </c>
      <c r="C25764" s="7" t="n">
        <v>12</v>
      </c>
      <c r="D25764" s="7" t="n">
        <v>65533</v>
      </c>
      <c r="E25764" s="7" t="n">
        <v>207</v>
      </c>
      <c r="F25764" s="7" t="n">
        <v>0</v>
      </c>
      <c r="G25764" s="7" t="n">
        <v>26</v>
      </c>
      <c r="H25764" s="7" t="n">
        <v>3</v>
      </c>
      <c r="I25764" s="7" t="s">
        <v>12</v>
      </c>
      <c r="J25764" s="7" t="n">
        <v>0</v>
      </c>
      <c r="K25764" s="7" t="n">
        <v>0</v>
      </c>
      <c r="L25764" s="7" t="n">
        <v>0</v>
      </c>
      <c r="M25764" s="7" t="n">
        <v>0</v>
      </c>
      <c r="N25764" s="7" t="n">
        <v>0</v>
      </c>
      <c r="O25764" s="7" t="n">
        <v>0</v>
      </c>
      <c r="P25764" s="7" t="n">
        <v>1</v>
      </c>
      <c r="Q25764" s="7" t="n">
        <v>1</v>
      </c>
      <c r="R25764" s="7" t="n">
        <v>1</v>
      </c>
      <c r="S25764" s="7" t="n">
        <v>255</v>
      </c>
    </row>
    <row r="25765" spans="1:15">
      <c r="A25765" t="s">
        <v>4</v>
      </c>
      <c r="B25765" s="4" t="s">
        <v>5</v>
      </c>
      <c r="C25765" s="4" t="s">
        <v>13</v>
      </c>
      <c r="D25765" s="4" t="s">
        <v>10</v>
      </c>
      <c r="E25765" s="4" t="s">
        <v>22</v>
      </c>
      <c r="F25765" s="4" t="s">
        <v>10</v>
      </c>
      <c r="G25765" s="4" t="s">
        <v>9</v>
      </c>
      <c r="H25765" s="4" t="s">
        <v>9</v>
      </c>
      <c r="I25765" s="4" t="s">
        <v>10</v>
      </c>
      <c r="J25765" s="4" t="s">
        <v>10</v>
      </c>
      <c r="K25765" s="4" t="s">
        <v>9</v>
      </c>
      <c r="L25765" s="4" t="s">
        <v>9</v>
      </c>
      <c r="M25765" s="4" t="s">
        <v>9</v>
      </c>
      <c r="N25765" s="4" t="s">
        <v>9</v>
      </c>
      <c r="O25765" s="4" t="s">
        <v>6</v>
      </c>
    </row>
    <row r="25766" spans="1:15">
      <c r="A25766" t="n">
        <v>205260</v>
      </c>
      <c r="B25766" s="14" t="n">
        <v>50</v>
      </c>
      <c r="C25766" s="7" t="n">
        <v>0</v>
      </c>
      <c r="D25766" s="7" t="n">
        <v>4120</v>
      </c>
      <c r="E25766" s="7" t="n">
        <v>0.400000005960464</v>
      </c>
      <c r="F25766" s="7" t="n">
        <v>200</v>
      </c>
      <c r="G25766" s="7" t="n">
        <v>0</v>
      </c>
      <c r="H25766" s="7" t="n">
        <v>0</v>
      </c>
      <c r="I25766" s="7" t="n">
        <v>0</v>
      </c>
      <c r="J25766" s="7" t="n">
        <v>65533</v>
      </c>
      <c r="K25766" s="7" t="n">
        <v>0</v>
      </c>
      <c r="L25766" s="7" t="n">
        <v>0</v>
      </c>
      <c r="M25766" s="7" t="n">
        <v>0</v>
      </c>
      <c r="N25766" s="7" t="n">
        <v>0</v>
      </c>
      <c r="O25766" s="7" t="s">
        <v>12</v>
      </c>
    </row>
    <row r="25767" spans="1:15">
      <c r="A25767" t="s">
        <v>4</v>
      </c>
      <c r="B25767" s="4" t="s">
        <v>5</v>
      </c>
      <c r="C25767" s="4" t="s">
        <v>13</v>
      </c>
      <c r="D25767" s="4" t="s">
        <v>10</v>
      </c>
    </row>
    <row r="25768" spans="1:15">
      <c r="A25768" t="n">
        <v>205299</v>
      </c>
      <c r="B25768" s="25" t="n">
        <v>45</v>
      </c>
      <c r="C25768" s="7" t="n">
        <v>7</v>
      </c>
      <c r="D25768" s="7" t="n">
        <v>255</v>
      </c>
    </row>
    <row r="25769" spans="1:15">
      <c r="A25769" t="s">
        <v>4</v>
      </c>
      <c r="B25769" s="4" t="s">
        <v>5</v>
      </c>
      <c r="C25769" s="4" t="s">
        <v>13</v>
      </c>
      <c r="D25769" s="4" t="s">
        <v>13</v>
      </c>
      <c r="E25769" s="4" t="s">
        <v>22</v>
      </c>
      <c r="F25769" s="4" t="s">
        <v>10</v>
      </c>
    </row>
    <row r="25770" spans="1:15">
      <c r="A25770" t="n">
        <v>205303</v>
      </c>
      <c r="B25770" s="25" t="n">
        <v>45</v>
      </c>
      <c r="C25770" s="7" t="n">
        <v>5</v>
      </c>
      <c r="D25770" s="7" t="n">
        <v>3</v>
      </c>
      <c r="E25770" s="7" t="n">
        <v>1.79999995231628</v>
      </c>
      <c r="F25770" s="7" t="n">
        <v>15000</v>
      </c>
    </row>
    <row r="25771" spans="1:15">
      <c r="A25771" t="s">
        <v>4</v>
      </c>
      <c r="B25771" s="4" t="s">
        <v>5</v>
      </c>
      <c r="C25771" s="4" t="s">
        <v>13</v>
      </c>
      <c r="D25771" s="4" t="s">
        <v>13</v>
      </c>
      <c r="E25771" s="4" t="s">
        <v>22</v>
      </c>
      <c r="F25771" s="4" t="s">
        <v>22</v>
      </c>
      <c r="G25771" s="4" t="s">
        <v>22</v>
      </c>
      <c r="H25771" s="4" t="s">
        <v>10</v>
      </c>
    </row>
    <row r="25772" spans="1:15">
      <c r="A25772" t="n">
        <v>205312</v>
      </c>
      <c r="B25772" s="25" t="n">
        <v>45</v>
      </c>
      <c r="C25772" s="7" t="n">
        <v>2</v>
      </c>
      <c r="D25772" s="7" t="n">
        <v>3</v>
      </c>
      <c r="E25772" s="7" t="n">
        <v>2.8199999332428</v>
      </c>
      <c r="F25772" s="7" t="n">
        <v>1.49000000953674</v>
      </c>
      <c r="G25772" s="7" t="n">
        <v>-15.8100004196167</v>
      </c>
      <c r="H25772" s="7" t="n">
        <v>8000</v>
      </c>
    </row>
    <row r="25773" spans="1:15">
      <c r="A25773" t="s">
        <v>4</v>
      </c>
      <c r="B25773" s="4" t="s">
        <v>5</v>
      </c>
      <c r="C25773" s="4" t="s">
        <v>13</v>
      </c>
      <c r="D25773" s="4" t="s">
        <v>10</v>
      </c>
      <c r="E25773" s="4" t="s">
        <v>10</v>
      </c>
      <c r="F25773" s="4" t="s">
        <v>13</v>
      </c>
    </row>
    <row r="25774" spans="1:15">
      <c r="A25774" t="n">
        <v>205329</v>
      </c>
      <c r="B25774" s="29" t="n">
        <v>25</v>
      </c>
      <c r="C25774" s="7" t="n">
        <v>1</v>
      </c>
      <c r="D25774" s="7" t="n">
        <v>260</v>
      </c>
      <c r="E25774" s="7" t="n">
        <v>640</v>
      </c>
      <c r="F25774" s="7" t="n">
        <v>1</v>
      </c>
    </row>
    <row r="25775" spans="1:15">
      <c r="A25775" t="s">
        <v>4</v>
      </c>
      <c r="B25775" s="4" t="s">
        <v>5</v>
      </c>
      <c r="C25775" s="4" t="s">
        <v>13</v>
      </c>
      <c r="D25775" s="4" t="s">
        <v>22</v>
      </c>
      <c r="E25775" s="4" t="s">
        <v>22</v>
      </c>
      <c r="F25775" s="4" t="s">
        <v>22</v>
      </c>
    </row>
    <row r="25776" spans="1:15">
      <c r="A25776" t="n">
        <v>205336</v>
      </c>
      <c r="B25776" s="25" t="n">
        <v>45</v>
      </c>
      <c r="C25776" s="7" t="n">
        <v>9</v>
      </c>
      <c r="D25776" s="7" t="n">
        <v>0.00999999977648258</v>
      </c>
      <c r="E25776" s="7" t="n">
        <v>0.00999999977648258</v>
      </c>
      <c r="F25776" s="7" t="n">
        <v>0.5</v>
      </c>
    </row>
    <row r="25777" spans="1:19">
      <c r="A25777" t="s">
        <v>4</v>
      </c>
      <c r="B25777" s="4" t="s">
        <v>5</v>
      </c>
      <c r="C25777" s="4" t="s">
        <v>13</v>
      </c>
      <c r="D25777" s="4" t="s">
        <v>10</v>
      </c>
      <c r="E25777" s="4" t="s">
        <v>6</v>
      </c>
    </row>
    <row r="25778" spans="1:19">
      <c r="A25778" t="n">
        <v>205350</v>
      </c>
      <c r="B25778" s="40" t="n">
        <v>51</v>
      </c>
      <c r="C25778" s="7" t="n">
        <v>4</v>
      </c>
      <c r="D25778" s="7" t="n">
        <v>6</v>
      </c>
      <c r="E25778" s="7" t="s">
        <v>636</v>
      </c>
    </row>
    <row r="25779" spans="1:19">
      <c r="A25779" t="s">
        <v>4</v>
      </c>
      <c r="B25779" s="4" t="s">
        <v>5</v>
      </c>
      <c r="C25779" s="4" t="s">
        <v>10</v>
      </c>
    </row>
    <row r="25780" spans="1:19">
      <c r="A25780" t="n">
        <v>205363</v>
      </c>
      <c r="B25780" s="35" t="n">
        <v>16</v>
      </c>
      <c r="C25780" s="7" t="n">
        <v>0</v>
      </c>
    </row>
    <row r="25781" spans="1:19">
      <c r="A25781" t="s">
        <v>4</v>
      </c>
      <c r="B25781" s="4" t="s">
        <v>5</v>
      </c>
      <c r="C25781" s="4" t="s">
        <v>10</v>
      </c>
      <c r="D25781" s="4" t="s">
        <v>13</v>
      </c>
      <c r="E25781" s="4" t="s">
        <v>9</v>
      </c>
      <c r="F25781" s="4" t="s">
        <v>72</v>
      </c>
      <c r="G25781" s="4" t="s">
        <v>13</v>
      </c>
      <c r="H25781" s="4" t="s">
        <v>13</v>
      </c>
    </row>
    <row r="25782" spans="1:19">
      <c r="A25782" t="n">
        <v>205366</v>
      </c>
      <c r="B25782" s="52" t="n">
        <v>26</v>
      </c>
      <c r="C25782" s="7" t="n">
        <v>6</v>
      </c>
      <c r="D25782" s="7" t="n">
        <v>17</v>
      </c>
      <c r="E25782" s="7" t="n">
        <v>8390</v>
      </c>
      <c r="F25782" s="7" t="s">
        <v>1599</v>
      </c>
      <c r="G25782" s="7" t="n">
        <v>2</v>
      </c>
      <c r="H25782" s="7" t="n">
        <v>0</v>
      </c>
    </row>
    <row r="25783" spans="1:19">
      <c r="A25783" t="s">
        <v>4</v>
      </c>
      <c r="B25783" s="4" t="s">
        <v>5</v>
      </c>
    </row>
    <row r="25784" spans="1:19">
      <c r="A25784" t="n">
        <v>205389</v>
      </c>
      <c r="B25784" s="53" t="n">
        <v>28</v>
      </c>
    </row>
    <row r="25785" spans="1:19">
      <c r="A25785" t="s">
        <v>4</v>
      </c>
      <c r="B25785" s="4" t="s">
        <v>5</v>
      </c>
      <c r="C25785" s="4" t="s">
        <v>10</v>
      </c>
      <c r="D25785" s="4" t="s">
        <v>13</v>
      </c>
    </row>
    <row r="25786" spans="1:19">
      <c r="A25786" t="n">
        <v>205390</v>
      </c>
      <c r="B25786" s="54" t="n">
        <v>89</v>
      </c>
      <c r="C25786" s="7" t="n">
        <v>65533</v>
      </c>
      <c r="D25786" s="7" t="n">
        <v>1</v>
      </c>
    </row>
    <row r="25787" spans="1:19">
      <c r="A25787" t="s">
        <v>4</v>
      </c>
      <c r="B25787" s="4" t="s">
        <v>5</v>
      </c>
      <c r="C25787" s="4" t="s">
        <v>13</v>
      </c>
      <c r="D25787" s="4" t="s">
        <v>10</v>
      </c>
      <c r="E25787" s="4" t="s">
        <v>10</v>
      </c>
      <c r="F25787" s="4" t="s">
        <v>13</v>
      </c>
    </row>
    <row r="25788" spans="1:19">
      <c r="A25788" t="n">
        <v>205394</v>
      </c>
      <c r="B25788" s="29" t="n">
        <v>25</v>
      </c>
      <c r="C25788" s="7" t="n">
        <v>1</v>
      </c>
      <c r="D25788" s="7" t="n">
        <v>65535</v>
      </c>
      <c r="E25788" s="7" t="n">
        <v>65535</v>
      </c>
      <c r="F25788" s="7" t="n">
        <v>0</v>
      </c>
    </row>
    <row r="25789" spans="1:19">
      <c r="A25789" t="s">
        <v>4</v>
      </c>
      <c r="B25789" s="4" t="s">
        <v>5</v>
      </c>
      <c r="C25789" s="4" t="s">
        <v>13</v>
      </c>
      <c r="D25789" s="4" t="s">
        <v>10</v>
      </c>
      <c r="E25789" s="4" t="s">
        <v>6</v>
      </c>
    </row>
    <row r="25790" spans="1:19">
      <c r="A25790" t="n">
        <v>205401</v>
      </c>
      <c r="B25790" s="40" t="n">
        <v>51</v>
      </c>
      <c r="C25790" s="7" t="n">
        <v>4</v>
      </c>
      <c r="D25790" s="7" t="n">
        <v>26</v>
      </c>
      <c r="E25790" s="7" t="s">
        <v>713</v>
      </c>
    </row>
    <row r="25791" spans="1:19">
      <c r="A25791" t="s">
        <v>4</v>
      </c>
      <c r="B25791" s="4" t="s">
        <v>5</v>
      </c>
      <c r="C25791" s="4" t="s">
        <v>10</v>
      </c>
    </row>
    <row r="25792" spans="1:19">
      <c r="A25792" t="n">
        <v>205415</v>
      </c>
      <c r="B25792" s="35" t="n">
        <v>16</v>
      </c>
      <c r="C25792" s="7" t="n">
        <v>0</v>
      </c>
    </row>
    <row r="25793" spans="1:8">
      <c r="A25793" t="s">
        <v>4</v>
      </c>
      <c r="B25793" s="4" t="s">
        <v>5</v>
      </c>
      <c r="C25793" s="4" t="s">
        <v>10</v>
      </c>
      <c r="D25793" s="4" t="s">
        <v>13</v>
      </c>
      <c r="E25793" s="4" t="s">
        <v>9</v>
      </c>
      <c r="F25793" s="4" t="s">
        <v>72</v>
      </c>
      <c r="G25793" s="4" t="s">
        <v>13</v>
      </c>
      <c r="H25793" s="4" t="s">
        <v>13</v>
      </c>
      <c r="I25793" s="4" t="s">
        <v>13</v>
      </c>
      <c r="J25793" s="4" t="s">
        <v>9</v>
      </c>
      <c r="K25793" s="4" t="s">
        <v>72</v>
      </c>
      <c r="L25793" s="4" t="s">
        <v>13</v>
      </c>
      <c r="M25793" s="4" t="s">
        <v>13</v>
      </c>
      <c r="N25793" s="4" t="s">
        <v>13</v>
      </c>
      <c r="O25793" s="4" t="s">
        <v>9</v>
      </c>
      <c r="P25793" s="4" t="s">
        <v>72</v>
      </c>
      <c r="Q25793" s="4" t="s">
        <v>13</v>
      </c>
      <c r="R25793" s="4" t="s">
        <v>13</v>
      </c>
      <c r="S25793" s="4" t="s">
        <v>13</v>
      </c>
      <c r="T25793" s="4" t="s">
        <v>9</v>
      </c>
      <c r="U25793" s="4" t="s">
        <v>72</v>
      </c>
      <c r="V25793" s="4" t="s">
        <v>13</v>
      </c>
      <c r="W25793" s="4" t="s">
        <v>13</v>
      </c>
    </row>
    <row r="25794" spans="1:8">
      <c r="A25794" t="n">
        <v>205418</v>
      </c>
      <c r="B25794" s="52" t="n">
        <v>26</v>
      </c>
      <c r="C25794" s="7" t="n">
        <v>26</v>
      </c>
      <c r="D25794" s="7" t="n">
        <v>17</v>
      </c>
      <c r="E25794" s="7" t="n">
        <v>40322</v>
      </c>
      <c r="F25794" s="7" t="s">
        <v>1600</v>
      </c>
      <c r="G25794" s="7" t="n">
        <v>2</v>
      </c>
      <c r="H25794" s="7" t="n">
        <v>3</v>
      </c>
      <c r="I25794" s="7" t="n">
        <v>17</v>
      </c>
      <c r="J25794" s="7" t="n">
        <v>40323</v>
      </c>
      <c r="K25794" s="7" t="s">
        <v>1601</v>
      </c>
      <c r="L25794" s="7" t="n">
        <v>2</v>
      </c>
      <c r="M25794" s="7" t="n">
        <v>3</v>
      </c>
      <c r="N25794" s="7" t="n">
        <v>17</v>
      </c>
      <c r="O25794" s="7" t="n">
        <v>40324</v>
      </c>
      <c r="P25794" s="7" t="s">
        <v>1602</v>
      </c>
      <c r="Q25794" s="7" t="n">
        <v>2</v>
      </c>
      <c r="R25794" s="7" t="n">
        <v>3</v>
      </c>
      <c r="S25794" s="7" t="n">
        <v>17</v>
      </c>
      <c r="T25794" s="7" t="n">
        <v>40325</v>
      </c>
      <c r="U25794" s="7" t="s">
        <v>1603</v>
      </c>
      <c r="V25794" s="7" t="n">
        <v>2</v>
      </c>
      <c r="W25794" s="7" t="n">
        <v>0</v>
      </c>
    </row>
    <row r="25795" spans="1:8">
      <c r="A25795" t="s">
        <v>4</v>
      </c>
      <c r="B25795" s="4" t="s">
        <v>5</v>
      </c>
    </row>
    <row r="25796" spans="1:8">
      <c r="A25796" t="n">
        <v>205820</v>
      </c>
      <c r="B25796" s="53" t="n">
        <v>28</v>
      </c>
    </row>
    <row r="25797" spans="1:8">
      <c r="A25797" t="s">
        <v>4</v>
      </c>
      <c r="B25797" s="4" t="s">
        <v>5</v>
      </c>
      <c r="C25797" s="4" t="s">
        <v>13</v>
      </c>
      <c r="D25797" s="4" t="s">
        <v>10</v>
      </c>
      <c r="E25797" s="4" t="s">
        <v>10</v>
      </c>
      <c r="F25797" s="4" t="s">
        <v>13</v>
      </c>
    </row>
    <row r="25798" spans="1:8">
      <c r="A25798" t="n">
        <v>205821</v>
      </c>
      <c r="B25798" s="29" t="n">
        <v>25</v>
      </c>
      <c r="C25798" s="7" t="n">
        <v>1</v>
      </c>
      <c r="D25798" s="7" t="n">
        <v>260</v>
      </c>
      <c r="E25798" s="7" t="n">
        <v>640</v>
      </c>
      <c r="F25798" s="7" t="n">
        <v>1</v>
      </c>
    </row>
    <row r="25799" spans="1:8">
      <c r="A25799" t="s">
        <v>4</v>
      </c>
      <c r="B25799" s="4" t="s">
        <v>5</v>
      </c>
      <c r="C25799" s="4" t="s">
        <v>13</v>
      </c>
      <c r="D25799" s="4" t="s">
        <v>10</v>
      </c>
      <c r="E25799" s="4" t="s">
        <v>6</v>
      </c>
    </row>
    <row r="25800" spans="1:8">
      <c r="A25800" t="n">
        <v>205828</v>
      </c>
      <c r="B25800" s="40" t="n">
        <v>51</v>
      </c>
      <c r="C25800" s="7" t="n">
        <v>4</v>
      </c>
      <c r="D25800" s="7" t="n">
        <v>6</v>
      </c>
      <c r="E25800" s="7" t="s">
        <v>1080</v>
      </c>
    </row>
    <row r="25801" spans="1:8">
      <c r="A25801" t="s">
        <v>4</v>
      </c>
      <c r="B25801" s="4" t="s">
        <v>5</v>
      </c>
      <c r="C25801" s="4" t="s">
        <v>10</v>
      </c>
    </row>
    <row r="25802" spans="1:8">
      <c r="A25802" t="n">
        <v>205841</v>
      </c>
      <c r="B25802" s="35" t="n">
        <v>16</v>
      </c>
      <c r="C25802" s="7" t="n">
        <v>0</v>
      </c>
    </row>
    <row r="25803" spans="1:8">
      <c r="A25803" t="s">
        <v>4</v>
      </c>
      <c r="B25803" s="4" t="s">
        <v>5</v>
      </c>
      <c r="C25803" s="4" t="s">
        <v>10</v>
      </c>
      <c r="D25803" s="4" t="s">
        <v>13</v>
      </c>
      <c r="E25803" s="4" t="s">
        <v>9</v>
      </c>
      <c r="F25803" s="4" t="s">
        <v>72</v>
      </c>
      <c r="G25803" s="4" t="s">
        <v>13</v>
      </c>
      <c r="H25803" s="4" t="s">
        <v>13</v>
      </c>
    </row>
    <row r="25804" spans="1:8">
      <c r="A25804" t="n">
        <v>205844</v>
      </c>
      <c r="B25804" s="52" t="n">
        <v>26</v>
      </c>
      <c r="C25804" s="7" t="n">
        <v>6</v>
      </c>
      <c r="D25804" s="7" t="n">
        <v>17</v>
      </c>
      <c r="E25804" s="7" t="n">
        <v>8391</v>
      </c>
      <c r="F25804" s="7" t="s">
        <v>1604</v>
      </c>
      <c r="G25804" s="7" t="n">
        <v>2</v>
      </c>
      <c r="H25804" s="7" t="n">
        <v>0</v>
      </c>
    </row>
    <row r="25805" spans="1:8">
      <c r="A25805" t="s">
        <v>4</v>
      </c>
      <c r="B25805" s="4" t="s">
        <v>5</v>
      </c>
    </row>
    <row r="25806" spans="1:8">
      <c r="A25806" t="n">
        <v>205881</v>
      </c>
      <c r="B25806" s="53" t="n">
        <v>28</v>
      </c>
    </row>
    <row r="25807" spans="1:8">
      <c r="A25807" t="s">
        <v>4</v>
      </c>
      <c r="B25807" s="4" t="s">
        <v>5</v>
      </c>
      <c r="C25807" s="4" t="s">
        <v>13</v>
      </c>
      <c r="D25807" s="4" t="s">
        <v>10</v>
      </c>
      <c r="E25807" s="4" t="s">
        <v>10</v>
      </c>
      <c r="F25807" s="4" t="s">
        <v>13</v>
      </c>
    </row>
    <row r="25808" spans="1:8">
      <c r="A25808" t="n">
        <v>205882</v>
      </c>
      <c r="B25808" s="29" t="n">
        <v>25</v>
      </c>
      <c r="C25808" s="7" t="n">
        <v>1</v>
      </c>
      <c r="D25808" s="7" t="n">
        <v>60</v>
      </c>
      <c r="E25808" s="7" t="n">
        <v>640</v>
      </c>
      <c r="F25808" s="7" t="n">
        <v>1</v>
      </c>
    </row>
    <row r="25809" spans="1:23">
      <c r="A25809" t="s">
        <v>4</v>
      </c>
      <c r="B25809" s="4" t="s">
        <v>5</v>
      </c>
      <c r="C25809" s="4" t="s">
        <v>13</v>
      </c>
      <c r="D25809" s="4" t="s">
        <v>10</v>
      </c>
      <c r="E25809" s="4" t="s">
        <v>6</v>
      </c>
    </row>
    <row r="25810" spans="1:23">
      <c r="A25810" t="n">
        <v>205889</v>
      </c>
      <c r="B25810" s="40" t="n">
        <v>51</v>
      </c>
      <c r="C25810" s="7" t="n">
        <v>4</v>
      </c>
      <c r="D25810" s="7" t="n">
        <v>4</v>
      </c>
      <c r="E25810" s="7" t="s">
        <v>1078</v>
      </c>
    </row>
    <row r="25811" spans="1:23">
      <c r="A25811" t="s">
        <v>4</v>
      </c>
      <c r="B25811" s="4" t="s">
        <v>5</v>
      </c>
      <c r="C25811" s="4" t="s">
        <v>10</v>
      </c>
    </row>
    <row r="25812" spans="1:23">
      <c r="A25812" t="n">
        <v>205902</v>
      </c>
      <c r="B25812" s="35" t="n">
        <v>16</v>
      </c>
      <c r="C25812" s="7" t="n">
        <v>0</v>
      </c>
    </row>
    <row r="25813" spans="1:23">
      <c r="A25813" t="s">
        <v>4</v>
      </c>
      <c r="B25813" s="4" t="s">
        <v>5</v>
      </c>
      <c r="C25813" s="4" t="s">
        <v>10</v>
      </c>
      <c r="D25813" s="4" t="s">
        <v>13</v>
      </c>
      <c r="E25813" s="4" t="s">
        <v>9</v>
      </c>
      <c r="F25813" s="4" t="s">
        <v>72</v>
      </c>
      <c r="G25813" s="4" t="s">
        <v>13</v>
      </c>
      <c r="H25813" s="4" t="s">
        <v>13</v>
      </c>
    </row>
    <row r="25814" spans="1:23">
      <c r="A25814" t="n">
        <v>205905</v>
      </c>
      <c r="B25814" s="52" t="n">
        <v>26</v>
      </c>
      <c r="C25814" s="7" t="n">
        <v>4</v>
      </c>
      <c r="D25814" s="7" t="n">
        <v>17</v>
      </c>
      <c r="E25814" s="7" t="n">
        <v>7387</v>
      </c>
      <c r="F25814" s="7" t="s">
        <v>1605</v>
      </c>
      <c r="G25814" s="7" t="n">
        <v>2</v>
      </c>
      <c r="H25814" s="7" t="n">
        <v>0</v>
      </c>
    </row>
    <row r="25815" spans="1:23">
      <c r="A25815" t="s">
        <v>4</v>
      </c>
      <c r="B25815" s="4" t="s">
        <v>5</v>
      </c>
    </row>
    <row r="25816" spans="1:23">
      <c r="A25816" t="n">
        <v>205957</v>
      </c>
      <c r="B25816" s="53" t="n">
        <v>28</v>
      </c>
    </row>
    <row r="25817" spans="1:23">
      <c r="A25817" t="s">
        <v>4</v>
      </c>
      <c r="B25817" s="4" t="s">
        <v>5</v>
      </c>
      <c r="C25817" s="4" t="s">
        <v>13</v>
      </c>
      <c r="D25817" s="4" t="s">
        <v>10</v>
      </c>
      <c r="E25817" s="4" t="s">
        <v>10</v>
      </c>
      <c r="F25817" s="4" t="s">
        <v>13</v>
      </c>
    </row>
    <row r="25818" spans="1:23">
      <c r="A25818" t="n">
        <v>205958</v>
      </c>
      <c r="B25818" s="29" t="n">
        <v>25</v>
      </c>
      <c r="C25818" s="7" t="n">
        <v>1</v>
      </c>
      <c r="D25818" s="7" t="n">
        <v>260</v>
      </c>
      <c r="E25818" s="7" t="n">
        <v>640</v>
      </c>
      <c r="F25818" s="7" t="n">
        <v>2</v>
      </c>
    </row>
    <row r="25819" spans="1:23">
      <c r="A25819" t="s">
        <v>4</v>
      </c>
      <c r="B25819" s="4" t="s">
        <v>5</v>
      </c>
      <c r="C25819" s="4" t="s">
        <v>13</v>
      </c>
      <c r="D25819" s="4" t="s">
        <v>10</v>
      </c>
      <c r="E25819" s="4" t="s">
        <v>6</v>
      </c>
    </row>
    <row r="25820" spans="1:23">
      <c r="A25820" t="n">
        <v>205965</v>
      </c>
      <c r="B25820" s="40" t="n">
        <v>51</v>
      </c>
      <c r="C25820" s="7" t="n">
        <v>4</v>
      </c>
      <c r="D25820" s="7" t="n">
        <v>1</v>
      </c>
      <c r="E25820" s="7" t="s">
        <v>838</v>
      </c>
    </row>
    <row r="25821" spans="1:23">
      <c r="A25821" t="s">
        <v>4</v>
      </c>
      <c r="B25821" s="4" t="s">
        <v>5</v>
      </c>
      <c r="C25821" s="4" t="s">
        <v>10</v>
      </c>
    </row>
    <row r="25822" spans="1:23">
      <c r="A25822" t="n">
        <v>205978</v>
      </c>
      <c r="B25822" s="35" t="n">
        <v>16</v>
      </c>
      <c r="C25822" s="7" t="n">
        <v>0</v>
      </c>
    </row>
    <row r="25823" spans="1:23">
      <c r="A25823" t="s">
        <v>4</v>
      </c>
      <c r="B25823" s="4" t="s">
        <v>5</v>
      </c>
      <c r="C25823" s="4" t="s">
        <v>10</v>
      </c>
      <c r="D25823" s="4" t="s">
        <v>13</v>
      </c>
      <c r="E25823" s="4" t="s">
        <v>9</v>
      </c>
      <c r="F25823" s="4" t="s">
        <v>72</v>
      </c>
      <c r="G25823" s="4" t="s">
        <v>13</v>
      </c>
      <c r="H25823" s="4" t="s">
        <v>13</v>
      </c>
    </row>
    <row r="25824" spans="1:23">
      <c r="A25824" t="n">
        <v>205981</v>
      </c>
      <c r="B25824" s="52" t="n">
        <v>26</v>
      </c>
      <c r="C25824" s="7" t="n">
        <v>1</v>
      </c>
      <c r="D25824" s="7" t="n">
        <v>17</v>
      </c>
      <c r="E25824" s="7" t="n">
        <v>1375</v>
      </c>
      <c r="F25824" s="7" t="s">
        <v>1606</v>
      </c>
      <c r="G25824" s="7" t="n">
        <v>2</v>
      </c>
      <c r="H25824" s="7" t="n">
        <v>0</v>
      </c>
    </row>
    <row r="25825" spans="1:8">
      <c r="A25825" t="s">
        <v>4</v>
      </c>
      <c r="B25825" s="4" t="s">
        <v>5</v>
      </c>
    </row>
    <row r="25826" spans="1:8">
      <c r="A25826" t="n">
        <v>206084</v>
      </c>
      <c r="B25826" s="53" t="n">
        <v>28</v>
      </c>
    </row>
    <row r="25827" spans="1:8">
      <c r="A25827" t="s">
        <v>4</v>
      </c>
      <c r="B25827" s="4" t="s">
        <v>5</v>
      </c>
      <c r="C25827" s="4" t="s">
        <v>10</v>
      </c>
      <c r="D25827" s="4" t="s">
        <v>13</v>
      </c>
    </row>
    <row r="25828" spans="1:8">
      <c r="A25828" t="n">
        <v>206085</v>
      </c>
      <c r="B25828" s="54" t="n">
        <v>89</v>
      </c>
      <c r="C25828" s="7" t="n">
        <v>65533</v>
      </c>
      <c r="D25828" s="7" t="n">
        <v>1</v>
      </c>
    </row>
    <row r="25829" spans="1:8">
      <c r="A25829" t="s">
        <v>4</v>
      </c>
      <c r="B25829" s="4" t="s">
        <v>5</v>
      </c>
      <c r="C25829" s="4" t="s">
        <v>13</v>
      </c>
      <c r="D25829" s="4" t="s">
        <v>10</v>
      </c>
      <c r="E25829" s="4" t="s">
        <v>10</v>
      </c>
      <c r="F25829" s="4" t="s">
        <v>13</v>
      </c>
    </row>
    <row r="25830" spans="1:8">
      <c r="A25830" t="n">
        <v>206089</v>
      </c>
      <c r="B25830" s="29" t="n">
        <v>25</v>
      </c>
      <c r="C25830" s="7" t="n">
        <v>1</v>
      </c>
      <c r="D25830" s="7" t="n">
        <v>65535</v>
      </c>
      <c r="E25830" s="7" t="n">
        <v>65535</v>
      </c>
      <c r="F25830" s="7" t="n">
        <v>0</v>
      </c>
    </row>
    <row r="25831" spans="1:8">
      <c r="A25831" t="s">
        <v>4</v>
      </c>
      <c r="B25831" s="4" t="s">
        <v>5</v>
      </c>
      <c r="C25831" s="4" t="s">
        <v>13</v>
      </c>
      <c r="D25831" s="4" t="s">
        <v>10</v>
      </c>
      <c r="E25831" s="4" t="s">
        <v>22</v>
      </c>
    </row>
    <row r="25832" spans="1:8">
      <c r="A25832" t="n">
        <v>206096</v>
      </c>
      <c r="B25832" s="28" t="n">
        <v>58</v>
      </c>
      <c r="C25832" s="7" t="n">
        <v>0</v>
      </c>
      <c r="D25832" s="7" t="n">
        <v>1000</v>
      </c>
      <c r="E25832" s="7" t="n">
        <v>1</v>
      </c>
    </row>
    <row r="25833" spans="1:8">
      <c r="A25833" t="s">
        <v>4</v>
      </c>
      <c r="B25833" s="4" t="s">
        <v>5</v>
      </c>
      <c r="C25833" s="4" t="s">
        <v>13</v>
      </c>
      <c r="D25833" s="4" t="s">
        <v>10</v>
      </c>
      <c r="E25833" s="4" t="s">
        <v>9</v>
      </c>
      <c r="F25833" s="4" t="s">
        <v>10</v>
      </c>
    </row>
    <row r="25834" spans="1:8">
      <c r="A25834" t="n">
        <v>206104</v>
      </c>
      <c r="B25834" s="14" t="n">
        <v>50</v>
      </c>
      <c r="C25834" s="7" t="n">
        <v>3</v>
      </c>
      <c r="D25834" s="7" t="n">
        <v>1527</v>
      </c>
      <c r="E25834" s="7" t="n">
        <v>0</v>
      </c>
      <c r="F25834" s="7" t="n">
        <v>1000</v>
      </c>
    </row>
    <row r="25835" spans="1:8">
      <c r="A25835" t="s">
        <v>4</v>
      </c>
      <c r="B25835" s="4" t="s">
        <v>5</v>
      </c>
      <c r="C25835" s="4" t="s">
        <v>13</v>
      </c>
      <c r="D25835" s="4" t="s">
        <v>10</v>
      </c>
    </row>
    <row r="25836" spans="1:8">
      <c r="A25836" t="n">
        <v>206114</v>
      </c>
      <c r="B25836" s="28" t="n">
        <v>58</v>
      </c>
      <c r="C25836" s="7" t="n">
        <v>255</v>
      </c>
      <c r="D25836" s="7" t="n">
        <v>0</v>
      </c>
    </row>
    <row r="25837" spans="1:8">
      <c r="A25837" t="s">
        <v>4</v>
      </c>
      <c r="B25837" s="4" t="s">
        <v>5</v>
      </c>
      <c r="C25837" s="4" t="s">
        <v>13</v>
      </c>
      <c r="D25837" s="4" t="s">
        <v>10</v>
      </c>
      <c r="E25837" s="4" t="s">
        <v>13</v>
      </c>
    </row>
    <row r="25838" spans="1:8">
      <c r="A25838" t="n">
        <v>206118</v>
      </c>
      <c r="B25838" s="38" t="n">
        <v>36</v>
      </c>
      <c r="C25838" s="7" t="n">
        <v>9</v>
      </c>
      <c r="D25838" s="7" t="n">
        <v>24</v>
      </c>
      <c r="E25838" s="7" t="n">
        <v>0</v>
      </c>
    </row>
    <row r="25839" spans="1:8">
      <c r="A25839" t="s">
        <v>4</v>
      </c>
      <c r="B25839" s="4" t="s">
        <v>5</v>
      </c>
      <c r="C25839" s="4" t="s">
        <v>13</v>
      </c>
      <c r="D25839" s="4" t="s">
        <v>10</v>
      </c>
      <c r="E25839" s="4" t="s">
        <v>13</v>
      </c>
    </row>
    <row r="25840" spans="1:8">
      <c r="A25840" t="n">
        <v>206123</v>
      </c>
      <c r="B25840" s="38" t="n">
        <v>36</v>
      </c>
      <c r="C25840" s="7" t="n">
        <v>9</v>
      </c>
      <c r="D25840" s="7" t="n">
        <v>25</v>
      </c>
      <c r="E25840" s="7" t="n">
        <v>0</v>
      </c>
    </row>
    <row r="25841" spans="1:6">
      <c r="A25841" t="s">
        <v>4</v>
      </c>
      <c r="B25841" s="4" t="s">
        <v>5</v>
      </c>
      <c r="C25841" s="4" t="s">
        <v>10</v>
      </c>
    </row>
    <row r="25842" spans="1:6">
      <c r="A25842" t="n">
        <v>206128</v>
      </c>
      <c r="B25842" s="101" t="n">
        <v>109</v>
      </c>
      <c r="C25842" s="7" t="n">
        <v>24</v>
      </c>
    </row>
    <row r="25843" spans="1:6">
      <c r="A25843" t="s">
        <v>4</v>
      </c>
      <c r="B25843" s="4" t="s">
        <v>5</v>
      </c>
      <c r="C25843" s="4" t="s">
        <v>10</v>
      </c>
    </row>
    <row r="25844" spans="1:6">
      <c r="A25844" t="n">
        <v>206131</v>
      </c>
      <c r="B25844" s="101" t="n">
        <v>109</v>
      </c>
      <c r="C25844" s="7" t="n">
        <v>25</v>
      </c>
    </row>
    <row r="25845" spans="1:6">
      <c r="A25845" t="s">
        <v>4</v>
      </c>
      <c r="B25845" s="4" t="s">
        <v>5</v>
      </c>
      <c r="C25845" s="4" t="s">
        <v>10</v>
      </c>
    </row>
    <row r="25846" spans="1:6">
      <c r="A25846" t="n">
        <v>206134</v>
      </c>
      <c r="B25846" s="101" t="n">
        <v>109</v>
      </c>
      <c r="C25846" s="7" t="n">
        <v>28</v>
      </c>
    </row>
    <row r="25847" spans="1:6">
      <c r="A25847" t="s">
        <v>4</v>
      </c>
      <c r="B25847" s="4" t="s">
        <v>5</v>
      </c>
      <c r="C25847" s="4" t="s">
        <v>10</v>
      </c>
    </row>
    <row r="25848" spans="1:6">
      <c r="A25848" t="n">
        <v>206137</v>
      </c>
      <c r="B25848" s="101" t="n">
        <v>109</v>
      </c>
      <c r="C25848" s="7" t="n">
        <v>22</v>
      </c>
    </row>
    <row r="25849" spans="1:6">
      <c r="A25849" t="s">
        <v>4</v>
      </c>
      <c r="B25849" s="4" t="s">
        <v>5</v>
      </c>
      <c r="C25849" s="4" t="s">
        <v>10</v>
      </c>
    </row>
    <row r="25850" spans="1:6">
      <c r="A25850" t="n">
        <v>206140</v>
      </c>
      <c r="B25850" s="101" t="n">
        <v>109</v>
      </c>
      <c r="C25850" s="7" t="n">
        <v>7031</v>
      </c>
    </row>
    <row r="25851" spans="1:6">
      <c r="A25851" t="s">
        <v>4</v>
      </c>
      <c r="B25851" s="4" t="s">
        <v>5</v>
      </c>
      <c r="C25851" s="4" t="s">
        <v>10</v>
      </c>
    </row>
    <row r="25852" spans="1:6">
      <c r="A25852" t="n">
        <v>206143</v>
      </c>
      <c r="B25852" s="101" t="n">
        <v>109</v>
      </c>
      <c r="C25852" s="7" t="n">
        <v>27</v>
      </c>
    </row>
    <row r="25853" spans="1:6">
      <c r="A25853" t="s">
        <v>4</v>
      </c>
      <c r="B25853" s="4" t="s">
        <v>5</v>
      </c>
      <c r="C25853" s="4" t="s">
        <v>10</v>
      </c>
    </row>
    <row r="25854" spans="1:6">
      <c r="A25854" t="n">
        <v>206146</v>
      </c>
      <c r="B25854" s="101" t="n">
        <v>109</v>
      </c>
      <c r="C25854" s="7" t="n">
        <v>29</v>
      </c>
    </row>
    <row r="25855" spans="1:6">
      <c r="A25855" t="s">
        <v>4</v>
      </c>
      <c r="B25855" s="4" t="s">
        <v>5</v>
      </c>
      <c r="C25855" s="4" t="s">
        <v>10</v>
      </c>
      <c r="D25855" s="4" t="s">
        <v>6</v>
      </c>
      <c r="E25855" s="4" t="s">
        <v>6</v>
      </c>
      <c r="F25855" s="4" t="s">
        <v>6</v>
      </c>
      <c r="G25855" s="4" t="s">
        <v>13</v>
      </c>
      <c r="H25855" s="4" t="s">
        <v>9</v>
      </c>
      <c r="I25855" s="4" t="s">
        <v>22</v>
      </c>
      <c r="J25855" s="4" t="s">
        <v>22</v>
      </c>
      <c r="K25855" s="4" t="s">
        <v>22</v>
      </c>
      <c r="L25855" s="4" t="s">
        <v>22</v>
      </c>
      <c r="M25855" s="4" t="s">
        <v>22</v>
      </c>
      <c r="N25855" s="4" t="s">
        <v>22</v>
      </c>
      <c r="O25855" s="4" t="s">
        <v>22</v>
      </c>
      <c r="P25855" s="4" t="s">
        <v>6</v>
      </c>
      <c r="Q25855" s="4" t="s">
        <v>6</v>
      </c>
      <c r="R25855" s="4" t="s">
        <v>9</v>
      </c>
      <c r="S25855" s="4" t="s">
        <v>13</v>
      </c>
      <c r="T25855" s="4" t="s">
        <v>9</v>
      </c>
      <c r="U25855" s="4" t="s">
        <v>9</v>
      </c>
      <c r="V25855" s="4" t="s">
        <v>10</v>
      </c>
    </row>
    <row r="25856" spans="1:6">
      <c r="A25856" t="n">
        <v>206149</v>
      </c>
      <c r="B25856" s="68" t="n">
        <v>19</v>
      </c>
      <c r="C25856" s="7" t="n">
        <v>3</v>
      </c>
      <c r="D25856" s="7" t="s">
        <v>1473</v>
      </c>
      <c r="E25856" s="7" t="s">
        <v>1474</v>
      </c>
      <c r="F25856" s="7" t="s">
        <v>12</v>
      </c>
      <c r="G25856" s="7" t="n">
        <v>0</v>
      </c>
      <c r="H25856" s="7" t="n">
        <v>1</v>
      </c>
      <c r="I25856" s="7" t="n">
        <v>0</v>
      </c>
      <c r="J25856" s="7" t="n">
        <v>0</v>
      </c>
      <c r="K25856" s="7" t="n">
        <v>0</v>
      </c>
      <c r="L25856" s="7" t="n">
        <v>0</v>
      </c>
      <c r="M25856" s="7" t="n">
        <v>1</v>
      </c>
      <c r="N25856" s="7" t="n">
        <v>1.60000002384186</v>
      </c>
      <c r="O25856" s="7" t="n">
        <v>0.0900000035762787</v>
      </c>
      <c r="P25856" s="7" t="s">
        <v>12</v>
      </c>
      <c r="Q25856" s="7" t="s">
        <v>12</v>
      </c>
      <c r="R25856" s="7" t="n">
        <v>-1</v>
      </c>
      <c r="S25856" s="7" t="n">
        <v>0</v>
      </c>
      <c r="T25856" s="7" t="n">
        <v>0</v>
      </c>
      <c r="U25856" s="7" t="n">
        <v>0</v>
      </c>
      <c r="V25856" s="7" t="n">
        <v>0</v>
      </c>
    </row>
    <row r="25857" spans="1:22">
      <c r="A25857" t="s">
        <v>4</v>
      </c>
      <c r="B25857" s="4" t="s">
        <v>5</v>
      </c>
      <c r="C25857" s="4" t="s">
        <v>10</v>
      </c>
      <c r="D25857" s="4" t="s">
        <v>6</v>
      </c>
      <c r="E25857" s="4" t="s">
        <v>6</v>
      </c>
      <c r="F25857" s="4" t="s">
        <v>6</v>
      </c>
      <c r="G25857" s="4" t="s">
        <v>13</v>
      </c>
      <c r="H25857" s="4" t="s">
        <v>9</v>
      </c>
      <c r="I25857" s="4" t="s">
        <v>22</v>
      </c>
      <c r="J25857" s="4" t="s">
        <v>22</v>
      </c>
      <c r="K25857" s="4" t="s">
        <v>22</v>
      </c>
      <c r="L25857" s="4" t="s">
        <v>22</v>
      </c>
      <c r="M25857" s="4" t="s">
        <v>22</v>
      </c>
      <c r="N25857" s="4" t="s">
        <v>22</v>
      </c>
      <c r="O25857" s="4" t="s">
        <v>22</v>
      </c>
      <c r="P25857" s="4" t="s">
        <v>6</v>
      </c>
      <c r="Q25857" s="4" t="s">
        <v>6</v>
      </c>
      <c r="R25857" s="4" t="s">
        <v>9</v>
      </c>
      <c r="S25857" s="4" t="s">
        <v>13</v>
      </c>
      <c r="T25857" s="4" t="s">
        <v>9</v>
      </c>
      <c r="U25857" s="4" t="s">
        <v>9</v>
      </c>
      <c r="V25857" s="4" t="s">
        <v>10</v>
      </c>
    </row>
    <row r="25858" spans="1:22">
      <c r="A25858" t="n">
        <v>206222</v>
      </c>
      <c r="B25858" s="68" t="n">
        <v>19</v>
      </c>
      <c r="C25858" s="7" t="n">
        <v>5</v>
      </c>
      <c r="D25858" s="7" t="s">
        <v>1475</v>
      </c>
      <c r="E25858" s="7" t="s">
        <v>1476</v>
      </c>
      <c r="F25858" s="7" t="s">
        <v>12</v>
      </c>
      <c r="G25858" s="7" t="n">
        <v>0</v>
      </c>
      <c r="H25858" s="7" t="n">
        <v>1</v>
      </c>
      <c r="I25858" s="7" t="n">
        <v>0</v>
      </c>
      <c r="J25858" s="7" t="n">
        <v>0</v>
      </c>
      <c r="K25858" s="7" t="n">
        <v>0</v>
      </c>
      <c r="L25858" s="7" t="n">
        <v>0</v>
      </c>
      <c r="M25858" s="7" t="n">
        <v>1</v>
      </c>
      <c r="N25858" s="7" t="n">
        <v>1.60000002384186</v>
      </c>
      <c r="O25858" s="7" t="n">
        <v>0.0900000035762787</v>
      </c>
      <c r="P25858" s="7" t="s">
        <v>12</v>
      </c>
      <c r="Q25858" s="7" t="s">
        <v>12</v>
      </c>
      <c r="R25858" s="7" t="n">
        <v>-1</v>
      </c>
      <c r="S25858" s="7" t="n">
        <v>0</v>
      </c>
      <c r="T25858" s="7" t="n">
        <v>0</v>
      </c>
      <c r="U25858" s="7" t="n">
        <v>0</v>
      </c>
      <c r="V25858" s="7" t="n">
        <v>0</v>
      </c>
    </row>
    <row r="25859" spans="1:22">
      <c r="A25859" t="s">
        <v>4</v>
      </c>
      <c r="B25859" s="4" t="s">
        <v>5</v>
      </c>
      <c r="C25859" s="4" t="s">
        <v>10</v>
      </c>
      <c r="D25859" s="4" t="s">
        <v>6</v>
      </c>
      <c r="E25859" s="4" t="s">
        <v>6</v>
      </c>
      <c r="F25859" s="4" t="s">
        <v>6</v>
      </c>
      <c r="G25859" s="4" t="s">
        <v>13</v>
      </c>
      <c r="H25859" s="4" t="s">
        <v>9</v>
      </c>
      <c r="I25859" s="4" t="s">
        <v>22</v>
      </c>
      <c r="J25859" s="4" t="s">
        <v>22</v>
      </c>
      <c r="K25859" s="4" t="s">
        <v>22</v>
      </c>
      <c r="L25859" s="4" t="s">
        <v>22</v>
      </c>
      <c r="M25859" s="4" t="s">
        <v>22</v>
      </c>
      <c r="N25859" s="4" t="s">
        <v>22</v>
      </c>
      <c r="O25859" s="4" t="s">
        <v>22</v>
      </c>
      <c r="P25859" s="4" t="s">
        <v>6</v>
      </c>
      <c r="Q25859" s="4" t="s">
        <v>6</v>
      </c>
      <c r="R25859" s="4" t="s">
        <v>9</v>
      </c>
      <c r="S25859" s="4" t="s">
        <v>13</v>
      </c>
      <c r="T25859" s="4" t="s">
        <v>9</v>
      </c>
      <c r="U25859" s="4" t="s">
        <v>9</v>
      </c>
      <c r="V25859" s="4" t="s">
        <v>10</v>
      </c>
    </row>
    <row r="25860" spans="1:22">
      <c r="A25860" t="n">
        <v>206294</v>
      </c>
      <c r="B25860" s="68" t="n">
        <v>19</v>
      </c>
      <c r="C25860" s="7" t="n">
        <v>8</v>
      </c>
      <c r="D25860" s="7" t="s">
        <v>1358</v>
      </c>
      <c r="E25860" s="7" t="s">
        <v>1359</v>
      </c>
      <c r="F25860" s="7" t="s">
        <v>12</v>
      </c>
      <c r="G25860" s="7" t="n">
        <v>0</v>
      </c>
      <c r="H25860" s="7" t="n">
        <v>1</v>
      </c>
      <c r="I25860" s="7" t="n">
        <v>0</v>
      </c>
      <c r="J25860" s="7" t="n">
        <v>0</v>
      </c>
      <c r="K25860" s="7" t="n">
        <v>0</v>
      </c>
      <c r="L25860" s="7" t="n">
        <v>0</v>
      </c>
      <c r="M25860" s="7" t="n">
        <v>1</v>
      </c>
      <c r="N25860" s="7" t="n">
        <v>1.60000002384186</v>
      </c>
      <c r="O25860" s="7" t="n">
        <v>0.0900000035762787</v>
      </c>
      <c r="P25860" s="7" t="s">
        <v>12</v>
      </c>
      <c r="Q25860" s="7" t="s">
        <v>12</v>
      </c>
      <c r="R25860" s="7" t="n">
        <v>-1</v>
      </c>
      <c r="S25860" s="7" t="n">
        <v>0</v>
      </c>
      <c r="T25860" s="7" t="n">
        <v>0</v>
      </c>
      <c r="U25860" s="7" t="n">
        <v>0</v>
      </c>
      <c r="V25860" s="7" t="n">
        <v>0</v>
      </c>
    </row>
    <row r="25861" spans="1:22">
      <c r="A25861" t="s">
        <v>4</v>
      </c>
      <c r="B25861" s="4" t="s">
        <v>5</v>
      </c>
      <c r="C25861" s="4" t="s">
        <v>10</v>
      </c>
      <c r="D25861" s="4" t="s">
        <v>6</v>
      </c>
      <c r="E25861" s="4" t="s">
        <v>6</v>
      </c>
      <c r="F25861" s="4" t="s">
        <v>6</v>
      </c>
      <c r="G25861" s="4" t="s">
        <v>13</v>
      </c>
      <c r="H25861" s="4" t="s">
        <v>9</v>
      </c>
      <c r="I25861" s="4" t="s">
        <v>22</v>
      </c>
      <c r="J25861" s="4" t="s">
        <v>22</v>
      </c>
      <c r="K25861" s="4" t="s">
        <v>22</v>
      </c>
      <c r="L25861" s="4" t="s">
        <v>22</v>
      </c>
      <c r="M25861" s="4" t="s">
        <v>22</v>
      </c>
      <c r="N25861" s="4" t="s">
        <v>22</v>
      </c>
      <c r="O25861" s="4" t="s">
        <v>22</v>
      </c>
      <c r="P25861" s="4" t="s">
        <v>6</v>
      </c>
      <c r="Q25861" s="4" t="s">
        <v>6</v>
      </c>
      <c r="R25861" s="4" t="s">
        <v>9</v>
      </c>
      <c r="S25861" s="4" t="s">
        <v>13</v>
      </c>
      <c r="T25861" s="4" t="s">
        <v>9</v>
      </c>
      <c r="U25861" s="4" t="s">
        <v>9</v>
      </c>
      <c r="V25861" s="4" t="s">
        <v>10</v>
      </c>
    </row>
    <row r="25862" spans="1:22">
      <c r="A25862" t="n">
        <v>206367</v>
      </c>
      <c r="B25862" s="68" t="n">
        <v>19</v>
      </c>
      <c r="C25862" s="7" t="n">
        <v>15</v>
      </c>
      <c r="D25862" s="7" t="s">
        <v>1364</v>
      </c>
      <c r="E25862" s="7" t="s">
        <v>1479</v>
      </c>
      <c r="F25862" s="7" t="s">
        <v>12</v>
      </c>
      <c r="G25862" s="7" t="n">
        <v>0</v>
      </c>
      <c r="H25862" s="7" t="n">
        <v>1</v>
      </c>
      <c r="I25862" s="7" t="n">
        <v>0</v>
      </c>
      <c r="J25862" s="7" t="n">
        <v>0</v>
      </c>
      <c r="K25862" s="7" t="n">
        <v>0</v>
      </c>
      <c r="L25862" s="7" t="n">
        <v>0</v>
      </c>
      <c r="M25862" s="7" t="n">
        <v>1</v>
      </c>
      <c r="N25862" s="7" t="n">
        <v>1.60000002384186</v>
      </c>
      <c r="O25862" s="7" t="n">
        <v>0.0900000035762787</v>
      </c>
      <c r="P25862" s="7" t="s">
        <v>12</v>
      </c>
      <c r="Q25862" s="7" t="s">
        <v>12</v>
      </c>
      <c r="R25862" s="7" t="n">
        <v>-1</v>
      </c>
      <c r="S25862" s="7" t="n">
        <v>0</v>
      </c>
      <c r="T25862" s="7" t="n">
        <v>0</v>
      </c>
      <c r="U25862" s="7" t="n">
        <v>0</v>
      </c>
      <c r="V25862" s="7" t="n">
        <v>0</v>
      </c>
    </row>
    <row r="25863" spans="1:22">
      <c r="A25863" t="s">
        <v>4</v>
      </c>
      <c r="B25863" s="4" t="s">
        <v>5</v>
      </c>
      <c r="C25863" s="4" t="s">
        <v>10</v>
      </c>
      <c r="D25863" s="4" t="s">
        <v>6</v>
      </c>
      <c r="E25863" s="4" t="s">
        <v>6</v>
      </c>
      <c r="F25863" s="4" t="s">
        <v>6</v>
      </c>
      <c r="G25863" s="4" t="s">
        <v>13</v>
      </c>
      <c r="H25863" s="4" t="s">
        <v>9</v>
      </c>
      <c r="I25863" s="4" t="s">
        <v>22</v>
      </c>
      <c r="J25863" s="4" t="s">
        <v>22</v>
      </c>
      <c r="K25863" s="4" t="s">
        <v>22</v>
      </c>
      <c r="L25863" s="4" t="s">
        <v>22</v>
      </c>
      <c r="M25863" s="4" t="s">
        <v>22</v>
      </c>
      <c r="N25863" s="4" t="s">
        <v>22</v>
      </c>
      <c r="O25863" s="4" t="s">
        <v>22</v>
      </c>
      <c r="P25863" s="4" t="s">
        <v>6</v>
      </c>
      <c r="Q25863" s="4" t="s">
        <v>6</v>
      </c>
      <c r="R25863" s="4" t="s">
        <v>9</v>
      </c>
      <c r="S25863" s="4" t="s">
        <v>13</v>
      </c>
      <c r="T25863" s="4" t="s">
        <v>9</v>
      </c>
      <c r="U25863" s="4" t="s">
        <v>9</v>
      </c>
      <c r="V25863" s="4" t="s">
        <v>10</v>
      </c>
    </row>
    <row r="25864" spans="1:22">
      <c r="A25864" t="n">
        <v>206441</v>
      </c>
      <c r="B25864" s="68" t="n">
        <v>19</v>
      </c>
      <c r="C25864" s="7" t="n">
        <v>7032</v>
      </c>
      <c r="D25864" s="7" t="s">
        <v>797</v>
      </c>
      <c r="E25864" s="7" t="s">
        <v>798</v>
      </c>
      <c r="F25864" s="7" t="s">
        <v>12</v>
      </c>
      <c r="G25864" s="7" t="n">
        <v>0</v>
      </c>
      <c r="H25864" s="7" t="n">
        <v>1</v>
      </c>
      <c r="I25864" s="7" t="n">
        <v>0</v>
      </c>
      <c r="J25864" s="7" t="n">
        <v>0</v>
      </c>
      <c r="K25864" s="7" t="n">
        <v>0</v>
      </c>
      <c r="L25864" s="7" t="n">
        <v>0</v>
      </c>
      <c r="M25864" s="7" t="n">
        <v>1</v>
      </c>
      <c r="N25864" s="7" t="n">
        <v>1.60000002384186</v>
      </c>
      <c r="O25864" s="7" t="n">
        <v>0.0900000035762787</v>
      </c>
      <c r="P25864" s="7" t="s">
        <v>12</v>
      </c>
      <c r="Q25864" s="7" t="s">
        <v>12</v>
      </c>
      <c r="R25864" s="7" t="n">
        <v>-1</v>
      </c>
      <c r="S25864" s="7" t="n">
        <v>0</v>
      </c>
      <c r="T25864" s="7" t="n">
        <v>0</v>
      </c>
      <c r="U25864" s="7" t="n">
        <v>0</v>
      </c>
      <c r="V25864" s="7" t="n">
        <v>0</v>
      </c>
    </row>
    <row r="25865" spans="1:22">
      <c r="A25865" t="s">
        <v>4</v>
      </c>
      <c r="B25865" s="4" t="s">
        <v>5</v>
      </c>
      <c r="C25865" s="4" t="s">
        <v>10</v>
      </c>
      <c r="D25865" s="4" t="s">
        <v>6</v>
      </c>
      <c r="E25865" s="4" t="s">
        <v>6</v>
      </c>
      <c r="F25865" s="4" t="s">
        <v>6</v>
      </c>
      <c r="G25865" s="4" t="s">
        <v>13</v>
      </c>
      <c r="H25865" s="4" t="s">
        <v>9</v>
      </c>
      <c r="I25865" s="4" t="s">
        <v>22</v>
      </c>
      <c r="J25865" s="4" t="s">
        <v>22</v>
      </c>
      <c r="K25865" s="4" t="s">
        <v>22</v>
      </c>
      <c r="L25865" s="4" t="s">
        <v>22</v>
      </c>
      <c r="M25865" s="4" t="s">
        <v>22</v>
      </c>
      <c r="N25865" s="4" t="s">
        <v>22</v>
      </c>
      <c r="O25865" s="4" t="s">
        <v>22</v>
      </c>
      <c r="P25865" s="4" t="s">
        <v>6</v>
      </c>
      <c r="Q25865" s="4" t="s">
        <v>6</v>
      </c>
      <c r="R25865" s="4" t="s">
        <v>9</v>
      </c>
      <c r="S25865" s="4" t="s">
        <v>13</v>
      </c>
      <c r="T25865" s="4" t="s">
        <v>9</v>
      </c>
      <c r="U25865" s="4" t="s">
        <v>9</v>
      </c>
      <c r="V25865" s="4" t="s">
        <v>10</v>
      </c>
    </row>
    <row r="25866" spans="1:22">
      <c r="A25866" t="n">
        <v>206511</v>
      </c>
      <c r="B25866" s="68" t="n">
        <v>19</v>
      </c>
      <c r="C25866" s="7" t="n">
        <v>7034</v>
      </c>
      <c r="D25866" s="7" t="s">
        <v>1481</v>
      </c>
      <c r="E25866" s="7" t="s">
        <v>1482</v>
      </c>
      <c r="F25866" s="7" t="s">
        <v>12</v>
      </c>
      <c r="G25866" s="7" t="n">
        <v>0</v>
      </c>
      <c r="H25866" s="7" t="n">
        <v>1</v>
      </c>
      <c r="I25866" s="7" t="n">
        <v>0</v>
      </c>
      <c r="J25866" s="7" t="n">
        <v>0</v>
      </c>
      <c r="K25866" s="7" t="n">
        <v>0</v>
      </c>
      <c r="L25866" s="7" t="n">
        <v>0</v>
      </c>
      <c r="M25866" s="7" t="n">
        <v>1</v>
      </c>
      <c r="N25866" s="7" t="n">
        <v>1.60000002384186</v>
      </c>
      <c r="O25866" s="7" t="n">
        <v>0.0900000035762787</v>
      </c>
      <c r="P25866" s="7" t="s">
        <v>12</v>
      </c>
      <c r="Q25866" s="7" t="s">
        <v>12</v>
      </c>
      <c r="R25866" s="7" t="n">
        <v>-1</v>
      </c>
      <c r="S25866" s="7" t="n">
        <v>0</v>
      </c>
      <c r="T25866" s="7" t="n">
        <v>0</v>
      </c>
      <c r="U25866" s="7" t="n">
        <v>0</v>
      </c>
      <c r="V25866" s="7" t="n">
        <v>0</v>
      </c>
    </row>
    <row r="25867" spans="1:22">
      <c r="A25867" t="s">
        <v>4</v>
      </c>
      <c r="B25867" s="4" t="s">
        <v>5</v>
      </c>
      <c r="C25867" s="4" t="s">
        <v>10</v>
      </c>
      <c r="D25867" s="4" t="s">
        <v>6</v>
      </c>
      <c r="E25867" s="4" t="s">
        <v>6</v>
      </c>
      <c r="F25867" s="4" t="s">
        <v>6</v>
      </c>
      <c r="G25867" s="4" t="s">
        <v>13</v>
      </c>
      <c r="H25867" s="4" t="s">
        <v>9</v>
      </c>
      <c r="I25867" s="4" t="s">
        <v>22</v>
      </c>
      <c r="J25867" s="4" t="s">
        <v>22</v>
      </c>
      <c r="K25867" s="4" t="s">
        <v>22</v>
      </c>
      <c r="L25867" s="4" t="s">
        <v>22</v>
      </c>
      <c r="M25867" s="4" t="s">
        <v>22</v>
      </c>
      <c r="N25867" s="4" t="s">
        <v>22</v>
      </c>
      <c r="O25867" s="4" t="s">
        <v>22</v>
      </c>
      <c r="P25867" s="4" t="s">
        <v>6</v>
      </c>
      <c r="Q25867" s="4" t="s">
        <v>6</v>
      </c>
      <c r="R25867" s="4" t="s">
        <v>9</v>
      </c>
      <c r="S25867" s="4" t="s">
        <v>13</v>
      </c>
      <c r="T25867" s="4" t="s">
        <v>9</v>
      </c>
      <c r="U25867" s="4" t="s">
        <v>9</v>
      </c>
      <c r="V25867" s="4" t="s">
        <v>10</v>
      </c>
    </row>
    <row r="25868" spans="1:22">
      <c r="A25868" t="n">
        <v>206581</v>
      </c>
      <c r="B25868" s="68" t="n">
        <v>19</v>
      </c>
      <c r="C25868" s="7" t="n">
        <v>7033</v>
      </c>
      <c r="D25868" s="7" t="s">
        <v>1540</v>
      </c>
      <c r="E25868" s="7" t="s">
        <v>1528</v>
      </c>
      <c r="F25868" s="7" t="s">
        <v>12</v>
      </c>
      <c r="G25868" s="7" t="n">
        <v>0</v>
      </c>
      <c r="H25868" s="7" t="n">
        <v>1</v>
      </c>
      <c r="I25868" s="7" t="n">
        <v>0</v>
      </c>
      <c r="J25868" s="7" t="n">
        <v>0</v>
      </c>
      <c r="K25868" s="7" t="n">
        <v>0</v>
      </c>
      <c r="L25868" s="7" t="n">
        <v>0</v>
      </c>
      <c r="M25868" s="7" t="n">
        <v>1</v>
      </c>
      <c r="N25868" s="7" t="n">
        <v>1.60000002384186</v>
      </c>
      <c r="O25868" s="7" t="n">
        <v>0.0900000035762787</v>
      </c>
      <c r="P25868" s="7" t="s">
        <v>12</v>
      </c>
      <c r="Q25868" s="7" t="s">
        <v>12</v>
      </c>
      <c r="R25868" s="7" t="n">
        <v>-1</v>
      </c>
      <c r="S25868" s="7" t="n">
        <v>0</v>
      </c>
      <c r="T25868" s="7" t="n">
        <v>0</v>
      </c>
      <c r="U25868" s="7" t="n">
        <v>0</v>
      </c>
      <c r="V25868" s="7" t="n">
        <v>0</v>
      </c>
    </row>
    <row r="25869" spans="1:22">
      <c r="A25869" t="s">
        <v>4</v>
      </c>
      <c r="B25869" s="4" t="s">
        <v>5</v>
      </c>
      <c r="C25869" s="4" t="s">
        <v>10</v>
      </c>
      <c r="D25869" s="4" t="s">
        <v>13</v>
      </c>
      <c r="E25869" s="4" t="s">
        <v>13</v>
      </c>
      <c r="F25869" s="4" t="s">
        <v>6</v>
      </c>
    </row>
    <row r="25870" spans="1:22">
      <c r="A25870" t="n">
        <v>206652</v>
      </c>
      <c r="B25870" s="22" t="n">
        <v>20</v>
      </c>
      <c r="C25870" s="7" t="n">
        <v>3</v>
      </c>
      <c r="D25870" s="7" t="n">
        <v>3</v>
      </c>
      <c r="E25870" s="7" t="n">
        <v>10</v>
      </c>
      <c r="F25870" s="7" t="s">
        <v>80</v>
      </c>
    </row>
    <row r="25871" spans="1:22">
      <c r="A25871" t="s">
        <v>4</v>
      </c>
      <c r="B25871" s="4" t="s">
        <v>5</v>
      </c>
      <c r="C25871" s="4" t="s">
        <v>10</v>
      </c>
    </row>
    <row r="25872" spans="1:22">
      <c r="A25872" t="n">
        <v>206670</v>
      </c>
      <c r="B25872" s="35" t="n">
        <v>16</v>
      </c>
      <c r="C25872" s="7" t="n">
        <v>0</v>
      </c>
    </row>
    <row r="25873" spans="1:22">
      <c r="A25873" t="s">
        <v>4</v>
      </c>
      <c r="B25873" s="4" t="s">
        <v>5</v>
      </c>
      <c r="C25873" s="4" t="s">
        <v>10</v>
      </c>
      <c r="D25873" s="4" t="s">
        <v>13</v>
      </c>
      <c r="E25873" s="4" t="s">
        <v>13</v>
      </c>
      <c r="F25873" s="4" t="s">
        <v>6</v>
      </c>
    </row>
    <row r="25874" spans="1:22">
      <c r="A25874" t="n">
        <v>206673</v>
      </c>
      <c r="B25874" s="22" t="n">
        <v>20</v>
      </c>
      <c r="C25874" s="7" t="n">
        <v>5</v>
      </c>
      <c r="D25874" s="7" t="n">
        <v>3</v>
      </c>
      <c r="E25874" s="7" t="n">
        <v>10</v>
      </c>
      <c r="F25874" s="7" t="s">
        <v>80</v>
      </c>
    </row>
    <row r="25875" spans="1:22">
      <c r="A25875" t="s">
        <v>4</v>
      </c>
      <c r="B25875" s="4" t="s">
        <v>5</v>
      </c>
      <c r="C25875" s="4" t="s">
        <v>10</v>
      </c>
    </row>
    <row r="25876" spans="1:22">
      <c r="A25876" t="n">
        <v>206691</v>
      </c>
      <c r="B25876" s="35" t="n">
        <v>16</v>
      </c>
      <c r="C25876" s="7" t="n">
        <v>0</v>
      </c>
    </row>
    <row r="25877" spans="1:22">
      <c r="A25877" t="s">
        <v>4</v>
      </c>
      <c r="B25877" s="4" t="s">
        <v>5</v>
      </c>
      <c r="C25877" s="4" t="s">
        <v>10</v>
      </c>
      <c r="D25877" s="4" t="s">
        <v>13</v>
      </c>
      <c r="E25877" s="4" t="s">
        <v>13</v>
      </c>
      <c r="F25877" s="4" t="s">
        <v>6</v>
      </c>
    </row>
    <row r="25878" spans="1:22">
      <c r="A25878" t="n">
        <v>206694</v>
      </c>
      <c r="B25878" s="22" t="n">
        <v>20</v>
      </c>
      <c r="C25878" s="7" t="n">
        <v>8</v>
      </c>
      <c r="D25878" s="7" t="n">
        <v>3</v>
      </c>
      <c r="E25878" s="7" t="n">
        <v>10</v>
      </c>
      <c r="F25878" s="7" t="s">
        <v>80</v>
      </c>
    </row>
    <row r="25879" spans="1:22">
      <c r="A25879" t="s">
        <v>4</v>
      </c>
      <c r="B25879" s="4" t="s">
        <v>5</v>
      </c>
      <c r="C25879" s="4" t="s">
        <v>10</v>
      </c>
    </row>
    <row r="25880" spans="1:22">
      <c r="A25880" t="n">
        <v>206712</v>
      </c>
      <c r="B25880" s="35" t="n">
        <v>16</v>
      </c>
      <c r="C25880" s="7" t="n">
        <v>0</v>
      </c>
    </row>
    <row r="25881" spans="1:22">
      <c r="A25881" t="s">
        <v>4</v>
      </c>
      <c r="B25881" s="4" t="s">
        <v>5</v>
      </c>
      <c r="C25881" s="4" t="s">
        <v>10</v>
      </c>
      <c r="D25881" s="4" t="s">
        <v>13</v>
      </c>
      <c r="E25881" s="4" t="s">
        <v>13</v>
      </c>
      <c r="F25881" s="4" t="s">
        <v>6</v>
      </c>
    </row>
    <row r="25882" spans="1:22">
      <c r="A25882" t="n">
        <v>206715</v>
      </c>
      <c r="B25882" s="22" t="n">
        <v>20</v>
      </c>
      <c r="C25882" s="7" t="n">
        <v>15</v>
      </c>
      <c r="D25882" s="7" t="n">
        <v>3</v>
      </c>
      <c r="E25882" s="7" t="n">
        <v>10</v>
      </c>
      <c r="F25882" s="7" t="s">
        <v>80</v>
      </c>
    </row>
    <row r="25883" spans="1:22">
      <c r="A25883" t="s">
        <v>4</v>
      </c>
      <c r="B25883" s="4" t="s">
        <v>5</v>
      </c>
      <c r="C25883" s="4" t="s">
        <v>10</v>
      </c>
    </row>
    <row r="25884" spans="1:22">
      <c r="A25884" t="n">
        <v>206733</v>
      </c>
      <c r="B25884" s="35" t="n">
        <v>16</v>
      </c>
      <c r="C25884" s="7" t="n">
        <v>0</v>
      </c>
    </row>
    <row r="25885" spans="1:22">
      <c r="A25885" t="s">
        <v>4</v>
      </c>
      <c r="B25885" s="4" t="s">
        <v>5</v>
      </c>
      <c r="C25885" s="4" t="s">
        <v>10</v>
      </c>
      <c r="D25885" s="4" t="s">
        <v>13</v>
      </c>
      <c r="E25885" s="4" t="s">
        <v>13</v>
      </c>
      <c r="F25885" s="4" t="s">
        <v>6</v>
      </c>
    </row>
    <row r="25886" spans="1:22">
      <c r="A25886" t="n">
        <v>206736</v>
      </c>
      <c r="B25886" s="22" t="n">
        <v>20</v>
      </c>
      <c r="C25886" s="7" t="n">
        <v>7032</v>
      </c>
      <c r="D25886" s="7" t="n">
        <v>3</v>
      </c>
      <c r="E25886" s="7" t="n">
        <v>10</v>
      </c>
      <c r="F25886" s="7" t="s">
        <v>80</v>
      </c>
    </row>
    <row r="25887" spans="1:22">
      <c r="A25887" t="s">
        <v>4</v>
      </c>
      <c r="B25887" s="4" t="s">
        <v>5</v>
      </c>
      <c r="C25887" s="4" t="s">
        <v>10</v>
      </c>
    </row>
    <row r="25888" spans="1:22">
      <c r="A25888" t="n">
        <v>206754</v>
      </c>
      <c r="B25888" s="35" t="n">
        <v>16</v>
      </c>
      <c r="C25888" s="7" t="n">
        <v>0</v>
      </c>
    </row>
    <row r="25889" spans="1:6">
      <c r="A25889" t="s">
        <v>4</v>
      </c>
      <c r="B25889" s="4" t="s">
        <v>5</v>
      </c>
      <c r="C25889" s="4" t="s">
        <v>10</v>
      </c>
      <c r="D25889" s="4" t="s">
        <v>13</v>
      </c>
      <c r="E25889" s="4" t="s">
        <v>13</v>
      </c>
      <c r="F25889" s="4" t="s">
        <v>6</v>
      </c>
    </row>
    <row r="25890" spans="1:6">
      <c r="A25890" t="n">
        <v>206757</v>
      </c>
      <c r="B25890" s="22" t="n">
        <v>20</v>
      </c>
      <c r="C25890" s="7" t="n">
        <v>7034</v>
      </c>
      <c r="D25890" s="7" t="n">
        <v>3</v>
      </c>
      <c r="E25890" s="7" t="n">
        <v>10</v>
      </c>
      <c r="F25890" s="7" t="s">
        <v>80</v>
      </c>
    </row>
    <row r="25891" spans="1:6">
      <c r="A25891" t="s">
        <v>4</v>
      </c>
      <c r="B25891" s="4" t="s">
        <v>5</v>
      </c>
      <c r="C25891" s="4" t="s">
        <v>10</v>
      </c>
    </row>
    <row r="25892" spans="1:6">
      <c r="A25892" t="n">
        <v>206775</v>
      </c>
      <c r="B25892" s="35" t="n">
        <v>16</v>
      </c>
      <c r="C25892" s="7" t="n">
        <v>0</v>
      </c>
    </row>
    <row r="25893" spans="1:6">
      <c r="A25893" t="s">
        <v>4</v>
      </c>
      <c r="B25893" s="4" t="s">
        <v>5</v>
      </c>
      <c r="C25893" s="4" t="s">
        <v>10</v>
      </c>
      <c r="D25893" s="4" t="s">
        <v>13</v>
      </c>
      <c r="E25893" s="4" t="s">
        <v>13</v>
      </c>
      <c r="F25893" s="4" t="s">
        <v>6</v>
      </c>
    </row>
    <row r="25894" spans="1:6">
      <c r="A25894" t="n">
        <v>206778</v>
      </c>
      <c r="B25894" s="22" t="n">
        <v>20</v>
      </c>
      <c r="C25894" s="7" t="n">
        <v>7033</v>
      </c>
      <c r="D25894" s="7" t="n">
        <v>3</v>
      </c>
      <c r="E25894" s="7" t="n">
        <v>10</v>
      </c>
      <c r="F25894" s="7" t="s">
        <v>80</v>
      </c>
    </row>
    <row r="25895" spans="1:6">
      <c r="A25895" t="s">
        <v>4</v>
      </c>
      <c r="B25895" s="4" t="s">
        <v>5</v>
      </c>
      <c r="C25895" s="4" t="s">
        <v>10</v>
      </c>
    </row>
    <row r="25896" spans="1:6">
      <c r="A25896" t="n">
        <v>206796</v>
      </c>
      <c r="B25896" s="35" t="n">
        <v>16</v>
      </c>
      <c r="C25896" s="7" t="n">
        <v>0</v>
      </c>
    </row>
    <row r="25897" spans="1:6">
      <c r="A25897" t="s">
        <v>4</v>
      </c>
      <c r="B25897" s="4" t="s">
        <v>5</v>
      </c>
      <c r="C25897" s="4" t="s">
        <v>6</v>
      </c>
      <c r="D25897" s="4" t="s">
        <v>10</v>
      </c>
    </row>
    <row r="25898" spans="1:6">
      <c r="A25898" t="n">
        <v>206799</v>
      </c>
      <c r="B25898" s="84" t="n">
        <v>29</v>
      </c>
      <c r="C25898" s="7" t="s">
        <v>1517</v>
      </c>
      <c r="D25898" s="7" t="n">
        <v>7034</v>
      </c>
    </row>
    <row r="25899" spans="1:6">
      <c r="A25899" t="s">
        <v>4</v>
      </c>
      <c r="B25899" s="4" t="s">
        <v>5</v>
      </c>
      <c r="C25899" s="4" t="s">
        <v>6</v>
      </c>
      <c r="D25899" s="4" t="s">
        <v>10</v>
      </c>
    </row>
    <row r="25900" spans="1:6">
      <c r="A25900" t="n">
        <v>206815</v>
      </c>
      <c r="B25900" s="84" t="n">
        <v>29</v>
      </c>
      <c r="C25900" s="7" t="s">
        <v>1549</v>
      </c>
      <c r="D25900" s="7" t="n">
        <v>7033</v>
      </c>
    </row>
    <row r="25901" spans="1:6">
      <c r="A25901" t="s">
        <v>4</v>
      </c>
      <c r="B25901" s="4" t="s">
        <v>5</v>
      </c>
      <c r="C25901" s="4" t="s">
        <v>13</v>
      </c>
      <c r="D25901" s="4" t="s">
        <v>10</v>
      </c>
      <c r="E25901" s="4" t="s">
        <v>13</v>
      </c>
      <c r="F25901" s="4" t="s">
        <v>6</v>
      </c>
      <c r="G25901" s="4" t="s">
        <v>6</v>
      </c>
      <c r="H25901" s="4" t="s">
        <v>6</v>
      </c>
      <c r="I25901" s="4" t="s">
        <v>6</v>
      </c>
      <c r="J25901" s="4" t="s">
        <v>6</v>
      </c>
      <c r="K25901" s="4" t="s">
        <v>6</v>
      </c>
      <c r="L25901" s="4" t="s">
        <v>6</v>
      </c>
      <c r="M25901" s="4" t="s">
        <v>6</v>
      </c>
      <c r="N25901" s="4" t="s">
        <v>6</v>
      </c>
      <c r="O25901" s="4" t="s">
        <v>6</v>
      </c>
      <c r="P25901" s="4" t="s">
        <v>6</v>
      </c>
      <c r="Q25901" s="4" t="s">
        <v>6</v>
      </c>
      <c r="R25901" s="4" t="s">
        <v>6</v>
      </c>
      <c r="S25901" s="4" t="s">
        <v>6</v>
      </c>
      <c r="T25901" s="4" t="s">
        <v>6</v>
      </c>
      <c r="U25901" s="4" t="s">
        <v>6</v>
      </c>
    </row>
    <row r="25902" spans="1:6">
      <c r="A25902" t="n">
        <v>206831</v>
      </c>
      <c r="B25902" s="38" t="n">
        <v>36</v>
      </c>
      <c r="C25902" s="7" t="n">
        <v>8</v>
      </c>
      <c r="D25902" s="7" t="n">
        <v>7034</v>
      </c>
      <c r="E25902" s="7" t="n">
        <v>0</v>
      </c>
      <c r="F25902" s="7" t="s">
        <v>1607</v>
      </c>
      <c r="G25902" s="7" t="s">
        <v>1491</v>
      </c>
      <c r="H25902" s="7" t="s">
        <v>1490</v>
      </c>
      <c r="I25902" s="7" t="s">
        <v>1490</v>
      </c>
      <c r="J25902" s="7" t="s">
        <v>1492</v>
      </c>
      <c r="K25902" s="7" t="s">
        <v>1493</v>
      </c>
      <c r="L25902" s="7" t="s">
        <v>1494</v>
      </c>
      <c r="M25902" s="7" t="s">
        <v>1608</v>
      </c>
      <c r="N25902" s="7" t="s">
        <v>1609</v>
      </c>
      <c r="O25902" s="7" t="s">
        <v>12</v>
      </c>
      <c r="P25902" s="7" t="s">
        <v>12</v>
      </c>
      <c r="Q25902" s="7" t="s">
        <v>12</v>
      </c>
      <c r="R25902" s="7" t="s">
        <v>12</v>
      </c>
      <c r="S25902" s="7" t="s">
        <v>12</v>
      </c>
      <c r="T25902" s="7" t="s">
        <v>12</v>
      </c>
      <c r="U25902" s="7" t="s">
        <v>12</v>
      </c>
    </row>
    <row r="25903" spans="1:6">
      <c r="A25903" t="s">
        <v>4</v>
      </c>
      <c r="B25903" s="4" t="s">
        <v>5</v>
      </c>
      <c r="C25903" s="4" t="s">
        <v>13</v>
      </c>
      <c r="D25903" s="4" t="s">
        <v>10</v>
      </c>
      <c r="E25903" s="4" t="s">
        <v>13</v>
      </c>
      <c r="F25903" s="4" t="s">
        <v>6</v>
      </c>
      <c r="G25903" s="4" t="s">
        <v>6</v>
      </c>
      <c r="H25903" s="4" t="s">
        <v>6</v>
      </c>
      <c r="I25903" s="4" t="s">
        <v>6</v>
      </c>
      <c r="J25903" s="4" t="s">
        <v>6</v>
      </c>
      <c r="K25903" s="4" t="s">
        <v>6</v>
      </c>
      <c r="L25903" s="4" t="s">
        <v>6</v>
      </c>
      <c r="M25903" s="4" t="s">
        <v>6</v>
      </c>
      <c r="N25903" s="4" t="s">
        <v>6</v>
      </c>
      <c r="O25903" s="4" t="s">
        <v>6</v>
      </c>
      <c r="P25903" s="4" t="s">
        <v>6</v>
      </c>
      <c r="Q25903" s="4" t="s">
        <v>6</v>
      </c>
      <c r="R25903" s="4" t="s">
        <v>6</v>
      </c>
      <c r="S25903" s="4" t="s">
        <v>6</v>
      </c>
      <c r="T25903" s="4" t="s">
        <v>6</v>
      </c>
      <c r="U25903" s="4" t="s">
        <v>6</v>
      </c>
    </row>
    <row r="25904" spans="1:6">
      <c r="A25904" t="n">
        <v>206942</v>
      </c>
      <c r="B25904" s="38" t="n">
        <v>36</v>
      </c>
      <c r="C25904" s="7" t="n">
        <v>8</v>
      </c>
      <c r="D25904" s="7" t="n">
        <v>7033</v>
      </c>
      <c r="E25904" s="7" t="n">
        <v>0</v>
      </c>
      <c r="F25904" s="7" t="s">
        <v>1607</v>
      </c>
      <c r="G25904" s="7" t="s">
        <v>1491</v>
      </c>
      <c r="H25904" s="7" t="s">
        <v>1490</v>
      </c>
      <c r="I25904" s="7" t="s">
        <v>1543</v>
      </c>
      <c r="J25904" s="7" t="s">
        <v>1544</v>
      </c>
      <c r="K25904" s="7" t="s">
        <v>1545</v>
      </c>
      <c r="L25904" s="7" t="s">
        <v>1546</v>
      </c>
      <c r="M25904" s="7" t="s">
        <v>1547</v>
      </c>
      <c r="N25904" s="7" t="s">
        <v>1608</v>
      </c>
      <c r="O25904" s="7" t="s">
        <v>1610</v>
      </c>
      <c r="P25904" s="7" t="s">
        <v>1611</v>
      </c>
      <c r="Q25904" s="7" t="s">
        <v>12</v>
      </c>
      <c r="R25904" s="7" t="s">
        <v>12</v>
      </c>
      <c r="S25904" s="7" t="s">
        <v>12</v>
      </c>
      <c r="T25904" s="7" t="s">
        <v>12</v>
      </c>
      <c r="U25904" s="7" t="s">
        <v>12</v>
      </c>
    </row>
    <row r="25905" spans="1:21">
      <c r="A25905" t="s">
        <v>4</v>
      </c>
      <c r="B25905" s="4" t="s">
        <v>5</v>
      </c>
      <c r="C25905" s="4" t="s">
        <v>13</v>
      </c>
      <c r="D25905" s="4" t="s">
        <v>10</v>
      </c>
      <c r="E25905" s="4" t="s">
        <v>13</v>
      </c>
      <c r="F25905" s="4" t="s">
        <v>6</v>
      </c>
      <c r="G25905" s="4" t="s">
        <v>6</v>
      </c>
      <c r="H25905" s="4" t="s">
        <v>6</v>
      </c>
      <c r="I25905" s="4" t="s">
        <v>6</v>
      </c>
      <c r="J25905" s="4" t="s">
        <v>6</v>
      </c>
      <c r="K25905" s="4" t="s">
        <v>6</v>
      </c>
      <c r="L25905" s="4" t="s">
        <v>6</v>
      </c>
      <c r="M25905" s="4" t="s">
        <v>6</v>
      </c>
      <c r="N25905" s="4" t="s">
        <v>6</v>
      </c>
      <c r="O25905" s="4" t="s">
        <v>6</v>
      </c>
      <c r="P25905" s="4" t="s">
        <v>6</v>
      </c>
      <c r="Q25905" s="4" t="s">
        <v>6</v>
      </c>
      <c r="R25905" s="4" t="s">
        <v>6</v>
      </c>
      <c r="S25905" s="4" t="s">
        <v>6</v>
      </c>
      <c r="T25905" s="4" t="s">
        <v>6</v>
      </c>
      <c r="U25905" s="4" t="s">
        <v>6</v>
      </c>
    </row>
    <row r="25906" spans="1:21">
      <c r="A25906" t="n">
        <v>207073</v>
      </c>
      <c r="B25906" s="38" t="n">
        <v>36</v>
      </c>
      <c r="C25906" s="7" t="n">
        <v>8</v>
      </c>
      <c r="D25906" s="7" t="n">
        <v>15</v>
      </c>
      <c r="E25906" s="7" t="n">
        <v>0</v>
      </c>
      <c r="F25906" s="7" t="s">
        <v>1548</v>
      </c>
      <c r="G25906" s="7" t="s">
        <v>12</v>
      </c>
      <c r="H25906" s="7" t="s">
        <v>12</v>
      </c>
      <c r="I25906" s="7" t="s">
        <v>12</v>
      </c>
      <c r="J25906" s="7" t="s">
        <v>12</v>
      </c>
      <c r="K25906" s="7" t="s">
        <v>12</v>
      </c>
      <c r="L25906" s="7" t="s">
        <v>12</v>
      </c>
      <c r="M25906" s="7" t="s">
        <v>12</v>
      </c>
      <c r="N25906" s="7" t="s">
        <v>12</v>
      </c>
      <c r="O25906" s="7" t="s">
        <v>12</v>
      </c>
      <c r="P25906" s="7" t="s">
        <v>12</v>
      </c>
      <c r="Q25906" s="7" t="s">
        <v>12</v>
      </c>
      <c r="R25906" s="7" t="s">
        <v>12</v>
      </c>
      <c r="S25906" s="7" t="s">
        <v>12</v>
      </c>
      <c r="T25906" s="7" t="s">
        <v>12</v>
      </c>
      <c r="U25906" s="7" t="s">
        <v>12</v>
      </c>
    </row>
    <row r="25907" spans="1:21">
      <c r="A25907" t="s">
        <v>4</v>
      </c>
      <c r="B25907" s="4" t="s">
        <v>5</v>
      </c>
      <c r="C25907" s="4" t="s">
        <v>10</v>
      </c>
      <c r="D25907" s="4" t="s">
        <v>22</v>
      </c>
      <c r="E25907" s="4" t="s">
        <v>22</v>
      </c>
      <c r="F25907" s="4" t="s">
        <v>22</v>
      </c>
      <c r="G25907" s="4" t="s">
        <v>22</v>
      </c>
    </row>
    <row r="25908" spans="1:21">
      <c r="A25908" t="n">
        <v>207103</v>
      </c>
      <c r="B25908" s="24" t="n">
        <v>46</v>
      </c>
      <c r="C25908" s="7" t="n">
        <v>1</v>
      </c>
      <c r="D25908" s="7" t="n">
        <v>11.5100002288818</v>
      </c>
      <c r="E25908" s="7" t="n">
        <v>0</v>
      </c>
      <c r="F25908" s="7" t="n">
        <v>-19.0200004577637</v>
      </c>
      <c r="G25908" s="7" t="n">
        <v>304.200012207031</v>
      </c>
    </row>
    <row r="25909" spans="1:21">
      <c r="A25909" t="s">
        <v>4</v>
      </c>
      <c r="B25909" s="4" t="s">
        <v>5</v>
      </c>
      <c r="C25909" s="4" t="s">
        <v>10</v>
      </c>
      <c r="D25909" s="4" t="s">
        <v>22</v>
      </c>
      <c r="E25909" s="4" t="s">
        <v>22</v>
      </c>
      <c r="F25909" s="4" t="s">
        <v>22</v>
      </c>
      <c r="G25909" s="4" t="s">
        <v>22</v>
      </c>
    </row>
    <row r="25910" spans="1:21">
      <c r="A25910" t="n">
        <v>207122</v>
      </c>
      <c r="B25910" s="24" t="n">
        <v>46</v>
      </c>
      <c r="C25910" s="7" t="n">
        <v>2</v>
      </c>
      <c r="D25910" s="7" t="n">
        <v>13.1899995803833</v>
      </c>
      <c r="E25910" s="7" t="n">
        <v>0</v>
      </c>
      <c r="F25910" s="7" t="n">
        <v>-19.25</v>
      </c>
      <c r="G25910" s="7" t="n">
        <v>295.299987792969</v>
      </c>
    </row>
    <row r="25911" spans="1:21">
      <c r="A25911" t="s">
        <v>4</v>
      </c>
      <c r="B25911" s="4" t="s">
        <v>5</v>
      </c>
      <c r="C25911" s="4" t="s">
        <v>10</v>
      </c>
      <c r="D25911" s="4" t="s">
        <v>22</v>
      </c>
      <c r="E25911" s="4" t="s">
        <v>22</v>
      </c>
      <c r="F25911" s="4" t="s">
        <v>22</v>
      </c>
      <c r="G25911" s="4" t="s">
        <v>22</v>
      </c>
    </row>
    <row r="25912" spans="1:21">
      <c r="A25912" t="n">
        <v>207141</v>
      </c>
      <c r="B25912" s="24" t="n">
        <v>46</v>
      </c>
      <c r="C25912" s="7" t="n">
        <v>3</v>
      </c>
      <c r="D25912" s="7" t="n">
        <v>12.1899995803833</v>
      </c>
      <c r="E25912" s="7" t="n">
        <v>0</v>
      </c>
      <c r="F25912" s="7" t="n">
        <v>-20.6000003814697</v>
      </c>
      <c r="G25912" s="7" t="n">
        <v>310</v>
      </c>
    </row>
    <row r="25913" spans="1:21">
      <c r="A25913" t="s">
        <v>4</v>
      </c>
      <c r="B25913" s="4" t="s">
        <v>5</v>
      </c>
      <c r="C25913" s="4" t="s">
        <v>10</v>
      </c>
      <c r="D25913" s="4" t="s">
        <v>22</v>
      </c>
      <c r="E25913" s="4" t="s">
        <v>22</v>
      </c>
      <c r="F25913" s="4" t="s">
        <v>22</v>
      </c>
      <c r="G25913" s="4" t="s">
        <v>22</v>
      </c>
    </row>
    <row r="25914" spans="1:21">
      <c r="A25914" t="n">
        <v>207160</v>
      </c>
      <c r="B25914" s="24" t="n">
        <v>46</v>
      </c>
      <c r="C25914" s="7" t="n">
        <v>4</v>
      </c>
      <c r="D25914" s="7" t="n">
        <v>10.2799997329712</v>
      </c>
      <c r="E25914" s="7" t="n">
        <v>0</v>
      </c>
      <c r="F25914" s="7" t="n">
        <v>-20.3899993896484</v>
      </c>
      <c r="G25914" s="7" t="n">
        <v>313.200012207031</v>
      </c>
    </row>
    <row r="25915" spans="1:21">
      <c r="A25915" t="s">
        <v>4</v>
      </c>
      <c r="B25915" s="4" t="s">
        <v>5</v>
      </c>
      <c r="C25915" s="4" t="s">
        <v>10</v>
      </c>
      <c r="D25915" s="4" t="s">
        <v>22</v>
      </c>
      <c r="E25915" s="4" t="s">
        <v>22</v>
      </c>
      <c r="F25915" s="4" t="s">
        <v>22</v>
      </c>
      <c r="G25915" s="4" t="s">
        <v>22</v>
      </c>
    </row>
    <row r="25916" spans="1:21">
      <c r="A25916" t="n">
        <v>207179</v>
      </c>
      <c r="B25916" s="24" t="n">
        <v>46</v>
      </c>
      <c r="C25916" s="7" t="n">
        <v>5</v>
      </c>
      <c r="D25916" s="7" t="n">
        <v>11.210000038147</v>
      </c>
      <c r="E25916" s="7" t="n">
        <v>0</v>
      </c>
      <c r="F25916" s="7" t="n">
        <v>-21.6100006103516</v>
      </c>
      <c r="G25916" s="7" t="n">
        <v>315.100006103516</v>
      </c>
    </row>
    <row r="25917" spans="1:21">
      <c r="A25917" t="s">
        <v>4</v>
      </c>
      <c r="B25917" s="4" t="s">
        <v>5</v>
      </c>
      <c r="C25917" s="4" t="s">
        <v>10</v>
      </c>
      <c r="D25917" s="4" t="s">
        <v>22</v>
      </c>
      <c r="E25917" s="4" t="s">
        <v>22</v>
      </c>
      <c r="F25917" s="4" t="s">
        <v>22</v>
      </c>
      <c r="G25917" s="4" t="s">
        <v>22</v>
      </c>
    </row>
    <row r="25918" spans="1:21">
      <c r="A25918" t="n">
        <v>207198</v>
      </c>
      <c r="B25918" s="24" t="n">
        <v>46</v>
      </c>
      <c r="C25918" s="7" t="n">
        <v>6</v>
      </c>
      <c r="D25918" s="7" t="n">
        <v>9.84000015258789</v>
      </c>
      <c r="E25918" s="7" t="n">
        <v>0</v>
      </c>
      <c r="F25918" s="7" t="n">
        <v>-18.5</v>
      </c>
      <c r="G25918" s="7" t="n">
        <v>310.200012207031</v>
      </c>
    </row>
    <row r="25919" spans="1:21">
      <c r="A25919" t="s">
        <v>4</v>
      </c>
      <c r="B25919" s="4" t="s">
        <v>5</v>
      </c>
      <c r="C25919" s="4" t="s">
        <v>10</v>
      </c>
      <c r="D25919" s="4" t="s">
        <v>22</v>
      </c>
      <c r="E25919" s="4" t="s">
        <v>22</v>
      </c>
      <c r="F25919" s="4" t="s">
        <v>22</v>
      </c>
      <c r="G25919" s="4" t="s">
        <v>22</v>
      </c>
    </row>
    <row r="25920" spans="1:21">
      <c r="A25920" t="n">
        <v>207217</v>
      </c>
      <c r="B25920" s="24" t="n">
        <v>46</v>
      </c>
      <c r="C25920" s="7" t="n">
        <v>7</v>
      </c>
      <c r="D25920" s="7" t="n">
        <v>8.86999988555908</v>
      </c>
      <c r="E25920" s="7" t="n">
        <v>0</v>
      </c>
      <c r="F25920" s="7" t="n">
        <v>-20.2600002288818</v>
      </c>
      <c r="G25920" s="7" t="n">
        <v>319.100006103516</v>
      </c>
    </row>
    <row r="25921" spans="1:21">
      <c r="A25921" t="s">
        <v>4</v>
      </c>
      <c r="B25921" s="4" t="s">
        <v>5</v>
      </c>
      <c r="C25921" s="4" t="s">
        <v>10</v>
      </c>
      <c r="D25921" s="4" t="s">
        <v>22</v>
      </c>
      <c r="E25921" s="4" t="s">
        <v>22</v>
      </c>
      <c r="F25921" s="4" t="s">
        <v>22</v>
      </c>
      <c r="G25921" s="4" t="s">
        <v>22</v>
      </c>
    </row>
    <row r="25922" spans="1:21">
      <c r="A25922" t="n">
        <v>207236</v>
      </c>
      <c r="B25922" s="24" t="n">
        <v>46</v>
      </c>
      <c r="C25922" s="7" t="n">
        <v>8</v>
      </c>
      <c r="D25922" s="7" t="n">
        <v>12.8199996948242</v>
      </c>
      <c r="E25922" s="7" t="n">
        <v>0</v>
      </c>
      <c r="F25922" s="7" t="n">
        <v>-17.7900009155273</v>
      </c>
      <c r="G25922" s="7" t="n">
        <v>286.399993896484</v>
      </c>
    </row>
    <row r="25923" spans="1:21">
      <c r="A25923" t="s">
        <v>4</v>
      </c>
      <c r="B25923" s="4" t="s">
        <v>5</v>
      </c>
      <c r="C25923" s="4" t="s">
        <v>10</v>
      </c>
      <c r="D25923" s="4" t="s">
        <v>22</v>
      </c>
      <c r="E25923" s="4" t="s">
        <v>22</v>
      </c>
      <c r="F25923" s="4" t="s">
        <v>22</v>
      </c>
      <c r="G25923" s="4" t="s">
        <v>22</v>
      </c>
    </row>
    <row r="25924" spans="1:21">
      <c r="A25924" t="n">
        <v>207255</v>
      </c>
      <c r="B25924" s="24" t="n">
        <v>46</v>
      </c>
      <c r="C25924" s="7" t="n">
        <v>9</v>
      </c>
      <c r="D25924" s="7" t="n">
        <v>11.4200000762939</v>
      </c>
      <c r="E25924" s="7" t="n">
        <v>0</v>
      </c>
      <c r="F25924" s="7" t="n">
        <v>-17.5200004577637</v>
      </c>
      <c r="G25924" s="7" t="n">
        <v>303.700012207031</v>
      </c>
    </row>
    <row r="25925" spans="1:21">
      <c r="A25925" t="s">
        <v>4</v>
      </c>
      <c r="B25925" s="4" t="s">
        <v>5</v>
      </c>
      <c r="C25925" s="4" t="s">
        <v>13</v>
      </c>
      <c r="D25925" s="4" t="s">
        <v>10</v>
      </c>
      <c r="E25925" s="4" t="s">
        <v>6</v>
      </c>
      <c r="F25925" s="4" t="s">
        <v>6</v>
      </c>
      <c r="G25925" s="4" t="s">
        <v>6</v>
      </c>
      <c r="H25925" s="4" t="s">
        <v>6</v>
      </c>
    </row>
    <row r="25926" spans="1:21">
      <c r="A25926" t="n">
        <v>207274</v>
      </c>
      <c r="B25926" s="40" t="n">
        <v>51</v>
      </c>
      <c r="C25926" s="7" t="n">
        <v>3</v>
      </c>
      <c r="D25926" s="7" t="n">
        <v>1</v>
      </c>
      <c r="E25926" s="7" t="s">
        <v>814</v>
      </c>
      <c r="F25926" s="7" t="s">
        <v>844</v>
      </c>
      <c r="G25926" s="7" t="s">
        <v>88</v>
      </c>
      <c r="H25926" s="7" t="s">
        <v>89</v>
      </c>
    </row>
    <row r="25927" spans="1:21">
      <c r="A25927" t="s">
        <v>4</v>
      </c>
      <c r="B25927" s="4" t="s">
        <v>5</v>
      </c>
      <c r="C25927" s="4" t="s">
        <v>13</v>
      </c>
      <c r="D25927" s="4" t="s">
        <v>10</v>
      </c>
      <c r="E25927" s="4" t="s">
        <v>6</v>
      </c>
      <c r="F25927" s="4" t="s">
        <v>6</v>
      </c>
      <c r="G25927" s="4" t="s">
        <v>6</v>
      </c>
      <c r="H25927" s="4" t="s">
        <v>6</v>
      </c>
    </row>
    <row r="25928" spans="1:21">
      <c r="A25928" t="n">
        <v>207287</v>
      </c>
      <c r="B25928" s="40" t="n">
        <v>51</v>
      </c>
      <c r="C25928" s="7" t="n">
        <v>3</v>
      </c>
      <c r="D25928" s="7" t="n">
        <v>2</v>
      </c>
      <c r="E25928" s="7" t="s">
        <v>814</v>
      </c>
      <c r="F25928" s="7" t="s">
        <v>844</v>
      </c>
      <c r="G25928" s="7" t="s">
        <v>88</v>
      </c>
      <c r="H25928" s="7" t="s">
        <v>89</v>
      </c>
    </row>
    <row r="25929" spans="1:21">
      <c r="A25929" t="s">
        <v>4</v>
      </c>
      <c r="B25929" s="4" t="s">
        <v>5</v>
      </c>
      <c r="C25929" s="4" t="s">
        <v>13</v>
      </c>
      <c r="D25929" s="4" t="s">
        <v>10</v>
      </c>
      <c r="E25929" s="4" t="s">
        <v>6</v>
      </c>
      <c r="F25929" s="4" t="s">
        <v>6</v>
      </c>
      <c r="G25929" s="4" t="s">
        <v>6</v>
      </c>
      <c r="H25929" s="4" t="s">
        <v>6</v>
      </c>
    </row>
    <row r="25930" spans="1:21">
      <c r="A25930" t="n">
        <v>207300</v>
      </c>
      <c r="B25930" s="40" t="n">
        <v>51</v>
      </c>
      <c r="C25930" s="7" t="n">
        <v>3</v>
      </c>
      <c r="D25930" s="7" t="n">
        <v>3</v>
      </c>
      <c r="E25930" s="7" t="s">
        <v>843</v>
      </c>
      <c r="F25930" s="7" t="s">
        <v>844</v>
      </c>
      <c r="G25930" s="7" t="s">
        <v>88</v>
      </c>
      <c r="H25930" s="7" t="s">
        <v>89</v>
      </c>
    </row>
    <row r="25931" spans="1:21">
      <c r="A25931" t="s">
        <v>4</v>
      </c>
      <c r="B25931" s="4" t="s">
        <v>5</v>
      </c>
      <c r="C25931" s="4" t="s">
        <v>13</v>
      </c>
      <c r="D25931" s="4" t="s">
        <v>10</v>
      </c>
      <c r="E25931" s="4" t="s">
        <v>6</v>
      </c>
      <c r="F25931" s="4" t="s">
        <v>6</v>
      </c>
      <c r="G25931" s="4" t="s">
        <v>6</v>
      </c>
      <c r="H25931" s="4" t="s">
        <v>6</v>
      </c>
    </row>
    <row r="25932" spans="1:21">
      <c r="A25932" t="n">
        <v>207313</v>
      </c>
      <c r="B25932" s="40" t="n">
        <v>51</v>
      </c>
      <c r="C25932" s="7" t="n">
        <v>3</v>
      </c>
      <c r="D25932" s="7" t="n">
        <v>4</v>
      </c>
      <c r="E25932" s="7" t="s">
        <v>814</v>
      </c>
      <c r="F25932" s="7" t="s">
        <v>844</v>
      </c>
      <c r="G25932" s="7" t="s">
        <v>88</v>
      </c>
      <c r="H25932" s="7" t="s">
        <v>89</v>
      </c>
    </row>
    <row r="25933" spans="1:21">
      <c r="A25933" t="s">
        <v>4</v>
      </c>
      <c r="B25933" s="4" t="s">
        <v>5</v>
      </c>
      <c r="C25933" s="4" t="s">
        <v>13</v>
      </c>
      <c r="D25933" s="4" t="s">
        <v>10</v>
      </c>
      <c r="E25933" s="4" t="s">
        <v>6</v>
      </c>
      <c r="F25933" s="4" t="s">
        <v>6</v>
      </c>
      <c r="G25933" s="4" t="s">
        <v>6</v>
      </c>
      <c r="H25933" s="4" t="s">
        <v>6</v>
      </c>
    </row>
    <row r="25934" spans="1:21">
      <c r="A25934" t="n">
        <v>207326</v>
      </c>
      <c r="B25934" s="40" t="n">
        <v>51</v>
      </c>
      <c r="C25934" s="7" t="n">
        <v>3</v>
      </c>
      <c r="D25934" s="7" t="n">
        <v>7</v>
      </c>
      <c r="E25934" s="7" t="s">
        <v>869</v>
      </c>
      <c r="F25934" s="7" t="s">
        <v>844</v>
      </c>
      <c r="G25934" s="7" t="s">
        <v>88</v>
      </c>
      <c r="H25934" s="7" t="s">
        <v>89</v>
      </c>
    </row>
    <row r="25935" spans="1:21">
      <c r="A25935" t="s">
        <v>4</v>
      </c>
      <c r="B25935" s="4" t="s">
        <v>5</v>
      </c>
      <c r="C25935" s="4" t="s">
        <v>13</v>
      </c>
      <c r="D25935" s="4" t="s">
        <v>10</v>
      </c>
      <c r="E25935" s="4" t="s">
        <v>6</v>
      </c>
      <c r="F25935" s="4" t="s">
        <v>6</v>
      </c>
      <c r="G25935" s="4" t="s">
        <v>6</v>
      </c>
      <c r="H25935" s="4" t="s">
        <v>6</v>
      </c>
    </row>
    <row r="25936" spans="1:21">
      <c r="A25936" t="n">
        <v>207339</v>
      </c>
      <c r="B25936" s="40" t="n">
        <v>51</v>
      </c>
      <c r="C25936" s="7" t="n">
        <v>3</v>
      </c>
      <c r="D25936" s="7" t="n">
        <v>8</v>
      </c>
      <c r="E25936" s="7" t="s">
        <v>869</v>
      </c>
      <c r="F25936" s="7" t="s">
        <v>844</v>
      </c>
      <c r="G25936" s="7" t="s">
        <v>88</v>
      </c>
      <c r="H25936" s="7" t="s">
        <v>89</v>
      </c>
    </row>
    <row r="25937" spans="1:8">
      <c r="A25937" t="s">
        <v>4</v>
      </c>
      <c r="B25937" s="4" t="s">
        <v>5</v>
      </c>
      <c r="C25937" s="4" t="s">
        <v>13</v>
      </c>
      <c r="D25937" s="4" t="s">
        <v>10</v>
      </c>
      <c r="E25937" s="4" t="s">
        <v>6</v>
      </c>
      <c r="F25937" s="4" t="s">
        <v>6</v>
      </c>
      <c r="G25937" s="4" t="s">
        <v>6</v>
      </c>
      <c r="H25937" s="4" t="s">
        <v>6</v>
      </c>
    </row>
    <row r="25938" spans="1:8">
      <c r="A25938" t="n">
        <v>207352</v>
      </c>
      <c r="B25938" s="40" t="n">
        <v>51</v>
      </c>
      <c r="C25938" s="7" t="n">
        <v>3</v>
      </c>
      <c r="D25938" s="7" t="n">
        <v>9</v>
      </c>
      <c r="E25938" s="7" t="s">
        <v>869</v>
      </c>
      <c r="F25938" s="7" t="s">
        <v>89</v>
      </c>
      <c r="G25938" s="7" t="s">
        <v>88</v>
      </c>
      <c r="H25938" s="7" t="s">
        <v>89</v>
      </c>
    </row>
    <row r="25939" spans="1:8">
      <c r="A25939" t="s">
        <v>4</v>
      </c>
      <c r="B25939" s="4" t="s">
        <v>5</v>
      </c>
      <c r="C25939" s="4" t="s">
        <v>10</v>
      </c>
      <c r="D25939" s="4" t="s">
        <v>22</v>
      </c>
      <c r="E25939" s="4" t="s">
        <v>22</v>
      </c>
      <c r="F25939" s="4" t="s">
        <v>22</v>
      </c>
      <c r="G25939" s="4" t="s">
        <v>22</v>
      </c>
    </row>
    <row r="25940" spans="1:8">
      <c r="A25940" t="n">
        <v>207365</v>
      </c>
      <c r="B25940" s="24" t="n">
        <v>46</v>
      </c>
      <c r="C25940" s="7" t="n">
        <v>11</v>
      </c>
      <c r="D25940" s="7" t="n">
        <v>8.94999980926514</v>
      </c>
      <c r="E25940" s="7" t="n">
        <v>0</v>
      </c>
      <c r="F25940" s="7" t="n">
        <v>-16.5799999237061</v>
      </c>
      <c r="G25940" s="7" t="n">
        <v>351</v>
      </c>
    </row>
    <row r="25941" spans="1:8">
      <c r="A25941" t="s">
        <v>4</v>
      </c>
      <c r="B25941" s="4" t="s">
        <v>5</v>
      </c>
      <c r="C25941" s="4" t="s">
        <v>10</v>
      </c>
      <c r="D25941" s="4" t="s">
        <v>22</v>
      </c>
      <c r="E25941" s="4" t="s">
        <v>22</v>
      </c>
      <c r="F25941" s="4" t="s">
        <v>22</v>
      </c>
      <c r="G25941" s="4" t="s">
        <v>22</v>
      </c>
    </row>
    <row r="25942" spans="1:8">
      <c r="A25942" t="n">
        <v>207384</v>
      </c>
      <c r="B25942" s="24" t="n">
        <v>46</v>
      </c>
      <c r="C25942" s="7" t="n">
        <v>16</v>
      </c>
      <c r="D25942" s="7" t="n">
        <v>9.86999988555908</v>
      </c>
      <c r="E25942" s="7" t="n">
        <v>0</v>
      </c>
      <c r="F25942" s="7" t="n">
        <v>-16.8400001525879</v>
      </c>
      <c r="G25942" s="7" t="n">
        <v>351</v>
      </c>
    </row>
    <row r="25943" spans="1:8">
      <c r="A25943" t="s">
        <v>4</v>
      </c>
      <c r="B25943" s="4" t="s">
        <v>5</v>
      </c>
      <c r="C25943" s="4" t="s">
        <v>10</v>
      </c>
      <c r="D25943" s="4" t="s">
        <v>22</v>
      </c>
      <c r="E25943" s="4" t="s">
        <v>22</v>
      </c>
      <c r="F25943" s="4" t="s">
        <v>22</v>
      </c>
      <c r="G25943" s="4" t="s">
        <v>22</v>
      </c>
    </row>
    <row r="25944" spans="1:8">
      <c r="A25944" t="n">
        <v>207403</v>
      </c>
      <c r="B25944" s="24" t="n">
        <v>46</v>
      </c>
      <c r="C25944" s="7" t="n">
        <v>15</v>
      </c>
      <c r="D25944" s="7" t="n">
        <v>8</v>
      </c>
      <c r="E25944" s="7" t="n">
        <v>0</v>
      </c>
      <c r="F25944" s="7" t="n">
        <v>-17.6200008392334</v>
      </c>
      <c r="G25944" s="7" t="n">
        <v>272.799987792969</v>
      </c>
    </row>
    <row r="25945" spans="1:8">
      <c r="A25945" t="s">
        <v>4</v>
      </c>
      <c r="B25945" s="4" t="s">
        <v>5</v>
      </c>
      <c r="C25945" s="4" t="s">
        <v>10</v>
      </c>
      <c r="D25945" s="4" t="s">
        <v>22</v>
      </c>
      <c r="E25945" s="4" t="s">
        <v>22</v>
      </c>
      <c r="F25945" s="4" t="s">
        <v>22</v>
      </c>
      <c r="G25945" s="4" t="s">
        <v>22</v>
      </c>
    </row>
    <row r="25946" spans="1:8">
      <c r="A25946" t="n">
        <v>207422</v>
      </c>
      <c r="B25946" s="24" t="n">
        <v>46</v>
      </c>
      <c r="C25946" s="7" t="n">
        <v>14</v>
      </c>
      <c r="D25946" s="7" t="n">
        <v>8.35999965667725</v>
      </c>
      <c r="E25946" s="7" t="n">
        <v>0</v>
      </c>
      <c r="F25946" s="7" t="n">
        <v>-18.6100006103516</v>
      </c>
      <c r="G25946" s="7" t="n">
        <v>270.299987792969</v>
      </c>
    </row>
    <row r="25947" spans="1:8">
      <c r="A25947" t="s">
        <v>4</v>
      </c>
      <c r="B25947" s="4" t="s">
        <v>5</v>
      </c>
      <c r="C25947" s="4" t="s">
        <v>10</v>
      </c>
      <c r="D25947" s="4" t="s">
        <v>22</v>
      </c>
      <c r="E25947" s="4" t="s">
        <v>22</v>
      </c>
      <c r="F25947" s="4" t="s">
        <v>22</v>
      </c>
      <c r="G25947" s="4" t="s">
        <v>22</v>
      </c>
    </row>
    <row r="25948" spans="1:8">
      <c r="A25948" t="n">
        <v>207441</v>
      </c>
      <c r="B25948" s="24" t="n">
        <v>46</v>
      </c>
      <c r="C25948" s="7" t="n">
        <v>7034</v>
      </c>
      <c r="D25948" s="7" t="n">
        <v>-4.69000005722046</v>
      </c>
      <c r="E25948" s="7" t="n">
        <v>19</v>
      </c>
      <c r="F25948" s="7" t="n">
        <v>15.710000038147</v>
      </c>
      <c r="G25948" s="7" t="n">
        <v>160</v>
      </c>
    </row>
    <row r="25949" spans="1:8">
      <c r="A25949" t="s">
        <v>4</v>
      </c>
      <c r="B25949" s="4" t="s">
        <v>5</v>
      </c>
      <c r="C25949" s="4" t="s">
        <v>10</v>
      </c>
      <c r="D25949" s="4" t="s">
        <v>9</v>
      </c>
    </row>
    <row r="25950" spans="1:8">
      <c r="A25950" t="n">
        <v>207460</v>
      </c>
      <c r="B25950" s="41" t="n">
        <v>43</v>
      </c>
      <c r="C25950" s="7" t="n">
        <v>7034</v>
      </c>
      <c r="D25950" s="7" t="n">
        <v>512</v>
      </c>
    </row>
    <row r="25951" spans="1:8">
      <c r="A25951" t="s">
        <v>4</v>
      </c>
      <c r="B25951" s="4" t="s">
        <v>5</v>
      </c>
      <c r="C25951" s="4" t="s">
        <v>10</v>
      </c>
      <c r="D25951" s="4" t="s">
        <v>9</v>
      </c>
    </row>
    <row r="25952" spans="1:8">
      <c r="A25952" t="n">
        <v>207467</v>
      </c>
      <c r="B25952" s="41" t="n">
        <v>43</v>
      </c>
      <c r="C25952" s="7" t="n">
        <v>7034</v>
      </c>
      <c r="D25952" s="7" t="n">
        <v>256</v>
      </c>
    </row>
    <row r="25953" spans="1:8">
      <c r="A25953" t="s">
        <v>4</v>
      </c>
      <c r="B25953" s="4" t="s">
        <v>5</v>
      </c>
      <c r="C25953" s="4" t="s">
        <v>10</v>
      </c>
      <c r="D25953" s="4" t="s">
        <v>9</v>
      </c>
    </row>
    <row r="25954" spans="1:8">
      <c r="A25954" t="n">
        <v>207474</v>
      </c>
      <c r="B25954" s="41" t="n">
        <v>43</v>
      </c>
      <c r="C25954" s="7" t="n">
        <v>7034</v>
      </c>
      <c r="D25954" s="7" t="n">
        <v>8388608</v>
      </c>
    </row>
    <row r="25955" spans="1:8">
      <c r="A25955" t="s">
        <v>4</v>
      </c>
      <c r="B25955" s="4" t="s">
        <v>5</v>
      </c>
      <c r="C25955" s="4" t="s">
        <v>10</v>
      </c>
      <c r="D25955" s="4" t="s">
        <v>13</v>
      </c>
      <c r="E25955" s="4" t="s">
        <v>6</v>
      </c>
      <c r="F25955" s="4" t="s">
        <v>22</v>
      </c>
      <c r="G25955" s="4" t="s">
        <v>22</v>
      </c>
      <c r="H25955" s="4" t="s">
        <v>22</v>
      </c>
    </row>
    <row r="25956" spans="1:8">
      <c r="A25956" t="n">
        <v>207481</v>
      </c>
      <c r="B25956" s="39" t="n">
        <v>48</v>
      </c>
      <c r="C25956" s="7" t="n">
        <v>7034</v>
      </c>
      <c r="D25956" s="7" t="n">
        <v>0</v>
      </c>
      <c r="E25956" s="7" t="s">
        <v>1612</v>
      </c>
      <c r="F25956" s="7" t="n">
        <v>-1</v>
      </c>
      <c r="G25956" s="7" t="n">
        <v>1</v>
      </c>
      <c r="H25956" s="7" t="n">
        <v>0</v>
      </c>
    </row>
    <row r="25957" spans="1:8">
      <c r="A25957" t="s">
        <v>4</v>
      </c>
      <c r="B25957" s="4" t="s">
        <v>5</v>
      </c>
      <c r="C25957" s="4" t="s">
        <v>10</v>
      </c>
      <c r="D25957" s="4" t="s">
        <v>13</v>
      </c>
      <c r="E25957" s="4" t="s">
        <v>6</v>
      </c>
      <c r="F25957" s="4" t="s">
        <v>22</v>
      </c>
      <c r="G25957" s="4" t="s">
        <v>22</v>
      </c>
      <c r="H25957" s="4" t="s">
        <v>22</v>
      </c>
    </row>
    <row r="25958" spans="1:8">
      <c r="A25958" t="n">
        <v>207513</v>
      </c>
      <c r="B25958" s="39" t="n">
        <v>48</v>
      </c>
      <c r="C25958" s="7" t="n">
        <v>7034</v>
      </c>
      <c r="D25958" s="7" t="n">
        <v>0</v>
      </c>
      <c r="E25958" s="7" t="s">
        <v>1492</v>
      </c>
      <c r="F25958" s="7" t="n">
        <v>0</v>
      </c>
      <c r="G25958" s="7" t="n">
        <v>1</v>
      </c>
      <c r="H25958" s="7" t="n">
        <v>0</v>
      </c>
    </row>
    <row r="25959" spans="1:8">
      <c r="A25959" t="s">
        <v>4</v>
      </c>
      <c r="B25959" s="4" t="s">
        <v>5</v>
      </c>
      <c r="C25959" s="4" t="s">
        <v>13</v>
      </c>
      <c r="D25959" s="4" t="s">
        <v>10</v>
      </c>
      <c r="E25959" s="4" t="s">
        <v>10</v>
      </c>
      <c r="F25959" s="4" t="s">
        <v>10</v>
      </c>
      <c r="G25959" s="4" t="s">
        <v>10</v>
      </c>
      <c r="H25959" s="4" t="s">
        <v>10</v>
      </c>
      <c r="I25959" s="4" t="s">
        <v>6</v>
      </c>
      <c r="J25959" s="4" t="s">
        <v>22</v>
      </c>
      <c r="K25959" s="4" t="s">
        <v>22</v>
      </c>
      <c r="L25959" s="4" t="s">
        <v>22</v>
      </c>
      <c r="M25959" s="4" t="s">
        <v>9</v>
      </c>
      <c r="N25959" s="4" t="s">
        <v>9</v>
      </c>
      <c r="O25959" s="4" t="s">
        <v>22</v>
      </c>
      <c r="P25959" s="4" t="s">
        <v>22</v>
      </c>
      <c r="Q25959" s="4" t="s">
        <v>22</v>
      </c>
      <c r="R25959" s="4" t="s">
        <v>22</v>
      </c>
      <c r="S25959" s="4" t="s">
        <v>13</v>
      </c>
    </row>
    <row r="25960" spans="1:8">
      <c r="A25960" t="n">
        <v>207540</v>
      </c>
      <c r="B25960" s="83" t="n">
        <v>39</v>
      </c>
      <c r="C25960" s="7" t="n">
        <v>12</v>
      </c>
      <c r="D25960" s="7" t="n">
        <v>65533</v>
      </c>
      <c r="E25960" s="7" t="n">
        <v>204</v>
      </c>
      <c r="F25960" s="7" t="n">
        <v>0</v>
      </c>
      <c r="G25960" s="7" t="n">
        <v>7034</v>
      </c>
      <c r="H25960" s="7" t="n">
        <v>259</v>
      </c>
      <c r="I25960" s="7" t="s">
        <v>1509</v>
      </c>
      <c r="J25960" s="7" t="n">
        <v>0</v>
      </c>
      <c r="K25960" s="7" t="n">
        <v>0</v>
      </c>
      <c r="L25960" s="7" t="n">
        <v>0</v>
      </c>
      <c r="M25960" s="7" t="n">
        <v>0</v>
      </c>
      <c r="N25960" s="7" t="n">
        <v>0</v>
      </c>
      <c r="O25960" s="7" t="n">
        <v>0</v>
      </c>
      <c r="P25960" s="7" t="n">
        <v>1</v>
      </c>
      <c r="Q25960" s="7" t="n">
        <v>1</v>
      </c>
      <c r="R25960" s="7" t="n">
        <v>1</v>
      </c>
      <c r="S25960" s="7" t="n">
        <v>104</v>
      </c>
    </row>
    <row r="25961" spans="1:8">
      <c r="A25961" t="s">
        <v>4</v>
      </c>
      <c r="B25961" s="4" t="s">
        <v>5</v>
      </c>
      <c r="C25961" s="4" t="s">
        <v>13</v>
      </c>
      <c r="D25961" s="4" t="s">
        <v>10</v>
      </c>
      <c r="E25961" s="4" t="s">
        <v>10</v>
      </c>
      <c r="F25961" s="4" t="s">
        <v>10</v>
      </c>
      <c r="G25961" s="4" t="s">
        <v>10</v>
      </c>
      <c r="H25961" s="4" t="s">
        <v>10</v>
      </c>
      <c r="I25961" s="4" t="s">
        <v>6</v>
      </c>
      <c r="J25961" s="4" t="s">
        <v>22</v>
      </c>
      <c r="K25961" s="4" t="s">
        <v>22</v>
      </c>
      <c r="L25961" s="4" t="s">
        <v>22</v>
      </c>
      <c r="M25961" s="4" t="s">
        <v>9</v>
      </c>
      <c r="N25961" s="4" t="s">
        <v>9</v>
      </c>
      <c r="O25961" s="4" t="s">
        <v>22</v>
      </c>
      <c r="P25961" s="4" t="s">
        <v>22</v>
      </c>
      <c r="Q25961" s="4" t="s">
        <v>22</v>
      </c>
      <c r="R25961" s="4" t="s">
        <v>22</v>
      </c>
      <c r="S25961" s="4" t="s">
        <v>13</v>
      </c>
    </row>
    <row r="25962" spans="1:8">
      <c r="A25962" t="n">
        <v>207602</v>
      </c>
      <c r="B25962" s="83" t="n">
        <v>39</v>
      </c>
      <c r="C25962" s="7" t="n">
        <v>12</v>
      </c>
      <c r="D25962" s="7" t="n">
        <v>65533</v>
      </c>
      <c r="E25962" s="7" t="n">
        <v>204</v>
      </c>
      <c r="F25962" s="7" t="n">
        <v>0</v>
      </c>
      <c r="G25962" s="7" t="n">
        <v>7034</v>
      </c>
      <c r="H25962" s="7" t="n">
        <v>259</v>
      </c>
      <c r="I25962" s="7" t="s">
        <v>1510</v>
      </c>
      <c r="J25962" s="7" t="n">
        <v>0</v>
      </c>
      <c r="K25962" s="7" t="n">
        <v>0</v>
      </c>
      <c r="L25962" s="7" t="n">
        <v>0</v>
      </c>
      <c r="M25962" s="7" t="n">
        <v>0</v>
      </c>
      <c r="N25962" s="7" t="n">
        <v>0</v>
      </c>
      <c r="O25962" s="7" t="n">
        <v>0</v>
      </c>
      <c r="P25962" s="7" t="n">
        <v>1</v>
      </c>
      <c r="Q25962" s="7" t="n">
        <v>1</v>
      </c>
      <c r="R25962" s="7" t="n">
        <v>1</v>
      </c>
      <c r="S25962" s="7" t="n">
        <v>105</v>
      </c>
    </row>
    <row r="25963" spans="1:8">
      <c r="A25963" t="s">
        <v>4</v>
      </c>
      <c r="B25963" s="4" t="s">
        <v>5</v>
      </c>
      <c r="C25963" s="4" t="s">
        <v>13</v>
      </c>
      <c r="D25963" s="4" t="s">
        <v>10</v>
      </c>
      <c r="E25963" s="4" t="s">
        <v>10</v>
      </c>
      <c r="F25963" s="4" t="s">
        <v>10</v>
      </c>
      <c r="G25963" s="4" t="s">
        <v>10</v>
      </c>
      <c r="H25963" s="4" t="s">
        <v>10</v>
      </c>
      <c r="I25963" s="4" t="s">
        <v>6</v>
      </c>
      <c r="J25963" s="4" t="s">
        <v>22</v>
      </c>
      <c r="K25963" s="4" t="s">
        <v>22</v>
      </c>
      <c r="L25963" s="4" t="s">
        <v>22</v>
      </c>
      <c r="M25963" s="4" t="s">
        <v>9</v>
      </c>
      <c r="N25963" s="4" t="s">
        <v>9</v>
      </c>
      <c r="O25963" s="4" t="s">
        <v>22</v>
      </c>
      <c r="P25963" s="4" t="s">
        <v>22</v>
      </c>
      <c r="Q25963" s="4" t="s">
        <v>22</v>
      </c>
      <c r="R25963" s="4" t="s">
        <v>22</v>
      </c>
      <c r="S25963" s="4" t="s">
        <v>13</v>
      </c>
    </row>
    <row r="25964" spans="1:8">
      <c r="A25964" t="n">
        <v>207664</v>
      </c>
      <c r="B25964" s="83" t="n">
        <v>39</v>
      </c>
      <c r="C25964" s="7" t="n">
        <v>12</v>
      </c>
      <c r="D25964" s="7" t="n">
        <v>65533</v>
      </c>
      <c r="E25964" s="7" t="n">
        <v>204</v>
      </c>
      <c r="F25964" s="7" t="n">
        <v>0</v>
      </c>
      <c r="G25964" s="7" t="n">
        <v>7034</v>
      </c>
      <c r="H25964" s="7" t="n">
        <v>259</v>
      </c>
      <c r="I25964" s="7" t="s">
        <v>1511</v>
      </c>
      <c r="J25964" s="7" t="n">
        <v>0</v>
      </c>
      <c r="K25964" s="7" t="n">
        <v>0</v>
      </c>
      <c r="L25964" s="7" t="n">
        <v>0</v>
      </c>
      <c r="M25964" s="7" t="n">
        <v>0</v>
      </c>
      <c r="N25964" s="7" t="n">
        <v>0</v>
      </c>
      <c r="O25964" s="7" t="n">
        <v>0</v>
      </c>
      <c r="P25964" s="7" t="n">
        <v>1</v>
      </c>
      <c r="Q25964" s="7" t="n">
        <v>1</v>
      </c>
      <c r="R25964" s="7" t="n">
        <v>1</v>
      </c>
      <c r="S25964" s="7" t="n">
        <v>106</v>
      </c>
    </row>
    <row r="25965" spans="1:8">
      <c r="A25965" t="s">
        <v>4</v>
      </c>
      <c r="B25965" s="4" t="s">
        <v>5</v>
      </c>
      <c r="C25965" s="4" t="s">
        <v>13</v>
      </c>
      <c r="D25965" s="4" t="s">
        <v>10</v>
      </c>
      <c r="E25965" s="4" t="s">
        <v>10</v>
      </c>
      <c r="F25965" s="4" t="s">
        <v>10</v>
      </c>
      <c r="G25965" s="4" t="s">
        <v>10</v>
      </c>
      <c r="H25965" s="4" t="s">
        <v>10</v>
      </c>
      <c r="I25965" s="4" t="s">
        <v>6</v>
      </c>
      <c r="J25965" s="4" t="s">
        <v>22</v>
      </c>
      <c r="K25965" s="4" t="s">
        <v>22</v>
      </c>
      <c r="L25965" s="4" t="s">
        <v>22</v>
      </c>
      <c r="M25965" s="4" t="s">
        <v>9</v>
      </c>
      <c r="N25965" s="4" t="s">
        <v>9</v>
      </c>
      <c r="O25965" s="4" t="s">
        <v>22</v>
      </c>
      <c r="P25965" s="4" t="s">
        <v>22</v>
      </c>
      <c r="Q25965" s="4" t="s">
        <v>22</v>
      </c>
      <c r="R25965" s="4" t="s">
        <v>22</v>
      </c>
      <c r="S25965" s="4" t="s">
        <v>13</v>
      </c>
    </row>
    <row r="25966" spans="1:8">
      <c r="A25966" t="n">
        <v>207726</v>
      </c>
      <c r="B25966" s="83" t="n">
        <v>39</v>
      </c>
      <c r="C25966" s="7" t="n">
        <v>12</v>
      </c>
      <c r="D25966" s="7" t="n">
        <v>65533</v>
      </c>
      <c r="E25966" s="7" t="n">
        <v>204</v>
      </c>
      <c r="F25966" s="7" t="n">
        <v>0</v>
      </c>
      <c r="G25966" s="7" t="n">
        <v>7034</v>
      </c>
      <c r="H25966" s="7" t="n">
        <v>259</v>
      </c>
      <c r="I25966" s="7" t="s">
        <v>1512</v>
      </c>
      <c r="J25966" s="7" t="n">
        <v>0</v>
      </c>
      <c r="K25966" s="7" t="n">
        <v>0</v>
      </c>
      <c r="L25966" s="7" t="n">
        <v>0</v>
      </c>
      <c r="M25966" s="7" t="n">
        <v>0</v>
      </c>
      <c r="N25966" s="7" t="n">
        <v>0</v>
      </c>
      <c r="O25966" s="7" t="n">
        <v>0</v>
      </c>
      <c r="P25966" s="7" t="n">
        <v>1</v>
      </c>
      <c r="Q25966" s="7" t="n">
        <v>1</v>
      </c>
      <c r="R25966" s="7" t="n">
        <v>1</v>
      </c>
      <c r="S25966" s="7" t="n">
        <v>107</v>
      </c>
    </row>
    <row r="25967" spans="1:8">
      <c r="A25967" t="s">
        <v>4</v>
      </c>
      <c r="B25967" s="4" t="s">
        <v>5</v>
      </c>
      <c r="C25967" s="4" t="s">
        <v>10</v>
      </c>
      <c r="D25967" s="4" t="s">
        <v>22</v>
      </c>
      <c r="E25967" s="4" t="s">
        <v>22</v>
      </c>
      <c r="F25967" s="4" t="s">
        <v>22</v>
      </c>
      <c r="G25967" s="4" t="s">
        <v>22</v>
      </c>
    </row>
    <row r="25968" spans="1:8">
      <c r="A25968" t="n">
        <v>207788</v>
      </c>
      <c r="B25968" s="24" t="n">
        <v>46</v>
      </c>
      <c r="C25968" s="7" t="n">
        <v>7033</v>
      </c>
      <c r="D25968" s="7" t="n">
        <v>6.23999977111816</v>
      </c>
      <c r="E25968" s="7" t="n">
        <v>0</v>
      </c>
      <c r="F25968" s="7" t="n">
        <v>-11.6099996566772</v>
      </c>
      <c r="G25968" s="7" t="n">
        <v>342.200012207031</v>
      </c>
    </row>
    <row r="25969" spans="1:19">
      <c r="A25969" t="s">
        <v>4</v>
      </c>
      <c r="B25969" s="4" t="s">
        <v>5</v>
      </c>
      <c r="C25969" s="4" t="s">
        <v>10</v>
      </c>
      <c r="D25969" s="4" t="s">
        <v>9</v>
      </c>
    </row>
    <row r="25970" spans="1:19">
      <c r="A25970" t="n">
        <v>207807</v>
      </c>
      <c r="B25970" s="41" t="n">
        <v>43</v>
      </c>
      <c r="C25970" s="7" t="n">
        <v>7033</v>
      </c>
      <c r="D25970" s="7" t="n">
        <v>512</v>
      </c>
    </row>
    <row r="25971" spans="1:19">
      <c r="A25971" t="s">
        <v>4</v>
      </c>
      <c r="B25971" s="4" t="s">
        <v>5</v>
      </c>
      <c r="C25971" s="4" t="s">
        <v>10</v>
      </c>
      <c r="D25971" s="4" t="s">
        <v>9</v>
      </c>
    </row>
    <row r="25972" spans="1:19">
      <c r="A25972" t="n">
        <v>207814</v>
      </c>
      <c r="B25972" s="41" t="n">
        <v>43</v>
      </c>
      <c r="C25972" s="7" t="n">
        <v>7033</v>
      </c>
      <c r="D25972" s="7" t="n">
        <v>256</v>
      </c>
    </row>
    <row r="25973" spans="1:19">
      <c r="A25973" t="s">
        <v>4</v>
      </c>
      <c r="B25973" s="4" t="s">
        <v>5</v>
      </c>
      <c r="C25973" s="4" t="s">
        <v>10</v>
      </c>
      <c r="D25973" s="4" t="s">
        <v>9</v>
      </c>
    </row>
    <row r="25974" spans="1:19">
      <c r="A25974" t="n">
        <v>207821</v>
      </c>
      <c r="B25974" s="41" t="n">
        <v>43</v>
      </c>
      <c r="C25974" s="7" t="n">
        <v>7033</v>
      </c>
      <c r="D25974" s="7" t="n">
        <v>8388608</v>
      </c>
    </row>
    <row r="25975" spans="1:19">
      <c r="A25975" t="s">
        <v>4</v>
      </c>
      <c r="B25975" s="4" t="s">
        <v>5</v>
      </c>
      <c r="C25975" s="4" t="s">
        <v>10</v>
      </c>
      <c r="D25975" s="4" t="s">
        <v>13</v>
      </c>
      <c r="E25975" s="4" t="s">
        <v>6</v>
      </c>
      <c r="F25975" s="4" t="s">
        <v>22</v>
      </c>
      <c r="G25975" s="4" t="s">
        <v>22</v>
      </c>
      <c r="H25975" s="4" t="s">
        <v>22</v>
      </c>
    </row>
    <row r="25976" spans="1:19">
      <c r="A25976" t="n">
        <v>207828</v>
      </c>
      <c r="B25976" s="39" t="n">
        <v>48</v>
      </c>
      <c r="C25976" s="7" t="n">
        <v>7033</v>
      </c>
      <c r="D25976" s="7" t="n">
        <v>0</v>
      </c>
      <c r="E25976" s="7" t="s">
        <v>1608</v>
      </c>
      <c r="F25976" s="7" t="n">
        <v>-1</v>
      </c>
      <c r="G25976" s="7" t="n">
        <v>1</v>
      </c>
      <c r="H25976" s="7" t="n">
        <v>0</v>
      </c>
    </row>
    <row r="25977" spans="1:19">
      <c r="A25977" t="s">
        <v>4</v>
      </c>
      <c r="B25977" s="4" t="s">
        <v>5</v>
      </c>
      <c r="C25977" s="4" t="s">
        <v>13</v>
      </c>
      <c r="D25977" s="4" t="s">
        <v>10</v>
      </c>
      <c r="E25977" s="4" t="s">
        <v>6</v>
      </c>
      <c r="F25977" s="4" t="s">
        <v>6</v>
      </c>
      <c r="G25977" s="4" t="s">
        <v>9</v>
      </c>
      <c r="H25977" s="4" t="s">
        <v>9</v>
      </c>
      <c r="I25977" s="4" t="s">
        <v>9</v>
      </c>
      <c r="J25977" s="4" t="s">
        <v>9</v>
      </c>
      <c r="K25977" s="4" t="s">
        <v>9</v>
      </c>
      <c r="L25977" s="4" t="s">
        <v>9</v>
      </c>
      <c r="M25977" s="4" t="s">
        <v>9</v>
      </c>
      <c r="N25977" s="4" t="s">
        <v>9</v>
      </c>
      <c r="O25977" s="4" t="s">
        <v>9</v>
      </c>
    </row>
    <row r="25978" spans="1:19">
      <c r="A25978" t="n">
        <v>207855</v>
      </c>
      <c r="B25978" s="103" t="n">
        <v>37</v>
      </c>
      <c r="C25978" s="7" t="n">
        <v>0</v>
      </c>
      <c r="D25978" s="7" t="n">
        <v>7033</v>
      </c>
      <c r="E25978" s="7" t="s">
        <v>1554</v>
      </c>
      <c r="F25978" s="7" t="s">
        <v>1557</v>
      </c>
      <c r="G25978" s="7" t="n">
        <v>0</v>
      </c>
      <c r="H25978" s="7" t="n">
        <v>0</v>
      </c>
      <c r="I25978" s="7" t="n">
        <v>0</v>
      </c>
      <c r="J25978" s="7" t="n">
        <v>0</v>
      </c>
      <c r="K25978" s="7" t="n">
        <v>0</v>
      </c>
      <c r="L25978" s="7" t="n">
        <v>0</v>
      </c>
      <c r="M25978" s="7" t="n">
        <v>1065353216</v>
      </c>
      <c r="N25978" s="7" t="n">
        <v>1065353216</v>
      </c>
      <c r="O25978" s="7" t="n">
        <v>1065353216</v>
      </c>
    </row>
    <row r="25979" spans="1:19">
      <c r="A25979" t="s">
        <v>4</v>
      </c>
      <c r="B25979" s="4" t="s">
        <v>5</v>
      </c>
      <c r="C25979" s="4" t="s">
        <v>13</v>
      </c>
      <c r="D25979" s="4" t="s">
        <v>10</v>
      </c>
      <c r="E25979" s="4" t="s">
        <v>6</v>
      </c>
      <c r="F25979" s="4" t="s">
        <v>6</v>
      </c>
      <c r="G25979" s="4" t="s">
        <v>13</v>
      </c>
    </row>
    <row r="25980" spans="1:19">
      <c r="A25980" t="n">
        <v>207916</v>
      </c>
      <c r="B25980" s="19" t="n">
        <v>32</v>
      </c>
      <c r="C25980" s="7" t="n">
        <v>0</v>
      </c>
      <c r="D25980" s="7" t="n">
        <v>7033</v>
      </c>
      <c r="E25980" s="7" t="s">
        <v>12</v>
      </c>
      <c r="F25980" s="7" t="s">
        <v>1557</v>
      </c>
      <c r="G25980" s="7" t="n">
        <v>1</v>
      </c>
    </row>
    <row r="25981" spans="1:19">
      <c r="A25981" t="s">
        <v>4</v>
      </c>
      <c r="B25981" s="4" t="s">
        <v>5</v>
      </c>
      <c r="C25981" s="4" t="s">
        <v>13</v>
      </c>
      <c r="D25981" s="4" t="s">
        <v>13</v>
      </c>
      <c r="E25981" s="4" t="s">
        <v>22</v>
      </c>
      <c r="F25981" s="4" t="s">
        <v>22</v>
      </c>
      <c r="G25981" s="4" t="s">
        <v>22</v>
      </c>
      <c r="H25981" s="4" t="s">
        <v>10</v>
      </c>
    </row>
    <row r="25982" spans="1:19">
      <c r="A25982" t="n">
        <v>207934</v>
      </c>
      <c r="B25982" s="25" t="n">
        <v>45</v>
      </c>
      <c r="C25982" s="7" t="n">
        <v>2</v>
      </c>
      <c r="D25982" s="7" t="n">
        <v>3</v>
      </c>
      <c r="E25982" s="7" t="n">
        <v>8.94999980926514</v>
      </c>
      <c r="F25982" s="7" t="n">
        <v>1.6599999666214</v>
      </c>
      <c r="G25982" s="7" t="n">
        <v>-17.3700008392334</v>
      </c>
      <c r="H25982" s="7" t="n">
        <v>0</v>
      </c>
    </row>
    <row r="25983" spans="1:19">
      <c r="A25983" t="s">
        <v>4</v>
      </c>
      <c r="B25983" s="4" t="s">
        <v>5</v>
      </c>
      <c r="C25983" s="4" t="s">
        <v>13</v>
      </c>
      <c r="D25983" s="4" t="s">
        <v>13</v>
      </c>
      <c r="E25983" s="4" t="s">
        <v>22</v>
      </c>
      <c r="F25983" s="4" t="s">
        <v>22</v>
      </c>
      <c r="G25983" s="4" t="s">
        <v>22</v>
      </c>
      <c r="H25983" s="4" t="s">
        <v>10</v>
      </c>
      <c r="I25983" s="4" t="s">
        <v>13</v>
      </c>
    </row>
    <row r="25984" spans="1:19">
      <c r="A25984" t="n">
        <v>207951</v>
      </c>
      <c r="B25984" s="25" t="n">
        <v>45</v>
      </c>
      <c r="C25984" s="7" t="n">
        <v>4</v>
      </c>
      <c r="D25984" s="7" t="n">
        <v>3</v>
      </c>
      <c r="E25984" s="7" t="n">
        <v>353.299987792969</v>
      </c>
      <c r="F25984" s="7" t="n">
        <v>317.459991455078</v>
      </c>
      <c r="G25984" s="7" t="n">
        <v>0</v>
      </c>
      <c r="H25984" s="7" t="n">
        <v>0</v>
      </c>
      <c r="I25984" s="7" t="n">
        <v>1</v>
      </c>
    </row>
    <row r="25985" spans="1:15">
      <c r="A25985" t="s">
        <v>4</v>
      </c>
      <c r="B25985" s="4" t="s">
        <v>5</v>
      </c>
      <c r="C25985" s="4" t="s">
        <v>13</v>
      </c>
      <c r="D25985" s="4" t="s">
        <v>13</v>
      </c>
      <c r="E25985" s="4" t="s">
        <v>22</v>
      </c>
      <c r="F25985" s="4" t="s">
        <v>10</v>
      </c>
    </row>
    <row r="25986" spans="1:15">
      <c r="A25986" t="n">
        <v>207969</v>
      </c>
      <c r="B25986" s="25" t="n">
        <v>45</v>
      </c>
      <c r="C25986" s="7" t="n">
        <v>5</v>
      </c>
      <c r="D25986" s="7" t="n">
        <v>3</v>
      </c>
      <c r="E25986" s="7" t="n">
        <v>11.3999996185303</v>
      </c>
      <c r="F25986" s="7" t="n">
        <v>0</v>
      </c>
    </row>
    <row r="25987" spans="1:15">
      <c r="A25987" t="s">
        <v>4</v>
      </c>
      <c r="B25987" s="4" t="s">
        <v>5</v>
      </c>
      <c r="C25987" s="4" t="s">
        <v>13</v>
      </c>
      <c r="D25987" s="4" t="s">
        <v>13</v>
      </c>
      <c r="E25987" s="4" t="s">
        <v>22</v>
      </c>
      <c r="F25987" s="4" t="s">
        <v>10</v>
      </c>
    </row>
    <row r="25988" spans="1:15">
      <c r="A25988" t="n">
        <v>207978</v>
      </c>
      <c r="B25988" s="25" t="n">
        <v>45</v>
      </c>
      <c r="C25988" s="7" t="n">
        <v>11</v>
      </c>
      <c r="D25988" s="7" t="n">
        <v>3</v>
      </c>
      <c r="E25988" s="7" t="n">
        <v>19.1000003814697</v>
      </c>
      <c r="F25988" s="7" t="n">
        <v>0</v>
      </c>
    </row>
    <row r="25989" spans="1:15">
      <c r="A25989" t="s">
        <v>4</v>
      </c>
      <c r="B25989" s="4" t="s">
        <v>5</v>
      </c>
      <c r="C25989" s="4" t="s">
        <v>13</v>
      </c>
      <c r="D25989" s="4" t="s">
        <v>13</v>
      </c>
      <c r="E25989" s="4" t="s">
        <v>22</v>
      </c>
      <c r="F25989" s="4" t="s">
        <v>22</v>
      </c>
      <c r="G25989" s="4" t="s">
        <v>22</v>
      </c>
      <c r="H25989" s="4" t="s">
        <v>10</v>
      </c>
      <c r="I25989" s="4" t="s">
        <v>13</v>
      </c>
    </row>
    <row r="25990" spans="1:15">
      <c r="A25990" t="n">
        <v>207987</v>
      </c>
      <c r="B25990" s="25" t="n">
        <v>45</v>
      </c>
      <c r="C25990" s="7" t="n">
        <v>4</v>
      </c>
      <c r="D25990" s="7" t="n">
        <v>3</v>
      </c>
      <c r="E25990" s="7" t="n">
        <v>353.299987792969</v>
      </c>
      <c r="F25990" s="7" t="n">
        <v>353.679992675781</v>
      </c>
      <c r="G25990" s="7" t="n">
        <v>0</v>
      </c>
      <c r="H25990" s="7" t="n">
        <v>4000</v>
      </c>
      <c r="I25990" s="7" t="n">
        <v>1</v>
      </c>
    </row>
    <row r="25991" spans="1:15">
      <c r="A25991" t="s">
        <v>4</v>
      </c>
      <c r="B25991" s="4" t="s">
        <v>5</v>
      </c>
      <c r="C25991" s="4" t="s">
        <v>13</v>
      </c>
    </row>
    <row r="25992" spans="1:15">
      <c r="A25992" t="n">
        <v>208005</v>
      </c>
      <c r="B25992" s="42" t="n">
        <v>116</v>
      </c>
      <c r="C25992" s="7" t="n">
        <v>0</v>
      </c>
    </row>
    <row r="25993" spans="1:15">
      <c r="A25993" t="s">
        <v>4</v>
      </c>
      <c r="B25993" s="4" t="s">
        <v>5</v>
      </c>
      <c r="C25993" s="4" t="s">
        <v>13</v>
      </c>
      <c r="D25993" s="4" t="s">
        <v>10</v>
      </c>
    </row>
    <row r="25994" spans="1:15">
      <c r="A25994" t="n">
        <v>208007</v>
      </c>
      <c r="B25994" s="42" t="n">
        <v>116</v>
      </c>
      <c r="C25994" s="7" t="n">
        <v>2</v>
      </c>
      <c r="D25994" s="7" t="n">
        <v>1</v>
      </c>
    </row>
    <row r="25995" spans="1:15">
      <c r="A25995" t="s">
        <v>4</v>
      </c>
      <c r="B25995" s="4" t="s">
        <v>5</v>
      </c>
      <c r="C25995" s="4" t="s">
        <v>13</v>
      </c>
      <c r="D25995" s="4" t="s">
        <v>9</v>
      </c>
    </row>
    <row r="25996" spans="1:15">
      <c r="A25996" t="n">
        <v>208011</v>
      </c>
      <c r="B25996" s="42" t="n">
        <v>116</v>
      </c>
      <c r="C25996" s="7" t="n">
        <v>5</v>
      </c>
      <c r="D25996" s="7" t="n">
        <v>1112014848</v>
      </c>
    </row>
    <row r="25997" spans="1:15">
      <c r="A25997" t="s">
        <v>4</v>
      </c>
      <c r="B25997" s="4" t="s">
        <v>5</v>
      </c>
      <c r="C25997" s="4" t="s">
        <v>13</v>
      </c>
      <c r="D25997" s="4" t="s">
        <v>10</v>
      </c>
    </row>
    <row r="25998" spans="1:15">
      <c r="A25998" t="n">
        <v>208017</v>
      </c>
      <c r="B25998" s="42" t="n">
        <v>116</v>
      </c>
      <c r="C25998" s="7" t="n">
        <v>6</v>
      </c>
      <c r="D25998" s="7" t="n">
        <v>1</v>
      </c>
    </row>
    <row r="25999" spans="1:15">
      <c r="A25999" t="s">
        <v>4</v>
      </c>
      <c r="B25999" s="4" t="s">
        <v>5</v>
      </c>
      <c r="C25999" s="4" t="s">
        <v>13</v>
      </c>
      <c r="D25999" s="4" t="s">
        <v>10</v>
      </c>
      <c r="E25999" s="4" t="s">
        <v>22</v>
      </c>
    </row>
    <row r="26000" spans="1:15">
      <c r="A26000" t="n">
        <v>208021</v>
      </c>
      <c r="B26000" s="28" t="n">
        <v>58</v>
      </c>
      <c r="C26000" s="7" t="n">
        <v>100</v>
      </c>
      <c r="D26000" s="7" t="n">
        <v>1000</v>
      </c>
      <c r="E26000" s="7" t="n">
        <v>1</v>
      </c>
    </row>
    <row r="26001" spans="1:9">
      <c r="A26001" t="s">
        <v>4</v>
      </c>
      <c r="B26001" s="4" t="s">
        <v>5</v>
      </c>
      <c r="C26001" s="4" t="s">
        <v>13</v>
      </c>
      <c r="D26001" s="4" t="s">
        <v>10</v>
      </c>
      <c r="E26001" s="4" t="s">
        <v>9</v>
      </c>
      <c r="F26001" s="4" t="s">
        <v>10</v>
      </c>
    </row>
    <row r="26002" spans="1:9">
      <c r="A26002" t="n">
        <v>208029</v>
      </c>
      <c r="B26002" s="14" t="n">
        <v>50</v>
      </c>
      <c r="C26002" s="7" t="n">
        <v>3</v>
      </c>
      <c r="D26002" s="7" t="n">
        <v>1527</v>
      </c>
      <c r="E26002" s="7" t="n">
        <v>1036831949</v>
      </c>
      <c r="F26002" s="7" t="n">
        <v>1000</v>
      </c>
    </row>
    <row r="26003" spans="1:9">
      <c r="A26003" t="s">
        <v>4</v>
      </c>
      <c r="B26003" s="4" t="s">
        <v>5</v>
      </c>
      <c r="C26003" s="4" t="s">
        <v>10</v>
      </c>
      <c r="D26003" s="4" t="s">
        <v>10</v>
      </c>
      <c r="E26003" s="4" t="s">
        <v>10</v>
      </c>
    </row>
    <row r="26004" spans="1:9">
      <c r="A26004" t="n">
        <v>208039</v>
      </c>
      <c r="B26004" s="57" t="n">
        <v>61</v>
      </c>
      <c r="C26004" s="7" t="n">
        <v>6</v>
      </c>
      <c r="D26004" s="7" t="n">
        <v>11</v>
      </c>
      <c r="E26004" s="7" t="n">
        <v>1000</v>
      </c>
    </row>
    <row r="26005" spans="1:9">
      <c r="A26005" t="s">
        <v>4</v>
      </c>
      <c r="B26005" s="4" t="s">
        <v>5</v>
      </c>
      <c r="C26005" s="4" t="s">
        <v>10</v>
      </c>
      <c r="D26005" s="4" t="s">
        <v>10</v>
      </c>
      <c r="E26005" s="4" t="s">
        <v>10</v>
      </c>
    </row>
    <row r="26006" spans="1:9">
      <c r="A26006" t="n">
        <v>208046</v>
      </c>
      <c r="B26006" s="57" t="n">
        <v>61</v>
      </c>
      <c r="C26006" s="7" t="n">
        <v>7</v>
      </c>
      <c r="D26006" s="7" t="n">
        <v>11</v>
      </c>
      <c r="E26006" s="7" t="n">
        <v>1000</v>
      </c>
    </row>
    <row r="26007" spans="1:9">
      <c r="A26007" t="s">
        <v>4</v>
      </c>
      <c r="B26007" s="4" t="s">
        <v>5</v>
      </c>
      <c r="C26007" s="4" t="s">
        <v>10</v>
      </c>
      <c r="D26007" s="4" t="s">
        <v>10</v>
      </c>
      <c r="E26007" s="4" t="s">
        <v>10</v>
      </c>
    </row>
    <row r="26008" spans="1:9">
      <c r="A26008" t="n">
        <v>208053</v>
      </c>
      <c r="B26008" s="57" t="n">
        <v>61</v>
      </c>
      <c r="C26008" s="7" t="n">
        <v>5</v>
      </c>
      <c r="D26008" s="7" t="n">
        <v>14</v>
      </c>
      <c r="E26008" s="7" t="n">
        <v>1000</v>
      </c>
    </row>
    <row r="26009" spans="1:9">
      <c r="A26009" t="s">
        <v>4</v>
      </c>
      <c r="B26009" s="4" t="s">
        <v>5</v>
      </c>
      <c r="C26009" s="4" t="s">
        <v>10</v>
      </c>
      <c r="D26009" s="4" t="s">
        <v>10</v>
      </c>
      <c r="E26009" s="4" t="s">
        <v>10</v>
      </c>
    </row>
    <row r="26010" spans="1:9">
      <c r="A26010" t="n">
        <v>208060</v>
      </c>
      <c r="B26010" s="57" t="n">
        <v>61</v>
      </c>
      <c r="C26010" s="7" t="n">
        <v>1</v>
      </c>
      <c r="D26010" s="7" t="n">
        <v>14</v>
      </c>
      <c r="E26010" s="7" t="n">
        <v>1000</v>
      </c>
    </row>
    <row r="26011" spans="1:9">
      <c r="A26011" t="s">
        <v>4</v>
      </c>
      <c r="B26011" s="4" t="s">
        <v>5</v>
      </c>
      <c r="C26011" s="4" t="s">
        <v>10</v>
      </c>
      <c r="D26011" s="4" t="s">
        <v>10</v>
      </c>
      <c r="E26011" s="4" t="s">
        <v>10</v>
      </c>
    </row>
    <row r="26012" spans="1:9">
      <c r="A26012" t="n">
        <v>208067</v>
      </c>
      <c r="B26012" s="57" t="n">
        <v>61</v>
      </c>
      <c r="C26012" s="7" t="n">
        <v>4</v>
      </c>
      <c r="D26012" s="7" t="n">
        <v>15</v>
      </c>
      <c r="E26012" s="7" t="n">
        <v>1000</v>
      </c>
    </row>
    <row r="26013" spans="1:9">
      <c r="A26013" t="s">
        <v>4</v>
      </c>
      <c r="B26013" s="4" t="s">
        <v>5</v>
      </c>
      <c r="C26013" s="4" t="s">
        <v>10</v>
      </c>
      <c r="D26013" s="4" t="s">
        <v>10</v>
      </c>
      <c r="E26013" s="4" t="s">
        <v>10</v>
      </c>
    </row>
    <row r="26014" spans="1:9">
      <c r="A26014" t="n">
        <v>208074</v>
      </c>
      <c r="B26014" s="57" t="n">
        <v>61</v>
      </c>
      <c r="C26014" s="7" t="n">
        <v>9</v>
      </c>
      <c r="D26014" s="7" t="n">
        <v>16</v>
      </c>
      <c r="E26014" s="7" t="n">
        <v>1000</v>
      </c>
    </row>
    <row r="26015" spans="1:9">
      <c r="A26015" t="s">
        <v>4</v>
      </c>
      <c r="B26015" s="4" t="s">
        <v>5</v>
      </c>
      <c r="C26015" s="4" t="s">
        <v>10</v>
      </c>
      <c r="D26015" s="4" t="s">
        <v>10</v>
      </c>
      <c r="E26015" s="4" t="s">
        <v>10</v>
      </c>
    </row>
    <row r="26016" spans="1:9">
      <c r="A26016" t="n">
        <v>208081</v>
      </c>
      <c r="B26016" s="57" t="n">
        <v>61</v>
      </c>
      <c r="C26016" s="7" t="n">
        <v>8</v>
      </c>
      <c r="D26016" s="7" t="n">
        <v>11</v>
      </c>
      <c r="E26016" s="7" t="n">
        <v>1000</v>
      </c>
    </row>
    <row r="26017" spans="1:6">
      <c r="A26017" t="s">
        <v>4</v>
      </c>
      <c r="B26017" s="4" t="s">
        <v>5</v>
      </c>
      <c r="C26017" s="4" t="s">
        <v>10</v>
      </c>
      <c r="D26017" s="4" t="s">
        <v>10</v>
      </c>
      <c r="E26017" s="4" t="s">
        <v>10</v>
      </c>
    </row>
    <row r="26018" spans="1:6">
      <c r="A26018" t="n">
        <v>208088</v>
      </c>
      <c r="B26018" s="57" t="n">
        <v>61</v>
      </c>
      <c r="C26018" s="7" t="n">
        <v>3</v>
      </c>
      <c r="D26018" s="7" t="n">
        <v>11</v>
      </c>
      <c r="E26018" s="7" t="n">
        <v>1000</v>
      </c>
    </row>
    <row r="26019" spans="1:6">
      <c r="A26019" t="s">
        <v>4</v>
      </c>
      <c r="B26019" s="4" t="s">
        <v>5</v>
      </c>
      <c r="C26019" s="4" t="s">
        <v>10</v>
      </c>
      <c r="D26019" s="4" t="s">
        <v>10</v>
      </c>
      <c r="E26019" s="4" t="s">
        <v>10</v>
      </c>
    </row>
    <row r="26020" spans="1:6">
      <c r="A26020" t="n">
        <v>208095</v>
      </c>
      <c r="B26020" s="57" t="n">
        <v>61</v>
      </c>
      <c r="C26020" s="7" t="n">
        <v>2</v>
      </c>
      <c r="D26020" s="7" t="n">
        <v>11</v>
      </c>
      <c r="E26020" s="7" t="n">
        <v>1000</v>
      </c>
    </row>
    <row r="26021" spans="1:6">
      <c r="A26021" t="s">
        <v>4</v>
      </c>
      <c r="B26021" s="4" t="s">
        <v>5</v>
      </c>
      <c r="C26021" s="4" t="s">
        <v>10</v>
      </c>
      <c r="D26021" s="4" t="s">
        <v>13</v>
      </c>
      <c r="E26021" s="4" t="s">
        <v>6</v>
      </c>
      <c r="F26021" s="4" t="s">
        <v>22</v>
      </c>
      <c r="G26021" s="4" t="s">
        <v>22</v>
      </c>
      <c r="H26021" s="4" t="s">
        <v>22</v>
      </c>
    </row>
    <row r="26022" spans="1:6">
      <c r="A26022" t="n">
        <v>208102</v>
      </c>
      <c r="B26022" s="39" t="n">
        <v>48</v>
      </c>
      <c r="C26022" s="7" t="n">
        <v>15</v>
      </c>
      <c r="D26022" s="7" t="n">
        <v>0</v>
      </c>
      <c r="E26022" s="7" t="s">
        <v>1548</v>
      </c>
      <c r="F26022" s="7" t="n">
        <v>-1</v>
      </c>
      <c r="G26022" s="7" t="n">
        <v>1</v>
      </c>
      <c r="H26022" s="7" t="n">
        <v>0</v>
      </c>
    </row>
    <row r="26023" spans="1:6">
      <c r="A26023" t="s">
        <v>4</v>
      </c>
      <c r="B26023" s="4" t="s">
        <v>5</v>
      </c>
      <c r="C26023" s="4" t="s">
        <v>10</v>
      </c>
    </row>
    <row r="26024" spans="1:6">
      <c r="A26024" t="n">
        <v>208128</v>
      </c>
      <c r="B26024" s="35" t="n">
        <v>16</v>
      </c>
      <c r="C26024" s="7" t="n">
        <v>700</v>
      </c>
    </row>
    <row r="26025" spans="1:6">
      <c r="A26025" t="s">
        <v>4</v>
      </c>
      <c r="B26025" s="4" t="s">
        <v>5</v>
      </c>
      <c r="C26025" s="4" t="s">
        <v>10</v>
      </c>
      <c r="D26025" s="4" t="s">
        <v>13</v>
      </c>
      <c r="E26025" s="4" t="s">
        <v>6</v>
      </c>
      <c r="F26025" s="4" t="s">
        <v>22</v>
      </c>
      <c r="G26025" s="4" t="s">
        <v>22</v>
      </c>
      <c r="H26025" s="4" t="s">
        <v>22</v>
      </c>
    </row>
    <row r="26026" spans="1:6">
      <c r="A26026" t="n">
        <v>208131</v>
      </c>
      <c r="B26026" s="39" t="n">
        <v>48</v>
      </c>
      <c r="C26026" s="7" t="n">
        <v>14</v>
      </c>
      <c r="D26026" s="7" t="n">
        <v>0</v>
      </c>
      <c r="E26026" s="7" t="s">
        <v>1548</v>
      </c>
      <c r="F26026" s="7" t="n">
        <v>-1</v>
      </c>
      <c r="G26026" s="7" t="n">
        <v>1</v>
      </c>
      <c r="H26026" s="7" t="n">
        <v>0</v>
      </c>
    </row>
    <row r="26027" spans="1:6">
      <c r="A26027" t="s">
        <v>4</v>
      </c>
      <c r="B26027" s="4" t="s">
        <v>5</v>
      </c>
      <c r="C26027" s="4" t="s">
        <v>10</v>
      </c>
    </row>
    <row r="26028" spans="1:6">
      <c r="A26028" t="n">
        <v>208157</v>
      </c>
      <c r="B26028" s="35" t="n">
        <v>16</v>
      </c>
      <c r="C26028" s="7" t="n">
        <v>700</v>
      </c>
    </row>
    <row r="26029" spans="1:6">
      <c r="A26029" t="s">
        <v>4</v>
      </c>
      <c r="B26029" s="4" t="s">
        <v>5</v>
      </c>
      <c r="C26029" s="4" t="s">
        <v>10</v>
      </c>
      <c r="D26029" s="4" t="s">
        <v>13</v>
      </c>
      <c r="E26029" s="4" t="s">
        <v>6</v>
      </c>
      <c r="F26029" s="4" t="s">
        <v>22</v>
      </c>
      <c r="G26029" s="4" t="s">
        <v>22</v>
      </c>
      <c r="H26029" s="4" t="s">
        <v>22</v>
      </c>
    </row>
    <row r="26030" spans="1:6">
      <c r="A26030" t="n">
        <v>208160</v>
      </c>
      <c r="B26030" s="39" t="n">
        <v>48</v>
      </c>
      <c r="C26030" s="7" t="n">
        <v>11</v>
      </c>
      <c r="D26030" s="7" t="n">
        <v>0</v>
      </c>
      <c r="E26030" s="7" t="s">
        <v>1548</v>
      </c>
      <c r="F26030" s="7" t="n">
        <v>-1</v>
      </c>
      <c r="G26030" s="7" t="n">
        <v>1</v>
      </c>
      <c r="H26030" s="7" t="n">
        <v>0</v>
      </c>
    </row>
    <row r="26031" spans="1:6">
      <c r="A26031" t="s">
        <v>4</v>
      </c>
      <c r="B26031" s="4" t="s">
        <v>5</v>
      </c>
      <c r="C26031" s="4" t="s">
        <v>10</v>
      </c>
    </row>
    <row r="26032" spans="1:6">
      <c r="A26032" t="n">
        <v>208186</v>
      </c>
      <c r="B26032" s="35" t="n">
        <v>16</v>
      </c>
      <c r="C26032" s="7" t="n">
        <v>700</v>
      </c>
    </row>
    <row r="26033" spans="1:8">
      <c r="A26033" t="s">
        <v>4</v>
      </c>
      <c r="B26033" s="4" t="s">
        <v>5</v>
      </c>
      <c r="C26033" s="4" t="s">
        <v>10</v>
      </c>
      <c r="D26033" s="4" t="s">
        <v>13</v>
      </c>
      <c r="E26033" s="4" t="s">
        <v>6</v>
      </c>
      <c r="F26033" s="4" t="s">
        <v>22</v>
      </c>
      <c r="G26033" s="4" t="s">
        <v>22</v>
      </c>
      <c r="H26033" s="4" t="s">
        <v>22</v>
      </c>
    </row>
    <row r="26034" spans="1:8">
      <c r="A26034" t="n">
        <v>208189</v>
      </c>
      <c r="B26034" s="39" t="n">
        <v>48</v>
      </c>
      <c r="C26034" s="7" t="n">
        <v>16</v>
      </c>
      <c r="D26034" s="7" t="n">
        <v>0</v>
      </c>
      <c r="E26034" s="7" t="s">
        <v>1548</v>
      </c>
      <c r="F26034" s="7" t="n">
        <v>-1</v>
      </c>
      <c r="G26034" s="7" t="n">
        <v>1</v>
      </c>
      <c r="H26034" s="7" t="n">
        <v>0</v>
      </c>
    </row>
    <row r="26035" spans="1:8">
      <c r="A26035" t="s">
        <v>4</v>
      </c>
      <c r="B26035" s="4" t="s">
        <v>5</v>
      </c>
      <c r="C26035" s="4" t="s">
        <v>13</v>
      </c>
      <c r="D26035" s="4" t="s">
        <v>10</v>
      </c>
    </row>
    <row r="26036" spans="1:8">
      <c r="A26036" t="n">
        <v>208215</v>
      </c>
      <c r="B26036" s="25" t="n">
        <v>45</v>
      </c>
      <c r="C26036" s="7" t="n">
        <v>7</v>
      </c>
      <c r="D26036" s="7" t="n">
        <v>255</v>
      </c>
    </row>
    <row r="26037" spans="1:8">
      <c r="A26037" t="s">
        <v>4</v>
      </c>
      <c r="B26037" s="4" t="s">
        <v>5</v>
      </c>
      <c r="C26037" s="4" t="s">
        <v>13</v>
      </c>
      <c r="D26037" s="4" t="s">
        <v>10</v>
      </c>
      <c r="E26037" s="4" t="s">
        <v>22</v>
      </c>
    </row>
    <row r="26038" spans="1:8">
      <c r="A26038" t="n">
        <v>208219</v>
      </c>
      <c r="B26038" s="28" t="n">
        <v>58</v>
      </c>
      <c r="C26038" s="7" t="n">
        <v>101</v>
      </c>
      <c r="D26038" s="7" t="n">
        <v>300</v>
      </c>
      <c r="E26038" s="7" t="n">
        <v>1</v>
      </c>
    </row>
    <row r="26039" spans="1:8">
      <c r="A26039" t="s">
        <v>4</v>
      </c>
      <c r="B26039" s="4" t="s">
        <v>5</v>
      </c>
      <c r="C26039" s="4" t="s">
        <v>13</v>
      </c>
      <c r="D26039" s="4" t="s">
        <v>10</v>
      </c>
    </row>
    <row r="26040" spans="1:8">
      <c r="A26040" t="n">
        <v>208227</v>
      </c>
      <c r="B26040" s="28" t="n">
        <v>58</v>
      </c>
      <c r="C26040" s="7" t="n">
        <v>254</v>
      </c>
      <c r="D26040" s="7" t="n">
        <v>0</v>
      </c>
    </row>
    <row r="26041" spans="1:8">
      <c r="A26041" t="s">
        <v>4</v>
      </c>
      <c r="B26041" s="4" t="s">
        <v>5</v>
      </c>
      <c r="C26041" s="4" t="s">
        <v>13</v>
      </c>
      <c r="D26041" s="4" t="s">
        <v>13</v>
      </c>
      <c r="E26041" s="4" t="s">
        <v>22</v>
      </c>
      <c r="F26041" s="4" t="s">
        <v>22</v>
      </c>
      <c r="G26041" s="4" t="s">
        <v>22</v>
      </c>
      <c r="H26041" s="4" t="s">
        <v>10</v>
      </c>
    </row>
    <row r="26042" spans="1:8">
      <c r="A26042" t="n">
        <v>208231</v>
      </c>
      <c r="B26042" s="25" t="n">
        <v>45</v>
      </c>
      <c r="C26042" s="7" t="n">
        <v>2</v>
      </c>
      <c r="D26042" s="7" t="n">
        <v>3</v>
      </c>
      <c r="E26042" s="7" t="n">
        <v>9.35000038146973</v>
      </c>
      <c r="F26042" s="7" t="n">
        <v>1.72000002861023</v>
      </c>
      <c r="G26042" s="7" t="n">
        <v>-16.7099990844727</v>
      </c>
      <c r="H26042" s="7" t="n">
        <v>0</v>
      </c>
    </row>
    <row r="26043" spans="1:8">
      <c r="A26043" t="s">
        <v>4</v>
      </c>
      <c r="B26043" s="4" t="s">
        <v>5</v>
      </c>
      <c r="C26043" s="4" t="s">
        <v>13</v>
      </c>
      <c r="D26043" s="4" t="s">
        <v>13</v>
      </c>
      <c r="E26043" s="4" t="s">
        <v>22</v>
      </c>
      <c r="F26043" s="4" t="s">
        <v>22</v>
      </c>
      <c r="G26043" s="4" t="s">
        <v>22</v>
      </c>
      <c r="H26043" s="4" t="s">
        <v>10</v>
      </c>
      <c r="I26043" s="4" t="s">
        <v>13</v>
      </c>
    </row>
    <row r="26044" spans="1:8">
      <c r="A26044" t="n">
        <v>208248</v>
      </c>
      <c r="B26044" s="25" t="n">
        <v>45</v>
      </c>
      <c r="C26044" s="7" t="n">
        <v>4</v>
      </c>
      <c r="D26044" s="7" t="n">
        <v>3</v>
      </c>
      <c r="E26044" s="7" t="n">
        <v>358.540008544922</v>
      </c>
      <c r="F26044" s="7" t="n">
        <v>347.850006103516</v>
      </c>
      <c r="G26044" s="7" t="n">
        <v>0</v>
      </c>
      <c r="H26044" s="7" t="n">
        <v>0</v>
      </c>
      <c r="I26044" s="7" t="n">
        <v>0</v>
      </c>
    </row>
    <row r="26045" spans="1:8">
      <c r="A26045" t="s">
        <v>4</v>
      </c>
      <c r="B26045" s="4" t="s">
        <v>5</v>
      </c>
      <c r="C26045" s="4" t="s">
        <v>13</v>
      </c>
      <c r="D26045" s="4" t="s">
        <v>13</v>
      </c>
      <c r="E26045" s="4" t="s">
        <v>22</v>
      </c>
      <c r="F26045" s="4" t="s">
        <v>10</v>
      </c>
    </row>
    <row r="26046" spans="1:8">
      <c r="A26046" t="n">
        <v>208266</v>
      </c>
      <c r="B26046" s="25" t="n">
        <v>45</v>
      </c>
      <c r="C26046" s="7" t="n">
        <v>5</v>
      </c>
      <c r="D26046" s="7" t="n">
        <v>3</v>
      </c>
      <c r="E26046" s="7" t="n">
        <v>3.59999990463257</v>
      </c>
      <c r="F26046" s="7" t="n">
        <v>0</v>
      </c>
    </row>
    <row r="26047" spans="1:8">
      <c r="A26047" t="s">
        <v>4</v>
      </c>
      <c r="B26047" s="4" t="s">
        <v>5</v>
      </c>
      <c r="C26047" s="4" t="s">
        <v>13</v>
      </c>
      <c r="D26047" s="4" t="s">
        <v>13</v>
      </c>
      <c r="E26047" s="4" t="s">
        <v>22</v>
      </c>
      <c r="F26047" s="4" t="s">
        <v>10</v>
      </c>
    </row>
    <row r="26048" spans="1:8">
      <c r="A26048" t="n">
        <v>208275</v>
      </c>
      <c r="B26048" s="25" t="n">
        <v>45</v>
      </c>
      <c r="C26048" s="7" t="n">
        <v>11</v>
      </c>
      <c r="D26048" s="7" t="n">
        <v>3</v>
      </c>
      <c r="E26048" s="7" t="n">
        <v>19.1000003814697</v>
      </c>
      <c r="F26048" s="7" t="n">
        <v>0</v>
      </c>
    </row>
    <row r="26049" spans="1:9">
      <c r="A26049" t="s">
        <v>4</v>
      </c>
      <c r="B26049" s="4" t="s">
        <v>5</v>
      </c>
      <c r="C26049" s="4" t="s">
        <v>13</v>
      </c>
      <c r="D26049" s="4" t="s">
        <v>13</v>
      </c>
      <c r="E26049" s="4" t="s">
        <v>22</v>
      </c>
      <c r="F26049" s="4" t="s">
        <v>22</v>
      </c>
      <c r="G26049" s="4" t="s">
        <v>22</v>
      </c>
      <c r="H26049" s="4" t="s">
        <v>10</v>
      </c>
    </row>
    <row r="26050" spans="1:9">
      <c r="A26050" t="n">
        <v>208284</v>
      </c>
      <c r="B26050" s="25" t="n">
        <v>45</v>
      </c>
      <c r="C26050" s="7" t="n">
        <v>2</v>
      </c>
      <c r="D26050" s="7" t="n">
        <v>3</v>
      </c>
      <c r="E26050" s="7" t="n">
        <v>9.38000011444092</v>
      </c>
      <c r="F26050" s="7" t="n">
        <v>1.47000002861023</v>
      </c>
      <c r="G26050" s="7" t="n">
        <v>-17.1100006103516</v>
      </c>
      <c r="H26050" s="7" t="n">
        <v>8000</v>
      </c>
    </row>
    <row r="26051" spans="1:9">
      <c r="A26051" t="s">
        <v>4</v>
      </c>
      <c r="B26051" s="4" t="s">
        <v>5</v>
      </c>
      <c r="C26051" s="4" t="s">
        <v>13</v>
      </c>
      <c r="D26051" s="4" t="s">
        <v>13</v>
      </c>
      <c r="E26051" s="4" t="s">
        <v>22</v>
      </c>
      <c r="F26051" s="4" t="s">
        <v>22</v>
      </c>
      <c r="G26051" s="4" t="s">
        <v>22</v>
      </c>
      <c r="H26051" s="4" t="s">
        <v>10</v>
      </c>
      <c r="I26051" s="4" t="s">
        <v>13</v>
      </c>
    </row>
    <row r="26052" spans="1:9">
      <c r="A26052" t="n">
        <v>208301</v>
      </c>
      <c r="B26052" s="25" t="n">
        <v>45</v>
      </c>
      <c r="C26052" s="7" t="n">
        <v>4</v>
      </c>
      <c r="D26052" s="7" t="n">
        <v>3</v>
      </c>
      <c r="E26052" s="7" t="n">
        <v>354.519989013672</v>
      </c>
      <c r="F26052" s="7" t="n">
        <v>333.089996337891</v>
      </c>
      <c r="G26052" s="7" t="n">
        <v>0</v>
      </c>
      <c r="H26052" s="7" t="n">
        <v>8000</v>
      </c>
      <c r="I26052" s="7" t="n">
        <v>1</v>
      </c>
    </row>
    <row r="26053" spans="1:9">
      <c r="A26053" t="s">
        <v>4</v>
      </c>
      <c r="B26053" s="4" t="s">
        <v>5</v>
      </c>
      <c r="C26053" s="4" t="s">
        <v>13</v>
      </c>
      <c r="D26053" s="4" t="s">
        <v>13</v>
      </c>
      <c r="E26053" s="4" t="s">
        <v>22</v>
      </c>
      <c r="F26053" s="4" t="s">
        <v>10</v>
      </c>
    </row>
    <row r="26054" spans="1:9">
      <c r="A26054" t="n">
        <v>208319</v>
      </c>
      <c r="B26054" s="25" t="n">
        <v>45</v>
      </c>
      <c r="C26054" s="7" t="n">
        <v>5</v>
      </c>
      <c r="D26054" s="7" t="n">
        <v>3</v>
      </c>
      <c r="E26054" s="7" t="n">
        <v>3.59999990463257</v>
      </c>
      <c r="F26054" s="7" t="n">
        <v>8000</v>
      </c>
    </row>
    <row r="26055" spans="1:9">
      <c r="A26055" t="s">
        <v>4</v>
      </c>
      <c r="B26055" s="4" t="s">
        <v>5</v>
      </c>
      <c r="C26055" s="4" t="s">
        <v>13</v>
      </c>
      <c r="D26055" s="4" t="s">
        <v>13</v>
      </c>
      <c r="E26055" s="4" t="s">
        <v>22</v>
      </c>
      <c r="F26055" s="4" t="s">
        <v>10</v>
      </c>
    </row>
    <row r="26056" spans="1:9">
      <c r="A26056" t="n">
        <v>208328</v>
      </c>
      <c r="B26056" s="25" t="n">
        <v>45</v>
      </c>
      <c r="C26056" s="7" t="n">
        <v>11</v>
      </c>
      <c r="D26056" s="7" t="n">
        <v>3</v>
      </c>
      <c r="E26056" s="7" t="n">
        <v>19.1000003814697</v>
      </c>
      <c r="F26056" s="7" t="n">
        <v>8000</v>
      </c>
    </row>
    <row r="26057" spans="1:9">
      <c r="A26057" t="s">
        <v>4</v>
      </c>
      <c r="B26057" s="4" t="s">
        <v>5</v>
      </c>
      <c r="C26057" s="4" t="s">
        <v>13</v>
      </c>
    </row>
    <row r="26058" spans="1:9">
      <c r="A26058" t="n">
        <v>208337</v>
      </c>
      <c r="B26058" s="42" t="n">
        <v>116</v>
      </c>
      <c r="C26058" s="7" t="n">
        <v>0</v>
      </c>
    </row>
    <row r="26059" spans="1:9">
      <c r="A26059" t="s">
        <v>4</v>
      </c>
      <c r="B26059" s="4" t="s">
        <v>5</v>
      </c>
      <c r="C26059" s="4" t="s">
        <v>13</v>
      </c>
      <c r="D26059" s="4" t="s">
        <v>10</v>
      </c>
    </row>
    <row r="26060" spans="1:9">
      <c r="A26060" t="n">
        <v>208339</v>
      </c>
      <c r="B26060" s="42" t="n">
        <v>116</v>
      </c>
      <c r="C26060" s="7" t="n">
        <v>2</v>
      </c>
      <c r="D26060" s="7" t="n">
        <v>1</v>
      </c>
    </row>
    <row r="26061" spans="1:9">
      <c r="A26061" t="s">
        <v>4</v>
      </c>
      <c r="B26061" s="4" t="s">
        <v>5</v>
      </c>
      <c r="C26061" s="4" t="s">
        <v>13</v>
      </c>
      <c r="D26061" s="4" t="s">
        <v>9</v>
      </c>
    </row>
    <row r="26062" spans="1:9">
      <c r="A26062" t="n">
        <v>208343</v>
      </c>
      <c r="B26062" s="42" t="n">
        <v>116</v>
      </c>
      <c r="C26062" s="7" t="n">
        <v>5</v>
      </c>
      <c r="D26062" s="7" t="n">
        <v>1106247680</v>
      </c>
    </row>
    <row r="26063" spans="1:9">
      <c r="A26063" t="s">
        <v>4</v>
      </c>
      <c r="B26063" s="4" t="s">
        <v>5</v>
      </c>
      <c r="C26063" s="4" t="s">
        <v>13</v>
      </c>
      <c r="D26063" s="4" t="s">
        <v>10</v>
      </c>
    </row>
    <row r="26064" spans="1:9">
      <c r="A26064" t="n">
        <v>208349</v>
      </c>
      <c r="B26064" s="42" t="n">
        <v>116</v>
      </c>
      <c r="C26064" s="7" t="n">
        <v>6</v>
      </c>
      <c r="D26064" s="7" t="n">
        <v>1</v>
      </c>
    </row>
    <row r="26065" spans="1:9">
      <c r="A26065" t="s">
        <v>4</v>
      </c>
      <c r="B26065" s="4" t="s">
        <v>5</v>
      </c>
      <c r="C26065" s="4" t="s">
        <v>13</v>
      </c>
      <c r="D26065" s="4" t="s">
        <v>10</v>
      </c>
      <c r="E26065" s="4" t="s">
        <v>10</v>
      </c>
      <c r="F26065" s="4" t="s">
        <v>9</v>
      </c>
      <c r="G26065" s="4" t="s">
        <v>9</v>
      </c>
      <c r="H26065" s="4" t="s">
        <v>9</v>
      </c>
    </row>
    <row r="26066" spans="1:9">
      <c r="A26066" t="n">
        <v>208353</v>
      </c>
      <c r="B26066" s="73" t="n">
        <v>97</v>
      </c>
      <c r="C26066" s="7" t="n">
        <v>6</v>
      </c>
      <c r="D26066" s="7" t="n">
        <v>0</v>
      </c>
      <c r="E26066" s="7" t="n">
        <v>0</v>
      </c>
      <c r="F26066" s="7" t="n">
        <v>1094293914</v>
      </c>
      <c r="G26066" s="7" t="n">
        <v>1097596928</v>
      </c>
      <c r="H26066" s="7" t="n">
        <v>1066192077</v>
      </c>
    </row>
    <row r="26067" spans="1:9">
      <c r="A26067" t="s">
        <v>4</v>
      </c>
      <c r="B26067" s="4" t="s">
        <v>5</v>
      </c>
      <c r="C26067" s="4" t="s">
        <v>13</v>
      </c>
      <c r="D26067" s="4" t="s">
        <v>10</v>
      </c>
    </row>
    <row r="26068" spans="1:9">
      <c r="A26068" t="n">
        <v>208371</v>
      </c>
      <c r="B26068" s="28" t="n">
        <v>58</v>
      </c>
      <c r="C26068" s="7" t="n">
        <v>255</v>
      </c>
      <c r="D26068" s="7" t="n">
        <v>0</v>
      </c>
    </row>
    <row r="26069" spans="1:9">
      <c r="A26069" t="s">
        <v>4</v>
      </c>
      <c r="B26069" s="4" t="s">
        <v>5</v>
      </c>
      <c r="C26069" s="4" t="s">
        <v>13</v>
      </c>
      <c r="D26069" s="4" t="s">
        <v>13</v>
      </c>
      <c r="E26069" s="4" t="s">
        <v>13</v>
      </c>
      <c r="F26069" s="4" t="s">
        <v>13</v>
      </c>
    </row>
    <row r="26070" spans="1:9">
      <c r="A26070" t="n">
        <v>208375</v>
      </c>
      <c r="B26070" s="13" t="n">
        <v>14</v>
      </c>
      <c r="C26070" s="7" t="n">
        <v>0</v>
      </c>
      <c r="D26070" s="7" t="n">
        <v>1</v>
      </c>
      <c r="E26070" s="7" t="n">
        <v>0</v>
      </c>
      <c r="F26070" s="7" t="n">
        <v>0</v>
      </c>
    </row>
    <row r="26071" spans="1:9">
      <c r="A26071" t="s">
        <v>4</v>
      </c>
      <c r="B26071" s="4" t="s">
        <v>5</v>
      </c>
      <c r="C26071" s="4" t="s">
        <v>13</v>
      </c>
      <c r="D26071" s="4" t="s">
        <v>10</v>
      </c>
      <c r="E26071" s="4" t="s">
        <v>6</v>
      </c>
    </row>
    <row r="26072" spans="1:9">
      <c r="A26072" t="n">
        <v>208380</v>
      </c>
      <c r="B26072" s="40" t="n">
        <v>51</v>
      </c>
      <c r="C26072" s="7" t="n">
        <v>4</v>
      </c>
      <c r="D26072" s="7" t="n">
        <v>11</v>
      </c>
      <c r="E26072" s="7" t="s">
        <v>699</v>
      </c>
    </row>
    <row r="26073" spans="1:9">
      <c r="A26073" t="s">
        <v>4</v>
      </c>
      <c r="B26073" s="4" t="s">
        <v>5</v>
      </c>
      <c r="C26073" s="4" t="s">
        <v>10</v>
      </c>
    </row>
    <row r="26074" spans="1:9">
      <c r="A26074" t="n">
        <v>208394</v>
      </c>
      <c r="B26074" s="35" t="n">
        <v>16</v>
      </c>
      <c r="C26074" s="7" t="n">
        <v>0</v>
      </c>
    </row>
    <row r="26075" spans="1:9">
      <c r="A26075" t="s">
        <v>4</v>
      </c>
      <c r="B26075" s="4" t="s">
        <v>5</v>
      </c>
      <c r="C26075" s="4" t="s">
        <v>10</v>
      </c>
      <c r="D26075" s="4" t="s">
        <v>13</v>
      </c>
      <c r="E26075" s="4" t="s">
        <v>9</v>
      </c>
      <c r="F26075" s="4" t="s">
        <v>72</v>
      </c>
      <c r="G26075" s="4" t="s">
        <v>13</v>
      </c>
      <c r="H26075" s="4" t="s">
        <v>13</v>
      </c>
      <c r="I26075" s="4" t="s">
        <v>13</v>
      </c>
      <c r="J26075" s="4" t="s">
        <v>9</v>
      </c>
      <c r="K26075" s="4" t="s">
        <v>72</v>
      </c>
      <c r="L26075" s="4" t="s">
        <v>13</v>
      </c>
      <c r="M26075" s="4" t="s">
        <v>13</v>
      </c>
    </row>
    <row r="26076" spans="1:9">
      <c r="A26076" t="n">
        <v>208397</v>
      </c>
      <c r="B26076" s="52" t="n">
        <v>26</v>
      </c>
      <c r="C26076" s="7" t="n">
        <v>11</v>
      </c>
      <c r="D26076" s="7" t="n">
        <v>17</v>
      </c>
      <c r="E26076" s="7" t="n">
        <v>10323</v>
      </c>
      <c r="F26076" s="7" t="s">
        <v>1613</v>
      </c>
      <c r="G26076" s="7" t="n">
        <v>2</v>
      </c>
      <c r="H26076" s="7" t="n">
        <v>3</v>
      </c>
      <c r="I26076" s="7" t="n">
        <v>17</v>
      </c>
      <c r="J26076" s="7" t="n">
        <v>10324</v>
      </c>
      <c r="K26076" s="7" t="s">
        <v>1614</v>
      </c>
      <c r="L26076" s="7" t="n">
        <v>2</v>
      </c>
      <c r="M26076" s="7" t="n">
        <v>0</v>
      </c>
    </row>
    <row r="26077" spans="1:9">
      <c r="A26077" t="s">
        <v>4</v>
      </c>
      <c r="B26077" s="4" t="s">
        <v>5</v>
      </c>
    </row>
    <row r="26078" spans="1:9">
      <c r="A26078" t="n">
        <v>208512</v>
      </c>
      <c r="B26078" s="53" t="n">
        <v>28</v>
      </c>
    </row>
    <row r="26079" spans="1:9">
      <c r="A26079" t="s">
        <v>4</v>
      </c>
      <c r="B26079" s="4" t="s">
        <v>5</v>
      </c>
      <c r="C26079" s="4" t="s">
        <v>10</v>
      </c>
      <c r="D26079" s="4" t="s">
        <v>13</v>
      </c>
    </row>
    <row r="26080" spans="1:9">
      <c r="A26080" t="n">
        <v>208513</v>
      </c>
      <c r="B26080" s="54" t="n">
        <v>89</v>
      </c>
      <c r="C26080" s="7" t="n">
        <v>65533</v>
      </c>
      <c r="D26080" s="7" t="n">
        <v>1</v>
      </c>
    </row>
    <row r="26081" spans="1:13">
      <c r="A26081" t="s">
        <v>4</v>
      </c>
      <c r="B26081" s="4" t="s">
        <v>5</v>
      </c>
      <c r="C26081" s="4" t="s">
        <v>9</v>
      </c>
    </row>
    <row r="26082" spans="1:13">
      <c r="A26082" t="n">
        <v>208517</v>
      </c>
      <c r="B26082" s="50" t="n">
        <v>15</v>
      </c>
      <c r="C26082" s="7" t="n">
        <v>256</v>
      </c>
    </row>
    <row r="26083" spans="1:13">
      <c r="A26083" t="s">
        <v>4</v>
      </c>
      <c r="B26083" s="4" t="s">
        <v>5</v>
      </c>
      <c r="C26083" s="4" t="s">
        <v>13</v>
      </c>
      <c r="D26083" s="4" t="s">
        <v>10</v>
      </c>
      <c r="E26083" s="4" t="s">
        <v>10</v>
      </c>
      <c r="F26083" s="4" t="s">
        <v>13</v>
      </c>
    </row>
    <row r="26084" spans="1:13">
      <c r="A26084" t="n">
        <v>208522</v>
      </c>
      <c r="B26084" s="29" t="n">
        <v>25</v>
      </c>
      <c r="C26084" s="7" t="n">
        <v>1</v>
      </c>
      <c r="D26084" s="7" t="n">
        <v>100</v>
      </c>
      <c r="E26084" s="7" t="n">
        <v>130</v>
      </c>
      <c r="F26084" s="7" t="n">
        <v>5</v>
      </c>
    </row>
    <row r="26085" spans="1:13">
      <c r="A26085" t="s">
        <v>4</v>
      </c>
      <c r="B26085" s="4" t="s">
        <v>5</v>
      </c>
      <c r="C26085" s="4" t="s">
        <v>13</v>
      </c>
      <c r="D26085" s="4" t="s">
        <v>10</v>
      </c>
      <c r="E26085" s="4" t="s">
        <v>6</v>
      </c>
    </row>
    <row r="26086" spans="1:13">
      <c r="A26086" t="n">
        <v>208529</v>
      </c>
      <c r="B26086" s="40" t="n">
        <v>51</v>
      </c>
      <c r="C26086" s="7" t="n">
        <v>4</v>
      </c>
      <c r="D26086" s="7" t="n">
        <v>7033</v>
      </c>
      <c r="E26086" s="7" t="s">
        <v>410</v>
      </c>
    </row>
    <row r="26087" spans="1:13">
      <c r="A26087" t="s">
        <v>4</v>
      </c>
      <c r="B26087" s="4" t="s">
        <v>5</v>
      </c>
      <c r="C26087" s="4" t="s">
        <v>10</v>
      </c>
    </row>
    <row r="26088" spans="1:13">
      <c r="A26088" t="n">
        <v>208543</v>
      </c>
      <c r="B26088" s="35" t="n">
        <v>16</v>
      </c>
      <c r="C26088" s="7" t="n">
        <v>0</v>
      </c>
    </row>
    <row r="26089" spans="1:13">
      <c r="A26089" t="s">
        <v>4</v>
      </c>
      <c r="B26089" s="4" t="s">
        <v>5</v>
      </c>
      <c r="C26089" s="4" t="s">
        <v>10</v>
      </c>
      <c r="D26089" s="4" t="s">
        <v>13</v>
      </c>
      <c r="E26089" s="4" t="s">
        <v>9</v>
      </c>
      <c r="F26089" s="4" t="s">
        <v>72</v>
      </c>
      <c r="G26089" s="4" t="s">
        <v>13</v>
      </c>
      <c r="H26089" s="4" t="s">
        <v>13</v>
      </c>
    </row>
    <row r="26090" spans="1:13">
      <c r="A26090" t="n">
        <v>208546</v>
      </c>
      <c r="B26090" s="52" t="n">
        <v>26</v>
      </c>
      <c r="C26090" s="7" t="n">
        <v>7033</v>
      </c>
      <c r="D26090" s="7" t="n">
        <v>17</v>
      </c>
      <c r="E26090" s="7" t="n">
        <v>52725</v>
      </c>
      <c r="F26090" s="7" t="s">
        <v>1615</v>
      </c>
      <c r="G26090" s="7" t="n">
        <v>2</v>
      </c>
      <c r="H26090" s="7" t="n">
        <v>0</v>
      </c>
    </row>
    <row r="26091" spans="1:13">
      <c r="A26091" t="s">
        <v>4</v>
      </c>
      <c r="B26091" s="4" t="s">
        <v>5</v>
      </c>
    </row>
    <row r="26092" spans="1:13">
      <c r="A26092" t="n">
        <v>208578</v>
      </c>
      <c r="B26092" s="53" t="n">
        <v>28</v>
      </c>
    </row>
    <row r="26093" spans="1:13">
      <c r="A26093" t="s">
        <v>4</v>
      </c>
      <c r="B26093" s="4" t="s">
        <v>5</v>
      </c>
      <c r="C26093" s="4" t="s">
        <v>10</v>
      </c>
      <c r="D26093" s="4" t="s">
        <v>13</v>
      </c>
    </row>
    <row r="26094" spans="1:13">
      <c r="A26094" t="n">
        <v>208579</v>
      </c>
      <c r="B26094" s="54" t="n">
        <v>89</v>
      </c>
      <c r="C26094" s="7" t="n">
        <v>65533</v>
      </c>
      <c r="D26094" s="7" t="n">
        <v>1</v>
      </c>
    </row>
    <row r="26095" spans="1:13">
      <c r="A26095" t="s">
        <v>4</v>
      </c>
      <c r="B26095" s="4" t="s">
        <v>5</v>
      </c>
      <c r="C26095" s="4" t="s">
        <v>13</v>
      </c>
      <c r="D26095" s="4" t="s">
        <v>10</v>
      </c>
      <c r="E26095" s="4" t="s">
        <v>10</v>
      </c>
      <c r="F26095" s="4" t="s">
        <v>13</v>
      </c>
    </row>
    <row r="26096" spans="1:13">
      <c r="A26096" t="n">
        <v>208583</v>
      </c>
      <c r="B26096" s="29" t="n">
        <v>25</v>
      </c>
      <c r="C26096" s="7" t="n">
        <v>1</v>
      </c>
      <c r="D26096" s="7" t="n">
        <v>65535</v>
      </c>
      <c r="E26096" s="7" t="n">
        <v>65535</v>
      </c>
      <c r="F26096" s="7" t="n">
        <v>0</v>
      </c>
    </row>
    <row r="26097" spans="1:8">
      <c r="A26097" t="s">
        <v>4</v>
      </c>
      <c r="B26097" s="4" t="s">
        <v>5</v>
      </c>
      <c r="C26097" s="4" t="s">
        <v>13</v>
      </c>
      <c r="D26097" s="4" t="s">
        <v>10</v>
      </c>
      <c r="E26097" s="4" t="s">
        <v>6</v>
      </c>
    </row>
    <row r="26098" spans="1:8">
      <c r="A26098" t="n">
        <v>208590</v>
      </c>
      <c r="B26098" s="40" t="n">
        <v>51</v>
      </c>
      <c r="C26098" s="7" t="n">
        <v>4</v>
      </c>
      <c r="D26098" s="7" t="n">
        <v>16</v>
      </c>
      <c r="E26098" s="7" t="s">
        <v>1521</v>
      </c>
    </row>
    <row r="26099" spans="1:8">
      <c r="A26099" t="s">
        <v>4</v>
      </c>
      <c r="B26099" s="4" t="s">
        <v>5</v>
      </c>
      <c r="C26099" s="4" t="s">
        <v>10</v>
      </c>
    </row>
    <row r="26100" spans="1:8">
      <c r="A26100" t="n">
        <v>208603</v>
      </c>
      <c r="B26100" s="35" t="n">
        <v>16</v>
      </c>
      <c r="C26100" s="7" t="n">
        <v>0</v>
      </c>
    </row>
    <row r="26101" spans="1:8">
      <c r="A26101" t="s">
        <v>4</v>
      </c>
      <c r="B26101" s="4" t="s">
        <v>5</v>
      </c>
      <c r="C26101" s="4" t="s">
        <v>10</v>
      </c>
      <c r="D26101" s="4" t="s">
        <v>13</v>
      </c>
      <c r="E26101" s="4" t="s">
        <v>9</v>
      </c>
      <c r="F26101" s="4" t="s">
        <v>72</v>
      </c>
      <c r="G26101" s="4" t="s">
        <v>13</v>
      </c>
      <c r="H26101" s="4" t="s">
        <v>13</v>
      </c>
    </row>
    <row r="26102" spans="1:8">
      <c r="A26102" t="n">
        <v>208606</v>
      </c>
      <c r="B26102" s="52" t="n">
        <v>26</v>
      </c>
      <c r="C26102" s="7" t="n">
        <v>16</v>
      </c>
      <c r="D26102" s="7" t="n">
        <v>17</v>
      </c>
      <c r="E26102" s="7" t="n">
        <v>14393</v>
      </c>
      <c r="F26102" s="7" t="s">
        <v>1616</v>
      </c>
      <c r="G26102" s="7" t="n">
        <v>2</v>
      </c>
      <c r="H26102" s="7" t="n">
        <v>0</v>
      </c>
    </row>
    <row r="26103" spans="1:8">
      <c r="A26103" t="s">
        <v>4</v>
      </c>
      <c r="B26103" s="4" t="s">
        <v>5</v>
      </c>
    </row>
    <row r="26104" spans="1:8">
      <c r="A26104" t="n">
        <v>208704</v>
      </c>
      <c r="B26104" s="53" t="n">
        <v>28</v>
      </c>
    </row>
    <row r="26105" spans="1:8">
      <c r="A26105" t="s">
        <v>4</v>
      </c>
      <c r="B26105" s="4" t="s">
        <v>5</v>
      </c>
      <c r="C26105" s="4" t="s">
        <v>10</v>
      </c>
      <c r="D26105" s="4" t="s">
        <v>13</v>
      </c>
    </row>
    <row r="26106" spans="1:8">
      <c r="A26106" t="n">
        <v>208705</v>
      </c>
      <c r="B26106" s="54" t="n">
        <v>89</v>
      </c>
      <c r="C26106" s="7" t="n">
        <v>65533</v>
      </c>
      <c r="D26106" s="7" t="n">
        <v>1</v>
      </c>
    </row>
    <row r="26107" spans="1:8">
      <c r="A26107" t="s">
        <v>4</v>
      </c>
      <c r="B26107" s="4" t="s">
        <v>5</v>
      </c>
      <c r="C26107" s="4" t="s">
        <v>13</v>
      </c>
      <c r="D26107" s="4" t="s">
        <v>10</v>
      </c>
      <c r="E26107" s="4" t="s">
        <v>22</v>
      </c>
    </row>
    <row r="26108" spans="1:8">
      <c r="A26108" t="n">
        <v>208709</v>
      </c>
      <c r="B26108" s="28" t="n">
        <v>58</v>
      </c>
      <c r="C26108" s="7" t="n">
        <v>101</v>
      </c>
      <c r="D26108" s="7" t="n">
        <v>300</v>
      </c>
      <c r="E26108" s="7" t="n">
        <v>1</v>
      </c>
    </row>
    <row r="26109" spans="1:8">
      <c r="A26109" t="s">
        <v>4</v>
      </c>
      <c r="B26109" s="4" t="s">
        <v>5</v>
      </c>
      <c r="C26109" s="4" t="s">
        <v>13</v>
      </c>
      <c r="D26109" s="4" t="s">
        <v>10</v>
      </c>
    </row>
    <row r="26110" spans="1:8">
      <c r="A26110" t="n">
        <v>208717</v>
      </c>
      <c r="B26110" s="28" t="n">
        <v>58</v>
      </c>
      <c r="C26110" s="7" t="n">
        <v>254</v>
      </c>
      <c r="D26110" s="7" t="n">
        <v>0</v>
      </c>
    </row>
    <row r="26111" spans="1:8">
      <c r="A26111" t="s">
        <v>4</v>
      </c>
      <c r="B26111" s="4" t="s">
        <v>5</v>
      </c>
      <c r="C26111" s="4" t="s">
        <v>13</v>
      </c>
      <c r="D26111" s="4" t="s">
        <v>10</v>
      </c>
      <c r="E26111" s="4" t="s">
        <v>10</v>
      </c>
      <c r="F26111" s="4" t="s">
        <v>9</v>
      </c>
      <c r="G26111" s="4" t="s">
        <v>9</v>
      </c>
      <c r="H26111" s="4" t="s">
        <v>9</v>
      </c>
    </row>
    <row r="26112" spans="1:8">
      <c r="A26112" t="n">
        <v>208721</v>
      </c>
      <c r="B26112" s="73" t="n">
        <v>97</v>
      </c>
      <c r="C26112" s="7" t="n">
        <v>7</v>
      </c>
      <c r="D26112" s="7" t="n">
        <v>0</v>
      </c>
      <c r="E26112" s="7" t="n">
        <v>0</v>
      </c>
      <c r="F26112" s="7" t="n">
        <v>0</v>
      </c>
      <c r="G26112" s="7" t="n">
        <v>0</v>
      </c>
      <c r="H26112" s="7" t="n">
        <v>0</v>
      </c>
    </row>
    <row r="26113" spans="1:8">
      <c r="A26113" t="s">
        <v>4</v>
      </c>
      <c r="B26113" s="4" t="s">
        <v>5</v>
      </c>
      <c r="C26113" s="4" t="s">
        <v>13</v>
      </c>
      <c r="D26113" s="4" t="s">
        <v>13</v>
      </c>
      <c r="E26113" s="4" t="s">
        <v>22</v>
      </c>
      <c r="F26113" s="4" t="s">
        <v>22</v>
      </c>
      <c r="G26113" s="4" t="s">
        <v>22</v>
      </c>
      <c r="H26113" s="4" t="s">
        <v>10</v>
      </c>
    </row>
    <row r="26114" spans="1:8">
      <c r="A26114" t="n">
        <v>208739</v>
      </c>
      <c r="B26114" s="25" t="n">
        <v>45</v>
      </c>
      <c r="C26114" s="7" t="n">
        <v>2</v>
      </c>
      <c r="D26114" s="7" t="n">
        <v>3</v>
      </c>
      <c r="E26114" s="7" t="n">
        <v>8</v>
      </c>
      <c r="F26114" s="7" t="n">
        <v>1.67999994754791</v>
      </c>
      <c r="G26114" s="7" t="n">
        <v>-17.9599990844727</v>
      </c>
      <c r="H26114" s="7" t="n">
        <v>0</v>
      </c>
    </row>
    <row r="26115" spans="1:8">
      <c r="A26115" t="s">
        <v>4</v>
      </c>
      <c r="B26115" s="4" t="s">
        <v>5</v>
      </c>
      <c r="C26115" s="4" t="s">
        <v>13</v>
      </c>
      <c r="D26115" s="4" t="s">
        <v>13</v>
      </c>
      <c r="E26115" s="4" t="s">
        <v>22</v>
      </c>
      <c r="F26115" s="4" t="s">
        <v>22</v>
      </c>
      <c r="G26115" s="4" t="s">
        <v>22</v>
      </c>
      <c r="H26115" s="4" t="s">
        <v>10</v>
      </c>
      <c r="I26115" s="4" t="s">
        <v>13</v>
      </c>
    </row>
    <row r="26116" spans="1:8">
      <c r="A26116" t="n">
        <v>208756</v>
      </c>
      <c r="B26116" s="25" t="n">
        <v>45</v>
      </c>
      <c r="C26116" s="7" t="n">
        <v>4</v>
      </c>
      <c r="D26116" s="7" t="n">
        <v>3</v>
      </c>
      <c r="E26116" s="7" t="n">
        <v>359.079986572266</v>
      </c>
      <c r="F26116" s="7" t="n">
        <v>293.399993896484</v>
      </c>
      <c r="G26116" s="7" t="n">
        <v>0</v>
      </c>
      <c r="H26116" s="7" t="n">
        <v>0</v>
      </c>
      <c r="I26116" s="7" t="n">
        <v>0</v>
      </c>
    </row>
    <row r="26117" spans="1:8">
      <c r="A26117" t="s">
        <v>4</v>
      </c>
      <c r="B26117" s="4" t="s">
        <v>5</v>
      </c>
      <c r="C26117" s="4" t="s">
        <v>13</v>
      </c>
      <c r="D26117" s="4" t="s">
        <v>13</v>
      </c>
      <c r="E26117" s="4" t="s">
        <v>22</v>
      </c>
      <c r="F26117" s="4" t="s">
        <v>10</v>
      </c>
    </row>
    <row r="26118" spans="1:8">
      <c r="A26118" t="n">
        <v>208774</v>
      </c>
      <c r="B26118" s="25" t="n">
        <v>45</v>
      </c>
      <c r="C26118" s="7" t="n">
        <v>5</v>
      </c>
      <c r="D26118" s="7" t="n">
        <v>3</v>
      </c>
      <c r="E26118" s="7" t="n">
        <v>3.29999995231628</v>
      </c>
      <c r="F26118" s="7" t="n">
        <v>0</v>
      </c>
    </row>
    <row r="26119" spans="1:8">
      <c r="A26119" t="s">
        <v>4</v>
      </c>
      <c r="B26119" s="4" t="s">
        <v>5</v>
      </c>
      <c r="C26119" s="4" t="s">
        <v>13</v>
      </c>
      <c r="D26119" s="4" t="s">
        <v>13</v>
      </c>
      <c r="E26119" s="4" t="s">
        <v>22</v>
      </c>
      <c r="F26119" s="4" t="s">
        <v>10</v>
      </c>
    </row>
    <row r="26120" spans="1:8">
      <c r="A26120" t="n">
        <v>208783</v>
      </c>
      <c r="B26120" s="25" t="n">
        <v>45</v>
      </c>
      <c r="C26120" s="7" t="n">
        <v>11</v>
      </c>
      <c r="D26120" s="7" t="n">
        <v>3</v>
      </c>
      <c r="E26120" s="7" t="n">
        <v>17.3999996185303</v>
      </c>
      <c r="F26120" s="7" t="n">
        <v>0</v>
      </c>
    </row>
    <row r="26121" spans="1:8">
      <c r="A26121" t="s">
        <v>4</v>
      </c>
      <c r="B26121" s="4" t="s">
        <v>5</v>
      </c>
      <c r="C26121" s="4" t="s">
        <v>13</v>
      </c>
      <c r="D26121" s="4" t="s">
        <v>13</v>
      </c>
      <c r="E26121" s="4" t="s">
        <v>22</v>
      </c>
      <c r="F26121" s="4" t="s">
        <v>22</v>
      </c>
      <c r="G26121" s="4" t="s">
        <v>22</v>
      </c>
      <c r="H26121" s="4" t="s">
        <v>10</v>
      </c>
    </row>
    <row r="26122" spans="1:8">
      <c r="A26122" t="n">
        <v>208792</v>
      </c>
      <c r="B26122" s="25" t="n">
        <v>45</v>
      </c>
      <c r="C26122" s="7" t="n">
        <v>2</v>
      </c>
      <c r="D26122" s="7" t="n">
        <v>3</v>
      </c>
      <c r="E26122" s="7" t="n">
        <v>8</v>
      </c>
      <c r="F26122" s="7" t="n">
        <v>1.37999999523163</v>
      </c>
      <c r="G26122" s="7" t="n">
        <v>-17.9599990844727</v>
      </c>
      <c r="H26122" s="7" t="n">
        <v>6000</v>
      </c>
    </row>
    <row r="26123" spans="1:8">
      <c r="A26123" t="s">
        <v>4</v>
      </c>
      <c r="B26123" s="4" t="s">
        <v>5</v>
      </c>
      <c r="C26123" s="4" t="s">
        <v>13</v>
      </c>
      <c r="D26123" s="4" t="s">
        <v>13</v>
      </c>
      <c r="E26123" s="4" t="s">
        <v>22</v>
      </c>
      <c r="F26123" s="4" t="s">
        <v>22</v>
      </c>
      <c r="G26123" s="4" t="s">
        <v>22</v>
      </c>
      <c r="H26123" s="4" t="s">
        <v>10</v>
      </c>
      <c r="I26123" s="4" t="s">
        <v>13</v>
      </c>
    </row>
    <row r="26124" spans="1:8">
      <c r="A26124" t="n">
        <v>208809</v>
      </c>
      <c r="B26124" s="25" t="n">
        <v>45</v>
      </c>
      <c r="C26124" s="7" t="n">
        <v>4</v>
      </c>
      <c r="D26124" s="7" t="n">
        <v>3</v>
      </c>
      <c r="E26124" s="7" t="n">
        <v>354.209991455078</v>
      </c>
      <c r="F26124" s="7" t="n">
        <v>302.220001220703</v>
      </c>
      <c r="G26124" s="7" t="n">
        <v>0</v>
      </c>
      <c r="H26124" s="7" t="n">
        <v>6000</v>
      </c>
      <c r="I26124" s="7" t="n">
        <v>1</v>
      </c>
    </row>
    <row r="26125" spans="1:8">
      <c r="A26125" t="s">
        <v>4</v>
      </c>
      <c r="B26125" s="4" t="s">
        <v>5</v>
      </c>
      <c r="C26125" s="4" t="s">
        <v>13</v>
      </c>
      <c r="D26125" s="4" t="s">
        <v>13</v>
      </c>
      <c r="E26125" s="4" t="s">
        <v>22</v>
      </c>
      <c r="F26125" s="4" t="s">
        <v>10</v>
      </c>
    </row>
    <row r="26126" spans="1:8">
      <c r="A26126" t="n">
        <v>208827</v>
      </c>
      <c r="B26126" s="25" t="n">
        <v>45</v>
      </c>
      <c r="C26126" s="7" t="n">
        <v>5</v>
      </c>
      <c r="D26126" s="7" t="n">
        <v>3</v>
      </c>
      <c r="E26126" s="7" t="n">
        <v>3.29999995231628</v>
      </c>
      <c r="F26126" s="7" t="n">
        <v>6000</v>
      </c>
    </row>
    <row r="26127" spans="1:8">
      <c r="A26127" t="s">
        <v>4</v>
      </c>
      <c r="B26127" s="4" t="s">
        <v>5</v>
      </c>
      <c r="C26127" s="4" t="s">
        <v>13</v>
      </c>
      <c r="D26127" s="4" t="s">
        <v>13</v>
      </c>
      <c r="E26127" s="4" t="s">
        <v>22</v>
      </c>
      <c r="F26127" s="4" t="s">
        <v>10</v>
      </c>
    </row>
    <row r="26128" spans="1:8">
      <c r="A26128" t="n">
        <v>208836</v>
      </c>
      <c r="B26128" s="25" t="n">
        <v>45</v>
      </c>
      <c r="C26128" s="7" t="n">
        <v>11</v>
      </c>
      <c r="D26128" s="7" t="n">
        <v>3</v>
      </c>
      <c r="E26128" s="7" t="n">
        <v>17.3999996185303</v>
      </c>
      <c r="F26128" s="7" t="n">
        <v>6000</v>
      </c>
    </row>
    <row r="26129" spans="1:9">
      <c r="A26129" t="s">
        <v>4</v>
      </c>
      <c r="B26129" s="4" t="s">
        <v>5</v>
      </c>
      <c r="C26129" s="4" t="s">
        <v>13</v>
      </c>
      <c r="D26129" s="4" t="s">
        <v>10</v>
      </c>
    </row>
    <row r="26130" spans="1:9">
      <c r="A26130" t="n">
        <v>208845</v>
      </c>
      <c r="B26130" s="28" t="n">
        <v>58</v>
      </c>
      <c r="C26130" s="7" t="n">
        <v>255</v>
      </c>
      <c r="D26130" s="7" t="n">
        <v>0</v>
      </c>
    </row>
    <row r="26131" spans="1:9">
      <c r="A26131" t="s">
        <v>4</v>
      </c>
      <c r="B26131" s="4" t="s">
        <v>5</v>
      </c>
      <c r="C26131" s="4" t="s">
        <v>13</v>
      </c>
      <c r="D26131" s="4" t="s">
        <v>13</v>
      </c>
      <c r="E26131" s="4" t="s">
        <v>13</v>
      </c>
      <c r="F26131" s="4" t="s">
        <v>13</v>
      </c>
    </row>
    <row r="26132" spans="1:9">
      <c r="A26132" t="n">
        <v>208849</v>
      </c>
      <c r="B26132" s="13" t="n">
        <v>14</v>
      </c>
      <c r="C26132" s="7" t="n">
        <v>0</v>
      </c>
      <c r="D26132" s="7" t="n">
        <v>1</v>
      </c>
      <c r="E26132" s="7" t="n">
        <v>0</v>
      </c>
      <c r="F26132" s="7" t="n">
        <v>0</v>
      </c>
    </row>
    <row r="26133" spans="1:9">
      <c r="A26133" t="s">
        <v>4</v>
      </c>
      <c r="B26133" s="4" t="s">
        <v>5</v>
      </c>
      <c r="C26133" s="4" t="s">
        <v>13</v>
      </c>
      <c r="D26133" s="4" t="s">
        <v>10</v>
      </c>
      <c r="E26133" s="4" t="s">
        <v>6</v>
      </c>
    </row>
    <row r="26134" spans="1:9">
      <c r="A26134" t="n">
        <v>208854</v>
      </c>
      <c r="B26134" s="40" t="n">
        <v>51</v>
      </c>
      <c r="C26134" s="7" t="n">
        <v>4</v>
      </c>
      <c r="D26134" s="7" t="n">
        <v>15</v>
      </c>
      <c r="E26134" s="7" t="s">
        <v>1080</v>
      </c>
    </row>
    <row r="26135" spans="1:9">
      <c r="A26135" t="s">
        <v>4</v>
      </c>
      <c r="B26135" s="4" t="s">
        <v>5</v>
      </c>
      <c r="C26135" s="4" t="s">
        <v>10</v>
      </c>
    </row>
    <row r="26136" spans="1:9">
      <c r="A26136" t="n">
        <v>208867</v>
      </c>
      <c r="B26136" s="35" t="n">
        <v>16</v>
      </c>
      <c r="C26136" s="7" t="n">
        <v>0</v>
      </c>
    </row>
    <row r="26137" spans="1:9">
      <c r="A26137" t="s">
        <v>4</v>
      </c>
      <c r="B26137" s="4" t="s">
        <v>5</v>
      </c>
      <c r="C26137" s="4" t="s">
        <v>10</v>
      </c>
      <c r="D26137" s="4" t="s">
        <v>13</v>
      </c>
      <c r="E26137" s="4" t="s">
        <v>9</v>
      </c>
      <c r="F26137" s="4" t="s">
        <v>72</v>
      </c>
      <c r="G26137" s="4" t="s">
        <v>13</v>
      </c>
      <c r="H26137" s="4" t="s">
        <v>13</v>
      </c>
    </row>
    <row r="26138" spans="1:9">
      <c r="A26138" t="n">
        <v>208870</v>
      </c>
      <c r="B26138" s="52" t="n">
        <v>26</v>
      </c>
      <c r="C26138" s="7" t="n">
        <v>15</v>
      </c>
      <c r="D26138" s="7" t="n">
        <v>17</v>
      </c>
      <c r="E26138" s="7" t="n">
        <v>15358</v>
      </c>
      <c r="F26138" s="7" t="s">
        <v>1617</v>
      </c>
      <c r="G26138" s="7" t="n">
        <v>2</v>
      </c>
      <c r="H26138" s="7" t="n">
        <v>0</v>
      </c>
    </row>
    <row r="26139" spans="1:9">
      <c r="A26139" t="s">
        <v>4</v>
      </c>
      <c r="B26139" s="4" t="s">
        <v>5</v>
      </c>
    </row>
    <row r="26140" spans="1:9">
      <c r="A26140" t="n">
        <v>208920</v>
      </c>
      <c r="B26140" s="53" t="n">
        <v>28</v>
      </c>
    </row>
    <row r="26141" spans="1:9">
      <c r="A26141" t="s">
        <v>4</v>
      </c>
      <c r="B26141" s="4" t="s">
        <v>5</v>
      </c>
      <c r="C26141" s="4" t="s">
        <v>10</v>
      </c>
    </row>
    <row r="26142" spans="1:9">
      <c r="A26142" t="n">
        <v>208921</v>
      </c>
      <c r="B26142" s="35" t="n">
        <v>16</v>
      </c>
      <c r="C26142" s="7" t="n">
        <v>300</v>
      </c>
    </row>
    <row r="26143" spans="1:9">
      <c r="A26143" t="s">
        <v>4</v>
      </c>
      <c r="B26143" s="4" t="s">
        <v>5</v>
      </c>
      <c r="C26143" s="4" t="s">
        <v>13</v>
      </c>
      <c r="D26143" s="4" t="s">
        <v>10</v>
      </c>
      <c r="E26143" s="4" t="s">
        <v>6</v>
      </c>
    </row>
    <row r="26144" spans="1:9">
      <c r="A26144" t="n">
        <v>208924</v>
      </c>
      <c r="B26144" s="40" t="n">
        <v>51</v>
      </c>
      <c r="C26144" s="7" t="n">
        <v>4</v>
      </c>
      <c r="D26144" s="7" t="n">
        <v>14</v>
      </c>
      <c r="E26144" s="7" t="s">
        <v>353</v>
      </c>
    </row>
    <row r="26145" spans="1:8">
      <c r="A26145" t="s">
        <v>4</v>
      </c>
      <c r="B26145" s="4" t="s">
        <v>5</v>
      </c>
      <c r="C26145" s="4" t="s">
        <v>10</v>
      </c>
    </row>
    <row r="26146" spans="1:8">
      <c r="A26146" t="n">
        <v>208938</v>
      </c>
      <c r="B26146" s="35" t="n">
        <v>16</v>
      </c>
      <c r="C26146" s="7" t="n">
        <v>0</v>
      </c>
    </row>
    <row r="26147" spans="1:8">
      <c r="A26147" t="s">
        <v>4</v>
      </c>
      <c r="B26147" s="4" t="s">
        <v>5</v>
      </c>
      <c r="C26147" s="4" t="s">
        <v>10</v>
      </c>
      <c r="D26147" s="4" t="s">
        <v>13</v>
      </c>
      <c r="E26147" s="4" t="s">
        <v>9</v>
      </c>
      <c r="F26147" s="4" t="s">
        <v>72</v>
      </c>
      <c r="G26147" s="4" t="s">
        <v>13</v>
      </c>
      <c r="H26147" s="4" t="s">
        <v>13</v>
      </c>
    </row>
    <row r="26148" spans="1:8">
      <c r="A26148" t="n">
        <v>208941</v>
      </c>
      <c r="B26148" s="52" t="n">
        <v>26</v>
      </c>
      <c r="C26148" s="7" t="n">
        <v>14</v>
      </c>
      <c r="D26148" s="7" t="n">
        <v>17</v>
      </c>
      <c r="E26148" s="7" t="n">
        <v>13345</v>
      </c>
      <c r="F26148" s="7" t="s">
        <v>1618</v>
      </c>
      <c r="G26148" s="7" t="n">
        <v>2</v>
      </c>
      <c r="H26148" s="7" t="n">
        <v>0</v>
      </c>
    </row>
    <row r="26149" spans="1:8">
      <c r="A26149" t="s">
        <v>4</v>
      </c>
      <c r="B26149" s="4" t="s">
        <v>5</v>
      </c>
    </row>
    <row r="26150" spans="1:8">
      <c r="A26150" t="n">
        <v>209013</v>
      </c>
      <c r="B26150" s="53" t="n">
        <v>28</v>
      </c>
    </row>
    <row r="26151" spans="1:8">
      <c r="A26151" t="s">
        <v>4</v>
      </c>
      <c r="B26151" s="4" t="s">
        <v>5</v>
      </c>
      <c r="C26151" s="4" t="s">
        <v>10</v>
      </c>
      <c r="D26151" s="4" t="s">
        <v>13</v>
      </c>
    </row>
    <row r="26152" spans="1:8">
      <c r="A26152" t="n">
        <v>209014</v>
      </c>
      <c r="B26152" s="54" t="n">
        <v>89</v>
      </c>
      <c r="C26152" s="7" t="n">
        <v>65533</v>
      </c>
      <c r="D26152" s="7" t="n">
        <v>1</v>
      </c>
    </row>
    <row r="26153" spans="1:8">
      <c r="A26153" t="s">
        <v>4</v>
      </c>
      <c r="B26153" s="4" t="s">
        <v>5</v>
      </c>
      <c r="C26153" s="4" t="s">
        <v>9</v>
      </c>
    </row>
    <row r="26154" spans="1:8">
      <c r="A26154" t="n">
        <v>209018</v>
      </c>
      <c r="B26154" s="50" t="n">
        <v>15</v>
      </c>
      <c r="C26154" s="7" t="n">
        <v>256</v>
      </c>
    </row>
    <row r="26155" spans="1:8">
      <c r="A26155" t="s">
        <v>4</v>
      </c>
      <c r="B26155" s="4" t="s">
        <v>5</v>
      </c>
      <c r="C26155" s="4" t="s">
        <v>10</v>
      </c>
      <c r="D26155" s="4" t="s">
        <v>9</v>
      </c>
    </row>
    <row r="26156" spans="1:8">
      <c r="A26156" t="n">
        <v>209023</v>
      </c>
      <c r="B26156" s="41" t="n">
        <v>43</v>
      </c>
      <c r="C26156" s="7" t="n">
        <v>11</v>
      </c>
      <c r="D26156" s="7" t="n">
        <v>16</v>
      </c>
    </row>
    <row r="26157" spans="1:8">
      <c r="A26157" t="s">
        <v>4</v>
      </c>
      <c r="B26157" s="4" t="s">
        <v>5</v>
      </c>
      <c r="C26157" s="4" t="s">
        <v>10</v>
      </c>
      <c r="D26157" s="4" t="s">
        <v>13</v>
      </c>
      <c r="E26157" s="4" t="s">
        <v>13</v>
      </c>
      <c r="F26157" s="4" t="s">
        <v>6</v>
      </c>
    </row>
    <row r="26158" spans="1:8">
      <c r="A26158" t="n">
        <v>209030</v>
      </c>
      <c r="B26158" s="64" t="n">
        <v>47</v>
      </c>
      <c r="C26158" s="7" t="n">
        <v>11</v>
      </c>
      <c r="D26158" s="7" t="n">
        <v>0</v>
      </c>
      <c r="E26158" s="7" t="n">
        <v>0</v>
      </c>
      <c r="F26158" s="7" t="s">
        <v>1053</v>
      </c>
    </row>
    <row r="26159" spans="1:8">
      <c r="A26159" t="s">
        <v>4</v>
      </c>
      <c r="B26159" s="4" t="s">
        <v>5</v>
      </c>
      <c r="C26159" s="4" t="s">
        <v>10</v>
      </c>
    </row>
    <row r="26160" spans="1:8">
      <c r="A26160" t="n">
        <v>209052</v>
      </c>
      <c r="B26160" s="35" t="n">
        <v>16</v>
      </c>
      <c r="C26160" s="7" t="n">
        <v>0</v>
      </c>
    </row>
    <row r="26161" spans="1:8">
      <c r="A26161" t="s">
        <v>4</v>
      </c>
      <c r="B26161" s="4" t="s">
        <v>5</v>
      </c>
      <c r="C26161" s="4" t="s">
        <v>10</v>
      </c>
      <c r="D26161" s="4" t="s">
        <v>13</v>
      </c>
      <c r="E26161" s="4" t="s">
        <v>6</v>
      </c>
      <c r="F26161" s="4" t="s">
        <v>22</v>
      </c>
      <c r="G26161" s="4" t="s">
        <v>22</v>
      </c>
      <c r="H26161" s="4" t="s">
        <v>22</v>
      </c>
    </row>
    <row r="26162" spans="1:8">
      <c r="A26162" t="n">
        <v>209055</v>
      </c>
      <c r="B26162" s="39" t="n">
        <v>48</v>
      </c>
      <c r="C26162" s="7" t="n">
        <v>11</v>
      </c>
      <c r="D26162" s="7" t="n">
        <v>0</v>
      </c>
      <c r="E26162" s="7" t="s">
        <v>408</v>
      </c>
      <c r="F26162" s="7" t="n">
        <v>0</v>
      </c>
      <c r="G26162" s="7" t="n">
        <v>1</v>
      </c>
      <c r="H26162" s="7" t="n">
        <v>0</v>
      </c>
    </row>
    <row r="26163" spans="1:8">
      <c r="A26163" t="s">
        <v>4</v>
      </c>
      <c r="B26163" s="4" t="s">
        <v>5</v>
      </c>
      <c r="C26163" s="4" t="s">
        <v>10</v>
      </c>
      <c r="D26163" s="4" t="s">
        <v>9</v>
      </c>
    </row>
    <row r="26164" spans="1:8">
      <c r="A26164" t="n">
        <v>209079</v>
      </c>
      <c r="B26164" s="41" t="n">
        <v>43</v>
      </c>
      <c r="C26164" s="7" t="n">
        <v>16</v>
      </c>
      <c r="D26164" s="7" t="n">
        <v>16</v>
      </c>
    </row>
    <row r="26165" spans="1:8">
      <c r="A26165" t="s">
        <v>4</v>
      </c>
      <c r="B26165" s="4" t="s">
        <v>5</v>
      </c>
      <c r="C26165" s="4" t="s">
        <v>10</v>
      </c>
      <c r="D26165" s="4" t="s">
        <v>13</v>
      </c>
      <c r="E26165" s="4" t="s">
        <v>13</v>
      </c>
      <c r="F26165" s="4" t="s">
        <v>6</v>
      </c>
    </row>
    <row r="26166" spans="1:8">
      <c r="A26166" t="n">
        <v>209086</v>
      </c>
      <c r="B26166" s="64" t="n">
        <v>47</v>
      </c>
      <c r="C26166" s="7" t="n">
        <v>16</v>
      </c>
      <c r="D26166" s="7" t="n">
        <v>0</v>
      </c>
      <c r="E26166" s="7" t="n">
        <v>0</v>
      </c>
      <c r="F26166" s="7" t="s">
        <v>1053</v>
      </c>
    </row>
    <row r="26167" spans="1:8">
      <c r="A26167" t="s">
        <v>4</v>
      </c>
      <c r="B26167" s="4" t="s">
        <v>5</v>
      </c>
      <c r="C26167" s="4" t="s">
        <v>10</v>
      </c>
    </row>
    <row r="26168" spans="1:8">
      <c r="A26168" t="n">
        <v>209108</v>
      </c>
      <c r="B26168" s="35" t="n">
        <v>16</v>
      </c>
      <c r="C26168" s="7" t="n">
        <v>0</v>
      </c>
    </row>
    <row r="26169" spans="1:8">
      <c r="A26169" t="s">
        <v>4</v>
      </c>
      <c r="B26169" s="4" t="s">
        <v>5</v>
      </c>
      <c r="C26169" s="4" t="s">
        <v>10</v>
      </c>
      <c r="D26169" s="4" t="s">
        <v>13</v>
      </c>
      <c r="E26169" s="4" t="s">
        <v>6</v>
      </c>
      <c r="F26169" s="4" t="s">
        <v>22</v>
      </c>
      <c r="G26169" s="4" t="s">
        <v>22</v>
      </c>
      <c r="H26169" s="4" t="s">
        <v>22</v>
      </c>
    </row>
    <row r="26170" spans="1:8">
      <c r="A26170" t="n">
        <v>209111</v>
      </c>
      <c r="B26170" s="39" t="n">
        <v>48</v>
      </c>
      <c r="C26170" s="7" t="n">
        <v>16</v>
      </c>
      <c r="D26170" s="7" t="n">
        <v>0</v>
      </c>
      <c r="E26170" s="7" t="s">
        <v>408</v>
      </c>
      <c r="F26170" s="7" t="n">
        <v>0</v>
      </c>
      <c r="G26170" s="7" t="n">
        <v>1</v>
      </c>
      <c r="H26170" s="7" t="n">
        <v>0</v>
      </c>
    </row>
    <row r="26171" spans="1:8">
      <c r="A26171" t="s">
        <v>4</v>
      </c>
      <c r="B26171" s="4" t="s">
        <v>5</v>
      </c>
      <c r="C26171" s="4" t="s">
        <v>10</v>
      </c>
      <c r="D26171" s="4" t="s">
        <v>9</v>
      </c>
    </row>
    <row r="26172" spans="1:8">
      <c r="A26172" t="n">
        <v>209135</v>
      </c>
      <c r="B26172" s="41" t="n">
        <v>43</v>
      </c>
      <c r="C26172" s="7" t="n">
        <v>15</v>
      </c>
      <c r="D26172" s="7" t="n">
        <v>16</v>
      </c>
    </row>
    <row r="26173" spans="1:8">
      <c r="A26173" t="s">
        <v>4</v>
      </c>
      <c r="B26173" s="4" t="s">
        <v>5</v>
      </c>
      <c r="C26173" s="4" t="s">
        <v>10</v>
      </c>
      <c r="D26173" s="4" t="s">
        <v>13</v>
      </c>
      <c r="E26173" s="4" t="s">
        <v>13</v>
      </c>
      <c r="F26173" s="4" t="s">
        <v>6</v>
      </c>
    </row>
    <row r="26174" spans="1:8">
      <c r="A26174" t="n">
        <v>209142</v>
      </c>
      <c r="B26174" s="64" t="n">
        <v>47</v>
      </c>
      <c r="C26174" s="7" t="n">
        <v>15</v>
      </c>
      <c r="D26174" s="7" t="n">
        <v>0</v>
      </c>
      <c r="E26174" s="7" t="n">
        <v>0</v>
      </c>
      <c r="F26174" s="7" t="s">
        <v>1053</v>
      </c>
    </row>
    <row r="26175" spans="1:8">
      <c r="A26175" t="s">
        <v>4</v>
      </c>
      <c r="B26175" s="4" t="s">
        <v>5</v>
      </c>
      <c r="C26175" s="4" t="s">
        <v>10</v>
      </c>
    </row>
    <row r="26176" spans="1:8">
      <c r="A26176" t="n">
        <v>209164</v>
      </c>
      <c r="B26176" s="35" t="n">
        <v>16</v>
      </c>
      <c r="C26176" s="7" t="n">
        <v>0</v>
      </c>
    </row>
    <row r="26177" spans="1:8">
      <c r="A26177" t="s">
        <v>4</v>
      </c>
      <c r="B26177" s="4" t="s">
        <v>5</v>
      </c>
      <c r="C26177" s="4" t="s">
        <v>10</v>
      </c>
      <c r="D26177" s="4" t="s">
        <v>13</v>
      </c>
      <c r="E26177" s="4" t="s">
        <v>6</v>
      </c>
      <c r="F26177" s="4" t="s">
        <v>22</v>
      </c>
      <c r="G26177" s="4" t="s">
        <v>22</v>
      </c>
      <c r="H26177" s="4" t="s">
        <v>22</v>
      </c>
    </row>
    <row r="26178" spans="1:8">
      <c r="A26178" t="n">
        <v>209167</v>
      </c>
      <c r="B26178" s="39" t="n">
        <v>48</v>
      </c>
      <c r="C26178" s="7" t="n">
        <v>15</v>
      </c>
      <c r="D26178" s="7" t="n">
        <v>0</v>
      </c>
      <c r="E26178" s="7" t="s">
        <v>408</v>
      </c>
      <c r="F26178" s="7" t="n">
        <v>0</v>
      </c>
      <c r="G26178" s="7" t="n">
        <v>1</v>
      </c>
      <c r="H26178" s="7" t="n">
        <v>0</v>
      </c>
    </row>
    <row r="26179" spans="1:8">
      <c r="A26179" t="s">
        <v>4</v>
      </c>
      <c r="B26179" s="4" t="s">
        <v>5</v>
      </c>
      <c r="C26179" s="4" t="s">
        <v>10</v>
      </c>
      <c r="D26179" s="4" t="s">
        <v>9</v>
      </c>
    </row>
    <row r="26180" spans="1:8">
      <c r="A26180" t="n">
        <v>209191</v>
      </c>
      <c r="B26180" s="41" t="n">
        <v>43</v>
      </c>
      <c r="C26180" s="7" t="n">
        <v>14</v>
      </c>
      <c r="D26180" s="7" t="n">
        <v>16</v>
      </c>
    </row>
    <row r="26181" spans="1:8">
      <c r="A26181" t="s">
        <v>4</v>
      </c>
      <c r="B26181" s="4" t="s">
        <v>5</v>
      </c>
      <c r="C26181" s="4" t="s">
        <v>10</v>
      </c>
      <c r="D26181" s="4" t="s">
        <v>13</v>
      </c>
      <c r="E26181" s="4" t="s">
        <v>13</v>
      </c>
      <c r="F26181" s="4" t="s">
        <v>6</v>
      </c>
    </row>
    <row r="26182" spans="1:8">
      <c r="A26182" t="n">
        <v>209198</v>
      </c>
      <c r="B26182" s="64" t="n">
        <v>47</v>
      </c>
      <c r="C26182" s="7" t="n">
        <v>14</v>
      </c>
      <c r="D26182" s="7" t="n">
        <v>0</v>
      </c>
      <c r="E26182" s="7" t="n">
        <v>0</v>
      </c>
      <c r="F26182" s="7" t="s">
        <v>1053</v>
      </c>
    </row>
    <row r="26183" spans="1:8">
      <c r="A26183" t="s">
        <v>4</v>
      </c>
      <c r="B26183" s="4" t="s">
        <v>5</v>
      </c>
      <c r="C26183" s="4" t="s">
        <v>10</v>
      </c>
    </row>
    <row r="26184" spans="1:8">
      <c r="A26184" t="n">
        <v>209220</v>
      </c>
      <c r="B26184" s="35" t="n">
        <v>16</v>
      </c>
      <c r="C26184" s="7" t="n">
        <v>0</v>
      </c>
    </row>
    <row r="26185" spans="1:8">
      <c r="A26185" t="s">
        <v>4</v>
      </c>
      <c r="B26185" s="4" t="s">
        <v>5</v>
      </c>
      <c r="C26185" s="4" t="s">
        <v>10</v>
      </c>
      <c r="D26185" s="4" t="s">
        <v>13</v>
      </c>
      <c r="E26185" s="4" t="s">
        <v>6</v>
      </c>
      <c r="F26185" s="4" t="s">
        <v>22</v>
      </c>
      <c r="G26185" s="4" t="s">
        <v>22</v>
      </c>
      <c r="H26185" s="4" t="s">
        <v>22</v>
      </c>
    </row>
    <row r="26186" spans="1:8">
      <c r="A26186" t="n">
        <v>209223</v>
      </c>
      <c r="B26186" s="39" t="n">
        <v>48</v>
      </c>
      <c r="C26186" s="7" t="n">
        <v>14</v>
      </c>
      <c r="D26186" s="7" t="n">
        <v>0</v>
      </c>
      <c r="E26186" s="7" t="s">
        <v>408</v>
      </c>
      <c r="F26186" s="7" t="n">
        <v>0</v>
      </c>
      <c r="G26186" s="7" t="n">
        <v>1</v>
      </c>
      <c r="H26186" s="7" t="n">
        <v>0</v>
      </c>
    </row>
    <row r="26187" spans="1:8">
      <c r="A26187" t="s">
        <v>4</v>
      </c>
      <c r="B26187" s="4" t="s">
        <v>5</v>
      </c>
      <c r="C26187" s="4" t="s">
        <v>10</v>
      </c>
      <c r="D26187" s="4" t="s">
        <v>22</v>
      </c>
      <c r="E26187" s="4" t="s">
        <v>22</v>
      </c>
      <c r="F26187" s="4" t="s">
        <v>22</v>
      </c>
      <c r="G26187" s="4" t="s">
        <v>22</v>
      </c>
    </row>
    <row r="26188" spans="1:8">
      <c r="A26188" t="n">
        <v>209247</v>
      </c>
      <c r="B26188" s="88" t="n">
        <v>131</v>
      </c>
      <c r="C26188" s="7" t="n">
        <v>11</v>
      </c>
      <c r="D26188" s="7" t="n">
        <v>0.300000011920929</v>
      </c>
      <c r="E26188" s="7" t="n">
        <v>1</v>
      </c>
      <c r="F26188" s="7" t="n">
        <v>0</v>
      </c>
      <c r="G26188" s="7" t="n">
        <v>0</v>
      </c>
    </row>
    <row r="26189" spans="1:8">
      <c r="A26189" t="s">
        <v>4</v>
      </c>
      <c r="B26189" s="4" t="s">
        <v>5</v>
      </c>
      <c r="C26189" s="4" t="s">
        <v>10</v>
      </c>
      <c r="D26189" s="4" t="s">
        <v>10</v>
      </c>
      <c r="E26189" s="4" t="s">
        <v>22</v>
      </c>
      <c r="F26189" s="4" t="s">
        <v>22</v>
      </c>
      <c r="G26189" s="4" t="s">
        <v>22</v>
      </c>
      <c r="H26189" s="4" t="s">
        <v>22</v>
      </c>
      <c r="I26189" s="4" t="s">
        <v>13</v>
      </c>
      <c r="J26189" s="4" t="s">
        <v>10</v>
      </c>
    </row>
    <row r="26190" spans="1:8">
      <c r="A26190" t="n">
        <v>209266</v>
      </c>
      <c r="B26190" s="85" t="n">
        <v>55</v>
      </c>
      <c r="C26190" s="7" t="n">
        <v>11</v>
      </c>
      <c r="D26190" s="7" t="n">
        <v>65533</v>
      </c>
      <c r="E26190" s="7" t="n">
        <v>8.23999977111816</v>
      </c>
      <c r="F26190" s="7" t="n">
        <v>0</v>
      </c>
      <c r="G26190" s="7" t="n">
        <v>-7.3600001335144</v>
      </c>
      <c r="H26190" s="7" t="n">
        <v>6</v>
      </c>
      <c r="I26190" s="7" t="n">
        <v>2</v>
      </c>
      <c r="J26190" s="7" t="n">
        <v>0</v>
      </c>
    </row>
    <row r="26191" spans="1:8">
      <c r="A26191" t="s">
        <v>4</v>
      </c>
      <c r="B26191" s="4" t="s">
        <v>5</v>
      </c>
      <c r="C26191" s="4" t="s">
        <v>10</v>
      </c>
    </row>
    <row r="26192" spans="1:8">
      <c r="A26192" t="n">
        <v>209290</v>
      </c>
      <c r="B26192" s="35" t="n">
        <v>16</v>
      </c>
      <c r="C26192" s="7" t="n">
        <v>200</v>
      </c>
    </row>
    <row r="26193" spans="1:10">
      <c r="A26193" t="s">
        <v>4</v>
      </c>
      <c r="B26193" s="4" t="s">
        <v>5</v>
      </c>
      <c r="C26193" s="4" t="s">
        <v>10</v>
      </c>
      <c r="D26193" s="4" t="s">
        <v>22</v>
      </c>
      <c r="E26193" s="4" t="s">
        <v>22</v>
      </c>
      <c r="F26193" s="4" t="s">
        <v>22</v>
      </c>
      <c r="G26193" s="4" t="s">
        <v>22</v>
      </c>
    </row>
    <row r="26194" spans="1:10">
      <c r="A26194" t="n">
        <v>209293</v>
      </c>
      <c r="B26194" s="88" t="n">
        <v>131</v>
      </c>
      <c r="C26194" s="7" t="n">
        <v>15</v>
      </c>
      <c r="D26194" s="7" t="n">
        <v>0.300000011920929</v>
      </c>
      <c r="E26194" s="7" t="n">
        <v>1</v>
      </c>
      <c r="F26194" s="7" t="n">
        <v>0</v>
      </c>
      <c r="G26194" s="7" t="n">
        <v>0</v>
      </c>
    </row>
    <row r="26195" spans="1:10">
      <c r="A26195" t="s">
        <v>4</v>
      </c>
      <c r="B26195" s="4" t="s">
        <v>5</v>
      </c>
      <c r="C26195" s="4" t="s">
        <v>10</v>
      </c>
      <c r="D26195" s="4" t="s">
        <v>10</v>
      </c>
      <c r="E26195" s="4" t="s">
        <v>22</v>
      </c>
      <c r="F26195" s="4" t="s">
        <v>22</v>
      </c>
      <c r="G26195" s="4" t="s">
        <v>22</v>
      </c>
      <c r="H26195" s="4" t="s">
        <v>22</v>
      </c>
      <c r="I26195" s="4" t="s">
        <v>13</v>
      </c>
      <c r="J26195" s="4" t="s">
        <v>10</v>
      </c>
    </row>
    <row r="26196" spans="1:10">
      <c r="A26196" t="n">
        <v>209312</v>
      </c>
      <c r="B26196" s="85" t="n">
        <v>55</v>
      </c>
      <c r="C26196" s="7" t="n">
        <v>15</v>
      </c>
      <c r="D26196" s="7" t="n">
        <v>65533</v>
      </c>
      <c r="E26196" s="7" t="n">
        <v>-6.78999996185303</v>
      </c>
      <c r="F26196" s="7" t="n">
        <v>0</v>
      </c>
      <c r="G26196" s="7" t="n">
        <v>-19.1900005340576</v>
      </c>
      <c r="H26196" s="7" t="n">
        <v>6</v>
      </c>
      <c r="I26196" s="7" t="n">
        <v>2</v>
      </c>
      <c r="J26196" s="7" t="n">
        <v>0</v>
      </c>
    </row>
    <row r="26197" spans="1:10">
      <c r="A26197" t="s">
        <v>4</v>
      </c>
      <c r="B26197" s="4" t="s">
        <v>5</v>
      </c>
      <c r="C26197" s="4" t="s">
        <v>10</v>
      </c>
    </row>
    <row r="26198" spans="1:10">
      <c r="A26198" t="n">
        <v>209336</v>
      </c>
      <c r="B26198" s="35" t="n">
        <v>16</v>
      </c>
      <c r="C26198" s="7" t="n">
        <v>300</v>
      </c>
    </row>
    <row r="26199" spans="1:10">
      <c r="A26199" t="s">
        <v>4</v>
      </c>
      <c r="B26199" s="4" t="s">
        <v>5</v>
      </c>
      <c r="C26199" s="4" t="s">
        <v>10</v>
      </c>
      <c r="D26199" s="4" t="s">
        <v>22</v>
      </c>
      <c r="E26199" s="4" t="s">
        <v>22</v>
      </c>
      <c r="F26199" s="4" t="s">
        <v>22</v>
      </c>
      <c r="G26199" s="4" t="s">
        <v>22</v>
      </c>
    </row>
    <row r="26200" spans="1:10">
      <c r="A26200" t="n">
        <v>209339</v>
      </c>
      <c r="B26200" s="88" t="n">
        <v>131</v>
      </c>
      <c r="C26200" s="7" t="n">
        <v>16</v>
      </c>
      <c r="D26200" s="7" t="n">
        <v>0.300000011920929</v>
      </c>
      <c r="E26200" s="7" t="n">
        <v>1</v>
      </c>
      <c r="F26200" s="7" t="n">
        <v>0</v>
      </c>
      <c r="G26200" s="7" t="n">
        <v>0</v>
      </c>
    </row>
    <row r="26201" spans="1:10">
      <c r="A26201" t="s">
        <v>4</v>
      </c>
      <c r="B26201" s="4" t="s">
        <v>5</v>
      </c>
      <c r="C26201" s="4" t="s">
        <v>10</v>
      </c>
      <c r="D26201" s="4" t="s">
        <v>10</v>
      </c>
      <c r="E26201" s="4" t="s">
        <v>22</v>
      </c>
      <c r="F26201" s="4" t="s">
        <v>22</v>
      </c>
      <c r="G26201" s="4" t="s">
        <v>22</v>
      </c>
      <c r="H26201" s="4" t="s">
        <v>22</v>
      </c>
      <c r="I26201" s="4" t="s">
        <v>13</v>
      </c>
      <c r="J26201" s="4" t="s">
        <v>10</v>
      </c>
    </row>
    <row r="26202" spans="1:10">
      <c r="A26202" t="n">
        <v>209358</v>
      </c>
      <c r="B26202" s="85" t="n">
        <v>55</v>
      </c>
      <c r="C26202" s="7" t="n">
        <v>16</v>
      </c>
      <c r="D26202" s="7" t="n">
        <v>65533</v>
      </c>
      <c r="E26202" s="7" t="n">
        <v>8.18000030517578</v>
      </c>
      <c r="F26202" s="7" t="n">
        <v>0</v>
      </c>
      <c r="G26202" s="7" t="n">
        <v>-8.38000011444092</v>
      </c>
      <c r="H26202" s="7" t="n">
        <v>6</v>
      </c>
      <c r="I26202" s="7" t="n">
        <v>2</v>
      </c>
      <c r="J26202" s="7" t="n">
        <v>0</v>
      </c>
    </row>
    <row r="26203" spans="1:10">
      <c r="A26203" t="s">
        <v>4</v>
      </c>
      <c r="B26203" s="4" t="s">
        <v>5</v>
      </c>
      <c r="C26203" s="4" t="s">
        <v>10</v>
      </c>
    </row>
    <row r="26204" spans="1:10">
      <c r="A26204" t="n">
        <v>209382</v>
      </c>
      <c r="B26204" s="35" t="n">
        <v>16</v>
      </c>
      <c r="C26204" s="7" t="n">
        <v>100</v>
      </c>
    </row>
    <row r="26205" spans="1:10">
      <c r="A26205" t="s">
        <v>4</v>
      </c>
      <c r="B26205" s="4" t="s">
        <v>5</v>
      </c>
      <c r="C26205" s="4" t="s">
        <v>10</v>
      </c>
      <c r="D26205" s="4" t="s">
        <v>22</v>
      </c>
      <c r="E26205" s="4" t="s">
        <v>22</v>
      </c>
      <c r="F26205" s="4" t="s">
        <v>22</v>
      </c>
      <c r="G26205" s="4" t="s">
        <v>22</v>
      </c>
    </row>
    <row r="26206" spans="1:10">
      <c r="A26206" t="n">
        <v>209385</v>
      </c>
      <c r="B26206" s="88" t="n">
        <v>131</v>
      </c>
      <c r="C26206" s="7" t="n">
        <v>14</v>
      </c>
      <c r="D26206" s="7" t="n">
        <v>0.300000011920929</v>
      </c>
      <c r="E26206" s="7" t="n">
        <v>1</v>
      </c>
      <c r="F26206" s="7" t="n">
        <v>0</v>
      </c>
      <c r="G26206" s="7" t="n">
        <v>0</v>
      </c>
    </row>
    <row r="26207" spans="1:10">
      <c r="A26207" t="s">
        <v>4</v>
      </c>
      <c r="B26207" s="4" t="s">
        <v>5</v>
      </c>
      <c r="C26207" s="4" t="s">
        <v>10</v>
      </c>
      <c r="D26207" s="4" t="s">
        <v>10</v>
      </c>
      <c r="E26207" s="4" t="s">
        <v>22</v>
      </c>
      <c r="F26207" s="4" t="s">
        <v>22</v>
      </c>
      <c r="G26207" s="4" t="s">
        <v>22</v>
      </c>
      <c r="H26207" s="4" t="s">
        <v>22</v>
      </c>
      <c r="I26207" s="4" t="s">
        <v>13</v>
      </c>
      <c r="J26207" s="4" t="s">
        <v>10</v>
      </c>
    </row>
    <row r="26208" spans="1:10">
      <c r="A26208" t="n">
        <v>209404</v>
      </c>
      <c r="B26208" s="85" t="n">
        <v>55</v>
      </c>
      <c r="C26208" s="7" t="n">
        <v>14</v>
      </c>
      <c r="D26208" s="7" t="n">
        <v>65533</v>
      </c>
      <c r="E26208" s="7" t="n">
        <v>-6.42999982833862</v>
      </c>
      <c r="F26208" s="7" t="n">
        <v>0</v>
      </c>
      <c r="G26208" s="7" t="n">
        <v>-17.6200008392334</v>
      </c>
      <c r="H26208" s="7" t="n">
        <v>6</v>
      </c>
      <c r="I26208" s="7" t="n">
        <v>2</v>
      </c>
      <c r="J26208" s="7" t="n">
        <v>0</v>
      </c>
    </row>
    <row r="26209" spans="1:10">
      <c r="A26209" t="s">
        <v>4</v>
      </c>
      <c r="B26209" s="4" t="s">
        <v>5</v>
      </c>
      <c r="C26209" s="4" t="s">
        <v>10</v>
      </c>
    </row>
    <row r="26210" spans="1:10">
      <c r="A26210" t="n">
        <v>209428</v>
      </c>
      <c r="B26210" s="35" t="n">
        <v>16</v>
      </c>
      <c r="C26210" s="7" t="n">
        <v>500</v>
      </c>
    </row>
    <row r="26211" spans="1:10">
      <c r="A26211" t="s">
        <v>4</v>
      </c>
      <c r="B26211" s="4" t="s">
        <v>5</v>
      </c>
      <c r="C26211" s="4" t="s">
        <v>13</v>
      </c>
      <c r="D26211" s="4" t="s">
        <v>10</v>
      </c>
      <c r="E26211" s="4" t="s">
        <v>22</v>
      </c>
    </row>
    <row r="26212" spans="1:10">
      <c r="A26212" t="n">
        <v>209431</v>
      </c>
      <c r="B26212" s="28" t="n">
        <v>58</v>
      </c>
      <c r="C26212" s="7" t="n">
        <v>101</v>
      </c>
      <c r="D26212" s="7" t="n">
        <v>300</v>
      </c>
      <c r="E26212" s="7" t="n">
        <v>1</v>
      </c>
    </row>
    <row r="26213" spans="1:10">
      <c r="A26213" t="s">
        <v>4</v>
      </c>
      <c r="B26213" s="4" t="s">
        <v>5</v>
      </c>
      <c r="C26213" s="4" t="s">
        <v>13</v>
      </c>
      <c r="D26213" s="4" t="s">
        <v>10</v>
      </c>
    </row>
    <row r="26214" spans="1:10">
      <c r="A26214" t="n">
        <v>209439</v>
      </c>
      <c r="B26214" s="28" t="n">
        <v>58</v>
      </c>
      <c r="C26214" s="7" t="n">
        <v>254</v>
      </c>
      <c r="D26214" s="7" t="n">
        <v>0</v>
      </c>
    </row>
    <row r="26215" spans="1:10">
      <c r="A26215" t="s">
        <v>4</v>
      </c>
      <c r="B26215" s="4" t="s">
        <v>5</v>
      </c>
      <c r="C26215" s="4" t="s">
        <v>13</v>
      </c>
      <c r="D26215" s="4" t="s">
        <v>13</v>
      </c>
      <c r="E26215" s="4" t="s">
        <v>22</v>
      </c>
      <c r="F26215" s="4" t="s">
        <v>22</v>
      </c>
      <c r="G26215" s="4" t="s">
        <v>22</v>
      </c>
      <c r="H26215" s="4" t="s">
        <v>10</v>
      </c>
    </row>
    <row r="26216" spans="1:10">
      <c r="A26216" t="n">
        <v>209443</v>
      </c>
      <c r="B26216" s="25" t="n">
        <v>45</v>
      </c>
      <c r="C26216" s="7" t="n">
        <v>2</v>
      </c>
      <c r="D26216" s="7" t="n">
        <v>3</v>
      </c>
      <c r="E26216" s="7" t="n">
        <v>10.1899995803833</v>
      </c>
      <c r="F26216" s="7" t="n">
        <v>1.24000000953674</v>
      </c>
      <c r="G26216" s="7" t="n">
        <v>-18.8199996948242</v>
      </c>
      <c r="H26216" s="7" t="n">
        <v>0</v>
      </c>
    </row>
    <row r="26217" spans="1:10">
      <c r="A26217" t="s">
        <v>4</v>
      </c>
      <c r="B26217" s="4" t="s">
        <v>5</v>
      </c>
      <c r="C26217" s="4" t="s">
        <v>13</v>
      </c>
      <c r="D26217" s="4" t="s">
        <v>13</v>
      </c>
      <c r="E26217" s="4" t="s">
        <v>22</v>
      </c>
      <c r="F26217" s="4" t="s">
        <v>22</v>
      </c>
      <c r="G26217" s="4" t="s">
        <v>22</v>
      </c>
      <c r="H26217" s="4" t="s">
        <v>10</v>
      </c>
      <c r="I26217" s="4" t="s">
        <v>13</v>
      </c>
    </row>
    <row r="26218" spans="1:10">
      <c r="A26218" t="n">
        <v>209460</v>
      </c>
      <c r="B26218" s="25" t="n">
        <v>45</v>
      </c>
      <c r="C26218" s="7" t="n">
        <v>4</v>
      </c>
      <c r="D26218" s="7" t="n">
        <v>3</v>
      </c>
      <c r="E26218" s="7" t="n">
        <v>359.980010986328</v>
      </c>
      <c r="F26218" s="7" t="n">
        <v>352.540008544922</v>
      </c>
      <c r="G26218" s="7" t="n">
        <v>356</v>
      </c>
      <c r="H26218" s="7" t="n">
        <v>0</v>
      </c>
      <c r="I26218" s="7" t="n">
        <v>0</v>
      </c>
    </row>
    <row r="26219" spans="1:10">
      <c r="A26219" t="s">
        <v>4</v>
      </c>
      <c r="B26219" s="4" t="s">
        <v>5</v>
      </c>
      <c r="C26219" s="4" t="s">
        <v>13</v>
      </c>
      <c r="D26219" s="4" t="s">
        <v>13</v>
      </c>
      <c r="E26219" s="4" t="s">
        <v>22</v>
      </c>
      <c r="F26219" s="4" t="s">
        <v>10</v>
      </c>
    </row>
    <row r="26220" spans="1:10">
      <c r="A26220" t="n">
        <v>209478</v>
      </c>
      <c r="B26220" s="25" t="n">
        <v>45</v>
      </c>
      <c r="C26220" s="7" t="n">
        <v>5</v>
      </c>
      <c r="D26220" s="7" t="n">
        <v>3</v>
      </c>
      <c r="E26220" s="7" t="n">
        <v>2.5</v>
      </c>
      <c r="F26220" s="7" t="n">
        <v>0</v>
      </c>
    </row>
    <row r="26221" spans="1:10">
      <c r="A26221" t="s">
        <v>4</v>
      </c>
      <c r="B26221" s="4" t="s">
        <v>5</v>
      </c>
      <c r="C26221" s="4" t="s">
        <v>13</v>
      </c>
      <c r="D26221" s="4" t="s">
        <v>13</v>
      </c>
      <c r="E26221" s="4" t="s">
        <v>22</v>
      </c>
      <c r="F26221" s="4" t="s">
        <v>10</v>
      </c>
    </row>
    <row r="26222" spans="1:10">
      <c r="A26222" t="n">
        <v>209487</v>
      </c>
      <c r="B26222" s="25" t="n">
        <v>45</v>
      </c>
      <c r="C26222" s="7" t="n">
        <v>11</v>
      </c>
      <c r="D26222" s="7" t="n">
        <v>3</v>
      </c>
      <c r="E26222" s="7" t="n">
        <v>38</v>
      </c>
      <c r="F26222" s="7" t="n">
        <v>0</v>
      </c>
    </row>
    <row r="26223" spans="1:10">
      <c r="A26223" t="s">
        <v>4</v>
      </c>
      <c r="B26223" s="4" t="s">
        <v>5</v>
      </c>
      <c r="C26223" s="4" t="s">
        <v>13</v>
      </c>
      <c r="D26223" s="4" t="s">
        <v>13</v>
      </c>
      <c r="E26223" s="4" t="s">
        <v>22</v>
      </c>
      <c r="F26223" s="4" t="s">
        <v>10</v>
      </c>
    </row>
    <row r="26224" spans="1:10">
      <c r="A26224" t="n">
        <v>209496</v>
      </c>
      <c r="B26224" s="25" t="n">
        <v>45</v>
      </c>
      <c r="C26224" s="7" t="n">
        <v>5</v>
      </c>
      <c r="D26224" s="7" t="n">
        <v>3</v>
      </c>
      <c r="E26224" s="7" t="n">
        <v>2.29999995231628</v>
      </c>
      <c r="F26224" s="7" t="n">
        <v>3000</v>
      </c>
    </row>
    <row r="26225" spans="1:9">
      <c r="A26225" t="s">
        <v>4</v>
      </c>
      <c r="B26225" s="4" t="s">
        <v>5</v>
      </c>
      <c r="C26225" s="4" t="s">
        <v>10</v>
      </c>
      <c r="D26225" s="4" t="s">
        <v>9</v>
      </c>
    </row>
    <row r="26226" spans="1:9">
      <c r="A26226" t="n">
        <v>209505</v>
      </c>
      <c r="B26226" s="41" t="n">
        <v>43</v>
      </c>
      <c r="C26226" s="7" t="n">
        <v>11</v>
      </c>
      <c r="D26226" s="7" t="n">
        <v>1</v>
      </c>
    </row>
    <row r="26227" spans="1:9">
      <c r="A26227" t="s">
        <v>4</v>
      </c>
      <c r="B26227" s="4" t="s">
        <v>5</v>
      </c>
      <c r="C26227" s="4" t="s">
        <v>10</v>
      </c>
      <c r="D26227" s="4" t="s">
        <v>9</v>
      </c>
    </row>
    <row r="26228" spans="1:9">
      <c r="A26228" t="n">
        <v>209512</v>
      </c>
      <c r="B26228" s="41" t="n">
        <v>43</v>
      </c>
      <c r="C26228" s="7" t="n">
        <v>16</v>
      </c>
      <c r="D26228" s="7" t="n">
        <v>1</v>
      </c>
    </row>
    <row r="26229" spans="1:9">
      <c r="A26229" t="s">
        <v>4</v>
      </c>
      <c r="B26229" s="4" t="s">
        <v>5</v>
      </c>
      <c r="C26229" s="4" t="s">
        <v>10</v>
      </c>
      <c r="D26229" s="4" t="s">
        <v>9</v>
      </c>
    </row>
    <row r="26230" spans="1:9">
      <c r="A26230" t="n">
        <v>209519</v>
      </c>
      <c r="B26230" s="41" t="n">
        <v>43</v>
      </c>
      <c r="C26230" s="7" t="n">
        <v>15</v>
      </c>
      <c r="D26230" s="7" t="n">
        <v>1</v>
      </c>
    </row>
    <row r="26231" spans="1:9">
      <c r="A26231" t="s">
        <v>4</v>
      </c>
      <c r="B26231" s="4" t="s">
        <v>5</v>
      </c>
      <c r="C26231" s="4" t="s">
        <v>10</v>
      </c>
      <c r="D26231" s="4" t="s">
        <v>9</v>
      </c>
    </row>
    <row r="26232" spans="1:9">
      <c r="A26232" t="n">
        <v>209526</v>
      </c>
      <c r="B26232" s="41" t="n">
        <v>43</v>
      </c>
      <c r="C26232" s="7" t="n">
        <v>14</v>
      </c>
      <c r="D26232" s="7" t="n">
        <v>1</v>
      </c>
    </row>
    <row r="26233" spans="1:9">
      <c r="A26233" t="s">
        <v>4</v>
      </c>
      <c r="B26233" s="4" t="s">
        <v>5</v>
      </c>
      <c r="C26233" s="4" t="s">
        <v>13</v>
      </c>
      <c r="D26233" s="4" t="s">
        <v>10</v>
      </c>
    </row>
    <row r="26234" spans="1:9">
      <c r="A26234" t="n">
        <v>209533</v>
      </c>
      <c r="B26234" s="28" t="n">
        <v>58</v>
      </c>
      <c r="C26234" s="7" t="n">
        <v>255</v>
      </c>
      <c r="D26234" s="7" t="n">
        <v>0</v>
      </c>
    </row>
    <row r="26235" spans="1:9">
      <c r="A26235" t="s">
        <v>4</v>
      </c>
      <c r="B26235" s="4" t="s">
        <v>5</v>
      </c>
      <c r="C26235" s="4" t="s">
        <v>13</v>
      </c>
      <c r="D26235" s="4" t="s">
        <v>10</v>
      </c>
      <c r="E26235" s="4" t="s">
        <v>6</v>
      </c>
    </row>
    <row r="26236" spans="1:9">
      <c r="A26236" t="n">
        <v>209537</v>
      </c>
      <c r="B26236" s="40" t="n">
        <v>51</v>
      </c>
      <c r="C26236" s="7" t="n">
        <v>4</v>
      </c>
      <c r="D26236" s="7" t="n">
        <v>1</v>
      </c>
      <c r="E26236" s="7" t="s">
        <v>462</v>
      </c>
    </row>
    <row r="26237" spans="1:9">
      <c r="A26237" t="s">
        <v>4</v>
      </c>
      <c r="B26237" s="4" t="s">
        <v>5</v>
      </c>
      <c r="C26237" s="4" t="s">
        <v>10</v>
      </c>
    </row>
    <row r="26238" spans="1:9">
      <c r="A26238" t="n">
        <v>209550</v>
      </c>
      <c r="B26238" s="35" t="n">
        <v>16</v>
      </c>
      <c r="C26238" s="7" t="n">
        <v>0</v>
      </c>
    </row>
    <row r="26239" spans="1:9">
      <c r="A26239" t="s">
        <v>4</v>
      </c>
      <c r="B26239" s="4" t="s">
        <v>5</v>
      </c>
      <c r="C26239" s="4" t="s">
        <v>10</v>
      </c>
      <c r="D26239" s="4" t="s">
        <v>13</v>
      </c>
      <c r="E26239" s="4" t="s">
        <v>9</v>
      </c>
      <c r="F26239" s="4" t="s">
        <v>72</v>
      </c>
      <c r="G26239" s="4" t="s">
        <v>13</v>
      </c>
      <c r="H26239" s="4" t="s">
        <v>13</v>
      </c>
    </row>
    <row r="26240" spans="1:9">
      <c r="A26240" t="n">
        <v>209553</v>
      </c>
      <c r="B26240" s="52" t="n">
        <v>26</v>
      </c>
      <c r="C26240" s="7" t="n">
        <v>1</v>
      </c>
      <c r="D26240" s="7" t="n">
        <v>17</v>
      </c>
      <c r="E26240" s="7" t="n">
        <v>1376</v>
      </c>
      <c r="F26240" s="7" t="s">
        <v>1619</v>
      </c>
      <c r="G26240" s="7" t="n">
        <v>2</v>
      </c>
      <c r="H26240" s="7" t="n">
        <v>0</v>
      </c>
    </row>
    <row r="26241" spans="1:8">
      <c r="A26241" t="s">
        <v>4</v>
      </c>
      <c r="B26241" s="4" t="s">
        <v>5</v>
      </c>
    </row>
    <row r="26242" spans="1:8">
      <c r="A26242" t="n">
        <v>209584</v>
      </c>
      <c r="B26242" s="53" t="n">
        <v>28</v>
      </c>
    </row>
    <row r="26243" spans="1:8">
      <c r="A26243" t="s">
        <v>4</v>
      </c>
      <c r="B26243" s="4" t="s">
        <v>5</v>
      </c>
      <c r="C26243" s="4" t="s">
        <v>13</v>
      </c>
      <c r="D26243" s="4" t="s">
        <v>10</v>
      </c>
      <c r="E26243" s="4" t="s">
        <v>6</v>
      </c>
    </row>
    <row r="26244" spans="1:8">
      <c r="A26244" t="n">
        <v>209585</v>
      </c>
      <c r="B26244" s="40" t="n">
        <v>51</v>
      </c>
      <c r="C26244" s="7" t="n">
        <v>4</v>
      </c>
      <c r="D26244" s="7" t="n">
        <v>7</v>
      </c>
      <c r="E26244" s="7" t="s">
        <v>636</v>
      </c>
    </row>
    <row r="26245" spans="1:8">
      <c r="A26245" t="s">
        <v>4</v>
      </c>
      <c r="B26245" s="4" t="s">
        <v>5</v>
      </c>
      <c r="C26245" s="4" t="s">
        <v>10</v>
      </c>
    </row>
    <row r="26246" spans="1:8">
      <c r="A26246" t="n">
        <v>209598</v>
      </c>
      <c r="B26246" s="35" t="n">
        <v>16</v>
      </c>
      <c r="C26246" s="7" t="n">
        <v>0</v>
      </c>
    </row>
    <row r="26247" spans="1:8">
      <c r="A26247" t="s">
        <v>4</v>
      </c>
      <c r="B26247" s="4" t="s">
        <v>5</v>
      </c>
      <c r="C26247" s="4" t="s">
        <v>10</v>
      </c>
      <c r="D26247" s="4" t="s">
        <v>13</v>
      </c>
      <c r="E26247" s="4" t="s">
        <v>9</v>
      </c>
      <c r="F26247" s="4" t="s">
        <v>72</v>
      </c>
      <c r="G26247" s="4" t="s">
        <v>13</v>
      </c>
      <c r="H26247" s="4" t="s">
        <v>13</v>
      </c>
    </row>
    <row r="26248" spans="1:8">
      <c r="A26248" t="n">
        <v>209601</v>
      </c>
      <c r="B26248" s="52" t="n">
        <v>26</v>
      </c>
      <c r="C26248" s="7" t="n">
        <v>7</v>
      </c>
      <c r="D26248" s="7" t="n">
        <v>17</v>
      </c>
      <c r="E26248" s="7" t="n">
        <v>4383</v>
      </c>
      <c r="F26248" s="7" t="s">
        <v>1620</v>
      </c>
      <c r="G26248" s="7" t="n">
        <v>2</v>
      </c>
      <c r="H26248" s="7" t="n">
        <v>0</v>
      </c>
    </row>
    <row r="26249" spans="1:8">
      <c r="A26249" t="s">
        <v>4</v>
      </c>
      <c r="B26249" s="4" t="s">
        <v>5</v>
      </c>
    </row>
    <row r="26250" spans="1:8">
      <c r="A26250" t="n">
        <v>209655</v>
      </c>
      <c r="B26250" s="53" t="n">
        <v>28</v>
      </c>
    </row>
    <row r="26251" spans="1:8">
      <c r="A26251" t="s">
        <v>4</v>
      </c>
      <c r="B26251" s="4" t="s">
        <v>5</v>
      </c>
      <c r="C26251" s="4" t="s">
        <v>10</v>
      </c>
      <c r="D26251" s="4" t="s">
        <v>13</v>
      </c>
    </row>
    <row r="26252" spans="1:8">
      <c r="A26252" t="n">
        <v>209656</v>
      </c>
      <c r="B26252" s="54" t="n">
        <v>89</v>
      </c>
      <c r="C26252" s="7" t="n">
        <v>65533</v>
      </c>
      <c r="D26252" s="7" t="n">
        <v>1</v>
      </c>
    </row>
    <row r="26253" spans="1:8">
      <c r="A26253" t="s">
        <v>4</v>
      </c>
      <c r="B26253" s="4" t="s">
        <v>5</v>
      </c>
      <c r="C26253" s="4" t="s">
        <v>13</v>
      </c>
      <c r="D26253" s="4" t="s">
        <v>10</v>
      </c>
      <c r="E26253" s="4" t="s">
        <v>22</v>
      </c>
    </row>
    <row r="26254" spans="1:8">
      <c r="A26254" t="n">
        <v>209660</v>
      </c>
      <c r="B26254" s="28" t="n">
        <v>58</v>
      </c>
      <c r="C26254" s="7" t="n">
        <v>101</v>
      </c>
      <c r="D26254" s="7" t="n">
        <v>300</v>
      </c>
      <c r="E26254" s="7" t="n">
        <v>1</v>
      </c>
    </row>
    <row r="26255" spans="1:8">
      <c r="A26255" t="s">
        <v>4</v>
      </c>
      <c r="B26255" s="4" t="s">
        <v>5</v>
      </c>
      <c r="C26255" s="4" t="s">
        <v>13</v>
      </c>
      <c r="D26255" s="4" t="s">
        <v>10</v>
      </c>
    </row>
    <row r="26256" spans="1:8">
      <c r="A26256" t="n">
        <v>209668</v>
      </c>
      <c r="B26256" s="28" t="n">
        <v>58</v>
      </c>
      <c r="C26256" s="7" t="n">
        <v>254</v>
      </c>
      <c r="D26256" s="7" t="n">
        <v>0</v>
      </c>
    </row>
    <row r="26257" spans="1:8">
      <c r="A26257" t="s">
        <v>4</v>
      </c>
      <c r="B26257" s="4" t="s">
        <v>5</v>
      </c>
      <c r="C26257" s="4" t="s">
        <v>10</v>
      </c>
      <c r="D26257" s="4" t="s">
        <v>22</v>
      </c>
      <c r="E26257" s="4" t="s">
        <v>22</v>
      </c>
      <c r="F26257" s="4" t="s">
        <v>22</v>
      </c>
      <c r="G26257" s="4" t="s">
        <v>10</v>
      </c>
      <c r="H26257" s="4" t="s">
        <v>10</v>
      </c>
    </row>
    <row r="26258" spans="1:8">
      <c r="A26258" t="n">
        <v>209672</v>
      </c>
      <c r="B26258" s="56" t="n">
        <v>60</v>
      </c>
      <c r="C26258" s="7" t="n">
        <v>6</v>
      </c>
      <c r="D26258" s="7" t="n">
        <v>0</v>
      </c>
      <c r="E26258" s="7" t="n">
        <v>0</v>
      </c>
      <c r="F26258" s="7" t="n">
        <v>0</v>
      </c>
      <c r="G26258" s="7" t="n">
        <v>0</v>
      </c>
      <c r="H26258" s="7" t="n">
        <v>1</v>
      </c>
    </row>
    <row r="26259" spans="1:8">
      <c r="A26259" t="s">
        <v>4</v>
      </c>
      <c r="B26259" s="4" t="s">
        <v>5</v>
      </c>
      <c r="C26259" s="4" t="s">
        <v>10</v>
      </c>
      <c r="D26259" s="4" t="s">
        <v>22</v>
      </c>
      <c r="E26259" s="4" t="s">
        <v>22</v>
      </c>
      <c r="F26259" s="4" t="s">
        <v>22</v>
      </c>
      <c r="G26259" s="4" t="s">
        <v>10</v>
      </c>
      <c r="H26259" s="4" t="s">
        <v>10</v>
      </c>
    </row>
    <row r="26260" spans="1:8">
      <c r="A26260" t="n">
        <v>209691</v>
      </c>
      <c r="B26260" s="56" t="n">
        <v>60</v>
      </c>
      <c r="C26260" s="7" t="n">
        <v>6</v>
      </c>
      <c r="D26260" s="7" t="n">
        <v>0</v>
      </c>
      <c r="E26260" s="7" t="n">
        <v>0</v>
      </c>
      <c r="F26260" s="7" t="n">
        <v>0</v>
      </c>
      <c r="G26260" s="7" t="n">
        <v>0</v>
      </c>
      <c r="H26260" s="7" t="n">
        <v>0</v>
      </c>
    </row>
    <row r="26261" spans="1:8">
      <c r="A26261" t="s">
        <v>4</v>
      </c>
      <c r="B26261" s="4" t="s">
        <v>5</v>
      </c>
      <c r="C26261" s="4" t="s">
        <v>10</v>
      </c>
      <c r="D26261" s="4" t="s">
        <v>10</v>
      </c>
      <c r="E26261" s="4" t="s">
        <v>10</v>
      </c>
    </row>
    <row r="26262" spans="1:8">
      <c r="A26262" t="n">
        <v>209710</v>
      </c>
      <c r="B26262" s="57" t="n">
        <v>61</v>
      </c>
      <c r="C26262" s="7" t="n">
        <v>6</v>
      </c>
      <c r="D26262" s="7" t="n">
        <v>65533</v>
      </c>
      <c r="E26262" s="7" t="n">
        <v>0</v>
      </c>
    </row>
    <row r="26263" spans="1:8">
      <c r="A26263" t="s">
        <v>4</v>
      </c>
      <c r="B26263" s="4" t="s">
        <v>5</v>
      </c>
      <c r="C26263" s="4" t="s">
        <v>10</v>
      </c>
      <c r="D26263" s="4" t="s">
        <v>22</v>
      </c>
      <c r="E26263" s="4" t="s">
        <v>22</v>
      </c>
      <c r="F26263" s="4" t="s">
        <v>22</v>
      </c>
      <c r="G26263" s="4" t="s">
        <v>10</v>
      </c>
      <c r="H26263" s="4" t="s">
        <v>10</v>
      </c>
    </row>
    <row r="26264" spans="1:8">
      <c r="A26264" t="n">
        <v>209717</v>
      </c>
      <c r="B26264" s="56" t="n">
        <v>60</v>
      </c>
      <c r="C26264" s="7" t="n">
        <v>7</v>
      </c>
      <c r="D26264" s="7" t="n">
        <v>0</v>
      </c>
      <c r="E26264" s="7" t="n">
        <v>0</v>
      </c>
      <c r="F26264" s="7" t="n">
        <v>0</v>
      </c>
      <c r="G26264" s="7" t="n">
        <v>0</v>
      </c>
      <c r="H26264" s="7" t="n">
        <v>1</v>
      </c>
    </row>
    <row r="26265" spans="1:8">
      <c r="A26265" t="s">
        <v>4</v>
      </c>
      <c r="B26265" s="4" t="s">
        <v>5</v>
      </c>
      <c r="C26265" s="4" t="s">
        <v>10</v>
      </c>
      <c r="D26265" s="4" t="s">
        <v>22</v>
      </c>
      <c r="E26265" s="4" t="s">
        <v>22</v>
      </c>
      <c r="F26265" s="4" t="s">
        <v>22</v>
      </c>
      <c r="G26265" s="4" t="s">
        <v>10</v>
      </c>
      <c r="H26265" s="4" t="s">
        <v>10</v>
      </c>
    </row>
    <row r="26266" spans="1:8">
      <c r="A26266" t="n">
        <v>209736</v>
      </c>
      <c r="B26266" s="56" t="n">
        <v>60</v>
      </c>
      <c r="C26266" s="7" t="n">
        <v>7</v>
      </c>
      <c r="D26266" s="7" t="n">
        <v>0</v>
      </c>
      <c r="E26266" s="7" t="n">
        <v>0</v>
      </c>
      <c r="F26266" s="7" t="n">
        <v>0</v>
      </c>
      <c r="G26266" s="7" t="n">
        <v>0</v>
      </c>
      <c r="H26266" s="7" t="n">
        <v>0</v>
      </c>
    </row>
    <row r="26267" spans="1:8">
      <c r="A26267" t="s">
        <v>4</v>
      </c>
      <c r="B26267" s="4" t="s">
        <v>5</v>
      </c>
      <c r="C26267" s="4" t="s">
        <v>10</v>
      </c>
      <c r="D26267" s="4" t="s">
        <v>10</v>
      </c>
      <c r="E26267" s="4" t="s">
        <v>10</v>
      </c>
    </row>
    <row r="26268" spans="1:8">
      <c r="A26268" t="n">
        <v>209755</v>
      </c>
      <c r="B26268" s="57" t="n">
        <v>61</v>
      </c>
      <c r="C26268" s="7" t="n">
        <v>7</v>
      </c>
      <c r="D26268" s="7" t="n">
        <v>65533</v>
      </c>
      <c r="E26268" s="7" t="n">
        <v>0</v>
      </c>
    </row>
    <row r="26269" spans="1:8">
      <c r="A26269" t="s">
        <v>4</v>
      </c>
      <c r="B26269" s="4" t="s">
        <v>5</v>
      </c>
      <c r="C26269" s="4" t="s">
        <v>10</v>
      </c>
      <c r="D26269" s="4" t="s">
        <v>22</v>
      </c>
      <c r="E26269" s="4" t="s">
        <v>22</v>
      </c>
      <c r="F26269" s="4" t="s">
        <v>22</v>
      </c>
      <c r="G26269" s="4" t="s">
        <v>10</v>
      </c>
      <c r="H26269" s="4" t="s">
        <v>10</v>
      </c>
    </row>
    <row r="26270" spans="1:8">
      <c r="A26270" t="n">
        <v>209762</v>
      </c>
      <c r="B26270" s="56" t="n">
        <v>60</v>
      </c>
      <c r="C26270" s="7" t="n">
        <v>5</v>
      </c>
      <c r="D26270" s="7" t="n">
        <v>0</v>
      </c>
      <c r="E26270" s="7" t="n">
        <v>0</v>
      </c>
      <c r="F26270" s="7" t="n">
        <v>0</v>
      </c>
      <c r="G26270" s="7" t="n">
        <v>0</v>
      </c>
      <c r="H26270" s="7" t="n">
        <v>1</v>
      </c>
    </row>
    <row r="26271" spans="1:8">
      <c r="A26271" t="s">
        <v>4</v>
      </c>
      <c r="B26271" s="4" t="s">
        <v>5</v>
      </c>
      <c r="C26271" s="4" t="s">
        <v>10</v>
      </c>
      <c r="D26271" s="4" t="s">
        <v>22</v>
      </c>
      <c r="E26271" s="4" t="s">
        <v>22</v>
      </c>
      <c r="F26271" s="4" t="s">
        <v>22</v>
      </c>
      <c r="G26271" s="4" t="s">
        <v>10</v>
      </c>
      <c r="H26271" s="4" t="s">
        <v>10</v>
      </c>
    </row>
    <row r="26272" spans="1:8">
      <c r="A26272" t="n">
        <v>209781</v>
      </c>
      <c r="B26272" s="56" t="n">
        <v>60</v>
      </c>
      <c r="C26272" s="7" t="n">
        <v>5</v>
      </c>
      <c r="D26272" s="7" t="n">
        <v>0</v>
      </c>
      <c r="E26272" s="7" t="n">
        <v>0</v>
      </c>
      <c r="F26272" s="7" t="n">
        <v>0</v>
      </c>
      <c r="G26272" s="7" t="n">
        <v>0</v>
      </c>
      <c r="H26272" s="7" t="n">
        <v>0</v>
      </c>
    </row>
    <row r="26273" spans="1:8">
      <c r="A26273" t="s">
        <v>4</v>
      </c>
      <c r="B26273" s="4" t="s">
        <v>5</v>
      </c>
      <c r="C26273" s="4" t="s">
        <v>10</v>
      </c>
      <c r="D26273" s="4" t="s">
        <v>10</v>
      </c>
      <c r="E26273" s="4" t="s">
        <v>10</v>
      </c>
    </row>
    <row r="26274" spans="1:8">
      <c r="A26274" t="n">
        <v>209800</v>
      </c>
      <c r="B26274" s="57" t="n">
        <v>61</v>
      </c>
      <c r="C26274" s="7" t="n">
        <v>5</v>
      </c>
      <c r="D26274" s="7" t="n">
        <v>65533</v>
      </c>
      <c r="E26274" s="7" t="n">
        <v>0</v>
      </c>
    </row>
    <row r="26275" spans="1:8">
      <c r="A26275" t="s">
        <v>4</v>
      </c>
      <c r="B26275" s="4" t="s">
        <v>5</v>
      </c>
      <c r="C26275" s="4" t="s">
        <v>10</v>
      </c>
      <c r="D26275" s="4" t="s">
        <v>22</v>
      </c>
      <c r="E26275" s="4" t="s">
        <v>22</v>
      </c>
      <c r="F26275" s="4" t="s">
        <v>22</v>
      </c>
      <c r="G26275" s="4" t="s">
        <v>10</v>
      </c>
      <c r="H26275" s="4" t="s">
        <v>10</v>
      </c>
    </row>
    <row r="26276" spans="1:8">
      <c r="A26276" t="n">
        <v>209807</v>
      </c>
      <c r="B26276" s="56" t="n">
        <v>60</v>
      </c>
      <c r="C26276" s="7" t="n">
        <v>1</v>
      </c>
      <c r="D26276" s="7" t="n">
        <v>0</v>
      </c>
      <c r="E26276" s="7" t="n">
        <v>0</v>
      </c>
      <c r="F26276" s="7" t="n">
        <v>0</v>
      </c>
      <c r="G26276" s="7" t="n">
        <v>0</v>
      </c>
      <c r="H26276" s="7" t="n">
        <v>1</v>
      </c>
    </row>
    <row r="26277" spans="1:8">
      <c r="A26277" t="s">
        <v>4</v>
      </c>
      <c r="B26277" s="4" t="s">
        <v>5</v>
      </c>
      <c r="C26277" s="4" t="s">
        <v>10</v>
      </c>
      <c r="D26277" s="4" t="s">
        <v>22</v>
      </c>
      <c r="E26277" s="4" t="s">
        <v>22</v>
      </c>
      <c r="F26277" s="4" t="s">
        <v>22</v>
      </c>
      <c r="G26277" s="4" t="s">
        <v>10</v>
      </c>
      <c r="H26277" s="4" t="s">
        <v>10</v>
      </c>
    </row>
    <row r="26278" spans="1:8">
      <c r="A26278" t="n">
        <v>209826</v>
      </c>
      <c r="B26278" s="56" t="n">
        <v>60</v>
      </c>
      <c r="C26278" s="7" t="n">
        <v>1</v>
      </c>
      <c r="D26278" s="7" t="n">
        <v>0</v>
      </c>
      <c r="E26278" s="7" t="n">
        <v>0</v>
      </c>
      <c r="F26278" s="7" t="n">
        <v>0</v>
      </c>
      <c r="G26278" s="7" t="n">
        <v>0</v>
      </c>
      <c r="H26278" s="7" t="n">
        <v>0</v>
      </c>
    </row>
    <row r="26279" spans="1:8">
      <c r="A26279" t="s">
        <v>4</v>
      </c>
      <c r="B26279" s="4" t="s">
        <v>5</v>
      </c>
      <c r="C26279" s="4" t="s">
        <v>10</v>
      </c>
      <c r="D26279" s="4" t="s">
        <v>10</v>
      </c>
      <c r="E26279" s="4" t="s">
        <v>10</v>
      </c>
    </row>
    <row r="26280" spans="1:8">
      <c r="A26280" t="n">
        <v>209845</v>
      </c>
      <c r="B26280" s="57" t="n">
        <v>61</v>
      </c>
      <c r="C26280" s="7" t="n">
        <v>1</v>
      </c>
      <c r="D26280" s="7" t="n">
        <v>65533</v>
      </c>
      <c r="E26280" s="7" t="n">
        <v>0</v>
      </c>
    </row>
    <row r="26281" spans="1:8">
      <c r="A26281" t="s">
        <v>4</v>
      </c>
      <c r="B26281" s="4" t="s">
        <v>5</v>
      </c>
      <c r="C26281" s="4" t="s">
        <v>10</v>
      </c>
      <c r="D26281" s="4" t="s">
        <v>22</v>
      </c>
      <c r="E26281" s="4" t="s">
        <v>22</v>
      </c>
      <c r="F26281" s="4" t="s">
        <v>22</v>
      </c>
      <c r="G26281" s="4" t="s">
        <v>10</v>
      </c>
      <c r="H26281" s="4" t="s">
        <v>10</v>
      </c>
    </row>
    <row r="26282" spans="1:8">
      <c r="A26282" t="n">
        <v>209852</v>
      </c>
      <c r="B26282" s="56" t="n">
        <v>60</v>
      </c>
      <c r="C26282" s="7" t="n">
        <v>4</v>
      </c>
      <c r="D26282" s="7" t="n">
        <v>0</v>
      </c>
      <c r="E26282" s="7" t="n">
        <v>0</v>
      </c>
      <c r="F26282" s="7" t="n">
        <v>0</v>
      </c>
      <c r="G26282" s="7" t="n">
        <v>0</v>
      </c>
      <c r="H26282" s="7" t="n">
        <v>1</v>
      </c>
    </row>
    <row r="26283" spans="1:8">
      <c r="A26283" t="s">
        <v>4</v>
      </c>
      <c r="B26283" s="4" t="s">
        <v>5</v>
      </c>
      <c r="C26283" s="4" t="s">
        <v>10</v>
      </c>
      <c r="D26283" s="4" t="s">
        <v>22</v>
      </c>
      <c r="E26283" s="4" t="s">
        <v>22</v>
      </c>
      <c r="F26283" s="4" t="s">
        <v>22</v>
      </c>
      <c r="G26283" s="4" t="s">
        <v>10</v>
      </c>
      <c r="H26283" s="4" t="s">
        <v>10</v>
      </c>
    </row>
    <row r="26284" spans="1:8">
      <c r="A26284" t="n">
        <v>209871</v>
      </c>
      <c r="B26284" s="56" t="n">
        <v>60</v>
      </c>
      <c r="C26284" s="7" t="n">
        <v>4</v>
      </c>
      <c r="D26284" s="7" t="n">
        <v>0</v>
      </c>
      <c r="E26284" s="7" t="n">
        <v>0</v>
      </c>
      <c r="F26284" s="7" t="n">
        <v>0</v>
      </c>
      <c r="G26284" s="7" t="n">
        <v>0</v>
      </c>
      <c r="H26284" s="7" t="n">
        <v>0</v>
      </c>
    </row>
    <row r="26285" spans="1:8">
      <c r="A26285" t="s">
        <v>4</v>
      </c>
      <c r="B26285" s="4" t="s">
        <v>5</v>
      </c>
      <c r="C26285" s="4" t="s">
        <v>10</v>
      </c>
      <c r="D26285" s="4" t="s">
        <v>10</v>
      </c>
      <c r="E26285" s="4" t="s">
        <v>10</v>
      </c>
    </row>
    <row r="26286" spans="1:8">
      <c r="A26286" t="n">
        <v>209890</v>
      </c>
      <c r="B26286" s="57" t="n">
        <v>61</v>
      </c>
      <c r="C26286" s="7" t="n">
        <v>4</v>
      </c>
      <c r="D26286" s="7" t="n">
        <v>65533</v>
      </c>
      <c r="E26286" s="7" t="n">
        <v>0</v>
      </c>
    </row>
    <row r="26287" spans="1:8">
      <c r="A26287" t="s">
        <v>4</v>
      </c>
      <c r="B26287" s="4" t="s">
        <v>5</v>
      </c>
      <c r="C26287" s="4" t="s">
        <v>10</v>
      </c>
      <c r="D26287" s="4" t="s">
        <v>22</v>
      </c>
      <c r="E26287" s="4" t="s">
        <v>22</v>
      </c>
      <c r="F26287" s="4" t="s">
        <v>22</v>
      </c>
      <c r="G26287" s="4" t="s">
        <v>10</v>
      </c>
      <c r="H26287" s="4" t="s">
        <v>10</v>
      </c>
    </row>
    <row r="26288" spans="1:8">
      <c r="A26288" t="n">
        <v>209897</v>
      </c>
      <c r="B26288" s="56" t="n">
        <v>60</v>
      </c>
      <c r="C26288" s="7" t="n">
        <v>9</v>
      </c>
      <c r="D26288" s="7" t="n">
        <v>0</v>
      </c>
      <c r="E26288" s="7" t="n">
        <v>0</v>
      </c>
      <c r="F26288" s="7" t="n">
        <v>0</v>
      </c>
      <c r="G26288" s="7" t="n">
        <v>0</v>
      </c>
      <c r="H26288" s="7" t="n">
        <v>1</v>
      </c>
    </row>
    <row r="26289" spans="1:8">
      <c r="A26289" t="s">
        <v>4</v>
      </c>
      <c r="B26289" s="4" t="s">
        <v>5</v>
      </c>
      <c r="C26289" s="4" t="s">
        <v>10</v>
      </c>
      <c r="D26289" s="4" t="s">
        <v>22</v>
      </c>
      <c r="E26289" s="4" t="s">
        <v>22</v>
      </c>
      <c r="F26289" s="4" t="s">
        <v>22</v>
      </c>
      <c r="G26289" s="4" t="s">
        <v>10</v>
      </c>
      <c r="H26289" s="4" t="s">
        <v>10</v>
      </c>
    </row>
    <row r="26290" spans="1:8">
      <c r="A26290" t="n">
        <v>209916</v>
      </c>
      <c r="B26290" s="56" t="n">
        <v>60</v>
      </c>
      <c r="C26290" s="7" t="n">
        <v>9</v>
      </c>
      <c r="D26290" s="7" t="n">
        <v>0</v>
      </c>
      <c r="E26290" s="7" t="n">
        <v>0</v>
      </c>
      <c r="F26290" s="7" t="n">
        <v>0</v>
      </c>
      <c r="G26290" s="7" t="n">
        <v>0</v>
      </c>
      <c r="H26290" s="7" t="n">
        <v>0</v>
      </c>
    </row>
    <row r="26291" spans="1:8">
      <c r="A26291" t="s">
        <v>4</v>
      </c>
      <c r="B26291" s="4" t="s">
        <v>5</v>
      </c>
      <c r="C26291" s="4" t="s">
        <v>10</v>
      </c>
      <c r="D26291" s="4" t="s">
        <v>10</v>
      </c>
      <c r="E26291" s="4" t="s">
        <v>10</v>
      </c>
    </row>
    <row r="26292" spans="1:8">
      <c r="A26292" t="n">
        <v>209935</v>
      </c>
      <c r="B26292" s="57" t="n">
        <v>61</v>
      </c>
      <c r="C26292" s="7" t="n">
        <v>9</v>
      </c>
      <c r="D26292" s="7" t="n">
        <v>65533</v>
      </c>
      <c r="E26292" s="7" t="n">
        <v>0</v>
      </c>
    </row>
    <row r="26293" spans="1:8">
      <c r="A26293" t="s">
        <v>4</v>
      </c>
      <c r="B26293" s="4" t="s">
        <v>5</v>
      </c>
      <c r="C26293" s="4" t="s">
        <v>10</v>
      </c>
      <c r="D26293" s="4" t="s">
        <v>22</v>
      </c>
      <c r="E26293" s="4" t="s">
        <v>22</v>
      </c>
      <c r="F26293" s="4" t="s">
        <v>22</v>
      </c>
      <c r="G26293" s="4" t="s">
        <v>10</v>
      </c>
      <c r="H26293" s="4" t="s">
        <v>10</v>
      </c>
    </row>
    <row r="26294" spans="1:8">
      <c r="A26294" t="n">
        <v>209942</v>
      </c>
      <c r="B26294" s="56" t="n">
        <v>60</v>
      </c>
      <c r="C26294" s="7" t="n">
        <v>8</v>
      </c>
      <c r="D26294" s="7" t="n">
        <v>0</v>
      </c>
      <c r="E26294" s="7" t="n">
        <v>0</v>
      </c>
      <c r="F26294" s="7" t="n">
        <v>0</v>
      </c>
      <c r="G26294" s="7" t="n">
        <v>0</v>
      </c>
      <c r="H26294" s="7" t="n">
        <v>1</v>
      </c>
    </row>
    <row r="26295" spans="1:8">
      <c r="A26295" t="s">
        <v>4</v>
      </c>
      <c r="B26295" s="4" t="s">
        <v>5</v>
      </c>
      <c r="C26295" s="4" t="s">
        <v>10</v>
      </c>
      <c r="D26295" s="4" t="s">
        <v>22</v>
      </c>
      <c r="E26295" s="4" t="s">
        <v>22</v>
      </c>
      <c r="F26295" s="4" t="s">
        <v>22</v>
      </c>
      <c r="G26295" s="4" t="s">
        <v>10</v>
      </c>
      <c r="H26295" s="4" t="s">
        <v>10</v>
      </c>
    </row>
    <row r="26296" spans="1:8">
      <c r="A26296" t="n">
        <v>209961</v>
      </c>
      <c r="B26296" s="56" t="n">
        <v>60</v>
      </c>
      <c r="C26296" s="7" t="n">
        <v>8</v>
      </c>
      <c r="D26296" s="7" t="n">
        <v>0</v>
      </c>
      <c r="E26296" s="7" t="n">
        <v>0</v>
      </c>
      <c r="F26296" s="7" t="n">
        <v>0</v>
      </c>
      <c r="G26296" s="7" t="n">
        <v>0</v>
      </c>
      <c r="H26296" s="7" t="n">
        <v>0</v>
      </c>
    </row>
    <row r="26297" spans="1:8">
      <c r="A26297" t="s">
        <v>4</v>
      </c>
      <c r="B26297" s="4" t="s">
        <v>5</v>
      </c>
      <c r="C26297" s="4" t="s">
        <v>10</v>
      </c>
      <c r="D26297" s="4" t="s">
        <v>10</v>
      </c>
      <c r="E26297" s="4" t="s">
        <v>10</v>
      </c>
    </row>
    <row r="26298" spans="1:8">
      <c r="A26298" t="n">
        <v>209980</v>
      </c>
      <c r="B26298" s="57" t="n">
        <v>61</v>
      </c>
      <c r="C26298" s="7" t="n">
        <v>8</v>
      </c>
      <c r="D26298" s="7" t="n">
        <v>65533</v>
      </c>
      <c r="E26298" s="7" t="n">
        <v>0</v>
      </c>
    </row>
    <row r="26299" spans="1:8">
      <c r="A26299" t="s">
        <v>4</v>
      </c>
      <c r="B26299" s="4" t="s">
        <v>5</v>
      </c>
      <c r="C26299" s="4" t="s">
        <v>10</v>
      </c>
      <c r="D26299" s="4" t="s">
        <v>22</v>
      </c>
      <c r="E26299" s="4" t="s">
        <v>22</v>
      </c>
      <c r="F26299" s="4" t="s">
        <v>22</v>
      </c>
      <c r="G26299" s="4" t="s">
        <v>10</v>
      </c>
      <c r="H26299" s="4" t="s">
        <v>10</v>
      </c>
    </row>
    <row r="26300" spans="1:8">
      <c r="A26300" t="n">
        <v>209987</v>
      </c>
      <c r="B26300" s="56" t="n">
        <v>60</v>
      </c>
      <c r="C26300" s="7" t="n">
        <v>3</v>
      </c>
      <c r="D26300" s="7" t="n">
        <v>0</v>
      </c>
      <c r="E26300" s="7" t="n">
        <v>0</v>
      </c>
      <c r="F26300" s="7" t="n">
        <v>0</v>
      </c>
      <c r="G26300" s="7" t="n">
        <v>0</v>
      </c>
      <c r="H26300" s="7" t="n">
        <v>1</v>
      </c>
    </row>
    <row r="26301" spans="1:8">
      <c r="A26301" t="s">
        <v>4</v>
      </c>
      <c r="B26301" s="4" t="s">
        <v>5</v>
      </c>
      <c r="C26301" s="4" t="s">
        <v>10</v>
      </c>
      <c r="D26301" s="4" t="s">
        <v>22</v>
      </c>
      <c r="E26301" s="4" t="s">
        <v>22</v>
      </c>
      <c r="F26301" s="4" t="s">
        <v>22</v>
      </c>
      <c r="G26301" s="4" t="s">
        <v>10</v>
      </c>
      <c r="H26301" s="4" t="s">
        <v>10</v>
      </c>
    </row>
    <row r="26302" spans="1:8">
      <c r="A26302" t="n">
        <v>210006</v>
      </c>
      <c r="B26302" s="56" t="n">
        <v>60</v>
      </c>
      <c r="C26302" s="7" t="n">
        <v>3</v>
      </c>
      <c r="D26302" s="7" t="n">
        <v>0</v>
      </c>
      <c r="E26302" s="7" t="n">
        <v>0</v>
      </c>
      <c r="F26302" s="7" t="n">
        <v>0</v>
      </c>
      <c r="G26302" s="7" t="n">
        <v>0</v>
      </c>
      <c r="H26302" s="7" t="n">
        <v>0</v>
      </c>
    </row>
    <row r="26303" spans="1:8">
      <c r="A26303" t="s">
        <v>4</v>
      </c>
      <c r="B26303" s="4" t="s">
        <v>5</v>
      </c>
      <c r="C26303" s="4" t="s">
        <v>10</v>
      </c>
      <c r="D26303" s="4" t="s">
        <v>10</v>
      </c>
      <c r="E26303" s="4" t="s">
        <v>10</v>
      </c>
    </row>
    <row r="26304" spans="1:8">
      <c r="A26304" t="n">
        <v>210025</v>
      </c>
      <c r="B26304" s="57" t="n">
        <v>61</v>
      </c>
      <c r="C26304" s="7" t="n">
        <v>3</v>
      </c>
      <c r="D26304" s="7" t="n">
        <v>65533</v>
      </c>
      <c r="E26304" s="7" t="n">
        <v>0</v>
      </c>
    </row>
    <row r="26305" spans="1:8">
      <c r="A26305" t="s">
        <v>4</v>
      </c>
      <c r="B26305" s="4" t="s">
        <v>5</v>
      </c>
      <c r="C26305" s="4" t="s">
        <v>10</v>
      </c>
      <c r="D26305" s="4" t="s">
        <v>22</v>
      </c>
      <c r="E26305" s="4" t="s">
        <v>22</v>
      </c>
      <c r="F26305" s="4" t="s">
        <v>22</v>
      </c>
      <c r="G26305" s="4" t="s">
        <v>10</v>
      </c>
      <c r="H26305" s="4" t="s">
        <v>10</v>
      </c>
    </row>
    <row r="26306" spans="1:8">
      <c r="A26306" t="n">
        <v>210032</v>
      </c>
      <c r="B26306" s="56" t="n">
        <v>60</v>
      </c>
      <c r="C26306" s="7" t="n">
        <v>2</v>
      </c>
      <c r="D26306" s="7" t="n">
        <v>0</v>
      </c>
      <c r="E26306" s="7" t="n">
        <v>0</v>
      </c>
      <c r="F26306" s="7" t="n">
        <v>0</v>
      </c>
      <c r="G26306" s="7" t="n">
        <v>0</v>
      </c>
      <c r="H26306" s="7" t="n">
        <v>1</v>
      </c>
    </row>
    <row r="26307" spans="1:8">
      <c r="A26307" t="s">
        <v>4</v>
      </c>
      <c r="B26307" s="4" t="s">
        <v>5</v>
      </c>
      <c r="C26307" s="4" t="s">
        <v>10</v>
      </c>
      <c r="D26307" s="4" t="s">
        <v>22</v>
      </c>
      <c r="E26307" s="4" t="s">
        <v>22</v>
      </c>
      <c r="F26307" s="4" t="s">
        <v>22</v>
      </c>
      <c r="G26307" s="4" t="s">
        <v>10</v>
      </c>
      <c r="H26307" s="4" t="s">
        <v>10</v>
      </c>
    </row>
    <row r="26308" spans="1:8">
      <c r="A26308" t="n">
        <v>210051</v>
      </c>
      <c r="B26308" s="56" t="n">
        <v>60</v>
      </c>
      <c r="C26308" s="7" t="n">
        <v>2</v>
      </c>
      <c r="D26308" s="7" t="n">
        <v>0</v>
      </c>
      <c r="E26308" s="7" t="n">
        <v>0</v>
      </c>
      <c r="F26308" s="7" t="n">
        <v>0</v>
      </c>
      <c r="G26308" s="7" t="n">
        <v>0</v>
      </c>
      <c r="H26308" s="7" t="n">
        <v>0</v>
      </c>
    </row>
    <row r="26309" spans="1:8">
      <c r="A26309" t="s">
        <v>4</v>
      </c>
      <c r="B26309" s="4" t="s">
        <v>5</v>
      </c>
      <c r="C26309" s="4" t="s">
        <v>10</v>
      </c>
      <c r="D26309" s="4" t="s">
        <v>10</v>
      </c>
      <c r="E26309" s="4" t="s">
        <v>10</v>
      </c>
    </row>
    <row r="26310" spans="1:8">
      <c r="A26310" t="n">
        <v>210070</v>
      </c>
      <c r="B26310" s="57" t="n">
        <v>61</v>
      </c>
      <c r="C26310" s="7" t="n">
        <v>2</v>
      </c>
      <c r="D26310" s="7" t="n">
        <v>65533</v>
      </c>
      <c r="E26310" s="7" t="n">
        <v>0</v>
      </c>
    </row>
    <row r="26311" spans="1:8">
      <c r="A26311" t="s">
        <v>4</v>
      </c>
      <c r="B26311" s="4" t="s">
        <v>5</v>
      </c>
      <c r="C26311" s="4" t="s">
        <v>13</v>
      </c>
      <c r="D26311" s="4" t="s">
        <v>10</v>
      </c>
      <c r="E26311" s="4" t="s">
        <v>9</v>
      </c>
      <c r="F26311" s="4" t="s">
        <v>10</v>
      </c>
    </row>
    <row r="26312" spans="1:8">
      <c r="A26312" t="n">
        <v>210077</v>
      </c>
      <c r="B26312" s="14" t="n">
        <v>50</v>
      </c>
      <c r="C26312" s="7" t="n">
        <v>3</v>
      </c>
      <c r="D26312" s="7" t="n">
        <v>4525</v>
      </c>
      <c r="E26312" s="7" t="n">
        <v>1058642330</v>
      </c>
      <c r="F26312" s="7" t="n">
        <v>600</v>
      </c>
    </row>
    <row r="26313" spans="1:8">
      <c r="A26313" t="s">
        <v>4</v>
      </c>
      <c r="B26313" s="4" t="s">
        <v>5</v>
      </c>
      <c r="C26313" s="4" t="s">
        <v>13</v>
      </c>
      <c r="D26313" s="4" t="s">
        <v>13</v>
      </c>
      <c r="E26313" s="4" t="s">
        <v>22</v>
      </c>
      <c r="F26313" s="4" t="s">
        <v>22</v>
      </c>
      <c r="G26313" s="4" t="s">
        <v>22</v>
      </c>
      <c r="H26313" s="4" t="s">
        <v>10</v>
      </c>
    </row>
    <row r="26314" spans="1:8">
      <c r="A26314" t="n">
        <v>210087</v>
      </c>
      <c r="B26314" s="25" t="n">
        <v>45</v>
      </c>
      <c r="C26314" s="7" t="n">
        <v>2</v>
      </c>
      <c r="D26314" s="7" t="n">
        <v>3</v>
      </c>
      <c r="E26314" s="7" t="n">
        <v>4.69000005722046</v>
      </c>
      <c r="F26314" s="7" t="n">
        <v>6.1399998664856</v>
      </c>
      <c r="G26314" s="7" t="n">
        <v>-9.5</v>
      </c>
      <c r="H26314" s="7" t="n">
        <v>0</v>
      </c>
    </row>
    <row r="26315" spans="1:8">
      <c r="A26315" t="s">
        <v>4</v>
      </c>
      <c r="B26315" s="4" t="s">
        <v>5</v>
      </c>
      <c r="C26315" s="4" t="s">
        <v>13</v>
      </c>
      <c r="D26315" s="4" t="s">
        <v>13</v>
      </c>
      <c r="E26315" s="4" t="s">
        <v>22</v>
      </c>
      <c r="F26315" s="4" t="s">
        <v>22</v>
      </c>
      <c r="G26315" s="4" t="s">
        <v>22</v>
      </c>
      <c r="H26315" s="4" t="s">
        <v>10</v>
      </c>
      <c r="I26315" s="4" t="s">
        <v>13</v>
      </c>
    </row>
    <row r="26316" spans="1:8">
      <c r="A26316" t="n">
        <v>210104</v>
      </c>
      <c r="B26316" s="25" t="n">
        <v>45</v>
      </c>
      <c r="C26316" s="7" t="n">
        <v>4</v>
      </c>
      <c r="D26316" s="7" t="n">
        <v>3</v>
      </c>
      <c r="E26316" s="7" t="n">
        <v>338.950012207031</v>
      </c>
      <c r="F26316" s="7" t="n">
        <v>173.740005493164</v>
      </c>
      <c r="G26316" s="7" t="n">
        <v>24</v>
      </c>
      <c r="H26316" s="7" t="n">
        <v>0</v>
      </c>
      <c r="I26316" s="7" t="n">
        <v>1</v>
      </c>
    </row>
    <row r="26317" spans="1:8">
      <c r="A26317" t="s">
        <v>4</v>
      </c>
      <c r="B26317" s="4" t="s">
        <v>5</v>
      </c>
      <c r="C26317" s="4" t="s">
        <v>13</v>
      </c>
      <c r="D26317" s="4" t="s">
        <v>13</v>
      </c>
      <c r="E26317" s="4" t="s">
        <v>22</v>
      </c>
      <c r="F26317" s="4" t="s">
        <v>10</v>
      </c>
    </row>
    <row r="26318" spans="1:8">
      <c r="A26318" t="n">
        <v>210122</v>
      </c>
      <c r="B26318" s="25" t="n">
        <v>45</v>
      </c>
      <c r="C26318" s="7" t="n">
        <v>5</v>
      </c>
      <c r="D26318" s="7" t="n">
        <v>3</v>
      </c>
      <c r="E26318" s="7" t="n">
        <v>10.3000001907349</v>
      </c>
      <c r="F26318" s="7" t="n">
        <v>0</v>
      </c>
    </row>
    <row r="26319" spans="1:8">
      <c r="A26319" t="s">
        <v>4</v>
      </c>
      <c r="B26319" s="4" t="s">
        <v>5</v>
      </c>
      <c r="C26319" s="4" t="s">
        <v>13</v>
      </c>
      <c r="D26319" s="4" t="s">
        <v>13</v>
      </c>
      <c r="E26319" s="4" t="s">
        <v>22</v>
      </c>
      <c r="F26319" s="4" t="s">
        <v>10</v>
      </c>
    </row>
    <row r="26320" spans="1:8">
      <c r="A26320" t="n">
        <v>210131</v>
      </c>
      <c r="B26320" s="25" t="n">
        <v>45</v>
      </c>
      <c r="C26320" s="7" t="n">
        <v>11</v>
      </c>
      <c r="D26320" s="7" t="n">
        <v>3</v>
      </c>
      <c r="E26320" s="7" t="n">
        <v>26.8999996185303</v>
      </c>
      <c r="F26320" s="7" t="n">
        <v>0</v>
      </c>
    </row>
    <row r="26321" spans="1:9">
      <c r="A26321" t="s">
        <v>4</v>
      </c>
      <c r="B26321" s="4" t="s">
        <v>5</v>
      </c>
      <c r="C26321" s="4" t="s">
        <v>13</v>
      </c>
      <c r="D26321" s="4" t="s">
        <v>13</v>
      </c>
      <c r="E26321" s="4" t="s">
        <v>22</v>
      </c>
      <c r="F26321" s="4" t="s">
        <v>22</v>
      </c>
      <c r="G26321" s="4" t="s">
        <v>22</v>
      </c>
      <c r="H26321" s="4" t="s">
        <v>10</v>
      </c>
    </row>
    <row r="26322" spans="1:9">
      <c r="A26322" t="n">
        <v>210140</v>
      </c>
      <c r="B26322" s="25" t="n">
        <v>45</v>
      </c>
      <c r="C26322" s="7" t="n">
        <v>2</v>
      </c>
      <c r="D26322" s="7" t="n">
        <v>3</v>
      </c>
      <c r="E26322" s="7" t="n">
        <v>4.69000005722046</v>
      </c>
      <c r="F26322" s="7" t="n">
        <v>6.1399998664856</v>
      </c>
      <c r="G26322" s="7" t="n">
        <v>-9.5</v>
      </c>
      <c r="H26322" s="7" t="n">
        <v>6000</v>
      </c>
    </row>
    <row r="26323" spans="1:9">
      <c r="A26323" t="s">
        <v>4</v>
      </c>
      <c r="B26323" s="4" t="s">
        <v>5</v>
      </c>
      <c r="C26323" s="4" t="s">
        <v>13</v>
      </c>
      <c r="D26323" s="4" t="s">
        <v>13</v>
      </c>
      <c r="E26323" s="4" t="s">
        <v>22</v>
      </c>
      <c r="F26323" s="4" t="s">
        <v>22</v>
      </c>
      <c r="G26323" s="4" t="s">
        <v>22</v>
      </c>
      <c r="H26323" s="4" t="s">
        <v>10</v>
      </c>
      <c r="I26323" s="4" t="s">
        <v>13</v>
      </c>
    </row>
    <row r="26324" spans="1:9">
      <c r="A26324" t="n">
        <v>210157</v>
      </c>
      <c r="B26324" s="25" t="n">
        <v>45</v>
      </c>
      <c r="C26324" s="7" t="n">
        <v>4</v>
      </c>
      <c r="D26324" s="7" t="n">
        <v>3</v>
      </c>
      <c r="E26324" s="7" t="n">
        <v>336.859985351563</v>
      </c>
      <c r="F26324" s="7" t="n">
        <v>172.089996337891</v>
      </c>
      <c r="G26324" s="7" t="n">
        <v>24</v>
      </c>
      <c r="H26324" s="7" t="n">
        <v>6000</v>
      </c>
      <c r="I26324" s="7" t="n">
        <v>1</v>
      </c>
    </row>
    <row r="26325" spans="1:9">
      <c r="A26325" t="s">
        <v>4</v>
      </c>
      <c r="B26325" s="4" t="s">
        <v>5</v>
      </c>
      <c r="C26325" s="4" t="s">
        <v>13</v>
      </c>
      <c r="D26325" s="4" t="s">
        <v>13</v>
      </c>
      <c r="E26325" s="4" t="s">
        <v>22</v>
      </c>
      <c r="F26325" s="4" t="s">
        <v>10</v>
      </c>
    </row>
    <row r="26326" spans="1:9">
      <c r="A26326" t="n">
        <v>210175</v>
      </c>
      <c r="B26326" s="25" t="n">
        <v>45</v>
      </c>
      <c r="C26326" s="7" t="n">
        <v>5</v>
      </c>
      <c r="D26326" s="7" t="n">
        <v>3</v>
      </c>
      <c r="E26326" s="7" t="n">
        <v>16.1000003814697</v>
      </c>
      <c r="F26326" s="7" t="n">
        <v>6000</v>
      </c>
    </row>
    <row r="26327" spans="1:9">
      <c r="A26327" t="s">
        <v>4</v>
      </c>
      <c r="B26327" s="4" t="s">
        <v>5</v>
      </c>
      <c r="C26327" s="4" t="s">
        <v>13</v>
      </c>
      <c r="D26327" s="4" t="s">
        <v>13</v>
      </c>
      <c r="E26327" s="4" t="s">
        <v>22</v>
      </c>
      <c r="F26327" s="4" t="s">
        <v>10</v>
      </c>
    </row>
    <row r="26328" spans="1:9">
      <c r="A26328" t="n">
        <v>210184</v>
      </c>
      <c r="B26328" s="25" t="n">
        <v>45</v>
      </c>
      <c r="C26328" s="7" t="n">
        <v>11</v>
      </c>
      <c r="D26328" s="7" t="n">
        <v>3</v>
      </c>
      <c r="E26328" s="7" t="n">
        <v>20</v>
      </c>
      <c r="F26328" s="7" t="n">
        <v>6000</v>
      </c>
    </row>
    <row r="26329" spans="1:9">
      <c r="A26329" t="s">
        <v>4</v>
      </c>
      <c r="B26329" s="4" t="s">
        <v>5</v>
      </c>
      <c r="C26329" s="4" t="s">
        <v>13</v>
      </c>
    </row>
    <row r="26330" spans="1:9">
      <c r="A26330" t="n">
        <v>210193</v>
      </c>
      <c r="B26330" s="42" t="n">
        <v>116</v>
      </c>
      <c r="C26330" s="7" t="n">
        <v>1</v>
      </c>
    </row>
    <row r="26331" spans="1:9">
      <c r="A26331" t="s">
        <v>4</v>
      </c>
      <c r="B26331" s="4" t="s">
        <v>5</v>
      </c>
      <c r="C26331" s="4" t="s">
        <v>10</v>
      </c>
      <c r="D26331" s="4" t="s">
        <v>22</v>
      </c>
      <c r="E26331" s="4" t="s">
        <v>22</v>
      </c>
      <c r="F26331" s="4" t="s">
        <v>22</v>
      </c>
      <c r="G26331" s="4" t="s">
        <v>22</v>
      </c>
    </row>
    <row r="26332" spans="1:9">
      <c r="A26332" t="n">
        <v>210195</v>
      </c>
      <c r="B26332" s="24" t="n">
        <v>46</v>
      </c>
      <c r="C26332" s="7" t="n">
        <v>7034</v>
      </c>
      <c r="D26332" s="7" t="n">
        <v>-9.39999961853027</v>
      </c>
      <c r="E26332" s="7" t="n">
        <v>26.8600006103516</v>
      </c>
      <c r="F26332" s="7" t="n">
        <v>28.6499996185303</v>
      </c>
      <c r="G26332" s="7" t="n">
        <v>160</v>
      </c>
    </row>
    <row r="26333" spans="1:9">
      <c r="A26333" t="s">
        <v>4</v>
      </c>
      <c r="B26333" s="4" t="s">
        <v>5</v>
      </c>
      <c r="C26333" s="4" t="s">
        <v>13</v>
      </c>
      <c r="D26333" s="4" t="s">
        <v>10</v>
      </c>
    </row>
    <row r="26334" spans="1:9">
      <c r="A26334" t="n">
        <v>210214</v>
      </c>
      <c r="B26334" s="28" t="n">
        <v>58</v>
      </c>
      <c r="C26334" s="7" t="n">
        <v>255</v>
      </c>
      <c r="D26334" s="7" t="n">
        <v>0</v>
      </c>
    </row>
    <row r="26335" spans="1:9">
      <c r="A26335" t="s">
        <v>4</v>
      </c>
      <c r="B26335" s="4" t="s">
        <v>5</v>
      </c>
      <c r="C26335" s="4" t="s">
        <v>13</v>
      </c>
      <c r="D26335" s="4" t="s">
        <v>10</v>
      </c>
      <c r="E26335" s="4" t="s">
        <v>10</v>
      </c>
      <c r="F26335" s="4" t="s">
        <v>9</v>
      </c>
    </row>
    <row r="26336" spans="1:9">
      <c r="A26336" t="n">
        <v>210218</v>
      </c>
      <c r="B26336" s="86" t="n">
        <v>84</v>
      </c>
      <c r="C26336" s="7" t="n">
        <v>0</v>
      </c>
      <c r="D26336" s="7" t="n">
        <v>0</v>
      </c>
      <c r="E26336" s="7" t="n">
        <v>0</v>
      </c>
      <c r="F26336" s="7" t="n">
        <v>1045220557</v>
      </c>
    </row>
    <row r="26337" spans="1:9">
      <c r="A26337" t="s">
        <v>4</v>
      </c>
      <c r="B26337" s="4" t="s">
        <v>5</v>
      </c>
      <c r="C26337" s="4" t="s">
        <v>10</v>
      </c>
    </row>
    <row r="26338" spans="1:9">
      <c r="A26338" t="n">
        <v>210228</v>
      </c>
      <c r="B26338" s="35" t="n">
        <v>16</v>
      </c>
      <c r="C26338" s="7" t="n">
        <v>1000</v>
      </c>
    </row>
    <row r="26339" spans="1:9">
      <c r="A26339" t="s">
        <v>4</v>
      </c>
      <c r="B26339" s="4" t="s">
        <v>5</v>
      </c>
      <c r="C26339" s="4" t="s">
        <v>13</v>
      </c>
      <c r="D26339" s="4" t="s">
        <v>10</v>
      </c>
      <c r="E26339" s="4" t="s">
        <v>6</v>
      </c>
    </row>
    <row r="26340" spans="1:9">
      <c r="A26340" t="n">
        <v>210231</v>
      </c>
      <c r="B26340" s="40" t="n">
        <v>51</v>
      </c>
      <c r="C26340" s="7" t="n">
        <v>4</v>
      </c>
      <c r="D26340" s="7" t="n">
        <v>7034</v>
      </c>
      <c r="E26340" s="7" t="s">
        <v>486</v>
      </c>
    </row>
    <row r="26341" spans="1:9">
      <c r="A26341" t="s">
        <v>4</v>
      </c>
      <c r="B26341" s="4" t="s">
        <v>5</v>
      </c>
      <c r="C26341" s="4" t="s">
        <v>10</v>
      </c>
    </row>
    <row r="26342" spans="1:9">
      <c r="A26342" t="n">
        <v>210244</v>
      </c>
      <c r="B26342" s="35" t="n">
        <v>16</v>
      </c>
      <c r="C26342" s="7" t="n">
        <v>0</v>
      </c>
    </row>
    <row r="26343" spans="1:9">
      <c r="A26343" t="s">
        <v>4</v>
      </c>
      <c r="B26343" s="4" t="s">
        <v>5</v>
      </c>
      <c r="C26343" s="4" t="s">
        <v>10</v>
      </c>
      <c r="D26343" s="4" t="s">
        <v>13</v>
      </c>
      <c r="E26343" s="4" t="s">
        <v>9</v>
      </c>
      <c r="F26343" s="4" t="s">
        <v>72</v>
      </c>
      <c r="G26343" s="4" t="s">
        <v>13</v>
      </c>
      <c r="H26343" s="4" t="s">
        <v>13</v>
      </c>
      <c r="I26343" s="4" t="s">
        <v>13</v>
      </c>
    </row>
    <row r="26344" spans="1:9">
      <c r="A26344" t="n">
        <v>210247</v>
      </c>
      <c r="B26344" s="52" t="n">
        <v>26</v>
      </c>
      <c r="C26344" s="7" t="n">
        <v>7034</v>
      </c>
      <c r="D26344" s="7" t="n">
        <v>17</v>
      </c>
      <c r="E26344" s="7" t="n">
        <v>28314</v>
      </c>
      <c r="F26344" s="7" t="s">
        <v>1621</v>
      </c>
      <c r="G26344" s="7" t="n">
        <v>8</v>
      </c>
      <c r="H26344" s="7" t="n">
        <v>2</v>
      </c>
      <c r="I26344" s="7" t="n">
        <v>0</v>
      </c>
    </row>
    <row r="26345" spans="1:9">
      <c r="A26345" t="s">
        <v>4</v>
      </c>
      <c r="B26345" s="4" t="s">
        <v>5</v>
      </c>
      <c r="C26345" s="4" t="s">
        <v>10</v>
      </c>
    </row>
    <row r="26346" spans="1:9">
      <c r="A26346" t="n">
        <v>210295</v>
      </c>
      <c r="B26346" s="35" t="n">
        <v>16</v>
      </c>
      <c r="C26346" s="7" t="n">
        <v>1</v>
      </c>
    </row>
    <row r="26347" spans="1:9">
      <c r="A26347" t="s">
        <v>4</v>
      </c>
      <c r="B26347" s="4" t="s">
        <v>5</v>
      </c>
      <c r="C26347" s="4" t="s">
        <v>13</v>
      </c>
      <c r="D26347" s="4" t="s">
        <v>10</v>
      </c>
    </row>
    <row r="26348" spans="1:9">
      <c r="A26348" t="n">
        <v>210298</v>
      </c>
      <c r="B26348" s="14" t="n">
        <v>50</v>
      </c>
      <c r="C26348" s="7" t="n">
        <v>52</v>
      </c>
      <c r="D26348" s="7" t="n">
        <v>28314</v>
      </c>
    </row>
    <row r="26349" spans="1:9">
      <c r="A26349" t="s">
        <v>4</v>
      </c>
      <c r="B26349" s="4" t="s">
        <v>5</v>
      </c>
      <c r="C26349" s="4" t="s">
        <v>10</v>
      </c>
    </row>
    <row r="26350" spans="1:9">
      <c r="A26350" t="n">
        <v>210302</v>
      </c>
      <c r="B26350" s="35" t="n">
        <v>16</v>
      </c>
      <c r="C26350" s="7" t="n">
        <v>300</v>
      </c>
    </row>
    <row r="26351" spans="1:9">
      <c r="A26351" t="s">
        <v>4</v>
      </c>
      <c r="B26351" s="4" t="s">
        <v>5</v>
      </c>
      <c r="C26351" s="4" t="s">
        <v>10</v>
      </c>
      <c r="D26351" s="4" t="s">
        <v>13</v>
      </c>
    </row>
    <row r="26352" spans="1:9">
      <c r="A26352" t="n">
        <v>210305</v>
      </c>
      <c r="B26352" s="54" t="n">
        <v>89</v>
      </c>
      <c r="C26352" s="7" t="n">
        <v>65533</v>
      </c>
      <c r="D26352" s="7" t="n">
        <v>0</v>
      </c>
    </row>
    <row r="26353" spans="1:9">
      <c r="A26353" t="s">
        <v>4</v>
      </c>
      <c r="B26353" s="4" t="s">
        <v>5</v>
      </c>
      <c r="C26353" s="4" t="s">
        <v>10</v>
      </c>
    </row>
    <row r="26354" spans="1:9">
      <c r="A26354" t="n">
        <v>210309</v>
      </c>
      <c r="B26354" s="35" t="n">
        <v>16</v>
      </c>
      <c r="C26354" s="7" t="n">
        <v>500</v>
      </c>
    </row>
    <row r="26355" spans="1:9">
      <c r="A26355" t="s">
        <v>4</v>
      </c>
      <c r="B26355" s="4" t="s">
        <v>5</v>
      </c>
      <c r="C26355" s="4" t="s">
        <v>13</v>
      </c>
      <c r="D26355" s="4" t="s">
        <v>22</v>
      </c>
      <c r="E26355" s="4" t="s">
        <v>22</v>
      </c>
      <c r="F26355" s="4" t="s">
        <v>22</v>
      </c>
    </row>
    <row r="26356" spans="1:9">
      <c r="A26356" t="n">
        <v>210312</v>
      </c>
      <c r="B26356" s="25" t="n">
        <v>45</v>
      </c>
      <c r="C26356" s="7" t="n">
        <v>9</v>
      </c>
      <c r="D26356" s="7" t="n">
        <v>0.0199999995529652</v>
      </c>
      <c r="E26356" s="7" t="n">
        <v>0.0199999995529652</v>
      </c>
      <c r="F26356" s="7" t="n">
        <v>0.5</v>
      </c>
    </row>
    <row r="26357" spans="1:9">
      <c r="A26357" t="s">
        <v>4</v>
      </c>
      <c r="B26357" s="4" t="s">
        <v>5</v>
      </c>
      <c r="C26357" s="4" t="s">
        <v>6</v>
      </c>
      <c r="D26357" s="4" t="s">
        <v>10</v>
      </c>
    </row>
    <row r="26358" spans="1:9">
      <c r="A26358" t="n">
        <v>210326</v>
      </c>
      <c r="B26358" s="84" t="n">
        <v>29</v>
      </c>
      <c r="C26358" s="7" t="s">
        <v>1622</v>
      </c>
      <c r="D26358" s="7" t="n">
        <v>65533</v>
      </c>
    </row>
    <row r="26359" spans="1:9">
      <c r="A26359" t="s">
        <v>4</v>
      </c>
      <c r="B26359" s="4" t="s">
        <v>5</v>
      </c>
      <c r="C26359" s="4" t="s">
        <v>13</v>
      </c>
      <c r="D26359" s="4" t="s">
        <v>10</v>
      </c>
      <c r="E26359" s="4" t="s">
        <v>6</v>
      </c>
    </row>
    <row r="26360" spans="1:9">
      <c r="A26360" t="n">
        <v>210344</v>
      </c>
      <c r="B26360" s="40" t="n">
        <v>51</v>
      </c>
      <c r="C26360" s="7" t="n">
        <v>4</v>
      </c>
      <c r="D26360" s="7" t="n">
        <v>7033</v>
      </c>
      <c r="E26360" s="7" t="s">
        <v>435</v>
      </c>
    </row>
    <row r="26361" spans="1:9">
      <c r="A26361" t="s">
        <v>4</v>
      </c>
      <c r="B26361" s="4" t="s">
        <v>5</v>
      </c>
      <c r="C26361" s="4" t="s">
        <v>10</v>
      </c>
    </row>
    <row r="26362" spans="1:9">
      <c r="A26362" t="n">
        <v>210357</v>
      </c>
      <c r="B26362" s="35" t="n">
        <v>16</v>
      </c>
      <c r="C26362" s="7" t="n">
        <v>0</v>
      </c>
    </row>
    <row r="26363" spans="1:9">
      <c r="A26363" t="s">
        <v>4</v>
      </c>
      <c r="B26363" s="4" t="s">
        <v>5</v>
      </c>
      <c r="C26363" s="4" t="s">
        <v>10</v>
      </c>
      <c r="D26363" s="4" t="s">
        <v>13</v>
      </c>
      <c r="E26363" s="4" t="s">
        <v>9</v>
      </c>
      <c r="F26363" s="4" t="s">
        <v>72</v>
      </c>
      <c r="G26363" s="4" t="s">
        <v>13</v>
      </c>
      <c r="H26363" s="4" t="s">
        <v>13</v>
      </c>
      <c r="I26363" s="4" t="s">
        <v>13</v>
      </c>
    </row>
    <row r="26364" spans="1:9">
      <c r="A26364" t="n">
        <v>210360</v>
      </c>
      <c r="B26364" s="52" t="n">
        <v>26</v>
      </c>
      <c r="C26364" s="7" t="n">
        <v>7033</v>
      </c>
      <c r="D26364" s="7" t="n">
        <v>17</v>
      </c>
      <c r="E26364" s="7" t="n">
        <v>18464</v>
      </c>
      <c r="F26364" s="7" t="s">
        <v>1623</v>
      </c>
      <c r="G26364" s="7" t="n">
        <v>8</v>
      </c>
      <c r="H26364" s="7" t="n">
        <v>2</v>
      </c>
      <c r="I26364" s="7" t="n">
        <v>0</v>
      </c>
    </row>
    <row r="26365" spans="1:9">
      <c r="A26365" t="s">
        <v>4</v>
      </c>
      <c r="B26365" s="4" t="s">
        <v>5</v>
      </c>
      <c r="C26365" s="4" t="s">
        <v>10</v>
      </c>
    </row>
    <row r="26366" spans="1:9">
      <c r="A26366" t="n">
        <v>210400</v>
      </c>
      <c r="B26366" s="35" t="n">
        <v>16</v>
      </c>
      <c r="C26366" s="7" t="n">
        <v>1</v>
      </c>
    </row>
    <row r="26367" spans="1:9">
      <c r="A26367" t="s">
        <v>4</v>
      </c>
      <c r="B26367" s="4" t="s">
        <v>5</v>
      </c>
      <c r="C26367" s="4" t="s">
        <v>13</v>
      </c>
      <c r="D26367" s="4" t="s">
        <v>10</v>
      </c>
    </row>
    <row r="26368" spans="1:9">
      <c r="A26368" t="n">
        <v>210403</v>
      </c>
      <c r="B26368" s="14" t="n">
        <v>50</v>
      </c>
      <c r="C26368" s="7" t="n">
        <v>52</v>
      </c>
      <c r="D26368" s="7" t="n">
        <v>18464</v>
      </c>
    </row>
    <row r="26369" spans="1:9">
      <c r="A26369" t="s">
        <v>4</v>
      </c>
      <c r="B26369" s="4" t="s">
        <v>5</v>
      </c>
      <c r="C26369" s="4" t="s">
        <v>10</v>
      </c>
    </row>
    <row r="26370" spans="1:9">
      <c r="A26370" t="n">
        <v>210407</v>
      </c>
      <c r="B26370" s="35" t="n">
        <v>16</v>
      </c>
      <c r="C26370" s="7" t="n">
        <v>300</v>
      </c>
    </row>
    <row r="26371" spans="1:9">
      <c r="A26371" t="s">
        <v>4</v>
      </c>
      <c r="B26371" s="4" t="s">
        <v>5</v>
      </c>
      <c r="C26371" s="4" t="s">
        <v>10</v>
      </c>
      <c r="D26371" s="4" t="s">
        <v>13</v>
      </c>
    </row>
    <row r="26372" spans="1:9">
      <c r="A26372" t="n">
        <v>210410</v>
      </c>
      <c r="B26372" s="54" t="n">
        <v>89</v>
      </c>
      <c r="C26372" s="7" t="n">
        <v>65533</v>
      </c>
      <c r="D26372" s="7" t="n">
        <v>0</v>
      </c>
    </row>
    <row r="26373" spans="1:9">
      <c r="A26373" t="s">
        <v>4</v>
      </c>
      <c r="B26373" s="4" t="s">
        <v>5</v>
      </c>
      <c r="C26373" s="4" t="s">
        <v>10</v>
      </c>
      <c r="D26373" s="4" t="s">
        <v>13</v>
      </c>
    </row>
    <row r="26374" spans="1:9">
      <c r="A26374" t="n">
        <v>210414</v>
      </c>
      <c r="B26374" s="54" t="n">
        <v>89</v>
      </c>
      <c r="C26374" s="7" t="n">
        <v>65533</v>
      </c>
      <c r="D26374" s="7" t="n">
        <v>1</v>
      </c>
    </row>
    <row r="26375" spans="1:9">
      <c r="A26375" t="s">
        <v>4</v>
      </c>
      <c r="B26375" s="4" t="s">
        <v>5</v>
      </c>
      <c r="C26375" s="4" t="s">
        <v>6</v>
      </c>
      <c r="D26375" s="4" t="s">
        <v>10</v>
      </c>
    </row>
    <row r="26376" spans="1:9">
      <c r="A26376" t="n">
        <v>210418</v>
      </c>
      <c r="B26376" s="84" t="n">
        <v>29</v>
      </c>
      <c r="C26376" s="7" t="s">
        <v>12</v>
      </c>
      <c r="D26376" s="7" t="n">
        <v>65533</v>
      </c>
    </row>
    <row r="26377" spans="1:9">
      <c r="A26377" t="s">
        <v>4</v>
      </c>
      <c r="B26377" s="4" t="s">
        <v>5</v>
      </c>
      <c r="C26377" s="4" t="s">
        <v>13</v>
      </c>
      <c r="D26377" s="4" t="s">
        <v>10</v>
      </c>
      <c r="E26377" s="4" t="s">
        <v>22</v>
      </c>
    </row>
    <row r="26378" spans="1:9">
      <c r="A26378" t="n">
        <v>210422</v>
      </c>
      <c r="B26378" s="28" t="n">
        <v>58</v>
      </c>
      <c r="C26378" s="7" t="n">
        <v>101</v>
      </c>
      <c r="D26378" s="7" t="n">
        <v>300</v>
      </c>
      <c r="E26378" s="7" t="n">
        <v>1</v>
      </c>
    </row>
    <row r="26379" spans="1:9">
      <c r="A26379" t="s">
        <v>4</v>
      </c>
      <c r="B26379" s="4" t="s">
        <v>5</v>
      </c>
      <c r="C26379" s="4" t="s">
        <v>13</v>
      </c>
      <c r="D26379" s="4" t="s">
        <v>10</v>
      </c>
    </row>
    <row r="26380" spans="1:9">
      <c r="A26380" t="n">
        <v>210430</v>
      </c>
      <c r="B26380" s="28" t="n">
        <v>58</v>
      </c>
      <c r="C26380" s="7" t="n">
        <v>254</v>
      </c>
      <c r="D26380" s="7" t="n">
        <v>0</v>
      </c>
    </row>
    <row r="26381" spans="1:9">
      <c r="A26381" t="s">
        <v>4</v>
      </c>
      <c r="B26381" s="4" t="s">
        <v>5</v>
      </c>
      <c r="C26381" s="4" t="s">
        <v>13</v>
      </c>
      <c r="D26381" s="4" t="s">
        <v>10</v>
      </c>
      <c r="E26381" s="4" t="s">
        <v>10</v>
      </c>
      <c r="F26381" s="4" t="s">
        <v>9</v>
      </c>
    </row>
    <row r="26382" spans="1:9">
      <c r="A26382" t="n">
        <v>210434</v>
      </c>
      <c r="B26382" s="86" t="n">
        <v>84</v>
      </c>
      <c r="C26382" s="7" t="n">
        <v>1</v>
      </c>
      <c r="D26382" s="7" t="n">
        <v>0</v>
      </c>
      <c r="E26382" s="7" t="n">
        <v>0</v>
      </c>
      <c r="F26382" s="7" t="n">
        <v>0</v>
      </c>
    </row>
    <row r="26383" spans="1:9">
      <c r="A26383" t="s">
        <v>4</v>
      </c>
      <c r="B26383" s="4" t="s">
        <v>5</v>
      </c>
      <c r="C26383" s="4" t="s">
        <v>13</v>
      </c>
      <c r="D26383" s="4" t="s">
        <v>13</v>
      </c>
      <c r="E26383" s="4" t="s">
        <v>22</v>
      </c>
      <c r="F26383" s="4" t="s">
        <v>22</v>
      </c>
      <c r="G26383" s="4" t="s">
        <v>22</v>
      </c>
      <c r="H26383" s="4" t="s">
        <v>10</v>
      </c>
    </row>
    <row r="26384" spans="1:9">
      <c r="A26384" t="n">
        <v>210444</v>
      </c>
      <c r="B26384" s="25" t="n">
        <v>45</v>
      </c>
      <c r="C26384" s="7" t="n">
        <v>2</v>
      </c>
      <c r="D26384" s="7" t="n">
        <v>3</v>
      </c>
      <c r="E26384" s="7" t="n">
        <v>-7.80000019073486</v>
      </c>
      <c r="F26384" s="7" t="n">
        <v>24.0300006866455</v>
      </c>
      <c r="G26384" s="7" t="n">
        <v>20.4300003051758</v>
      </c>
      <c r="H26384" s="7" t="n">
        <v>0</v>
      </c>
    </row>
    <row r="26385" spans="1:8">
      <c r="A26385" t="s">
        <v>4</v>
      </c>
      <c r="B26385" s="4" t="s">
        <v>5</v>
      </c>
      <c r="C26385" s="4" t="s">
        <v>13</v>
      </c>
      <c r="D26385" s="4" t="s">
        <v>13</v>
      </c>
      <c r="E26385" s="4" t="s">
        <v>22</v>
      </c>
      <c r="F26385" s="4" t="s">
        <v>22</v>
      </c>
      <c r="G26385" s="4" t="s">
        <v>22</v>
      </c>
      <c r="H26385" s="4" t="s">
        <v>10</v>
      </c>
      <c r="I26385" s="4" t="s">
        <v>13</v>
      </c>
    </row>
    <row r="26386" spans="1:8">
      <c r="A26386" t="n">
        <v>210461</v>
      </c>
      <c r="B26386" s="25" t="n">
        <v>45</v>
      </c>
      <c r="C26386" s="7" t="n">
        <v>4</v>
      </c>
      <c r="D26386" s="7" t="n">
        <v>3</v>
      </c>
      <c r="E26386" s="7" t="n">
        <v>32.9599990844727</v>
      </c>
      <c r="F26386" s="7" t="n">
        <v>4.51000022888184</v>
      </c>
      <c r="G26386" s="7" t="n">
        <v>24</v>
      </c>
      <c r="H26386" s="7" t="n">
        <v>0</v>
      </c>
      <c r="I26386" s="7" t="n">
        <v>0</v>
      </c>
    </row>
    <row r="26387" spans="1:8">
      <c r="A26387" t="s">
        <v>4</v>
      </c>
      <c r="B26387" s="4" t="s">
        <v>5</v>
      </c>
      <c r="C26387" s="4" t="s">
        <v>13</v>
      </c>
      <c r="D26387" s="4" t="s">
        <v>13</v>
      </c>
      <c r="E26387" s="4" t="s">
        <v>22</v>
      </c>
      <c r="F26387" s="4" t="s">
        <v>10</v>
      </c>
    </row>
    <row r="26388" spans="1:8">
      <c r="A26388" t="n">
        <v>210479</v>
      </c>
      <c r="B26388" s="25" t="n">
        <v>45</v>
      </c>
      <c r="C26388" s="7" t="n">
        <v>5</v>
      </c>
      <c r="D26388" s="7" t="n">
        <v>3</v>
      </c>
      <c r="E26388" s="7" t="n">
        <v>29.1000003814697</v>
      </c>
      <c r="F26388" s="7" t="n">
        <v>0</v>
      </c>
    </row>
    <row r="26389" spans="1:8">
      <c r="A26389" t="s">
        <v>4</v>
      </c>
      <c r="B26389" s="4" t="s">
        <v>5</v>
      </c>
      <c r="C26389" s="4" t="s">
        <v>13</v>
      </c>
      <c r="D26389" s="4" t="s">
        <v>13</v>
      </c>
      <c r="E26389" s="4" t="s">
        <v>22</v>
      </c>
      <c r="F26389" s="4" t="s">
        <v>10</v>
      </c>
    </row>
    <row r="26390" spans="1:8">
      <c r="A26390" t="n">
        <v>210488</v>
      </c>
      <c r="B26390" s="25" t="n">
        <v>45</v>
      </c>
      <c r="C26390" s="7" t="n">
        <v>11</v>
      </c>
      <c r="D26390" s="7" t="n">
        <v>3</v>
      </c>
      <c r="E26390" s="7" t="n">
        <v>18.8999996185303</v>
      </c>
      <c r="F26390" s="7" t="n">
        <v>0</v>
      </c>
    </row>
    <row r="26391" spans="1:8">
      <c r="A26391" t="s">
        <v>4</v>
      </c>
      <c r="B26391" s="4" t="s">
        <v>5</v>
      </c>
      <c r="C26391" s="4" t="s">
        <v>13</v>
      </c>
      <c r="D26391" s="4" t="s">
        <v>13</v>
      </c>
      <c r="E26391" s="4" t="s">
        <v>22</v>
      </c>
      <c r="F26391" s="4" t="s">
        <v>22</v>
      </c>
      <c r="G26391" s="4" t="s">
        <v>22</v>
      </c>
      <c r="H26391" s="4" t="s">
        <v>10</v>
      </c>
    </row>
    <row r="26392" spans="1:8">
      <c r="A26392" t="n">
        <v>210497</v>
      </c>
      <c r="B26392" s="25" t="n">
        <v>45</v>
      </c>
      <c r="C26392" s="7" t="n">
        <v>2</v>
      </c>
      <c r="D26392" s="7" t="n">
        <v>3</v>
      </c>
      <c r="E26392" s="7" t="n">
        <v>-6.48999977111816</v>
      </c>
      <c r="F26392" s="7" t="n">
        <v>23.7800006866455</v>
      </c>
      <c r="G26392" s="7" t="n">
        <v>20.6900005340576</v>
      </c>
      <c r="H26392" s="7" t="n">
        <v>3000</v>
      </c>
    </row>
    <row r="26393" spans="1:8">
      <c r="A26393" t="s">
        <v>4</v>
      </c>
      <c r="B26393" s="4" t="s">
        <v>5</v>
      </c>
      <c r="C26393" s="4" t="s">
        <v>13</v>
      </c>
      <c r="D26393" s="4" t="s">
        <v>13</v>
      </c>
      <c r="E26393" s="4" t="s">
        <v>22</v>
      </c>
      <c r="F26393" s="4" t="s">
        <v>22</v>
      </c>
      <c r="G26393" s="4" t="s">
        <v>22</v>
      </c>
      <c r="H26393" s="4" t="s">
        <v>10</v>
      </c>
      <c r="I26393" s="4" t="s">
        <v>13</v>
      </c>
    </row>
    <row r="26394" spans="1:8">
      <c r="A26394" t="n">
        <v>210514</v>
      </c>
      <c r="B26394" s="25" t="n">
        <v>45</v>
      </c>
      <c r="C26394" s="7" t="n">
        <v>4</v>
      </c>
      <c r="D26394" s="7" t="n">
        <v>3</v>
      </c>
      <c r="E26394" s="7" t="n">
        <v>33.9000015258789</v>
      </c>
      <c r="F26394" s="7" t="n">
        <v>348.529998779297</v>
      </c>
      <c r="G26394" s="7" t="n">
        <v>24</v>
      </c>
      <c r="H26394" s="7" t="n">
        <v>3000</v>
      </c>
      <c r="I26394" s="7" t="n">
        <v>1</v>
      </c>
    </row>
    <row r="26395" spans="1:8">
      <c r="A26395" t="s">
        <v>4</v>
      </c>
      <c r="B26395" s="4" t="s">
        <v>5</v>
      </c>
      <c r="C26395" s="4" t="s">
        <v>13</v>
      </c>
      <c r="D26395" s="4" t="s">
        <v>13</v>
      </c>
      <c r="E26395" s="4" t="s">
        <v>22</v>
      </c>
      <c r="F26395" s="4" t="s">
        <v>10</v>
      </c>
    </row>
    <row r="26396" spans="1:8">
      <c r="A26396" t="n">
        <v>210532</v>
      </c>
      <c r="B26396" s="25" t="n">
        <v>45</v>
      </c>
      <c r="C26396" s="7" t="n">
        <v>5</v>
      </c>
      <c r="D26396" s="7" t="n">
        <v>3</v>
      </c>
      <c r="E26396" s="7" t="n">
        <v>25.8999996185303</v>
      </c>
      <c r="F26396" s="7" t="n">
        <v>3000</v>
      </c>
    </row>
    <row r="26397" spans="1:8">
      <c r="A26397" t="s">
        <v>4</v>
      </c>
      <c r="B26397" s="4" t="s">
        <v>5</v>
      </c>
      <c r="C26397" s="4" t="s">
        <v>13</v>
      </c>
      <c r="D26397" s="4" t="s">
        <v>13</v>
      </c>
      <c r="E26397" s="4" t="s">
        <v>22</v>
      </c>
      <c r="F26397" s="4" t="s">
        <v>10</v>
      </c>
    </row>
    <row r="26398" spans="1:8">
      <c r="A26398" t="n">
        <v>210541</v>
      </c>
      <c r="B26398" s="25" t="n">
        <v>45</v>
      </c>
      <c r="C26398" s="7" t="n">
        <v>11</v>
      </c>
      <c r="D26398" s="7" t="n">
        <v>3</v>
      </c>
      <c r="E26398" s="7" t="n">
        <v>10.8999996185303</v>
      </c>
      <c r="F26398" s="7" t="n">
        <v>3000</v>
      </c>
    </row>
    <row r="26399" spans="1:8">
      <c r="A26399" t="s">
        <v>4</v>
      </c>
      <c r="B26399" s="4" t="s">
        <v>5</v>
      </c>
      <c r="C26399" s="4" t="s">
        <v>13</v>
      </c>
      <c r="D26399" s="4" t="s">
        <v>10</v>
      </c>
      <c r="E26399" s="4" t="s">
        <v>10</v>
      </c>
      <c r="F26399" s="4" t="s">
        <v>9</v>
      </c>
    </row>
    <row r="26400" spans="1:8">
      <c r="A26400" t="n">
        <v>210550</v>
      </c>
      <c r="B26400" s="86" t="n">
        <v>84</v>
      </c>
      <c r="C26400" s="7" t="n">
        <v>0</v>
      </c>
      <c r="D26400" s="7" t="n">
        <v>1</v>
      </c>
      <c r="E26400" s="7" t="n">
        <v>0</v>
      </c>
      <c r="F26400" s="7" t="n">
        <v>1060320051</v>
      </c>
    </row>
    <row r="26401" spans="1:9">
      <c r="A26401" t="s">
        <v>4</v>
      </c>
      <c r="B26401" s="4" t="s">
        <v>5</v>
      </c>
      <c r="C26401" s="4" t="s">
        <v>10</v>
      </c>
      <c r="D26401" s="4" t="s">
        <v>22</v>
      </c>
      <c r="E26401" s="4" t="s">
        <v>22</v>
      </c>
      <c r="F26401" s="4" t="s">
        <v>22</v>
      </c>
      <c r="G26401" s="4" t="s">
        <v>22</v>
      </c>
    </row>
    <row r="26402" spans="1:9">
      <c r="A26402" t="n">
        <v>210560</v>
      </c>
      <c r="B26402" s="24" t="n">
        <v>46</v>
      </c>
      <c r="C26402" s="7" t="n">
        <v>7033</v>
      </c>
      <c r="D26402" s="7" t="n">
        <v>6.23999977111816</v>
      </c>
      <c r="E26402" s="7" t="n">
        <v>1</v>
      </c>
      <c r="F26402" s="7" t="n">
        <v>-11.6099996566772</v>
      </c>
      <c r="G26402" s="7" t="n">
        <v>342.200012207031</v>
      </c>
    </row>
    <row r="26403" spans="1:9">
      <c r="A26403" t="s">
        <v>4</v>
      </c>
      <c r="B26403" s="4" t="s">
        <v>5</v>
      </c>
      <c r="C26403" s="4" t="s">
        <v>13</v>
      </c>
      <c r="D26403" s="4" t="s">
        <v>10</v>
      </c>
    </row>
    <row r="26404" spans="1:9">
      <c r="A26404" t="n">
        <v>210579</v>
      </c>
      <c r="B26404" s="28" t="n">
        <v>58</v>
      </c>
      <c r="C26404" s="7" t="n">
        <v>255</v>
      </c>
      <c r="D26404" s="7" t="n">
        <v>0</v>
      </c>
    </row>
    <row r="26405" spans="1:9">
      <c r="A26405" t="s">
        <v>4</v>
      </c>
      <c r="B26405" s="4" t="s">
        <v>5</v>
      </c>
      <c r="C26405" s="4" t="s">
        <v>13</v>
      </c>
      <c r="D26405" s="4" t="s">
        <v>10</v>
      </c>
      <c r="E26405" s="4" t="s">
        <v>10</v>
      </c>
      <c r="F26405" s="4" t="s">
        <v>13</v>
      </c>
    </row>
    <row r="26406" spans="1:9">
      <c r="A26406" t="n">
        <v>210583</v>
      </c>
      <c r="B26406" s="29" t="n">
        <v>25</v>
      </c>
      <c r="C26406" s="7" t="n">
        <v>1</v>
      </c>
      <c r="D26406" s="7" t="n">
        <v>60</v>
      </c>
      <c r="E26406" s="7" t="n">
        <v>280</v>
      </c>
      <c r="F26406" s="7" t="n">
        <v>2</v>
      </c>
    </row>
    <row r="26407" spans="1:9">
      <c r="A26407" t="s">
        <v>4</v>
      </c>
      <c r="B26407" s="4" t="s">
        <v>5</v>
      </c>
      <c r="C26407" s="4" t="s">
        <v>13</v>
      </c>
      <c r="D26407" s="4" t="s">
        <v>22</v>
      </c>
      <c r="E26407" s="4" t="s">
        <v>22</v>
      </c>
      <c r="F26407" s="4" t="s">
        <v>22</v>
      </c>
    </row>
    <row r="26408" spans="1:9">
      <c r="A26408" t="n">
        <v>210590</v>
      </c>
      <c r="B26408" s="25" t="n">
        <v>45</v>
      </c>
      <c r="C26408" s="7" t="n">
        <v>9</v>
      </c>
      <c r="D26408" s="7" t="n">
        <v>0.0500000007450581</v>
      </c>
      <c r="E26408" s="7" t="n">
        <v>0.0500000007450581</v>
      </c>
      <c r="F26408" s="7" t="n">
        <v>0.5</v>
      </c>
    </row>
    <row r="26409" spans="1:9">
      <c r="A26409" t="s">
        <v>4</v>
      </c>
      <c r="B26409" s="4" t="s">
        <v>5</v>
      </c>
      <c r="C26409" s="4" t="s">
        <v>13</v>
      </c>
      <c r="D26409" s="4" t="s">
        <v>10</v>
      </c>
      <c r="E26409" s="4" t="s">
        <v>6</v>
      </c>
    </row>
    <row r="26410" spans="1:9">
      <c r="A26410" t="n">
        <v>210604</v>
      </c>
      <c r="B26410" s="40" t="n">
        <v>51</v>
      </c>
      <c r="C26410" s="7" t="n">
        <v>4</v>
      </c>
      <c r="D26410" s="7" t="n">
        <v>7033</v>
      </c>
      <c r="E26410" s="7" t="s">
        <v>1080</v>
      </c>
    </row>
    <row r="26411" spans="1:9">
      <c r="A26411" t="s">
        <v>4</v>
      </c>
      <c r="B26411" s="4" t="s">
        <v>5</v>
      </c>
      <c r="C26411" s="4" t="s">
        <v>10</v>
      </c>
    </row>
    <row r="26412" spans="1:9">
      <c r="A26412" t="n">
        <v>210617</v>
      </c>
      <c r="B26412" s="35" t="n">
        <v>16</v>
      </c>
      <c r="C26412" s="7" t="n">
        <v>0</v>
      </c>
    </row>
    <row r="26413" spans="1:9">
      <c r="A26413" t="s">
        <v>4</v>
      </c>
      <c r="B26413" s="4" t="s">
        <v>5</v>
      </c>
      <c r="C26413" s="4" t="s">
        <v>10</v>
      </c>
      <c r="D26413" s="4" t="s">
        <v>13</v>
      </c>
      <c r="E26413" s="4" t="s">
        <v>9</v>
      </c>
      <c r="F26413" s="4" t="s">
        <v>72</v>
      </c>
      <c r="G26413" s="4" t="s">
        <v>13</v>
      </c>
      <c r="H26413" s="4" t="s">
        <v>13</v>
      </c>
      <c r="I26413" s="4" t="s">
        <v>13</v>
      </c>
    </row>
    <row r="26414" spans="1:9">
      <c r="A26414" t="n">
        <v>210620</v>
      </c>
      <c r="B26414" s="52" t="n">
        <v>26</v>
      </c>
      <c r="C26414" s="7" t="n">
        <v>7033</v>
      </c>
      <c r="D26414" s="7" t="n">
        <v>17</v>
      </c>
      <c r="E26414" s="7" t="n">
        <v>52726</v>
      </c>
      <c r="F26414" s="7" t="s">
        <v>1624</v>
      </c>
      <c r="G26414" s="7" t="n">
        <v>8</v>
      </c>
      <c r="H26414" s="7" t="n">
        <v>2</v>
      </c>
      <c r="I26414" s="7" t="n">
        <v>0</v>
      </c>
    </row>
    <row r="26415" spans="1:9">
      <c r="A26415" t="s">
        <v>4</v>
      </c>
      <c r="B26415" s="4" t="s">
        <v>5</v>
      </c>
      <c r="C26415" s="4" t="s">
        <v>13</v>
      </c>
      <c r="D26415" s="4" t="s">
        <v>10</v>
      </c>
      <c r="E26415" s="4" t="s">
        <v>10</v>
      </c>
      <c r="F26415" s="4" t="s">
        <v>10</v>
      </c>
      <c r="G26415" s="4" t="s">
        <v>10</v>
      </c>
      <c r="H26415" s="4" t="s">
        <v>10</v>
      </c>
      <c r="I26415" s="4" t="s">
        <v>6</v>
      </c>
      <c r="J26415" s="4" t="s">
        <v>22</v>
      </c>
      <c r="K26415" s="4" t="s">
        <v>22</v>
      </c>
      <c r="L26415" s="4" t="s">
        <v>22</v>
      </c>
      <c r="M26415" s="4" t="s">
        <v>9</v>
      </c>
      <c r="N26415" s="4" t="s">
        <v>9</v>
      </c>
      <c r="O26415" s="4" t="s">
        <v>22</v>
      </c>
      <c r="P26415" s="4" t="s">
        <v>22</v>
      </c>
      <c r="Q26415" s="4" t="s">
        <v>22</v>
      </c>
      <c r="R26415" s="4" t="s">
        <v>22</v>
      </c>
      <c r="S26415" s="4" t="s">
        <v>13</v>
      </c>
    </row>
    <row r="26416" spans="1:9">
      <c r="A26416" t="n">
        <v>210645</v>
      </c>
      <c r="B26416" s="83" t="n">
        <v>39</v>
      </c>
      <c r="C26416" s="7" t="n">
        <v>12</v>
      </c>
      <c r="D26416" s="7" t="n">
        <v>65533</v>
      </c>
      <c r="E26416" s="7" t="n">
        <v>208</v>
      </c>
      <c r="F26416" s="7" t="n">
        <v>0</v>
      </c>
      <c r="G26416" s="7" t="n">
        <v>7033</v>
      </c>
      <c r="H26416" s="7" t="n">
        <v>259</v>
      </c>
      <c r="I26416" s="7" t="s">
        <v>1509</v>
      </c>
      <c r="J26416" s="7" t="n">
        <v>0</v>
      </c>
      <c r="K26416" s="7" t="n">
        <v>0</v>
      </c>
      <c r="L26416" s="7" t="n">
        <v>0</v>
      </c>
      <c r="M26416" s="7" t="n">
        <v>0</v>
      </c>
      <c r="N26416" s="7" t="n">
        <v>0</v>
      </c>
      <c r="O26416" s="7" t="n">
        <v>0</v>
      </c>
      <c r="P26416" s="7" t="n">
        <v>1</v>
      </c>
      <c r="Q26416" s="7" t="n">
        <v>1</v>
      </c>
      <c r="R26416" s="7" t="n">
        <v>1</v>
      </c>
      <c r="S26416" s="7" t="n">
        <v>108</v>
      </c>
    </row>
    <row r="26417" spans="1:19">
      <c r="A26417" t="s">
        <v>4</v>
      </c>
      <c r="B26417" s="4" t="s">
        <v>5</v>
      </c>
      <c r="C26417" s="4" t="s">
        <v>13</v>
      </c>
      <c r="D26417" s="4" t="s">
        <v>10</v>
      </c>
      <c r="E26417" s="4" t="s">
        <v>10</v>
      </c>
      <c r="F26417" s="4" t="s">
        <v>10</v>
      </c>
      <c r="G26417" s="4" t="s">
        <v>10</v>
      </c>
      <c r="H26417" s="4" t="s">
        <v>10</v>
      </c>
      <c r="I26417" s="4" t="s">
        <v>6</v>
      </c>
      <c r="J26417" s="4" t="s">
        <v>22</v>
      </c>
      <c r="K26417" s="4" t="s">
        <v>22</v>
      </c>
      <c r="L26417" s="4" t="s">
        <v>22</v>
      </c>
      <c r="M26417" s="4" t="s">
        <v>9</v>
      </c>
      <c r="N26417" s="4" t="s">
        <v>9</v>
      </c>
      <c r="O26417" s="4" t="s">
        <v>22</v>
      </c>
      <c r="P26417" s="4" t="s">
        <v>22</v>
      </c>
      <c r="Q26417" s="4" t="s">
        <v>22</v>
      </c>
      <c r="R26417" s="4" t="s">
        <v>22</v>
      </c>
      <c r="S26417" s="4" t="s">
        <v>13</v>
      </c>
    </row>
    <row r="26418" spans="1:19">
      <c r="A26418" t="n">
        <v>210707</v>
      </c>
      <c r="B26418" s="83" t="n">
        <v>39</v>
      </c>
      <c r="C26418" s="7" t="n">
        <v>12</v>
      </c>
      <c r="D26418" s="7" t="n">
        <v>65533</v>
      </c>
      <c r="E26418" s="7" t="n">
        <v>208</v>
      </c>
      <c r="F26418" s="7" t="n">
        <v>0</v>
      </c>
      <c r="G26418" s="7" t="n">
        <v>7033</v>
      </c>
      <c r="H26418" s="7" t="n">
        <v>259</v>
      </c>
      <c r="I26418" s="7" t="s">
        <v>1511</v>
      </c>
      <c r="J26418" s="7" t="n">
        <v>0</v>
      </c>
      <c r="K26418" s="7" t="n">
        <v>0</v>
      </c>
      <c r="L26418" s="7" t="n">
        <v>0</v>
      </c>
      <c r="M26418" s="7" t="n">
        <v>0</v>
      </c>
      <c r="N26418" s="7" t="n">
        <v>0</v>
      </c>
      <c r="O26418" s="7" t="n">
        <v>0</v>
      </c>
      <c r="P26418" s="7" t="n">
        <v>1</v>
      </c>
      <c r="Q26418" s="7" t="n">
        <v>1</v>
      </c>
      <c r="R26418" s="7" t="n">
        <v>1</v>
      </c>
      <c r="S26418" s="7" t="n">
        <v>109</v>
      </c>
    </row>
    <row r="26419" spans="1:19">
      <c r="A26419" t="s">
        <v>4</v>
      </c>
      <c r="B26419" s="4" t="s">
        <v>5</v>
      </c>
      <c r="C26419" s="4" t="s">
        <v>13</v>
      </c>
      <c r="D26419" s="4" t="s">
        <v>10</v>
      </c>
      <c r="E26419" s="4" t="s">
        <v>22</v>
      </c>
      <c r="F26419" s="4" t="s">
        <v>10</v>
      </c>
      <c r="G26419" s="4" t="s">
        <v>9</v>
      </c>
      <c r="H26419" s="4" t="s">
        <v>9</v>
      </c>
      <c r="I26419" s="4" t="s">
        <v>10</v>
      </c>
      <c r="J26419" s="4" t="s">
        <v>10</v>
      </c>
      <c r="K26419" s="4" t="s">
        <v>9</v>
      </c>
      <c r="L26419" s="4" t="s">
        <v>9</v>
      </c>
      <c r="M26419" s="4" t="s">
        <v>9</v>
      </c>
      <c r="N26419" s="4" t="s">
        <v>9</v>
      </c>
      <c r="O26419" s="4" t="s">
        <v>6</v>
      </c>
    </row>
    <row r="26420" spans="1:19">
      <c r="A26420" t="n">
        <v>210769</v>
      </c>
      <c r="B26420" s="14" t="n">
        <v>50</v>
      </c>
      <c r="C26420" s="7" t="n">
        <v>0</v>
      </c>
      <c r="D26420" s="7" t="n">
        <v>4436</v>
      </c>
      <c r="E26420" s="7" t="n">
        <v>1</v>
      </c>
      <c r="F26420" s="7" t="n">
        <v>0</v>
      </c>
      <c r="G26420" s="7" t="n">
        <v>0</v>
      </c>
      <c r="H26420" s="7" t="n">
        <v>0</v>
      </c>
      <c r="I26420" s="7" t="n">
        <v>0</v>
      </c>
      <c r="J26420" s="7" t="n">
        <v>65533</v>
      </c>
      <c r="K26420" s="7" t="n">
        <v>0</v>
      </c>
      <c r="L26420" s="7" t="n">
        <v>0</v>
      </c>
      <c r="M26420" s="7" t="n">
        <v>0</v>
      </c>
      <c r="N26420" s="7" t="n">
        <v>0</v>
      </c>
      <c r="O26420" s="7" t="s">
        <v>12</v>
      </c>
    </row>
    <row r="26421" spans="1:19">
      <c r="A26421" t="s">
        <v>4</v>
      </c>
      <c r="B26421" s="4" t="s">
        <v>5</v>
      </c>
      <c r="C26421" s="4" t="s">
        <v>10</v>
      </c>
      <c r="D26421" s="4" t="s">
        <v>13</v>
      </c>
      <c r="E26421" s="4" t="s">
        <v>6</v>
      </c>
      <c r="F26421" s="4" t="s">
        <v>22</v>
      </c>
      <c r="G26421" s="4" t="s">
        <v>22</v>
      </c>
      <c r="H26421" s="4" t="s">
        <v>22</v>
      </c>
    </row>
    <row r="26422" spans="1:19">
      <c r="A26422" t="n">
        <v>210808</v>
      </c>
      <c r="B26422" s="39" t="n">
        <v>48</v>
      </c>
      <c r="C26422" s="7" t="n">
        <v>7034</v>
      </c>
      <c r="D26422" s="7" t="n">
        <v>0</v>
      </c>
      <c r="E26422" s="7" t="s">
        <v>1494</v>
      </c>
      <c r="F26422" s="7" t="n">
        <v>1</v>
      </c>
      <c r="G26422" s="7" t="n">
        <v>0.550000011920929</v>
      </c>
      <c r="H26422" s="7" t="n">
        <v>0</v>
      </c>
    </row>
    <row r="26423" spans="1:19">
      <c r="A26423" t="s">
        <v>4</v>
      </c>
      <c r="B26423" s="4" t="s">
        <v>5</v>
      </c>
      <c r="C26423" s="4" t="s">
        <v>10</v>
      </c>
      <c r="D26423" s="4" t="s">
        <v>13</v>
      </c>
      <c r="E26423" s="4" t="s">
        <v>6</v>
      </c>
      <c r="F26423" s="4" t="s">
        <v>22</v>
      </c>
      <c r="G26423" s="4" t="s">
        <v>22</v>
      </c>
      <c r="H26423" s="4" t="s">
        <v>22</v>
      </c>
    </row>
    <row r="26424" spans="1:19">
      <c r="A26424" t="n">
        <v>210835</v>
      </c>
      <c r="B26424" s="39" t="n">
        <v>48</v>
      </c>
      <c r="C26424" s="7" t="n">
        <v>7033</v>
      </c>
      <c r="D26424" s="7" t="n">
        <v>0</v>
      </c>
      <c r="E26424" s="7" t="s">
        <v>1547</v>
      </c>
      <c r="F26424" s="7" t="n">
        <v>1</v>
      </c>
      <c r="G26424" s="7" t="n">
        <v>0.550000011920929</v>
      </c>
      <c r="H26424" s="7" t="n">
        <v>0</v>
      </c>
    </row>
    <row r="26425" spans="1:19">
      <c r="A26425" t="s">
        <v>4</v>
      </c>
      <c r="B26425" s="4" t="s">
        <v>5</v>
      </c>
      <c r="C26425" s="4" t="s">
        <v>10</v>
      </c>
    </row>
    <row r="26426" spans="1:19">
      <c r="A26426" t="n">
        <v>210862</v>
      </c>
      <c r="B26426" s="35" t="n">
        <v>16</v>
      </c>
      <c r="C26426" s="7" t="n">
        <v>500</v>
      </c>
    </row>
    <row r="26427" spans="1:19">
      <c r="A26427" t="s">
        <v>4</v>
      </c>
      <c r="B26427" s="4" t="s">
        <v>5</v>
      </c>
      <c r="C26427" s="4" t="s">
        <v>13</v>
      </c>
      <c r="D26427" s="4" t="s">
        <v>10</v>
      </c>
      <c r="E26427" s="4" t="s">
        <v>22</v>
      </c>
      <c r="F26427" s="4" t="s">
        <v>10</v>
      </c>
      <c r="G26427" s="4" t="s">
        <v>9</v>
      </c>
      <c r="H26427" s="4" t="s">
        <v>9</v>
      </c>
      <c r="I26427" s="4" t="s">
        <v>10</v>
      </c>
      <c r="J26427" s="4" t="s">
        <v>10</v>
      </c>
      <c r="K26427" s="4" t="s">
        <v>9</v>
      </c>
      <c r="L26427" s="4" t="s">
        <v>9</v>
      </c>
      <c r="M26427" s="4" t="s">
        <v>9</v>
      </c>
      <c r="N26427" s="4" t="s">
        <v>9</v>
      </c>
      <c r="O26427" s="4" t="s">
        <v>6</v>
      </c>
    </row>
    <row r="26428" spans="1:19">
      <c r="A26428" t="n">
        <v>210865</v>
      </c>
      <c r="B26428" s="14" t="n">
        <v>50</v>
      </c>
      <c r="C26428" s="7" t="n">
        <v>0</v>
      </c>
      <c r="D26428" s="7" t="n">
        <v>4400</v>
      </c>
      <c r="E26428" s="7" t="n">
        <v>1</v>
      </c>
      <c r="F26428" s="7" t="n">
        <v>0</v>
      </c>
      <c r="G26428" s="7" t="n">
        <v>0</v>
      </c>
      <c r="H26428" s="7" t="n">
        <v>0</v>
      </c>
      <c r="I26428" s="7" t="n">
        <v>0</v>
      </c>
      <c r="J26428" s="7" t="n">
        <v>65533</v>
      </c>
      <c r="K26428" s="7" t="n">
        <v>0</v>
      </c>
      <c r="L26428" s="7" t="n">
        <v>0</v>
      </c>
      <c r="M26428" s="7" t="n">
        <v>0</v>
      </c>
      <c r="N26428" s="7" t="n">
        <v>0</v>
      </c>
      <c r="O26428" s="7" t="s">
        <v>12</v>
      </c>
    </row>
    <row r="26429" spans="1:19">
      <c r="A26429" t="s">
        <v>4</v>
      </c>
      <c r="B26429" s="4" t="s">
        <v>5</v>
      </c>
      <c r="C26429" s="4" t="s">
        <v>10</v>
      </c>
    </row>
    <row r="26430" spans="1:19">
      <c r="A26430" t="n">
        <v>210904</v>
      </c>
      <c r="B26430" s="35" t="n">
        <v>16</v>
      </c>
      <c r="C26430" s="7" t="n">
        <v>2500</v>
      </c>
    </row>
    <row r="26431" spans="1:19">
      <c r="A26431" t="s">
        <v>4</v>
      </c>
      <c r="B26431" s="4" t="s">
        <v>5</v>
      </c>
      <c r="C26431" s="4" t="s">
        <v>10</v>
      </c>
      <c r="D26431" s="4" t="s">
        <v>9</v>
      </c>
    </row>
    <row r="26432" spans="1:19">
      <c r="A26432" t="n">
        <v>210907</v>
      </c>
      <c r="B26432" s="106" t="n">
        <v>98</v>
      </c>
      <c r="C26432" s="7" t="n">
        <v>7033</v>
      </c>
      <c r="D26432" s="7" t="n">
        <v>0</v>
      </c>
    </row>
    <row r="26433" spans="1:19">
      <c r="A26433" t="s">
        <v>4</v>
      </c>
      <c r="B26433" s="4" t="s">
        <v>5</v>
      </c>
      <c r="C26433" s="4" t="s">
        <v>10</v>
      </c>
      <c r="D26433" s="4" t="s">
        <v>9</v>
      </c>
    </row>
    <row r="26434" spans="1:19">
      <c r="A26434" t="n">
        <v>210914</v>
      </c>
      <c r="B26434" s="106" t="n">
        <v>98</v>
      </c>
      <c r="C26434" s="7" t="n">
        <v>7034</v>
      </c>
      <c r="D26434" s="7" t="n">
        <v>0</v>
      </c>
    </row>
    <row r="26435" spans="1:19">
      <c r="A26435" t="s">
        <v>4</v>
      </c>
      <c r="B26435" s="4" t="s">
        <v>5</v>
      </c>
      <c r="C26435" s="4" t="s">
        <v>13</v>
      </c>
      <c r="D26435" s="4" t="s">
        <v>10</v>
      </c>
      <c r="E26435" s="4" t="s">
        <v>22</v>
      </c>
      <c r="F26435" s="4" t="s">
        <v>10</v>
      </c>
      <c r="G26435" s="4" t="s">
        <v>9</v>
      </c>
      <c r="H26435" s="4" t="s">
        <v>9</v>
      </c>
      <c r="I26435" s="4" t="s">
        <v>10</v>
      </c>
      <c r="J26435" s="4" t="s">
        <v>10</v>
      </c>
      <c r="K26435" s="4" t="s">
        <v>9</v>
      </c>
      <c r="L26435" s="4" t="s">
        <v>9</v>
      </c>
      <c r="M26435" s="4" t="s">
        <v>9</v>
      </c>
      <c r="N26435" s="4" t="s">
        <v>9</v>
      </c>
      <c r="O26435" s="4" t="s">
        <v>6</v>
      </c>
    </row>
    <row r="26436" spans="1:19">
      <c r="A26436" t="n">
        <v>210921</v>
      </c>
      <c r="B26436" s="14" t="n">
        <v>50</v>
      </c>
      <c r="C26436" s="7" t="n">
        <v>0</v>
      </c>
      <c r="D26436" s="7" t="n">
        <v>4421</v>
      </c>
      <c r="E26436" s="7" t="n">
        <v>0.899999976158142</v>
      </c>
      <c r="F26436" s="7" t="n">
        <v>0</v>
      </c>
      <c r="G26436" s="7" t="n">
        <v>0</v>
      </c>
      <c r="H26436" s="7" t="n">
        <v>0</v>
      </c>
      <c r="I26436" s="7" t="n">
        <v>0</v>
      </c>
      <c r="J26436" s="7" t="n">
        <v>65533</v>
      </c>
      <c r="K26436" s="7" t="n">
        <v>0</v>
      </c>
      <c r="L26436" s="7" t="n">
        <v>0</v>
      </c>
      <c r="M26436" s="7" t="n">
        <v>0</v>
      </c>
      <c r="N26436" s="7" t="n">
        <v>0</v>
      </c>
      <c r="O26436" s="7" t="s">
        <v>12</v>
      </c>
    </row>
    <row r="26437" spans="1:19">
      <c r="A26437" t="s">
        <v>4</v>
      </c>
      <c r="B26437" s="4" t="s">
        <v>5</v>
      </c>
      <c r="C26437" s="4" t="s">
        <v>13</v>
      </c>
      <c r="D26437" s="4" t="s">
        <v>10</v>
      </c>
      <c r="E26437" s="4" t="s">
        <v>22</v>
      </c>
      <c r="F26437" s="4" t="s">
        <v>10</v>
      </c>
      <c r="G26437" s="4" t="s">
        <v>9</v>
      </c>
      <c r="H26437" s="4" t="s">
        <v>9</v>
      </c>
      <c r="I26437" s="4" t="s">
        <v>10</v>
      </c>
      <c r="J26437" s="4" t="s">
        <v>10</v>
      </c>
      <c r="K26437" s="4" t="s">
        <v>9</v>
      </c>
      <c r="L26437" s="4" t="s">
        <v>9</v>
      </c>
      <c r="M26437" s="4" t="s">
        <v>9</v>
      </c>
      <c r="N26437" s="4" t="s">
        <v>9</v>
      </c>
      <c r="O26437" s="4" t="s">
        <v>6</v>
      </c>
    </row>
    <row r="26438" spans="1:19">
      <c r="A26438" t="n">
        <v>210960</v>
      </c>
      <c r="B26438" s="14" t="n">
        <v>50</v>
      </c>
      <c r="C26438" s="7" t="n">
        <v>0</v>
      </c>
      <c r="D26438" s="7" t="n">
        <v>4424</v>
      </c>
      <c r="E26438" s="7" t="n">
        <v>0.899999976158142</v>
      </c>
      <c r="F26438" s="7" t="n">
        <v>0</v>
      </c>
      <c r="G26438" s="7" t="n">
        <v>0</v>
      </c>
      <c r="H26438" s="7" t="n">
        <v>0</v>
      </c>
      <c r="I26438" s="7" t="n">
        <v>0</v>
      </c>
      <c r="J26438" s="7" t="n">
        <v>65533</v>
      </c>
      <c r="K26438" s="7" t="n">
        <v>0</v>
      </c>
      <c r="L26438" s="7" t="n">
        <v>0</v>
      </c>
      <c r="M26438" s="7" t="n">
        <v>0</v>
      </c>
      <c r="N26438" s="7" t="n">
        <v>0</v>
      </c>
      <c r="O26438" s="7" t="s">
        <v>12</v>
      </c>
    </row>
    <row r="26439" spans="1:19">
      <c r="A26439" t="s">
        <v>4</v>
      </c>
      <c r="B26439" s="4" t="s">
        <v>5</v>
      </c>
      <c r="C26439" s="4" t="s">
        <v>10</v>
      </c>
      <c r="D26439" s="4" t="s">
        <v>13</v>
      </c>
    </row>
    <row r="26440" spans="1:19">
      <c r="A26440" t="n">
        <v>210999</v>
      </c>
      <c r="B26440" s="54" t="n">
        <v>89</v>
      </c>
      <c r="C26440" s="7" t="n">
        <v>65533</v>
      </c>
      <c r="D26440" s="7" t="n">
        <v>0</v>
      </c>
    </row>
    <row r="26441" spans="1:19">
      <c r="A26441" t="s">
        <v>4</v>
      </c>
      <c r="B26441" s="4" t="s">
        <v>5</v>
      </c>
      <c r="C26441" s="4" t="s">
        <v>13</v>
      </c>
      <c r="D26441" s="4" t="s">
        <v>10</v>
      </c>
      <c r="E26441" s="4" t="s">
        <v>10</v>
      </c>
      <c r="F26441" s="4" t="s">
        <v>13</v>
      </c>
    </row>
    <row r="26442" spans="1:19">
      <c r="A26442" t="n">
        <v>211003</v>
      </c>
      <c r="B26442" s="29" t="n">
        <v>25</v>
      </c>
      <c r="C26442" s="7" t="n">
        <v>1</v>
      </c>
      <c r="D26442" s="7" t="n">
        <v>65535</v>
      </c>
      <c r="E26442" s="7" t="n">
        <v>65535</v>
      </c>
      <c r="F26442" s="7" t="n">
        <v>0</v>
      </c>
    </row>
    <row r="26443" spans="1:19">
      <c r="A26443" t="s">
        <v>4</v>
      </c>
      <c r="B26443" s="4" t="s">
        <v>5</v>
      </c>
      <c r="C26443" s="4" t="s">
        <v>13</v>
      </c>
      <c r="D26443" s="4" t="s">
        <v>10</v>
      </c>
      <c r="E26443" s="4" t="s">
        <v>22</v>
      </c>
    </row>
    <row r="26444" spans="1:19">
      <c r="A26444" t="n">
        <v>211010</v>
      </c>
      <c r="B26444" s="28" t="n">
        <v>58</v>
      </c>
      <c r="C26444" s="7" t="n">
        <v>101</v>
      </c>
      <c r="D26444" s="7" t="n">
        <v>300</v>
      </c>
      <c r="E26444" s="7" t="n">
        <v>1</v>
      </c>
    </row>
    <row r="26445" spans="1:19">
      <c r="A26445" t="s">
        <v>4</v>
      </c>
      <c r="B26445" s="4" t="s">
        <v>5</v>
      </c>
      <c r="C26445" s="4" t="s">
        <v>13</v>
      </c>
      <c r="D26445" s="4" t="s">
        <v>10</v>
      </c>
    </row>
    <row r="26446" spans="1:19">
      <c r="A26446" t="n">
        <v>211018</v>
      </c>
      <c r="B26446" s="28" t="n">
        <v>58</v>
      </c>
      <c r="C26446" s="7" t="n">
        <v>254</v>
      </c>
      <c r="D26446" s="7" t="n">
        <v>0</v>
      </c>
    </row>
    <row r="26447" spans="1:19">
      <c r="A26447" t="s">
        <v>4</v>
      </c>
      <c r="B26447" s="4" t="s">
        <v>5</v>
      </c>
      <c r="C26447" s="4" t="s">
        <v>13</v>
      </c>
      <c r="D26447" s="4" t="s">
        <v>10</v>
      </c>
      <c r="E26447" s="4" t="s">
        <v>10</v>
      </c>
      <c r="F26447" s="4" t="s">
        <v>9</v>
      </c>
    </row>
    <row r="26448" spans="1:19">
      <c r="A26448" t="n">
        <v>211022</v>
      </c>
      <c r="B26448" s="86" t="n">
        <v>84</v>
      </c>
      <c r="C26448" s="7" t="n">
        <v>1</v>
      </c>
      <c r="D26448" s="7" t="n">
        <v>0</v>
      </c>
      <c r="E26448" s="7" t="n">
        <v>0</v>
      </c>
      <c r="F26448" s="7" t="n">
        <v>0</v>
      </c>
    </row>
    <row r="26449" spans="1:15">
      <c r="A26449" t="s">
        <v>4</v>
      </c>
      <c r="B26449" s="4" t="s">
        <v>5</v>
      </c>
      <c r="C26449" s="4" t="s">
        <v>10</v>
      </c>
      <c r="D26449" s="4" t="s">
        <v>13</v>
      </c>
    </row>
    <row r="26450" spans="1:15">
      <c r="A26450" t="n">
        <v>211032</v>
      </c>
      <c r="B26450" s="63" t="n">
        <v>56</v>
      </c>
      <c r="C26450" s="7" t="n">
        <v>7033</v>
      </c>
      <c r="D26450" s="7" t="n">
        <v>1</v>
      </c>
    </row>
    <row r="26451" spans="1:15">
      <c r="A26451" t="s">
        <v>4</v>
      </c>
      <c r="B26451" s="4" t="s">
        <v>5</v>
      </c>
      <c r="C26451" s="4" t="s">
        <v>10</v>
      </c>
      <c r="D26451" s="4" t="s">
        <v>13</v>
      </c>
    </row>
    <row r="26452" spans="1:15">
      <c r="A26452" t="n">
        <v>211036</v>
      </c>
      <c r="B26452" s="63" t="n">
        <v>56</v>
      </c>
      <c r="C26452" s="7" t="n">
        <v>7034</v>
      </c>
      <c r="D26452" s="7" t="n">
        <v>1</v>
      </c>
    </row>
    <row r="26453" spans="1:15">
      <c r="A26453" t="s">
        <v>4</v>
      </c>
      <c r="B26453" s="4" t="s">
        <v>5</v>
      </c>
      <c r="C26453" s="4" t="s">
        <v>13</v>
      </c>
      <c r="D26453" s="4" t="s">
        <v>13</v>
      </c>
      <c r="E26453" s="4" t="s">
        <v>22</v>
      </c>
      <c r="F26453" s="4" t="s">
        <v>22</v>
      </c>
      <c r="G26453" s="4" t="s">
        <v>22</v>
      </c>
      <c r="H26453" s="4" t="s">
        <v>10</v>
      </c>
    </row>
    <row r="26454" spans="1:15">
      <c r="A26454" t="n">
        <v>211040</v>
      </c>
      <c r="B26454" s="25" t="n">
        <v>45</v>
      </c>
      <c r="C26454" s="7" t="n">
        <v>2</v>
      </c>
      <c r="D26454" s="7" t="n">
        <v>3</v>
      </c>
      <c r="E26454" s="7" t="n">
        <v>-1.71000003814697</v>
      </c>
      <c r="F26454" s="7" t="n">
        <v>24.5499992370605</v>
      </c>
      <c r="G26454" s="7" t="n">
        <v>2.42000007629395</v>
      </c>
      <c r="H26454" s="7" t="n">
        <v>0</v>
      </c>
    </row>
    <row r="26455" spans="1:15">
      <c r="A26455" t="s">
        <v>4</v>
      </c>
      <c r="B26455" s="4" t="s">
        <v>5</v>
      </c>
      <c r="C26455" s="4" t="s">
        <v>13</v>
      </c>
      <c r="D26455" s="4" t="s">
        <v>13</v>
      </c>
      <c r="E26455" s="4" t="s">
        <v>22</v>
      </c>
      <c r="F26455" s="4" t="s">
        <v>22</v>
      </c>
      <c r="G26455" s="4" t="s">
        <v>22</v>
      </c>
      <c r="H26455" s="4" t="s">
        <v>10</v>
      </c>
      <c r="I26455" s="4" t="s">
        <v>13</v>
      </c>
    </row>
    <row r="26456" spans="1:15">
      <c r="A26456" t="n">
        <v>211057</v>
      </c>
      <c r="B26456" s="25" t="n">
        <v>45</v>
      </c>
      <c r="C26456" s="7" t="n">
        <v>4</v>
      </c>
      <c r="D26456" s="7" t="n">
        <v>3</v>
      </c>
      <c r="E26456" s="7" t="n">
        <v>337.209991455078</v>
      </c>
      <c r="F26456" s="7" t="n">
        <v>135.630004882813</v>
      </c>
      <c r="G26456" s="7" t="n">
        <v>-22</v>
      </c>
      <c r="H26456" s="7" t="n">
        <v>0</v>
      </c>
      <c r="I26456" s="7" t="n">
        <v>1</v>
      </c>
    </row>
    <row r="26457" spans="1:15">
      <c r="A26457" t="s">
        <v>4</v>
      </c>
      <c r="B26457" s="4" t="s">
        <v>5</v>
      </c>
      <c r="C26457" s="4" t="s">
        <v>13</v>
      </c>
      <c r="D26457" s="4" t="s">
        <v>13</v>
      </c>
      <c r="E26457" s="4" t="s">
        <v>22</v>
      </c>
      <c r="F26457" s="4" t="s">
        <v>10</v>
      </c>
    </row>
    <row r="26458" spans="1:15">
      <c r="A26458" t="n">
        <v>211075</v>
      </c>
      <c r="B26458" s="25" t="n">
        <v>45</v>
      </c>
      <c r="C26458" s="7" t="n">
        <v>5</v>
      </c>
      <c r="D26458" s="7" t="n">
        <v>3</v>
      </c>
      <c r="E26458" s="7" t="n">
        <v>41.2999992370605</v>
      </c>
      <c r="F26458" s="7" t="n">
        <v>0</v>
      </c>
    </row>
    <row r="26459" spans="1:15">
      <c r="A26459" t="s">
        <v>4</v>
      </c>
      <c r="B26459" s="4" t="s">
        <v>5</v>
      </c>
      <c r="C26459" s="4" t="s">
        <v>13</v>
      </c>
      <c r="D26459" s="4" t="s">
        <v>13</v>
      </c>
      <c r="E26459" s="4" t="s">
        <v>22</v>
      </c>
      <c r="F26459" s="4" t="s">
        <v>10</v>
      </c>
    </row>
    <row r="26460" spans="1:15">
      <c r="A26460" t="n">
        <v>211084</v>
      </c>
      <c r="B26460" s="25" t="n">
        <v>45</v>
      </c>
      <c r="C26460" s="7" t="n">
        <v>11</v>
      </c>
      <c r="D26460" s="7" t="n">
        <v>3</v>
      </c>
      <c r="E26460" s="7" t="n">
        <v>30</v>
      </c>
      <c r="F26460" s="7" t="n">
        <v>0</v>
      </c>
    </row>
    <row r="26461" spans="1:15">
      <c r="A26461" t="s">
        <v>4</v>
      </c>
      <c r="B26461" s="4" t="s">
        <v>5</v>
      </c>
      <c r="C26461" s="4" t="s">
        <v>13</v>
      </c>
      <c r="D26461" s="4" t="s">
        <v>13</v>
      </c>
      <c r="E26461" s="4" t="s">
        <v>22</v>
      </c>
      <c r="F26461" s="4" t="s">
        <v>22</v>
      </c>
      <c r="G26461" s="4" t="s">
        <v>22</v>
      </c>
      <c r="H26461" s="4" t="s">
        <v>10</v>
      </c>
    </row>
    <row r="26462" spans="1:15">
      <c r="A26462" t="n">
        <v>211093</v>
      </c>
      <c r="B26462" s="25" t="n">
        <v>45</v>
      </c>
      <c r="C26462" s="7" t="n">
        <v>2</v>
      </c>
      <c r="D26462" s="7" t="n">
        <v>3</v>
      </c>
      <c r="E26462" s="7" t="n">
        <v>0.889999985694885</v>
      </c>
      <c r="F26462" s="7" t="n">
        <v>26.4500007629395</v>
      </c>
      <c r="G26462" s="7" t="n">
        <v>2.91000008583069</v>
      </c>
      <c r="H26462" s="7" t="n">
        <v>1500</v>
      </c>
    </row>
    <row r="26463" spans="1:15">
      <c r="A26463" t="s">
        <v>4</v>
      </c>
      <c r="B26463" s="4" t="s">
        <v>5</v>
      </c>
      <c r="C26463" s="4" t="s">
        <v>13</v>
      </c>
      <c r="D26463" s="4" t="s">
        <v>13</v>
      </c>
      <c r="E26463" s="4" t="s">
        <v>22</v>
      </c>
      <c r="F26463" s="4" t="s">
        <v>22</v>
      </c>
      <c r="G26463" s="4" t="s">
        <v>22</v>
      </c>
      <c r="H26463" s="4" t="s">
        <v>10</v>
      </c>
      <c r="I26463" s="4" t="s">
        <v>13</v>
      </c>
    </row>
    <row r="26464" spans="1:15">
      <c r="A26464" t="n">
        <v>211110</v>
      </c>
      <c r="B26464" s="25" t="n">
        <v>45</v>
      </c>
      <c r="C26464" s="7" t="n">
        <v>4</v>
      </c>
      <c r="D26464" s="7" t="n">
        <v>3</v>
      </c>
      <c r="E26464" s="7" t="n">
        <v>393.980010986328</v>
      </c>
      <c r="F26464" s="7" t="n">
        <v>76.4899978637695</v>
      </c>
      <c r="G26464" s="7" t="n">
        <v>-22</v>
      </c>
      <c r="H26464" s="7" t="n">
        <v>1500</v>
      </c>
      <c r="I26464" s="7" t="n">
        <v>1</v>
      </c>
    </row>
    <row r="26465" spans="1:9">
      <c r="A26465" t="s">
        <v>4</v>
      </c>
      <c r="B26465" s="4" t="s">
        <v>5</v>
      </c>
      <c r="C26465" s="4" t="s">
        <v>13</v>
      </c>
      <c r="D26465" s="4" t="s">
        <v>13</v>
      </c>
      <c r="E26465" s="4" t="s">
        <v>22</v>
      </c>
      <c r="F26465" s="4" t="s">
        <v>10</v>
      </c>
    </row>
    <row r="26466" spans="1:9">
      <c r="A26466" t="n">
        <v>211128</v>
      </c>
      <c r="B26466" s="25" t="n">
        <v>45</v>
      </c>
      <c r="C26466" s="7" t="n">
        <v>5</v>
      </c>
      <c r="D26466" s="7" t="n">
        <v>3</v>
      </c>
      <c r="E26466" s="7" t="n">
        <v>7.19999980926514</v>
      </c>
      <c r="F26466" s="7" t="n">
        <v>1500</v>
      </c>
    </row>
    <row r="26467" spans="1:9">
      <c r="A26467" t="s">
        <v>4</v>
      </c>
      <c r="B26467" s="4" t="s">
        <v>5</v>
      </c>
      <c r="C26467" s="4" t="s">
        <v>13</v>
      </c>
      <c r="D26467" s="4" t="s">
        <v>13</v>
      </c>
      <c r="E26467" s="4" t="s">
        <v>22</v>
      </c>
      <c r="F26467" s="4" t="s">
        <v>10</v>
      </c>
    </row>
    <row r="26468" spans="1:9">
      <c r="A26468" t="n">
        <v>211137</v>
      </c>
      <c r="B26468" s="25" t="n">
        <v>45</v>
      </c>
      <c r="C26468" s="7" t="n">
        <v>11</v>
      </c>
      <c r="D26468" s="7" t="n">
        <v>3</v>
      </c>
      <c r="E26468" s="7" t="n">
        <v>31</v>
      </c>
      <c r="F26468" s="7" t="n">
        <v>1500</v>
      </c>
    </row>
    <row r="26469" spans="1:9">
      <c r="A26469" t="s">
        <v>4</v>
      </c>
      <c r="B26469" s="4" t="s">
        <v>5</v>
      </c>
      <c r="C26469" s="4" t="s">
        <v>10</v>
      </c>
      <c r="D26469" s="4" t="s">
        <v>9</v>
      </c>
    </row>
    <row r="26470" spans="1:9">
      <c r="A26470" t="n">
        <v>211146</v>
      </c>
      <c r="B26470" s="106" t="n">
        <v>98</v>
      </c>
      <c r="C26470" s="7" t="n">
        <v>7033</v>
      </c>
      <c r="D26470" s="7" t="n">
        <v>1045220557</v>
      </c>
    </row>
    <row r="26471" spans="1:9">
      <c r="A26471" t="s">
        <v>4</v>
      </c>
      <c r="B26471" s="4" t="s">
        <v>5</v>
      </c>
      <c r="C26471" s="4" t="s">
        <v>10</v>
      </c>
      <c r="D26471" s="4" t="s">
        <v>9</v>
      </c>
    </row>
    <row r="26472" spans="1:9">
      <c r="A26472" t="n">
        <v>211153</v>
      </c>
      <c r="B26472" s="106" t="n">
        <v>98</v>
      </c>
      <c r="C26472" s="7" t="n">
        <v>7034</v>
      </c>
      <c r="D26472" s="7" t="n">
        <v>1045220557</v>
      </c>
    </row>
    <row r="26473" spans="1:9">
      <c r="A26473" t="s">
        <v>4</v>
      </c>
      <c r="B26473" s="4" t="s">
        <v>5</v>
      </c>
      <c r="C26473" s="4" t="s">
        <v>10</v>
      </c>
      <c r="D26473" s="4" t="s">
        <v>22</v>
      </c>
      <c r="E26473" s="4" t="s">
        <v>22</v>
      </c>
      <c r="F26473" s="4" t="s">
        <v>22</v>
      </c>
      <c r="G26473" s="4" t="s">
        <v>22</v>
      </c>
    </row>
    <row r="26474" spans="1:9">
      <c r="A26474" t="n">
        <v>211160</v>
      </c>
      <c r="B26474" s="24" t="n">
        <v>46</v>
      </c>
      <c r="C26474" s="7" t="n">
        <v>7034</v>
      </c>
      <c r="D26474" s="7" t="n">
        <v>-10.3699998855591</v>
      </c>
      <c r="E26474" s="7" t="n">
        <v>45.1599998474121</v>
      </c>
      <c r="F26474" s="7" t="n">
        <v>20.3299999237061</v>
      </c>
      <c r="G26474" s="7" t="n">
        <v>151</v>
      </c>
    </row>
    <row r="26475" spans="1:9">
      <c r="A26475" t="s">
        <v>4</v>
      </c>
      <c r="B26475" s="4" t="s">
        <v>5</v>
      </c>
      <c r="C26475" s="4" t="s">
        <v>10</v>
      </c>
      <c r="D26475" s="4" t="s">
        <v>22</v>
      </c>
      <c r="E26475" s="4" t="s">
        <v>22</v>
      </c>
      <c r="F26475" s="4" t="s">
        <v>22</v>
      </c>
      <c r="G26475" s="4" t="s">
        <v>22</v>
      </c>
    </row>
    <row r="26476" spans="1:9">
      <c r="A26476" t="n">
        <v>211179</v>
      </c>
      <c r="B26476" s="24" t="n">
        <v>46</v>
      </c>
      <c r="C26476" s="7" t="n">
        <v>7033</v>
      </c>
      <c r="D26476" s="7" t="n">
        <v>9.73999977111816</v>
      </c>
      <c r="E26476" s="7" t="n">
        <v>7.92999982833862</v>
      </c>
      <c r="F26476" s="7" t="n">
        <v>-17.5900001525879</v>
      </c>
      <c r="G26476" s="7" t="n">
        <v>333.600006103516</v>
      </c>
    </row>
    <row r="26477" spans="1:9">
      <c r="A26477" t="s">
        <v>4</v>
      </c>
      <c r="B26477" s="4" t="s">
        <v>5</v>
      </c>
      <c r="C26477" s="4" t="s">
        <v>13</v>
      </c>
      <c r="D26477" s="4" t="s">
        <v>10</v>
      </c>
      <c r="E26477" s="4" t="s">
        <v>10</v>
      </c>
      <c r="F26477" s="4" t="s">
        <v>9</v>
      </c>
    </row>
    <row r="26478" spans="1:9">
      <c r="A26478" t="n">
        <v>211198</v>
      </c>
      <c r="B26478" s="86" t="n">
        <v>84</v>
      </c>
      <c r="C26478" s="7" t="n">
        <v>0</v>
      </c>
      <c r="D26478" s="7" t="n">
        <v>2</v>
      </c>
      <c r="E26478" s="7" t="n">
        <v>0</v>
      </c>
      <c r="F26478" s="7" t="n">
        <v>1050253722</v>
      </c>
    </row>
    <row r="26479" spans="1:9">
      <c r="A26479" t="s">
        <v>4</v>
      </c>
      <c r="B26479" s="4" t="s">
        <v>5</v>
      </c>
      <c r="C26479" s="4" t="s">
        <v>10</v>
      </c>
      <c r="D26479" s="4" t="s">
        <v>10</v>
      </c>
      <c r="E26479" s="4" t="s">
        <v>22</v>
      </c>
      <c r="F26479" s="4" t="s">
        <v>22</v>
      </c>
      <c r="G26479" s="4" t="s">
        <v>22</v>
      </c>
      <c r="H26479" s="4" t="s">
        <v>22</v>
      </c>
      <c r="I26479" s="4" t="s">
        <v>13</v>
      </c>
      <c r="J26479" s="4" t="s">
        <v>10</v>
      </c>
    </row>
    <row r="26480" spans="1:9">
      <c r="A26480" t="n">
        <v>211208</v>
      </c>
      <c r="B26480" s="85" t="n">
        <v>55</v>
      </c>
      <c r="C26480" s="7" t="n">
        <v>7033</v>
      </c>
      <c r="D26480" s="7" t="n">
        <v>65533</v>
      </c>
      <c r="E26480" s="7" t="n">
        <v>2.23000001907349</v>
      </c>
      <c r="F26480" s="7" t="n">
        <v>20.7700004577637</v>
      </c>
      <c r="G26480" s="7" t="n">
        <v>-1.91999995708466</v>
      </c>
      <c r="H26480" s="7" t="n">
        <v>25</v>
      </c>
      <c r="I26480" s="7" t="n">
        <v>0</v>
      </c>
      <c r="J26480" s="7" t="n">
        <v>1</v>
      </c>
    </row>
    <row r="26481" spans="1:10">
      <c r="A26481" t="s">
        <v>4</v>
      </c>
      <c r="B26481" s="4" t="s">
        <v>5</v>
      </c>
      <c r="C26481" s="4" t="s">
        <v>10</v>
      </c>
      <c r="D26481" s="4" t="s">
        <v>10</v>
      </c>
      <c r="E26481" s="4" t="s">
        <v>22</v>
      </c>
      <c r="F26481" s="4" t="s">
        <v>22</v>
      </c>
      <c r="G26481" s="4" t="s">
        <v>22</v>
      </c>
      <c r="H26481" s="4" t="s">
        <v>22</v>
      </c>
      <c r="I26481" s="4" t="s">
        <v>13</v>
      </c>
      <c r="J26481" s="4" t="s">
        <v>10</v>
      </c>
    </row>
    <row r="26482" spans="1:10">
      <c r="A26482" t="n">
        <v>211232</v>
      </c>
      <c r="B26482" s="85" t="n">
        <v>55</v>
      </c>
      <c r="C26482" s="7" t="n">
        <v>7034</v>
      </c>
      <c r="D26482" s="7" t="n">
        <v>65533</v>
      </c>
      <c r="E26482" s="7" t="n">
        <v>-2.92000007629395</v>
      </c>
      <c r="F26482" s="7" t="n">
        <v>30.2199993133545</v>
      </c>
      <c r="G26482" s="7" t="n">
        <v>6.90000009536743</v>
      </c>
      <c r="H26482" s="7" t="n">
        <v>25</v>
      </c>
      <c r="I26482" s="7" t="n">
        <v>0</v>
      </c>
      <c r="J26482" s="7" t="n">
        <v>1</v>
      </c>
    </row>
    <row r="26483" spans="1:10">
      <c r="A26483" t="s">
        <v>4</v>
      </c>
      <c r="B26483" s="4" t="s">
        <v>5</v>
      </c>
      <c r="C26483" s="4" t="s">
        <v>10</v>
      </c>
    </row>
    <row r="26484" spans="1:10">
      <c r="A26484" t="n">
        <v>211256</v>
      </c>
      <c r="B26484" s="35" t="n">
        <v>16</v>
      </c>
      <c r="C26484" s="7" t="n">
        <v>800</v>
      </c>
    </row>
    <row r="26485" spans="1:10">
      <c r="A26485" t="s">
        <v>4</v>
      </c>
      <c r="B26485" s="4" t="s">
        <v>5</v>
      </c>
      <c r="C26485" s="4" t="s">
        <v>13</v>
      </c>
      <c r="D26485" s="4" t="s">
        <v>10</v>
      </c>
      <c r="E26485" s="4" t="s">
        <v>22</v>
      </c>
    </row>
    <row r="26486" spans="1:10">
      <c r="A26486" t="n">
        <v>211259</v>
      </c>
      <c r="B26486" s="28" t="n">
        <v>58</v>
      </c>
      <c r="C26486" s="7" t="n">
        <v>3</v>
      </c>
      <c r="D26486" s="7" t="n">
        <v>100</v>
      </c>
      <c r="E26486" s="7" t="n">
        <v>1</v>
      </c>
    </row>
    <row r="26487" spans="1:10">
      <c r="A26487" t="s">
        <v>4</v>
      </c>
      <c r="B26487" s="4" t="s">
        <v>5</v>
      </c>
      <c r="C26487" s="4" t="s">
        <v>13</v>
      </c>
      <c r="D26487" s="4" t="s">
        <v>10</v>
      </c>
    </row>
    <row r="26488" spans="1:10">
      <c r="A26488" t="n">
        <v>211267</v>
      </c>
      <c r="B26488" s="28" t="n">
        <v>58</v>
      </c>
      <c r="C26488" s="7" t="n">
        <v>255</v>
      </c>
      <c r="D26488" s="7" t="n">
        <v>0</v>
      </c>
    </row>
    <row r="26489" spans="1:10">
      <c r="A26489" t="s">
        <v>4</v>
      </c>
      <c r="B26489" s="4" t="s">
        <v>5</v>
      </c>
      <c r="C26489" s="4" t="s">
        <v>13</v>
      </c>
      <c r="D26489" s="4" t="s">
        <v>9</v>
      </c>
      <c r="E26489" s="4" t="s">
        <v>9</v>
      </c>
      <c r="F26489" s="4" t="s">
        <v>9</v>
      </c>
    </row>
    <row r="26490" spans="1:10">
      <c r="A26490" t="n">
        <v>211271</v>
      </c>
      <c r="B26490" s="14" t="n">
        <v>50</v>
      </c>
      <c r="C26490" s="7" t="n">
        <v>255</v>
      </c>
      <c r="D26490" s="7" t="n">
        <v>1056964608</v>
      </c>
      <c r="E26490" s="7" t="n">
        <v>1065353216</v>
      </c>
      <c r="F26490" s="7" t="n">
        <v>1053609165</v>
      </c>
    </row>
    <row r="26491" spans="1:10">
      <c r="A26491" t="s">
        <v>4</v>
      </c>
      <c r="B26491" s="4" t="s">
        <v>5</v>
      </c>
      <c r="C26491" s="4" t="s">
        <v>13</v>
      </c>
      <c r="D26491" s="4" t="s">
        <v>10</v>
      </c>
      <c r="E26491" s="4" t="s">
        <v>22</v>
      </c>
      <c r="F26491" s="4" t="s">
        <v>10</v>
      </c>
      <c r="G26491" s="4" t="s">
        <v>9</v>
      </c>
      <c r="H26491" s="4" t="s">
        <v>9</v>
      </c>
      <c r="I26491" s="4" t="s">
        <v>10</v>
      </c>
      <c r="J26491" s="4" t="s">
        <v>10</v>
      </c>
      <c r="K26491" s="4" t="s">
        <v>9</v>
      </c>
      <c r="L26491" s="4" t="s">
        <v>9</v>
      </c>
      <c r="M26491" s="4" t="s">
        <v>9</v>
      </c>
      <c r="N26491" s="4" t="s">
        <v>9</v>
      </c>
      <c r="O26491" s="4" t="s">
        <v>6</v>
      </c>
    </row>
    <row r="26492" spans="1:10">
      <c r="A26492" t="n">
        <v>211285</v>
      </c>
      <c r="B26492" s="14" t="n">
        <v>50</v>
      </c>
      <c r="C26492" s="7" t="n">
        <v>0</v>
      </c>
      <c r="D26492" s="7" t="n">
        <v>4429</v>
      </c>
      <c r="E26492" s="7" t="n">
        <v>0.800000011920929</v>
      </c>
      <c r="F26492" s="7" t="n">
        <v>0</v>
      </c>
      <c r="G26492" s="7" t="n">
        <v>0</v>
      </c>
      <c r="H26492" s="7" t="n">
        <v>0</v>
      </c>
      <c r="I26492" s="7" t="n">
        <v>0</v>
      </c>
      <c r="J26492" s="7" t="n">
        <v>65533</v>
      </c>
      <c r="K26492" s="7" t="n">
        <v>0</v>
      </c>
      <c r="L26492" s="7" t="n">
        <v>0</v>
      </c>
      <c r="M26492" s="7" t="n">
        <v>0</v>
      </c>
      <c r="N26492" s="7" t="n">
        <v>0</v>
      </c>
      <c r="O26492" s="7" t="s">
        <v>12</v>
      </c>
    </row>
    <row r="26493" spans="1:10">
      <c r="A26493" t="s">
        <v>4</v>
      </c>
      <c r="B26493" s="4" t="s">
        <v>5</v>
      </c>
      <c r="C26493" s="4" t="s">
        <v>13</v>
      </c>
      <c r="D26493" s="4" t="s">
        <v>10</v>
      </c>
      <c r="E26493" s="4" t="s">
        <v>22</v>
      </c>
      <c r="F26493" s="4" t="s">
        <v>10</v>
      </c>
      <c r="G26493" s="4" t="s">
        <v>9</v>
      </c>
      <c r="H26493" s="4" t="s">
        <v>9</v>
      </c>
      <c r="I26493" s="4" t="s">
        <v>10</v>
      </c>
      <c r="J26493" s="4" t="s">
        <v>10</v>
      </c>
      <c r="K26493" s="4" t="s">
        <v>9</v>
      </c>
      <c r="L26493" s="4" t="s">
        <v>9</v>
      </c>
      <c r="M26493" s="4" t="s">
        <v>9</v>
      </c>
      <c r="N26493" s="4" t="s">
        <v>9</v>
      </c>
      <c r="O26493" s="4" t="s">
        <v>6</v>
      </c>
    </row>
    <row r="26494" spans="1:10">
      <c r="A26494" t="n">
        <v>211324</v>
      </c>
      <c r="B26494" s="14" t="n">
        <v>50</v>
      </c>
      <c r="C26494" s="7" t="n">
        <v>0</v>
      </c>
      <c r="D26494" s="7" t="n">
        <v>4437</v>
      </c>
      <c r="E26494" s="7" t="n">
        <v>0.899999976158142</v>
      </c>
      <c r="F26494" s="7" t="n">
        <v>0</v>
      </c>
      <c r="G26494" s="7" t="n">
        <v>0</v>
      </c>
      <c r="H26494" s="7" t="n">
        <v>0</v>
      </c>
      <c r="I26494" s="7" t="n">
        <v>0</v>
      </c>
      <c r="J26494" s="7" t="n">
        <v>65533</v>
      </c>
      <c r="K26494" s="7" t="n">
        <v>0</v>
      </c>
      <c r="L26494" s="7" t="n">
        <v>0</v>
      </c>
      <c r="M26494" s="7" t="n">
        <v>0</v>
      </c>
      <c r="N26494" s="7" t="n">
        <v>0</v>
      </c>
      <c r="O26494" s="7" t="s">
        <v>12</v>
      </c>
    </row>
    <row r="26495" spans="1:10">
      <c r="A26495" t="s">
        <v>4</v>
      </c>
      <c r="B26495" s="4" t="s">
        <v>5</v>
      </c>
      <c r="C26495" s="4" t="s">
        <v>13</v>
      </c>
      <c r="D26495" s="4" t="s">
        <v>10</v>
      </c>
      <c r="E26495" s="4" t="s">
        <v>22</v>
      </c>
    </row>
    <row r="26496" spans="1:10">
      <c r="A26496" t="n">
        <v>211363</v>
      </c>
      <c r="B26496" s="28" t="n">
        <v>58</v>
      </c>
      <c r="C26496" s="7" t="n">
        <v>103</v>
      </c>
      <c r="D26496" s="7" t="n">
        <v>100</v>
      </c>
      <c r="E26496" s="7" t="n">
        <v>1</v>
      </c>
    </row>
    <row r="26497" spans="1:15">
      <c r="A26497" t="s">
        <v>4</v>
      </c>
      <c r="B26497" s="4" t="s">
        <v>5</v>
      </c>
      <c r="C26497" s="4" t="s">
        <v>13</v>
      </c>
      <c r="D26497" s="4" t="s">
        <v>10</v>
      </c>
    </row>
    <row r="26498" spans="1:15">
      <c r="A26498" t="n">
        <v>211371</v>
      </c>
      <c r="B26498" s="28" t="n">
        <v>58</v>
      </c>
      <c r="C26498" s="7" t="n">
        <v>255</v>
      </c>
      <c r="D26498" s="7" t="n">
        <v>0</v>
      </c>
    </row>
    <row r="26499" spans="1:15">
      <c r="A26499" t="s">
        <v>4</v>
      </c>
      <c r="B26499" s="4" t="s">
        <v>5</v>
      </c>
      <c r="C26499" s="4" t="s">
        <v>13</v>
      </c>
      <c r="D26499" s="4" t="s">
        <v>22</v>
      </c>
      <c r="E26499" s="4" t="s">
        <v>22</v>
      </c>
      <c r="F26499" s="4" t="s">
        <v>22</v>
      </c>
    </row>
    <row r="26500" spans="1:15">
      <c r="A26500" t="n">
        <v>211375</v>
      </c>
      <c r="B26500" s="25" t="n">
        <v>45</v>
      </c>
      <c r="C26500" s="7" t="n">
        <v>9</v>
      </c>
      <c r="D26500" s="7" t="n">
        <v>0.600000023841858</v>
      </c>
      <c r="E26500" s="7" t="n">
        <v>0.600000023841858</v>
      </c>
      <c r="F26500" s="7" t="n">
        <v>0.5</v>
      </c>
    </row>
    <row r="26501" spans="1:15">
      <c r="A26501" t="s">
        <v>4</v>
      </c>
      <c r="B26501" s="4" t="s">
        <v>5</v>
      </c>
      <c r="C26501" s="4" t="s">
        <v>10</v>
      </c>
      <c r="D26501" s="4" t="s">
        <v>9</v>
      </c>
    </row>
    <row r="26502" spans="1:15">
      <c r="A26502" t="n">
        <v>211389</v>
      </c>
      <c r="B26502" s="106" t="n">
        <v>98</v>
      </c>
      <c r="C26502" s="7" t="n">
        <v>7033</v>
      </c>
      <c r="D26502" s="7" t="n">
        <v>1050253722</v>
      </c>
    </row>
    <row r="26503" spans="1:15">
      <c r="A26503" t="s">
        <v>4</v>
      </c>
      <c r="B26503" s="4" t="s">
        <v>5</v>
      </c>
      <c r="C26503" s="4" t="s">
        <v>10</v>
      </c>
      <c r="D26503" s="4" t="s">
        <v>9</v>
      </c>
    </row>
    <row r="26504" spans="1:15">
      <c r="A26504" t="n">
        <v>211396</v>
      </c>
      <c r="B26504" s="106" t="n">
        <v>98</v>
      </c>
      <c r="C26504" s="7" t="n">
        <v>7034</v>
      </c>
      <c r="D26504" s="7" t="n">
        <v>1050253722</v>
      </c>
    </row>
    <row r="26505" spans="1:15">
      <c r="A26505" t="s">
        <v>4</v>
      </c>
      <c r="B26505" s="4" t="s">
        <v>5</v>
      </c>
      <c r="C26505" s="4" t="s">
        <v>10</v>
      </c>
    </row>
    <row r="26506" spans="1:15">
      <c r="A26506" t="n">
        <v>211403</v>
      </c>
      <c r="B26506" s="35" t="n">
        <v>16</v>
      </c>
      <c r="C26506" s="7" t="n">
        <v>500</v>
      </c>
    </row>
    <row r="26507" spans="1:15">
      <c r="A26507" t="s">
        <v>4</v>
      </c>
      <c r="B26507" s="4" t="s">
        <v>5</v>
      </c>
      <c r="C26507" s="4" t="s">
        <v>13</v>
      </c>
      <c r="D26507" s="4" t="s">
        <v>22</v>
      </c>
      <c r="E26507" s="4" t="s">
        <v>22</v>
      </c>
      <c r="F26507" s="4" t="s">
        <v>22</v>
      </c>
    </row>
    <row r="26508" spans="1:15">
      <c r="A26508" t="n">
        <v>211406</v>
      </c>
      <c r="B26508" s="25" t="n">
        <v>45</v>
      </c>
      <c r="C26508" s="7" t="n">
        <v>9</v>
      </c>
      <c r="D26508" s="7" t="n">
        <v>0.100000001490116</v>
      </c>
      <c r="E26508" s="7" t="n">
        <v>0.100000001490116</v>
      </c>
      <c r="F26508" s="7" t="n">
        <v>2</v>
      </c>
    </row>
    <row r="26509" spans="1:15">
      <c r="A26509" t="s">
        <v>4</v>
      </c>
      <c r="B26509" s="4" t="s">
        <v>5</v>
      </c>
      <c r="C26509" s="4" t="s">
        <v>10</v>
      </c>
    </row>
    <row r="26510" spans="1:15">
      <c r="A26510" t="n">
        <v>211420</v>
      </c>
      <c r="B26510" s="35" t="n">
        <v>16</v>
      </c>
      <c r="C26510" s="7" t="n">
        <v>1200</v>
      </c>
    </row>
    <row r="26511" spans="1:15">
      <c r="A26511" t="s">
        <v>4</v>
      </c>
      <c r="B26511" s="4" t="s">
        <v>5</v>
      </c>
      <c r="C26511" s="4" t="s">
        <v>13</v>
      </c>
      <c r="D26511" s="4" t="s">
        <v>10</v>
      </c>
      <c r="E26511" s="4" t="s">
        <v>22</v>
      </c>
      <c r="F26511" s="4" t="s">
        <v>10</v>
      </c>
      <c r="G26511" s="4" t="s">
        <v>9</v>
      </c>
      <c r="H26511" s="4" t="s">
        <v>9</v>
      </c>
      <c r="I26511" s="4" t="s">
        <v>10</v>
      </c>
      <c r="J26511" s="4" t="s">
        <v>10</v>
      </c>
      <c r="K26511" s="4" t="s">
        <v>9</v>
      </c>
      <c r="L26511" s="4" t="s">
        <v>9</v>
      </c>
      <c r="M26511" s="4" t="s">
        <v>9</v>
      </c>
      <c r="N26511" s="4" t="s">
        <v>9</v>
      </c>
      <c r="O26511" s="4" t="s">
        <v>6</v>
      </c>
    </row>
    <row r="26512" spans="1:15">
      <c r="A26512" t="n">
        <v>211423</v>
      </c>
      <c r="B26512" s="14" t="n">
        <v>50</v>
      </c>
      <c r="C26512" s="7" t="n">
        <v>0</v>
      </c>
      <c r="D26512" s="7" t="n">
        <v>4400</v>
      </c>
      <c r="E26512" s="7" t="n">
        <v>0.899999976158142</v>
      </c>
      <c r="F26512" s="7" t="n">
        <v>0</v>
      </c>
      <c r="G26512" s="7" t="n">
        <v>0</v>
      </c>
      <c r="H26512" s="7" t="n">
        <v>0</v>
      </c>
      <c r="I26512" s="7" t="n">
        <v>0</v>
      </c>
      <c r="J26512" s="7" t="n">
        <v>65533</v>
      </c>
      <c r="K26512" s="7" t="n">
        <v>0</v>
      </c>
      <c r="L26512" s="7" t="n">
        <v>0</v>
      </c>
      <c r="M26512" s="7" t="n">
        <v>0</v>
      </c>
      <c r="N26512" s="7" t="n">
        <v>0</v>
      </c>
      <c r="O26512" s="7" t="s">
        <v>12</v>
      </c>
    </row>
    <row r="26513" spans="1:15">
      <c r="A26513" t="s">
        <v>4</v>
      </c>
      <c r="B26513" s="4" t="s">
        <v>5</v>
      </c>
      <c r="C26513" s="4" t="s">
        <v>10</v>
      </c>
      <c r="D26513" s="4" t="s">
        <v>9</v>
      </c>
    </row>
    <row r="26514" spans="1:15">
      <c r="A26514" t="n">
        <v>211462</v>
      </c>
      <c r="B26514" s="106" t="n">
        <v>98</v>
      </c>
      <c r="C26514" s="7" t="n">
        <v>7033</v>
      </c>
      <c r="D26514" s="7" t="n">
        <v>1065353216</v>
      </c>
    </row>
    <row r="26515" spans="1:15">
      <c r="A26515" t="s">
        <v>4</v>
      </c>
      <c r="B26515" s="4" t="s">
        <v>5</v>
      </c>
      <c r="C26515" s="4" t="s">
        <v>10</v>
      </c>
      <c r="D26515" s="4" t="s">
        <v>9</v>
      </c>
    </row>
    <row r="26516" spans="1:15">
      <c r="A26516" t="n">
        <v>211469</v>
      </c>
      <c r="B26516" s="106" t="n">
        <v>98</v>
      </c>
      <c r="C26516" s="7" t="n">
        <v>7034</v>
      </c>
      <c r="D26516" s="7" t="n">
        <v>1065353216</v>
      </c>
    </row>
    <row r="26517" spans="1:15">
      <c r="A26517" t="s">
        <v>4</v>
      </c>
      <c r="B26517" s="4" t="s">
        <v>5</v>
      </c>
      <c r="C26517" s="4" t="s">
        <v>10</v>
      </c>
    </row>
    <row r="26518" spans="1:15">
      <c r="A26518" t="n">
        <v>211476</v>
      </c>
      <c r="B26518" s="35" t="n">
        <v>16</v>
      </c>
      <c r="C26518" s="7" t="n">
        <v>400</v>
      </c>
    </row>
    <row r="26519" spans="1:15">
      <c r="A26519" t="s">
        <v>4</v>
      </c>
      <c r="B26519" s="4" t="s">
        <v>5</v>
      </c>
      <c r="C26519" s="4" t="s">
        <v>13</v>
      </c>
      <c r="D26519" s="4" t="s">
        <v>22</v>
      </c>
      <c r="E26519" s="4" t="s">
        <v>22</v>
      </c>
      <c r="F26519" s="4" t="s">
        <v>22</v>
      </c>
    </row>
    <row r="26520" spans="1:15">
      <c r="A26520" t="n">
        <v>211479</v>
      </c>
      <c r="B26520" s="25" t="n">
        <v>45</v>
      </c>
      <c r="C26520" s="7" t="n">
        <v>9</v>
      </c>
      <c r="D26520" s="7" t="n">
        <v>0.699999988079071</v>
      </c>
      <c r="E26520" s="7" t="n">
        <v>0.699999988079071</v>
      </c>
      <c r="F26520" s="7" t="n">
        <v>0.200000002980232</v>
      </c>
    </row>
    <row r="26521" spans="1:15">
      <c r="A26521" t="s">
        <v>4</v>
      </c>
      <c r="B26521" s="4" t="s">
        <v>5</v>
      </c>
      <c r="C26521" s="4" t="s">
        <v>13</v>
      </c>
      <c r="D26521" s="4" t="s">
        <v>10</v>
      </c>
      <c r="E26521" s="4" t="s">
        <v>22</v>
      </c>
      <c r="F26521" s="4" t="s">
        <v>10</v>
      </c>
      <c r="G26521" s="4" t="s">
        <v>9</v>
      </c>
      <c r="H26521" s="4" t="s">
        <v>9</v>
      </c>
      <c r="I26521" s="4" t="s">
        <v>10</v>
      </c>
      <c r="J26521" s="4" t="s">
        <v>10</v>
      </c>
      <c r="K26521" s="4" t="s">
        <v>9</v>
      </c>
      <c r="L26521" s="4" t="s">
        <v>9</v>
      </c>
      <c r="M26521" s="4" t="s">
        <v>9</v>
      </c>
      <c r="N26521" s="4" t="s">
        <v>9</v>
      </c>
      <c r="O26521" s="4" t="s">
        <v>6</v>
      </c>
    </row>
    <row r="26522" spans="1:15">
      <c r="A26522" t="n">
        <v>211493</v>
      </c>
      <c r="B26522" s="14" t="n">
        <v>50</v>
      </c>
      <c r="C26522" s="7" t="n">
        <v>0</v>
      </c>
      <c r="D26522" s="7" t="n">
        <v>4427</v>
      </c>
      <c r="E26522" s="7" t="n">
        <v>1</v>
      </c>
      <c r="F26522" s="7" t="n">
        <v>0</v>
      </c>
      <c r="G26522" s="7" t="n">
        <v>0</v>
      </c>
      <c r="H26522" s="7" t="n">
        <v>0</v>
      </c>
      <c r="I26522" s="7" t="n">
        <v>0</v>
      </c>
      <c r="J26522" s="7" t="n">
        <v>65533</v>
      </c>
      <c r="K26522" s="7" t="n">
        <v>0</v>
      </c>
      <c r="L26522" s="7" t="n">
        <v>0</v>
      </c>
      <c r="M26522" s="7" t="n">
        <v>0</v>
      </c>
      <c r="N26522" s="7" t="n">
        <v>0</v>
      </c>
      <c r="O26522" s="7" t="s">
        <v>12</v>
      </c>
    </row>
    <row r="26523" spans="1:15">
      <c r="A26523" t="s">
        <v>4</v>
      </c>
      <c r="B26523" s="4" t="s">
        <v>5</v>
      </c>
      <c r="C26523" s="4" t="s">
        <v>13</v>
      </c>
      <c r="D26523" s="4" t="s">
        <v>10</v>
      </c>
      <c r="E26523" s="4" t="s">
        <v>22</v>
      </c>
      <c r="F26523" s="4" t="s">
        <v>10</v>
      </c>
      <c r="G26523" s="4" t="s">
        <v>9</v>
      </c>
      <c r="H26523" s="4" t="s">
        <v>9</v>
      </c>
      <c r="I26523" s="4" t="s">
        <v>10</v>
      </c>
      <c r="J26523" s="4" t="s">
        <v>10</v>
      </c>
      <c r="K26523" s="4" t="s">
        <v>9</v>
      </c>
      <c r="L26523" s="4" t="s">
        <v>9</v>
      </c>
      <c r="M26523" s="4" t="s">
        <v>9</v>
      </c>
      <c r="N26523" s="4" t="s">
        <v>9</v>
      </c>
      <c r="O26523" s="4" t="s">
        <v>6</v>
      </c>
    </row>
    <row r="26524" spans="1:15">
      <c r="A26524" t="n">
        <v>211532</v>
      </c>
      <c r="B26524" s="14" t="n">
        <v>50</v>
      </c>
      <c r="C26524" s="7" t="n">
        <v>0</v>
      </c>
      <c r="D26524" s="7" t="n">
        <v>4420</v>
      </c>
      <c r="E26524" s="7" t="n">
        <v>0.800000011920929</v>
      </c>
      <c r="F26524" s="7" t="n">
        <v>100</v>
      </c>
      <c r="G26524" s="7" t="n">
        <v>0</v>
      </c>
      <c r="H26524" s="7" t="n">
        <v>0</v>
      </c>
      <c r="I26524" s="7" t="n">
        <v>0</v>
      </c>
      <c r="J26524" s="7" t="n">
        <v>65533</v>
      </c>
      <c r="K26524" s="7" t="n">
        <v>0</v>
      </c>
      <c r="L26524" s="7" t="n">
        <v>0</v>
      </c>
      <c r="M26524" s="7" t="n">
        <v>0</v>
      </c>
      <c r="N26524" s="7" t="n">
        <v>0</v>
      </c>
      <c r="O26524" s="7" t="s">
        <v>12</v>
      </c>
    </row>
    <row r="26525" spans="1:15">
      <c r="A26525" t="s">
        <v>4</v>
      </c>
      <c r="B26525" s="4" t="s">
        <v>5</v>
      </c>
      <c r="C26525" s="4" t="s">
        <v>13</v>
      </c>
      <c r="D26525" s="4" t="s">
        <v>13</v>
      </c>
      <c r="E26525" s="4" t="s">
        <v>22</v>
      </c>
      <c r="F26525" s="4" t="s">
        <v>22</v>
      </c>
      <c r="G26525" s="4" t="s">
        <v>22</v>
      </c>
      <c r="H26525" s="4" t="s">
        <v>10</v>
      </c>
    </row>
    <row r="26526" spans="1:15">
      <c r="A26526" t="n">
        <v>211571</v>
      </c>
      <c r="B26526" s="25" t="n">
        <v>45</v>
      </c>
      <c r="C26526" s="7" t="n">
        <v>2</v>
      </c>
      <c r="D26526" s="7" t="n">
        <v>3</v>
      </c>
      <c r="E26526" s="7" t="n">
        <v>0.889999985694885</v>
      </c>
      <c r="F26526" s="7" t="n">
        <v>28.2700004577637</v>
      </c>
      <c r="G26526" s="7" t="n">
        <v>2.91000008583069</v>
      </c>
      <c r="H26526" s="7" t="n">
        <v>3000</v>
      </c>
    </row>
    <row r="26527" spans="1:15">
      <c r="A26527" t="s">
        <v>4</v>
      </c>
      <c r="B26527" s="4" t="s">
        <v>5</v>
      </c>
      <c r="C26527" s="4" t="s">
        <v>13</v>
      </c>
      <c r="D26527" s="4" t="s">
        <v>13</v>
      </c>
      <c r="E26527" s="4" t="s">
        <v>22</v>
      </c>
      <c r="F26527" s="4" t="s">
        <v>22</v>
      </c>
      <c r="G26527" s="4" t="s">
        <v>22</v>
      </c>
      <c r="H26527" s="4" t="s">
        <v>10</v>
      </c>
      <c r="I26527" s="4" t="s">
        <v>13</v>
      </c>
    </row>
    <row r="26528" spans="1:15">
      <c r="A26528" t="n">
        <v>211588</v>
      </c>
      <c r="B26528" s="25" t="n">
        <v>45</v>
      </c>
      <c r="C26528" s="7" t="n">
        <v>4</v>
      </c>
      <c r="D26528" s="7" t="n">
        <v>3</v>
      </c>
      <c r="E26528" s="7" t="n">
        <v>359.970001220703</v>
      </c>
      <c r="F26528" s="7" t="n">
        <v>91.629997253418</v>
      </c>
      <c r="G26528" s="7" t="n">
        <v>-22</v>
      </c>
      <c r="H26528" s="7" t="n">
        <v>3000</v>
      </c>
      <c r="I26528" s="7" t="n">
        <v>1</v>
      </c>
    </row>
    <row r="26529" spans="1:15">
      <c r="A26529" t="s">
        <v>4</v>
      </c>
      <c r="B26529" s="4" t="s">
        <v>5</v>
      </c>
      <c r="C26529" s="4" t="s">
        <v>13</v>
      </c>
      <c r="D26529" s="4" t="s">
        <v>13</v>
      </c>
      <c r="E26529" s="4" t="s">
        <v>22</v>
      </c>
      <c r="F26529" s="4" t="s">
        <v>10</v>
      </c>
    </row>
    <row r="26530" spans="1:15">
      <c r="A26530" t="n">
        <v>211606</v>
      </c>
      <c r="B26530" s="25" t="n">
        <v>45</v>
      </c>
      <c r="C26530" s="7" t="n">
        <v>5</v>
      </c>
      <c r="D26530" s="7" t="n">
        <v>3</v>
      </c>
      <c r="E26530" s="7" t="n">
        <v>21.5</v>
      </c>
      <c r="F26530" s="7" t="n">
        <v>3000</v>
      </c>
    </row>
    <row r="26531" spans="1:15">
      <c r="A26531" t="s">
        <v>4</v>
      </c>
      <c r="B26531" s="4" t="s">
        <v>5</v>
      </c>
      <c r="C26531" s="4" t="s">
        <v>13</v>
      </c>
      <c r="D26531" s="4" t="s">
        <v>13</v>
      </c>
      <c r="E26531" s="4" t="s">
        <v>22</v>
      </c>
      <c r="F26531" s="4" t="s">
        <v>10</v>
      </c>
    </row>
    <row r="26532" spans="1:15">
      <c r="A26532" t="n">
        <v>211615</v>
      </c>
      <c r="B26532" s="25" t="n">
        <v>45</v>
      </c>
      <c r="C26532" s="7" t="n">
        <v>11</v>
      </c>
      <c r="D26532" s="7" t="n">
        <v>3</v>
      </c>
      <c r="E26532" s="7" t="n">
        <v>31</v>
      </c>
      <c r="F26532" s="7" t="n">
        <v>3000</v>
      </c>
    </row>
    <row r="26533" spans="1:15">
      <c r="A26533" t="s">
        <v>4</v>
      </c>
      <c r="B26533" s="4" t="s">
        <v>5</v>
      </c>
      <c r="C26533" s="4" t="s">
        <v>10</v>
      </c>
    </row>
    <row r="26534" spans="1:15">
      <c r="A26534" t="n">
        <v>211624</v>
      </c>
      <c r="B26534" s="35" t="n">
        <v>16</v>
      </c>
      <c r="C26534" s="7" t="n">
        <v>400</v>
      </c>
    </row>
    <row r="26535" spans="1:15">
      <c r="A26535" t="s">
        <v>4</v>
      </c>
      <c r="B26535" s="4" t="s">
        <v>5</v>
      </c>
      <c r="C26535" s="4" t="s">
        <v>10</v>
      </c>
      <c r="D26535" s="4" t="s">
        <v>13</v>
      </c>
      <c r="E26535" s="4" t="s">
        <v>6</v>
      </c>
      <c r="F26535" s="4" t="s">
        <v>22</v>
      </c>
      <c r="G26535" s="4" t="s">
        <v>22</v>
      </c>
      <c r="H26535" s="4" t="s">
        <v>22</v>
      </c>
    </row>
    <row r="26536" spans="1:15">
      <c r="A26536" t="n">
        <v>211627</v>
      </c>
      <c r="B26536" s="39" t="n">
        <v>48</v>
      </c>
      <c r="C26536" s="7" t="n">
        <v>7033</v>
      </c>
      <c r="D26536" s="7" t="n">
        <v>0</v>
      </c>
      <c r="E26536" s="7" t="s">
        <v>1490</v>
      </c>
      <c r="F26536" s="7" t="n">
        <v>1</v>
      </c>
      <c r="G26536" s="7" t="n">
        <v>1</v>
      </c>
      <c r="H26536" s="7" t="n">
        <v>0</v>
      </c>
    </row>
    <row r="26537" spans="1:15">
      <c r="A26537" t="s">
        <v>4</v>
      </c>
      <c r="B26537" s="4" t="s">
        <v>5</v>
      </c>
      <c r="C26537" s="4" t="s">
        <v>10</v>
      </c>
      <c r="D26537" s="4" t="s">
        <v>13</v>
      </c>
      <c r="E26537" s="4" t="s">
        <v>6</v>
      </c>
      <c r="F26537" s="4" t="s">
        <v>22</v>
      </c>
      <c r="G26537" s="4" t="s">
        <v>22</v>
      </c>
      <c r="H26537" s="4" t="s">
        <v>22</v>
      </c>
    </row>
    <row r="26538" spans="1:15">
      <c r="A26538" t="n">
        <v>211654</v>
      </c>
      <c r="B26538" s="39" t="n">
        <v>48</v>
      </c>
      <c r="C26538" s="7" t="n">
        <v>7034</v>
      </c>
      <c r="D26538" s="7" t="n">
        <v>0</v>
      </c>
      <c r="E26538" s="7" t="s">
        <v>1490</v>
      </c>
      <c r="F26538" s="7" t="n">
        <v>1</v>
      </c>
      <c r="G26538" s="7" t="n">
        <v>1</v>
      </c>
      <c r="H26538" s="7" t="n">
        <v>0</v>
      </c>
    </row>
    <row r="26539" spans="1:15">
      <c r="A26539" t="s">
        <v>4</v>
      </c>
      <c r="B26539" s="4" t="s">
        <v>5</v>
      </c>
      <c r="C26539" s="4" t="s">
        <v>10</v>
      </c>
      <c r="D26539" s="4" t="s">
        <v>22</v>
      </c>
      <c r="E26539" s="4" t="s">
        <v>22</v>
      </c>
      <c r="F26539" s="4" t="s">
        <v>22</v>
      </c>
      <c r="G26539" s="4" t="s">
        <v>22</v>
      </c>
    </row>
    <row r="26540" spans="1:15">
      <c r="A26540" t="n">
        <v>211681</v>
      </c>
      <c r="B26540" s="88" t="n">
        <v>131</v>
      </c>
      <c r="C26540" s="7" t="n">
        <v>7033</v>
      </c>
      <c r="D26540" s="7" t="n">
        <v>1</v>
      </c>
      <c r="E26540" s="7" t="n">
        <v>1</v>
      </c>
      <c r="F26540" s="7" t="n">
        <v>0</v>
      </c>
      <c r="G26540" s="7" t="n">
        <v>0</v>
      </c>
    </row>
    <row r="26541" spans="1:15">
      <c r="A26541" t="s">
        <v>4</v>
      </c>
      <c r="B26541" s="4" t="s">
        <v>5</v>
      </c>
      <c r="C26541" s="4" t="s">
        <v>10</v>
      </c>
      <c r="D26541" s="4" t="s">
        <v>22</v>
      </c>
      <c r="E26541" s="4" t="s">
        <v>22</v>
      </c>
      <c r="F26541" s="4" t="s">
        <v>22</v>
      </c>
      <c r="G26541" s="4" t="s">
        <v>22</v>
      </c>
    </row>
    <row r="26542" spans="1:15">
      <c r="A26542" t="n">
        <v>211700</v>
      </c>
      <c r="B26542" s="88" t="n">
        <v>131</v>
      </c>
      <c r="C26542" s="7" t="n">
        <v>7034</v>
      </c>
      <c r="D26542" s="7" t="n">
        <v>1</v>
      </c>
      <c r="E26542" s="7" t="n">
        <v>1</v>
      </c>
      <c r="F26542" s="7" t="n">
        <v>0</v>
      </c>
      <c r="G26542" s="7" t="n">
        <v>0</v>
      </c>
    </row>
    <row r="26543" spans="1:15">
      <c r="A26543" t="s">
        <v>4</v>
      </c>
      <c r="B26543" s="4" t="s">
        <v>5</v>
      </c>
      <c r="C26543" s="4" t="s">
        <v>10</v>
      </c>
      <c r="D26543" s="4" t="s">
        <v>10</v>
      </c>
      <c r="E26543" s="4" t="s">
        <v>22</v>
      </c>
      <c r="F26543" s="4" t="s">
        <v>22</v>
      </c>
      <c r="G26543" s="4" t="s">
        <v>22</v>
      </c>
      <c r="H26543" s="4" t="s">
        <v>22</v>
      </c>
      <c r="I26543" s="4" t="s">
        <v>13</v>
      </c>
      <c r="J26543" s="4" t="s">
        <v>10</v>
      </c>
    </row>
    <row r="26544" spans="1:15">
      <c r="A26544" t="n">
        <v>211719</v>
      </c>
      <c r="B26544" s="85" t="n">
        <v>55</v>
      </c>
      <c r="C26544" s="7" t="n">
        <v>7033</v>
      </c>
      <c r="D26544" s="7" t="n">
        <v>65533</v>
      </c>
      <c r="E26544" s="7" t="n">
        <v>15.0799999237061</v>
      </c>
      <c r="F26544" s="7" t="n">
        <v>20.7700004577637</v>
      </c>
      <c r="G26544" s="7" t="n">
        <v>-6.88000011444092</v>
      </c>
      <c r="H26544" s="7" t="n">
        <v>15</v>
      </c>
      <c r="I26544" s="7" t="n">
        <v>0</v>
      </c>
      <c r="J26544" s="7" t="n">
        <v>0</v>
      </c>
    </row>
    <row r="26545" spans="1:10">
      <c r="A26545" t="s">
        <v>4</v>
      </c>
      <c r="B26545" s="4" t="s">
        <v>5</v>
      </c>
      <c r="C26545" s="4" t="s">
        <v>10</v>
      </c>
      <c r="D26545" s="4" t="s">
        <v>10</v>
      </c>
      <c r="E26545" s="4" t="s">
        <v>22</v>
      </c>
      <c r="F26545" s="4" t="s">
        <v>22</v>
      </c>
      <c r="G26545" s="4" t="s">
        <v>22</v>
      </c>
      <c r="H26545" s="4" t="s">
        <v>22</v>
      </c>
      <c r="I26545" s="4" t="s">
        <v>13</v>
      </c>
      <c r="J26545" s="4" t="s">
        <v>10</v>
      </c>
    </row>
    <row r="26546" spans="1:10">
      <c r="A26546" t="n">
        <v>211743</v>
      </c>
      <c r="B26546" s="85" t="n">
        <v>55</v>
      </c>
      <c r="C26546" s="7" t="n">
        <v>7034</v>
      </c>
      <c r="D26546" s="7" t="n">
        <v>65533</v>
      </c>
      <c r="E26546" s="7" t="n">
        <v>-1.60000002384186</v>
      </c>
      <c r="F26546" s="7" t="n">
        <v>30.2199993133545</v>
      </c>
      <c r="G26546" s="7" t="n">
        <v>22.3099994659424</v>
      </c>
      <c r="H26546" s="7" t="n">
        <v>15</v>
      </c>
      <c r="I26546" s="7" t="n">
        <v>0</v>
      </c>
      <c r="J26546" s="7" t="n">
        <v>0</v>
      </c>
    </row>
    <row r="26547" spans="1:10">
      <c r="A26547" t="s">
        <v>4</v>
      </c>
      <c r="B26547" s="4" t="s">
        <v>5</v>
      </c>
      <c r="C26547" s="4" t="s">
        <v>10</v>
      </c>
    </row>
    <row r="26548" spans="1:10">
      <c r="A26548" t="n">
        <v>211767</v>
      </c>
      <c r="B26548" s="35" t="n">
        <v>16</v>
      </c>
      <c r="C26548" s="7" t="n">
        <v>1000</v>
      </c>
    </row>
    <row r="26549" spans="1:10">
      <c r="A26549" t="s">
        <v>4</v>
      </c>
      <c r="B26549" s="4" t="s">
        <v>5</v>
      </c>
      <c r="C26549" s="4" t="s">
        <v>13</v>
      </c>
      <c r="D26549" s="4" t="s">
        <v>10</v>
      </c>
      <c r="E26549" s="4" t="s">
        <v>22</v>
      </c>
    </row>
    <row r="26550" spans="1:10">
      <c r="A26550" t="n">
        <v>211770</v>
      </c>
      <c r="B26550" s="28" t="n">
        <v>58</v>
      </c>
      <c r="C26550" s="7" t="n">
        <v>0</v>
      </c>
      <c r="D26550" s="7" t="n">
        <v>1000</v>
      </c>
      <c r="E26550" s="7" t="n">
        <v>1</v>
      </c>
    </row>
    <row r="26551" spans="1:10">
      <c r="A26551" t="s">
        <v>4</v>
      </c>
      <c r="B26551" s="4" t="s">
        <v>5</v>
      </c>
      <c r="C26551" s="4" t="s">
        <v>13</v>
      </c>
      <c r="D26551" s="4" t="s">
        <v>10</v>
      </c>
      <c r="E26551" s="4" t="s">
        <v>9</v>
      </c>
      <c r="F26551" s="4" t="s">
        <v>10</v>
      </c>
    </row>
    <row r="26552" spans="1:10">
      <c r="A26552" t="n">
        <v>211778</v>
      </c>
      <c r="B26552" s="14" t="n">
        <v>50</v>
      </c>
      <c r="C26552" s="7" t="n">
        <v>3</v>
      </c>
      <c r="D26552" s="7" t="n">
        <v>1527</v>
      </c>
      <c r="E26552" s="7" t="n">
        <v>0</v>
      </c>
      <c r="F26552" s="7" t="n">
        <v>1000</v>
      </c>
    </row>
    <row r="26553" spans="1:10">
      <c r="A26553" t="s">
        <v>4</v>
      </c>
      <c r="B26553" s="4" t="s">
        <v>5</v>
      </c>
      <c r="C26553" s="4" t="s">
        <v>13</v>
      </c>
      <c r="D26553" s="4" t="s">
        <v>10</v>
      </c>
    </row>
    <row r="26554" spans="1:10">
      <c r="A26554" t="n">
        <v>211788</v>
      </c>
      <c r="B26554" s="28" t="n">
        <v>58</v>
      </c>
      <c r="C26554" s="7" t="n">
        <v>255</v>
      </c>
      <c r="D26554" s="7" t="n">
        <v>0</v>
      </c>
    </row>
    <row r="26555" spans="1:10">
      <c r="A26555" t="s">
        <v>4</v>
      </c>
      <c r="B26555" s="4" t="s">
        <v>5</v>
      </c>
      <c r="C26555" s="4" t="s">
        <v>13</v>
      </c>
      <c r="D26555" s="4" t="s">
        <v>13</v>
      </c>
      <c r="E26555" s="4" t="s">
        <v>22</v>
      </c>
      <c r="F26555" s="4" t="s">
        <v>22</v>
      </c>
      <c r="G26555" s="4" t="s">
        <v>22</v>
      </c>
      <c r="H26555" s="4" t="s">
        <v>10</v>
      </c>
    </row>
    <row r="26556" spans="1:10">
      <c r="A26556" t="n">
        <v>211792</v>
      </c>
      <c r="B26556" s="25" t="n">
        <v>45</v>
      </c>
      <c r="C26556" s="7" t="n">
        <v>2</v>
      </c>
      <c r="D26556" s="7" t="n">
        <v>3</v>
      </c>
      <c r="E26556" s="7" t="n">
        <v>-59.3699989318848</v>
      </c>
      <c r="F26556" s="7" t="n">
        <v>-32.9599990844727</v>
      </c>
      <c r="G26556" s="7" t="n">
        <v>99.120002746582</v>
      </c>
      <c r="H26556" s="7" t="n">
        <v>0</v>
      </c>
    </row>
    <row r="26557" spans="1:10">
      <c r="A26557" t="s">
        <v>4</v>
      </c>
      <c r="B26557" s="4" t="s">
        <v>5</v>
      </c>
      <c r="C26557" s="4" t="s">
        <v>13</v>
      </c>
      <c r="D26557" s="4" t="s">
        <v>13</v>
      </c>
      <c r="E26557" s="4" t="s">
        <v>22</v>
      </c>
      <c r="F26557" s="4" t="s">
        <v>22</v>
      </c>
      <c r="G26557" s="4" t="s">
        <v>22</v>
      </c>
      <c r="H26557" s="4" t="s">
        <v>10</v>
      </c>
      <c r="I26557" s="4" t="s">
        <v>13</v>
      </c>
    </row>
    <row r="26558" spans="1:10">
      <c r="A26558" t="n">
        <v>211809</v>
      </c>
      <c r="B26558" s="25" t="n">
        <v>45</v>
      </c>
      <c r="C26558" s="7" t="n">
        <v>4</v>
      </c>
      <c r="D26558" s="7" t="n">
        <v>3</v>
      </c>
      <c r="E26558" s="7" t="n">
        <v>6.05999994277954</v>
      </c>
      <c r="F26558" s="7" t="n">
        <v>44.5400009155273</v>
      </c>
      <c r="G26558" s="7" t="n">
        <v>352</v>
      </c>
      <c r="H26558" s="7" t="n">
        <v>0</v>
      </c>
      <c r="I26558" s="7" t="n">
        <v>1</v>
      </c>
    </row>
    <row r="26559" spans="1:10">
      <c r="A26559" t="s">
        <v>4</v>
      </c>
      <c r="B26559" s="4" t="s">
        <v>5</v>
      </c>
      <c r="C26559" s="4" t="s">
        <v>13</v>
      </c>
      <c r="D26559" s="4" t="s">
        <v>13</v>
      </c>
      <c r="E26559" s="4" t="s">
        <v>22</v>
      </c>
      <c r="F26559" s="4" t="s">
        <v>10</v>
      </c>
    </row>
    <row r="26560" spans="1:10">
      <c r="A26560" t="n">
        <v>211827</v>
      </c>
      <c r="B26560" s="25" t="n">
        <v>45</v>
      </c>
      <c r="C26560" s="7" t="n">
        <v>5</v>
      </c>
      <c r="D26560" s="7" t="n">
        <v>3</v>
      </c>
      <c r="E26560" s="7" t="n">
        <v>25</v>
      </c>
      <c r="F26560" s="7" t="n">
        <v>0</v>
      </c>
    </row>
    <row r="26561" spans="1:10">
      <c r="A26561" t="s">
        <v>4</v>
      </c>
      <c r="B26561" s="4" t="s">
        <v>5</v>
      </c>
      <c r="C26561" s="4" t="s">
        <v>13</v>
      </c>
      <c r="D26561" s="4" t="s">
        <v>13</v>
      </c>
      <c r="E26561" s="4" t="s">
        <v>22</v>
      </c>
      <c r="F26561" s="4" t="s">
        <v>10</v>
      </c>
    </row>
    <row r="26562" spans="1:10">
      <c r="A26562" t="n">
        <v>211836</v>
      </c>
      <c r="B26562" s="25" t="n">
        <v>45</v>
      </c>
      <c r="C26562" s="7" t="n">
        <v>11</v>
      </c>
      <c r="D26562" s="7" t="n">
        <v>3</v>
      </c>
      <c r="E26562" s="7" t="n">
        <v>40.2999992370605</v>
      </c>
      <c r="F26562" s="7" t="n">
        <v>0</v>
      </c>
    </row>
    <row r="26563" spans="1:10">
      <c r="A26563" t="s">
        <v>4</v>
      </c>
      <c r="B26563" s="4" t="s">
        <v>5</v>
      </c>
      <c r="C26563" s="4" t="s">
        <v>13</v>
      </c>
      <c r="D26563" s="4" t="s">
        <v>13</v>
      </c>
      <c r="E26563" s="4" t="s">
        <v>22</v>
      </c>
      <c r="F26563" s="4" t="s">
        <v>22</v>
      </c>
      <c r="G26563" s="4" t="s">
        <v>22</v>
      </c>
      <c r="H26563" s="4" t="s">
        <v>10</v>
      </c>
      <c r="I26563" s="4" t="s">
        <v>13</v>
      </c>
    </row>
    <row r="26564" spans="1:10">
      <c r="A26564" t="n">
        <v>211845</v>
      </c>
      <c r="B26564" s="25" t="n">
        <v>45</v>
      </c>
      <c r="C26564" s="7" t="n">
        <v>4</v>
      </c>
      <c r="D26564" s="7" t="n">
        <v>3</v>
      </c>
      <c r="E26564" s="7" t="n">
        <v>346.450012207031</v>
      </c>
      <c r="F26564" s="7" t="n">
        <v>62.6199989318848</v>
      </c>
      <c r="G26564" s="7" t="n">
        <v>352</v>
      </c>
      <c r="H26564" s="7" t="n">
        <v>4000</v>
      </c>
      <c r="I26564" s="7" t="n">
        <v>1</v>
      </c>
    </row>
    <row r="26565" spans="1:10">
      <c r="A26565" t="s">
        <v>4</v>
      </c>
      <c r="B26565" s="4" t="s">
        <v>5</v>
      </c>
      <c r="C26565" s="4" t="s">
        <v>13</v>
      </c>
      <c r="D26565" s="4" t="s">
        <v>13</v>
      </c>
      <c r="E26565" s="4" t="s">
        <v>22</v>
      </c>
      <c r="F26565" s="4" t="s">
        <v>10</v>
      </c>
    </row>
    <row r="26566" spans="1:10">
      <c r="A26566" t="n">
        <v>211863</v>
      </c>
      <c r="B26566" s="25" t="n">
        <v>45</v>
      </c>
      <c r="C26566" s="7" t="n">
        <v>5</v>
      </c>
      <c r="D26566" s="7" t="n">
        <v>3</v>
      </c>
      <c r="E26566" s="7" t="n">
        <v>12.6000003814697</v>
      </c>
      <c r="F26566" s="7" t="n">
        <v>4000</v>
      </c>
    </row>
    <row r="26567" spans="1:10">
      <c r="A26567" t="s">
        <v>4</v>
      </c>
      <c r="B26567" s="4" t="s">
        <v>5</v>
      </c>
      <c r="C26567" s="4" t="s">
        <v>13</v>
      </c>
      <c r="D26567" s="4" t="s">
        <v>10</v>
      </c>
      <c r="E26567" s="4" t="s">
        <v>10</v>
      </c>
      <c r="F26567" s="4" t="s">
        <v>9</v>
      </c>
    </row>
    <row r="26568" spans="1:10">
      <c r="A26568" t="n">
        <v>211872</v>
      </c>
      <c r="B26568" s="86" t="n">
        <v>84</v>
      </c>
      <c r="C26568" s="7" t="n">
        <v>1</v>
      </c>
      <c r="D26568" s="7" t="n">
        <v>0</v>
      </c>
      <c r="E26568" s="7" t="n">
        <v>0</v>
      </c>
      <c r="F26568" s="7" t="n">
        <v>0</v>
      </c>
    </row>
    <row r="26569" spans="1:10">
      <c r="A26569" t="s">
        <v>4</v>
      </c>
      <c r="B26569" s="4" t="s">
        <v>5</v>
      </c>
      <c r="C26569" s="4" t="s">
        <v>13</v>
      </c>
      <c r="D26569" s="4" t="s">
        <v>10</v>
      </c>
      <c r="E26569" s="4" t="s">
        <v>10</v>
      </c>
      <c r="F26569" s="4" t="s">
        <v>9</v>
      </c>
    </row>
    <row r="26570" spans="1:10">
      <c r="A26570" t="n">
        <v>211882</v>
      </c>
      <c r="B26570" s="86" t="n">
        <v>84</v>
      </c>
      <c r="C26570" s="7" t="n">
        <v>0</v>
      </c>
      <c r="D26570" s="7" t="n">
        <v>0</v>
      </c>
      <c r="E26570" s="7" t="n">
        <v>0</v>
      </c>
      <c r="F26570" s="7" t="n">
        <v>1045220557</v>
      </c>
    </row>
    <row r="26571" spans="1:10">
      <c r="A26571" t="s">
        <v>4</v>
      </c>
      <c r="B26571" s="4" t="s">
        <v>5</v>
      </c>
      <c r="C26571" s="4" t="s">
        <v>10</v>
      </c>
      <c r="D26571" s="4" t="s">
        <v>13</v>
      </c>
      <c r="E26571" s="4" t="s">
        <v>6</v>
      </c>
      <c r="F26571" s="4" t="s">
        <v>22</v>
      </c>
      <c r="G26571" s="4" t="s">
        <v>22</v>
      </c>
      <c r="H26571" s="4" t="s">
        <v>22</v>
      </c>
    </row>
    <row r="26572" spans="1:10">
      <c r="A26572" t="n">
        <v>211892</v>
      </c>
      <c r="B26572" s="39" t="n">
        <v>48</v>
      </c>
      <c r="C26572" s="7" t="n">
        <v>7033</v>
      </c>
      <c r="D26572" s="7" t="n">
        <v>0</v>
      </c>
      <c r="E26572" s="7" t="s">
        <v>1491</v>
      </c>
      <c r="F26572" s="7" t="n">
        <v>0</v>
      </c>
      <c r="G26572" s="7" t="n">
        <v>1</v>
      </c>
      <c r="H26572" s="7" t="n">
        <v>0</v>
      </c>
    </row>
    <row r="26573" spans="1:10">
      <c r="A26573" t="s">
        <v>4</v>
      </c>
      <c r="B26573" s="4" t="s">
        <v>5</v>
      </c>
      <c r="C26573" s="4" t="s">
        <v>10</v>
      </c>
      <c r="D26573" s="4" t="s">
        <v>13</v>
      </c>
      <c r="E26573" s="4" t="s">
        <v>6</v>
      </c>
      <c r="F26573" s="4" t="s">
        <v>22</v>
      </c>
      <c r="G26573" s="4" t="s">
        <v>22</v>
      </c>
      <c r="H26573" s="4" t="s">
        <v>22</v>
      </c>
    </row>
    <row r="26574" spans="1:10">
      <c r="A26574" t="n">
        <v>211919</v>
      </c>
      <c r="B26574" s="39" t="n">
        <v>48</v>
      </c>
      <c r="C26574" s="7" t="n">
        <v>7034</v>
      </c>
      <c r="D26574" s="7" t="n">
        <v>0</v>
      </c>
      <c r="E26574" s="7" t="s">
        <v>1491</v>
      </c>
      <c r="F26574" s="7" t="n">
        <v>0</v>
      </c>
      <c r="G26574" s="7" t="n">
        <v>1</v>
      </c>
      <c r="H26574" s="7" t="n">
        <v>0</v>
      </c>
    </row>
    <row r="26575" spans="1:10">
      <c r="A26575" t="s">
        <v>4</v>
      </c>
      <c r="B26575" s="4" t="s">
        <v>5</v>
      </c>
      <c r="C26575" s="4" t="s">
        <v>10</v>
      </c>
      <c r="D26575" s="4" t="s">
        <v>22</v>
      </c>
      <c r="E26575" s="4" t="s">
        <v>22</v>
      </c>
      <c r="F26575" s="4" t="s">
        <v>22</v>
      </c>
      <c r="G26575" s="4" t="s">
        <v>22</v>
      </c>
    </row>
    <row r="26576" spans="1:10">
      <c r="A26576" t="n">
        <v>211946</v>
      </c>
      <c r="B26576" s="24" t="n">
        <v>46</v>
      </c>
      <c r="C26576" s="7" t="n">
        <v>7034</v>
      </c>
      <c r="D26576" s="7" t="n">
        <v>-30.5</v>
      </c>
      <c r="E26576" s="7" t="n">
        <v>-25</v>
      </c>
      <c r="F26576" s="7" t="n">
        <v>99</v>
      </c>
      <c r="G26576" s="7" t="n">
        <v>270</v>
      </c>
    </row>
    <row r="26577" spans="1:9">
      <c r="A26577" t="s">
        <v>4</v>
      </c>
      <c r="B26577" s="4" t="s">
        <v>5</v>
      </c>
      <c r="C26577" s="4" t="s">
        <v>10</v>
      </c>
      <c r="D26577" s="4" t="s">
        <v>22</v>
      </c>
      <c r="E26577" s="4" t="s">
        <v>22</v>
      </c>
      <c r="F26577" s="4" t="s">
        <v>22</v>
      </c>
      <c r="G26577" s="4" t="s">
        <v>22</v>
      </c>
    </row>
    <row r="26578" spans="1:9">
      <c r="A26578" t="n">
        <v>211965</v>
      </c>
      <c r="B26578" s="24" t="n">
        <v>46</v>
      </c>
      <c r="C26578" s="7" t="n">
        <v>7033</v>
      </c>
      <c r="D26578" s="7" t="n">
        <v>-102.599998474121</v>
      </c>
      <c r="E26578" s="7" t="n">
        <v>-25</v>
      </c>
      <c r="F26578" s="7" t="n">
        <v>99</v>
      </c>
      <c r="G26578" s="7" t="n">
        <v>90</v>
      </c>
    </row>
    <row r="26579" spans="1:9">
      <c r="A26579" t="s">
        <v>4</v>
      </c>
      <c r="B26579" s="4" t="s">
        <v>5</v>
      </c>
      <c r="C26579" s="4" t="s">
        <v>10</v>
      </c>
      <c r="D26579" s="4" t="s">
        <v>10</v>
      </c>
      <c r="E26579" s="4" t="s">
        <v>22</v>
      </c>
      <c r="F26579" s="4" t="s">
        <v>22</v>
      </c>
      <c r="G26579" s="4" t="s">
        <v>22</v>
      </c>
      <c r="H26579" s="4" t="s">
        <v>22</v>
      </c>
      <c r="I26579" s="4" t="s">
        <v>13</v>
      </c>
      <c r="J26579" s="4" t="s">
        <v>10</v>
      </c>
    </row>
    <row r="26580" spans="1:9">
      <c r="A26580" t="n">
        <v>211984</v>
      </c>
      <c r="B26580" s="85" t="n">
        <v>55</v>
      </c>
      <c r="C26580" s="7" t="n">
        <v>7034</v>
      </c>
      <c r="D26580" s="7" t="n">
        <v>65533</v>
      </c>
      <c r="E26580" s="7" t="n">
        <v>-55.5</v>
      </c>
      <c r="F26580" s="7" t="n">
        <v>-38.0900001525879</v>
      </c>
      <c r="G26580" s="7" t="n">
        <v>99</v>
      </c>
      <c r="H26580" s="7" t="n">
        <v>20</v>
      </c>
      <c r="I26580" s="7" t="n">
        <v>0</v>
      </c>
      <c r="J26580" s="7" t="n">
        <v>0</v>
      </c>
    </row>
    <row r="26581" spans="1:9">
      <c r="A26581" t="s">
        <v>4</v>
      </c>
      <c r="B26581" s="4" t="s">
        <v>5</v>
      </c>
      <c r="C26581" s="4" t="s">
        <v>10</v>
      </c>
      <c r="D26581" s="4" t="s">
        <v>10</v>
      </c>
      <c r="E26581" s="4" t="s">
        <v>22</v>
      </c>
      <c r="F26581" s="4" t="s">
        <v>22</v>
      </c>
      <c r="G26581" s="4" t="s">
        <v>22</v>
      </c>
      <c r="H26581" s="4" t="s">
        <v>22</v>
      </c>
      <c r="I26581" s="4" t="s">
        <v>13</v>
      </c>
      <c r="J26581" s="4" t="s">
        <v>10</v>
      </c>
    </row>
    <row r="26582" spans="1:9">
      <c r="A26582" t="n">
        <v>212008</v>
      </c>
      <c r="B26582" s="85" t="n">
        <v>55</v>
      </c>
      <c r="C26582" s="7" t="n">
        <v>7033</v>
      </c>
      <c r="D26582" s="7" t="n">
        <v>65533</v>
      </c>
      <c r="E26582" s="7" t="n">
        <v>-77.5999984741211</v>
      </c>
      <c r="F26582" s="7" t="n">
        <v>-38.0900001525879</v>
      </c>
      <c r="G26582" s="7" t="n">
        <v>99</v>
      </c>
      <c r="H26582" s="7" t="n">
        <v>20</v>
      </c>
      <c r="I26582" s="7" t="n">
        <v>0</v>
      </c>
      <c r="J26582" s="7" t="n">
        <v>0</v>
      </c>
    </row>
    <row r="26583" spans="1:9">
      <c r="A26583" t="s">
        <v>4</v>
      </c>
      <c r="B26583" s="4" t="s">
        <v>5</v>
      </c>
      <c r="C26583" s="4" t="s">
        <v>13</v>
      </c>
      <c r="D26583" s="4" t="s">
        <v>10</v>
      </c>
      <c r="E26583" s="4" t="s">
        <v>22</v>
      </c>
    </row>
    <row r="26584" spans="1:9">
      <c r="A26584" t="n">
        <v>212032</v>
      </c>
      <c r="B26584" s="28" t="n">
        <v>58</v>
      </c>
      <c r="C26584" s="7" t="n">
        <v>100</v>
      </c>
      <c r="D26584" s="7" t="n">
        <v>1000</v>
      </c>
      <c r="E26584" s="7" t="n">
        <v>1</v>
      </c>
    </row>
    <row r="26585" spans="1:9">
      <c r="A26585" t="s">
        <v>4</v>
      </c>
      <c r="B26585" s="4" t="s">
        <v>5</v>
      </c>
      <c r="C26585" s="4" t="s">
        <v>13</v>
      </c>
      <c r="D26585" s="4" t="s">
        <v>10</v>
      </c>
      <c r="E26585" s="4" t="s">
        <v>22</v>
      </c>
      <c r="F26585" s="4" t="s">
        <v>10</v>
      </c>
      <c r="G26585" s="4" t="s">
        <v>9</v>
      </c>
      <c r="H26585" s="4" t="s">
        <v>9</v>
      </c>
      <c r="I26585" s="4" t="s">
        <v>10</v>
      </c>
      <c r="J26585" s="4" t="s">
        <v>10</v>
      </c>
      <c r="K26585" s="4" t="s">
        <v>9</v>
      </c>
      <c r="L26585" s="4" t="s">
        <v>9</v>
      </c>
      <c r="M26585" s="4" t="s">
        <v>9</v>
      </c>
      <c r="N26585" s="4" t="s">
        <v>9</v>
      </c>
      <c r="O26585" s="4" t="s">
        <v>6</v>
      </c>
    </row>
    <row r="26586" spans="1:9">
      <c r="A26586" t="n">
        <v>212040</v>
      </c>
      <c r="B26586" s="14" t="n">
        <v>50</v>
      </c>
      <c r="C26586" s="7" t="n">
        <v>0</v>
      </c>
      <c r="D26586" s="7" t="n">
        <v>4421</v>
      </c>
      <c r="E26586" s="7" t="n">
        <v>1</v>
      </c>
      <c r="F26586" s="7" t="n">
        <v>0</v>
      </c>
      <c r="G26586" s="7" t="n">
        <v>0</v>
      </c>
      <c r="H26586" s="7" t="n">
        <v>-1082130432</v>
      </c>
      <c r="I26586" s="7" t="n">
        <v>0</v>
      </c>
      <c r="J26586" s="7" t="n">
        <v>65533</v>
      </c>
      <c r="K26586" s="7" t="n">
        <v>0</v>
      </c>
      <c r="L26586" s="7" t="n">
        <v>0</v>
      </c>
      <c r="M26586" s="7" t="n">
        <v>0</v>
      </c>
      <c r="N26586" s="7" t="n">
        <v>0</v>
      </c>
      <c r="O26586" s="7" t="s">
        <v>12</v>
      </c>
    </row>
    <row r="26587" spans="1:9">
      <c r="A26587" t="s">
        <v>4</v>
      </c>
      <c r="B26587" s="4" t="s">
        <v>5</v>
      </c>
      <c r="C26587" s="4" t="s">
        <v>13</v>
      </c>
      <c r="D26587" s="4" t="s">
        <v>10</v>
      </c>
      <c r="E26587" s="4" t="s">
        <v>9</v>
      </c>
      <c r="F26587" s="4" t="s">
        <v>10</v>
      </c>
    </row>
    <row r="26588" spans="1:9">
      <c r="A26588" t="n">
        <v>212079</v>
      </c>
      <c r="B26588" s="14" t="n">
        <v>50</v>
      </c>
      <c r="C26588" s="7" t="n">
        <v>3</v>
      </c>
      <c r="D26588" s="7" t="n">
        <v>1527</v>
      </c>
      <c r="E26588" s="7" t="n">
        <v>1036831949</v>
      </c>
      <c r="F26588" s="7" t="n">
        <v>1000</v>
      </c>
    </row>
    <row r="26589" spans="1:9">
      <c r="A26589" t="s">
        <v>4</v>
      </c>
      <c r="B26589" s="4" t="s">
        <v>5</v>
      </c>
      <c r="C26589" s="4" t="s">
        <v>10</v>
      </c>
    </row>
    <row r="26590" spans="1:9">
      <c r="A26590" t="n">
        <v>212089</v>
      </c>
      <c r="B26590" s="35" t="n">
        <v>16</v>
      </c>
      <c r="C26590" s="7" t="n">
        <v>1000</v>
      </c>
    </row>
    <row r="26591" spans="1:9">
      <c r="A26591" t="s">
        <v>4</v>
      </c>
      <c r="B26591" s="4" t="s">
        <v>5</v>
      </c>
      <c r="C26591" s="4" t="s">
        <v>13</v>
      </c>
      <c r="D26591" s="4" t="s">
        <v>13</v>
      </c>
      <c r="E26591" s="4" t="s">
        <v>13</v>
      </c>
      <c r="F26591" s="4" t="s">
        <v>13</v>
      </c>
    </row>
    <row r="26592" spans="1:9">
      <c r="A26592" t="n">
        <v>212092</v>
      </c>
      <c r="B26592" s="13" t="n">
        <v>14</v>
      </c>
      <c r="C26592" s="7" t="n">
        <v>0</v>
      </c>
      <c r="D26592" s="7" t="n">
        <v>64</v>
      </c>
      <c r="E26592" s="7" t="n">
        <v>0</v>
      </c>
      <c r="F26592" s="7" t="n">
        <v>0</v>
      </c>
    </row>
    <row r="26593" spans="1:15">
      <c r="A26593" t="s">
        <v>4</v>
      </c>
      <c r="B26593" s="4" t="s">
        <v>5</v>
      </c>
      <c r="C26593" s="4" t="s">
        <v>10</v>
      </c>
      <c r="D26593" s="4" t="s">
        <v>13</v>
      </c>
      <c r="E26593" s="4" t="s">
        <v>6</v>
      </c>
      <c r="F26593" s="4" t="s">
        <v>22</v>
      </c>
      <c r="G26593" s="4" t="s">
        <v>22</v>
      </c>
      <c r="H26593" s="4" t="s">
        <v>22</v>
      </c>
    </row>
    <row r="26594" spans="1:15">
      <c r="A26594" t="n">
        <v>212097</v>
      </c>
      <c r="B26594" s="39" t="n">
        <v>48</v>
      </c>
      <c r="C26594" s="7" t="n">
        <v>7034</v>
      </c>
      <c r="D26594" s="7" t="n">
        <v>0</v>
      </c>
      <c r="E26594" s="7" t="s">
        <v>1607</v>
      </c>
      <c r="F26594" s="7" t="n">
        <v>-1</v>
      </c>
      <c r="G26594" s="7" t="n">
        <v>1</v>
      </c>
      <c r="H26594" s="7" t="n">
        <v>0</v>
      </c>
    </row>
    <row r="26595" spans="1:15">
      <c r="A26595" t="s">
        <v>4</v>
      </c>
      <c r="B26595" s="4" t="s">
        <v>5</v>
      </c>
      <c r="C26595" s="4" t="s">
        <v>10</v>
      </c>
      <c r="D26595" s="4" t="s">
        <v>13</v>
      </c>
      <c r="E26595" s="4" t="s">
        <v>6</v>
      </c>
      <c r="F26595" s="4" t="s">
        <v>22</v>
      </c>
      <c r="G26595" s="4" t="s">
        <v>22</v>
      </c>
      <c r="H26595" s="4" t="s">
        <v>22</v>
      </c>
    </row>
    <row r="26596" spans="1:15">
      <c r="A26596" t="n">
        <v>212124</v>
      </c>
      <c r="B26596" s="39" t="n">
        <v>48</v>
      </c>
      <c r="C26596" s="7" t="n">
        <v>7033</v>
      </c>
      <c r="D26596" s="7" t="n">
        <v>0</v>
      </c>
      <c r="E26596" s="7" t="s">
        <v>1607</v>
      </c>
      <c r="F26596" s="7" t="n">
        <v>-1</v>
      </c>
      <c r="G26596" s="7" t="n">
        <v>1</v>
      </c>
      <c r="H26596" s="7" t="n">
        <v>0</v>
      </c>
    </row>
    <row r="26597" spans="1:15">
      <c r="A26597" t="s">
        <v>4</v>
      </c>
      <c r="B26597" s="4" t="s">
        <v>5</v>
      </c>
      <c r="C26597" s="4" t="s">
        <v>9</v>
      </c>
    </row>
    <row r="26598" spans="1:15">
      <c r="A26598" t="n">
        <v>212151</v>
      </c>
      <c r="B26598" s="50" t="n">
        <v>15</v>
      </c>
      <c r="C26598" s="7" t="n">
        <v>16384</v>
      </c>
    </row>
    <row r="26599" spans="1:15">
      <c r="A26599" t="s">
        <v>4</v>
      </c>
      <c r="B26599" s="4" t="s">
        <v>5</v>
      </c>
      <c r="C26599" s="4" t="s">
        <v>10</v>
      </c>
      <c r="D26599" s="4" t="s">
        <v>13</v>
      </c>
    </row>
    <row r="26600" spans="1:15">
      <c r="A26600" t="n">
        <v>212156</v>
      </c>
      <c r="B26600" s="63" t="n">
        <v>56</v>
      </c>
      <c r="C26600" s="7" t="n">
        <v>7034</v>
      </c>
      <c r="D26600" s="7" t="n">
        <v>0</v>
      </c>
    </row>
    <row r="26601" spans="1:15">
      <c r="A26601" t="s">
        <v>4</v>
      </c>
      <c r="B26601" s="4" t="s">
        <v>5</v>
      </c>
      <c r="C26601" s="4" t="s">
        <v>10</v>
      </c>
      <c r="D26601" s="4" t="s">
        <v>13</v>
      </c>
    </row>
    <row r="26602" spans="1:15">
      <c r="A26602" t="n">
        <v>212160</v>
      </c>
      <c r="B26602" s="63" t="n">
        <v>56</v>
      </c>
      <c r="C26602" s="7" t="n">
        <v>7033</v>
      </c>
      <c r="D26602" s="7" t="n">
        <v>0</v>
      </c>
    </row>
    <row r="26603" spans="1:15">
      <c r="A26603" t="s">
        <v>4</v>
      </c>
      <c r="B26603" s="4" t="s">
        <v>5</v>
      </c>
      <c r="C26603" s="4" t="s">
        <v>13</v>
      </c>
      <c r="D26603" s="4" t="s">
        <v>10</v>
      </c>
      <c r="E26603" s="4" t="s">
        <v>13</v>
      </c>
    </row>
    <row r="26604" spans="1:15">
      <c r="A26604" t="n">
        <v>212164</v>
      </c>
      <c r="B26604" s="83" t="n">
        <v>39</v>
      </c>
      <c r="C26604" s="7" t="n">
        <v>14</v>
      </c>
      <c r="D26604" s="7" t="n">
        <v>65533</v>
      </c>
      <c r="E26604" s="7" t="n">
        <v>108</v>
      </c>
    </row>
    <row r="26605" spans="1:15">
      <c r="A26605" t="s">
        <v>4</v>
      </c>
      <c r="B26605" s="4" t="s">
        <v>5</v>
      </c>
      <c r="C26605" s="4" t="s">
        <v>13</v>
      </c>
      <c r="D26605" s="4" t="s">
        <v>10</v>
      </c>
      <c r="E26605" s="4" t="s">
        <v>13</v>
      </c>
    </row>
    <row r="26606" spans="1:15">
      <c r="A26606" t="n">
        <v>212169</v>
      </c>
      <c r="B26606" s="83" t="n">
        <v>39</v>
      </c>
      <c r="C26606" s="7" t="n">
        <v>14</v>
      </c>
      <c r="D26606" s="7" t="n">
        <v>65533</v>
      </c>
      <c r="E26606" s="7" t="n">
        <v>109</v>
      </c>
    </row>
    <row r="26607" spans="1:15">
      <c r="A26607" t="s">
        <v>4</v>
      </c>
      <c r="B26607" s="4" t="s">
        <v>5</v>
      </c>
      <c r="C26607" s="4" t="s">
        <v>13</v>
      </c>
      <c r="D26607" s="4" t="s">
        <v>10</v>
      </c>
      <c r="E26607" s="4" t="s">
        <v>10</v>
      </c>
      <c r="F26607" s="4" t="s">
        <v>10</v>
      </c>
      <c r="G26607" s="4" t="s">
        <v>10</v>
      </c>
      <c r="H26607" s="4" t="s">
        <v>10</v>
      </c>
      <c r="I26607" s="4" t="s">
        <v>6</v>
      </c>
      <c r="J26607" s="4" t="s">
        <v>22</v>
      </c>
      <c r="K26607" s="4" t="s">
        <v>22</v>
      </c>
      <c r="L26607" s="4" t="s">
        <v>22</v>
      </c>
      <c r="M26607" s="4" t="s">
        <v>9</v>
      </c>
      <c r="N26607" s="4" t="s">
        <v>9</v>
      </c>
      <c r="O26607" s="4" t="s">
        <v>22</v>
      </c>
      <c r="P26607" s="4" t="s">
        <v>22</v>
      </c>
      <c r="Q26607" s="4" t="s">
        <v>22</v>
      </c>
      <c r="R26607" s="4" t="s">
        <v>22</v>
      </c>
      <c r="S26607" s="4" t="s">
        <v>13</v>
      </c>
    </row>
    <row r="26608" spans="1:15">
      <c r="A26608" t="n">
        <v>212174</v>
      </c>
      <c r="B26608" s="83" t="n">
        <v>39</v>
      </c>
      <c r="C26608" s="7" t="n">
        <v>12</v>
      </c>
      <c r="D26608" s="7" t="n">
        <v>65533</v>
      </c>
      <c r="E26608" s="7" t="n">
        <v>209</v>
      </c>
      <c r="F26608" s="7" t="n">
        <v>0</v>
      </c>
      <c r="G26608" s="7" t="n">
        <v>65533</v>
      </c>
      <c r="H26608" s="7" t="n">
        <v>0</v>
      </c>
      <c r="I26608" s="7" t="s">
        <v>12</v>
      </c>
      <c r="J26608" s="7" t="n">
        <v>-77.5999984741211</v>
      </c>
      <c r="K26608" s="7" t="n">
        <v>-38.0900001525879</v>
      </c>
      <c r="L26608" s="7" t="n">
        <v>99</v>
      </c>
      <c r="M26608" s="7" t="n">
        <v>0</v>
      </c>
      <c r="N26608" s="7" t="n">
        <v>0</v>
      </c>
      <c r="O26608" s="7" t="n">
        <v>0</v>
      </c>
      <c r="P26608" s="7" t="n">
        <v>1</v>
      </c>
      <c r="Q26608" s="7" t="n">
        <v>1</v>
      </c>
      <c r="R26608" s="7" t="n">
        <v>1</v>
      </c>
      <c r="S26608" s="7" t="n">
        <v>255</v>
      </c>
    </row>
    <row r="26609" spans="1:19">
      <c r="A26609" t="s">
        <v>4</v>
      </c>
      <c r="B26609" s="4" t="s">
        <v>5</v>
      </c>
      <c r="C26609" s="4" t="s">
        <v>13</v>
      </c>
      <c r="D26609" s="4" t="s">
        <v>10</v>
      </c>
      <c r="E26609" s="4" t="s">
        <v>22</v>
      </c>
      <c r="F26609" s="4" t="s">
        <v>10</v>
      </c>
      <c r="G26609" s="4" t="s">
        <v>9</v>
      </c>
      <c r="H26609" s="4" t="s">
        <v>9</v>
      </c>
      <c r="I26609" s="4" t="s">
        <v>10</v>
      </c>
      <c r="J26609" s="4" t="s">
        <v>10</v>
      </c>
      <c r="K26609" s="4" t="s">
        <v>9</v>
      </c>
      <c r="L26609" s="4" t="s">
        <v>9</v>
      </c>
      <c r="M26609" s="4" t="s">
        <v>9</v>
      </c>
      <c r="N26609" s="4" t="s">
        <v>9</v>
      </c>
      <c r="O26609" s="4" t="s">
        <v>6</v>
      </c>
    </row>
    <row r="26610" spans="1:19">
      <c r="A26610" t="n">
        <v>212224</v>
      </c>
      <c r="B26610" s="14" t="n">
        <v>50</v>
      </c>
      <c r="C26610" s="7" t="n">
        <v>0</v>
      </c>
      <c r="D26610" s="7" t="n">
        <v>2119</v>
      </c>
      <c r="E26610" s="7" t="n">
        <v>0.899999976158142</v>
      </c>
      <c r="F26610" s="7" t="n">
        <v>0</v>
      </c>
      <c r="G26610" s="7" t="n">
        <v>0</v>
      </c>
      <c r="H26610" s="7" t="n">
        <v>-1082130432</v>
      </c>
      <c r="I26610" s="7" t="n">
        <v>0</v>
      </c>
      <c r="J26610" s="7" t="n">
        <v>65533</v>
      </c>
      <c r="K26610" s="7" t="n">
        <v>0</v>
      </c>
      <c r="L26610" s="7" t="n">
        <v>0</v>
      </c>
      <c r="M26610" s="7" t="n">
        <v>0</v>
      </c>
      <c r="N26610" s="7" t="n">
        <v>0</v>
      </c>
      <c r="O26610" s="7" t="s">
        <v>12</v>
      </c>
    </row>
    <row r="26611" spans="1:19">
      <c r="A26611" t="s">
        <v>4</v>
      </c>
      <c r="B26611" s="4" t="s">
        <v>5</v>
      </c>
      <c r="C26611" s="4" t="s">
        <v>13</v>
      </c>
      <c r="D26611" s="4" t="s">
        <v>10</v>
      </c>
      <c r="E26611" s="4" t="s">
        <v>13</v>
      </c>
    </row>
    <row r="26612" spans="1:19">
      <c r="A26612" t="n">
        <v>212263</v>
      </c>
      <c r="B26612" s="83" t="n">
        <v>39</v>
      </c>
      <c r="C26612" s="7" t="n">
        <v>14</v>
      </c>
      <c r="D26612" s="7" t="n">
        <v>65533</v>
      </c>
      <c r="E26612" s="7" t="n">
        <v>104</v>
      </c>
    </row>
    <row r="26613" spans="1:19">
      <c r="A26613" t="s">
        <v>4</v>
      </c>
      <c r="B26613" s="4" t="s">
        <v>5</v>
      </c>
      <c r="C26613" s="4" t="s">
        <v>13</v>
      </c>
      <c r="D26613" s="4" t="s">
        <v>10</v>
      </c>
      <c r="E26613" s="4" t="s">
        <v>13</v>
      </c>
    </row>
    <row r="26614" spans="1:19">
      <c r="A26614" t="n">
        <v>212268</v>
      </c>
      <c r="B26614" s="83" t="n">
        <v>39</v>
      </c>
      <c r="C26614" s="7" t="n">
        <v>14</v>
      </c>
      <c r="D26614" s="7" t="n">
        <v>65533</v>
      </c>
      <c r="E26614" s="7" t="n">
        <v>105</v>
      </c>
    </row>
    <row r="26615" spans="1:19">
      <c r="A26615" t="s">
        <v>4</v>
      </c>
      <c r="B26615" s="4" t="s">
        <v>5</v>
      </c>
      <c r="C26615" s="4" t="s">
        <v>13</v>
      </c>
      <c r="D26615" s="4" t="s">
        <v>10</v>
      </c>
      <c r="E26615" s="4" t="s">
        <v>13</v>
      </c>
    </row>
    <row r="26616" spans="1:19">
      <c r="A26616" t="n">
        <v>212273</v>
      </c>
      <c r="B26616" s="83" t="n">
        <v>39</v>
      </c>
      <c r="C26616" s="7" t="n">
        <v>14</v>
      </c>
      <c r="D26616" s="7" t="n">
        <v>65533</v>
      </c>
      <c r="E26616" s="7" t="n">
        <v>106</v>
      </c>
    </row>
    <row r="26617" spans="1:19">
      <c r="A26617" t="s">
        <v>4</v>
      </c>
      <c r="B26617" s="4" t="s">
        <v>5</v>
      </c>
      <c r="C26617" s="4" t="s">
        <v>13</v>
      </c>
      <c r="D26617" s="4" t="s">
        <v>10</v>
      </c>
      <c r="E26617" s="4" t="s">
        <v>13</v>
      </c>
    </row>
    <row r="26618" spans="1:19">
      <c r="A26618" t="n">
        <v>212278</v>
      </c>
      <c r="B26618" s="83" t="n">
        <v>39</v>
      </c>
      <c r="C26618" s="7" t="n">
        <v>14</v>
      </c>
      <c r="D26618" s="7" t="n">
        <v>65533</v>
      </c>
      <c r="E26618" s="7" t="n">
        <v>107</v>
      </c>
    </row>
    <row r="26619" spans="1:19">
      <c r="A26619" t="s">
        <v>4</v>
      </c>
      <c r="B26619" s="4" t="s">
        <v>5</v>
      </c>
      <c r="C26619" s="4" t="s">
        <v>13</v>
      </c>
      <c r="D26619" s="4" t="s">
        <v>10</v>
      </c>
      <c r="E26619" s="4" t="s">
        <v>10</v>
      </c>
      <c r="F26619" s="4" t="s">
        <v>10</v>
      </c>
      <c r="G26619" s="4" t="s">
        <v>10</v>
      </c>
      <c r="H26619" s="4" t="s">
        <v>10</v>
      </c>
      <c r="I26619" s="4" t="s">
        <v>6</v>
      </c>
      <c r="J26619" s="4" t="s">
        <v>22</v>
      </c>
      <c r="K26619" s="4" t="s">
        <v>22</v>
      </c>
      <c r="L26619" s="4" t="s">
        <v>22</v>
      </c>
      <c r="M26619" s="4" t="s">
        <v>9</v>
      </c>
      <c r="N26619" s="4" t="s">
        <v>9</v>
      </c>
      <c r="O26619" s="4" t="s">
        <v>22</v>
      </c>
      <c r="P26619" s="4" t="s">
        <v>22</v>
      </c>
      <c r="Q26619" s="4" t="s">
        <v>22</v>
      </c>
      <c r="R26619" s="4" t="s">
        <v>22</v>
      </c>
      <c r="S26619" s="4" t="s">
        <v>13</v>
      </c>
    </row>
    <row r="26620" spans="1:19">
      <c r="A26620" t="n">
        <v>212283</v>
      </c>
      <c r="B26620" s="83" t="n">
        <v>39</v>
      </c>
      <c r="C26620" s="7" t="n">
        <v>12</v>
      </c>
      <c r="D26620" s="7" t="n">
        <v>65533</v>
      </c>
      <c r="E26620" s="7" t="n">
        <v>209</v>
      </c>
      <c r="F26620" s="7" t="n">
        <v>0</v>
      </c>
      <c r="G26620" s="7" t="n">
        <v>65533</v>
      </c>
      <c r="H26620" s="7" t="n">
        <v>0</v>
      </c>
      <c r="I26620" s="7" t="s">
        <v>12</v>
      </c>
      <c r="J26620" s="7" t="n">
        <v>-55.5</v>
      </c>
      <c r="K26620" s="7" t="n">
        <v>-38.0900001525879</v>
      </c>
      <c r="L26620" s="7" t="n">
        <v>99</v>
      </c>
      <c r="M26620" s="7" t="n">
        <v>0</v>
      </c>
      <c r="N26620" s="7" t="n">
        <v>0</v>
      </c>
      <c r="O26620" s="7" t="n">
        <v>0</v>
      </c>
      <c r="P26620" s="7" t="n">
        <v>1</v>
      </c>
      <c r="Q26620" s="7" t="n">
        <v>1</v>
      </c>
      <c r="R26620" s="7" t="n">
        <v>1</v>
      </c>
      <c r="S26620" s="7" t="n">
        <v>255</v>
      </c>
    </row>
    <row r="26621" spans="1:19">
      <c r="A26621" t="s">
        <v>4</v>
      </c>
      <c r="B26621" s="4" t="s">
        <v>5</v>
      </c>
      <c r="C26621" s="4" t="s">
        <v>13</v>
      </c>
      <c r="D26621" s="4" t="s">
        <v>22</v>
      </c>
      <c r="E26621" s="4" t="s">
        <v>22</v>
      </c>
      <c r="F26621" s="4" t="s">
        <v>22</v>
      </c>
    </row>
    <row r="26622" spans="1:19">
      <c r="A26622" t="n">
        <v>212333</v>
      </c>
      <c r="B26622" s="25" t="n">
        <v>45</v>
      </c>
      <c r="C26622" s="7" t="n">
        <v>9</v>
      </c>
      <c r="D26622" s="7" t="n">
        <v>0.200000002980232</v>
      </c>
      <c r="E26622" s="7" t="n">
        <v>0.200000002980232</v>
      </c>
      <c r="F26622" s="7" t="n">
        <v>1</v>
      </c>
    </row>
    <row r="26623" spans="1:19">
      <c r="A26623" t="s">
        <v>4</v>
      </c>
      <c r="B26623" s="4" t="s">
        <v>5</v>
      </c>
      <c r="C26623" s="4" t="s">
        <v>13</v>
      </c>
      <c r="D26623" s="4" t="s">
        <v>10</v>
      </c>
      <c r="E26623" s="4" t="s">
        <v>22</v>
      </c>
      <c r="F26623" s="4" t="s">
        <v>10</v>
      </c>
      <c r="G26623" s="4" t="s">
        <v>9</v>
      </c>
      <c r="H26623" s="4" t="s">
        <v>9</v>
      </c>
      <c r="I26623" s="4" t="s">
        <v>10</v>
      </c>
      <c r="J26623" s="4" t="s">
        <v>10</v>
      </c>
      <c r="K26623" s="4" t="s">
        <v>9</v>
      </c>
      <c r="L26623" s="4" t="s">
        <v>9</v>
      </c>
      <c r="M26623" s="4" t="s">
        <v>9</v>
      </c>
      <c r="N26623" s="4" t="s">
        <v>9</v>
      </c>
      <c r="O26623" s="4" t="s">
        <v>6</v>
      </c>
    </row>
    <row r="26624" spans="1:19">
      <c r="A26624" t="n">
        <v>212347</v>
      </c>
      <c r="B26624" s="14" t="n">
        <v>50</v>
      </c>
      <c r="C26624" s="7" t="n">
        <v>0</v>
      </c>
      <c r="D26624" s="7" t="n">
        <v>4423</v>
      </c>
      <c r="E26624" s="7" t="n">
        <v>0.800000011920929</v>
      </c>
      <c r="F26624" s="7" t="n">
        <v>100</v>
      </c>
      <c r="G26624" s="7" t="n">
        <v>0</v>
      </c>
      <c r="H26624" s="7" t="n">
        <v>-1082130432</v>
      </c>
      <c r="I26624" s="7" t="n">
        <v>0</v>
      </c>
      <c r="J26624" s="7" t="n">
        <v>65533</v>
      </c>
      <c r="K26624" s="7" t="n">
        <v>0</v>
      </c>
      <c r="L26624" s="7" t="n">
        <v>0</v>
      </c>
      <c r="M26624" s="7" t="n">
        <v>0</v>
      </c>
      <c r="N26624" s="7" t="n">
        <v>0</v>
      </c>
      <c r="O26624" s="7" t="s">
        <v>12</v>
      </c>
    </row>
    <row r="26625" spans="1:19">
      <c r="A26625" t="s">
        <v>4</v>
      </c>
      <c r="B26625" s="4" t="s">
        <v>5</v>
      </c>
      <c r="C26625" s="4" t="s">
        <v>13</v>
      </c>
      <c r="D26625" s="4" t="s">
        <v>10</v>
      </c>
      <c r="E26625" s="4" t="s">
        <v>10</v>
      </c>
    </row>
    <row r="26626" spans="1:19">
      <c r="A26626" t="n">
        <v>212386</v>
      </c>
      <c r="B26626" s="14" t="n">
        <v>50</v>
      </c>
      <c r="C26626" s="7" t="n">
        <v>1</v>
      </c>
      <c r="D26626" s="7" t="n">
        <v>4525</v>
      </c>
      <c r="E26626" s="7" t="n">
        <v>400</v>
      </c>
    </row>
    <row r="26627" spans="1:19">
      <c r="A26627" t="s">
        <v>4</v>
      </c>
      <c r="B26627" s="4" t="s">
        <v>5</v>
      </c>
      <c r="C26627" s="4" t="s">
        <v>13</v>
      </c>
      <c r="D26627" s="4" t="s">
        <v>9</v>
      </c>
      <c r="E26627" s="4" t="s">
        <v>9</v>
      </c>
      <c r="F26627" s="4" t="s">
        <v>9</v>
      </c>
    </row>
    <row r="26628" spans="1:19">
      <c r="A26628" t="n">
        <v>212392</v>
      </c>
      <c r="B26628" s="14" t="n">
        <v>50</v>
      </c>
      <c r="C26628" s="7" t="n">
        <v>255</v>
      </c>
      <c r="D26628" s="7" t="n">
        <v>1050253722</v>
      </c>
      <c r="E26628" s="7" t="n">
        <v>1065353216</v>
      </c>
      <c r="F26628" s="7" t="n">
        <v>1050253722</v>
      </c>
    </row>
    <row r="26629" spans="1:19">
      <c r="A26629" t="s">
        <v>4</v>
      </c>
      <c r="B26629" s="4" t="s">
        <v>5</v>
      </c>
      <c r="C26629" s="4" t="s">
        <v>13</v>
      </c>
      <c r="D26629" s="4" t="s">
        <v>10</v>
      </c>
    </row>
    <row r="26630" spans="1:19">
      <c r="A26630" t="n">
        <v>212406</v>
      </c>
      <c r="B26630" s="25" t="n">
        <v>45</v>
      </c>
      <c r="C26630" s="7" t="n">
        <v>7</v>
      </c>
      <c r="D26630" s="7" t="n">
        <v>255</v>
      </c>
    </row>
    <row r="26631" spans="1:19">
      <c r="A26631" t="s">
        <v>4</v>
      </c>
      <c r="B26631" s="4" t="s">
        <v>5</v>
      </c>
      <c r="C26631" s="4" t="s">
        <v>10</v>
      </c>
    </row>
    <row r="26632" spans="1:19">
      <c r="A26632" t="n">
        <v>212410</v>
      </c>
      <c r="B26632" s="35" t="n">
        <v>16</v>
      </c>
      <c r="C26632" s="7" t="n">
        <v>1000</v>
      </c>
    </row>
    <row r="26633" spans="1:19">
      <c r="A26633" t="s">
        <v>4</v>
      </c>
      <c r="B26633" s="4" t="s">
        <v>5</v>
      </c>
      <c r="C26633" s="4" t="s">
        <v>10</v>
      </c>
      <c r="D26633" s="4" t="s">
        <v>13</v>
      </c>
      <c r="E26633" s="4" t="s">
        <v>6</v>
      </c>
      <c r="F26633" s="4" t="s">
        <v>22</v>
      </c>
      <c r="G26633" s="4" t="s">
        <v>22</v>
      </c>
      <c r="H26633" s="4" t="s">
        <v>22</v>
      </c>
    </row>
    <row r="26634" spans="1:19">
      <c r="A26634" t="n">
        <v>212413</v>
      </c>
      <c r="B26634" s="39" t="n">
        <v>48</v>
      </c>
      <c r="C26634" s="7" t="n">
        <v>7034</v>
      </c>
      <c r="D26634" s="7" t="n">
        <v>0</v>
      </c>
      <c r="E26634" s="7" t="s">
        <v>408</v>
      </c>
      <c r="F26634" s="7" t="n">
        <v>1</v>
      </c>
      <c r="G26634" s="7" t="n">
        <v>1</v>
      </c>
      <c r="H26634" s="7" t="n">
        <v>0</v>
      </c>
    </row>
    <row r="26635" spans="1:19">
      <c r="A26635" t="s">
        <v>4</v>
      </c>
      <c r="B26635" s="4" t="s">
        <v>5</v>
      </c>
      <c r="C26635" s="4" t="s">
        <v>10</v>
      </c>
      <c r="D26635" s="4" t="s">
        <v>13</v>
      </c>
      <c r="E26635" s="4" t="s">
        <v>6</v>
      </c>
      <c r="F26635" s="4" t="s">
        <v>22</v>
      </c>
      <c r="G26635" s="4" t="s">
        <v>22</v>
      </c>
      <c r="H26635" s="4" t="s">
        <v>22</v>
      </c>
    </row>
    <row r="26636" spans="1:19">
      <c r="A26636" t="n">
        <v>212437</v>
      </c>
      <c r="B26636" s="39" t="n">
        <v>48</v>
      </c>
      <c r="C26636" s="7" t="n">
        <v>7033</v>
      </c>
      <c r="D26636" s="7" t="n">
        <v>0</v>
      </c>
      <c r="E26636" s="7" t="s">
        <v>408</v>
      </c>
      <c r="F26636" s="7" t="n">
        <v>1</v>
      </c>
      <c r="G26636" s="7" t="n">
        <v>1</v>
      </c>
      <c r="H26636" s="7" t="n">
        <v>0</v>
      </c>
    </row>
    <row r="26637" spans="1:19">
      <c r="A26637" t="s">
        <v>4</v>
      </c>
      <c r="B26637" s="4" t="s">
        <v>5</v>
      </c>
      <c r="C26637" s="4" t="s">
        <v>13</v>
      </c>
      <c r="D26637" s="4" t="s">
        <v>13</v>
      </c>
      <c r="E26637" s="4" t="s">
        <v>22</v>
      </c>
      <c r="F26637" s="4" t="s">
        <v>22</v>
      </c>
      <c r="G26637" s="4" t="s">
        <v>22</v>
      </c>
      <c r="H26637" s="4" t="s">
        <v>10</v>
      </c>
    </row>
    <row r="26638" spans="1:19">
      <c r="A26638" t="n">
        <v>212461</v>
      </c>
      <c r="B26638" s="25" t="n">
        <v>45</v>
      </c>
      <c r="C26638" s="7" t="n">
        <v>2</v>
      </c>
      <c r="D26638" s="7" t="n">
        <v>3</v>
      </c>
      <c r="E26638" s="7" t="n">
        <v>-59.3699989318848</v>
      </c>
      <c r="F26638" s="7" t="n">
        <v>-32.2900009155273</v>
      </c>
      <c r="G26638" s="7" t="n">
        <v>99.120002746582</v>
      </c>
      <c r="H26638" s="7" t="n">
        <v>20000</v>
      </c>
    </row>
    <row r="26639" spans="1:19">
      <c r="A26639" t="s">
        <v>4</v>
      </c>
      <c r="B26639" s="4" t="s">
        <v>5</v>
      </c>
      <c r="C26639" s="4" t="s">
        <v>13</v>
      </c>
      <c r="D26639" s="4" t="s">
        <v>13</v>
      </c>
      <c r="E26639" s="4" t="s">
        <v>22</v>
      </c>
      <c r="F26639" s="4" t="s">
        <v>22</v>
      </c>
      <c r="G26639" s="4" t="s">
        <v>22</v>
      </c>
      <c r="H26639" s="4" t="s">
        <v>10</v>
      </c>
      <c r="I26639" s="4" t="s">
        <v>13</v>
      </c>
    </row>
    <row r="26640" spans="1:19">
      <c r="A26640" t="n">
        <v>212478</v>
      </c>
      <c r="B26640" s="25" t="n">
        <v>45</v>
      </c>
      <c r="C26640" s="7" t="n">
        <v>4</v>
      </c>
      <c r="D26640" s="7" t="n">
        <v>3</v>
      </c>
      <c r="E26640" s="7" t="n">
        <v>4.96000003814697</v>
      </c>
      <c r="F26640" s="7" t="n">
        <v>67.620002746582</v>
      </c>
      <c r="G26640" s="7" t="n">
        <v>352</v>
      </c>
      <c r="H26640" s="7" t="n">
        <v>20000</v>
      </c>
      <c r="I26640" s="7" t="n">
        <v>1</v>
      </c>
    </row>
    <row r="26641" spans="1:9">
      <c r="A26641" t="s">
        <v>4</v>
      </c>
      <c r="B26641" s="4" t="s">
        <v>5</v>
      </c>
      <c r="C26641" s="4" t="s">
        <v>13</v>
      </c>
      <c r="D26641" s="4" t="s">
        <v>13</v>
      </c>
      <c r="E26641" s="4" t="s">
        <v>22</v>
      </c>
      <c r="F26641" s="4" t="s">
        <v>10</v>
      </c>
    </row>
    <row r="26642" spans="1:9">
      <c r="A26642" t="n">
        <v>212496</v>
      </c>
      <c r="B26642" s="25" t="n">
        <v>45</v>
      </c>
      <c r="C26642" s="7" t="n">
        <v>5</v>
      </c>
      <c r="D26642" s="7" t="n">
        <v>3</v>
      </c>
      <c r="E26642" s="7" t="n">
        <v>13.8000001907349</v>
      </c>
      <c r="F26642" s="7" t="n">
        <v>20000</v>
      </c>
    </row>
    <row r="26643" spans="1:9">
      <c r="A26643" t="s">
        <v>4</v>
      </c>
      <c r="B26643" s="4" t="s">
        <v>5</v>
      </c>
      <c r="C26643" s="4" t="s">
        <v>13</v>
      </c>
      <c r="D26643" s="4" t="s">
        <v>13</v>
      </c>
      <c r="E26643" s="4" t="s">
        <v>22</v>
      </c>
      <c r="F26643" s="4" t="s">
        <v>10</v>
      </c>
    </row>
    <row r="26644" spans="1:9">
      <c r="A26644" t="n">
        <v>212505</v>
      </c>
      <c r="B26644" s="25" t="n">
        <v>45</v>
      </c>
      <c r="C26644" s="7" t="n">
        <v>11</v>
      </c>
      <c r="D26644" s="7" t="n">
        <v>3</v>
      </c>
      <c r="E26644" s="7" t="n">
        <v>28.2999992370605</v>
      </c>
      <c r="F26644" s="7" t="n">
        <v>20000</v>
      </c>
    </row>
    <row r="26645" spans="1:9">
      <c r="A26645" t="s">
        <v>4</v>
      </c>
      <c r="B26645" s="4" t="s">
        <v>5</v>
      </c>
      <c r="C26645" s="4" t="s">
        <v>13</v>
      </c>
      <c r="D26645" s="4" t="s">
        <v>10</v>
      </c>
      <c r="E26645" s="4" t="s">
        <v>6</v>
      </c>
      <c r="F26645" s="4" t="s">
        <v>6</v>
      </c>
      <c r="G26645" s="4" t="s">
        <v>6</v>
      </c>
      <c r="H26645" s="4" t="s">
        <v>6</v>
      </c>
    </row>
    <row r="26646" spans="1:9">
      <c r="A26646" t="n">
        <v>212514</v>
      </c>
      <c r="B26646" s="40" t="n">
        <v>51</v>
      </c>
      <c r="C26646" s="7" t="n">
        <v>3</v>
      </c>
      <c r="D26646" s="7" t="n">
        <v>23</v>
      </c>
      <c r="E26646" s="7" t="s">
        <v>1066</v>
      </c>
      <c r="F26646" s="7" t="s">
        <v>89</v>
      </c>
      <c r="G26646" s="7" t="s">
        <v>88</v>
      </c>
      <c r="H26646" s="7" t="s">
        <v>89</v>
      </c>
    </row>
    <row r="26647" spans="1:9">
      <c r="A26647" t="s">
        <v>4</v>
      </c>
      <c r="B26647" s="4" t="s">
        <v>5</v>
      </c>
      <c r="C26647" s="4" t="s">
        <v>13</v>
      </c>
      <c r="D26647" s="4" t="s">
        <v>13</v>
      </c>
      <c r="E26647" s="4" t="s">
        <v>13</v>
      </c>
      <c r="F26647" s="4" t="s">
        <v>22</v>
      </c>
      <c r="G26647" s="4" t="s">
        <v>22</v>
      </c>
      <c r="H26647" s="4" t="s">
        <v>22</v>
      </c>
      <c r="I26647" s="4" t="s">
        <v>22</v>
      </c>
      <c r="J26647" s="4" t="s">
        <v>22</v>
      </c>
      <c r="K26647" s="4" t="s">
        <v>22</v>
      </c>
    </row>
    <row r="26648" spans="1:9">
      <c r="A26648" t="n">
        <v>212527</v>
      </c>
      <c r="B26648" s="105" t="n">
        <v>178</v>
      </c>
      <c r="C26648" s="7" t="n">
        <v>6</v>
      </c>
      <c r="D26648" s="7" t="n">
        <v>1</v>
      </c>
      <c r="E26648" s="7" t="n">
        <v>0</v>
      </c>
      <c r="F26648" s="7" t="n">
        <v>0.25</v>
      </c>
      <c r="G26648" s="7" t="n">
        <v>1</v>
      </c>
      <c r="H26648" s="7" t="n">
        <v>0</v>
      </c>
      <c r="I26648" s="7" t="n">
        <v>0</v>
      </c>
      <c r="J26648" s="7" t="n">
        <v>0</v>
      </c>
      <c r="K26648" s="7" t="n">
        <v>1</v>
      </c>
    </row>
    <row r="26649" spans="1:9">
      <c r="A26649" t="s">
        <v>4</v>
      </c>
      <c r="B26649" s="4" t="s">
        <v>5</v>
      </c>
      <c r="C26649" s="4" t="s">
        <v>13</v>
      </c>
      <c r="D26649" s="4" t="s">
        <v>13</v>
      </c>
      <c r="E26649" s="4" t="s">
        <v>13</v>
      </c>
      <c r="F26649" s="4" t="s">
        <v>22</v>
      </c>
      <c r="G26649" s="4" t="s">
        <v>22</v>
      </c>
      <c r="H26649" s="4" t="s">
        <v>22</v>
      </c>
      <c r="I26649" s="4" t="s">
        <v>22</v>
      </c>
      <c r="J26649" s="4" t="s">
        <v>22</v>
      </c>
      <c r="K26649" s="4" t="s">
        <v>22</v>
      </c>
    </row>
    <row r="26650" spans="1:9">
      <c r="A26650" t="n">
        <v>212555</v>
      </c>
      <c r="B26650" s="105" t="n">
        <v>178</v>
      </c>
      <c r="C26650" s="7" t="n">
        <v>6</v>
      </c>
      <c r="D26650" s="7" t="n">
        <v>1</v>
      </c>
      <c r="E26650" s="7" t="n">
        <v>1</v>
      </c>
      <c r="F26650" s="7" t="n">
        <v>1</v>
      </c>
      <c r="G26650" s="7" t="n">
        <v>1</v>
      </c>
      <c r="H26650" s="7" t="n">
        <v>0</v>
      </c>
      <c r="I26650" s="7" t="n">
        <v>0</v>
      </c>
      <c r="J26650" s="7" t="n">
        <v>0</v>
      </c>
      <c r="K26650" s="7" t="n">
        <v>1</v>
      </c>
    </row>
    <row r="26651" spans="1:9">
      <c r="A26651" t="s">
        <v>4</v>
      </c>
      <c r="B26651" s="4" t="s">
        <v>5</v>
      </c>
      <c r="C26651" s="4" t="s">
        <v>13</v>
      </c>
      <c r="D26651" s="4" t="s">
        <v>13</v>
      </c>
      <c r="E26651" s="4" t="s">
        <v>13</v>
      </c>
      <c r="F26651" s="4" t="s">
        <v>22</v>
      </c>
      <c r="G26651" s="4" t="s">
        <v>22</v>
      </c>
      <c r="H26651" s="4" t="s">
        <v>22</v>
      </c>
      <c r="I26651" s="4" t="s">
        <v>22</v>
      </c>
      <c r="J26651" s="4" t="s">
        <v>22</v>
      </c>
      <c r="K26651" s="4" t="s">
        <v>22</v>
      </c>
    </row>
    <row r="26652" spans="1:9">
      <c r="A26652" t="n">
        <v>212583</v>
      </c>
      <c r="B26652" s="105" t="n">
        <v>178</v>
      </c>
      <c r="C26652" s="7" t="n">
        <v>6</v>
      </c>
      <c r="D26652" s="7" t="n">
        <v>1</v>
      </c>
      <c r="E26652" s="7" t="n">
        <v>2</v>
      </c>
      <c r="F26652" s="7" t="n">
        <v>0.25</v>
      </c>
      <c r="G26652" s="7" t="n">
        <v>1</v>
      </c>
      <c r="H26652" s="7" t="n">
        <v>0</v>
      </c>
      <c r="I26652" s="7" t="n">
        <v>0</v>
      </c>
      <c r="J26652" s="7" t="n">
        <v>0</v>
      </c>
      <c r="K26652" s="7" t="n">
        <v>1</v>
      </c>
    </row>
    <row r="26653" spans="1:9">
      <c r="A26653" t="s">
        <v>4</v>
      </c>
      <c r="B26653" s="4" t="s">
        <v>5</v>
      </c>
      <c r="C26653" s="4" t="s">
        <v>13</v>
      </c>
      <c r="D26653" s="4" t="s">
        <v>13</v>
      </c>
      <c r="E26653" s="4" t="s">
        <v>13</v>
      </c>
      <c r="F26653" s="4" t="s">
        <v>22</v>
      </c>
      <c r="G26653" s="4" t="s">
        <v>22</v>
      </c>
      <c r="H26653" s="4" t="s">
        <v>22</v>
      </c>
      <c r="I26653" s="4" t="s">
        <v>22</v>
      </c>
      <c r="J26653" s="4" t="s">
        <v>22</v>
      </c>
      <c r="K26653" s="4" t="s">
        <v>22</v>
      </c>
    </row>
    <row r="26654" spans="1:9">
      <c r="A26654" t="n">
        <v>212611</v>
      </c>
      <c r="B26654" s="105" t="n">
        <v>178</v>
      </c>
      <c r="C26654" s="7" t="n">
        <v>6</v>
      </c>
      <c r="D26654" s="7" t="n">
        <v>1</v>
      </c>
      <c r="E26654" s="7" t="n">
        <v>3</v>
      </c>
      <c r="F26654" s="7" t="n">
        <v>1</v>
      </c>
      <c r="G26654" s="7" t="n">
        <v>0.349999994039536</v>
      </c>
      <c r="H26654" s="7" t="n">
        <v>0</v>
      </c>
      <c r="I26654" s="7" t="n">
        <v>0</v>
      </c>
      <c r="J26654" s="7" t="n">
        <v>0</v>
      </c>
      <c r="K26654" s="7" t="n">
        <v>1</v>
      </c>
    </row>
    <row r="26655" spans="1:9">
      <c r="A26655" t="s">
        <v>4</v>
      </c>
      <c r="B26655" s="4" t="s">
        <v>5</v>
      </c>
      <c r="C26655" s="4" t="s">
        <v>13</v>
      </c>
      <c r="D26655" s="4" t="s">
        <v>13</v>
      </c>
      <c r="E26655" s="4" t="s">
        <v>10</v>
      </c>
      <c r="F26655" s="4" t="s">
        <v>22</v>
      </c>
      <c r="G26655" s="4" t="s">
        <v>22</v>
      </c>
      <c r="H26655" s="4" t="s">
        <v>22</v>
      </c>
      <c r="I26655" s="4" t="s">
        <v>22</v>
      </c>
      <c r="J26655" s="4" t="s">
        <v>22</v>
      </c>
      <c r="K26655" s="4" t="s">
        <v>22</v>
      </c>
      <c r="L26655" s="4" t="s">
        <v>22</v>
      </c>
    </row>
    <row r="26656" spans="1:9">
      <c r="A26656" t="n">
        <v>212639</v>
      </c>
      <c r="B26656" s="105" t="n">
        <v>178</v>
      </c>
      <c r="C26656" s="7" t="n">
        <v>1</v>
      </c>
      <c r="D26656" s="7" t="n">
        <v>1</v>
      </c>
      <c r="E26656" s="7" t="n">
        <v>23</v>
      </c>
      <c r="F26656" s="7" t="n">
        <v>-0.300000011920929</v>
      </c>
      <c r="G26656" s="7" t="n">
        <v>-0.100000001490116</v>
      </c>
      <c r="H26656" s="7" t="n">
        <v>0</v>
      </c>
      <c r="I26656" s="7" t="n">
        <v>35</v>
      </c>
      <c r="J26656" s="7" t="n">
        <v>0</v>
      </c>
      <c r="K26656" s="7" t="n">
        <v>2</v>
      </c>
      <c r="L26656" s="7" t="n">
        <v>0</v>
      </c>
    </row>
    <row r="26657" spans="1:12">
      <c r="A26657" t="s">
        <v>4</v>
      </c>
      <c r="B26657" s="4" t="s">
        <v>5</v>
      </c>
      <c r="C26657" s="4" t="s">
        <v>13</v>
      </c>
      <c r="D26657" s="4" t="s">
        <v>13</v>
      </c>
      <c r="E26657" s="4" t="s">
        <v>22</v>
      </c>
    </row>
    <row r="26658" spans="1:12">
      <c r="A26658" t="n">
        <v>212672</v>
      </c>
      <c r="B26658" s="105" t="n">
        <v>178</v>
      </c>
      <c r="C26658" s="7" t="n">
        <v>3</v>
      </c>
      <c r="D26658" s="7" t="n">
        <v>1</v>
      </c>
      <c r="E26658" s="7" t="n">
        <v>0.25</v>
      </c>
    </row>
    <row r="26659" spans="1:12">
      <c r="A26659" t="s">
        <v>4</v>
      </c>
      <c r="B26659" s="4" t="s">
        <v>5</v>
      </c>
      <c r="C26659" s="4" t="s">
        <v>13</v>
      </c>
      <c r="D26659" s="4" t="s">
        <v>13</v>
      </c>
    </row>
    <row r="26660" spans="1:12">
      <c r="A26660" t="n">
        <v>212679</v>
      </c>
      <c r="B26660" s="105" t="n">
        <v>178</v>
      </c>
      <c r="C26660" s="7" t="n">
        <v>5</v>
      </c>
      <c r="D26660" s="7" t="n">
        <v>1</v>
      </c>
    </row>
    <row r="26661" spans="1:12">
      <c r="A26661" t="s">
        <v>4</v>
      </c>
      <c r="B26661" s="4" t="s">
        <v>5</v>
      </c>
      <c r="C26661" s="4" t="s">
        <v>13</v>
      </c>
      <c r="D26661" s="4" t="s">
        <v>13</v>
      </c>
      <c r="E26661" s="4" t="s">
        <v>13</v>
      </c>
      <c r="F26661" s="4" t="s">
        <v>13</v>
      </c>
    </row>
    <row r="26662" spans="1:12">
      <c r="A26662" t="n">
        <v>212682</v>
      </c>
      <c r="B26662" s="13" t="n">
        <v>14</v>
      </c>
      <c r="C26662" s="7" t="n">
        <v>0</v>
      </c>
      <c r="D26662" s="7" t="n">
        <v>128</v>
      </c>
      <c r="E26662" s="7" t="n">
        <v>0</v>
      </c>
      <c r="F26662" s="7" t="n">
        <v>0</v>
      </c>
    </row>
    <row r="26663" spans="1:12">
      <c r="A26663" t="s">
        <v>4</v>
      </c>
      <c r="B26663" s="4" t="s">
        <v>5</v>
      </c>
      <c r="C26663" s="4" t="s">
        <v>13</v>
      </c>
      <c r="D26663" s="4" t="s">
        <v>10</v>
      </c>
      <c r="E26663" s="4" t="s">
        <v>10</v>
      </c>
      <c r="F26663" s="4" t="s">
        <v>13</v>
      </c>
    </row>
    <row r="26664" spans="1:12">
      <c r="A26664" t="n">
        <v>212687</v>
      </c>
      <c r="B26664" s="29" t="n">
        <v>25</v>
      </c>
      <c r="C26664" s="7" t="n">
        <v>1</v>
      </c>
      <c r="D26664" s="7" t="n">
        <v>40</v>
      </c>
      <c r="E26664" s="7" t="n">
        <v>270</v>
      </c>
      <c r="F26664" s="7" t="n">
        <v>4</v>
      </c>
    </row>
    <row r="26665" spans="1:12">
      <c r="A26665" t="s">
        <v>4</v>
      </c>
      <c r="B26665" s="4" t="s">
        <v>5</v>
      </c>
      <c r="C26665" s="4" t="s">
        <v>13</v>
      </c>
      <c r="D26665" s="4" t="s">
        <v>10</v>
      </c>
      <c r="E26665" s="4" t="s">
        <v>6</v>
      </c>
    </row>
    <row r="26666" spans="1:12">
      <c r="A26666" t="n">
        <v>212694</v>
      </c>
      <c r="B26666" s="40" t="n">
        <v>51</v>
      </c>
      <c r="C26666" s="7" t="n">
        <v>4</v>
      </c>
      <c r="D26666" s="7" t="n">
        <v>23</v>
      </c>
      <c r="E26666" s="7" t="s">
        <v>486</v>
      </c>
    </row>
    <row r="26667" spans="1:12">
      <c r="A26667" t="s">
        <v>4</v>
      </c>
      <c r="B26667" s="4" t="s">
        <v>5</v>
      </c>
      <c r="C26667" s="4" t="s">
        <v>10</v>
      </c>
    </row>
    <row r="26668" spans="1:12">
      <c r="A26668" t="n">
        <v>212707</v>
      </c>
      <c r="B26668" s="35" t="n">
        <v>16</v>
      </c>
      <c r="C26668" s="7" t="n">
        <v>0</v>
      </c>
    </row>
    <row r="26669" spans="1:12">
      <c r="A26669" t="s">
        <v>4</v>
      </c>
      <c r="B26669" s="4" t="s">
        <v>5</v>
      </c>
      <c r="C26669" s="4" t="s">
        <v>10</v>
      </c>
      <c r="D26669" s="4" t="s">
        <v>13</v>
      </c>
      <c r="E26669" s="4" t="s">
        <v>9</v>
      </c>
      <c r="F26669" s="4" t="s">
        <v>72</v>
      </c>
      <c r="G26669" s="4" t="s">
        <v>13</v>
      </c>
      <c r="H26669" s="4" t="s">
        <v>13</v>
      </c>
      <c r="I26669" s="4" t="s">
        <v>13</v>
      </c>
      <c r="J26669" s="4" t="s">
        <v>9</v>
      </c>
      <c r="K26669" s="4" t="s">
        <v>72</v>
      </c>
      <c r="L26669" s="4" t="s">
        <v>13</v>
      </c>
      <c r="M26669" s="4" t="s">
        <v>13</v>
      </c>
    </row>
    <row r="26670" spans="1:12">
      <c r="A26670" t="n">
        <v>212710</v>
      </c>
      <c r="B26670" s="52" t="n">
        <v>26</v>
      </c>
      <c r="C26670" s="7" t="n">
        <v>23</v>
      </c>
      <c r="D26670" s="7" t="n">
        <v>17</v>
      </c>
      <c r="E26670" s="7" t="n">
        <v>28315</v>
      </c>
      <c r="F26670" s="7" t="s">
        <v>1625</v>
      </c>
      <c r="G26670" s="7" t="n">
        <v>2</v>
      </c>
      <c r="H26670" s="7" t="n">
        <v>3</v>
      </c>
      <c r="I26670" s="7" t="n">
        <v>17</v>
      </c>
      <c r="J26670" s="7" t="n">
        <v>28316</v>
      </c>
      <c r="K26670" s="7" t="s">
        <v>1626</v>
      </c>
      <c r="L26670" s="7" t="n">
        <v>2</v>
      </c>
      <c r="M26670" s="7" t="n">
        <v>0</v>
      </c>
    </row>
    <row r="26671" spans="1:12">
      <c r="A26671" t="s">
        <v>4</v>
      </c>
      <c r="B26671" s="4" t="s">
        <v>5</v>
      </c>
    </row>
    <row r="26672" spans="1:12">
      <c r="A26672" t="n">
        <v>212887</v>
      </c>
      <c r="B26672" s="53" t="n">
        <v>28</v>
      </c>
    </row>
    <row r="26673" spans="1:13">
      <c r="A26673" t="s">
        <v>4</v>
      </c>
      <c r="B26673" s="4" t="s">
        <v>5</v>
      </c>
      <c r="C26673" s="4" t="s">
        <v>10</v>
      </c>
      <c r="D26673" s="4" t="s">
        <v>9</v>
      </c>
    </row>
    <row r="26674" spans="1:13">
      <c r="A26674" t="n">
        <v>212888</v>
      </c>
      <c r="B26674" s="45" t="n">
        <v>44</v>
      </c>
      <c r="C26674" s="7" t="n">
        <v>0</v>
      </c>
      <c r="D26674" s="7" t="n">
        <v>1</v>
      </c>
    </row>
    <row r="26675" spans="1:13">
      <c r="A26675" t="s">
        <v>4</v>
      </c>
      <c r="B26675" s="4" t="s">
        <v>5</v>
      </c>
      <c r="C26675" s="4" t="s">
        <v>13</v>
      </c>
      <c r="D26675" s="4" t="s">
        <v>10</v>
      </c>
      <c r="E26675" s="4" t="s">
        <v>6</v>
      </c>
      <c r="F26675" s="4" t="s">
        <v>6</v>
      </c>
      <c r="G26675" s="4" t="s">
        <v>6</v>
      </c>
      <c r="H26675" s="4" t="s">
        <v>6</v>
      </c>
    </row>
    <row r="26676" spans="1:13">
      <c r="A26676" t="n">
        <v>212895</v>
      </c>
      <c r="B26676" s="40" t="n">
        <v>51</v>
      </c>
      <c r="C26676" s="7" t="n">
        <v>3</v>
      </c>
      <c r="D26676" s="7" t="n">
        <v>0</v>
      </c>
      <c r="E26676" s="7" t="s">
        <v>1066</v>
      </c>
      <c r="F26676" s="7" t="s">
        <v>844</v>
      </c>
      <c r="G26676" s="7" t="s">
        <v>88</v>
      </c>
      <c r="H26676" s="7" t="s">
        <v>89</v>
      </c>
    </row>
    <row r="26677" spans="1:13">
      <c r="A26677" t="s">
        <v>4</v>
      </c>
      <c r="B26677" s="4" t="s">
        <v>5</v>
      </c>
      <c r="C26677" s="4" t="s">
        <v>13</v>
      </c>
      <c r="D26677" s="4" t="s">
        <v>13</v>
      </c>
      <c r="E26677" s="4" t="s">
        <v>13</v>
      </c>
      <c r="F26677" s="4" t="s">
        <v>22</v>
      </c>
      <c r="G26677" s="4" t="s">
        <v>22</v>
      </c>
      <c r="H26677" s="4" t="s">
        <v>22</v>
      </c>
      <c r="I26677" s="4" t="s">
        <v>22</v>
      </c>
      <c r="J26677" s="4" t="s">
        <v>22</v>
      </c>
      <c r="K26677" s="4" t="s">
        <v>22</v>
      </c>
    </row>
    <row r="26678" spans="1:13">
      <c r="A26678" t="n">
        <v>212908</v>
      </c>
      <c r="B26678" s="105" t="n">
        <v>178</v>
      </c>
      <c r="C26678" s="7" t="n">
        <v>6</v>
      </c>
      <c r="D26678" s="7" t="n">
        <v>0</v>
      </c>
      <c r="E26678" s="7" t="n">
        <v>0</v>
      </c>
      <c r="F26678" s="7" t="n">
        <v>0</v>
      </c>
      <c r="G26678" s="7" t="n">
        <v>0.649999976158142</v>
      </c>
      <c r="H26678" s="7" t="n">
        <v>0</v>
      </c>
      <c r="I26678" s="7" t="n">
        <v>0</v>
      </c>
      <c r="J26678" s="7" t="n">
        <v>0</v>
      </c>
      <c r="K26678" s="7" t="n">
        <v>1</v>
      </c>
    </row>
    <row r="26679" spans="1:13">
      <c r="A26679" t="s">
        <v>4</v>
      </c>
      <c r="B26679" s="4" t="s">
        <v>5</v>
      </c>
      <c r="C26679" s="4" t="s">
        <v>13</v>
      </c>
      <c r="D26679" s="4" t="s">
        <v>13</v>
      </c>
      <c r="E26679" s="4" t="s">
        <v>13</v>
      </c>
      <c r="F26679" s="4" t="s">
        <v>22</v>
      </c>
      <c r="G26679" s="4" t="s">
        <v>22</v>
      </c>
      <c r="H26679" s="4" t="s">
        <v>22</v>
      </c>
      <c r="I26679" s="4" t="s">
        <v>22</v>
      </c>
      <c r="J26679" s="4" t="s">
        <v>22</v>
      </c>
      <c r="K26679" s="4" t="s">
        <v>22</v>
      </c>
    </row>
    <row r="26680" spans="1:13">
      <c r="A26680" t="n">
        <v>212936</v>
      </c>
      <c r="B26680" s="105" t="n">
        <v>178</v>
      </c>
      <c r="C26680" s="7" t="n">
        <v>6</v>
      </c>
      <c r="D26680" s="7" t="n">
        <v>0</v>
      </c>
      <c r="E26680" s="7" t="n">
        <v>1</v>
      </c>
      <c r="F26680" s="7" t="n">
        <v>0.75</v>
      </c>
      <c r="G26680" s="7" t="n">
        <v>0</v>
      </c>
      <c r="H26680" s="7" t="n">
        <v>0</v>
      </c>
      <c r="I26680" s="7" t="n">
        <v>0</v>
      </c>
      <c r="J26680" s="7" t="n">
        <v>0</v>
      </c>
      <c r="K26680" s="7" t="n">
        <v>1</v>
      </c>
    </row>
    <row r="26681" spans="1:13">
      <c r="A26681" t="s">
        <v>4</v>
      </c>
      <c r="B26681" s="4" t="s">
        <v>5</v>
      </c>
      <c r="C26681" s="4" t="s">
        <v>13</v>
      </c>
      <c r="D26681" s="4" t="s">
        <v>13</v>
      </c>
      <c r="E26681" s="4" t="s">
        <v>13</v>
      </c>
      <c r="F26681" s="4" t="s">
        <v>22</v>
      </c>
      <c r="G26681" s="4" t="s">
        <v>22</v>
      </c>
      <c r="H26681" s="4" t="s">
        <v>22</v>
      </c>
      <c r="I26681" s="4" t="s">
        <v>22</v>
      </c>
      <c r="J26681" s="4" t="s">
        <v>22</v>
      </c>
      <c r="K26681" s="4" t="s">
        <v>22</v>
      </c>
    </row>
    <row r="26682" spans="1:13">
      <c r="A26682" t="n">
        <v>212964</v>
      </c>
      <c r="B26682" s="105" t="n">
        <v>178</v>
      </c>
      <c r="C26682" s="7" t="n">
        <v>6</v>
      </c>
      <c r="D26682" s="7" t="n">
        <v>0</v>
      </c>
      <c r="E26682" s="7" t="n">
        <v>2</v>
      </c>
      <c r="F26682" s="7" t="n">
        <v>0</v>
      </c>
      <c r="G26682" s="7" t="n">
        <v>0</v>
      </c>
      <c r="H26682" s="7" t="n">
        <v>0</v>
      </c>
      <c r="I26682" s="7" t="n">
        <v>0</v>
      </c>
      <c r="J26682" s="7" t="n">
        <v>0</v>
      </c>
      <c r="K26682" s="7" t="n">
        <v>1</v>
      </c>
    </row>
    <row r="26683" spans="1:13">
      <c r="A26683" t="s">
        <v>4</v>
      </c>
      <c r="B26683" s="4" t="s">
        <v>5</v>
      </c>
      <c r="C26683" s="4" t="s">
        <v>13</v>
      </c>
      <c r="D26683" s="4" t="s">
        <v>13</v>
      </c>
      <c r="E26683" s="4" t="s">
        <v>13</v>
      </c>
      <c r="F26683" s="4" t="s">
        <v>22</v>
      </c>
      <c r="G26683" s="4" t="s">
        <v>22</v>
      </c>
      <c r="H26683" s="4" t="s">
        <v>22</v>
      </c>
      <c r="I26683" s="4" t="s">
        <v>22</v>
      </c>
      <c r="J26683" s="4" t="s">
        <v>22</v>
      </c>
      <c r="K26683" s="4" t="s">
        <v>22</v>
      </c>
    </row>
    <row r="26684" spans="1:13">
      <c r="A26684" t="n">
        <v>212992</v>
      </c>
      <c r="B26684" s="105" t="n">
        <v>178</v>
      </c>
      <c r="C26684" s="7" t="n">
        <v>6</v>
      </c>
      <c r="D26684" s="7" t="n">
        <v>0</v>
      </c>
      <c r="E26684" s="7" t="n">
        <v>3</v>
      </c>
      <c r="F26684" s="7" t="n">
        <v>0.75</v>
      </c>
      <c r="G26684" s="7" t="n">
        <v>0</v>
      </c>
      <c r="H26684" s="7" t="n">
        <v>0</v>
      </c>
      <c r="I26684" s="7" t="n">
        <v>0</v>
      </c>
      <c r="J26684" s="7" t="n">
        <v>0</v>
      </c>
      <c r="K26684" s="7" t="n">
        <v>1</v>
      </c>
    </row>
    <row r="26685" spans="1:13">
      <c r="A26685" t="s">
        <v>4</v>
      </c>
      <c r="B26685" s="4" t="s">
        <v>5</v>
      </c>
      <c r="C26685" s="4" t="s">
        <v>13</v>
      </c>
      <c r="D26685" s="4" t="s">
        <v>13</v>
      </c>
      <c r="E26685" s="4" t="s">
        <v>10</v>
      </c>
      <c r="F26685" s="4" t="s">
        <v>22</v>
      </c>
      <c r="G26685" s="4" t="s">
        <v>22</v>
      </c>
      <c r="H26685" s="4" t="s">
        <v>22</v>
      </c>
      <c r="I26685" s="4" t="s">
        <v>22</v>
      </c>
      <c r="J26685" s="4" t="s">
        <v>22</v>
      </c>
      <c r="K26685" s="4" t="s">
        <v>22</v>
      </c>
      <c r="L26685" s="4" t="s">
        <v>22</v>
      </c>
    </row>
    <row r="26686" spans="1:13">
      <c r="A26686" t="n">
        <v>213020</v>
      </c>
      <c r="B26686" s="105" t="n">
        <v>178</v>
      </c>
      <c r="C26686" s="7" t="n">
        <v>1</v>
      </c>
      <c r="D26686" s="7" t="n">
        <v>0</v>
      </c>
      <c r="E26686" s="7" t="n">
        <v>0</v>
      </c>
      <c r="F26686" s="7" t="n">
        <v>0.300000011920929</v>
      </c>
      <c r="G26686" s="7" t="n">
        <v>0.0199999995529652</v>
      </c>
      <c r="H26686" s="7" t="n">
        <v>0</v>
      </c>
      <c r="I26686" s="7" t="n">
        <v>325</v>
      </c>
      <c r="J26686" s="7" t="n">
        <v>0</v>
      </c>
      <c r="K26686" s="7" t="n">
        <v>2</v>
      </c>
      <c r="L26686" s="7" t="n">
        <v>0</v>
      </c>
    </row>
    <row r="26687" spans="1:13">
      <c r="A26687" t="s">
        <v>4</v>
      </c>
      <c r="B26687" s="4" t="s">
        <v>5</v>
      </c>
      <c r="C26687" s="4" t="s">
        <v>13</v>
      </c>
      <c r="D26687" s="4" t="s">
        <v>13</v>
      </c>
      <c r="E26687" s="4" t="s">
        <v>22</v>
      </c>
    </row>
    <row r="26688" spans="1:13">
      <c r="A26688" t="n">
        <v>213053</v>
      </c>
      <c r="B26688" s="105" t="n">
        <v>178</v>
      </c>
      <c r="C26688" s="7" t="n">
        <v>3</v>
      </c>
      <c r="D26688" s="7" t="n">
        <v>0</v>
      </c>
      <c r="E26688" s="7" t="n">
        <v>0.25</v>
      </c>
    </row>
    <row r="26689" spans="1:12">
      <c r="A26689" t="s">
        <v>4</v>
      </c>
      <c r="B26689" s="4" t="s">
        <v>5</v>
      </c>
      <c r="C26689" s="4" t="s">
        <v>13</v>
      </c>
      <c r="D26689" s="4" t="s">
        <v>13</v>
      </c>
    </row>
    <row r="26690" spans="1:12">
      <c r="A26690" t="n">
        <v>213060</v>
      </c>
      <c r="B26690" s="105" t="n">
        <v>178</v>
      </c>
      <c r="C26690" s="7" t="n">
        <v>5</v>
      </c>
      <c r="D26690" s="7" t="n">
        <v>0</v>
      </c>
    </row>
    <row r="26691" spans="1:12">
      <c r="A26691" t="s">
        <v>4</v>
      </c>
      <c r="B26691" s="4" t="s">
        <v>5</v>
      </c>
      <c r="C26691" s="4" t="s">
        <v>13</v>
      </c>
      <c r="D26691" s="4" t="s">
        <v>10</v>
      </c>
      <c r="E26691" s="4" t="s">
        <v>10</v>
      </c>
      <c r="F26691" s="4" t="s">
        <v>13</v>
      </c>
    </row>
    <row r="26692" spans="1:12">
      <c r="A26692" t="n">
        <v>213063</v>
      </c>
      <c r="B26692" s="29" t="n">
        <v>25</v>
      </c>
      <c r="C26692" s="7" t="n">
        <v>1</v>
      </c>
      <c r="D26692" s="7" t="n">
        <v>40</v>
      </c>
      <c r="E26692" s="7" t="n">
        <v>300</v>
      </c>
      <c r="F26692" s="7" t="n">
        <v>3</v>
      </c>
    </row>
    <row r="26693" spans="1:12">
      <c r="A26693" t="s">
        <v>4</v>
      </c>
      <c r="B26693" s="4" t="s">
        <v>5</v>
      </c>
      <c r="C26693" s="4" t="s">
        <v>13</v>
      </c>
      <c r="D26693" s="4" t="s">
        <v>10</v>
      </c>
      <c r="E26693" s="4" t="s">
        <v>6</v>
      </c>
    </row>
    <row r="26694" spans="1:12">
      <c r="A26694" t="n">
        <v>213070</v>
      </c>
      <c r="B26694" s="40" t="n">
        <v>51</v>
      </c>
      <c r="C26694" s="7" t="n">
        <v>4</v>
      </c>
      <c r="D26694" s="7" t="n">
        <v>0</v>
      </c>
      <c r="E26694" s="7" t="s">
        <v>595</v>
      </c>
    </row>
    <row r="26695" spans="1:12">
      <c r="A26695" t="s">
        <v>4</v>
      </c>
      <c r="B26695" s="4" t="s">
        <v>5</v>
      </c>
      <c r="C26695" s="4" t="s">
        <v>10</v>
      </c>
    </row>
    <row r="26696" spans="1:12">
      <c r="A26696" t="n">
        <v>213084</v>
      </c>
      <c r="B26696" s="35" t="n">
        <v>16</v>
      </c>
      <c r="C26696" s="7" t="n">
        <v>0</v>
      </c>
    </row>
    <row r="26697" spans="1:12">
      <c r="A26697" t="s">
        <v>4</v>
      </c>
      <c r="B26697" s="4" t="s">
        <v>5</v>
      </c>
      <c r="C26697" s="4" t="s">
        <v>10</v>
      </c>
      <c r="D26697" s="4" t="s">
        <v>13</v>
      </c>
      <c r="E26697" s="4" t="s">
        <v>9</v>
      </c>
      <c r="F26697" s="4" t="s">
        <v>72</v>
      </c>
      <c r="G26697" s="4" t="s">
        <v>13</v>
      </c>
      <c r="H26697" s="4" t="s">
        <v>13</v>
      </c>
    </row>
    <row r="26698" spans="1:12">
      <c r="A26698" t="n">
        <v>213087</v>
      </c>
      <c r="B26698" s="52" t="n">
        <v>26</v>
      </c>
      <c r="C26698" s="7" t="n">
        <v>0</v>
      </c>
      <c r="D26698" s="7" t="n">
        <v>17</v>
      </c>
      <c r="E26698" s="7" t="n">
        <v>52727</v>
      </c>
      <c r="F26698" s="7" t="s">
        <v>1627</v>
      </c>
      <c r="G26698" s="7" t="n">
        <v>2</v>
      </c>
      <c r="H26698" s="7" t="n">
        <v>0</v>
      </c>
    </row>
    <row r="26699" spans="1:12">
      <c r="A26699" t="s">
        <v>4</v>
      </c>
      <c r="B26699" s="4" t="s">
        <v>5</v>
      </c>
    </row>
    <row r="26700" spans="1:12">
      <c r="A26700" t="n">
        <v>213193</v>
      </c>
      <c r="B26700" s="53" t="n">
        <v>28</v>
      </c>
    </row>
    <row r="26701" spans="1:12">
      <c r="A26701" t="s">
        <v>4</v>
      </c>
      <c r="B26701" s="4" t="s">
        <v>5</v>
      </c>
      <c r="C26701" s="4" t="s">
        <v>10</v>
      </c>
      <c r="D26701" s="4" t="s">
        <v>13</v>
      </c>
    </row>
    <row r="26702" spans="1:12">
      <c r="A26702" t="n">
        <v>213194</v>
      </c>
      <c r="B26702" s="54" t="n">
        <v>89</v>
      </c>
      <c r="C26702" s="7" t="n">
        <v>65533</v>
      </c>
      <c r="D26702" s="7" t="n">
        <v>1</v>
      </c>
    </row>
    <row r="26703" spans="1:12">
      <c r="A26703" t="s">
        <v>4</v>
      </c>
      <c r="B26703" s="4" t="s">
        <v>5</v>
      </c>
      <c r="C26703" s="4" t="s">
        <v>13</v>
      </c>
      <c r="D26703" s="4" t="s">
        <v>10</v>
      </c>
      <c r="E26703" s="4" t="s">
        <v>10</v>
      </c>
      <c r="F26703" s="4" t="s">
        <v>13</v>
      </c>
    </row>
    <row r="26704" spans="1:12">
      <c r="A26704" t="n">
        <v>213198</v>
      </c>
      <c r="B26704" s="29" t="n">
        <v>25</v>
      </c>
      <c r="C26704" s="7" t="n">
        <v>1</v>
      </c>
      <c r="D26704" s="7" t="n">
        <v>65535</v>
      </c>
      <c r="E26704" s="7" t="n">
        <v>65535</v>
      </c>
      <c r="F26704" s="7" t="n">
        <v>0</v>
      </c>
    </row>
    <row r="26705" spans="1:8">
      <c r="A26705" t="s">
        <v>4</v>
      </c>
      <c r="B26705" s="4" t="s">
        <v>5</v>
      </c>
      <c r="C26705" s="4" t="s">
        <v>13</v>
      </c>
      <c r="D26705" s="4" t="s">
        <v>10</v>
      </c>
      <c r="E26705" s="4" t="s">
        <v>22</v>
      </c>
    </row>
    <row r="26706" spans="1:8">
      <c r="A26706" t="n">
        <v>213205</v>
      </c>
      <c r="B26706" s="28" t="n">
        <v>58</v>
      </c>
      <c r="C26706" s="7" t="n">
        <v>101</v>
      </c>
      <c r="D26706" s="7" t="n">
        <v>300</v>
      </c>
      <c r="E26706" s="7" t="n">
        <v>1</v>
      </c>
    </row>
    <row r="26707" spans="1:8">
      <c r="A26707" t="s">
        <v>4</v>
      </c>
      <c r="B26707" s="4" t="s">
        <v>5</v>
      </c>
      <c r="C26707" s="4" t="s">
        <v>13</v>
      </c>
      <c r="D26707" s="4" t="s">
        <v>10</v>
      </c>
    </row>
    <row r="26708" spans="1:8">
      <c r="A26708" t="n">
        <v>213213</v>
      </c>
      <c r="B26708" s="28" t="n">
        <v>58</v>
      </c>
      <c r="C26708" s="7" t="n">
        <v>254</v>
      </c>
      <c r="D26708" s="7" t="n">
        <v>0</v>
      </c>
    </row>
    <row r="26709" spans="1:8">
      <c r="A26709" t="s">
        <v>4</v>
      </c>
      <c r="B26709" s="4" t="s">
        <v>5</v>
      </c>
      <c r="C26709" s="4" t="s">
        <v>13</v>
      </c>
    </row>
    <row r="26710" spans="1:8">
      <c r="A26710" t="n">
        <v>213217</v>
      </c>
      <c r="B26710" s="25" t="n">
        <v>45</v>
      </c>
      <c r="C26710" s="7" t="n">
        <v>0</v>
      </c>
    </row>
    <row r="26711" spans="1:8">
      <c r="A26711" t="s">
        <v>4</v>
      </c>
      <c r="B26711" s="4" t="s">
        <v>5</v>
      </c>
      <c r="C26711" s="4" t="s">
        <v>13</v>
      </c>
      <c r="D26711" s="4" t="s">
        <v>13</v>
      </c>
      <c r="E26711" s="4" t="s">
        <v>22</v>
      </c>
    </row>
    <row r="26712" spans="1:8">
      <c r="A26712" t="n">
        <v>213219</v>
      </c>
      <c r="B26712" s="105" t="n">
        <v>178</v>
      </c>
      <c r="C26712" s="7" t="n">
        <v>4</v>
      </c>
      <c r="D26712" s="7" t="n">
        <v>1</v>
      </c>
      <c r="E26712" s="7" t="n">
        <v>0.25</v>
      </c>
    </row>
    <row r="26713" spans="1:8">
      <c r="A26713" t="s">
        <v>4</v>
      </c>
      <c r="B26713" s="4" t="s">
        <v>5</v>
      </c>
      <c r="C26713" s="4" t="s">
        <v>13</v>
      </c>
      <c r="D26713" s="4" t="s">
        <v>13</v>
      </c>
      <c r="E26713" s="4" t="s">
        <v>22</v>
      </c>
      <c r="F26713" s="4" t="s">
        <v>22</v>
      </c>
      <c r="G26713" s="4" t="s">
        <v>22</v>
      </c>
      <c r="H26713" s="4" t="s">
        <v>10</v>
      </c>
    </row>
    <row r="26714" spans="1:8">
      <c r="A26714" t="n">
        <v>213226</v>
      </c>
      <c r="B26714" s="25" t="n">
        <v>45</v>
      </c>
      <c r="C26714" s="7" t="n">
        <v>2</v>
      </c>
      <c r="D26714" s="7" t="n">
        <v>3</v>
      </c>
      <c r="E26714" s="7" t="n">
        <v>-77.6699981689453</v>
      </c>
      <c r="F26714" s="7" t="n">
        <v>-33.1300010681152</v>
      </c>
      <c r="G26714" s="7" t="n">
        <v>99.0599975585938</v>
      </c>
      <c r="H26714" s="7" t="n">
        <v>0</v>
      </c>
    </row>
    <row r="26715" spans="1:8">
      <c r="A26715" t="s">
        <v>4</v>
      </c>
      <c r="B26715" s="4" t="s">
        <v>5</v>
      </c>
      <c r="C26715" s="4" t="s">
        <v>13</v>
      </c>
      <c r="D26715" s="4" t="s">
        <v>13</v>
      </c>
      <c r="E26715" s="4" t="s">
        <v>22</v>
      </c>
      <c r="F26715" s="4" t="s">
        <v>22</v>
      </c>
      <c r="G26715" s="4" t="s">
        <v>22</v>
      </c>
      <c r="H26715" s="4" t="s">
        <v>10</v>
      </c>
      <c r="I26715" s="4" t="s">
        <v>13</v>
      </c>
    </row>
    <row r="26716" spans="1:8">
      <c r="A26716" t="n">
        <v>213243</v>
      </c>
      <c r="B26716" s="25" t="n">
        <v>45</v>
      </c>
      <c r="C26716" s="7" t="n">
        <v>4</v>
      </c>
      <c r="D26716" s="7" t="n">
        <v>3</v>
      </c>
      <c r="E26716" s="7" t="n">
        <v>347.25</v>
      </c>
      <c r="F26716" s="7" t="n">
        <v>80.5400009155273</v>
      </c>
      <c r="G26716" s="7" t="n">
        <v>352</v>
      </c>
      <c r="H26716" s="7" t="n">
        <v>0</v>
      </c>
      <c r="I26716" s="7" t="n">
        <v>0</v>
      </c>
    </row>
    <row r="26717" spans="1:8">
      <c r="A26717" t="s">
        <v>4</v>
      </c>
      <c r="B26717" s="4" t="s">
        <v>5</v>
      </c>
      <c r="C26717" s="4" t="s">
        <v>13</v>
      </c>
      <c r="D26717" s="4" t="s">
        <v>13</v>
      </c>
      <c r="E26717" s="4" t="s">
        <v>22</v>
      </c>
      <c r="F26717" s="4" t="s">
        <v>10</v>
      </c>
    </row>
    <row r="26718" spans="1:8">
      <c r="A26718" t="n">
        <v>213261</v>
      </c>
      <c r="B26718" s="25" t="n">
        <v>45</v>
      </c>
      <c r="C26718" s="7" t="n">
        <v>5</v>
      </c>
      <c r="D26718" s="7" t="n">
        <v>3</v>
      </c>
      <c r="E26718" s="7" t="n">
        <v>10.1000003814697</v>
      </c>
      <c r="F26718" s="7" t="n">
        <v>0</v>
      </c>
    </row>
    <row r="26719" spans="1:8">
      <c r="A26719" t="s">
        <v>4</v>
      </c>
      <c r="B26719" s="4" t="s">
        <v>5</v>
      </c>
      <c r="C26719" s="4" t="s">
        <v>13</v>
      </c>
      <c r="D26719" s="4" t="s">
        <v>13</v>
      </c>
      <c r="E26719" s="4" t="s">
        <v>22</v>
      </c>
      <c r="F26719" s="4" t="s">
        <v>10</v>
      </c>
    </row>
    <row r="26720" spans="1:8">
      <c r="A26720" t="n">
        <v>213270</v>
      </c>
      <c r="B26720" s="25" t="n">
        <v>45</v>
      </c>
      <c r="C26720" s="7" t="n">
        <v>11</v>
      </c>
      <c r="D26720" s="7" t="n">
        <v>3</v>
      </c>
      <c r="E26720" s="7" t="n">
        <v>28.2999992370605</v>
      </c>
      <c r="F26720" s="7" t="n">
        <v>0</v>
      </c>
    </row>
    <row r="26721" spans="1:9">
      <c r="A26721" t="s">
        <v>4</v>
      </c>
      <c r="B26721" s="4" t="s">
        <v>5</v>
      </c>
      <c r="C26721" s="4" t="s">
        <v>13</v>
      </c>
      <c r="D26721" s="4" t="s">
        <v>13</v>
      </c>
      <c r="E26721" s="4" t="s">
        <v>22</v>
      </c>
      <c r="F26721" s="4" t="s">
        <v>10</v>
      </c>
    </row>
    <row r="26722" spans="1:9">
      <c r="A26722" t="n">
        <v>213279</v>
      </c>
      <c r="B26722" s="25" t="n">
        <v>45</v>
      </c>
      <c r="C26722" s="7" t="n">
        <v>5</v>
      </c>
      <c r="D26722" s="7" t="n">
        <v>3</v>
      </c>
      <c r="E26722" s="7" t="n">
        <v>8.10000038146973</v>
      </c>
      <c r="F26722" s="7" t="n">
        <v>2000</v>
      </c>
    </row>
    <row r="26723" spans="1:9">
      <c r="A26723" t="s">
        <v>4</v>
      </c>
      <c r="B26723" s="4" t="s">
        <v>5</v>
      </c>
      <c r="C26723" s="4" t="s">
        <v>13</v>
      </c>
      <c r="D26723" s="4" t="s">
        <v>10</v>
      </c>
    </row>
    <row r="26724" spans="1:9">
      <c r="A26724" t="n">
        <v>213288</v>
      </c>
      <c r="B26724" s="28" t="n">
        <v>58</v>
      </c>
      <c r="C26724" s="7" t="n">
        <v>255</v>
      </c>
      <c r="D26724" s="7" t="n">
        <v>0</v>
      </c>
    </row>
    <row r="26725" spans="1:9">
      <c r="A26725" t="s">
        <v>4</v>
      </c>
      <c r="B26725" s="4" t="s">
        <v>5</v>
      </c>
      <c r="C26725" s="4" t="s">
        <v>13</v>
      </c>
      <c r="D26725" s="4" t="s">
        <v>13</v>
      </c>
    </row>
    <row r="26726" spans="1:9">
      <c r="A26726" t="n">
        <v>213292</v>
      </c>
      <c r="B26726" s="105" t="n">
        <v>178</v>
      </c>
      <c r="C26726" s="7" t="n">
        <v>5</v>
      </c>
      <c r="D26726" s="7" t="n">
        <v>1</v>
      </c>
    </row>
    <row r="26727" spans="1:9">
      <c r="A26727" t="s">
        <v>4</v>
      </c>
      <c r="B26727" s="4" t="s">
        <v>5</v>
      </c>
      <c r="C26727" s="4" t="s">
        <v>10</v>
      </c>
      <c r="D26727" s="4" t="s">
        <v>13</v>
      </c>
      <c r="E26727" s="4" t="s">
        <v>6</v>
      </c>
      <c r="F26727" s="4" t="s">
        <v>22</v>
      </c>
      <c r="G26727" s="4" t="s">
        <v>22</v>
      </c>
      <c r="H26727" s="4" t="s">
        <v>22</v>
      </c>
    </row>
    <row r="26728" spans="1:9">
      <c r="A26728" t="n">
        <v>213295</v>
      </c>
      <c r="B26728" s="39" t="n">
        <v>48</v>
      </c>
      <c r="C26728" s="7" t="n">
        <v>7033</v>
      </c>
      <c r="D26728" s="7" t="n">
        <v>0</v>
      </c>
      <c r="E26728" s="7" t="s">
        <v>1611</v>
      </c>
      <c r="F26728" s="7" t="n">
        <v>1</v>
      </c>
      <c r="G26728" s="7" t="n">
        <v>1</v>
      </c>
      <c r="H26728" s="7" t="n">
        <v>0</v>
      </c>
    </row>
    <row r="26729" spans="1:9">
      <c r="A26729" t="s">
        <v>4</v>
      </c>
      <c r="B26729" s="4" t="s">
        <v>5</v>
      </c>
      <c r="C26729" s="4" t="s">
        <v>13</v>
      </c>
      <c r="D26729" s="4" t="s">
        <v>10</v>
      </c>
      <c r="E26729" s="4" t="s">
        <v>22</v>
      </c>
      <c r="F26729" s="4" t="s">
        <v>10</v>
      </c>
      <c r="G26729" s="4" t="s">
        <v>9</v>
      </c>
      <c r="H26729" s="4" t="s">
        <v>9</v>
      </c>
      <c r="I26729" s="4" t="s">
        <v>10</v>
      </c>
      <c r="J26729" s="4" t="s">
        <v>10</v>
      </c>
      <c r="K26729" s="4" t="s">
        <v>9</v>
      </c>
      <c r="L26729" s="4" t="s">
        <v>9</v>
      </c>
      <c r="M26729" s="4" t="s">
        <v>9</v>
      </c>
      <c r="N26729" s="4" t="s">
        <v>9</v>
      </c>
      <c r="O26729" s="4" t="s">
        <v>6</v>
      </c>
    </row>
    <row r="26730" spans="1:9">
      <c r="A26730" t="n">
        <v>213322</v>
      </c>
      <c r="B26730" s="14" t="n">
        <v>50</v>
      </c>
      <c r="C26730" s="7" t="n">
        <v>0</v>
      </c>
      <c r="D26730" s="7" t="n">
        <v>4436</v>
      </c>
      <c r="E26730" s="7" t="n">
        <v>0.800000011920929</v>
      </c>
      <c r="F26730" s="7" t="n">
        <v>0</v>
      </c>
      <c r="G26730" s="7" t="n">
        <v>0</v>
      </c>
      <c r="H26730" s="7" t="n">
        <v>-1082130432</v>
      </c>
      <c r="I26730" s="7" t="n">
        <v>0</v>
      </c>
      <c r="J26730" s="7" t="n">
        <v>65533</v>
      </c>
      <c r="K26730" s="7" t="n">
        <v>0</v>
      </c>
      <c r="L26730" s="7" t="n">
        <v>0</v>
      </c>
      <c r="M26730" s="7" t="n">
        <v>0</v>
      </c>
      <c r="N26730" s="7" t="n">
        <v>0</v>
      </c>
      <c r="O26730" s="7" t="s">
        <v>12</v>
      </c>
    </row>
    <row r="26731" spans="1:9">
      <c r="A26731" t="s">
        <v>4</v>
      </c>
      <c r="B26731" s="4" t="s">
        <v>5</v>
      </c>
      <c r="C26731" s="4" t="s">
        <v>10</v>
      </c>
    </row>
    <row r="26732" spans="1:9">
      <c r="A26732" t="n">
        <v>213361</v>
      </c>
      <c r="B26732" s="35" t="n">
        <v>16</v>
      </c>
      <c r="C26732" s="7" t="n">
        <v>2000</v>
      </c>
    </row>
    <row r="26733" spans="1:9">
      <c r="A26733" t="s">
        <v>4</v>
      </c>
      <c r="B26733" s="4" t="s">
        <v>5</v>
      </c>
      <c r="C26733" s="4" t="s">
        <v>13</v>
      </c>
      <c r="D26733" s="4" t="s">
        <v>22</v>
      </c>
      <c r="E26733" s="4" t="s">
        <v>22</v>
      </c>
      <c r="F26733" s="4" t="s">
        <v>22</v>
      </c>
    </row>
    <row r="26734" spans="1:9">
      <c r="A26734" t="n">
        <v>213364</v>
      </c>
      <c r="B26734" s="25" t="n">
        <v>45</v>
      </c>
      <c r="C26734" s="7" t="n">
        <v>9</v>
      </c>
      <c r="D26734" s="7" t="n">
        <v>0.00999999977648258</v>
      </c>
      <c r="E26734" s="7" t="n">
        <v>0.00999999977648258</v>
      </c>
      <c r="F26734" s="7" t="n">
        <v>0.5</v>
      </c>
    </row>
    <row r="26735" spans="1:9">
      <c r="A26735" t="s">
        <v>4</v>
      </c>
      <c r="B26735" s="4" t="s">
        <v>5</v>
      </c>
      <c r="C26735" s="4" t="s">
        <v>13</v>
      </c>
      <c r="D26735" s="4" t="s">
        <v>10</v>
      </c>
      <c r="E26735" s="4" t="s">
        <v>10</v>
      </c>
      <c r="F26735" s="4" t="s">
        <v>13</v>
      </c>
    </row>
    <row r="26736" spans="1:9">
      <c r="A26736" t="n">
        <v>213378</v>
      </c>
      <c r="B26736" s="29" t="n">
        <v>25</v>
      </c>
      <c r="C26736" s="7" t="n">
        <v>1</v>
      </c>
      <c r="D26736" s="7" t="n">
        <v>40</v>
      </c>
      <c r="E26736" s="7" t="n">
        <v>300</v>
      </c>
      <c r="F26736" s="7" t="n">
        <v>3</v>
      </c>
    </row>
    <row r="26737" spans="1:15">
      <c r="A26737" t="s">
        <v>4</v>
      </c>
      <c r="B26737" s="4" t="s">
        <v>5</v>
      </c>
      <c r="C26737" s="4" t="s">
        <v>13</v>
      </c>
      <c r="D26737" s="4" t="s">
        <v>10</v>
      </c>
      <c r="E26737" s="4" t="s">
        <v>6</v>
      </c>
    </row>
    <row r="26738" spans="1:15">
      <c r="A26738" t="n">
        <v>213385</v>
      </c>
      <c r="B26738" s="40" t="n">
        <v>51</v>
      </c>
      <c r="C26738" s="7" t="n">
        <v>4</v>
      </c>
      <c r="D26738" s="7" t="n">
        <v>0</v>
      </c>
      <c r="E26738" s="7" t="s">
        <v>1080</v>
      </c>
    </row>
    <row r="26739" spans="1:15">
      <c r="A26739" t="s">
        <v>4</v>
      </c>
      <c r="B26739" s="4" t="s">
        <v>5</v>
      </c>
      <c r="C26739" s="4" t="s">
        <v>10</v>
      </c>
    </row>
    <row r="26740" spans="1:15">
      <c r="A26740" t="n">
        <v>213398</v>
      </c>
      <c r="B26740" s="35" t="n">
        <v>16</v>
      </c>
      <c r="C26740" s="7" t="n">
        <v>0</v>
      </c>
    </row>
    <row r="26741" spans="1:15">
      <c r="A26741" t="s">
        <v>4</v>
      </c>
      <c r="B26741" s="4" t="s">
        <v>5</v>
      </c>
      <c r="C26741" s="4" t="s">
        <v>10</v>
      </c>
      <c r="D26741" s="4" t="s">
        <v>13</v>
      </c>
      <c r="E26741" s="4" t="s">
        <v>9</v>
      </c>
      <c r="F26741" s="4" t="s">
        <v>72</v>
      </c>
      <c r="G26741" s="4" t="s">
        <v>13</v>
      </c>
      <c r="H26741" s="4" t="s">
        <v>13</v>
      </c>
    </row>
    <row r="26742" spans="1:15">
      <c r="A26742" t="n">
        <v>213401</v>
      </c>
      <c r="B26742" s="52" t="n">
        <v>26</v>
      </c>
      <c r="C26742" s="7" t="n">
        <v>0</v>
      </c>
      <c r="D26742" s="7" t="n">
        <v>17</v>
      </c>
      <c r="E26742" s="7" t="n">
        <v>52728</v>
      </c>
      <c r="F26742" s="7" t="s">
        <v>1628</v>
      </c>
      <c r="G26742" s="7" t="n">
        <v>2</v>
      </c>
      <c r="H26742" s="7" t="n">
        <v>0</v>
      </c>
    </row>
    <row r="26743" spans="1:15">
      <c r="A26743" t="s">
        <v>4</v>
      </c>
      <c r="B26743" s="4" t="s">
        <v>5</v>
      </c>
    </row>
    <row r="26744" spans="1:15">
      <c r="A26744" t="n">
        <v>213490</v>
      </c>
      <c r="B26744" s="53" t="n">
        <v>28</v>
      </c>
    </row>
    <row r="26745" spans="1:15">
      <c r="A26745" t="s">
        <v>4</v>
      </c>
      <c r="B26745" s="4" t="s">
        <v>5</v>
      </c>
      <c r="C26745" s="4" t="s">
        <v>10</v>
      </c>
      <c r="D26745" s="4" t="s">
        <v>13</v>
      </c>
    </row>
    <row r="26746" spans="1:15">
      <c r="A26746" t="n">
        <v>213491</v>
      </c>
      <c r="B26746" s="54" t="n">
        <v>89</v>
      </c>
      <c r="C26746" s="7" t="n">
        <v>65533</v>
      </c>
      <c r="D26746" s="7" t="n">
        <v>1</v>
      </c>
    </row>
    <row r="26747" spans="1:15">
      <c r="A26747" t="s">
        <v>4</v>
      </c>
      <c r="B26747" s="4" t="s">
        <v>5</v>
      </c>
      <c r="C26747" s="4" t="s">
        <v>13</v>
      </c>
      <c r="D26747" s="4" t="s">
        <v>10</v>
      </c>
      <c r="E26747" s="4" t="s">
        <v>10</v>
      </c>
      <c r="F26747" s="4" t="s">
        <v>13</v>
      </c>
    </row>
    <row r="26748" spans="1:15">
      <c r="A26748" t="n">
        <v>213495</v>
      </c>
      <c r="B26748" s="29" t="n">
        <v>25</v>
      </c>
      <c r="C26748" s="7" t="n">
        <v>1</v>
      </c>
      <c r="D26748" s="7" t="n">
        <v>65535</v>
      </c>
      <c r="E26748" s="7" t="n">
        <v>65535</v>
      </c>
      <c r="F26748" s="7" t="n">
        <v>0</v>
      </c>
    </row>
    <row r="26749" spans="1:15">
      <c r="A26749" t="s">
        <v>4</v>
      </c>
      <c r="B26749" s="4" t="s">
        <v>5</v>
      </c>
      <c r="C26749" s="4" t="s">
        <v>13</v>
      </c>
      <c r="D26749" s="4" t="s">
        <v>10</v>
      </c>
      <c r="E26749" s="4" t="s">
        <v>22</v>
      </c>
    </row>
    <row r="26750" spans="1:15">
      <c r="A26750" t="n">
        <v>213502</v>
      </c>
      <c r="B26750" s="28" t="n">
        <v>58</v>
      </c>
      <c r="C26750" s="7" t="n">
        <v>101</v>
      </c>
      <c r="D26750" s="7" t="n">
        <v>300</v>
      </c>
      <c r="E26750" s="7" t="n">
        <v>1</v>
      </c>
    </row>
    <row r="26751" spans="1:15">
      <c r="A26751" t="s">
        <v>4</v>
      </c>
      <c r="B26751" s="4" t="s">
        <v>5</v>
      </c>
      <c r="C26751" s="4" t="s">
        <v>13</v>
      </c>
      <c r="D26751" s="4" t="s">
        <v>10</v>
      </c>
    </row>
    <row r="26752" spans="1:15">
      <c r="A26752" t="n">
        <v>213510</v>
      </c>
      <c r="B26752" s="28" t="n">
        <v>58</v>
      </c>
      <c r="C26752" s="7" t="n">
        <v>254</v>
      </c>
      <c r="D26752" s="7" t="n">
        <v>0</v>
      </c>
    </row>
    <row r="26753" spans="1:8">
      <c r="A26753" t="s">
        <v>4</v>
      </c>
      <c r="B26753" s="4" t="s">
        <v>5</v>
      </c>
      <c r="C26753" s="4" t="s">
        <v>13</v>
      </c>
      <c r="D26753" s="4" t="s">
        <v>13</v>
      </c>
      <c r="E26753" s="4" t="s">
        <v>22</v>
      </c>
    </row>
    <row r="26754" spans="1:8">
      <c r="A26754" t="n">
        <v>213514</v>
      </c>
      <c r="B26754" s="105" t="n">
        <v>178</v>
      </c>
      <c r="C26754" s="7" t="n">
        <v>4</v>
      </c>
      <c r="D26754" s="7" t="n">
        <v>0</v>
      </c>
      <c r="E26754" s="7" t="n">
        <v>0.25</v>
      </c>
    </row>
    <row r="26755" spans="1:8">
      <c r="A26755" t="s">
        <v>4</v>
      </c>
      <c r="B26755" s="4" t="s">
        <v>5</v>
      </c>
      <c r="C26755" s="4" t="s">
        <v>13</v>
      </c>
      <c r="D26755" s="4" t="s">
        <v>13</v>
      </c>
      <c r="E26755" s="4" t="s">
        <v>22</v>
      </c>
    </row>
    <row r="26756" spans="1:8">
      <c r="A26756" t="n">
        <v>213521</v>
      </c>
      <c r="B26756" s="105" t="n">
        <v>178</v>
      </c>
      <c r="C26756" s="7" t="n">
        <v>3</v>
      </c>
      <c r="D26756" s="7" t="n">
        <v>1</v>
      </c>
      <c r="E26756" s="7" t="n">
        <v>0.25</v>
      </c>
    </row>
    <row r="26757" spans="1:8">
      <c r="A26757" t="s">
        <v>4</v>
      </c>
      <c r="B26757" s="4" t="s">
        <v>5</v>
      </c>
      <c r="C26757" s="4" t="s">
        <v>13</v>
      </c>
      <c r="D26757" s="4" t="s">
        <v>13</v>
      </c>
      <c r="E26757" s="4" t="s">
        <v>22</v>
      </c>
      <c r="F26757" s="4" t="s">
        <v>22</v>
      </c>
      <c r="G26757" s="4" t="s">
        <v>22</v>
      </c>
      <c r="H26757" s="4" t="s">
        <v>10</v>
      </c>
    </row>
    <row r="26758" spans="1:8">
      <c r="A26758" t="n">
        <v>213528</v>
      </c>
      <c r="B26758" s="25" t="n">
        <v>45</v>
      </c>
      <c r="C26758" s="7" t="n">
        <v>2</v>
      </c>
      <c r="D26758" s="7" t="n">
        <v>3</v>
      </c>
      <c r="E26758" s="7" t="n">
        <v>-55.9300003051758</v>
      </c>
      <c r="F26758" s="7" t="n">
        <v>-33.4199981689453</v>
      </c>
      <c r="G26758" s="7" t="n">
        <v>99.1800003051758</v>
      </c>
      <c r="H26758" s="7" t="n">
        <v>0</v>
      </c>
    </row>
    <row r="26759" spans="1:8">
      <c r="A26759" t="s">
        <v>4</v>
      </c>
      <c r="B26759" s="4" t="s">
        <v>5</v>
      </c>
      <c r="C26759" s="4" t="s">
        <v>13</v>
      </c>
      <c r="D26759" s="4" t="s">
        <v>13</v>
      </c>
      <c r="E26759" s="4" t="s">
        <v>22</v>
      </c>
      <c r="F26759" s="4" t="s">
        <v>22</v>
      </c>
      <c r="G26759" s="4" t="s">
        <v>22</v>
      </c>
      <c r="H26759" s="4" t="s">
        <v>10</v>
      </c>
      <c r="I26759" s="4" t="s">
        <v>13</v>
      </c>
    </row>
    <row r="26760" spans="1:8">
      <c r="A26760" t="n">
        <v>213545</v>
      </c>
      <c r="B26760" s="25" t="n">
        <v>45</v>
      </c>
      <c r="C26760" s="7" t="n">
        <v>4</v>
      </c>
      <c r="D26760" s="7" t="n">
        <v>3</v>
      </c>
      <c r="E26760" s="7" t="n">
        <v>325.670013427734</v>
      </c>
      <c r="F26760" s="7" t="n">
        <v>325.980010986328</v>
      </c>
      <c r="G26760" s="7" t="n">
        <v>348</v>
      </c>
      <c r="H26760" s="7" t="n">
        <v>0</v>
      </c>
      <c r="I26760" s="7" t="n">
        <v>1</v>
      </c>
    </row>
    <row r="26761" spans="1:8">
      <c r="A26761" t="s">
        <v>4</v>
      </c>
      <c r="B26761" s="4" t="s">
        <v>5</v>
      </c>
      <c r="C26761" s="4" t="s">
        <v>13</v>
      </c>
      <c r="D26761" s="4" t="s">
        <v>13</v>
      </c>
      <c r="E26761" s="4" t="s">
        <v>22</v>
      </c>
      <c r="F26761" s="4" t="s">
        <v>10</v>
      </c>
    </row>
    <row r="26762" spans="1:8">
      <c r="A26762" t="n">
        <v>213563</v>
      </c>
      <c r="B26762" s="25" t="n">
        <v>45</v>
      </c>
      <c r="C26762" s="7" t="n">
        <v>5</v>
      </c>
      <c r="D26762" s="7" t="n">
        <v>3</v>
      </c>
      <c r="E26762" s="7" t="n">
        <v>13.5</v>
      </c>
      <c r="F26762" s="7" t="n">
        <v>0</v>
      </c>
    </row>
    <row r="26763" spans="1:8">
      <c r="A26763" t="s">
        <v>4</v>
      </c>
      <c r="B26763" s="4" t="s">
        <v>5</v>
      </c>
      <c r="C26763" s="4" t="s">
        <v>13</v>
      </c>
      <c r="D26763" s="4" t="s">
        <v>13</v>
      </c>
      <c r="E26763" s="4" t="s">
        <v>22</v>
      </c>
      <c r="F26763" s="4" t="s">
        <v>10</v>
      </c>
    </row>
    <row r="26764" spans="1:8">
      <c r="A26764" t="n">
        <v>213572</v>
      </c>
      <c r="B26764" s="25" t="n">
        <v>45</v>
      </c>
      <c r="C26764" s="7" t="n">
        <v>11</v>
      </c>
      <c r="D26764" s="7" t="n">
        <v>3</v>
      </c>
      <c r="E26764" s="7" t="n">
        <v>22.5</v>
      </c>
      <c r="F26764" s="7" t="n">
        <v>0</v>
      </c>
    </row>
    <row r="26765" spans="1:8">
      <c r="A26765" t="s">
        <v>4</v>
      </c>
      <c r="B26765" s="4" t="s">
        <v>5</v>
      </c>
      <c r="C26765" s="4" t="s">
        <v>13</v>
      </c>
      <c r="D26765" s="4" t="s">
        <v>13</v>
      </c>
      <c r="E26765" s="4" t="s">
        <v>22</v>
      </c>
      <c r="F26765" s="4" t="s">
        <v>22</v>
      </c>
      <c r="G26765" s="4" t="s">
        <v>22</v>
      </c>
      <c r="H26765" s="4" t="s">
        <v>10</v>
      </c>
    </row>
    <row r="26766" spans="1:8">
      <c r="A26766" t="n">
        <v>213581</v>
      </c>
      <c r="B26766" s="25" t="n">
        <v>45</v>
      </c>
      <c r="C26766" s="7" t="n">
        <v>2</v>
      </c>
      <c r="D26766" s="7" t="n">
        <v>3</v>
      </c>
      <c r="E26766" s="7" t="n">
        <v>-55.9300003051758</v>
      </c>
      <c r="F26766" s="7" t="n">
        <v>-33.9000015258789</v>
      </c>
      <c r="G26766" s="7" t="n">
        <v>99.1800003051758</v>
      </c>
      <c r="H26766" s="7" t="n">
        <v>15000</v>
      </c>
    </row>
    <row r="26767" spans="1:8">
      <c r="A26767" t="s">
        <v>4</v>
      </c>
      <c r="B26767" s="4" t="s">
        <v>5</v>
      </c>
      <c r="C26767" s="4" t="s">
        <v>13</v>
      </c>
      <c r="D26767" s="4" t="s">
        <v>13</v>
      </c>
      <c r="E26767" s="4" t="s">
        <v>22</v>
      </c>
      <c r="F26767" s="4" t="s">
        <v>22</v>
      </c>
      <c r="G26767" s="4" t="s">
        <v>22</v>
      </c>
      <c r="H26767" s="4" t="s">
        <v>10</v>
      </c>
      <c r="I26767" s="4" t="s">
        <v>13</v>
      </c>
    </row>
    <row r="26768" spans="1:8">
      <c r="A26768" t="n">
        <v>213598</v>
      </c>
      <c r="B26768" s="25" t="n">
        <v>45</v>
      </c>
      <c r="C26768" s="7" t="n">
        <v>4</v>
      </c>
      <c r="D26768" s="7" t="n">
        <v>3</v>
      </c>
      <c r="E26768" s="7" t="n">
        <v>335.269989013672</v>
      </c>
      <c r="F26768" s="7" t="n">
        <v>287.200012207031</v>
      </c>
      <c r="G26768" s="7" t="n">
        <v>348</v>
      </c>
      <c r="H26768" s="7" t="n">
        <v>15000</v>
      </c>
      <c r="I26768" s="7" t="n">
        <v>0</v>
      </c>
    </row>
    <row r="26769" spans="1:9">
      <c r="A26769" t="s">
        <v>4</v>
      </c>
      <c r="B26769" s="4" t="s">
        <v>5</v>
      </c>
      <c r="C26769" s="4" t="s">
        <v>13</v>
      </c>
      <c r="D26769" s="4" t="s">
        <v>13</v>
      </c>
      <c r="E26769" s="4" t="s">
        <v>22</v>
      </c>
      <c r="F26769" s="4" t="s">
        <v>10</v>
      </c>
    </row>
    <row r="26770" spans="1:9">
      <c r="A26770" t="n">
        <v>213616</v>
      </c>
      <c r="B26770" s="25" t="n">
        <v>45</v>
      </c>
      <c r="C26770" s="7" t="n">
        <v>5</v>
      </c>
      <c r="D26770" s="7" t="n">
        <v>3</v>
      </c>
      <c r="E26770" s="7" t="n">
        <v>6.30000019073486</v>
      </c>
      <c r="F26770" s="7" t="n">
        <v>15000</v>
      </c>
    </row>
    <row r="26771" spans="1:9">
      <c r="A26771" t="s">
        <v>4</v>
      </c>
      <c r="B26771" s="4" t="s">
        <v>5</v>
      </c>
      <c r="C26771" s="4" t="s">
        <v>13</v>
      </c>
      <c r="D26771" s="4" t="s">
        <v>13</v>
      </c>
      <c r="E26771" s="4" t="s">
        <v>22</v>
      </c>
      <c r="F26771" s="4" t="s">
        <v>10</v>
      </c>
    </row>
    <row r="26772" spans="1:9">
      <c r="A26772" t="n">
        <v>213625</v>
      </c>
      <c r="B26772" s="25" t="n">
        <v>45</v>
      </c>
      <c r="C26772" s="7" t="n">
        <v>11</v>
      </c>
      <c r="D26772" s="7" t="n">
        <v>3</v>
      </c>
      <c r="E26772" s="7" t="n">
        <v>42.5999984741211</v>
      </c>
      <c r="F26772" s="7" t="n">
        <v>15000</v>
      </c>
    </row>
    <row r="26773" spans="1:9">
      <c r="A26773" t="s">
        <v>4</v>
      </c>
      <c r="B26773" s="4" t="s">
        <v>5</v>
      </c>
      <c r="C26773" s="4" t="s">
        <v>13</v>
      </c>
      <c r="D26773" s="4" t="s">
        <v>10</v>
      </c>
    </row>
    <row r="26774" spans="1:9">
      <c r="A26774" t="n">
        <v>213634</v>
      </c>
      <c r="B26774" s="28" t="n">
        <v>58</v>
      </c>
      <c r="C26774" s="7" t="n">
        <v>255</v>
      </c>
      <c r="D26774" s="7" t="n">
        <v>0</v>
      </c>
    </row>
    <row r="26775" spans="1:9">
      <c r="A26775" t="s">
        <v>4</v>
      </c>
      <c r="B26775" s="4" t="s">
        <v>5</v>
      </c>
      <c r="C26775" s="4" t="s">
        <v>13</v>
      </c>
      <c r="D26775" s="4" t="s">
        <v>13</v>
      </c>
    </row>
    <row r="26776" spans="1:9">
      <c r="A26776" t="n">
        <v>213638</v>
      </c>
      <c r="B26776" s="105" t="n">
        <v>178</v>
      </c>
      <c r="C26776" s="7" t="n">
        <v>5</v>
      </c>
      <c r="D26776" s="7" t="n">
        <v>0</v>
      </c>
    </row>
    <row r="26777" spans="1:9">
      <c r="A26777" t="s">
        <v>4</v>
      </c>
      <c r="B26777" s="4" t="s">
        <v>5</v>
      </c>
      <c r="C26777" s="4" t="s">
        <v>13</v>
      </c>
      <c r="D26777" s="4" t="s">
        <v>13</v>
      </c>
    </row>
    <row r="26778" spans="1:9">
      <c r="A26778" t="n">
        <v>213641</v>
      </c>
      <c r="B26778" s="105" t="n">
        <v>178</v>
      </c>
      <c r="C26778" s="7" t="n">
        <v>5</v>
      </c>
      <c r="D26778" s="7" t="n">
        <v>1</v>
      </c>
    </row>
    <row r="26779" spans="1:9">
      <c r="A26779" t="s">
        <v>4</v>
      </c>
      <c r="B26779" s="4" t="s">
        <v>5</v>
      </c>
      <c r="C26779" s="4" t="s">
        <v>13</v>
      </c>
      <c r="D26779" s="4" t="s">
        <v>10</v>
      </c>
      <c r="E26779" s="4" t="s">
        <v>10</v>
      </c>
      <c r="F26779" s="4" t="s">
        <v>13</v>
      </c>
    </row>
    <row r="26780" spans="1:9">
      <c r="A26780" t="n">
        <v>213644</v>
      </c>
      <c r="B26780" s="29" t="n">
        <v>25</v>
      </c>
      <c r="C26780" s="7" t="n">
        <v>1</v>
      </c>
      <c r="D26780" s="7" t="n">
        <v>40</v>
      </c>
      <c r="E26780" s="7" t="n">
        <v>270</v>
      </c>
      <c r="F26780" s="7" t="n">
        <v>4</v>
      </c>
    </row>
    <row r="26781" spans="1:9">
      <c r="A26781" t="s">
        <v>4</v>
      </c>
      <c r="B26781" s="4" t="s">
        <v>5</v>
      </c>
      <c r="C26781" s="4" t="s">
        <v>13</v>
      </c>
      <c r="D26781" s="4" t="s">
        <v>10</v>
      </c>
      <c r="E26781" s="4" t="s">
        <v>6</v>
      </c>
    </row>
    <row r="26782" spans="1:9">
      <c r="A26782" t="n">
        <v>213651</v>
      </c>
      <c r="B26782" s="40" t="n">
        <v>51</v>
      </c>
      <c r="C26782" s="7" t="n">
        <v>4</v>
      </c>
      <c r="D26782" s="7" t="n">
        <v>23</v>
      </c>
      <c r="E26782" s="7" t="s">
        <v>899</v>
      </c>
    </row>
    <row r="26783" spans="1:9">
      <c r="A26783" t="s">
        <v>4</v>
      </c>
      <c r="B26783" s="4" t="s">
        <v>5</v>
      </c>
      <c r="C26783" s="4" t="s">
        <v>10</v>
      </c>
    </row>
    <row r="26784" spans="1:9">
      <c r="A26784" t="n">
        <v>213665</v>
      </c>
      <c r="B26784" s="35" t="n">
        <v>16</v>
      </c>
      <c r="C26784" s="7" t="n">
        <v>0</v>
      </c>
    </row>
    <row r="26785" spans="1:6">
      <c r="A26785" t="s">
        <v>4</v>
      </c>
      <c r="B26785" s="4" t="s">
        <v>5</v>
      </c>
      <c r="C26785" s="4" t="s">
        <v>10</v>
      </c>
      <c r="D26785" s="4" t="s">
        <v>13</v>
      </c>
      <c r="E26785" s="4" t="s">
        <v>9</v>
      </c>
      <c r="F26785" s="4" t="s">
        <v>72</v>
      </c>
      <c r="G26785" s="4" t="s">
        <v>13</v>
      </c>
      <c r="H26785" s="4" t="s">
        <v>13</v>
      </c>
      <c r="I26785" s="4" t="s">
        <v>13</v>
      </c>
      <c r="J26785" s="4" t="s">
        <v>9</v>
      </c>
      <c r="K26785" s="4" t="s">
        <v>72</v>
      </c>
      <c r="L26785" s="4" t="s">
        <v>13</v>
      </c>
      <c r="M26785" s="4" t="s">
        <v>13</v>
      </c>
    </row>
    <row r="26786" spans="1:6">
      <c r="A26786" t="n">
        <v>213668</v>
      </c>
      <c r="B26786" s="52" t="n">
        <v>26</v>
      </c>
      <c r="C26786" s="7" t="n">
        <v>23</v>
      </c>
      <c r="D26786" s="7" t="n">
        <v>17</v>
      </c>
      <c r="E26786" s="7" t="n">
        <v>28317</v>
      </c>
      <c r="F26786" s="7" t="s">
        <v>1629</v>
      </c>
      <c r="G26786" s="7" t="n">
        <v>2</v>
      </c>
      <c r="H26786" s="7" t="n">
        <v>3</v>
      </c>
      <c r="I26786" s="7" t="n">
        <v>17</v>
      </c>
      <c r="J26786" s="7" t="n">
        <v>28318</v>
      </c>
      <c r="K26786" s="7" t="s">
        <v>1630</v>
      </c>
      <c r="L26786" s="7" t="n">
        <v>2</v>
      </c>
      <c r="M26786" s="7" t="n">
        <v>0</v>
      </c>
    </row>
    <row r="26787" spans="1:6">
      <c r="A26787" t="s">
        <v>4</v>
      </c>
      <c r="B26787" s="4" t="s">
        <v>5</v>
      </c>
    </row>
    <row r="26788" spans="1:6">
      <c r="A26788" t="n">
        <v>213847</v>
      </c>
      <c r="B26788" s="53" t="n">
        <v>28</v>
      </c>
    </row>
    <row r="26789" spans="1:6">
      <c r="A26789" t="s">
        <v>4</v>
      </c>
      <c r="B26789" s="4" t="s">
        <v>5</v>
      </c>
      <c r="C26789" s="4" t="s">
        <v>10</v>
      </c>
      <c r="D26789" s="4" t="s">
        <v>13</v>
      </c>
      <c r="E26789" s="4" t="s">
        <v>6</v>
      </c>
      <c r="F26789" s="4" t="s">
        <v>22</v>
      </c>
      <c r="G26789" s="4" t="s">
        <v>22</v>
      </c>
      <c r="H26789" s="4" t="s">
        <v>22</v>
      </c>
    </row>
    <row r="26790" spans="1:6">
      <c r="A26790" t="n">
        <v>213848</v>
      </c>
      <c r="B26790" s="39" t="n">
        <v>48</v>
      </c>
      <c r="C26790" s="7" t="n">
        <v>7034</v>
      </c>
      <c r="D26790" s="7" t="n">
        <v>0</v>
      </c>
      <c r="E26790" s="7" t="s">
        <v>1608</v>
      </c>
      <c r="F26790" s="7" t="n">
        <v>1</v>
      </c>
      <c r="G26790" s="7" t="n">
        <v>1</v>
      </c>
      <c r="H26790" s="7" t="n">
        <v>0</v>
      </c>
    </row>
    <row r="26791" spans="1:6">
      <c r="A26791" t="s">
        <v>4</v>
      </c>
      <c r="B26791" s="4" t="s">
        <v>5</v>
      </c>
      <c r="C26791" s="4" t="s">
        <v>13</v>
      </c>
      <c r="D26791" s="4" t="s">
        <v>10</v>
      </c>
      <c r="E26791" s="4" t="s">
        <v>22</v>
      </c>
      <c r="F26791" s="4" t="s">
        <v>10</v>
      </c>
      <c r="G26791" s="4" t="s">
        <v>9</v>
      </c>
      <c r="H26791" s="4" t="s">
        <v>9</v>
      </c>
      <c r="I26791" s="4" t="s">
        <v>10</v>
      </c>
      <c r="J26791" s="4" t="s">
        <v>10</v>
      </c>
      <c r="K26791" s="4" t="s">
        <v>9</v>
      </c>
      <c r="L26791" s="4" t="s">
        <v>9</v>
      </c>
      <c r="M26791" s="4" t="s">
        <v>9</v>
      </c>
      <c r="N26791" s="4" t="s">
        <v>9</v>
      </c>
      <c r="O26791" s="4" t="s">
        <v>6</v>
      </c>
    </row>
    <row r="26792" spans="1:6">
      <c r="A26792" t="n">
        <v>213875</v>
      </c>
      <c r="B26792" s="14" t="n">
        <v>50</v>
      </c>
      <c r="C26792" s="7" t="n">
        <v>0</v>
      </c>
      <c r="D26792" s="7" t="n">
        <v>4436</v>
      </c>
      <c r="E26792" s="7" t="n">
        <v>0.800000011920929</v>
      </c>
      <c r="F26792" s="7" t="n">
        <v>0</v>
      </c>
      <c r="G26792" s="7" t="n">
        <v>0</v>
      </c>
      <c r="H26792" s="7" t="n">
        <v>-1082130432</v>
      </c>
      <c r="I26792" s="7" t="n">
        <v>0</v>
      </c>
      <c r="J26792" s="7" t="n">
        <v>65533</v>
      </c>
      <c r="K26792" s="7" t="n">
        <v>0</v>
      </c>
      <c r="L26792" s="7" t="n">
        <v>0</v>
      </c>
      <c r="M26792" s="7" t="n">
        <v>0</v>
      </c>
      <c r="N26792" s="7" t="n">
        <v>0</v>
      </c>
      <c r="O26792" s="7" t="s">
        <v>12</v>
      </c>
    </row>
    <row r="26793" spans="1:6">
      <c r="A26793" t="s">
        <v>4</v>
      </c>
      <c r="B26793" s="4" t="s">
        <v>5</v>
      </c>
      <c r="C26793" s="4" t="s">
        <v>10</v>
      </c>
    </row>
    <row r="26794" spans="1:6">
      <c r="A26794" t="n">
        <v>213914</v>
      </c>
      <c r="B26794" s="35" t="n">
        <v>16</v>
      </c>
      <c r="C26794" s="7" t="n">
        <v>1500</v>
      </c>
    </row>
    <row r="26795" spans="1:6">
      <c r="A26795" t="s">
        <v>4</v>
      </c>
      <c r="B26795" s="4" t="s">
        <v>5</v>
      </c>
      <c r="C26795" s="4" t="s">
        <v>13</v>
      </c>
      <c r="D26795" s="4" t="s">
        <v>10</v>
      </c>
      <c r="E26795" s="4" t="s">
        <v>10</v>
      </c>
      <c r="F26795" s="4" t="s">
        <v>13</v>
      </c>
    </row>
    <row r="26796" spans="1:6">
      <c r="A26796" t="n">
        <v>213917</v>
      </c>
      <c r="B26796" s="29" t="n">
        <v>25</v>
      </c>
      <c r="C26796" s="7" t="n">
        <v>1</v>
      </c>
      <c r="D26796" s="7" t="n">
        <v>60</v>
      </c>
      <c r="E26796" s="7" t="n">
        <v>270</v>
      </c>
      <c r="F26796" s="7" t="n">
        <v>4</v>
      </c>
    </row>
    <row r="26797" spans="1:6">
      <c r="A26797" t="s">
        <v>4</v>
      </c>
      <c r="B26797" s="4" t="s">
        <v>5</v>
      </c>
      <c r="C26797" s="4" t="s">
        <v>13</v>
      </c>
      <c r="D26797" s="4" t="s">
        <v>10</v>
      </c>
      <c r="E26797" s="4" t="s">
        <v>6</v>
      </c>
    </row>
    <row r="26798" spans="1:6">
      <c r="A26798" t="n">
        <v>213924</v>
      </c>
      <c r="B26798" s="40" t="n">
        <v>51</v>
      </c>
      <c r="C26798" s="7" t="n">
        <v>4</v>
      </c>
      <c r="D26798" s="7" t="n">
        <v>23</v>
      </c>
      <c r="E26798" s="7" t="s">
        <v>1275</v>
      </c>
    </row>
    <row r="26799" spans="1:6">
      <c r="A26799" t="s">
        <v>4</v>
      </c>
      <c r="B26799" s="4" t="s">
        <v>5</v>
      </c>
      <c r="C26799" s="4" t="s">
        <v>10</v>
      </c>
    </row>
    <row r="26800" spans="1:6">
      <c r="A26800" t="n">
        <v>213938</v>
      </c>
      <c r="B26800" s="35" t="n">
        <v>16</v>
      </c>
      <c r="C26800" s="7" t="n">
        <v>0</v>
      </c>
    </row>
    <row r="26801" spans="1:15">
      <c r="A26801" t="s">
        <v>4</v>
      </c>
      <c r="B26801" s="4" t="s">
        <v>5</v>
      </c>
      <c r="C26801" s="4" t="s">
        <v>10</v>
      </c>
      <c r="D26801" s="4" t="s">
        <v>13</v>
      </c>
      <c r="E26801" s="4" t="s">
        <v>9</v>
      </c>
      <c r="F26801" s="4" t="s">
        <v>72</v>
      </c>
      <c r="G26801" s="4" t="s">
        <v>13</v>
      </c>
      <c r="H26801" s="4" t="s">
        <v>13</v>
      </c>
    </row>
    <row r="26802" spans="1:15">
      <c r="A26802" t="n">
        <v>213941</v>
      </c>
      <c r="B26802" s="52" t="n">
        <v>26</v>
      </c>
      <c r="C26802" s="7" t="n">
        <v>23</v>
      </c>
      <c r="D26802" s="7" t="n">
        <v>17</v>
      </c>
      <c r="E26802" s="7" t="n">
        <v>28319</v>
      </c>
      <c r="F26802" s="7" t="s">
        <v>1631</v>
      </c>
      <c r="G26802" s="7" t="n">
        <v>2</v>
      </c>
      <c r="H26802" s="7" t="n">
        <v>0</v>
      </c>
    </row>
    <row r="26803" spans="1:15">
      <c r="A26803" t="s">
        <v>4</v>
      </c>
      <c r="B26803" s="4" t="s">
        <v>5</v>
      </c>
    </row>
    <row r="26804" spans="1:15">
      <c r="A26804" t="n">
        <v>214021</v>
      </c>
      <c r="B26804" s="53" t="n">
        <v>28</v>
      </c>
    </row>
    <row r="26805" spans="1:15">
      <c r="A26805" t="s">
        <v>4</v>
      </c>
      <c r="B26805" s="4" t="s">
        <v>5</v>
      </c>
      <c r="C26805" s="4" t="s">
        <v>10</v>
      </c>
      <c r="D26805" s="4" t="s">
        <v>13</v>
      </c>
    </row>
    <row r="26806" spans="1:15">
      <c r="A26806" t="n">
        <v>214022</v>
      </c>
      <c r="B26806" s="54" t="n">
        <v>89</v>
      </c>
      <c r="C26806" s="7" t="n">
        <v>65533</v>
      </c>
      <c r="D26806" s="7" t="n">
        <v>1</v>
      </c>
    </row>
    <row r="26807" spans="1:15">
      <c r="A26807" t="s">
        <v>4</v>
      </c>
      <c r="B26807" s="4" t="s">
        <v>5</v>
      </c>
      <c r="C26807" s="4" t="s">
        <v>13</v>
      </c>
      <c r="D26807" s="4" t="s">
        <v>10</v>
      </c>
      <c r="E26807" s="4" t="s">
        <v>10</v>
      </c>
      <c r="F26807" s="4" t="s">
        <v>13</v>
      </c>
    </row>
    <row r="26808" spans="1:15">
      <c r="A26808" t="n">
        <v>214026</v>
      </c>
      <c r="B26808" s="29" t="n">
        <v>25</v>
      </c>
      <c r="C26808" s="7" t="n">
        <v>1</v>
      </c>
      <c r="D26808" s="7" t="n">
        <v>65535</v>
      </c>
      <c r="E26808" s="7" t="n">
        <v>65535</v>
      </c>
      <c r="F26808" s="7" t="n">
        <v>0</v>
      </c>
    </row>
    <row r="26809" spans="1:15">
      <c r="A26809" t="s">
        <v>4</v>
      </c>
      <c r="B26809" s="4" t="s">
        <v>5</v>
      </c>
      <c r="C26809" s="4" t="s">
        <v>9</v>
      </c>
    </row>
    <row r="26810" spans="1:15">
      <c r="A26810" t="n">
        <v>214033</v>
      </c>
      <c r="B26810" s="50" t="n">
        <v>15</v>
      </c>
      <c r="C26810" s="7" t="n">
        <v>32768</v>
      </c>
    </row>
    <row r="26811" spans="1:15">
      <c r="A26811" t="s">
        <v>4</v>
      </c>
      <c r="B26811" s="4" t="s">
        <v>5</v>
      </c>
      <c r="C26811" s="4" t="s">
        <v>13</v>
      </c>
      <c r="D26811" s="4" t="s">
        <v>10</v>
      </c>
      <c r="E26811" s="4" t="s">
        <v>22</v>
      </c>
    </row>
    <row r="26812" spans="1:15">
      <c r="A26812" t="n">
        <v>214038</v>
      </c>
      <c r="B26812" s="28" t="n">
        <v>58</v>
      </c>
      <c r="C26812" s="7" t="n">
        <v>101</v>
      </c>
      <c r="D26812" s="7" t="n">
        <v>300</v>
      </c>
      <c r="E26812" s="7" t="n">
        <v>1</v>
      </c>
    </row>
    <row r="26813" spans="1:15">
      <c r="A26813" t="s">
        <v>4</v>
      </c>
      <c r="B26813" s="4" t="s">
        <v>5</v>
      </c>
      <c r="C26813" s="4" t="s">
        <v>13</v>
      </c>
      <c r="D26813" s="4" t="s">
        <v>10</v>
      </c>
    </row>
    <row r="26814" spans="1:15">
      <c r="A26814" t="n">
        <v>214046</v>
      </c>
      <c r="B26814" s="28" t="n">
        <v>58</v>
      </c>
      <c r="C26814" s="7" t="n">
        <v>254</v>
      </c>
      <c r="D26814" s="7" t="n">
        <v>0</v>
      </c>
    </row>
    <row r="26815" spans="1:15">
      <c r="A26815" t="s">
        <v>4</v>
      </c>
      <c r="B26815" s="4" t="s">
        <v>5</v>
      </c>
      <c r="C26815" s="4" t="s">
        <v>13</v>
      </c>
      <c r="D26815" s="4" t="s">
        <v>13</v>
      </c>
      <c r="E26815" s="4" t="s">
        <v>22</v>
      </c>
    </row>
    <row r="26816" spans="1:15">
      <c r="A26816" t="n">
        <v>214050</v>
      </c>
      <c r="B26816" s="105" t="n">
        <v>178</v>
      </c>
      <c r="C26816" s="7" t="n">
        <v>4</v>
      </c>
      <c r="D26816" s="7" t="n">
        <v>1</v>
      </c>
      <c r="E26816" s="7" t="n">
        <v>0.25</v>
      </c>
    </row>
    <row r="26817" spans="1:8">
      <c r="A26817" t="s">
        <v>4</v>
      </c>
      <c r="B26817" s="4" t="s">
        <v>5</v>
      </c>
      <c r="C26817" s="4" t="s">
        <v>13</v>
      </c>
      <c r="D26817" s="4" t="s">
        <v>13</v>
      </c>
      <c r="E26817" s="4" t="s">
        <v>22</v>
      </c>
      <c r="F26817" s="4" t="s">
        <v>22</v>
      </c>
      <c r="G26817" s="4" t="s">
        <v>22</v>
      </c>
      <c r="H26817" s="4" t="s">
        <v>10</v>
      </c>
    </row>
    <row r="26818" spans="1:8">
      <c r="A26818" t="n">
        <v>214057</v>
      </c>
      <c r="B26818" s="25" t="n">
        <v>45</v>
      </c>
      <c r="C26818" s="7" t="n">
        <v>2</v>
      </c>
      <c r="D26818" s="7" t="n">
        <v>3</v>
      </c>
      <c r="E26818" s="7" t="n">
        <v>-75.2699966430664</v>
      </c>
      <c r="F26818" s="7" t="n">
        <v>-33.5400009155273</v>
      </c>
      <c r="G26818" s="7" t="n">
        <v>98.0899963378906</v>
      </c>
      <c r="H26818" s="7" t="n">
        <v>0</v>
      </c>
    </row>
    <row r="26819" spans="1:8">
      <c r="A26819" t="s">
        <v>4</v>
      </c>
      <c r="B26819" s="4" t="s">
        <v>5</v>
      </c>
      <c r="C26819" s="4" t="s">
        <v>13</v>
      </c>
      <c r="D26819" s="4" t="s">
        <v>13</v>
      </c>
      <c r="E26819" s="4" t="s">
        <v>22</v>
      </c>
      <c r="F26819" s="4" t="s">
        <v>22</v>
      </c>
      <c r="G26819" s="4" t="s">
        <v>22</v>
      </c>
      <c r="H26819" s="4" t="s">
        <v>10</v>
      </c>
      <c r="I26819" s="4" t="s">
        <v>13</v>
      </c>
    </row>
    <row r="26820" spans="1:8">
      <c r="A26820" t="n">
        <v>214074</v>
      </c>
      <c r="B26820" s="25" t="n">
        <v>45</v>
      </c>
      <c r="C26820" s="7" t="n">
        <v>4</v>
      </c>
      <c r="D26820" s="7" t="n">
        <v>3</v>
      </c>
      <c r="E26820" s="7" t="n">
        <v>8.69999980926514</v>
      </c>
      <c r="F26820" s="7" t="n">
        <v>252.809997558594</v>
      </c>
      <c r="G26820" s="7" t="n">
        <v>348</v>
      </c>
      <c r="H26820" s="7" t="n">
        <v>0</v>
      </c>
      <c r="I26820" s="7" t="n">
        <v>0</v>
      </c>
    </row>
    <row r="26821" spans="1:8">
      <c r="A26821" t="s">
        <v>4</v>
      </c>
      <c r="B26821" s="4" t="s">
        <v>5</v>
      </c>
      <c r="C26821" s="4" t="s">
        <v>13</v>
      </c>
      <c r="D26821" s="4" t="s">
        <v>13</v>
      </c>
      <c r="E26821" s="4" t="s">
        <v>22</v>
      </c>
      <c r="F26821" s="4" t="s">
        <v>10</v>
      </c>
    </row>
    <row r="26822" spans="1:8">
      <c r="A26822" t="n">
        <v>214092</v>
      </c>
      <c r="B26822" s="25" t="n">
        <v>45</v>
      </c>
      <c r="C26822" s="7" t="n">
        <v>5</v>
      </c>
      <c r="D26822" s="7" t="n">
        <v>3</v>
      </c>
      <c r="E26822" s="7" t="n">
        <v>8.10000038146973</v>
      </c>
      <c r="F26822" s="7" t="n">
        <v>0</v>
      </c>
    </row>
    <row r="26823" spans="1:8">
      <c r="A26823" t="s">
        <v>4</v>
      </c>
      <c r="B26823" s="4" t="s">
        <v>5</v>
      </c>
      <c r="C26823" s="4" t="s">
        <v>13</v>
      </c>
      <c r="D26823" s="4" t="s">
        <v>13</v>
      </c>
      <c r="E26823" s="4" t="s">
        <v>22</v>
      </c>
      <c r="F26823" s="4" t="s">
        <v>10</v>
      </c>
    </row>
    <row r="26824" spans="1:8">
      <c r="A26824" t="n">
        <v>214101</v>
      </c>
      <c r="B26824" s="25" t="n">
        <v>45</v>
      </c>
      <c r="C26824" s="7" t="n">
        <v>11</v>
      </c>
      <c r="D26824" s="7" t="n">
        <v>3</v>
      </c>
      <c r="E26824" s="7" t="n">
        <v>34.5999984741211</v>
      </c>
      <c r="F26824" s="7" t="n">
        <v>0</v>
      </c>
    </row>
    <row r="26825" spans="1:8">
      <c r="A26825" t="s">
        <v>4</v>
      </c>
      <c r="B26825" s="4" t="s">
        <v>5</v>
      </c>
      <c r="C26825" s="4" t="s">
        <v>13</v>
      </c>
      <c r="D26825" s="4" t="s">
        <v>13</v>
      </c>
      <c r="E26825" s="4" t="s">
        <v>22</v>
      </c>
      <c r="F26825" s="4" t="s">
        <v>22</v>
      </c>
      <c r="G26825" s="4" t="s">
        <v>22</v>
      </c>
      <c r="H26825" s="4" t="s">
        <v>10</v>
      </c>
    </row>
    <row r="26826" spans="1:8">
      <c r="A26826" t="n">
        <v>214110</v>
      </c>
      <c r="B26826" s="25" t="n">
        <v>45</v>
      </c>
      <c r="C26826" s="7" t="n">
        <v>2</v>
      </c>
      <c r="D26826" s="7" t="n">
        <v>3</v>
      </c>
      <c r="E26826" s="7" t="n">
        <v>-75.5599975585938</v>
      </c>
      <c r="F26826" s="7" t="n">
        <v>-33.7000007629395</v>
      </c>
      <c r="G26826" s="7" t="n">
        <v>97.629997253418</v>
      </c>
      <c r="H26826" s="7" t="n">
        <v>3000</v>
      </c>
    </row>
    <row r="26827" spans="1:8">
      <c r="A26827" t="s">
        <v>4</v>
      </c>
      <c r="B26827" s="4" t="s">
        <v>5</v>
      </c>
      <c r="C26827" s="4" t="s">
        <v>13</v>
      </c>
      <c r="D26827" s="4" t="s">
        <v>13</v>
      </c>
      <c r="E26827" s="4" t="s">
        <v>22</v>
      </c>
      <c r="F26827" s="4" t="s">
        <v>22</v>
      </c>
      <c r="G26827" s="4" t="s">
        <v>22</v>
      </c>
      <c r="H26827" s="4" t="s">
        <v>10</v>
      </c>
      <c r="I26827" s="4" t="s">
        <v>13</v>
      </c>
    </row>
    <row r="26828" spans="1:8">
      <c r="A26828" t="n">
        <v>214127</v>
      </c>
      <c r="B26828" s="25" t="n">
        <v>45</v>
      </c>
      <c r="C26828" s="7" t="n">
        <v>4</v>
      </c>
      <c r="D26828" s="7" t="n">
        <v>3</v>
      </c>
      <c r="E26828" s="7" t="n">
        <v>0.310000002384186</v>
      </c>
      <c r="F26828" s="7" t="n">
        <v>248.479995727539</v>
      </c>
      <c r="G26828" s="7" t="n">
        <v>348</v>
      </c>
      <c r="H26828" s="7" t="n">
        <v>3000</v>
      </c>
      <c r="I26828" s="7" t="n">
        <v>1</v>
      </c>
    </row>
    <row r="26829" spans="1:8">
      <c r="A26829" t="s">
        <v>4</v>
      </c>
      <c r="B26829" s="4" t="s">
        <v>5</v>
      </c>
      <c r="C26829" s="4" t="s">
        <v>13</v>
      </c>
      <c r="D26829" s="4" t="s">
        <v>13</v>
      </c>
      <c r="E26829" s="4" t="s">
        <v>22</v>
      </c>
      <c r="F26829" s="4" t="s">
        <v>10</v>
      </c>
    </row>
    <row r="26830" spans="1:8">
      <c r="A26830" t="n">
        <v>214145</v>
      </c>
      <c r="B26830" s="25" t="n">
        <v>45</v>
      </c>
      <c r="C26830" s="7" t="n">
        <v>5</v>
      </c>
      <c r="D26830" s="7" t="n">
        <v>3</v>
      </c>
      <c r="E26830" s="7" t="n">
        <v>8.60000038146973</v>
      </c>
      <c r="F26830" s="7" t="n">
        <v>3000</v>
      </c>
    </row>
    <row r="26831" spans="1:8">
      <c r="A26831" t="s">
        <v>4</v>
      </c>
      <c r="B26831" s="4" t="s">
        <v>5</v>
      </c>
      <c r="C26831" s="4" t="s">
        <v>13</v>
      </c>
      <c r="D26831" s="4" t="s">
        <v>13</v>
      </c>
      <c r="E26831" s="4" t="s">
        <v>22</v>
      </c>
      <c r="F26831" s="4" t="s">
        <v>10</v>
      </c>
    </row>
    <row r="26832" spans="1:8">
      <c r="A26832" t="n">
        <v>214154</v>
      </c>
      <c r="B26832" s="25" t="n">
        <v>45</v>
      </c>
      <c r="C26832" s="7" t="n">
        <v>11</v>
      </c>
      <c r="D26832" s="7" t="n">
        <v>3</v>
      </c>
      <c r="E26832" s="7" t="n">
        <v>34.5999984741211</v>
      </c>
      <c r="F26832" s="7" t="n">
        <v>3000</v>
      </c>
    </row>
    <row r="26833" spans="1:9">
      <c r="A26833" t="s">
        <v>4</v>
      </c>
      <c r="B26833" s="4" t="s">
        <v>5</v>
      </c>
      <c r="C26833" s="4" t="s">
        <v>13</v>
      </c>
      <c r="D26833" s="4" t="s">
        <v>10</v>
      </c>
    </row>
    <row r="26834" spans="1:9">
      <c r="A26834" t="n">
        <v>214163</v>
      </c>
      <c r="B26834" s="28" t="n">
        <v>58</v>
      </c>
      <c r="C26834" s="7" t="n">
        <v>255</v>
      </c>
      <c r="D26834" s="7" t="n">
        <v>0</v>
      </c>
    </row>
    <row r="26835" spans="1:9">
      <c r="A26835" t="s">
        <v>4</v>
      </c>
      <c r="B26835" s="4" t="s">
        <v>5</v>
      </c>
      <c r="C26835" s="4" t="s">
        <v>13</v>
      </c>
      <c r="D26835" s="4" t="s">
        <v>13</v>
      </c>
    </row>
    <row r="26836" spans="1:9">
      <c r="A26836" t="n">
        <v>214167</v>
      </c>
      <c r="B26836" s="105" t="n">
        <v>178</v>
      </c>
      <c r="C26836" s="7" t="n">
        <v>5</v>
      </c>
      <c r="D26836" s="7" t="n">
        <v>1</v>
      </c>
    </row>
    <row r="26837" spans="1:9">
      <c r="A26837" t="s">
        <v>4</v>
      </c>
      <c r="B26837" s="4" t="s">
        <v>5</v>
      </c>
      <c r="C26837" s="4" t="s">
        <v>10</v>
      </c>
      <c r="D26837" s="4" t="s">
        <v>13</v>
      </c>
      <c r="E26837" s="4" t="s">
        <v>6</v>
      </c>
      <c r="F26837" s="4" t="s">
        <v>22</v>
      </c>
      <c r="G26837" s="4" t="s">
        <v>22</v>
      </c>
      <c r="H26837" s="4" t="s">
        <v>22</v>
      </c>
    </row>
    <row r="26838" spans="1:9">
      <c r="A26838" t="n">
        <v>214170</v>
      </c>
      <c r="B26838" s="39" t="n">
        <v>48</v>
      </c>
      <c r="C26838" s="7" t="n">
        <v>7033</v>
      </c>
      <c r="D26838" s="7" t="n">
        <v>0</v>
      </c>
      <c r="E26838" s="7" t="s">
        <v>1608</v>
      </c>
      <c r="F26838" s="7" t="n">
        <v>1</v>
      </c>
      <c r="G26838" s="7" t="n">
        <v>1</v>
      </c>
      <c r="H26838" s="7" t="n">
        <v>0</v>
      </c>
    </row>
    <row r="26839" spans="1:9">
      <c r="A26839" t="s">
        <v>4</v>
      </c>
      <c r="B26839" s="4" t="s">
        <v>5</v>
      </c>
      <c r="C26839" s="4" t="s">
        <v>13</v>
      </c>
      <c r="D26839" s="4" t="s">
        <v>10</v>
      </c>
      <c r="E26839" s="4" t="s">
        <v>22</v>
      </c>
      <c r="F26839" s="4" t="s">
        <v>10</v>
      </c>
      <c r="G26839" s="4" t="s">
        <v>9</v>
      </c>
      <c r="H26839" s="4" t="s">
        <v>9</v>
      </c>
      <c r="I26839" s="4" t="s">
        <v>10</v>
      </c>
      <c r="J26839" s="4" t="s">
        <v>10</v>
      </c>
      <c r="K26839" s="4" t="s">
        <v>9</v>
      </c>
      <c r="L26839" s="4" t="s">
        <v>9</v>
      </c>
      <c r="M26839" s="4" t="s">
        <v>9</v>
      </c>
      <c r="N26839" s="4" t="s">
        <v>9</v>
      </c>
      <c r="O26839" s="4" t="s">
        <v>6</v>
      </c>
    </row>
    <row r="26840" spans="1:9">
      <c r="A26840" t="n">
        <v>214197</v>
      </c>
      <c r="B26840" s="14" t="n">
        <v>50</v>
      </c>
      <c r="C26840" s="7" t="n">
        <v>0</v>
      </c>
      <c r="D26840" s="7" t="n">
        <v>4400</v>
      </c>
      <c r="E26840" s="7" t="n">
        <v>0.800000011920929</v>
      </c>
      <c r="F26840" s="7" t="n">
        <v>100</v>
      </c>
      <c r="G26840" s="7" t="n">
        <v>0</v>
      </c>
      <c r="H26840" s="7" t="n">
        <v>-1082130432</v>
      </c>
      <c r="I26840" s="7" t="n">
        <v>0</v>
      </c>
      <c r="J26840" s="7" t="n">
        <v>65533</v>
      </c>
      <c r="K26840" s="7" t="n">
        <v>0</v>
      </c>
      <c r="L26840" s="7" t="n">
        <v>0</v>
      </c>
      <c r="M26840" s="7" t="n">
        <v>0</v>
      </c>
      <c r="N26840" s="7" t="n">
        <v>0</v>
      </c>
      <c r="O26840" s="7" t="s">
        <v>12</v>
      </c>
    </row>
    <row r="26841" spans="1:9">
      <c r="A26841" t="s">
        <v>4</v>
      </c>
      <c r="B26841" s="4" t="s">
        <v>5</v>
      </c>
      <c r="C26841" s="4" t="s">
        <v>10</v>
      </c>
    </row>
    <row r="26842" spans="1:9">
      <c r="A26842" t="n">
        <v>214236</v>
      </c>
      <c r="B26842" s="35" t="n">
        <v>16</v>
      </c>
      <c r="C26842" s="7" t="n">
        <v>1000</v>
      </c>
    </row>
    <row r="26843" spans="1:9">
      <c r="A26843" t="s">
        <v>4</v>
      </c>
      <c r="B26843" s="4" t="s">
        <v>5</v>
      </c>
      <c r="C26843" s="4" t="s">
        <v>13</v>
      </c>
      <c r="D26843" s="4" t="s">
        <v>10</v>
      </c>
      <c r="E26843" s="4" t="s">
        <v>6</v>
      </c>
    </row>
    <row r="26844" spans="1:9">
      <c r="A26844" t="n">
        <v>214239</v>
      </c>
      <c r="B26844" s="40" t="n">
        <v>51</v>
      </c>
      <c r="C26844" s="7" t="n">
        <v>4</v>
      </c>
      <c r="D26844" s="7" t="n">
        <v>7033</v>
      </c>
      <c r="E26844" s="7" t="s">
        <v>1080</v>
      </c>
    </row>
    <row r="26845" spans="1:9">
      <c r="A26845" t="s">
        <v>4</v>
      </c>
      <c r="B26845" s="4" t="s">
        <v>5</v>
      </c>
      <c r="C26845" s="4" t="s">
        <v>10</v>
      </c>
    </row>
    <row r="26846" spans="1:9">
      <c r="A26846" t="n">
        <v>214252</v>
      </c>
      <c r="B26846" s="35" t="n">
        <v>16</v>
      </c>
      <c r="C26846" s="7" t="n">
        <v>0</v>
      </c>
    </row>
    <row r="26847" spans="1:9">
      <c r="A26847" t="s">
        <v>4</v>
      </c>
      <c r="B26847" s="4" t="s">
        <v>5</v>
      </c>
      <c r="C26847" s="4" t="s">
        <v>10</v>
      </c>
      <c r="D26847" s="4" t="s">
        <v>13</v>
      </c>
      <c r="E26847" s="4" t="s">
        <v>9</v>
      </c>
      <c r="F26847" s="4" t="s">
        <v>72</v>
      </c>
      <c r="G26847" s="4" t="s">
        <v>13</v>
      </c>
      <c r="H26847" s="4" t="s">
        <v>13</v>
      </c>
    </row>
    <row r="26848" spans="1:9">
      <c r="A26848" t="n">
        <v>214255</v>
      </c>
      <c r="B26848" s="52" t="n">
        <v>26</v>
      </c>
      <c r="C26848" s="7" t="n">
        <v>7033</v>
      </c>
      <c r="D26848" s="7" t="n">
        <v>17</v>
      </c>
      <c r="E26848" s="7" t="n">
        <v>52729</v>
      </c>
      <c r="F26848" s="7" t="s">
        <v>1632</v>
      </c>
      <c r="G26848" s="7" t="n">
        <v>2</v>
      </c>
      <c r="H26848" s="7" t="n">
        <v>0</v>
      </c>
    </row>
    <row r="26849" spans="1:15">
      <c r="A26849" t="s">
        <v>4</v>
      </c>
      <c r="B26849" s="4" t="s">
        <v>5</v>
      </c>
    </row>
    <row r="26850" spans="1:15">
      <c r="A26850" t="n">
        <v>214291</v>
      </c>
      <c r="B26850" s="53" t="n">
        <v>28</v>
      </c>
    </row>
    <row r="26851" spans="1:15">
      <c r="A26851" t="s">
        <v>4</v>
      </c>
      <c r="B26851" s="4" t="s">
        <v>5</v>
      </c>
      <c r="C26851" s="4" t="s">
        <v>10</v>
      </c>
      <c r="D26851" s="4" t="s">
        <v>13</v>
      </c>
    </row>
    <row r="26852" spans="1:15">
      <c r="A26852" t="n">
        <v>214292</v>
      </c>
      <c r="B26852" s="54" t="n">
        <v>89</v>
      </c>
      <c r="C26852" s="7" t="n">
        <v>65533</v>
      </c>
      <c r="D26852" s="7" t="n">
        <v>1</v>
      </c>
    </row>
    <row r="26853" spans="1:15">
      <c r="A26853" t="s">
        <v>4</v>
      </c>
      <c r="B26853" s="4" t="s">
        <v>5</v>
      </c>
      <c r="C26853" s="4" t="s">
        <v>9</v>
      </c>
    </row>
    <row r="26854" spans="1:15">
      <c r="A26854" t="n">
        <v>214296</v>
      </c>
      <c r="B26854" s="50" t="n">
        <v>15</v>
      </c>
      <c r="C26854" s="7" t="n">
        <v>256</v>
      </c>
    </row>
    <row r="26855" spans="1:15">
      <c r="A26855" t="s">
        <v>4</v>
      </c>
      <c r="B26855" s="4" t="s">
        <v>5</v>
      </c>
      <c r="C26855" s="4" t="s">
        <v>13</v>
      </c>
      <c r="D26855" s="4" t="s">
        <v>10</v>
      </c>
      <c r="E26855" s="4" t="s">
        <v>22</v>
      </c>
    </row>
    <row r="26856" spans="1:15">
      <c r="A26856" t="n">
        <v>214301</v>
      </c>
      <c r="B26856" s="28" t="n">
        <v>58</v>
      </c>
      <c r="C26856" s="7" t="n">
        <v>0</v>
      </c>
      <c r="D26856" s="7" t="n">
        <v>1000</v>
      </c>
      <c r="E26856" s="7" t="n">
        <v>1</v>
      </c>
    </row>
    <row r="26857" spans="1:15">
      <c r="A26857" t="s">
        <v>4</v>
      </c>
      <c r="B26857" s="4" t="s">
        <v>5</v>
      </c>
      <c r="C26857" s="4" t="s">
        <v>13</v>
      </c>
      <c r="D26857" s="4" t="s">
        <v>10</v>
      </c>
      <c r="E26857" s="4" t="s">
        <v>9</v>
      </c>
      <c r="F26857" s="4" t="s">
        <v>10</v>
      </c>
    </row>
    <row r="26858" spans="1:15">
      <c r="A26858" t="n">
        <v>214309</v>
      </c>
      <c r="B26858" s="14" t="n">
        <v>50</v>
      </c>
      <c r="C26858" s="7" t="n">
        <v>3</v>
      </c>
      <c r="D26858" s="7" t="n">
        <v>1527</v>
      </c>
      <c r="E26858" s="7" t="n">
        <v>0</v>
      </c>
      <c r="F26858" s="7" t="n">
        <v>1000</v>
      </c>
    </row>
    <row r="26859" spans="1:15">
      <c r="A26859" t="s">
        <v>4</v>
      </c>
      <c r="B26859" s="4" t="s">
        <v>5</v>
      </c>
      <c r="C26859" s="4" t="s">
        <v>13</v>
      </c>
      <c r="D26859" s="4" t="s">
        <v>10</v>
      </c>
    </row>
    <row r="26860" spans="1:15">
      <c r="A26860" t="n">
        <v>214319</v>
      </c>
      <c r="B26860" s="28" t="n">
        <v>58</v>
      </c>
      <c r="C26860" s="7" t="n">
        <v>255</v>
      </c>
      <c r="D26860" s="7" t="n">
        <v>0</v>
      </c>
    </row>
    <row r="26861" spans="1:15">
      <c r="A26861" t="s">
        <v>4</v>
      </c>
      <c r="B26861" s="4" t="s">
        <v>5</v>
      </c>
      <c r="C26861" s="4" t="s">
        <v>13</v>
      </c>
      <c r="D26861" s="4" t="s">
        <v>10</v>
      </c>
      <c r="E26861" s="4" t="s">
        <v>13</v>
      </c>
    </row>
    <row r="26862" spans="1:15">
      <c r="A26862" t="n">
        <v>214323</v>
      </c>
      <c r="B26862" s="38" t="n">
        <v>36</v>
      </c>
      <c r="C26862" s="7" t="n">
        <v>9</v>
      </c>
      <c r="D26862" s="7" t="n">
        <v>7034</v>
      </c>
      <c r="E26862" s="7" t="n">
        <v>0</v>
      </c>
    </row>
    <row r="26863" spans="1:15">
      <c r="A26863" t="s">
        <v>4</v>
      </c>
      <c r="B26863" s="4" t="s">
        <v>5</v>
      </c>
      <c r="C26863" s="4" t="s">
        <v>13</v>
      </c>
      <c r="D26863" s="4" t="s">
        <v>10</v>
      </c>
      <c r="E26863" s="4" t="s">
        <v>13</v>
      </c>
    </row>
    <row r="26864" spans="1:15">
      <c r="A26864" t="n">
        <v>214328</v>
      </c>
      <c r="B26864" s="38" t="n">
        <v>36</v>
      </c>
      <c r="C26864" s="7" t="n">
        <v>9</v>
      </c>
      <c r="D26864" s="7" t="n">
        <v>7033</v>
      </c>
      <c r="E26864" s="7" t="n">
        <v>0</v>
      </c>
    </row>
    <row r="26865" spans="1:6">
      <c r="A26865" t="s">
        <v>4</v>
      </c>
      <c r="B26865" s="4" t="s">
        <v>5</v>
      </c>
      <c r="C26865" s="4" t="s">
        <v>13</v>
      </c>
      <c r="D26865" s="4" t="s">
        <v>10</v>
      </c>
      <c r="E26865" s="4" t="s">
        <v>10</v>
      </c>
      <c r="F26865" s="4" t="s">
        <v>9</v>
      </c>
    </row>
    <row r="26866" spans="1:6">
      <c r="A26866" t="n">
        <v>214333</v>
      </c>
      <c r="B26866" s="86" t="n">
        <v>84</v>
      </c>
      <c r="C26866" s="7" t="n">
        <v>1</v>
      </c>
      <c r="D26866" s="7" t="n">
        <v>0</v>
      </c>
      <c r="E26866" s="7" t="n">
        <v>0</v>
      </c>
      <c r="F26866" s="7" t="n">
        <v>0</v>
      </c>
    </row>
    <row r="26867" spans="1:6">
      <c r="A26867" t="s">
        <v>4</v>
      </c>
      <c r="B26867" s="4" t="s">
        <v>5</v>
      </c>
      <c r="C26867" s="4" t="s">
        <v>13</v>
      </c>
      <c r="D26867" s="4" t="s">
        <v>10</v>
      </c>
      <c r="E26867" s="4" t="s">
        <v>10</v>
      </c>
      <c r="F26867" s="4" t="s">
        <v>9</v>
      </c>
    </row>
    <row r="26868" spans="1:6">
      <c r="A26868" t="n">
        <v>214343</v>
      </c>
      <c r="B26868" s="86" t="n">
        <v>84</v>
      </c>
      <c r="C26868" s="7" t="n">
        <v>0</v>
      </c>
      <c r="D26868" s="7" t="n">
        <v>0</v>
      </c>
      <c r="E26868" s="7" t="n">
        <v>0</v>
      </c>
      <c r="F26868" s="7" t="n">
        <v>1036831949</v>
      </c>
    </row>
    <row r="26869" spans="1:6">
      <c r="A26869" t="s">
        <v>4</v>
      </c>
      <c r="B26869" s="4" t="s">
        <v>5</v>
      </c>
      <c r="C26869" s="4" t="s">
        <v>10</v>
      </c>
    </row>
    <row r="26870" spans="1:6">
      <c r="A26870" t="n">
        <v>214353</v>
      </c>
      <c r="B26870" s="101" t="n">
        <v>109</v>
      </c>
      <c r="C26870" s="7" t="n">
        <v>1</v>
      </c>
    </row>
    <row r="26871" spans="1:6">
      <c r="A26871" t="s">
        <v>4</v>
      </c>
      <c r="B26871" s="4" t="s">
        <v>5</v>
      </c>
      <c r="C26871" s="4" t="s">
        <v>10</v>
      </c>
    </row>
    <row r="26872" spans="1:6">
      <c r="A26872" t="n">
        <v>214356</v>
      </c>
      <c r="B26872" s="101" t="n">
        <v>109</v>
      </c>
      <c r="C26872" s="7" t="n">
        <v>2</v>
      </c>
    </row>
    <row r="26873" spans="1:6">
      <c r="A26873" t="s">
        <v>4</v>
      </c>
      <c r="B26873" s="4" t="s">
        <v>5</v>
      </c>
      <c r="C26873" s="4" t="s">
        <v>10</v>
      </c>
    </row>
    <row r="26874" spans="1:6">
      <c r="A26874" t="n">
        <v>214359</v>
      </c>
      <c r="B26874" s="101" t="n">
        <v>109</v>
      </c>
      <c r="C26874" s="7" t="n">
        <v>3</v>
      </c>
    </row>
    <row r="26875" spans="1:6">
      <c r="A26875" t="s">
        <v>4</v>
      </c>
      <c r="B26875" s="4" t="s">
        <v>5</v>
      </c>
      <c r="C26875" s="4" t="s">
        <v>10</v>
      </c>
    </row>
    <row r="26876" spans="1:6">
      <c r="A26876" t="n">
        <v>214362</v>
      </c>
      <c r="B26876" s="101" t="n">
        <v>109</v>
      </c>
      <c r="C26876" s="7" t="n">
        <v>4</v>
      </c>
    </row>
    <row r="26877" spans="1:6">
      <c r="A26877" t="s">
        <v>4</v>
      </c>
      <c r="B26877" s="4" t="s">
        <v>5</v>
      </c>
      <c r="C26877" s="4" t="s">
        <v>10</v>
      </c>
    </row>
    <row r="26878" spans="1:6">
      <c r="A26878" t="n">
        <v>214365</v>
      </c>
      <c r="B26878" s="101" t="n">
        <v>109</v>
      </c>
      <c r="C26878" s="7" t="n">
        <v>5</v>
      </c>
    </row>
    <row r="26879" spans="1:6">
      <c r="A26879" t="s">
        <v>4</v>
      </c>
      <c r="B26879" s="4" t="s">
        <v>5</v>
      </c>
      <c r="C26879" s="4" t="s">
        <v>10</v>
      </c>
    </row>
    <row r="26880" spans="1:6">
      <c r="A26880" t="n">
        <v>214368</v>
      </c>
      <c r="B26880" s="101" t="n">
        <v>109</v>
      </c>
      <c r="C26880" s="7" t="n">
        <v>6</v>
      </c>
    </row>
    <row r="26881" spans="1:6">
      <c r="A26881" t="s">
        <v>4</v>
      </c>
      <c r="B26881" s="4" t="s">
        <v>5</v>
      </c>
      <c r="C26881" s="4" t="s">
        <v>10</v>
      </c>
    </row>
    <row r="26882" spans="1:6">
      <c r="A26882" t="n">
        <v>214371</v>
      </c>
      <c r="B26882" s="101" t="n">
        <v>109</v>
      </c>
      <c r="C26882" s="7" t="n">
        <v>7</v>
      </c>
    </row>
    <row r="26883" spans="1:6">
      <c r="A26883" t="s">
        <v>4</v>
      </c>
      <c r="B26883" s="4" t="s">
        <v>5</v>
      </c>
      <c r="C26883" s="4" t="s">
        <v>10</v>
      </c>
    </row>
    <row r="26884" spans="1:6">
      <c r="A26884" t="n">
        <v>214374</v>
      </c>
      <c r="B26884" s="101" t="n">
        <v>109</v>
      </c>
      <c r="C26884" s="7" t="n">
        <v>8</v>
      </c>
    </row>
    <row r="26885" spans="1:6">
      <c r="A26885" t="s">
        <v>4</v>
      </c>
      <c r="B26885" s="4" t="s">
        <v>5</v>
      </c>
      <c r="C26885" s="4" t="s">
        <v>10</v>
      </c>
    </row>
    <row r="26886" spans="1:6">
      <c r="A26886" t="n">
        <v>214377</v>
      </c>
      <c r="B26886" s="101" t="n">
        <v>109</v>
      </c>
      <c r="C26886" s="7" t="n">
        <v>9</v>
      </c>
    </row>
    <row r="26887" spans="1:6">
      <c r="A26887" t="s">
        <v>4</v>
      </c>
      <c r="B26887" s="4" t="s">
        <v>5</v>
      </c>
      <c r="C26887" s="4" t="s">
        <v>10</v>
      </c>
    </row>
    <row r="26888" spans="1:6">
      <c r="A26888" t="n">
        <v>214380</v>
      </c>
      <c r="B26888" s="101" t="n">
        <v>109</v>
      </c>
      <c r="C26888" s="7" t="n">
        <v>7032</v>
      </c>
    </row>
    <row r="26889" spans="1:6">
      <c r="A26889" t="s">
        <v>4</v>
      </c>
      <c r="B26889" s="4" t="s">
        <v>5</v>
      </c>
      <c r="C26889" s="4" t="s">
        <v>10</v>
      </c>
    </row>
    <row r="26890" spans="1:6">
      <c r="A26890" t="n">
        <v>214383</v>
      </c>
      <c r="B26890" s="101" t="n">
        <v>109</v>
      </c>
      <c r="C26890" s="7" t="n">
        <v>7034</v>
      </c>
    </row>
    <row r="26891" spans="1:6">
      <c r="A26891" t="s">
        <v>4</v>
      </c>
      <c r="B26891" s="4" t="s">
        <v>5</v>
      </c>
      <c r="C26891" s="4" t="s">
        <v>10</v>
      </c>
    </row>
    <row r="26892" spans="1:6">
      <c r="A26892" t="n">
        <v>214386</v>
      </c>
      <c r="B26892" s="101" t="n">
        <v>109</v>
      </c>
      <c r="C26892" s="7" t="n">
        <v>7033</v>
      </c>
    </row>
    <row r="26893" spans="1:6">
      <c r="A26893" t="s">
        <v>4</v>
      </c>
      <c r="B26893" s="4" t="s">
        <v>5</v>
      </c>
      <c r="C26893" s="4" t="s">
        <v>10</v>
      </c>
      <c r="D26893" s="4" t="s">
        <v>6</v>
      </c>
      <c r="E26893" s="4" t="s">
        <v>6</v>
      </c>
      <c r="F26893" s="4" t="s">
        <v>6</v>
      </c>
      <c r="G26893" s="4" t="s">
        <v>13</v>
      </c>
      <c r="H26893" s="4" t="s">
        <v>9</v>
      </c>
      <c r="I26893" s="4" t="s">
        <v>22</v>
      </c>
      <c r="J26893" s="4" t="s">
        <v>22</v>
      </c>
      <c r="K26893" s="4" t="s">
        <v>22</v>
      </c>
      <c r="L26893" s="4" t="s">
        <v>22</v>
      </c>
      <c r="M26893" s="4" t="s">
        <v>22</v>
      </c>
      <c r="N26893" s="4" t="s">
        <v>22</v>
      </c>
      <c r="O26893" s="4" t="s">
        <v>22</v>
      </c>
      <c r="P26893" s="4" t="s">
        <v>6</v>
      </c>
      <c r="Q26893" s="4" t="s">
        <v>6</v>
      </c>
      <c r="R26893" s="4" t="s">
        <v>9</v>
      </c>
      <c r="S26893" s="4" t="s">
        <v>13</v>
      </c>
      <c r="T26893" s="4" t="s">
        <v>9</v>
      </c>
      <c r="U26893" s="4" t="s">
        <v>9</v>
      </c>
      <c r="V26893" s="4" t="s">
        <v>10</v>
      </c>
    </row>
    <row r="26894" spans="1:6">
      <c r="A26894" t="n">
        <v>214389</v>
      </c>
      <c r="B26894" s="68" t="n">
        <v>19</v>
      </c>
      <c r="C26894" s="7" t="n">
        <v>24</v>
      </c>
      <c r="D26894" s="7" t="s">
        <v>1565</v>
      </c>
      <c r="E26894" s="7" t="s">
        <v>1566</v>
      </c>
      <c r="F26894" s="7" t="s">
        <v>12</v>
      </c>
      <c r="G26894" s="7" t="n">
        <v>0</v>
      </c>
      <c r="H26894" s="7" t="n">
        <v>1</v>
      </c>
      <c r="I26894" s="7" t="n">
        <v>0</v>
      </c>
      <c r="J26894" s="7" t="n">
        <v>0</v>
      </c>
      <c r="K26894" s="7" t="n">
        <v>0</v>
      </c>
      <c r="L26894" s="7" t="n">
        <v>0</v>
      </c>
      <c r="M26894" s="7" t="n">
        <v>1</v>
      </c>
      <c r="N26894" s="7" t="n">
        <v>1.60000002384186</v>
      </c>
      <c r="O26894" s="7" t="n">
        <v>0.0900000035762787</v>
      </c>
      <c r="P26894" s="7" t="s">
        <v>12</v>
      </c>
      <c r="Q26894" s="7" t="s">
        <v>12</v>
      </c>
      <c r="R26894" s="7" t="n">
        <v>-1</v>
      </c>
      <c r="S26894" s="7" t="n">
        <v>0</v>
      </c>
      <c r="T26894" s="7" t="n">
        <v>0</v>
      </c>
      <c r="U26894" s="7" t="n">
        <v>0</v>
      </c>
      <c r="V26894" s="7" t="n">
        <v>0</v>
      </c>
    </row>
    <row r="26895" spans="1:6">
      <c r="A26895" t="s">
        <v>4</v>
      </c>
      <c r="B26895" s="4" t="s">
        <v>5</v>
      </c>
      <c r="C26895" s="4" t="s">
        <v>10</v>
      </c>
      <c r="D26895" s="4" t="s">
        <v>6</v>
      </c>
      <c r="E26895" s="4" t="s">
        <v>6</v>
      </c>
      <c r="F26895" s="4" t="s">
        <v>6</v>
      </c>
      <c r="G26895" s="4" t="s">
        <v>13</v>
      </c>
      <c r="H26895" s="4" t="s">
        <v>9</v>
      </c>
      <c r="I26895" s="4" t="s">
        <v>22</v>
      </c>
      <c r="J26895" s="4" t="s">
        <v>22</v>
      </c>
      <c r="K26895" s="4" t="s">
        <v>22</v>
      </c>
      <c r="L26895" s="4" t="s">
        <v>22</v>
      </c>
      <c r="M26895" s="4" t="s">
        <v>22</v>
      </c>
      <c r="N26895" s="4" t="s">
        <v>22</v>
      </c>
      <c r="O26895" s="4" t="s">
        <v>22</v>
      </c>
      <c r="P26895" s="4" t="s">
        <v>6</v>
      </c>
      <c r="Q26895" s="4" t="s">
        <v>6</v>
      </c>
      <c r="R26895" s="4" t="s">
        <v>9</v>
      </c>
      <c r="S26895" s="4" t="s">
        <v>13</v>
      </c>
      <c r="T26895" s="4" t="s">
        <v>9</v>
      </c>
      <c r="U26895" s="4" t="s">
        <v>9</v>
      </c>
      <c r="V26895" s="4" t="s">
        <v>10</v>
      </c>
    </row>
    <row r="26896" spans="1:6">
      <c r="A26896" t="n">
        <v>214457</v>
      </c>
      <c r="B26896" s="68" t="n">
        <v>19</v>
      </c>
      <c r="C26896" s="7" t="n">
        <v>25</v>
      </c>
      <c r="D26896" s="7" t="s">
        <v>1567</v>
      </c>
      <c r="E26896" s="7" t="s">
        <v>1568</v>
      </c>
      <c r="F26896" s="7" t="s">
        <v>12</v>
      </c>
      <c r="G26896" s="7" t="n">
        <v>0</v>
      </c>
      <c r="H26896" s="7" t="n">
        <v>1</v>
      </c>
      <c r="I26896" s="7" t="n">
        <v>0</v>
      </c>
      <c r="J26896" s="7" t="n">
        <v>0</v>
      </c>
      <c r="K26896" s="7" t="n">
        <v>0</v>
      </c>
      <c r="L26896" s="7" t="n">
        <v>0</v>
      </c>
      <c r="M26896" s="7" t="n">
        <v>1</v>
      </c>
      <c r="N26896" s="7" t="n">
        <v>1.60000002384186</v>
      </c>
      <c r="O26896" s="7" t="n">
        <v>0.0900000035762787</v>
      </c>
      <c r="P26896" s="7" t="s">
        <v>12</v>
      </c>
      <c r="Q26896" s="7" t="s">
        <v>12</v>
      </c>
      <c r="R26896" s="7" t="n">
        <v>-1</v>
      </c>
      <c r="S26896" s="7" t="n">
        <v>0</v>
      </c>
      <c r="T26896" s="7" t="n">
        <v>0</v>
      </c>
      <c r="U26896" s="7" t="n">
        <v>0</v>
      </c>
      <c r="V26896" s="7" t="n">
        <v>0</v>
      </c>
    </row>
    <row r="26897" spans="1:22">
      <c r="A26897" t="s">
        <v>4</v>
      </c>
      <c r="B26897" s="4" t="s">
        <v>5</v>
      </c>
      <c r="C26897" s="4" t="s">
        <v>10</v>
      </c>
      <c r="D26897" s="4" t="s">
        <v>6</v>
      </c>
      <c r="E26897" s="4" t="s">
        <v>6</v>
      </c>
      <c r="F26897" s="4" t="s">
        <v>6</v>
      </c>
      <c r="G26897" s="4" t="s">
        <v>13</v>
      </c>
      <c r="H26897" s="4" t="s">
        <v>9</v>
      </c>
      <c r="I26897" s="4" t="s">
        <v>22</v>
      </c>
      <c r="J26897" s="4" t="s">
        <v>22</v>
      </c>
      <c r="K26897" s="4" t="s">
        <v>22</v>
      </c>
      <c r="L26897" s="4" t="s">
        <v>22</v>
      </c>
      <c r="M26897" s="4" t="s">
        <v>22</v>
      </c>
      <c r="N26897" s="4" t="s">
        <v>22</v>
      </c>
      <c r="O26897" s="4" t="s">
        <v>22</v>
      </c>
      <c r="P26897" s="4" t="s">
        <v>6</v>
      </c>
      <c r="Q26897" s="4" t="s">
        <v>6</v>
      </c>
      <c r="R26897" s="4" t="s">
        <v>9</v>
      </c>
      <c r="S26897" s="4" t="s">
        <v>13</v>
      </c>
      <c r="T26897" s="4" t="s">
        <v>9</v>
      </c>
      <c r="U26897" s="4" t="s">
        <v>9</v>
      </c>
      <c r="V26897" s="4" t="s">
        <v>10</v>
      </c>
    </row>
    <row r="26898" spans="1:22">
      <c r="A26898" t="n">
        <v>214529</v>
      </c>
      <c r="B26898" s="68" t="n">
        <v>19</v>
      </c>
      <c r="C26898" s="7" t="n">
        <v>28</v>
      </c>
      <c r="D26898" s="7" t="s">
        <v>1569</v>
      </c>
      <c r="E26898" s="7" t="s">
        <v>1570</v>
      </c>
      <c r="F26898" s="7" t="s">
        <v>12</v>
      </c>
      <c r="G26898" s="7" t="n">
        <v>0</v>
      </c>
      <c r="H26898" s="7" t="n">
        <v>1</v>
      </c>
      <c r="I26898" s="7" t="n">
        <v>0</v>
      </c>
      <c r="J26898" s="7" t="n">
        <v>0</v>
      </c>
      <c r="K26898" s="7" t="n">
        <v>0</v>
      </c>
      <c r="L26898" s="7" t="n">
        <v>0</v>
      </c>
      <c r="M26898" s="7" t="n">
        <v>1</v>
      </c>
      <c r="N26898" s="7" t="n">
        <v>1.60000002384186</v>
      </c>
      <c r="O26898" s="7" t="n">
        <v>0.0900000035762787</v>
      </c>
      <c r="P26898" s="7" t="s">
        <v>12</v>
      </c>
      <c r="Q26898" s="7" t="s">
        <v>12</v>
      </c>
      <c r="R26898" s="7" t="n">
        <v>-1</v>
      </c>
      <c r="S26898" s="7" t="n">
        <v>0</v>
      </c>
      <c r="T26898" s="7" t="n">
        <v>0</v>
      </c>
      <c r="U26898" s="7" t="n">
        <v>0</v>
      </c>
      <c r="V26898" s="7" t="n">
        <v>0</v>
      </c>
    </row>
    <row r="26899" spans="1:22">
      <c r="A26899" t="s">
        <v>4</v>
      </c>
      <c r="B26899" s="4" t="s">
        <v>5</v>
      </c>
      <c r="C26899" s="4" t="s">
        <v>10</v>
      </c>
      <c r="D26899" s="4" t="s">
        <v>6</v>
      </c>
      <c r="E26899" s="4" t="s">
        <v>6</v>
      </c>
      <c r="F26899" s="4" t="s">
        <v>6</v>
      </c>
      <c r="G26899" s="4" t="s">
        <v>13</v>
      </c>
      <c r="H26899" s="4" t="s">
        <v>9</v>
      </c>
      <c r="I26899" s="4" t="s">
        <v>22</v>
      </c>
      <c r="J26899" s="4" t="s">
        <v>22</v>
      </c>
      <c r="K26899" s="4" t="s">
        <v>22</v>
      </c>
      <c r="L26899" s="4" t="s">
        <v>22</v>
      </c>
      <c r="M26899" s="4" t="s">
        <v>22</v>
      </c>
      <c r="N26899" s="4" t="s">
        <v>22</v>
      </c>
      <c r="O26899" s="4" t="s">
        <v>22</v>
      </c>
      <c r="P26899" s="4" t="s">
        <v>6</v>
      </c>
      <c r="Q26899" s="4" t="s">
        <v>6</v>
      </c>
      <c r="R26899" s="4" t="s">
        <v>9</v>
      </c>
      <c r="S26899" s="4" t="s">
        <v>13</v>
      </c>
      <c r="T26899" s="4" t="s">
        <v>9</v>
      </c>
      <c r="U26899" s="4" t="s">
        <v>9</v>
      </c>
      <c r="V26899" s="4" t="s">
        <v>10</v>
      </c>
    </row>
    <row r="26900" spans="1:22">
      <c r="A26900" t="n">
        <v>214602</v>
      </c>
      <c r="B26900" s="68" t="n">
        <v>19</v>
      </c>
      <c r="C26900" s="7" t="n">
        <v>22</v>
      </c>
      <c r="D26900" s="7" t="s">
        <v>961</v>
      </c>
      <c r="E26900" s="7" t="s">
        <v>962</v>
      </c>
      <c r="F26900" s="7" t="s">
        <v>12</v>
      </c>
      <c r="G26900" s="7" t="n">
        <v>0</v>
      </c>
      <c r="H26900" s="7" t="n">
        <v>1</v>
      </c>
      <c r="I26900" s="7" t="n">
        <v>0</v>
      </c>
      <c r="J26900" s="7" t="n">
        <v>0</v>
      </c>
      <c r="K26900" s="7" t="n">
        <v>0</v>
      </c>
      <c r="L26900" s="7" t="n">
        <v>0</v>
      </c>
      <c r="M26900" s="7" t="n">
        <v>1</v>
      </c>
      <c r="N26900" s="7" t="n">
        <v>1.60000002384186</v>
      </c>
      <c r="O26900" s="7" t="n">
        <v>0.0900000035762787</v>
      </c>
      <c r="P26900" s="7" t="s">
        <v>12</v>
      </c>
      <c r="Q26900" s="7" t="s">
        <v>12</v>
      </c>
      <c r="R26900" s="7" t="n">
        <v>-1</v>
      </c>
      <c r="S26900" s="7" t="n">
        <v>0</v>
      </c>
      <c r="T26900" s="7" t="n">
        <v>0</v>
      </c>
      <c r="U26900" s="7" t="n">
        <v>0</v>
      </c>
      <c r="V26900" s="7" t="n">
        <v>0</v>
      </c>
    </row>
    <row r="26901" spans="1:22">
      <c r="A26901" t="s">
        <v>4</v>
      </c>
      <c r="B26901" s="4" t="s">
        <v>5</v>
      </c>
      <c r="C26901" s="4" t="s">
        <v>10</v>
      </c>
      <c r="D26901" s="4" t="s">
        <v>6</v>
      </c>
      <c r="E26901" s="4" t="s">
        <v>6</v>
      </c>
      <c r="F26901" s="4" t="s">
        <v>6</v>
      </c>
      <c r="G26901" s="4" t="s">
        <v>13</v>
      </c>
      <c r="H26901" s="4" t="s">
        <v>9</v>
      </c>
      <c r="I26901" s="4" t="s">
        <v>22</v>
      </c>
      <c r="J26901" s="4" t="s">
        <v>22</v>
      </c>
      <c r="K26901" s="4" t="s">
        <v>22</v>
      </c>
      <c r="L26901" s="4" t="s">
        <v>22</v>
      </c>
      <c r="M26901" s="4" t="s">
        <v>22</v>
      </c>
      <c r="N26901" s="4" t="s">
        <v>22</v>
      </c>
      <c r="O26901" s="4" t="s">
        <v>22</v>
      </c>
      <c r="P26901" s="4" t="s">
        <v>6</v>
      </c>
      <c r="Q26901" s="4" t="s">
        <v>6</v>
      </c>
      <c r="R26901" s="4" t="s">
        <v>9</v>
      </c>
      <c r="S26901" s="4" t="s">
        <v>13</v>
      </c>
      <c r="T26901" s="4" t="s">
        <v>9</v>
      </c>
      <c r="U26901" s="4" t="s">
        <v>9</v>
      </c>
      <c r="V26901" s="4" t="s">
        <v>10</v>
      </c>
    </row>
    <row r="26902" spans="1:22">
      <c r="A26902" t="n">
        <v>214672</v>
      </c>
      <c r="B26902" s="68" t="n">
        <v>19</v>
      </c>
      <c r="C26902" s="7" t="n">
        <v>7031</v>
      </c>
      <c r="D26902" s="7" t="s">
        <v>963</v>
      </c>
      <c r="E26902" s="7" t="s">
        <v>964</v>
      </c>
      <c r="F26902" s="7" t="s">
        <v>12</v>
      </c>
      <c r="G26902" s="7" t="n">
        <v>0</v>
      </c>
      <c r="H26902" s="7" t="n">
        <v>1</v>
      </c>
      <c r="I26902" s="7" t="n">
        <v>0</v>
      </c>
      <c r="J26902" s="7" t="n">
        <v>0</v>
      </c>
      <c r="K26902" s="7" t="n">
        <v>0</v>
      </c>
      <c r="L26902" s="7" t="n">
        <v>0</v>
      </c>
      <c r="M26902" s="7" t="n">
        <v>1</v>
      </c>
      <c r="N26902" s="7" t="n">
        <v>1.60000002384186</v>
      </c>
      <c r="O26902" s="7" t="n">
        <v>0.0900000035762787</v>
      </c>
      <c r="P26902" s="7" t="s">
        <v>12</v>
      </c>
      <c r="Q26902" s="7" t="s">
        <v>12</v>
      </c>
      <c r="R26902" s="7" t="n">
        <v>-1</v>
      </c>
      <c r="S26902" s="7" t="n">
        <v>0</v>
      </c>
      <c r="T26902" s="7" t="n">
        <v>0</v>
      </c>
      <c r="U26902" s="7" t="n">
        <v>0</v>
      </c>
      <c r="V26902" s="7" t="n">
        <v>0</v>
      </c>
    </row>
    <row r="26903" spans="1:22">
      <c r="A26903" t="s">
        <v>4</v>
      </c>
      <c r="B26903" s="4" t="s">
        <v>5</v>
      </c>
      <c r="C26903" s="4" t="s">
        <v>10</v>
      </c>
      <c r="D26903" s="4" t="s">
        <v>6</v>
      </c>
      <c r="E26903" s="4" t="s">
        <v>6</v>
      </c>
      <c r="F26903" s="4" t="s">
        <v>6</v>
      </c>
      <c r="G26903" s="4" t="s">
        <v>13</v>
      </c>
      <c r="H26903" s="4" t="s">
        <v>9</v>
      </c>
      <c r="I26903" s="4" t="s">
        <v>22</v>
      </c>
      <c r="J26903" s="4" t="s">
        <v>22</v>
      </c>
      <c r="K26903" s="4" t="s">
        <v>22</v>
      </c>
      <c r="L26903" s="4" t="s">
        <v>22</v>
      </c>
      <c r="M26903" s="4" t="s">
        <v>22</v>
      </c>
      <c r="N26903" s="4" t="s">
        <v>22</v>
      </c>
      <c r="O26903" s="4" t="s">
        <v>22</v>
      </c>
      <c r="P26903" s="4" t="s">
        <v>6</v>
      </c>
      <c r="Q26903" s="4" t="s">
        <v>6</v>
      </c>
      <c r="R26903" s="4" t="s">
        <v>9</v>
      </c>
      <c r="S26903" s="4" t="s">
        <v>13</v>
      </c>
      <c r="T26903" s="4" t="s">
        <v>9</v>
      </c>
      <c r="U26903" s="4" t="s">
        <v>9</v>
      </c>
      <c r="V26903" s="4" t="s">
        <v>10</v>
      </c>
    </row>
    <row r="26904" spans="1:22">
      <c r="A26904" t="n">
        <v>214750</v>
      </c>
      <c r="B26904" s="68" t="n">
        <v>19</v>
      </c>
      <c r="C26904" s="7" t="n">
        <v>27</v>
      </c>
      <c r="D26904" s="7" t="s">
        <v>1571</v>
      </c>
      <c r="E26904" s="7" t="s">
        <v>1572</v>
      </c>
      <c r="F26904" s="7" t="s">
        <v>12</v>
      </c>
      <c r="G26904" s="7" t="n">
        <v>0</v>
      </c>
      <c r="H26904" s="7" t="n">
        <v>1</v>
      </c>
      <c r="I26904" s="7" t="n">
        <v>0</v>
      </c>
      <c r="J26904" s="7" t="n">
        <v>0</v>
      </c>
      <c r="K26904" s="7" t="n">
        <v>0</v>
      </c>
      <c r="L26904" s="7" t="n">
        <v>0</v>
      </c>
      <c r="M26904" s="7" t="n">
        <v>1</v>
      </c>
      <c r="N26904" s="7" t="n">
        <v>1.60000002384186</v>
      </c>
      <c r="O26904" s="7" t="n">
        <v>0.0900000035762787</v>
      </c>
      <c r="P26904" s="7" t="s">
        <v>12</v>
      </c>
      <c r="Q26904" s="7" t="s">
        <v>12</v>
      </c>
      <c r="R26904" s="7" t="n">
        <v>-1</v>
      </c>
      <c r="S26904" s="7" t="n">
        <v>0</v>
      </c>
      <c r="T26904" s="7" t="n">
        <v>0</v>
      </c>
      <c r="U26904" s="7" t="n">
        <v>0</v>
      </c>
      <c r="V26904" s="7" t="n">
        <v>0</v>
      </c>
    </row>
    <row r="26905" spans="1:22">
      <c r="A26905" t="s">
        <v>4</v>
      </c>
      <c r="B26905" s="4" t="s">
        <v>5</v>
      </c>
      <c r="C26905" s="4" t="s">
        <v>10</v>
      </c>
      <c r="D26905" s="4" t="s">
        <v>6</v>
      </c>
      <c r="E26905" s="4" t="s">
        <v>6</v>
      </c>
      <c r="F26905" s="4" t="s">
        <v>6</v>
      </c>
      <c r="G26905" s="4" t="s">
        <v>13</v>
      </c>
      <c r="H26905" s="4" t="s">
        <v>9</v>
      </c>
      <c r="I26905" s="4" t="s">
        <v>22</v>
      </c>
      <c r="J26905" s="4" t="s">
        <v>22</v>
      </c>
      <c r="K26905" s="4" t="s">
        <v>22</v>
      </c>
      <c r="L26905" s="4" t="s">
        <v>22</v>
      </c>
      <c r="M26905" s="4" t="s">
        <v>22</v>
      </c>
      <c r="N26905" s="4" t="s">
        <v>22</v>
      </c>
      <c r="O26905" s="4" t="s">
        <v>22</v>
      </c>
      <c r="P26905" s="4" t="s">
        <v>6</v>
      </c>
      <c r="Q26905" s="4" t="s">
        <v>6</v>
      </c>
      <c r="R26905" s="4" t="s">
        <v>9</v>
      </c>
      <c r="S26905" s="4" t="s">
        <v>13</v>
      </c>
      <c r="T26905" s="4" t="s">
        <v>9</v>
      </c>
      <c r="U26905" s="4" t="s">
        <v>9</v>
      </c>
      <c r="V26905" s="4" t="s">
        <v>10</v>
      </c>
    </row>
    <row r="26906" spans="1:22">
      <c r="A26906" t="n">
        <v>214820</v>
      </c>
      <c r="B26906" s="68" t="n">
        <v>19</v>
      </c>
      <c r="C26906" s="7" t="n">
        <v>29</v>
      </c>
      <c r="D26906" s="7" t="s">
        <v>1573</v>
      </c>
      <c r="E26906" s="7" t="s">
        <v>1574</v>
      </c>
      <c r="F26906" s="7" t="s">
        <v>12</v>
      </c>
      <c r="G26906" s="7" t="n">
        <v>0</v>
      </c>
      <c r="H26906" s="7" t="n">
        <v>1</v>
      </c>
      <c r="I26906" s="7" t="n">
        <v>0</v>
      </c>
      <c r="J26906" s="7" t="n">
        <v>0</v>
      </c>
      <c r="K26906" s="7" t="n">
        <v>0</v>
      </c>
      <c r="L26906" s="7" t="n">
        <v>0</v>
      </c>
      <c r="M26906" s="7" t="n">
        <v>1</v>
      </c>
      <c r="N26906" s="7" t="n">
        <v>1.60000002384186</v>
      </c>
      <c r="O26906" s="7" t="n">
        <v>0.0900000035762787</v>
      </c>
      <c r="P26906" s="7" t="s">
        <v>12</v>
      </c>
      <c r="Q26906" s="7" t="s">
        <v>12</v>
      </c>
      <c r="R26906" s="7" t="n">
        <v>-1</v>
      </c>
      <c r="S26906" s="7" t="n">
        <v>0</v>
      </c>
      <c r="T26906" s="7" t="n">
        <v>0</v>
      </c>
      <c r="U26906" s="7" t="n">
        <v>0</v>
      </c>
      <c r="V26906" s="7" t="n">
        <v>0</v>
      </c>
    </row>
    <row r="26907" spans="1:22">
      <c r="A26907" t="s">
        <v>4</v>
      </c>
      <c r="B26907" s="4" t="s">
        <v>5</v>
      </c>
      <c r="C26907" s="4" t="s">
        <v>10</v>
      </c>
      <c r="D26907" s="4" t="s">
        <v>13</v>
      </c>
      <c r="E26907" s="4" t="s">
        <v>13</v>
      </c>
      <c r="F26907" s="4" t="s">
        <v>6</v>
      </c>
    </row>
    <row r="26908" spans="1:22">
      <c r="A26908" t="n">
        <v>214891</v>
      </c>
      <c r="B26908" s="22" t="n">
        <v>20</v>
      </c>
      <c r="C26908" s="7" t="n">
        <v>24</v>
      </c>
      <c r="D26908" s="7" t="n">
        <v>3</v>
      </c>
      <c r="E26908" s="7" t="n">
        <v>10</v>
      </c>
      <c r="F26908" s="7" t="s">
        <v>80</v>
      </c>
    </row>
    <row r="26909" spans="1:22">
      <c r="A26909" t="s">
        <v>4</v>
      </c>
      <c r="B26909" s="4" t="s">
        <v>5</v>
      </c>
      <c r="C26909" s="4" t="s">
        <v>10</v>
      </c>
    </row>
    <row r="26910" spans="1:22">
      <c r="A26910" t="n">
        <v>214909</v>
      </c>
      <c r="B26910" s="35" t="n">
        <v>16</v>
      </c>
      <c r="C26910" s="7" t="n">
        <v>0</v>
      </c>
    </row>
    <row r="26911" spans="1:22">
      <c r="A26911" t="s">
        <v>4</v>
      </c>
      <c r="B26911" s="4" t="s">
        <v>5</v>
      </c>
      <c r="C26911" s="4" t="s">
        <v>10</v>
      </c>
      <c r="D26911" s="4" t="s">
        <v>13</v>
      </c>
      <c r="E26911" s="4" t="s">
        <v>13</v>
      </c>
      <c r="F26911" s="4" t="s">
        <v>6</v>
      </c>
    </row>
    <row r="26912" spans="1:22">
      <c r="A26912" t="n">
        <v>214912</v>
      </c>
      <c r="B26912" s="22" t="n">
        <v>20</v>
      </c>
      <c r="C26912" s="7" t="n">
        <v>25</v>
      </c>
      <c r="D26912" s="7" t="n">
        <v>3</v>
      </c>
      <c r="E26912" s="7" t="n">
        <v>10</v>
      </c>
      <c r="F26912" s="7" t="s">
        <v>80</v>
      </c>
    </row>
    <row r="26913" spans="1:22">
      <c r="A26913" t="s">
        <v>4</v>
      </c>
      <c r="B26913" s="4" t="s">
        <v>5</v>
      </c>
      <c r="C26913" s="4" t="s">
        <v>10</v>
      </c>
    </row>
    <row r="26914" spans="1:22">
      <c r="A26914" t="n">
        <v>214930</v>
      </c>
      <c r="B26914" s="35" t="n">
        <v>16</v>
      </c>
      <c r="C26914" s="7" t="n">
        <v>0</v>
      </c>
    </row>
    <row r="26915" spans="1:22">
      <c r="A26915" t="s">
        <v>4</v>
      </c>
      <c r="B26915" s="4" t="s">
        <v>5</v>
      </c>
      <c r="C26915" s="4" t="s">
        <v>10</v>
      </c>
      <c r="D26915" s="4" t="s">
        <v>13</v>
      </c>
      <c r="E26915" s="4" t="s">
        <v>13</v>
      </c>
      <c r="F26915" s="4" t="s">
        <v>6</v>
      </c>
    </row>
    <row r="26916" spans="1:22">
      <c r="A26916" t="n">
        <v>214933</v>
      </c>
      <c r="B26916" s="22" t="n">
        <v>20</v>
      </c>
      <c r="C26916" s="7" t="n">
        <v>28</v>
      </c>
      <c r="D26916" s="7" t="n">
        <v>3</v>
      </c>
      <c r="E26916" s="7" t="n">
        <v>10</v>
      </c>
      <c r="F26916" s="7" t="s">
        <v>80</v>
      </c>
    </row>
    <row r="26917" spans="1:22">
      <c r="A26917" t="s">
        <v>4</v>
      </c>
      <c r="B26917" s="4" t="s">
        <v>5</v>
      </c>
      <c r="C26917" s="4" t="s">
        <v>10</v>
      </c>
    </row>
    <row r="26918" spans="1:22">
      <c r="A26918" t="n">
        <v>214951</v>
      </c>
      <c r="B26918" s="35" t="n">
        <v>16</v>
      </c>
      <c r="C26918" s="7" t="n">
        <v>0</v>
      </c>
    </row>
    <row r="26919" spans="1:22">
      <c r="A26919" t="s">
        <v>4</v>
      </c>
      <c r="B26919" s="4" t="s">
        <v>5</v>
      </c>
      <c r="C26919" s="4" t="s">
        <v>10</v>
      </c>
      <c r="D26919" s="4" t="s">
        <v>13</v>
      </c>
      <c r="E26919" s="4" t="s">
        <v>13</v>
      </c>
      <c r="F26919" s="4" t="s">
        <v>6</v>
      </c>
    </row>
    <row r="26920" spans="1:22">
      <c r="A26920" t="n">
        <v>214954</v>
      </c>
      <c r="B26920" s="22" t="n">
        <v>20</v>
      </c>
      <c r="C26920" s="7" t="n">
        <v>22</v>
      </c>
      <c r="D26920" s="7" t="n">
        <v>3</v>
      </c>
      <c r="E26920" s="7" t="n">
        <v>10</v>
      </c>
      <c r="F26920" s="7" t="s">
        <v>80</v>
      </c>
    </row>
    <row r="26921" spans="1:22">
      <c r="A26921" t="s">
        <v>4</v>
      </c>
      <c r="B26921" s="4" t="s">
        <v>5</v>
      </c>
      <c r="C26921" s="4" t="s">
        <v>10</v>
      </c>
    </row>
    <row r="26922" spans="1:22">
      <c r="A26922" t="n">
        <v>214972</v>
      </c>
      <c r="B26922" s="35" t="n">
        <v>16</v>
      </c>
      <c r="C26922" s="7" t="n">
        <v>0</v>
      </c>
    </row>
    <row r="26923" spans="1:22">
      <c r="A26923" t="s">
        <v>4</v>
      </c>
      <c r="B26923" s="4" t="s">
        <v>5</v>
      </c>
      <c r="C26923" s="4" t="s">
        <v>10</v>
      </c>
      <c r="D26923" s="4" t="s">
        <v>13</v>
      </c>
      <c r="E26923" s="4" t="s">
        <v>13</v>
      </c>
      <c r="F26923" s="4" t="s">
        <v>6</v>
      </c>
    </row>
    <row r="26924" spans="1:22">
      <c r="A26924" t="n">
        <v>214975</v>
      </c>
      <c r="B26924" s="22" t="n">
        <v>20</v>
      </c>
      <c r="C26924" s="7" t="n">
        <v>7031</v>
      </c>
      <c r="D26924" s="7" t="n">
        <v>3</v>
      </c>
      <c r="E26924" s="7" t="n">
        <v>10</v>
      </c>
      <c r="F26924" s="7" t="s">
        <v>80</v>
      </c>
    </row>
    <row r="26925" spans="1:22">
      <c r="A26925" t="s">
        <v>4</v>
      </c>
      <c r="B26925" s="4" t="s">
        <v>5</v>
      </c>
      <c r="C26925" s="4" t="s">
        <v>10</v>
      </c>
    </row>
    <row r="26926" spans="1:22">
      <c r="A26926" t="n">
        <v>214993</v>
      </c>
      <c r="B26926" s="35" t="n">
        <v>16</v>
      </c>
      <c r="C26926" s="7" t="n">
        <v>0</v>
      </c>
    </row>
    <row r="26927" spans="1:22">
      <c r="A26927" t="s">
        <v>4</v>
      </c>
      <c r="B26927" s="4" t="s">
        <v>5</v>
      </c>
      <c r="C26927" s="4" t="s">
        <v>10</v>
      </c>
      <c r="D26927" s="4" t="s">
        <v>13</v>
      </c>
      <c r="E26927" s="4" t="s">
        <v>13</v>
      </c>
      <c r="F26927" s="4" t="s">
        <v>6</v>
      </c>
    </row>
    <row r="26928" spans="1:22">
      <c r="A26928" t="n">
        <v>214996</v>
      </c>
      <c r="B26928" s="22" t="n">
        <v>20</v>
      </c>
      <c r="C26928" s="7" t="n">
        <v>29</v>
      </c>
      <c r="D26928" s="7" t="n">
        <v>3</v>
      </c>
      <c r="E26928" s="7" t="n">
        <v>10</v>
      </c>
      <c r="F26928" s="7" t="s">
        <v>80</v>
      </c>
    </row>
    <row r="26929" spans="1:6">
      <c r="A26929" t="s">
        <v>4</v>
      </c>
      <c r="B26929" s="4" t="s">
        <v>5</v>
      </c>
      <c r="C26929" s="4" t="s">
        <v>10</v>
      </c>
    </row>
    <row r="26930" spans="1:6">
      <c r="A26930" t="n">
        <v>215014</v>
      </c>
      <c r="B26930" s="35" t="n">
        <v>16</v>
      </c>
      <c r="C26930" s="7" t="n">
        <v>0</v>
      </c>
    </row>
    <row r="26931" spans="1:6">
      <c r="A26931" t="s">
        <v>4</v>
      </c>
      <c r="B26931" s="4" t="s">
        <v>5</v>
      </c>
      <c r="C26931" s="4" t="s">
        <v>10</v>
      </c>
      <c r="D26931" s="4" t="s">
        <v>13</v>
      </c>
      <c r="E26931" s="4" t="s">
        <v>13</v>
      </c>
      <c r="F26931" s="4" t="s">
        <v>6</v>
      </c>
    </row>
    <row r="26932" spans="1:6">
      <c r="A26932" t="n">
        <v>215017</v>
      </c>
      <c r="B26932" s="22" t="n">
        <v>20</v>
      </c>
      <c r="C26932" s="7" t="n">
        <v>27</v>
      </c>
      <c r="D26932" s="7" t="n">
        <v>3</v>
      </c>
      <c r="E26932" s="7" t="n">
        <v>10</v>
      </c>
      <c r="F26932" s="7" t="s">
        <v>80</v>
      </c>
    </row>
    <row r="26933" spans="1:6">
      <c r="A26933" t="s">
        <v>4</v>
      </c>
      <c r="B26933" s="4" t="s">
        <v>5</v>
      </c>
      <c r="C26933" s="4" t="s">
        <v>10</v>
      </c>
    </row>
    <row r="26934" spans="1:6">
      <c r="A26934" t="n">
        <v>215035</v>
      </c>
      <c r="B26934" s="35" t="n">
        <v>16</v>
      </c>
      <c r="C26934" s="7" t="n">
        <v>0</v>
      </c>
    </row>
    <row r="26935" spans="1:6">
      <c r="A26935" t="s">
        <v>4</v>
      </c>
      <c r="B26935" s="4" t="s">
        <v>5</v>
      </c>
      <c r="C26935" s="4" t="s">
        <v>13</v>
      </c>
      <c r="D26935" s="4" t="s">
        <v>10</v>
      </c>
      <c r="E26935" s="4" t="s">
        <v>13</v>
      </c>
      <c r="F26935" s="4" t="s">
        <v>6</v>
      </c>
      <c r="G26935" s="4" t="s">
        <v>6</v>
      </c>
      <c r="H26935" s="4" t="s">
        <v>6</v>
      </c>
      <c r="I26935" s="4" t="s">
        <v>6</v>
      </c>
      <c r="J26935" s="4" t="s">
        <v>6</v>
      </c>
      <c r="K26935" s="4" t="s">
        <v>6</v>
      </c>
      <c r="L26935" s="4" t="s">
        <v>6</v>
      </c>
      <c r="M26935" s="4" t="s">
        <v>6</v>
      </c>
      <c r="N26935" s="4" t="s">
        <v>6</v>
      </c>
      <c r="O26935" s="4" t="s">
        <v>6</v>
      </c>
      <c r="P26935" s="4" t="s">
        <v>6</v>
      </c>
      <c r="Q26935" s="4" t="s">
        <v>6</v>
      </c>
      <c r="R26935" s="4" t="s">
        <v>6</v>
      </c>
      <c r="S26935" s="4" t="s">
        <v>6</v>
      </c>
      <c r="T26935" s="4" t="s">
        <v>6</v>
      </c>
      <c r="U26935" s="4" t="s">
        <v>6</v>
      </c>
    </row>
    <row r="26936" spans="1:6">
      <c r="A26936" t="n">
        <v>215038</v>
      </c>
      <c r="B26936" s="38" t="n">
        <v>36</v>
      </c>
      <c r="C26936" s="7" t="n">
        <v>8</v>
      </c>
      <c r="D26936" s="7" t="n">
        <v>24</v>
      </c>
      <c r="E26936" s="7" t="n">
        <v>0</v>
      </c>
      <c r="F26936" s="7" t="s">
        <v>1548</v>
      </c>
      <c r="G26936" s="7" t="s">
        <v>1577</v>
      </c>
      <c r="H26936" s="7" t="s">
        <v>1008</v>
      </c>
      <c r="I26936" s="7" t="s">
        <v>12</v>
      </c>
      <c r="J26936" s="7" t="s">
        <v>12</v>
      </c>
      <c r="K26936" s="7" t="s">
        <v>12</v>
      </c>
      <c r="L26936" s="7" t="s">
        <v>12</v>
      </c>
      <c r="M26936" s="7" t="s">
        <v>12</v>
      </c>
      <c r="N26936" s="7" t="s">
        <v>12</v>
      </c>
      <c r="O26936" s="7" t="s">
        <v>12</v>
      </c>
      <c r="P26936" s="7" t="s">
        <v>12</v>
      </c>
      <c r="Q26936" s="7" t="s">
        <v>12</v>
      </c>
      <c r="R26936" s="7" t="s">
        <v>12</v>
      </c>
      <c r="S26936" s="7" t="s">
        <v>12</v>
      </c>
      <c r="T26936" s="7" t="s">
        <v>12</v>
      </c>
      <c r="U26936" s="7" t="s">
        <v>12</v>
      </c>
    </row>
    <row r="26937" spans="1:6">
      <c r="A26937" t="s">
        <v>4</v>
      </c>
      <c r="B26937" s="4" t="s">
        <v>5</v>
      </c>
      <c r="C26937" s="4" t="s">
        <v>13</v>
      </c>
      <c r="D26937" s="4" t="s">
        <v>10</v>
      </c>
      <c r="E26937" s="4" t="s">
        <v>13</v>
      </c>
      <c r="F26937" s="4" t="s">
        <v>6</v>
      </c>
      <c r="G26937" s="4" t="s">
        <v>6</v>
      </c>
      <c r="H26937" s="4" t="s">
        <v>6</v>
      </c>
      <c r="I26937" s="4" t="s">
        <v>6</v>
      </c>
      <c r="J26937" s="4" t="s">
        <v>6</v>
      </c>
      <c r="K26937" s="4" t="s">
        <v>6</v>
      </c>
      <c r="L26937" s="4" t="s">
        <v>6</v>
      </c>
      <c r="M26937" s="4" t="s">
        <v>6</v>
      </c>
      <c r="N26937" s="4" t="s">
        <v>6</v>
      </c>
      <c r="O26937" s="4" t="s">
        <v>6</v>
      </c>
      <c r="P26937" s="4" t="s">
        <v>6</v>
      </c>
      <c r="Q26937" s="4" t="s">
        <v>6</v>
      </c>
      <c r="R26937" s="4" t="s">
        <v>6</v>
      </c>
      <c r="S26937" s="4" t="s">
        <v>6</v>
      </c>
      <c r="T26937" s="4" t="s">
        <v>6</v>
      </c>
      <c r="U26937" s="4" t="s">
        <v>6</v>
      </c>
    </row>
    <row r="26938" spans="1:6">
      <c r="A26938" t="n">
        <v>215089</v>
      </c>
      <c r="B26938" s="38" t="n">
        <v>36</v>
      </c>
      <c r="C26938" s="7" t="n">
        <v>8</v>
      </c>
      <c r="D26938" s="7" t="n">
        <v>25</v>
      </c>
      <c r="E26938" s="7" t="n">
        <v>0</v>
      </c>
      <c r="F26938" s="7" t="s">
        <v>1548</v>
      </c>
      <c r="G26938" s="7" t="s">
        <v>1577</v>
      </c>
      <c r="H26938" s="7" t="s">
        <v>1008</v>
      </c>
      <c r="I26938" s="7" t="s">
        <v>12</v>
      </c>
      <c r="J26938" s="7" t="s">
        <v>12</v>
      </c>
      <c r="K26938" s="7" t="s">
        <v>12</v>
      </c>
      <c r="L26938" s="7" t="s">
        <v>12</v>
      </c>
      <c r="M26938" s="7" t="s">
        <v>12</v>
      </c>
      <c r="N26938" s="7" t="s">
        <v>12</v>
      </c>
      <c r="O26938" s="7" t="s">
        <v>12</v>
      </c>
      <c r="P26938" s="7" t="s">
        <v>12</v>
      </c>
      <c r="Q26938" s="7" t="s">
        <v>12</v>
      </c>
      <c r="R26938" s="7" t="s">
        <v>12</v>
      </c>
      <c r="S26938" s="7" t="s">
        <v>12</v>
      </c>
      <c r="T26938" s="7" t="s">
        <v>12</v>
      </c>
      <c r="U26938" s="7" t="s">
        <v>12</v>
      </c>
    </row>
    <row r="26939" spans="1:6">
      <c r="A26939" t="s">
        <v>4</v>
      </c>
      <c r="B26939" s="4" t="s">
        <v>5</v>
      </c>
      <c r="C26939" s="4" t="s">
        <v>13</v>
      </c>
      <c r="D26939" s="4" t="s">
        <v>10</v>
      </c>
      <c r="E26939" s="4" t="s">
        <v>13</v>
      </c>
      <c r="F26939" s="4" t="s">
        <v>6</v>
      </c>
      <c r="G26939" s="4" t="s">
        <v>6</v>
      </c>
      <c r="H26939" s="4" t="s">
        <v>6</v>
      </c>
      <c r="I26939" s="4" t="s">
        <v>6</v>
      </c>
      <c r="J26939" s="4" t="s">
        <v>6</v>
      </c>
      <c r="K26939" s="4" t="s">
        <v>6</v>
      </c>
      <c r="L26939" s="4" t="s">
        <v>6</v>
      </c>
      <c r="M26939" s="4" t="s">
        <v>6</v>
      </c>
      <c r="N26939" s="4" t="s">
        <v>6</v>
      </c>
      <c r="O26939" s="4" t="s">
        <v>6</v>
      </c>
      <c r="P26939" s="4" t="s">
        <v>6</v>
      </c>
      <c r="Q26939" s="4" t="s">
        <v>6</v>
      </c>
      <c r="R26939" s="4" t="s">
        <v>6</v>
      </c>
      <c r="S26939" s="4" t="s">
        <v>6</v>
      </c>
      <c r="T26939" s="4" t="s">
        <v>6</v>
      </c>
      <c r="U26939" s="4" t="s">
        <v>6</v>
      </c>
    </row>
    <row r="26940" spans="1:6">
      <c r="A26940" t="n">
        <v>215140</v>
      </c>
      <c r="B26940" s="38" t="n">
        <v>36</v>
      </c>
      <c r="C26940" s="7" t="n">
        <v>8</v>
      </c>
      <c r="D26940" s="7" t="n">
        <v>28</v>
      </c>
      <c r="E26940" s="7" t="n">
        <v>0</v>
      </c>
      <c r="F26940" s="7" t="s">
        <v>1548</v>
      </c>
      <c r="G26940" s="7" t="s">
        <v>1008</v>
      </c>
      <c r="H26940" s="7" t="s">
        <v>12</v>
      </c>
      <c r="I26940" s="7" t="s">
        <v>12</v>
      </c>
      <c r="J26940" s="7" t="s">
        <v>12</v>
      </c>
      <c r="K26940" s="7" t="s">
        <v>12</v>
      </c>
      <c r="L26940" s="7" t="s">
        <v>12</v>
      </c>
      <c r="M26940" s="7" t="s">
        <v>12</v>
      </c>
      <c r="N26940" s="7" t="s">
        <v>12</v>
      </c>
      <c r="O26940" s="7" t="s">
        <v>12</v>
      </c>
      <c r="P26940" s="7" t="s">
        <v>12</v>
      </c>
      <c r="Q26940" s="7" t="s">
        <v>12</v>
      </c>
      <c r="R26940" s="7" t="s">
        <v>12</v>
      </c>
      <c r="S26940" s="7" t="s">
        <v>12</v>
      </c>
      <c r="T26940" s="7" t="s">
        <v>12</v>
      </c>
      <c r="U26940" s="7" t="s">
        <v>12</v>
      </c>
    </row>
    <row r="26941" spans="1:6">
      <c r="A26941" t="s">
        <v>4</v>
      </c>
      <c r="B26941" s="4" t="s">
        <v>5</v>
      </c>
      <c r="C26941" s="4" t="s">
        <v>13</v>
      </c>
      <c r="D26941" s="4" t="s">
        <v>10</v>
      </c>
      <c r="E26941" s="4" t="s">
        <v>13</v>
      </c>
      <c r="F26941" s="4" t="s">
        <v>6</v>
      </c>
      <c r="G26941" s="4" t="s">
        <v>6</v>
      </c>
      <c r="H26941" s="4" t="s">
        <v>6</v>
      </c>
      <c r="I26941" s="4" t="s">
        <v>6</v>
      </c>
      <c r="J26941" s="4" t="s">
        <v>6</v>
      </c>
      <c r="K26941" s="4" t="s">
        <v>6</v>
      </c>
      <c r="L26941" s="4" t="s">
        <v>6</v>
      </c>
      <c r="M26941" s="4" t="s">
        <v>6</v>
      </c>
      <c r="N26941" s="4" t="s">
        <v>6</v>
      </c>
      <c r="O26941" s="4" t="s">
        <v>6</v>
      </c>
      <c r="P26941" s="4" t="s">
        <v>6</v>
      </c>
      <c r="Q26941" s="4" t="s">
        <v>6</v>
      </c>
      <c r="R26941" s="4" t="s">
        <v>6</v>
      </c>
      <c r="S26941" s="4" t="s">
        <v>6</v>
      </c>
      <c r="T26941" s="4" t="s">
        <v>6</v>
      </c>
      <c r="U26941" s="4" t="s">
        <v>6</v>
      </c>
    </row>
    <row r="26942" spans="1:6">
      <c r="A26942" t="n">
        <v>215182</v>
      </c>
      <c r="B26942" s="38" t="n">
        <v>36</v>
      </c>
      <c r="C26942" s="7" t="n">
        <v>8</v>
      </c>
      <c r="D26942" s="7" t="n">
        <v>29</v>
      </c>
      <c r="E26942" s="7" t="n">
        <v>0</v>
      </c>
      <c r="F26942" s="7" t="s">
        <v>1548</v>
      </c>
      <c r="G26942" s="7" t="s">
        <v>1008</v>
      </c>
      <c r="H26942" s="7" t="s">
        <v>1023</v>
      </c>
      <c r="I26942" s="7" t="s">
        <v>12</v>
      </c>
      <c r="J26942" s="7" t="s">
        <v>12</v>
      </c>
      <c r="K26942" s="7" t="s">
        <v>12</v>
      </c>
      <c r="L26942" s="7" t="s">
        <v>12</v>
      </c>
      <c r="M26942" s="7" t="s">
        <v>12</v>
      </c>
      <c r="N26942" s="7" t="s">
        <v>12</v>
      </c>
      <c r="O26942" s="7" t="s">
        <v>12</v>
      </c>
      <c r="P26942" s="7" t="s">
        <v>12</v>
      </c>
      <c r="Q26942" s="7" t="s">
        <v>12</v>
      </c>
      <c r="R26942" s="7" t="s">
        <v>12</v>
      </c>
      <c r="S26942" s="7" t="s">
        <v>12</v>
      </c>
      <c r="T26942" s="7" t="s">
        <v>12</v>
      </c>
      <c r="U26942" s="7" t="s">
        <v>12</v>
      </c>
    </row>
    <row r="26943" spans="1:6">
      <c r="A26943" t="s">
        <v>4</v>
      </c>
      <c r="B26943" s="4" t="s">
        <v>5</v>
      </c>
      <c r="C26943" s="4" t="s">
        <v>13</v>
      </c>
      <c r="D26943" s="4" t="s">
        <v>10</v>
      </c>
      <c r="E26943" s="4" t="s">
        <v>13</v>
      </c>
      <c r="F26943" s="4" t="s">
        <v>6</v>
      </c>
      <c r="G26943" s="4" t="s">
        <v>6</v>
      </c>
      <c r="H26943" s="4" t="s">
        <v>6</v>
      </c>
      <c r="I26943" s="4" t="s">
        <v>6</v>
      </c>
      <c r="J26943" s="4" t="s">
        <v>6</v>
      </c>
      <c r="K26943" s="4" t="s">
        <v>6</v>
      </c>
      <c r="L26943" s="4" t="s">
        <v>6</v>
      </c>
      <c r="M26943" s="4" t="s">
        <v>6</v>
      </c>
      <c r="N26943" s="4" t="s">
        <v>6</v>
      </c>
      <c r="O26943" s="4" t="s">
        <v>6</v>
      </c>
      <c r="P26943" s="4" t="s">
        <v>6</v>
      </c>
      <c r="Q26943" s="4" t="s">
        <v>6</v>
      </c>
      <c r="R26943" s="4" t="s">
        <v>6</v>
      </c>
      <c r="S26943" s="4" t="s">
        <v>6</v>
      </c>
      <c r="T26943" s="4" t="s">
        <v>6</v>
      </c>
      <c r="U26943" s="4" t="s">
        <v>6</v>
      </c>
    </row>
    <row r="26944" spans="1:6">
      <c r="A26944" t="n">
        <v>215240</v>
      </c>
      <c r="B26944" s="38" t="n">
        <v>36</v>
      </c>
      <c r="C26944" s="7" t="n">
        <v>8</v>
      </c>
      <c r="D26944" s="7" t="n">
        <v>27</v>
      </c>
      <c r="E26944" s="7" t="n">
        <v>0</v>
      </c>
      <c r="F26944" s="7" t="s">
        <v>1008</v>
      </c>
      <c r="G26944" s="7" t="s">
        <v>12</v>
      </c>
      <c r="H26944" s="7" t="s">
        <v>12</v>
      </c>
      <c r="I26944" s="7" t="s">
        <v>12</v>
      </c>
      <c r="J26944" s="7" t="s">
        <v>12</v>
      </c>
      <c r="K26944" s="7" t="s">
        <v>12</v>
      </c>
      <c r="L26944" s="7" t="s">
        <v>12</v>
      </c>
      <c r="M26944" s="7" t="s">
        <v>12</v>
      </c>
      <c r="N26944" s="7" t="s">
        <v>12</v>
      </c>
      <c r="O26944" s="7" t="s">
        <v>12</v>
      </c>
      <c r="P26944" s="7" t="s">
        <v>12</v>
      </c>
      <c r="Q26944" s="7" t="s">
        <v>12</v>
      </c>
      <c r="R26944" s="7" t="s">
        <v>12</v>
      </c>
      <c r="S26944" s="7" t="s">
        <v>12</v>
      </c>
      <c r="T26944" s="7" t="s">
        <v>12</v>
      </c>
      <c r="U26944" s="7" t="s">
        <v>12</v>
      </c>
    </row>
    <row r="26945" spans="1:21">
      <c r="A26945" t="s">
        <v>4</v>
      </c>
      <c r="B26945" s="4" t="s">
        <v>5</v>
      </c>
      <c r="C26945" s="4" t="s">
        <v>13</v>
      </c>
      <c r="D26945" s="4" t="s">
        <v>10</v>
      </c>
      <c r="E26945" s="4" t="s">
        <v>13</v>
      </c>
      <c r="F26945" s="4" t="s">
        <v>6</v>
      </c>
      <c r="G26945" s="4" t="s">
        <v>6</v>
      </c>
      <c r="H26945" s="4" t="s">
        <v>6</v>
      </c>
      <c r="I26945" s="4" t="s">
        <v>6</v>
      </c>
      <c r="J26945" s="4" t="s">
        <v>6</v>
      </c>
      <c r="K26945" s="4" t="s">
        <v>6</v>
      </c>
      <c r="L26945" s="4" t="s">
        <v>6</v>
      </c>
      <c r="M26945" s="4" t="s">
        <v>6</v>
      </c>
      <c r="N26945" s="4" t="s">
        <v>6</v>
      </c>
      <c r="O26945" s="4" t="s">
        <v>6</v>
      </c>
      <c r="P26945" s="4" t="s">
        <v>6</v>
      </c>
      <c r="Q26945" s="4" t="s">
        <v>6</v>
      </c>
      <c r="R26945" s="4" t="s">
        <v>6</v>
      </c>
      <c r="S26945" s="4" t="s">
        <v>6</v>
      </c>
      <c r="T26945" s="4" t="s">
        <v>6</v>
      </c>
      <c r="U26945" s="4" t="s">
        <v>6</v>
      </c>
    </row>
    <row r="26946" spans="1:21">
      <c r="A26946" t="n">
        <v>215273</v>
      </c>
      <c r="B26946" s="38" t="n">
        <v>36</v>
      </c>
      <c r="C26946" s="7" t="n">
        <v>8</v>
      </c>
      <c r="D26946" s="7" t="n">
        <v>22</v>
      </c>
      <c r="E26946" s="7" t="n">
        <v>0</v>
      </c>
      <c r="F26946" s="7" t="s">
        <v>1008</v>
      </c>
      <c r="G26946" s="7" t="s">
        <v>12</v>
      </c>
      <c r="H26946" s="7" t="s">
        <v>12</v>
      </c>
      <c r="I26946" s="7" t="s">
        <v>12</v>
      </c>
      <c r="J26946" s="7" t="s">
        <v>12</v>
      </c>
      <c r="K26946" s="7" t="s">
        <v>12</v>
      </c>
      <c r="L26946" s="7" t="s">
        <v>12</v>
      </c>
      <c r="M26946" s="7" t="s">
        <v>12</v>
      </c>
      <c r="N26946" s="7" t="s">
        <v>12</v>
      </c>
      <c r="O26946" s="7" t="s">
        <v>12</v>
      </c>
      <c r="P26946" s="7" t="s">
        <v>12</v>
      </c>
      <c r="Q26946" s="7" t="s">
        <v>12</v>
      </c>
      <c r="R26946" s="7" t="s">
        <v>12</v>
      </c>
      <c r="S26946" s="7" t="s">
        <v>12</v>
      </c>
      <c r="T26946" s="7" t="s">
        <v>12</v>
      </c>
      <c r="U26946" s="7" t="s">
        <v>12</v>
      </c>
    </row>
    <row r="26947" spans="1:21">
      <c r="A26947" t="s">
        <v>4</v>
      </c>
      <c r="B26947" s="4" t="s">
        <v>5</v>
      </c>
      <c r="C26947" s="4" t="s">
        <v>13</v>
      </c>
      <c r="D26947" s="4" t="s">
        <v>10</v>
      </c>
      <c r="E26947" s="4" t="s">
        <v>13</v>
      </c>
      <c r="F26947" s="4" t="s">
        <v>6</v>
      </c>
      <c r="G26947" s="4" t="s">
        <v>6</v>
      </c>
      <c r="H26947" s="4" t="s">
        <v>6</v>
      </c>
      <c r="I26947" s="4" t="s">
        <v>6</v>
      </c>
      <c r="J26947" s="4" t="s">
        <v>6</v>
      </c>
      <c r="K26947" s="4" t="s">
        <v>6</v>
      </c>
      <c r="L26947" s="4" t="s">
        <v>6</v>
      </c>
      <c r="M26947" s="4" t="s">
        <v>6</v>
      </c>
      <c r="N26947" s="4" t="s">
        <v>6</v>
      </c>
      <c r="O26947" s="4" t="s">
        <v>6</v>
      </c>
      <c r="P26947" s="4" t="s">
        <v>6</v>
      </c>
      <c r="Q26947" s="4" t="s">
        <v>6</v>
      </c>
      <c r="R26947" s="4" t="s">
        <v>6</v>
      </c>
      <c r="S26947" s="4" t="s">
        <v>6</v>
      </c>
      <c r="T26947" s="4" t="s">
        <v>6</v>
      </c>
      <c r="U26947" s="4" t="s">
        <v>6</v>
      </c>
    </row>
    <row r="26948" spans="1:21">
      <c r="A26948" t="n">
        <v>215306</v>
      </c>
      <c r="B26948" s="38" t="n">
        <v>36</v>
      </c>
      <c r="C26948" s="7" t="n">
        <v>8</v>
      </c>
      <c r="D26948" s="7" t="n">
        <v>7031</v>
      </c>
      <c r="E26948" s="7" t="n">
        <v>0</v>
      </c>
      <c r="F26948" s="7" t="s">
        <v>1633</v>
      </c>
      <c r="G26948" s="7" t="s">
        <v>12</v>
      </c>
      <c r="H26948" s="7" t="s">
        <v>12</v>
      </c>
      <c r="I26948" s="7" t="s">
        <v>12</v>
      </c>
      <c r="J26948" s="7" t="s">
        <v>12</v>
      </c>
      <c r="K26948" s="7" t="s">
        <v>12</v>
      </c>
      <c r="L26948" s="7" t="s">
        <v>12</v>
      </c>
      <c r="M26948" s="7" t="s">
        <v>12</v>
      </c>
      <c r="N26948" s="7" t="s">
        <v>12</v>
      </c>
      <c r="O26948" s="7" t="s">
        <v>12</v>
      </c>
      <c r="P26948" s="7" t="s">
        <v>12</v>
      </c>
      <c r="Q26948" s="7" t="s">
        <v>12</v>
      </c>
      <c r="R26948" s="7" t="s">
        <v>12</v>
      </c>
      <c r="S26948" s="7" t="s">
        <v>12</v>
      </c>
      <c r="T26948" s="7" t="s">
        <v>12</v>
      </c>
      <c r="U26948" s="7" t="s">
        <v>12</v>
      </c>
    </row>
    <row r="26949" spans="1:21">
      <c r="A26949" t="s">
        <v>4</v>
      </c>
      <c r="B26949" s="4" t="s">
        <v>5</v>
      </c>
      <c r="C26949" s="4" t="s">
        <v>10</v>
      </c>
      <c r="D26949" s="4" t="s">
        <v>22</v>
      </c>
      <c r="E26949" s="4" t="s">
        <v>22</v>
      </c>
      <c r="F26949" s="4" t="s">
        <v>22</v>
      </c>
      <c r="G26949" s="4" t="s">
        <v>22</v>
      </c>
    </row>
    <row r="26950" spans="1:21">
      <c r="A26950" t="n">
        <v>215336</v>
      </c>
      <c r="B26950" s="24" t="n">
        <v>46</v>
      </c>
      <c r="C26950" s="7" t="n">
        <v>24</v>
      </c>
      <c r="D26950" s="7" t="n">
        <v>6.34999990463257</v>
      </c>
      <c r="E26950" s="7" t="n">
        <v>0</v>
      </c>
      <c r="F26950" s="7" t="n">
        <v>-1.74000000953674</v>
      </c>
      <c r="G26950" s="7" t="n">
        <v>173.399993896484</v>
      </c>
    </row>
    <row r="26951" spans="1:21">
      <c r="A26951" t="s">
        <v>4</v>
      </c>
      <c r="B26951" s="4" t="s">
        <v>5</v>
      </c>
      <c r="C26951" s="4" t="s">
        <v>10</v>
      </c>
      <c r="D26951" s="4" t="s">
        <v>22</v>
      </c>
      <c r="E26951" s="4" t="s">
        <v>22</v>
      </c>
      <c r="F26951" s="4" t="s">
        <v>22</v>
      </c>
      <c r="G26951" s="4" t="s">
        <v>22</v>
      </c>
    </row>
    <row r="26952" spans="1:21">
      <c r="A26952" t="n">
        <v>215355</v>
      </c>
      <c r="B26952" s="24" t="n">
        <v>46</v>
      </c>
      <c r="C26952" s="7" t="n">
        <v>25</v>
      </c>
      <c r="D26952" s="7" t="n">
        <v>8.72000026702881</v>
      </c>
      <c r="E26952" s="7" t="n">
        <v>0</v>
      </c>
      <c r="F26952" s="7" t="n">
        <v>-1.66999995708466</v>
      </c>
      <c r="G26952" s="7" t="n">
        <v>177</v>
      </c>
    </row>
    <row r="26953" spans="1:21">
      <c r="A26953" t="s">
        <v>4</v>
      </c>
      <c r="B26953" s="4" t="s">
        <v>5</v>
      </c>
      <c r="C26953" s="4" t="s">
        <v>10</v>
      </c>
      <c r="D26953" s="4" t="s">
        <v>22</v>
      </c>
      <c r="E26953" s="4" t="s">
        <v>22</v>
      </c>
      <c r="F26953" s="4" t="s">
        <v>22</v>
      </c>
      <c r="G26953" s="4" t="s">
        <v>22</v>
      </c>
    </row>
    <row r="26954" spans="1:21">
      <c r="A26954" t="n">
        <v>215374</v>
      </c>
      <c r="B26954" s="24" t="n">
        <v>46</v>
      </c>
      <c r="C26954" s="7" t="n">
        <v>28</v>
      </c>
      <c r="D26954" s="7" t="n">
        <v>-14.5799999237061</v>
      </c>
      <c r="E26954" s="7" t="n">
        <v>0</v>
      </c>
      <c r="F26954" s="7" t="n">
        <v>-21.6700000762939</v>
      </c>
      <c r="G26954" s="7" t="n">
        <v>87.5</v>
      </c>
    </row>
    <row r="26955" spans="1:21">
      <c r="A26955" t="s">
        <v>4</v>
      </c>
      <c r="B26955" s="4" t="s">
        <v>5</v>
      </c>
      <c r="C26955" s="4" t="s">
        <v>10</v>
      </c>
      <c r="D26955" s="4" t="s">
        <v>22</v>
      </c>
      <c r="E26955" s="4" t="s">
        <v>22</v>
      </c>
      <c r="F26955" s="4" t="s">
        <v>22</v>
      </c>
      <c r="G26955" s="4" t="s">
        <v>22</v>
      </c>
    </row>
    <row r="26956" spans="1:21">
      <c r="A26956" t="n">
        <v>215393</v>
      </c>
      <c r="B26956" s="24" t="n">
        <v>46</v>
      </c>
      <c r="C26956" s="7" t="n">
        <v>22</v>
      </c>
      <c r="D26956" s="7" t="n">
        <v>7.55000019073486</v>
      </c>
      <c r="E26956" s="7" t="n">
        <v>0</v>
      </c>
      <c r="F26956" s="7" t="n">
        <v>-0.779999971389771</v>
      </c>
      <c r="G26956" s="7" t="n">
        <v>175.199996948242</v>
      </c>
    </row>
    <row r="26957" spans="1:21">
      <c r="A26957" t="s">
        <v>4</v>
      </c>
      <c r="B26957" s="4" t="s">
        <v>5</v>
      </c>
      <c r="C26957" s="4" t="s">
        <v>10</v>
      </c>
      <c r="D26957" s="4" t="s">
        <v>22</v>
      </c>
      <c r="E26957" s="4" t="s">
        <v>22</v>
      </c>
      <c r="F26957" s="4" t="s">
        <v>22</v>
      </c>
      <c r="G26957" s="4" t="s">
        <v>22</v>
      </c>
    </row>
    <row r="26958" spans="1:21">
      <c r="A26958" t="n">
        <v>215412</v>
      </c>
      <c r="B26958" s="24" t="n">
        <v>46</v>
      </c>
      <c r="C26958" s="7" t="n">
        <v>7031</v>
      </c>
      <c r="D26958" s="7" t="n">
        <v>7.51999998092651</v>
      </c>
      <c r="E26958" s="7" t="n">
        <v>0</v>
      </c>
      <c r="F26958" s="7" t="n">
        <v>-0.0700000002980232</v>
      </c>
      <c r="G26958" s="7" t="n">
        <v>173.899993896484</v>
      </c>
    </row>
    <row r="26959" spans="1:21">
      <c r="A26959" t="s">
        <v>4</v>
      </c>
      <c r="B26959" s="4" t="s">
        <v>5</v>
      </c>
      <c r="C26959" s="4" t="s">
        <v>10</v>
      </c>
      <c r="D26959" s="4" t="s">
        <v>22</v>
      </c>
      <c r="E26959" s="4" t="s">
        <v>22</v>
      </c>
      <c r="F26959" s="4" t="s">
        <v>22</v>
      </c>
      <c r="G26959" s="4" t="s">
        <v>22</v>
      </c>
    </row>
    <row r="26960" spans="1:21">
      <c r="A26960" t="n">
        <v>215431</v>
      </c>
      <c r="B26960" s="24" t="n">
        <v>46</v>
      </c>
      <c r="C26960" s="7" t="n">
        <v>27</v>
      </c>
      <c r="D26960" s="7" t="n">
        <v>-14.8199996948242</v>
      </c>
      <c r="E26960" s="7" t="n">
        <v>0.0399999991059303</v>
      </c>
      <c r="F26960" s="7" t="n">
        <v>-19.0200004577637</v>
      </c>
      <c r="G26960" s="7" t="n">
        <v>88</v>
      </c>
    </row>
    <row r="26961" spans="1:21">
      <c r="A26961" t="s">
        <v>4</v>
      </c>
      <c r="B26961" s="4" t="s">
        <v>5</v>
      </c>
      <c r="C26961" s="4" t="s">
        <v>10</v>
      </c>
      <c r="D26961" s="4" t="s">
        <v>22</v>
      </c>
      <c r="E26961" s="4" t="s">
        <v>22</v>
      </c>
      <c r="F26961" s="4" t="s">
        <v>22</v>
      </c>
      <c r="G26961" s="4" t="s">
        <v>22</v>
      </c>
    </row>
    <row r="26962" spans="1:21">
      <c r="A26962" t="n">
        <v>215450</v>
      </c>
      <c r="B26962" s="24" t="n">
        <v>46</v>
      </c>
      <c r="C26962" s="7" t="n">
        <v>29</v>
      </c>
      <c r="D26962" s="7" t="n">
        <v>-13.8100004196167</v>
      </c>
      <c r="E26962" s="7" t="n">
        <v>0</v>
      </c>
      <c r="F26962" s="7" t="n">
        <v>-20.3299999237061</v>
      </c>
      <c r="G26962" s="7" t="n">
        <v>97.0999984741211</v>
      </c>
    </row>
    <row r="26963" spans="1:21">
      <c r="A26963" t="s">
        <v>4</v>
      </c>
      <c r="B26963" s="4" t="s">
        <v>5</v>
      </c>
      <c r="C26963" s="4" t="s">
        <v>10</v>
      </c>
      <c r="D26963" s="4" t="s">
        <v>22</v>
      </c>
      <c r="E26963" s="4" t="s">
        <v>22</v>
      </c>
      <c r="F26963" s="4" t="s">
        <v>22</v>
      </c>
      <c r="G26963" s="4" t="s">
        <v>22</v>
      </c>
    </row>
    <row r="26964" spans="1:21">
      <c r="A26964" t="n">
        <v>215469</v>
      </c>
      <c r="B26964" s="24" t="n">
        <v>46</v>
      </c>
      <c r="C26964" s="7" t="n">
        <v>14</v>
      </c>
      <c r="D26964" s="7" t="n">
        <v>-6.55999994277954</v>
      </c>
      <c r="E26964" s="7" t="n">
        <v>0</v>
      </c>
      <c r="F26964" s="7" t="n">
        <v>-19.6000003814697</v>
      </c>
      <c r="G26964" s="7" t="n">
        <v>-86.1999969482422</v>
      </c>
    </row>
    <row r="26965" spans="1:21">
      <c r="A26965" t="s">
        <v>4</v>
      </c>
      <c r="B26965" s="4" t="s">
        <v>5</v>
      </c>
      <c r="C26965" s="4" t="s">
        <v>10</v>
      </c>
      <c r="D26965" s="4" t="s">
        <v>22</v>
      </c>
      <c r="E26965" s="4" t="s">
        <v>22</v>
      </c>
      <c r="F26965" s="4" t="s">
        <v>22</v>
      </c>
      <c r="G26965" s="4" t="s">
        <v>22</v>
      </c>
    </row>
    <row r="26966" spans="1:21">
      <c r="A26966" t="n">
        <v>215488</v>
      </c>
      <c r="B26966" s="24" t="n">
        <v>46</v>
      </c>
      <c r="C26966" s="7" t="n">
        <v>15</v>
      </c>
      <c r="D26966" s="7" t="n">
        <v>-6.6399998664856</v>
      </c>
      <c r="E26966" s="7" t="n">
        <v>0</v>
      </c>
      <c r="F26966" s="7" t="n">
        <v>-20.6399993896484</v>
      </c>
      <c r="G26966" s="7" t="n">
        <v>-96.0999984741211</v>
      </c>
    </row>
    <row r="26967" spans="1:21">
      <c r="A26967" t="s">
        <v>4</v>
      </c>
      <c r="B26967" s="4" t="s">
        <v>5</v>
      </c>
      <c r="C26967" s="4" t="s">
        <v>10</v>
      </c>
      <c r="D26967" s="4" t="s">
        <v>22</v>
      </c>
      <c r="E26967" s="4" t="s">
        <v>22</v>
      </c>
      <c r="F26967" s="4" t="s">
        <v>22</v>
      </c>
      <c r="G26967" s="4" t="s">
        <v>22</v>
      </c>
    </row>
    <row r="26968" spans="1:21">
      <c r="A26968" t="n">
        <v>215507</v>
      </c>
      <c r="B26968" s="24" t="n">
        <v>46</v>
      </c>
      <c r="C26968" s="7" t="n">
        <v>11</v>
      </c>
      <c r="D26968" s="7" t="n">
        <v>7.19000005722046</v>
      </c>
      <c r="E26968" s="7" t="n">
        <v>-0.0199999995529652</v>
      </c>
      <c r="F26968" s="7" t="n">
        <v>-7.69999980926514</v>
      </c>
      <c r="G26968" s="7" t="n">
        <v>-4.40000009536743</v>
      </c>
    </row>
    <row r="26969" spans="1:21">
      <c r="A26969" t="s">
        <v>4</v>
      </c>
      <c r="B26969" s="4" t="s">
        <v>5</v>
      </c>
      <c r="C26969" s="4" t="s">
        <v>10</v>
      </c>
      <c r="D26969" s="4" t="s">
        <v>22</v>
      </c>
      <c r="E26969" s="4" t="s">
        <v>22</v>
      </c>
      <c r="F26969" s="4" t="s">
        <v>22</v>
      </c>
      <c r="G26969" s="4" t="s">
        <v>22</v>
      </c>
    </row>
    <row r="26970" spans="1:21">
      <c r="A26970" t="n">
        <v>215526</v>
      </c>
      <c r="B26970" s="24" t="n">
        <v>46</v>
      </c>
      <c r="C26970" s="7" t="n">
        <v>16</v>
      </c>
      <c r="D26970" s="7" t="n">
        <v>8.8100004196167</v>
      </c>
      <c r="E26970" s="7" t="n">
        <v>0</v>
      </c>
      <c r="F26970" s="7" t="n">
        <v>-7.55999994277954</v>
      </c>
      <c r="G26970" s="7" t="n">
        <v>-11.3000001907349</v>
      </c>
    </row>
    <row r="26971" spans="1:21">
      <c r="A26971" t="s">
        <v>4</v>
      </c>
      <c r="B26971" s="4" t="s">
        <v>5</v>
      </c>
      <c r="C26971" s="4" t="s">
        <v>10</v>
      </c>
      <c r="D26971" s="4" t="s">
        <v>13</v>
      </c>
    </row>
    <row r="26972" spans="1:21">
      <c r="A26972" t="n">
        <v>215545</v>
      </c>
      <c r="B26972" s="63" t="n">
        <v>56</v>
      </c>
      <c r="C26972" s="7" t="n">
        <v>11</v>
      </c>
      <c r="D26972" s="7" t="n">
        <v>1</v>
      </c>
    </row>
    <row r="26973" spans="1:21">
      <c r="A26973" t="s">
        <v>4</v>
      </c>
      <c r="B26973" s="4" t="s">
        <v>5</v>
      </c>
      <c r="C26973" s="4" t="s">
        <v>10</v>
      </c>
      <c r="D26973" s="4" t="s">
        <v>13</v>
      </c>
    </row>
    <row r="26974" spans="1:21">
      <c r="A26974" t="n">
        <v>215549</v>
      </c>
      <c r="B26974" s="63" t="n">
        <v>56</v>
      </c>
      <c r="C26974" s="7" t="n">
        <v>16</v>
      </c>
      <c r="D26974" s="7" t="n">
        <v>1</v>
      </c>
    </row>
    <row r="26975" spans="1:21">
      <c r="A26975" t="s">
        <v>4</v>
      </c>
      <c r="B26975" s="4" t="s">
        <v>5</v>
      </c>
      <c r="C26975" s="4" t="s">
        <v>10</v>
      </c>
      <c r="D26975" s="4" t="s">
        <v>13</v>
      </c>
    </row>
    <row r="26976" spans="1:21">
      <c r="A26976" t="n">
        <v>215553</v>
      </c>
      <c r="B26976" s="63" t="n">
        <v>56</v>
      </c>
      <c r="C26976" s="7" t="n">
        <v>15</v>
      </c>
      <c r="D26976" s="7" t="n">
        <v>1</v>
      </c>
    </row>
    <row r="26977" spans="1:7">
      <c r="A26977" t="s">
        <v>4</v>
      </c>
      <c r="B26977" s="4" t="s">
        <v>5</v>
      </c>
      <c r="C26977" s="4" t="s">
        <v>10</v>
      </c>
      <c r="D26977" s="4" t="s">
        <v>13</v>
      </c>
    </row>
    <row r="26978" spans="1:7">
      <c r="A26978" t="n">
        <v>215557</v>
      </c>
      <c r="B26978" s="63" t="n">
        <v>56</v>
      </c>
      <c r="C26978" s="7" t="n">
        <v>14</v>
      </c>
      <c r="D26978" s="7" t="n">
        <v>1</v>
      </c>
    </row>
    <row r="26979" spans="1:7">
      <c r="A26979" t="s">
        <v>4</v>
      </c>
      <c r="B26979" s="4" t="s">
        <v>5</v>
      </c>
      <c r="C26979" s="4" t="s">
        <v>10</v>
      </c>
      <c r="D26979" s="4" t="s">
        <v>9</v>
      </c>
    </row>
    <row r="26980" spans="1:7">
      <c r="A26980" t="n">
        <v>215561</v>
      </c>
      <c r="B26980" s="41" t="n">
        <v>43</v>
      </c>
      <c r="C26980" s="7" t="n">
        <v>24</v>
      </c>
      <c r="D26980" s="7" t="n">
        <v>16</v>
      </c>
    </row>
    <row r="26981" spans="1:7">
      <c r="A26981" t="s">
        <v>4</v>
      </c>
      <c r="B26981" s="4" t="s">
        <v>5</v>
      </c>
      <c r="C26981" s="4" t="s">
        <v>10</v>
      </c>
      <c r="D26981" s="4" t="s">
        <v>13</v>
      </c>
      <c r="E26981" s="4" t="s">
        <v>13</v>
      </c>
      <c r="F26981" s="4" t="s">
        <v>6</v>
      </c>
    </row>
    <row r="26982" spans="1:7">
      <c r="A26982" t="n">
        <v>215568</v>
      </c>
      <c r="B26982" s="64" t="n">
        <v>47</v>
      </c>
      <c r="C26982" s="7" t="n">
        <v>24</v>
      </c>
      <c r="D26982" s="7" t="n">
        <v>0</v>
      </c>
      <c r="E26982" s="7" t="n">
        <v>0</v>
      </c>
      <c r="F26982" s="7" t="s">
        <v>1053</v>
      </c>
    </row>
    <row r="26983" spans="1:7">
      <c r="A26983" t="s">
        <v>4</v>
      </c>
      <c r="B26983" s="4" t="s">
        <v>5</v>
      </c>
      <c r="C26983" s="4" t="s">
        <v>10</v>
      </c>
    </row>
    <row r="26984" spans="1:7">
      <c r="A26984" t="n">
        <v>215590</v>
      </c>
      <c r="B26984" s="35" t="n">
        <v>16</v>
      </c>
      <c r="C26984" s="7" t="n">
        <v>0</v>
      </c>
    </row>
    <row r="26985" spans="1:7">
      <c r="A26985" t="s">
        <v>4</v>
      </c>
      <c r="B26985" s="4" t="s">
        <v>5</v>
      </c>
      <c r="C26985" s="4" t="s">
        <v>10</v>
      </c>
      <c r="D26985" s="4" t="s">
        <v>13</v>
      </c>
      <c r="E26985" s="4" t="s">
        <v>6</v>
      </c>
      <c r="F26985" s="4" t="s">
        <v>22</v>
      </c>
      <c r="G26985" s="4" t="s">
        <v>22</v>
      </c>
      <c r="H26985" s="4" t="s">
        <v>22</v>
      </c>
    </row>
    <row r="26986" spans="1:7">
      <c r="A26986" t="n">
        <v>215593</v>
      </c>
      <c r="B26986" s="39" t="n">
        <v>48</v>
      </c>
      <c r="C26986" s="7" t="n">
        <v>24</v>
      </c>
      <c r="D26986" s="7" t="n">
        <v>0</v>
      </c>
      <c r="E26986" s="7" t="s">
        <v>408</v>
      </c>
      <c r="F26986" s="7" t="n">
        <v>0</v>
      </c>
      <c r="G26986" s="7" t="n">
        <v>1</v>
      </c>
      <c r="H26986" s="7" t="n">
        <v>0</v>
      </c>
    </row>
    <row r="26987" spans="1:7">
      <c r="A26987" t="s">
        <v>4</v>
      </c>
      <c r="B26987" s="4" t="s">
        <v>5</v>
      </c>
      <c r="C26987" s="4" t="s">
        <v>10</v>
      </c>
      <c r="D26987" s="4" t="s">
        <v>9</v>
      </c>
    </row>
    <row r="26988" spans="1:7">
      <c r="A26988" t="n">
        <v>215617</v>
      </c>
      <c r="B26988" s="41" t="n">
        <v>43</v>
      </c>
      <c r="C26988" s="7" t="n">
        <v>25</v>
      </c>
      <c r="D26988" s="7" t="n">
        <v>16</v>
      </c>
    </row>
    <row r="26989" spans="1:7">
      <c r="A26989" t="s">
        <v>4</v>
      </c>
      <c r="B26989" s="4" t="s">
        <v>5</v>
      </c>
      <c r="C26989" s="4" t="s">
        <v>10</v>
      </c>
      <c r="D26989" s="4" t="s">
        <v>13</v>
      </c>
      <c r="E26989" s="4" t="s">
        <v>13</v>
      </c>
      <c r="F26989" s="4" t="s">
        <v>6</v>
      </c>
    </row>
    <row r="26990" spans="1:7">
      <c r="A26990" t="n">
        <v>215624</v>
      </c>
      <c r="B26990" s="64" t="n">
        <v>47</v>
      </c>
      <c r="C26990" s="7" t="n">
        <v>25</v>
      </c>
      <c r="D26990" s="7" t="n">
        <v>0</v>
      </c>
      <c r="E26990" s="7" t="n">
        <v>0</v>
      </c>
      <c r="F26990" s="7" t="s">
        <v>1053</v>
      </c>
    </row>
    <row r="26991" spans="1:7">
      <c r="A26991" t="s">
        <v>4</v>
      </c>
      <c r="B26991" s="4" t="s">
        <v>5</v>
      </c>
      <c r="C26991" s="4" t="s">
        <v>10</v>
      </c>
    </row>
    <row r="26992" spans="1:7">
      <c r="A26992" t="n">
        <v>215646</v>
      </c>
      <c r="B26992" s="35" t="n">
        <v>16</v>
      </c>
      <c r="C26992" s="7" t="n">
        <v>0</v>
      </c>
    </row>
    <row r="26993" spans="1:8">
      <c r="A26993" t="s">
        <v>4</v>
      </c>
      <c r="B26993" s="4" t="s">
        <v>5</v>
      </c>
      <c r="C26993" s="4" t="s">
        <v>10</v>
      </c>
      <c r="D26993" s="4" t="s">
        <v>13</v>
      </c>
      <c r="E26993" s="4" t="s">
        <v>6</v>
      </c>
      <c r="F26993" s="4" t="s">
        <v>22</v>
      </c>
      <c r="G26993" s="4" t="s">
        <v>22</v>
      </c>
      <c r="H26993" s="4" t="s">
        <v>22</v>
      </c>
    </row>
    <row r="26994" spans="1:8">
      <c r="A26994" t="n">
        <v>215649</v>
      </c>
      <c r="B26994" s="39" t="n">
        <v>48</v>
      </c>
      <c r="C26994" s="7" t="n">
        <v>25</v>
      </c>
      <c r="D26994" s="7" t="n">
        <v>0</v>
      </c>
      <c r="E26994" s="7" t="s">
        <v>408</v>
      </c>
      <c r="F26994" s="7" t="n">
        <v>0</v>
      </c>
      <c r="G26994" s="7" t="n">
        <v>1</v>
      </c>
      <c r="H26994" s="7" t="n">
        <v>0</v>
      </c>
    </row>
    <row r="26995" spans="1:8">
      <c r="A26995" t="s">
        <v>4</v>
      </c>
      <c r="B26995" s="4" t="s">
        <v>5</v>
      </c>
      <c r="C26995" s="4" t="s">
        <v>10</v>
      </c>
      <c r="D26995" s="4" t="s">
        <v>9</v>
      </c>
    </row>
    <row r="26996" spans="1:8">
      <c r="A26996" t="n">
        <v>215673</v>
      </c>
      <c r="B26996" s="41" t="n">
        <v>43</v>
      </c>
      <c r="C26996" s="7" t="n">
        <v>29</v>
      </c>
      <c r="D26996" s="7" t="n">
        <v>16</v>
      </c>
    </row>
    <row r="26997" spans="1:8">
      <c r="A26997" t="s">
        <v>4</v>
      </c>
      <c r="B26997" s="4" t="s">
        <v>5</v>
      </c>
      <c r="C26997" s="4" t="s">
        <v>10</v>
      </c>
      <c r="D26997" s="4" t="s">
        <v>13</v>
      </c>
      <c r="E26997" s="4" t="s">
        <v>13</v>
      </c>
      <c r="F26997" s="4" t="s">
        <v>6</v>
      </c>
    </row>
    <row r="26998" spans="1:8">
      <c r="A26998" t="n">
        <v>215680</v>
      </c>
      <c r="B26998" s="64" t="n">
        <v>47</v>
      </c>
      <c r="C26998" s="7" t="n">
        <v>29</v>
      </c>
      <c r="D26998" s="7" t="n">
        <v>0</v>
      </c>
      <c r="E26998" s="7" t="n">
        <v>0</v>
      </c>
      <c r="F26998" s="7" t="s">
        <v>1053</v>
      </c>
    </row>
    <row r="26999" spans="1:8">
      <c r="A26999" t="s">
        <v>4</v>
      </c>
      <c r="B26999" s="4" t="s">
        <v>5</v>
      </c>
      <c r="C26999" s="4" t="s">
        <v>10</v>
      </c>
    </row>
    <row r="27000" spans="1:8">
      <c r="A27000" t="n">
        <v>215702</v>
      </c>
      <c r="B27000" s="35" t="n">
        <v>16</v>
      </c>
      <c r="C27000" s="7" t="n">
        <v>0</v>
      </c>
    </row>
    <row r="27001" spans="1:8">
      <c r="A27001" t="s">
        <v>4</v>
      </c>
      <c r="B27001" s="4" t="s">
        <v>5</v>
      </c>
      <c r="C27001" s="4" t="s">
        <v>10</v>
      </c>
      <c r="D27001" s="4" t="s">
        <v>13</v>
      </c>
      <c r="E27001" s="4" t="s">
        <v>6</v>
      </c>
      <c r="F27001" s="4" t="s">
        <v>22</v>
      </c>
      <c r="G27001" s="4" t="s">
        <v>22</v>
      </c>
      <c r="H27001" s="4" t="s">
        <v>22</v>
      </c>
    </row>
    <row r="27002" spans="1:8">
      <c r="A27002" t="n">
        <v>215705</v>
      </c>
      <c r="B27002" s="39" t="n">
        <v>48</v>
      </c>
      <c r="C27002" s="7" t="n">
        <v>29</v>
      </c>
      <c r="D27002" s="7" t="n">
        <v>0</v>
      </c>
      <c r="E27002" s="7" t="s">
        <v>408</v>
      </c>
      <c r="F27002" s="7" t="n">
        <v>0</v>
      </c>
      <c r="G27002" s="7" t="n">
        <v>1</v>
      </c>
      <c r="H27002" s="7" t="n">
        <v>0</v>
      </c>
    </row>
    <row r="27003" spans="1:8">
      <c r="A27003" t="s">
        <v>4</v>
      </c>
      <c r="B27003" s="4" t="s">
        <v>5</v>
      </c>
      <c r="C27003" s="4" t="s">
        <v>10</v>
      </c>
      <c r="D27003" s="4" t="s">
        <v>13</v>
      </c>
      <c r="E27003" s="4" t="s">
        <v>13</v>
      </c>
      <c r="F27003" s="4" t="s">
        <v>6</v>
      </c>
    </row>
    <row r="27004" spans="1:8">
      <c r="A27004" t="n">
        <v>215729</v>
      </c>
      <c r="B27004" s="64" t="n">
        <v>47</v>
      </c>
      <c r="C27004" s="7" t="n">
        <v>29</v>
      </c>
      <c r="D27004" s="7" t="n">
        <v>0</v>
      </c>
      <c r="E27004" s="7" t="n">
        <v>0</v>
      </c>
      <c r="F27004" s="7" t="s">
        <v>1023</v>
      </c>
    </row>
    <row r="27005" spans="1:8">
      <c r="A27005" t="s">
        <v>4</v>
      </c>
      <c r="B27005" s="4" t="s">
        <v>5</v>
      </c>
      <c r="C27005" s="4" t="s">
        <v>10</v>
      </c>
      <c r="D27005" s="4" t="s">
        <v>13</v>
      </c>
      <c r="E27005" s="4" t="s">
        <v>13</v>
      </c>
      <c r="F27005" s="4" t="s">
        <v>6</v>
      </c>
    </row>
    <row r="27006" spans="1:8">
      <c r="A27006" t="n">
        <v>215751</v>
      </c>
      <c r="B27006" s="64" t="n">
        <v>47</v>
      </c>
      <c r="C27006" s="7" t="n">
        <v>24</v>
      </c>
      <c r="D27006" s="7" t="n">
        <v>0</v>
      </c>
      <c r="E27006" s="7" t="n">
        <v>0</v>
      </c>
      <c r="F27006" s="7" t="s">
        <v>1577</v>
      </c>
    </row>
    <row r="27007" spans="1:8">
      <c r="A27007" t="s">
        <v>4</v>
      </c>
      <c r="B27007" s="4" t="s">
        <v>5</v>
      </c>
      <c r="C27007" s="4" t="s">
        <v>10</v>
      </c>
      <c r="D27007" s="4" t="s">
        <v>13</v>
      </c>
      <c r="E27007" s="4" t="s">
        <v>13</v>
      </c>
      <c r="F27007" s="4" t="s">
        <v>6</v>
      </c>
    </row>
    <row r="27008" spans="1:8">
      <c r="A27008" t="n">
        <v>215766</v>
      </c>
      <c r="B27008" s="64" t="n">
        <v>47</v>
      </c>
      <c r="C27008" s="7" t="n">
        <v>25</v>
      </c>
      <c r="D27008" s="7" t="n">
        <v>0</v>
      </c>
      <c r="E27008" s="7" t="n">
        <v>0</v>
      </c>
      <c r="F27008" s="7" t="s">
        <v>1577</v>
      </c>
    </row>
    <row r="27009" spans="1:8">
      <c r="A27009" t="s">
        <v>4</v>
      </c>
      <c r="B27009" s="4" t="s">
        <v>5</v>
      </c>
      <c r="C27009" s="4" t="s">
        <v>10</v>
      </c>
      <c r="D27009" s="4" t="s">
        <v>9</v>
      </c>
    </row>
    <row r="27010" spans="1:8">
      <c r="A27010" t="n">
        <v>215781</v>
      </c>
      <c r="B27010" s="45" t="n">
        <v>44</v>
      </c>
      <c r="C27010" s="7" t="n">
        <v>11</v>
      </c>
      <c r="D27010" s="7" t="n">
        <v>1</v>
      </c>
    </row>
    <row r="27011" spans="1:8">
      <c r="A27011" t="s">
        <v>4</v>
      </c>
      <c r="B27011" s="4" t="s">
        <v>5</v>
      </c>
      <c r="C27011" s="4" t="s">
        <v>10</v>
      </c>
      <c r="D27011" s="4" t="s">
        <v>9</v>
      </c>
    </row>
    <row r="27012" spans="1:8">
      <c r="A27012" t="n">
        <v>215788</v>
      </c>
      <c r="B27012" s="45" t="n">
        <v>44</v>
      </c>
      <c r="C27012" s="7" t="n">
        <v>16</v>
      </c>
      <c r="D27012" s="7" t="n">
        <v>1</v>
      </c>
    </row>
    <row r="27013" spans="1:8">
      <c r="A27013" t="s">
        <v>4</v>
      </c>
      <c r="B27013" s="4" t="s">
        <v>5</v>
      </c>
      <c r="C27013" s="4" t="s">
        <v>10</v>
      </c>
      <c r="D27013" s="4" t="s">
        <v>9</v>
      </c>
    </row>
    <row r="27014" spans="1:8">
      <c r="A27014" t="n">
        <v>215795</v>
      </c>
      <c r="B27014" s="45" t="n">
        <v>44</v>
      </c>
      <c r="C27014" s="7" t="n">
        <v>15</v>
      </c>
      <c r="D27014" s="7" t="n">
        <v>1</v>
      </c>
    </row>
    <row r="27015" spans="1:8">
      <c r="A27015" t="s">
        <v>4</v>
      </c>
      <c r="B27015" s="4" t="s">
        <v>5</v>
      </c>
      <c r="C27015" s="4" t="s">
        <v>10</v>
      </c>
      <c r="D27015" s="4" t="s">
        <v>9</v>
      </c>
    </row>
    <row r="27016" spans="1:8">
      <c r="A27016" t="n">
        <v>215802</v>
      </c>
      <c r="B27016" s="45" t="n">
        <v>44</v>
      </c>
      <c r="C27016" s="7" t="n">
        <v>14</v>
      </c>
      <c r="D27016" s="7" t="n">
        <v>1</v>
      </c>
    </row>
    <row r="27017" spans="1:8">
      <c r="A27017" t="s">
        <v>4</v>
      </c>
      <c r="B27017" s="4" t="s">
        <v>5</v>
      </c>
      <c r="C27017" s="4" t="s">
        <v>13</v>
      </c>
      <c r="D27017" s="4" t="s">
        <v>13</v>
      </c>
      <c r="E27017" s="4" t="s">
        <v>22</v>
      </c>
      <c r="F27017" s="4" t="s">
        <v>22</v>
      </c>
      <c r="G27017" s="4" t="s">
        <v>22</v>
      </c>
      <c r="H27017" s="4" t="s">
        <v>10</v>
      </c>
    </row>
    <row r="27018" spans="1:8">
      <c r="A27018" t="n">
        <v>215809</v>
      </c>
      <c r="B27018" s="25" t="n">
        <v>45</v>
      </c>
      <c r="C27018" s="7" t="n">
        <v>2</v>
      </c>
      <c r="D27018" s="7" t="n">
        <v>3</v>
      </c>
      <c r="E27018" s="7" t="n">
        <v>-9.36999988555908</v>
      </c>
      <c r="F27018" s="7" t="n">
        <v>0.829999983310699</v>
      </c>
      <c r="G27018" s="7" t="n">
        <v>-20.2000007629395</v>
      </c>
      <c r="H27018" s="7" t="n">
        <v>0</v>
      </c>
    </row>
    <row r="27019" spans="1:8">
      <c r="A27019" t="s">
        <v>4</v>
      </c>
      <c r="B27019" s="4" t="s">
        <v>5</v>
      </c>
      <c r="C27019" s="4" t="s">
        <v>13</v>
      </c>
      <c r="D27019" s="4" t="s">
        <v>13</v>
      </c>
      <c r="E27019" s="4" t="s">
        <v>22</v>
      </c>
      <c r="F27019" s="4" t="s">
        <v>22</v>
      </c>
      <c r="G27019" s="4" t="s">
        <v>22</v>
      </c>
      <c r="H27019" s="4" t="s">
        <v>10</v>
      </c>
      <c r="I27019" s="4" t="s">
        <v>13</v>
      </c>
    </row>
    <row r="27020" spans="1:8">
      <c r="A27020" t="n">
        <v>215826</v>
      </c>
      <c r="B27020" s="25" t="n">
        <v>45</v>
      </c>
      <c r="C27020" s="7" t="n">
        <v>4</v>
      </c>
      <c r="D27020" s="7" t="n">
        <v>3</v>
      </c>
      <c r="E27020" s="7" t="n">
        <v>359.809997558594</v>
      </c>
      <c r="F27020" s="7" t="n">
        <v>63.9099998474121</v>
      </c>
      <c r="G27020" s="7" t="n">
        <v>6</v>
      </c>
      <c r="H27020" s="7" t="n">
        <v>0</v>
      </c>
      <c r="I27020" s="7" t="n">
        <v>1</v>
      </c>
    </row>
    <row r="27021" spans="1:8">
      <c r="A27021" t="s">
        <v>4</v>
      </c>
      <c r="B27021" s="4" t="s">
        <v>5</v>
      </c>
      <c r="C27021" s="4" t="s">
        <v>13</v>
      </c>
      <c r="D27021" s="4" t="s">
        <v>13</v>
      </c>
      <c r="E27021" s="4" t="s">
        <v>22</v>
      </c>
      <c r="F27021" s="4" t="s">
        <v>10</v>
      </c>
    </row>
    <row r="27022" spans="1:8">
      <c r="A27022" t="n">
        <v>215844</v>
      </c>
      <c r="B27022" s="25" t="n">
        <v>45</v>
      </c>
      <c r="C27022" s="7" t="n">
        <v>5</v>
      </c>
      <c r="D27022" s="7" t="n">
        <v>3</v>
      </c>
      <c r="E27022" s="7" t="n">
        <v>10.3999996185303</v>
      </c>
      <c r="F27022" s="7" t="n">
        <v>0</v>
      </c>
    </row>
    <row r="27023" spans="1:8">
      <c r="A27023" t="s">
        <v>4</v>
      </c>
      <c r="B27023" s="4" t="s">
        <v>5</v>
      </c>
      <c r="C27023" s="4" t="s">
        <v>13</v>
      </c>
      <c r="D27023" s="4" t="s">
        <v>13</v>
      </c>
      <c r="E27023" s="4" t="s">
        <v>22</v>
      </c>
      <c r="F27023" s="4" t="s">
        <v>10</v>
      </c>
    </row>
    <row r="27024" spans="1:8">
      <c r="A27024" t="n">
        <v>215853</v>
      </c>
      <c r="B27024" s="25" t="n">
        <v>45</v>
      </c>
      <c r="C27024" s="7" t="n">
        <v>11</v>
      </c>
      <c r="D27024" s="7" t="n">
        <v>3</v>
      </c>
      <c r="E27024" s="7" t="n">
        <v>17.3999996185303</v>
      </c>
      <c r="F27024" s="7" t="n">
        <v>0</v>
      </c>
    </row>
    <row r="27025" spans="1:9">
      <c r="A27025" t="s">
        <v>4</v>
      </c>
      <c r="B27025" s="4" t="s">
        <v>5</v>
      </c>
      <c r="C27025" s="4" t="s">
        <v>13</v>
      </c>
      <c r="D27025" s="4" t="s">
        <v>13</v>
      </c>
      <c r="E27025" s="4" t="s">
        <v>22</v>
      </c>
      <c r="F27025" s="4" t="s">
        <v>22</v>
      </c>
      <c r="G27025" s="4" t="s">
        <v>22</v>
      </c>
      <c r="H27025" s="4" t="s">
        <v>10</v>
      </c>
    </row>
    <row r="27026" spans="1:9">
      <c r="A27026" t="n">
        <v>215862</v>
      </c>
      <c r="B27026" s="25" t="n">
        <v>45</v>
      </c>
      <c r="C27026" s="7" t="n">
        <v>2</v>
      </c>
      <c r="D27026" s="7" t="n">
        <v>3</v>
      </c>
      <c r="E27026" s="7" t="n">
        <v>-9.36999988555908</v>
      </c>
      <c r="F27026" s="7" t="n">
        <v>1.25</v>
      </c>
      <c r="G27026" s="7" t="n">
        <v>-20.2000007629395</v>
      </c>
      <c r="H27026" s="7" t="n">
        <v>4000</v>
      </c>
    </row>
    <row r="27027" spans="1:9">
      <c r="A27027" t="s">
        <v>4</v>
      </c>
      <c r="B27027" s="4" t="s">
        <v>5</v>
      </c>
      <c r="C27027" s="4" t="s">
        <v>13</v>
      </c>
      <c r="D27027" s="4" t="s">
        <v>13</v>
      </c>
      <c r="E27027" s="4" t="s">
        <v>22</v>
      </c>
      <c r="F27027" s="4" t="s">
        <v>22</v>
      </c>
      <c r="G27027" s="4" t="s">
        <v>22</v>
      </c>
      <c r="H27027" s="4" t="s">
        <v>10</v>
      </c>
      <c r="I27027" s="4" t="s">
        <v>13</v>
      </c>
    </row>
    <row r="27028" spans="1:9">
      <c r="A27028" t="n">
        <v>215879</v>
      </c>
      <c r="B27028" s="25" t="n">
        <v>45</v>
      </c>
      <c r="C27028" s="7" t="n">
        <v>4</v>
      </c>
      <c r="D27028" s="7" t="n">
        <v>3</v>
      </c>
      <c r="E27028" s="7" t="n">
        <v>359.809997558594</v>
      </c>
      <c r="F27028" s="7" t="n">
        <v>70.2200012207031</v>
      </c>
      <c r="G27028" s="7" t="n">
        <v>6</v>
      </c>
      <c r="H27028" s="7" t="n">
        <v>4000</v>
      </c>
      <c r="I27028" s="7" t="n">
        <v>1</v>
      </c>
    </row>
    <row r="27029" spans="1:9">
      <c r="A27029" t="s">
        <v>4</v>
      </c>
      <c r="B27029" s="4" t="s">
        <v>5</v>
      </c>
      <c r="C27029" s="4" t="s">
        <v>13</v>
      </c>
      <c r="D27029" s="4" t="s">
        <v>13</v>
      </c>
      <c r="E27029" s="4" t="s">
        <v>22</v>
      </c>
      <c r="F27029" s="4" t="s">
        <v>10</v>
      </c>
    </row>
    <row r="27030" spans="1:9">
      <c r="A27030" t="n">
        <v>215897</v>
      </c>
      <c r="B27030" s="25" t="n">
        <v>45</v>
      </c>
      <c r="C27030" s="7" t="n">
        <v>5</v>
      </c>
      <c r="D27030" s="7" t="n">
        <v>3</v>
      </c>
      <c r="E27030" s="7" t="n">
        <v>8.30000019073486</v>
      </c>
      <c r="F27030" s="7" t="n">
        <v>4000</v>
      </c>
    </row>
    <row r="27031" spans="1:9">
      <c r="A27031" t="s">
        <v>4</v>
      </c>
      <c r="B27031" s="4" t="s">
        <v>5</v>
      </c>
      <c r="C27031" s="4" t="s">
        <v>13</v>
      </c>
      <c r="D27031" s="4" t="s">
        <v>13</v>
      </c>
      <c r="E27031" s="4" t="s">
        <v>22</v>
      </c>
      <c r="F27031" s="4" t="s">
        <v>10</v>
      </c>
    </row>
    <row r="27032" spans="1:9">
      <c r="A27032" t="n">
        <v>215906</v>
      </c>
      <c r="B27032" s="25" t="n">
        <v>45</v>
      </c>
      <c r="C27032" s="7" t="n">
        <v>11</v>
      </c>
      <c r="D27032" s="7" t="n">
        <v>3</v>
      </c>
      <c r="E27032" s="7" t="n">
        <v>17.3999996185303</v>
      </c>
      <c r="F27032" s="7" t="n">
        <v>4000</v>
      </c>
    </row>
    <row r="27033" spans="1:9">
      <c r="A27033" t="s">
        <v>4</v>
      </c>
      <c r="B27033" s="4" t="s">
        <v>5</v>
      </c>
      <c r="C27033" s="4" t="s">
        <v>13</v>
      </c>
    </row>
    <row r="27034" spans="1:9">
      <c r="A27034" t="n">
        <v>215915</v>
      </c>
      <c r="B27034" s="42" t="n">
        <v>116</v>
      </c>
      <c r="C27034" s="7" t="n">
        <v>0</v>
      </c>
    </row>
    <row r="27035" spans="1:9">
      <c r="A27035" t="s">
        <v>4</v>
      </c>
      <c r="B27035" s="4" t="s">
        <v>5</v>
      </c>
      <c r="C27035" s="4" t="s">
        <v>13</v>
      </c>
      <c r="D27035" s="4" t="s">
        <v>10</v>
      </c>
    </row>
    <row r="27036" spans="1:9">
      <c r="A27036" t="n">
        <v>215917</v>
      </c>
      <c r="B27036" s="42" t="n">
        <v>116</v>
      </c>
      <c r="C27036" s="7" t="n">
        <v>2</v>
      </c>
      <c r="D27036" s="7" t="n">
        <v>1</v>
      </c>
    </row>
    <row r="27037" spans="1:9">
      <c r="A27037" t="s">
        <v>4</v>
      </c>
      <c r="B27037" s="4" t="s">
        <v>5</v>
      </c>
      <c r="C27037" s="4" t="s">
        <v>13</v>
      </c>
      <c r="D27037" s="4" t="s">
        <v>9</v>
      </c>
    </row>
    <row r="27038" spans="1:9">
      <c r="A27038" t="n">
        <v>215921</v>
      </c>
      <c r="B27038" s="42" t="n">
        <v>116</v>
      </c>
      <c r="C27038" s="7" t="n">
        <v>5</v>
      </c>
      <c r="D27038" s="7" t="n">
        <v>1106247680</v>
      </c>
    </row>
    <row r="27039" spans="1:9">
      <c r="A27039" t="s">
        <v>4</v>
      </c>
      <c r="B27039" s="4" t="s">
        <v>5</v>
      </c>
      <c r="C27039" s="4" t="s">
        <v>13</v>
      </c>
      <c r="D27039" s="4" t="s">
        <v>10</v>
      </c>
    </row>
    <row r="27040" spans="1:9">
      <c r="A27040" t="n">
        <v>215927</v>
      </c>
      <c r="B27040" s="42" t="n">
        <v>116</v>
      </c>
      <c r="C27040" s="7" t="n">
        <v>6</v>
      </c>
      <c r="D27040" s="7" t="n">
        <v>1</v>
      </c>
    </row>
    <row r="27041" spans="1:9">
      <c r="A27041" t="s">
        <v>4</v>
      </c>
      <c r="B27041" s="4" t="s">
        <v>5</v>
      </c>
      <c r="C27041" s="4" t="s">
        <v>10</v>
      </c>
      <c r="D27041" s="4" t="s">
        <v>13</v>
      </c>
      <c r="E27041" s="4" t="s">
        <v>6</v>
      </c>
      <c r="F27041" s="4" t="s">
        <v>22</v>
      </c>
      <c r="G27041" s="4" t="s">
        <v>22</v>
      </c>
      <c r="H27041" s="4" t="s">
        <v>22</v>
      </c>
    </row>
    <row r="27042" spans="1:9">
      <c r="A27042" t="n">
        <v>215931</v>
      </c>
      <c r="B27042" s="39" t="n">
        <v>48</v>
      </c>
      <c r="C27042" s="7" t="n">
        <v>28</v>
      </c>
      <c r="D27042" s="7" t="n">
        <v>0</v>
      </c>
      <c r="E27042" s="7" t="s">
        <v>1548</v>
      </c>
      <c r="F27042" s="7" t="n">
        <v>-1</v>
      </c>
      <c r="G27042" s="7" t="n">
        <v>1</v>
      </c>
      <c r="H27042" s="7" t="n">
        <v>0</v>
      </c>
    </row>
    <row r="27043" spans="1:9">
      <c r="A27043" t="s">
        <v>4</v>
      </c>
      <c r="B27043" s="4" t="s">
        <v>5</v>
      </c>
      <c r="C27043" s="4" t="s">
        <v>10</v>
      </c>
      <c r="D27043" s="4" t="s">
        <v>13</v>
      </c>
      <c r="E27043" s="4" t="s">
        <v>6</v>
      </c>
      <c r="F27043" s="4" t="s">
        <v>22</v>
      </c>
      <c r="G27043" s="4" t="s">
        <v>22</v>
      </c>
      <c r="H27043" s="4" t="s">
        <v>22</v>
      </c>
    </row>
    <row r="27044" spans="1:9">
      <c r="A27044" t="n">
        <v>215957</v>
      </c>
      <c r="B27044" s="39" t="n">
        <v>48</v>
      </c>
      <c r="C27044" s="7" t="n">
        <v>29</v>
      </c>
      <c r="D27044" s="7" t="n">
        <v>0</v>
      </c>
      <c r="E27044" s="7" t="s">
        <v>1548</v>
      </c>
      <c r="F27044" s="7" t="n">
        <v>-1</v>
      </c>
      <c r="G27044" s="7" t="n">
        <v>1</v>
      </c>
      <c r="H27044" s="7" t="n">
        <v>0</v>
      </c>
    </row>
    <row r="27045" spans="1:9">
      <c r="A27045" t="s">
        <v>4</v>
      </c>
      <c r="B27045" s="4" t="s">
        <v>5</v>
      </c>
      <c r="C27045" s="4" t="s">
        <v>10</v>
      </c>
      <c r="D27045" s="4" t="s">
        <v>13</v>
      </c>
      <c r="E27045" s="4" t="s">
        <v>6</v>
      </c>
      <c r="F27045" s="4" t="s">
        <v>22</v>
      </c>
      <c r="G27045" s="4" t="s">
        <v>22</v>
      </c>
      <c r="H27045" s="4" t="s">
        <v>22</v>
      </c>
    </row>
    <row r="27046" spans="1:9">
      <c r="A27046" t="n">
        <v>215983</v>
      </c>
      <c r="B27046" s="39" t="n">
        <v>48</v>
      </c>
      <c r="C27046" s="7" t="n">
        <v>27</v>
      </c>
      <c r="D27046" s="7" t="n">
        <v>0</v>
      </c>
      <c r="E27046" s="7" t="s">
        <v>1008</v>
      </c>
      <c r="F27046" s="7" t="n">
        <v>0.5</v>
      </c>
      <c r="G27046" s="7" t="n">
        <v>1</v>
      </c>
      <c r="H27046" s="7" t="n">
        <v>0</v>
      </c>
    </row>
    <row r="27047" spans="1:9">
      <c r="A27047" t="s">
        <v>4</v>
      </c>
      <c r="B27047" s="4" t="s">
        <v>5</v>
      </c>
      <c r="C27047" s="4" t="s">
        <v>13</v>
      </c>
      <c r="D27047" s="4" t="s">
        <v>10</v>
      </c>
      <c r="E27047" s="4" t="s">
        <v>22</v>
      </c>
    </row>
    <row r="27048" spans="1:9">
      <c r="A27048" t="n">
        <v>216012</v>
      </c>
      <c r="B27048" s="28" t="n">
        <v>58</v>
      </c>
      <c r="C27048" s="7" t="n">
        <v>100</v>
      </c>
      <c r="D27048" s="7" t="n">
        <v>1000</v>
      </c>
      <c r="E27048" s="7" t="n">
        <v>1</v>
      </c>
    </row>
    <row r="27049" spans="1:9">
      <c r="A27049" t="s">
        <v>4</v>
      </c>
      <c r="B27049" s="4" t="s">
        <v>5</v>
      </c>
      <c r="C27049" s="4" t="s">
        <v>13</v>
      </c>
      <c r="D27049" s="4" t="s">
        <v>10</v>
      </c>
      <c r="E27049" s="4" t="s">
        <v>9</v>
      </c>
      <c r="F27049" s="4" t="s">
        <v>10</v>
      </c>
    </row>
    <row r="27050" spans="1:9">
      <c r="A27050" t="n">
        <v>216020</v>
      </c>
      <c r="B27050" s="14" t="n">
        <v>50</v>
      </c>
      <c r="C27050" s="7" t="n">
        <v>3</v>
      </c>
      <c r="D27050" s="7" t="n">
        <v>1527</v>
      </c>
      <c r="E27050" s="7" t="n">
        <v>1036831949</v>
      </c>
      <c r="F27050" s="7" t="n">
        <v>1000</v>
      </c>
    </row>
    <row r="27051" spans="1:9">
      <c r="A27051" t="s">
        <v>4</v>
      </c>
      <c r="B27051" s="4" t="s">
        <v>5</v>
      </c>
      <c r="C27051" s="4" t="s">
        <v>10</v>
      </c>
    </row>
    <row r="27052" spans="1:9">
      <c r="A27052" t="n">
        <v>216030</v>
      </c>
      <c r="B27052" s="35" t="n">
        <v>16</v>
      </c>
      <c r="C27052" s="7" t="n">
        <v>3000</v>
      </c>
    </row>
    <row r="27053" spans="1:9">
      <c r="A27053" t="s">
        <v>4</v>
      </c>
      <c r="B27053" s="4" t="s">
        <v>5</v>
      </c>
      <c r="C27053" s="4" t="s">
        <v>13</v>
      </c>
      <c r="D27053" s="4" t="s">
        <v>10</v>
      </c>
      <c r="E27053" s="4" t="s">
        <v>22</v>
      </c>
    </row>
    <row r="27054" spans="1:9">
      <c r="A27054" t="n">
        <v>216033</v>
      </c>
      <c r="B27054" s="28" t="n">
        <v>58</v>
      </c>
      <c r="C27054" s="7" t="n">
        <v>0</v>
      </c>
      <c r="D27054" s="7" t="n">
        <v>1000</v>
      </c>
      <c r="E27054" s="7" t="n">
        <v>1</v>
      </c>
    </row>
    <row r="27055" spans="1:9">
      <c r="A27055" t="s">
        <v>4</v>
      </c>
      <c r="B27055" s="4" t="s">
        <v>5</v>
      </c>
      <c r="C27055" s="4" t="s">
        <v>13</v>
      </c>
      <c r="D27055" s="4" t="s">
        <v>10</v>
      </c>
      <c r="E27055" s="4" t="s">
        <v>9</v>
      </c>
      <c r="F27055" s="4" t="s">
        <v>10</v>
      </c>
    </row>
    <row r="27056" spans="1:9">
      <c r="A27056" t="n">
        <v>216041</v>
      </c>
      <c r="B27056" s="14" t="n">
        <v>50</v>
      </c>
      <c r="C27056" s="7" t="n">
        <v>3</v>
      </c>
      <c r="D27056" s="7" t="n">
        <v>1527</v>
      </c>
      <c r="E27056" s="7" t="n">
        <v>0</v>
      </c>
      <c r="F27056" s="7" t="n">
        <v>1000</v>
      </c>
    </row>
    <row r="27057" spans="1:8">
      <c r="A27057" t="s">
        <v>4</v>
      </c>
      <c r="B27057" s="4" t="s">
        <v>5</v>
      </c>
      <c r="C27057" s="4" t="s">
        <v>13</v>
      </c>
      <c r="D27057" s="4" t="s">
        <v>10</v>
      </c>
    </row>
    <row r="27058" spans="1:8">
      <c r="A27058" t="n">
        <v>216051</v>
      </c>
      <c r="B27058" s="28" t="n">
        <v>58</v>
      </c>
      <c r="C27058" s="7" t="n">
        <v>255</v>
      </c>
      <c r="D27058" s="7" t="n">
        <v>0</v>
      </c>
    </row>
    <row r="27059" spans="1:8">
      <c r="A27059" t="s">
        <v>4</v>
      </c>
      <c r="B27059" s="4" t="s">
        <v>5</v>
      </c>
      <c r="C27059" s="4" t="s">
        <v>13</v>
      </c>
    </row>
    <row r="27060" spans="1:8">
      <c r="A27060" t="n">
        <v>216055</v>
      </c>
      <c r="B27060" s="42" t="n">
        <v>116</v>
      </c>
      <c r="C27060" s="7" t="n">
        <v>1</v>
      </c>
    </row>
    <row r="27061" spans="1:8">
      <c r="A27061" t="s">
        <v>4</v>
      </c>
      <c r="B27061" s="4" t="s">
        <v>5</v>
      </c>
      <c r="C27061" s="4" t="s">
        <v>13</v>
      </c>
      <c r="D27061" s="4" t="s">
        <v>13</v>
      </c>
      <c r="E27061" s="4" t="s">
        <v>22</v>
      </c>
      <c r="F27061" s="4" t="s">
        <v>22</v>
      </c>
      <c r="G27061" s="4" t="s">
        <v>22</v>
      </c>
      <c r="H27061" s="4" t="s">
        <v>10</v>
      </c>
    </row>
    <row r="27062" spans="1:8">
      <c r="A27062" t="n">
        <v>216057</v>
      </c>
      <c r="B27062" s="25" t="n">
        <v>45</v>
      </c>
      <c r="C27062" s="7" t="n">
        <v>2</v>
      </c>
      <c r="D27062" s="7" t="n">
        <v>3</v>
      </c>
      <c r="E27062" s="7" t="n">
        <v>7.84999990463257</v>
      </c>
      <c r="F27062" s="7" t="n">
        <v>1.66999995708466</v>
      </c>
      <c r="G27062" s="7" t="n">
        <v>-5.19000005722046</v>
      </c>
      <c r="H27062" s="7" t="n">
        <v>0</v>
      </c>
    </row>
    <row r="27063" spans="1:8">
      <c r="A27063" t="s">
        <v>4</v>
      </c>
      <c r="B27063" s="4" t="s">
        <v>5</v>
      </c>
      <c r="C27063" s="4" t="s">
        <v>13</v>
      </c>
      <c r="D27063" s="4" t="s">
        <v>13</v>
      </c>
      <c r="E27063" s="4" t="s">
        <v>22</v>
      </c>
      <c r="F27063" s="4" t="s">
        <v>22</v>
      </c>
      <c r="G27063" s="4" t="s">
        <v>22</v>
      </c>
      <c r="H27063" s="4" t="s">
        <v>10</v>
      </c>
      <c r="I27063" s="4" t="s">
        <v>13</v>
      </c>
    </row>
    <row r="27064" spans="1:8">
      <c r="A27064" t="n">
        <v>216074</v>
      </c>
      <c r="B27064" s="25" t="n">
        <v>45</v>
      </c>
      <c r="C27064" s="7" t="n">
        <v>4</v>
      </c>
      <c r="D27064" s="7" t="n">
        <v>3</v>
      </c>
      <c r="E27064" s="7" t="n">
        <v>1.57000005245209</v>
      </c>
      <c r="F27064" s="7" t="n">
        <v>206.949996948242</v>
      </c>
      <c r="G27064" s="7" t="n">
        <v>352</v>
      </c>
      <c r="H27064" s="7" t="n">
        <v>0</v>
      </c>
      <c r="I27064" s="7" t="n">
        <v>1</v>
      </c>
    </row>
    <row r="27065" spans="1:8">
      <c r="A27065" t="s">
        <v>4</v>
      </c>
      <c r="B27065" s="4" t="s">
        <v>5</v>
      </c>
      <c r="C27065" s="4" t="s">
        <v>13</v>
      </c>
      <c r="D27065" s="4" t="s">
        <v>13</v>
      </c>
      <c r="E27065" s="4" t="s">
        <v>22</v>
      </c>
      <c r="F27065" s="4" t="s">
        <v>10</v>
      </c>
    </row>
    <row r="27066" spans="1:8">
      <c r="A27066" t="n">
        <v>216092</v>
      </c>
      <c r="B27066" s="25" t="n">
        <v>45</v>
      </c>
      <c r="C27066" s="7" t="n">
        <v>5</v>
      </c>
      <c r="D27066" s="7" t="n">
        <v>3</v>
      </c>
      <c r="E27066" s="7" t="n">
        <v>9.30000019073486</v>
      </c>
      <c r="F27066" s="7" t="n">
        <v>0</v>
      </c>
    </row>
    <row r="27067" spans="1:8">
      <c r="A27067" t="s">
        <v>4</v>
      </c>
      <c r="B27067" s="4" t="s">
        <v>5</v>
      </c>
      <c r="C27067" s="4" t="s">
        <v>13</v>
      </c>
      <c r="D27067" s="4" t="s">
        <v>13</v>
      </c>
      <c r="E27067" s="4" t="s">
        <v>22</v>
      </c>
      <c r="F27067" s="4" t="s">
        <v>10</v>
      </c>
    </row>
    <row r="27068" spans="1:8">
      <c r="A27068" t="n">
        <v>216101</v>
      </c>
      <c r="B27068" s="25" t="n">
        <v>45</v>
      </c>
      <c r="C27068" s="7" t="n">
        <v>11</v>
      </c>
      <c r="D27068" s="7" t="n">
        <v>3</v>
      </c>
      <c r="E27068" s="7" t="n">
        <v>19.7000007629395</v>
      </c>
      <c r="F27068" s="7" t="n">
        <v>0</v>
      </c>
    </row>
    <row r="27069" spans="1:8">
      <c r="A27069" t="s">
        <v>4</v>
      </c>
      <c r="B27069" s="4" t="s">
        <v>5</v>
      </c>
      <c r="C27069" s="4" t="s">
        <v>13</v>
      </c>
      <c r="D27069" s="4" t="s">
        <v>13</v>
      </c>
      <c r="E27069" s="4" t="s">
        <v>22</v>
      </c>
      <c r="F27069" s="4" t="s">
        <v>22</v>
      </c>
      <c r="G27069" s="4" t="s">
        <v>22</v>
      </c>
      <c r="H27069" s="4" t="s">
        <v>10</v>
      </c>
    </row>
    <row r="27070" spans="1:8">
      <c r="A27070" t="n">
        <v>216110</v>
      </c>
      <c r="B27070" s="25" t="n">
        <v>45</v>
      </c>
      <c r="C27070" s="7" t="n">
        <v>2</v>
      </c>
      <c r="D27070" s="7" t="n">
        <v>3</v>
      </c>
      <c r="E27070" s="7" t="n">
        <v>7.84999990463257</v>
      </c>
      <c r="F27070" s="7" t="n">
        <v>1.4099999666214</v>
      </c>
      <c r="G27070" s="7" t="n">
        <v>-5.19000005722046</v>
      </c>
      <c r="H27070" s="7" t="n">
        <v>4000</v>
      </c>
    </row>
    <row r="27071" spans="1:8">
      <c r="A27071" t="s">
        <v>4</v>
      </c>
      <c r="B27071" s="4" t="s">
        <v>5</v>
      </c>
      <c r="C27071" s="4" t="s">
        <v>13</v>
      </c>
      <c r="D27071" s="4" t="s">
        <v>13</v>
      </c>
      <c r="E27071" s="4" t="s">
        <v>22</v>
      </c>
      <c r="F27071" s="4" t="s">
        <v>22</v>
      </c>
      <c r="G27071" s="4" t="s">
        <v>22</v>
      </c>
      <c r="H27071" s="4" t="s">
        <v>10</v>
      </c>
      <c r="I27071" s="4" t="s">
        <v>13</v>
      </c>
    </row>
    <row r="27072" spans="1:8">
      <c r="A27072" t="n">
        <v>216127</v>
      </c>
      <c r="B27072" s="25" t="n">
        <v>45</v>
      </c>
      <c r="C27072" s="7" t="n">
        <v>4</v>
      </c>
      <c r="D27072" s="7" t="n">
        <v>3</v>
      </c>
      <c r="E27072" s="7" t="n">
        <v>353.290008544922</v>
      </c>
      <c r="F27072" s="7" t="n">
        <v>201.100006103516</v>
      </c>
      <c r="G27072" s="7" t="n">
        <v>352</v>
      </c>
      <c r="H27072" s="7" t="n">
        <v>4000</v>
      </c>
      <c r="I27072" s="7" t="n">
        <v>1</v>
      </c>
    </row>
    <row r="27073" spans="1:9">
      <c r="A27073" t="s">
        <v>4</v>
      </c>
      <c r="B27073" s="4" t="s">
        <v>5</v>
      </c>
      <c r="C27073" s="4" t="s">
        <v>13</v>
      </c>
      <c r="D27073" s="4" t="s">
        <v>13</v>
      </c>
      <c r="E27073" s="4" t="s">
        <v>22</v>
      </c>
      <c r="F27073" s="4" t="s">
        <v>10</v>
      </c>
    </row>
    <row r="27074" spans="1:9">
      <c r="A27074" t="n">
        <v>216145</v>
      </c>
      <c r="B27074" s="25" t="n">
        <v>45</v>
      </c>
      <c r="C27074" s="7" t="n">
        <v>5</v>
      </c>
      <c r="D27074" s="7" t="n">
        <v>3</v>
      </c>
      <c r="E27074" s="7" t="n">
        <v>8.69999980926514</v>
      </c>
      <c r="F27074" s="7" t="n">
        <v>4000</v>
      </c>
    </row>
    <row r="27075" spans="1:9">
      <c r="A27075" t="s">
        <v>4</v>
      </c>
      <c r="B27075" s="4" t="s">
        <v>5</v>
      </c>
      <c r="C27075" s="4" t="s">
        <v>13</v>
      </c>
      <c r="D27075" s="4" t="s">
        <v>13</v>
      </c>
      <c r="E27075" s="4" t="s">
        <v>22</v>
      </c>
      <c r="F27075" s="4" t="s">
        <v>10</v>
      </c>
    </row>
    <row r="27076" spans="1:9">
      <c r="A27076" t="n">
        <v>216154</v>
      </c>
      <c r="B27076" s="25" t="n">
        <v>45</v>
      </c>
      <c r="C27076" s="7" t="n">
        <v>11</v>
      </c>
      <c r="D27076" s="7" t="n">
        <v>3</v>
      </c>
      <c r="E27076" s="7" t="n">
        <v>19.7000007629395</v>
      </c>
      <c r="F27076" s="7" t="n">
        <v>4000</v>
      </c>
    </row>
    <row r="27077" spans="1:9">
      <c r="A27077" t="s">
        <v>4</v>
      </c>
      <c r="B27077" s="4" t="s">
        <v>5</v>
      </c>
      <c r="C27077" s="4" t="s">
        <v>13</v>
      </c>
      <c r="D27077" s="4" t="s">
        <v>10</v>
      </c>
      <c r="E27077" s="4" t="s">
        <v>22</v>
      </c>
    </row>
    <row r="27078" spans="1:9">
      <c r="A27078" t="n">
        <v>216163</v>
      </c>
      <c r="B27078" s="28" t="n">
        <v>58</v>
      </c>
      <c r="C27078" s="7" t="n">
        <v>100</v>
      </c>
      <c r="D27078" s="7" t="n">
        <v>1000</v>
      </c>
      <c r="E27078" s="7" t="n">
        <v>1</v>
      </c>
    </row>
    <row r="27079" spans="1:9">
      <c r="A27079" t="s">
        <v>4</v>
      </c>
      <c r="B27079" s="4" t="s">
        <v>5</v>
      </c>
      <c r="C27079" s="4" t="s">
        <v>13</v>
      </c>
      <c r="D27079" s="4" t="s">
        <v>10</v>
      </c>
      <c r="E27079" s="4" t="s">
        <v>9</v>
      </c>
      <c r="F27079" s="4" t="s">
        <v>10</v>
      </c>
    </row>
    <row r="27080" spans="1:9">
      <c r="A27080" t="n">
        <v>216171</v>
      </c>
      <c r="B27080" s="14" t="n">
        <v>50</v>
      </c>
      <c r="C27080" s="7" t="n">
        <v>3</v>
      </c>
      <c r="D27080" s="7" t="n">
        <v>1527</v>
      </c>
      <c r="E27080" s="7" t="n">
        <v>1036831949</v>
      </c>
      <c r="F27080" s="7" t="n">
        <v>1000</v>
      </c>
    </row>
    <row r="27081" spans="1:9">
      <c r="A27081" t="s">
        <v>4</v>
      </c>
      <c r="B27081" s="4" t="s">
        <v>5</v>
      </c>
      <c r="C27081" s="4" t="s">
        <v>10</v>
      </c>
      <c r="D27081" s="4" t="s">
        <v>13</v>
      </c>
      <c r="E27081" s="4" t="s">
        <v>6</v>
      </c>
      <c r="F27081" s="4" t="s">
        <v>22</v>
      </c>
      <c r="G27081" s="4" t="s">
        <v>22</v>
      </c>
      <c r="H27081" s="4" t="s">
        <v>22</v>
      </c>
    </row>
    <row r="27082" spans="1:9">
      <c r="A27082" t="n">
        <v>216181</v>
      </c>
      <c r="B27082" s="39" t="n">
        <v>48</v>
      </c>
      <c r="C27082" s="7" t="n">
        <v>24</v>
      </c>
      <c r="D27082" s="7" t="n">
        <v>0</v>
      </c>
      <c r="E27082" s="7" t="s">
        <v>1548</v>
      </c>
      <c r="F27082" s="7" t="n">
        <v>-1</v>
      </c>
      <c r="G27082" s="7" t="n">
        <v>1</v>
      </c>
      <c r="H27082" s="7" t="n">
        <v>0</v>
      </c>
    </row>
    <row r="27083" spans="1:9">
      <c r="A27083" t="s">
        <v>4</v>
      </c>
      <c r="B27083" s="4" t="s">
        <v>5</v>
      </c>
      <c r="C27083" s="4" t="s">
        <v>10</v>
      </c>
      <c r="D27083" s="4" t="s">
        <v>13</v>
      </c>
      <c r="E27083" s="4" t="s">
        <v>6</v>
      </c>
      <c r="F27083" s="4" t="s">
        <v>22</v>
      </c>
      <c r="G27083" s="4" t="s">
        <v>22</v>
      </c>
      <c r="H27083" s="4" t="s">
        <v>22</v>
      </c>
    </row>
    <row r="27084" spans="1:9">
      <c r="A27084" t="n">
        <v>216207</v>
      </c>
      <c r="B27084" s="39" t="n">
        <v>48</v>
      </c>
      <c r="C27084" s="7" t="n">
        <v>25</v>
      </c>
      <c r="D27084" s="7" t="n">
        <v>0</v>
      </c>
      <c r="E27084" s="7" t="s">
        <v>1548</v>
      </c>
      <c r="F27084" s="7" t="n">
        <v>-1</v>
      </c>
      <c r="G27084" s="7" t="n">
        <v>1</v>
      </c>
      <c r="H27084" s="7" t="n">
        <v>0</v>
      </c>
    </row>
    <row r="27085" spans="1:9">
      <c r="A27085" t="s">
        <v>4</v>
      </c>
      <c r="B27085" s="4" t="s">
        <v>5</v>
      </c>
      <c r="C27085" s="4" t="s">
        <v>10</v>
      </c>
      <c r="D27085" s="4" t="s">
        <v>13</v>
      </c>
      <c r="E27085" s="4" t="s">
        <v>6</v>
      </c>
      <c r="F27085" s="4" t="s">
        <v>22</v>
      </c>
      <c r="G27085" s="4" t="s">
        <v>22</v>
      </c>
      <c r="H27085" s="4" t="s">
        <v>22</v>
      </c>
    </row>
    <row r="27086" spans="1:9">
      <c r="A27086" t="n">
        <v>216233</v>
      </c>
      <c r="B27086" s="39" t="n">
        <v>48</v>
      </c>
      <c r="C27086" s="7" t="n">
        <v>22</v>
      </c>
      <c r="D27086" s="7" t="n">
        <v>0</v>
      </c>
      <c r="E27086" s="7" t="s">
        <v>1008</v>
      </c>
      <c r="F27086" s="7" t="n">
        <v>1</v>
      </c>
      <c r="G27086" s="7" t="n">
        <v>1</v>
      </c>
      <c r="H27086" s="7" t="n">
        <v>0</v>
      </c>
    </row>
    <row r="27087" spans="1:9">
      <c r="A27087" t="s">
        <v>4</v>
      </c>
      <c r="B27087" s="4" t="s">
        <v>5</v>
      </c>
      <c r="C27087" s="4" t="s">
        <v>10</v>
      </c>
      <c r="D27087" s="4" t="s">
        <v>13</v>
      </c>
      <c r="E27087" s="4" t="s">
        <v>6</v>
      </c>
      <c r="F27087" s="4" t="s">
        <v>22</v>
      </c>
      <c r="G27087" s="4" t="s">
        <v>22</v>
      </c>
      <c r="H27087" s="4" t="s">
        <v>22</v>
      </c>
    </row>
    <row r="27088" spans="1:9">
      <c r="A27088" t="n">
        <v>216262</v>
      </c>
      <c r="B27088" s="39" t="n">
        <v>48</v>
      </c>
      <c r="C27088" s="7" t="n">
        <v>7031</v>
      </c>
      <c r="D27088" s="7" t="n">
        <v>0</v>
      </c>
      <c r="E27088" s="7" t="s">
        <v>1633</v>
      </c>
      <c r="F27088" s="7" t="n">
        <v>2</v>
      </c>
      <c r="G27088" s="7" t="n">
        <v>0.200000002980232</v>
      </c>
      <c r="H27088" s="7" t="n">
        <v>0</v>
      </c>
    </row>
    <row r="27089" spans="1:8">
      <c r="A27089" t="s">
        <v>4</v>
      </c>
      <c r="B27089" s="4" t="s">
        <v>5</v>
      </c>
      <c r="C27089" s="4" t="s">
        <v>10</v>
      </c>
    </row>
    <row r="27090" spans="1:8">
      <c r="A27090" t="n">
        <v>216288</v>
      </c>
      <c r="B27090" s="35" t="n">
        <v>16</v>
      </c>
      <c r="C27090" s="7" t="n">
        <v>3000</v>
      </c>
    </row>
    <row r="27091" spans="1:8">
      <c r="A27091" t="s">
        <v>4</v>
      </c>
      <c r="B27091" s="4" t="s">
        <v>5</v>
      </c>
      <c r="C27091" s="4" t="s">
        <v>13</v>
      </c>
      <c r="D27091" s="4" t="s">
        <v>10</v>
      </c>
      <c r="E27091" s="4" t="s">
        <v>22</v>
      </c>
    </row>
    <row r="27092" spans="1:8">
      <c r="A27092" t="n">
        <v>216291</v>
      </c>
      <c r="B27092" s="28" t="n">
        <v>58</v>
      </c>
      <c r="C27092" s="7" t="n">
        <v>0</v>
      </c>
      <c r="D27092" s="7" t="n">
        <v>1000</v>
      </c>
      <c r="E27092" s="7" t="n">
        <v>1</v>
      </c>
    </row>
    <row r="27093" spans="1:8">
      <c r="A27093" t="s">
        <v>4</v>
      </c>
      <c r="B27093" s="4" t="s">
        <v>5</v>
      </c>
      <c r="C27093" s="4" t="s">
        <v>13</v>
      </c>
      <c r="D27093" s="4" t="s">
        <v>10</v>
      </c>
      <c r="E27093" s="4" t="s">
        <v>9</v>
      </c>
      <c r="F27093" s="4" t="s">
        <v>10</v>
      </c>
    </row>
    <row r="27094" spans="1:8">
      <c r="A27094" t="n">
        <v>216299</v>
      </c>
      <c r="B27094" s="14" t="n">
        <v>50</v>
      </c>
      <c r="C27094" s="7" t="n">
        <v>3</v>
      </c>
      <c r="D27094" s="7" t="n">
        <v>1527</v>
      </c>
      <c r="E27094" s="7" t="n">
        <v>0</v>
      </c>
      <c r="F27094" s="7" t="n">
        <v>1000</v>
      </c>
    </row>
    <row r="27095" spans="1:8">
      <c r="A27095" t="s">
        <v>4</v>
      </c>
      <c r="B27095" s="4" t="s">
        <v>5</v>
      </c>
      <c r="C27095" s="4" t="s">
        <v>13</v>
      </c>
      <c r="D27095" s="4" t="s">
        <v>10</v>
      </c>
    </row>
    <row r="27096" spans="1:8">
      <c r="A27096" t="n">
        <v>216309</v>
      </c>
      <c r="B27096" s="28" t="n">
        <v>58</v>
      </c>
      <c r="C27096" s="7" t="n">
        <v>255</v>
      </c>
      <c r="D27096" s="7" t="n">
        <v>0</v>
      </c>
    </row>
    <row r="27097" spans="1:8">
      <c r="A27097" t="s">
        <v>4</v>
      </c>
      <c r="B27097" s="4" t="s">
        <v>5</v>
      </c>
      <c r="C27097" s="4" t="s">
        <v>13</v>
      </c>
      <c r="D27097" s="4" t="s">
        <v>10</v>
      </c>
      <c r="E27097" s="4" t="s">
        <v>22</v>
      </c>
    </row>
    <row r="27098" spans="1:8">
      <c r="A27098" t="n">
        <v>216313</v>
      </c>
      <c r="B27098" s="28" t="n">
        <v>58</v>
      </c>
      <c r="C27098" s="7" t="n">
        <v>0</v>
      </c>
      <c r="D27098" s="7" t="n">
        <v>1000</v>
      </c>
      <c r="E27098" s="7" t="n">
        <v>1</v>
      </c>
    </row>
    <row r="27099" spans="1:8">
      <c r="A27099" t="s">
        <v>4</v>
      </c>
      <c r="B27099" s="4" t="s">
        <v>5</v>
      </c>
      <c r="C27099" s="4" t="s">
        <v>13</v>
      </c>
      <c r="D27099" s="4" t="s">
        <v>10</v>
      </c>
    </row>
    <row r="27100" spans="1:8">
      <c r="A27100" t="n">
        <v>216321</v>
      </c>
      <c r="B27100" s="28" t="n">
        <v>58</v>
      </c>
      <c r="C27100" s="7" t="n">
        <v>255</v>
      </c>
      <c r="D27100" s="7" t="n">
        <v>0</v>
      </c>
    </row>
    <row r="27101" spans="1:8">
      <c r="A27101" t="s">
        <v>4</v>
      </c>
      <c r="B27101" s="4" t="s">
        <v>5</v>
      </c>
      <c r="C27101" s="4" t="s">
        <v>13</v>
      </c>
      <c r="D27101" s="4" t="s">
        <v>10</v>
      </c>
      <c r="E27101" s="4" t="s">
        <v>13</v>
      </c>
    </row>
    <row r="27102" spans="1:8">
      <c r="A27102" t="n">
        <v>216325</v>
      </c>
      <c r="B27102" s="38" t="n">
        <v>36</v>
      </c>
      <c r="C27102" s="7" t="n">
        <v>9</v>
      </c>
      <c r="D27102" s="7" t="n">
        <v>24</v>
      </c>
      <c r="E27102" s="7" t="n">
        <v>0</v>
      </c>
    </row>
    <row r="27103" spans="1:8">
      <c r="A27103" t="s">
        <v>4</v>
      </c>
      <c r="B27103" s="4" t="s">
        <v>5</v>
      </c>
      <c r="C27103" s="4" t="s">
        <v>13</v>
      </c>
      <c r="D27103" s="4" t="s">
        <v>10</v>
      </c>
      <c r="E27103" s="4" t="s">
        <v>13</v>
      </c>
    </row>
    <row r="27104" spans="1:8">
      <c r="A27104" t="n">
        <v>216330</v>
      </c>
      <c r="B27104" s="38" t="n">
        <v>36</v>
      </c>
      <c r="C27104" s="7" t="n">
        <v>9</v>
      </c>
      <c r="D27104" s="7" t="n">
        <v>25</v>
      </c>
      <c r="E27104" s="7" t="n">
        <v>0</v>
      </c>
    </row>
    <row r="27105" spans="1:6">
      <c r="A27105" t="s">
        <v>4</v>
      </c>
      <c r="B27105" s="4" t="s">
        <v>5</v>
      </c>
      <c r="C27105" s="4" t="s">
        <v>13</v>
      </c>
      <c r="D27105" s="4" t="s">
        <v>10</v>
      </c>
      <c r="E27105" s="4" t="s">
        <v>13</v>
      </c>
    </row>
    <row r="27106" spans="1:6">
      <c r="A27106" t="n">
        <v>216335</v>
      </c>
      <c r="B27106" s="38" t="n">
        <v>36</v>
      </c>
      <c r="C27106" s="7" t="n">
        <v>9</v>
      </c>
      <c r="D27106" s="7" t="n">
        <v>15</v>
      </c>
      <c r="E27106" s="7" t="n">
        <v>0</v>
      </c>
    </row>
    <row r="27107" spans="1:6">
      <c r="A27107" t="s">
        <v>4</v>
      </c>
      <c r="B27107" s="4" t="s">
        <v>5</v>
      </c>
      <c r="C27107" s="4" t="s">
        <v>13</v>
      </c>
      <c r="D27107" s="4" t="s">
        <v>10</v>
      </c>
      <c r="E27107" s="4" t="s">
        <v>13</v>
      </c>
    </row>
    <row r="27108" spans="1:6">
      <c r="A27108" t="n">
        <v>216340</v>
      </c>
      <c r="B27108" s="38" t="n">
        <v>36</v>
      </c>
      <c r="C27108" s="7" t="n">
        <v>9</v>
      </c>
      <c r="D27108" s="7" t="n">
        <v>16</v>
      </c>
      <c r="E27108" s="7" t="n">
        <v>0</v>
      </c>
    </row>
    <row r="27109" spans="1:6">
      <c r="A27109" t="s">
        <v>4</v>
      </c>
      <c r="B27109" s="4" t="s">
        <v>5</v>
      </c>
      <c r="C27109" s="4" t="s">
        <v>13</v>
      </c>
      <c r="D27109" s="4" t="s">
        <v>10</v>
      </c>
      <c r="E27109" s="4" t="s">
        <v>13</v>
      </c>
    </row>
    <row r="27110" spans="1:6">
      <c r="A27110" t="n">
        <v>216345</v>
      </c>
      <c r="B27110" s="38" t="n">
        <v>36</v>
      </c>
      <c r="C27110" s="7" t="n">
        <v>9</v>
      </c>
      <c r="D27110" s="7" t="n">
        <v>14</v>
      </c>
      <c r="E27110" s="7" t="n">
        <v>0</v>
      </c>
    </row>
    <row r="27111" spans="1:6">
      <c r="A27111" t="s">
        <v>4</v>
      </c>
      <c r="B27111" s="4" t="s">
        <v>5</v>
      </c>
      <c r="C27111" s="4" t="s">
        <v>13</v>
      </c>
      <c r="D27111" s="4" t="s">
        <v>10</v>
      </c>
      <c r="E27111" s="4" t="s">
        <v>13</v>
      </c>
    </row>
    <row r="27112" spans="1:6">
      <c r="A27112" t="n">
        <v>216350</v>
      </c>
      <c r="B27112" s="38" t="n">
        <v>36</v>
      </c>
      <c r="C27112" s="7" t="n">
        <v>9</v>
      </c>
      <c r="D27112" s="7" t="n">
        <v>11</v>
      </c>
      <c r="E27112" s="7" t="n">
        <v>0</v>
      </c>
    </row>
    <row r="27113" spans="1:6">
      <c r="A27113" t="s">
        <v>4</v>
      </c>
      <c r="B27113" s="4" t="s">
        <v>5</v>
      </c>
      <c r="C27113" s="4" t="s">
        <v>10</v>
      </c>
    </row>
    <row r="27114" spans="1:6">
      <c r="A27114" t="n">
        <v>216355</v>
      </c>
      <c r="B27114" s="101" t="n">
        <v>109</v>
      </c>
      <c r="C27114" s="7" t="n">
        <v>24</v>
      </c>
    </row>
    <row r="27115" spans="1:6">
      <c r="A27115" t="s">
        <v>4</v>
      </c>
      <c r="B27115" s="4" t="s">
        <v>5</v>
      </c>
      <c r="C27115" s="4" t="s">
        <v>10</v>
      </c>
    </row>
    <row r="27116" spans="1:6">
      <c r="A27116" t="n">
        <v>216358</v>
      </c>
      <c r="B27116" s="101" t="n">
        <v>109</v>
      </c>
      <c r="C27116" s="7" t="n">
        <v>25</v>
      </c>
    </row>
    <row r="27117" spans="1:6">
      <c r="A27117" t="s">
        <v>4</v>
      </c>
      <c r="B27117" s="4" t="s">
        <v>5</v>
      </c>
      <c r="C27117" s="4" t="s">
        <v>10</v>
      </c>
    </row>
    <row r="27118" spans="1:6">
      <c r="A27118" t="n">
        <v>216361</v>
      </c>
      <c r="B27118" s="101" t="n">
        <v>109</v>
      </c>
      <c r="C27118" s="7" t="n">
        <v>28</v>
      </c>
    </row>
    <row r="27119" spans="1:6">
      <c r="A27119" t="s">
        <v>4</v>
      </c>
      <c r="B27119" s="4" t="s">
        <v>5</v>
      </c>
      <c r="C27119" s="4" t="s">
        <v>10</v>
      </c>
    </row>
    <row r="27120" spans="1:6">
      <c r="A27120" t="n">
        <v>216364</v>
      </c>
      <c r="B27120" s="101" t="n">
        <v>109</v>
      </c>
      <c r="C27120" s="7" t="n">
        <v>22</v>
      </c>
    </row>
    <row r="27121" spans="1:5">
      <c r="A27121" t="s">
        <v>4</v>
      </c>
      <c r="B27121" s="4" t="s">
        <v>5</v>
      </c>
      <c r="C27121" s="4" t="s">
        <v>10</v>
      </c>
    </row>
    <row r="27122" spans="1:5">
      <c r="A27122" t="n">
        <v>216367</v>
      </c>
      <c r="B27122" s="101" t="n">
        <v>109</v>
      </c>
      <c r="C27122" s="7" t="n">
        <v>7031</v>
      </c>
    </row>
    <row r="27123" spans="1:5">
      <c r="A27123" t="s">
        <v>4</v>
      </c>
      <c r="B27123" s="4" t="s">
        <v>5</v>
      </c>
      <c r="C27123" s="4" t="s">
        <v>10</v>
      </c>
    </row>
    <row r="27124" spans="1:5">
      <c r="A27124" t="n">
        <v>216370</v>
      </c>
      <c r="B27124" s="101" t="n">
        <v>109</v>
      </c>
      <c r="C27124" s="7" t="n">
        <v>27</v>
      </c>
    </row>
    <row r="27125" spans="1:5">
      <c r="A27125" t="s">
        <v>4</v>
      </c>
      <c r="B27125" s="4" t="s">
        <v>5</v>
      </c>
      <c r="C27125" s="4" t="s">
        <v>10</v>
      </c>
    </row>
    <row r="27126" spans="1:5">
      <c r="A27126" t="n">
        <v>216373</v>
      </c>
      <c r="B27126" s="101" t="n">
        <v>109</v>
      </c>
      <c r="C27126" s="7" t="n">
        <v>29</v>
      </c>
    </row>
    <row r="27127" spans="1:5">
      <c r="A27127" t="s">
        <v>4</v>
      </c>
      <c r="B27127" s="4" t="s">
        <v>5</v>
      </c>
      <c r="C27127" s="4" t="s">
        <v>10</v>
      </c>
    </row>
    <row r="27128" spans="1:5">
      <c r="A27128" t="n">
        <v>216376</v>
      </c>
      <c r="B27128" s="101" t="n">
        <v>109</v>
      </c>
      <c r="C27128" s="7" t="n">
        <v>11</v>
      </c>
    </row>
    <row r="27129" spans="1:5">
      <c r="A27129" t="s">
        <v>4</v>
      </c>
      <c r="B27129" s="4" t="s">
        <v>5</v>
      </c>
      <c r="C27129" s="4" t="s">
        <v>10</v>
      </c>
    </row>
    <row r="27130" spans="1:5">
      <c r="A27130" t="n">
        <v>216379</v>
      </c>
      <c r="B27130" s="101" t="n">
        <v>109</v>
      </c>
      <c r="C27130" s="7" t="n">
        <v>16</v>
      </c>
    </row>
    <row r="27131" spans="1:5">
      <c r="A27131" t="s">
        <v>4</v>
      </c>
      <c r="B27131" s="4" t="s">
        <v>5</v>
      </c>
      <c r="C27131" s="4" t="s">
        <v>10</v>
      </c>
    </row>
    <row r="27132" spans="1:5">
      <c r="A27132" t="n">
        <v>216382</v>
      </c>
      <c r="B27132" s="101" t="n">
        <v>109</v>
      </c>
      <c r="C27132" s="7" t="n">
        <v>15</v>
      </c>
    </row>
    <row r="27133" spans="1:5">
      <c r="A27133" t="s">
        <v>4</v>
      </c>
      <c r="B27133" s="4" t="s">
        <v>5</v>
      </c>
      <c r="C27133" s="4" t="s">
        <v>10</v>
      </c>
    </row>
    <row r="27134" spans="1:5">
      <c r="A27134" t="n">
        <v>216385</v>
      </c>
      <c r="B27134" s="101" t="n">
        <v>109</v>
      </c>
      <c r="C27134" s="7" t="n">
        <v>14</v>
      </c>
    </row>
    <row r="27135" spans="1:5">
      <c r="A27135" t="s">
        <v>4</v>
      </c>
      <c r="B27135" s="4" t="s">
        <v>5</v>
      </c>
      <c r="C27135" s="4" t="s">
        <v>10</v>
      </c>
      <c r="D27135" s="4" t="s">
        <v>6</v>
      </c>
      <c r="E27135" s="4" t="s">
        <v>6</v>
      </c>
      <c r="F27135" s="4" t="s">
        <v>6</v>
      </c>
      <c r="G27135" s="4" t="s">
        <v>13</v>
      </c>
      <c r="H27135" s="4" t="s">
        <v>9</v>
      </c>
      <c r="I27135" s="4" t="s">
        <v>22</v>
      </c>
      <c r="J27135" s="4" t="s">
        <v>22</v>
      </c>
      <c r="K27135" s="4" t="s">
        <v>22</v>
      </c>
      <c r="L27135" s="4" t="s">
        <v>22</v>
      </c>
      <c r="M27135" s="4" t="s">
        <v>22</v>
      </c>
      <c r="N27135" s="4" t="s">
        <v>22</v>
      </c>
      <c r="O27135" s="4" t="s">
        <v>22</v>
      </c>
      <c r="P27135" s="4" t="s">
        <v>6</v>
      </c>
      <c r="Q27135" s="4" t="s">
        <v>6</v>
      </c>
      <c r="R27135" s="4" t="s">
        <v>9</v>
      </c>
      <c r="S27135" s="4" t="s">
        <v>13</v>
      </c>
      <c r="T27135" s="4" t="s">
        <v>9</v>
      </c>
      <c r="U27135" s="4" t="s">
        <v>9</v>
      </c>
      <c r="V27135" s="4" t="s">
        <v>10</v>
      </c>
    </row>
    <row r="27136" spans="1:5">
      <c r="A27136" t="n">
        <v>216388</v>
      </c>
      <c r="B27136" s="68" t="n">
        <v>19</v>
      </c>
      <c r="C27136" s="7" t="n">
        <v>1</v>
      </c>
      <c r="D27136" s="7" t="s">
        <v>1350</v>
      </c>
      <c r="E27136" s="7" t="s">
        <v>1351</v>
      </c>
      <c r="F27136" s="7" t="s">
        <v>12</v>
      </c>
      <c r="G27136" s="7" t="n">
        <v>0</v>
      </c>
      <c r="H27136" s="7" t="n">
        <v>1</v>
      </c>
      <c r="I27136" s="7" t="n">
        <v>0</v>
      </c>
      <c r="J27136" s="7" t="n">
        <v>0</v>
      </c>
      <c r="K27136" s="7" t="n">
        <v>0</v>
      </c>
      <c r="L27136" s="7" t="n">
        <v>0</v>
      </c>
      <c r="M27136" s="7" t="n">
        <v>1</v>
      </c>
      <c r="N27136" s="7" t="n">
        <v>1.60000002384186</v>
      </c>
      <c r="O27136" s="7" t="n">
        <v>0.0900000035762787</v>
      </c>
      <c r="P27136" s="7" t="s">
        <v>12</v>
      </c>
      <c r="Q27136" s="7" t="s">
        <v>12</v>
      </c>
      <c r="R27136" s="7" t="n">
        <v>-1</v>
      </c>
      <c r="S27136" s="7" t="n">
        <v>0</v>
      </c>
      <c r="T27136" s="7" t="n">
        <v>0</v>
      </c>
      <c r="U27136" s="7" t="n">
        <v>0</v>
      </c>
      <c r="V27136" s="7" t="n">
        <v>0</v>
      </c>
    </row>
    <row r="27137" spans="1:22">
      <c r="A27137" t="s">
        <v>4</v>
      </c>
      <c r="B27137" s="4" t="s">
        <v>5</v>
      </c>
      <c r="C27137" s="4" t="s">
        <v>10</v>
      </c>
      <c r="D27137" s="4" t="s">
        <v>6</v>
      </c>
      <c r="E27137" s="4" t="s">
        <v>6</v>
      </c>
      <c r="F27137" s="4" t="s">
        <v>6</v>
      </c>
      <c r="G27137" s="4" t="s">
        <v>13</v>
      </c>
      <c r="H27137" s="4" t="s">
        <v>9</v>
      </c>
      <c r="I27137" s="4" t="s">
        <v>22</v>
      </c>
      <c r="J27137" s="4" t="s">
        <v>22</v>
      </c>
      <c r="K27137" s="4" t="s">
        <v>22</v>
      </c>
      <c r="L27137" s="4" t="s">
        <v>22</v>
      </c>
      <c r="M27137" s="4" t="s">
        <v>22</v>
      </c>
      <c r="N27137" s="4" t="s">
        <v>22</v>
      </c>
      <c r="O27137" s="4" t="s">
        <v>22</v>
      </c>
      <c r="P27137" s="4" t="s">
        <v>6</v>
      </c>
      <c r="Q27137" s="4" t="s">
        <v>6</v>
      </c>
      <c r="R27137" s="4" t="s">
        <v>9</v>
      </c>
      <c r="S27137" s="4" t="s">
        <v>13</v>
      </c>
      <c r="T27137" s="4" t="s">
        <v>9</v>
      </c>
      <c r="U27137" s="4" t="s">
        <v>9</v>
      </c>
      <c r="V27137" s="4" t="s">
        <v>10</v>
      </c>
    </row>
    <row r="27138" spans="1:22">
      <c r="A27138" t="n">
        <v>216461</v>
      </c>
      <c r="B27138" s="68" t="n">
        <v>19</v>
      </c>
      <c r="C27138" s="7" t="n">
        <v>2</v>
      </c>
      <c r="D27138" s="7" t="s">
        <v>1352</v>
      </c>
      <c r="E27138" s="7" t="s">
        <v>1353</v>
      </c>
      <c r="F27138" s="7" t="s">
        <v>12</v>
      </c>
      <c r="G27138" s="7" t="n">
        <v>0</v>
      </c>
      <c r="H27138" s="7" t="n">
        <v>1</v>
      </c>
      <c r="I27138" s="7" t="n">
        <v>0</v>
      </c>
      <c r="J27138" s="7" t="n">
        <v>0</v>
      </c>
      <c r="K27138" s="7" t="n">
        <v>0</v>
      </c>
      <c r="L27138" s="7" t="n">
        <v>0</v>
      </c>
      <c r="M27138" s="7" t="n">
        <v>1</v>
      </c>
      <c r="N27138" s="7" t="n">
        <v>1.60000002384186</v>
      </c>
      <c r="O27138" s="7" t="n">
        <v>0.0900000035762787</v>
      </c>
      <c r="P27138" s="7" t="s">
        <v>12</v>
      </c>
      <c r="Q27138" s="7" t="s">
        <v>12</v>
      </c>
      <c r="R27138" s="7" t="n">
        <v>-1</v>
      </c>
      <c r="S27138" s="7" t="n">
        <v>0</v>
      </c>
      <c r="T27138" s="7" t="n">
        <v>0</v>
      </c>
      <c r="U27138" s="7" t="n">
        <v>0</v>
      </c>
      <c r="V27138" s="7" t="n">
        <v>0</v>
      </c>
    </row>
    <row r="27139" spans="1:22">
      <c r="A27139" t="s">
        <v>4</v>
      </c>
      <c r="B27139" s="4" t="s">
        <v>5</v>
      </c>
      <c r="C27139" s="4" t="s">
        <v>10</v>
      </c>
      <c r="D27139" s="4" t="s">
        <v>6</v>
      </c>
      <c r="E27139" s="4" t="s">
        <v>6</v>
      </c>
      <c r="F27139" s="4" t="s">
        <v>6</v>
      </c>
      <c r="G27139" s="4" t="s">
        <v>13</v>
      </c>
      <c r="H27139" s="4" t="s">
        <v>9</v>
      </c>
      <c r="I27139" s="4" t="s">
        <v>22</v>
      </c>
      <c r="J27139" s="4" t="s">
        <v>22</v>
      </c>
      <c r="K27139" s="4" t="s">
        <v>22</v>
      </c>
      <c r="L27139" s="4" t="s">
        <v>22</v>
      </c>
      <c r="M27139" s="4" t="s">
        <v>22</v>
      </c>
      <c r="N27139" s="4" t="s">
        <v>22</v>
      </c>
      <c r="O27139" s="4" t="s">
        <v>22</v>
      </c>
      <c r="P27139" s="4" t="s">
        <v>6</v>
      </c>
      <c r="Q27139" s="4" t="s">
        <v>6</v>
      </c>
      <c r="R27139" s="4" t="s">
        <v>9</v>
      </c>
      <c r="S27139" s="4" t="s">
        <v>13</v>
      </c>
      <c r="T27139" s="4" t="s">
        <v>9</v>
      </c>
      <c r="U27139" s="4" t="s">
        <v>9</v>
      </c>
      <c r="V27139" s="4" t="s">
        <v>10</v>
      </c>
    </row>
    <row r="27140" spans="1:22">
      <c r="A27140" t="n">
        <v>216535</v>
      </c>
      <c r="B27140" s="68" t="n">
        <v>19</v>
      </c>
      <c r="C27140" s="7" t="n">
        <v>3</v>
      </c>
      <c r="D27140" s="7" t="s">
        <v>1473</v>
      </c>
      <c r="E27140" s="7" t="s">
        <v>1474</v>
      </c>
      <c r="F27140" s="7" t="s">
        <v>12</v>
      </c>
      <c r="G27140" s="7" t="n">
        <v>0</v>
      </c>
      <c r="H27140" s="7" t="n">
        <v>1</v>
      </c>
      <c r="I27140" s="7" t="n">
        <v>0</v>
      </c>
      <c r="J27140" s="7" t="n">
        <v>0</v>
      </c>
      <c r="K27140" s="7" t="n">
        <v>0</v>
      </c>
      <c r="L27140" s="7" t="n">
        <v>0</v>
      </c>
      <c r="M27140" s="7" t="n">
        <v>1</v>
      </c>
      <c r="N27140" s="7" t="n">
        <v>1.60000002384186</v>
      </c>
      <c r="O27140" s="7" t="n">
        <v>0.0900000035762787</v>
      </c>
      <c r="P27140" s="7" t="s">
        <v>12</v>
      </c>
      <c r="Q27140" s="7" t="s">
        <v>12</v>
      </c>
      <c r="R27140" s="7" t="n">
        <v>-1</v>
      </c>
      <c r="S27140" s="7" t="n">
        <v>0</v>
      </c>
      <c r="T27140" s="7" t="n">
        <v>0</v>
      </c>
      <c r="U27140" s="7" t="n">
        <v>0</v>
      </c>
      <c r="V27140" s="7" t="n">
        <v>0</v>
      </c>
    </row>
    <row r="27141" spans="1:22">
      <c r="A27141" t="s">
        <v>4</v>
      </c>
      <c r="B27141" s="4" t="s">
        <v>5</v>
      </c>
      <c r="C27141" s="4" t="s">
        <v>10</v>
      </c>
      <c r="D27141" s="4" t="s">
        <v>6</v>
      </c>
      <c r="E27141" s="4" t="s">
        <v>6</v>
      </c>
      <c r="F27141" s="4" t="s">
        <v>6</v>
      </c>
      <c r="G27141" s="4" t="s">
        <v>13</v>
      </c>
      <c r="H27141" s="4" t="s">
        <v>9</v>
      </c>
      <c r="I27141" s="4" t="s">
        <v>22</v>
      </c>
      <c r="J27141" s="4" t="s">
        <v>22</v>
      </c>
      <c r="K27141" s="4" t="s">
        <v>22</v>
      </c>
      <c r="L27141" s="4" t="s">
        <v>22</v>
      </c>
      <c r="M27141" s="4" t="s">
        <v>22</v>
      </c>
      <c r="N27141" s="4" t="s">
        <v>22</v>
      </c>
      <c r="O27141" s="4" t="s">
        <v>22</v>
      </c>
      <c r="P27141" s="4" t="s">
        <v>6</v>
      </c>
      <c r="Q27141" s="4" t="s">
        <v>6</v>
      </c>
      <c r="R27141" s="4" t="s">
        <v>9</v>
      </c>
      <c r="S27141" s="4" t="s">
        <v>13</v>
      </c>
      <c r="T27141" s="4" t="s">
        <v>9</v>
      </c>
      <c r="U27141" s="4" t="s">
        <v>9</v>
      </c>
      <c r="V27141" s="4" t="s">
        <v>10</v>
      </c>
    </row>
    <row r="27142" spans="1:22">
      <c r="A27142" t="n">
        <v>216608</v>
      </c>
      <c r="B27142" s="68" t="n">
        <v>19</v>
      </c>
      <c r="C27142" s="7" t="n">
        <v>4</v>
      </c>
      <c r="D27142" s="7" t="s">
        <v>1354</v>
      </c>
      <c r="E27142" s="7" t="s">
        <v>1355</v>
      </c>
      <c r="F27142" s="7" t="s">
        <v>12</v>
      </c>
      <c r="G27142" s="7" t="n">
        <v>0</v>
      </c>
      <c r="H27142" s="7" t="n">
        <v>1</v>
      </c>
      <c r="I27142" s="7" t="n">
        <v>0</v>
      </c>
      <c r="J27142" s="7" t="n">
        <v>0</v>
      </c>
      <c r="K27142" s="7" t="n">
        <v>0</v>
      </c>
      <c r="L27142" s="7" t="n">
        <v>0</v>
      </c>
      <c r="M27142" s="7" t="n">
        <v>1</v>
      </c>
      <c r="N27142" s="7" t="n">
        <v>1.60000002384186</v>
      </c>
      <c r="O27142" s="7" t="n">
        <v>0.0900000035762787</v>
      </c>
      <c r="P27142" s="7" t="s">
        <v>12</v>
      </c>
      <c r="Q27142" s="7" t="s">
        <v>12</v>
      </c>
      <c r="R27142" s="7" t="n">
        <v>-1</v>
      </c>
      <c r="S27142" s="7" t="n">
        <v>0</v>
      </c>
      <c r="T27142" s="7" t="n">
        <v>0</v>
      </c>
      <c r="U27142" s="7" t="n">
        <v>0</v>
      </c>
      <c r="V27142" s="7" t="n">
        <v>0</v>
      </c>
    </row>
    <row r="27143" spans="1:22">
      <c r="A27143" t="s">
        <v>4</v>
      </c>
      <c r="B27143" s="4" t="s">
        <v>5</v>
      </c>
      <c r="C27143" s="4" t="s">
        <v>10</v>
      </c>
      <c r="D27143" s="4" t="s">
        <v>6</v>
      </c>
      <c r="E27143" s="4" t="s">
        <v>6</v>
      </c>
      <c r="F27143" s="4" t="s">
        <v>6</v>
      </c>
      <c r="G27143" s="4" t="s">
        <v>13</v>
      </c>
      <c r="H27143" s="4" t="s">
        <v>9</v>
      </c>
      <c r="I27143" s="4" t="s">
        <v>22</v>
      </c>
      <c r="J27143" s="4" t="s">
        <v>22</v>
      </c>
      <c r="K27143" s="4" t="s">
        <v>22</v>
      </c>
      <c r="L27143" s="4" t="s">
        <v>22</v>
      </c>
      <c r="M27143" s="4" t="s">
        <v>22</v>
      </c>
      <c r="N27143" s="4" t="s">
        <v>22</v>
      </c>
      <c r="O27143" s="4" t="s">
        <v>22</v>
      </c>
      <c r="P27143" s="4" t="s">
        <v>6</v>
      </c>
      <c r="Q27143" s="4" t="s">
        <v>6</v>
      </c>
      <c r="R27143" s="4" t="s">
        <v>9</v>
      </c>
      <c r="S27143" s="4" t="s">
        <v>13</v>
      </c>
      <c r="T27143" s="4" t="s">
        <v>9</v>
      </c>
      <c r="U27143" s="4" t="s">
        <v>9</v>
      </c>
      <c r="V27143" s="4" t="s">
        <v>10</v>
      </c>
    </row>
    <row r="27144" spans="1:22">
      <c r="A27144" t="n">
        <v>216683</v>
      </c>
      <c r="B27144" s="68" t="n">
        <v>19</v>
      </c>
      <c r="C27144" s="7" t="n">
        <v>5</v>
      </c>
      <c r="D27144" s="7" t="s">
        <v>1475</v>
      </c>
      <c r="E27144" s="7" t="s">
        <v>1476</v>
      </c>
      <c r="F27144" s="7" t="s">
        <v>12</v>
      </c>
      <c r="G27144" s="7" t="n">
        <v>0</v>
      </c>
      <c r="H27144" s="7" t="n">
        <v>1</v>
      </c>
      <c r="I27144" s="7" t="n">
        <v>0</v>
      </c>
      <c r="J27144" s="7" t="n">
        <v>0</v>
      </c>
      <c r="K27144" s="7" t="n">
        <v>0</v>
      </c>
      <c r="L27144" s="7" t="n">
        <v>0</v>
      </c>
      <c r="M27144" s="7" t="n">
        <v>1</v>
      </c>
      <c r="N27144" s="7" t="n">
        <v>1.60000002384186</v>
      </c>
      <c r="O27144" s="7" t="n">
        <v>0.0900000035762787</v>
      </c>
      <c r="P27144" s="7" t="s">
        <v>12</v>
      </c>
      <c r="Q27144" s="7" t="s">
        <v>12</v>
      </c>
      <c r="R27144" s="7" t="n">
        <v>-1</v>
      </c>
      <c r="S27144" s="7" t="n">
        <v>0</v>
      </c>
      <c r="T27144" s="7" t="n">
        <v>0</v>
      </c>
      <c r="U27144" s="7" t="n">
        <v>0</v>
      </c>
      <c r="V27144" s="7" t="n">
        <v>0</v>
      </c>
    </row>
    <row r="27145" spans="1:22">
      <c r="A27145" t="s">
        <v>4</v>
      </c>
      <c r="B27145" s="4" t="s">
        <v>5</v>
      </c>
      <c r="C27145" s="4" t="s">
        <v>10</v>
      </c>
      <c r="D27145" s="4" t="s">
        <v>6</v>
      </c>
      <c r="E27145" s="4" t="s">
        <v>6</v>
      </c>
      <c r="F27145" s="4" t="s">
        <v>6</v>
      </c>
      <c r="G27145" s="4" t="s">
        <v>13</v>
      </c>
      <c r="H27145" s="4" t="s">
        <v>9</v>
      </c>
      <c r="I27145" s="4" t="s">
        <v>22</v>
      </c>
      <c r="J27145" s="4" t="s">
        <v>22</v>
      </c>
      <c r="K27145" s="4" t="s">
        <v>22</v>
      </c>
      <c r="L27145" s="4" t="s">
        <v>22</v>
      </c>
      <c r="M27145" s="4" t="s">
        <v>22</v>
      </c>
      <c r="N27145" s="4" t="s">
        <v>22</v>
      </c>
      <c r="O27145" s="4" t="s">
        <v>22</v>
      </c>
      <c r="P27145" s="4" t="s">
        <v>6</v>
      </c>
      <c r="Q27145" s="4" t="s">
        <v>6</v>
      </c>
      <c r="R27145" s="4" t="s">
        <v>9</v>
      </c>
      <c r="S27145" s="4" t="s">
        <v>13</v>
      </c>
      <c r="T27145" s="4" t="s">
        <v>9</v>
      </c>
      <c r="U27145" s="4" t="s">
        <v>9</v>
      </c>
      <c r="V27145" s="4" t="s">
        <v>10</v>
      </c>
    </row>
    <row r="27146" spans="1:22">
      <c r="A27146" t="n">
        <v>216755</v>
      </c>
      <c r="B27146" s="68" t="n">
        <v>19</v>
      </c>
      <c r="C27146" s="7" t="n">
        <v>6</v>
      </c>
      <c r="D27146" s="7" t="s">
        <v>1477</v>
      </c>
      <c r="E27146" s="7" t="s">
        <v>1478</v>
      </c>
      <c r="F27146" s="7" t="s">
        <v>12</v>
      </c>
      <c r="G27146" s="7" t="n">
        <v>0</v>
      </c>
      <c r="H27146" s="7" t="n">
        <v>1</v>
      </c>
      <c r="I27146" s="7" t="n">
        <v>0</v>
      </c>
      <c r="J27146" s="7" t="n">
        <v>0</v>
      </c>
      <c r="K27146" s="7" t="n">
        <v>0</v>
      </c>
      <c r="L27146" s="7" t="n">
        <v>0</v>
      </c>
      <c r="M27146" s="7" t="n">
        <v>1</v>
      </c>
      <c r="N27146" s="7" t="n">
        <v>1.60000002384186</v>
      </c>
      <c r="O27146" s="7" t="n">
        <v>0.0900000035762787</v>
      </c>
      <c r="P27146" s="7" t="s">
        <v>12</v>
      </c>
      <c r="Q27146" s="7" t="s">
        <v>12</v>
      </c>
      <c r="R27146" s="7" t="n">
        <v>-1</v>
      </c>
      <c r="S27146" s="7" t="n">
        <v>0</v>
      </c>
      <c r="T27146" s="7" t="n">
        <v>0</v>
      </c>
      <c r="U27146" s="7" t="n">
        <v>0</v>
      </c>
      <c r="V27146" s="7" t="n">
        <v>0</v>
      </c>
    </row>
    <row r="27147" spans="1:22">
      <c r="A27147" t="s">
        <v>4</v>
      </c>
      <c r="B27147" s="4" t="s">
        <v>5</v>
      </c>
      <c r="C27147" s="4" t="s">
        <v>10</v>
      </c>
      <c r="D27147" s="4" t="s">
        <v>6</v>
      </c>
      <c r="E27147" s="4" t="s">
        <v>6</v>
      </c>
      <c r="F27147" s="4" t="s">
        <v>6</v>
      </c>
      <c r="G27147" s="4" t="s">
        <v>13</v>
      </c>
      <c r="H27147" s="4" t="s">
        <v>9</v>
      </c>
      <c r="I27147" s="4" t="s">
        <v>22</v>
      </c>
      <c r="J27147" s="4" t="s">
        <v>22</v>
      </c>
      <c r="K27147" s="4" t="s">
        <v>22</v>
      </c>
      <c r="L27147" s="4" t="s">
        <v>22</v>
      </c>
      <c r="M27147" s="4" t="s">
        <v>22</v>
      </c>
      <c r="N27147" s="4" t="s">
        <v>22</v>
      </c>
      <c r="O27147" s="4" t="s">
        <v>22</v>
      </c>
      <c r="P27147" s="4" t="s">
        <v>6</v>
      </c>
      <c r="Q27147" s="4" t="s">
        <v>6</v>
      </c>
      <c r="R27147" s="4" t="s">
        <v>9</v>
      </c>
      <c r="S27147" s="4" t="s">
        <v>13</v>
      </c>
      <c r="T27147" s="4" t="s">
        <v>9</v>
      </c>
      <c r="U27147" s="4" t="s">
        <v>9</v>
      </c>
      <c r="V27147" s="4" t="s">
        <v>10</v>
      </c>
    </row>
    <row r="27148" spans="1:22">
      <c r="A27148" t="n">
        <v>216828</v>
      </c>
      <c r="B27148" s="68" t="n">
        <v>19</v>
      </c>
      <c r="C27148" s="7" t="n">
        <v>7</v>
      </c>
      <c r="D27148" s="7" t="s">
        <v>1356</v>
      </c>
      <c r="E27148" s="7" t="s">
        <v>1357</v>
      </c>
      <c r="F27148" s="7" t="s">
        <v>12</v>
      </c>
      <c r="G27148" s="7" t="n">
        <v>0</v>
      </c>
      <c r="H27148" s="7" t="n">
        <v>1</v>
      </c>
      <c r="I27148" s="7" t="n">
        <v>0</v>
      </c>
      <c r="J27148" s="7" t="n">
        <v>0</v>
      </c>
      <c r="K27148" s="7" t="n">
        <v>0</v>
      </c>
      <c r="L27148" s="7" t="n">
        <v>0</v>
      </c>
      <c r="M27148" s="7" t="n">
        <v>1</v>
      </c>
      <c r="N27148" s="7" t="n">
        <v>1.60000002384186</v>
      </c>
      <c r="O27148" s="7" t="n">
        <v>0.0900000035762787</v>
      </c>
      <c r="P27148" s="7" t="s">
        <v>12</v>
      </c>
      <c r="Q27148" s="7" t="s">
        <v>12</v>
      </c>
      <c r="R27148" s="7" t="n">
        <v>-1</v>
      </c>
      <c r="S27148" s="7" t="n">
        <v>0</v>
      </c>
      <c r="T27148" s="7" t="n">
        <v>0</v>
      </c>
      <c r="U27148" s="7" t="n">
        <v>0</v>
      </c>
      <c r="V27148" s="7" t="n">
        <v>0</v>
      </c>
    </row>
    <row r="27149" spans="1:22">
      <c r="A27149" t="s">
        <v>4</v>
      </c>
      <c r="B27149" s="4" t="s">
        <v>5</v>
      </c>
      <c r="C27149" s="4" t="s">
        <v>10</v>
      </c>
      <c r="D27149" s="4" t="s">
        <v>6</v>
      </c>
      <c r="E27149" s="4" t="s">
        <v>6</v>
      </c>
      <c r="F27149" s="4" t="s">
        <v>6</v>
      </c>
      <c r="G27149" s="4" t="s">
        <v>13</v>
      </c>
      <c r="H27149" s="4" t="s">
        <v>9</v>
      </c>
      <c r="I27149" s="4" t="s">
        <v>22</v>
      </c>
      <c r="J27149" s="4" t="s">
        <v>22</v>
      </c>
      <c r="K27149" s="4" t="s">
        <v>22</v>
      </c>
      <c r="L27149" s="4" t="s">
        <v>22</v>
      </c>
      <c r="M27149" s="4" t="s">
        <v>22</v>
      </c>
      <c r="N27149" s="4" t="s">
        <v>22</v>
      </c>
      <c r="O27149" s="4" t="s">
        <v>22</v>
      </c>
      <c r="P27149" s="4" t="s">
        <v>6</v>
      </c>
      <c r="Q27149" s="4" t="s">
        <v>6</v>
      </c>
      <c r="R27149" s="4" t="s">
        <v>9</v>
      </c>
      <c r="S27149" s="4" t="s">
        <v>13</v>
      </c>
      <c r="T27149" s="4" t="s">
        <v>9</v>
      </c>
      <c r="U27149" s="4" t="s">
        <v>9</v>
      </c>
      <c r="V27149" s="4" t="s">
        <v>10</v>
      </c>
    </row>
    <row r="27150" spans="1:22">
      <c r="A27150" t="n">
        <v>216899</v>
      </c>
      <c r="B27150" s="68" t="n">
        <v>19</v>
      </c>
      <c r="C27150" s="7" t="n">
        <v>8</v>
      </c>
      <c r="D27150" s="7" t="s">
        <v>1358</v>
      </c>
      <c r="E27150" s="7" t="s">
        <v>1359</v>
      </c>
      <c r="F27150" s="7" t="s">
        <v>12</v>
      </c>
      <c r="G27150" s="7" t="n">
        <v>0</v>
      </c>
      <c r="H27150" s="7" t="n">
        <v>1</v>
      </c>
      <c r="I27150" s="7" t="n">
        <v>0</v>
      </c>
      <c r="J27150" s="7" t="n">
        <v>0</v>
      </c>
      <c r="K27150" s="7" t="n">
        <v>0</v>
      </c>
      <c r="L27150" s="7" t="n">
        <v>0</v>
      </c>
      <c r="M27150" s="7" t="n">
        <v>1</v>
      </c>
      <c r="N27150" s="7" t="n">
        <v>1.60000002384186</v>
      </c>
      <c r="O27150" s="7" t="n">
        <v>0.0900000035762787</v>
      </c>
      <c r="P27150" s="7" t="s">
        <v>12</v>
      </c>
      <c r="Q27150" s="7" t="s">
        <v>12</v>
      </c>
      <c r="R27150" s="7" t="n">
        <v>-1</v>
      </c>
      <c r="S27150" s="7" t="n">
        <v>0</v>
      </c>
      <c r="T27150" s="7" t="n">
        <v>0</v>
      </c>
      <c r="U27150" s="7" t="n">
        <v>0</v>
      </c>
      <c r="V27150" s="7" t="n">
        <v>0</v>
      </c>
    </row>
    <row r="27151" spans="1:22">
      <c r="A27151" t="s">
        <v>4</v>
      </c>
      <c r="B27151" s="4" t="s">
        <v>5</v>
      </c>
      <c r="C27151" s="4" t="s">
        <v>10</v>
      </c>
      <c r="D27151" s="4" t="s">
        <v>6</v>
      </c>
      <c r="E27151" s="4" t="s">
        <v>6</v>
      </c>
      <c r="F27151" s="4" t="s">
        <v>6</v>
      </c>
      <c r="G27151" s="4" t="s">
        <v>13</v>
      </c>
      <c r="H27151" s="4" t="s">
        <v>9</v>
      </c>
      <c r="I27151" s="4" t="s">
        <v>22</v>
      </c>
      <c r="J27151" s="4" t="s">
        <v>22</v>
      </c>
      <c r="K27151" s="4" t="s">
        <v>22</v>
      </c>
      <c r="L27151" s="4" t="s">
        <v>22</v>
      </c>
      <c r="M27151" s="4" t="s">
        <v>22</v>
      </c>
      <c r="N27151" s="4" t="s">
        <v>22</v>
      </c>
      <c r="O27151" s="4" t="s">
        <v>22</v>
      </c>
      <c r="P27151" s="4" t="s">
        <v>6</v>
      </c>
      <c r="Q27151" s="4" t="s">
        <v>6</v>
      </c>
      <c r="R27151" s="4" t="s">
        <v>9</v>
      </c>
      <c r="S27151" s="4" t="s">
        <v>13</v>
      </c>
      <c r="T27151" s="4" t="s">
        <v>9</v>
      </c>
      <c r="U27151" s="4" t="s">
        <v>9</v>
      </c>
      <c r="V27151" s="4" t="s">
        <v>10</v>
      </c>
    </row>
    <row r="27152" spans="1:22">
      <c r="A27152" t="n">
        <v>216972</v>
      </c>
      <c r="B27152" s="68" t="n">
        <v>19</v>
      </c>
      <c r="C27152" s="7" t="n">
        <v>9</v>
      </c>
      <c r="D27152" s="7" t="s">
        <v>1360</v>
      </c>
      <c r="E27152" s="7" t="s">
        <v>1361</v>
      </c>
      <c r="F27152" s="7" t="s">
        <v>12</v>
      </c>
      <c r="G27152" s="7" t="n">
        <v>0</v>
      </c>
      <c r="H27152" s="7" t="n">
        <v>1</v>
      </c>
      <c r="I27152" s="7" t="n">
        <v>0</v>
      </c>
      <c r="J27152" s="7" t="n">
        <v>0</v>
      </c>
      <c r="K27152" s="7" t="n">
        <v>0</v>
      </c>
      <c r="L27152" s="7" t="n">
        <v>0</v>
      </c>
      <c r="M27152" s="7" t="n">
        <v>1</v>
      </c>
      <c r="N27152" s="7" t="n">
        <v>1.60000002384186</v>
      </c>
      <c r="O27152" s="7" t="n">
        <v>0.0900000035762787</v>
      </c>
      <c r="P27152" s="7" t="s">
        <v>12</v>
      </c>
      <c r="Q27152" s="7" t="s">
        <v>12</v>
      </c>
      <c r="R27152" s="7" t="n">
        <v>-1</v>
      </c>
      <c r="S27152" s="7" t="n">
        <v>0</v>
      </c>
      <c r="T27152" s="7" t="n">
        <v>0</v>
      </c>
      <c r="U27152" s="7" t="n">
        <v>0</v>
      </c>
      <c r="V27152" s="7" t="n">
        <v>0</v>
      </c>
    </row>
    <row r="27153" spans="1:22">
      <c r="A27153" t="s">
        <v>4</v>
      </c>
      <c r="B27153" s="4" t="s">
        <v>5</v>
      </c>
      <c r="C27153" s="4" t="s">
        <v>10</v>
      </c>
      <c r="D27153" s="4" t="s">
        <v>13</v>
      </c>
      <c r="E27153" s="4" t="s">
        <v>13</v>
      </c>
      <c r="F27153" s="4" t="s">
        <v>6</v>
      </c>
    </row>
    <row r="27154" spans="1:22">
      <c r="A27154" t="n">
        <v>217047</v>
      </c>
      <c r="B27154" s="22" t="n">
        <v>20</v>
      </c>
      <c r="C27154" s="7" t="n">
        <v>1</v>
      </c>
      <c r="D27154" s="7" t="n">
        <v>3</v>
      </c>
      <c r="E27154" s="7" t="n">
        <v>10</v>
      </c>
      <c r="F27154" s="7" t="s">
        <v>80</v>
      </c>
    </row>
    <row r="27155" spans="1:22">
      <c r="A27155" t="s">
        <v>4</v>
      </c>
      <c r="B27155" s="4" t="s">
        <v>5</v>
      </c>
      <c r="C27155" s="4" t="s">
        <v>10</v>
      </c>
    </row>
    <row r="27156" spans="1:22">
      <c r="A27156" t="n">
        <v>217065</v>
      </c>
      <c r="B27156" s="35" t="n">
        <v>16</v>
      </c>
      <c r="C27156" s="7" t="n">
        <v>0</v>
      </c>
    </row>
    <row r="27157" spans="1:22">
      <c r="A27157" t="s">
        <v>4</v>
      </c>
      <c r="B27157" s="4" t="s">
        <v>5</v>
      </c>
      <c r="C27157" s="4" t="s">
        <v>10</v>
      </c>
      <c r="D27157" s="4" t="s">
        <v>13</v>
      </c>
      <c r="E27157" s="4" t="s">
        <v>13</v>
      </c>
      <c r="F27157" s="4" t="s">
        <v>6</v>
      </c>
    </row>
    <row r="27158" spans="1:22">
      <c r="A27158" t="n">
        <v>217068</v>
      </c>
      <c r="B27158" s="22" t="n">
        <v>20</v>
      </c>
      <c r="C27158" s="7" t="n">
        <v>2</v>
      </c>
      <c r="D27158" s="7" t="n">
        <v>3</v>
      </c>
      <c r="E27158" s="7" t="n">
        <v>10</v>
      </c>
      <c r="F27158" s="7" t="s">
        <v>80</v>
      </c>
    </row>
    <row r="27159" spans="1:22">
      <c r="A27159" t="s">
        <v>4</v>
      </c>
      <c r="B27159" s="4" t="s">
        <v>5</v>
      </c>
      <c r="C27159" s="4" t="s">
        <v>10</v>
      </c>
    </row>
    <row r="27160" spans="1:22">
      <c r="A27160" t="n">
        <v>217086</v>
      </c>
      <c r="B27160" s="35" t="n">
        <v>16</v>
      </c>
      <c r="C27160" s="7" t="n">
        <v>0</v>
      </c>
    </row>
    <row r="27161" spans="1:22">
      <c r="A27161" t="s">
        <v>4</v>
      </c>
      <c r="B27161" s="4" t="s">
        <v>5</v>
      </c>
      <c r="C27161" s="4" t="s">
        <v>10</v>
      </c>
      <c r="D27161" s="4" t="s">
        <v>13</v>
      </c>
      <c r="E27161" s="4" t="s">
        <v>13</v>
      </c>
      <c r="F27161" s="4" t="s">
        <v>6</v>
      </c>
    </row>
    <row r="27162" spans="1:22">
      <c r="A27162" t="n">
        <v>217089</v>
      </c>
      <c r="B27162" s="22" t="n">
        <v>20</v>
      </c>
      <c r="C27162" s="7" t="n">
        <v>3</v>
      </c>
      <c r="D27162" s="7" t="n">
        <v>3</v>
      </c>
      <c r="E27162" s="7" t="n">
        <v>10</v>
      </c>
      <c r="F27162" s="7" t="s">
        <v>80</v>
      </c>
    </row>
    <row r="27163" spans="1:22">
      <c r="A27163" t="s">
        <v>4</v>
      </c>
      <c r="B27163" s="4" t="s">
        <v>5</v>
      </c>
      <c r="C27163" s="4" t="s">
        <v>10</v>
      </c>
    </row>
    <row r="27164" spans="1:22">
      <c r="A27164" t="n">
        <v>217107</v>
      </c>
      <c r="B27164" s="35" t="n">
        <v>16</v>
      </c>
      <c r="C27164" s="7" t="n">
        <v>0</v>
      </c>
    </row>
    <row r="27165" spans="1:22">
      <c r="A27165" t="s">
        <v>4</v>
      </c>
      <c r="B27165" s="4" t="s">
        <v>5</v>
      </c>
      <c r="C27165" s="4" t="s">
        <v>10</v>
      </c>
      <c r="D27165" s="4" t="s">
        <v>13</v>
      </c>
      <c r="E27165" s="4" t="s">
        <v>13</v>
      </c>
      <c r="F27165" s="4" t="s">
        <v>6</v>
      </c>
    </row>
    <row r="27166" spans="1:22">
      <c r="A27166" t="n">
        <v>217110</v>
      </c>
      <c r="B27166" s="22" t="n">
        <v>20</v>
      </c>
      <c r="C27166" s="7" t="n">
        <v>4</v>
      </c>
      <c r="D27166" s="7" t="n">
        <v>3</v>
      </c>
      <c r="E27166" s="7" t="n">
        <v>10</v>
      </c>
      <c r="F27166" s="7" t="s">
        <v>80</v>
      </c>
    </row>
    <row r="27167" spans="1:22">
      <c r="A27167" t="s">
        <v>4</v>
      </c>
      <c r="B27167" s="4" t="s">
        <v>5</v>
      </c>
      <c r="C27167" s="4" t="s">
        <v>10</v>
      </c>
    </row>
    <row r="27168" spans="1:22">
      <c r="A27168" t="n">
        <v>217128</v>
      </c>
      <c r="B27168" s="35" t="n">
        <v>16</v>
      </c>
      <c r="C27168" s="7" t="n">
        <v>0</v>
      </c>
    </row>
    <row r="27169" spans="1:6">
      <c r="A27169" t="s">
        <v>4</v>
      </c>
      <c r="B27169" s="4" t="s">
        <v>5</v>
      </c>
      <c r="C27169" s="4" t="s">
        <v>10</v>
      </c>
      <c r="D27169" s="4" t="s">
        <v>13</v>
      </c>
      <c r="E27169" s="4" t="s">
        <v>13</v>
      </c>
      <c r="F27169" s="4" t="s">
        <v>6</v>
      </c>
    </row>
    <row r="27170" spans="1:6">
      <c r="A27170" t="n">
        <v>217131</v>
      </c>
      <c r="B27170" s="22" t="n">
        <v>20</v>
      </c>
      <c r="C27170" s="7" t="n">
        <v>5</v>
      </c>
      <c r="D27170" s="7" t="n">
        <v>3</v>
      </c>
      <c r="E27170" s="7" t="n">
        <v>10</v>
      </c>
      <c r="F27170" s="7" t="s">
        <v>80</v>
      </c>
    </row>
    <row r="27171" spans="1:6">
      <c r="A27171" t="s">
        <v>4</v>
      </c>
      <c r="B27171" s="4" t="s">
        <v>5</v>
      </c>
      <c r="C27171" s="4" t="s">
        <v>10</v>
      </c>
    </row>
    <row r="27172" spans="1:6">
      <c r="A27172" t="n">
        <v>217149</v>
      </c>
      <c r="B27172" s="35" t="n">
        <v>16</v>
      </c>
      <c r="C27172" s="7" t="n">
        <v>0</v>
      </c>
    </row>
    <row r="27173" spans="1:6">
      <c r="A27173" t="s">
        <v>4</v>
      </c>
      <c r="B27173" s="4" t="s">
        <v>5</v>
      </c>
      <c r="C27173" s="4" t="s">
        <v>10</v>
      </c>
      <c r="D27173" s="4" t="s">
        <v>13</v>
      </c>
      <c r="E27173" s="4" t="s">
        <v>13</v>
      </c>
      <c r="F27173" s="4" t="s">
        <v>6</v>
      </c>
    </row>
    <row r="27174" spans="1:6">
      <c r="A27174" t="n">
        <v>217152</v>
      </c>
      <c r="B27174" s="22" t="n">
        <v>20</v>
      </c>
      <c r="C27174" s="7" t="n">
        <v>6</v>
      </c>
      <c r="D27174" s="7" t="n">
        <v>3</v>
      </c>
      <c r="E27174" s="7" t="n">
        <v>10</v>
      </c>
      <c r="F27174" s="7" t="s">
        <v>80</v>
      </c>
    </row>
    <row r="27175" spans="1:6">
      <c r="A27175" t="s">
        <v>4</v>
      </c>
      <c r="B27175" s="4" t="s">
        <v>5</v>
      </c>
      <c r="C27175" s="4" t="s">
        <v>10</v>
      </c>
    </row>
    <row r="27176" spans="1:6">
      <c r="A27176" t="n">
        <v>217170</v>
      </c>
      <c r="B27176" s="35" t="n">
        <v>16</v>
      </c>
      <c r="C27176" s="7" t="n">
        <v>0</v>
      </c>
    </row>
    <row r="27177" spans="1:6">
      <c r="A27177" t="s">
        <v>4</v>
      </c>
      <c r="B27177" s="4" t="s">
        <v>5</v>
      </c>
      <c r="C27177" s="4" t="s">
        <v>10</v>
      </c>
      <c r="D27177" s="4" t="s">
        <v>13</v>
      </c>
      <c r="E27177" s="4" t="s">
        <v>13</v>
      </c>
      <c r="F27177" s="4" t="s">
        <v>6</v>
      </c>
    </row>
    <row r="27178" spans="1:6">
      <c r="A27178" t="n">
        <v>217173</v>
      </c>
      <c r="B27178" s="22" t="n">
        <v>20</v>
      </c>
      <c r="C27178" s="7" t="n">
        <v>7</v>
      </c>
      <c r="D27178" s="7" t="n">
        <v>3</v>
      </c>
      <c r="E27178" s="7" t="n">
        <v>10</v>
      </c>
      <c r="F27178" s="7" t="s">
        <v>80</v>
      </c>
    </row>
    <row r="27179" spans="1:6">
      <c r="A27179" t="s">
        <v>4</v>
      </c>
      <c r="B27179" s="4" t="s">
        <v>5</v>
      </c>
      <c r="C27179" s="4" t="s">
        <v>10</v>
      </c>
    </row>
    <row r="27180" spans="1:6">
      <c r="A27180" t="n">
        <v>217191</v>
      </c>
      <c r="B27180" s="35" t="n">
        <v>16</v>
      </c>
      <c r="C27180" s="7" t="n">
        <v>0</v>
      </c>
    </row>
    <row r="27181" spans="1:6">
      <c r="A27181" t="s">
        <v>4</v>
      </c>
      <c r="B27181" s="4" t="s">
        <v>5</v>
      </c>
      <c r="C27181" s="4" t="s">
        <v>10</v>
      </c>
      <c r="D27181" s="4" t="s">
        <v>13</v>
      </c>
      <c r="E27181" s="4" t="s">
        <v>13</v>
      </c>
      <c r="F27181" s="4" t="s">
        <v>6</v>
      </c>
    </row>
    <row r="27182" spans="1:6">
      <c r="A27182" t="n">
        <v>217194</v>
      </c>
      <c r="B27182" s="22" t="n">
        <v>20</v>
      </c>
      <c r="C27182" s="7" t="n">
        <v>8</v>
      </c>
      <c r="D27182" s="7" t="n">
        <v>3</v>
      </c>
      <c r="E27182" s="7" t="n">
        <v>10</v>
      </c>
      <c r="F27182" s="7" t="s">
        <v>80</v>
      </c>
    </row>
    <row r="27183" spans="1:6">
      <c r="A27183" t="s">
        <v>4</v>
      </c>
      <c r="B27183" s="4" t="s">
        <v>5</v>
      </c>
      <c r="C27183" s="4" t="s">
        <v>10</v>
      </c>
    </row>
    <row r="27184" spans="1:6">
      <c r="A27184" t="n">
        <v>217212</v>
      </c>
      <c r="B27184" s="35" t="n">
        <v>16</v>
      </c>
      <c r="C27184" s="7" t="n">
        <v>0</v>
      </c>
    </row>
    <row r="27185" spans="1:6">
      <c r="A27185" t="s">
        <v>4</v>
      </c>
      <c r="B27185" s="4" t="s">
        <v>5</v>
      </c>
      <c r="C27185" s="4" t="s">
        <v>10</v>
      </c>
      <c r="D27185" s="4" t="s">
        <v>13</v>
      </c>
      <c r="E27185" s="4" t="s">
        <v>13</v>
      </c>
      <c r="F27185" s="4" t="s">
        <v>6</v>
      </c>
    </row>
    <row r="27186" spans="1:6">
      <c r="A27186" t="n">
        <v>217215</v>
      </c>
      <c r="B27186" s="22" t="n">
        <v>20</v>
      </c>
      <c r="C27186" s="7" t="n">
        <v>9</v>
      </c>
      <c r="D27186" s="7" t="n">
        <v>3</v>
      </c>
      <c r="E27186" s="7" t="n">
        <v>10</v>
      </c>
      <c r="F27186" s="7" t="s">
        <v>80</v>
      </c>
    </row>
    <row r="27187" spans="1:6">
      <c r="A27187" t="s">
        <v>4</v>
      </c>
      <c r="B27187" s="4" t="s">
        <v>5</v>
      </c>
      <c r="C27187" s="4" t="s">
        <v>10</v>
      </c>
    </row>
    <row r="27188" spans="1:6">
      <c r="A27188" t="n">
        <v>217233</v>
      </c>
      <c r="B27188" s="35" t="n">
        <v>16</v>
      </c>
      <c r="C27188" s="7" t="n">
        <v>0</v>
      </c>
    </row>
    <row r="27189" spans="1:6">
      <c r="A27189" t="s">
        <v>4</v>
      </c>
      <c r="B27189" s="4" t="s">
        <v>5</v>
      </c>
      <c r="C27189" s="4" t="s">
        <v>10</v>
      </c>
      <c r="D27189" s="4" t="s">
        <v>22</v>
      </c>
      <c r="E27189" s="4" t="s">
        <v>22</v>
      </c>
      <c r="F27189" s="4" t="s">
        <v>22</v>
      </c>
      <c r="G27189" s="4" t="s">
        <v>22</v>
      </c>
    </row>
    <row r="27190" spans="1:6">
      <c r="A27190" t="n">
        <v>217236</v>
      </c>
      <c r="B27190" s="24" t="n">
        <v>46</v>
      </c>
      <c r="C27190" s="7" t="n">
        <v>1</v>
      </c>
      <c r="D27190" s="7" t="n">
        <v>10.5100002288818</v>
      </c>
      <c r="E27190" s="7" t="n">
        <v>0</v>
      </c>
      <c r="F27190" s="7" t="n">
        <v>-20.0200004577637</v>
      </c>
      <c r="G27190" s="7" t="n">
        <v>304.200012207031</v>
      </c>
    </row>
    <row r="27191" spans="1:6">
      <c r="A27191" t="s">
        <v>4</v>
      </c>
      <c r="B27191" s="4" t="s">
        <v>5</v>
      </c>
      <c r="C27191" s="4" t="s">
        <v>10</v>
      </c>
      <c r="D27191" s="4" t="s">
        <v>22</v>
      </c>
      <c r="E27191" s="4" t="s">
        <v>22</v>
      </c>
      <c r="F27191" s="4" t="s">
        <v>22</v>
      </c>
      <c r="G27191" s="4" t="s">
        <v>22</v>
      </c>
    </row>
    <row r="27192" spans="1:6">
      <c r="A27192" t="n">
        <v>217255</v>
      </c>
      <c r="B27192" s="24" t="n">
        <v>46</v>
      </c>
      <c r="C27192" s="7" t="n">
        <v>2</v>
      </c>
      <c r="D27192" s="7" t="n">
        <v>12.1899995803833</v>
      </c>
      <c r="E27192" s="7" t="n">
        <v>0</v>
      </c>
      <c r="F27192" s="7" t="n">
        <v>-20.25</v>
      </c>
      <c r="G27192" s="7" t="n">
        <v>295.299987792969</v>
      </c>
    </row>
    <row r="27193" spans="1:6">
      <c r="A27193" t="s">
        <v>4</v>
      </c>
      <c r="B27193" s="4" t="s">
        <v>5</v>
      </c>
      <c r="C27193" s="4" t="s">
        <v>10</v>
      </c>
      <c r="D27193" s="4" t="s">
        <v>22</v>
      </c>
      <c r="E27193" s="4" t="s">
        <v>22</v>
      </c>
      <c r="F27193" s="4" t="s">
        <v>22</v>
      </c>
      <c r="G27193" s="4" t="s">
        <v>22</v>
      </c>
    </row>
    <row r="27194" spans="1:6">
      <c r="A27194" t="n">
        <v>217274</v>
      </c>
      <c r="B27194" s="24" t="n">
        <v>46</v>
      </c>
      <c r="C27194" s="7" t="n">
        <v>3</v>
      </c>
      <c r="D27194" s="7" t="n">
        <v>11.0900001525879</v>
      </c>
      <c r="E27194" s="7" t="n">
        <v>0</v>
      </c>
      <c r="F27194" s="7" t="n">
        <v>-21.7099990844727</v>
      </c>
      <c r="G27194" s="7" t="n">
        <v>312.899993896484</v>
      </c>
    </row>
    <row r="27195" spans="1:6">
      <c r="A27195" t="s">
        <v>4</v>
      </c>
      <c r="B27195" s="4" t="s">
        <v>5</v>
      </c>
      <c r="C27195" s="4" t="s">
        <v>10</v>
      </c>
      <c r="D27195" s="4" t="s">
        <v>22</v>
      </c>
      <c r="E27195" s="4" t="s">
        <v>22</v>
      </c>
      <c r="F27195" s="4" t="s">
        <v>22</v>
      </c>
      <c r="G27195" s="4" t="s">
        <v>22</v>
      </c>
    </row>
    <row r="27196" spans="1:6">
      <c r="A27196" t="n">
        <v>217293</v>
      </c>
      <c r="B27196" s="24" t="n">
        <v>46</v>
      </c>
      <c r="C27196" s="7" t="n">
        <v>4</v>
      </c>
      <c r="D27196" s="7" t="n">
        <v>9.27999973297119</v>
      </c>
      <c r="E27196" s="7" t="n">
        <v>0</v>
      </c>
      <c r="F27196" s="7" t="n">
        <v>-21.3899993896484</v>
      </c>
      <c r="G27196" s="7" t="n">
        <v>313.200012207031</v>
      </c>
    </row>
    <row r="27197" spans="1:6">
      <c r="A27197" t="s">
        <v>4</v>
      </c>
      <c r="B27197" s="4" t="s">
        <v>5</v>
      </c>
      <c r="C27197" s="4" t="s">
        <v>10</v>
      </c>
      <c r="D27197" s="4" t="s">
        <v>22</v>
      </c>
      <c r="E27197" s="4" t="s">
        <v>22</v>
      </c>
      <c r="F27197" s="4" t="s">
        <v>22</v>
      </c>
      <c r="G27197" s="4" t="s">
        <v>22</v>
      </c>
    </row>
    <row r="27198" spans="1:6">
      <c r="A27198" t="n">
        <v>217312</v>
      </c>
      <c r="B27198" s="24" t="n">
        <v>46</v>
      </c>
      <c r="C27198" s="7" t="n">
        <v>5</v>
      </c>
      <c r="D27198" s="7" t="n">
        <v>9.59000015258789</v>
      </c>
      <c r="E27198" s="7" t="n">
        <v>0</v>
      </c>
      <c r="F27198" s="7" t="n">
        <v>-23.0599994659424</v>
      </c>
      <c r="G27198" s="7" t="n">
        <v>323.700012207031</v>
      </c>
    </row>
    <row r="27199" spans="1:6">
      <c r="A27199" t="s">
        <v>4</v>
      </c>
      <c r="B27199" s="4" t="s">
        <v>5</v>
      </c>
      <c r="C27199" s="4" t="s">
        <v>10</v>
      </c>
      <c r="D27199" s="4" t="s">
        <v>22</v>
      </c>
      <c r="E27199" s="4" t="s">
        <v>22</v>
      </c>
      <c r="F27199" s="4" t="s">
        <v>22</v>
      </c>
      <c r="G27199" s="4" t="s">
        <v>22</v>
      </c>
    </row>
    <row r="27200" spans="1:6">
      <c r="A27200" t="n">
        <v>217331</v>
      </c>
      <c r="B27200" s="24" t="n">
        <v>46</v>
      </c>
      <c r="C27200" s="7" t="n">
        <v>6</v>
      </c>
      <c r="D27200" s="7" t="n">
        <v>8.84000015258789</v>
      </c>
      <c r="E27200" s="7" t="n">
        <v>0</v>
      </c>
      <c r="F27200" s="7" t="n">
        <v>-19.5</v>
      </c>
      <c r="G27200" s="7" t="n">
        <v>310.200012207031</v>
      </c>
    </row>
    <row r="27201" spans="1:7">
      <c r="A27201" t="s">
        <v>4</v>
      </c>
      <c r="B27201" s="4" t="s">
        <v>5</v>
      </c>
      <c r="C27201" s="4" t="s">
        <v>10</v>
      </c>
      <c r="D27201" s="4" t="s">
        <v>22</v>
      </c>
      <c r="E27201" s="4" t="s">
        <v>22</v>
      </c>
      <c r="F27201" s="4" t="s">
        <v>22</v>
      </c>
      <c r="G27201" s="4" t="s">
        <v>22</v>
      </c>
    </row>
    <row r="27202" spans="1:7">
      <c r="A27202" t="n">
        <v>217350</v>
      </c>
      <c r="B27202" s="24" t="n">
        <v>46</v>
      </c>
      <c r="C27202" s="7" t="n">
        <v>7</v>
      </c>
      <c r="D27202" s="7" t="n">
        <v>8</v>
      </c>
      <c r="E27202" s="7" t="n">
        <v>0</v>
      </c>
      <c r="F27202" s="7" t="n">
        <v>-20.6399993896484</v>
      </c>
      <c r="G27202" s="7" t="n">
        <v>319.100006103516</v>
      </c>
    </row>
    <row r="27203" spans="1:7">
      <c r="A27203" t="s">
        <v>4</v>
      </c>
      <c r="B27203" s="4" t="s">
        <v>5</v>
      </c>
      <c r="C27203" s="4" t="s">
        <v>10</v>
      </c>
      <c r="D27203" s="4" t="s">
        <v>22</v>
      </c>
      <c r="E27203" s="4" t="s">
        <v>22</v>
      </c>
      <c r="F27203" s="4" t="s">
        <v>22</v>
      </c>
      <c r="G27203" s="4" t="s">
        <v>22</v>
      </c>
    </row>
    <row r="27204" spans="1:7">
      <c r="A27204" t="n">
        <v>217369</v>
      </c>
      <c r="B27204" s="24" t="n">
        <v>46</v>
      </c>
      <c r="C27204" s="7" t="n">
        <v>8</v>
      </c>
      <c r="D27204" s="7" t="n">
        <v>11.5200004577637</v>
      </c>
      <c r="E27204" s="7" t="n">
        <v>0</v>
      </c>
      <c r="F27204" s="7" t="n">
        <v>-18.8299999237061</v>
      </c>
      <c r="G27204" s="7" t="n">
        <v>289.299987792969</v>
      </c>
    </row>
    <row r="27205" spans="1:7">
      <c r="A27205" t="s">
        <v>4</v>
      </c>
      <c r="B27205" s="4" t="s">
        <v>5</v>
      </c>
      <c r="C27205" s="4" t="s">
        <v>10</v>
      </c>
      <c r="D27205" s="4" t="s">
        <v>22</v>
      </c>
      <c r="E27205" s="4" t="s">
        <v>22</v>
      </c>
      <c r="F27205" s="4" t="s">
        <v>22</v>
      </c>
      <c r="G27205" s="4" t="s">
        <v>22</v>
      </c>
    </row>
    <row r="27206" spans="1:7">
      <c r="A27206" t="n">
        <v>217388</v>
      </c>
      <c r="B27206" s="24" t="n">
        <v>46</v>
      </c>
      <c r="C27206" s="7" t="n">
        <v>9</v>
      </c>
      <c r="D27206" s="7" t="n">
        <v>10.0799999237061</v>
      </c>
      <c r="E27206" s="7" t="n">
        <v>0</v>
      </c>
      <c r="F27206" s="7" t="n">
        <v>-18.6499996185303</v>
      </c>
      <c r="G27206" s="7" t="n">
        <v>303.700012207031</v>
      </c>
    </row>
    <row r="27207" spans="1:7">
      <c r="A27207" t="s">
        <v>4</v>
      </c>
      <c r="B27207" s="4" t="s">
        <v>5</v>
      </c>
      <c r="C27207" s="4" t="s">
        <v>10</v>
      </c>
      <c r="D27207" s="4" t="s">
        <v>22</v>
      </c>
      <c r="E27207" s="4" t="s">
        <v>22</v>
      </c>
      <c r="F27207" s="4" t="s">
        <v>22</v>
      </c>
      <c r="G27207" s="4" t="s">
        <v>22</v>
      </c>
    </row>
    <row r="27208" spans="1:7">
      <c r="A27208" t="n">
        <v>217407</v>
      </c>
      <c r="B27208" s="24" t="n">
        <v>46</v>
      </c>
      <c r="C27208" s="7" t="n">
        <v>26</v>
      </c>
      <c r="D27208" s="7" t="n">
        <v>3.24000000953674</v>
      </c>
      <c r="E27208" s="7" t="n">
        <v>0</v>
      </c>
      <c r="F27208" s="7" t="n">
        <v>-16.6700000762939</v>
      </c>
      <c r="G27208" s="7" t="n">
        <v>129.399993896484</v>
      </c>
    </row>
    <row r="27209" spans="1:7">
      <c r="A27209" t="s">
        <v>4</v>
      </c>
      <c r="B27209" s="4" t="s">
        <v>5</v>
      </c>
      <c r="C27209" s="4" t="s">
        <v>13</v>
      </c>
      <c r="D27209" s="4" t="s">
        <v>10</v>
      </c>
      <c r="E27209" s="4" t="s">
        <v>13</v>
      </c>
      <c r="F27209" s="4" t="s">
        <v>6</v>
      </c>
      <c r="G27209" s="4" t="s">
        <v>6</v>
      </c>
      <c r="H27209" s="4" t="s">
        <v>6</v>
      </c>
      <c r="I27209" s="4" t="s">
        <v>6</v>
      </c>
      <c r="J27209" s="4" t="s">
        <v>6</v>
      </c>
      <c r="K27209" s="4" t="s">
        <v>6</v>
      </c>
      <c r="L27209" s="4" t="s">
        <v>6</v>
      </c>
      <c r="M27209" s="4" t="s">
        <v>6</v>
      </c>
      <c r="N27209" s="4" t="s">
        <v>6</v>
      </c>
      <c r="O27209" s="4" t="s">
        <v>6</v>
      </c>
      <c r="P27209" s="4" t="s">
        <v>6</v>
      </c>
      <c r="Q27209" s="4" t="s">
        <v>6</v>
      </c>
      <c r="R27209" s="4" t="s">
        <v>6</v>
      </c>
      <c r="S27209" s="4" t="s">
        <v>6</v>
      </c>
      <c r="T27209" s="4" t="s">
        <v>6</v>
      </c>
      <c r="U27209" s="4" t="s">
        <v>6</v>
      </c>
    </row>
    <row r="27210" spans="1:7">
      <c r="A27210" t="n">
        <v>217426</v>
      </c>
      <c r="B27210" s="38" t="n">
        <v>36</v>
      </c>
      <c r="C27210" s="7" t="n">
        <v>8</v>
      </c>
      <c r="D27210" s="7" t="n">
        <v>1</v>
      </c>
      <c r="E27210" s="7" t="n">
        <v>0</v>
      </c>
      <c r="F27210" s="7" t="s">
        <v>1548</v>
      </c>
      <c r="G27210" s="7" t="s">
        <v>12</v>
      </c>
      <c r="H27210" s="7" t="s">
        <v>12</v>
      </c>
      <c r="I27210" s="7" t="s">
        <v>12</v>
      </c>
      <c r="J27210" s="7" t="s">
        <v>12</v>
      </c>
      <c r="K27210" s="7" t="s">
        <v>12</v>
      </c>
      <c r="L27210" s="7" t="s">
        <v>12</v>
      </c>
      <c r="M27210" s="7" t="s">
        <v>12</v>
      </c>
      <c r="N27210" s="7" t="s">
        <v>12</v>
      </c>
      <c r="O27210" s="7" t="s">
        <v>12</v>
      </c>
      <c r="P27210" s="7" t="s">
        <v>12</v>
      </c>
      <c r="Q27210" s="7" t="s">
        <v>12</v>
      </c>
      <c r="R27210" s="7" t="s">
        <v>12</v>
      </c>
      <c r="S27210" s="7" t="s">
        <v>12</v>
      </c>
      <c r="T27210" s="7" t="s">
        <v>12</v>
      </c>
      <c r="U27210" s="7" t="s">
        <v>12</v>
      </c>
    </row>
    <row r="27211" spans="1:7">
      <c r="A27211" t="s">
        <v>4</v>
      </c>
      <c r="B27211" s="4" t="s">
        <v>5</v>
      </c>
      <c r="C27211" s="4" t="s">
        <v>13</v>
      </c>
      <c r="D27211" s="4" t="s">
        <v>10</v>
      </c>
      <c r="E27211" s="4" t="s">
        <v>13</v>
      </c>
      <c r="F27211" s="4" t="s">
        <v>6</v>
      </c>
      <c r="G27211" s="4" t="s">
        <v>6</v>
      </c>
      <c r="H27211" s="4" t="s">
        <v>6</v>
      </c>
      <c r="I27211" s="4" t="s">
        <v>6</v>
      </c>
      <c r="J27211" s="4" t="s">
        <v>6</v>
      </c>
      <c r="K27211" s="4" t="s">
        <v>6</v>
      </c>
      <c r="L27211" s="4" t="s">
        <v>6</v>
      </c>
      <c r="M27211" s="4" t="s">
        <v>6</v>
      </c>
      <c r="N27211" s="4" t="s">
        <v>6</v>
      </c>
      <c r="O27211" s="4" t="s">
        <v>6</v>
      </c>
      <c r="P27211" s="4" t="s">
        <v>6</v>
      </c>
      <c r="Q27211" s="4" t="s">
        <v>6</v>
      </c>
      <c r="R27211" s="4" t="s">
        <v>6</v>
      </c>
      <c r="S27211" s="4" t="s">
        <v>6</v>
      </c>
      <c r="T27211" s="4" t="s">
        <v>6</v>
      </c>
      <c r="U27211" s="4" t="s">
        <v>6</v>
      </c>
    </row>
    <row r="27212" spans="1:7">
      <c r="A27212" t="n">
        <v>217456</v>
      </c>
      <c r="B27212" s="38" t="n">
        <v>36</v>
      </c>
      <c r="C27212" s="7" t="n">
        <v>8</v>
      </c>
      <c r="D27212" s="7" t="n">
        <v>2</v>
      </c>
      <c r="E27212" s="7" t="n">
        <v>0</v>
      </c>
      <c r="F27212" s="7" t="s">
        <v>1548</v>
      </c>
      <c r="G27212" s="7" t="s">
        <v>12</v>
      </c>
      <c r="H27212" s="7" t="s">
        <v>12</v>
      </c>
      <c r="I27212" s="7" t="s">
        <v>12</v>
      </c>
      <c r="J27212" s="7" t="s">
        <v>12</v>
      </c>
      <c r="K27212" s="7" t="s">
        <v>12</v>
      </c>
      <c r="L27212" s="7" t="s">
        <v>12</v>
      </c>
      <c r="M27212" s="7" t="s">
        <v>12</v>
      </c>
      <c r="N27212" s="7" t="s">
        <v>12</v>
      </c>
      <c r="O27212" s="7" t="s">
        <v>12</v>
      </c>
      <c r="P27212" s="7" t="s">
        <v>12</v>
      </c>
      <c r="Q27212" s="7" t="s">
        <v>12</v>
      </c>
      <c r="R27212" s="7" t="s">
        <v>12</v>
      </c>
      <c r="S27212" s="7" t="s">
        <v>12</v>
      </c>
      <c r="T27212" s="7" t="s">
        <v>12</v>
      </c>
      <c r="U27212" s="7" t="s">
        <v>12</v>
      </c>
    </row>
    <row r="27213" spans="1:7">
      <c r="A27213" t="s">
        <v>4</v>
      </c>
      <c r="B27213" s="4" t="s">
        <v>5</v>
      </c>
      <c r="C27213" s="4" t="s">
        <v>13</v>
      </c>
      <c r="D27213" s="4" t="s">
        <v>10</v>
      </c>
      <c r="E27213" s="4" t="s">
        <v>13</v>
      </c>
      <c r="F27213" s="4" t="s">
        <v>6</v>
      </c>
      <c r="G27213" s="4" t="s">
        <v>6</v>
      </c>
      <c r="H27213" s="4" t="s">
        <v>6</v>
      </c>
      <c r="I27213" s="4" t="s">
        <v>6</v>
      </c>
      <c r="J27213" s="4" t="s">
        <v>6</v>
      </c>
      <c r="K27213" s="4" t="s">
        <v>6</v>
      </c>
      <c r="L27213" s="4" t="s">
        <v>6</v>
      </c>
      <c r="M27213" s="4" t="s">
        <v>6</v>
      </c>
      <c r="N27213" s="4" t="s">
        <v>6</v>
      </c>
      <c r="O27213" s="4" t="s">
        <v>6</v>
      </c>
      <c r="P27213" s="4" t="s">
        <v>6</v>
      </c>
      <c r="Q27213" s="4" t="s">
        <v>6</v>
      </c>
      <c r="R27213" s="4" t="s">
        <v>6</v>
      </c>
      <c r="S27213" s="4" t="s">
        <v>6</v>
      </c>
      <c r="T27213" s="4" t="s">
        <v>6</v>
      </c>
      <c r="U27213" s="4" t="s">
        <v>6</v>
      </c>
    </row>
    <row r="27214" spans="1:7">
      <c r="A27214" t="n">
        <v>217486</v>
      </c>
      <c r="B27214" s="38" t="n">
        <v>36</v>
      </c>
      <c r="C27214" s="7" t="n">
        <v>8</v>
      </c>
      <c r="D27214" s="7" t="n">
        <v>3</v>
      </c>
      <c r="E27214" s="7" t="n">
        <v>0</v>
      </c>
      <c r="F27214" s="7" t="s">
        <v>1548</v>
      </c>
      <c r="G27214" s="7" t="s">
        <v>12</v>
      </c>
      <c r="H27214" s="7" t="s">
        <v>12</v>
      </c>
      <c r="I27214" s="7" t="s">
        <v>12</v>
      </c>
      <c r="J27214" s="7" t="s">
        <v>12</v>
      </c>
      <c r="K27214" s="7" t="s">
        <v>12</v>
      </c>
      <c r="L27214" s="7" t="s">
        <v>12</v>
      </c>
      <c r="M27214" s="7" t="s">
        <v>12</v>
      </c>
      <c r="N27214" s="7" t="s">
        <v>12</v>
      </c>
      <c r="O27214" s="7" t="s">
        <v>12</v>
      </c>
      <c r="P27214" s="7" t="s">
        <v>12</v>
      </c>
      <c r="Q27214" s="7" t="s">
        <v>12</v>
      </c>
      <c r="R27214" s="7" t="s">
        <v>12</v>
      </c>
      <c r="S27214" s="7" t="s">
        <v>12</v>
      </c>
      <c r="T27214" s="7" t="s">
        <v>12</v>
      </c>
      <c r="U27214" s="7" t="s">
        <v>12</v>
      </c>
    </row>
    <row r="27215" spans="1:7">
      <c r="A27215" t="s">
        <v>4</v>
      </c>
      <c r="B27215" s="4" t="s">
        <v>5</v>
      </c>
      <c r="C27215" s="4" t="s">
        <v>13</v>
      </c>
      <c r="D27215" s="4" t="s">
        <v>10</v>
      </c>
      <c r="E27215" s="4" t="s">
        <v>13</v>
      </c>
      <c r="F27215" s="4" t="s">
        <v>6</v>
      </c>
      <c r="G27215" s="4" t="s">
        <v>6</v>
      </c>
      <c r="H27215" s="4" t="s">
        <v>6</v>
      </c>
      <c r="I27215" s="4" t="s">
        <v>6</v>
      </c>
      <c r="J27215" s="4" t="s">
        <v>6</v>
      </c>
      <c r="K27215" s="4" t="s">
        <v>6</v>
      </c>
      <c r="L27215" s="4" t="s">
        <v>6</v>
      </c>
      <c r="M27215" s="4" t="s">
        <v>6</v>
      </c>
      <c r="N27215" s="4" t="s">
        <v>6</v>
      </c>
      <c r="O27215" s="4" t="s">
        <v>6</v>
      </c>
      <c r="P27215" s="4" t="s">
        <v>6</v>
      </c>
      <c r="Q27215" s="4" t="s">
        <v>6</v>
      </c>
      <c r="R27215" s="4" t="s">
        <v>6</v>
      </c>
      <c r="S27215" s="4" t="s">
        <v>6</v>
      </c>
      <c r="T27215" s="4" t="s">
        <v>6</v>
      </c>
      <c r="U27215" s="4" t="s">
        <v>6</v>
      </c>
    </row>
    <row r="27216" spans="1:7">
      <c r="A27216" t="n">
        <v>217516</v>
      </c>
      <c r="B27216" s="38" t="n">
        <v>36</v>
      </c>
      <c r="C27216" s="7" t="n">
        <v>8</v>
      </c>
      <c r="D27216" s="7" t="n">
        <v>4</v>
      </c>
      <c r="E27216" s="7" t="n">
        <v>0</v>
      </c>
      <c r="F27216" s="7" t="s">
        <v>1548</v>
      </c>
      <c r="G27216" s="7" t="s">
        <v>12</v>
      </c>
      <c r="H27216" s="7" t="s">
        <v>12</v>
      </c>
      <c r="I27216" s="7" t="s">
        <v>12</v>
      </c>
      <c r="J27216" s="7" t="s">
        <v>12</v>
      </c>
      <c r="K27216" s="7" t="s">
        <v>12</v>
      </c>
      <c r="L27216" s="7" t="s">
        <v>12</v>
      </c>
      <c r="M27216" s="7" t="s">
        <v>12</v>
      </c>
      <c r="N27216" s="7" t="s">
        <v>12</v>
      </c>
      <c r="O27216" s="7" t="s">
        <v>12</v>
      </c>
      <c r="P27216" s="7" t="s">
        <v>12</v>
      </c>
      <c r="Q27216" s="7" t="s">
        <v>12</v>
      </c>
      <c r="R27216" s="7" t="s">
        <v>12</v>
      </c>
      <c r="S27216" s="7" t="s">
        <v>12</v>
      </c>
      <c r="T27216" s="7" t="s">
        <v>12</v>
      </c>
      <c r="U27216" s="7" t="s">
        <v>12</v>
      </c>
    </row>
    <row r="27217" spans="1:21">
      <c r="A27217" t="s">
        <v>4</v>
      </c>
      <c r="B27217" s="4" t="s">
        <v>5</v>
      </c>
      <c r="C27217" s="4" t="s">
        <v>13</v>
      </c>
      <c r="D27217" s="4" t="s">
        <v>10</v>
      </c>
      <c r="E27217" s="4" t="s">
        <v>13</v>
      </c>
      <c r="F27217" s="4" t="s">
        <v>6</v>
      </c>
      <c r="G27217" s="4" t="s">
        <v>6</v>
      </c>
      <c r="H27217" s="4" t="s">
        <v>6</v>
      </c>
      <c r="I27217" s="4" t="s">
        <v>6</v>
      </c>
      <c r="J27217" s="4" t="s">
        <v>6</v>
      </c>
      <c r="K27217" s="4" t="s">
        <v>6</v>
      </c>
      <c r="L27217" s="4" t="s">
        <v>6</v>
      </c>
      <c r="M27217" s="4" t="s">
        <v>6</v>
      </c>
      <c r="N27217" s="4" t="s">
        <v>6</v>
      </c>
      <c r="O27217" s="4" t="s">
        <v>6</v>
      </c>
      <c r="P27217" s="4" t="s">
        <v>6</v>
      </c>
      <c r="Q27217" s="4" t="s">
        <v>6</v>
      </c>
      <c r="R27217" s="4" t="s">
        <v>6</v>
      </c>
      <c r="S27217" s="4" t="s">
        <v>6</v>
      </c>
      <c r="T27217" s="4" t="s">
        <v>6</v>
      </c>
      <c r="U27217" s="4" t="s">
        <v>6</v>
      </c>
    </row>
    <row r="27218" spans="1:21">
      <c r="A27218" t="n">
        <v>217546</v>
      </c>
      <c r="B27218" s="38" t="n">
        <v>36</v>
      </c>
      <c r="C27218" s="7" t="n">
        <v>8</v>
      </c>
      <c r="D27218" s="7" t="n">
        <v>5</v>
      </c>
      <c r="E27218" s="7" t="n">
        <v>0</v>
      </c>
      <c r="F27218" s="7" t="s">
        <v>1548</v>
      </c>
      <c r="G27218" s="7" t="s">
        <v>12</v>
      </c>
      <c r="H27218" s="7" t="s">
        <v>12</v>
      </c>
      <c r="I27218" s="7" t="s">
        <v>12</v>
      </c>
      <c r="J27218" s="7" t="s">
        <v>12</v>
      </c>
      <c r="K27218" s="7" t="s">
        <v>12</v>
      </c>
      <c r="L27218" s="7" t="s">
        <v>12</v>
      </c>
      <c r="M27218" s="7" t="s">
        <v>12</v>
      </c>
      <c r="N27218" s="7" t="s">
        <v>12</v>
      </c>
      <c r="O27218" s="7" t="s">
        <v>12</v>
      </c>
      <c r="P27218" s="7" t="s">
        <v>12</v>
      </c>
      <c r="Q27218" s="7" t="s">
        <v>12</v>
      </c>
      <c r="R27218" s="7" t="s">
        <v>12</v>
      </c>
      <c r="S27218" s="7" t="s">
        <v>12</v>
      </c>
      <c r="T27218" s="7" t="s">
        <v>12</v>
      </c>
      <c r="U27218" s="7" t="s">
        <v>12</v>
      </c>
    </row>
    <row r="27219" spans="1:21">
      <c r="A27219" t="s">
        <v>4</v>
      </c>
      <c r="B27219" s="4" t="s">
        <v>5</v>
      </c>
      <c r="C27219" s="4" t="s">
        <v>13</v>
      </c>
      <c r="D27219" s="4" t="s">
        <v>10</v>
      </c>
      <c r="E27219" s="4" t="s">
        <v>13</v>
      </c>
      <c r="F27219" s="4" t="s">
        <v>6</v>
      </c>
      <c r="G27219" s="4" t="s">
        <v>6</v>
      </c>
      <c r="H27219" s="4" t="s">
        <v>6</v>
      </c>
      <c r="I27219" s="4" t="s">
        <v>6</v>
      </c>
      <c r="J27219" s="4" t="s">
        <v>6</v>
      </c>
      <c r="K27219" s="4" t="s">
        <v>6</v>
      </c>
      <c r="L27219" s="4" t="s">
        <v>6</v>
      </c>
      <c r="M27219" s="4" t="s">
        <v>6</v>
      </c>
      <c r="N27219" s="4" t="s">
        <v>6</v>
      </c>
      <c r="O27219" s="4" t="s">
        <v>6</v>
      </c>
      <c r="P27219" s="4" t="s">
        <v>6</v>
      </c>
      <c r="Q27219" s="4" t="s">
        <v>6</v>
      </c>
      <c r="R27219" s="4" t="s">
        <v>6</v>
      </c>
      <c r="S27219" s="4" t="s">
        <v>6</v>
      </c>
      <c r="T27219" s="4" t="s">
        <v>6</v>
      </c>
      <c r="U27219" s="4" t="s">
        <v>6</v>
      </c>
    </row>
    <row r="27220" spans="1:21">
      <c r="A27220" t="n">
        <v>217576</v>
      </c>
      <c r="B27220" s="38" t="n">
        <v>36</v>
      </c>
      <c r="C27220" s="7" t="n">
        <v>8</v>
      </c>
      <c r="D27220" s="7" t="n">
        <v>6</v>
      </c>
      <c r="E27220" s="7" t="n">
        <v>0</v>
      </c>
      <c r="F27220" s="7" t="s">
        <v>1548</v>
      </c>
      <c r="G27220" s="7" t="s">
        <v>12</v>
      </c>
      <c r="H27220" s="7" t="s">
        <v>12</v>
      </c>
      <c r="I27220" s="7" t="s">
        <v>12</v>
      </c>
      <c r="J27220" s="7" t="s">
        <v>12</v>
      </c>
      <c r="K27220" s="7" t="s">
        <v>12</v>
      </c>
      <c r="L27220" s="7" t="s">
        <v>12</v>
      </c>
      <c r="M27220" s="7" t="s">
        <v>12</v>
      </c>
      <c r="N27220" s="7" t="s">
        <v>12</v>
      </c>
      <c r="O27220" s="7" t="s">
        <v>12</v>
      </c>
      <c r="P27220" s="7" t="s">
        <v>12</v>
      </c>
      <c r="Q27220" s="7" t="s">
        <v>12</v>
      </c>
      <c r="R27220" s="7" t="s">
        <v>12</v>
      </c>
      <c r="S27220" s="7" t="s">
        <v>12</v>
      </c>
      <c r="T27220" s="7" t="s">
        <v>12</v>
      </c>
      <c r="U27220" s="7" t="s">
        <v>12</v>
      </c>
    </row>
    <row r="27221" spans="1:21">
      <c r="A27221" t="s">
        <v>4</v>
      </c>
      <c r="B27221" s="4" t="s">
        <v>5</v>
      </c>
      <c r="C27221" s="4" t="s">
        <v>13</v>
      </c>
      <c r="D27221" s="4" t="s">
        <v>10</v>
      </c>
      <c r="E27221" s="4" t="s">
        <v>13</v>
      </c>
      <c r="F27221" s="4" t="s">
        <v>6</v>
      </c>
      <c r="G27221" s="4" t="s">
        <v>6</v>
      </c>
      <c r="H27221" s="4" t="s">
        <v>6</v>
      </c>
      <c r="I27221" s="4" t="s">
        <v>6</v>
      </c>
      <c r="J27221" s="4" t="s">
        <v>6</v>
      </c>
      <c r="K27221" s="4" t="s">
        <v>6</v>
      </c>
      <c r="L27221" s="4" t="s">
        <v>6</v>
      </c>
      <c r="M27221" s="4" t="s">
        <v>6</v>
      </c>
      <c r="N27221" s="4" t="s">
        <v>6</v>
      </c>
      <c r="O27221" s="4" t="s">
        <v>6</v>
      </c>
      <c r="P27221" s="4" t="s">
        <v>6</v>
      </c>
      <c r="Q27221" s="4" t="s">
        <v>6</v>
      </c>
      <c r="R27221" s="4" t="s">
        <v>6</v>
      </c>
      <c r="S27221" s="4" t="s">
        <v>6</v>
      </c>
      <c r="T27221" s="4" t="s">
        <v>6</v>
      </c>
      <c r="U27221" s="4" t="s">
        <v>6</v>
      </c>
    </row>
    <row r="27222" spans="1:21">
      <c r="A27222" t="n">
        <v>217606</v>
      </c>
      <c r="B27222" s="38" t="n">
        <v>36</v>
      </c>
      <c r="C27222" s="7" t="n">
        <v>8</v>
      </c>
      <c r="D27222" s="7" t="n">
        <v>7</v>
      </c>
      <c r="E27222" s="7" t="n">
        <v>0</v>
      </c>
      <c r="F27222" s="7" t="s">
        <v>1548</v>
      </c>
      <c r="G27222" s="7" t="s">
        <v>12</v>
      </c>
      <c r="H27222" s="7" t="s">
        <v>12</v>
      </c>
      <c r="I27222" s="7" t="s">
        <v>12</v>
      </c>
      <c r="J27222" s="7" t="s">
        <v>12</v>
      </c>
      <c r="K27222" s="7" t="s">
        <v>12</v>
      </c>
      <c r="L27222" s="7" t="s">
        <v>12</v>
      </c>
      <c r="M27222" s="7" t="s">
        <v>12</v>
      </c>
      <c r="N27222" s="7" t="s">
        <v>12</v>
      </c>
      <c r="O27222" s="7" t="s">
        <v>12</v>
      </c>
      <c r="P27222" s="7" t="s">
        <v>12</v>
      </c>
      <c r="Q27222" s="7" t="s">
        <v>12</v>
      </c>
      <c r="R27222" s="7" t="s">
        <v>12</v>
      </c>
      <c r="S27222" s="7" t="s">
        <v>12</v>
      </c>
      <c r="T27222" s="7" t="s">
        <v>12</v>
      </c>
      <c r="U27222" s="7" t="s">
        <v>12</v>
      </c>
    </row>
    <row r="27223" spans="1:21">
      <c r="A27223" t="s">
        <v>4</v>
      </c>
      <c r="B27223" s="4" t="s">
        <v>5</v>
      </c>
      <c r="C27223" s="4" t="s">
        <v>13</v>
      </c>
      <c r="D27223" s="4" t="s">
        <v>10</v>
      </c>
      <c r="E27223" s="4" t="s">
        <v>13</v>
      </c>
      <c r="F27223" s="4" t="s">
        <v>6</v>
      </c>
      <c r="G27223" s="4" t="s">
        <v>6</v>
      </c>
      <c r="H27223" s="4" t="s">
        <v>6</v>
      </c>
      <c r="I27223" s="4" t="s">
        <v>6</v>
      </c>
      <c r="J27223" s="4" t="s">
        <v>6</v>
      </c>
      <c r="K27223" s="4" t="s">
        <v>6</v>
      </c>
      <c r="L27223" s="4" t="s">
        <v>6</v>
      </c>
      <c r="M27223" s="4" t="s">
        <v>6</v>
      </c>
      <c r="N27223" s="4" t="s">
        <v>6</v>
      </c>
      <c r="O27223" s="4" t="s">
        <v>6</v>
      </c>
      <c r="P27223" s="4" t="s">
        <v>6</v>
      </c>
      <c r="Q27223" s="4" t="s">
        <v>6</v>
      </c>
      <c r="R27223" s="4" t="s">
        <v>6</v>
      </c>
      <c r="S27223" s="4" t="s">
        <v>6</v>
      </c>
      <c r="T27223" s="4" t="s">
        <v>6</v>
      </c>
      <c r="U27223" s="4" t="s">
        <v>6</v>
      </c>
    </row>
    <row r="27224" spans="1:21">
      <c r="A27224" t="n">
        <v>217636</v>
      </c>
      <c r="B27224" s="38" t="n">
        <v>36</v>
      </c>
      <c r="C27224" s="7" t="n">
        <v>8</v>
      </c>
      <c r="D27224" s="7" t="n">
        <v>8</v>
      </c>
      <c r="E27224" s="7" t="n">
        <v>0</v>
      </c>
      <c r="F27224" s="7" t="s">
        <v>1548</v>
      </c>
      <c r="G27224" s="7" t="s">
        <v>12</v>
      </c>
      <c r="H27224" s="7" t="s">
        <v>12</v>
      </c>
      <c r="I27224" s="7" t="s">
        <v>12</v>
      </c>
      <c r="J27224" s="7" t="s">
        <v>12</v>
      </c>
      <c r="K27224" s="7" t="s">
        <v>12</v>
      </c>
      <c r="L27224" s="7" t="s">
        <v>12</v>
      </c>
      <c r="M27224" s="7" t="s">
        <v>12</v>
      </c>
      <c r="N27224" s="7" t="s">
        <v>12</v>
      </c>
      <c r="O27224" s="7" t="s">
        <v>12</v>
      </c>
      <c r="P27224" s="7" t="s">
        <v>12</v>
      </c>
      <c r="Q27224" s="7" t="s">
        <v>12</v>
      </c>
      <c r="R27224" s="7" t="s">
        <v>12</v>
      </c>
      <c r="S27224" s="7" t="s">
        <v>12</v>
      </c>
      <c r="T27224" s="7" t="s">
        <v>12</v>
      </c>
      <c r="U27224" s="7" t="s">
        <v>12</v>
      </c>
    </row>
    <row r="27225" spans="1:21">
      <c r="A27225" t="s">
        <v>4</v>
      </c>
      <c r="B27225" s="4" t="s">
        <v>5</v>
      </c>
      <c r="C27225" s="4" t="s">
        <v>13</v>
      </c>
      <c r="D27225" s="4" t="s">
        <v>10</v>
      </c>
      <c r="E27225" s="4" t="s">
        <v>13</v>
      </c>
      <c r="F27225" s="4" t="s">
        <v>6</v>
      </c>
      <c r="G27225" s="4" t="s">
        <v>6</v>
      </c>
      <c r="H27225" s="4" t="s">
        <v>6</v>
      </c>
      <c r="I27225" s="4" t="s">
        <v>6</v>
      </c>
      <c r="J27225" s="4" t="s">
        <v>6</v>
      </c>
      <c r="K27225" s="4" t="s">
        <v>6</v>
      </c>
      <c r="L27225" s="4" t="s">
        <v>6</v>
      </c>
      <c r="M27225" s="4" t="s">
        <v>6</v>
      </c>
      <c r="N27225" s="4" t="s">
        <v>6</v>
      </c>
      <c r="O27225" s="4" t="s">
        <v>6</v>
      </c>
      <c r="P27225" s="4" t="s">
        <v>6</v>
      </c>
      <c r="Q27225" s="4" t="s">
        <v>6</v>
      </c>
      <c r="R27225" s="4" t="s">
        <v>6</v>
      </c>
      <c r="S27225" s="4" t="s">
        <v>6</v>
      </c>
      <c r="T27225" s="4" t="s">
        <v>6</v>
      </c>
      <c r="U27225" s="4" t="s">
        <v>6</v>
      </c>
    </row>
    <row r="27226" spans="1:21">
      <c r="A27226" t="n">
        <v>217666</v>
      </c>
      <c r="B27226" s="38" t="n">
        <v>36</v>
      </c>
      <c r="C27226" s="7" t="n">
        <v>8</v>
      </c>
      <c r="D27226" s="7" t="n">
        <v>9</v>
      </c>
      <c r="E27226" s="7" t="n">
        <v>0</v>
      </c>
      <c r="F27226" s="7" t="s">
        <v>1548</v>
      </c>
      <c r="G27226" s="7" t="s">
        <v>12</v>
      </c>
      <c r="H27226" s="7" t="s">
        <v>12</v>
      </c>
      <c r="I27226" s="7" t="s">
        <v>12</v>
      </c>
      <c r="J27226" s="7" t="s">
        <v>12</v>
      </c>
      <c r="K27226" s="7" t="s">
        <v>12</v>
      </c>
      <c r="L27226" s="7" t="s">
        <v>12</v>
      </c>
      <c r="M27226" s="7" t="s">
        <v>12</v>
      </c>
      <c r="N27226" s="7" t="s">
        <v>12</v>
      </c>
      <c r="O27226" s="7" t="s">
        <v>12</v>
      </c>
      <c r="P27226" s="7" t="s">
        <v>12</v>
      </c>
      <c r="Q27226" s="7" t="s">
        <v>12</v>
      </c>
      <c r="R27226" s="7" t="s">
        <v>12</v>
      </c>
      <c r="S27226" s="7" t="s">
        <v>12</v>
      </c>
      <c r="T27226" s="7" t="s">
        <v>12</v>
      </c>
      <c r="U27226" s="7" t="s">
        <v>12</v>
      </c>
    </row>
    <row r="27227" spans="1:21">
      <c r="A27227" t="s">
        <v>4</v>
      </c>
      <c r="B27227" s="4" t="s">
        <v>5</v>
      </c>
      <c r="C27227" s="4" t="s">
        <v>13</v>
      </c>
      <c r="D27227" s="4" t="s">
        <v>13</v>
      </c>
      <c r="E27227" s="4" t="s">
        <v>22</v>
      </c>
      <c r="F27227" s="4" t="s">
        <v>22</v>
      </c>
      <c r="G27227" s="4" t="s">
        <v>22</v>
      </c>
      <c r="H27227" s="4" t="s">
        <v>10</v>
      </c>
    </row>
    <row r="27228" spans="1:21">
      <c r="A27228" t="n">
        <v>217696</v>
      </c>
      <c r="B27228" s="25" t="n">
        <v>45</v>
      </c>
      <c r="C27228" s="7" t="n">
        <v>2</v>
      </c>
      <c r="D27228" s="7" t="n">
        <v>3</v>
      </c>
      <c r="E27228" s="7" t="n">
        <v>9.61999988555908</v>
      </c>
      <c r="F27228" s="7" t="n">
        <v>1.61000001430511</v>
      </c>
      <c r="G27228" s="7" t="n">
        <v>-20.2900009155273</v>
      </c>
      <c r="H27228" s="7" t="n">
        <v>0</v>
      </c>
    </row>
    <row r="27229" spans="1:21">
      <c r="A27229" t="s">
        <v>4</v>
      </c>
      <c r="B27229" s="4" t="s">
        <v>5</v>
      </c>
      <c r="C27229" s="4" t="s">
        <v>13</v>
      </c>
      <c r="D27229" s="4" t="s">
        <v>13</v>
      </c>
      <c r="E27229" s="4" t="s">
        <v>22</v>
      </c>
      <c r="F27229" s="4" t="s">
        <v>22</v>
      </c>
      <c r="G27229" s="4" t="s">
        <v>22</v>
      </c>
      <c r="H27229" s="4" t="s">
        <v>10</v>
      </c>
      <c r="I27229" s="4" t="s">
        <v>13</v>
      </c>
    </row>
    <row r="27230" spans="1:21">
      <c r="A27230" t="n">
        <v>217713</v>
      </c>
      <c r="B27230" s="25" t="n">
        <v>45</v>
      </c>
      <c r="C27230" s="7" t="n">
        <v>4</v>
      </c>
      <c r="D27230" s="7" t="n">
        <v>3</v>
      </c>
      <c r="E27230" s="7" t="n">
        <v>3.30999994277954</v>
      </c>
      <c r="F27230" s="7" t="n">
        <v>256.290008544922</v>
      </c>
      <c r="G27230" s="7" t="n">
        <v>6</v>
      </c>
      <c r="H27230" s="7" t="n">
        <v>0</v>
      </c>
      <c r="I27230" s="7" t="n">
        <v>0</v>
      </c>
    </row>
    <row r="27231" spans="1:21">
      <c r="A27231" t="s">
        <v>4</v>
      </c>
      <c r="B27231" s="4" t="s">
        <v>5</v>
      </c>
      <c r="C27231" s="4" t="s">
        <v>13</v>
      </c>
      <c r="D27231" s="4" t="s">
        <v>13</v>
      </c>
      <c r="E27231" s="4" t="s">
        <v>22</v>
      </c>
      <c r="F27231" s="4" t="s">
        <v>10</v>
      </c>
    </row>
    <row r="27232" spans="1:21">
      <c r="A27232" t="n">
        <v>217731</v>
      </c>
      <c r="B27232" s="25" t="n">
        <v>45</v>
      </c>
      <c r="C27232" s="7" t="n">
        <v>5</v>
      </c>
      <c r="D27232" s="7" t="n">
        <v>3</v>
      </c>
      <c r="E27232" s="7" t="n">
        <v>3.40000009536743</v>
      </c>
      <c r="F27232" s="7" t="n">
        <v>0</v>
      </c>
    </row>
    <row r="27233" spans="1:21">
      <c r="A27233" t="s">
        <v>4</v>
      </c>
      <c r="B27233" s="4" t="s">
        <v>5</v>
      </c>
      <c r="C27233" s="4" t="s">
        <v>13</v>
      </c>
      <c r="D27233" s="4" t="s">
        <v>13</v>
      </c>
      <c r="E27233" s="4" t="s">
        <v>22</v>
      </c>
      <c r="F27233" s="4" t="s">
        <v>10</v>
      </c>
    </row>
    <row r="27234" spans="1:21">
      <c r="A27234" t="n">
        <v>217740</v>
      </c>
      <c r="B27234" s="25" t="n">
        <v>45</v>
      </c>
      <c r="C27234" s="7" t="n">
        <v>11</v>
      </c>
      <c r="D27234" s="7" t="n">
        <v>3</v>
      </c>
      <c r="E27234" s="7" t="n">
        <v>32.9000015258789</v>
      </c>
      <c r="F27234" s="7" t="n">
        <v>0</v>
      </c>
    </row>
    <row r="27235" spans="1:21">
      <c r="A27235" t="s">
        <v>4</v>
      </c>
      <c r="B27235" s="4" t="s">
        <v>5</v>
      </c>
      <c r="C27235" s="4" t="s">
        <v>13</v>
      </c>
      <c r="D27235" s="4" t="s">
        <v>13</v>
      </c>
      <c r="E27235" s="4" t="s">
        <v>22</v>
      </c>
      <c r="F27235" s="4" t="s">
        <v>22</v>
      </c>
      <c r="G27235" s="4" t="s">
        <v>22</v>
      </c>
      <c r="H27235" s="4" t="s">
        <v>10</v>
      </c>
    </row>
    <row r="27236" spans="1:21">
      <c r="A27236" t="n">
        <v>217749</v>
      </c>
      <c r="B27236" s="25" t="n">
        <v>45</v>
      </c>
      <c r="C27236" s="7" t="n">
        <v>2</v>
      </c>
      <c r="D27236" s="7" t="n">
        <v>3</v>
      </c>
      <c r="E27236" s="7" t="n">
        <v>9.35999965667725</v>
      </c>
      <c r="F27236" s="7" t="n">
        <v>1.29999995231628</v>
      </c>
      <c r="G27236" s="7" t="n">
        <v>-20.1299991607666</v>
      </c>
      <c r="H27236" s="7" t="n">
        <v>15000</v>
      </c>
    </row>
    <row r="27237" spans="1:21">
      <c r="A27237" t="s">
        <v>4</v>
      </c>
      <c r="B27237" s="4" t="s">
        <v>5</v>
      </c>
      <c r="C27237" s="4" t="s">
        <v>13</v>
      </c>
      <c r="D27237" s="4" t="s">
        <v>13</v>
      </c>
      <c r="E27237" s="4" t="s">
        <v>22</v>
      </c>
      <c r="F27237" s="4" t="s">
        <v>22</v>
      </c>
      <c r="G27237" s="4" t="s">
        <v>22</v>
      </c>
      <c r="H27237" s="4" t="s">
        <v>10</v>
      </c>
      <c r="I27237" s="4" t="s">
        <v>13</v>
      </c>
    </row>
    <row r="27238" spans="1:21">
      <c r="A27238" t="n">
        <v>217766</v>
      </c>
      <c r="B27238" s="25" t="n">
        <v>45</v>
      </c>
      <c r="C27238" s="7" t="n">
        <v>4</v>
      </c>
      <c r="D27238" s="7" t="n">
        <v>3</v>
      </c>
      <c r="E27238" s="7" t="n">
        <v>353.480010986328</v>
      </c>
      <c r="F27238" s="7" t="n">
        <v>266.730010986328</v>
      </c>
      <c r="G27238" s="7" t="n">
        <v>0</v>
      </c>
      <c r="H27238" s="7" t="n">
        <v>15000</v>
      </c>
      <c r="I27238" s="7" t="n">
        <v>1</v>
      </c>
    </row>
    <row r="27239" spans="1:21">
      <c r="A27239" t="s">
        <v>4</v>
      </c>
      <c r="B27239" s="4" t="s">
        <v>5</v>
      </c>
      <c r="C27239" s="4" t="s">
        <v>13</v>
      </c>
      <c r="D27239" s="4" t="s">
        <v>13</v>
      </c>
      <c r="E27239" s="4" t="s">
        <v>22</v>
      </c>
      <c r="F27239" s="4" t="s">
        <v>10</v>
      </c>
    </row>
    <row r="27240" spans="1:21">
      <c r="A27240" t="n">
        <v>217784</v>
      </c>
      <c r="B27240" s="25" t="n">
        <v>45</v>
      </c>
      <c r="C27240" s="7" t="n">
        <v>5</v>
      </c>
      <c r="D27240" s="7" t="n">
        <v>3</v>
      </c>
      <c r="E27240" s="7" t="n">
        <v>3.40000009536743</v>
      </c>
      <c r="F27240" s="7" t="n">
        <v>15000</v>
      </c>
    </row>
    <row r="27241" spans="1:21">
      <c r="A27241" t="s">
        <v>4</v>
      </c>
      <c r="B27241" s="4" t="s">
        <v>5</v>
      </c>
      <c r="C27241" s="4" t="s">
        <v>13</v>
      </c>
      <c r="D27241" s="4" t="s">
        <v>13</v>
      </c>
      <c r="E27241" s="4" t="s">
        <v>22</v>
      </c>
      <c r="F27241" s="4" t="s">
        <v>10</v>
      </c>
    </row>
    <row r="27242" spans="1:21">
      <c r="A27242" t="n">
        <v>217793</v>
      </c>
      <c r="B27242" s="25" t="n">
        <v>45</v>
      </c>
      <c r="C27242" s="7" t="n">
        <v>11</v>
      </c>
      <c r="D27242" s="7" t="n">
        <v>3</v>
      </c>
      <c r="E27242" s="7" t="n">
        <v>32.9000015258789</v>
      </c>
      <c r="F27242" s="7" t="n">
        <v>15000</v>
      </c>
    </row>
    <row r="27243" spans="1:21">
      <c r="A27243" t="s">
        <v>4</v>
      </c>
      <c r="B27243" s="4" t="s">
        <v>5</v>
      </c>
      <c r="C27243" s="4" t="s">
        <v>13</v>
      </c>
      <c r="D27243" s="4" t="s">
        <v>10</v>
      </c>
      <c r="E27243" s="4" t="s">
        <v>10</v>
      </c>
      <c r="F27243" s="4" t="s">
        <v>9</v>
      </c>
    </row>
    <row r="27244" spans="1:21">
      <c r="A27244" t="n">
        <v>217802</v>
      </c>
      <c r="B27244" s="86" t="n">
        <v>84</v>
      </c>
      <c r="C27244" s="7" t="n">
        <v>1</v>
      </c>
      <c r="D27244" s="7" t="n">
        <v>0</v>
      </c>
      <c r="E27244" s="7" t="n">
        <v>0</v>
      </c>
      <c r="F27244" s="7" t="n">
        <v>0</v>
      </c>
    </row>
    <row r="27245" spans="1:21">
      <c r="A27245" t="s">
        <v>4</v>
      </c>
      <c r="B27245" s="4" t="s">
        <v>5</v>
      </c>
      <c r="C27245" s="4" t="s">
        <v>13</v>
      </c>
    </row>
    <row r="27246" spans="1:21">
      <c r="A27246" t="n">
        <v>217812</v>
      </c>
      <c r="B27246" s="42" t="n">
        <v>116</v>
      </c>
      <c r="C27246" s="7" t="n">
        <v>0</v>
      </c>
    </row>
    <row r="27247" spans="1:21">
      <c r="A27247" t="s">
        <v>4</v>
      </c>
      <c r="B27247" s="4" t="s">
        <v>5</v>
      </c>
      <c r="C27247" s="4" t="s">
        <v>13</v>
      </c>
      <c r="D27247" s="4" t="s">
        <v>10</v>
      </c>
    </row>
    <row r="27248" spans="1:21">
      <c r="A27248" t="n">
        <v>217814</v>
      </c>
      <c r="B27248" s="42" t="n">
        <v>116</v>
      </c>
      <c r="C27248" s="7" t="n">
        <v>2</v>
      </c>
      <c r="D27248" s="7" t="n">
        <v>1</v>
      </c>
    </row>
    <row r="27249" spans="1:9">
      <c r="A27249" t="s">
        <v>4</v>
      </c>
      <c r="B27249" s="4" t="s">
        <v>5</v>
      </c>
      <c r="C27249" s="4" t="s">
        <v>13</v>
      </c>
      <c r="D27249" s="4" t="s">
        <v>9</v>
      </c>
    </row>
    <row r="27250" spans="1:9">
      <c r="A27250" t="n">
        <v>217818</v>
      </c>
      <c r="B27250" s="42" t="n">
        <v>116</v>
      </c>
      <c r="C27250" s="7" t="n">
        <v>5</v>
      </c>
      <c r="D27250" s="7" t="n">
        <v>1106247680</v>
      </c>
    </row>
    <row r="27251" spans="1:9">
      <c r="A27251" t="s">
        <v>4</v>
      </c>
      <c r="B27251" s="4" t="s">
        <v>5</v>
      </c>
      <c r="C27251" s="4" t="s">
        <v>13</v>
      </c>
      <c r="D27251" s="4" t="s">
        <v>10</v>
      </c>
    </row>
    <row r="27252" spans="1:9">
      <c r="A27252" t="n">
        <v>217824</v>
      </c>
      <c r="B27252" s="42" t="n">
        <v>116</v>
      </c>
      <c r="C27252" s="7" t="n">
        <v>6</v>
      </c>
      <c r="D27252" s="7" t="n">
        <v>1</v>
      </c>
    </row>
    <row r="27253" spans="1:9">
      <c r="A27253" t="s">
        <v>4</v>
      </c>
      <c r="B27253" s="4" t="s">
        <v>5</v>
      </c>
      <c r="C27253" s="4" t="s">
        <v>13</v>
      </c>
      <c r="D27253" s="4" t="s">
        <v>10</v>
      </c>
      <c r="E27253" s="4" t="s">
        <v>6</v>
      </c>
      <c r="F27253" s="4" t="s">
        <v>6</v>
      </c>
      <c r="G27253" s="4" t="s">
        <v>6</v>
      </c>
      <c r="H27253" s="4" t="s">
        <v>6</v>
      </c>
    </row>
    <row r="27254" spans="1:9">
      <c r="A27254" t="n">
        <v>217828</v>
      </c>
      <c r="B27254" s="40" t="n">
        <v>51</v>
      </c>
      <c r="C27254" s="7" t="n">
        <v>3</v>
      </c>
      <c r="D27254" s="7" t="n">
        <v>1</v>
      </c>
      <c r="E27254" s="7" t="s">
        <v>814</v>
      </c>
      <c r="F27254" s="7" t="s">
        <v>626</v>
      </c>
      <c r="G27254" s="7" t="s">
        <v>88</v>
      </c>
      <c r="H27254" s="7" t="s">
        <v>89</v>
      </c>
    </row>
    <row r="27255" spans="1:9">
      <c r="A27255" t="s">
        <v>4</v>
      </c>
      <c r="B27255" s="4" t="s">
        <v>5</v>
      </c>
      <c r="C27255" s="4" t="s">
        <v>13</v>
      </c>
      <c r="D27255" s="4" t="s">
        <v>10</v>
      </c>
      <c r="E27255" s="4" t="s">
        <v>6</v>
      </c>
      <c r="F27255" s="4" t="s">
        <v>6</v>
      </c>
      <c r="G27255" s="4" t="s">
        <v>6</v>
      </c>
      <c r="H27255" s="4" t="s">
        <v>6</v>
      </c>
    </row>
    <row r="27256" spans="1:9">
      <c r="A27256" t="n">
        <v>217849</v>
      </c>
      <c r="B27256" s="40" t="n">
        <v>51</v>
      </c>
      <c r="C27256" s="7" t="n">
        <v>3</v>
      </c>
      <c r="D27256" s="7" t="n">
        <v>2</v>
      </c>
      <c r="E27256" s="7" t="s">
        <v>814</v>
      </c>
      <c r="F27256" s="7" t="s">
        <v>626</v>
      </c>
      <c r="G27256" s="7" t="s">
        <v>88</v>
      </c>
      <c r="H27256" s="7" t="s">
        <v>89</v>
      </c>
    </row>
    <row r="27257" spans="1:9">
      <c r="A27257" t="s">
        <v>4</v>
      </c>
      <c r="B27257" s="4" t="s">
        <v>5</v>
      </c>
      <c r="C27257" s="4" t="s">
        <v>13</v>
      </c>
      <c r="D27257" s="4" t="s">
        <v>10</v>
      </c>
      <c r="E27257" s="4" t="s">
        <v>6</v>
      </c>
      <c r="F27257" s="4" t="s">
        <v>6</v>
      </c>
      <c r="G27257" s="4" t="s">
        <v>6</v>
      </c>
      <c r="H27257" s="4" t="s">
        <v>6</v>
      </c>
    </row>
    <row r="27258" spans="1:9">
      <c r="A27258" t="n">
        <v>217870</v>
      </c>
      <c r="B27258" s="40" t="n">
        <v>51</v>
      </c>
      <c r="C27258" s="7" t="n">
        <v>3</v>
      </c>
      <c r="D27258" s="7" t="n">
        <v>3</v>
      </c>
      <c r="E27258" s="7" t="s">
        <v>1634</v>
      </c>
      <c r="F27258" s="7" t="s">
        <v>626</v>
      </c>
      <c r="G27258" s="7" t="s">
        <v>88</v>
      </c>
      <c r="H27258" s="7" t="s">
        <v>89</v>
      </c>
    </row>
    <row r="27259" spans="1:9">
      <c r="A27259" t="s">
        <v>4</v>
      </c>
      <c r="B27259" s="4" t="s">
        <v>5</v>
      </c>
      <c r="C27259" s="4" t="s">
        <v>13</v>
      </c>
      <c r="D27259" s="4" t="s">
        <v>10</v>
      </c>
      <c r="E27259" s="4" t="s">
        <v>6</v>
      </c>
      <c r="F27259" s="4" t="s">
        <v>6</v>
      </c>
      <c r="G27259" s="4" t="s">
        <v>6</v>
      </c>
      <c r="H27259" s="4" t="s">
        <v>6</v>
      </c>
    </row>
    <row r="27260" spans="1:9">
      <c r="A27260" t="n">
        <v>217899</v>
      </c>
      <c r="B27260" s="40" t="n">
        <v>51</v>
      </c>
      <c r="C27260" s="7" t="n">
        <v>3</v>
      </c>
      <c r="D27260" s="7" t="n">
        <v>4</v>
      </c>
      <c r="E27260" s="7" t="s">
        <v>1634</v>
      </c>
      <c r="F27260" s="7" t="s">
        <v>626</v>
      </c>
      <c r="G27260" s="7" t="s">
        <v>88</v>
      </c>
      <c r="H27260" s="7" t="s">
        <v>89</v>
      </c>
    </row>
    <row r="27261" spans="1:9">
      <c r="A27261" t="s">
        <v>4</v>
      </c>
      <c r="B27261" s="4" t="s">
        <v>5</v>
      </c>
      <c r="C27261" s="4" t="s">
        <v>13</v>
      </c>
      <c r="D27261" s="4" t="s">
        <v>10</v>
      </c>
      <c r="E27261" s="4" t="s">
        <v>6</v>
      </c>
      <c r="F27261" s="4" t="s">
        <v>6</v>
      </c>
      <c r="G27261" s="4" t="s">
        <v>6</v>
      </c>
      <c r="H27261" s="4" t="s">
        <v>6</v>
      </c>
    </row>
    <row r="27262" spans="1:9">
      <c r="A27262" t="n">
        <v>217928</v>
      </c>
      <c r="B27262" s="40" t="n">
        <v>51</v>
      </c>
      <c r="C27262" s="7" t="n">
        <v>3</v>
      </c>
      <c r="D27262" s="7" t="n">
        <v>5</v>
      </c>
      <c r="E27262" s="7" t="s">
        <v>1634</v>
      </c>
      <c r="F27262" s="7" t="s">
        <v>626</v>
      </c>
      <c r="G27262" s="7" t="s">
        <v>88</v>
      </c>
      <c r="H27262" s="7" t="s">
        <v>89</v>
      </c>
    </row>
    <row r="27263" spans="1:9">
      <c r="A27263" t="s">
        <v>4</v>
      </c>
      <c r="B27263" s="4" t="s">
        <v>5</v>
      </c>
      <c r="C27263" s="4" t="s">
        <v>13</v>
      </c>
      <c r="D27263" s="4" t="s">
        <v>10</v>
      </c>
      <c r="E27263" s="4" t="s">
        <v>6</v>
      </c>
      <c r="F27263" s="4" t="s">
        <v>6</v>
      </c>
      <c r="G27263" s="4" t="s">
        <v>6</v>
      </c>
      <c r="H27263" s="4" t="s">
        <v>6</v>
      </c>
    </row>
    <row r="27264" spans="1:9">
      <c r="A27264" t="n">
        <v>217957</v>
      </c>
      <c r="B27264" s="40" t="n">
        <v>51</v>
      </c>
      <c r="C27264" s="7" t="n">
        <v>3</v>
      </c>
      <c r="D27264" s="7" t="n">
        <v>6</v>
      </c>
      <c r="E27264" s="7" t="s">
        <v>1634</v>
      </c>
      <c r="F27264" s="7" t="s">
        <v>626</v>
      </c>
      <c r="G27264" s="7" t="s">
        <v>88</v>
      </c>
      <c r="H27264" s="7" t="s">
        <v>89</v>
      </c>
    </row>
    <row r="27265" spans="1:8">
      <c r="A27265" t="s">
        <v>4</v>
      </c>
      <c r="B27265" s="4" t="s">
        <v>5</v>
      </c>
      <c r="C27265" s="4" t="s">
        <v>13</v>
      </c>
      <c r="D27265" s="4" t="s">
        <v>10</v>
      </c>
      <c r="E27265" s="4" t="s">
        <v>6</v>
      </c>
      <c r="F27265" s="4" t="s">
        <v>6</v>
      </c>
      <c r="G27265" s="4" t="s">
        <v>6</v>
      </c>
      <c r="H27265" s="4" t="s">
        <v>6</v>
      </c>
    </row>
    <row r="27266" spans="1:8">
      <c r="A27266" t="n">
        <v>217986</v>
      </c>
      <c r="B27266" s="40" t="n">
        <v>51</v>
      </c>
      <c r="C27266" s="7" t="n">
        <v>3</v>
      </c>
      <c r="D27266" s="7" t="n">
        <v>7</v>
      </c>
      <c r="E27266" s="7" t="s">
        <v>1634</v>
      </c>
      <c r="F27266" s="7" t="s">
        <v>626</v>
      </c>
      <c r="G27266" s="7" t="s">
        <v>88</v>
      </c>
      <c r="H27266" s="7" t="s">
        <v>89</v>
      </c>
    </row>
    <row r="27267" spans="1:8">
      <c r="A27267" t="s">
        <v>4</v>
      </c>
      <c r="B27267" s="4" t="s">
        <v>5</v>
      </c>
      <c r="C27267" s="4" t="s">
        <v>13</v>
      </c>
      <c r="D27267" s="4" t="s">
        <v>10</v>
      </c>
      <c r="E27267" s="4" t="s">
        <v>6</v>
      </c>
      <c r="F27267" s="4" t="s">
        <v>6</v>
      </c>
      <c r="G27267" s="4" t="s">
        <v>6</v>
      </c>
      <c r="H27267" s="4" t="s">
        <v>6</v>
      </c>
    </row>
    <row r="27268" spans="1:8">
      <c r="A27268" t="n">
        <v>218015</v>
      </c>
      <c r="B27268" s="40" t="n">
        <v>51</v>
      </c>
      <c r="C27268" s="7" t="n">
        <v>3</v>
      </c>
      <c r="D27268" s="7" t="n">
        <v>8</v>
      </c>
      <c r="E27268" s="7" t="s">
        <v>1634</v>
      </c>
      <c r="F27268" s="7" t="s">
        <v>626</v>
      </c>
      <c r="G27268" s="7" t="s">
        <v>88</v>
      </c>
      <c r="H27268" s="7" t="s">
        <v>89</v>
      </c>
    </row>
    <row r="27269" spans="1:8">
      <c r="A27269" t="s">
        <v>4</v>
      </c>
      <c r="B27269" s="4" t="s">
        <v>5</v>
      </c>
      <c r="C27269" s="4" t="s">
        <v>13</v>
      </c>
      <c r="D27269" s="4" t="s">
        <v>10</v>
      </c>
      <c r="E27269" s="4" t="s">
        <v>6</v>
      </c>
      <c r="F27269" s="4" t="s">
        <v>6</v>
      </c>
      <c r="G27269" s="4" t="s">
        <v>6</v>
      </c>
      <c r="H27269" s="4" t="s">
        <v>6</v>
      </c>
    </row>
    <row r="27270" spans="1:8">
      <c r="A27270" t="n">
        <v>218044</v>
      </c>
      <c r="B27270" s="40" t="n">
        <v>51</v>
      </c>
      <c r="C27270" s="7" t="n">
        <v>3</v>
      </c>
      <c r="D27270" s="7" t="n">
        <v>9</v>
      </c>
      <c r="E27270" s="7" t="s">
        <v>1634</v>
      </c>
      <c r="F27270" s="7" t="s">
        <v>626</v>
      </c>
      <c r="G27270" s="7" t="s">
        <v>88</v>
      </c>
      <c r="H27270" s="7" t="s">
        <v>89</v>
      </c>
    </row>
    <row r="27271" spans="1:8">
      <c r="A27271" t="s">
        <v>4</v>
      </c>
      <c r="B27271" s="4" t="s">
        <v>5</v>
      </c>
      <c r="C27271" s="4" t="s">
        <v>13</v>
      </c>
      <c r="D27271" s="4" t="s">
        <v>10</v>
      </c>
      <c r="E27271" s="4" t="s">
        <v>22</v>
      </c>
    </row>
    <row r="27272" spans="1:8">
      <c r="A27272" t="n">
        <v>218073</v>
      </c>
      <c r="B27272" s="28" t="n">
        <v>58</v>
      </c>
      <c r="C27272" s="7" t="n">
        <v>100</v>
      </c>
      <c r="D27272" s="7" t="n">
        <v>1000</v>
      </c>
      <c r="E27272" s="7" t="n">
        <v>1</v>
      </c>
    </row>
    <row r="27273" spans="1:8">
      <c r="A27273" t="s">
        <v>4</v>
      </c>
      <c r="B27273" s="4" t="s">
        <v>5</v>
      </c>
      <c r="C27273" s="4" t="s">
        <v>13</v>
      </c>
      <c r="D27273" s="4" t="s">
        <v>10</v>
      </c>
      <c r="E27273" s="4" t="s">
        <v>9</v>
      </c>
      <c r="F27273" s="4" t="s">
        <v>10</v>
      </c>
    </row>
    <row r="27274" spans="1:8">
      <c r="A27274" t="n">
        <v>218081</v>
      </c>
      <c r="B27274" s="14" t="n">
        <v>50</v>
      </c>
      <c r="C27274" s="7" t="n">
        <v>3</v>
      </c>
      <c r="D27274" s="7" t="n">
        <v>1527</v>
      </c>
      <c r="E27274" s="7" t="n">
        <v>1036831949</v>
      </c>
      <c r="F27274" s="7" t="n">
        <v>1000</v>
      </c>
    </row>
    <row r="27275" spans="1:8">
      <c r="A27275" t="s">
        <v>4</v>
      </c>
      <c r="B27275" s="4" t="s">
        <v>5</v>
      </c>
      <c r="C27275" s="4" t="s">
        <v>13</v>
      </c>
      <c r="D27275" s="4" t="s">
        <v>10</v>
      </c>
    </row>
    <row r="27276" spans="1:8">
      <c r="A27276" t="n">
        <v>218091</v>
      </c>
      <c r="B27276" s="28" t="n">
        <v>58</v>
      </c>
      <c r="C27276" s="7" t="n">
        <v>255</v>
      </c>
      <c r="D27276" s="7" t="n">
        <v>0</v>
      </c>
    </row>
    <row r="27277" spans="1:8">
      <c r="A27277" t="s">
        <v>4</v>
      </c>
      <c r="B27277" s="4" t="s">
        <v>5</v>
      </c>
      <c r="C27277" s="4" t="s">
        <v>13</v>
      </c>
      <c r="D27277" s="4" t="s">
        <v>10</v>
      </c>
      <c r="E27277" s="4" t="s">
        <v>22</v>
      </c>
      <c r="F27277" s="4" t="s">
        <v>10</v>
      </c>
      <c r="G27277" s="4" t="s">
        <v>9</v>
      </c>
      <c r="H27277" s="4" t="s">
        <v>9</v>
      </c>
      <c r="I27277" s="4" t="s">
        <v>10</v>
      </c>
      <c r="J27277" s="4" t="s">
        <v>10</v>
      </c>
      <c r="K27277" s="4" t="s">
        <v>9</v>
      </c>
      <c r="L27277" s="4" t="s">
        <v>9</v>
      </c>
      <c r="M27277" s="4" t="s">
        <v>9</v>
      </c>
      <c r="N27277" s="4" t="s">
        <v>9</v>
      </c>
      <c r="O27277" s="4" t="s">
        <v>6</v>
      </c>
    </row>
    <row r="27278" spans="1:8">
      <c r="A27278" t="n">
        <v>218095</v>
      </c>
      <c r="B27278" s="14" t="n">
        <v>50</v>
      </c>
      <c r="C27278" s="7" t="n">
        <v>0</v>
      </c>
      <c r="D27278" s="7" t="n">
        <v>2232</v>
      </c>
      <c r="E27278" s="7" t="n">
        <v>0.300000011920929</v>
      </c>
      <c r="F27278" s="7" t="n">
        <v>1000</v>
      </c>
      <c r="G27278" s="7" t="n">
        <v>0</v>
      </c>
      <c r="H27278" s="7" t="n">
        <v>-1082130432</v>
      </c>
      <c r="I27278" s="7" t="n">
        <v>0</v>
      </c>
      <c r="J27278" s="7" t="n">
        <v>65533</v>
      </c>
      <c r="K27278" s="7" t="n">
        <v>0</v>
      </c>
      <c r="L27278" s="7" t="n">
        <v>0</v>
      </c>
      <c r="M27278" s="7" t="n">
        <v>0</v>
      </c>
      <c r="N27278" s="7" t="n">
        <v>0</v>
      </c>
      <c r="O27278" s="7" t="s">
        <v>12</v>
      </c>
    </row>
    <row r="27279" spans="1:8">
      <c r="A27279" t="s">
        <v>4</v>
      </c>
      <c r="B27279" s="4" t="s">
        <v>5</v>
      </c>
      <c r="C27279" s="4" t="s">
        <v>13</v>
      </c>
      <c r="D27279" s="4" t="s">
        <v>10</v>
      </c>
      <c r="E27279" s="4" t="s">
        <v>22</v>
      </c>
      <c r="F27279" s="4" t="s">
        <v>10</v>
      </c>
      <c r="G27279" s="4" t="s">
        <v>9</v>
      </c>
      <c r="H27279" s="4" t="s">
        <v>9</v>
      </c>
      <c r="I27279" s="4" t="s">
        <v>10</v>
      </c>
      <c r="J27279" s="4" t="s">
        <v>10</v>
      </c>
      <c r="K27279" s="4" t="s">
        <v>9</v>
      </c>
      <c r="L27279" s="4" t="s">
        <v>9</v>
      </c>
      <c r="M27279" s="4" t="s">
        <v>9</v>
      </c>
      <c r="N27279" s="4" t="s">
        <v>9</v>
      </c>
      <c r="O27279" s="4" t="s">
        <v>6</v>
      </c>
    </row>
    <row r="27280" spans="1:8">
      <c r="A27280" t="n">
        <v>218134</v>
      </c>
      <c r="B27280" s="14" t="n">
        <v>50</v>
      </c>
      <c r="C27280" s="7" t="n">
        <v>0</v>
      </c>
      <c r="D27280" s="7" t="n">
        <v>4519</v>
      </c>
      <c r="E27280" s="7" t="n">
        <v>1</v>
      </c>
      <c r="F27280" s="7" t="n">
        <v>1000</v>
      </c>
      <c r="G27280" s="7" t="n">
        <v>0</v>
      </c>
      <c r="H27280" s="7" t="n">
        <v>0</v>
      </c>
      <c r="I27280" s="7" t="n">
        <v>0</v>
      </c>
      <c r="J27280" s="7" t="n">
        <v>65533</v>
      </c>
      <c r="K27280" s="7" t="n">
        <v>0</v>
      </c>
      <c r="L27280" s="7" t="n">
        <v>0</v>
      </c>
      <c r="M27280" s="7" t="n">
        <v>0</v>
      </c>
      <c r="N27280" s="7" t="n">
        <v>0</v>
      </c>
      <c r="O27280" s="7" t="s">
        <v>12</v>
      </c>
    </row>
    <row r="27281" spans="1:15">
      <c r="A27281" t="s">
        <v>4</v>
      </c>
      <c r="B27281" s="4" t="s">
        <v>5</v>
      </c>
      <c r="C27281" s="4" t="s">
        <v>13</v>
      </c>
      <c r="D27281" s="4" t="s">
        <v>10</v>
      </c>
      <c r="E27281" s="4" t="s">
        <v>6</v>
      </c>
    </row>
    <row r="27282" spans="1:15">
      <c r="A27282" t="n">
        <v>218173</v>
      </c>
      <c r="B27282" s="40" t="n">
        <v>51</v>
      </c>
      <c r="C27282" s="7" t="n">
        <v>4</v>
      </c>
      <c r="D27282" s="7" t="n">
        <v>2</v>
      </c>
      <c r="E27282" s="7" t="s">
        <v>882</v>
      </c>
    </row>
    <row r="27283" spans="1:15">
      <c r="A27283" t="s">
        <v>4</v>
      </c>
      <c r="B27283" s="4" t="s">
        <v>5</v>
      </c>
      <c r="C27283" s="4" t="s">
        <v>10</v>
      </c>
    </row>
    <row r="27284" spans="1:15">
      <c r="A27284" t="n">
        <v>218186</v>
      </c>
      <c r="B27284" s="35" t="n">
        <v>16</v>
      </c>
      <c r="C27284" s="7" t="n">
        <v>0</v>
      </c>
    </row>
    <row r="27285" spans="1:15">
      <c r="A27285" t="s">
        <v>4</v>
      </c>
      <c r="B27285" s="4" t="s">
        <v>5</v>
      </c>
      <c r="C27285" s="4" t="s">
        <v>10</v>
      </c>
      <c r="D27285" s="4" t="s">
        <v>13</v>
      </c>
      <c r="E27285" s="4" t="s">
        <v>9</v>
      </c>
      <c r="F27285" s="4" t="s">
        <v>72</v>
      </c>
      <c r="G27285" s="4" t="s">
        <v>13</v>
      </c>
      <c r="H27285" s="4" t="s">
        <v>13</v>
      </c>
    </row>
    <row r="27286" spans="1:15">
      <c r="A27286" t="n">
        <v>218189</v>
      </c>
      <c r="B27286" s="52" t="n">
        <v>26</v>
      </c>
      <c r="C27286" s="7" t="n">
        <v>2</v>
      </c>
      <c r="D27286" s="7" t="n">
        <v>17</v>
      </c>
      <c r="E27286" s="7" t="n">
        <v>6390</v>
      </c>
      <c r="F27286" s="7" t="s">
        <v>1635</v>
      </c>
      <c r="G27286" s="7" t="n">
        <v>2</v>
      </c>
      <c r="H27286" s="7" t="n">
        <v>0</v>
      </c>
    </row>
    <row r="27287" spans="1:15">
      <c r="A27287" t="s">
        <v>4</v>
      </c>
      <c r="B27287" s="4" t="s">
        <v>5</v>
      </c>
    </row>
    <row r="27288" spans="1:15">
      <c r="A27288" t="n">
        <v>218235</v>
      </c>
      <c r="B27288" s="53" t="n">
        <v>28</v>
      </c>
    </row>
    <row r="27289" spans="1:15">
      <c r="A27289" t="s">
        <v>4</v>
      </c>
      <c r="B27289" s="4" t="s">
        <v>5</v>
      </c>
      <c r="C27289" s="4" t="s">
        <v>13</v>
      </c>
      <c r="D27289" s="4" t="s">
        <v>10</v>
      </c>
      <c r="E27289" s="4" t="s">
        <v>6</v>
      </c>
    </row>
    <row r="27290" spans="1:15">
      <c r="A27290" t="n">
        <v>218236</v>
      </c>
      <c r="B27290" s="40" t="n">
        <v>51</v>
      </c>
      <c r="C27290" s="7" t="n">
        <v>4</v>
      </c>
      <c r="D27290" s="7" t="n">
        <v>1</v>
      </c>
      <c r="E27290" s="7" t="s">
        <v>636</v>
      </c>
    </row>
    <row r="27291" spans="1:15">
      <c r="A27291" t="s">
        <v>4</v>
      </c>
      <c r="B27291" s="4" t="s">
        <v>5</v>
      </c>
      <c r="C27291" s="4" t="s">
        <v>10</v>
      </c>
    </row>
    <row r="27292" spans="1:15">
      <c r="A27292" t="n">
        <v>218249</v>
      </c>
      <c r="B27292" s="35" t="n">
        <v>16</v>
      </c>
      <c r="C27292" s="7" t="n">
        <v>0</v>
      </c>
    </row>
    <row r="27293" spans="1:15">
      <c r="A27293" t="s">
        <v>4</v>
      </c>
      <c r="B27293" s="4" t="s">
        <v>5</v>
      </c>
      <c r="C27293" s="4" t="s">
        <v>10</v>
      </c>
      <c r="D27293" s="4" t="s">
        <v>13</v>
      </c>
      <c r="E27293" s="4" t="s">
        <v>9</v>
      </c>
      <c r="F27293" s="4" t="s">
        <v>72</v>
      </c>
      <c r="G27293" s="4" t="s">
        <v>13</v>
      </c>
      <c r="H27293" s="4" t="s">
        <v>13</v>
      </c>
    </row>
    <row r="27294" spans="1:15">
      <c r="A27294" t="n">
        <v>218252</v>
      </c>
      <c r="B27294" s="52" t="n">
        <v>26</v>
      </c>
      <c r="C27294" s="7" t="n">
        <v>1</v>
      </c>
      <c r="D27294" s="7" t="n">
        <v>17</v>
      </c>
      <c r="E27294" s="7" t="n">
        <v>1377</v>
      </c>
      <c r="F27294" s="7" t="s">
        <v>1636</v>
      </c>
      <c r="G27294" s="7" t="n">
        <v>2</v>
      </c>
      <c r="H27294" s="7" t="n">
        <v>0</v>
      </c>
    </row>
    <row r="27295" spans="1:15">
      <c r="A27295" t="s">
        <v>4</v>
      </c>
      <c r="B27295" s="4" t="s">
        <v>5</v>
      </c>
    </row>
    <row r="27296" spans="1:15">
      <c r="A27296" t="n">
        <v>218317</v>
      </c>
      <c r="B27296" s="53" t="n">
        <v>28</v>
      </c>
    </row>
    <row r="27297" spans="1:8">
      <c r="A27297" t="s">
        <v>4</v>
      </c>
      <c r="B27297" s="4" t="s">
        <v>5</v>
      </c>
      <c r="C27297" s="4" t="s">
        <v>13</v>
      </c>
      <c r="D27297" s="4" t="s">
        <v>10</v>
      </c>
      <c r="E27297" s="4" t="s">
        <v>6</v>
      </c>
    </row>
    <row r="27298" spans="1:8">
      <c r="A27298" t="n">
        <v>218318</v>
      </c>
      <c r="B27298" s="40" t="n">
        <v>51</v>
      </c>
      <c r="C27298" s="7" t="n">
        <v>4</v>
      </c>
      <c r="D27298" s="7" t="n">
        <v>9</v>
      </c>
      <c r="E27298" s="7" t="s">
        <v>595</v>
      </c>
    </row>
    <row r="27299" spans="1:8">
      <c r="A27299" t="s">
        <v>4</v>
      </c>
      <c r="B27299" s="4" t="s">
        <v>5</v>
      </c>
      <c r="C27299" s="4" t="s">
        <v>10</v>
      </c>
    </row>
    <row r="27300" spans="1:8">
      <c r="A27300" t="n">
        <v>218332</v>
      </c>
      <c r="B27300" s="35" t="n">
        <v>16</v>
      </c>
      <c r="C27300" s="7" t="n">
        <v>0</v>
      </c>
    </row>
    <row r="27301" spans="1:8">
      <c r="A27301" t="s">
        <v>4</v>
      </c>
      <c r="B27301" s="4" t="s">
        <v>5</v>
      </c>
      <c r="C27301" s="4" t="s">
        <v>10</v>
      </c>
      <c r="D27301" s="4" t="s">
        <v>13</v>
      </c>
      <c r="E27301" s="4" t="s">
        <v>9</v>
      </c>
      <c r="F27301" s="4" t="s">
        <v>72</v>
      </c>
      <c r="G27301" s="4" t="s">
        <v>13</v>
      </c>
      <c r="H27301" s="4" t="s">
        <v>13</v>
      </c>
      <c r="I27301" s="4" t="s">
        <v>13</v>
      </c>
      <c r="J27301" s="4" t="s">
        <v>9</v>
      </c>
      <c r="K27301" s="4" t="s">
        <v>72</v>
      </c>
      <c r="L27301" s="4" t="s">
        <v>13</v>
      </c>
      <c r="M27301" s="4" t="s">
        <v>13</v>
      </c>
    </row>
    <row r="27302" spans="1:8">
      <c r="A27302" t="n">
        <v>218335</v>
      </c>
      <c r="B27302" s="52" t="n">
        <v>26</v>
      </c>
      <c r="C27302" s="7" t="n">
        <v>9</v>
      </c>
      <c r="D27302" s="7" t="n">
        <v>17</v>
      </c>
      <c r="E27302" s="7" t="n">
        <v>5352</v>
      </c>
      <c r="F27302" s="7" t="s">
        <v>1637</v>
      </c>
      <c r="G27302" s="7" t="n">
        <v>2</v>
      </c>
      <c r="H27302" s="7" t="n">
        <v>3</v>
      </c>
      <c r="I27302" s="7" t="n">
        <v>17</v>
      </c>
      <c r="J27302" s="7" t="n">
        <v>5353</v>
      </c>
      <c r="K27302" s="7" t="s">
        <v>1638</v>
      </c>
      <c r="L27302" s="7" t="n">
        <v>2</v>
      </c>
      <c r="M27302" s="7" t="n">
        <v>0</v>
      </c>
    </row>
    <row r="27303" spans="1:8">
      <c r="A27303" t="s">
        <v>4</v>
      </c>
      <c r="B27303" s="4" t="s">
        <v>5</v>
      </c>
    </row>
    <row r="27304" spans="1:8">
      <c r="A27304" t="n">
        <v>218425</v>
      </c>
      <c r="B27304" s="53" t="n">
        <v>28</v>
      </c>
    </row>
    <row r="27305" spans="1:8">
      <c r="A27305" t="s">
        <v>4</v>
      </c>
      <c r="B27305" s="4" t="s">
        <v>5</v>
      </c>
      <c r="C27305" s="4" t="s">
        <v>13</v>
      </c>
      <c r="D27305" s="4" t="s">
        <v>10</v>
      </c>
      <c r="E27305" s="4" t="s">
        <v>6</v>
      </c>
    </row>
    <row r="27306" spans="1:8">
      <c r="A27306" t="n">
        <v>218426</v>
      </c>
      <c r="B27306" s="40" t="n">
        <v>51</v>
      </c>
      <c r="C27306" s="7" t="n">
        <v>4</v>
      </c>
      <c r="D27306" s="7" t="n">
        <v>3</v>
      </c>
      <c r="E27306" s="7" t="s">
        <v>1080</v>
      </c>
    </row>
    <row r="27307" spans="1:8">
      <c r="A27307" t="s">
        <v>4</v>
      </c>
      <c r="B27307" s="4" t="s">
        <v>5</v>
      </c>
      <c r="C27307" s="4" t="s">
        <v>10</v>
      </c>
    </row>
    <row r="27308" spans="1:8">
      <c r="A27308" t="n">
        <v>218439</v>
      </c>
      <c r="B27308" s="35" t="n">
        <v>16</v>
      </c>
      <c r="C27308" s="7" t="n">
        <v>0</v>
      </c>
    </row>
    <row r="27309" spans="1:8">
      <c r="A27309" t="s">
        <v>4</v>
      </c>
      <c r="B27309" s="4" t="s">
        <v>5</v>
      </c>
      <c r="C27309" s="4" t="s">
        <v>10</v>
      </c>
      <c r="D27309" s="4" t="s">
        <v>13</v>
      </c>
      <c r="E27309" s="4" t="s">
        <v>9</v>
      </c>
      <c r="F27309" s="4" t="s">
        <v>72</v>
      </c>
      <c r="G27309" s="4" t="s">
        <v>13</v>
      </c>
      <c r="H27309" s="4" t="s">
        <v>13</v>
      </c>
    </row>
    <row r="27310" spans="1:8">
      <c r="A27310" t="n">
        <v>218442</v>
      </c>
      <c r="B27310" s="52" t="n">
        <v>26</v>
      </c>
      <c r="C27310" s="7" t="n">
        <v>3</v>
      </c>
      <c r="D27310" s="7" t="n">
        <v>17</v>
      </c>
      <c r="E27310" s="7" t="n">
        <v>2357</v>
      </c>
      <c r="F27310" s="7" t="s">
        <v>1639</v>
      </c>
      <c r="G27310" s="7" t="n">
        <v>2</v>
      </c>
      <c r="H27310" s="7" t="n">
        <v>0</v>
      </c>
    </row>
    <row r="27311" spans="1:8">
      <c r="A27311" t="s">
        <v>4</v>
      </c>
      <c r="B27311" s="4" t="s">
        <v>5</v>
      </c>
    </row>
    <row r="27312" spans="1:8">
      <c r="A27312" t="n">
        <v>218491</v>
      </c>
      <c r="B27312" s="53" t="n">
        <v>28</v>
      </c>
    </row>
    <row r="27313" spans="1:13">
      <c r="A27313" t="s">
        <v>4</v>
      </c>
      <c r="B27313" s="4" t="s">
        <v>5</v>
      </c>
      <c r="C27313" s="4" t="s">
        <v>13</v>
      </c>
      <c r="D27313" s="4" t="s">
        <v>10</v>
      </c>
      <c r="E27313" s="4" t="s">
        <v>6</v>
      </c>
    </row>
    <row r="27314" spans="1:13">
      <c r="A27314" t="n">
        <v>218492</v>
      </c>
      <c r="B27314" s="40" t="n">
        <v>51</v>
      </c>
      <c r="C27314" s="7" t="n">
        <v>4</v>
      </c>
      <c r="D27314" s="7" t="n">
        <v>4</v>
      </c>
      <c r="E27314" s="7" t="s">
        <v>1080</v>
      </c>
    </row>
    <row r="27315" spans="1:13">
      <c r="A27315" t="s">
        <v>4</v>
      </c>
      <c r="B27315" s="4" t="s">
        <v>5</v>
      </c>
      <c r="C27315" s="4" t="s">
        <v>10</v>
      </c>
    </row>
    <row r="27316" spans="1:13">
      <c r="A27316" t="n">
        <v>218505</v>
      </c>
      <c r="B27316" s="35" t="n">
        <v>16</v>
      </c>
      <c r="C27316" s="7" t="n">
        <v>0</v>
      </c>
    </row>
    <row r="27317" spans="1:13">
      <c r="A27317" t="s">
        <v>4</v>
      </c>
      <c r="B27317" s="4" t="s">
        <v>5</v>
      </c>
      <c r="C27317" s="4" t="s">
        <v>10</v>
      </c>
      <c r="D27317" s="4" t="s">
        <v>13</v>
      </c>
      <c r="E27317" s="4" t="s">
        <v>9</v>
      </c>
      <c r="F27317" s="4" t="s">
        <v>72</v>
      </c>
      <c r="G27317" s="4" t="s">
        <v>13</v>
      </c>
      <c r="H27317" s="4" t="s">
        <v>13</v>
      </c>
    </row>
    <row r="27318" spans="1:13">
      <c r="A27318" t="n">
        <v>218508</v>
      </c>
      <c r="B27318" s="52" t="n">
        <v>26</v>
      </c>
      <c r="C27318" s="7" t="n">
        <v>4</v>
      </c>
      <c r="D27318" s="7" t="n">
        <v>17</v>
      </c>
      <c r="E27318" s="7" t="n">
        <v>7388</v>
      </c>
      <c r="F27318" s="7" t="s">
        <v>1640</v>
      </c>
      <c r="G27318" s="7" t="n">
        <v>2</v>
      </c>
      <c r="H27318" s="7" t="n">
        <v>0</v>
      </c>
    </row>
    <row r="27319" spans="1:13">
      <c r="A27319" t="s">
        <v>4</v>
      </c>
      <c r="B27319" s="4" t="s">
        <v>5</v>
      </c>
    </row>
    <row r="27320" spans="1:13">
      <c r="A27320" t="n">
        <v>218556</v>
      </c>
      <c r="B27320" s="53" t="n">
        <v>28</v>
      </c>
    </row>
    <row r="27321" spans="1:13">
      <c r="A27321" t="s">
        <v>4</v>
      </c>
      <c r="B27321" s="4" t="s">
        <v>5</v>
      </c>
      <c r="C27321" s="4" t="s">
        <v>10</v>
      </c>
      <c r="D27321" s="4" t="s">
        <v>13</v>
      </c>
    </row>
    <row r="27322" spans="1:13">
      <c r="A27322" t="n">
        <v>218557</v>
      </c>
      <c r="B27322" s="54" t="n">
        <v>89</v>
      </c>
      <c r="C27322" s="7" t="n">
        <v>65533</v>
      </c>
      <c r="D27322" s="7" t="n">
        <v>1</v>
      </c>
    </row>
    <row r="27323" spans="1:13">
      <c r="A27323" t="s">
        <v>4</v>
      </c>
      <c r="B27323" s="4" t="s">
        <v>5</v>
      </c>
      <c r="C27323" s="4" t="s">
        <v>10</v>
      </c>
      <c r="D27323" s="4" t="s">
        <v>13</v>
      </c>
      <c r="E27323" s="4" t="s">
        <v>6</v>
      </c>
      <c r="F27323" s="4" t="s">
        <v>22</v>
      </c>
      <c r="G27323" s="4" t="s">
        <v>22</v>
      </c>
      <c r="H27323" s="4" t="s">
        <v>22</v>
      </c>
    </row>
    <row r="27324" spans="1:13">
      <c r="A27324" t="n">
        <v>218561</v>
      </c>
      <c r="B27324" s="39" t="n">
        <v>48</v>
      </c>
      <c r="C27324" s="7" t="n">
        <v>1</v>
      </c>
      <c r="D27324" s="7" t="n">
        <v>0</v>
      </c>
      <c r="E27324" s="7" t="s">
        <v>1548</v>
      </c>
      <c r="F27324" s="7" t="n">
        <v>-1</v>
      </c>
      <c r="G27324" s="7" t="n">
        <v>1</v>
      </c>
      <c r="H27324" s="7" t="n">
        <v>0</v>
      </c>
    </row>
    <row r="27325" spans="1:13">
      <c r="A27325" t="s">
        <v>4</v>
      </c>
      <c r="B27325" s="4" t="s">
        <v>5</v>
      </c>
      <c r="C27325" s="4" t="s">
        <v>10</v>
      </c>
    </row>
    <row r="27326" spans="1:13">
      <c r="A27326" t="n">
        <v>218587</v>
      </c>
      <c r="B27326" s="35" t="n">
        <v>16</v>
      </c>
      <c r="C27326" s="7" t="n">
        <v>50</v>
      </c>
    </row>
    <row r="27327" spans="1:13">
      <c r="A27327" t="s">
        <v>4</v>
      </c>
      <c r="B27327" s="4" t="s">
        <v>5</v>
      </c>
      <c r="C27327" s="4" t="s">
        <v>10</v>
      </c>
      <c r="D27327" s="4" t="s">
        <v>13</v>
      </c>
      <c r="E27327" s="4" t="s">
        <v>6</v>
      </c>
      <c r="F27327" s="4" t="s">
        <v>22</v>
      </c>
      <c r="G27327" s="4" t="s">
        <v>22</v>
      </c>
      <c r="H27327" s="4" t="s">
        <v>22</v>
      </c>
    </row>
    <row r="27328" spans="1:13">
      <c r="A27328" t="n">
        <v>218590</v>
      </c>
      <c r="B27328" s="39" t="n">
        <v>48</v>
      </c>
      <c r="C27328" s="7" t="n">
        <v>2</v>
      </c>
      <c r="D27328" s="7" t="n">
        <v>0</v>
      </c>
      <c r="E27328" s="7" t="s">
        <v>1548</v>
      </c>
      <c r="F27328" s="7" t="n">
        <v>-1</v>
      </c>
      <c r="G27328" s="7" t="n">
        <v>1</v>
      </c>
      <c r="H27328" s="7" t="n">
        <v>0</v>
      </c>
    </row>
    <row r="27329" spans="1:8">
      <c r="A27329" t="s">
        <v>4</v>
      </c>
      <c r="B27329" s="4" t="s">
        <v>5</v>
      </c>
      <c r="C27329" s="4" t="s">
        <v>10</v>
      </c>
      <c r="D27329" s="4" t="s">
        <v>13</v>
      </c>
      <c r="E27329" s="4" t="s">
        <v>6</v>
      </c>
      <c r="F27329" s="4" t="s">
        <v>22</v>
      </c>
      <c r="G27329" s="4" t="s">
        <v>22</v>
      </c>
      <c r="H27329" s="4" t="s">
        <v>22</v>
      </c>
    </row>
    <row r="27330" spans="1:8">
      <c r="A27330" t="n">
        <v>218616</v>
      </c>
      <c r="B27330" s="39" t="n">
        <v>48</v>
      </c>
      <c r="C27330" s="7" t="n">
        <v>3</v>
      </c>
      <c r="D27330" s="7" t="n">
        <v>0</v>
      </c>
      <c r="E27330" s="7" t="s">
        <v>1548</v>
      </c>
      <c r="F27330" s="7" t="n">
        <v>-1</v>
      </c>
      <c r="G27330" s="7" t="n">
        <v>1</v>
      </c>
      <c r="H27330" s="7" t="n">
        <v>0</v>
      </c>
    </row>
    <row r="27331" spans="1:8">
      <c r="A27331" t="s">
        <v>4</v>
      </c>
      <c r="B27331" s="4" t="s">
        <v>5</v>
      </c>
      <c r="C27331" s="4" t="s">
        <v>10</v>
      </c>
    </row>
    <row r="27332" spans="1:8">
      <c r="A27332" t="n">
        <v>218642</v>
      </c>
      <c r="B27332" s="35" t="n">
        <v>16</v>
      </c>
      <c r="C27332" s="7" t="n">
        <v>50</v>
      </c>
    </row>
    <row r="27333" spans="1:8">
      <c r="A27333" t="s">
        <v>4</v>
      </c>
      <c r="B27333" s="4" t="s">
        <v>5</v>
      </c>
      <c r="C27333" s="4" t="s">
        <v>10</v>
      </c>
      <c r="D27333" s="4" t="s">
        <v>13</v>
      </c>
      <c r="E27333" s="4" t="s">
        <v>6</v>
      </c>
      <c r="F27333" s="4" t="s">
        <v>22</v>
      </c>
      <c r="G27333" s="4" t="s">
        <v>22</v>
      </c>
      <c r="H27333" s="4" t="s">
        <v>22</v>
      </c>
    </row>
    <row r="27334" spans="1:8">
      <c r="A27334" t="n">
        <v>218645</v>
      </c>
      <c r="B27334" s="39" t="n">
        <v>48</v>
      </c>
      <c r="C27334" s="7" t="n">
        <v>4</v>
      </c>
      <c r="D27334" s="7" t="n">
        <v>0</v>
      </c>
      <c r="E27334" s="7" t="s">
        <v>1548</v>
      </c>
      <c r="F27334" s="7" t="n">
        <v>-1</v>
      </c>
      <c r="G27334" s="7" t="n">
        <v>1</v>
      </c>
      <c r="H27334" s="7" t="n">
        <v>0</v>
      </c>
    </row>
    <row r="27335" spans="1:8">
      <c r="A27335" t="s">
        <v>4</v>
      </c>
      <c r="B27335" s="4" t="s">
        <v>5</v>
      </c>
      <c r="C27335" s="4" t="s">
        <v>10</v>
      </c>
      <c r="D27335" s="4" t="s">
        <v>13</v>
      </c>
      <c r="E27335" s="4" t="s">
        <v>6</v>
      </c>
      <c r="F27335" s="4" t="s">
        <v>22</v>
      </c>
      <c r="G27335" s="4" t="s">
        <v>22</v>
      </c>
      <c r="H27335" s="4" t="s">
        <v>22</v>
      </c>
    </row>
    <row r="27336" spans="1:8">
      <c r="A27336" t="n">
        <v>218671</v>
      </c>
      <c r="B27336" s="39" t="n">
        <v>48</v>
      </c>
      <c r="C27336" s="7" t="n">
        <v>5</v>
      </c>
      <c r="D27336" s="7" t="n">
        <v>0</v>
      </c>
      <c r="E27336" s="7" t="s">
        <v>1548</v>
      </c>
      <c r="F27336" s="7" t="n">
        <v>-1</v>
      </c>
      <c r="G27336" s="7" t="n">
        <v>1</v>
      </c>
      <c r="H27336" s="7" t="n">
        <v>0</v>
      </c>
    </row>
    <row r="27337" spans="1:8">
      <c r="A27337" t="s">
        <v>4</v>
      </c>
      <c r="B27337" s="4" t="s">
        <v>5</v>
      </c>
      <c r="C27337" s="4" t="s">
        <v>10</v>
      </c>
    </row>
    <row r="27338" spans="1:8">
      <c r="A27338" t="n">
        <v>218697</v>
      </c>
      <c r="B27338" s="35" t="n">
        <v>16</v>
      </c>
      <c r="C27338" s="7" t="n">
        <v>50</v>
      </c>
    </row>
    <row r="27339" spans="1:8">
      <c r="A27339" t="s">
        <v>4</v>
      </c>
      <c r="B27339" s="4" t="s">
        <v>5</v>
      </c>
      <c r="C27339" s="4" t="s">
        <v>10</v>
      </c>
      <c r="D27339" s="4" t="s">
        <v>13</v>
      </c>
      <c r="E27339" s="4" t="s">
        <v>6</v>
      </c>
      <c r="F27339" s="4" t="s">
        <v>22</v>
      </c>
      <c r="G27339" s="4" t="s">
        <v>22</v>
      </c>
      <c r="H27339" s="4" t="s">
        <v>22</v>
      </c>
    </row>
    <row r="27340" spans="1:8">
      <c r="A27340" t="n">
        <v>218700</v>
      </c>
      <c r="B27340" s="39" t="n">
        <v>48</v>
      </c>
      <c r="C27340" s="7" t="n">
        <v>6</v>
      </c>
      <c r="D27340" s="7" t="n">
        <v>0</v>
      </c>
      <c r="E27340" s="7" t="s">
        <v>1548</v>
      </c>
      <c r="F27340" s="7" t="n">
        <v>-1</v>
      </c>
      <c r="G27340" s="7" t="n">
        <v>1</v>
      </c>
      <c r="H27340" s="7" t="n">
        <v>0</v>
      </c>
    </row>
    <row r="27341" spans="1:8">
      <c r="A27341" t="s">
        <v>4</v>
      </c>
      <c r="B27341" s="4" t="s">
        <v>5</v>
      </c>
      <c r="C27341" s="4" t="s">
        <v>10</v>
      </c>
      <c r="D27341" s="4" t="s">
        <v>13</v>
      </c>
      <c r="E27341" s="4" t="s">
        <v>6</v>
      </c>
      <c r="F27341" s="4" t="s">
        <v>22</v>
      </c>
      <c r="G27341" s="4" t="s">
        <v>22</v>
      </c>
      <c r="H27341" s="4" t="s">
        <v>22</v>
      </c>
    </row>
    <row r="27342" spans="1:8">
      <c r="A27342" t="n">
        <v>218726</v>
      </c>
      <c r="B27342" s="39" t="n">
        <v>48</v>
      </c>
      <c r="C27342" s="7" t="n">
        <v>7</v>
      </c>
      <c r="D27342" s="7" t="n">
        <v>0</v>
      </c>
      <c r="E27342" s="7" t="s">
        <v>1548</v>
      </c>
      <c r="F27342" s="7" t="n">
        <v>-1</v>
      </c>
      <c r="G27342" s="7" t="n">
        <v>1</v>
      </c>
      <c r="H27342" s="7" t="n">
        <v>0</v>
      </c>
    </row>
    <row r="27343" spans="1:8">
      <c r="A27343" t="s">
        <v>4</v>
      </c>
      <c r="B27343" s="4" t="s">
        <v>5</v>
      </c>
      <c r="C27343" s="4" t="s">
        <v>10</v>
      </c>
    </row>
    <row r="27344" spans="1:8">
      <c r="A27344" t="n">
        <v>218752</v>
      </c>
      <c r="B27344" s="35" t="n">
        <v>16</v>
      </c>
      <c r="C27344" s="7" t="n">
        <v>50</v>
      </c>
    </row>
    <row r="27345" spans="1:8">
      <c r="A27345" t="s">
        <v>4</v>
      </c>
      <c r="B27345" s="4" t="s">
        <v>5</v>
      </c>
      <c r="C27345" s="4" t="s">
        <v>10</v>
      </c>
      <c r="D27345" s="4" t="s">
        <v>13</v>
      </c>
      <c r="E27345" s="4" t="s">
        <v>6</v>
      </c>
      <c r="F27345" s="4" t="s">
        <v>22</v>
      </c>
      <c r="G27345" s="4" t="s">
        <v>22</v>
      </c>
      <c r="H27345" s="4" t="s">
        <v>22</v>
      </c>
    </row>
    <row r="27346" spans="1:8">
      <c r="A27346" t="n">
        <v>218755</v>
      </c>
      <c r="B27346" s="39" t="n">
        <v>48</v>
      </c>
      <c r="C27346" s="7" t="n">
        <v>8</v>
      </c>
      <c r="D27346" s="7" t="n">
        <v>0</v>
      </c>
      <c r="E27346" s="7" t="s">
        <v>1548</v>
      </c>
      <c r="F27346" s="7" t="n">
        <v>-1</v>
      </c>
      <c r="G27346" s="7" t="n">
        <v>1</v>
      </c>
      <c r="H27346" s="7" t="n">
        <v>0</v>
      </c>
    </row>
    <row r="27347" spans="1:8">
      <c r="A27347" t="s">
        <v>4</v>
      </c>
      <c r="B27347" s="4" t="s">
        <v>5</v>
      </c>
      <c r="C27347" s="4" t="s">
        <v>10</v>
      </c>
      <c r="D27347" s="4" t="s">
        <v>13</v>
      </c>
      <c r="E27347" s="4" t="s">
        <v>6</v>
      </c>
      <c r="F27347" s="4" t="s">
        <v>22</v>
      </c>
      <c r="G27347" s="4" t="s">
        <v>22</v>
      </c>
      <c r="H27347" s="4" t="s">
        <v>22</v>
      </c>
    </row>
    <row r="27348" spans="1:8">
      <c r="A27348" t="n">
        <v>218781</v>
      </c>
      <c r="B27348" s="39" t="n">
        <v>48</v>
      </c>
      <c r="C27348" s="7" t="n">
        <v>9</v>
      </c>
      <c r="D27348" s="7" t="n">
        <v>0</v>
      </c>
      <c r="E27348" s="7" t="s">
        <v>1548</v>
      </c>
      <c r="F27348" s="7" t="n">
        <v>-1</v>
      </c>
      <c r="G27348" s="7" t="n">
        <v>1</v>
      </c>
      <c r="H27348" s="7" t="n">
        <v>0</v>
      </c>
    </row>
    <row r="27349" spans="1:8">
      <c r="A27349" t="s">
        <v>4</v>
      </c>
      <c r="B27349" s="4" t="s">
        <v>5</v>
      </c>
      <c r="C27349" s="4" t="s">
        <v>10</v>
      </c>
    </row>
    <row r="27350" spans="1:8">
      <c r="A27350" t="n">
        <v>218807</v>
      </c>
      <c r="B27350" s="35" t="n">
        <v>16</v>
      </c>
      <c r="C27350" s="7" t="n">
        <v>1800</v>
      </c>
    </row>
    <row r="27351" spans="1:8">
      <c r="A27351" t="s">
        <v>4</v>
      </c>
      <c r="B27351" s="4" t="s">
        <v>5</v>
      </c>
      <c r="C27351" s="4" t="s">
        <v>13</v>
      </c>
      <c r="D27351" s="4" t="s">
        <v>10</v>
      </c>
      <c r="E27351" s="4" t="s">
        <v>22</v>
      </c>
    </row>
    <row r="27352" spans="1:8">
      <c r="A27352" t="n">
        <v>218810</v>
      </c>
      <c r="B27352" s="28" t="n">
        <v>58</v>
      </c>
      <c r="C27352" s="7" t="n">
        <v>101</v>
      </c>
      <c r="D27352" s="7" t="n">
        <v>300</v>
      </c>
      <c r="E27352" s="7" t="n">
        <v>1</v>
      </c>
    </row>
    <row r="27353" spans="1:8">
      <c r="A27353" t="s">
        <v>4</v>
      </c>
      <c r="B27353" s="4" t="s">
        <v>5</v>
      </c>
      <c r="C27353" s="4" t="s">
        <v>13</v>
      </c>
      <c r="D27353" s="4" t="s">
        <v>10</v>
      </c>
      <c r="E27353" s="4" t="s">
        <v>10</v>
      </c>
    </row>
    <row r="27354" spans="1:8">
      <c r="A27354" t="n">
        <v>218818</v>
      </c>
      <c r="B27354" s="14" t="n">
        <v>50</v>
      </c>
      <c r="C27354" s="7" t="n">
        <v>1</v>
      </c>
      <c r="D27354" s="7" t="n">
        <v>2232</v>
      </c>
      <c r="E27354" s="7" t="n">
        <v>2000</v>
      </c>
    </row>
    <row r="27355" spans="1:8">
      <c r="A27355" t="s">
        <v>4</v>
      </c>
      <c r="B27355" s="4" t="s">
        <v>5</v>
      </c>
      <c r="C27355" s="4" t="s">
        <v>13</v>
      </c>
      <c r="D27355" s="4" t="s">
        <v>10</v>
      </c>
      <c r="E27355" s="4" t="s">
        <v>10</v>
      </c>
    </row>
    <row r="27356" spans="1:8">
      <c r="A27356" t="n">
        <v>218824</v>
      </c>
      <c r="B27356" s="14" t="n">
        <v>50</v>
      </c>
      <c r="C27356" s="7" t="n">
        <v>1</v>
      </c>
      <c r="D27356" s="7" t="n">
        <v>4519</v>
      </c>
      <c r="E27356" s="7" t="n">
        <v>2000</v>
      </c>
    </row>
    <row r="27357" spans="1:8">
      <c r="A27357" t="s">
        <v>4</v>
      </c>
      <c r="B27357" s="4" t="s">
        <v>5</v>
      </c>
      <c r="C27357" s="4" t="s">
        <v>13</v>
      </c>
      <c r="D27357" s="4" t="s">
        <v>10</v>
      </c>
    </row>
    <row r="27358" spans="1:8">
      <c r="A27358" t="n">
        <v>218830</v>
      </c>
      <c r="B27358" s="28" t="n">
        <v>58</v>
      </c>
      <c r="C27358" s="7" t="n">
        <v>254</v>
      </c>
      <c r="D27358" s="7" t="n">
        <v>0</v>
      </c>
    </row>
    <row r="27359" spans="1:8">
      <c r="A27359" t="s">
        <v>4</v>
      </c>
      <c r="B27359" s="4" t="s">
        <v>5</v>
      </c>
      <c r="C27359" s="4" t="s">
        <v>13</v>
      </c>
    </row>
    <row r="27360" spans="1:8">
      <c r="A27360" t="n">
        <v>218834</v>
      </c>
      <c r="B27360" s="42" t="n">
        <v>116</v>
      </c>
      <c r="C27360" s="7" t="n">
        <v>1</v>
      </c>
    </row>
    <row r="27361" spans="1:8">
      <c r="A27361" t="s">
        <v>4</v>
      </c>
      <c r="B27361" s="4" t="s">
        <v>5</v>
      </c>
      <c r="C27361" s="4" t="s">
        <v>13</v>
      </c>
      <c r="D27361" s="4" t="s">
        <v>13</v>
      </c>
      <c r="E27361" s="4" t="s">
        <v>22</v>
      </c>
      <c r="F27361" s="4" t="s">
        <v>22</v>
      </c>
      <c r="G27361" s="4" t="s">
        <v>22</v>
      </c>
      <c r="H27361" s="4" t="s">
        <v>10</v>
      </c>
    </row>
    <row r="27362" spans="1:8">
      <c r="A27362" t="n">
        <v>218836</v>
      </c>
      <c r="B27362" s="25" t="n">
        <v>45</v>
      </c>
      <c r="C27362" s="7" t="n">
        <v>2</v>
      </c>
      <c r="D27362" s="7" t="n">
        <v>3</v>
      </c>
      <c r="E27362" s="7" t="n">
        <v>4.3600001335144</v>
      </c>
      <c r="F27362" s="7" t="n">
        <v>0.829999983310699</v>
      </c>
      <c r="G27362" s="7" t="n">
        <v>-15.7600002288818</v>
      </c>
      <c r="H27362" s="7" t="n">
        <v>0</v>
      </c>
    </row>
    <row r="27363" spans="1:8">
      <c r="A27363" t="s">
        <v>4</v>
      </c>
      <c r="B27363" s="4" t="s">
        <v>5</v>
      </c>
      <c r="C27363" s="4" t="s">
        <v>13</v>
      </c>
      <c r="D27363" s="4" t="s">
        <v>13</v>
      </c>
      <c r="E27363" s="4" t="s">
        <v>22</v>
      </c>
      <c r="F27363" s="4" t="s">
        <v>22</v>
      </c>
      <c r="G27363" s="4" t="s">
        <v>22</v>
      </c>
      <c r="H27363" s="4" t="s">
        <v>10</v>
      </c>
      <c r="I27363" s="4" t="s">
        <v>13</v>
      </c>
    </row>
    <row r="27364" spans="1:8">
      <c r="A27364" t="n">
        <v>218853</v>
      </c>
      <c r="B27364" s="25" t="n">
        <v>45</v>
      </c>
      <c r="C27364" s="7" t="n">
        <v>4</v>
      </c>
      <c r="D27364" s="7" t="n">
        <v>3</v>
      </c>
      <c r="E27364" s="7" t="n">
        <v>354.670013427734</v>
      </c>
      <c r="F27364" s="7" t="n">
        <v>304.559997558594</v>
      </c>
      <c r="G27364" s="7" t="n">
        <v>12</v>
      </c>
      <c r="H27364" s="7" t="n">
        <v>0</v>
      </c>
      <c r="I27364" s="7" t="n">
        <v>0</v>
      </c>
    </row>
    <row r="27365" spans="1:8">
      <c r="A27365" t="s">
        <v>4</v>
      </c>
      <c r="B27365" s="4" t="s">
        <v>5</v>
      </c>
      <c r="C27365" s="4" t="s">
        <v>13</v>
      </c>
      <c r="D27365" s="4" t="s">
        <v>13</v>
      </c>
      <c r="E27365" s="4" t="s">
        <v>22</v>
      </c>
      <c r="F27365" s="4" t="s">
        <v>10</v>
      </c>
    </row>
    <row r="27366" spans="1:8">
      <c r="A27366" t="n">
        <v>218871</v>
      </c>
      <c r="B27366" s="25" t="n">
        <v>45</v>
      </c>
      <c r="C27366" s="7" t="n">
        <v>5</v>
      </c>
      <c r="D27366" s="7" t="n">
        <v>3</v>
      </c>
      <c r="E27366" s="7" t="n">
        <v>3.29999995231628</v>
      </c>
      <c r="F27366" s="7" t="n">
        <v>0</v>
      </c>
    </row>
    <row r="27367" spans="1:8">
      <c r="A27367" t="s">
        <v>4</v>
      </c>
      <c r="B27367" s="4" t="s">
        <v>5</v>
      </c>
      <c r="C27367" s="4" t="s">
        <v>13</v>
      </c>
      <c r="D27367" s="4" t="s">
        <v>13</v>
      </c>
      <c r="E27367" s="4" t="s">
        <v>22</v>
      </c>
      <c r="F27367" s="4" t="s">
        <v>10</v>
      </c>
    </row>
    <row r="27368" spans="1:8">
      <c r="A27368" t="n">
        <v>218880</v>
      </c>
      <c r="B27368" s="25" t="n">
        <v>45</v>
      </c>
      <c r="C27368" s="7" t="n">
        <v>11</v>
      </c>
      <c r="D27368" s="7" t="n">
        <v>3</v>
      </c>
      <c r="E27368" s="7" t="n">
        <v>38</v>
      </c>
      <c r="F27368" s="7" t="n">
        <v>0</v>
      </c>
    </row>
    <row r="27369" spans="1:8">
      <c r="A27369" t="s">
        <v>4</v>
      </c>
      <c r="B27369" s="4" t="s">
        <v>5</v>
      </c>
      <c r="C27369" s="4" t="s">
        <v>13</v>
      </c>
      <c r="D27369" s="4" t="s">
        <v>13</v>
      </c>
      <c r="E27369" s="4" t="s">
        <v>22</v>
      </c>
      <c r="F27369" s="4" t="s">
        <v>22</v>
      </c>
      <c r="G27369" s="4" t="s">
        <v>22</v>
      </c>
      <c r="H27369" s="4" t="s">
        <v>10</v>
      </c>
    </row>
    <row r="27370" spans="1:8">
      <c r="A27370" t="n">
        <v>218889</v>
      </c>
      <c r="B27370" s="25" t="n">
        <v>45</v>
      </c>
      <c r="C27370" s="7" t="n">
        <v>2</v>
      </c>
      <c r="D27370" s="7" t="n">
        <v>3</v>
      </c>
      <c r="E27370" s="7" t="n">
        <v>4.21999979019165</v>
      </c>
      <c r="F27370" s="7" t="n">
        <v>0.860000014305115</v>
      </c>
      <c r="G27370" s="7" t="n">
        <v>-16.0699996948242</v>
      </c>
      <c r="H27370" s="7" t="n">
        <v>10000</v>
      </c>
    </row>
    <row r="27371" spans="1:8">
      <c r="A27371" t="s">
        <v>4</v>
      </c>
      <c r="B27371" s="4" t="s">
        <v>5</v>
      </c>
      <c r="C27371" s="4" t="s">
        <v>13</v>
      </c>
      <c r="D27371" s="4" t="s">
        <v>13</v>
      </c>
      <c r="E27371" s="4" t="s">
        <v>22</v>
      </c>
      <c r="F27371" s="4" t="s">
        <v>22</v>
      </c>
      <c r="G27371" s="4" t="s">
        <v>22</v>
      </c>
      <c r="H27371" s="4" t="s">
        <v>10</v>
      </c>
      <c r="I27371" s="4" t="s">
        <v>13</v>
      </c>
    </row>
    <row r="27372" spans="1:8">
      <c r="A27372" t="n">
        <v>218906</v>
      </c>
      <c r="B27372" s="25" t="n">
        <v>45</v>
      </c>
      <c r="C27372" s="7" t="n">
        <v>4</v>
      </c>
      <c r="D27372" s="7" t="n">
        <v>3</v>
      </c>
      <c r="E27372" s="7" t="n">
        <v>341.660003662109</v>
      </c>
      <c r="F27372" s="7" t="n">
        <v>297.489990234375</v>
      </c>
      <c r="G27372" s="7" t="n">
        <v>12</v>
      </c>
      <c r="H27372" s="7" t="n">
        <v>10000</v>
      </c>
      <c r="I27372" s="7" t="n">
        <v>1</v>
      </c>
    </row>
    <row r="27373" spans="1:8">
      <c r="A27373" t="s">
        <v>4</v>
      </c>
      <c r="B27373" s="4" t="s">
        <v>5</v>
      </c>
      <c r="C27373" s="4" t="s">
        <v>13</v>
      </c>
      <c r="D27373" s="4" t="s">
        <v>13</v>
      </c>
      <c r="E27373" s="4" t="s">
        <v>22</v>
      </c>
      <c r="F27373" s="4" t="s">
        <v>10</v>
      </c>
    </row>
    <row r="27374" spans="1:8">
      <c r="A27374" t="n">
        <v>218924</v>
      </c>
      <c r="B27374" s="25" t="n">
        <v>45</v>
      </c>
      <c r="C27374" s="7" t="n">
        <v>5</v>
      </c>
      <c r="D27374" s="7" t="n">
        <v>3</v>
      </c>
      <c r="E27374" s="7" t="n">
        <v>2.20000004768372</v>
      </c>
      <c r="F27374" s="7" t="n">
        <v>10000</v>
      </c>
    </row>
    <row r="27375" spans="1:8">
      <c r="A27375" t="s">
        <v>4</v>
      </c>
      <c r="B27375" s="4" t="s">
        <v>5</v>
      </c>
      <c r="C27375" s="4" t="s">
        <v>13</v>
      </c>
      <c r="D27375" s="4" t="s">
        <v>13</v>
      </c>
      <c r="E27375" s="4" t="s">
        <v>22</v>
      </c>
      <c r="F27375" s="4" t="s">
        <v>10</v>
      </c>
    </row>
    <row r="27376" spans="1:8">
      <c r="A27376" t="n">
        <v>218933</v>
      </c>
      <c r="B27376" s="25" t="n">
        <v>45</v>
      </c>
      <c r="C27376" s="7" t="n">
        <v>11</v>
      </c>
      <c r="D27376" s="7" t="n">
        <v>3</v>
      </c>
      <c r="E27376" s="7" t="n">
        <v>38</v>
      </c>
      <c r="F27376" s="7" t="n">
        <v>10000</v>
      </c>
    </row>
    <row r="27377" spans="1:9">
      <c r="A27377" t="s">
        <v>4</v>
      </c>
      <c r="B27377" s="4" t="s">
        <v>5</v>
      </c>
      <c r="C27377" s="4" t="s">
        <v>13</v>
      </c>
      <c r="D27377" s="4" t="s">
        <v>10</v>
      </c>
      <c r="E27377" s="4" t="s">
        <v>10</v>
      </c>
      <c r="F27377" s="4" t="s">
        <v>9</v>
      </c>
    </row>
    <row r="27378" spans="1:9">
      <c r="A27378" t="n">
        <v>218942</v>
      </c>
      <c r="B27378" s="86" t="n">
        <v>84</v>
      </c>
      <c r="C27378" s="7" t="n">
        <v>0</v>
      </c>
      <c r="D27378" s="7" t="n">
        <v>0</v>
      </c>
      <c r="E27378" s="7" t="n">
        <v>0</v>
      </c>
      <c r="F27378" s="7" t="n">
        <v>1036831949</v>
      </c>
    </row>
    <row r="27379" spans="1:9">
      <c r="A27379" t="s">
        <v>4</v>
      </c>
      <c r="B27379" s="4" t="s">
        <v>5</v>
      </c>
      <c r="C27379" s="4" t="s">
        <v>10</v>
      </c>
      <c r="D27379" s="4" t="s">
        <v>22</v>
      </c>
      <c r="E27379" s="4" t="s">
        <v>22</v>
      </c>
      <c r="F27379" s="4" t="s">
        <v>22</v>
      </c>
      <c r="G27379" s="4" t="s">
        <v>22</v>
      </c>
    </row>
    <row r="27380" spans="1:9">
      <c r="A27380" t="n">
        <v>218952</v>
      </c>
      <c r="B27380" s="24" t="n">
        <v>46</v>
      </c>
      <c r="C27380" s="7" t="n">
        <v>26</v>
      </c>
      <c r="D27380" s="7" t="n">
        <v>2.92000007629395</v>
      </c>
      <c r="E27380" s="7" t="n">
        <v>0</v>
      </c>
      <c r="F27380" s="7" t="n">
        <v>-14.3199996948242</v>
      </c>
      <c r="G27380" s="7" t="n">
        <v>129.399993896484</v>
      </c>
    </row>
    <row r="27381" spans="1:9">
      <c r="A27381" t="s">
        <v>4</v>
      </c>
      <c r="B27381" s="4" t="s">
        <v>5</v>
      </c>
      <c r="C27381" s="4" t="s">
        <v>10</v>
      </c>
      <c r="D27381" s="4" t="s">
        <v>10</v>
      </c>
      <c r="E27381" s="4" t="s">
        <v>10</v>
      </c>
    </row>
    <row r="27382" spans="1:9">
      <c r="A27382" t="n">
        <v>218971</v>
      </c>
      <c r="B27382" s="57" t="n">
        <v>61</v>
      </c>
      <c r="C27382" s="7" t="n">
        <v>1</v>
      </c>
      <c r="D27382" s="7" t="n">
        <v>26</v>
      </c>
      <c r="E27382" s="7" t="n">
        <v>0</v>
      </c>
    </row>
    <row r="27383" spans="1:9">
      <c r="A27383" t="s">
        <v>4</v>
      </c>
      <c r="B27383" s="4" t="s">
        <v>5</v>
      </c>
      <c r="C27383" s="4" t="s">
        <v>10</v>
      </c>
      <c r="D27383" s="4" t="s">
        <v>10</v>
      </c>
      <c r="E27383" s="4" t="s">
        <v>10</v>
      </c>
    </row>
    <row r="27384" spans="1:9">
      <c r="A27384" t="n">
        <v>218978</v>
      </c>
      <c r="B27384" s="57" t="n">
        <v>61</v>
      </c>
      <c r="C27384" s="7" t="n">
        <v>2</v>
      </c>
      <c r="D27384" s="7" t="n">
        <v>26</v>
      </c>
      <c r="E27384" s="7" t="n">
        <v>0</v>
      </c>
    </row>
    <row r="27385" spans="1:9">
      <c r="A27385" t="s">
        <v>4</v>
      </c>
      <c r="B27385" s="4" t="s">
        <v>5</v>
      </c>
      <c r="C27385" s="4" t="s">
        <v>10</v>
      </c>
      <c r="D27385" s="4" t="s">
        <v>10</v>
      </c>
      <c r="E27385" s="4" t="s">
        <v>10</v>
      </c>
    </row>
    <row r="27386" spans="1:9">
      <c r="A27386" t="n">
        <v>218985</v>
      </c>
      <c r="B27386" s="57" t="n">
        <v>61</v>
      </c>
      <c r="C27386" s="7" t="n">
        <v>3</v>
      </c>
      <c r="D27386" s="7" t="n">
        <v>26</v>
      </c>
      <c r="E27386" s="7" t="n">
        <v>0</v>
      </c>
    </row>
    <row r="27387" spans="1:9">
      <c r="A27387" t="s">
        <v>4</v>
      </c>
      <c r="B27387" s="4" t="s">
        <v>5</v>
      </c>
      <c r="C27387" s="4" t="s">
        <v>10</v>
      </c>
      <c r="D27387" s="4" t="s">
        <v>10</v>
      </c>
      <c r="E27387" s="4" t="s">
        <v>10</v>
      </c>
    </row>
    <row r="27388" spans="1:9">
      <c r="A27388" t="n">
        <v>218992</v>
      </c>
      <c r="B27388" s="57" t="n">
        <v>61</v>
      </c>
      <c r="C27388" s="7" t="n">
        <v>4</v>
      </c>
      <c r="D27388" s="7" t="n">
        <v>26</v>
      </c>
      <c r="E27388" s="7" t="n">
        <v>0</v>
      </c>
    </row>
    <row r="27389" spans="1:9">
      <c r="A27389" t="s">
        <v>4</v>
      </c>
      <c r="B27389" s="4" t="s">
        <v>5</v>
      </c>
      <c r="C27389" s="4" t="s">
        <v>10</v>
      </c>
      <c r="D27389" s="4" t="s">
        <v>10</v>
      </c>
      <c r="E27389" s="4" t="s">
        <v>10</v>
      </c>
    </row>
    <row r="27390" spans="1:9">
      <c r="A27390" t="n">
        <v>218999</v>
      </c>
      <c r="B27390" s="57" t="n">
        <v>61</v>
      </c>
      <c r="C27390" s="7" t="n">
        <v>5</v>
      </c>
      <c r="D27390" s="7" t="n">
        <v>26</v>
      </c>
      <c r="E27390" s="7" t="n">
        <v>0</v>
      </c>
    </row>
    <row r="27391" spans="1:9">
      <c r="A27391" t="s">
        <v>4</v>
      </c>
      <c r="B27391" s="4" t="s">
        <v>5</v>
      </c>
      <c r="C27391" s="4" t="s">
        <v>10</v>
      </c>
      <c r="D27391" s="4" t="s">
        <v>10</v>
      </c>
      <c r="E27391" s="4" t="s">
        <v>10</v>
      </c>
    </row>
    <row r="27392" spans="1:9">
      <c r="A27392" t="n">
        <v>219006</v>
      </c>
      <c r="B27392" s="57" t="n">
        <v>61</v>
      </c>
      <c r="C27392" s="7" t="n">
        <v>6</v>
      </c>
      <c r="D27392" s="7" t="n">
        <v>26</v>
      </c>
      <c r="E27392" s="7" t="n">
        <v>0</v>
      </c>
    </row>
    <row r="27393" spans="1:7">
      <c r="A27393" t="s">
        <v>4</v>
      </c>
      <c r="B27393" s="4" t="s">
        <v>5</v>
      </c>
      <c r="C27393" s="4" t="s">
        <v>10</v>
      </c>
      <c r="D27393" s="4" t="s">
        <v>10</v>
      </c>
      <c r="E27393" s="4" t="s">
        <v>10</v>
      </c>
    </row>
    <row r="27394" spans="1:7">
      <c r="A27394" t="n">
        <v>219013</v>
      </c>
      <c r="B27394" s="57" t="n">
        <v>61</v>
      </c>
      <c r="C27394" s="7" t="n">
        <v>7</v>
      </c>
      <c r="D27394" s="7" t="n">
        <v>26</v>
      </c>
      <c r="E27394" s="7" t="n">
        <v>0</v>
      </c>
    </row>
    <row r="27395" spans="1:7">
      <c r="A27395" t="s">
        <v>4</v>
      </c>
      <c r="B27395" s="4" t="s">
        <v>5</v>
      </c>
      <c r="C27395" s="4" t="s">
        <v>10</v>
      </c>
      <c r="D27395" s="4" t="s">
        <v>10</v>
      </c>
      <c r="E27395" s="4" t="s">
        <v>10</v>
      </c>
    </row>
    <row r="27396" spans="1:7">
      <c r="A27396" t="n">
        <v>219020</v>
      </c>
      <c r="B27396" s="57" t="n">
        <v>61</v>
      </c>
      <c r="C27396" s="7" t="n">
        <v>8</v>
      </c>
      <c r="D27396" s="7" t="n">
        <v>26</v>
      </c>
      <c r="E27396" s="7" t="n">
        <v>0</v>
      </c>
    </row>
    <row r="27397" spans="1:7">
      <c r="A27397" t="s">
        <v>4</v>
      </c>
      <c r="B27397" s="4" t="s">
        <v>5</v>
      </c>
      <c r="C27397" s="4" t="s">
        <v>10</v>
      </c>
      <c r="D27397" s="4" t="s">
        <v>10</v>
      </c>
      <c r="E27397" s="4" t="s">
        <v>10</v>
      </c>
    </row>
    <row r="27398" spans="1:7">
      <c r="A27398" t="n">
        <v>219027</v>
      </c>
      <c r="B27398" s="57" t="n">
        <v>61</v>
      </c>
      <c r="C27398" s="7" t="n">
        <v>9</v>
      </c>
      <c r="D27398" s="7" t="n">
        <v>26</v>
      </c>
      <c r="E27398" s="7" t="n">
        <v>0</v>
      </c>
    </row>
    <row r="27399" spans="1:7">
      <c r="A27399" t="s">
        <v>4</v>
      </c>
      <c r="B27399" s="4" t="s">
        <v>5</v>
      </c>
      <c r="C27399" s="4" t="s">
        <v>10</v>
      </c>
      <c r="D27399" s="4" t="s">
        <v>10</v>
      </c>
      <c r="E27399" s="4" t="s">
        <v>22</v>
      </c>
      <c r="F27399" s="4" t="s">
        <v>22</v>
      </c>
      <c r="G27399" s="4" t="s">
        <v>22</v>
      </c>
      <c r="H27399" s="4" t="s">
        <v>22</v>
      </c>
      <c r="I27399" s="4" t="s">
        <v>13</v>
      </c>
      <c r="J27399" s="4" t="s">
        <v>10</v>
      </c>
    </row>
    <row r="27400" spans="1:7">
      <c r="A27400" t="n">
        <v>219034</v>
      </c>
      <c r="B27400" s="85" t="n">
        <v>55</v>
      </c>
      <c r="C27400" s="7" t="n">
        <v>26</v>
      </c>
      <c r="D27400" s="7" t="n">
        <v>65533</v>
      </c>
      <c r="E27400" s="7" t="n">
        <v>4.26000022888184</v>
      </c>
      <c r="F27400" s="7" t="n">
        <v>0</v>
      </c>
      <c r="G27400" s="7" t="n">
        <v>-15.4200000762939</v>
      </c>
      <c r="H27400" s="7" t="n">
        <v>0.899999976158142</v>
      </c>
      <c r="I27400" s="7" t="n">
        <v>1</v>
      </c>
      <c r="J27400" s="7" t="n">
        <v>0</v>
      </c>
    </row>
    <row r="27401" spans="1:7">
      <c r="A27401" t="s">
        <v>4</v>
      </c>
      <c r="B27401" s="4" t="s">
        <v>5</v>
      </c>
      <c r="C27401" s="4" t="s">
        <v>13</v>
      </c>
      <c r="D27401" s="4" t="s">
        <v>10</v>
      </c>
    </row>
    <row r="27402" spans="1:7">
      <c r="A27402" t="n">
        <v>219058</v>
      </c>
      <c r="B27402" s="28" t="n">
        <v>58</v>
      </c>
      <c r="C27402" s="7" t="n">
        <v>255</v>
      </c>
      <c r="D27402" s="7" t="n">
        <v>0</v>
      </c>
    </row>
    <row r="27403" spans="1:7">
      <c r="A27403" t="s">
        <v>4</v>
      </c>
      <c r="B27403" s="4" t="s">
        <v>5</v>
      </c>
      <c r="C27403" s="4" t="s">
        <v>10</v>
      </c>
      <c r="D27403" s="4" t="s">
        <v>13</v>
      </c>
    </row>
    <row r="27404" spans="1:7">
      <c r="A27404" t="n">
        <v>219062</v>
      </c>
      <c r="B27404" s="63" t="n">
        <v>56</v>
      </c>
      <c r="C27404" s="7" t="n">
        <v>26</v>
      </c>
      <c r="D27404" s="7" t="n">
        <v>0</v>
      </c>
    </row>
    <row r="27405" spans="1:7">
      <c r="A27405" t="s">
        <v>4</v>
      </c>
      <c r="B27405" s="4" t="s">
        <v>5</v>
      </c>
      <c r="C27405" s="4" t="s">
        <v>10</v>
      </c>
      <c r="D27405" s="4" t="s">
        <v>22</v>
      </c>
      <c r="E27405" s="4" t="s">
        <v>22</v>
      </c>
      <c r="F27405" s="4" t="s">
        <v>13</v>
      </c>
    </row>
    <row r="27406" spans="1:7">
      <c r="A27406" t="n">
        <v>219066</v>
      </c>
      <c r="B27406" s="59" t="n">
        <v>52</v>
      </c>
      <c r="C27406" s="7" t="n">
        <v>26</v>
      </c>
      <c r="D27406" s="7" t="n">
        <v>129.399993896484</v>
      </c>
      <c r="E27406" s="7" t="n">
        <v>4</v>
      </c>
      <c r="F27406" s="7" t="n">
        <v>0</v>
      </c>
    </row>
    <row r="27407" spans="1:7">
      <c r="A27407" t="s">
        <v>4</v>
      </c>
      <c r="B27407" s="4" t="s">
        <v>5</v>
      </c>
      <c r="C27407" s="4" t="s">
        <v>10</v>
      </c>
    </row>
    <row r="27408" spans="1:7">
      <c r="A27408" t="n">
        <v>219078</v>
      </c>
      <c r="B27408" s="60" t="n">
        <v>54</v>
      </c>
      <c r="C27408" s="7" t="n">
        <v>26</v>
      </c>
    </row>
    <row r="27409" spans="1:10">
      <c r="A27409" t="s">
        <v>4</v>
      </c>
      <c r="B27409" s="4" t="s">
        <v>5</v>
      </c>
      <c r="C27409" s="4" t="s">
        <v>13</v>
      </c>
      <c r="D27409" s="4" t="s">
        <v>10</v>
      </c>
      <c r="E27409" s="4" t="s">
        <v>10</v>
      </c>
      <c r="F27409" s="4" t="s">
        <v>13</v>
      </c>
    </row>
    <row r="27410" spans="1:10">
      <c r="A27410" t="n">
        <v>219081</v>
      </c>
      <c r="B27410" s="29" t="n">
        <v>25</v>
      </c>
      <c r="C27410" s="7" t="n">
        <v>1</v>
      </c>
      <c r="D27410" s="7" t="n">
        <v>60</v>
      </c>
      <c r="E27410" s="7" t="n">
        <v>420</v>
      </c>
      <c r="F27410" s="7" t="n">
        <v>2</v>
      </c>
    </row>
    <row r="27411" spans="1:10">
      <c r="A27411" t="s">
        <v>4</v>
      </c>
      <c r="B27411" s="4" t="s">
        <v>5</v>
      </c>
      <c r="C27411" s="4" t="s">
        <v>13</v>
      </c>
      <c r="D27411" s="4" t="s">
        <v>10</v>
      </c>
      <c r="E27411" s="4" t="s">
        <v>6</v>
      </c>
    </row>
    <row r="27412" spans="1:10">
      <c r="A27412" t="n">
        <v>219088</v>
      </c>
      <c r="B27412" s="40" t="n">
        <v>51</v>
      </c>
      <c r="C27412" s="7" t="n">
        <v>4</v>
      </c>
      <c r="D27412" s="7" t="n">
        <v>26</v>
      </c>
      <c r="E27412" s="7" t="s">
        <v>899</v>
      </c>
    </row>
    <row r="27413" spans="1:10">
      <c r="A27413" t="s">
        <v>4</v>
      </c>
      <c r="B27413" s="4" t="s">
        <v>5</v>
      </c>
      <c r="C27413" s="4" t="s">
        <v>10</v>
      </c>
    </row>
    <row r="27414" spans="1:10">
      <c r="A27414" t="n">
        <v>219102</v>
      </c>
      <c r="B27414" s="35" t="n">
        <v>16</v>
      </c>
      <c r="C27414" s="7" t="n">
        <v>0</v>
      </c>
    </row>
    <row r="27415" spans="1:10">
      <c r="A27415" t="s">
        <v>4</v>
      </c>
      <c r="B27415" s="4" t="s">
        <v>5</v>
      </c>
      <c r="C27415" s="4" t="s">
        <v>10</v>
      </c>
      <c r="D27415" s="4" t="s">
        <v>13</v>
      </c>
      <c r="E27415" s="4" t="s">
        <v>9</v>
      </c>
      <c r="F27415" s="4" t="s">
        <v>72</v>
      </c>
      <c r="G27415" s="4" t="s">
        <v>13</v>
      </c>
      <c r="H27415" s="4" t="s">
        <v>13</v>
      </c>
    </row>
    <row r="27416" spans="1:10">
      <c r="A27416" t="n">
        <v>219105</v>
      </c>
      <c r="B27416" s="52" t="n">
        <v>26</v>
      </c>
      <c r="C27416" s="7" t="n">
        <v>26</v>
      </c>
      <c r="D27416" s="7" t="n">
        <v>17</v>
      </c>
      <c r="E27416" s="7" t="n">
        <v>40326</v>
      </c>
      <c r="F27416" s="7" t="s">
        <v>1641</v>
      </c>
      <c r="G27416" s="7" t="n">
        <v>2</v>
      </c>
      <c r="H27416" s="7" t="n">
        <v>0</v>
      </c>
    </row>
    <row r="27417" spans="1:10">
      <c r="A27417" t="s">
        <v>4</v>
      </c>
      <c r="B27417" s="4" t="s">
        <v>5</v>
      </c>
    </row>
    <row r="27418" spans="1:10">
      <c r="A27418" t="n">
        <v>219149</v>
      </c>
      <c r="B27418" s="53" t="n">
        <v>28</v>
      </c>
    </row>
    <row r="27419" spans="1:10">
      <c r="A27419" t="s">
        <v>4</v>
      </c>
      <c r="B27419" s="4" t="s">
        <v>5</v>
      </c>
      <c r="C27419" s="4" t="s">
        <v>13</v>
      </c>
      <c r="D27419" s="4" t="s">
        <v>10</v>
      </c>
      <c r="E27419" s="4" t="s">
        <v>10</v>
      </c>
      <c r="F27419" s="4" t="s">
        <v>13</v>
      </c>
    </row>
    <row r="27420" spans="1:10">
      <c r="A27420" t="n">
        <v>219150</v>
      </c>
      <c r="B27420" s="29" t="n">
        <v>25</v>
      </c>
      <c r="C27420" s="7" t="n">
        <v>1</v>
      </c>
      <c r="D27420" s="7" t="n">
        <v>65535</v>
      </c>
      <c r="E27420" s="7" t="n">
        <v>65535</v>
      </c>
      <c r="F27420" s="7" t="n">
        <v>0</v>
      </c>
    </row>
    <row r="27421" spans="1:10">
      <c r="A27421" t="s">
        <v>4</v>
      </c>
      <c r="B27421" s="4" t="s">
        <v>5</v>
      </c>
      <c r="C27421" s="4" t="s">
        <v>10</v>
      </c>
      <c r="D27421" s="4" t="s">
        <v>13</v>
      </c>
      <c r="E27421" s="4" t="s">
        <v>22</v>
      </c>
      <c r="F27421" s="4" t="s">
        <v>10</v>
      </c>
    </row>
    <row r="27422" spans="1:10">
      <c r="A27422" t="n">
        <v>219157</v>
      </c>
      <c r="B27422" s="58" t="n">
        <v>59</v>
      </c>
      <c r="C27422" s="7" t="n">
        <v>1</v>
      </c>
      <c r="D27422" s="7" t="n">
        <v>16</v>
      </c>
      <c r="E27422" s="7" t="n">
        <v>0.150000005960464</v>
      </c>
      <c r="F27422" s="7" t="n">
        <v>0</v>
      </c>
    </row>
    <row r="27423" spans="1:10">
      <c r="A27423" t="s">
        <v>4</v>
      </c>
      <c r="B27423" s="4" t="s">
        <v>5</v>
      </c>
      <c r="C27423" s="4" t="s">
        <v>10</v>
      </c>
    </row>
    <row r="27424" spans="1:10">
      <c r="A27424" t="n">
        <v>219167</v>
      </c>
      <c r="B27424" s="35" t="n">
        <v>16</v>
      </c>
      <c r="C27424" s="7" t="n">
        <v>50</v>
      </c>
    </row>
    <row r="27425" spans="1:8">
      <c r="A27425" t="s">
        <v>4</v>
      </c>
      <c r="B27425" s="4" t="s">
        <v>5</v>
      </c>
      <c r="C27425" s="4" t="s">
        <v>10</v>
      </c>
      <c r="D27425" s="4" t="s">
        <v>13</v>
      </c>
      <c r="E27425" s="4" t="s">
        <v>22</v>
      </c>
      <c r="F27425" s="4" t="s">
        <v>10</v>
      </c>
    </row>
    <row r="27426" spans="1:8">
      <c r="A27426" t="n">
        <v>219170</v>
      </c>
      <c r="B27426" s="58" t="n">
        <v>59</v>
      </c>
      <c r="C27426" s="7" t="n">
        <v>2</v>
      </c>
      <c r="D27426" s="7" t="n">
        <v>16</v>
      </c>
      <c r="E27426" s="7" t="n">
        <v>0.150000005960464</v>
      </c>
      <c r="F27426" s="7" t="n">
        <v>0</v>
      </c>
    </row>
    <row r="27427" spans="1:8">
      <c r="A27427" t="s">
        <v>4</v>
      </c>
      <c r="B27427" s="4" t="s">
        <v>5</v>
      </c>
      <c r="C27427" s="4" t="s">
        <v>10</v>
      </c>
    </row>
    <row r="27428" spans="1:8">
      <c r="A27428" t="n">
        <v>219180</v>
      </c>
      <c r="B27428" s="35" t="n">
        <v>16</v>
      </c>
      <c r="C27428" s="7" t="n">
        <v>50</v>
      </c>
    </row>
    <row r="27429" spans="1:8">
      <c r="A27429" t="s">
        <v>4</v>
      </c>
      <c r="B27429" s="4" t="s">
        <v>5</v>
      </c>
      <c r="C27429" s="4" t="s">
        <v>10</v>
      </c>
      <c r="D27429" s="4" t="s">
        <v>13</v>
      </c>
      <c r="E27429" s="4" t="s">
        <v>22</v>
      </c>
      <c r="F27429" s="4" t="s">
        <v>10</v>
      </c>
    </row>
    <row r="27430" spans="1:8">
      <c r="A27430" t="n">
        <v>219183</v>
      </c>
      <c r="B27430" s="58" t="n">
        <v>59</v>
      </c>
      <c r="C27430" s="7" t="n">
        <v>3</v>
      </c>
      <c r="D27430" s="7" t="n">
        <v>16</v>
      </c>
      <c r="E27430" s="7" t="n">
        <v>0.150000005960464</v>
      </c>
      <c r="F27430" s="7" t="n">
        <v>0</v>
      </c>
    </row>
    <row r="27431" spans="1:8">
      <c r="A27431" t="s">
        <v>4</v>
      </c>
      <c r="B27431" s="4" t="s">
        <v>5</v>
      </c>
      <c r="C27431" s="4" t="s">
        <v>10</v>
      </c>
      <c r="D27431" s="4" t="s">
        <v>13</v>
      </c>
      <c r="E27431" s="4" t="s">
        <v>22</v>
      </c>
      <c r="F27431" s="4" t="s">
        <v>10</v>
      </c>
    </row>
    <row r="27432" spans="1:8">
      <c r="A27432" t="n">
        <v>219193</v>
      </c>
      <c r="B27432" s="58" t="n">
        <v>59</v>
      </c>
      <c r="C27432" s="7" t="n">
        <v>4</v>
      </c>
      <c r="D27432" s="7" t="n">
        <v>16</v>
      </c>
      <c r="E27432" s="7" t="n">
        <v>0.150000005960464</v>
      </c>
      <c r="F27432" s="7" t="n">
        <v>0</v>
      </c>
    </row>
    <row r="27433" spans="1:8">
      <c r="A27433" t="s">
        <v>4</v>
      </c>
      <c r="B27433" s="4" t="s">
        <v>5</v>
      </c>
      <c r="C27433" s="4" t="s">
        <v>10</v>
      </c>
    </row>
    <row r="27434" spans="1:8">
      <c r="A27434" t="n">
        <v>219203</v>
      </c>
      <c r="B27434" s="35" t="n">
        <v>16</v>
      </c>
      <c r="C27434" s="7" t="n">
        <v>50</v>
      </c>
    </row>
    <row r="27435" spans="1:8">
      <c r="A27435" t="s">
        <v>4</v>
      </c>
      <c r="B27435" s="4" t="s">
        <v>5</v>
      </c>
      <c r="C27435" s="4" t="s">
        <v>10</v>
      </c>
      <c r="D27435" s="4" t="s">
        <v>13</v>
      </c>
      <c r="E27435" s="4" t="s">
        <v>22</v>
      </c>
      <c r="F27435" s="4" t="s">
        <v>10</v>
      </c>
    </row>
    <row r="27436" spans="1:8">
      <c r="A27436" t="n">
        <v>219206</v>
      </c>
      <c r="B27436" s="58" t="n">
        <v>59</v>
      </c>
      <c r="C27436" s="7" t="n">
        <v>5</v>
      </c>
      <c r="D27436" s="7" t="n">
        <v>16</v>
      </c>
      <c r="E27436" s="7" t="n">
        <v>0.150000005960464</v>
      </c>
      <c r="F27436" s="7" t="n">
        <v>0</v>
      </c>
    </row>
    <row r="27437" spans="1:8">
      <c r="A27437" t="s">
        <v>4</v>
      </c>
      <c r="B27437" s="4" t="s">
        <v>5</v>
      </c>
      <c r="C27437" s="4" t="s">
        <v>10</v>
      </c>
      <c r="D27437" s="4" t="s">
        <v>13</v>
      </c>
      <c r="E27437" s="4" t="s">
        <v>22</v>
      </c>
      <c r="F27437" s="4" t="s">
        <v>10</v>
      </c>
    </row>
    <row r="27438" spans="1:8">
      <c r="A27438" t="n">
        <v>219216</v>
      </c>
      <c r="B27438" s="58" t="n">
        <v>59</v>
      </c>
      <c r="C27438" s="7" t="n">
        <v>6</v>
      </c>
      <c r="D27438" s="7" t="n">
        <v>16</v>
      </c>
      <c r="E27438" s="7" t="n">
        <v>0.150000005960464</v>
      </c>
      <c r="F27438" s="7" t="n">
        <v>0</v>
      </c>
    </row>
    <row r="27439" spans="1:8">
      <c r="A27439" t="s">
        <v>4</v>
      </c>
      <c r="B27439" s="4" t="s">
        <v>5</v>
      </c>
      <c r="C27439" s="4" t="s">
        <v>10</v>
      </c>
    </row>
    <row r="27440" spans="1:8">
      <c r="A27440" t="n">
        <v>219226</v>
      </c>
      <c r="B27440" s="35" t="n">
        <v>16</v>
      </c>
      <c r="C27440" s="7" t="n">
        <v>50</v>
      </c>
    </row>
    <row r="27441" spans="1:6">
      <c r="A27441" t="s">
        <v>4</v>
      </c>
      <c r="B27441" s="4" t="s">
        <v>5</v>
      </c>
      <c r="C27441" s="4" t="s">
        <v>10</v>
      </c>
      <c r="D27441" s="4" t="s">
        <v>13</v>
      </c>
      <c r="E27441" s="4" t="s">
        <v>22</v>
      </c>
      <c r="F27441" s="4" t="s">
        <v>10</v>
      </c>
    </row>
    <row r="27442" spans="1:6">
      <c r="A27442" t="n">
        <v>219229</v>
      </c>
      <c r="B27442" s="58" t="n">
        <v>59</v>
      </c>
      <c r="C27442" s="7" t="n">
        <v>7</v>
      </c>
      <c r="D27442" s="7" t="n">
        <v>16</v>
      </c>
      <c r="E27442" s="7" t="n">
        <v>0.150000005960464</v>
      </c>
      <c r="F27442" s="7" t="n">
        <v>0</v>
      </c>
    </row>
    <row r="27443" spans="1:6">
      <c r="A27443" t="s">
        <v>4</v>
      </c>
      <c r="B27443" s="4" t="s">
        <v>5</v>
      </c>
      <c r="C27443" s="4" t="s">
        <v>10</v>
      </c>
      <c r="D27443" s="4" t="s">
        <v>13</v>
      </c>
      <c r="E27443" s="4" t="s">
        <v>22</v>
      </c>
      <c r="F27443" s="4" t="s">
        <v>10</v>
      </c>
    </row>
    <row r="27444" spans="1:6">
      <c r="A27444" t="n">
        <v>219239</v>
      </c>
      <c r="B27444" s="58" t="n">
        <v>59</v>
      </c>
      <c r="C27444" s="7" t="n">
        <v>8</v>
      </c>
      <c r="D27444" s="7" t="n">
        <v>16</v>
      </c>
      <c r="E27444" s="7" t="n">
        <v>0.150000005960464</v>
      </c>
      <c r="F27444" s="7" t="n">
        <v>0</v>
      </c>
    </row>
    <row r="27445" spans="1:6">
      <c r="A27445" t="s">
        <v>4</v>
      </c>
      <c r="B27445" s="4" t="s">
        <v>5</v>
      </c>
      <c r="C27445" s="4" t="s">
        <v>10</v>
      </c>
      <c r="D27445" s="4" t="s">
        <v>13</v>
      </c>
      <c r="E27445" s="4" t="s">
        <v>22</v>
      </c>
      <c r="F27445" s="4" t="s">
        <v>10</v>
      </c>
    </row>
    <row r="27446" spans="1:6">
      <c r="A27446" t="n">
        <v>219249</v>
      </c>
      <c r="B27446" s="58" t="n">
        <v>59</v>
      </c>
      <c r="C27446" s="7" t="n">
        <v>9</v>
      </c>
      <c r="D27446" s="7" t="n">
        <v>16</v>
      </c>
      <c r="E27446" s="7" t="n">
        <v>0.150000005960464</v>
      </c>
      <c r="F27446" s="7" t="n">
        <v>0</v>
      </c>
    </row>
    <row r="27447" spans="1:6">
      <c r="A27447" t="s">
        <v>4</v>
      </c>
      <c r="B27447" s="4" t="s">
        <v>5</v>
      </c>
      <c r="C27447" s="4" t="s">
        <v>10</v>
      </c>
    </row>
    <row r="27448" spans="1:6">
      <c r="A27448" t="n">
        <v>219259</v>
      </c>
      <c r="B27448" s="35" t="n">
        <v>16</v>
      </c>
      <c r="C27448" s="7" t="n">
        <v>1000</v>
      </c>
    </row>
    <row r="27449" spans="1:6">
      <c r="A27449" t="s">
        <v>4</v>
      </c>
      <c r="B27449" s="4" t="s">
        <v>5</v>
      </c>
      <c r="C27449" s="4" t="s">
        <v>13</v>
      </c>
      <c r="D27449" s="4" t="s">
        <v>10</v>
      </c>
      <c r="E27449" s="4" t="s">
        <v>10</v>
      </c>
      <c r="F27449" s="4" t="s">
        <v>13</v>
      </c>
    </row>
    <row r="27450" spans="1:6">
      <c r="A27450" t="n">
        <v>219262</v>
      </c>
      <c r="B27450" s="29" t="n">
        <v>25</v>
      </c>
      <c r="C27450" s="7" t="n">
        <v>1</v>
      </c>
      <c r="D27450" s="7" t="n">
        <v>60</v>
      </c>
      <c r="E27450" s="7" t="n">
        <v>420</v>
      </c>
      <c r="F27450" s="7" t="n">
        <v>2</v>
      </c>
    </row>
    <row r="27451" spans="1:6">
      <c r="A27451" t="s">
        <v>4</v>
      </c>
      <c r="B27451" s="4" t="s">
        <v>5</v>
      </c>
      <c r="C27451" s="4" t="s">
        <v>13</v>
      </c>
      <c r="D27451" s="4" t="s">
        <v>10</v>
      </c>
      <c r="E27451" s="4" t="s">
        <v>6</v>
      </c>
    </row>
    <row r="27452" spans="1:6">
      <c r="A27452" t="n">
        <v>219269</v>
      </c>
      <c r="B27452" s="40" t="n">
        <v>51</v>
      </c>
      <c r="C27452" s="7" t="n">
        <v>4</v>
      </c>
      <c r="D27452" s="7" t="n">
        <v>26</v>
      </c>
      <c r="E27452" s="7" t="s">
        <v>486</v>
      </c>
    </row>
    <row r="27453" spans="1:6">
      <c r="A27453" t="s">
        <v>4</v>
      </c>
      <c r="B27453" s="4" t="s">
        <v>5</v>
      </c>
      <c r="C27453" s="4" t="s">
        <v>10</v>
      </c>
    </row>
    <row r="27454" spans="1:6">
      <c r="A27454" t="n">
        <v>219282</v>
      </c>
      <c r="B27454" s="35" t="n">
        <v>16</v>
      </c>
      <c r="C27454" s="7" t="n">
        <v>0</v>
      </c>
    </row>
    <row r="27455" spans="1:6">
      <c r="A27455" t="s">
        <v>4</v>
      </c>
      <c r="B27455" s="4" t="s">
        <v>5</v>
      </c>
      <c r="C27455" s="4" t="s">
        <v>10</v>
      </c>
      <c r="D27455" s="4" t="s">
        <v>13</v>
      </c>
      <c r="E27455" s="4" t="s">
        <v>9</v>
      </c>
      <c r="F27455" s="4" t="s">
        <v>72</v>
      </c>
      <c r="G27455" s="4" t="s">
        <v>13</v>
      </c>
      <c r="H27455" s="4" t="s">
        <v>13</v>
      </c>
    </row>
    <row r="27456" spans="1:6">
      <c r="A27456" t="n">
        <v>219285</v>
      </c>
      <c r="B27456" s="52" t="n">
        <v>26</v>
      </c>
      <c r="C27456" s="7" t="n">
        <v>26</v>
      </c>
      <c r="D27456" s="7" t="n">
        <v>17</v>
      </c>
      <c r="E27456" s="7" t="n">
        <v>40327</v>
      </c>
      <c r="F27456" s="7" t="s">
        <v>1642</v>
      </c>
      <c r="G27456" s="7" t="n">
        <v>2</v>
      </c>
      <c r="H27456" s="7" t="n">
        <v>0</v>
      </c>
    </row>
    <row r="27457" spans="1:8">
      <c r="A27457" t="s">
        <v>4</v>
      </c>
      <c r="B27457" s="4" t="s">
        <v>5</v>
      </c>
    </row>
    <row r="27458" spans="1:8">
      <c r="A27458" t="n">
        <v>219360</v>
      </c>
      <c r="B27458" s="53" t="n">
        <v>28</v>
      </c>
    </row>
    <row r="27459" spans="1:8">
      <c r="A27459" t="s">
        <v>4</v>
      </c>
      <c r="B27459" s="4" t="s">
        <v>5</v>
      </c>
      <c r="C27459" s="4" t="s">
        <v>13</v>
      </c>
      <c r="D27459" s="4" t="s">
        <v>10</v>
      </c>
      <c r="E27459" s="4" t="s">
        <v>10</v>
      </c>
      <c r="F27459" s="4" t="s">
        <v>13</v>
      </c>
    </row>
    <row r="27460" spans="1:8">
      <c r="A27460" t="n">
        <v>219361</v>
      </c>
      <c r="B27460" s="29" t="n">
        <v>25</v>
      </c>
      <c r="C27460" s="7" t="n">
        <v>1</v>
      </c>
      <c r="D27460" s="7" t="n">
        <v>65535</v>
      </c>
      <c r="E27460" s="7" t="n">
        <v>65535</v>
      </c>
      <c r="F27460" s="7" t="n">
        <v>0</v>
      </c>
    </row>
    <row r="27461" spans="1:8">
      <c r="A27461" t="s">
        <v>4</v>
      </c>
      <c r="B27461" s="4" t="s">
        <v>5</v>
      </c>
      <c r="C27461" s="4" t="s">
        <v>13</v>
      </c>
      <c r="D27461" s="4" t="s">
        <v>13</v>
      </c>
      <c r="E27461" s="4" t="s">
        <v>13</v>
      </c>
      <c r="F27461" s="4" t="s">
        <v>13</v>
      </c>
    </row>
    <row r="27462" spans="1:8">
      <c r="A27462" t="n">
        <v>219368</v>
      </c>
      <c r="B27462" s="13" t="n">
        <v>14</v>
      </c>
      <c r="C27462" s="7" t="n">
        <v>0</v>
      </c>
      <c r="D27462" s="7" t="n">
        <v>1</v>
      </c>
      <c r="E27462" s="7" t="n">
        <v>0</v>
      </c>
      <c r="F27462" s="7" t="n">
        <v>0</v>
      </c>
    </row>
    <row r="27463" spans="1:8">
      <c r="A27463" t="s">
        <v>4</v>
      </c>
      <c r="B27463" s="4" t="s">
        <v>5</v>
      </c>
      <c r="C27463" s="4" t="s">
        <v>13</v>
      </c>
      <c r="D27463" s="4" t="s">
        <v>10</v>
      </c>
      <c r="E27463" s="4" t="s">
        <v>6</v>
      </c>
    </row>
    <row r="27464" spans="1:8">
      <c r="A27464" t="n">
        <v>219373</v>
      </c>
      <c r="B27464" s="40" t="n">
        <v>51</v>
      </c>
      <c r="C27464" s="7" t="n">
        <v>4</v>
      </c>
      <c r="D27464" s="7" t="n">
        <v>6</v>
      </c>
      <c r="E27464" s="7" t="s">
        <v>882</v>
      </c>
    </row>
    <row r="27465" spans="1:8">
      <c r="A27465" t="s">
        <v>4</v>
      </c>
      <c r="B27465" s="4" t="s">
        <v>5</v>
      </c>
      <c r="C27465" s="4" t="s">
        <v>10</v>
      </c>
    </row>
    <row r="27466" spans="1:8">
      <c r="A27466" t="n">
        <v>219386</v>
      </c>
      <c r="B27466" s="35" t="n">
        <v>16</v>
      </c>
      <c r="C27466" s="7" t="n">
        <v>0</v>
      </c>
    </row>
    <row r="27467" spans="1:8">
      <c r="A27467" t="s">
        <v>4</v>
      </c>
      <c r="B27467" s="4" t="s">
        <v>5</v>
      </c>
      <c r="C27467" s="4" t="s">
        <v>10</v>
      </c>
      <c r="D27467" s="4" t="s">
        <v>13</v>
      </c>
      <c r="E27467" s="4" t="s">
        <v>9</v>
      </c>
      <c r="F27467" s="4" t="s">
        <v>72</v>
      </c>
      <c r="G27467" s="4" t="s">
        <v>13</v>
      </c>
      <c r="H27467" s="4" t="s">
        <v>13</v>
      </c>
    </row>
    <row r="27468" spans="1:8">
      <c r="A27468" t="n">
        <v>219389</v>
      </c>
      <c r="B27468" s="52" t="n">
        <v>26</v>
      </c>
      <c r="C27468" s="7" t="n">
        <v>6</v>
      </c>
      <c r="D27468" s="7" t="n">
        <v>17</v>
      </c>
      <c r="E27468" s="7" t="n">
        <v>8392</v>
      </c>
      <c r="F27468" s="7" t="s">
        <v>1643</v>
      </c>
      <c r="G27468" s="7" t="n">
        <v>2</v>
      </c>
      <c r="H27468" s="7" t="n">
        <v>0</v>
      </c>
    </row>
    <row r="27469" spans="1:8">
      <c r="A27469" t="s">
        <v>4</v>
      </c>
      <c r="B27469" s="4" t="s">
        <v>5</v>
      </c>
    </row>
    <row r="27470" spans="1:8">
      <c r="A27470" t="n">
        <v>219419</v>
      </c>
      <c r="B27470" s="53" t="n">
        <v>28</v>
      </c>
    </row>
    <row r="27471" spans="1:8">
      <c r="A27471" t="s">
        <v>4</v>
      </c>
      <c r="B27471" s="4" t="s">
        <v>5</v>
      </c>
      <c r="C27471" s="4" t="s">
        <v>9</v>
      </c>
    </row>
    <row r="27472" spans="1:8">
      <c r="A27472" t="n">
        <v>219420</v>
      </c>
      <c r="B27472" s="50" t="n">
        <v>15</v>
      </c>
      <c r="C27472" s="7" t="n">
        <v>256</v>
      </c>
    </row>
    <row r="27473" spans="1:8">
      <c r="A27473" t="s">
        <v>4</v>
      </c>
      <c r="B27473" s="4" t="s">
        <v>5</v>
      </c>
      <c r="C27473" s="4" t="s">
        <v>13</v>
      </c>
      <c r="D27473" s="4" t="s">
        <v>10</v>
      </c>
      <c r="E27473" s="4" t="s">
        <v>6</v>
      </c>
    </row>
    <row r="27474" spans="1:8">
      <c r="A27474" t="n">
        <v>219425</v>
      </c>
      <c r="B27474" s="40" t="n">
        <v>51</v>
      </c>
      <c r="C27474" s="7" t="n">
        <v>4</v>
      </c>
      <c r="D27474" s="7" t="n">
        <v>7</v>
      </c>
      <c r="E27474" s="7" t="s">
        <v>486</v>
      </c>
    </row>
    <row r="27475" spans="1:8">
      <c r="A27475" t="s">
        <v>4</v>
      </c>
      <c r="B27475" s="4" t="s">
        <v>5</v>
      </c>
      <c r="C27475" s="4" t="s">
        <v>10</v>
      </c>
    </row>
    <row r="27476" spans="1:8">
      <c r="A27476" t="n">
        <v>219438</v>
      </c>
      <c r="B27476" s="35" t="n">
        <v>16</v>
      </c>
      <c r="C27476" s="7" t="n">
        <v>0</v>
      </c>
    </row>
    <row r="27477" spans="1:8">
      <c r="A27477" t="s">
        <v>4</v>
      </c>
      <c r="B27477" s="4" t="s">
        <v>5</v>
      </c>
      <c r="C27477" s="4" t="s">
        <v>10</v>
      </c>
      <c r="D27477" s="4" t="s">
        <v>13</v>
      </c>
      <c r="E27477" s="4" t="s">
        <v>9</v>
      </c>
      <c r="F27477" s="4" t="s">
        <v>72</v>
      </c>
      <c r="G27477" s="4" t="s">
        <v>13</v>
      </c>
      <c r="H27477" s="4" t="s">
        <v>13</v>
      </c>
    </row>
    <row r="27478" spans="1:8">
      <c r="A27478" t="n">
        <v>219441</v>
      </c>
      <c r="B27478" s="52" t="n">
        <v>26</v>
      </c>
      <c r="C27478" s="7" t="n">
        <v>7</v>
      </c>
      <c r="D27478" s="7" t="n">
        <v>17</v>
      </c>
      <c r="E27478" s="7" t="n">
        <v>4384</v>
      </c>
      <c r="F27478" s="7" t="s">
        <v>1644</v>
      </c>
      <c r="G27478" s="7" t="n">
        <v>2</v>
      </c>
      <c r="H27478" s="7" t="n">
        <v>0</v>
      </c>
    </row>
    <row r="27479" spans="1:8">
      <c r="A27479" t="s">
        <v>4</v>
      </c>
      <c r="B27479" s="4" t="s">
        <v>5</v>
      </c>
    </row>
    <row r="27480" spans="1:8">
      <c r="A27480" t="n">
        <v>219490</v>
      </c>
      <c r="B27480" s="53" t="n">
        <v>28</v>
      </c>
    </row>
    <row r="27481" spans="1:8">
      <c r="A27481" t="s">
        <v>4</v>
      </c>
      <c r="B27481" s="4" t="s">
        <v>5</v>
      </c>
      <c r="C27481" s="4" t="s">
        <v>10</v>
      </c>
      <c r="D27481" s="4" t="s">
        <v>13</v>
      </c>
    </row>
    <row r="27482" spans="1:8">
      <c r="A27482" t="n">
        <v>219491</v>
      </c>
      <c r="B27482" s="54" t="n">
        <v>89</v>
      </c>
      <c r="C27482" s="7" t="n">
        <v>65533</v>
      </c>
      <c r="D27482" s="7" t="n">
        <v>1</v>
      </c>
    </row>
    <row r="27483" spans="1:8">
      <c r="A27483" t="s">
        <v>4</v>
      </c>
      <c r="B27483" s="4" t="s">
        <v>5</v>
      </c>
      <c r="C27483" s="4" t="s">
        <v>13</v>
      </c>
      <c r="D27483" s="4" t="s">
        <v>10</v>
      </c>
      <c r="E27483" s="4" t="s">
        <v>10</v>
      </c>
      <c r="F27483" s="4" t="s">
        <v>13</v>
      </c>
    </row>
    <row r="27484" spans="1:8">
      <c r="A27484" t="n">
        <v>219495</v>
      </c>
      <c r="B27484" s="29" t="n">
        <v>25</v>
      </c>
      <c r="C27484" s="7" t="n">
        <v>1</v>
      </c>
      <c r="D27484" s="7" t="n">
        <v>60</v>
      </c>
      <c r="E27484" s="7" t="n">
        <v>420</v>
      </c>
      <c r="F27484" s="7" t="n">
        <v>2</v>
      </c>
    </row>
    <row r="27485" spans="1:8">
      <c r="A27485" t="s">
        <v>4</v>
      </c>
      <c r="B27485" s="4" t="s">
        <v>5</v>
      </c>
      <c r="C27485" s="4" t="s">
        <v>13</v>
      </c>
      <c r="D27485" s="4" t="s">
        <v>10</v>
      </c>
      <c r="E27485" s="4" t="s">
        <v>6</v>
      </c>
    </row>
    <row r="27486" spans="1:8">
      <c r="A27486" t="n">
        <v>219502</v>
      </c>
      <c r="B27486" s="40" t="n">
        <v>51</v>
      </c>
      <c r="C27486" s="7" t="n">
        <v>4</v>
      </c>
      <c r="D27486" s="7" t="n">
        <v>26</v>
      </c>
      <c r="E27486" s="7" t="s">
        <v>713</v>
      </c>
    </row>
    <row r="27487" spans="1:8">
      <c r="A27487" t="s">
        <v>4</v>
      </c>
      <c r="B27487" s="4" t="s">
        <v>5</v>
      </c>
      <c r="C27487" s="4" t="s">
        <v>10</v>
      </c>
    </row>
    <row r="27488" spans="1:8">
      <c r="A27488" t="n">
        <v>219516</v>
      </c>
      <c r="B27488" s="35" t="n">
        <v>16</v>
      </c>
      <c r="C27488" s="7" t="n">
        <v>0</v>
      </c>
    </row>
    <row r="27489" spans="1:8">
      <c r="A27489" t="s">
        <v>4</v>
      </c>
      <c r="B27489" s="4" t="s">
        <v>5</v>
      </c>
      <c r="C27489" s="4" t="s">
        <v>10</v>
      </c>
      <c r="D27489" s="4" t="s">
        <v>13</v>
      </c>
      <c r="E27489" s="4" t="s">
        <v>9</v>
      </c>
      <c r="F27489" s="4" t="s">
        <v>72</v>
      </c>
      <c r="G27489" s="4" t="s">
        <v>13</v>
      </c>
      <c r="H27489" s="4" t="s">
        <v>13</v>
      </c>
    </row>
    <row r="27490" spans="1:8">
      <c r="A27490" t="n">
        <v>219519</v>
      </c>
      <c r="B27490" s="52" t="n">
        <v>26</v>
      </c>
      <c r="C27490" s="7" t="n">
        <v>26</v>
      </c>
      <c r="D27490" s="7" t="n">
        <v>17</v>
      </c>
      <c r="E27490" s="7" t="n">
        <v>40328</v>
      </c>
      <c r="F27490" s="7" t="s">
        <v>1645</v>
      </c>
      <c r="G27490" s="7" t="n">
        <v>2</v>
      </c>
      <c r="H27490" s="7" t="n">
        <v>0</v>
      </c>
    </row>
    <row r="27491" spans="1:8">
      <c r="A27491" t="s">
        <v>4</v>
      </c>
      <c r="B27491" s="4" t="s">
        <v>5</v>
      </c>
    </row>
    <row r="27492" spans="1:8">
      <c r="A27492" t="n">
        <v>219638</v>
      </c>
      <c r="B27492" s="53" t="n">
        <v>28</v>
      </c>
    </row>
    <row r="27493" spans="1:8">
      <c r="A27493" t="s">
        <v>4</v>
      </c>
      <c r="B27493" s="4" t="s">
        <v>5</v>
      </c>
      <c r="C27493" s="4" t="s">
        <v>10</v>
      </c>
      <c r="D27493" s="4" t="s">
        <v>13</v>
      </c>
    </row>
    <row r="27494" spans="1:8">
      <c r="A27494" t="n">
        <v>219639</v>
      </c>
      <c r="B27494" s="54" t="n">
        <v>89</v>
      </c>
      <c r="C27494" s="7" t="n">
        <v>65533</v>
      </c>
      <c r="D27494" s="7" t="n">
        <v>1</v>
      </c>
    </row>
    <row r="27495" spans="1:8">
      <c r="A27495" t="s">
        <v>4</v>
      </c>
      <c r="B27495" s="4" t="s">
        <v>5</v>
      </c>
      <c r="C27495" s="4" t="s">
        <v>13</v>
      </c>
      <c r="D27495" s="4" t="s">
        <v>10</v>
      </c>
      <c r="E27495" s="4" t="s">
        <v>10</v>
      </c>
      <c r="F27495" s="4" t="s">
        <v>13</v>
      </c>
    </row>
    <row r="27496" spans="1:8">
      <c r="A27496" t="n">
        <v>219643</v>
      </c>
      <c r="B27496" s="29" t="n">
        <v>25</v>
      </c>
      <c r="C27496" s="7" t="n">
        <v>1</v>
      </c>
      <c r="D27496" s="7" t="n">
        <v>65535</v>
      </c>
      <c r="E27496" s="7" t="n">
        <v>65535</v>
      </c>
      <c r="F27496" s="7" t="n">
        <v>0</v>
      </c>
    </row>
    <row r="27497" spans="1:8">
      <c r="A27497" t="s">
        <v>4</v>
      </c>
      <c r="B27497" s="4" t="s">
        <v>5</v>
      </c>
      <c r="C27497" s="4" t="s">
        <v>13</v>
      </c>
      <c r="D27497" s="4" t="s">
        <v>10</v>
      </c>
      <c r="E27497" s="4" t="s">
        <v>13</v>
      </c>
    </row>
    <row r="27498" spans="1:8">
      <c r="A27498" t="n">
        <v>219650</v>
      </c>
      <c r="B27498" s="16" t="n">
        <v>49</v>
      </c>
      <c r="C27498" s="7" t="n">
        <v>1</v>
      </c>
      <c r="D27498" s="7" t="n">
        <v>6000</v>
      </c>
      <c r="E27498" s="7" t="n">
        <v>0</v>
      </c>
    </row>
    <row r="27499" spans="1:8">
      <c r="A27499" t="s">
        <v>4</v>
      </c>
      <c r="B27499" s="4" t="s">
        <v>5</v>
      </c>
      <c r="C27499" s="4" t="s">
        <v>13</v>
      </c>
      <c r="D27499" s="4" t="s">
        <v>10</v>
      </c>
      <c r="E27499" s="4" t="s">
        <v>22</v>
      </c>
    </row>
    <row r="27500" spans="1:8">
      <c r="A27500" t="n">
        <v>219655</v>
      </c>
      <c r="B27500" s="28" t="n">
        <v>58</v>
      </c>
      <c r="C27500" s="7" t="n">
        <v>101</v>
      </c>
      <c r="D27500" s="7" t="n">
        <v>300</v>
      </c>
      <c r="E27500" s="7" t="n">
        <v>1</v>
      </c>
    </row>
    <row r="27501" spans="1:8">
      <c r="A27501" t="s">
        <v>4</v>
      </c>
      <c r="B27501" s="4" t="s">
        <v>5</v>
      </c>
      <c r="C27501" s="4" t="s">
        <v>13</v>
      </c>
      <c r="D27501" s="4" t="s">
        <v>10</v>
      </c>
    </row>
    <row r="27502" spans="1:8">
      <c r="A27502" t="n">
        <v>219663</v>
      </c>
      <c r="B27502" s="28" t="n">
        <v>58</v>
      </c>
      <c r="C27502" s="7" t="n">
        <v>254</v>
      </c>
      <c r="D27502" s="7" t="n">
        <v>0</v>
      </c>
    </row>
    <row r="27503" spans="1:8">
      <c r="A27503" t="s">
        <v>4</v>
      </c>
      <c r="B27503" s="4" t="s">
        <v>5</v>
      </c>
      <c r="C27503" s="4" t="s">
        <v>13</v>
      </c>
      <c r="D27503" s="4" t="s">
        <v>10</v>
      </c>
      <c r="E27503" s="4" t="s">
        <v>6</v>
      </c>
      <c r="F27503" s="4" t="s">
        <v>6</v>
      </c>
      <c r="G27503" s="4" t="s">
        <v>6</v>
      </c>
      <c r="H27503" s="4" t="s">
        <v>6</v>
      </c>
    </row>
    <row r="27504" spans="1:8">
      <c r="A27504" t="n">
        <v>219667</v>
      </c>
      <c r="B27504" s="40" t="n">
        <v>51</v>
      </c>
      <c r="C27504" s="7" t="n">
        <v>3</v>
      </c>
      <c r="D27504" s="7" t="n">
        <v>26</v>
      </c>
      <c r="E27504" s="7" t="s">
        <v>869</v>
      </c>
      <c r="F27504" s="7" t="s">
        <v>844</v>
      </c>
      <c r="G27504" s="7" t="s">
        <v>88</v>
      </c>
      <c r="H27504" s="7" t="s">
        <v>89</v>
      </c>
    </row>
    <row r="27505" spans="1:8">
      <c r="A27505" t="s">
        <v>4</v>
      </c>
      <c r="B27505" s="4" t="s">
        <v>5</v>
      </c>
      <c r="C27505" s="4" t="s">
        <v>13</v>
      </c>
    </row>
    <row r="27506" spans="1:8">
      <c r="A27506" t="n">
        <v>219680</v>
      </c>
      <c r="B27506" s="42" t="n">
        <v>116</v>
      </c>
      <c r="C27506" s="7" t="n">
        <v>1</v>
      </c>
    </row>
    <row r="27507" spans="1:8">
      <c r="A27507" t="s">
        <v>4</v>
      </c>
      <c r="B27507" s="4" t="s">
        <v>5</v>
      </c>
      <c r="C27507" s="4" t="s">
        <v>13</v>
      </c>
      <c r="D27507" s="4" t="s">
        <v>13</v>
      </c>
      <c r="E27507" s="4" t="s">
        <v>22</v>
      </c>
      <c r="F27507" s="4" t="s">
        <v>22</v>
      </c>
      <c r="G27507" s="4" t="s">
        <v>22</v>
      </c>
      <c r="H27507" s="4" t="s">
        <v>10</v>
      </c>
    </row>
    <row r="27508" spans="1:8">
      <c r="A27508" t="n">
        <v>219682</v>
      </c>
      <c r="B27508" s="25" t="n">
        <v>45</v>
      </c>
      <c r="C27508" s="7" t="n">
        <v>2</v>
      </c>
      <c r="D27508" s="7" t="n">
        <v>3</v>
      </c>
      <c r="E27508" s="7" t="n">
        <v>4.51999998092651</v>
      </c>
      <c r="F27508" s="7" t="n">
        <v>1.36000001430511</v>
      </c>
      <c r="G27508" s="7" t="n">
        <v>-15.2299995422363</v>
      </c>
      <c r="H27508" s="7" t="n">
        <v>0</v>
      </c>
    </row>
    <row r="27509" spans="1:8">
      <c r="A27509" t="s">
        <v>4</v>
      </c>
      <c r="B27509" s="4" t="s">
        <v>5</v>
      </c>
      <c r="C27509" s="4" t="s">
        <v>13</v>
      </c>
      <c r="D27509" s="4" t="s">
        <v>13</v>
      </c>
      <c r="E27509" s="4" t="s">
        <v>22</v>
      </c>
      <c r="F27509" s="4" t="s">
        <v>22</v>
      </c>
      <c r="G27509" s="4" t="s">
        <v>22</v>
      </c>
      <c r="H27509" s="4" t="s">
        <v>10</v>
      </c>
      <c r="I27509" s="4" t="s">
        <v>13</v>
      </c>
    </row>
    <row r="27510" spans="1:8">
      <c r="A27510" t="n">
        <v>219699</v>
      </c>
      <c r="B27510" s="25" t="n">
        <v>45</v>
      </c>
      <c r="C27510" s="7" t="n">
        <v>4</v>
      </c>
      <c r="D27510" s="7" t="n">
        <v>3</v>
      </c>
      <c r="E27510" s="7" t="n">
        <v>351.619995117188</v>
      </c>
      <c r="F27510" s="7" t="n">
        <v>53.6100006103516</v>
      </c>
      <c r="G27510" s="7" t="n">
        <v>332</v>
      </c>
      <c r="H27510" s="7" t="n">
        <v>0</v>
      </c>
      <c r="I27510" s="7" t="n">
        <v>0</v>
      </c>
    </row>
    <row r="27511" spans="1:8">
      <c r="A27511" t="s">
        <v>4</v>
      </c>
      <c r="B27511" s="4" t="s">
        <v>5</v>
      </c>
      <c r="C27511" s="4" t="s">
        <v>13</v>
      </c>
      <c r="D27511" s="4" t="s">
        <v>13</v>
      </c>
      <c r="E27511" s="4" t="s">
        <v>22</v>
      </c>
      <c r="F27511" s="4" t="s">
        <v>10</v>
      </c>
    </row>
    <row r="27512" spans="1:8">
      <c r="A27512" t="n">
        <v>219717</v>
      </c>
      <c r="B27512" s="25" t="n">
        <v>45</v>
      </c>
      <c r="C27512" s="7" t="n">
        <v>5</v>
      </c>
      <c r="D27512" s="7" t="n">
        <v>3</v>
      </c>
      <c r="E27512" s="7" t="n">
        <v>1</v>
      </c>
      <c r="F27512" s="7" t="n">
        <v>0</v>
      </c>
    </row>
    <row r="27513" spans="1:8">
      <c r="A27513" t="s">
        <v>4</v>
      </c>
      <c r="B27513" s="4" t="s">
        <v>5</v>
      </c>
      <c r="C27513" s="4" t="s">
        <v>13</v>
      </c>
      <c r="D27513" s="4" t="s">
        <v>13</v>
      </c>
      <c r="E27513" s="4" t="s">
        <v>22</v>
      </c>
      <c r="F27513" s="4" t="s">
        <v>10</v>
      </c>
    </row>
    <row r="27514" spans="1:8">
      <c r="A27514" t="n">
        <v>219726</v>
      </c>
      <c r="B27514" s="25" t="n">
        <v>45</v>
      </c>
      <c r="C27514" s="7" t="n">
        <v>11</v>
      </c>
      <c r="D27514" s="7" t="n">
        <v>3</v>
      </c>
      <c r="E27514" s="7" t="n">
        <v>39.7999992370605</v>
      </c>
      <c r="F27514" s="7" t="n">
        <v>0</v>
      </c>
    </row>
    <row r="27515" spans="1:8">
      <c r="A27515" t="s">
        <v>4</v>
      </c>
      <c r="B27515" s="4" t="s">
        <v>5</v>
      </c>
      <c r="C27515" s="4" t="s">
        <v>13</v>
      </c>
      <c r="D27515" s="4" t="s">
        <v>10</v>
      </c>
      <c r="E27515" s="4" t="s">
        <v>10</v>
      </c>
      <c r="F27515" s="4" t="s">
        <v>9</v>
      </c>
    </row>
    <row r="27516" spans="1:8">
      <c r="A27516" t="n">
        <v>219735</v>
      </c>
      <c r="B27516" s="86" t="n">
        <v>84</v>
      </c>
      <c r="C27516" s="7" t="n">
        <v>0</v>
      </c>
      <c r="D27516" s="7" t="n">
        <v>0</v>
      </c>
      <c r="E27516" s="7" t="n">
        <v>0</v>
      </c>
      <c r="F27516" s="7" t="n">
        <v>1045220557</v>
      </c>
    </row>
    <row r="27517" spans="1:8">
      <c r="A27517" t="s">
        <v>4</v>
      </c>
      <c r="B27517" s="4" t="s">
        <v>5</v>
      </c>
      <c r="C27517" s="4" t="s">
        <v>13</v>
      </c>
      <c r="D27517" s="4" t="s">
        <v>10</v>
      </c>
    </row>
    <row r="27518" spans="1:8">
      <c r="A27518" t="n">
        <v>219745</v>
      </c>
      <c r="B27518" s="28" t="n">
        <v>58</v>
      </c>
      <c r="C27518" s="7" t="n">
        <v>255</v>
      </c>
      <c r="D27518" s="7" t="n">
        <v>0</v>
      </c>
    </row>
    <row r="27519" spans="1:8">
      <c r="A27519" t="s">
        <v>4</v>
      </c>
      <c r="B27519" s="4" t="s">
        <v>5</v>
      </c>
      <c r="C27519" s="4" t="s">
        <v>10</v>
      </c>
      <c r="D27519" s="4" t="s">
        <v>13</v>
      </c>
      <c r="E27519" s="4" t="s">
        <v>6</v>
      </c>
      <c r="F27519" s="4" t="s">
        <v>22</v>
      </c>
      <c r="G27519" s="4" t="s">
        <v>22</v>
      </c>
      <c r="H27519" s="4" t="s">
        <v>22</v>
      </c>
    </row>
    <row r="27520" spans="1:8">
      <c r="A27520" t="n">
        <v>219749</v>
      </c>
      <c r="B27520" s="39" t="n">
        <v>48</v>
      </c>
      <c r="C27520" s="7" t="n">
        <v>26</v>
      </c>
      <c r="D27520" s="7" t="n">
        <v>0</v>
      </c>
      <c r="E27520" s="7" t="s">
        <v>1578</v>
      </c>
      <c r="F27520" s="7" t="n">
        <v>-1</v>
      </c>
      <c r="G27520" s="7" t="n">
        <v>0.600000023841858</v>
      </c>
      <c r="H27520" s="7" t="n">
        <v>0</v>
      </c>
    </row>
    <row r="27521" spans="1:9">
      <c r="A27521" t="s">
        <v>4</v>
      </c>
      <c r="B27521" s="4" t="s">
        <v>5</v>
      </c>
      <c r="C27521" s="4" t="s">
        <v>10</v>
      </c>
      <c r="D27521" s="4" t="s">
        <v>13</v>
      </c>
      <c r="E27521" s="4" t="s">
        <v>6</v>
      </c>
      <c r="F27521" s="4" t="s">
        <v>22</v>
      </c>
      <c r="G27521" s="4" t="s">
        <v>22</v>
      </c>
      <c r="H27521" s="4" t="s">
        <v>22</v>
      </c>
    </row>
    <row r="27522" spans="1:9">
      <c r="A27522" t="n">
        <v>219775</v>
      </c>
      <c r="B27522" s="39" t="n">
        <v>48</v>
      </c>
      <c r="C27522" s="7" t="n">
        <v>26</v>
      </c>
      <c r="D27522" s="7" t="n">
        <v>0</v>
      </c>
      <c r="E27522" s="7" t="s">
        <v>1646</v>
      </c>
      <c r="F27522" s="7" t="n">
        <v>-1</v>
      </c>
      <c r="G27522" s="7" t="n">
        <v>1</v>
      </c>
      <c r="H27522" s="7" t="n">
        <v>0</v>
      </c>
    </row>
    <row r="27523" spans="1:9">
      <c r="A27523" t="s">
        <v>4</v>
      </c>
      <c r="B27523" s="4" t="s">
        <v>5</v>
      </c>
      <c r="C27523" s="4" t="s">
        <v>10</v>
      </c>
    </row>
    <row r="27524" spans="1:9">
      <c r="A27524" t="n">
        <v>219806</v>
      </c>
      <c r="B27524" s="35" t="n">
        <v>16</v>
      </c>
      <c r="C27524" s="7" t="n">
        <v>200</v>
      </c>
    </row>
    <row r="27525" spans="1:9">
      <c r="A27525" t="s">
        <v>4</v>
      </c>
      <c r="B27525" s="4" t="s">
        <v>5</v>
      </c>
      <c r="C27525" s="4" t="s">
        <v>13</v>
      </c>
      <c r="D27525" s="4" t="s">
        <v>10</v>
      </c>
      <c r="E27525" s="4" t="s">
        <v>22</v>
      </c>
      <c r="F27525" s="4" t="s">
        <v>10</v>
      </c>
      <c r="G27525" s="4" t="s">
        <v>9</v>
      </c>
      <c r="H27525" s="4" t="s">
        <v>9</v>
      </c>
      <c r="I27525" s="4" t="s">
        <v>10</v>
      </c>
      <c r="J27525" s="4" t="s">
        <v>10</v>
      </c>
      <c r="K27525" s="4" t="s">
        <v>9</v>
      </c>
      <c r="L27525" s="4" t="s">
        <v>9</v>
      </c>
      <c r="M27525" s="4" t="s">
        <v>9</v>
      </c>
      <c r="N27525" s="4" t="s">
        <v>9</v>
      </c>
      <c r="O27525" s="4" t="s">
        <v>6</v>
      </c>
    </row>
    <row r="27526" spans="1:9">
      <c r="A27526" t="n">
        <v>219809</v>
      </c>
      <c r="B27526" s="14" t="n">
        <v>50</v>
      </c>
      <c r="C27526" s="7" t="n">
        <v>0</v>
      </c>
      <c r="D27526" s="7" t="n">
        <v>4020</v>
      </c>
      <c r="E27526" s="7" t="n">
        <v>0.800000011920929</v>
      </c>
      <c r="F27526" s="7" t="n">
        <v>100</v>
      </c>
      <c r="G27526" s="7" t="n">
        <v>0</v>
      </c>
      <c r="H27526" s="7" t="n">
        <v>-1073741824</v>
      </c>
      <c r="I27526" s="7" t="n">
        <v>0</v>
      </c>
      <c r="J27526" s="7" t="n">
        <v>65533</v>
      </c>
      <c r="K27526" s="7" t="n">
        <v>0</v>
      </c>
      <c r="L27526" s="7" t="n">
        <v>0</v>
      </c>
      <c r="M27526" s="7" t="n">
        <v>0</v>
      </c>
      <c r="N27526" s="7" t="n">
        <v>0</v>
      </c>
      <c r="O27526" s="7" t="s">
        <v>12</v>
      </c>
    </row>
    <row r="27527" spans="1:9">
      <c r="A27527" t="s">
        <v>4</v>
      </c>
      <c r="B27527" s="4" t="s">
        <v>5</v>
      </c>
      <c r="C27527" s="4" t="s">
        <v>10</v>
      </c>
    </row>
    <row r="27528" spans="1:9">
      <c r="A27528" t="n">
        <v>219848</v>
      </c>
      <c r="B27528" s="35" t="n">
        <v>16</v>
      </c>
      <c r="C27528" s="7" t="n">
        <v>600</v>
      </c>
    </row>
    <row r="27529" spans="1:9">
      <c r="A27529" t="s">
        <v>4</v>
      </c>
      <c r="B27529" s="4" t="s">
        <v>5</v>
      </c>
      <c r="C27529" s="4" t="s">
        <v>13</v>
      </c>
      <c r="D27529" s="4" t="s">
        <v>13</v>
      </c>
      <c r="E27529" s="4" t="s">
        <v>22</v>
      </c>
      <c r="F27529" s="4" t="s">
        <v>22</v>
      </c>
      <c r="G27529" s="4" t="s">
        <v>22</v>
      </c>
      <c r="H27529" s="4" t="s">
        <v>10</v>
      </c>
    </row>
    <row r="27530" spans="1:9">
      <c r="A27530" t="n">
        <v>219851</v>
      </c>
      <c r="B27530" s="25" t="n">
        <v>45</v>
      </c>
      <c r="C27530" s="7" t="n">
        <v>2</v>
      </c>
      <c r="D27530" s="7" t="n">
        <v>3</v>
      </c>
      <c r="E27530" s="7" t="n">
        <v>4.15999984741211</v>
      </c>
      <c r="F27530" s="7" t="n">
        <v>0.579999983310699</v>
      </c>
      <c r="G27530" s="7" t="n">
        <v>-14.4899997711182</v>
      </c>
      <c r="H27530" s="7" t="n">
        <v>1000</v>
      </c>
    </row>
    <row r="27531" spans="1:9">
      <c r="A27531" t="s">
        <v>4</v>
      </c>
      <c r="B27531" s="4" t="s">
        <v>5</v>
      </c>
      <c r="C27531" s="4" t="s">
        <v>13</v>
      </c>
      <c r="D27531" s="4" t="s">
        <v>13</v>
      </c>
      <c r="E27531" s="4" t="s">
        <v>22</v>
      </c>
      <c r="F27531" s="4" t="s">
        <v>22</v>
      </c>
      <c r="G27531" s="4" t="s">
        <v>22</v>
      </c>
      <c r="H27531" s="4" t="s">
        <v>10</v>
      </c>
      <c r="I27531" s="4" t="s">
        <v>13</v>
      </c>
    </row>
    <row r="27532" spans="1:9">
      <c r="A27532" t="n">
        <v>219868</v>
      </c>
      <c r="B27532" s="25" t="n">
        <v>45</v>
      </c>
      <c r="C27532" s="7" t="n">
        <v>4</v>
      </c>
      <c r="D27532" s="7" t="n">
        <v>3</v>
      </c>
      <c r="E27532" s="7" t="n">
        <v>342.649993896484</v>
      </c>
      <c r="F27532" s="7" t="n">
        <v>331.720001220703</v>
      </c>
      <c r="G27532" s="7" t="n">
        <v>330</v>
      </c>
      <c r="H27532" s="7" t="n">
        <v>1000</v>
      </c>
      <c r="I27532" s="7" t="n">
        <v>1</v>
      </c>
    </row>
    <row r="27533" spans="1:9">
      <c r="A27533" t="s">
        <v>4</v>
      </c>
      <c r="B27533" s="4" t="s">
        <v>5</v>
      </c>
      <c r="C27533" s="4" t="s">
        <v>13</v>
      </c>
      <c r="D27533" s="4" t="s">
        <v>13</v>
      </c>
      <c r="E27533" s="4" t="s">
        <v>22</v>
      </c>
      <c r="F27533" s="4" t="s">
        <v>10</v>
      </c>
    </row>
    <row r="27534" spans="1:9">
      <c r="A27534" t="n">
        <v>219886</v>
      </c>
      <c r="B27534" s="25" t="n">
        <v>45</v>
      </c>
      <c r="C27534" s="7" t="n">
        <v>5</v>
      </c>
      <c r="D27534" s="7" t="n">
        <v>3</v>
      </c>
      <c r="E27534" s="7" t="n">
        <v>1.10000002384186</v>
      </c>
      <c r="F27534" s="7" t="n">
        <v>1000</v>
      </c>
    </row>
    <row r="27535" spans="1:9">
      <c r="A27535" t="s">
        <v>4</v>
      </c>
      <c r="B27535" s="4" t="s">
        <v>5</v>
      </c>
      <c r="C27535" s="4" t="s">
        <v>13</v>
      </c>
      <c r="D27535" s="4" t="s">
        <v>13</v>
      </c>
      <c r="E27535" s="4" t="s">
        <v>22</v>
      </c>
      <c r="F27535" s="4" t="s">
        <v>10</v>
      </c>
    </row>
    <row r="27536" spans="1:9">
      <c r="A27536" t="n">
        <v>219895</v>
      </c>
      <c r="B27536" s="25" t="n">
        <v>45</v>
      </c>
      <c r="C27536" s="7" t="n">
        <v>11</v>
      </c>
      <c r="D27536" s="7" t="n">
        <v>3</v>
      </c>
      <c r="E27536" s="7" t="n">
        <v>39.7999992370605</v>
      </c>
      <c r="F27536" s="7" t="n">
        <v>1000</v>
      </c>
    </row>
    <row r="27537" spans="1:15">
      <c r="A27537" t="s">
        <v>4</v>
      </c>
      <c r="B27537" s="4" t="s">
        <v>5</v>
      </c>
      <c r="C27537" s="4" t="s">
        <v>10</v>
      </c>
    </row>
    <row r="27538" spans="1:15">
      <c r="A27538" t="n">
        <v>219904</v>
      </c>
      <c r="B27538" s="35" t="n">
        <v>16</v>
      </c>
      <c r="C27538" s="7" t="n">
        <v>200</v>
      </c>
    </row>
    <row r="27539" spans="1:15">
      <c r="A27539" t="s">
        <v>4</v>
      </c>
      <c r="B27539" s="4" t="s">
        <v>5</v>
      </c>
      <c r="C27539" s="4" t="s">
        <v>13</v>
      </c>
      <c r="D27539" s="4" t="s">
        <v>10</v>
      </c>
      <c r="E27539" s="4" t="s">
        <v>22</v>
      </c>
      <c r="F27539" s="4" t="s">
        <v>10</v>
      </c>
      <c r="G27539" s="4" t="s">
        <v>9</v>
      </c>
      <c r="H27539" s="4" t="s">
        <v>9</v>
      </c>
      <c r="I27539" s="4" t="s">
        <v>10</v>
      </c>
      <c r="J27539" s="4" t="s">
        <v>10</v>
      </c>
      <c r="K27539" s="4" t="s">
        <v>9</v>
      </c>
      <c r="L27539" s="4" t="s">
        <v>9</v>
      </c>
      <c r="M27539" s="4" t="s">
        <v>9</v>
      </c>
      <c r="N27539" s="4" t="s">
        <v>9</v>
      </c>
      <c r="O27539" s="4" t="s">
        <v>6</v>
      </c>
    </row>
    <row r="27540" spans="1:15">
      <c r="A27540" t="n">
        <v>219907</v>
      </c>
      <c r="B27540" s="14" t="n">
        <v>50</v>
      </c>
      <c r="C27540" s="7" t="n">
        <v>0</v>
      </c>
      <c r="D27540" s="7" t="n">
        <v>1901</v>
      </c>
      <c r="E27540" s="7" t="n">
        <v>1</v>
      </c>
      <c r="F27540" s="7" t="n">
        <v>0</v>
      </c>
      <c r="G27540" s="7" t="n">
        <v>0</v>
      </c>
      <c r="H27540" s="7" t="n">
        <v>0</v>
      </c>
      <c r="I27540" s="7" t="n">
        <v>0</v>
      </c>
      <c r="J27540" s="7" t="n">
        <v>65533</v>
      </c>
      <c r="K27540" s="7" t="n">
        <v>0</v>
      </c>
      <c r="L27540" s="7" t="n">
        <v>0</v>
      </c>
      <c r="M27540" s="7" t="n">
        <v>0</v>
      </c>
      <c r="N27540" s="7" t="n">
        <v>0</v>
      </c>
      <c r="O27540" s="7" t="s">
        <v>12</v>
      </c>
    </row>
    <row r="27541" spans="1:15">
      <c r="A27541" t="s">
        <v>4</v>
      </c>
      <c r="B27541" s="4" t="s">
        <v>5</v>
      </c>
      <c r="C27541" s="4" t="s">
        <v>10</v>
      </c>
    </row>
    <row r="27542" spans="1:15">
      <c r="A27542" t="n">
        <v>219946</v>
      </c>
      <c r="B27542" s="35" t="n">
        <v>16</v>
      </c>
      <c r="C27542" s="7" t="n">
        <v>2300</v>
      </c>
    </row>
    <row r="27543" spans="1:15">
      <c r="A27543" t="s">
        <v>4</v>
      </c>
      <c r="B27543" s="4" t="s">
        <v>5</v>
      </c>
      <c r="C27543" s="4" t="s">
        <v>13</v>
      </c>
      <c r="D27543" s="4" t="s">
        <v>10</v>
      </c>
      <c r="E27543" s="4" t="s">
        <v>22</v>
      </c>
    </row>
    <row r="27544" spans="1:15">
      <c r="A27544" t="n">
        <v>219949</v>
      </c>
      <c r="B27544" s="28" t="n">
        <v>58</v>
      </c>
      <c r="C27544" s="7" t="n">
        <v>101</v>
      </c>
      <c r="D27544" s="7" t="n">
        <v>300</v>
      </c>
      <c r="E27544" s="7" t="n">
        <v>1</v>
      </c>
    </row>
    <row r="27545" spans="1:15">
      <c r="A27545" t="s">
        <v>4</v>
      </c>
      <c r="B27545" s="4" t="s">
        <v>5</v>
      </c>
      <c r="C27545" s="4" t="s">
        <v>13</v>
      </c>
      <c r="D27545" s="4" t="s">
        <v>10</v>
      </c>
    </row>
    <row r="27546" spans="1:15">
      <c r="A27546" t="n">
        <v>219957</v>
      </c>
      <c r="B27546" s="28" t="n">
        <v>58</v>
      </c>
      <c r="C27546" s="7" t="n">
        <v>254</v>
      </c>
      <c r="D27546" s="7" t="n">
        <v>0</v>
      </c>
    </row>
    <row r="27547" spans="1:15">
      <c r="A27547" t="s">
        <v>4</v>
      </c>
      <c r="B27547" s="4" t="s">
        <v>5</v>
      </c>
      <c r="C27547" s="4" t="s">
        <v>13</v>
      </c>
      <c r="D27547" s="4" t="s">
        <v>10</v>
      </c>
      <c r="E27547" s="4" t="s">
        <v>10</v>
      </c>
      <c r="F27547" s="4" t="s">
        <v>10</v>
      </c>
      <c r="G27547" s="4" t="s">
        <v>10</v>
      </c>
      <c r="H27547" s="4" t="s">
        <v>10</v>
      </c>
      <c r="I27547" s="4" t="s">
        <v>6</v>
      </c>
      <c r="J27547" s="4" t="s">
        <v>22</v>
      </c>
      <c r="K27547" s="4" t="s">
        <v>22</v>
      </c>
      <c r="L27547" s="4" t="s">
        <v>22</v>
      </c>
      <c r="M27547" s="4" t="s">
        <v>9</v>
      </c>
      <c r="N27547" s="4" t="s">
        <v>9</v>
      </c>
      <c r="O27547" s="4" t="s">
        <v>22</v>
      </c>
      <c r="P27547" s="4" t="s">
        <v>22</v>
      </c>
      <c r="Q27547" s="4" t="s">
        <v>22</v>
      </c>
      <c r="R27547" s="4" t="s">
        <v>22</v>
      </c>
      <c r="S27547" s="4" t="s">
        <v>13</v>
      </c>
    </row>
    <row r="27548" spans="1:15">
      <c r="A27548" t="n">
        <v>219961</v>
      </c>
      <c r="B27548" s="83" t="n">
        <v>39</v>
      </c>
      <c r="C27548" s="7" t="n">
        <v>12</v>
      </c>
      <c r="D27548" s="7" t="n">
        <v>65533</v>
      </c>
      <c r="E27548" s="7" t="n">
        <v>214</v>
      </c>
      <c r="F27548" s="7" t="n">
        <v>0</v>
      </c>
      <c r="G27548" s="7" t="n">
        <v>26</v>
      </c>
      <c r="H27548" s="7" t="n">
        <v>3</v>
      </c>
      <c r="I27548" s="7" t="s">
        <v>12</v>
      </c>
      <c r="J27548" s="7" t="n">
        <v>0</v>
      </c>
      <c r="K27548" s="7" t="n">
        <v>0</v>
      </c>
      <c r="L27548" s="7" t="n">
        <v>0</v>
      </c>
      <c r="M27548" s="7" t="n">
        <v>0</v>
      </c>
      <c r="N27548" s="7" t="n">
        <v>0</v>
      </c>
      <c r="O27548" s="7" t="n">
        <v>0</v>
      </c>
      <c r="P27548" s="7" t="n">
        <v>1</v>
      </c>
      <c r="Q27548" s="7" t="n">
        <v>1</v>
      </c>
      <c r="R27548" s="7" t="n">
        <v>1</v>
      </c>
      <c r="S27548" s="7" t="n">
        <v>114</v>
      </c>
    </row>
    <row r="27549" spans="1:15">
      <c r="A27549" t="s">
        <v>4</v>
      </c>
      <c r="B27549" s="4" t="s">
        <v>5</v>
      </c>
      <c r="C27549" s="4" t="s">
        <v>13</v>
      </c>
      <c r="D27549" s="4" t="s">
        <v>10</v>
      </c>
      <c r="E27549" s="4" t="s">
        <v>22</v>
      </c>
      <c r="F27549" s="4" t="s">
        <v>10</v>
      </c>
      <c r="G27549" s="4" t="s">
        <v>9</v>
      </c>
      <c r="H27549" s="4" t="s">
        <v>9</v>
      </c>
      <c r="I27549" s="4" t="s">
        <v>10</v>
      </c>
      <c r="J27549" s="4" t="s">
        <v>10</v>
      </c>
      <c r="K27549" s="4" t="s">
        <v>9</v>
      </c>
      <c r="L27549" s="4" t="s">
        <v>9</v>
      </c>
      <c r="M27549" s="4" t="s">
        <v>9</v>
      </c>
      <c r="N27549" s="4" t="s">
        <v>9</v>
      </c>
      <c r="O27549" s="4" t="s">
        <v>6</v>
      </c>
    </row>
    <row r="27550" spans="1:15">
      <c r="A27550" t="n">
        <v>220011</v>
      </c>
      <c r="B27550" s="14" t="n">
        <v>50</v>
      </c>
      <c r="C27550" s="7" t="n">
        <v>0</v>
      </c>
      <c r="D27550" s="7" t="n">
        <v>4148</v>
      </c>
      <c r="E27550" s="7" t="n">
        <v>0.699999988079071</v>
      </c>
      <c r="F27550" s="7" t="n">
        <v>200</v>
      </c>
      <c r="G27550" s="7" t="n">
        <v>0</v>
      </c>
      <c r="H27550" s="7" t="n">
        <v>0</v>
      </c>
      <c r="I27550" s="7" t="n">
        <v>0</v>
      </c>
      <c r="J27550" s="7" t="n">
        <v>65533</v>
      </c>
      <c r="K27550" s="7" t="n">
        <v>0</v>
      </c>
      <c r="L27550" s="7" t="n">
        <v>0</v>
      </c>
      <c r="M27550" s="7" t="n">
        <v>0</v>
      </c>
      <c r="N27550" s="7" t="n">
        <v>0</v>
      </c>
      <c r="O27550" s="7" t="s">
        <v>12</v>
      </c>
    </row>
    <row r="27551" spans="1:15">
      <c r="A27551" t="s">
        <v>4</v>
      </c>
      <c r="B27551" s="4" t="s">
        <v>5</v>
      </c>
      <c r="C27551" s="4" t="s">
        <v>13</v>
      </c>
      <c r="D27551" s="4" t="s">
        <v>10</v>
      </c>
      <c r="E27551" s="4" t="s">
        <v>22</v>
      </c>
      <c r="F27551" s="4" t="s">
        <v>10</v>
      </c>
      <c r="G27551" s="4" t="s">
        <v>9</v>
      </c>
      <c r="H27551" s="4" t="s">
        <v>9</v>
      </c>
      <c r="I27551" s="4" t="s">
        <v>10</v>
      </c>
      <c r="J27551" s="4" t="s">
        <v>10</v>
      </c>
      <c r="K27551" s="4" t="s">
        <v>9</v>
      </c>
      <c r="L27551" s="4" t="s">
        <v>9</v>
      </c>
      <c r="M27551" s="4" t="s">
        <v>9</v>
      </c>
      <c r="N27551" s="4" t="s">
        <v>9</v>
      </c>
      <c r="O27551" s="4" t="s">
        <v>6</v>
      </c>
    </row>
    <row r="27552" spans="1:15">
      <c r="A27552" t="n">
        <v>220050</v>
      </c>
      <c r="B27552" s="14" t="n">
        <v>50</v>
      </c>
      <c r="C27552" s="7" t="n">
        <v>0</v>
      </c>
      <c r="D27552" s="7" t="n">
        <v>4516</v>
      </c>
      <c r="E27552" s="7" t="n">
        <v>0.5</v>
      </c>
      <c r="F27552" s="7" t="n">
        <v>1000</v>
      </c>
      <c r="G27552" s="7" t="n">
        <v>0</v>
      </c>
      <c r="H27552" s="7" t="n">
        <v>1065353216</v>
      </c>
      <c r="I27552" s="7" t="n">
        <v>0</v>
      </c>
      <c r="J27552" s="7" t="n">
        <v>65533</v>
      </c>
      <c r="K27552" s="7" t="n">
        <v>0</v>
      </c>
      <c r="L27552" s="7" t="n">
        <v>0</v>
      </c>
      <c r="M27552" s="7" t="n">
        <v>0</v>
      </c>
      <c r="N27552" s="7" t="n">
        <v>0</v>
      </c>
      <c r="O27552" s="7" t="s">
        <v>12</v>
      </c>
    </row>
    <row r="27553" spans="1:19">
      <c r="A27553" t="s">
        <v>4</v>
      </c>
      <c r="B27553" s="4" t="s">
        <v>5</v>
      </c>
      <c r="C27553" s="4" t="s">
        <v>13</v>
      </c>
      <c r="D27553" s="4" t="s">
        <v>13</v>
      </c>
      <c r="E27553" s="4" t="s">
        <v>22</v>
      </c>
      <c r="F27553" s="4" t="s">
        <v>22</v>
      </c>
      <c r="G27553" s="4" t="s">
        <v>22</v>
      </c>
      <c r="H27553" s="4" t="s">
        <v>10</v>
      </c>
    </row>
    <row r="27554" spans="1:19">
      <c r="A27554" t="n">
        <v>220089</v>
      </c>
      <c r="B27554" s="25" t="n">
        <v>45</v>
      </c>
      <c r="C27554" s="7" t="n">
        <v>2</v>
      </c>
      <c r="D27554" s="7" t="n">
        <v>3</v>
      </c>
      <c r="E27554" s="7" t="n">
        <v>4.42000007629395</v>
      </c>
      <c r="F27554" s="7" t="n">
        <v>0.75</v>
      </c>
      <c r="G27554" s="7" t="n">
        <v>-15.5</v>
      </c>
      <c r="H27554" s="7" t="n">
        <v>0</v>
      </c>
    </row>
    <row r="27555" spans="1:19">
      <c r="A27555" t="s">
        <v>4</v>
      </c>
      <c r="B27555" s="4" t="s">
        <v>5</v>
      </c>
      <c r="C27555" s="4" t="s">
        <v>13</v>
      </c>
      <c r="D27555" s="4" t="s">
        <v>13</v>
      </c>
      <c r="E27555" s="4" t="s">
        <v>22</v>
      </c>
      <c r="F27555" s="4" t="s">
        <v>22</v>
      </c>
      <c r="G27555" s="4" t="s">
        <v>22</v>
      </c>
      <c r="H27555" s="4" t="s">
        <v>10</v>
      </c>
      <c r="I27555" s="4" t="s">
        <v>13</v>
      </c>
    </row>
    <row r="27556" spans="1:19">
      <c r="A27556" t="n">
        <v>220106</v>
      </c>
      <c r="B27556" s="25" t="n">
        <v>45</v>
      </c>
      <c r="C27556" s="7" t="n">
        <v>4</v>
      </c>
      <c r="D27556" s="7" t="n">
        <v>3</v>
      </c>
      <c r="E27556" s="7" t="n">
        <v>359.529998779297</v>
      </c>
      <c r="F27556" s="7" t="n">
        <v>131.809997558594</v>
      </c>
      <c r="G27556" s="7" t="n">
        <v>26</v>
      </c>
      <c r="H27556" s="7" t="n">
        <v>0</v>
      </c>
      <c r="I27556" s="7" t="n">
        <v>0</v>
      </c>
    </row>
    <row r="27557" spans="1:19">
      <c r="A27557" t="s">
        <v>4</v>
      </c>
      <c r="B27557" s="4" t="s">
        <v>5</v>
      </c>
      <c r="C27557" s="4" t="s">
        <v>13</v>
      </c>
      <c r="D27557" s="4" t="s">
        <v>13</v>
      </c>
      <c r="E27557" s="4" t="s">
        <v>22</v>
      </c>
      <c r="F27557" s="4" t="s">
        <v>10</v>
      </c>
    </row>
    <row r="27558" spans="1:19">
      <c r="A27558" t="n">
        <v>220124</v>
      </c>
      <c r="B27558" s="25" t="n">
        <v>45</v>
      </c>
      <c r="C27558" s="7" t="n">
        <v>5</v>
      </c>
      <c r="D27558" s="7" t="n">
        <v>3</v>
      </c>
      <c r="E27558" s="7" t="n">
        <v>1.29999995231628</v>
      </c>
      <c r="F27558" s="7" t="n">
        <v>0</v>
      </c>
    </row>
    <row r="27559" spans="1:19">
      <c r="A27559" t="s">
        <v>4</v>
      </c>
      <c r="B27559" s="4" t="s">
        <v>5</v>
      </c>
      <c r="C27559" s="4" t="s">
        <v>13</v>
      </c>
      <c r="D27559" s="4" t="s">
        <v>13</v>
      </c>
      <c r="E27559" s="4" t="s">
        <v>22</v>
      </c>
      <c r="F27559" s="4" t="s">
        <v>10</v>
      </c>
    </row>
    <row r="27560" spans="1:19">
      <c r="A27560" t="n">
        <v>220133</v>
      </c>
      <c r="B27560" s="25" t="n">
        <v>45</v>
      </c>
      <c r="C27560" s="7" t="n">
        <v>11</v>
      </c>
      <c r="D27560" s="7" t="n">
        <v>3</v>
      </c>
      <c r="E27560" s="7" t="n">
        <v>39.7999992370605</v>
      </c>
      <c r="F27560" s="7" t="n">
        <v>0</v>
      </c>
    </row>
    <row r="27561" spans="1:19">
      <c r="A27561" t="s">
        <v>4</v>
      </c>
      <c r="B27561" s="4" t="s">
        <v>5</v>
      </c>
      <c r="C27561" s="4" t="s">
        <v>13</v>
      </c>
      <c r="D27561" s="4" t="s">
        <v>13</v>
      </c>
      <c r="E27561" s="4" t="s">
        <v>22</v>
      </c>
      <c r="F27561" s="4" t="s">
        <v>22</v>
      </c>
      <c r="G27561" s="4" t="s">
        <v>22</v>
      </c>
      <c r="H27561" s="4" t="s">
        <v>10</v>
      </c>
    </row>
    <row r="27562" spans="1:19">
      <c r="A27562" t="n">
        <v>220142</v>
      </c>
      <c r="B27562" s="25" t="n">
        <v>45</v>
      </c>
      <c r="C27562" s="7" t="n">
        <v>2</v>
      </c>
      <c r="D27562" s="7" t="n">
        <v>3</v>
      </c>
      <c r="E27562" s="7" t="n">
        <v>4.42000007629395</v>
      </c>
      <c r="F27562" s="7" t="n">
        <v>1.48000001907349</v>
      </c>
      <c r="G27562" s="7" t="n">
        <v>-15.5</v>
      </c>
      <c r="H27562" s="7" t="n">
        <v>4000</v>
      </c>
    </row>
    <row r="27563" spans="1:19">
      <c r="A27563" t="s">
        <v>4</v>
      </c>
      <c r="B27563" s="4" t="s">
        <v>5</v>
      </c>
      <c r="C27563" s="4" t="s">
        <v>13</v>
      </c>
      <c r="D27563" s="4" t="s">
        <v>13</v>
      </c>
      <c r="E27563" s="4" t="s">
        <v>22</v>
      </c>
      <c r="F27563" s="4" t="s">
        <v>22</v>
      </c>
      <c r="G27563" s="4" t="s">
        <v>22</v>
      </c>
      <c r="H27563" s="4" t="s">
        <v>10</v>
      </c>
      <c r="I27563" s="4" t="s">
        <v>13</v>
      </c>
    </row>
    <row r="27564" spans="1:19">
      <c r="A27564" t="n">
        <v>220159</v>
      </c>
      <c r="B27564" s="25" t="n">
        <v>45</v>
      </c>
      <c r="C27564" s="7" t="n">
        <v>4</v>
      </c>
      <c r="D27564" s="7" t="n">
        <v>3</v>
      </c>
      <c r="E27564" s="7" t="n">
        <v>13.6599998474121</v>
      </c>
      <c r="F27564" s="7" t="n">
        <v>137.330001831055</v>
      </c>
      <c r="G27564" s="7" t="n">
        <v>26</v>
      </c>
      <c r="H27564" s="7" t="n">
        <v>4000</v>
      </c>
      <c r="I27564" s="7" t="n">
        <v>1</v>
      </c>
    </row>
    <row r="27565" spans="1:19">
      <c r="A27565" t="s">
        <v>4</v>
      </c>
      <c r="B27565" s="4" t="s">
        <v>5</v>
      </c>
      <c r="C27565" s="4" t="s">
        <v>13</v>
      </c>
      <c r="D27565" s="4" t="s">
        <v>13</v>
      </c>
      <c r="E27565" s="4" t="s">
        <v>22</v>
      </c>
      <c r="F27565" s="4" t="s">
        <v>10</v>
      </c>
    </row>
    <row r="27566" spans="1:19">
      <c r="A27566" t="n">
        <v>220177</v>
      </c>
      <c r="B27566" s="25" t="n">
        <v>45</v>
      </c>
      <c r="C27566" s="7" t="n">
        <v>5</v>
      </c>
      <c r="D27566" s="7" t="n">
        <v>3</v>
      </c>
      <c r="E27566" s="7" t="n">
        <v>1</v>
      </c>
      <c r="F27566" s="7" t="n">
        <v>4000</v>
      </c>
    </row>
    <row r="27567" spans="1:19">
      <c r="A27567" t="s">
        <v>4</v>
      </c>
      <c r="B27567" s="4" t="s">
        <v>5</v>
      </c>
      <c r="C27567" s="4" t="s">
        <v>13</v>
      </c>
      <c r="D27567" s="4" t="s">
        <v>13</v>
      </c>
      <c r="E27567" s="4" t="s">
        <v>22</v>
      </c>
      <c r="F27567" s="4" t="s">
        <v>10</v>
      </c>
    </row>
    <row r="27568" spans="1:19">
      <c r="A27568" t="n">
        <v>220186</v>
      </c>
      <c r="B27568" s="25" t="n">
        <v>45</v>
      </c>
      <c r="C27568" s="7" t="n">
        <v>11</v>
      </c>
      <c r="D27568" s="7" t="n">
        <v>3</v>
      </c>
      <c r="E27568" s="7" t="n">
        <v>39.7999992370605</v>
      </c>
      <c r="F27568" s="7" t="n">
        <v>4000</v>
      </c>
    </row>
    <row r="27569" spans="1:9">
      <c r="A27569" t="s">
        <v>4</v>
      </c>
      <c r="B27569" s="4" t="s">
        <v>5</v>
      </c>
      <c r="C27569" s="4" t="s">
        <v>13</v>
      </c>
      <c r="D27569" s="4" t="s">
        <v>13</v>
      </c>
      <c r="E27569" s="4" t="s">
        <v>22</v>
      </c>
      <c r="F27569" s="4" t="s">
        <v>22</v>
      </c>
      <c r="G27569" s="4" t="s">
        <v>22</v>
      </c>
      <c r="H27569" s="4" t="s">
        <v>10</v>
      </c>
    </row>
    <row r="27570" spans="1:9">
      <c r="A27570" t="n">
        <v>220195</v>
      </c>
      <c r="B27570" s="25" t="n">
        <v>45</v>
      </c>
      <c r="C27570" s="7" t="n">
        <v>2</v>
      </c>
      <c r="D27570" s="7" t="n">
        <v>3</v>
      </c>
      <c r="E27570" s="7" t="n">
        <v>4.48000001907349</v>
      </c>
      <c r="F27570" s="7" t="n">
        <v>1.48000001907349</v>
      </c>
      <c r="G27570" s="7" t="n">
        <v>-15.4399995803833</v>
      </c>
      <c r="H27570" s="7" t="n">
        <v>4000</v>
      </c>
    </row>
    <row r="27571" spans="1:9">
      <c r="A27571" t="s">
        <v>4</v>
      </c>
      <c r="B27571" s="4" t="s">
        <v>5</v>
      </c>
      <c r="C27571" s="4" t="s">
        <v>13</v>
      </c>
      <c r="D27571" s="4" t="s">
        <v>13</v>
      </c>
      <c r="E27571" s="4" t="s">
        <v>22</v>
      </c>
      <c r="F27571" s="4" t="s">
        <v>22</v>
      </c>
      <c r="G27571" s="4" t="s">
        <v>22</v>
      </c>
      <c r="H27571" s="4" t="s">
        <v>10</v>
      </c>
      <c r="I27571" s="4" t="s">
        <v>13</v>
      </c>
    </row>
    <row r="27572" spans="1:9">
      <c r="A27572" t="n">
        <v>220212</v>
      </c>
      <c r="B27572" s="25" t="n">
        <v>45</v>
      </c>
      <c r="C27572" s="7" t="n">
        <v>4</v>
      </c>
      <c r="D27572" s="7" t="n">
        <v>3</v>
      </c>
      <c r="E27572" s="7" t="n">
        <v>12.0200004577637</v>
      </c>
      <c r="F27572" s="7" t="n">
        <v>131.940002441406</v>
      </c>
      <c r="G27572" s="7" t="n">
        <v>20</v>
      </c>
      <c r="H27572" s="7" t="n">
        <v>4000</v>
      </c>
      <c r="I27572" s="7" t="n">
        <v>1</v>
      </c>
    </row>
    <row r="27573" spans="1:9">
      <c r="A27573" t="s">
        <v>4</v>
      </c>
      <c r="B27573" s="4" t="s">
        <v>5</v>
      </c>
      <c r="C27573" s="4" t="s">
        <v>13</v>
      </c>
      <c r="D27573" s="4" t="s">
        <v>13</v>
      </c>
      <c r="E27573" s="4" t="s">
        <v>22</v>
      </c>
      <c r="F27573" s="4" t="s">
        <v>10</v>
      </c>
    </row>
    <row r="27574" spans="1:9">
      <c r="A27574" t="n">
        <v>220230</v>
      </c>
      <c r="B27574" s="25" t="n">
        <v>45</v>
      </c>
      <c r="C27574" s="7" t="n">
        <v>5</v>
      </c>
      <c r="D27574" s="7" t="n">
        <v>3</v>
      </c>
      <c r="E27574" s="7" t="n">
        <v>1</v>
      </c>
      <c r="F27574" s="7" t="n">
        <v>4000</v>
      </c>
    </row>
    <row r="27575" spans="1:9">
      <c r="A27575" t="s">
        <v>4</v>
      </c>
      <c r="B27575" s="4" t="s">
        <v>5</v>
      </c>
      <c r="C27575" s="4" t="s">
        <v>13</v>
      </c>
      <c r="D27575" s="4" t="s">
        <v>13</v>
      </c>
      <c r="E27575" s="4" t="s">
        <v>22</v>
      </c>
      <c r="F27575" s="4" t="s">
        <v>10</v>
      </c>
    </row>
    <row r="27576" spans="1:9">
      <c r="A27576" t="n">
        <v>220239</v>
      </c>
      <c r="B27576" s="25" t="n">
        <v>45</v>
      </c>
      <c r="C27576" s="7" t="n">
        <v>11</v>
      </c>
      <c r="D27576" s="7" t="n">
        <v>3</v>
      </c>
      <c r="E27576" s="7" t="n">
        <v>39.7999992370605</v>
      </c>
      <c r="F27576" s="7" t="n">
        <v>4000</v>
      </c>
    </row>
    <row r="27577" spans="1:9">
      <c r="A27577" t="s">
        <v>4</v>
      </c>
      <c r="B27577" s="4" t="s">
        <v>5</v>
      </c>
      <c r="C27577" s="4" t="s">
        <v>13</v>
      </c>
    </row>
    <row r="27578" spans="1:9">
      <c r="A27578" t="n">
        <v>220248</v>
      </c>
      <c r="B27578" s="42" t="n">
        <v>116</v>
      </c>
      <c r="C27578" s="7" t="n">
        <v>0</v>
      </c>
    </row>
    <row r="27579" spans="1:9">
      <c r="A27579" t="s">
        <v>4</v>
      </c>
      <c r="B27579" s="4" t="s">
        <v>5</v>
      </c>
      <c r="C27579" s="4" t="s">
        <v>13</v>
      </c>
      <c r="D27579" s="4" t="s">
        <v>10</v>
      </c>
    </row>
    <row r="27580" spans="1:9">
      <c r="A27580" t="n">
        <v>220250</v>
      </c>
      <c r="B27580" s="42" t="n">
        <v>116</v>
      </c>
      <c r="C27580" s="7" t="n">
        <v>2</v>
      </c>
      <c r="D27580" s="7" t="n">
        <v>1</v>
      </c>
    </row>
    <row r="27581" spans="1:9">
      <c r="A27581" t="s">
        <v>4</v>
      </c>
      <c r="B27581" s="4" t="s">
        <v>5</v>
      </c>
      <c r="C27581" s="4" t="s">
        <v>13</v>
      </c>
      <c r="D27581" s="4" t="s">
        <v>9</v>
      </c>
    </row>
    <row r="27582" spans="1:9">
      <c r="A27582" t="n">
        <v>220254</v>
      </c>
      <c r="B27582" s="42" t="n">
        <v>116</v>
      </c>
      <c r="C27582" s="7" t="n">
        <v>5</v>
      </c>
      <c r="D27582" s="7" t="n">
        <v>1106247680</v>
      </c>
    </row>
    <row r="27583" spans="1:9">
      <c r="A27583" t="s">
        <v>4</v>
      </c>
      <c r="B27583" s="4" t="s">
        <v>5</v>
      </c>
      <c r="C27583" s="4" t="s">
        <v>13</v>
      </c>
      <c r="D27583" s="4" t="s">
        <v>10</v>
      </c>
    </row>
    <row r="27584" spans="1:9">
      <c r="A27584" t="n">
        <v>220260</v>
      </c>
      <c r="B27584" s="42" t="n">
        <v>116</v>
      </c>
      <c r="C27584" s="7" t="n">
        <v>6</v>
      </c>
      <c r="D27584" s="7" t="n">
        <v>1</v>
      </c>
    </row>
    <row r="27585" spans="1:9">
      <c r="A27585" t="s">
        <v>4</v>
      </c>
      <c r="B27585" s="4" t="s">
        <v>5</v>
      </c>
      <c r="C27585" s="4" t="s">
        <v>10</v>
      </c>
    </row>
    <row r="27586" spans="1:9">
      <c r="A27586" t="n">
        <v>220264</v>
      </c>
      <c r="B27586" s="35" t="n">
        <v>16</v>
      </c>
      <c r="C27586" s="7" t="n">
        <v>3000</v>
      </c>
    </row>
    <row r="27587" spans="1:9">
      <c r="A27587" t="s">
        <v>4</v>
      </c>
      <c r="B27587" s="4" t="s">
        <v>5</v>
      </c>
      <c r="C27587" s="4" t="s">
        <v>13</v>
      </c>
      <c r="D27587" s="4" t="s">
        <v>10</v>
      </c>
      <c r="E27587" s="4" t="s">
        <v>9</v>
      </c>
      <c r="F27587" s="4" t="s">
        <v>10</v>
      </c>
      <c r="G27587" s="4" t="s">
        <v>9</v>
      </c>
      <c r="H27587" s="4" t="s">
        <v>13</v>
      </c>
    </row>
    <row r="27588" spans="1:9">
      <c r="A27588" t="n">
        <v>220267</v>
      </c>
      <c r="B27588" s="16" t="n">
        <v>49</v>
      </c>
      <c r="C27588" s="7" t="n">
        <v>0</v>
      </c>
      <c r="D27588" s="7" t="n">
        <v>424</v>
      </c>
      <c r="E27588" s="7" t="n">
        <v>1060320051</v>
      </c>
      <c r="F27588" s="7" t="n">
        <v>0</v>
      </c>
      <c r="G27588" s="7" t="n">
        <v>0</v>
      </c>
      <c r="H27588" s="7" t="n">
        <v>0</v>
      </c>
    </row>
    <row r="27589" spans="1:9">
      <c r="A27589" t="s">
        <v>4</v>
      </c>
      <c r="B27589" s="4" t="s">
        <v>5</v>
      </c>
      <c r="C27589" s="4" t="s">
        <v>10</v>
      </c>
    </row>
    <row r="27590" spans="1:9">
      <c r="A27590" t="n">
        <v>220282</v>
      </c>
      <c r="B27590" s="35" t="n">
        <v>16</v>
      </c>
      <c r="C27590" s="7" t="n">
        <v>1000</v>
      </c>
    </row>
    <row r="27591" spans="1:9">
      <c r="A27591" t="s">
        <v>4</v>
      </c>
      <c r="B27591" s="4" t="s">
        <v>5</v>
      </c>
      <c r="C27591" s="4" t="s">
        <v>13</v>
      </c>
      <c r="D27591" s="4" t="s">
        <v>10</v>
      </c>
    </row>
    <row r="27592" spans="1:9">
      <c r="A27592" t="n">
        <v>220285</v>
      </c>
      <c r="B27592" s="25" t="n">
        <v>45</v>
      </c>
      <c r="C27592" s="7" t="n">
        <v>7</v>
      </c>
      <c r="D27592" s="7" t="n">
        <v>255</v>
      </c>
    </row>
    <row r="27593" spans="1:9">
      <c r="A27593" t="s">
        <v>4</v>
      </c>
      <c r="B27593" s="4" t="s">
        <v>5</v>
      </c>
      <c r="C27593" s="4" t="s">
        <v>13</v>
      </c>
      <c r="D27593" s="4" t="s">
        <v>13</v>
      </c>
      <c r="E27593" s="4" t="s">
        <v>22</v>
      </c>
      <c r="F27593" s="4" t="s">
        <v>10</v>
      </c>
    </row>
    <row r="27594" spans="1:9">
      <c r="A27594" t="n">
        <v>220289</v>
      </c>
      <c r="B27594" s="25" t="n">
        <v>45</v>
      </c>
      <c r="C27594" s="7" t="n">
        <v>5</v>
      </c>
      <c r="D27594" s="7" t="n">
        <v>3</v>
      </c>
      <c r="E27594" s="7" t="n">
        <v>0.899999976158142</v>
      </c>
      <c r="F27594" s="7" t="n">
        <v>20000</v>
      </c>
    </row>
    <row r="27595" spans="1:9">
      <c r="A27595" t="s">
        <v>4</v>
      </c>
      <c r="B27595" s="4" t="s">
        <v>5</v>
      </c>
      <c r="C27595" s="4" t="s">
        <v>13</v>
      </c>
      <c r="D27595" s="4" t="s">
        <v>10</v>
      </c>
      <c r="E27595" s="4" t="s">
        <v>6</v>
      </c>
    </row>
    <row r="27596" spans="1:9">
      <c r="A27596" t="n">
        <v>220298</v>
      </c>
      <c r="B27596" s="40" t="n">
        <v>51</v>
      </c>
      <c r="C27596" s="7" t="n">
        <v>4</v>
      </c>
      <c r="D27596" s="7" t="n">
        <v>26</v>
      </c>
      <c r="E27596" s="7" t="s">
        <v>899</v>
      </c>
    </row>
    <row r="27597" spans="1:9">
      <c r="A27597" t="s">
        <v>4</v>
      </c>
      <c r="B27597" s="4" t="s">
        <v>5</v>
      </c>
      <c r="C27597" s="4" t="s">
        <v>10</v>
      </c>
    </row>
    <row r="27598" spans="1:9">
      <c r="A27598" t="n">
        <v>220312</v>
      </c>
      <c r="B27598" s="35" t="n">
        <v>16</v>
      </c>
      <c r="C27598" s="7" t="n">
        <v>0</v>
      </c>
    </row>
    <row r="27599" spans="1:9">
      <c r="A27599" t="s">
        <v>4</v>
      </c>
      <c r="B27599" s="4" t="s">
        <v>5</v>
      </c>
      <c r="C27599" s="4" t="s">
        <v>10</v>
      </c>
      <c r="D27599" s="4" t="s">
        <v>13</v>
      </c>
      <c r="E27599" s="4" t="s">
        <v>9</v>
      </c>
      <c r="F27599" s="4" t="s">
        <v>72</v>
      </c>
      <c r="G27599" s="4" t="s">
        <v>13</v>
      </c>
      <c r="H27599" s="4" t="s">
        <v>13</v>
      </c>
      <c r="I27599" s="4" t="s">
        <v>13</v>
      </c>
      <c r="J27599" s="4" t="s">
        <v>9</v>
      </c>
      <c r="K27599" s="4" t="s">
        <v>72</v>
      </c>
      <c r="L27599" s="4" t="s">
        <v>13</v>
      </c>
      <c r="M27599" s="4" t="s">
        <v>13</v>
      </c>
    </row>
    <row r="27600" spans="1:9">
      <c r="A27600" t="n">
        <v>220315</v>
      </c>
      <c r="B27600" s="52" t="n">
        <v>26</v>
      </c>
      <c r="C27600" s="7" t="n">
        <v>26</v>
      </c>
      <c r="D27600" s="7" t="n">
        <v>17</v>
      </c>
      <c r="E27600" s="7" t="n">
        <v>40329</v>
      </c>
      <c r="F27600" s="7" t="s">
        <v>1647</v>
      </c>
      <c r="G27600" s="7" t="n">
        <v>2</v>
      </c>
      <c r="H27600" s="7" t="n">
        <v>3</v>
      </c>
      <c r="I27600" s="7" t="n">
        <v>17</v>
      </c>
      <c r="J27600" s="7" t="n">
        <v>40330</v>
      </c>
      <c r="K27600" s="7" t="s">
        <v>1648</v>
      </c>
      <c r="L27600" s="7" t="n">
        <v>2</v>
      </c>
      <c r="M27600" s="7" t="n">
        <v>0</v>
      </c>
    </row>
    <row r="27601" spans="1:13">
      <c r="A27601" t="s">
        <v>4</v>
      </c>
      <c r="B27601" s="4" t="s">
        <v>5</v>
      </c>
    </row>
    <row r="27602" spans="1:13">
      <c r="A27602" t="n">
        <v>220494</v>
      </c>
      <c r="B27602" s="53" t="n">
        <v>28</v>
      </c>
    </row>
    <row r="27603" spans="1:13">
      <c r="A27603" t="s">
        <v>4</v>
      </c>
      <c r="B27603" s="4" t="s">
        <v>5</v>
      </c>
      <c r="C27603" s="4" t="s">
        <v>10</v>
      </c>
      <c r="D27603" s="4" t="s">
        <v>13</v>
      </c>
    </row>
    <row r="27604" spans="1:13">
      <c r="A27604" t="n">
        <v>220495</v>
      </c>
      <c r="B27604" s="54" t="n">
        <v>89</v>
      </c>
      <c r="C27604" s="7" t="n">
        <v>65533</v>
      </c>
      <c r="D27604" s="7" t="n">
        <v>1</v>
      </c>
    </row>
    <row r="27605" spans="1:13">
      <c r="A27605" t="s">
        <v>4</v>
      </c>
      <c r="B27605" s="4" t="s">
        <v>5</v>
      </c>
      <c r="C27605" s="4" t="s">
        <v>13</v>
      </c>
      <c r="D27605" s="4" t="s">
        <v>10</v>
      </c>
      <c r="E27605" s="4" t="s">
        <v>22</v>
      </c>
    </row>
    <row r="27606" spans="1:13">
      <c r="A27606" t="n">
        <v>220499</v>
      </c>
      <c r="B27606" s="28" t="n">
        <v>58</v>
      </c>
      <c r="C27606" s="7" t="n">
        <v>101</v>
      </c>
      <c r="D27606" s="7" t="n">
        <v>300</v>
      </c>
      <c r="E27606" s="7" t="n">
        <v>1</v>
      </c>
    </row>
    <row r="27607" spans="1:13">
      <c r="A27607" t="s">
        <v>4</v>
      </c>
      <c r="B27607" s="4" t="s">
        <v>5</v>
      </c>
      <c r="C27607" s="4" t="s">
        <v>13</v>
      </c>
      <c r="D27607" s="4" t="s">
        <v>10</v>
      </c>
    </row>
    <row r="27608" spans="1:13">
      <c r="A27608" t="n">
        <v>220507</v>
      </c>
      <c r="B27608" s="28" t="n">
        <v>58</v>
      </c>
      <c r="C27608" s="7" t="n">
        <v>254</v>
      </c>
      <c r="D27608" s="7" t="n">
        <v>0</v>
      </c>
    </row>
    <row r="27609" spans="1:13">
      <c r="A27609" t="s">
        <v>4</v>
      </c>
      <c r="B27609" s="4" t="s">
        <v>5</v>
      </c>
      <c r="C27609" s="4" t="s">
        <v>13</v>
      </c>
    </row>
    <row r="27610" spans="1:13">
      <c r="A27610" t="n">
        <v>220511</v>
      </c>
      <c r="B27610" s="42" t="n">
        <v>116</v>
      </c>
      <c r="C27610" s="7" t="n">
        <v>0</v>
      </c>
    </row>
    <row r="27611" spans="1:13">
      <c r="A27611" t="s">
        <v>4</v>
      </c>
      <c r="B27611" s="4" t="s">
        <v>5</v>
      </c>
      <c r="C27611" s="4" t="s">
        <v>13</v>
      </c>
      <c r="D27611" s="4" t="s">
        <v>10</v>
      </c>
    </row>
    <row r="27612" spans="1:13">
      <c r="A27612" t="n">
        <v>220513</v>
      </c>
      <c r="B27612" s="42" t="n">
        <v>116</v>
      </c>
      <c r="C27612" s="7" t="n">
        <v>2</v>
      </c>
      <c r="D27612" s="7" t="n">
        <v>1</v>
      </c>
    </row>
    <row r="27613" spans="1:13">
      <c r="A27613" t="s">
        <v>4</v>
      </c>
      <c r="B27613" s="4" t="s">
        <v>5</v>
      </c>
      <c r="C27613" s="4" t="s">
        <v>13</v>
      </c>
      <c r="D27613" s="4" t="s">
        <v>9</v>
      </c>
    </row>
    <row r="27614" spans="1:13">
      <c r="A27614" t="n">
        <v>220517</v>
      </c>
      <c r="B27614" s="42" t="n">
        <v>116</v>
      </c>
      <c r="C27614" s="7" t="n">
        <v>5</v>
      </c>
      <c r="D27614" s="7" t="n">
        <v>1128792064</v>
      </c>
    </row>
    <row r="27615" spans="1:13">
      <c r="A27615" t="s">
        <v>4</v>
      </c>
      <c r="B27615" s="4" t="s">
        <v>5</v>
      </c>
      <c r="C27615" s="4" t="s">
        <v>13</v>
      </c>
      <c r="D27615" s="4" t="s">
        <v>10</v>
      </c>
    </row>
    <row r="27616" spans="1:13">
      <c r="A27616" t="n">
        <v>220523</v>
      </c>
      <c r="B27616" s="42" t="n">
        <v>116</v>
      </c>
      <c r="C27616" s="7" t="n">
        <v>6</v>
      </c>
      <c r="D27616" s="7" t="n">
        <v>1</v>
      </c>
    </row>
    <row r="27617" spans="1:5">
      <c r="A27617" t="s">
        <v>4</v>
      </c>
      <c r="B27617" s="4" t="s">
        <v>5</v>
      </c>
      <c r="C27617" s="4" t="s">
        <v>13</v>
      </c>
      <c r="D27617" s="4" t="s">
        <v>10</v>
      </c>
      <c r="E27617" s="4" t="s">
        <v>10</v>
      </c>
      <c r="F27617" s="4" t="s">
        <v>9</v>
      </c>
    </row>
    <row r="27618" spans="1:5">
      <c r="A27618" t="n">
        <v>220527</v>
      </c>
      <c r="B27618" s="86" t="n">
        <v>84</v>
      </c>
      <c r="C27618" s="7" t="n">
        <v>1</v>
      </c>
      <c r="D27618" s="7" t="n">
        <v>0</v>
      </c>
      <c r="E27618" s="7" t="n">
        <v>0</v>
      </c>
      <c r="F27618" s="7" t="n">
        <v>0</v>
      </c>
    </row>
    <row r="27619" spans="1:5">
      <c r="A27619" t="s">
        <v>4</v>
      </c>
      <c r="B27619" s="4" t="s">
        <v>5</v>
      </c>
      <c r="C27619" s="4" t="s">
        <v>13</v>
      </c>
      <c r="D27619" s="4" t="s">
        <v>10</v>
      </c>
      <c r="E27619" s="4" t="s">
        <v>10</v>
      </c>
      <c r="F27619" s="4" t="s">
        <v>9</v>
      </c>
    </row>
    <row r="27620" spans="1:5">
      <c r="A27620" t="n">
        <v>220537</v>
      </c>
      <c r="B27620" s="86" t="n">
        <v>84</v>
      </c>
      <c r="C27620" s="7" t="n">
        <v>0</v>
      </c>
      <c r="D27620" s="7" t="n">
        <v>0</v>
      </c>
      <c r="E27620" s="7" t="n">
        <v>0</v>
      </c>
      <c r="F27620" s="7" t="n">
        <v>1045220557</v>
      </c>
    </row>
    <row r="27621" spans="1:5">
      <c r="A27621" t="s">
        <v>4</v>
      </c>
      <c r="B27621" s="4" t="s">
        <v>5</v>
      </c>
      <c r="C27621" s="4" t="s">
        <v>13</v>
      </c>
      <c r="D27621" s="4" t="s">
        <v>13</v>
      </c>
      <c r="E27621" s="4" t="s">
        <v>22</v>
      </c>
      <c r="F27621" s="4" t="s">
        <v>22</v>
      </c>
      <c r="G27621" s="4" t="s">
        <v>22</v>
      </c>
      <c r="H27621" s="4" t="s">
        <v>10</v>
      </c>
    </row>
    <row r="27622" spans="1:5">
      <c r="A27622" t="n">
        <v>220547</v>
      </c>
      <c r="B27622" s="25" t="n">
        <v>45</v>
      </c>
      <c r="C27622" s="7" t="n">
        <v>2</v>
      </c>
      <c r="D27622" s="7" t="n">
        <v>3</v>
      </c>
      <c r="E27622" s="7" t="n">
        <v>7.30999994277954</v>
      </c>
      <c r="F27622" s="7" t="n">
        <v>1.61000001430511</v>
      </c>
      <c r="G27622" s="7" t="n">
        <v>-18.0599994659424</v>
      </c>
      <c r="H27622" s="7" t="n">
        <v>0</v>
      </c>
    </row>
    <row r="27623" spans="1:5">
      <c r="A27623" t="s">
        <v>4</v>
      </c>
      <c r="B27623" s="4" t="s">
        <v>5</v>
      </c>
      <c r="C27623" s="4" t="s">
        <v>13</v>
      </c>
      <c r="D27623" s="4" t="s">
        <v>13</v>
      </c>
      <c r="E27623" s="4" t="s">
        <v>22</v>
      </c>
      <c r="F27623" s="4" t="s">
        <v>22</v>
      </c>
      <c r="G27623" s="4" t="s">
        <v>22</v>
      </c>
      <c r="H27623" s="4" t="s">
        <v>10</v>
      </c>
      <c r="I27623" s="4" t="s">
        <v>13</v>
      </c>
    </row>
    <row r="27624" spans="1:5">
      <c r="A27624" t="n">
        <v>220564</v>
      </c>
      <c r="B27624" s="25" t="n">
        <v>45</v>
      </c>
      <c r="C27624" s="7" t="n">
        <v>4</v>
      </c>
      <c r="D27624" s="7" t="n">
        <v>3</v>
      </c>
      <c r="E27624" s="7" t="n">
        <v>352.700012207031</v>
      </c>
      <c r="F27624" s="7" t="n">
        <v>311.309997558594</v>
      </c>
      <c r="G27624" s="7" t="n">
        <v>10</v>
      </c>
      <c r="H27624" s="7" t="n">
        <v>0</v>
      </c>
      <c r="I27624" s="7" t="n">
        <v>1</v>
      </c>
    </row>
    <row r="27625" spans="1:5">
      <c r="A27625" t="s">
        <v>4</v>
      </c>
      <c r="B27625" s="4" t="s">
        <v>5</v>
      </c>
      <c r="C27625" s="4" t="s">
        <v>13</v>
      </c>
      <c r="D27625" s="4" t="s">
        <v>13</v>
      </c>
      <c r="E27625" s="4" t="s">
        <v>22</v>
      </c>
      <c r="F27625" s="4" t="s">
        <v>10</v>
      </c>
    </row>
    <row r="27626" spans="1:5">
      <c r="A27626" t="n">
        <v>220582</v>
      </c>
      <c r="B27626" s="25" t="n">
        <v>45</v>
      </c>
      <c r="C27626" s="7" t="n">
        <v>5</v>
      </c>
      <c r="D27626" s="7" t="n">
        <v>3</v>
      </c>
      <c r="E27626" s="7" t="n">
        <v>7.59999990463257</v>
      </c>
      <c r="F27626" s="7" t="n">
        <v>0</v>
      </c>
    </row>
    <row r="27627" spans="1:5">
      <c r="A27627" t="s">
        <v>4</v>
      </c>
      <c r="B27627" s="4" t="s">
        <v>5</v>
      </c>
      <c r="C27627" s="4" t="s">
        <v>13</v>
      </c>
      <c r="D27627" s="4" t="s">
        <v>13</v>
      </c>
      <c r="E27627" s="4" t="s">
        <v>22</v>
      </c>
      <c r="F27627" s="4" t="s">
        <v>10</v>
      </c>
    </row>
    <row r="27628" spans="1:5">
      <c r="A27628" t="n">
        <v>220591</v>
      </c>
      <c r="B27628" s="25" t="n">
        <v>45</v>
      </c>
      <c r="C27628" s="7" t="n">
        <v>11</v>
      </c>
      <c r="D27628" s="7" t="n">
        <v>3</v>
      </c>
      <c r="E27628" s="7" t="n">
        <v>23.7000007629395</v>
      </c>
      <c r="F27628" s="7" t="n">
        <v>0</v>
      </c>
    </row>
    <row r="27629" spans="1:5">
      <c r="A27629" t="s">
        <v>4</v>
      </c>
      <c r="B27629" s="4" t="s">
        <v>5</v>
      </c>
      <c r="C27629" s="4" t="s">
        <v>13</v>
      </c>
      <c r="D27629" s="4" t="s">
        <v>13</v>
      </c>
      <c r="E27629" s="4" t="s">
        <v>22</v>
      </c>
      <c r="F27629" s="4" t="s">
        <v>22</v>
      </c>
      <c r="G27629" s="4" t="s">
        <v>22</v>
      </c>
      <c r="H27629" s="4" t="s">
        <v>10</v>
      </c>
    </row>
    <row r="27630" spans="1:5">
      <c r="A27630" t="n">
        <v>220600</v>
      </c>
      <c r="B27630" s="25" t="n">
        <v>45</v>
      </c>
      <c r="C27630" s="7" t="n">
        <v>2</v>
      </c>
      <c r="D27630" s="7" t="n">
        <v>3</v>
      </c>
      <c r="E27630" s="7" t="n">
        <v>7.30999994277954</v>
      </c>
      <c r="F27630" s="7" t="n">
        <v>1.69000005722046</v>
      </c>
      <c r="G27630" s="7" t="n">
        <v>-18.0599994659424</v>
      </c>
      <c r="H27630" s="7" t="n">
        <v>3500</v>
      </c>
    </row>
    <row r="27631" spans="1:5">
      <c r="A27631" t="s">
        <v>4</v>
      </c>
      <c r="B27631" s="4" t="s">
        <v>5</v>
      </c>
      <c r="C27631" s="4" t="s">
        <v>13</v>
      </c>
      <c r="D27631" s="4" t="s">
        <v>13</v>
      </c>
      <c r="E27631" s="4" t="s">
        <v>22</v>
      </c>
      <c r="F27631" s="4" t="s">
        <v>22</v>
      </c>
      <c r="G27631" s="4" t="s">
        <v>22</v>
      </c>
      <c r="H27631" s="4" t="s">
        <v>10</v>
      </c>
      <c r="I27631" s="4" t="s">
        <v>13</v>
      </c>
    </row>
    <row r="27632" spans="1:5">
      <c r="A27632" t="n">
        <v>220617</v>
      </c>
      <c r="B27632" s="25" t="n">
        <v>45</v>
      </c>
      <c r="C27632" s="7" t="n">
        <v>4</v>
      </c>
      <c r="D27632" s="7" t="n">
        <v>3</v>
      </c>
      <c r="E27632" s="7" t="n">
        <v>352.790008544922</v>
      </c>
      <c r="F27632" s="7" t="n">
        <v>325.739990234375</v>
      </c>
      <c r="G27632" s="7" t="n">
        <v>10</v>
      </c>
      <c r="H27632" s="7" t="n">
        <v>3500</v>
      </c>
      <c r="I27632" s="7" t="n">
        <v>1</v>
      </c>
    </row>
    <row r="27633" spans="1:9">
      <c r="A27633" t="s">
        <v>4</v>
      </c>
      <c r="B27633" s="4" t="s">
        <v>5</v>
      </c>
      <c r="C27633" s="4" t="s">
        <v>13</v>
      </c>
      <c r="D27633" s="4" t="s">
        <v>13</v>
      </c>
      <c r="E27633" s="4" t="s">
        <v>22</v>
      </c>
      <c r="F27633" s="4" t="s">
        <v>10</v>
      </c>
    </row>
    <row r="27634" spans="1:9">
      <c r="A27634" t="n">
        <v>220635</v>
      </c>
      <c r="B27634" s="25" t="n">
        <v>45</v>
      </c>
      <c r="C27634" s="7" t="n">
        <v>5</v>
      </c>
      <c r="D27634" s="7" t="n">
        <v>3</v>
      </c>
      <c r="E27634" s="7" t="n">
        <v>8</v>
      </c>
      <c r="F27634" s="7" t="n">
        <v>3500</v>
      </c>
    </row>
    <row r="27635" spans="1:9">
      <c r="A27635" t="s">
        <v>4</v>
      </c>
      <c r="B27635" s="4" t="s">
        <v>5</v>
      </c>
      <c r="C27635" s="4" t="s">
        <v>13</v>
      </c>
      <c r="D27635" s="4" t="s">
        <v>13</v>
      </c>
      <c r="E27635" s="4" t="s">
        <v>22</v>
      </c>
      <c r="F27635" s="4" t="s">
        <v>10</v>
      </c>
    </row>
    <row r="27636" spans="1:9">
      <c r="A27636" t="n">
        <v>220644</v>
      </c>
      <c r="B27636" s="25" t="n">
        <v>45</v>
      </c>
      <c r="C27636" s="7" t="n">
        <v>11</v>
      </c>
      <c r="D27636" s="7" t="n">
        <v>3</v>
      </c>
      <c r="E27636" s="7" t="n">
        <v>23.7000007629395</v>
      </c>
      <c r="F27636" s="7" t="n">
        <v>3500</v>
      </c>
    </row>
    <row r="27637" spans="1:9">
      <c r="A27637" t="s">
        <v>4</v>
      </c>
      <c r="B27637" s="4" t="s">
        <v>5</v>
      </c>
      <c r="C27637" s="4" t="s">
        <v>13</v>
      </c>
      <c r="D27637" s="4" t="s">
        <v>10</v>
      </c>
    </row>
    <row r="27638" spans="1:9">
      <c r="A27638" t="n">
        <v>220653</v>
      </c>
      <c r="B27638" s="28" t="n">
        <v>58</v>
      </c>
      <c r="C27638" s="7" t="n">
        <v>255</v>
      </c>
      <c r="D27638" s="7" t="n">
        <v>0</v>
      </c>
    </row>
    <row r="27639" spans="1:9">
      <c r="A27639" t="s">
        <v>4</v>
      </c>
      <c r="B27639" s="4" t="s">
        <v>5</v>
      </c>
      <c r="C27639" s="4" t="s">
        <v>10</v>
      </c>
    </row>
    <row r="27640" spans="1:9">
      <c r="A27640" t="n">
        <v>220657</v>
      </c>
      <c r="B27640" s="35" t="n">
        <v>16</v>
      </c>
      <c r="C27640" s="7" t="n">
        <v>1000</v>
      </c>
    </row>
    <row r="27641" spans="1:9">
      <c r="A27641" t="s">
        <v>4</v>
      </c>
      <c r="B27641" s="4" t="s">
        <v>5</v>
      </c>
      <c r="C27641" s="4" t="s">
        <v>13</v>
      </c>
      <c r="D27641" s="4" t="s">
        <v>13</v>
      </c>
      <c r="E27641" s="4" t="s">
        <v>13</v>
      </c>
      <c r="F27641" s="4" t="s">
        <v>13</v>
      </c>
    </row>
    <row r="27642" spans="1:9">
      <c r="A27642" t="n">
        <v>220660</v>
      </c>
      <c r="B27642" s="13" t="n">
        <v>14</v>
      </c>
      <c r="C27642" s="7" t="n">
        <v>0</v>
      </c>
      <c r="D27642" s="7" t="n">
        <v>1</v>
      </c>
      <c r="E27642" s="7" t="n">
        <v>0</v>
      </c>
      <c r="F27642" s="7" t="n">
        <v>0</v>
      </c>
    </row>
    <row r="27643" spans="1:9">
      <c r="A27643" t="s">
        <v>4</v>
      </c>
      <c r="B27643" s="4" t="s">
        <v>5</v>
      </c>
      <c r="C27643" s="4" t="s">
        <v>13</v>
      </c>
      <c r="D27643" s="4" t="s">
        <v>10</v>
      </c>
      <c r="E27643" s="4" t="s">
        <v>6</v>
      </c>
    </row>
    <row r="27644" spans="1:9">
      <c r="A27644" t="n">
        <v>220665</v>
      </c>
      <c r="B27644" s="40" t="n">
        <v>51</v>
      </c>
      <c r="C27644" s="7" t="n">
        <v>4</v>
      </c>
      <c r="D27644" s="7" t="n">
        <v>8</v>
      </c>
      <c r="E27644" s="7" t="s">
        <v>1521</v>
      </c>
    </row>
    <row r="27645" spans="1:9">
      <c r="A27645" t="s">
        <v>4</v>
      </c>
      <c r="B27645" s="4" t="s">
        <v>5</v>
      </c>
      <c r="C27645" s="4" t="s">
        <v>10</v>
      </c>
    </row>
    <row r="27646" spans="1:9">
      <c r="A27646" t="n">
        <v>220678</v>
      </c>
      <c r="B27646" s="35" t="n">
        <v>16</v>
      </c>
      <c r="C27646" s="7" t="n">
        <v>0</v>
      </c>
    </row>
    <row r="27647" spans="1:9">
      <c r="A27647" t="s">
        <v>4</v>
      </c>
      <c r="B27647" s="4" t="s">
        <v>5</v>
      </c>
      <c r="C27647" s="4" t="s">
        <v>10</v>
      </c>
      <c r="D27647" s="4" t="s">
        <v>13</v>
      </c>
      <c r="E27647" s="4" t="s">
        <v>9</v>
      </c>
      <c r="F27647" s="4" t="s">
        <v>72</v>
      </c>
      <c r="G27647" s="4" t="s">
        <v>13</v>
      </c>
      <c r="H27647" s="4" t="s">
        <v>13</v>
      </c>
    </row>
    <row r="27648" spans="1:9">
      <c r="A27648" t="n">
        <v>220681</v>
      </c>
      <c r="B27648" s="52" t="n">
        <v>26</v>
      </c>
      <c r="C27648" s="7" t="n">
        <v>8</v>
      </c>
      <c r="D27648" s="7" t="n">
        <v>17</v>
      </c>
      <c r="E27648" s="7" t="n">
        <v>9355</v>
      </c>
      <c r="F27648" s="7" t="s">
        <v>1649</v>
      </c>
      <c r="G27648" s="7" t="n">
        <v>2</v>
      </c>
      <c r="H27648" s="7" t="n">
        <v>0</v>
      </c>
    </row>
    <row r="27649" spans="1:8">
      <c r="A27649" t="s">
        <v>4</v>
      </c>
      <c r="B27649" s="4" t="s">
        <v>5</v>
      </c>
    </row>
    <row r="27650" spans="1:8">
      <c r="A27650" t="n">
        <v>220702</v>
      </c>
      <c r="B27650" s="53" t="n">
        <v>28</v>
      </c>
    </row>
    <row r="27651" spans="1:8">
      <c r="A27651" t="s">
        <v>4</v>
      </c>
      <c r="B27651" s="4" t="s">
        <v>5</v>
      </c>
      <c r="C27651" s="4" t="s">
        <v>9</v>
      </c>
    </row>
    <row r="27652" spans="1:8">
      <c r="A27652" t="n">
        <v>220703</v>
      </c>
      <c r="B27652" s="50" t="n">
        <v>15</v>
      </c>
      <c r="C27652" s="7" t="n">
        <v>256</v>
      </c>
    </row>
    <row r="27653" spans="1:8">
      <c r="A27653" t="s">
        <v>4</v>
      </c>
      <c r="B27653" s="4" t="s">
        <v>5</v>
      </c>
      <c r="C27653" s="4" t="s">
        <v>13</v>
      </c>
      <c r="D27653" s="4" t="s">
        <v>10</v>
      </c>
    </row>
    <row r="27654" spans="1:8">
      <c r="A27654" t="n">
        <v>220708</v>
      </c>
      <c r="B27654" s="25" t="n">
        <v>45</v>
      </c>
      <c r="C27654" s="7" t="n">
        <v>7</v>
      </c>
      <c r="D27654" s="7" t="n">
        <v>255</v>
      </c>
    </row>
    <row r="27655" spans="1:8">
      <c r="A27655" t="s">
        <v>4</v>
      </c>
      <c r="B27655" s="4" t="s">
        <v>5</v>
      </c>
      <c r="C27655" s="4" t="s">
        <v>13</v>
      </c>
      <c r="D27655" s="4" t="s">
        <v>10</v>
      </c>
      <c r="E27655" s="4" t="s">
        <v>6</v>
      </c>
    </row>
    <row r="27656" spans="1:8">
      <c r="A27656" t="n">
        <v>220712</v>
      </c>
      <c r="B27656" s="40" t="n">
        <v>51</v>
      </c>
      <c r="C27656" s="7" t="n">
        <v>4</v>
      </c>
      <c r="D27656" s="7" t="n">
        <v>7</v>
      </c>
      <c r="E27656" s="7" t="s">
        <v>1080</v>
      </c>
    </row>
    <row r="27657" spans="1:8">
      <c r="A27657" t="s">
        <v>4</v>
      </c>
      <c r="B27657" s="4" t="s">
        <v>5</v>
      </c>
      <c r="C27657" s="4" t="s">
        <v>10</v>
      </c>
    </row>
    <row r="27658" spans="1:8">
      <c r="A27658" t="n">
        <v>220725</v>
      </c>
      <c r="B27658" s="35" t="n">
        <v>16</v>
      </c>
      <c r="C27658" s="7" t="n">
        <v>0</v>
      </c>
    </row>
    <row r="27659" spans="1:8">
      <c r="A27659" t="s">
        <v>4</v>
      </c>
      <c r="B27659" s="4" t="s">
        <v>5</v>
      </c>
      <c r="C27659" s="4" t="s">
        <v>10</v>
      </c>
      <c r="D27659" s="4" t="s">
        <v>13</v>
      </c>
      <c r="E27659" s="4" t="s">
        <v>9</v>
      </c>
      <c r="F27659" s="4" t="s">
        <v>72</v>
      </c>
      <c r="G27659" s="4" t="s">
        <v>13</v>
      </c>
      <c r="H27659" s="4" t="s">
        <v>13</v>
      </c>
    </row>
    <row r="27660" spans="1:8">
      <c r="A27660" t="n">
        <v>220728</v>
      </c>
      <c r="B27660" s="52" t="n">
        <v>26</v>
      </c>
      <c r="C27660" s="7" t="n">
        <v>7</v>
      </c>
      <c r="D27660" s="7" t="n">
        <v>17</v>
      </c>
      <c r="E27660" s="7" t="n">
        <v>4385</v>
      </c>
      <c r="F27660" s="7" t="s">
        <v>1650</v>
      </c>
      <c r="G27660" s="7" t="n">
        <v>2</v>
      </c>
      <c r="H27660" s="7" t="n">
        <v>0</v>
      </c>
    </row>
    <row r="27661" spans="1:8">
      <c r="A27661" t="s">
        <v>4</v>
      </c>
      <c r="B27661" s="4" t="s">
        <v>5</v>
      </c>
    </row>
    <row r="27662" spans="1:8">
      <c r="A27662" t="n">
        <v>220763</v>
      </c>
      <c r="B27662" s="53" t="n">
        <v>28</v>
      </c>
    </row>
    <row r="27663" spans="1:8">
      <c r="A27663" t="s">
        <v>4</v>
      </c>
      <c r="B27663" s="4" t="s">
        <v>5</v>
      </c>
      <c r="C27663" s="4" t="s">
        <v>10</v>
      </c>
      <c r="D27663" s="4" t="s">
        <v>13</v>
      </c>
    </row>
    <row r="27664" spans="1:8">
      <c r="A27664" t="n">
        <v>220764</v>
      </c>
      <c r="B27664" s="54" t="n">
        <v>89</v>
      </c>
      <c r="C27664" s="7" t="n">
        <v>65533</v>
      </c>
      <c r="D27664" s="7" t="n">
        <v>1</v>
      </c>
    </row>
    <row r="27665" spans="1:8">
      <c r="A27665" t="s">
        <v>4</v>
      </c>
      <c r="B27665" s="4" t="s">
        <v>5</v>
      </c>
      <c r="C27665" s="4" t="s">
        <v>13</v>
      </c>
      <c r="D27665" s="4" t="s">
        <v>10</v>
      </c>
      <c r="E27665" s="4" t="s">
        <v>6</v>
      </c>
    </row>
    <row r="27666" spans="1:8">
      <c r="A27666" t="n">
        <v>220768</v>
      </c>
      <c r="B27666" s="40" t="n">
        <v>51</v>
      </c>
      <c r="C27666" s="7" t="n">
        <v>4</v>
      </c>
      <c r="D27666" s="7" t="n">
        <v>6</v>
      </c>
      <c r="E27666" s="7" t="s">
        <v>699</v>
      </c>
    </row>
    <row r="27667" spans="1:8">
      <c r="A27667" t="s">
        <v>4</v>
      </c>
      <c r="B27667" s="4" t="s">
        <v>5</v>
      </c>
      <c r="C27667" s="4" t="s">
        <v>10</v>
      </c>
    </row>
    <row r="27668" spans="1:8">
      <c r="A27668" t="n">
        <v>220782</v>
      </c>
      <c r="B27668" s="35" t="n">
        <v>16</v>
      </c>
      <c r="C27668" s="7" t="n">
        <v>0</v>
      </c>
    </row>
    <row r="27669" spans="1:8">
      <c r="A27669" t="s">
        <v>4</v>
      </c>
      <c r="B27669" s="4" t="s">
        <v>5</v>
      </c>
      <c r="C27669" s="4" t="s">
        <v>10</v>
      </c>
      <c r="D27669" s="4" t="s">
        <v>13</v>
      </c>
      <c r="E27669" s="4" t="s">
        <v>9</v>
      </c>
      <c r="F27669" s="4" t="s">
        <v>72</v>
      </c>
      <c r="G27669" s="4" t="s">
        <v>13</v>
      </c>
      <c r="H27669" s="4" t="s">
        <v>13</v>
      </c>
      <c r="I27669" s="4" t="s">
        <v>13</v>
      </c>
      <c r="J27669" s="4" t="s">
        <v>9</v>
      </c>
      <c r="K27669" s="4" t="s">
        <v>72</v>
      </c>
      <c r="L27669" s="4" t="s">
        <v>13</v>
      </c>
      <c r="M27669" s="4" t="s">
        <v>13</v>
      </c>
    </row>
    <row r="27670" spans="1:8">
      <c r="A27670" t="n">
        <v>220785</v>
      </c>
      <c r="B27670" s="52" t="n">
        <v>26</v>
      </c>
      <c r="C27670" s="7" t="n">
        <v>6</v>
      </c>
      <c r="D27670" s="7" t="n">
        <v>17</v>
      </c>
      <c r="E27670" s="7" t="n">
        <v>8393</v>
      </c>
      <c r="F27670" s="7" t="s">
        <v>1651</v>
      </c>
      <c r="G27670" s="7" t="n">
        <v>2</v>
      </c>
      <c r="H27670" s="7" t="n">
        <v>3</v>
      </c>
      <c r="I27670" s="7" t="n">
        <v>17</v>
      </c>
      <c r="J27670" s="7" t="n">
        <v>8394</v>
      </c>
      <c r="K27670" s="7" t="s">
        <v>1652</v>
      </c>
      <c r="L27670" s="7" t="n">
        <v>2</v>
      </c>
      <c r="M27670" s="7" t="n">
        <v>0</v>
      </c>
    </row>
    <row r="27671" spans="1:8">
      <c r="A27671" t="s">
        <v>4</v>
      </c>
      <c r="B27671" s="4" t="s">
        <v>5</v>
      </c>
    </row>
    <row r="27672" spans="1:8">
      <c r="A27672" t="n">
        <v>220944</v>
      </c>
      <c r="B27672" s="53" t="n">
        <v>28</v>
      </c>
    </row>
    <row r="27673" spans="1:8">
      <c r="A27673" t="s">
        <v>4</v>
      </c>
      <c r="B27673" s="4" t="s">
        <v>5</v>
      </c>
      <c r="C27673" s="4" t="s">
        <v>13</v>
      </c>
      <c r="D27673" s="4" t="s">
        <v>10</v>
      </c>
      <c r="E27673" s="4" t="s">
        <v>6</v>
      </c>
    </row>
    <row r="27674" spans="1:8">
      <c r="A27674" t="n">
        <v>220945</v>
      </c>
      <c r="B27674" s="40" t="n">
        <v>51</v>
      </c>
      <c r="C27674" s="7" t="n">
        <v>4</v>
      </c>
      <c r="D27674" s="7" t="n">
        <v>3</v>
      </c>
      <c r="E27674" s="7" t="s">
        <v>1080</v>
      </c>
    </row>
    <row r="27675" spans="1:8">
      <c r="A27675" t="s">
        <v>4</v>
      </c>
      <c r="B27675" s="4" t="s">
        <v>5</v>
      </c>
      <c r="C27675" s="4" t="s">
        <v>10</v>
      </c>
    </row>
    <row r="27676" spans="1:8">
      <c r="A27676" t="n">
        <v>220958</v>
      </c>
      <c r="B27676" s="35" t="n">
        <v>16</v>
      </c>
      <c r="C27676" s="7" t="n">
        <v>0</v>
      </c>
    </row>
    <row r="27677" spans="1:8">
      <c r="A27677" t="s">
        <v>4</v>
      </c>
      <c r="B27677" s="4" t="s">
        <v>5</v>
      </c>
      <c r="C27677" s="4" t="s">
        <v>10</v>
      </c>
      <c r="D27677" s="4" t="s">
        <v>13</v>
      </c>
      <c r="E27677" s="4" t="s">
        <v>9</v>
      </c>
      <c r="F27677" s="4" t="s">
        <v>72</v>
      </c>
      <c r="G27677" s="4" t="s">
        <v>13</v>
      </c>
      <c r="H27677" s="4" t="s">
        <v>13</v>
      </c>
    </row>
    <row r="27678" spans="1:8">
      <c r="A27678" t="n">
        <v>220961</v>
      </c>
      <c r="B27678" s="52" t="n">
        <v>26</v>
      </c>
      <c r="C27678" s="7" t="n">
        <v>3</v>
      </c>
      <c r="D27678" s="7" t="n">
        <v>17</v>
      </c>
      <c r="E27678" s="7" t="n">
        <v>2358</v>
      </c>
      <c r="F27678" s="7" t="s">
        <v>1653</v>
      </c>
      <c r="G27678" s="7" t="n">
        <v>2</v>
      </c>
      <c r="H27678" s="7" t="n">
        <v>0</v>
      </c>
    </row>
    <row r="27679" spans="1:8">
      <c r="A27679" t="s">
        <v>4</v>
      </c>
      <c r="B27679" s="4" t="s">
        <v>5</v>
      </c>
    </row>
    <row r="27680" spans="1:8">
      <c r="A27680" t="n">
        <v>221004</v>
      </c>
      <c r="B27680" s="53" t="n">
        <v>28</v>
      </c>
    </row>
    <row r="27681" spans="1:13">
      <c r="A27681" t="s">
        <v>4</v>
      </c>
      <c r="B27681" s="4" t="s">
        <v>5</v>
      </c>
      <c r="C27681" s="4" t="s">
        <v>13</v>
      </c>
      <c r="D27681" s="4" t="s">
        <v>22</v>
      </c>
      <c r="E27681" s="4" t="s">
        <v>10</v>
      </c>
      <c r="F27681" s="4" t="s">
        <v>13</v>
      </c>
    </row>
    <row r="27682" spans="1:13">
      <c r="A27682" t="n">
        <v>221005</v>
      </c>
      <c r="B27682" s="16" t="n">
        <v>49</v>
      </c>
      <c r="C27682" s="7" t="n">
        <v>3</v>
      </c>
      <c r="D27682" s="7" t="n">
        <v>1</v>
      </c>
      <c r="E27682" s="7" t="n">
        <v>500</v>
      </c>
      <c r="F27682" s="7" t="n">
        <v>0</v>
      </c>
    </row>
    <row r="27683" spans="1:13">
      <c r="A27683" t="s">
        <v>4</v>
      </c>
      <c r="B27683" s="4" t="s">
        <v>5</v>
      </c>
      <c r="C27683" s="4" t="s">
        <v>13</v>
      </c>
      <c r="D27683" s="4" t="s">
        <v>10</v>
      </c>
      <c r="E27683" s="4" t="s">
        <v>22</v>
      </c>
    </row>
    <row r="27684" spans="1:13">
      <c r="A27684" t="n">
        <v>221014</v>
      </c>
      <c r="B27684" s="28" t="n">
        <v>58</v>
      </c>
      <c r="C27684" s="7" t="n">
        <v>0</v>
      </c>
      <c r="D27684" s="7" t="n">
        <v>1000</v>
      </c>
      <c r="E27684" s="7" t="n">
        <v>1</v>
      </c>
    </row>
    <row r="27685" spans="1:13">
      <c r="A27685" t="s">
        <v>4</v>
      </c>
      <c r="B27685" s="4" t="s">
        <v>5</v>
      </c>
      <c r="C27685" s="4" t="s">
        <v>13</v>
      </c>
      <c r="D27685" s="4" t="s">
        <v>10</v>
      </c>
      <c r="E27685" s="4" t="s">
        <v>10</v>
      </c>
    </row>
    <row r="27686" spans="1:13">
      <c r="A27686" t="n">
        <v>221022</v>
      </c>
      <c r="B27686" s="14" t="n">
        <v>50</v>
      </c>
      <c r="C27686" s="7" t="n">
        <v>1</v>
      </c>
      <c r="D27686" s="7" t="n">
        <v>1527</v>
      </c>
      <c r="E27686" s="7" t="n">
        <v>1000</v>
      </c>
    </row>
    <row r="27687" spans="1:13">
      <c r="A27687" t="s">
        <v>4</v>
      </c>
      <c r="B27687" s="4" t="s">
        <v>5</v>
      </c>
      <c r="C27687" s="4" t="s">
        <v>13</v>
      </c>
      <c r="D27687" s="4" t="s">
        <v>10</v>
      </c>
      <c r="E27687" s="4" t="s">
        <v>10</v>
      </c>
    </row>
    <row r="27688" spans="1:13">
      <c r="A27688" t="n">
        <v>221028</v>
      </c>
      <c r="B27688" s="14" t="n">
        <v>50</v>
      </c>
      <c r="C27688" s="7" t="n">
        <v>1</v>
      </c>
      <c r="D27688" s="7" t="n">
        <v>4516</v>
      </c>
      <c r="E27688" s="7" t="n">
        <v>1000</v>
      </c>
    </row>
    <row r="27689" spans="1:13">
      <c r="A27689" t="s">
        <v>4</v>
      </c>
      <c r="B27689" s="4" t="s">
        <v>5</v>
      </c>
      <c r="C27689" s="4" t="s">
        <v>13</v>
      </c>
      <c r="D27689" s="4" t="s">
        <v>10</v>
      </c>
    </row>
    <row r="27690" spans="1:13">
      <c r="A27690" t="n">
        <v>221034</v>
      </c>
      <c r="B27690" s="28" t="n">
        <v>58</v>
      </c>
      <c r="C27690" s="7" t="n">
        <v>255</v>
      </c>
      <c r="D27690" s="7" t="n">
        <v>0</v>
      </c>
    </row>
    <row r="27691" spans="1:13">
      <c r="A27691" t="s">
        <v>4</v>
      </c>
      <c r="B27691" s="4" t="s">
        <v>5</v>
      </c>
      <c r="C27691" s="4" t="s">
        <v>13</v>
      </c>
      <c r="D27691" s="4" t="s">
        <v>10</v>
      </c>
      <c r="E27691" s="4" t="s">
        <v>10</v>
      </c>
      <c r="F27691" s="4" t="s">
        <v>9</v>
      </c>
    </row>
    <row r="27692" spans="1:13">
      <c r="A27692" t="n">
        <v>221038</v>
      </c>
      <c r="B27692" s="86" t="n">
        <v>84</v>
      </c>
      <c r="C27692" s="7" t="n">
        <v>1</v>
      </c>
      <c r="D27692" s="7" t="n">
        <v>0</v>
      </c>
      <c r="E27692" s="7" t="n">
        <v>0</v>
      </c>
      <c r="F27692" s="7" t="n">
        <v>0</v>
      </c>
    </row>
    <row r="27693" spans="1:13">
      <c r="A27693" t="s">
        <v>4</v>
      </c>
      <c r="B27693" s="4" t="s">
        <v>5</v>
      </c>
      <c r="C27693" s="4" t="s">
        <v>13</v>
      </c>
      <c r="D27693" s="4" t="s">
        <v>10</v>
      </c>
      <c r="E27693" s="4" t="s">
        <v>22</v>
      </c>
      <c r="F27693" s="4" t="s">
        <v>10</v>
      </c>
      <c r="G27693" s="4" t="s">
        <v>9</v>
      </c>
      <c r="H27693" s="4" t="s">
        <v>9</v>
      </c>
      <c r="I27693" s="4" t="s">
        <v>10</v>
      </c>
      <c r="J27693" s="4" t="s">
        <v>10</v>
      </c>
      <c r="K27693" s="4" t="s">
        <v>9</v>
      </c>
      <c r="L27693" s="4" t="s">
        <v>9</v>
      </c>
      <c r="M27693" s="4" t="s">
        <v>9</v>
      </c>
      <c r="N27693" s="4" t="s">
        <v>9</v>
      </c>
      <c r="O27693" s="4" t="s">
        <v>6</v>
      </c>
    </row>
    <row r="27694" spans="1:13">
      <c r="A27694" t="n">
        <v>221048</v>
      </c>
      <c r="B27694" s="14" t="n">
        <v>50</v>
      </c>
      <c r="C27694" s="7" t="n">
        <v>0</v>
      </c>
      <c r="D27694" s="7" t="n">
        <v>12105</v>
      </c>
      <c r="E27694" s="7" t="n">
        <v>1</v>
      </c>
      <c r="F27694" s="7" t="n">
        <v>0</v>
      </c>
      <c r="G27694" s="7" t="n">
        <v>0</v>
      </c>
      <c r="H27694" s="7" t="n">
        <v>0</v>
      </c>
      <c r="I27694" s="7" t="n">
        <v>0</v>
      </c>
      <c r="J27694" s="7" t="n">
        <v>65533</v>
      </c>
      <c r="K27694" s="7" t="n">
        <v>0</v>
      </c>
      <c r="L27694" s="7" t="n">
        <v>0</v>
      </c>
      <c r="M27694" s="7" t="n">
        <v>0</v>
      </c>
      <c r="N27694" s="7" t="n">
        <v>0</v>
      </c>
      <c r="O27694" s="7" t="s">
        <v>12</v>
      </c>
    </row>
    <row r="27695" spans="1:13">
      <c r="A27695" t="s">
        <v>4</v>
      </c>
      <c r="B27695" s="4" t="s">
        <v>5</v>
      </c>
      <c r="C27695" s="4" t="s">
        <v>13</v>
      </c>
      <c r="D27695" s="4" t="s">
        <v>10</v>
      </c>
      <c r="E27695" s="4" t="s">
        <v>10</v>
      </c>
      <c r="F27695" s="4" t="s">
        <v>10</v>
      </c>
      <c r="G27695" s="4" t="s">
        <v>10</v>
      </c>
      <c r="H27695" s="4" t="s">
        <v>13</v>
      </c>
    </row>
    <row r="27696" spans="1:13">
      <c r="A27696" t="n">
        <v>221087</v>
      </c>
      <c r="B27696" s="29" t="n">
        <v>25</v>
      </c>
      <c r="C27696" s="7" t="n">
        <v>5</v>
      </c>
      <c r="D27696" s="7" t="n">
        <v>65535</v>
      </c>
      <c r="E27696" s="7" t="n">
        <v>500</v>
      </c>
      <c r="F27696" s="7" t="n">
        <v>800</v>
      </c>
      <c r="G27696" s="7" t="n">
        <v>140</v>
      </c>
      <c r="H27696" s="7" t="n">
        <v>0</v>
      </c>
    </row>
    <row r="27697" spans="1:15">
      <c r="A27697" t="s">
        <v>4</v>
      </c>
      <c r="B27697" s="4" t="s">
        <v>5</v>
      </c>
      <c r="C27697" s="4" t="s">
        <v>10</v>
      </c>
      <c r="D27697" s="4" t="s">
        <v>13</v>
      </c>
      <c r="E27697" s="4" t="s">
        <v>72</v>
      </c>
      <c r="F27697" s="4" t="s">
        <v>13</v>
      </c>
      <c r="G27697" s="4" t="s">
        <v>13</v>
      </c>
    </row>
    <row r="27698" spans="1:15">
      <c r="A27698" t="n">
        <v>221098</v>
      </c>
      <c r="B27698" s="30" t="n">
        <v>24</v>
      </c>
      <c r="C27698" s="7" t="n">
        <v>65533</v>
      </c>
      <c r="D27698" s="7" t="n">
        <v>11</v>
      </c>
      <c r="E27698" s="7" t="s">
        <v>1654</v>
      </c>
      <c r="F27698" s="7" t="n">
        <v>2</v>
      </c>
      <c r="G27698" s="7" t="n">
        <v>0</v>
      </c>
    </row>
    <row r="27699" spans="1:15">
      <c r="A27699" t="s">
        <v>4</v>
      </c>
      <c r="B27699" s="4" t="s">
        <v>5</v>
      </c>
    </row>
    <row r="27700" spans="1:15">
      <c r="A27700" t="n">
        <v>221146</v>
      </c>
      <c r="B27700" s="53" t="n">
        <v>28</v>
      </c>
    </row>
    <row r="27701" spans="1:15">
      <c r="A27701" t="s">
        <v>4</v>
      </c>
      <c r="B27701" s="4" t="s">
        <v>5</v>
      </c>
      <c r="C27701" s="4" t="s">
        <v>13</v>
      </c>
    </row>
    <row r="27702" spans="1:15">
      <c r="A27702" t="n">
        <v>221147</v>
      </c>
      <c r="B27702" s="33" t="n">
        <v>27</v>
      </c>
      <c r="C27702" s="7" t="n">
        <v>0</v>
      </c>
    </row>
    <row r="27703" spans="1:15">
      <c r="A27703" t="s">
        <v>4</v>
      </c>
      <c r="B27703" s="4" t="s">
        <v>5</v>
      </c>
      <c r="C27703" s="4" t="s">
        <v>13</v>
      </c>
    </row>
    <row r="27704" spans="1:15">
      <c r="A27704" t="n">
        <v>221149</v>
      </c>
      <c r="B27704" s="33" t="n">
        <v>27</v>
      </c>
      <c r="C27704" s="7" t="n">
        <v>1</v>
      </c>
    </row>
    <row r="27705" spans="1:15">
      <c r="A27705" t="s">
        <v>4</v>
      </c>
      <c r="B27705" s="4" t="s">
        <v>5</v>
      </c>
      <c r="C27705" s="4" t="s">
        <v>13</v>
      </c>
      <c r="D27705" s="4" t="s">
        <v>10</v>
      </c>
      <c r="E27705" s="4" t="s">
        <v>10</v>
      </c>
      <c r="F27705" s="4" t="s">
        <v>10</v>
      </c>
      <c r="G27705" s="4" t="s">
        <v>10</v>
      </c>
      <c r="H27705" s="4" t="s">
        <v>13</v>
      </c>
    </row>
    <row r="27706" spans="1:15">
      <c r="A27706" t="n">
        <v>221151</v>
      </c>
      <c r="B27706" s="29" t="n">
        <v>25</v>
      </c>
      <c r="C27706" s="7" t="n">
        <v>5</v>
      </c>
      <c r="D27706" s="7" t="n">
        <v>65535</v>
      </c>
      <c r="E27706" s="7" t="n">
        <v>65535</v>
      </c>
      <c r="F27706" s="7" t="n">
        <v>65535</v>
      </c>
      <c r="G27706" s="7" t="n">
        <v>65535</v>
      </c>
      <c r="H27706" s="7" t="n">
        <v>0</v>
      </c>
    </row>
    <row r="27707" spans="1:15">
      <c r="A27707" t="s">
        <v>4</v>
      </c>
      <c r="B27707" s="4" t="s">
        <v>5</v>
      </c>
      <c r="C27707" s="4" t="s">
        <v>13</v>
      </c>
      <c r="D27707" s="4" t="s">
        <v>13</v>
      </c>
      <c r="E27707" s="4" t="s">
        <v>9</v>
      </c>
      <c r="F27707" s="4" t="s">
        <v>13</v>
      </c>
      <c r="G27707" s="4" t="s">
        <v>13</v>
      </c>
    </row>
    <row r="27708" spans="1:15">
      <c r="A27708" t="n">
        <v>221162</v>
      </c>
      <c r="B27708" s="31" t="n">
        <v>18</v>
      </c>
      <c r="C27708" s="7" t="n">
        <v>6</v>
      </c>
      <c r="D27708" s="7" t="n">
        <v>0</v>
      </c>
      <c r="E27708" s="7" t="n">
        <v>6</v>
      </c>
      <c r="F27708" s="7" t="n">
        <v>19</v>
      </c>
      <c r="G27708" s="7" t="n">
        <v>1</v>
      </c>
    </row>
    <row r="27709" spans="1:15">
      <c r="A27709" t="s">
        <v>4</v>
      </c>
      <c r="B27709" s="4" t="s">
        <v>5</v>
      </c>
      <c r="C27709" s="4" t="s">
        <v>13</v>
      </c>
      <c r="D27709" s="4" t="s">
        <v>6</v>
      </c>
    </row>
    <row r="27710" spans="1:15">
      <c r="A27710" t="n">
        <v>221171</v>
      </c>
      <c r="B27710" s="8" t="n">
        <v>2</v>
      </c>
      <c r="C27710" s="7" t="n">
        <v>10</v>
      </c>
      <c r="D27710" s="7" t="s">
        <v>1655</v>
      </c>
    </row>
    <row r="27711" spans="1:15">
      <c r="A27711" t="s">
        <v>4</v>
      </c>
      <c r="B27711" s="4" t="s">
        <v>5</v>
      </c>
      <c r="C27711" s="4" t="s">
        <v>10</v>
      </c>
    </row>
    <row r="27712" spans="1:15">
      <c r="A27712" t="n">
        <v>221189</v>
      </c>
      <c r="B27712" s="35" t="n">
        <v>16</v>
      </c>
      <c r="C27712" s="7" t="n">
        <v>0</v>
      </c>
    </row>
    <row r="27713" spans="1:8">
      <c r="A27713" t="s">
        <v>4</v>
      </c>
      <c r="B27713" s="4" t="s">
        <v>5</v>
      </c>
      <c r="C27713" s="4" t="s">
        <v>13</v>
      </c>
      <c r="D27713" s="4" t="s">
        <v>10</v>
      </c>
      <c r="E27713" s="4" t="s">
        <v>9</v>
      </c>
    </row>
    <row r="27714" spans="1:8">
      <c r="A27714" t="n">
        <v>221192</v>
      </c>
      <c r="B27714" s="81" t="n">
        <v>167</v>
      </c>
      <c r="C27714" s="7" t="n">
        <v>0</v>
      </c>
      <c r="D27714" s="7" t="n">
        <v>1</v>
      </c>
      <c r="E27714" s="7" t="n">
        <v>16</v>
      </c>
    </row>
    <row r="27715" spans="1:8">
      <c r="A27715" t="s">
        <v>4</v>
      </c>
      <c r="B27715" s="4" t="s">
        <v>5</v>
      </c>
      <c r="C27715" s="4" t="s">
        <v>13</v>
      </c>
      <c r="D27715" s="4" t="s">
        <v>10</v>
      </c>
      <c r="E27715" s="4" t="s">
        <v>9</v>
      </c>
    </row>
    <row r="27716" spans="1:8">
      <c r="A27716" t="n">
        <v>221200</v>
      </c>
      <c r="B27716" s="81" t="n">
        <v>167</v>
      </c>
      <c r="C27716" s="7" t="n">
        <v>0</v>
      </c>
      <c r="D27716" s="7" t="n">
        <v>2</v>
      </c>
      <c r="E27716" s="7" t="n">
        <v>16</v>
      </c>
    </row>
    <row r="27717" spans="1:8">
      <c r="A27717" t="s">
        <v>4</v>
      </c>
      <c r="B27717" s="4" t="s">
        <v>5</v>
      </c>
      <c r="C27717" s="4" t="s">
        <v>13</v>
      </c>
      <c r="D27717" s="4" t="s">
        <v>10</v>
      </c>
      <c r="E27717" s="4" t="s">
        <v>9</v>
      </c>
    </row>
    <row r="27718" spans="1:8">
      <c r="A27718" t="n">
        <v>221208</v>
      </c>
      <c r="B27718" s="81" t="n">
        <v>167</v>
      </c>
      <c r="C27718" s="7" t="n">
        <v>0</v>
      </c>
      <c r="D27718" s="7" t="n">
        <v>3</v>
      </c>
      <c r="E27718" s="7" t="n">
        <v>16</v>
      </c>
    </row>
    <row r="27719" spans="1:8">
      <c r="A27719" t="s">
        <v>4</v>
      </c>
      <c r="B27719" s="4" t="s">
        <v>5</v>
      </c>
      <c r="C27719" s="4" t="s">
        <v>13</v>
      </c>
      <c r="D27719" s="4" t="s">
        <v>10</v>
      </c>
      <c r="E27719" s="4" t="s">
        <v>9</v>
      </c>
    </row>
    <row r="27720" spans="1:8">
      <c r="A27720" t="n">
        <v>221216</v>
      </c>
      <c r="B27720" s="81" t="n">
        <v>167</v>
      </c>
      <c r="C27720" s="7" t="n">
        <v>0</v>
      </c>
      <c r="D27720" s="7" t="n">
        <v>4</v>
      </c>
      <c r="E27720" s="7" t="n">
        <v>16</v>
      </c>
    </row>
    <row r="27721" spans="1:8">
      <c r="A27721" t="s">
        <v>4</v>
      </c>
      <c r="B27721" s="4" t="s">
        <v>5</v>
      </c>
      <c r="C27721" s="4" t="s">
        <v>13</v>
      </c>
      <c r="D27721" s="4" t="s">
        <v>10</v>
      </c>
      <c r="E27721" s="4" t="s">
        <v>9</v>
      </c>
    </row>
    <row r="27722" spans="1:8">
      <c r="A27722" t="n">
        <v>221224</v>
      </c>
      <c r="B27722" s="81" t="n">
        <v>167</v>
      </c>
      <c r="C27722" s="7" t="n">
        <v>0</v>
      </c>
      <c r="D27722" s="7" t="n">
        <v>5</v>
      </c>
      <c r="E27722" s="7" t="n">
        <v>16</v>
      </c>
    </row>
    <row r="27723" spans="1:8">
      <c r="A27723" t="s">
        <v>4</v>
      </c>
      <c r="B27723" s="4" t="s">
        <v>5</v>
      </c>
      <c r="C27723" s="4" t="s">
        <v>13</v>
      </c>
      <c r="D27723" s="4" t="s">
        <v>10</v>
      </c>
      <c r="E27723" s="4" t="s">
        <v>9</v>
      </c>
    </row>
    <row r="27724" spans="1:8">
      <c r="A27724" t="n">
        <v>221232</v>
      </c>
      <c r="B27724" s="81" t="n">
        <v>167</v>
      </c>
      <c r="C27724" s="7" t="n">
        <v>0</v>
      </c>
      <c r="D27724" s="7" t="n">
        <v>6</v>
      </c>
      <c r="E27724" s="7" t="n">
        <v>48</v>
      </c>
    </row>
    <row r="27725" spans="1:8">
      <c r="A27725" t="s">
        <v>4</v>
      </c>
      <c r="B27725" s="4" t="s">
        <v>5</v>
      </c>
      <c r="C27725" s="4" t="s">
        <v>13</v>
      </c>
      <c r="D27725" s="4" t="s">
        <v>10</v>
      </c>
      <c r="E27725" s="4" t="s">
        <v>9</v>
      </c>
    </row>
    <row r="27726" spans="1:8">
      <c r="A27726" t="n">
        <v>221240</v>
      </c>
      <c r="B27726" s="81" t="n">
        <v>167</v>
      </c>
      <c r="C27726" s="7" t="n">
        <v>0</v>
      </c>
      <c r="D27726" s="7" t="n">
        <v>7</v>
      </c>
      <c r="E27726" s="7" t="n">
        <v>16</v>
      </c>
    </row>
    <row r="27727" spans="1:8">
      <c r="A27727" t="s">
        <v>4</v>
      </c>
      <c r="B27727" s="4" t="s">
        <v>5</v>
      </c>
      <c r="C27727" s="4" t="s">
        <v>13</v>
      </c>
      <c r="D27727" s="4" t="s">
        <v>10</v>
      </c>
      <c r="E27727" s="4" t="s">
        <v>9</v>
      </c>
    </row>
    <row r="27728" spans="1:8">
      <c r="A27728" t="n">
        <v>221248</v>
      </c>
      <c r="B27728" s="81" t="n">
        <v>167</v>
      </c>
      <c r="C27728" s="7" t="n">
        <v>0</v>
      </c>
      <c r="D27728" s="7" t="n">
        <v>8</v>
      </c>
      <c r="E27728" s="7" t="n">
        <v>16</v>
      </c>
    </row>
    <row r="27729" spans="1:5">
      <c r="A27729" t="s">
        <v>4</v>
      </c>
      <c r="B27729" s="4" t="s">
        <v>5</v>
      </c>
      <c r="C27729" s="4" t="s">
        <v>13</v>
      </c>
      <c r="D27729" s="4" t="s">
        <v>10</v>
      </c>
      <c r="E27729" s="4" t="s">
        <v>9</v>
      </c>
    </row>
    <row r="27730" spans="1:5">
      <c r="A27730" t="n">
        <v>221256</v>
      </c>
      <c r="B27730" s="81" t="n">
        <v>167</v>
      </c>
      <c r="C27730" s="7" t="n">
        <v>0</v>
      </c>
      <c r="D27730" s="7" t="n">
        <v>9</v>
      </c>
      <c r="E27730" s="7" t="n">
        <v>16</v>
      </c>
    </row>
    <row r="27731" spans="1:5">
      <c r="A27731" t="s">
        <v>4</v>
      </c>
      <c r="B27731" s="4" t="s">
        <v>5</v>
      </c>
      <c r="C27731" s="4" t="s">
        <v>13</v>
      </c>
    </row>
    <row r="27732" spans="1:5">
      <c r="A27732" t="n">
        <v>221264</v>
      </c>
      <c r="B27732" s="96" t="n">
        <v>117</v>
      </c>
      <c r="C27732" s="7" t="n">
        <v>2</v>
      </c>
    </row>
    <row r="27733" spans="1:5">
      <c r="A27733" t="s">
        <v>4</v>
      </c>
      <c r="B27733" s="4" t="s">
        <v>5</v>
      </c>
      <c r="C27733" s="4" t="s">
        <v>13</v>
      </c>
      <c r="D27733" s="4" t="s">
        <v>13</v>
      </c>
    </row>
    <row r="27734" spans="1:5">
      <c r="A27734" t="n">
        <v>221266</v>
      </c>
      <c r="B27734" s="96" t="n">
        <v>117</v>
      </c>
      <c r="C27734" s="7" t="n">
        <v>0</v>
      </c>
      <c r="D27734" s="7" t="n">
        <v>0</v>
      </c>
    </row>
    <row r="27735" spans="1:5">
      <c r="A27735" t="s">
        <v>4</v>
      </c>
      <c r="B27735" s="4" t="s">
        <v>5</v>
      </c>
      <c r="C27735" s="4" t="s">
        <v>13</v>
      </c>
    </row>
    <row r="27736" spans="1:5">
      <c r="A27736" t="n">
        <v>221269</v>
      </c>
      <c r="B27736" s="96" t="n">
        <v>117</v>
      </c>
      <c r="C27736" s="7" t="n">
        <v>1</v>
      </c>
    </row>
    <row r="27737" spans="1:5">
      <c r="A27737" t="s">
        <v>4</v>
      </c>
      <c r="B27737" s="4" t="s">
        <v>5</v>
      </c>
      <c r="C27737" s="4" t="s">
        <v>13</v>
      </c>
      <c r="D27737" s="4" t="s">
        <v>10</v>
      </c>
      <c r="E27737" s="4" t="s">
        <v>10</v>
      </c>
      <c r="F27737" s="4" t="s">
        <v>13</v>
      </c>
      <c r="G27737" s="4" t="s">
        <v>9</v>
      </c>
    </row>
    <row r="27738" spans="1:5">
      <c r="A27738" t="n">
        <v>221271</v>
      </c>
      <c r="B27738" s="82" t="n">
        <v>95</v>
      </c>
      <c r="C27738" s="7" t="n">
        <v>0</v>
      </c>
      <c r="D27738" s="7" t="n">
        <v>61440</v>
      </c>
      <c r="E27738" s="7" t="n">
        <v>61441</v>
      </c>
      <c r="F27738" s="7" t="n">
        <v>255</v>
      </c>
      <c r="G27738" s="7" t="n">
        <v>0</v>
      </c>
    </row>
    <row r="27739" spans="1:5">
      <c r="A27739" t="s">
        <v>4</v>
      </c>
      <c r="B27739" s="4" t="s">
        <v>5</v>
      </c>
      <c r="C27739" s="4" t="s">
        <v>13</v>
      </c>
      <c r="D27739" s="4" t="s">
        <v>10</v>
      </c>
      <c r="E27739" s="4" t="s">
        <v>10</v>
      </c>
      <c r="F27739" s="4" t="s">
        <v>13</v>
      </c>
      <c r="G27739" s="4" t="s">
        <v>9</v>
      </c>
    </row>
    <row r="27740" spans="1:5">
      <c r="A27740" t="n">
        <v>221282</v>
      </c>
      <c r="B27740" s="82" t="n">
        <v>95</v>
      </c>
      <c r="C27740" s="7" t="n">
        <v>0</v>
      </c>
      <c r="D27740" s="7" t="n">
        <v>61442</v>
      </c>
      <c r="E27740" s="7" t="n">
        <v>61443</v>
      </c>
      <c r="F27740" s="7" t="n">
        <v>255</v>
      </c>
      <c r="G27740" s="7" t="n">
        <v>0</v>
      </c>
    </row>
    <row r="27741" spans="1:5">
      <c r="A27741" t="s">
        <v>4</v>
      </c>
      <c r="B27741" s="4" t="s">
        <v>5</v>
      </c>
      <c r="C27741" s="4" t="s">
        <v>10</v>
      </c>
      <c r="D27741" s="4" t="s">
        <v>22</v>
      </c>
      <c r="E27741" s="4" t="s">
        <v>22</v>
      </c>
      <c r="F27741" s="4" t="s">
        <v>22</v>
      </c>
      <c r="G27741" s="4" t="s">
        <v>22</v>
      </c>
    </row>
    <row r="27742" spans="1:5">
      <c r="A27742" t="n">
        <v>221293</v>
      </c>
      <c r="B27742" s="24" t="n">
        <v>46</v>
      </c>
      <c r="C27742" s="7" t="n">
        <v>1</v>
      </c>
      <c r="D27742" s="7" t="n">
        <v>10.5100002288818</v>
      </c>
      <c r="E27742" s="7" t="n">
        <v>0</v>
      </c>
      <c r="F27742" s="7" t="n">
        <v>-20.0200004577637</v>
      </c>
      <c r="G27742" s="7" t="n">
        <v>304.200012207031</v>
      </c>
    </row>
    <row r="27743" spans="1:5">
      <c r="A27743" t="s">
        <v>4</v>
      </c>
      <c r="B27743" s="4" t="s">
        <v>5</v>
      </c>
      <c r="C27743" s="4" t="s">
        <v>10</v>
      </c>
      <c r="D27743" s="4" t="s">
        <v>22</v>
      </c>
      <c r="E27743" s="4" t="s">
        <v>22</v>
      </c>
      <c r="F27743" s="4" t="s">
        <v>22</v>
      </c>
      <c r="G27743" s="4" t="s">
        <v>22</v>
      </c>
    </row>
    <row r="27744" spans="1:5">
      <c r="A27744" t="n">
        <v>221312</v>
      </c>
      <c r="B27744" s="24" t="n">
        <v>46</v>
      </c>
      <c r="C27744" s="7" t="n">
        <v>2</v>
      </c>
      <c r="D27744" s="7" t="n">
        <v>12.1899995803833</v>
      </c>
      <c r="E27744" s="7" t="n">
        <v>0</v>
      </c>
      <c r="F27744" s="7" t="n">
        <v>-20.25</v>
      </c>
      <c r="G27744" s="7" t="n">
        <v>295.299987792969</v>
      </c>
    </row>
    <row r="27745" spans="1:7">
      <c r="A27745" t="s">
        <v>4</v>
      </c>
      <c r="B27745" s="4" t="s">
        <v>5</v>
      </c>
      <c r="C27745" s="4" t="s">
        <v>10</v>
      </c>
      <c r="D27745" s="4" t="s">
        <v>22</v>
      </c>
      <c r="E27745" s="4" t="s">
        <v>22</v>
      </c>
      <c r="F27745" s="4" t="s">
        <v>22</v>
      </c>
      <c r="G27745" s="4" t="s">
        <v>22</v>
      </c>
    </row>
    <row r="27746" spans="1:7">
      <c r="A27746" t="n">
        <v>221331</v>
      </c>
      <c r="B27746" s="24" t="n">
        <v>46</v>
      </c>
      <c r="C27746" s="7" t="n">
        <v>3</v>
      </c>
      <c r="D27746" s="7" t="n">
        <v>11.0900001525879</v>
      </c>
      <c r="E27746" s="7" t="n">
        <v>0</v>
      </c>
      <c r="F27746" s="7" t="n">
        <v>-21.7099990844727</v>
      </c>
      <c r="G27746" s="7" t="n">
        <v>312.899993896484</v>
      </c>
    </row>
    <row r="27747" spans="1:7">
      <c r="A27747" t="s">
        <v>4</v>
      </c>
      <c r="B27747" s="4" t="s">
        <v>5</v>
      </c>
      <c r="C27747" s="4" t="s">
        <v>10</v>
      </c>
      <c r="D27747" s="4" t="s">
        <v>22</v>
      </c>
      <c r="E27747" s="4" t="s">
        <v>22</v>
      </c>
      <c r="F27747" s="4" t="s">
        <v>22</v>
      </c>
      <c r="G27747" s="4" t="s">
        <v>22</v>
      </c>
    </row>
    <row r="27748" spans="1:7">
      <c r="A27748" t="n">
        <v>221350</v>
      </c>
      <c r="B27748" s="24" t="n">
        <v>46</v>
      </c>
      <c r="C27748" s="7" t="n">
        <v>4</v>
      </c>
      <c r="D27748" s="7" t="n">
        <v>9.27999973297119</v>
      </c>
      <c r="E27748" s="7" t="n">
        <v>0</v>
      </c>
      <c r="F27748" s="7" t="n">
        <v>-21.3899993896484</v>
      </c>
      <c r="G27748" s="7" t="n">
        <v>313.200012207031</v>
      </c>
    </row>
    <row r="27749" spans="1:7">
      <c r="A27749" t="s">
        <v>4</v>
      </c>
      <c r="B27749" s="4" t="s">
        <v>5</v>
      </c>
      <c r="C27749" s="4" t="s">
        <v>10</v>
      </c>
      <c r="D27749" s="4" t="s">
        <v>22</v>
      </c>
      <c r="E27749" s="4" t="s">
        <v>22</v>
      </c>
      <c r="F27749" s="4" t="s">
        <v>22</v>
      </c>
      <c r="G27749" s="4" t="s">
        <v>22</v>
      </c>
    </row>
    <row r="27750" spans="1:7">
      <c r="A27750" t="n">
        <v>221369</v>
      </c>
      <c r="B27750" s="24" t="n">
        <v>46</v>
      </c>
      <c r="C27750" s="7" t="n">
        <v>5</v>
      </c>
      <c r="D27750" s="7" t="n">
        <v>9.59000015258789</v>
      </c>
      <c r="E27750" s="7" t="n">
        <v>0</v>
      </c>
      <c r="F27750" s="7" t="n">
        <v>-23.0599994659424</v>
      </c>
      <c r="G27750" s="7" t="n">
        <v>323.700012207031</v>
      </c>
    </row>
    <row r="27751" spans="1:7">
      <c r="A27751" t="s">
        <v>4</v>
      </c>
      <c r="B27751" s="4" t="s">
        <v>5</v>
      </c>
      <c r="C27751" s="4" t="s">
        <v>10</v>
      </c>
      <c r="D27751" s="4" t="s">
        <v>22</v>
      </c>
      <c r="E27751" s="4" t="s">
        <v>22</v>
      </c>
      <c r="F27751" s="4" t="s">
        <v>22</v>
      </c>
      <c r="G27751" s="4" t="s">
        <v>22</v>
      </c>
    </row>
    <row r="27752" spans="1:7">
      <c r="A27752" t="n">
        <v>221388</v>
      </c>
      <c r="B27752" s="24" t="n">
        <v>46</v>
      </c>
      <c r="C27752" s="7" t="n">
        <v>6</v>
      </c>
      <c r="D27752" s="7" t="n">
        <v>8.84000015258789</v>
      </c>
      <c r="E27752" s="7" t="n">
        <v>0</v>
      </c>
      <c r="F27752" s="7" t="n">
        <v>-19.5</v>
      </c>
      <c r="G27752" s="7" t="n">
        <v>310.200012207031</v>
      </c>
    </row>
    <row r="27753" spans="1:7">
      <c r="A27753" t="s">
        <v>4</v>
      </c>
      <c r="B27753" s="4" t="s">
        <v>5</v>
      </c>
      <c r="C27753" s="4" t="s">
        <v>10</v>
      </c>
      <c r="D27753" s="4" t="s">
        <v>22</v>
      </c>
      <c r="E27753" s="4" t="s">
        <v>22</v>
      </c>
      <c r="F27753" s="4" t="s">
        <v>22</v>
      </c>
      <c r="G27753" s="4" t="s">
        <v>22</v>
      </c>
    </row>
    <row r="27754" spans="1:7">
      <c r="A27754" t="n">
        <v>221407</v>
      </c>
      <c r="B27754" s="24" t="n">
        <v>46</v>
      </c>
      <c r="C27754" s="7" t="n">
        <v>7</v>
      </c>
      <c r="D27754" s="7" t="n">
        <v>8</v>
      </c>
      <c r="E27754" s="7" t="n">
        <v>0</v>
      </c>
      <c r="F27754" s="7" t="n">
        <v>-20.6399993896484</v>
      </c>
      <c r="G27754" s="7" t="n">
        <v>319.100006103516</v>
      </c>
    </row>
    <row r="27755" spans="1:7">
      <c r="A27755" t="s">
        <v>4</v>
      </c>
      <c r="B27755" s="4" t="s">
        <v>5</v>
      </c>
      <c r="C27755" s="4" t="s">
        <v>10</v>
      </c>
      <c r="D27755" s="4" t="s">
        <v>22</v>
      </c>
      <c r="E27755" s="4" t="s">
        <v>22</v>
      </c>
      <c r="F27755" s="4" t="s">
        <v>22</v>
      </c>
      <c r="G27755" s="4" t="s">
        <v>22</v>
      </c>
    </row>
    <row r="27756" spans="1:7">
      <c r="A27756" t="n">
        <v>221426</v>
      </c>
      <c r="B27756" s="24" t="n">
        <v>46</v>
      </c>
      <c r="C27756" s="7" t="n">
        <v>8</v>
      </c>
      <c r="D27756" s="7" t="n">
        <v>11.5200004577637</v>
      </c>
      <c r="E27756" s="7" t="n">
        <v>0</v>
      </c>
      <c r="F27756" s="7" t="n">
        <v>-18.8299999237061</v>
      </c>
      <c r="G27756" s="7" t="n">
        <v>289.299987792969</v>
      </c>
    </row>
    <row r="27757" spans="1:7">
      <c r="A27757" t="s">
        <v>4</v>
      </c>
      <c r="B27757" s="4" t="s">
        <v>5</v>
      </c>
      <c r="C27757" s="4" t="s">
        <v>10</v>
      </c>
      <c r="D27757" s="4" t="s">
        <v>22</v>
      </c>
      <c r="E27757" s="4" t="s">
        <v>22</v>
      </c>
      <c r="F27757" s="4" t="s">
        <v>22</v>
      </c>
      <c r="G27757" s="4" t="s">
        <v>22</v>
      </c>
    </row>
    <row r="27758" spans="1:7">
      <c r="A27758" t="n">
        <v>221445</v>
      </c>
      <c r="B27758" s="24" t="n">
        <v>46</v>
      </c>
      <c r="C27758" s="7" t="n">
        <v>9</v>
      </c>
      <c r="D27758" s="7" t="n">
        <v>10.0799999237061</v>
      </c>
      <c r="E27758" s="7" t="n">
        <v>0</v>
      </c>
      <c r="F27758" s="7" t="n">
        <v>-18.6499996185303</v>
      </c>
      <c r="G27758" s="7" t="n">
        <v>303.700012207031</v>
      </c>
    </row>
    <row r="27759" spans="1:7">
      <c r="A27759" t="s">
        <v>4</v>
      </c>
      <c r="B27759" s="4" t="s">
        <v>5</v>
      </c>
      <c r="C27759" s="4" t="s">
        <v>10</v>
      </c>
      <c r="D27759" s="4" t="s">
        <v>22</v>
      </c>
      <c r="E27759" s="4" t="s">
        <v>22</v>
      </c>
      <c r="F27759" s="4" t="s">
        <v>22</v>
      </c>
      <c r="G27759" s="4" t="s">
        <v>22</v>
      </c>
    </row>
    <row r="27760" spans="1:7">
      <c r="A27760" t="n">
        <v>221464</v>
      </c>
      <c r="B27760" s="24" t="n">
        <v>46</v>
      </c>
      <c r="C27760" s="7" t="n">
        <v>26</v>
      </c>
      <c r="D27760" s="7" t="n">
        <v>3.24000000953674</v>
      </c>
      <c r="E27760" s="7" t="n">
        <v>0</v>
      </c>
      <c r="F27760" s="7" t="n">
        <v>-16.6700000762939</v>
      </c>
      <c r="G27760" s="7" t="n">
        <v>129.399993896484</v>
      </c>
    </row>
    <row r="27761" spans="1:7">
      <c r="A27761" t="s">
        <v>4</v>
      </c>
      <c r="B27761" s="4" t="s">
        <v>5</v>
      </c>
      <c r="C27761" s="4" t="s">
        <v>10</v>
      </c>
      <c r="D27761" s="4" t="s">
        <v>9</v>
      </c>
    </row>
    <row r="27762" spans="1:7">
      <c r="A27762" t="n">
        <v>221483</v>
      </c>
      <c r="B27762" s="45" t="n">
        <v>44</v>
      </c>
      <c r="C27762" s="7" t="n">
        <v>1</v>
      </c>
      <c r="D27762" s="7" t="n">
        <v>1</v>
      </c>
    </row>
    <row r="27763" spans="1:7">
      <c r="A27763" t="s">
        <v>4</v>
      </c>
      <c r="B27763" s="4" t="s">
        <v>5</v>
      </c>
      <c r="C27763" s="4" t="s">
        <v>10</v>
      </c>
      <c r="D27763" s="4" t="s">
        <v>9</v>
      </c>
    </row>
    <row r="27764" spans="1:7">
      <c r="A27764" t="n">
        <v>221490</v>
      </c>
      <c r="B27764" s="45" t="n">
        <v>44</v>
      </c>
      <c r="C27764" s="7" t="n">
        <v>2</v>
      </c>
      <c r="D27764" s="7" t="n">
        <v>1</v>
      </c>
    </row>
    <row r="27765" spans="1:7">
      <c r="A27765" t="s">
        <v>4</v>
      </c>
      <c r="B27765" s="4" t="s">
        <v>5</v>
      </c>
      <c r="C27765" s="4" t="s">
        <v>10</v>
      </c>
      <c r="D27765" s="4" t="s">
        <v>9</v>
      </c>
    </row>
    <row r="27766" spans="1:7">
      <c r="A27766" t="n">
        <v>221497</v>
      </c>
      <c r="B27766" s="45" t="n">
        <v>44</v>
      </c>
      <c r="C27766" s="7" t="n">
        <v>3</v>
      </c>
      <c r="D27766" s="7" t="n">
        <v>1</v>
      </c>
    </row>
    <row r="27767" spans="1:7">
      <c r="A27767" t="s">
        <v>4</v>
      </c>
      <c r="B27767" s="4" t="s">
        <v>5</v>
      </c>
      <c r="C27767" s="4" t="s">
        <v>10</v>
      </c>
      <c r="D27767" s="4" t="s">
        <v>9</v>
      </c>
    </row>
    <row r="27768" spans="1:7">
      <c r="A27768" t="n">
        <v>221504</v>
      </c>
      <c r="B27768" s="45" t="n">
        <v>44</v>
      </c>
      <c r="C27768" s="7" t="n">
        <v>4</v>
      </c>
      <c r="D27768" s="7" t="n">
        <v>1</v>
      </c>
    </row>
    <row r="27769" spans="1:7">
      <c r="A27769" t="s">
        <v>4</v>
      </c>
      <c r="B27769" s="4" t="s">
        <v>5</v>
      </c>
      <c r="C27769" s="4" t="s">
        <v>10</v>
      </c>
      <c r="D27769" s="4" t="s">
        <v>9</v>
      </c>
    </row>
    <row r="27770" spans="1:7">
      <c r="A27770" t="n">
        <v>221511</v>
      </c>
      <c r="B27770" s="45" t="n">
        <v>44</v>
      </c>
      <c r="C27770" s="7" t="n">
        <v>5</v>
      </c>
      <c r="D27770" s="7" t="n">
        <v>1</v>
      </c>
    </row>
    <row r="27771" spans="1:7">
      <c r="A27771" t="s">
        <v>4</v>
      </c>
      <c r="B27771" s="4" t="s">
        <v>5</v>
      </c>
      <c r="C27771" s="4" t="s">
        <v>10</v>
      </c>
      <c r="D27771" s="4" t="s">
        <v>9</v>
      </c>
    </row>
    <row r="27772" spans="1:7">
      <c r="A27772" t="n">
        <v>221518</v>
      </c>
      <c r="B27772" s="45" t="n">
        <v>44</v>
      </c>
      <c r="C27772" s="7" t="n">
        <v>6</v>
      </c>
      <c r="D27772" s="7" t="n">
        <v>1</v>
      </c>
    </row>
    <row r="27773" spans="1:7">
      <c r="A27773" t="s">
        <v>4</v>
      </c>
      <c r="B27773" s="4" t="s">
        <v>5</v>
      </c>
      <c r="C27773" s="4" t="s">
        <v>10</v>
      </c>
      <c r="D27773" s="4" t="s">
        <v>9</v>
      </c>
    </row>
    <row r="27774" spans="1:7">
      <c r="A27774" t="n">
        <v>221525</v>
      </c>
      <c r="B27774" s="45" t="n">
        <v>44</v>
      </c>
      <c r="C27774" s="7" t="n">
        <v>7</v>
      </c>
      <c r="D27774" s="7" t="n">
        <v>1</v>
      </c>
    </row>
    <row r="27775" spans="1:7">
      <c r="A27775" t="s">
        <v>4</v>
      </c>
      <c r="B27775" s="4" t="s">
        <v>5</v>
      </c>
      <c r="C27775" s="4" t="s">
        <v>10</v>
      </c>
      <c r="D27775" s="4" t="s">
        <v>9</v>
      </c>
    </row>
    <row r="27776" spans="1:7">
      <c r="A27776" t="n">
        <v>221532</v>
      </c>
      <c r="B27776" s="45" t="n">
        <v>44</v>
      </c>
      <c r="C27776" s="7" t="n">
        <v>8</v>
      </c>
      <c r="D27776" s="7" t="n">
        <v>1</v>
      </c>
    </row>
    <row r="27777" spans="1:4">
      <c r="A27777" t="s">
        <v>4</v>
      </c>
      <c r="B27777" s="4" t="s">
        <v>5</v>
      </c>
      <c r="C27777" s="4" t="s">
        <v>10</v>
      </c>
      <c r="D27777" s="4" t="s">
        <v>9</v>
      </c>
    </row>
    <row r="27778" spans="1:4">
      <c r="A27778" t="n">
        <v>221539</v>
      </c>
      <c r="B27778" s="45" t="n">
        <v>44</v>
      </c>
      <c r="C27778" s="7" t="n">
        <v>9</v>
      </c>
      <c r="D27778" s="7" t="n">
        <v>1</v>
      </c>
    </row>
    <row r="27779" spans="1:4">
      <c r="A27779" t="s">
        <v>4</v>
      </c>
      <c r="B27779" s="4" t="s">
        <v>5</v>
      </c>
      <c r="C27779" s="4" t="s">
        <v>10</v>
      </c>
      <c r="D27779" s="4" t="s">
        <v>9</v>
      </c>
    </row>
    <row r="27780" spans="1:4">
      <c r="A27780" t="n">
        <v>221546</v>
      </c>
      <c r="B27780" s="41" t="n">
        <v>43</v>
      </c>
      <c r="C27780" s="7" t="n">
        <v>61440</v>
      </c>
      <c r="D27780" s="7" t="n">
        <v>16</v>
      </c>
    </row>
    <row r="27781" spans="1:4">
      <c r="A27781" t="s">
        <v>4</v>
      </c>
      <c r="B27781" s="4" t="s">
        <v>5</v>
      </c>
      <c r="C27781" s="4" t="s">
        <v>10</v>
      </c>
      <c r="D27781" s="4" t="s">
        <v>13</v>
      </c>
      <c r="E27781" s="4" t="s">
        <v>13</v>
      </c>
      <c r="F27781" s="4" t="s">
        <v>6</v>
      </c>
    </row>
    <row r="27782" spans="1:4">
      <c r="A27782" t="n">
        <v>221553</v>
      </c>
      <c r="B27782" s="64" t="n">
        <v>47</v>
      </c>
      <c r="C27782" s="7" t="n">
        <v>61440</v>
      </c>
      <c r="D27782" s="7" t="n">
        <v>0</v>
      </c>
      <c r="E27782" s="7" t="n">
        <v>0</v>
      </c>
      <c r="F27782" s="7" t="s">
        <v>1053</v>
      </c>
    </row>
    <row r="27783" spans="1:4">
      <c r="A27783" t="s">
        <v>4</v>
      </c>
      <c r="B27783" s="4" t="s">
        <v>5</v>
      </c>
      <c r="C27783" s="4" t="s">
        <v>10</v>
      </c>
    </row>
    <row r="27784" spans="1:4">
      <c r="A27784" t="n">
        <v>221575</v>
      </c>
      <c r="B27784" s="35" t="n">
        <v>16</v>
      </c>
      <c r="C27784" s="7" t="n">
        <v>0</v>
      </c>
    </row>
    <row r="27785" spans="1:4">
      <c r="A27785" t="s">
        <v>4</v>
      </c>
      <c r="B27785" s="4" t="s">
        <v>5</v>
      </c>
      <c r="C27785" s="4" t="s">
        <v>10</v>
      </c>
      <c r="D27785" s="4" t="s">
        <v>13</v>
      </c>
      <c r="E27785" s="4" t="s">
        <v>6</v>
      </c>
      <c r="F27785" s="4" t="s">
        <v>22</v>
      </c>
      <c r="G27785" s="4" t="s">
        <v>22</v>
      </c>
      <c r="H27785" s="4" t="s">
        <v>22</v>
      </c>
    </row>
    <row r="27786" spans="1:4">
      <c r="A27786" t="n">
        <v>221578</v>
      </c>
      <c r="B27786" s="39" t="n">
        <v>48</v>
      </c>
      <c r="C27786" s="7" t="n">
        <v>61440</v>
      </c>
      <c r="D27786" s="7" t="n">
        <v>0</v>
      </c>
      <c r="E27786" s="7" t="s">
        <v>408</v>
      </c>
      <c r="F27786" s="7" t="n">
        <v>0</v>
      </c>
      <c r="G27786" s="7" t="n">
        <v>1</v>
      </c>
      <c r="H27786" s="7" t="n">
        <v>0</v>
      </c>
    </row>
    <row r="27787" spans="1:4">
      <c r="A27787" t="s">
        <v>4</v>
      </c>
      <c r="B27787" s="4" t="s">
        <v>5</v>
      </c>
      <c r="C27787" s="4" t="s">
        <v>10</v>
      </c>
      <c r="D27787" s="4" t="s">
        <v>9</v>
      </c>
    </row>
    <row r="27788" spans="1:4">
      <c r="A27788" t="n">
        <v>221602</v>
      </c>
      <c r="B27788" s="41" t="n">
        <v>43</v>
      </c>
      <c r="C27788" s="7" t="n">
        <v>61441</v>
      </c>
      <c r="D27788" s="7" t="n">
        <v>16</v>
      </c>
    </row>
    <row r="27789" spans="1:4">
      <c r="A27789" t="s">
        <v>4</v>
      </c>
      <c r="B27789" s="4" t="s">
        <v>5</v>
      </c>
      <c r="C27789" s="4" t="s">
        <v>10</v>
      </c>
      <c r="D27789" s="4" t="s">
        <v>13</v>
      </c>
      <c r="E27789" s="4" t="s">
        <v>13</v>
      </c>
      <c r="F27789" s="4" t="s">
        <v>6</v>
      </c>
    </row>
    <row r="27790" spans="1:4">
      <c r="A27790" t="n">
        <v>221609</v>
      </c>
      <c r="B27790" s="64" t="n">
        <v>47</v>
      </c>
      <c r="C27790" s="7" t="n">
        <v>61441</v>
      </c>
      <c r="D27790" s="7" t="n">
        <v>0</v>
      </c>
      <c r="E27790" s="7" t="n">
        <v>0</v>
      </c>
      <c r="F27790" s="7" t="s">
        <v>1053</v>
      </c>
    </row>
    <row r="27791" spans="1:4">
      <c r="A27791" t="s">
        <v>4</v>
      </c>
      <c r="B27791" s="4" t="s">
        <v>5</v>
      </c>
      <c r="C27791" s="4" t="s">
        <v>10</v>
      </c>
    </row>
    <row r="27792" spans="1:4">
      <c r="A27792" t="n">
        <v>221631</v>
      </c>
      <c r="B27792" s="35" t="n">
        <v>16</v>
      </c>
      <c r="C27792" s="7" t="n">
        <v>0</v>
      </c>
    </row>
    <row r="27793" spans="1:8">
      <c r="A27793" t="s">
        <v>4</v>
      </c>
      <c r="B27793" s="4" t="s">
        <v>5</v>
      </c>
      <c r="C27793" s="4" t="s">
        <v>10</v>
      </c>
      <c r="D27793" s="4" t="s">
        <v>13</v>
      </c>
      <c r="E27793" s="4" t="s">
        <v>6</v>
      </c>
      <c r="F27793" s="4" t="s">
        <v>22</v>
      </c>
      <c r="G27793" s="4" t="s">
        <v>22</v>
      </c>
      <c r="H27793" s="4" t="s">
        <v>22</v>
      </c>
    </row>
    <row r="27794" spans="1:8">
      <c r="A27794" t="n">
        <v>221634</v>
      </c>
      <c r="B27794" s="39" t="n">
        <v>48</v>
      </c>
      <c r="C27794" s="7" t="n">
        <v>61441</v>
      </c>
      <c r="D27794" s="7" t="n">
        <v>0</v>
      </c>
      <c r="E27794" s="7" t="s">
        <v>408</v>
      </c>
      <c r="F27794" s="7" t="n">
        <v>0</v>
      </c>
      <c r="G27794" s="7" t="n">
        <v>1</v>
      </c>
      <c r="H27794" s="7" t="n">
        <v>0</v>
      </c>
    </row>
    <row r="27795" spans="1:8">
      <c r="A27795" t="s">
        <v>4</v>
      </c>
      <c r="B27795" s="4" t="s">
        <v>5</v>
      </c>
      <c r="C27795" s="4" t="s">
        <v>10</v>
      </c>
      <c r="D27795" s="4" t="s">
        <v>9</v>
      </c>
    </row>
    <row r="27796" spans="1:8">
      <c r="A27796" t="n">
        <v>221658</v>
      </c>
      <c r="B27796" s="41" t="n">
        <v>43</v>
      </c>
      <c r="C27796" s="7" t="n">
        <v>61442</v>
      </c>
      <c r="D27796" s="7" t="n">
        <v>16</v>
      </c>
    </row>
    <row r="27797" spans="1:8">
      <c r="A27797" t="s">
        <v>4</v>
      </c>
      <c r="B27797" s="4" t="s">
        <v>5</v>
      </c>
      <c r="C27797" s="4" t="s">
        <v>10</v>
      </c>
      <c r="D27797" s="4" t="s">
        <v>13</v>
      </c>
      <c r="E27797" s="4" t="s">
        <v>13</v>
      </c>
      <c r="F27797" s="4" t="s">
        <v>6</v>
      </c>
    </row>
    <row r="27798" spans="1:8">
      <c r="A27798" t="n">
        <v>221665</v>
      </c>
      <c r="B27798" s="64" t="n">
        <v>47</v>
      </c>
      <c r="C27798" s="7" t="n">
        <v>61442</v>
      </c>
      <c r="D27798" s="7" t="n">
        <v>0</v>
      </c>
      <c r="E27798" s="7" t="n">
        <v>0</v>
      </c>
      <c r="F27798" s="7" t="s">
        <v>1053</v>
      </c>
    </row>
    <row r="27799" spans="1:8">
      <c r="A27799" t="s">
        <v>4</v>
      </c>
      <c r="B27799" s="4" t="s">
        <v>5</v>
      </c>
      <c r="C27799" s="4" t="s">
        <v>10</v>
      </c>
    </row>
    <row r="27800" spans="1:8">
      <c r="A27800" t="n">
        <v>221687</v>
      </c>
      <c r="B27800" s="35" t="n">
        <v>16</v>
      </c>
      <c r="C27800" s="7" t="n">
        <v>0</v>
      </c>
    </row>
    <row r="27801" spans="1:8">
      <c r="A27801" t="s">
        <v>4</v>
      </c>
      <c r="B27801" s="4" t="s">
        <v>5</v>
      </c>
      <c r="C27801" s="4" t="s">
        <v>10</v>
      </c>
      <c r="D27801" s="4" t="s">
        <v>13</v>
      </c>
      <c r="E27801" s="4" t="s">
        <v>6</v>
      </c>
      <c r="F27801" s="4" t="s">
        <v>22</v>
      </c>
      <c r="G27801" s="4" t="s">
        <v>22</v>
      </c>
      <c r="H27801" s="4" t="s">
        <v>22</v>
      </c>
    </row>
    <row r="27802" spans="1:8">
      <c r="A27802" t="n">
        <v>221690</v>
      </c>
      <c r="B27802" s="39" t="n">
        <v>48</v>
      </c>
      <c r="C27802" s="7" t="n">
        <v>61442</v>
      </c>
      <c r="D27802" s="7" t="n">
        <v>0</v>
      </c>
      <c r="E27802" s="7" t="s">
        <v>408</v>
      </c>
      <c r="F27802" s="7" t="n">
        <v>0</v>
      </c>
      <c r="G27802" s="7" t="n">
        <v>1</v>
      </c>
      <c r="H27802" s="7" t="n">
        <v>0</v>
      </c>
    </row>
    <row r="27803" spans="1:8">
      <c r="A27803" t="s">
        <v>4</v>
      </c>
      <c r="B27803" s="4" t="s">
        <v>5</v>
      </c>
      <c r="C27803" s="4" t="s">
        <v>10</v>
      </c>
      <c r="D27803" s="4" t="s">
        <v>9</v>
      </c>
    </row>
    <row r="27804" spans="1:8">
      <c r="A27804" t="n">
        <v>221714</v>
      </c>
      <c r="B27804" s="41" t="n">
        <v>43</v>
      </c>
      <c r="C27804" s="7" t="n">
        <v>61443</v>
      </c>
      <c r="D27804" s="7" t="n">
        <v>16</v>
      </c>
    </row>
    <row r="27805" spans="1:8">
      <c r="A27805" t="s">
        <v>4</v>
      </c>
      <c r="B27805" s="4" t="s">
        <v>5</v>
      </c>
      <c r="C27805" s="4" t="s">
        <v>10</v>
      </c>
      <c r="D27805" s="4" t="s">
        <v>13</v>
      </c>
      <c r="E27805" s="4" t="s">
        <v>13</v>
      </c>
      <c r="F27805" s="4" t="s">
        <v>6</v>
      </c>
    </row>
    <row r="27806" spans="1:8">
      <c r="A27806" t="n">
        <v>221721</v>
      </c>
      <c r="B27806" s="64" t="n">
        <v>47</v>
      </c>
      <c r="C27806" s="7" t="n">
        <v>61443</v>
      </c>
      <c r="D27806" s="7" t="n">
        <v>0</v>
      </c>
      <c r="E27806" s="7" t="n">
        <v>0</v>
      </c>
      <c r="F27806" s="7" t="s">
        <v>1053</v>
      </c>
    </row>
    <row r="27807" spans="1:8">
      <c r="A27807" t="s">
        <v>4</v>
      </c>
      <c r="B27807" s="4" t="s">
        <v>5</v>
      </c>
      <c r="C27807" s="4" t="s">
        <v>10</v>
      </c>
    </row>
    <row r="27808" spans="1:8">
      <c r="A27808" t="n">
        <v>221743</v>
      </c>
      <c r="B27808" s="35" t="n">
        <v>16</v>
      </c>
      <c r="C27808" s="7" t="n">
        <v>0</v>
      </c>
    </row>
    <row r="27809" spans="1:8">
      <c r="A27809" t="s">
        <v>4</v>
      </c>
      <c r="B27809" s="4" t="s">
        <v>5</v>
      </c>
      <c r="C27809" s="4" t="s">
        <v>10</v>
      </c>
      <c r="D27809" s="4" t="s">
        <v>13</v>
      </c>
      <c r="E27809" s="4" t="s">
        <v>6</v>
      </c>
      <c r="F27809" s="4" t="s">
        <v>22</v>
      </c>
      <c r="G27809" s="4" t="s">
        <v>22</v>
      </c>
      <c r="H27809" s="4" t="s">
        <v>22</v>
      </c>
    </row>
    <row r="27810" spans="1:8">
      <c r="A27810" t="n">
        <v>221746</v>
      </c>
      <c r="B27810" s="39" t="n">
        <v>48</v>
      </c>
      <c r="C27810" s="7" t="n">
        <v>61443</v>
      </c>
      <c r="D27810" s="7" t="n">
        <v>0</v>
      </c>
      <c r="E27810" s="7" t="s">
        <v>408</v>
      </c>
      <c r="F27810" s="7" t="n">
        <v>0</v>
      </c>
      <c r="G27810" s="7" t="n">
        <v>1</v>
      </c>
      <c r="H27810" s="7" t="n">
        <v>0</v>
      </c>
    </row>
    <row r="27811" spans="1:8">
      <c r="A27811" t="s">
        <v>4</v>
      </c>
      <c r="B27811" s="4" t="s">
        <v>5</v>
      </c>
      <c r="C27811" s="4" t="s">
        <v>10</v>
      </c>
      <c r="D27811" s="4" t="s">
        <v>9</v>
      </c>
    </row>
    <row r="27812" spans="1:8">
      <c r="A27812" t="n">
        <v>221770</v>
      </c>
      <c r="B27812" s="41" t="n">
        <v>43</v>
      </c>
      <c r="C27812" s="7" t="n">
        <v>61444</v>
      </c>
      <c r="D27812" s="7" t="n">
        <v>16</v>
      </c>
    </row>
    <row r="27813" spans="1:8">
      <c r="A27813" t="s">
        <v>4</v>
      </c>
      <c r="B27813" s="4" t="s">
        <v>5</v>
      </c>
      <c r="C27813" s="4" t="s">
        <v>10</v>
      </c>
      <c r="D27813" s="4" t="s">
        <v>13</v>
      </c>
      <c r="E27813" s="4" t="s">
        <v>13</v>
      </c>
      <c r="F27813" s="4" t="s">
        <v>6</v>
      </c>
    </row>
    <row r="27814" spans="1:8">
      <c r="A27814" t="n">
        <v>221777</v>
      </c>
      <c r="B27814" s="64" t="n">
        <v>47</v>
      </c>
      <c r="C27814" s="7" t="n">
        <v>61444</v>
      </c>
      <c r="D27814" s="7" t="n">
        <v>0</v>
      </c>
      <c r="E27814" s="7" t="n">
        <v>0</v>
      </c>
      <c r="F27814" s="7" t="s">
        <v>1053</v>
      </c>
    </row>
    <row r="27815" spans="1:8">
      <c r="A27815" t="s">
        <v>4</v>
      </c>
      <c r="B27815" s="4" t="s">
        <v>5</v>
      </c>
      <c r="C27815" s="4" t="s">
        <v>10</v>
      </c>
    </row>
    <row r="27816" spans="1:8">
      <c r="A27816" t="n">
        <v>221799</v>
      </c>
      <c r="B27816" s="35" t="n">
        <v>16</v>
      </c>
      <c r="C27816" s="7" t="n">
        <v>0</v>
      </c>
    </row>
    <row r="27817" spans="1:8">
      <c r="A27817" t="s">
        <v>4</v>
      </c>
      <c r="B27817" s="4" t="s">
        <v>5</v>
      </c>
      <c r="C27817" s="4" t="s">
        <v>10</v>
      </c>
      <c r="D27817" s="4" t="s">
        <v>13</v>
      </c>
      <c r="E27817" s="4" t="s">
        <v>6</v>
      </c>
      <c r="F27817" s="4" t="s">
        <v>22</v>
      </c>
      <c r="G27817" s="4" t="s">
        <v>22</v>
      </c>
      <c r="H27817" s="4" t="s">
        <v>22</v>
      </c>
    </row>
    <row r="27818" spans="1:8">
      <c r="A27818" t="n">
        <v>221802</v>
      </c>
      <c r="B27818" s="39" t="n">
        <v>48</v>
      </c>
      <c r="C27818" s="7" t="n">
        <v>61444</v>
      </c>
      <c r="D27818" s="7" t="n">
        <v>0</v>
      </c>
      <c r="E27818" s="7" t="s">
        <v>408</v>
      </c>
      <c r="F27818" s="7" t="n">
        <v>0</v>
      </c>
      <c r="G27818" s="7" t="n">
        <v>1</v>
      </c>
      <c r="H27818" s="7" t="n">
        <v>0</v>
      </c>
    </row>
    <row r="27819" spans="1:8">
      <c r="A27819" t="s">
        <v>4</v>
      </c>
      <c r="B27819" s="4" t="s">
        <v>5</v>
      </c>
      <c r="C27819" s="4" t="s">
        <v>10</v>
      </c>
      <c r="D27819" s="4" t="s">
        <v>9</v>
      </c>
    </row>
    <row r="27820" spans="1:8">
      <c r="A27820" t="n">
        <v>221826</v>
      </c>
      <c r="B27820" s="41" t="n">
        <v>43</v>
      </c>
      <c r="C27820" s="7" t="n">
        <v>61445</v>
      </c>
      <c r="D27820" s="7" t="n">
        <v>16</v>
      </c>
    </row>
    <row r="27821" spans="1:8">
      <c r="A27821" t="s">
        <v>4</v>
      </c>
      <c r="B27821" s="4" t="s">
        <v>5</v>
      </c>
      <c r="C27821" s="4" t="s">
        <v>10</v>
      </c>
      <c r="D27821" s="4" t="s">
        <v>13</v>
      </c>
      <c r="E27821" s="4" t="s">
        <v>13</v>
      </c>
      <c r="F27821" s="4" t="s">
        <v>6</v>
      </c>
    </row>
    <row r="27822" spans="1:8">
      <c r="A27822" t="n">
        <v>221833</v>
      </c>
      <c r="B27822" s="64" t="n">
        <v>47</v>
      </c>
      <c r="C27822" s="7" t="n">
        <v>61445</v>
      </c>
      <c r="D27822" s="7" t="n">
        <v>0</v>
      </c>
      <c r="E27822" s="7" t="n">
        <v>0</v>
      </c>
      <c r="F27822" s="7" t="s">
        <v>1053</v>
      </c>
    </row>
    <row r="27823" spans="1:8">
      <c r="A27823" t="s">
        <v>4</v>
      </c>
      <c r="B27823" s="4" t="s">
        <v>5</v>
      </c>
      <c r="C27823" s="4" t="s">
        <v>10</v>
      </c>
    </row>
    <row r="27824" spans="1:8">
      <c r="A27824" t="n">
        <v>221855</v>
      </c>
      <c r="B27824" s="35" t="n">
        <v>16</v>
      </c>
      <c r="C27824" s="7" t="n">
        <v>0</v>
      </c>
    </row>
    <row r="27825" spans="1:8">
      <c r="A27825" t="s">
        <v>4</v>
      </c>
      <c r="B27825" s="4" t="s">
        <v>5</v>
      </c>
      <c r="C27825" s="4" t="s">
        <v>10</v>
      </c>
      <c r="D27825" s="4" t="s">
        <v>13</v>
      </c>
      <c r="E27825" s="4" t="s">
        <v>6</v>
      </c>
      <c r="F27825" s="4" t="s">
        <v>22</v>
      </c>
      <c r="G27825" s="4" t="s">
        <v>22</v>
      </c>
      <c r="H27825" s="4" t="s">
        <v>22</v>
      </c>
    </row>
    <row r="27826" spans="1:8">
      <c r="A27826" t="n">
        <v>221858</v>
      </c>
      <c r="B27826" s="39" t="n">
        <v>48</v>
      </c>
      <c r="C27826" s="7" t="n">
        <v>61445</v>
      </c>
      <c r="D27826" s="7" t="n">
        <v>0</v>
      </c>
      <c r="E27826" s="7" t="s">
        <v>408</v>
      </c>
      <c r="F27826" s="7" t="n">
        <v>0</v>
      </c>
      <c r="G27826" s="7" t="n">
        <v>1</v>
      </c>
      <c r="H27826" s="7" t="n">
        <v>0</v>
      </c>
    </row>
    <row r="27827" spans="1:8">
      <c r="A27827" t="s">
        <v>4</v>
      </c>
      <c r="B27827" s="4" t="s">
        <v>5</v>
      </c>
      <c r="C27827" s="4" t="s">
        <v>10</v>
      </c>
    </row>
    <row r="27828" spans="1:8">
      <c r="A27828" t="n">
        <v>221882</v>
      </c>
      <c r="B27828" s="12" t="n">
        <v>12</v>
      </c>
      <c r="C27828" s="7" t="n">
        <v>6465</v>
      </c>
    </row>
    <row r="27829" spans="1:8">
      <c r="A27829" t="s">
        <v>4</v>
      </c>
      <c r="B27829" s="4" t="s">
        <v>5</v>
      </c>
      <c r="C27829" s="4" t="s">
        <v>13</v>
      </c>
      <c r="D27829" s="4" t="s">
        <v>9</v>
      </c>
      <c r="E27829" s="4" t="s">
        <v>13</v>
      </c>
      <c r="F27829" s="4" t="s">
        <v>13</v>
      </c>
      <c r="G27829" s="4" t="s">
        <v>9</v>
      </c>
      <c r="H27829" s="4" t="s">
        <v>13</v>
      </c>
      <c r="I27829" s="4" t="s">
        <v>9</v>
      </c>
      <c r="J27829" s="4" t="s">
        <v>13</v>
      </c>
    </row>
    <row r="27830" spans="1:8">
      <c r="A27830" t="n">
        <v>221885</v>
      </c>
      <c r="B27830" s="107" t="n">
        <v>33</v>
      </c>
      <c r="C27830" s="7" t="n">
        <v>0</v>
      </c>
      <c r="D27830" s="7" t="n">
        <v>1</v>
      </c>
      <c r="E27830" s="7" t="n">
        <v>0</v>
      </c>
      <c r="F27830" s="7" t="n">
        <v>0</v>
      </c>
      <c r="G27830" s="7" t="n">
        <v>-1</v>
      </c>
      <c r="H27830" s="7" t="n">
        <v>0</v>
      </c>
      <c r="I27830" s="7" t="n">
        <v>-1</v>
      </c>
      <c r="J27830" s="7" t="n">
        <v>0</v>
      </c>
    </row>
    <row r="27831" spans="1:8">
      <c r="A27831" t="s">
        <v>4</v>
      </c>
      <c r="B27831" s="4" t="s">
        <v>5</v>
      </c>
    </row>
    <row r="27832" spans="1:8">
      <c r="A27832" t="n">
        <v>221903</v>
      </c>
      <c r="B27832" s="5" t="n">
        <v>1</v>
      </c>
    </row>
    <row r="27833" spans="1:8" s="3" customFormat="1" customHeight="0">
      <c r="A27833" s="3" t="s">
        <v>2</v>
      </c>
      <c r="B27833" s="3" t="s">
        <v>1656</v>
      </c>
    </row>
    <row r="27834" spans="1:8">
      <c r="A27834" t="s">
        <v>4</v>
      </c>
      <c r="B27834" s="4" t="s">
        <v>5</v>
      </c>
      <c r="C27834" s="4" t="s">
        <v>13</v>
      </c>
      <c r="D27834" s="4" t="s">
        <v>13</v>
      </c>
      <c r="E27834" s="4" t="s">
        <v>13</v>
      </c>
      <c r="F27834" s="4" t="s">
        <v>13</v>
      </c>
    </row>
    <row r="27835" spans="1:8">
      <c r="A27835" t="n">
        <v>221904</v>
      </c>
      <c r="B27835" s="13" t="n">
        <v>14</v>
      </c>
      <c r="C27835" s="7" t="n">
        <v>2</v>
      </c>
      <c r="D27835" s="7" t="n">
        <v>0</v>
      </c>
      <c r="E27835" s="7" t="n">
        <v>0</v>
      </c>
      <c r="F27835" s="7" t="n">
        <v>0</v>
      </c>
    </row>
    <row r="27836" spans="1:8">
      <c r="A27836" t="s">
        <v>4</v>
      </c>
      <c r="B27836" s="4" t="s">
        <v>5</v>
      </c>
      <c r="C27836" s="4" t="s">
        <v>13</v>
      </c>
      <c r="D27836" s="36" t="s">
        <v>81</v>
      </c>
      <c r="E27836" s="4" t="s">
        <v>5</v>
      </c>
      <c r="F27836" s="4" t="s">
        <v>13</v>
      </c>
      <c r="G27836" s="4" t="s">
        <v>10</v>
      </c>
      <c r="H27836" s="36" t="s">
        <v>82</v>
      </c>
      <c r="I27836" s="4" t="s">
        <v>13</v>
      </c>
      <c r="J27836" s="4" t="s">
        <v>9</v>
      </c>
      <c r="K27836" s="4" t="s">
        <v>13</v>
      </c>
      <c r="L27836" s="4" t="s">
        <v>13</v>
      </c>
      <c r="M27836" s="36" t="s">
        <v>81</v>
      </c>
      <c r="N27836" s="4" t="s">
        <v>5</v>
      </c>
      <c r="O27836" s="4" t="s">
        <v>13</v>
      </c>
      <c r="P27836" s="4" t="s">
        <v>10</v>
      </c>
      <c r="Q27836" s="36" t="s">
        <v>82</v>
      </c>
      <c r="R27836" s="4" t="s">
        <v>13</v>
      </c>
      <c r="S27836" s="4" t="s">
        <v>9</v>
      </c>
      <c r="T27836" s="4" t="s">
        <v>13</v>
      </c>
      <c r="U27836" s="4" t="s">
        <v>13</v>
      </c>
      <c r="V27836" s="4" t="s">
        <v>13</v>
      </c>
      <c r="W27836" s="4" t="s">
        <v>20</v>
      </c>
    </row>
    <row r="27837" spans="1:8">
      <c r="A27837" t="n">
        <v>221909</v>
      </c>
      <c r="B27837" s="10" t="n">
        <v>5</v>
      </c>
      <c r="C27837" s="7" t="n">
        <v>28</v>
      </c>
      <c r="D27837" s="36" t="s">
        <v>3</v>
      </c>
      <c r="E27837" s="9" t="n">
        <v>162</v>
      </c>
      <c r="F27837" s="7" t="n">
        <v>3</v>
      </c>
      <c r="G27837" s="7" t="n">
        <v>4268</v>
      </c>
      <c r="H27837" s="36" t="s">
        <v>3</v>
      </c>
      <c r="I27837" s="7" t="n">
        <v>0</v>
      </c>
      <c r="J27837" s="7" t="n">
        <v>1</v>
      </c>
      <c r="K27837" s="7" t="n">
        <v>2</v>
      </c>
      <c r="L27837" s="7" t="n">
        <v>28</v>
      </c>
      <c r="M27837" s="36" t="s">
        <v>3</v>
      </c>
      <c r="N27837" s="9" t="n">
        <v>162</v>
      </c>
      <c r="O27837" s="7" t="n">
        <v>3</v>
      </c>
      <c r="P27837" s="7" t="n">
        <v>4268</v>
      </c>
      <c r="Q27837" s="36" t="s">
        <v>3</v>
      </c>
      <c r="R27837" s="7" t="n">
        <v>0</v>
      </c>
      <c r="S27837" s="7" t="n">
        <v>2</v>
      </c>
      <c r="T27837" s="7" t="n">
        <v>2</v>
      </c>
      <c r="U27837" s="7" t="n">
        <v>11</v>
      </c>
      <c r="V27837" s="7" t="n">
        <v>1</v>
      </c>
      <c r="W27837" s="11" t="n">
        <f t="normal" ca="1">A27841</f>
        <v>0</v>
      </c>
    </row>
    <row r="27838" spans="1:8">
      <c r="A27838" t="s">
        <v>4</v>
      </c>
      <c r="B27838" s="4" t="s">
        <v>5</v>
      </c>
      <c r="C27838" s="4" t="s">
        <v>13</v>
      </c>
      <c r="D27838" s="4" t="s">
        <v>10</v>
      </c>
      <c r="E27838" s="4" t="s">
        <v>22</v>
      </c>
    </row>
    <row r="27839" spans="1:8">
      <c r="A27839" t="n">
        <v>221938</v>
      </c>
      <c r="B27839" s="28" t="n">
        <v>58</v>
      </c>
      <c r="C27839" s="7" t="n">
        <v>0</v>
      </c>
      <c r="D27839" s="7" t="n">
        <v>0</v>
      </c>
      <c r="E27839" s="7" t="n">
        <v>1</v>
      </c>
    </row>
    <row r="27840" spans="1:8">
      <c r="A27840" t="s">
        <v>4</v>
      </c>
      <c r="B27840" s="4" t="s">
        <v>5</v>
      </c>
      <c r="C27840" s="4" t="s">
        <v>13</v>
      </c>
      <c r="D27840" s="36" t="s">
        <v>81</v>
      </c>
      <c r="E27840" s="4" t="s">
        <v>5</v>
      </c>
      <c r="F27840" s="4" t="s">
        <v>13</v>
      </c>
      <c r="G27840" s="4" t="s">
        <v>10</v>
      </c>
      <c r="H27840" s="36" t="s">
        <v>82</v>
      </c>
      <c r="I27840" s="4" t="s">
        <v>13</v>
      </c>
      <c r="J27840" s="4" t="s">
        <v>9</v>
      </c>
      <c r="K27840" s="4" t="s">
        <v>13</v>
      </c>
      <c r="L27840" s="4" t="s">
        <v>13</v>
      </c>
      <c r="M27840" s="36" t="s">
        <v>81</v>
      </c>
      <c r="N27840" s="4" t="s">
        <v>5</v>
      </c>
      <c r="O27840" s="4" t="s">
        <v>13</v>
      </c>
      <c r="P27840" s="4" t="s">
        <v>10</v>
      </c>
      <c r="Q27840" s="36" t="s">
        <v>82</v>
      </c>
      <c r="R27840" s="4" t="s">
        <v>13</v>
      </c>
      <c r="S27840" s="4" t="s">
        <v>9</v>
      </c>
      <c r="T27840" s="4" t="s">
        <v>13</v>
      </c>
      <c r="U27840" s="4" t="s">
        <v>13</v>
      </c>
      <c r="V27840" s="4" t="s">
        <v>13</v>
      </c>
      <c r="W27840" s="4" t="s">
        <v>20</v>
      </c>
    </row>
    <row r="27841" spans="1:23">
      <c r="A27841" t="n">
        <v>221946</v>
      </c>
      <c r="B27841" s="10" t="n">
        <v>5</v>
      </c>
      <c r="C27841" s="7" t="n">
        <v>28</v>
      </c>
      <c r="D27841" s="36" t="s">
        <v>3</v>
      </c>
      <c r="E27841" s="9" t="n">
        <v>162</v>
      </c>
      <c r="F27841" s="7" t="n">
        <v>3</v>
      </c>
      <c r="G27841" s="7" t="n">
        <v>4268</v>
      </c>
      <c r="H27841" s="36" t="s">
        <v>3</v>
      </c>
      <c r="I27841" s="7" t="n">
        <v>0</v>
      </c>
      <c r="J27841" s="7" t="n">
        <v>1</v>
      </c>
      <c r="K27841" s="7" t="n">
        <v>3</v>
      </c>
      <c r="L27841" s="7" t="n">
        <v>28</v>
      </c>
      <c r="M27841" s="36" t="s">
        <v>3</v>
      </c>
      <c r="N27841" s="9" t="n">
        <v>162</v>
      </c>
      <c r="O27841" s="7" t="n">
        <v>3</v>
      </c>
      <c r="P27841" s="7" t="n">
        <v>4268</v>
      </c>
      <c r="Q27841" s="36" t="s">
        <v>3</v>
      </c>
      <c r="R27841" s="7" t="n">
        <v>0</v>
      </c>
      <c r="S27841" s="7" t="n">
        <v>2</v>
      </c>
      <c r="T27841" s="7" t="n">
        <v>3</v>
      </c>
      <c r="U27841" s="7" t="n">
        <v>9</v>
      </c>
      <c r="V27841" s="7" t="n">
        <v>1</v>
      </c>
      <c r="W27841" s="11" t="n">
        <f t="normal" ca="1">A27851</f>
        <v>0</v>
      </c>
    </row>
    <row r="27842" spans="1:23">
      <c r="A27842" t="s">
        <v>4</v>
      </c>
      <c r="B27842" s="4" t="s">
        <v>5</v>
      </c>
      <c r="C27842" s="4" t="s">
        <v>13</v>
      </c>
      <c r="D27842" s="36" t="s">
        <v>81</v>
      </c>
      <c r="E27842" s="4" t="s">
        <v>5</v>
      </c>
      <c r="F27842" s="4" t="s">
        <v>10</v>
      </c>
      <c r="G27842" s="4" t="s">
        <v>13</v>
      </c>
      <c r="H27842" s="4" t="s">
        <v>13</v>
      </c>
      <c r="I27842" s="4" t="s">
        <v>6</v>
      </c>
      <c r="J27842" s="36" t="s">
        <v>82</v>
      </c>
      <c r="K27842" s="4" t="s">
        <v>13</v>
      </c>
      <c r="L27842" s="4" t="s">
        <v>13</v>
      </c>
      <c r="M27842" s="36" t="s">
        <v>81</v>
      </c>
      <c r="N27842" s="4" t="s">
        <v>5</v>
      </c>
      <c r="O27842" s="4" t="s">
        <v>13</v>
      </c>
      <c r="P27842" s="36" t="s">
        <v>82</v>
      </c>
      <c r="Q27842" s="4" t="s">
        <v>13</v>
      </c>
      <c r="R27842" s="4" t="s">
        <v>9</v>
      </c>
      <c r="S27842" s="4" t="s">
        <v>13</v>
      </c>
      <c r="T27842" s="4" t="s">
        <v>13</v>
      </c>
      <c r="U27842" s="4" t="s">
        <v>13</v>
      </c>
      <c r="V27842" s="36" t="s">
        <v>81</v>
      </c>
      <c r="W27842" s="4" t="s">
        <v>5</v>
      </c>
      <c r="X27842" s="4" t="s">
        <v>13</v>
      </c>
      <c r="Y27842" s="36" t="s">
        <v>82</v>
      </c>
      <c r="Z27842" s="4" t="s">
        <v>13</v>
      </c>
      <c r="AA27842" s="4" t="s">
        <v>9</v>
      </c>
      <c r="AB27842" s="4" t="s">
        <v>13</v>
      </c>
      <c r="AC27842" s="4" t="s">
        <v>13</v>
      </c>
      <c r="AD27842" s="4" t="s">
        <v>13</v>
      </c>
      <c r="AE27842" s="4" t="s">
        <v>20</v>
      </c>
    </row>
    <row r="27843" spans="1:23">
      <c r="A27843" t="n">
        <v>221975</v>
      </c>
      <c r="B27843" s="10" t="n">
        <v>5</v>
      </c>
      <c r="C27843" s="7" t="n">
        <v>28</v>
      </c>
      <c r="D27843" s="36" t="s">
        <v>3</v>
      </c>
      <c r="E27843" s="64" t="n">
        <v>47</v>
      </c>
      <c r="F27843" s="7" t="n">
        <v>61456</v>
      </c>
      <c r="G27843" s="7" t="n">
        <v>2</v>
      </c>
      <c r="H27843" s="7" t="n">
        <v>0</v>
      </c>
      <c r="I27843" s="7" t="s">
        <v>785</v>
      </c>
      <c r="J27843" s="36" t="s">
        <v>3</v>
      </c>
      <c r="K27843" s="7" t="n">
        <v>8</v>
      </c>
      <c r="L27843" s="7" t="n">
        <v>28</v>
      </c>
      <c r="M27843" s="36" t="s">
        <v>3</v>
      </c>
      <c r="N27843" s="49" t="n">
        <v>74</v>
      </c>
      <c r="O27843" s="7" t="n">
        <v>65</v>
      </c>
      <c r="P27843" s="36" t="s">
        <v>3</v>
      </c>
      <c r="Q27843" s="7" t="n">
        <v>0</v>
      </c>
      <c r="R27843" s="7" t="n">
        <v>1</v>
      </c>
      <c r="S27843" s="7" t="n">
        <v>3</v>
      </c>
      <c r="T27843" s="7" t="n">
        <v>9</v>
      </c>
      <c r="U27843" s="7" t="n">
        <v>28</v>
      </c>
      <c r="V27843" s="36" t="s">
        <v>3</v>
      </c>
      <c r="W27843" s="49" t="n">
        <v>74</v>
      </c>
      <c r="X27843" s="7" t="n">
        <v>65</v>
      </c>
      <c r="Y27843" s="36" t="s">
        <v>3</v>
      </c>
      <c r="Z27843" s="7" t="n">
        <v>0</v>
      </c>
      <c r="AA27843" s="7" t="n">
        <v>2</v>
      </c>
      <c r="AB27843" s="7" t="n">
        <v>3</v>
      </c>
      <c r="AC27843" s="7" t="n">
        <v>9</v>
      </c>
      <c r="AD27843" s="7" t="n">
        <v>1</v>
      </c>
      <c r="AE27843" s="11" t="n">
        <f t="normal" ca="1">A27847</f>
        <v>0</v>
      </c>
    </row>
    <row r="27844" spans="1:23">
      <c r="A27844" t="s">
        <v>4</v>
      </c>
      <c r="B27844" s="4" t="s">
        <v>5</v>
      </c>
      <c r="C27844" s="4" t="s">
        <v>10</v>
      </c>
      <c r="D27844" s="4" t="s">
        <v>13</v>
      </c>
      <c r="E27844" s="4" t="s">
        <v>13</v>
      </c>
      <c r="F27844" s="4" t="s">
        <v>6</v>
      </c>
    </row>
    <row r="27845" spans="1:23">
      <c r="A27845" t="n">
        <v>222023</v>
      </c>
      <c r="B27845" s="64" t="n">
        <v>47</v>
      </c>
      <c r="C27845" s="7" t="n">
        <v>61456</v>
      </c>
      <c r="D27845" s="7" t="n">
        <v>0</v>
      </c>
      <c r="E27845" s="7" t="n">
        <v>0</v>
      </c>
      <c r="F27845" s="7" t="s">
        <v>408</v>
      </c>
    </row>
    <row r="27846" spans="1:23">
      <c r="A27846" t="s">
        <v>4</v>
      </c>
      <c r="B27846" s="4" t="s">
        <v>5</v>
      </c>
      <c r="C27846" s="4" t="s">
        <v>13</v>
      </c>
      <c r="D27846" s="4" t="s">
        <v>10</v>
      </c>
      <c r="E27846" s="4" t="s">
        <v>22</v>
      </c>
    </row>
    <row r="27847" spans="1:23">
      <c r="A27847" t="n">
        <v>222036</v>
      </c>
      <c r="B27847" s="28" t="n">
        <v>58</v>
      </c>
      <c r="C27847" s="7" t="n">
        <v>0</v>
      </c>
      <c r="D27847" s="7" t="n">
        <v>300</v>
      </c>
      <c r="E27847" s="7" t="n">
        <v>1</v>
      </c>
    </row>
    <row r="27848" spans="1:23">
      <c r="A27848" t="s">
        <v>4</v>
      </c>
      <c r="B27848" s="4" t="s">
        <v>5</v>
      </c>
      <c r="C27848" s="4" t="s">
        <v>13</v>
      </c>
      <c r="D27848" s="4" t="s">
        <v>10</v>
      </c>
    </row>
    <row r="27849" spans="1:23">
      <c r="A27849" t="n">
        <v>222044</v>
      </c>
      <c r="B27849" s="28" t="n">
        <v>58</v>
      </c>
      <c r="C27849" s="7" t="n">
        <v>255</v>
      </c>
      <c r="D27849" s="7" t="n">
        <v>0</v>
      </c>
    </row>
    <row r="27850" spans="1:23">
      <c r="A27850" t="s">
        <v>4</v>
      </c>
      <c r="B27850" s="4" t="s">
        <v>5</v>
      </c>
      <c r="C27850" s="4" t="s">
        <v>13</v>
      </c>
      <c r="D27850" s="4" t="s">
        <v>13</v>
      </c>
      <c r="E27850" s="4" t="s">
        <v>13</v>
      </c>
      <c r="F27850" s="4" t="s">
        <v>13</v>
      </c>
    </row>
    <row r="27851" spans="1:23">
      <c r="A27851" t="n">
        <v>222048</v>
      </c>
      <c r="B27851" s="13" t="n">
        <v>14</v>
      </c>
      <c r="C27851" s="7" t="n">
        <v>0</v>
      </c>
      <c r="D27851" s="7" t="n">
        <v>0</v>
      </c>
      <c r="E27851" s="7" t="n">
        <v>0</v>
      </c>
      <c r="F27851" s="7" t="n">
        <v>64</v>
      </c>
    </row>
    <row r="27852" spans="1:23">
      <c r="A27852" t="s">
        <v>4</v>
      </c>
      <c r="B27852" s="4" t="s">
        <v>5</v>
      </c>
      <c r="C27852" s="4" t="s">
        <v>13</v>
      </c>
      <c r="D27852" s="4" t="s">
        <v>10</v>
      </c>
    </row>
    <row r="27853" spans="1:23">
      <c r="A27853" t="n">
        <v>222053</v>
      </c>
      <c r="B27853" s="27" t="n">
        <v>22</v>
      </c>
      <c r="C27853" s="7" t="n">
        <v>0</v>
      </c>
      <c r="D27853" s="7" t="n">
        <v>4268</v>
      </c>
    </row>
    <row r="27854" spans="1:23">
      <c r="A27854" t="s">
        <v>4</v>
      </c>
      <c r="B27854" s="4" t="s">
        <v>5</v>
      </c>
      <c r="C27854" s="4" t="s">
        <v>13</v>
      </c>
      <c r="D27854" s="4" t="s">
        <v>10</v>
      </c>
    </row>
    <row r="27855" spans="1:23">
      <c r="A27855" t="n">
        <v>222057</v>
      </c>
      <c r="B27855" s="28" t="n">
        <v>58</v>
      </c>
      <c r="C27855" s="7" t="n">
        <v>5</v>
      </c>
      <c r="D27855" s="7" t="n">
        <v>300</v>
      </c>
    </row>
    <row r="27856" spans="1:23">
      <c r="A27856" t="s">
        <v>4</v>
      </c>
      <c r="B27856" s="4" t="s">
        <v>5</v>
      </c>
      <c r="C27856" s="4" t="s">
        <v>22</v>
      </c>
      <c r="D27856" s="4" t="s">
        <v>10</v>
      </c>
    </row>
    <row r="27857" spans="1:31">
      <c r="A27857" t="n">
        <v>222061</v>
      </c>
      <c r="B27857" s="51" t="n">
        <v>103</v>
      </c>
      <c r="C27857" s="7" t="n">
        <v>0</v>
      </c>
      <c r="D27857" s="7" t="n">
        <v>300</v>
      </c>
    </row>
    <row r="27858" spans="1:31">
      <c r="A27858" t="s">
        <v>4</v>
      </c>
      <c r="B27858" s="4" t="s">
        <v>5</v>
      </c>
      <c r="C27858" s="4" t="s">
        <v>13</v>
      </c>
    </row>
    <row r="27859" spans="1:31">
      <c r="A27859" t="n">
        <v>222068</v>
      </c>
      <c r="B27859" s="37" t="n">
        <v>64</v>
      </c>
      <c r="C27859" s="7" t="n">
        <v>7</v>
      </c>
    </row>
    <row r="27860" spans="1:31">
      <c r="A27860" t="s">
        <v>4</v>
      </c>
      <c r="B27860" s="4" t="s">
        <v>5</v>
      </c>
      <c r="C27860" s="4" t="s">
        <v>13</v>
      </c>
      <c r="D27860" s="4" t="s">
        <v>10</v>
      </c>
    </row>
    <row r="27861" spans="1:31">
      <c r="A27861" t="n">
        <v>222070</v>
      </c>
      <c r="B27861" s="67" t="n">
        <v>72</v>
      </c>
      <c r="C27861" s="7" t="n">
        <v>5</v>
      </c>
      <c r="D27861" s="7" t="n">
        <v>0</v>
      </c>
    </row>
    <row r="27862" spans="1:31">
      <c r="A27862" t="s">
        <v>4</v>
      </c>
      <c r="B27862" s="4" t="s">
        <v>5</v>
      </c>
      <c r="C27862" s="4" t="s">
        <v>13</v>
      </c>
      <c r="D27862" s="36" t="s">
        <v>81</v>
      </c>
      <c r="E27862" s="4" t="s">
        <v>5</v>
      </c>
      <c r="F27862" s="4" t="s">
        <v>13</v>
      </c>
      <c r="G27862" s="4" t="s">
        <v>10</v>
      </c>
      <c r="H27862" s="36" t="s">
        <v>82</v>
      </c>
      <c r="I27862" s="4" t="s">
        <v>13</v>
      </c>
      <c r="J27862" s="4" t="s">
        <v>9</v>
      </c>
      <c r="K27862" s="4" t="s">
        <v>13</v>
      </c>
      <c r="L27862" s="4" t="s">
        <v>13</v>
      </c>
      <c r="M27862" s="4" t="s">
        <v>20</v>
      </c>
    </row>
    <row r="27863" spans="1:31">
      <c r="A27863" t="n">
        <v>222074</v>
      </c>
      <c r="B27863" s="10" t="n">
        <v>5</v>
      </c>
      <c r="C27863" s="7" t="n">
        <v>28</v>
      </c>
      <c r="D27863" s="36" t="s">
        <v>3</v>
      </c>
      <c r="E27863" s="9" t="n">
        <v>162</v>
      </c>
      <c r="F27863" s="7" t="n">
        <v>4</v>
      </c>
      <c r="G27863" s="7" t="n">
        <v>4268</v>
      </c>
      <c r="H27863" s="36" t="s">
        <v>3</v>
      </c>
      <c r="I27863" s="7" t="n">
        <v>0</v>
      </c>
      <c r="J27863" s="7" t="n">
        <v>1</v>
      </c>
      <c r="K27863" s="7" t="n">
        <v>2</v>
      </c>
      <c r="L27863" s="7" t="n">
        <v>1</v>
      </c>
      <c r="M27863" s="11" t="n">
        <f t="normal" ca="1">A27869</f>
        <v>0</v>
      </c>
    </row>
    <row r="27864" spans="1:31">
      <c r="A27864" t="s">
        <v>4</v>
      </c>
      <c r="B27864" s="4" t="s">
        <v>5</v>
      </c>
      <c r="C27864" s="4" t="s">
        <v>13</v>
      </c>
      <c r="D27864" s="4" t="s">
        <v>6</v>
      </c>
    </row>
    <row r="27865" spans="1:31">
      <c r="A27865" t="n">
        <v>222091</v>
      </c>
      <c r="B27865" s="8" t="n">
        <v>2</v>
      </c>
      <c r="C27865" s="7" t="n">
        <v>10</v>
      </c>
      <c r="D27865" s="7" t="s">
        <v>786</v>
      </c>
    </row>
    <row r="27866" spans="1:31">
      <c r="A27866" t="s">
        <v>4</v>
      </c>
      <c r="B27866" s="4" t="s">
        <v>5</v>
      </c>
      <c r="C27866" s="4" t="s">
        <v>10</v>
      </c>
    </row>
    <row r="27867" spans="1:31">
      <c r="A27867" t="n">
        <v>222108</v>
      </c>
      <c r="B27867" s="35" t="n">
        <v>16</v>
      </c>
      <c r="C27867" s="7" t="n">
        <v>0</v>
      </c>
    </row>
    <row r="27868" spans="1:31">
      <c r="A27868" t="s">
        <v>4</v>
      </c>
      <c r="B27868" s="4" t="s">
        <v>5</v>
      </c>
      <c r="C27868" s="4" t="s">
        <v>13</v>
      </c>
    </row>
    <row r="27869" spans="1:31">
      <c r="A27869" t="n">
        <v>222111</v>
      </c>
      <c r="B27869" s="37" t="n">
        <v>64</v>
      </c>
      <c r="C27869" s="7" t="n">
        <v>2</v>
      </c>
    </row>
    <row r="27870" spans="1:31">
      <c r="A27870" t="s">
        <v>4</v>
      </c>
      <c r="B27870" s="4" t="s">
        <v>5</v>
      </c>
      <c r="C27870" s="4" t="s">
        <v>13</v>
      </c>
      <c r="D27870" s="4" t="s">
        <v>10</v>
      </c>
    </row>
    <row r="27871" spans="1:31">
      <c r="A27871" t="n">
        <v>222113</v>
      </c>
      <c r="B27871" s="37" t="n">
        <v>64</v>
      </c>
      <c r="C27871" s="7" t="n">
        <v>0</v>
      </c>
      <c r="D27871" s="7" t="n">
        <v>0</v>
      </c>
    </row>
    <row r="27872" spans="1:31">
      <c r="A27872" t="s">
        <v>4</v>
      </c>
      <c r="B27872" s="4" t="s">
        <v>5</v>
      </c>
      <c r="C27872" s="4" t="s">
        <v>13</v>
      </c>
      <c r="D27872" s="4" t="s">
        <v>10</v>
      </c>
    </row>
    <row r="27873" spans="1:13">
      <c r="A27873" t="n">
        <v>222117</v>
      </c>
      <c r="B27873" s="37" t="n">
        <v>64</v>
      </c>
      <c r="C27873" s="7" t="n">
        <v>4</v>
      </c>
      <c r="D27873" s="7" t="n">
        <v>0</v>
      </c>
    </row>
    <row r="27874" spans="1:13">
      <c r="A27874" t="s">
        <v>4</v>
      </c>
      <c r="B27874" s="4" t="s">
        <v>5</v>
      </c>
      <c r="C27874" s="4" t="s">
        <v>10</v>
      </c>
      <c r="D27874" s="4" t="s">
        <v>6</v>
      </c>
      <c r="E27874" s="4" t="s">
        <v>6</v>
      </c>
      <c r="F27874" s="4" t="s">
        <v>6</v>
      </c>
      <c r="G27874" s="4" t="s">
        <v>13</v>
      </c>
      <c r="H27874" s="4" t="s">
        <v>9</v>
      </c>
      <c r="I27874" s="4" t="s">
        <v>22</v>
      </c>
      <c r="J27874" s="4" t="s">
        <v>22</v>
      </c>
      <c r="K27874" s="4" t="s">
        <v>22</v>
      </c>
      <c r="L27874" s="4" t="s">
        <v>22</v>
      </c>
      <c r="M27874" s="4" t="s">
        <v>22</v>
      </c>
      <c r="N27874" s="4" t="s">
        <v>22</v>
      </c>
      <c r="O27874" s="4" t="s">
        <v>22</v>
      </c>
      <c r="P27874" s="4" t="s">
        <v>6</v>
      </c>
      <c r="Q27874" s="4" t="s">
        <v>6</v>
      </c>
      <c r="R27874" s="4" t="s">
        <v>9</v>
      </c>
      <c r="S27874" s="4" t="s">
        <v>13</v>
      </c>
      <c r="T27874" s="4" t="s">
        <v>9</v>
      </c>
      <c r="U27874" s="4" t="s">
        <v>9</v>
      </c>
      <c r="V27874" s="4" t="s">
        <v>10</v>
      </c>
    </row>
    <row r="27875" spans="1:13">
      <c r="A27875" t="n">
        <v>222121</v>
      </c>
      <c r="B27875" s="68" t="n">
        <v>19</v>
      </c>
      <c r="C27875" s="7" t="n">
        <v>1</v>
      </c>
      <c r="D27875" s="7" t="s">
        <v>1350</v>
      </c>
      <c r="E27875" s="7" t="s">
        <v>1351</v>
      </c>
      <c r="F27875" s="7" t="s">
        <v>12</v>
      </c>
      <c r="G27875" s="7" t="n">
        <v>0</v>
      </c>
      <c r="H27875" s="7" t="n">
        <v>1</v>
      </c>
      <c r="I27875" s="7" t="n">
        <v>0</v>
      </c>
      <c r="J27875" s="7" t="n">
        <v>0</v>
      </c>
      <c r="K27875" s="7" t="n">
        <v>0</v>
      </c>
      <c r="L27875" s="7" t="n">
        <v>0</v>
      </c>
      <c r="M27875" s="7" t="n">
        <v>1</v>
      </c>
      <c r="N27875" s="7" t="n">
        <v>1.60000002384186</v>
      </c>
      <c r="O27875" s="7" t="n">
        <v>0.0900000035762787</v>
      </c>
      <c r="P27875" s="7" t="s">
        <v>12</v>
      </c>
      <c r="Q27875" s="7" t="s">
        <v>12</v>
      </c>
      <c r="R27875" s="7" t="n">
        <v>-1</v>
      </c>
      <c r="S27875" s="7" t="n">
        <v>0</v>
      </c>
      <c r="T27875" s="7" t="n">
        <v>0</v>
      </c>
      <c r="U27875" s="7" t="n">
        <v>0</v>
      </c>
      <c r="V27875" s="7" t="n">
        <v>0</v>
      </c>
    </row>
    <row r="27876" spans="1:13">
      <c r="A27876" t="s">
        <v>4</v>
      </c>
      <c r="B27876" s="4" t="s">
        <v>5</v>
      </c>
      <c r="C27876" s="4" t="s">
        <v>10</v>
      </c>
      <c r="D27876" s="4" t="s">
        <v>6</v>
      </c>
      <c r="E27876" s="4" t="s">
        <v>6</v>
      </c>
      <c r="F27876" s="4" t="s">
        <v>6</v>
      </c>
      <c r="G27876" s="4" t="s">
        <v>13</v>
      </c>
      <c r="H27876" s="4" t="s">
        <v>9</v>
      </c>
      <c r="I27876" s="4" t="s">
        <v>22</v>
      </c>
      <c r="J27876" s="4" t="s">
        <v>22</v>
      </c>
      <c r="K27876" s="4" t="s">
        <v>22</v>
      </c>
      <c r="L27876" s="4" t="s">
        <v>22</v>
      </c>
      <c r="M27876" s="4" t="s">
        <v>22</v>
      </c>
      <c r="N27876" s="4" t="s">
        <v>22</v>
      </c>
      <c r="O27876" s="4" t="s">
        <v>22</v>
      </c>
      <c r="P27876" s="4" t="s">
        <v>6</v>
      </c>
      <c r="Q27876" s="4" t="s">
        <v>6</v>
      </c>
      <c r="R27876" s="4" t="s">
        <v>9</v>
      </c>
      <c r="S27876" s="4" t="s">
        <v>13</v>
      </c>
      <c r="T27876" s="4" t="s">
        <v>9</v>
      </c>
      <c r="U27876" s="4" t="s">
        <v>9</v>
      </c>
      <c r="V27876" s="4" t="s">
        <v>10</v>
      </c>
    </row>
    <row r="27877" spans="1:13">
      <c r="A27877" t="n">
        <v>222194</v>
      </c>
      <c r="B27877" s="68" t="n">
        <v>19</v>
      </c>
      <c r="C27877" s="7" t="n">
        <v>2</v>
      </c>
      <c r="D27877" s="7" t="s">
        <v>1352</v>
      </c>
      <c r="E27877" s="7" t="s">
        <v>1353</v>
      </c>
      <c r="F27877" s="7" t="s">
        <v>12</v>
      </c>
      <c r="G27877" s="7" t="n">
        <v>0</v>
      </c>
      <c r="H27877" s="7" t="n">
        <v>1</v>
      </c>
      <c r="I27877" s="7" t="n">
        <v>0</v>
      </c>
      <c r="J27877" s="7" t="n">
        <v>0</v>
      </c>
      <c r="K27877" s="7" t="n">
        <v>0</v>
      </c>
      <c r="L27877" s="7" t="n">
        <v>0</v>
      </c>
      <c r="M27877" s="7" t="n">
        <v>1</v>
      </c>
      <c r="N27877" s="7" t="n">
        <v>1.60000002384186</v>
      </c>
      <c r="O27877" s="7" t="n">
        <v>0.0900000035762787</v>
      </c>
      <c r="P27877" s="7" t="s">
        <v>12</v>
      </c>
      <c r="Q27877" s="7" t="s">
        <v>12</v>
      </c>
      <c r="R27877" s="7" t="n">
        <v>-1</v>
      </c>
      <c r="S27877" s="7" t="n">
        <v>0</v>
      </c>
      <c r="T27877" s="7" t="n">
        <v>0</v>
      </c>
      <c r="U27877" s="7" t="n">
        <v>0</v>
      </c>
      <c r="V27877" s="7" t="n">
        <v>0</v>
      </c>
    </row>
    <row r="27878" spans="1:13">
      <c r="A27878" t="s">
        <v>4</v>
      </c>
      <c r="B27878" s="4" t="s">
        <v>5</v>
      </c>
      <c r="C27878" s="4" t="s">
        <v>10</v>
      </c>
      <c r="D27878" s="4" t="s">
        <v>6</v>
      </c>
      <c r="E27878" s="4" t="s">
        <v>6</v>
      </c>
      <c r="F27878" s="4" t="s">
        <v>6</v>
      </c>
      <c r="G27878" s="4" t="s">
        <v>13</v>
      </c>
      <c r="H27878" s="4" t="s">
        <v>9</v>
      </c>
      <c r="I27878" s="4" t="s">
        <v>22</v>
      </c>
      <c r="J27878" s="4" t="s">
        <v>22</v>
      </c>
      <c r="K27878" s="4" t="s">
        <v>22</v>
      </c>
      <c r="L27878" s="4" t="s">
        <v>22</v>
      </c>
      <c r="M27878" s="4" t="s">
        <v>22</v>
      </c>
      <c r="N27878" s="4" t="s">
        <v>22</v>
      </c>
      <c r="O27878" s="4" t="s">
        <v>22</v>
      </c>
      <c r="P27878" s="4" t="s">
        <v>6</v>
      </c>
      <c r="Q27878" s="4" t="s">
        <v>6</v>
      </c>
      <c r="R27878" s="4" t="s">
        <v>9</v>
      </c>
      <c r="S27878" s="4" t="s">
        <v>13</v>
      </c>
      <c r="T27878" s="4" t="s">
        <v>9</v>
      </c>
      <c r="U27878" s="4" t="s">
        <v>9</v>
      </c>
      <c r="V27878" s="4" t="s">
        <v>10</v>
      </c>
    </row>
    <row r="27879" spans="1:13">
      <c r="A27879" t="n">
        <v>222268</v>
      </c>
      <c r="B27879" s="68" t="n">
        <v>19</v>
      </c>
      <c r="C27879" s="7" t="n">
        <v>3</v>
      </c>
      <c r="D27879" s="7" t="s">
        <v>1473</v>
      </c>
      <c r="E27879" s="7" t="s">
        <v>1474</v>
      </c>
      <c r="F27879" s="7" t="s">
        <v>12</v>
      </c>
      <c r="G27879" s="7" t="n">
        <v>0</v>
      </c>
      <c r="H27879" s="7" t="n">
        <v>1</v>
      </c>
      <c r="I27879" s="7" t="n">
        <v>0</v>
      </c>
      <c r="J27879" s="7" t="n">
        <v>0</v>
      </c>
      <c r="K27879" s="7" t="n">
        <v>0</v>
      </c>
      <c r="L27879" s="7" t="n">
        <v>0</v>
      </c>
      <c r="M27879" s="7" t="n">
        <v>1</v>
      </c>
      <c r="N27879" s="7" t="n">
        <v>1.60000002384186</v>
      </c>
      <c r="O27879" s="7" t="n">
        <v>0.0900000035762787</v>
      </c>
      <c r="P27879" s="7" t="s">
        <v>12</v>
      </c>
      <c r="Q27879" s="7" t="s">
        <v>12</v>
      </c>
      <c r="R27879" s="7" t="n">
        <v>-1</v>
      </c>
      <c r="S27879" s="7" t="n">
        <v>0</v>
      </c>
      <c r="T27879" s="7" t="n">
        <v>0</v>
      </c>
      <c r="U27879" s="7" t="n">
        <v>0</v>
      </c>
      <c r="V27879" s="7" t="n">
        <v>0</v>
      </c>
    </row>
    <row r="27880" spans="1:13">
      <c r="A27880" t="s">
        <v>4</v>
      </c>
      <c r="B27880" s="4" t="s">
        <v>5</v>
      </c>
      <c r="C27880" s="4" t="s">
        <v>10</v>
      </c>
      <c r="D27880" s="4" t="s">
        <v>6</v>
      </c>
      <c r="E27880" s="4" t="s">
        <v>6</v>
      </c>
      <c r="F27880" s="4" t="s">
        <v>6</v>
      </c>
      <c r="G27880" s="4" t="s">
        <v>13</v>
      </c>
      <c r="H27880" s="4" t="s">
        <v>9</v>
      </c>
      <c r="I27880" s="4" t="s">
        <v>22</v>
      </c>
      <c r="J27880" s="4" t="s">
        <v>22</v>
      </c>
      <c r="K27880" s="4" t="s">
        <v>22</v>
      </c>
      <c r="L27880" s="4" t="s">
        <v>22</v>
      </c>
      <c r="M27880" s="4" t="s">
        <v>22</v>
      </c>
      <c r="N27880" s="4" t="s">
        <v>22</v>
      </c>
      <c r="O27880" s="4" t="s">
        <v>22</v>
      </c>
      <c r="P27880" s="4" t="s">
        <v>6</v>
      </c>
      <c r="Q27880" s="4" t="s">
        <v>6</v>
      </c>
      <c r="R27880" s="4" t="s">
        <v>9</v>
      </c>
      <c r="S27880" s="4" t="s">
        <v>13</v>
      </c>
      <c r="T27880" s="4" t="s">
        <v>9</v>
      </c>
      <c r="U27880" s="4" t="s">
        <v>9</v>
      </c>
      <c r="V27880" s="4" t="s">
        <v>10</v>
      </c>
    </row>
    <row r="27881" spans="1:13">
      <c r="A27881" t="n">
        <v>222341</v>
      </c>
      <c r="B27881" s="68" t="n">
        <v>19</v>
      </c>
      <c r="C27881" s="7" t="n">
        <v>4</v>
      </c>
      <c r="D27881" s="7" t="s">
        <v>1354</v>
      </c>
      <c r="E27881" s="7" t="s">
        <v>1355</v>
      </c>
      <c r="F27881" s="7" t="s">
        <v>12</v>
      </c>
      <c r="G27881" s="7" t="n">
        <v>0</v>
      </c>
      <c r="H27881" s="7" t="n">
        <v>1</v>
      </c>
      <c r="I27881" s="7" t="n">
        <v>0</v>
      </c>
      <c r="J27881" s="7" t="n">
        <v>0</v>
      </c>
      <c r="K27881" s="7" t="n">
        <v>0</v>
      </c>
      <c r="L27881" s="7" t="n">
        <v>0</v>
      </c>
      <c r="M27881" s="7" t="n">
        <v>1</v>
      </c>
      <c r="N27881" s="7" t="n">
        <v>1.60000002384186</v>
      </c>
      <c r="O27881" s="7" t="n">
        <v>0.0900000035762787</v>
      </c>
      <c r="P27881" s="7" t="s">
        <v>12</v>
      </c>
      <c r="Q27881" s="7" t="s">
        <v>12</v>
      </c>
      <c r="R27881" s="7" t="n">
        <v>-1</v>
      </c>
      <c r="S27881" s="7" t="n">
        <v>0</v>
      </c>
      <c r="T27881" s="7" t="n">
        <v>0</v>
      </c>
      <c r="U27881" s="7" t="n">
        <v>0</v>
      </c>
      <c r="V27881" s="7" t="n">
        <v>0</v>
      </c>
    </row>
    <row r="27882" spans="1:13">
      <c r="A27882" t="s">
        <v>4</v>
      </c>
      <c r="B27882" s="4" t="s">
        <v>5</v>
      </c>
      <c r="C27882" s="4" t="s">
        <v>10</v>
      </c>
      <c r="D27882" s="4" t="s">
        <v>6</v>
      </c>
      <c r="E27882" s="4" t="s">
        <v>6</v>
      </c>
      <c r="F27882" s="4" t="s">
        <v>6</v>
      </c>
      <c r="G27882" s="4" t="s">
        <v>13</v>
      </c>
      <c r="H27882" s="4" t="s">
        <v>9</v>
      </c>
      <c r="I27882" s="4" t="s">
        <v>22</v>
      </c>
      <c r="J27882" s="4" t="s">
        <v>22</v>
      </c>
      <c r="K27882" s="4" t="s">
        <v>22</v>
      </c>
      <c r="L27882" s="4" t="s">
        <v>22</v>
      </c>
      <c r="M27882" s="4" t="s">
        <v>22</v>
      </c>
      <c r="N27882" s="4" t="s">
        <v>22</v>
      </c>
      <c r="O27882" s="4" t="s">
        <v>22</v>
      </c>
      <c r="P27882" s="4" t="s">
        <v>6</v>
      </c>
      <c r="Q27882" s="4" t="s">
        <v>6</v>
      </c>
      <c r="R27882" s="4" t="s">
        <v>9</v>
      </c>
      <c r="S27882" s="4" t="s">
        <v>13</v>
      </c>
      <c r="T27882" s="4" t="s">
        <v>9</v>
      </c>
      <c r="U27882" s="4" t="s">
        <v>9</v>
      </c>
      <c r="V27882" s="4" t="s">
        <v>10</v>
      </c>
    </row>
    <row r="27883" spans="1:13">
      <c r="A27883" t="n">
        <v>222416</v>
      </c>
      <c r="B27883" s="68" t="n">
        <v>19</v>
      </c>
      <c r="C27883" s="7" t="n">
        <v>5</v>
      </c>
      <c r="D27883" s="7" t="s">
        <v>1475</v>
      </c>
      <c r="E27883" s="7" t="s">
        <v>1476</v>
      </c>
      <c r="F27883" s="7" t="s">
        <v>12</v>
      </c>
      <c r="G27883" s="7" t="n">
        <v>0</v>
      </c>
      <c r="H27883" s="7" t="n">
        <v>1</v>
      </c>
      <c r="I27883" s="7" t="n">
        <v>0</v>
      </c>
      <c r="J27883" s="7" t="n">
        <v>0</v>
      </c>
      <c r="K27883" s="7" t="n">
        <v>0</v>
      </c>
      <c r="L27883" s="7" t="n">
        <v>0</v>
      </c>
      <c r="M27883" s="7" t="n">
        <v>1</v>
      </c>
      <c r="N27883" s="7" t="n">
        <v>1.60000002384186</v>
      </c>
      <c r="O27883" s="7" t="n">
        <v>0.0900000035762787</v>
      </c>
      <c r="P27883" s="7" t="s">
        <v>12</v>
      </c>
      <c r="Q27883" s="7" t="s">
        <v>12</v>
      </c>
      <c r="R27883" s="7" t="n">
        <v>-1</v>
      </c>
      <c r="S27883" s="7" t="n">
        <v>0</v>
      </c>
      <c r="T27883" s="7" t="n">
        <v>0</v>
      </c>
      <c r="U27883" s="7" t="n">
        <v>0</v>
      </c>
      <c r="V27883" s="7" t="n">
        <v>0</v>
      </c>
    </row>
    <row r="27884" spans="1:13">
      <c r="A27884" t="s">
        <v>4</v>
      </c>
      <c r="B27884" s="4" t="s">
        <v>5</v>
      </c>
      <c r="C27884" s="4" t="s">
        <v>10</v>
      </c>
      <c r="D27884" s="4" t="s">
        <v>6</v>
      </c>
      <c r="E27884" s="4" t="s">
        <v>6</v>
      </c>
      <c r="F27884" s="4" t="s">
        <v>6</v>
      </c>
      <c r="G27884" s="4" t="s">
        <v>13</v>
      </c>
      <c r="H27884" s="4" t="s">
        <v>9</v>
      </c>
      <c r="I27884" s="4" t="s">
        <v>22</v>
      </c>
      <c r="J27884" s="4" t="s">
        <v>22</v>
      </c>
      <c r="K27884" s="4" t="s">
        <v>22</v>
      </c>
      <c r="L27884" s="4" t="s">
        <v>22</v>
      </c>
      <c r="M27884" s="4" t="s">
        <v>22</v>
      </c>
      <c r="N27884" s="4" t="s">
        <v>22</v>
      </c>
      <c r="O27884" s="4" t="s">
        <v>22</v>
      </c>
      <c r="P27884" s="4" t="s">
        <v>6</v>
      </c>
      <c r="Q27884" s="4" t="s">
        <v>6</v>
      </c>
      <c r="R27884" s="4" t="s">
        <v>9</v>
      </c>
      <c r="S27884" s="4" t="s">
        <v>13</v>
      </c>
      <c r="T27884" s="4" t="s">
        <v>9</v>
      </c>
      <c r="U27884" s="4" t="s">
        <v>9</v>
      </c>
      <c r="V27884" s="4" t="s">
        <v>10</v>
      </c>
    </row>
    <row r="27885" spans="1:13">
      <c r="A27885" t="n">
        <v>222488</v>
      </c>
      <c r="B27885" s="68" t="n">
        <v>19</v>
      </c>
      <c r="C27885" s="7" t="n">
        <v>6</v>
      </c>
      <c r="D27885" s="7" t="s">
        <v>1477</v>
      </c>
      <c r="E27885" s="7" t="s">
        <v>1478</v>
      </c>
      <c r="F27885" s="7" t="s">
        <v>12</v>
      </c>
      <c r="G27885" s="7" t="n">
        <v>0</v>
      </c>
      <c r="H27885" s="7" t="n">
        <v>1</v>
      </c>
      <c r="I27885" s="7" t="n">
        <v>0</v>
      </c>
      <c r="J27885" s="7" t="n">
        <v>0</v>
      </c>
      <c r="K27885" s="7" t="n">
        <v>0</v>
      </c>
      <c r="L27885" s="7" t="n">
        <v>0</v>
      </c>
      <c r="M27885" s="7" t="n">
        <v>1</v>
      </c>
      <c r="N27885" s="7" t="n">
        <v>1.60000002384186</v>
      </c>
      <c r="O27885" s="7" t="n">
        <v>0.0900000035762787</v>
      </c>
      <c r="P27885" s="7" t="s">
        <v>12</v>
      </c>
      <c r="Q27885" s="7" t="s">
        <v>12</v>
      </c>
      <c r="R27885" s="7" t="n">
        <v>-1</v>
      </c>
      <c r="S27885" s="7" t="n">
        <v>0</v>
      </c>
      <c r="T27885" s="7" t="n">
        <v>0</v>
      </c>
      <c r="U27885" s="7" t="n">
        <v>0</v>
      </c>
      <c r="V27885" s="7" t="n">
        <v>0</v>
      </c>
    </row>
    <row r="27886" spans="1:13">
      <c r="A27886" t="s">
        <v>4</v>
      </c>
      <c r="B27886" s="4" t="s">
        <v>5</v>
      </c>
      <c r="C27886" s="4" t="s">
        <v>10</v>
      </c>
      <c r="D27886" s="4" t="s">
        <v>6</v>
      </c>
      <c r="E27886" s="4" t="s">
        <v>6</v>
      </c>
      <c r="F27886" s="4" t="s">
        <v>6</v>
      </c>
      <c r="G27886" s="4" t="s">
        <v>13</v>
      </c>
      <c r="H27886" s="4" t="s">
        <v>9</v>
      </c>
      <c r="I27886" s="4" t="s">
        <v>22</v>
      </c>
      <c r="J27886" s="4" t="s">
        <v>22</v>
      </c>
      <c r="K27886" s="4" t="s">
        <v>22</v>
      </c>
      <c r="L27886" s="4" t="s">
        <v>22</v>
      </c>
      <c r="M27886" s="4" t="s">
        <v>22</v>
      </c>
      <c r="N27886" s="4" t="s">
        <v>22</v>
      </c>
      <c r="O27886" s="4" t="s">
        <v>22</v>
      </c>
      <c r="P27886" s="4" t="s">
        <v>6</v>
      </c>
      <c r="Q27886" s="4" t="s">
        <v>6</v>
      </c>
      <c r="R27886" s="4" t="s">
        <v>9</v>
      </c>
      <c r="S27886" s="4" t="s">
        <v>13</v>
      </c>
      <c r="T27886" s="4" t="s">
        <v>9</v>
      </c>
      <c r="U27886" s="4" t="s">
        <v>9</v>
      </c>
      <c r="V27886" s="4" t="s">
        <v>10</v>
      </c>
    </row>
    <row r="27887" spans="1:13">
      <c r="A27887" t="n">
        <v>222561</v>
      </c>
      <c r="B27887" s="68" t="n">
        <v>19</v>
      </c>
      <c r="C27887" s="7" t="n">
        <v>7</v>
      </c>
      <c r="D27887" s="7" t="s">
        <v>1356</v>
      </c>
      <c r="E27887" s="7" t="s">
        <v>1357</v>
      </c>
      <c r="F27887" s="7" t="s">
        <v>12</v>
      </c>
      <c r="G27887" s="7" t="n">
        <v>0</v>
      </c>
      <c r="H27887" s="7" t="n">
        <v>1</v>
      </c>
      <c r="I27887" s="7" t="n">
        <v>0</v>
      </c>
      <c r="J27887" s="7" t="n">
        <v>0</v>
      </c>
      <c r="K27887" s="7" t="n">
        <v>0</v>
      </c>
      <c r="L27887" s="7" t="n">
        <v>0</v>
      </c>
      <c r="M27887" s="7" t="n">
        <v>1</v>
      </c>
      <c r="N27887" s="7" t="n">
        <v>1.60000002384186</v>
      </c>
      <c r="O27887" s="7" t="n">
        <v>0.0900000035762787</v>
      </c>
      <c r="P27887" s="7" t="s">
        <v>12</v>
      </c>
      <c r="Q27887" s="7" t="s">
        <v>12</v>
      </c>
      <c r="R27887" s="7" t="n">
        <v>-1</v>
      </c>
      <c r="S27887" s="7" t="n">
        <v>0</v>
      </c>
      <c r="T27887" s="7" t="n">
        <v>0</v>
      </c>
      <c r="U27887" s="7" t="n">
        <v>0</v>
      </c>
      <c r="V27887" s="7" t="n">
        <v>0</v>
      </c>
    </row>
    <row r="27888" spans="1:13">
      <c r="A27888" t="s">
        <v>4</v>
      </c>
      <c r="B27888" s="4" t="s">
        <v>5</v>
      </c>
      <c r="C27888" s="4" t="s">
        <v>10</v>
      </c>
      <c r="D27888" s="4" t="s">
        <v>6</v>
      </c>
      <c r="E27888" s="4" t="s">
        <v>6</v>
      </c>
      <c r="F27888" s="4" t="s">
        <v>6</v>
      </c>
      <c r="G27888" s="4" t="s">
        <v>13</v>
      </c>
      <c r="H27888" s="4" t="s">
        <v>9</v>
      </c>
      <c r="I27888" s="4" t="s">
        <v>22</v>
      </c>
      <c r="J27888" s="4" t="s">
        <v>22</v>
      </c>
      <c r="K27888" s="4" t="s">
        <v>22</v>
      </c>
      <c r="L27888" s="4" t="s">
        <v>22</v>
      </c>
      <c r="M27888" s="4" t="s">
        <v>22</v>
      </c>
      <c r="N27888" s="4" t="s">
        <v>22</v>
      </c>
      <c r="O27888" s="4" t="s">
        <v>22</v>
      </c>
      <c r="P27888" s="4" t="s">
        <v>6</v>
      </c>
      <c r="Q27888" s="4" t="s">
        <v>6</v>
      </c>
      <c r="R27888" s="4" t="s">
        <v>9</v>
      </c>
      <c r="S27888" s="4" t="s">
        <v>13</v>
      </c>
      <c r="T27888" s="4" t="s">
        <v>9</v>
      </c>
      <c r="U27888" s="4" t="s">
        <v>9</v>
      </c>
      <c r="V27888" s="4" t="s">
        <v>10</v>
      </c>
    </row>
    <row r="27889" spans="1:22">
      <c r="A27889" t="n">
        <v>222632</v>
      </c>
      <c r="B27889" s="68" t="n">
        <v>19</v>
      </c>
      <c r="C27889" s="7" t="n">
        <v>8</v>
      </c>
      <c r="D27889" s="7" t="s">
        <v>1358</v>
      </c>
      <c r="E27889" s="7" t="s">
        <v>1359</v>
      </c>
      <c r="F27889" s="7" t="s">
        <v>12</v>
      </c>
      <c r="G27889" s="7" t="n">
        <v>0</v>
      </c>
      <c r="H27889" s="7" t="n">
        <v>1</v>
      </c>
      <c r="I27889" s="7" t="n">
        <v>0</v>
      </c>
      <c r="J27889" s="7" t="n">
        <v>0</v>
      </c>
      <c r="K27889" s="7" t="n">
        <v>0</v>
      </c>
      <c r="L27889" s="7" t="n">
        <v>0</v>
      </c>
      <c r="M27889" s="7" t="n">
        <v>1</v>
      </c>
      <c r="N27889" s="7" t="n">
        <v>1.60000002384186</v>
      </c>
      <c r="O27889" s="7" t="n">
        <v>0.0900000035762787</v>
      </c>
      <c r="P27889" s="7" t="s">
        <v>12</v>
      </c>
      <c r="Q27889" s="7" t="s">
        <v>12</v>
      </c>
      <c r="R27889" s="7" t="n">
        <v>-1</v>
      </c>
      <c r="S27889" s="7" t="n">
        <v>0</v>
      </c>
      <c r="T27889" s="7" t="n">
        <v>0</v>
      </c>
      <c r="U27889" s="7" t="n">
        <v>0</v>
      </c>
      <c r="V27889" s="7" t="n">
        <v>0</v>
      </c>
    </row>
    <row r="27890" spans="1:22">
      <c r="A27890" t="s">
        <v>4</v>
      </c>
      <c r="B27890" s="4" t="s">
        <v>5</v>
      </c>
      <c r="C27890" s="4" t="s">
        <v>10</v>
      </c>
      <c r="D27890" s="4" t="s">
        <v>6</v>
      </c>
      <c r="E27890" s="4" t="s">
        <v>6</v>
      </c>
      <c r="F27890" s="4" t="s">
        <v>6</v>
      </c>
      <c r="G27890" s="4" t="s">
        <v>13</v>
      </c>
      <c r="H27890" s="4" t="s">
        <v>9</v>
      </c>
      <c r="I27890" s="4" t="s">
        <v>22</v>
      </c>
      <c r="J27890" s="4" t="s">
        <v>22</v>
      </c>
      <c r="K27890" s="4" t="s">
        <v>22</v>
      </c>
      <c r="L27890" s="4" t="s">
        <v>22</v>
      </c>
      <c r="M27890" s="4" t="s">
        <v>22</v>
      </c>
      <c r="N27890" s="4" t="s">
        <v>22</v>
      </c>
      <c r="O27890" s="4" t="s">
        <v>22</v>
      </c>
      <c r="P27890" s="4" t="s">
        <v>6</v>
      </c>
      <c r="Q27890" s="4" t="s">
        <v>6</v>
      </c>
      <c r="R27890" s="4" t="s">
        <v>9</v>
      </c>
      <c r="S27890" s="4" t="s">
        <v>13</v>
      </c>
      <c r="T27890" s="4" t="s">
        <v>9</v>
      </c>
      <c r="U27890" s="4" t="s">
        <v>9</v>
      </c>
      <c r="V27890" s="4" t="s">
        <v>10</v>
      </c>
    </row>
    <row r="27891" spans="1:22">
      <c r="A27891" t="n">
        <v>222705</v>
      </c>
      <c r="B27891" s="68" t="n">
        <v>19</v>
      </c>
      <c r="C27891" s="7" t="n">
        <v>9</v>
      </c>
      <c r="D27891" s="7" t="s">
        <v>1360</v>
      </c>
      <c r="E27891" s="7" t="s">
        <v>1361</v>
      </c>
      <c r="F27891" s="7" t="s">
        <v>12</v>
      </c>
      <c r="G27891" s="7" t="n">
        <v>0</v>
      </c>
      <c r="H27891" s="7" t="n">
        <v>1</v>
      </c>
      <c r="I27891" s="7" t="n">
        <v>0</v>
      </c>
      <c r="J27891" s="7" t="n">
        <v>0</v>
      </c>
      <c r="K27891" s="7" t="n">
        <v>0</v>
      </c>
      <c r="L27891" s="7" t="n">
        <v>0</v>
      </c>
      <c r="M27891" s="7" t="n">
        <v>1</v>
      </c>
      <c r="N27891" s="7" t="n">
        <v>1.60000002384186</v>
      </c>
      <c r="O27891" s="7" t="n">
        <v>0.0900000035762787</v>
      </c>
      <c r="P27891" s="7" t="s">
        <v>12</v>
      </c>
      <c r="Q27891" s="7" t="s">
        <v>12</v>
      </c>
      <c r="R27891" s="7" t="n">
        <v>-1</v>
      </c>
      <c r="S27891" s="7" t="n">
        <v>0</v>
      </c>
      <c r="T27891" s="7" t="n">
        <v>0</v>
      </c>
      <c r="U27891" s="7" t="n">
        <v>0</v>
      </c>
      <c r="V27891" s="7" t="n">
        <v>0</v>
      </c>
    </row>
    <row r="27892" spans="1:22">
      <c r="A27892" t="s">
        <v>4</v>
      </c>
      <c r="B27892" s="4" t="s">
        <v>5</v>
      </c>
      <c r="C27892" s="4" t="s">
        <v>10</v>
      </c>
      <c r="D27892" s="4" t="s">
        <v>6</v>
      </c>
      <c r="E27892" s="4" t="s">
        <v>6</v>
      </c>
      <c r="F27892" s="4" t="s">
        <v>6</v>
      </c>
      <c r="G27892" s="4" t="s">
        <v>13</v>
      </c>
      <c r="H27892" s="4" t="s">
        <v>9</v>
      </c>
      <c r="I27892" s="4" t="s">
        <v>22</v>
      </c>
      <c r="J27892" s="4" t="s">
        <v>22</v>
      </c>
      <c r="K27892" s="4" t="s">
        <v>22</v>
      </c>
      <c r="L27892" s="4" t="s">
        <v>22</v>
      </c>
      <c r="M27892" s="4" t="s">
        <v>22</v>
      </c>
      <c r="N27892" s="4" t="s">
        <v>22</v>
      </c>
      <c r="O27892" s="4" t="s">
        <v>22</v>
      </c>
      <c r="P27892" s="4" t="s">
        <v>6</v>
      </c>
      <c r="Q27892" s="4" t="s">
        <v>6</v>
      </c>
      <c r="R27892" s="4" t="s">
        <v>9</v>
      </c>
      <c r="S27892" s="4" t="s">
        <v>13</v>
      </c>
      <c r="T27892" s="4" t="s">
        <v>9</v>
      </c>
      <c r="U27892" s="4" t="s">
        <v>9</v>
      </c>
      <c r="V27892" s="4" t="s">
        <v>10</v>
      </c>
    </row>
    <row r="27893" spans="1:22">
      <c r="A27893" t="n">
        <v>222780</v>
      </c>
      <c r="B27893" s="68" t="n">
        <v>19</v>
      </c>
      <c r="C27893" s="7" t="n">
        <v>7032</v>
      </c>
      <c r="D27893" s="7" t="s">
        <v>797</v>
      </c>
      <c r="E27893" s="7" t="s">
        <v>798</v>
      </c>
      <c r="F27893" s="7" t="s">
        <v>12</v>
      </c>
      <c r="G27893" s="7" t="n">
        <v>0</v>
      </c>
      <c r="H27893" s="7" t="n">
        <v>1</v>
      </c>
      <c r="I27893" s="7" t="n">
        <v>0</v>
      </c>
      <c r="J27893" s="7" t="n">
        <v>0</v>
      </c>
      <c r="K27893" s="7" t="n">
        <v>0</v>
      </c>
      <c r="L27893" s="7" t="n">
        <v>0</v>
      </c>
      <c r="M27893" s="7" t="n">
        <v>1</v>
      </c>
      <c r="N27893" s="7" t="n">
        <v>1.60000002384186</v>
      </c>
      <c r="O27893" s="7" t="n">
        <v>0.0900000035762787</v>
      </c>
      <c r="P27893" s="7" t="s">
        <v>12</v>
      </c>
      <c r="Q27893" s="7" t="s">
        <v>12</v>
      </c>
      <c r="R27893" s="7" t="n">
        <v>-1</v>
      </c>
      <c r="S27893" s="7" t="n">
        <v>0</v>
      </c>
      <c r="T27893" s="7" t="n">
        <v>0</v>
      </c>
      <c r="U27893" s="7" t="n">
        <v>0</v>
      </c>
      <c r="V27893" s="7" t="n">
        <v>0</v>
      </c>
    </row>
    <row r="27894" spans="1:22">
      <c r="A27894" t="s">
        <v>4</v>
      </c>
      <c r="B27894" s="4" t="s">
        <v>5</v>
      </c>
      <c r="C27894" s="4" t="s">
        <v>10</v>
      </c>
      <c r="D27894" s="4" t="s">
        <v>6</v>
      </c>
      <c r="E27894" s="4" t="s">
        <v>6</v>
      </c>
      <c r="F27894" s="4" t="s">
        <v>6</v>
      </c>
      <c r="G27894" s="4" t="s">
        <v>13</v>
      </c>
      <c r="H27894" s="4" t="s">
        <v>9</v>
      </c>
      <c r="I27894" s="4" t="s">
        <v>22</v>
      </c>
      <c r="J27894" s="4" t="s">
        <v>22</v>
      </c>
      <c r="K27894" s="4" t="s">
        <v>22</v>
      </c>
      <c r="L27894" s="4" t="s">
        <v>22</v>
      </c>
      <c r="M27894" s="4" t="s">
        <v>22</v>
      </c>
      <c r="N27894" s="4" t="s">
        <v>22</v>
      </c>
      <c r="O27894" s="4" t="s">
        <v>22</v>
      </c>
      <c r="P27894" s="4" t="s">
        <v>6</v>
      </c>
      <c r="Q27894" s="4" t="s">
        <v>6</v>
      </c>
      <c r="R27894" s="4" t="s">
        <v>9</v>
      </c>
      <c r="S27894" s="4" t="s">
        <v>13</v>
      </c>
      <c r="T27894" s="4" t="s">
        <v>9</v>
      </c>
      <c r="U27894" s="4" t="s">
        <v>9</v>
      </c>
      <c r="V27894" s="4" t="s">
        <v>10</v>
      </c>
    </row>
    <row r="27895" spans="1:22">
      <c r="A27895" t="n">
        <v>222850</v>
      </c>
      <c r="B27895" s="68" t="n">
        <v>19</v>
      </c>
      <c r="C27895" s="7" t="n">
        <v>7034</v>
      </c>
      <c r="D27895" s="7" t="s">
        <v>1481</v>
      </c>
      <c r="E27895" s="7" t="s">
        <v>1482</v>
      </c>
      <c r="F27895" s="7" t="s">
        <v>12</v>
      </c>
      <c r="G27895" s="7" t="n">
        <v>0</v>
      </c>
      <c r="H27895" s="7" t="n">
        <v>1</v>
      </c>
      <c r="I27895" s="7" t="n">
        <v>0</v>
      </c>
      <c r="J27895" s="7" t="n">
        <v>0</v>
      </c>
      <c r="K27895" s="7" t="n">
        <v>0</v>
      </c>
      <c r="L27895" s="7" t="n">
        <v>0</v>
      </c>
      <c r="M27895" s="7" t="n">
        <v>1</v>
      </c>
      <c r="N27895" s="7" t="n">
        <v>1.60000002384186</v>
      </c>
      <c r="O27895" s="7" t="n">
        <v>0.0900000035762787</v>
      </c>
      <c r="P27895" s="7" t="s">
        <v>12</v>
      </c>
      <c r="Q27895" s="7" t="s">
        <v>12</v>
      </c>
      <c r="R27895" s="7" t="n">
        <v>-1</v>
      </c>
      <c r="S27895" s="7" t="n">
        <v>0</v>
      </c>
      <c r="T27895" s="7" t="n">
        <v>0</v>
      </c>
      <c r="U27895" s="7" t="n">
        <v>0</v>
      </c>
      <c r="V27895" s="7" t="n">
        <v>0</v>
      </c>
    </row>
    <row r="27896" spans="1:22">
      <c r="A27896" t="s">
        <v>4</v>
      </c>
      <c r="B27896" s="4" t="s">
        <v>5</v>
      </c>
      <c r="C27896" s="4" t="s">
        <v>10</v>
      </c>
      <c r="D27896" s="4" t="s">
        <v>6</v>
      </c>
      <c r="E27896" s="4" t="s">
        <v>6</v>
      </c>
      <c r="F27896" s="4" t="s">
        <v>6</v>
      </c>
      <c r="G27896" s="4" t="s">
        <v>13</v>
      </c>
      <c r="H27896" s="4" t="s">
        <v>9</v>
      </c>
      <c r="I27896" s="4" t="s">
        <v>22</v>
      </c>
      <c r="J27896" s="4" t="s">
        <v>22</v>
      </c>
      <c r="K27896" s="4" t="s">
        <v>22</v>
      </c>
      <c r="L27896" s="4" t="s">
        <v>22</v>
      </c>
      <c r="M27896" s="4" t="s">
        <v>22</v>
      </c>
      <c r="N27896" s="4" t="s">
        <v>22</v>
      </c>
      <c r="O27896" s="4" t="s">
        <v>22</v>
      </c>
      <c r="P27896" s="4" t="s">
        <v>6</v>
      </c>
      <c r="Q27896" s="4" t="s">
        <v>6</v>
      </c>
      <c r="R27896" s="4" t="s">
        <v>9</v>
      </c>
      <c r="S27896" s="4" t="s">
        <v>13</v>
      </c>
      <c r="T27896" s="4" t="s">
        <v>9</v>
      </c>
      <c r="U27896" s="4" t="s">
        <v>9</v>
      </c>
      <c r="V27896" s="4" t="s">
        <v>10</v>
      </c>
    </row>
    <row r="27897" spans="1:22">
      <c r="A27897" t="n">
        <v>222920</v>
      </c>
      <c r="B27897" s="68" t="n">
        <v>19</v>
      </c>
      <c r="C27897" s="7" t="n">
        <v>7033</v>
      </c>
      <c r="D27897" s="7" t="s">
        <v>1540</v>
      </c>
      <c r="E27897" s="7" t="s">
        <v>1528</v>
      </c>
      <c r="F27897" s="7" t="s">
        <v>12</v>
      </c>
      <c r="G27897" s="7" t="n">
        <v>0</v>
      </c>
      <c r="H27897" s="7" t="n">
        <v>1</v>
      </c>
      <c r="I27897" s="7" t="n">
        <v>0</v>
      </c>
      <c r="J27897" s="7" t="n">
        <v>0</v>
      </c>
      <c r="K27897" s="7" t="n">
        <v>0</v>
      </c>
      <c r="L27897" s="7" t="n">
        <v>0</v>
      </c>
      <c r="M27897" s="7" t="n">
        <v>1</v>
      </c>
      <c r="N27897" s="7" t="n">
        <v>1.60000002384186</v>
      </c>
      <c r="O27897" s="7" t="n">
        <v>0.0900000035762787</v>
      </c>
      <c r="P27897" s="7" t="s">
        <v>12</v>
      </c>
      <c r="Q27897" s="7" t="s">
        <v>12</v>
      </c>
      <c r="R27897" s="7" t="n">
        <v>-1</v>
      </c>
      <c r="S27897" s="7" t="n">
        <v>0</v>
      </c>
      <c r="T27897" s="7" t="n">
        <v>0</v>
      </c>
      <c r="U27897" s="7" t="n">
        <v>0</v>
      </c>
      <c r="V27897" s="7" t="n">
        <v>0</v>
      </c>
    </row>
    <row r="27898" spans="1:22">
      <c r="A27898" t="s">
        <v>4</v>
      </c>
      <c r="B27898" s="4" t="s">
        <v>5</v>
      </c>
      <c r="C27898" s="4" t="s">
        <v>10</v>
      </c>
      <c r="D27898" s="4" t="s">
        <v>6</v>
      </c>
      <c r="E27898" s="4" t="s">
        <v>6</v>
      </c>
      <c r="F27898" s="4" t="s">
        <v>6</v>
      </c>
      <c r="G27898" s="4" t="s">
        <v>13</v>
      </c>
      <c r="H27898" s="4" t="s">
        <v>9</v>
      </c>
      <c r="I27898" s="4" t="s">
        <v>22</v>
      </c>
      <c r="J27898" s="4" t="s">
        <v>22</v>
      </c>
      <c r="K27898" s="4" t="s">
        <v>22</v>
      </c>
      <c r="L27898" s="4" t="s">
        <v>22</v>
      </c>
      <c r="M27898" s="4" t="s">
        <v>22</v>
      </c>
      <c r="N27898" s="4" t="s">
        <v>22</v>
      </c>
      <c r="O27898" s="4" t="s">
        <v>22</v>
      </c>
      <c r="P27898" s="4" t="s">
        <v>6</v>
      </c>
      <c r="Q27898" s="4" t="s">
        <v>6</v>
      </c>
      <c r="R27898" s="4" t="s">
        <v>9</v>
      </c>
      <c r="S27898" s="4" t="s">
        <v>13</v>
      </c>
      <c r="T27898" s="4" t="s">
        <v>9</v>
      </c>
      <c r="U27898" s="4" t="s">
        <v>9</v>
      </c>
      <c r="V27898" s="4" t="s">
        <v>10</v>
      </c>
    </row>
    <row r="27899" spans="1:22">
      <c r="A27899" t="n">
        <v>222991</v>
      </c>
      <c r="B27899" s="68" t="n">
        <v>19</v>
      </c>
      <c r="C27899" s="7" t="n">
        <v>26</v>
      </c>
      <c r="D27899" s="7" t="s">
        <v>1575</v>
      </c>
      <c r="E27899" s="7" t="s">
        <v>1576</v>
      </c>
      <c r="F27899" s="7" t="s">
        <v>12</v>
      </c>
      <c r="G27899" s="7" t="n">
        <v>0</v>
      </c>
      <c r="H27899" s="7" t="n">
        <v>1</v>
      </c>
      <c r="I27899" s="7" t="n">
        <v>0</v>
      </c>
      <c r="J27899" s="7" t="n">
        <v>0</v>
      </c>
      <c r="K27899" s="7" t="n">
        <v>0</v>
      </c>
      <c r="L27899" s="7" t="n">
        <v>0</v>
      </c>
      <c r="M27899" s="7" t="n">
        <v>1</v>
      </c>
      <c r="N27899" s="7" t="n">
        <v>1.60000002384186</v>
      </c>
      <c r="O27899" s="7" t="n">
        <v>0.0900000035762787</v>
      </c>
      <c r="P27899" s="7" t="s">
        <v>12</v>
      </c>
      <c r="Q27899" s="7" t="s">
        <v>12</v>
      </c>
      <c r="R27899" s="7" t="n">
        <v>-1</v>
      </c>
      <c r="S27899" s="7" t="n">
        <v>0</v>
      </c>
      <c r="T27899" s="7" t="n">
        <v>0</v>
      </c>
      <c r="U27899" s="7" t="n">
        <v>0</v>
      </c>
      <c r="V27899" s="7" t="n">
        <v>0</v>
      </c>
    </row>
    <row r="27900" spans="1:22">
      <c r="A27900" t="s">
        <v>4</v>
      </c>
      <c r="B27900" s="4" t="s">
        <v>5</v>
      </c>
      <c r="C27900" s="4" t="s">
        <v>10</v>
      </c>
      <c r="D27900" s="4" t="s">
        <v>6</v>
      </c>
      <c r="E27900" s="4" t="s">
        <v>6</v>
      </c>
      <c r="F27900" s="4" t="s">
        <v>6</v>
      </c>
      <c r="G27900" s="4" t="s">
        <v>13</v>
      </c>
      <c r="H27900" s="4" t="s">
        <v>9</v>
      </c>
      <c r="I27900" s="4" t="s">
        <v>22</v>
      </c>
      <c r="J27900" s="4" t="s">
        <v>22</v>
      </c>
      <c r="K27900" s="4" t="s">
        <v>22</v>
      </c>
      <c r="L27900" s="4" t="s">
        <v>22</v>
      </c>
      <c r="M27900" s="4" t="s">
        <v>22</v>
      </c>
      <c r="N27900" s="4" t="s">
        <v>22</v>
      </c>
      <c r="O27900" s="4" t="s">
        <v>22</v>
      </c>
      <c r="P27900" s="4" t="s">
        <v>6</v>
      </c>
      <c r="Q27900" s="4" t="s">
        <v>6</v>
      </c>
      <c r="R27900" s="4" t="s">
        <v>9</v>
      </c>
      <c r="S27900" s="4" t="s">
        <v>13</v>
      </c>
      <c r="T27900" s="4" t="s">
        <v>9</v>
      </c>
      <c r="U27900" s="4" t="s">
        <v>9</v>
      </c>
      <c r="V27900" s="4" t="s">
        <v>10</v>
      </c>
    </row>
    <row r="27901" spans="1:22">
      <c r="A27901" t="n">
        <v>223060</v>
      </c>
      <c r="B27901" s="68" t="n">
        <v>19</v>
      </c>
      <c r="C27901" s="7" t="n">
        <v>23</v>
      </c>
      <c r="D27901" s="7" t="s">
        <v>1541</v>
      </c>
      <c r="E27901" s="7" t="s">
        <v>1542</v>
      </c>
      <c r="F27901" s="7" t="s">
        <v>12</v>
      </c>
      <c r="G27901" s="7" t="n">
        <v>0</v>
      </c>
      <c r="H27901" s="7" t="n">
        <v>1</v>
      </c>
      <c r="I27901" s="7" t="n">
        <v>0</v>
      </c>
      <c r="J27901" s="7" t="n">
        <v>0</v>
      </c>
      <c r="K27901" s="7" t="n">
        <v>0</v>
      </c>
      <c r="L27901" s="7" t="n">
        <v>0</v>
      </c>
      <c r="M27901" s="7" t="n">
        <v>1</v>
      </c>
      <c r="N27901" s="7" t="n">
        <v>1.60000002384186</v>
      </c>
      <c r="O27901" s="7" t="n">
        <v>0.0900000035762787</v>
      </c>
      <c r="P27901" s="7" t="s">
        <v>12</v>
      </c>
      <c r="Q27901" s="7" t="s">
        <v>12</v>
      </c>
      <c r="R27901" s="7" t="n">
        <v>-1</v>
      </c>
      <c r="S27901" s="7" t="n">
        <v>0</v>
      </c>
      <c r="T27901" s="7" t="n">
        <v>0</v>
      </c>
      <c r="U27901" s="7" t="n">
        <v>0</v>
      </c>
      <c r="V27901" s="7" t="n">
        <v>0</v>
      </c>
    </row>
    <row r="27902" spans="1:22">
      <c r="A27902" t="s">
        <v>4</v>
      </c>
      <c r="B27902" s="4" t="s">
        <v>5</v>
      </c>
      <c r="C27902" s="4" t="s">
        <v>10</v>
      </c>
      <c r="D27902" s="4" t="s">
        <v>13</v>
      </c>
      <c r="E27902" s="4" t="s">
        <v>13</v>
      </c>
      <c r="F27902" s="4" t="s">
        <v>6</v>
      </c>
    </row>
    <row r="27903" spans="1:22">
      <c r="A27903" t="n">
        <v>223132</v>
      </c>
      <c r="B27903" s="22" t="n">
        <v>20</v>
      </c>
      <c r="C27903" s="7" t="n">
        <v>0</v>
      </c>
      <c r="D27903" s="7" t="n">
        <v>3</v>
      </c>
      <c r="E27903" s="7" t="n">
        <v>10</v>
      </c>
      <c r="F27903" s="7" t="s">
        <v>80</v>
      </c>
    </row>
    <row r="27904" spans="1:22">
      <c r="A27904" t="s">
        <v>4</v>
      </c>
      <c r="B27904" s="4" t="s">
        <v>5</v>
      </c>
      <c r="C27904" s="4" t="s">
        <v>10</v>
      </c>
    </row>
    <row r="27905" spans="1:22">
      <c r="A27905" t="n">
        <v>223150</v>
      </c>
      <c r="B27905" s="35" t="n">
        <v>16</v>
      </c>
      <c r="C27905" s="7" t="n">
        <v>0</v>
      </c>
    </row>
    <row r="27906" spans="1:22">
      <c r="A27906" t="s">
        <v>4</v>
      </c>
      <c r="B27906" s="4" t="s">
        <v>5</v>
      </c>
      <c r="C27906" s="4" t="s">
        <v>10</v>
      </c>
      <c r="D27906" s="4" t="s">
        <v>13</v>
      </c>
      <c r="E27906" s="4" t="s">
        <v>13</v>
      </c>
      <c r="F27906" s="4" t="s">
        <v>6</v>
      </c>
    </row>
    <row r="27907" spans="1:22">
      <c r="A27907" t="n">
        <v>223153</v>
      </c>
      <c r="B27907" s="22" t="n">
        <v>20</v>
      </c>
      <c r="C27907" s="7" t="n">
        <v>1</v>
      </c>
      <c r="D27907" s="7" t="n">
        <v>3</v>
      </c>
      <c r="E27907" s="7" t="n">
        <v>10</v>
      </c>
      <c r="F27907" s="7" t="s">
        <v>80</v>
      </c>
    </row>
    <row r="27908" spans="1:22">
      <c r="A27908" t="s">
        <v>4</v>
      </c>
      <c r="B27908" s="4" t="s">
        <v>5</v>
      </c>
      <c r="C27908" s="4" t="s">
        <v>10</v>
      </c>
    </row>
    <row r="27909" spans="1:22">
      <c r="A27909" t="n">
        <v>223171</v>
      </c>
      <c r="B27909" s="35" t="n">
        <v>16</v>
      </c>
      <c r="C27909" s="7" t="n">
        <v>0</v>
      </c>
    </row>
    <row r="27910" spans="1:22">
      <c r="A27910" t="s">
        <v>4</v>
      </c>
      <c r="B27910" s="4" t="s">
        <v>5</v>
      </c>
      <c r="C27910" s="4" t="s">
        <v>10</v>
      </c>
      <c r="D27910" s="4" t="s">
        <v>13</v>
      </c>
      <c r="E27910" s="4" t="s">
        <v>13</v>
      </c>
      <c r="F27910" s="4" t="s">
        <v>6</v>
      </c>
    </row>
    <row r="27911" spans="1:22">
      <c r="A27911" t="n">
        <v>223174</v>
      </c>
      <c r="B27911" s="22" t="n">
        <v>20</v>
      </c>
      <c r="C27911" s="7" t="n">
        <v>2</v>
      </c>
      <c r="D27911" s="7" t="n">
        <v>3</v>
      </c>
      <c r="E27911" s="7" t="n">
        <v>10</v>
      </c>
      <c r="F27911" s="7" t="s">
        <v>80</v>
      </c>
    </row>
    <row r="27912" spans="1:22">
      <c r="A27912" t="s">
        <v>4</v>
      </c>
      <c r="B27912" s="4" t="s">
        <v>5</v>
      </c>
      <c r="C27912" s="4" t="s">
        <v>10</v>
      </c>
    </row>
    <row r="27913" spans="1:22">
      <c r="A27913" t="n">
        <v>223192</v>
      </c>
      <c r="B27913" s="35" t="n">
        <v>16</v>
      </c>
      <c r="C27913" s="7" t="n">
        <v>0</v>
      </c>
    </row>
    <row r="27914" spans="1:22">
      <c r="A27914" t="s">
        <v>4</v>
      </c>
      <c r="B27914" s="4" t="s">
        <v>5</v>
      </c>
      <c r="C27914" s="4" t="s">
        <v>10</v>
      </c>
      <c r="D27914" s="4" t="s">
        <v>13</v>
      </c>
      <c r="E27914" s="4" t="s">
        <v>13</v>
      </c>
      <c r="F27914" s="4" t="s">
        <v>6</v>
      </c>
    </row>
    <row r="27915" spans="1:22">
      <c r="A27915" t="n">
        <v>223195</v>
      </c>
      <c r="B27915" s="22" t="n">
        <v>20</v>
      </c>
      <c r="C27915" s="7" t="n">
        <v>3</v>
      </c>
      <c r="D27915" s="7" t="n">
        <v>3</v>
      </c>
      <c r="E27915" s="7" t="n">
        <v>10</v>
      </c>
      <c r="F27915" s="7" t="s">
        <v>80</v>
      </c>
    </row>
    <row r="27916" spans="1:22">
      <c r="A27916" t="s">
        <v>4</v>
      </c>
      <c r="B27916" s="4" t="s">
        <v>5</v>
      </c>
      <c r="C27916" s="4" t="s">
        <v>10</v>
      </c>
    </row>
    <row r="27917" spans="1:22">
      <c r="A27917" t="n">
        <v>223213</v>
      </c>
      <c r="B27917" s="35" t="n">
        <v>16</v>
      </c>
      <c r="C27917" s="7" t="n">
        <v>0</v>
      </c>
    </row>
    <row r="27918" spans="1:22">
      <c r="A27918" t="s">
        <v>4</v>
      </c>
      <c r="B27918" s="4" t="s">
        <v>5</v>
      </c>
      <c r="C27918" s="4" t="s">
        <v>10</v>
      </c>
      <c r="D27918" s="4" t="s">
        <v>13</v>
      </c>
      <c r="E27918" s="4" t="s">
        <v>13</v>
      </c>
      <c r="F27918" s="4" t="s">
        <v>6</v>
      </c>
    </row>
    <row r="27919" spans="1:22">
      <c r="A27919" t="n">
        <v>223216</v>
      </c>
      <c r="B27919" s="22" t="n">
        <v>20</v>
      </c>
      <c r="C27919" s="7" t="n">
        <v>4</v>
      </c>
      <c r="D27919" s="7" t="n">
        <v>3</v>
      </c>
      <c r="E27919" s="7" t="n">
        <v>10</v>
      </c>
      <c r="F27919" s="7" t="s">
        <v>80</v>
      </c>
    </row>
    <row r="27920" spans="1:22">
      <c r="A27920" t="s">
        <v>4</v>
      </c>
      <c r="B27920" s="4" t="s">
        <v>5</v>
      </c>
      <c r="C27920" s="4" t="s">
        <v>10</v>
      </c>
    </row>
    <row r="27921" spans="1:6">
      <c r="A27921" t="n">
        <v>223234</v>
      </c>
      <c r="B27921" s="35" t="n">
        <v>16</v>
      </c>
      <c r="C27921" s="7" t="n">
        <v>0</v>
      </c>
    </row>
    <row r="27922" spans="1:6">
      <c r="A27922" t="s">
        <v>4</v>
      </c>
      <c r="B27922" s="4" t="s">
        <v>5</v>
      </c>
      <c r="C27922" s="4" t="s">
        <v>10</v>
      </c>
      <c r="D27922" s="4" t="s">
        <v>13</v>
      </c>
      <c r="E27922" s="4" t="s">
        <v>13</v>
      </c>
      <c r="F27922" s="4" t="s">
        <v>6</v>
      </c>
    </row>
    <row r="27923" spans="1:6">
      <c r="A27923" t="n">
        <v>223237</v>
      </c>
      <c r="B27923" s="22" t="n">
        <v>20</v>
      </c>
      <c r="C27923" s="7" t="n">
        <v>5</v>
      </c>
      <c r="D27923" s="7" t="n">
        <v>3</v>
      </c>
      <c r="E27923" s="7" t="n">
        <v>10</v>
      </c>
      <c r="F27923" s="7" t="s">
        <v>80</v>
      </c>
    </row>
    <row r="27924" spans="1:6">
      <c r="A27924" t="s">
        <v>4</v>
      </c>
      <c r="B27924" s="4" t="s">
        <v>5</v>
      </c>
      <c r="C27924" s="4" t="s">
        <v>10</v>
      </c>
    </row>
    <row r="27925" spans="1:6">
      <c r="A27925" t="n">
        <v>223255</v>
      </c>
      <c r="B27925" s="35" t="n">
        <v>16</v>
      </c>
      <c r="C27925" s="7" t="n">
        <v>0</v>
      </c>
    </row>
    <row r="27926" spans="1:6">
      <c r="A27926" t="s">
        <v>4</v>
      </c>
      <c r="B27926" s="4" t="s">
        <v>5</v>
      </c>
      <c r="C27926" s="4" t="s">
        <v>10</v>
      </c>
      <c r="D27926" s="4" t="s">
        <v>13</v>
      </c>
      <c r="E27926" s="4" t="s">
        <v>13</v>
      </c>
      <c r="F27926" s="4" t="s">
        <v>6</v>
      </c>
    </row>
    <row r="27927" spans="1:6">
      <c r="A27927" t="n">
        <v>223258</v>
      </c>
      <c r="B27927" s="22" t="n">
        <v>20</v>
      </c>
      <c r="C27927" s="7" t="n">
        <v>6</v>
      </c>
      <c r="D27927" s="7" t="n">
        <v>3</v>
      </c>
      <c r="E27927" s="7" t="n">
        <v>10</v>
      </c>
      <c r="F27927" s="7" t="s">
        <v>80</v>
      </c>
    </row>
    <row r="27928" spans="1:6">
      <c r="A27928" t="s">
        <v>4</v>
      </c>
      <c r="B27928" s="4" t="s">
        <v>5</v>
      </c>
      <c r="C27928" s="4" t="s">
        <v>10</v>
      </c>
    </row>
    <row r="27929" spans="1:6">
      <c r="A27929" t="n">
        <v>223276</v>
      </c>
      <c r="B27929" s="35" t="n">
        <v>16</v>
      </c>
      <c r="C27929" s="7" t="n">
        <v>0</v>
      </c>
    </row>
    <row r="27930" spans="1:6">
      <c r="A27930" t="s">
        <v>4</v>
      </c>
      <c r="B27930" s="4" t="s">
        <v>5</v>
      </c>
      <c r="C27930" s="4" t="s">
        <v>10</v>
      </c>
      <c r="D27930" s="4" t="s">
        <v>13</v>
      </c>
      <c r="E27930" s="4" t="s">
        <v>13</v>
      </c>
      <c r="F27930" s="4" t="s">
        <v>6</v>
      </c>
    </row>
    <row r="27931" spans="1:6">
      <c r="A27931" t="n">
        <v>223279</v>
      </c>
      <c r="B27931" s="22" t="n">
        <v>20</v>
      </c>
      <c r="C27931" s="7" t="n">
        <v>7</v>
      </c>
      <c r="D27931" s="7" t="n">
        <v>3</v>
      </c>
      <c r="E27931" s="7" t="n">
        <v>10</v>
      </c>
      <c r="F27931" s="7" t="s">
        <v>80</v>
      </c>
    </row>
    <row r="27932" spans="1:6">
      <c r="A27932" t="s">
        <v>4</v>
      </c>
      <c r="B27932" s="4" t="s">
        <v>5</v>
      </c>
      <c r="C27932" s="4" t="s">
        <v>10</v>
      </c>
    </row>
    <row r="27933" spans="1:6">
      <c r="A27933" t="n">
        <v>223297</v>
      </c>
      <c r="B27933" s="35" t="n">
        <v>16</v>
      </c>
      <c r="C27933" s="7" t="n">
        <v>0</v>
      </c>
    </row>
    <row r="27934" spans="1:6">
      <c r="A27934" t="s">
        <v>4</v>
      </c>
      <c r="B27934" s="4" t="s">
        <v>5</v>
      </c>
      <c r="C27934" s="4" t="s">
        <v>10</v>
      </c>
      <c r="D27934" s="4" t="s">
        <v>13</v>
      </c>
      <c r="E27934" s="4" t="s">
        <v>13</v>
      </c>
      <c r="F27934" s="4" t="s">
        <v>6</v>
      </c>
    </row>
    <row r="27935" spans="1:6">
      <c r="A27935" t="n">
        <v>223300</v>
      </c>
      <c r="B27935" s="22" t="n">
        <v>20</v>
      </c>
      <c r="C27935" s="7" t="n">
        <v>8</v>
      </c>
      <c r="D27935" s="7" t="n">
        <v>3</v>
      </c>
      <c r="E27935" s="7" t="n">
        <v>10</v>
      </c>
      <c r="F27935" s="7" t="s">
        <v>80</v>
      </c>
    </row>
    <row r="27936" spans="1:6">
      <c r="A27936" t="s">
        <v>4</v>
      </c>
      <c r="B27936" s="4" t="s">
        <v>5</v>
      </c>
      <c r="C27936" s="4" t="s">
        <v>10</v>
      </c>
    </row>
    <row r="27937" spans="1:6">
      <c r="A27937" t="n">
        <v>223318</v>
      </c>
      <c r="B27937" s="35" t="n">
        <v>16</v>
      </c>
      <c r="C27937" s="7" t="n">
        <v>0</v>
      </c>
    </row>
    <row r="27938" spans="1:6">
      <c r="A27938" t="s">
        <v>4</v>
      </c>
      <c r="B27938" s="4" t="s">
        <v>5</v>
      </c>
      <c r="C27938" s="4" t="s">
        <v>10</v>
      </c>
      <c r="D27938" s="4" t="s">
        <v>13</v>
      </c>
      <c r="E27938" s="4" t="s">
        <v>13</v>
      </c>
      <c r="F27938" s="4" t="s">
        <v>6</v>
      </c>
    </row>
    <row r="27939" spans="1:6">
      <c r="A27939" t="n">
        <v>223321</v>
      </c>
      <c r="B27939" s="22" t="n">
        <v>20</v>
      </c>
      <c r="C27939" s="7" t="n">
        <v>9</v>
      </c>
      <c r="D27939" s="7" t="n">
        <v>3</v>
      </c>
      <c r="E27939" s="7" t="n">
        <v>10</v>
      </c>
      <c r="F27939" s="7" t="s">
        <v>80</v>
      </c>
    </row>
    <row r="27940" spans="1:6">
      <c r="A27940" t="s">
        <v>4</v>
      </c>
      <c r="B27940" s="4" t="s">
        <v>5</v>
      </c>
      <c r="C27940" s="4" t="s">
        <v>10</v>
      </c>
    </row>
    <row r="27941" spans="1:6">
      <c r="A27941" t="n">
        <v>223339</v>
      </c>
      <c r="B27941" s="35" t="n">
        <v>16</v>
      </c>
      <c r="C27941" s="7" t="n">
        <v>0</v>
      </c>
    </row>
    <row r="27942" spans="1:6">
      <c r="A27942" t="s">
        <v>4</v>
      </c>
      <c r="B27942" s="4" t="s">
        <v>5</v>
      </c>
      <c r="C27942" s="4" t="s">
        <v>10</v>
      </c>
      <c r="D27942" s="4" t="s">
        <v>13</v>
      </c>
      <c r="E27942" s="4" t="s">
        <v>13</v>
      </c>
      <c r="F27942" s="4" t="s">
        <v>6</v>
      </c>
    </row>
    <row r="27943" spans="1:6">
      <c r="A27943" t="n">
        <v>223342</v>
      </c>
      <c r="B27943" s="22" t="n">
        <v>20</v>
      </c>
      <c r="C27943" s="7" t="n">
        <v>7032</v>
      </c>
      <c r="D27943" s="7" t="n">
        <v>3</v>
      </c>
      <c r="E27943" s="7" t="n">
        <v>10</v>
      </c>
      <c r="F27943" s="7" t="s">
        <v>80</v>
      </c>
    </row>
    <row r="27944" spans="1:6">
      <c r="A27944" t="s">
        <v>4</v>
      </c>
      <c r="B27944" s="4" t="s">
        <v>5</v>
      </c>
      <c r="C27944" s="4" t="s">
        <v>10</v>
      </c>
    </row>
    <row r="27945" spans="1:6">
      <c r="A27945" t="n">
        <v>223360</v>
      </c>
      <c r="B27945" s="35" t="n">
        <v>16</v>
      </c>
      <c r="C27945" s="7" t="n">
        <v>0</v>
      </c>
    </row>
    <row r="27946" spans="1:6">
      <c r="A27946" t="s">
        <v>4</v>
      </c>
      <c r="B27946" s="4" t="s">
        <v>5</v>
      </c>
      <c r="C27946" s="4" t="s">
        <v>10</v>
      </c>
      <c r="D27946" s="4" t="s">
        <v>13</v>
      </c>
      <c r="E27946" s="4" t="s">
        <v>13</v>
      </c>
      <c r="F27946" s="4" t="s">
        <v>6</v>
      </c>
    </row>
    <row r="27947" spans="1:6">
      <c r="A27947" t="n">
        <v>223363</v>
      </c>
      <c r="B27947" s="22" t="n">
        <v>20</v>
      </c>
      <c r="C27947" s="7" t="n">
        <v>7034</v>
      </c>
      <c r="D27947" s="7" t="n">
        <v>3</v>
      </c>
      <c r="E27947" s="7" t="n">
        <v>10</v>
      </c>
      <c r="F27947" s="7" t="s">
        <v>80</v>
      </c>
    </row>
    <row r="27948" spans="1:6">
      <c r="A27948" t="s">
        <v>4</v>
      </c>
      <c r="B27948" s="4" t="s">
        <v>5</v>
      </c>
      <c r="C27948" s="4" t="s">
        <v>10</v>
      </c>
    </row>
    <row r="27949" spans="1:6">
      <c r="A27949" t="n">
        <v>223381</v>
      </c>
      <c r="B27949" s="35" t="n">
        <v>16</v>
      </c>
      <c r="C27949" s="7" t="n">
        <v>0</v>
      </c>
    </row>
    <row r="27950" spans="1:6">
      <c r="A27950" t="s">
        <v>4</v>
      </c>
      <c r="B27950" s="4" t="s">
        <v>5</v>
      </c>
      <c r="C27950" s="4" t="s">
        <v>10</v>
      </c>
      <c r="D27950" s="4" t="s">
        <v>13</v>
      </c>
      <c r="E27950" s="4" t="s">
        <v>13</v>
      </c>
      <c r="F27950" s="4" t="s">
        <v>6</v>
      </c>
    </row>
    <row r="27951" spans="1:6">
      <c r="A27951" t="n">
        <v>223384</v>
      </c>
      <c r="B27951" s="22" t="n">
        <v>20</v>
      </c>
      <c r="C27951" s="7" t="n">
        <v>7033</v>
      </c>
      <c r="D27951" s="7" t="n">
        <v>3</v>
      </c>
      <c r="E27951" s="7" t="n">
        <v>10</v>
      </c>
      <c r="F27951" s="7" t="s">
        <v>80</v>
      </c>
    </row>
    <row r="27952" spans="1:6">
      <c r="A27952" t="s">
        <v>4</v>
      </c>
      <c r="B27952" s="4" t="s">
        <v>5</v>
      </c>
      <c r="C27952" s="4" t="s">
        <v>10</v>
      </c>
    </row>
    <row r="27953" spans="1:6">
      <c r="A27953" t="n">
        <v>223402</v>
      </c>
      <c r="B27953" s="35" t="n">
        <v>16</v>
      </c>
      <c r="C27953" s="7" t="n">
        <v>0</v>
      </c>
    </row>
    <row r="27954" spans="1:6">
      <c r="A27954" t="s">
        <v>4</v>
      </c>
      <c r="B27954" s="4" t="s">
        <v>5</v>
      </c>
      <c r="C27954" s="4" t="s">
        <v>10</v>
      </c>
      <c r="D27954" s="4" t="s">
        <v>13</v>
      </c>
      <c r="E27954" s="4" t="s">
        <v>13</v>
      </c>
      <c r="F27954" s="4" t="s">
        <v>6</v>
      </c>
    </row>
    <row r="27955" spans="1:6">
      <c r="A27955" t="n">
        <v>223405</v>
      </c>
      <c r="B27955" s="22" t="n">
        <v>20</v>
      </c>
      <c r="C27955" s="7" t="n">
        <v>26</v>
      </c>
      <c r="D27955" s="7" t="n">
        <v>3</v>
      </c>
      <c r="E27955" s="7" t="n">
        <v>10</v>
      </c>
      <c r="F27955" s="7" t="s">
        <v>80</v>
      </c>
    </row>
    <row r="27956" spans="1:6">
      <c r="A27956" t="s">
        <v>4</v>
      </c>
      <c r="B27956" s="4" t="s">
        <v>5</v>
      </c>
      <c r="C27956" s="4" t="s">
        <v>10</v>
      </c>
    </row>
    <row r="27957" spans="1:6">
      <c r="A27957" t="n">
        <v>223423</v>
      </c>
      <c r="B27957" s="35" t="n">
        <v>16</v>
      </c>
      <c r="C27957" s="7" t="n">
        <v>0</v>
      </c>
    </row>
    <row r="27958" spans="1:6">
      <c r="A27958" t="s">
        <v>4</v>
      </c>
      <c r="B27958" s="4" t="s">
        <v>5</v>
      </c>
      <c r="C27958" s="4" t="s">
        <v>10</v>
      </c>
      <c r="D27958" s="4" t="s">
        <v>13</v>
      </c>
      <c r="E27958" s="4" t="s">
        <v>13</v>
      </c>
      <c r="F27958" s="4" t="s">
        <v>6</v>
      </c>
    </row>
    <row r="27959" spans="1:6">
      <c r="A27959" t="n">
        <v>223426</v>
      </c>
      <c r="B27959" s="22" t="n">
        <v>20</v>
      </c>
      <c r="C27959" s="7" t="n">
        <v>23</v>
      </c>
      <c r="D27959" s="7" t="n">
        <v>3</v>
      </c>
      <c r="E27959" s="7" t="n">
        <v>10</v>
      </c>
      <c r="F27959" s="7" t="s">
        <v>80</v>
      </c>
    </row>
    <row r="27960" spans="1:6">
      <c r="A27960" t="s">
        <v>4</v>
      </c>
      <c r="B27960" s="4" t="s">
        <v>5</v>
      </c>
      <c r="C27960" s="4" t="s">
        <v>10</v>
      </c>
    </row>
    <row r="27961" spans="1:6">
      <c r="A27961" t="n">
        <v>223444</v>
      </c>
      <c r="B27961" s="35" t="n">
        <v>16</v>
      </c>
      <c r="C27961" s="7" t="n">
        <v>0</v>
      </c>
    </row>
    <row r="27962" spans="1:6">
      <c r="A27962" t="s">
        <v>4</v>
      </c>
      <c r="B27962" s="4" t="s">
        <v>5</v>
      </c>
      <c r="C27962" s="4" t="s">
        <v>13</v>
      </c>
      <c r="D27962" s="4" t="s">
        <v>10</v>
      </c>
      <c r="E27962" s="4" t="s">
        <v>13</v>
      </c>
      <c r="F27962" s="4" t="s">
        <v>6</v>
      </c>
      <c r="G27962" s="4" t="s">
        <v>6</v>
      </c>
      <c r="H27962" s="4" t="s">
        <v>6</v>
      </c>
      <c r="I27962" s="4" t="s">
        <v>6</v>
      </c>
      <c r="J27962" s="4" t="s">
        <v>6</v>
      </c>
      <c r="K27962" s="4" t="s">
        <v>6</v>
      </c>
      <c r="L27962" s="4" t="s">
        <v>6</v>
      </c>
      <c r="M27962" s="4" t="s">
        <v>6</v>
      </c>
      <c r="N27962" s="4" t="s">
        <v>6</v>
      </c>
      <c r="O27962" s="4" t="s">
        <v>6</v>
      </c>
      <c r="P27962" s="4" t="s">
        <v>6</v>
      </c>
      <c r="Q27962" s="4" t="s">
        <v>6</v>
      </c>
      <c r="R27962" s="4" t="s">
        <v>6</v>
      </c>
      <c r="S27962" s="4" t="s">
        <v>6</v>
      </c>
      <c r="T27962" s="4" t="s">
        <v>6</v>
      </c>
      <c r="U27962" s="4" t="s">
        <v>6</v>
      </c>
    </row>
    <row r="27963" spans="1:6">
      <c r="A27963" t="n">
        <v>223447</v>
      </c>
      <c r="B27963" s="38" t="n">
        <v>36</v>
      </c>
      <c r="C27963" s="7" t="n">
        <v>8</v>
      </c>
      <c r="D27963" s="7" t="n">
        <v>1</v>
      </c>
      <c r="E27963" s="7" t="n">
        <v>0</v>
      </c>
      <c r="F27963" s="7" t="s">
        <v>996</v>
      </c>
      <c r="G27963" s="7" t="s">
        <v>12</v>
      </c>
      <c r="H27963" s="7" t="s">
        <v>12</v>
      </c>
      <c r="I27963" s="7" t="s">
        <v>12</v>
      </c>
      <c r="J27963" s="7" t="s">
        <v>12</v>
      </c>
      <c r="K27963" s="7" t="s">
        <v>12</v>
      </c>
      <c r="L27963" s="7" t="s">
        <v>12</v>
      </c>
      <c r="M27963" s="7" t="s">
        <v>12</v>
      </c>
      <c r="N27963" s="7" t="s">
        <v>12</v>
      </c>
      <c r="O27963" s="7" t="s">
        <v>12</v>
      </c>
      <c r="P27963" s="7" t="s">
        <v>12</v>
      </c>
      <c r="Q27963" s="7" t="s">
        <v>12</v>
      </c>
      <c r="R27963" s="7" t="s">
        <v>12</v>
      </c>
      <c r="S27963" s="7" t="s">
        <v>12</v>
      </c>
      <c r="T27963" s="7" t="s">
        <v>12</v>
      </c>
      <c r="U27963" s="7" t="s">
        <v>12</v>
      </c>
    </row>
    <row r="27964" spans="1:6">
      <c r="A27964" t="s">
        <v>4</v>
      </c>
      <c r="B27964" s="4" t="s">
        <v>5</v>
      </c>
      <c r="C27964" s="4" t="s">
        <v>13</v>
      </c>
      <c r="D27964" s="4" t="s">
        <v>10</v>
      </c>
      <c r="E27964" s="4" t="s">
        <v>13</v>
      </c>
      <c r="F27964" s="4" t="s">
        <v>6</v>
      </c>
      <c r="G27964" s="4" t="s">
        <v>6</v>
      </c>
      <c r="H27964" s="4" t="s">
        <v>6</v>
      </c>
      <c r="I27964" s="4" t="s">
        <v>6</v>
      </c>
      <c r="J27964" s="4" t="s">
        <v>6</v>
      </c>
      <c r="K27964" s="4" t="s">
        <v>6</v>
      </c>
      <c r="L27964" s="4" t="s">
        <v>6</v>
      </c>
      <c r="M27964" s="4" t="s">
        <v>6</v>
      </c>
      <c r="N27964" s="4" t="s">
        <v>6</v>
      </c>
      <c r="O27964" s="4" t="s">
        <v>6</v>
      </c>
      <c r="P27964" s="4" t="s">
        <v>6</v>
      </c>
      <c r="Q27964" s="4" t="s">
        <v>6</v>
      </c>
      <c r="R27964" s="4" t="s">
        <v>6</v>
      </c>
      <c r="S27964" s="4" t="s">
        <v>6</v>
      </c>
      <c r="T27964" s="4" t="s">
        <v>6</v>
      </c>
      <c r="U27964" s="4" t="s">
        <v>6</v>
      </c>
    </row>
    <row r="27965" spans="1:6">
      <c r="A27965" t="n">
        <v>223478</v>
      </c>
      <c r="B27965" s="38" t="n">
        <v>36</v>
      </c>
      <c r="C27965" s="7" t="n">
        <v>8</v>
      </c>
      <c r="D27965" s="7" t="n">
        <v>2</v>
      </c>
      <c r="E27965" s="7" t="n">
        <v>0</v>
      </c>
      <c r="F27965" s="7" t="s">
        <v>996</v>
      </c>
      <c r="G27965" s="7" t="s">
        <v>12</v>
      </c>
      <c r="H27965" s="7" t="s">
        <v>12</v>
      </c>
      <c r="I27965" s="7" t="s">
        <v>12</v>
      </c>
      <c r="J27965" s="7" t="s">
        <v>12</v>
      </c>
      <c r="K27965" s="7" t="s">
        <v>12</v>
      </c>
      <c r="L27965" s="7" t="s">
        <v>12</v>
      </c>
      <c r="M27965" s="7" t="s">
        <v>12</v>
      </c>
      <c r="N27965" s="7" t="s">
        <v>12</v>
      </c>
      <c r="O27965" s="7" t="s">
        <v>12</v>
      </c>
      <c r="P27965" s="7" t="s">
        <v>12</v>
      </c>
      <c r="Q27965" s="7" t="s">
        <v>12</v>
      </c>
      <c r="R27965" s="7" t="s">
        <v>12</v>
      </c>
      <c r="S27965" s="7" t="s">
        <v>12</v>
      </c>
      <c r="T27965" s="7" t="s">
        <v>12</v>
      </c>
      <c r="U27965" s="7" t="s">
        <v>12</v>
      </c>
    </row>
    <row r="27966" spans="1:6">
      <c r="A27966" t="s">
        <v>4</v>
      </c>
      <c r="B27966" s="4" t="s">
        <v>5</v>
      </c>
      <c r="C27966" s="4" t="s">
        <v>13</v>
      </c>
      <c r="D27966" s="4" t="s">
        <v>10</v>
      </c>
      <c r="E27966" s="4" t="s">
        <v>13</v>
      </c>
      <c r="F27966" s="4" t="s">
        <v>6</v>
      </c>
      <c r="G27966" s="4" t="s">
        <v>6</v>
      </c>
      <c r="H27966" s="4" t="s">
        <v>6</v>
      </c>
      <c r="I27966" s="4" t="s">
        <v>6</v>
      </c>
      <c r="J27966" s="4" t="s">
        <v>6</v>
      </c>
      <c r="K27966" s="4" t="s">
        <v>6</v>
      </c>
      <c r="L27966" s="4" t="s">
        <v>6</v>
      </c>
      <c r="M27966" s="4" t="s">
        <v>6</v>
      </c>
      <c r="N27966" s="4" t="s">
        <v>6</v>
      </c>
      <c r="O27966" s="4" t="s">
        <v>6</v>
      </c>
      <c r="P27966" s="4" t="s">
        <v>6</v>
      </c>
      <c r="Q27966" s="4" t="s">
        <v>6</v>
      </c>
      <c r="R27966" s="4" t="s">
        <v>6</v>
      </c>
      <c r="S27966" s="4" t="s">
        <v>6</v>
      </c>
      <c r="T27966" s="4" t="s">
        <v>6</v>
      </c>
      <c r="U27966" s="4" t="s">
        <v>6</v>
      </c>
    </row>
    <row r="27967" spans="1:6">
      <c r="A27967" t="n">
        <v>223509</v>
      </c>
      <c r="B27967" s="38" t="n">
        <v>36</v>
      </c>
      <c r="C27967" s="7" t="n">
        <v>8</v>
      </c>
      <c r="D27967" s="7" t="n">
        <v>3</v>
      </c>
      <c r="E27967" s="7" t="n">
        <v>0</v>
      </c>
      <c r="F27967" s="7" t="s">
        <v>996</v>
      </c>
      <c r="G27967" s="7" t="s">
        <v>12</v>
      </c>
      <c r="H27967" s="7" t="s">
        <v>12</v>
      </c>
      <c r="I27967" s="7" t="s">
        <v>12</v>
      </c>
      <c r="J27967" s="7" t="s">
        <v>12</v>
      </c>
      <c r="K27967" s="7" t="s">
        <v>12</v>
      </c>
      <c r="L27967" s="7" t="s">
        <v>12</v>
      </c>
      <c r="M27967" s="7" t="s">
        <v>12</v>
      </c>
      <c r="N27967" s="7" t="s">
        <v>12</v>
      </c>
      <c r="O27967" s="7" t="s">
        <v>12</v>
      </c>
      <c r="P27967" s="7" t="s">
        <v>12</v>
      </c>
      <c r="Q27967" s="7" t="s">
        <v>12</v>
      </c>
      <c r="R27967" s="7" t="s">
        <v>12</v>
      </c>
      <c r="S27967" s="7" t="s">
        <v>12</v>
      </c>
      <c r="T27967" s="7" t="s">
        <v>12</v>
      </c>
      <c r="U27967" s="7" t="s">
        <v>12</v>
      </c>
    </row>
    <row r="27968" spans="1:6">
      <c r="A27968" t="s">
        <v>4</v>
      </c>
      <c r="B27968" s="4" t="s">
        <v>5</v>
      </c>
      <c r="C27968" s="4" t="s">
        <v>13</v>
      </c>
      <c r="D27968" s="4" t="s">
        <v>10</v>
      </c>
      <c r="E27968" s="4" t="s">
        <v>13</v>
      </c>
      <c r="F27968" s="4" t="s">
        <v>6</v>
      </c>
      <c r="G27968" s="4" t="s">
        <v>6</v>
      </c>
      <c r="H27968" s="4" t="s">
        <v>6</v>
      </c>
      <c r="I27968" s="4" t="s">
        <v>6</v>
      </c>
      <c r="J27968" s="4" t="s">
        <v>6</v>
      </c>
      <c r="K27968" s="4" t="s">
        <v>6</v>
      </c>
      <c r="L27968" s="4" t="s">
        <v>6</v>
      </c>
      <c r="M27968" s="4" t="s">
        <v>6</v>
      </c>
      <c r="N27968" s="4" t="s">
        <v>6</v>
      </c>
      <c r="O27968" s="4" t="s">
        <v>6</v>
      </c>
      <c r="P27968" s="4" t="s">
        <v>6</v>
      </c>
      <c r="Q27968" s="4" t="s">
        <v>6</v>
      </c>
      <c r="R27968" s="4" t="s">
        <v>6</v>
      </c>
      <c r="S27968" s="4" t="s">
        <v>6</v>
      </c>
      <c r="T27968" s="4" t="s">
        <v>6</v>
      </c>
      <c r="U27968" s="4" t="s">
        <v>6</v>
      </c>
    </row>
    <row r="27969" spans="1:21">
      <c r="A27969" t="n">
        <v>223540</v>
      </c>
      <c r="B27969" s="38" t="n">
        <v>36</v>
      </c>
      <c r="C27969" s="7" t="n">
        <v>8</v>
      </c>
      <c r="D27969" s="7" t="n">
        <v>4</v>
      </c>
      <c r="E27969" s="7" t="n">
        <v>0</v>
      </c>
      <c r="F27969" s="7" t="s">
        <v>996</v>
      </c>
      <c r="G27969" s="7" t="s">
        <v>12</v>
      </c>
      <c r="H27969" s="7" t="s">
        <v>12</v>
      </c>
      <c r="I27969" s="7" t="s">
        <v>12</v>
      </c>
      <c r="J27969" s="7" t="s">
        <v>12</v>
      </c>
      <c r="K27969" s="7" t="s">
        <v>12</v>
      </c>
      <c r="L27969" s="7" t="s">
        <v>12</v>
      </c>
      <c r="M27969" s="7" t="s">
        <v>12</v>
      </c>
      <c r="N27969" s="7" t="s">
        <v>12</v>
      </c>
      <c r="O27969" s="7" t="s">
        <v>12</v>
      </c>
      <c r="P27969" s="7" t="s">
        <v>12</v>
      </c>
      <c r="Q27969" s="7" t="s">
        <v>12</v>
      </c>
      <c r="R27969" s="7" t="s">
        <v>12</v>
      </c>
      <c r="S27969" s="7" t="s">
        <v>12</v>
      </c>
      <c r="T27969" s="7" t="s">
        <v>12</v>
      </c>
      <c r="U27969" s="7" t="s">
        <v>12</v>
      </c>
    </row>
    <row r="27970" spans="1:21">
      <c r="A27970" t="s">
        <v>4</v>
      </c>
      <c r="B27970" s="4" t="s">
        <v>5</v>
      </c>
      <c r="C27970" s="4" t="s">
        <v>13</v>
      </c>
      <c r="D27970" s="4" t="s">
        <v>10</v>
      </c>
      <c r="E27970" s="4" t="s">
        <v>13</v>
      </c>
      <c r="F27970" s="4" t="s">
        <v>6</v>
      </c>
      <c r="G27970" s="4" t="s">
        <v>6</v>
      </c>
      <c r="H27970" s="4" t="s">
        <v>6</v>
      </c>
      <c r="I27970" s="4" t="s">
        <v>6</v>
      </c>
      <c r="J27970" s="4" t="s">
        <v>6</v>
      </c>
      <c r="K27970" s="4" t="s">
        <v>6</v>
      </c>
      <c r="L27970" s="4" t="s">
        <v>6</v>
      </c>
      <c r="M27970" s="4" t="s">
        <v>6</v>
      </c>
      <c r="N27970" s="4" t="s">
        <v>6</v>
      </c>
      <c r="O27970" s="4" t="s">
        <v>6</v>
      </c>
      <c r="P27970" s="4" t="s">
        <v>6</v>
      </c>
      <c r="Q27970" s="4" t="s">
        <v>6</v>
      </c>
      <c r="R27970" s="4" t="s">
        <v>6</v>
      </c>
      <c r="S27970" s="4" t="s">
        <v>6</v>
      </c>
      <c r="T27970" s="4" t="s">
        <v>6</v>
      </c>
      <c r="U27970" s="4" t="s">
        <v>6</v>
      </c>
    </row>
    <row r="27971" spans="1:21">
      <c r="A27971" t="n">
        <v>223571</v>
      </c>
      <c r="B27971" s="38" t="n">
        <v>36</v>
      </c>
      <c r="C27971" s="7" t="n">
        <v>8</v>
      </c>
      <c r="D27971" s="7" t="n">
        <v>5</v>
      </c>
      <c r="E27971" s="7" t="n">
        <v>0</v>
      </c>
      <c r="F27971" s="7" t="s">
        <v>996</v>
      </c>
      <c r="G27971" s="7" t="s">
        <v>12</v>
      </c>
      <c r="H27971" s="7" t="s">
        <v>12</v>
      </c>
      <c r="I27971" s="7" t="s">
        <v>12</v>
      </c>
      <c r="J27971" s="7" t="s">
        <v>12</v>
      </c>
      <c r="K27971" s="7" t="s">
        <v>12</v>
      </c>
      <c r="L27971" s="7" t="s">
        <v>12</v>
      </c>
      <c r="M27971" s="7" t="s">
        <v>12</v>
      </c>
      <c r="N27971" s="7" t="s">
        <v>12</v>
      </c>
      <c r="O27971" s="7" t="s">
        <v>12</v>
      </c>
      <c r="P27971" s="7" t="s">
        <v>12</v>
      </c>
      <c r="Q27971" s="7" t="s">
        <v>12</v>
      </c>
      <c r="R27971" s="7" t="s">
        <v>12</v>
      </c>
      <c r="S27971" s="7" t="s">
        <v>12</v>
      </c>
      <c r="T27971" s="7" t="s">
        <v>12</v>
      </c>
      <c r="U27971" s="7" t="s">
        <v>12</v>
      </c>
    </row>
    <row r="27972" spans="1:21">
      <c r="A27972" t="s">
        <v>4</v>
      </c>
      <c r="B27972" s="4" t="s">
        <v>5</v>
      </c>
      <c r="C27972" s="4" t="s">
        <v>13</v>
      </c>
      <c r="D27972" s="4" t="s">
        <v>10</v>
      </c>
      <c r="E27972" s="4" t="s">
        <v>13</v>
      </c>
      <c r="F27972" s="4" t="s">
        <v>6</v>
      </c>
      <c r="G27972" s="4" t="s">
        <v>6</v>
      </c>
      <c r="H27972" s="4" t="s">
        <v>6</v>
      </c>
      <c r="I27972" s="4" t="s">
        <v>6</v>
      </c>
      <c r="J27972" s="4" t="s">
        <v>6</v>
      </c>
      <c r="K27972" s="4" t="s">
        <v>6</v>
      </c>
      <c r="L27972" s="4" t="s">
        <v>6</v>
      </c>
      <c r="M27972" s="4" t="s">
        <v>6</v>
      </c>
      <c r="N27972" s="4" t="s">
        <v>6</v>
      </c>
      <c r="O27972" s="4" t="s">
        <v>6</v>
      </c>
      <c r="P27972" s="4" t="s">
        <v>6</v>
      </c>
      <c r="Q27972" s="4" t="s">
        <v>6</v>
      </c>
      <c r="R27972" s="4" t="s">
        <v>6</v>
      </c>
      <c r="S27972" s="4" t="s">
        <v>6</v>
      </c>
      <c r="T27972" s="4" t="s">
        <v>6</v>
      </c>
      <c r="U27972" s="4" t="s">
        <v>6</v>
      </c>
    </row>
    <row r="27973" spans="1:21">
      <c r="A27973" t="n">
        <v>223602</v>
      </c>
      <c r="B27973" s="38" t="n">
        <v>36</v>
      </c>
      <c r="C27973" s="7" t="n">
        <v>8</v>
      </c>
      <c r="D27973" s="7" t="n">
        <v>6</v>
      </c>
      <c r="E27973" s="7" t="n">
        <v>0</v>
      </c>
      <c r="F27973" s="7" t="s">
        <v>996</v>
      </c>
      <c r="G27973" s="7" t="s">
        <v>12</v>
      </c>
      <c r="H27973" s="7" t="s">
        <v>12</v>
      </c>
      <c r="I27973" s="7" t="s">
        <v>12</v>
      </c>
      <c r="J27973" s="7" t="s">
        <v>12</v>
      </c>
      <c r="K27973" s="7" t="s">
        <v>12</v>
      </c>
      <c r="L27973" s="7" t="s">
        <v>12</v>
      </c>
      <c r="M27973" s="7" t="s">
        <v>12</v>
      </c>
      <c r="N27973" s="7" t="s">
        <v>12</v>
      </c>
      <c r="O27973" s="7" t="s">
        <v>12</v>
      </c>
      <c r="P27973" s="7" t="s">
        <v>12</v>
      </c>
      <c r="Q27973" s="7" t="s">
        <v>12</v>
      </c>
      <c r="R27973" s="7" t="s">
        <v>12</v>
      </c>
      <c r="S27973" s="7" t="s">
        <v>12</v>
      </c>
      <c r="T27973" s="7" t="s">
        <v>12</v>
      </c>
      <c r="U27973" s="7" t="s">
        <v>12</v>
      </c>
    </row>
    <row r="27974" spans="1:21">
      <c r="A27974" t="s">
        <v>4</v>
      </c>
      <c r="B27974" s="4" t="s">
        <v>5</v>
      </c>
      <c r="C27974" s="4" t="s">
        <v>13</v>
      </c>
      <c r="D27974" s="4" t="s">
        <v>10</v>
      </c>
      <c r="E27974" s="4" t="s">
        <v>13</v>
      </c>
      <c r="F27974" s="4" t="s">
        <v>6</v>
      </c>
      <c r="G27974" s="4" t="s">
        <v>6</v>
      </c>
      <c r="H27974" s="4" t="s">
        <v>6</v>
      </c>
      <c r="I27974" s="4" t="s">
        <v>6</v>
      </c>
      <c r="J27974" s="4" t="s">
        <v>6</v>
      </c>
      <c r="K27974" s="4" t="s">
        <v>6</v>
      </c>
      <c r="L27974" s="4" t="s">
        <v>6</v>
      </c>
      <c r="M27974" s="4" t="s">
        <v>6</v>
      </c>
      <c r="N27974" s="4" t="s">
        <v>6</v>
      </c>
      <c r="O27974" s="4" t="s">
        <v>6</v>
      </c>
      <c r="P27974" s="4" t="s">
        <v>6</v>
      </c>
      <c r="Q27974" s="4" t="s">
        <v>6</v>
      </c>
      <c r="R27974" s="4" t="s">
        <v>6</v>
      </c>
      <c r="S27974" s="4" t="s">
        <v>6</v>
      </c>
      <c r="T27974" s="4" t="s">
        <v>6</v>
      </c>
      <c r="U27974" s="4" t="s">
        <v>6</v>
      </c>
    </row>
    <row r="27975" spans="1:21">
      <c r="A27975" t="n">
        <v>223633</v>
      </c>
      <c r="B27975" s="38" t="n">
        <v>36</v>
      </c>
      <c r="C27975" s="7" t="n">
        <v>8</v>
      </c>
      <c r="D27975" s="7" t="n">
        <v>7</v>
      </c>
      <c r="E27975" s="7" t="n">
        <v>0</v>
      </c>
      <c r="F27975" s="7" t="s">
        <v>996</v>
      </c>
      <c r="G27975" s="7" t="s">
        <v>12</v>
      </c>
      <c r="H27975" s="7" t="s">
        <v>12</v>
      </c>
      <c r="I27975" s="7" t="s">
        <v>12</v>
      </c>
      <c r="J27975" s="7" t="s">
        <v>12</v>
      </c>
      <c r="K27975" s="7" t="s">
        <v>12</v>
      </c>
      <c r="L27975" s="7" t="s">
        <v>12</v>
      </c>
      <c r="M27975" s="7" t="s">
        <v>12</v>
      </c>
      <c r="N27975" s="7" t="s">
        <v>12</v>
      </c>
      <c r="O27975" s="7" t="s">
        <v>12</v>
      </c>
      <c r="P27975" s="7" t="s">
        <v>12</v>
      </c>
      <c r="Q27975" s="7" t="s">
        <v>12</v>
      </c>
      <c r="R27975" s="7" t="s">
        <v>12</v>
      </c>
      <c r="S27975" s="7" t="s">
        <v>12</v>
      </c>
      <c r="T27975" s="7" t="s">
        <v>12</v>
      </c>
      <c r="U27975" s="7" t="s">
        <v>12</v>
      </c>
    </row>
    <row r="27976" spans="1:21">
      <c r="A27976" t="s">
        <v>4</v>
      </c>
      <c r="B27976" s="4" t="s">
        <v>5</v>
      </c>
      <c r="C27976" s="4" t="s">
        <v>13</v>
      </c>
      <c r="D27976" s="4" t="s">
        <v>10</v>
      </c>
      <c r="E27976" s="4" t="s">
        <v>13</v>
      </c>
      <c r="F27976" s="4" t="s">
        <v>6</v>
      </c>
      <c r="G27976" s="4" t="s">
        <v>6</v>
      </c>
      <c r="H27976" s="4" t="s">
        <v>6</v>
      </c>
      <c r="I27976" s="4" t="s">
        <v>6</v>
      </c>
      <c r="J27976" s="4" t="s">
        <v>6</v>
      </c>
      <c r="K27976" s="4" t="s">
        <v>6</v>
      </c>
      <c r="L27976" s="4" t="s">
        <v>6</v>
      </c>
      <c r="M27976" s="4" t="s">
        <v>6</v>
      </c>
      <c r="N27976" s="4" t="s">
        <v>6</v>
      </c>
      <c r="O27976" s="4" t="s">
        <v>6</v>
      </c>
      <c r="P27976" s="4" t="s">
        <v>6</v>
      </c>
      <c r="Q27976" s="4" t="s">
        <v>6</v>
      </c>
      <c r="R27976" s="4" t="s">
        <v>6</v>
      </c>
      <c r="S27976" s="4" t="s">
        <v>6</v>
      </c>
      <c r="T27976" s="4" t="s">
        <v>6</v>
      </c>
      <c r="U27976" s="4" t="s">
        <v>6</v>
      </c>
    </row>
    <row r="27977" spans="1:21">
      <c r="A27977" t="n">
        <v>223664</v>
      </c>
      <c r="B27977" s="38" t="n">
        <v>36</v>
      </c>
      <c r="C27977" s="7" t="n">
        <v>8</v>
      </c>
      <c r="D27977" s="7" t="n">
        <v>8</v>
      </c>
      <c r="E27977" s="7" t="n">
        <v>0</v>
      </c>
      <c r="F27977" s="7" t="s">
        <v>996</v>
      </c>
      <c r="G27977" s="7" t="s">
        <v>12</v>
      </c>
      <c r="H27977" s="7" t="s">
        <v>12</v>
      </c>
      <c r="I27977" s="7" t="s">
        <v>12</v>
      </c>
      <c r="J27977" s="7" t="s">
        <v>12</v>
      </c>
      <c r="K27977" s="7" t="s">
        <v>12</v>
      </c>
      <c r="L27977" s="7" t="s">
        <v>12</v>
      </c>
      <c r="M27977" s="7" t="s">
        <v>12</v>
      </c>
      <c r="N27977" s="7" t="s">
        <v>12</v>
      </c>
      <c r="O27977" s="7" t="s">
        <v>12</v>
      </c>
      <c r="P27977" s="7" t="s">
        <v>12</v>
      </c>
      <c r="Q27977" s="7" t="s">
        <v>12</v>
      </c>
      <c r="R27977" s="7" t="s">
        <v>12</v>
      </c>
      <c r="S27977" s="7" t="s">
        <v>12</v>
      </c>
      <c r="T27977" s="7" t="s">
        <v>12</v>
      </c>
      <c r="U27977" s="7" t="s">
        <v>12</v>
      </c>
    </row>
    <row r="27978" spans="1:21">
      <c r="A27978" t="s">
        <v>4</v>
      </c>
      <c r="B27978" s="4" t="s">
        <v>5</v>
      </c>
      <c r="C27978" s="4" t="s">
        <v>13</v>
      </c>
      <c r="D27978" s="4" t="s">
        <v>10</v>
      </c>
      <c r="E27978" s="4" t="s">
        <v>13</v>
      </c>
      <c r="F27978" s="4" t="s">
        <v>6</v>
      </c>
      <c r="G27978" s="4" t="s">
        <v>6</v>
      </c>
      <c r="H27978" s="4" t="s">
        <v>6</v>
      </c>
      <c r="I27978" s="4" t="s">
        <v>6</v>
      </c>
      <c r="J27978" s="4" t="s">
        <v>6</v>
      </c>
      <c r="K27978" s="4" t="s">
        <v>6</v>
      </c>
      <c r="L27978" s="4" t="s">
        <v>6</v>
      </c>
      <c r="M27978" s="4" t="s">
        <v>6</v>
      </c>
      <c r="N27978" s="4" t="s">
        <v>6</v>
      </c>
      <c r="O27978" s="4" t="s">
        <v>6</v>
      </c>
      <c r="P27978" s="4" t="s">
        <v>6</v>
      </c>
      <c r="Q27978" s="4" t="s">
        <v>6</v>
      </c>
      <c r="R27978" s="4" t="s">
        <v>6</v>
      </c>
      <c r="S27978" s="4" t="s">
        <v>6</v>
      </c>
      <c r="T27978" s="4" t="s">
        <v>6</v>
      </c>
      <c r="U27978" s="4" t="s">
        <v>6</v>
      </c>
    </row>
    <row r="27979" spans="1:21">
      <c r="A27979" t="n">
        <v>223695</v>
      </c>
      <c r="B27979" s="38" t="n">
        <v>36</v>
      </c>
      <c r="C27979" s="7" t="n">
        <v>8</v>
      </c>
      <c r="D27979" s="7" t="n">
        <v>9</v>
      </c>
      <c r="E27979" s="7" t="n">
        <v>0</v>
      </c>
      <c r="F27979" s="7" t="s">
        <v>996</v>
      </c>
      <c r="G27979" s="7" t="s">
        <v>12</v>
      </c>
      <c r="H27979" s="7" t="s">
        <v>12</v>
      </c>
      <c r="I27979" s="7" t="s">
        <v>12</v>
      </c>
      <c r="J27979" s="7" t="s">
        <v>12</v>
      </c>
      <c r="K27979" s="7" t="s">
        <v>12</v>
      </c>
      <c r="L27979" s="7" t="s">
        <v>12</v>
      </c>
      <c r="M27979" s="7" t="s">
        <v>12</v>
      </c>
      <c r="N27979" s="7" t="s">
        <v>12</v>
      </c>
      <c r="O27979" s="7" t="s">
        <v>12</v>
      </c>
      <c r="P27979" s="7" t="s">
        <v>12</v>
      </c>
      <c r="Q27979" s="7" t="s">
        <v>12</v>
      </c>
      <c r="R27979" s="7" t="s">
        <v>12</v>
      </c>
      <c r="S27979" s="7" t="s">
        <v>12</v>
      </c>
      <c r="T27979" s="7" t="s">
        <v>12</v>
      </c>
      <c r="U27979" s="7" t="s">
        <v>12</v>
      </c>
    </row>
    <row r="27980" spans="1:21">
      <c r="A27980" t="s">
        <v>4</v>
      </c>
      <c r="B27980" s="4" t="s">
        <v>5</v>
      </c>
      <c r="C27980" s="4" t="s">
        <v>13</v>
      </c>
      <c r="D27980" s="4" t="s">
        <v>10</v>
      </c>
      <c r="E27980" s="4" t="s">
        <v>13</v>
      </c>
      <c r="F27980" s="4" t="s">
        <v>6</v>
      </c>
      <c r="G27980" s="4" t="s">
        <v>6</v>
      </c>
      <c r="H27980" s="4" t="s">
        <v>6</v>
      </c>
      <c r="I27980" s="4" t="s">
        <v>6</v>
      </c>
      <c r="J27980" s="4" t="s">
        <v>6</v>
      </c>
      <c r="K27980" s="4" t="s">
        <v>6</v>
      </c>
      <c r="L27980" s="4" t="s">
        <v>6</v>
      </c>
      <c r="M27980" s="4" t="s">
        <v>6</v>
      </c>
      <c r="N27980" s="4" t="s">
        <v>6</v>
      </c>
      <c r="O27980" s="4" t="s">
        <v>6</v>
      </c>
      <c r="P27980" s="4" t="s">
        <v>6</v>
      </c>
      <c r="Q27980" s="4" t="s">
        <v>6</v>
      </c>
      <c r="R27980" s="4" t="s">
        <v>6</v>
      </c>
      <c r="S27980" s="4" t="s">
        <v>6</v>
      </c>
      <c r="T27980" s="4" t="s">
        <v>6</v>
      </c>
      <c r="U27980" s="4" t="s">
        <v>6</v>
      </c>
    </row>
    <row r="27981" spans="1:21">
      <c r="A27981" t="n">
        <v>223726</v>
      </c>
      <c r="B27981" s="38" t="n">
        <v>36</v>
      </c>
      <c r="C27981" s="7" t="n">
        <v>8</v>
      </c>
      <c r="D27981" s="7" t="n">
        <v>7033</v>
      </c>
      <c r="E27981" s="7" t="n">
        <v>0</v>
      </c>
      <c r="F27981" s="7" t="s">
        <v>1657</v>
      </c>
      <c r="G27981" s="7" t="s">
        <v>1658</v>
      </c>
      <c r="H27981" s="7" t="s">
        <v>1608</v>
      </c>
      <c r="I27981" s="7" t="s">
        <v>1659</v>
      </c>
      <c r="J27981" s="7" t="s">
        <v>12</v>
      </c>
      <c r="K27981" s="7" t="s">
        <v>12</v>
      </c>
      <c r="L27981" s="7" t="s">
        <v>12</v>
      </c>
      <c r="M27981" s="7" t="s">
        <v>12</v>
      </c>
      <c r="N27981" s="7" t="s">
        <v>12</v>
      </c>
      <c r="O27981" s="7" t="s">
        <v>12</v>
      </c>
      <c r="P27981" s="7" t="s">
        <v>12</v>
      </c>
      <c r="Q27981" s="7" t="s">
        <v>12</v>
      </c>
      <c r="R27981" s="7" t="s">
        <v>12</v>
      </c>
      <c r="S27981" s="7" t="s">
        <v>12</v>
      </c>
      <c r="T27981" s="7" t="s">
        <v>12</v>
      </c>
      <c r="U27981" s="7" t="s">
        <v>12</v>
      </c>
    </row>
    <row r="27982" spans="1:21">
      <c r="A27982" t="s">
        <v>4</v>
      </c>
      <c r="B27982" s="4" t="s">
        <v>5</v>
      </c>
      <c r="C27982" s="4" t="s">
        <v>13</v>
      </c>
      <c r="D27982" s="4" t="s">
        <v>10</v>
      </c>
      <c r="E27982" s="4" t="s">
        <v>13</v>
      </c>
      <c r="F27982" s="4" t="s">
        <v>6</v>
      </c>
      <c r="G27982" s="4" t="s">
        <v>6</v>
      </c>
      <c r="H27982" s="4" t="s">
        <v>6</v>
      </c>
      <c r="I27982" s="4" t="s">
        <v>6</v>
      </c>
      <c r="J27982" s="4" t="s">
        <v>6</v>
      </c>
      <c r="K27982" s="4" t="s">
        <v>6</v>
      </c>
      <c r="L27982" s="4" t="s">
        <v>6</v>
      </c>
      <c r="M27982" s="4" t="s">
        <v>6</v>
      </c>
      <c r="N27982" s="4" t="s">
        <v>6</v>
      </c>
      <c r="O27982" s="4" t="s">
        <v>6</v>
      </c>
      <c r="P27982" s="4" t="s">
        <v>6</v>
      </c>
      <c r="Q27982" s="4" t="s">
        <v>6</v>
      </c>
      <c r="R27982" s="4" t="s">
        <v>6</v>
      </c>
      <c r="S27982" s="4" t="s">
        <v>6</v>
      </c>
      <c r="T27982" s="4" t="s">
        <v>6</v>
      </c>
      <c r="U27982" s="4" t="s">
        <v>6</v>
      </c>
    </row>
    <row r="27983" spans="1:21">
      <c r="A27983" t="n">
        <v>223787</v>
      </c>
      <c r="B27983" s="38" t="n">
        <v>36</v>
      </c>
      <c r="C27983" s="7" t="n">
        <v>8</v>
      </c>
      <c r="D27983" s="7" t="n">
        <v>7034</v>
      </c>
      <c r="E27983" s="7" t="n">
        <v>0</v>
      </c>
      <c r="F27983" s="7" t="s">
        <v>1657</v>
      </c>
      <c r="G27983" s="7" t="s">
        <v>1658</v>
      </c>
      <c r="H27983" s="7" t="s">
        <v>1608</v>
      </c>
      <c r="I27983" s="7" t="s">
        <v>1660</v>
      </c>
      <c r="J27983" s="7" t="s">
        <v>12</v>
      </c>
      <c r="K27983" s="7" t="s">
        <v>12</v>
      </c>
      <c r="L27983" s="7" t="s">
        <v>12</v>
      </c>
      <c r="M27983" s="7" t="s">
        <v>12</v>
      </c>
      <c r="N27983" s="7" t="s">
        <v>12</v>
      </c>
      <c r="O27983" s="7" t="s">
        <v>12</v>
      </c>
      <c r="P27983" s="7" t="s">
        <v>12</v>
      </c>
      <c r="Q27983" s="7" t="s">
        <v>12</v>
      </c>
      <c r="R27983" s="7" t="s">
        <v>12</v>
      </c>
      <c r="S27983" s="7" t="s">
        <v>12</v>
      </c>
      <c r="T27983" s="7" t="s">
        <v>12</v>
      </c>
      <c r="U27983" s="7" t="s">
        <v>12</v>
      </c>
    </row>
    <row r="27984" spans="1:21">
      <c r="A27984" t="s">
        <v>4</v>
      </c>
      <c r="B27984" s="4" t="s">
        <v>5</v>
      </c>
      <c r="C27984" s="4" t="s">
        <v>13</v>
      </c>
      <c r="D27984" s="4" t="s">
        <v>10</v>
      </c>
      <c r="E27984" s="4" t="s">
        <v>13</v>
      </c>
      <c r="F27984" s="4" t="s">
        <v>6</v>
      </c>
      <c r="G27984" s="4" t="s">
        <v>6</v>
      </c>
      <c r="H27984" s="4" t="s">
        <v>6</v>
      </c>
      <c r="I27984" s="4" t="s">
        <v>6</v>
      </c>
      <c r="J27984" s="4" t="s">
        <v>6</v>
      </c>
      <c r="K27984" s="4" t="s">
        <v>6</v>
      </c>
      <c r="L27984" s="4" t="s">
        <v>6</v>
      </c>
      <c r="M27984" s="4" t="s">
        <v>6</v>
      </c>
      <c r="N27984" s="4" t="s">
        <v>6</v>
      </c>
      <c r="O27984" s="4" t="s">
        <v>6</v>
      </c>
      <c r="P27984" s="4" t="s">
        <v>6</v>
      </c>
      <c r="Q27984" s="4" t="s">
        <v>6</v>
      </c>
      <c r="R27984" s="4" t="s">
        <v>6</v>
      </c>
      <c r="S27984" s="4" t="s">
        <v>6</v>
      </c>
      <c r="T27984" s="4" t="s">
        <v>6</v>
      </c>
      <c r="U27984" s="4" t="s">
        <v>6</v>
      </c>
    </row>
    <row r="27985" spans="1:21">
      <c r="A27985" t="n">
        <v>223848</v>
      </c>
      <c r="B27985" s="38" t="n">
        <v>36</v>
      </c>
      <c r="C27985" s="7" t="n">
        <v>8</v>
      </c>
      <c r="D27985" s="7" t="n">
        <v>26</v>
      </c>
      <c r="E27985" s="7" t="n">
        <v>0</v>
      </c>
      <c r="F27985" s="7" t="s">
        <v>1578</v>
      </c>
      <c r="G27985" s="7" t="s">
        <v>1008</v>
      </c>
      <c r="H27985" s="7" t="s">
        <v>12</v>
      </c>
      <c r="I27985" s="7" t="s">
        <v>12</v>
      </c>
      <c r="J27985" s="7" t="s">
        <v>12</v>
      </c>
      <c r="K27985" s="7" t="s">
        <v>12</v>
      </c>
      <c r="L27985" s="7" t="s">
        <v>12</v>
      </c>
      <c r="M27985" s="7" t="s">
        <v>12</v>
      </c>
      <c r="N27985" s="7" t="s">
        <v>12</v>
      </c>
      <c r="O27985" s="7" t="s">
        <v>12</v>
      </c>
      <c r="P27985" s="7" t="s">
        <v>12</v>
      </c>
      <c r="Q27985" s="7" t="s">
        <v>12</v>
      </c>
      <c r="R27985" s="7" t="s">
        <v>12</v>
      </c>
      <c r="S27985" s="7" t="s">
        <v>12</v>
      </c>
      <c r="T27985" s="7" t="s">
        <v>12</v>
      </c>
      <c r="U27985" s="7" t="s">
        <v>12</v>
      </c>
    </row>
    <row r="27986" spans="1:21">
      <c r="A27986" t="s">
        <v>4</v>
      </c>
      <c r="B27986" s="4" t="s">
        <v>5</v>
      </c>
      <c r="C27986" s="4" t="s">
        <v>13</v>
      </c>
      <c r="D27986" s="4" t="s">
        <v>10</v>
      </c>
      <c r="E27986" s="4" t="s">
        <v>13</v>
      </c>
      <c r="F27986" s="4" t="s">
        <v>6</v>
      </c>
      <c r="G27986" s="4" t="s">
        <v>6</v>
      </c>
      <c r="H27986" s="4" t="s">
        <v>6</v>
      </c>
      <c r="I27986" s="4" t="s">
        <v>6</v>
      </c>
      <c r="J27986" s="4" t="s">
        <v>6</v>
      </c>
      <c r="K27986" s="4" t="s">
        <v>6</v>
      </c>
      <c r="L27986" s="4" t="s">
        <v>6</v>
      </c>
      <c r="M27986" s="4" t="s">
        <v>6</v>
      </c>
      <c r="N27986" s="4" t="s">
        <v>6</v>
      </c>
      <c r="O27986" s="4" t="s">
        <v>6</v>
      </c>
      <c r="P27986" s="4" t="s">
        <v>6</v>
      </c>
      <c r="Q27986" s="4" t="s">
        <v>6</v>
      </c>
      <c r="R27986" s="4" t="s">
        <v>6</v>
      </c>
      <c r="S27986" s="4" t="s">
        <v>6</v>
      </c>
      <c r="T27986" s="4" t="s">
        <v>6</v>
      </c>
      <c r="U27986" s="4" t="s">
        <v>6</v>
      </c>
    </row>
    <row r="27987" spans="1:21">
      <c r="A27987" t="n">
        <v>223890</v>
      </c>
      <c r="B27987" s="38" t="n">
        <v>36</v>
      </c>
      <c r="C27987" s="7" t="n">
        <v>8</v>
      </c>
      <c r="D27987" s="7" t="n">
        <v>0</v>
      </c>
      <c r="E27987" s="7" t="n">
        <v>0</v>
      </c>
      <c r="F27987" s="7" t="s">
        <v>1488</v>
      </c>
      <c r="G27987" s="7" t="s">
        <v>12</v>
      </c>
      <c r="H27987" s="7" t="s">
        <v>12</v>
      </c>
      <c r="I27987" s="7" t="s">
        <v>12</v>
      </c>
      <c r="J27987" s="7" t="s">
        <v>12</v>
      </c>
      <c r="K27987" s="7" t="s">
        <v>12</v>
      </c>
      <c r="L27987" s="7" t="s">
        <v>12</v>
      </c>
      <c r="M27987" s="7" t="s">
        <v>12</v>
      </c>
      <c r="N27987" s="7" t="s">
        <v>12</v>
      </c>
      <c r="O27987" s="7" t="s">
        <v>12</v>
      </c>
      <c r="P27987" s="7" t="s">
        <v>12</v>
      </c>
      <c r="Q27987" s="7" t="s">
        <v>12</v>
      </c>
      <c r="R27987" s="7" t="s">
        <v>12</v>
      </c>
      <c r="S27987" s="7" t="s">
        <v>12</v>
      </c>
      <c r="T27987" s="7" t="s">
        <v>12</v>
      </c>
      <c r="U27987" s="7" t="s">
        <v>12</v>
      </c>
    </row>
    <row r="27988" spans="1:21">
      <c r="A27988" t="s">
        <v>4</v>
      </c>
      <c r="B27988" s="4" t="s">
        <v>5</v>
      </c>
      <c r="C27988" s="4" t="s">
        <v>13</v>
      </c>
      <c r="D27988" s="4" t="s">
        <v>10</v>
      </c>
      <c r="E27988" s="4" t="s">
        <v>13</v>
      </c>
      <c r="F27988" s="4" t="s">
        <v>6</v>
      </c>
      <c r="G27988" s="4" t="s">
        <v>6</v>
      </c>
      <c r="H27988" s="4" t="s">
        <v>6</v>
      </c>
      <c r="I27988" s="4" t="s">
        <v>6</v>
      </c>
      <c r="J27988" s="4" t="s">
        <v>6</v>
      </c>
      <c r="K27988" s="4" t="s">
        <v>6</v>
      </c>
      <c r="L27988" s="4" t="s">
        <v>6</v>
      </c>
      <c r="M27988" s="4" t="s">
        <v>6</v>
      </c>
      <c r="N27988" s="4" t="s">
        <v>6</v>
      </c>
      <c r="O27988" s="4" t="s">
        <v>6</v>
      </c>
      <c r="P27988" s="4" t="s">
        <v>6</v>
      </c>
      <c r="Q27988" s="4" t="s">
        <v>6</v>
      </c>
      <c r="R27988" s="4" t="s">
        <v>6</v>
      </c>
      <c r="S27988" s="4" t="s">
        <v>6</v>
      </c>
      <c r="T27988" s="4" t="s">
        <v>6</v>
      </c>
      <c r="U27988" s="4" t="s">
        <v>6</v>
      </c>
    </row>
    <row r="27989" spans="1:21">
      <c r="A27989" t="n">
        <v>223920</v>
      </c>
      <c r="B27989" s="38" t="n">
        <v>36</v>
      </c>
      <c r="C27989" s="7" t="n">
        <v>8</v>
      </c>
      <c r="D27989" s="7" t="n">
        <v>23</v>
      </c>
      <c r="E27989" s="7" t="n">
        <v>0</v>
      </c>
      <c r="F27989" s="7" t="s">
        <v>1488</v>
      </c>
      <c r="G27989" s="7" t="s">
        <v>12</v>
      </c>
      <c r="H27989" s="7" t="s">
        <v>12</v>
      </c>
      <c r="I27989" s="7" t="s">
        <v>12</v>
      </c>
      <c r="J27989" s="7" t="s">
        <v>12</v>
      </c>
      <c r="K27989" s="7" t="s">
        <v>12</v>
      </c>
      <c r="L27989" s="7" t="s">
        <v>12</v>
      </c>
      <c r="M27989" s="7" t="s">
        <v>12</v>
      </c>
      <c r="N27989" s="7" t="s">
        <v>12</v>
      </c>
      <c r="O27989" s="7" t="s">
        <v>12</v>
      </c>
      <c r="P27989" s="7" t="s">
        <v>12</v>
      </c>
      <c r="Q27989" s="7" t="s">
        <v>12</v>
      </c>
      <c r="R27989" s="7" t="s">
        <v>12</v>
      </c>
      <c r="S27989" s="7" t="s">
        <v>12</v>
      </c>
      <c r="T27989" s="7" t="s">
        <v>12</v>
      </c>
      <c r="U27989" s="7" t="s">
        <v>12</v>
      </c>
    </row>
    <row r="27990" spans="1:21">
      <c r="A27990" t="s">
        <v>4</v>
      </c>
      <c r="B27990" s="4" t="s">
        <v>5</v>
      </c>
      <c r="C27990" s="4" t="s">
        <v>6</v>
      </c>
      <c r="D27990" s="4" t="s">
        <v>10</v>
      </c>
    </row>
    <row r="27991" spans="1:21">
      <c r="A27991" t="n">
        <v>223950</v>
      </c>
      <c r="B27991" s="84" t="n">
        <v>29</v>
      </c>
      <c r="C27991" s="7" t="s">
        <v>1517</v>
      </c>
      <c r="D27991" s="7" t="n">
        <v>7034</v>
      </c>
    </row>
    <row r="27992" spans="1:21">
      <c r="A27992" t="s">
        <v>4</v>
      </c>
      <c r="B27992" s="4" t="s">
        <v>5</v>
      </c>
      <c r="C27992" s="4" t="s">
        <v>6</v>
      </c>
      <c r="D27992" s="4" t="s">
        <v>10</v>
      </c>
    </row>
    <row r="27993" spans="1:21">
      <c r="A27993" t="n">
        <v>223966</v>
      </c>
      <c r="B27993" s="84" t="n">
        <v>29</v>
      </c>
      <c r="C27993" s="7" t="s">
        <v>1549</v>
      </c>
      <c r="D27993" s="7" t="n">
        <v>7033</v>
      </c>
    </row>
    <row r="27994" spans="1:21">
      <c r="A27994" t="s">
        <v>4</v>
      </c>
      <c r="B27994" s="4" t="s">
        <v>5</v>
      </c>
      <c r="C27994" s="4" t="s">
        <v>10</v>
      </c>
    </row>
    <row r="27995" spans="1:21">
      <c r="A27995" t="n">
        <v>223982</v>
      </c>
      <c r="B27995" s="15" t="n">
        <v>13</v>
      </c>
      <c r="C27995" s="7" t="n">
        <v>6465</v>
      </c>
    </row>
    <row r="27996" spans="1:21">
      <c r="A27996" t="s">
        <v>4</v>
      </c>
      <c r="B27996" s="4" t="s">
        <v>5</v>
      </c>
      <c r="C27996" s="4" t="s">
        <v>13</v>
      </c>
      <c r="D27996" s="4" t="s">
        <v>13</v>
      </c>
      <c r="E27996" s="4" t="s">
        <v>6</v>
      </c>
    </row>
    <row r="27997" spans="1:21">
      <c r="A27997" t="n">
        <v>223985</v>
      </c>
      <c r="B27997" s="83" t="n">
        <v>39</v>
      </c>
      <c r="C27997" s="7" t="n">
        <v>21</v>
      </c>
      <c r="D27997" s="7" t="n">
        <v>0</v>
      </c>
      <c r="E27997" s="7" t="s">
        <v>1550</v>
      </c>
    </row>
    <row r="27998" spans="1:21">
      <c r="A27998" t="s">
        <v>4</v>
      </c>
      <c r="B27998" s="4" t="s">
        <v>5</v>
      </c>
      <c r="C27998" s="4" t="s">
        <v>13</v>
      </c>
      <c r="D27998" s="4" t="s">
        <v>13</v>
      </c>
      <c r="E27998" s="4" t="s">
        <v>6</v>
      </c>
    </row>
    <row r="27999" spans="1:21">
      <c r="A27999" t="n">
        <v>223993</v>
      </c>
      <c r="B27999" s="83" t="n">
        <v>39</v>
      </c>
      <c r="C27999" s="7" t="n">
        <v>21</v>
      </c>
      <c r="D27999" s="7" t="n">
        <v>0</v>
      </c>
      <c r="E27999" s="7" t="s">
        <v>1551</v>
      </c>
    </row>
    <row r="28000" spans="1:21">
      <c r="A28000" t="s">
        <v>4</v>
      </c>
      <c r="B28000" s="4" t="s">
        <v>5</v>
      </c>
      <c r="C28000" s="4" t="s">
        <v>13</v>
      </c>
      <c r="D28000" s="4" t="s">
        <v>10</v>
      </c>
      <c r="E28000" s="4" t="s">
        <v>10</v>
      </c>
    </row>
    <row r="28001" spans="1:21">
      <c r="A28001" t="n">
        <v>224001</v>
      </c>
      <c r="B28001" s="14" t="n">
        <v>50</v>
      </c>
      <c r="C28001" s="7" t="n">
        <v>1</v>
      </c>
      <c r="D28001" s="7" t="n">
        <v>8040</v>
      </c>
      <c r="E28001" s="7" t="n">
        <v>0</v>
      </c>
    </row>
    <row r="28002" spans="1:21">
      <c r="A28002" t="s">
        <v>4</v>
      </c>
      <c r="B28002" s="4" t="s">
        <v>5</v>
      </c>
      <c r="C28002" s="4" t="s">
        <v>10</v>
      </c>
      <c r="D28002" s="4" t="s">
        <v>9</v>
      </c>
    </row>
    <row r="28003" spans="1:21">
      <c r="A28003" t="n">
        <v>224007</v>
      </c>
      <c r="B28003" s="41" t="n">
        <v>43</v>
      </c>
      <c r="C28003" s="7" t="n">
        <v>1</v>
      </c>
      <c r="D28003" s="7" t="n">
        <v>16</v>
      </c>
    </row>
    <row r="28004" spans="1:21">
      <c r="A28004" t="s">
        <v>4</v>
      </c>
      <c r="B28004" s="4" t="s">
        <v>5</v>
      </c>
      <c r="C28004" s="4" t="s">
        <v>10</v>
      </c>
      <c r="D28004" s="4" t="s">
        <v>13</v>
      </c>
      <c r="E28004" s="4" t="s">
        <v>13</v>
      </c>
      <c r="F28004" s="4" t="s">
        <v>6</v>
      </c>
    </row>
    <row r="28005" spans="1:21">
      <c r="A28005" t="n">
        <v>224014</v>
      </c>
      <c r="B28005" s="64" t="n">
        <v>47</v>
      </c>
      <c r="C28005" s="7" t="n">
        <v>1</v>
      </c>
      <c r="D28005" s="7" t="n">
        <v>0</v>
      </c>
      <c r="E28005" s="7" t="n">
        <v>0</v>
      </c>
      <c r="F28005" s="7" t="s">
        <v>1053</v>
      </c>
    </row>
    <row r="28006" spans="1:21">
      <c r="A28006" t="s">
        <v>4</v>
      </c>
      <c r="B28006" s="4" t="s">
        <v>5</v>
      </c>
      <c r="C28006" s="4" t="s">
        <v>10</v>
      </c>
    </row>
    <row r="28007" spans="1:21">
      <c r="A28007" t="n">
        <v>224036</v>
      </c>
      <c r="B28007" s="35" t="n">
        <v>16</v>
      </c>
      <c r="C28007" s="7" t="n">
        <v>0</v>
      </c>
    </row>
    <row r="28008" spans="1:21">
      <c r="A28008" t="s">
        <v>4</v>
      </c>
      <c r="B28008" s="4" t="s">
        <v>5</v>
      </c>
      <c r="C28008" s="4" t="s">
        <v>10</v>
      </c>
      <c r="D28008" s="4" t="s">
        <v>13</v>
      </c>
      <c r="E28008" s="4" t="s">
        <v>6</v>
      </c>
      <c r="F28008" s="4" t="s">
        <v>22</v>
      </c>
      <c r="G28008" s="4" t="s">
        <v>22</v>
      </c>
      <c r="H28008" s="4" t="s">
        <v>22</v>
      </c>
    </row>
    <row r="28009" spans="1:21">
      <c r="A28009" t="n">
        <v>224039</v>
      </c>
      <c r="B28009" s="39" t="n">
        <v>48</v>
      </c>
      <c r="C28009" s="7" t="n">
        <v>1</v>
      </c>
      <c r="D28009" s="7" t="n">
        <v>0</v>
      </c>
      <c r="E28009" s="7" t="s">
        <v>408</v>
      </c>
      <c r="F28009" s="7" t="n">
        <v>0</v>
      </c>
      <c r="G28009" s="7" t="n">
        <v>1</v>
      </c>
      <c r="H28009" s="7" t="n">
        <v>0</v>
      </c>
    </row>
    <row r="28010" spans="1:21">
      <c r="A28010" t="s">
        <v>4</v>
      </c>
      <c r="B28010" s="4" t="s">
        <v>5</v>
      </c>
      <c r="C28010" s="4" t="s">
        <v>10</v>
      </c>
      <c r="D28010" s="4" t="s">
        <v>9</v>
      </c>
    </row>
    <row r="28011" spans="1:21">
      <c r="A28011" t="n">
        <v>224063</v>
      </c>
      <c r="B28011" s="41" t="n">
        <v>43</v>
      </c>
      <c r="C28011" s="7" t="n">
        <v>2</v>
      </c>
      <c r="D28011" s="7" t="n">
        <v>16</v>
      </c>
    </row>
    <row r="28012" spans="1:21">
      <c r="A28012" t="s">
        <v>4</v>
      </c>
      <c r="B28012" s="4" t="s">
        <v>5</v>
      </c>
      <c r="C28012" s="4" t="s">
        <v>10</v>
      </c>
      <c r="D28012" s="4" t="s">
        <v>13</v>
      </c>
      <c r="E28012" s="4" t="s">
        <v>13</v>
      </c>
      <c r="F28012" s="4" t="s">
        <v>6</v>
      </c>
    </row>
    <row r="28013" spans="1:21">
      <c r="A28013" t="n">
        <v>224070</v>
      </c>
      <c r="B28013" s="64" t="n">
        <v>47</v>
      </c>
      <c r="C28013" s="7" t="n">
        <v>2</v>
      </c>
      <c r="D28013" s="7" t="n">
        <v>0</v>
      </c>
      <c r="E28013" s="7" t="n">
        <v>0</v>
      </c>
      <c r="F28013" s="7" t="s">
        <v>1053</v>
      </c>
    </row>
    <row r="28014" spans="1:21">
      <c r="A28014" t="s">
        <v>4</v>
      </c>
      <c r="B28014" s="4" t="s">
        <v>5</v>
      </c>
      <c r="C28014" s="4" t="s">
        <v>10</v>
      </c>
    </row>
    <row r="28015" spans="1:21">
      <c r="A28015" t="n">
        <v>224092</v>
      </c>
      <c r="B28015" s="35" t="n">
        <v>16</v>
      </c>
      <c r="C28015" s="7" t="n">
        <v>0</v>
      </c>
    </row>
    <row r="28016" spans="1:21">
      <c r="A28016" t="s">
        <v>4</v>
      </c>
      <c r="B28016" s="4" t="s">
        <v>5</v>
      </c>
      <c r="C28016" s="4" t="s">
        <v>10</v>
      </c>
      <c r="D28016" s="4" t="s">
        <v>13</v>
      </c>
      <c r="E28016" s="4" t="s">
        <v>6</v>
      </c>
      <c r="F28016" s="4" t="s">
        <v>22</v>
      </c>
      <c r="G28016" s="4" t="s">
        <v>22</v>
      </c>
      <c r="H28016" s="4" t="s">
        <v>22</v>
      </c>
    </row>
    <row r="28017" spans="1:8">
      <c r="A28017" t="n">
        <v>224095</v>
      </c>
      <c r="B28017" s="39" t="n">
        <v>48</v>
      </c>
      <c r="C28017" s="7" t="n">
        <v>2</v>
      </c>
      <c r="D28017" s="7" t="n">
        <v>0</v>
      </c>
      <c r="E28017" s="7" t="s">
        <v>408</v>
      </c>
      <c r="F28017" s="7" t="n">
        <v>0</v>
      </c>
      <c r="G28017" s="7" t="n">
        <v>1</v>
      </c>
      <c r="H28017" s="7" t="n">
        <v>0</v>
      </c>
    </row>
    <row r="28018" spans="1:8">
      <c r="A28018" t="s">
        <v>4</v>
      </c>
      <c r="B28018" s="4" t="s">
        <v>5</v>
      </c>
      <c r="C28018" s="4" t="s">
        <v>10</v>
      </c>
      <c r="D28018" s="4" t="s">
        <v>9</v>
      </c>
    </row>
    <row r="28019" spans="1:8">
      <c r="A28019" t="n">
        <v>224119</v>
      </c>
      <c r="B28019" s="41" t="n">
        <v>43</v>
      </c>
      <c r="C28019" s="7" t="n">
        <v>3</v>
      </c>
      <c r="D28019" s="7" t="n">
        <v>16</v>
      </c>
    </row>
    <row r="28020" spans="1:8">
      <c r="A28020" t="s">
        <v>4</v>
      </c>
      <c r="B28020" s="4" t="s">
        <v>5</v>
      </c>
      <c r="C28020" s="4" t="s">
        <v>10</v>
      </c>
      <c r="D28020" s="4" t="s">
        <v>13</v>
      </c>
      <c r="E28020" s="4" t="s">
        <v>13</v>
      </c>
      <c r="F28020" s="4" t="s">
        <v>6</v>
      </c>
    </row>
    <row r="28021" spans="1:8">
      <c r="A28021" t="n">
        <v>224126</v>
      </c>
      <c r="B28021" s="64" t="n">
        <v>47</v>
      </c>
      <c r="C28021" s="7" t="n">
        <v>3</v>
      </c>
      <c r="D28021" s="7" t="n">
        <v>0</v>
      </c>
      <c r="E28021" s="7" t="n">
        <v>0</v>
      </c>
      <c r="F28021" s="7" t="s">
        <v>1053</v>
      </c>
    </row>
    <row r="28022" spans="1:8">
      <c r="A28022" t="s">
        <v>4</v>
      </c>
      <c r="B28022" s="4" t="s">
        <v>5</v>
      </c>
      <c r="C28022" s="4" t="s">
        <v>10</v>
      </c>
    </row>
    <row r="28023" spans="1:8">
      <c r="A28023" t="n">
        <v>224148</v>
      </c>
      <c r="B28023" s="35" t="n">
        <v>16</v>
      </c>
      <c r="C28023" s="7" t="n">
        <v>0</v>
      </c>
    </row>
    <row r="28024" spans="1:8">
      <c r="A28024" t="s">
        <v>4</v>
      </c>
      <c r="B28024" s="4" t="s">
        <v>5</v>
      </c>
      <c r="C28024" s="4" t="s">
        <v>10</v>
      </c>
      <c r="D28024" s="4" t="s">
        <v>13</v>
      </c>
      <c r="E28024" s="4" t="s">
        <v>6</v>
      </c>
      <c r="F28024" s="4" t="s">
        <v>22</v>
      </c>
      <c r="G28024" s="4" t="s">
        <v>22</v>
      </c>
      <c r="H28024" s="4" t="s">
        <v>22</v>
      </c>
    </row>
    <row r="28025" spans="1:8">
      <c r="A28025" t="n">
        <v>224151</v>
      </c>
      <c r="B28025" s="39" t="n">
        <v>48</v>
      </c>
      <c r="C28025" s="7" t="n">
        <v>3</v>
      </c>
      <c r="D28025" s="7" t="n">
        <v>0</v>
      </c>
      <c r="E28025" s="7" t="s">
        <v>408</v>
      </c>
      <c r="F28025" s="7" t="n">
        <v>0</v>
      </c>
      <c r="G28025" s="7" t="n">
        <v>1</v>
      </c>
      <c r="H28025" s="7" t="n">
        <v>0</v>
      </c>
    </row>
    <row r="28026" spans="1:8">
      <c r="A28026" t="s">
        <v>4</v>
      </c>
      <c r="B28026" s="4" t="s">
        <v>5</v>
      </c>
      <c r="C28026" s="4" t="s">
        <v>10</v>
      </c>
      <c r="D28026" s="4" t="s">
        <v>9</v>
      </c>
    </row>
    <row r="28027" spans="1:8">
      <c r="A28027" t="n">
        <v>224175</v>
      </c>
      <c r="B28027" s="41" t="n">
        <v>43</v>
      </c>
      <c r="C28027" s="7" t="n">
        <v>4</v>
      </c>
      <c r="D28027" s="7" t="n">
        <v>16</v>
      </c>
    </row>
    <row r="28028" spans="1:8">
      <c r="A28028" t="s">
        <v>4</v>
      </c>
      <c r="B28028" s="4" t="s">
        <v>5</v>
      </c>
      <c r="C28028" s="4" t="s">
        <v>10</v>
      </c>
      <c r="D28028" s="4" t="s">
        <v>13</v>
      </c>
      <c r="E28028" s="4" t="s">
        <v>13</v>
      </c>
      <c r="F28028" s="4" t="s">
        <v>6</v>
      </c>
    </row>
    <row r="28029" spans="1:8">
      <c r="A28029" t="n">
        <v>224182</v>
      </c>
      <c r="B28029" s="64" t="n">
        <v>47</v>
      </c>
      <c r="C28029" s="7" t="n">
        <v>4</v>
      </c>
      <c r="D28029" s="7" t="n">
        <v>0</v>
      </c>
      <c r="E28029" s="7" t="n">
        <v>0</v>
      </c>
      <c r="F28029" s="7" t="s">
        <v>1053</v>
      </c>
    </row>
    <row r="28030" spans="1:8">
      <c r="A28030" t="s">
        <v>4</v>
      </c>
      <c r="B28030" s="4" t="s">
        <v>5</v>
      </c>
      <c r="C28030" s="4" t="s">
        <v>10</v>
      </c>
    </row>
    <row r="28031" spans="1:8">
      <c r="A28031" t="n">
        <v>224204</v>
      </c>
      <c r="B28031" s="35" t="n">
        <v>16</v>
      </c>
      <c r="C28031" s="7" t="n">
        <v>0</v>
      </c>
    </row>
    <row r="28032" spans="1:8">
      <c r="A28032" t="s">
        <v>4</v>
      </c>
      <c r="B28032" s="4" t="s">
        <v>5</v>
      </c>
      <c r="C28032" s="4" t="s">
        <v>10</v>
      </c>
      <c r="D28032" s="4" t="s">
        <v>13</v>
      </c>
      <c r="E28032" s="4" t="s">
        <v>6</v>
      </c>
      <c r="F28032" s="4" t="s">
        <v>22</v>
      </c>
      <c r="G28032" s="4" t="s">
        <v>22</v>
      </c>
      <c r="H28032" s="4" t="s">
        <v>22</v>
      </c>
    </row>
    <row r="28033" spans="1:8">
      <c r="A28033" t="n">
        <v>224207</v>
      </c>
      <c r="B28033" s="39" t="n">
        <v>48</v>
      </c>
      <c r="C28033" s="7" t="n">
        <v>4</v>
      </c>
      <c r="D28033" s="7" t="n">
        <v>0</v>
      </c>
      <c r="E28033" s="7" t="s">
        <v>408</v>
      </c>
      <c r="F28033" s="7" t="n">
        <v>0</v>
      </c>
      <c r="G28033" s="7" t="n">
        <v>1</v>
      </c>
      <c r="H28033" s="7" t="n">
        <v>0</v>
      </c>
    </row>
    <row r="28034" spans="1:8">
      <c r="A28034" t="s">
        <v>4</v>
      </c>
      <c r="B28034" s="4" t="s">
        <v>5</v>
      </c>
      <c r="C28034" s="4" t="s">
        <v>10</v>
      </c>
      <c r="D28034" s="4" t="s">
        <v>9</v>
      </c>
    </row>
    <row r="28035" spans="1:8">
      <c r="A28035" t="n">
        <v>224231</v>
      </c>
      <c r="B28035" s="41" t="n">
        <v>43</v>
      </c>
      <c r="C28035" s="7" t="n">
        <v>5</v>
      </c>
      <c r="D28035" s="7" t="n">
        <v>16</v>
      </c>
    </row>
    <row r="28036" spans="1:8">
      <c r="A28036" t="s">
        <v>4</v>
      </c>
      <c r="B28036" s="4" t="s">
        <v>5</v>
      </c>
      <c r="C28036" s="4" t="s">
        <v>10</v>
      </c>
      <c r="D28036" s="4" t="s">
        <v>13</v>
      </c>
      <c r="E28036" s="4" t="s">
        <v>13</v>
      </c>
      <c r="F28036" s="4" t="s">
        <v>6</v>
      </c>
    </row>
    <row r="28037" spans="1:8">
      <c r="A28037" t="n">
        <v>224238</v>
      </c>
      <c r="B28037" s="64" t="n">
        <v>47</v>
      </c>
      <c r="C28037" s="7" t="n">
        <v>5</v>
      </c>
      <c r="D28037" s="7" t="n">
        <v>0</v>
      </c>
      <c r="E28037" s="7" t="n">
        <v>0</v>
      </c>
      <c r="F28037" s="7" t="s">
        <v>1053</v>
      </c>
    </row>
    <row r="28038" spans="1:8">
      <c r="A28038" t="s">
        <v>4</v>
      </c>
      <c r="B28038" s="4" t="s">
        <v>5</v>
      </c>
      <c r="C28038" s="4" t="s">
        <v>10</v>
      </c>
    </row>
    <row r="28039" spans="1:8">
      <c r="A28039" t="n">
        <v>224260</v>
      </c>
      <c r="B28039" s="35" t="n">
        <v>16</v>
      </c>
      <c r="C28039" s="7" t="n">
        <v>0</v>
      </c>
    </row>
    <row r="28040" spans="1:8">
      <c r="A28040" t="s">
        <v>4</v>
      </c>
      <c r="B28040" s="4" t="s">
        <v>5</v>
      </c>
      <c r="C28040" s="4" t="s">
        <v>10</v>
      </c>
      <c r="D28040" s="4" t="s">
        <v>13</v>
      </c>
      <c r="E28040" s="4" t="s">
        <v>6</v>
      </c>
      <c r="F28040" s="4" t="s">
        <v>22</v>
      </c>
      <c r="G28040" s="4" t="s">
        <v>22</v>
      </c>
      <c r="H28040" s="4" t="s">
        <v>22</v>
      </c>
    </row>
    <row r="28041" spans="1:8">
      <c r="A28041" t="n">
        <v>224263</v>
      </c>
      <c r="B28041" s="39" t="n">
        <v>48</v>
      </c>
      <c r="C28041" s="7" t="n">
        <v>5</v>
      </c>
      <c r="D28041" s="7" t="n">
        <v>0</v>
      </c>
      <c r="E28041" s="7" t="s">
        <v>408</v>
      </c>
      <c r="F28041" s="7" t="n">
        <v>0</v>
      </c>
      <c r="G28041" s="7" t="n">
        <v>1</v>
      </c>
      <c r="H28041" s="7" t="n">
        <v>0</v>
      </c>
    </row>
    <row r="28042" spans="1:8">
      <c r="A28042" t="s">
        <v>4</v>
      </c>
      <c r="B28042" s="4" t="s">
        <v>5</v>
      </c>
      <c r="C28042" s="4" t="s">
        <v>10</v>
      </c>
      <c r="D28042" s="4" t="s">
        <v>9</v>
      </c>
    </row>
    <row r="28043" spans="1:8">
      <c r="A28043" t="n">
        <v>224287</v>
      </c>
      <c r="B28043" s="41" t="n">
        <v>43</v>
      </c>
      <c r="C28043" s="7" t="n">
        <v>6</v>
      </c>
      <c r="D28043" s="7" t="n">
        <v>16</v>
      </c>
    </row>
    <row r="28044" spans="1:8">
      <c r="A28044" t="s">
        <v>4</v>
      </c>
      <c r="B28044" s="4" t="s">
        <v>5</v>
      </c>
      <c r="C28044" s="4" t="s">
        <v>10</v>
      </c>
      <c r="D28044" s="4" t="s">
        <v>13</v>
      </c>
      <c r="E28044" s="4" t="s">
        <v>13</v>
      </c>
      <c r="F28044" s="4" t="s">
        <v>6</v>
      </c>
    </row>
    <row r="28045" spans="1:8">
      <c r="A28045" t="n">
        <v>224294</v>
      </c>
      <c r="B28045" s="64" t="n">
        <v>47</v>
      </c>
      <c r="C28045" s="7" t="n">
        <v>6</v>
      </c>
      <c r="D28045" s="7" t="n">
        <v>0</v>
      </c>
      <c r="E28045" s="7" t="n">
        <v>0</v>
      </c>
      <c r="F28045" s="7" t="s">
        <v>1053</v>
      </c>
    </row>
    <row r="28046" spans="1:8">
      <c r="A28046" t="s">
        <v>4</v>
      </c>
      <c r="B28046" s="4" t="s">
        <v>5</v>
      </c>
      <c r="C28046" s="4" t="s">
        <v>10</v>
      </c>
    </row>
    <row r="28047" spans="1:8">
      <c r="A28047" t="n">
        <v>224316</v>
      </c>
      <c r="B28047" s="35" t="n">
        <v>16</v>
      </c>
      <c r="C28047" s="7" t="n">
        <v>0</v>
      </c>
    </row>
    <row r="28048" spans="1:8">
      <c r="A28048" t="s">
        <v>4</v>
      </c>
      <c r="B28048" s="4" t="s">
        <v>5</v>
      </c>
      <c r="C28048" s="4" t="s">
        <v>10</v>
      </c>
      <c r="D28048" s="4" t="s">
        <v>13</v>
      </c>
      <c r="E28048" s="4" t="s">
        <v>6</v>
      </c>
      <c r="F28048" s="4" t="s">
        <v>22</v>
      </c>
      <c r="G28048" s="4" t="s">
        <v>22</v>
      </c>
      <c r="H28048" s="4" t="s">
        <v>22</v>
      </c>
    </row>
    <row r="28049" spans="1:8">
      <c r="A28049" t="n">
        <v>224319</v>
      </c>
      <c r="B28049" s="39" t="n">
        <v>48</v>
      </c>
      <c r="C28049" s="7" t="n">
        <v>6</v>
      </c>
      <c r="D28049" s="7" t="n">
        <v>0</v>
      </c>
      <c r="E28049" s="7" t="s">
        <v>408</v>
      </c>
      <c r="F28049" s="7" t="n">
        <v>0</v>
      </c>
      <c r="G28049" s="7" t="n">
        <v>1</v>
      </c>
      <c r="H28049" s="7" t="n">
        <v>0</v>
      </c>
    </row>
    <row r="28050" spans="1:8">
      <c r="A28050" t="s">
        <v>4</v>
      </c>
      <c r="B28050" s="4" t="s">
        <v>5</v>
      </c>
      <c r="C28050" s="4" t="s">
        <v>10</v>
      </c>
      <c r="D28050" s="4" t="s">
        <v>9</v>
      </c>
    </row>
    <row r="28051" spans="1:8">
      <c r="A28051" t="n">
        <v>224343</v>
      </c>
      <c r="B28051" s="41" t="n">
        <v>43</v>
      </c>
      <c r="C28051" s="7" t="n">
        <v>7</v>
      </c>
      <c r="D28051" s="7" t="n">
        <v>16</v>
      </c>
    </row>
    <row r="28052" spans="1:8">
      <c r="A28052" t="s">
        <v>4</v>
      </c>
      <c r="B28052" s="4" t="s">
        <v>5</v>
      </c>
      <c r="C28052" s="4" t="s">
        <v>10</v>
      </c>
      <c r="D28052" s="4" t="s">
        <v>13</v>
      </c>
      <c r="E28052" s="4" t="s">
        <v>13</v>
      </c>
      <c r="F28052" s="4" t="s">
        <v>6</v>
      </c>
    </row>
    <row r="28053" spans="1:8">
      <c r="A28053" t="n">
        <v>224350</v>
      </c>
      <c r="B28053" s="64" t="n">
        <v>47</v>
      </c>
      <c r="C28053" s="7" t="n">
        <v>7</v>
      </c>
      <c r="D28053" s="7" t="n">
        <v>0</v>
      </c>
      <c r="E28053" s="7" t="n">
        <v>0</v>
      </c>
      <c r="F28053" s="7" t="s">
        <v>1053</v>
      </c>
    </row>
    <row r="28054" spans="1:8">
      <c r="A28054" t="s">
        <v>4</v>
      </c>
      <c r="B28054" s="4" t="s">
        <v>5</v>
      </c>
      <c r="C28054" s="4" t="s">
        <v>10</v>
      </c>
    </row>
    <row r="28055" spans="1:8">
      <c r="A28055" t="n">
        <v>224372</v>
      </c>
      <c r="B28055" s="35" t="n">
        <v>16</v>
      </c>
      <c r="C28055" s="7" t="n">
        <v>0</v>
      </c>
    </row>
    <row r="28056" spans="1:8">
      <c r="A28056" t="s">
        <v>4</v>
      </c>
      <c r="B28056" s="4" t="s">
        <v>5</v>
      </c>
      <c r="C28056" s="4" t="s">
        <v>10</v>
      </c>
      <c r="D28056" s="4" t="s">
        <v>13</v>
      </c>
      <c r="E28056" s="4" t="s">
        <v>6</v>
      </c>
      <c r="F28056" s="4" t="s">
        <v>22</v>
      </c>
      <c r="G28056" s="4" t="s">
        <v>22</v>
      </c>
      <c r="H28056" s="4" t="s">
        <v>22</v>
      </c>
    </row>
    <row r="28057" spans="1:8">
      <c r="A28057" t="n">
        <v>224375</v>
      </c>
      <c r="B28057" s="39" t="n">
        <v>48</v>
      </c>
      <c r="C28057" s="7" t="n">
        <v>7</v>
      </c>
      <c r="D28057" s="7" t="n">
        <v>0</v>
      </c>
      <c r="E28057" s="7" t="s">
        <v>408</v>
      </c>
      <c r="F28057" s="7" t="n">
        <v>0</v>
      </c>
      <c r="G28057" s="7" t="n">
        <v>1</v>
      </c>
      <c r="H28057" s="7" t="n">
        <v>0</v>
      </c>
    </row>
    <row r="28058" spans="1:8">
      <c r="A28058" t="s">
        <v>4</v>
      </c>
      <c r="B28058" s="4" t="s">
        <v>5</v>
      </c>
      <c r="C28058" s="4" t="s">
        <v>10</v>
      </c>
      <c r="D28058" s="4" t="s">
        <v>9</v>
      </c>
    </row>
    <row r="28059" spans="1:8">
      <c r="A28059" t="n">
        <v>224399</v>
      </c>
      <c r="B28059" s="41" t="n">
        <v>43</v>
      </c>
      <c r="C28059" s="7" t="n">
        <v>8</v>
      </c>
      <c r="D28059" s="7" t="n">
        <v>16</v>
      </c>
    </row>
    <row r="28060" spans="1:8">
      <c r="A28060" t="s">
        <v>4</v>
      </c>
      <c r="B28060" s="4" t="s">
        <v>5</v>
      </c>
      <c r="C28060" s="4" t="s">
        <v>10</v>
      </c>
      <c r="D28060" s="4" t="s">
        <v>13</v>
      </c>
      <c r="E28060" s="4" t="s">
        <v>13</v>
      </c>
      <c r="F28060" s="4" t="s">
        <v>6</v>
      </c>
    </row>
    <row r="28061" spans="1:8">
      <c r="A28061" t="n">
        <v>224406</v>
      </c>
      <c r="B28061" s="64" t="n">
        <v>47</v>
      </c>
      <c r="C28061" s="7" t="n">
        <v>8</v>
      </c>
      <c r="D28061" s="7" t="n">
        <v>0</v>
      </c>
      <c r="E28061" s="7" t="n">
        <v>0</v>
      </c>
      <c r="F28061" s="7" t="s">
        <v>1053</v>
      </c>
    </row>
    <row r="28062" spans="1:8">
      <c r="A28062" t="s">
        <v>4</v>
      </c>
      <c r="B28062" s="4" t="s">
        <v>5</v>
      </c>
      <c r="C28062" s="4" t="s">
        <v>10</v>
      </c>
    </row>
    <row r="28063" spans="1:8">
      <c r="A28063" t="n">
        <v>224428</v>
      </c>
      <c r="B28063" s="35" t="n">
        <v>16</v>
      </c>
      <c r="C28063" s="7" t="n">
        <v>0</v>
      </c>
    </row>
    <row r="28064" spans="1:8">
      <c r="A28064" t="s">
        <v>4</v>
      </c>
      <c r="B28064" s="4" t="s">
        <v>5</v>
      </c>
      <c r="C28064" s="4" t="s">
        <v>10</v>
      </c>
      <c r="D28064" s="4" t="s">
        <v>13</v>
      </c>
      <c r="E28064" s="4" t="s">
        <v>6</v>
      </c>
      <c r="F28064" s="4" t="s">
        <v>22</v>
      </c>
      <c r="G28064" s="4" t="s">
        <v>22</v>
      </c>
      <c r="H28064" s="4" t="s">
        <v>22</v>
      </c>
    </row>
    <row r="28065" spans="1:8">
      <c r="A28065" t="n">
        <v>224431</v>
      </c>
      <c r="B28065" s="39" t="n">
        <v>48</v>
      </c>
      <c r="C28065" s="7" t="n">
        <v>8</v>
      </c>
      <c r="D28065" s="7" t="n">
        <v>0</v>
      </c>
      <c r="E28065" s="7" t="s">
        <v>408</v>
      </c>
      <c r="F28065" s="7" t="n">
        <v>0</v>
      </c>
      <c r="G28065" s="7" t="n">
        <v>1</v>
      </c>
      <c r="H28065" s="7" t="n">
        <v>0</v>
      </c>
    </row>
    <row r="28066" spans="1:8">
      <c r="A28066" t="s">
        <v>4</v>
      </c>
      <c r="B28066" s="4" t="s">
        <v>5</v>
      </c>
      <c r="C28066" s="4" t="s">
        <v>10</v>
      </c>
      <c r="D28066" s="4" t="s">
        <v>9</v>
      </c>
    </row>
    <row r="28067" spans="1:8">
      <c r="A28067" t="n">
        <v>224455</v>
      </c>
      <c r="B28067" s="41" t="n">
        <v>43</v>
      </c>
      <c r="C28067" s="7" t="n">
        <v>9</v>
      </c>
      <c r="D28067" s="7" t="n">
        <v>16</v>
      </c>
    </row>
    <row r="28068" spans="1:8">
      <c r="A28068" t="s">
        <v>4</v>
      </c>
      <c r="B28068" s="4" t="s">
        <v>5</v>
      </c>
      <c r="C28068" s="4" t="s">
        <v>10</v>
      </c>
      <c r="D28068" s="4" t="s">
        <v>13</v>
      </c>
      <c r="E28068" s="4" t="s">
        <v>13</v>
      </c>
      <c r="F28068" s="4" t="s">
        <v>6</v>
      </c>
    </row>
    <row r="28069" spans="1:8">
      <c r="A28069" t="n">
        <v>224462</v>
      </c>
      <c r="B28069" s="64" t="n">
        <v>47</v>
      </c>
      <c r="C28069" s="7" t="n">
        <v>9</v>
      </c>
      <c r="D28069" s="7" t="n">
        <v>0</v>
      </c>
      <c r="E28069" s="7" t="n">
        <v>0</v>
      </c>
      <c r="F28069" s="7" t="s">
        <v>1053</v>
      </c>
    </row>
    <row r="28070" spans="1:8">
      <c r="A28070" t="s">
        <v>4</v>
      </c>
      <c r="B28070" s="4" t="s">
        <v>5</v>
      </c>
      <c r="C28070" s="4" t="s">
        <v>10</v>
      </c>
    </row>
    <row r="28071" spans="1:8">
      <c r="A28071" t="n">
        <v>224484</v>
      </c>
      <c r="B28071" s="35" t="n">
        <v>16</v>
      </c>
      <c r="C28071" s="7" t="n">
        <v>0</v>
      </c>
    </row>
    <row r="28072" spans="1:8">
      <c r="A28072" t="s">
        <v>4</v>
      </c>
      <c r="B28072" s="4" t="s">
        <v>5</v>
      </c>
      <c r="C28072" s="4" t="s">
        <v>10</v>
      </c>
      <c r="D28072" s="4" t="s">
        <v>13</v>
      </c>
      <c r="E28072" s="4" t="s">
        <v>6</v>
      </c>
      <c r="F28072" s="4" t="s">
        <v>22</v>
      </c>
      <c r="G28072" s="4" t="s">
        <v>22</v>
      </c>
      <c r="H28072" s="4" t="s">
        <v>22</v>
      </c>
    </row>
    <row r="28073" spans="1:8">
      <c r="A28073" t="n">
        <v>224487</v>
      </c>
      <c r="B28073" s="39" t="n">
        <v>48</v>
      </c>
      <c r="C28073" s="7" t="n">
        <v>9</v>
      </c>
      <c r="D28073" s="7" t="n">
        <v>0</v>
      </c>
      <c r="E28073" s="7" t="s">
        <v>408</v>
      </c>
      <c r="F28073" s="7" t="n">
        <v>0</v>
      </c>
      <c r="G28073" s="7" t="n">
        <v>1</v>
      </c>
      <c r="H28073" s="7" t="n">
        <v>0</v>
      </c>
    </row>
    <row r="28074" spans="1:8">
      <c r="A28074" t="s">
        <v>4</v>
      </c>
      <c r="B28074" s="4" t="s">
        <v>5</v>
      </c>
      <c r="C28074" s="4" t="s">
        <v>10</v>
      </c>
      <c r="D28074" s="4" t="s">
        <v>9</v>
      </c>
    </row>
    <row r="28075" spans="1:8">
      <c r="A28075" t="n">
        <v>224511</v>
      </c>
      <c r="B28075" s="41" t="n">
        <v>43</v>
      </c>
      <c r="C28075" s="7" t="n">
        <v>26</v>
      </c>
      <c r="D28075" s="7" t="n">
        <v>16</v>
      </c>
    </row>
    <row r="28076" spans="1:8">
      <c r="A28076" t="s">
        <v>4</v>
      </c>
      <c r="B28076" s="4" t="s">
        <v>5</v>
      </c>
      <c r="C28076" s="4" t="s">
        <v>10</v>
      </c>
      <c r="D28076" s="4" t="s">
        <v>13</v>
      </c>
      <c r="E28076" s="4" t="s">
        <v>13</v>
      </c>
      <c r="F28076" s="4" t="s">
        <v>6</v>
      </c>
    </row>
    <row r="28077" spans="1:8">
      <c r="A28077" t="n">
        <v>224518</v>
      </c>
      <c r="B28077" s="64" t="n">
        <v>47</v>
      </c>
      <c r="C28077" s="7" t="n">
        <v>26</v>
      </c>
      <c r="D28077" s="7" t="n">
        <v>0</v>
      </c>
      <c r="E28077" s="7" t="n">
        <v>0</v>
      </c>
      <c r="F28077" s="7" t="s">
        <v>1053</v>
      </c>
    </row>
    <row r="28078" spans="1:8">
      <c r="A28078" t="s">
        <v>4</v>
      </c>
      <c r="B28078" s="4" t="s">
        <v>5</v>
      </c>
      <c r="C28078" s="4" t="s">
        <v>10</v>
      </c>
    </row>
    <row r="28079" spans="1:8">
      <c r="A28079" t="n">
        <v>224540</v>
      </c>
      <c r="B28079" s="35" t="n">
        <v>16</v>
      </c>
      <c r="C28079" s="7" t="n">
        <v>0</v>
      </c>
    </row>
    <row r="28080" spans="1:8">
      <c r="A28080" t="s">
        <v>4</v>
      </c>
      <c r="B28080" s="4" t="s">
        <v>5</v>
      </c>
      <c r="C28080" s="4" t="s">
        <v>10</v>
      </c>
      <c r="D28080" s="4" t="s">
        <v>13</v>
      </c>
      <c r="E28080" s="4" t="s">
        <v>6</v>
      </c>
      <c r="F28080" s="4" t="s">
        <v>22</v>
      </c>
      <c r="G28080" s="4" t="s">
        <v>22</v>
      </c>
      <c r="H28080" s="4" t="s">
        <v>22</v>
      </c>
    </row>
    <row r="28081" spans="1:8">
      <c r="A28081" t="n">
        <v>224543</v>
      </c>
      <c r="B28081" s="39" t="n">
        <v>48</v>
      </c>
      <c r="C28081" s="7" t="n">
        <v>26</v>
      </c>
      <c r="D28081" s="7" t="n">
        <v>0</v>
      </c>
      <c r="E28081" s="7" t="s">
        <v>408</v>
      </c>
      <c r="F28081" s="7" t="n">
        <v>0</v>
      </c>
      <c r="G28081" s="7" t="n">
        <v>1</v>
      </c>
      <c r="H28081" s="7" t="n">
        <v>0</v>
      </c>
    </row>
    <row r="28082" spans="1:8">
      <c r="A28082" t="s">
        <v>4</v>
      </c>
      <c r="B28082" s="4" t="s">
        <v>5</v>
      </c>
      <c r="C28082" s="4" t="s">
        <v>10</v>
      </c>
      <c r="D28082" s="4" t="s">
        <v>13</v>
      </c>
      <c r="E28082" s="4" t="s">
        <v>6</v>
      </c>
      <c r="F28082" s="4" t="s">
        <v>22</v>
      </c>
      <c r="G28082" s="4" t="s">
        <v>22</v>
      </c>
      <c r="H28082" s="4" t="s">
        <v>22</v>
      </c>
    </row>
    <row r="28083" spans="1:8">
      <c r="A28083" t="n">
        <v>224567</v>
      </c>
      <c r="B28083" s="39" t="n">
        <v>48</v>
      </c>
      <c r="C28083" s="7" t="n">
        <v>1</v>
      </c>
      <c r="D28083" s="7" t="n">
        <v>0</v>
      </c>
      <c r="E28083" s="7" t="s">
        <v>996</v>
      </c>
      <c r="F28083" s="7" t="n">
        <v>0</v>
      </c>
      <c r="G28083" s="7" t="n">
        <v>1</v>
      </c>
      <c r="H28083" s="7" t="n">
        <v>0</v>
      </c>
    </row>
    <row r="28084" spans="1:8">
      <c r="A28084" t="s">
        <v>4</v>
      </c>
      <c r="B28084" s="4" t="s">
        <v>5</v>
      </c>
      <c r="C28084" s="4" t="s">
        <v>10</v>
      </c>
      <c r="D28084" s="4" t="s">
        <v>13</v>
      </c>
      <c r="E28084" s="4" t="s">
        <v>6</v>
      </c>
      <c r="F28084" s="4" t="s">
        <v>22</v>
      </c>
      <c r="G28084" s="4" t="s">
        <v>22</v>
      </c>
      <c r="H28084" s="4" t="s">
        <v>22</v>
      </c>
    </row>
    <row r="28085" spans="1:8">
      <c r="A28085" t="n">
        <v>224594</v>
      </c>
      <c r="B28085" s="39" t="n">
        <v>48</v>
      </c>
      <c r="C28085" s="7" t="n">
        <v>2</v>
      </c>
      <c r="D28085" s="7" t="n">
        <v>0</v>
      </c>
      <c r="E28085" s="7" t="s">
        <v>996</v>
      </c>
      <c r="F28085" s="7" t="n">
        <v>0</v>
      </c>
      <c r="G28085" s="7" t="n">
        <v>1</v>
      </c>
      <c r="H28085" s="7" t="n">
        <v>0</v>
      </c>
    </row>
    <row r="28086" spans="1:8">
      <c r="A28086" t="s">
        <v>4</v>
      </c>
      <c r="B28086" s="4" t="s">
        <v>5</v>
      </c>
      <c r="C28086" s="4" t="s">
        <v>10</v>
      </c>
      <c r="D28086" s="4" t="s">
        <v>13</v>
      </c>
      <c r="E28086" s="4" t="s">
        <v>6</v>
      </c>
      <c r="F28086" s="4" t="s">
        <v>22</v>
      </c>
      <c r="G28086" s="4" t="s">
        <v>22</v>
      </c>
      <c r="H28086" s="4" t="s">
        <v>22</v>
      </c>
    </row>
    <row r="28087" spans="1:8">
      <c r="A28087" t="n">
        <v>224621</v>
      </c>
      <c r="B28087" s="39" t="n">
        <v>48</v>
      </c>
      <c r="C28087" s="7" t="n">
        <v>3</v>
      </c>
      <c r="D28087" s="7" t="n">
        <v>0</v>
      </c>
      <c r="E28087" s="7" t="s">
        <v>996</v>
      </c>
      <c r="F28087" s="7" t="n">
        <v>0</v>
      </c>
      <c r="G28087" s="7" t="n">
        <v>1</v>
      </c>
      <c r="H28087" s="7" t="n">
        <v>0</v>
      </c>
    </row>
    <row r="28088" spans="1:8">
      <c r="A28088" t="s">
        <v>4</v>
      </c>
      <c r="B28088" s="4" t="s">
        <v>5</v>
      </c>
      <c r="C28088" s="4" t="s">
        <v>10</v>
      </c>
      <c r="D28088" s="4" t="s">
        <v>13</v>
      </c>
      <c r="E28088" s="4" t="s">
        <v>6</v>
      </c>
      <c r="F28088" s="4" t="s">
        <v>22</v>
      </c>
      <c r="G28088" s="4" t="s">
        <v>22</v>
      </c>
      <c r="H28088" s="4" t="s">
        <v>22</v>
      </c>
    </row>
    <row r="28089" spans="1:8">
      <c r="A28089" t="n">
        <v>224648</v>
      </c>
      <c r="B28089" s="39" t="n">
        <v>48</v>
      </c>
      <c r="C28089" s="7" t="n">
        <v>4</v>
      </c>
      <c r="D28089" s="7" t="n">
        <v>0</v>
      </c>
      <c r="E28089" s="7" t="s">
        <v>996</v>
      </c>
      <c r="F28089" s="7" t="n">
        <v>0</v>
      </c>
      <c r="G28089" s="7" t="n">
        <v>1</v>
      </c>
      <c r="H28089" s="7" t="n">
        <v>0</v>
      </c>
    </row>
    <row r="28090" spans="1:8">
      <c r="A28090" t="s">
        <v>4</v>
      </c>
      <c r="B28090" s="4" t="s">
        <v>5</v>
      </c>
      <c r="C28090" s="4" t="s">
        <v>10</v>
      </c>
      <c r="D28090" s="4" t="s">
        <v>13</v>
      </c>
      <c r="E28090" s="4" t="s">
        <v>6</v>
      </c>
      <c r="F28090" s="4" t="s">
        <v>22</v>
      </c>
      <c r="G28090" s="4" t="s">
        <v>22</v>
      </c>
      <c r="H28090" s="4" t="s">
        <v>22</v>
      </c>
    </row>
    <row r="28091" spans="1:8">
      <c r="A28091" t="n">
        <v>224675</v>
      </c>
      <c r="B28091" s="39" t="n">
        <v>48</v>
      </c>
      <c r="C28091" s="7" t="n">
        <v>5</v>
      </c>
      <c r="D28091" s="7" t="n">
        <v>0</v>
      </c>
      <c r="E28091" s="7" t="s">
        <v>996</v>
      </c>
      <c r="F28091" s="7" t="n">
        <v>0</v>
      </c>
      <c r="G28091" s="7" t="n">
        <v>1</v>
      </c>
      <c r="H28091" s="7" t="n">
        <v>0</v>
      </c>
    </row>
    <row r="28092" spans="1:8">
      <c r="A28092" t="s">
        <v>4</v>
      </c>
      <c r="B28092" s="4" t="s">
        <v>5</v>
      </c>
      <c r="C28092" s="4" t="s">
        <v>10</v>
      </c>
      <c r="D28092" s="4" t="s">
        <v>13</v>
      </c>
      <c r="E28092" s="4" t="s">
        <v>6</v>
      </c>
      <c r="F28092" s="4" t="s">
        <v>22</v>
      </c>
      <c r="G28092" s="4" t="s">
        <v>22</v>
      </c>
      <c r="H28092" s="4" t="s">
        <v>22</v>
      </c>
    </row>
    <row r="28093" spans="1:8">
      <c r="A28093" t="n">
        <v>224702</v>
      </c>
      <c r="B28093" s="39" t="n">
        <v>48</v>
      </c>
      <c r="C28093" s="7" t="n">
        <v>6</v>
      </c>
      <c r="D28093" s="7" t="n">
        <v>0</v>
      </c>
      <c r="E28093" s="7" t="s">
        <v>996</v>
      </c>
      <c r="F28093" s="7" t="n">
        <v>0</v>
      </c>
      <c r="G28093" s="7" t="n">
        <v>1</v>
      </c>
      <c r="H28093" s="7" t="n">
        <v>0</v>
      </c>
    </row>
    <row r="28094" spans="1:8">
      <c r="A28094" t="s">
        <v>4</v>
      </c>
      <c r="B28094" s="4" t="s">
        <v>5</v>
      </c>
      <c r="C28094" s="4" t="s">
        <v>10</v>
      </c>
      <c r="D28094" s="4" t="s">
        <v>13</v>
      </c>
      <c r="E28094" s="4" t="s">
        <v>6</v>
      </c>
      <c r="F28094" s="4" t="s">
        <v>22</v>
      </c>
      <c r="G28094" s="4" t="s">
        <v>22</v>
      </c>
      <c r="H28094" s="4" t="s">
        <v>22</v>
      </c>
    </row>
    <row r="28095" spans="1:8">
      <c r="A28095" t="n">
        <v>224729</v>
      </c>
      <c r="B28095" s="39" t="n">
        <v>48</v>
      </c>
      <c r="C28095" s="7" t="n">
        <v>7</v>
      </c>
      <c r="D28095" s="7" t="n">
        <v>0</v>
      </c>
      <c r="E28095" s="7" t="s">
        <v>996</v>
      </c>
      <c r="F28095" s="7" t="n">
        <v>0</v>
      </c>
      <c r="G28095" s="7" t="n">
        <v>1</v>
      </c>
      <c r="H28095" s="7" t="n">
        <v>0</v>
      </c>
    </row>
    <row r="28096" spans="1:8">
      <c r="A28096" t="s">
        <v>4</v>
      </c>
      <c r="B28096" s="4" t="s">
        <v>5</v>
      </c>
      <c r="C28096" s="4" t="s">
        <v>10</v>
      </c>
      <c r="D28096" s="4" t="s">
        <v>13</v>
      </c>
      <c r="E28096" s="4" t="s">
        <v>6</v>
      </c>
      <c r="F28096" s="4" t="s">
        <v>22</v>
      </c>
      <c r="G28096" s="4" t="s">
        <v>22</v>
      </c>
      <c r="H28096" s="4" t="s">
        <v>22</v>
      </c>
    </row>
    <row r="28097" spans="1:8">
      <c r="A28097" t="n">
        <v>224756</v>
      </c>
      <c r="B28097" s="39" t="n">
        <v>48</v>
      </c>
      <c r="C28097" s="7" t="n">
        <v>8</v>
      </c>
      <c r="D28097" s="7" t="n">
        <v>0</v>
      </c>
      <c r="E28097" s="7" t="s">
        <v>996</v>
      </c>
      <c r="F28097" s="7" t="n">
        <v>0</v>
      </c>
      <c r="G28097" s="7" t="n">
        <v>1</v>
      </c>
      <c r="H28097" s="7" t="n">
        <v>0</v>
      </c>
    </row>
    <row r="28098" spans="1:8">
      <c r="A28098" t="s">
        <v>4</v>
      </c>
      <c r="B28098" s="4" t="s">
        <v>5</v>
      </c>
      <c r="C28098" s="4" t="s">
        <v>10</v>
      </c>
      <c r="D28098" s="4" t="s">
        <v>13</v>
      </c>
      <c r="E28098" s="4" t="s">
        <v>6</v>
      </c>
      <c r="F28098" s="4" t="s">
        <v>22</v>
      </c>
      <c r="G28098" s="4" t="s">
        <v>22</v>
      </c>
      <c r="H28098" s="4" t="s">
        <v>22</v>
      </c>
    </row>
    <row r="28099" spans="1:8">
      <c r="A28099" t="n">
        <v>224783</v>
      </c>
      <c r="B28099" s="39" t="n">
        <v>48</v>
      </c>
      <c r="C28099" s="7" t="n">
        <v>9</v>
      </c>
      <c r="D28099" s="7" t="n">
        <v>0</v>
      </c>
      <c r="E28099" s="7" t="s">
        <v>996</v>
      </c>
      <c r="F28099" s="7" t="n">
        <v>0</v>
      </c>
      <c r="G28099" s="7" t="n">
        <v>1</v>
      </c>
      <c r="H28099" s="7" t="n">
        <v>0</v>
      </c>
    </row>
    <row r="28100" spans="1:8">
      <c r="A28100" t="s">
        <v>4</v>
      </c>
      <c r="B28100" s="4" t="s">
        <v>5</v>
      </c>
      <c r="C28100" s="4" t="s">
        <v>10</v>
      </c>
      <c r="D28100" s="4" t="s">
        <v>9</v>
      </c>
    </row>
    <row r="28101" spans="1:8">
      <c r="A28101" t="n">
        <v>224810</v>
      </c>
      <c r="B28101" s="41" t="n">
        <v>43</v>
      </c>
      <c r="C28101" s="7" t="n">
        <v>7034</v>
      </c>
      <c r="D28101" s="7" t="n">
        <v>256</v>
      </c>
    </row>
    <row r="28102" spans="1:8">
      <c r="A28102" t="s">
        <v>4</v>
      </c>
      <c r="B28102" s="4" t="s">
        <v>5</v>
      </c>
      <c r="C28102" s="4" t="s">
        <v>10</v>
      </c>
      <c r="D28102" s="4" t="s">
        <v>9</v>
      </c>
    </row>
    <row r="28103" spans="1:8">
      <c r="A28103" t="n">
        <v>224817</v>
      </c>
      <c r="B28103" s="41" t="n">
        <v>43</v>
      </c>
      <c r="C28103" s="7" t="n">
        <v>7034</v>
      </c>
      <c r="D28103" s="7" t="n">
        <v>8388608</v>
      </c>
    </row>
    <row r="28104" spans="1:8">
      <c r="A28104" t="s">
        <v>4</v>
      </c>
      <c r="B28104" s="4" t="s">
        <v>5</v>
      </c>
      <c r="C28104" s="4" t="s">
        <v>10</v>
      </c>
      <c r="D28104" s="4" t="s">
        <v>13</v>
      </c>
      <c r="E28104" s="4" t="s">
        <v>6</v>
      </c>
      <c r="F28104" s="4" t="s">
        <v>22</v>
      </c>
      <c r="G28104" s="4" t="s">
        <v>22</v>
      </c>
      <c r="H28104" s="4" t="s">
        <v>22</v>
      </c>
    </row>
    <row r="28105" spans="1:8">
      <c r="A28105" t="n">
        <v>224824</v>
      </c>
      <c r="B28105" s="39" t="n">
        <v>48</v>
      </c>
      <c r="C28105" s="7" t="n">
        <v>7034</v>
      </c>
      <c r="D28105" s="7" t="n">
        <v>0</v>
      </c>
      <c r="E28105" s="7" t="s">
        <v>1612</v>
      </c>
      <c r="F28105" s="7" t="n">
        <v>-1</v>
      </c>
      <c r="G28105" s="7" t="n">
        <v>1</v>
      </c>
      <c r="H28105" s="7" t="n">
        <v>0</v>
      </c>
    </row>
    <row r="28106" spans="1:8">
      <c r="A28106" t="s">
        <v>4</v>
      </c>
      <c r="B28106" s="4" t="s">
        <v>5</v>
      </c>
      <c r="C28106" s="4" t="s">
        <v>10</v>
      </c>
      <c r="D28106" s="4" t="s">
        <v>13</v>
      </c>
      <c r="E28106" s="4" t="s">
        <v>6</v>
      </c>
      <c r="F28106" s="4" t="s">
        <v>22</v>
      </c>
      <c r="G28106" s="4" t="s">
        <v>22</v>
      </c>
      <c r="H28106" s="4" t="s">
        <v>22</v>
      </c>
    </row>
    <row r="28107" spans="1:8">
      <c r="A28107" t="n">
        <v>224856</v>
      </c>
      <c r="B28107" s="39" t="n">
        <v>48</v>
      </c>
      <c r="C28107" s="7" t="n">
        <v>7034</v>
      </c>
      <c r="D28107" s="7" t="n">
        <v>0</v>
      </c>
      <c r="E28107" s="7" t="s">
        <v>1608</v>
      </c>
      <c r="F28107" s="7" t="n">
        <v>-1</v>
      </c>
      <c r="G28107" s="7" t="n">
        <v>1</v>
      </c>
      <c r="H28107" s="7" t="n">
        <v>0</v>
      </c>
    </row>
    <row r="28108" spans="1:8">
      <c r="A28108" t="s">
        <v>4</v>
      </c>
      <c r="B28108" s="4" t="s">
        <v>5</v>
      </c>
      <c r="C28108" s="4" t="s">
        <v>10</v>
      </c>
      <c r="D28108" s="4" t="s">
        <v>9</v>
      </c>
    </row>
    <row r="28109" spans="1:8">
      <c r="A28109" t="n">
        <v>224883</v>
      </c>
      <c r="B28109" s="41" t="n">
        <v>43</v>
      </c>
      <c r="C28109" s="7" t="n">
        <v>7033</v>
      </c>
      <c r="D28109" s="7" t="n">
        <v>256</v>
      </c>
    </row>
    <row r="28110" spans="1:8">
      <c r="A28110" t="s">
        <v>4</v>
      </c>
      <c r="B28110" s="4" t="s">
        <v>5</v>
      </c>
      <c r="C28110" s="4" t="s">
        <v>10</v>
      </c>
      <c r="D28110" s="4" t="s">
        <v>9</v>
      </c>
    </row>
    <row r="28111" spans="1:8">
      <c r="A28111" t="n">
        <v>224890</v>
      </c>
      <c r="B28111" s="41" t="n">
        <v>43</v>
      </c>
      <c r="C28111" s="7" t="n">
        <v>7033</v>
      </c>
      <c r="D28111" s="7" t="n">
        <v>8388608</v>
      </c>
    </row>
    <row r="28112" spans="1:8">
      <c r="A28112" t="s">
        <v>4</v>
      </c>
      <c r="B28112" s="4" t="s">
        <v>5</v>
      </c>
      <c r="C28112" s="4" t="s">
        <v>10</v>
      </c>
      <c r="D28112" s="4" t="s">
        <v>13</v>
      </c>
      <c r="E28112" s="4" t="s">
        <v>6</v>
      </c>
      <c r="F28112" s="4" t="s">
        <v>22</v>
      </c>
      <c r="G28112" s="4" t="s">
        <v>22</v>
      </c>
      <c r="H28112" s="4" t="s">
        <v>22</v>
      </c>
    </row>
    <row r="28113" spans="1:8">
      <c r="A28113" t="n">
        <v>224897</v>
      </c>
      <c r="B28113" s="39" t="n">
        <v>48</v>
      </c>
      <c r="C28113" s="7" t="n">
        <v>7033</v>
      </c>
      <c r="D28113" s="7" t="n">
        <v>0</v>
      </c>
      <c r="E28113" s="7" t="s">
        <v>1661</v>
      </c>
      <c r="F28113" s="7" t="n">
        <v>-1</v>
      </c>
      <c r="G28113" s="7" t="n">
        <v>1</v>
      </c>
      <c r="H28113" s="7" t="n">
        <v>0</v>
      </c>
    </row>
    <row r="28114" spans="1:8">
      <c r="A28114" t="s">
        <v>4</v>
      </c>
      <c r="B28114" s="4" t="s">
        <v>5</v>
      </c>
      <c r="C28114" s="4" t="s">
        <v>10</v>
      </c>
      <c r="D28114" s="4" t="s">
        <v>13</v>
      </c>
      <c r="E28114" s="4" t="s">
        <v>6</v>
      </c>
      <c r="F28114" s="4" t="s">
        <v>22</v>
      </c>
      <c r="G28114" s="4" t="s">
        <v>22</v>
      </c>
      <c r="H28114" s="4" t="s">
        <v>22</v>
      </c>
    </row>
    <row r="28115" spans="1:8">
      <c r="A28115" t="n">
        <v>224929</v>
      </c>
      <c r="B28115" s="39" t="n">
        <v>48</v>
      </c>
      <c r="C28115" s="7" t="n">
        <v>7033</v>
      </c>
      <c r="D28115" s="7" t="n">
        <v>0</v>
      </c>
      <c r="E28115" s="7" t="s">
        <v>1608</v>
      </c>
      <c r="F28115" s="7" t="n">
        <v>-1</v>
      </c>
      <c r="G28115" s="7" t="n">
        <v>1</v>
      </c>
      <c r="H28115" s="7" t="n">
        <v>0</v>
      </c>
    </row>
    <row r="28116" spans="1:8">
      <c r="A28116" t="s">
        <v>4</v>
      </c>
      <c r="B28116" s="4" t="s">
        <v>5</v>
      </c>
      <c r="C28116" s="4" t="s">
        <v>10</v>
      </c>
      <c r="D28116" s="4" t="s">
        <v>22</v>
      </c>
      <c r="E28116" s="4" t="s">
        <v>22</v>
      </c>
      <c r="F28116" s="4" t="s">
        <v>22</v>
      </c>
      <c r="G28116" s="4" t="s">
        <v>22</v>
      </c>
    </row>
    <row r="28117" spans="1:8">
      <c r="A28117" t="n">
        <v>224956</v>
      </c>
      <c r="B28117" s="24" t="n">
        <v>46</v>
      </c>
      <c r="C28117" s="7" t="n">
        <v>1</v>
      </c>
      <c r="D28117" s="7" t="n">
        <v>10.5100002288818</v>
      </c>
      <c r="E28117" s="7" t="n">
        <v>0</v>
      </c>
      <c r="F28117" s="7" t="n">
        <v>-20.0200004577637</v>
      </c>
      <c r="G28117" s="7" t="n">
        <v>304.200012207031</v>
      </c>
    </row>
    <row r="28118" spans="1:8">
      <c r="A28118" t="s">
        <v>4</v>
      </c>
      <c r="B28118" s="4" t="s">
        <v>5</v>
      </c>
      <c r="C28118" s="4" t="s">
        <v>10</v>
      </c>
      <c r="D28118" s="4" t="s">
        <v>22</v>
      </c>
      <c r="E28118" s="4" t="s">
        <v>22</v>
      </c>
      <c r="F28118" s="4" t="s">
        <v>22</v>
      </c>
      <c r="G28118" s="4" t="s">
        <v>22</v>
      </c>
    </row>
    <row r="28119" spans="1:8">
      <c r="A28119" t="n">
        <v>224975</v>
      </c>
      <c r="B28119" s="24" t="n">
        <v>46</v>
      </c>
      <c r="C28119" s="7" t="n">
        <v>2</v>
      </c>
      <c r="D28119" s="7" t="n">
        <v>12.1899995803833</v>
      </c>
      <c r="E28119" s="7" t="n">
        <v>0</v>
      </c>
      <c r="F28119" s="7" t="n">
        <v>-20.25</v>
      </c>
      <c r="G28119" s="7" t="n">
        <v>295.299987792969</v>
      </c>
    </row>
    <row r="28120" spans="1:8">
      <c r="A28120" t="s">
        <v>4</v>
      </c>
      <c r="B28120" s="4" t="s">
        <v>5</v>
      </c>
      <c r="C28120" s="4" t="s">
        <v>10</v>
      </c>
      <c r="D28120" s="4" t="s">
        <v>22</v>
      </c>
      <c r="E28120" s="4" t="s">
        <v>22</v>
      </c>
      <c r="F28120" s="4" t="s">
        <v>22</v>
      </c>
      <c r="G28120" s="4" t="s">
        <v>22</v>
      </c>
    </row>
    <row r="28121" spans="1:8">
      <c r="A28121" t="n">
        <v>224994</v>
      </c>
      <c r="B28121" s="24" t="n">
        <v>46</v>
      </c>
      <c r="C28121" s="7" t="n">
        <v>3</v>
      </c>
      <c r="D28121" s="7" t="n">
        <v>11.1899995803833</v>
      </c>
      <c r="E28121" s="7" t="n">
        <v>0</v>
      </c>
      <c r="F28121" s="7" t="n">
        <v>-21.6000003814697</v>
      </c>
      <c r="G28121" s="7" t="n">
        <v>310</v>
      </c>
    </row>
    <row r="28122" spans="1:8">
      <c r="A28122" t="s">
        <v>4</v>
      </c>
      <c r="B28122" s="4" t="s">
        <v>5</v>
      </c>
      <c r="C28122" s="4" t="s">
        <v>10</v>
      </c>
      <c r="D28122" s="4" t="s">
        <v>22</v>
      </c>
      <c r="E28122" s="4" t="s">
        <v>22</v>
      </c>
      <c r="F28122" s="4" t="s">
        <v>22</v>
      </c>
      <c r="G28122" s="4" t="s">
        <v>22</v>
      </c>
    </row>
    <row r="28123" spans="1:8">
      <c r="A28123" t="n">
        <v>225013</v>
      </c>
      <c r="B28123" s="24" t="n">
        <v>46</v>
      </c>
      <c r="C28123" s="7" t="n">
        <v>4</v>
      </c>
      <c r="D28123" s="7" t="n">
        <v>9.27999973297119</v>
      </c>
      <c r="E28123" s="7" t="n">
        <v>0</v>
      </c>
      <c r="F28123" s="7" t="n">
        <v>-21.3899993896484</v>
      </c>
      <c r="G28123" s="7" t="n">
        <v>313.200012207031</v>
      </c>
    </row>
    <row r="28124" spans="1:8">
      <c r="A28124" t="s">
        <v>4</v>
      </c>
      <c r="B28124" s="4" t="s">
        <v>5</v>
      </c>
      <c r="C28124" s="4" t="s">
        <v>10</v>
      </c>
      <c r="D28124" s="4" t="s">
        <v>22</v>
      </c>
      <c r="E28124" s="4" t="s">
        <v>22</v>
      </c>
      <c r="F28124" s="4" t="s">
        <v>22</v>
      </c>
      <c r="G28124" s="4" t="s">
        <v>22</v>
      </c>
    </row>
    <row r="28125" spans="1:8">
      <c r="A28125" t="n">
        <v>225032</v>
      </c>
      <c r="B28125" s="24" t="n">
        <v>46</v>
      </c>
      <c r="C28125" s="7" t="n">
        <v>5</v>
      </c>
      <c r="D28125" s="7" t="n">
        <v>10.210000038147</v>
      </c>
      <c r="E28125" s="7" t="n">
        <v>0</v>
      </c>
      <c r="F28125" s="7" t="n">
        <v>-22.6100006103516</v>
      </c>
      <c r="G28125" s="7" t="n">
        <v>315.100006103516</v>
      </c>
    </row>
    <row r="28126" spans="1:8">
      <c r="A28126" t="s">
        <v>4</v>
      </c>
      <c r="B28126" s="4" t="s">
        <v>5</v>
      </c>
      <c r="C28126" s="4" t="s">
        <v>10</v>
      </c>
      <c r="D28126" s="4" t="s">
        <v>22</v>
      </c>
      <c r="E28126" s="4" t="s">
        <v>22</v>
      </c>
      <c r="F28126" s="4" t="s">
        <v>22</v>
      </c>
      <c r="G28126" s="4" t="s">
        <v>22</v>
      </c>
    </row>
    <row r="28127" spans="1:8">
      <c r="A28127" t="n">
        <v>225051</v>
      </c>
      <c r="B28127" s="24" t="n">
        <v>46</v>
      </c>
      <c r="C28127" s="7" t="n">
        <v>6</v>
      </c>
      <c r="D28127" s="7" t="n">
        <v>8.84000015258789</v>
      </c>
      <c r="E28127" s="7" t="n">
        <v>0</v>
      </c>
      <c r="F28127" s="7" t="n">
        <v>-19.5</v>
      </c>
      <c r="G28127" s="7" t="n">
        <v>310.200012207031</v>
      </c>
    </row>
    <row r="28128" spans="1:8">
      <c r="A28128" t="s">
        <v>4</v>
      </c>
      <c r="B28128" s="4" t="s">
        <v>5</v>
      </c>
      <c r="C28128" s="4" t="s">
        <v>10</v>
      </c>
      <c r="D28128" s="4" t="s">
        <v>22</v>
      </c>
      <c r="E28128" s="4" t="s">
        <v>22</v>
      </c>
      <c r="F28128" s="4" t="s">
        <v>22</v>
      </c>
      <c r="G28128" s="4" t="s">
        <v>22</v>
      </c>
    </row>
    <row r="28129" spans="1:8">
      <c r="A28129" t="n">
        <v>225070</v>
      </c>
      <c r="B28129" s="24" t="n">
        <v>46</v>
      </c>
      <c r="C28129" s="7" t="n">
        <v>7</v>
      </c>
      <c r="D28129" s="7" t="n">
        <v>7.86999988555908</v>
      </c>
      <c r="E28129" s="7" t="n">
        <v>0</v>
      </c>
      <c r="F28129" s="7" t="n">
        <v>-21.2600002288818</v>
      </c>
      <c r="G28129" s="7" t="n">
        <v>319.100006103516</v>
      </c>
    </row>
    <row r="28130" spans="1:8">
      <c r="A28130" t="s">
        <v>4</v>
      </c>
      <c r="B28130" s="4" t="s">
        <v>5</v>
      </c>
      <c r="C28130" s="4" t="s">
        <v>10</v>
      </c>
      <c r="D28130" s="4" t="s">
        <v>22</v>
      </c>
      <c r="E28130" s="4" t="s">
        <v>22</v>
      </c>
      <c r="F28130" s="4" t="s">
        <v>22</v>
      </c>
      <c r="G28130" s="4" t="s">
        <v>22</v>
      </c>
    </row>
    <row r="28131" spans="1:8">
      <c r="A28131" t="n">
        <v>225089</v>
      </c>
      <c r="B28131" s="24" t="n">
        <v>46</v>
      </c>
      <c r="C28131" s="7" t="n">
        <v>8</v>
      </c>
      <c r="D28131" s="7" t="n">
        <v>11.8199996948242</v>
      </c>
      <c r="E28131" s="7" t="n">
        <v>0</v>
      </c>
      <c r="F28131" s="7" t="n">
        <v>-18.7900009155273</v>
      </c>
      <c r="G28131" s="7" t="n">
        <v>286.399993896484</v>
      </c>
    </row>
    <row r="28132" spans="1:8">
      <c r="A28132" t="s">
        <v>4</v>
      </c>
      <c r="B28132" s="4" t="s">
        <v>5</v>
      </c>
      <c r="C28132" s="4" t="s">
        <v>10</v>
      </c>
      <c r="D28132" s="4" t="s">
        <v>22</v>
      </c>
      <c r="E28132" s="4" t="s">
        <v>22</v>
      </c>
      <c r="F28132" s="4" t="s">
        <v>22</v>
      </c>
      <c r="G28132" s="4" t="s">
        <v>22</v>
      </c>
    </row>
    <row r="28133" spans="1:8">
      <c r="A28133" t="n">
        <v>225108</v>
      </c>
      <c r="B28133" s="24" t="n">
        <v>46</v>
      </c>
      <c r="C28133" s="7" t="n">
        <v>9</v>
      </c>
      <c r="D28133" s="7" t="n">
        <v>10.4200000762939</v>
      </c>
      <c r="E28133" s="7" t="n">
        <v>0</v>
      </c>
      <c r="F28133" s="7" t="n">
        <v>-18.5200004577637</v>
      </c>
      <c r="G28133" s="7" t="n">
        <v>303.700012207031</v>
      </c>
    </row>
    <row r="28134" spans="1:8">
      <c r="A28134" t="s">
        <v>4</v>
      </c>
      <c r="B28134" s="4" t="s">
        <v>5</v>
      </c>
      <c r="C28134" s="4" t="s">
        <v>10</v>
      </c>
      <c r="D28134" s="4" t="s">
        <v>22</v>
      </c>
      <c r="E28134" s="4" t="s">
        <v>22</v>
      </c>
      <c r="F28134" s="4" t="s">
        <v>22</v>
      </c>
      <c r="G28134" s="4" t="s">
        <v>22</v>
      </c>
    </row>
    <row r="28135" spans="1:8">
      <c r="A28135" t="n">
        <v>225127</v>
      </c>
      <c r="B28135" s="24" t="n">
        <v>46</v>
      </c>
      <c r="C28135" s="7" t="n">
        <v>26</v>
      </c>
      <c r="D28135" s="7" t="n">
        <v>4.42999982833862</v>
      </c>
      <c r="E28135" s="7" t="n">
        <v>0</v>
      </c>
      <c r="F28135" s="7" t="n">
        <v>-15.5600004196167</v>
      </c>
      <c r="G28135" s="7" t="n">
        <v>129.399993896484</v>
      </c>
    </row>
    <row r="28136" spans="1:8">
      <c r="A28136" t="s">
        <v>4</v>
      </c>
      <c r="B28136" s="4" t="s">
        <v>5</v>
      </c>
      <c r="C28136" s="4" t="s">
        <v>10</v>
      </c>
      <c r="D28136" s="4" t="s">
        <v>22</v>
      </c>
      <c r="E28136" s="4" t="s">
        <v>22</v>
      </c>
      <c r="F28136" s="4" t="s">
        <v>22</v>
      </c>
      <c r="G28136" s="4" t="s">
        <v>22</v>
      </c>
    </row>
    <row r="28137" spans="1:8">
      <c r="A28137" t="n">
        <v>225146</v>
      </c>
      <c r="B28137" s="24" t="n">
        <v>46</v>
      </c>
      <c r="C28137" s="7" t="n">
        <v>7034</v>
      </c>
      <c r="D28137" s="7" t="n">
        <v>-55.5</v>
      </c>
      <c r="E28137" s="7" t="n">
        <v>-38.0900001525879</v>
      </c>
      <c r="F28137" s="7" t="n">
        <v>99</v>
      </c>
      <c r="G28137" s="7" t="n">
        <v>270</v>
      </c>
    </row>
    <row r="28138" spans="1:8">
      <c r="A28138" t="s">
        <v>4</v>
      </c>
      <c r="B28138" s="4" t="s">
        <v>5</v>
      </c>
      <c r="C28138" s="4" t="s">
        <v>10</v>
      </c>
      <c r="D28138" s="4" t="s">
        <v>22</v>
      </c>
      <c r="E28138" s="4" t="s">
        <v>22</v>
      </c>
      <c r="F28138" s="4" t="s">
        <v>22</v>
      </c>
      <c r="G28138" s="4" t="s">
        <v>22</v>
      </c>
    </row>
    <row r="28139" spans="1:8">
      <c r="A28139" t="n">
        <v>225165</v>
      </c>
      <c r="B28139" s="24" t="n">
        <v>46</v>
      </c>
      <c r="C28139" s="7" t="n">
        <v>7033</v>
      </c>
      <c r="D28139" s="7" t="n">
        <v>-77.5</v>
      </c>
      <c r="E28139" s="7" t="n">
        <v>-38.0900001525879</v>
      </c>
      <c r="F28139" s="7" t="n">
        <v>99</v>
      </c>
      <c r="G28139" s="7" t="n">
        <v>90</v>
      </c>
    </row>
    <row r="28140" spans="1:8">
      <c r="A28140" t="s">
        <v>4</v>
      </c>
      <c r="B28140" s="4" t="s">
        <v>5</v>
      </c>
      <c r="C28140" s="4" t="s">
        <v>10</v>
      </c>
      <c r="D28140" s="4" t="s">
        <v>9</v>
      </c>
    </row>
    <row r="28141" spans="1:8">
      <c r="A28141" t="n">
        <v>225184</v>
      </c>
      <c r="B28141" s="41" t="n">
        <v>43</v>
      </c>
      <c r="C28141" s="7" t="n">
        <v>7034</v>
      </c>
      <c r="D28141" s="7" t="n">
        <v>512</v>
      </c>
    </row>
    <row r="28142" spans="1:8">
      <c r="A28142" t="s">
        <v>4</v>
      </c>
      <c r="B28142" s="4" t="s">
        <v>5</v>
      </c>
      <c r="C28142" s="4" t="s">
        <v>10</v>
      </c>
      <c r="D28142" s="4" t="s">
        <v>9</v>
      </c>
    </row>
    <row r="28143" spans="1:8">
      <c r="A28143" t="n">
        <v>225191</v>
      </c>
      <c r="B28143" s="41" t="n">
        <v>43</v>
      </c>
      <c r="C28143" s="7" t="n">
        <v>7033</v>
      </c>
      <c r="D28143" s="7" t="n">
        <v>512</v>
      </c>
    </row>
    <row r="28144" spans="1:8">
      <c r="A28144" t="s">
        <v>4</v>
      </c>
      <c r="B28144" s="4" t="s">
        <v>5</v>
      </c>
      <c r="C28144" s="4" t="s">
        <v>13</v>
      </c>
      <c r="D28144" s="4" t="s">
        <v>6</v>
      </c>
    </row>
    <row r="28145" spans="1:7">
      <c r="A28145" t="n">
        <v>225198</v>
      </c>
      <c r="B28145" s="102" t="n">
        <v>38</v>
      </c>
      <c r="C28145" s="7" t="n">
        <v>0</v>
      </c>
      <c r="D28145" s="7" t="s">
        <v>1552</v>
      </c>
    </row>
    <row r="28146" spans="1:7">
      <c r="A28146" t="s">
        <v>4</v>
      </c>
      <c r="B28146" s="4" t="s">
        <v>5</v>
      </c>
      <c r="C28146" s="4" t="s">
        <v>13</v>
      </c>
      <c r="D28146" s="4" t="s">
        <v>6</v>
      </c>
    </row>
    <row r="28147" spans="1:7">
      <c r="A28147" t="n">
        <v>225208</v>
      </c>
      <c r="B28147" s="102" t="n">
        <v>38</v>
      </c>
      <c r="C28147" s="7" t="n">
        <v>0</v>
      </c>
      <c r="D28147" s="7" t="s">
        <v>1553</v>
      </c>
    </row>
    <row r="28148" spans="1:7">
      <c r="A28148" t="s">
        <v>4</v>
      </c>
      <c r="B28148" s="4" t="s">
        <v>5</v>
      </c>
      <c r="C28148" s="4" t="s">
        <v>10</v>
      </c>
      <c r="D28148" s="4" t="s">
        <v>22</v>
      </c>
      <c r="E28148" s="4" t="s">
        <v>22</v>
      </c>
      <c r="F28148" s="4" t="s">
        <v>22</v>
      </c>
      <c r="G28148" s="4" t="s">
        <v>22</v>
      </c>
    </row>
    <row r="28149" spans="1:7">
      <c r="A28149" t="n">
        <v>225218</v>
      </c>
      <c r="B28149" s="24" t="n">
        <v>46</v>
      </c>
      <c r="C28149" s="7" t="n">
        <v>0</v>
      </c>
      <c r="D28149" s="7" t="n">
        <v>-50</v>
      </c>
      <c r="E28149" s="7" t="n">
        <v>-50</v>
      </c>
      <c r="F28149" s="7" t="n">
        <v>0</v>
      </c>
      <c r="G28149" s="7" t="n">
        <v>0</v>
      </c>
    </row>
    <row r="28150" spans="1:7">
      <c r="A28150" t="s">
        <v>4</v>
      </c>
      <c r="B28150" s="4" t="s">
        <v>5</v>
      </c>
      <c r="C28150" s="4" t="s">
        <v>10</v>
      </c>
      <c r="D28150" s="4" t="s">
        <v>9</v>
      </c>
    </row>
    <row r="28151" spans="1:7">
      <c r="A28151" t="n">
        <v>225237</v>
      </c>
      <c r="B28151" s="41" t="n">
        <v>43</v>
      </c>
      <c r="C28151" s="7" t="n">
        <v>0</v>
      </c>
      <c r="D28151" s="7" t="n">
        <v>512</v>
      </c>
    </row>
    <row r="28152" spans="1:7">
      <c r="A28152" t="s">
        <v>4</v>
      </c>
      <c r="B28152" s="4" t="s">
        <v>5</v>
      </c>
      <c r="C28152" s="4" t="s">
        <v>10</v>
      </c>
      <c r="D28152" s="4" t="s">
        <v>9</v>
      </c>
    </row>
    <row r="28153" spans="1:7">
      <c r="A28153" t="n">
        <v>225244</v>
      </c>
      <c r="B28153" s="41" t="n">
        <v>43</v>
      </c>
      <c r="C28153" s="7" t="n">
        <v>0</v>
      </c>
      <c r="D28153" s="7" t="n">
        <v>256</v>
      </c>
    </row>
    <row r="28154" spans="1:7">
      <c r="A28154" t="s">
        <v>4</v>
      </c>
      <c r="B28154" s="4" t="s">
        <v>5</v>
      </c>
      <c r="C28154" s="4" t="s">
        <v>10</v>
      </c>
      <c r="D28154" s="4" t="s">
        <v>9</v>
      </c>
    </row>
    <row r="28155" spans="1:7">
      <c r="A28155" t="n">
        <v>225251</v>
      </c>
      <c r="B28155" s="41" t="n">
        <v>43</v>
      </c>
      <c r="C28155" s="7" t="n">
        <v>0</v>
      </c>
      <c r="D28155" s="7" t="n">
        <v>8388608</v>
      </c>
    </row>
    <row r="28156" spans="1:7">
      <c r="A28156" t="s">
        <v>4</v>
      </c>
      <c r="B28156" s="4" t="s">
        <v>5</v>
      </c>
      <c r="C28156" s="4" t="s">
        <v>13</v>
      </c>
      <c r="D28156" s="4" t="s">
        <v>10</v>
      </c>
      <c r="E28156" s="4" t="s">
        <v>6</v>
      </c>
      <c r="F28156" s="4" t="s">
        <v>6</v>
      </c>
      <c r="G28156" s="4" t="s">
        <v>9</v>
      </c>
      <c r="H28156" s="4" t="s">
        <v>9</v>
      </c>
      <c r="I28156" s="4" t="s">
        <v>9</v>
      </c>
      <c r="J28156" s="4" t="s">
        <v>9</v>
      </c>
      <c r="K28156" s="4" t="s">
        <v>9</v>
      </c>
      <c r="L28156" s="4" t="s">
        <v>9</v>
      </c>
      <c r="M28156" s="4" t="s">
        <v>9</v>
      </c>
      <c r="N28156" s="4" t="s">
        <v>9</v>
      </c>
      <c r="O28156" s="4" t="s">
        <v>9</v>
      </c>
    </row>
    <row r="28157" spans="1:7">
      <c r="A28157" t="n">
        <v>225258</v>
      </c>
      <c r="B28157" s="103" t="n">
        <v>37</v>
      </c>
      <c r="C28157" s="7" t="n">
        <v>0</v>
      </c>
      <c r="D28157" s="7" t="n">
        <v>0</v>
      </c>
      <c r="E28157" s="7" t="s">
        <v>1552</v>
      </c>
      <c r="F28157" s="7" t="s">
        <v>1555</v>
      </c>
      <c r="G28157" s="7" t="n">
        <v>0</v>
      </c>
      <c r="H28157" s="7" t="n">
        <v>0</v>
      </c>
      <c r="I28157" s="7" t="n">
        <v>0</v>
      </c>
      <c r="J28157" s="7" t="n">
        <v>0</v>
      </c>
      <c r="K28157" s="7" t="n">
        <v>0</v>
      </c>
      <c r="L28157" s="7" t="n">
        <v>0</v>
      </c>
      <c r="M28157" s="7" t="n">
        <v>1065353216</v>
      </c>
      <c r="N28157" s="7" t="n">
        <v>1065353216</v>
      </c>
      <c r="O28157" s="7" t="n">
        <v>1065353216</v>
      </c>
    </row>
    <row r="28158" spans="1:7">
      <c r="A28158" t="s">
        <v>4</v>
      </c>
      <c r="B28158" s="4" t="s">
        <v>5</v>
      </c>
      <c r="C28158" s="4" t="s">
        <v>13</v>
      </c>
      <c r="D28158" s="4" t="s">
        <v>10</v>
      </c>
      <c r="E28158" s="4" t="s">
        <v>6</v>
      </c>
      <c r="F28158" s="4" t="s">
        <v>6</v>
      </c>
      <c r="G28158" s="4" t="s">
        <v>13</v>
      </c>
    </row>
    <row r="28159" spans="1:7">
      <c r="A28159" t="n">
        <v>225315</v>
      </c>
      <c r="B28159" s="19" t="n">
        <v>32</v>
      </c>
      <c r="C28159" s="7" t="n">
        <v>0</v>
      </c>
      <c r="D28159" s="7" t="n">
        <v>0</v>
      </c>
      <c r="E28159" s="7" t="s">
        <v>12</v>
      </c>
      <c r="F28159" s="7" t="s">
        <v>1555</v>
      </c>
      <c r="G28159" s="7" t="n">
        <v>1</v>
      </c>
    </row>
    <row r="28160" spans="1:7">
      <c r="A28160" t="s">
        <v>4</v>
      </c>
      <c r="B28160" s="4" t="s">
        <v>5</v>
      </c>
      <c r="C28160" s="4" t="s">
        <v>10</v>
      </c>
      <c r="D28160" s="4" t="s">
        <v>9</v>
      </c>
    </row>
    <row r="28161" spans="1:15">
      <c r="A28161" t="n">
        <v>225330</v>
      </c>
      <c r="B28161" s="41" t="n">
        <v>43</v>
      </c>
      <c r="C28161" s="7" t="n">
        <v>0</v>
      </c>
      <c r="D28161" s="7" t="n">
        <v>64</v>
      </c>
    </row>
    <row r="28162" spans="1:15">
      <c r="A28162" t="s">
        <v>4</v>
      </c>
      <c r="B28162" s="4" t="s">
        <v>5</v>
      </c>
      <c r="C28162" s="4" t="s">
        <v>10</v>
      </c>
      <c r="D28162" s="4" t="s">
        <v>6</v>
      </c>
      <c r="E28162" s="4" t="s">
        <v>6</v>
      </c>
      <c r="F28162" s="4" t="s">
        <v>13</v>
      </c>
    </row>
    <row r="28163" spans="1:15">
      <c r="A28163" t="n">
        <v>225337</v>
      </c>
      <c r="B28163" s="104" t="n">
        <v>108</v>
      </c>
      <c r="C28163" s="7" t="n">
        <v>0</v>
      </c>
      <c r="D28163" s="7" t="s">
        <v>1555</v>
      </c>
      <c r="E28163" s="7" t="s">
        <v>1556</v>
      </c>
      <c r="F28163" s="7" t="n">
        <v>0</v>
      </c>
    </row>
    <row r="28164" spans="1:15">
      <c r="A28164" t="s">
        <v>4</v>
      </c>
      <c r="B28164" s="4" t="s">
        <v>5</v>
      </c>
      <c r="C28164" s="4" t="s">
        <v>10</v>
      </c>
      <c r="D28164" s="4" t="s">
        <v>13</v>
      </c>
      <c r="E28164" s="4" t="s">
        <v>6</v>
      </c>
      <c r="F28164" s="4" t="s">
        <v>22</v>
      </c>
      <c r="G28164" s="4" t="s">
        <v>22</v>
      </c>
      <c r="H28164" s="4" t="s">
        <v>22</v>
      </c>
    </row>
    <row r="28165" spans="1:15">
      <c r="A28165" t="n">
        <v>225356</v>
      </c>
      <c r="B28165" s="39" t="n">
        <v>48</v>
      </c>
      <c r="C28165" s="7" t="n">
        <v>0</v>
      </c>
      <c r="D28165" s="7" t="n">
        <v>0</v>
      </c>
      <c r="E28165" s="7" t="s">
        <v>1488</v>
      </c>
      <c r="F28165" s="7" t="n">
        <v>0</v>
      </c>
      <c r="G28165" s="7" t="n">
        <v>1</v>
      </c>
      <c r="H28165" s="7" t="n">
        <v>0</v>
      </c>
    </row>
    <row r="28166" spans="1:15">
      <c r="A28166" t="s">
        <v>4</v>
      </c>
      <c r="B28166" s="4" t="s">
        <v>5</v>
      </c>
      <c r="C28166" s="4" t="s">
        <v>10</v>
      </c>
      <c r="D28166" s="4" t="s">
        <v>22</v>
      </c>
      <c r="E28166" s="4" t="s">
        <v>22</v>
      </c>
      <c r="F28166" s="4" t="s">
        <v>22</v>
      </c>
      <c r="G28166" s="4" t="s">
        <v>22</v>
      </c>
    </row>
    <row r="28167" spans="1:15">
      <c r="A28167" t="n">
        <v>225382</v>
      </c>
      <c r="B28167" s="24" t="n">
        <v>46</v>
      </c>
      <c r="C28167" s="7" t="n">
        <v>23</v>
      </c>
      <c r="D28167" s="7" t="n">
        <v>-100</v>
      </c>
      <c r="E28167" s="7" t="n">
        <v>-50</v>
      </c>
      <c r="F28167" s="7" t="n">
        <v>0</v>
      </c>
      <c r="G28167" s="7" t="n">
        <v>0</v>
      </c>
    </row>
    <row r="28168" spans="1:15">
      <c r="A28168" t="s">
        <v>4</v>
      </c>
      <c r="B28168" s="4" t="s">
        <v>5</v>
      </c>
      <c r="C28168" s="4" t="s">
        <v>10</v>
      </c>
      <c r="D28168" s="4" t="s">
        <v>9</v>
      </c>
    </row>
    <row r="28169" spans="1:15">
      <c r="A28169" t="n">
        <v>225401</v>
      </c>
      <c r="B28169" s="41" t="n">
        <v>43</v>
      </c>
      <c r="C28169" s="7" t="n">
        <v>23</v>
      </c>
      <c r="D28169" s="7" t="n">
        <v>512</v>
      </c>
    </row>
    <row r="28170" spans="1:15">
      <c r="A28170" t="s">
        <v>4</v>
      </c>
      <c r="B28170" s="4" t="s">
        <v>5</v>
      </c>
      <c r="C28170" s="4" t="s">
        <v>10</v>
      </c>
      <c r="D28170" s="4" t="s">
        <v>9</v>
      </c>
    </row>
    <row r="28171" spans="1:15">
      <c r="A28171" t="n">
        <v>225408</v>
      </c>
      <c r="B28171" s="41" t="n">
        <v>43</v>
      </c>
      <c r="C28171" s="7" t="n">
        <v>23</v>
      </c>
      <c r="D28171" s="7" t="n">
        <v>256</v>
      </c>
    </row>
    <row r="28172" spans="1:15">
      <c r="A28172" t="s">
        <v>4</v>
      </c>
      <c r="B28172" s="4" t="s">
        <v>5</v>
      </c>
      <c r="C28172" s="4" t="s">
        <v>10</v>
      </c>
      <c r="D28172" s="4" t="s">
        <v>9</v>
      </c>
    </row>
    <row r="28173" spans="1:15">
      <c r="A28173" t="n">
        <v>225415</v>
      </c>
      <c r="B28173" s="41" t="n">
        <v>43</v>
      </c>
      <c r="C28173" s="7" t="n">
        <v>23</v>
      </c>
      <c r="D28173" s="7" t="n">
        <v>8388608</v>
      </c>
    </row>
    <row r="28174" spans="1:15">
      <c r="A28174" t="s">
        <v>4</v>
      </c>
      <c r="B28174" s="4" t="s">
        <v>5</v>
      </c>
      <c r="C28174" s="4" t="s">
        <v>13</v>
      </c>
      <c r="D28174" s="4" t="s">
        <v>10</v>
      </c>
      <c r="E28174" s="4" t="s">
        <v>6</v>
      </c>
      <c r="F28174" s="4" t="s">
        <v>6</v>
      </c>
      <c r="G28174" s="4" t="s">
        <v>9</v>
      </c>
      <c r="H28174" s="4" t="s">
        <v>9</v>
      </c>
      <c r="I28174" s="4" t="s">
        <v>9</v>
      </c>
      <c r="J28174" s="4" t="s">
        <v>9</v>
      </c>
      <c r="K28174" s="4" t="s">
        <v>9</v>
      </c>
      <c r="L28174" s="4" t="s">
        <v>9</v>
      </c>
      <c r="M28174" s="4" t="s">
        <v>9</v>
      </c>
      <c r="N28174" s="4" t="s">
        <v>9</v>
      </c>
      <c r="O28174" s="4" t="s">
        <v>9</v>
      </c>
    </row>
    <row r="28175" spans="1:15">
      <c r="A28175" t="n">
        <v>225422</v>
      </c>
      <c r="B28175" s="103" t="n">
        <v>37</v>
      </c>
      <c r="C28175" s="7" t="n">
        <v>0</v>
      </c>
      <c r="D28175" s="7" t="n">
        <v>23</v>
      </c>
      <c r="E28175" s="7" t="s">
        <v>1553</v>
      </c>
      <c r="F28175" s="7" t="s">
        <v>1555</v>
      </c>
      <c r="G28175" s="7" t="n">
        <v>0</v>
      </c>
      <c r="H28175" s="7" t="n">
        <v>0</v>
      </c>
      <c r="I28175" s="7" t="n">
        <v>0</v>
      </c>
      <c r="J28175" s="7" t="n">
        <v>0</v>
      </c>
      <c r="K28175" s="7" t="n">
        <v>0</v>
      </c>
      <c r="L28175" s="7" t="n">
        <v>0</v>
      </c>
      <c r="M28175" s="7" t="n">
        <v>1065353216</v>
      </c>
      <c r="N28175" s="7" t="n">
        <v>1065353216</v>
      </c>
      <c r="O28175" s="7" t="n">
        <v>1065353216</v>
      </c>
    </row>
    <row r="28176" spans="1:15">
      <c r="A28176" t="s">
        <v>4</v>
      </c>
      <c r="B28176" s="4" t="s">
        <v>5</v>
      </c>
      <c r="C28176" s="4" t="s">
        <v>13</v>
      </c>
      <c r="D28176" s="4" t="s">
        <v>10</v>
      </c>
      <c r="E28176" s="4" t="s">
        <v>6</v>
      </c>
      <c r="F28176" s="4" t="s">
        <v>6</v>
      </c>
      <c r="G28176" s="4" t="s">
        <v>13</v>
      </c>
    </row>
    <row r="28177" spans="1:15">
      <c r="A28177" t="n">
        <v>225479</v>
      </c>
      <c r="B28177" s="19" t="n">
        <v>32</v>
      </c>
      <c r="C28177" s="7" t="n">
        <v>0</v>
      </c>
      <c r="D28177" s="7" t="n">
        <v>23</v>
      </c>
      <c r="E28177" s="7" t="s">
        <v>12</v>
      </c>
      <c r="F28177" s="7" t="s">
        <v>1555</v>
      </c>
      <c r="G28177" s="7" t="n">
        <v>1</v>
      </c>
    </row>
    <row r="28178" spans="1:15">
      <c r="A28178" t="s">
        <v>4</v>
      </c>
      <c r="B28178" s="4" t="s">
        <v>5</v>
      </c>
      <c r="C28178" s="4" t="s">
        <v>10</v>
      </c>
      <c r="D28178" s="4" t="s">
        <v>9</v>
      </c>
    </row>
    <row r="28179" spans="1:15">
      <c r="A28179" t="n">
        <v>225494</v>
      </c>
      <c r="B28179" s="41" t="n">
        <v>43</v>
      </c>
      <c r="C28179" s="7" t="n">
        <v>23</v>
      </c>
      <c r="D28179" s="7" t="n">
        <v>64</v>
      </c>
    </row>
    <row r="28180" spans="1:15">
      <c r="A28180" t="s">
        <v>4</v>
      </c>
      <c r="B28180" s="4" t="s">
        <v>5</v>
      </c>
      <c r="C28180" s="4" t="s">
        <v>10</v>
      </c>
      <c r="D28180" s="4" t="s">
        <v>6</v>
      </c>
      <c r="E28180" s="4" t="s">
        <v>6</v>
      </c>
      <c r="F28180" s="4" t="s">
        <v>13</v>
      </c>
    </row>
    <row r="28181" spans="1:15">
      <c r="A28181" t="n">
        <v>225501</v>
      </c>
      <c r="B28181" s="104" t="n">
        <v>108</v>
      </c>
      <c r="C28181" s="7" t="n">
        <v>23</v>
      </c>
      <c r="D28181" s="7" t="s">
        <v>1555</v>
      </c>
      <c r="E28181" s="7" t="s">
        <v>1556</v>
      </c>
      <c r="F28181" s="7" t="n">
        <v>0</v>
      </c>
    </row>
    <row r="28182" spans="1:15">
      <c r="A28182" t="s">
        <v>4</v>
      </c>
      <c r="B28182" s="4" t="s">
        <v>5</v>
      </c>
      <c r="C28182" s="4" t="s">
        <v>10</v>
      </c>
      <c r="D28182" s="4" t="s">
        <v>13</v>
      </c>
      <c r="E28182" s="4" t="s">
        <v>6</v>
      </c>
      <c r="F28182" s="4" t="s">
        <v>22</v>
      </c>
      <c r="G28182" s="4" t="s">
        <v>22</v>
      </c>
      <c r="H28182" s="4" t="s">
        <v>22</v>
      </c>
    </row>
    <row r="28183" spans="1:15">
      <c r="A28183" t="n">
        <v>225520</v>
      </c>
      <c r="B28183" s="39" t="n">
        <v>48</v>
      </c>
      <c r="C28183" s="7" t="n">
        <v>23</v>
      </c>
      <c r="D28183" s="7" t="n">
        <v>0</v>
      </c>
      <c r="E28183" s="7" t="s">
        <v>1488</v>
      </c>
      <c r="F28183" s="7" t="n">
        <v>0</v>
      </c>
      <c r="G28183" s="7" t="n">
        <v>1</v>
      </c>
      <c r="H28183" s="7" t="n">
        <v>0</v>
      </c>
    </row>
    <row r="28184" spans="1:15">
      <c r="A28184" t="s">
        <v>4</v>
      </c>
      <c r="B28184" s="4" t="s">
        <v>5</v>
      </c>
      <c r="C28184" s="4" t="s">
        <v>13</v>
      </c>
    </row>
    <row r="28185" spans="1:15">
      <c r="A28185" t="n">
        <v>225546</v>
      </c>
      <c r="B28185" s="42" t="n">
        <v>116</v>
      </c>
      <c r="C28185" s="7" t="n">
        <v>0</v>
      </c>
    </row>
    <row r="28186" spans="1:15">
      <c r="A28186" t="s">
        <v>4</v>
      </c>
      <c r="B28186" s="4" t="s">
        <v>5</v>
      </c>
      <c r="C28186" s="4" t="s">
        <v>13</v>
      </c>
      <c r="D28186" s="4" t="s">
        <v>10</v>
      </c>
    </row>
    <row r="28187" spans="1:15">
      <c r="A28187" t="n">
        <v>225548</v>
      </c>
      <c r="B28187" s="42" t="n">
        <v>116</v>
      </c>
      <c r="C28187" s="7" t="n">
        <v>2</v>
      </c>
      <c r="D28187" s="7" t="n">
        <v>1</v>
      </c>
    </row>
    <row r="28188" spans="1:15">
      <c r="A28188" t="s">
        <v>4</v>
      </c>
      <c r="B28188" s="4" t="s">
        <v>5</v>
      </c>
      <c r="C28188" s="4" t="s">
        <v>13</v>
      </c>
      <c r="D28188" s="4" t="s">
        <v>9</v>
      </c>
    </row>
    <row r="28189" spans="1:15">
      <c r="A28189" t="n">
        <v>225552</v>
      </c>
      <c r="B28189" s="42" t="n">
        <v>116</v>
      </c>
      <c r="C28189" s="7" t="n">
        <v>5</v>
      </c>
      <c r="D28189" s="7" t="n">
        <v>1109393408</v>
      </c>
    </row>
    <row r="28190" spans="1:15">
      <c r="A28190" t="s">
        <v>4</v>
      </c>
      <c r="B28190" s="4" t="s">
        <v>5</v>
      </c>
      <c r="C28190" s="4" t="s">
        <v>13</v>
      </c>
      <c r="D28190" s="4" t="s">
        <v>10</v>
      </c>
    </row>
    <row r="28191" spans="1:15">
      <c r="A28191" t="n">
        <v>225558</v>
      </c>
      <c r="B28191" s="42" t="n">
        <v>116</v>
      </c>
      <c r="C28191" s="7" t="n">
        <v>6</v>
      </c>
      <c r="D28191" s="7" t="n">
        <v>1</v>
      </c>
    </row>
    <row r="28192" spans="1:15">
      <c r="A28192" t="s">
        <v>4</v>
      </c>
      <c r="B28192" s="4" t="s">
        <v>5</v>
      </c>
      <c r="C28192" s="4" t="s">
        <v>22</v>
      </c>
      <c r="D28192" s="4" t="s">
        <v>22</v>
      </c>
      <c r="E28192" s="4" t="s">
        <v>22</v>
      </c>
      <c r="F28192" s="4" t="s">
        <v>22</v>
      </c>
      <c r="G28192" s="4" t="s">
        <v>22</v>
      </c>
      <c r="H28192" s="4" t="s">
        <v>10</v>
      </c>
    </row>
    <row r="28193" spans="1:8">
      <c r="A28193" t="n">
        <v>225562</v>
      </c>
      <c r="B28193" s="98" t="n">
        <v>71</v>
      </c>
      <c r="C28193" s="7" t="n">
        <v>0.490000009536743</v>
      </c>
      <c r="D28193" s="7" t="n">
        <v>0.680000007152557</v>
      </c>
      <c r="E28193" s="7" t="n">
        <v>0.819999992847443</v>
      </c>
      <c r="F28193" s="7" t="n">
        <v>20</v>
      </c>
      <c r="G28193" s="7" t="n">
        <v>900</v>
      </c>
      <c r="H28193" s="7" t="n">
        <v>0</v>
      </c>
    </row>
    <row r="28194" spans="1:8">
      <c r="A28194" t="s">
        <v>4</v>
      </c>
      <c r="B28194" s="4" t="s">
        <v>5</v>
      </c>
      <c r="C28194" s="4" t="s">
        <v>13</v>
      </c>
      <c r="D28194" s="4" t="s">
        <v>13</v>
      </c>
      <c r="E28194" s="4" t="s">
        <v>13</v>
      </c>
      <c r="F28194" s="4" t="s">
        <v>9</v>
      </c>
      <c r="G28194" s="4" t="s">
        <v>13</v>
      </c>
      <c r="H28194" s="4" t="s">
        <v>13</v>
      </c>
      <c r="I28194" s="4" t="s">
        <v>20</v>
      </c>
    </row>
    <row r="28195" spans="1:8">
      <c r="A28195" t="n">
        <v>225585</v>
      </c>
      <c r="B28195" s="10" t="n">
        <v>5</v>
      </c>
      <c r="C28195" s="7" t="n">
        <v>32</v>
      </c>
      <c r="D28195" s="7" t="n">
        <v>4</v>
      </c>
      <c r="E28195" s="7" t="n">
        <v>0</v>
      </c>
      <c r="F28195" s="7" t="n">
        <v>11</v>
      </c>
      <c r="G28195" s="7" t="n">
        <v>2</v>
      </c>
      <c r="H28195" s="7" t="n">
        <v>1</v>
      </c>
      <c r="I28195" s="11" t="n">
        <f t="normal" ca="1">A28209</f>
        <v>0</v>
      </c>
    </row>
    <row r="28196" spans="1:8">
      <c r="A28196" t="s">
        <v>4</v>
      </c>
      <c r="B28196" s="4" t="s">
        <v>5</v>
      </c>
      <c r="C28196" s="4" t="s">
        <v>10</v>
      </c>
    </row>
    <row r="28197" spans="1:8">
      <c r="A28197" t="n">
        <v>225599</v>
      </c>
      <c r="B28197" s="35" t="n">
        <v>16</v>
      </c>
      <c r="C28197" s="7" t="n">
        <v>300</v>
      </c>
    </row>
    <row r="28198" spans="1:8">
      <c r="A28198" t="s">
        <v>4</v>
      </c>
      <c r="B28198" s="4" t="s">
        <v>5</v>
      </c>
      <c r="C28198" s="4" t="s">
        <v>13</v>
      </c>
      <c r="D28198" s="4" t="s">
        <v>6</v>
      </c>
    </row>
    <row r="28199" spans="1:8">
      <c r="A28199" t="n">
        <v>225602</v>
      </c>
      <c r="B28199" s="8" t="n">
        <v>2</v>
      </c>
      <c r="C28199" s="7" t="n">
        <v>10</v>
      </c>
      <c r="D28199" s="7" t="s">
        <v>1662</v>
      </c>
    </row>
    <row r="28200" spans="1:8">
      <c r="A28200" t="s">
        <v>4</v>
      </c>
      <c r="B28200" s="4" t="s">
        <v>5</v>
      </c>
      <c r="C28200" s="4" t="s">
        <v>10</v>
      </c>
      <c r="D28200" s="4" t="s">
        <v>13</v>
      </c>
      <c r="E28200" s="4" t="s">
        <v>13</v>
      </c>
    </row>
    <row r="28201" spans="1:8">
      <c r="A28201" t="n">
        <v>225615</v>
      </c>
      <c r="B28201" s="76" t="n">
        <v>104</v>
      </c>
      <c r="C28201" s="7" t="n">
        <v>152</v>
      </c>
      <c r="D28201" s="7" t="n">
        <v>3</v>
      </c>
      <c r="E28201" s="7" t="n">
        <v>1</v>
      </c>
    </row>
    <row r="28202" spans="1:8">
      <c r="A28202" t="s">
        <v>4</v>
      </c>
      <c r="B28202" s="4" t="s">
        <v>5</v>
      </c>
    </row>
    <row r="28203" spans="1:8">
      <c r="A28203" t="n">
        <v>225620</v>
      </c>
      <c r="B28203" s="5" t="n">
        <v>1</v>
      </c>
    </row>
    <row r="28204" spans="1:8">
      <c r="A28204" t="s">
        <v>4</v>
      </c>
      <c r="B28204" s="4" t="s">
        <v>5</v>
      </c>
      <c r="C28204" s="4" t="s">
        <v>10</v>
      </c>
      <c r="D28204" s="4" t="s">
        <v>13</v>
      </c>
      <c r="E28204" s="4" t="s">
        <v>13</v>
      </c>
    </row>
    <row r="28205" spans="1:8">
      <c r="A28205" t="n">
        <v>225621</v>
      </c>
      <c r="B28205" s="76" t="n">
        <v>104</v>
      </c>
      <c r="C28205" s="7" t="n">
        <v>152</v>
      </c>
      <c r="D28205" s="7" t="n">
        <v>3</v>
      </c>
      <c r="E28205" s="7" t="n">
        <v>2</v>
      </c>
    </row>
    <row r="28206" spans="1:8">
      <c r="A28206" t="s">
        <v>4</v>
      </c>
      <c r="B28206" s="4" t="s">
        <v>5</v>
      </c>
    </row>
    <row r="28207" spans="1:8">
      <c r="A28207" t="n">
        <v>225626</v>
      </c>
      <c r="B28207" s="5" t="n">
        <v>1</v>
      </c>
    </row>
    <row r="28208" spans="1:8">
      <c r="A28208" t="s">
        <v>4</v>
      </c>
      <c r="B28208" s="4" t="s">
        <v>5</v>
      </c>
      <c r="C28208" s="4" t="s">
        <v>13</v>
      </c>
      <c r="D28208" s="4" t="s">
        <v>10</v>
      </c>
      <c r="E28208" s="4" t="s">
        <v>9</v>
      </c>
      <c r="F28208" s="4" t="s">
        <v>10</v>
      </c>
      <c r="G28208" s="4" t="s">
        <v>9</v>
      </c>
      <c r="H28208" s="4" t="s">
        <v>13</v>
      </c>
    </row>
    <row r="28209" spans="1:9">
      <c r="A28209" t="n">
        <v>225627</v>
      </c>
      <c r="B28209" s="16" t="n">
        <v>49</v>
      </c>
      <c r="C28209" s="7" t="n">
        <v>0</v>
      </c>
      <c r="D28209" s="7" t="n">
        <v>569</v>
      </c>
      <c r="E28209" s="7" t="n">
        <v>1065353216</v>
      </c>
      <c r="F28209" s="7" t="n">
        <v>0</v>
      </c>
      <c r="G28209" s="7" t="n">
        <v>0</v>
      </c>
      <c r="H28209" s="7" t="n">
        <v>0</v>
      </c>
    </row>
    <row r="28210" spans="1:9">
      <c r="A28210" t="s">
        <v>4</v>
      </c>
      <c r="B28210" s="4" t="s">
        <v>5</v>
      </c>
      <c r="C28210" s="4" t="s">
        <v>13</v>
      </c>
      <c r="D28210" s="4" t="s">
        <v>13</v>
      </c>
      <c r="E28210" s="4" t="s">
        <v>22</v>
      </c>
      <c r="F28210" s="4" t="s">
        <v>22</v>
      </c>
      <c r="G28210" s="4" t="s">
        <v>22</v>
      </c>
      <c r="H28210" s="4" t="s">
        <v>10</v>
      </c>
    </row>
    <row r="28211" spans="1:9">
      <c r="A28211" t="n">
        <v>225642</v>
      </c>
      <c r="B28211" s="25" t="n">
        <v>45</v>
      </c>
      <c r="C28211" s="7" t="n">
        <v>2</v>
      </c>
      <c r="D28211" s="7" t="n">
        <v>3</v>
      </c>
      <c r="E28211" s="7" t="n">
        <v>7.42000007629395</v>
      </c>
      <c r="F28211" s="7" t="n">
        <v>0.129999995231628</v>
      </c>
      <c r="G28211" s="7" t="n">
        <v>-18.3199996948242</v>
      </c>
      <c r="H28211" s="7" t="n">
        <v>0</v>
      </c>
    </row>
    <row r="28212" spans="1:9">
      <c r="A28212" t="s">
        <v>4</v>
      </c>
      <c r="B28212" s="4" t="s">
        <v>5</v>
      </c>
      <c r="C28212" s="4" t="s">
        <v>13</v>
      </c>
      <c r="D28212" s="4" t="s">
        <v>13</v>
      </c>
      <c r="E28212" s="4" t="s">
        <v>22</v>
      </c>
      <c r="F28212" s="4" t="s">
        <v>22</v>
      </c>
      <c r="G28212" s="4" t="s">
        <v>22</v>
      </c>
      <c r="H28212" s="4" t="s">
        <v>10</v>
      </c>
      <c r="I28212" s="4" t="s">
        <v>13</v>
      </c>
    </row>
    <row r="28213" spans="1:9">
      <c r="A28213" t="n">
        <v>225659</v>
      </c>
      <c r="B28213" s="25" t="n">
        <v>45</v>
      </c>
      <c r="C28213" s="7" t="n">
        <v>4</v>
      </c>
      <c r="D28213" s="7" t="n">
        <v>3</v>
      </c>
      <c r="E28213" s="7" t="n">
        <v>6.30999994277954</v>
      </c>
      <c r="F28213" s="7" t="n">
        <v>297.700012207031</v>
      </c>
      <c r="G28213" s="7" t="n">
        <v>350</v>
      </c>
      <c r="H28213" s="7" t="n">
        <v>0</v>
      </c>
      <c r="I28213" s="7" t="n">
        <v>0</v>
      </c>
    </row>
    <row r="28214" spans="1:9">
      <c r="A28214" t="s">
        <v>4</v>
      </c>
      <c r="B28214" s="4" t="s">
        <v>5</v>
      </c>
      <c r="C28214" s="4" t="s">
        <v>13</v>
      </c>
      <c r="D28214" s="4" t="s">
        <v>13</v>
      </c>
      <c r="E28214" s="4" t="s">
        <v>22</v>
      </c>
      <c r="F28214" s="4" t="s">
        <v>10</v>
      </c>
    </row>
    <row r="28215" spans="1:9">
      <c r="A28215" t="n">
        <v>225677</v>
      </c>
      <c r="B28215" s="25" t="n">
        <v>45</v>
      </c>
      <c r="C28215" s="7" t="n">
        <v>5</v>
      </c>
      <c r="D28215" s="7" t="n">
        <v>3</v>
      </c>
      <c r="E28215" s="7" t="n">
        <v>6.09999990463257</v>
      </c>
      <c r="F28215" s="7" t="n">
        <v>0</v>
      </c>
    </row>
    <row r="28216" spans="1:9">
      <c r="A28216" t="s">
        <v>4</v>
      </c>
      <c r="B28216" s="4" t="s">
        <v>5</v>
      </c>
      <c r="C28216" s="4" t="s">
        <v>13</v>
      </c>
      <c r="D28216" s="4" t="s">
        <v>13</v>
      </c>
      <c r="E28216" s="4" t="s">
        <v>22</v>
      </c>
      <c r="F28216" s="4" t="s">
        <v>10</v>
      </c>
    </row>
    <row r="28217" spans="1:9">
      <c r="A28217" t="n">
        <v>225686</v>
      </c>
      <c r="B28217" s="25" t="n">
        <v>45</v>
      </c>
      <c r="C28217" s="7" t="n">
        <v>11</v>
      </c>
      <c r="D28217" s="7" t="n">
        <v>3</v>
      </c>
      <c r="E28217" s="7" t="n">
        <v>34.5</v>
      </c>
      <c r="F28217" s="7" t="n">
        <v>0</v>
      </c>
    </row>
    <row r="28218" spans="1:9">
      <c r="A28218" t="s">
        <v>4</v>
      </c>
      <c r="B28218" s="4" t="s">
        <v>5</v>
      </c>
      <c r="C28218" s="4" t="s">
        <v>13</v>
      </c>
      <c r="D28218" s="4" t="s">
        <v>13</v>
      </c>
      <c r="E28218" s="4" t="s">
        <v>22</v>
      </c>
      <c r="F28218" s="4" t="s">
        <v>22</v>
      </c>
      <c r="G28218" s="4" t="s">
        <v>22</v>
      </c>
      <c r="H28218" s="4" t="s">
        <v>10</v>
      </c>
    </row>
    <row r="28219" spans="1:9">
      <c r="A28219" t="n">
        <v>225695</v>
      </c>
      <c r="B28219" s="25" t="n">
        <v>45</v>
      </c>
      <c r="C28219" s="7" t="n">
        <v>2</v>
      </c>
      <c r="D28219" s="7" t="n">
        <v>3</v>
      </c>
      <c r="E28219" s="7" t="n">
        <v>7.42000007629395</v>
      </c>
      <c r="F28219" s="7" t="n">
        <v>0.620000004768372</v>
      </c>
      <c r="G28219" s="7" t="n">
        <v>-18.3199996948242</v>
      </c>
      <c r="H28219" s="7" t="n">
        <v>3000</v>
      </c>
    </row>
    <row r="28220" spans="1:9">
      <c r="A28220" t="s">
        <v>4</v>
      </c>
      <c r="B28220" s="4" t="s">
        <v>5</v>
      </c>
      <c r="C28220" s="4" t="s">
        <v>13</v>
      </c>
      <c r="D28220" s="4" t="s">
        <v>13</v>
      </c>
      <c r="E28220" s="4" t="s">
        <v>22</v>
      </c>
      <c r="F28220" s="4" t="s">
        <v>22</v>
      </c>
      <c r="G28220" s="4" t="s">
        <v>22</v>
      </c>
      <c r="H28220" s="4" t="s">
        <v>10</v>
      </c>
      <c r="I28220" s="4" t="s">
        <v>13</v>
      </c>
    </row>
    <row r="28221" spans="1:9">
      <c r="A28221" t="n">
        <v>225712</v>
      </c>
      <c r="B28221" s="25" t="n">
        <v>45</v>
      </c>
      <c r="C28221" s="7" t="n">
        <v>4</v>
      </c>
      <c r="D28221" s="7" t="n">
        <v>3</v>
      </c>
      <c r="E28221" s="7" t="n">
        <v>13.0799999237061</v>
      </c>
      <c r="F28221" s="7" t="n">
        <v>303.640014648438</v>
      </c>
      <c r="G28221" s="7" t="n">
        <v>350</v>
      </c>
      <c r="H28221" s="7" t="n">
        <v>3000</v>
      </c>
      <c r="I28221" s="7" t="n">
        <v>0</v>
      </c>
    </row>
    <row r="28222" spans="1:9">
      <c r="A28222" t="s">
        <v>4</v>
      </c>
      <c r="B28222" s="4" t="s">
        <v>5</v>
      </c>
      <c r="C28222" s="4" t="s">
        <v>13</v>
      </c>
      <c r="D28222" s="4" t="s">
        <v>13</v>
      </c>
      <c r="E28222" s="4" t="s">
        <v>22</v>
      </c>
      <c r="F28222" s="4" t="s">
        <v>10</v>
      </c>
    </row>
    <row r="28223" spans="1:9">
      <c r="A28223" t="n">
        <v>225730</v>
      </c>
      <c r="B28223" s="25" t="n">
        <v>45</v>
      </c>
      <c r="C28223" s="7" t="n">
        <v>5</v>
      </c>
      <c r="D28223" s="7" t="n">
        <v>3</v>
      </c>
      <c r="E28223" s="7" t="n">
        <v>6.09999990463257</v>
      </c>
      <c r="F28223" s="7" t="n">
        <v>3000</v>
      </c>
    </row>
    <row r="28224" spans="1:9">
      <c r="A28224" t="s">
        <v>4</v>
      </c>
      <c r="B28224" s="4" t="s">
        <v>5</v>
      </c>
      <c r="C28224" s="4" t="s">
        <v>13</v>
      </c>
      <c r="D28224" s="4" t="s">
        <v>13</v>
      </c>
      <c r="E28224" s="4" t="s">
        <v>22</v>
      </c>
      <c r="F28224" s="4" t="s">
        <v>10</v>
      </c>
    </row>
    <row r="28225" spans="1:9">
      <c r="A28225" t="n">
        <v>225739</v>
      </c>
      <c r="B28225" s="25" t="n">
        <v>45</v>
      </c>
      <c r="C28225" s="7" t="n">
        <v>11</v>
      </c>
      <c r="D28225" s="7" t="n">
        <v>3</v>
      </c>
      <c r="E28225" s="7" t="n">
        <v>34.5</v>
      </c>
      <c r="F28225" s="7" t="n">
        <v>3000</v>
      </c>
    </row>
    <row r="28226" spans="1:9">
      <c r="A28226" t="s">
        <v>4</v>
      </c>
      <c r="B28226" s="4" t="s">
        <v>5</v>
      </c>
      <c r="C28226" s="4" t="s">
        <v>13</v>
      </c>
      <c r="D28226" s="4" t="s">
        <v>10</v>
      </c>
      <c r="E28226" s="4" t="s">
        <v>6</v>
      </c>
      <c r="F28226" s="4" t="s">
        <v>6</v>
      </c>
      <c r="G28226" s="4" t="s">
        <v>6</v>
      </c>
      <c r="H28226" s="4" t="s">
        <v>6</v>
      </c>
    </row>
    <row r="28227" spans="1:9">
      <c r="A28227" t="n">
        <v>225748</v>
      </c>
      <c r="B28227" s="40" t="n">
        <v>51</v>
      </c>
      <c r="C28227" s="7" t="n">
        <v>3</v>
      </c>
      <c r="D28227" s="7" t="n">
        <v>1</v>
      </c>
      <c r="E28227" s="7" t="s">
        <v>814</v>
      </c>
      <c r="F28227" s="7" t="s">
        <v>844</v>
      </c>
      <c r="G28227" s="7" t="s">
        <v>88</v>
      </c>
      <c r="H28227" s="7" t="s">
        <v>89</v>
      </c>
    </row>
    <row r="28228" spans="1:9">
      <c r="A28228" t="s">
        <v>4</v>
      </c>
      <c r="B28228" s="4" t="s">
        <v>5</v>
      </c>
      <c r="C28228" s="4" t="s">
        <v>13</v>
      </c>
      <c r="D28228" s="4" t="s">
        <v>10</v>
      </c>
      <c r="E28228" s="4" t="s">
        <v>6</v>
      </c>
      <c r="F28228" s="4" t="s">
        <v>6</v>
      </c>
      <c r="G28228" s="4" t="s">
        <v>6</v>
      </c>
      <c r="H28228" s="4" t="s">
        <v>6</v>
      </c>
    </row>
    <row r="28229" spans="1:9">
      <c r="A28229" t="n">
        <v>225761</v>
      </c>
      <c r="B28229" s="40" t="n">
        <v>51</v>
      </c>
      <c r="C28229" s="7" t="n">
        <v>3</v>
      </c>
      <c r="D28229" s="7" t="n">
        <v>2</v>
      </c>
      <c r="E28229" s="7" t="s">
        <v>814</v>
      </c>
      <c r="F28229" s="7" t="s">
        <v>844</v>
      </c>
      <c r="G28229" s="7" t="s">
        <v>88</v>
      </c>
      <c r="H28229" s="7" t="s">
        <v>89</v>
      </c>
    </row>
    <row r="28230" spans="1:9">
      <c r="A28230" t="s">
        <v>4</v>
      </c>
      <c r="B28230" s="4" t="s">
        <v>5</v>
      </c>
      <c r="C28230" s="4" t="s">
        <v>13</v>
      </c>
      <c r="D28230" s="4" t="s">
        <v>10</v>
      </c>
      <c r="E28230" s="4" t="s">
        <v>6</v>
      </c>
      <c r="F28230" s="4" t="s">
        <v>6</v>
      </c>
      <c r="G28230" s="4" t="s">
        <v>6</v>
      </c>
      <c r="H28230" s="4" t="s">
        <v>6</v>
      </c>
    </row>
    <row r="28231" spans="1:9">
      <c r="A28231" t="n">
        <v>225774</v>
      </c>
      <c r="B28231" s="40" t="n">
        <v>51</v>
      </c>
      <c r="C28231" s="7" t="n">
        <v>3</v>
      </c>
      <c r="D28231" s="7" t="n">
        <v>3</v>
      </c>
      <c r="E28231" s="7" t="s">
        <v>814</v>
      </c>
      <c r="F28231" s="7" t="s">
        <v>844</v>
      </c>
      <c r="G28231" s="7" t="s">
        <v>88</v>
      </c>
      <c r="H28231" s="7" t="s">
        <v>89</v>
      </c>
    </row>
    <row r="28232" spans="1:9">
      <c r="A28232" t="s">
        <v>4</v>
      </c>
      <c r="B28232" s="4" t="s">
        <v>5</v>
      </c>
      <c r="C28232" s="4" t="s">
        <v>13</v>
      </c>
      <c r="D28232" s="4" t="s">
        <v>10</v>
      </c>
      <c r="E28232" s="4" t="s">
        <v>6</v>
      </c>
      <c r="F28232" s="4" t="s">
        <v>6</v>
      </c>
      <c r="G28232" s="4" t="s">
        <v>6</v>
      </c>
      <c r="H28232" s="4" t="s">
        <v>6</v>
      </c>
    </row>
    <row r="28233" spans="1:9">
      <c r="A28233" t="n">
        <v>225787</v>
      </c>
      <c r="B28233" s="40" t="n">
        <v>51</v>
      </c>
      <c r="C28233" s="7" t="n">
        <v>3</v>
      </c>
      <c r="D28233" s="7" t="n">
        <v>4</v>
      </c>
      <c r="E28233" s="7" t="s">
        <v>814</v>
      </c>
      <c r="F28233" s="7" t="s">
        <v>844</v>
      </c>
      <c r="G28233" s="7" t="s">
        <v>88</v>
      </c>
      <c r="H28233" s="7" t="s">
        <v>89</v>
      </c>
    </row>
    <row r="28234" spans="1:9">
      <c r="A28234" t="s">
        <v>4</v>
      </c>
      <c r="B28234" s="4" t="s">
        <v>5</v>
      </c>
      <c r="C28234" s="4" t="s">
        <v>13</v>
      </c>
      <c r="D28234" s="4" t="s">
        <v>10</v>
      </c>
      <c r="E28234" s="4" t="s">
        <v>6</v>
      </c>
      <c r="F28234" s="4" t="s">
        <v>6</v>
      </c>
      <c r="G28234" s="4" t="s">
        <v>6</v>
      </c>
      <c r="H28234" s="4" t="s">
        <v>6</v>
      </c>
    </row>
    <row r="28235" spans="1:9">
      <c r="A28235" t="n">
        <v>225800</v>
      </c>
      <c r="B28235" s="40" t="n">
        <v>51</v>
      </c>
      <c r="C28235" s="7" t="n">
        <v>3</v>
      </c>
      <c r="D28235" s="7" t="n">
        <v>5</v>
      </c>
      <c r="E28235" s="7" t="s">
        <v>814</v>
      </c>
      <c r="F28235" s="7" t="s">
        <v>844</v>
      </c>
      <c r="G28235" s="7" t="s">
        <v>88</v>
      </c>
      <c r="H28235" s="7" t="s">
        <v>89</v>
      </c>
    </row>
    <row r="28236" spans="1:9">
      <c r="A28236" t="s">
        <v>4</v>
      </c>
      <c r="B28236" s="4" t="s">
        <v>5</v>
      </c>
      <c r="C28236" s="4" t="s">
        <v>13</v>
      </c>
      <c r="D28236" s="4" t="s">
        <v>10</v>
      </c>
      <c r="E28236" s="4" t="s">
        <v>6</v>
      </c>
      <c r="F28236" s="4" t="s">
        <v>6</v>
      </c>
      <c r="G28236" s="4" t="s">
        <v>6</v>
      </c>
      <c r="H28236" s="4" t="s">
        <v>6</v>
      </c>
    </row>
    <row r="28237" spans="1:9">
      <c r="A28237" t="n">
        <v>225813</v>
      </c>
      <c r="B28237" s="40" t="n">
        <v>51</v>
      </c>
      <c r="C28237" s="7" t="n">
        <v>3</v>
      </c>
      <c r="D28237" s="7" t="n">
        <v>6</v>
      </c>
      <c r="E28237" s="7" t="s">
        <v>843</v>
      </c>
      <c r="F28237" s="7" t="s">
        <v>1087</v>
      </c>
      <c r="G28237" s="7" t="s">
        <v>88</v>
      </c>
      <c r="H28237" s="7" t="s">
        <v>89</v>
      </c>
    </row>
    <row r="28238" spans="1:9">
      <c r="A28238" t="s">
        <v>4</v>
      </c>
      <c r="B28238" s="4" t="s">
        <v>5</v>
      </c>
      <c r="C28238" s="4" t="s">
        <v>13</v>
      </c>
      <c r="D28238" s="4" t="s">
        <v>10</v>
      </c>
      <c r="E28238" s="4" t="s">
        <v>6</v>
      </c>
      <c r="F28238" s="4" t="s">
        <v>6</v>
      </c>
      <c r="G28238" s="4" t="s">
        <v>6</v>
      </c>
      <c r="H28238" s="4" t="s">
        <v>6</v>
      </c>
    </row>
    <row r="28239" spans="1:9">
      <c r="A28239" t="n">
        <v>225826</v>
      </c>
      <c r="B28239" s="40" t="n">
        <v>51</v>
      </c>
      <c r="C28239" s="7" t="n">
        <v>3</v>
      </c>
      <c r="D28239" s="7" t="n">
        <v>7</v>
      </c>
      <c r="E28239" s="7" t="s">
        <v>814</v>
      </c>
      <c r="F28239" s="7" t="s">
        <v>844</v>
      </c>
      <c r="G28239" s="7" t="s">
        <v>88</v>
      </c>
      <c r="H28239" s="7" t="s">
        <v>89</v>
      </c>
    </row>
    <row r="28240" spans="1:9">
      <c r="A28240" t="s">
        <v>4</v>
      </c>
      <c r="B28240" s="4" t="s">
        <v>5</v>
      </c>
      <c r="C28240" s="4" t="s">
        <v>13</v>
      </c>
      <c r="D28240" s="4" t="s">
        <v>10</v>
      </c>
      <c r="E28240" s="4" t="s">
        <v>6</v>
      </c>
      <c r="F28240" s="4" t="s">
        <v>6</v>
      </c>
      <c r="G28240" s="4" t="s">
        <v>6</v>
      </c>
      <c r="H28240" s="4" t="s">
        <v>6</v>
      </c>
    </row>
    <row r="28241" spans="1:8">
      <c r="A28241" t="n">
        <v>225839</v>
      </c>
      <c r="B28241" s="40" t="n">
        <v>51</v>
      </c>
      <c r="C28241" s="7" t="n">
        <v>3</v>
      </c>
      <c r="D28241" s="7" t="n">
        <v>8</v>
      </c>
      <c r="E28241" s="7" t="s">
        <v>814</v>
      </c>
      <c r="F28241" s="7" t="s">
        <v>844</v>
      </c>
      <c r="G28241" s="7" t="s">
        <v>88</v>
      </c>
      <c r="H28241" s="7" t="s">
        <v>89</v>
      </c>
    </row>
    <row r="28242" spans="1:8">
      <c r="A28242" t="s">
        <v>4</v>
      </c>
      <c r="B28242" s="4" t="s">
        <v>5</v>
      </c>
      <c r="C28242" s="4" t="s">
        <v>13</v>
      </c>
      <c r="D28242" s="4" t="s">
        <v>10</v>
      </c>
      <c r="E28242" s="4" t="s">
        <v>6</v>
      </c>
      <c r="F28242" s="4" t="s">
        <v>6</v>
      </c>
      <c r="G28242" s="4" t="s">
        <v>6</v>
      </c>
      <c r="H28242" s="4" t="s">
        <v>6</v>
      </c>
    </row>
    <row r="28243" spans="1:8">
      <c r="A28243" t="n">
        <v>225852</v>
      </c>
      <c r="B28243" s="40" t="n">
        <v>51</v>
      </c>
      <c r="C28243" s="7" t="n">
        <v>3</v>
      </c>
      <c r="D28243" s="7" t="n">
        <v>9</v>
      </c>
      <c r="E28243" s="7" t="s">
        <v>814</v>
      </c>
      <c r="F28243" s="7" t="s">
        <v>844</v>
      </c>
      <c r="G28243" s="7" t="s">
        <v>88</v>
      </c>
      <c r="H28243" s="7" t="s">
        <v>89</v>
      </c>
    </row>
    <row r="28244" spans="1:8">
      <c r="A28244" t="s">
        <v>4</v>
      </c>
      <c r="B28244" s="4" t="s">
        <v>5</v>
      </c>
      <c r="C28244" s="4" t="s">
        <v>13</v>
      </c>
      <c r="D28244" s="4" t="s">
        <v>10</v>
      </c>
      <c r="E28244" s="4" t="s">
        <v>22</v>
      </c>
    </row>
    <row r="28245" spans="1:8">
      <c r="A28245" t="n">
        <v>225865</v>
      </c>
      <c r="B28245" s="28" t="n">
        <v>58</v>
      </c>
      <c r="C28245" s="7" t="n">
        <v>100</v>
      </c>
      <c r="D28245" s="7" t="n">
        <v>1000</v>
      </c>
      <c r="E28245" s="7" t="n">
        <v>1</v>
      </c>
    </row>
    <row r="28246" spans="1:8">
      <c r="A28246" t="s">
        <v>4</v>
      </c>
      <c r="B28246" s="4" t="s">
        <v>5</v>
      </c>
      <c r="C28246" s="4" t="s">
        <v>13</v>
      </c>
      <c r="D28246" s="4" t="s">
        <v>10</v>
      </c>
      <c r="E28246" s="4" t="s">
        <v>22</v>
      </c>
      <c r="F28246" s="4" t="s">
        <v>10</v>
      </c>
      <c r="G28246" s="4" t="s">
        <v>9</v>
      </c>
      <c r="H28246" s="4" t="s">
        <v>9</v>
      </c>
      <c r="I28246" s="4" t="s">
        <v>10</v>
      </c>
      <c r="J28246" s="4" t="s">
        <v>10</v>
      </c>
      <c r="K28246" s="4" t="s">
        <v>9</v>
      </c>
      <c r="L28246" s="4" t="s">
        <v>9</v>
      </c>
      <c r="M28246" s="4" t="s">
        <v>9</v>
      </c>
      <c r="N28246" s="4" t="s">
        <v>9</v>
      </c>
      <c r="O28246" s="4" t="s">
        <v>6</v>
      </c>
    </row>
    <row r="28247" spans="1:8">
      <c r="A28247" t="n">
        <v>225873</v>
      </c>
      <c r="B28247" s="14" t="n">
        <v>50</v>
      </c>
      <c r="C28247" s="7" t="n">
        <v>0</v>
      </c>
      <c r="D28247" s="7" t="n">
        <v>1527</v>
      </c>
      <c r="E28247" s="7" t="n">
        <v>0.100000001490116</v>
      </c>
      <c r="F28247" s="7" t="n">
        <v>1000</v>
      </c>
      <c r="G28247" s="7" t="n">
        <v>0</v>
      </c>
      <c r="H28247" s="7" t="n">
        <v>0</v>
      </c>
      <c r="I28247" s="7" t="n">
        <v>0</v>
      </c>
      <c r="J28247" s="7" t="n">
        <v>65533</v>
      </c>
      <c r="K28247" s="7" t="n">
        <v>0</v>
      </c>
      <c r="L28247" s="7" t="n">
        <v>0</v>
      </c>
      <c r="M28247" s="7" t="n">
        <v>0</v>
      </c>
      <c r="N28247" s="7" t="n">
        <v>0</v>
      </c>
      <c r="O28247" s="7" t="s">
        <v>12</v>
      </c>
    </row>
    <row r="28248" spans="1:8">
      <c r="A28248" t="s">
        <v>4</v>
      </c>
      <c r="B28248" s="4" t="s">
        <v>5</v>
      </c>
      <c r="C28248" s="4" t="s">
        <v>13</v>
      </c>
      <c r="D28248" s="4" t="s">
        <v>10</v>
      </c>
    </row>
    <row r="28249" spans="1:8">
      <c r="A28249" t="n">
        <v>225912</v>
      </c>
      <c r="B28249" s="28" t="n">
        <v>58</v>
      </c>
      <c r="C28249" s="7" t="n">
        <v>255</v>
      </c>
      <c r="D28249" s="7" t="n">
        <v>0</v>
      </c>
    </row>
    <row r="28250" spans="1:8">
      <c r="A28250" t="s">
        <v>4</v>
      </c>
      <c r="B28250" s="4" t="s">
        <v>5</v>
      </c>
      <c r="C28250" s="4" t="s">
        <v>10</v>
      </c>
    </row>
    <row r="28251" spans="1:8">
      <c r="A28251" t="n">
        <v>225916</v>
      </c>
      <c r="B28251" s="35" t="n">
        <v>16</v>
      </c>
      <c r="C28251" s="7" t="n">
        <v>2500</v>
      </c>
    </row>
    <row r="28252" spans="1:8">
      <c r="A28252" t="s">
        <v>4</v>
      </c>
      <c r="B28252" s="4" t="s">
        <v>5</v>
      </c>
      <c r="C28252" s="4" t="s">
        <v>13</v>
      </c>
      <c r="D28252" s="4" t="s">
        <v>22</v>
      </c>
      <c r="E28252" s="4" t="s">
        <v>10</v>
      </c>
      <c r="F28252" s="4" t="s">
        <v>13</v>
      </c>
    </row>
    <row r="28253" spans="1:8">
      <c r="A28253" t="n">
        <v>225919</v>
      </c>
      <c r="B28253" s="16" t="n">
        <v>49</v>
      </c>
      <c r="C28253" s="7" t="n">
        <v>3</v>
      </c>
      <c r="D28253" s="7" t="n">
        <v>0.699999988079071</v>
      </c>
      <c r="E28253" s="7" t="n">
        <v>500</v>
      </c>
      <c r="F28253" s="7" t="n">
        <v>0</v>
      </c>
    </row>
    <row r="28254" spans="1:8">
      <c r="A28254" t="s">
        <v>4</v>
      </c>
      <c r="B28254" s="4" t="s">
        <v>5</v>
      </c>
      <c r="C28254" s="4" t="s">
        <v>13</v>
      </c>
      <c r="D28254" s="4" t="s">
        <v>10</v>
      </c>
      <c r="E28254" s="4" t="s">
        <v>6</v>
      </c>
    </row>
    <row r="28255" spans="1:8">
      <c r="A28255" t="n">
        <v>225928</v>
      </c>
      <c r="B28255" s="40" t="n">
        <v>51</v>
      </c>
      <c r="C28255" s="7" t="n">
        <v>4</v>
      </c>
      <c r="D28255" s="7" t="n">
        <v>26</v>
      </c>
      <c r="E28255" s="7" t="s">
        <v>899</v>
      </c>
    </row>
    <row r="28256" spans="1:8">
      <c r="A28256" t="s">
        <v>4</v>
      </c>
      <c r="B28256" s="4" t="s">
        <v>5</v>
      </c>
      <c r="C28256" s="4" t="s">
        <v>10</v>
      </c>
    </row>
    <row r="28257" spans="1:15">
      <c r="A28257" t="n">
        <v>225942</v>
      </c>
      <c r="B28257" s="35" t="n">
        <v>16</v>
      </c>
      <c r="C28257" s="7" t="n">
        <v>0</v>
      </c>
    </row>
    <row r="28258" spans="1:15">
      <c r="A28258" t="s">
        <v>4</v>
      </c>
      <c r="B28258" s="4" t="s">
        <v>5</v>
      </c>
      <c r="C28258" s="4" t="s">
        <v>10</v>
      </c>
      <c r="D28258" s="4" t="s">
        <v>13</v>
      </c>
      <c r="E28258" s="4" t="s">
        <v>9</v>
      </c>
      <c r="F28258" s="4" t="s">
        <v>72</v>
      </c>
      <c r="G28258" s="4" t="s">
        <v>13</v>
      </c>
      <c r="H28258" s="4" t="s">
        <v>13</v>
      </c>
      <c r="I28258" s="4" t="s">
        <v>13</v>
      </c>
      <c r="J28258" s="4" t="s">
        <v>9</v>
      </c>
      <c r="K28258" s="4" t="s">
        <v>72</v>
      </c>
      <c r="L28258" s="4" t="s">
        <v>13</v>
      </c>
      <c r="M28258" s="4" t="s">
        <v>13</v>
      </c>
    </row>
    <row r="28259" spans="1:15">
      <c r="A28259" t="n">
        <v>225945</v>
      </c>
      <c r="B28259" s="52" t="n">
        <v>26</v>
      </c>
      <c r="C28259" s="7" t="n">
        <v>26</v>
      </c>
      <c r="D28259" s="7" t="n">
        <v>17</v>
      </c>
      <c r="E28259" s="7" t="n">
        <v>40331</v>
      </c>
      <c r="F28259" s="7" t="s">
        <v>1663</v>
      </c>
      <c r="G28259" s="7" t="n">
        <v>2</v>
      </c>
      <c r="H28259" s="7" t="n">
        <v>3</v>
      </c>
      <c r="I28259" s="7" t="n">
        <v>17</v>
      </c>
      <c r="J28259" s="7" t="n">
        <v>40332</v>
      </c>
      <c r="K28259" s="7" t="s">
        <v>1664</v>
      </c>
      <c r="L28259" s="7" t="n">
        <v>2</v>
      </c>
      <c r="M28259" s="7" t="n">
        <v>0</v>
      </c>
    </row>
    <row r="28260" spans="1:15">
      <c r="A28260" t="s">
        <v>4</v>
      </c>
      <c r="B28260" s="4" t="s">
        <v>5</v>
      </c>
    </row>
    <row r="28261" spans="1:15">
      <c r="A28261" t="n">
        <v>226115</v>
      </c>
      <c r="B28261" s="53" t="n">
        <v>28</v>
      </c>
    </row>
    <row r="28262" spans="1:15">
      <c r="A28262" t="s">
        <v>4</v>
      </c>
      <c r="B28262" s="4" t="s">
        <v>5</v>
      </c>
      <c r="C28262" s="4" t="s">
        <v>13</v>
      </c>
      <c r="D28262" s="4" t="s">
        <v>10</v>
      </c>
      <c r="E28262" s="4" t="s">
        <v>6</v>
      </c>
    </row>
    <row r="28263" spans="1:15">
      <c r="A28263" t="n">
        <v>226116</v>
      </c>
      <c r="B28263" s="40" t="n">
        <v>51</v>
      </c>
      <c r="C28263" s="7" t="n">
        <v>4</v>
      </c>
      <c r="D28263" s="7" t="n">
        <v>6</v>
      </c>
      <c r="E28263" s="7" t="s">
        <v>521</v>
      </c>
    </row>
    <row r="28264" spans="1:15">
      <c r="A28264" t="s">
        <v>4</v>
      </c>
      <c r="B28264" s="4" t="s">
        <v>5</v>
      </c>
      <c r="C28264" s="4" t="s">
        <v>10</v>
      </c>
    </row>
    <row r="28265" spans="1:15">
      <c r="A28265" t="n">
        <v>226130</v>
      </c>
      <c r="B28265" s="35" t="n">
        <v>16</v>
      </c>
      <c r="C28265" s="7" t="n">
        <v>0</v>
      </c>
    </row>
    <row r="28266" spans="1:15">
      <c r="A28266" t="s">
        <v>4</v>
      </c>
      <c r="B28266" s="4" t="s">
        <v>5</v>
      </c>
      <c r="C28266" s="4" t="s">
        <v>10</v>
      </c>
      <c r="D28266" s="4" t="s">
        <v>13</v>
      </c>
      <c r="E28266" s="4" t="s">
        <v>9</v>
      </c>
      <c r="F28266" s="4" t="s">
        <v>72</v>
      </c>
      <c r="G28266" s="4" t="s">
        <v>13</v>
      </c>
      <c r="H28266" s="4" t="s">
        <v>13</v>
      </c>
    </row>
    <row r="28267" spans="1:15">
      <c r="A28267" t="n">
        <v>226133</v>
      </c>
      <c r="B28267" s="52" t="n">
        <v>26</v>
      </c>
      <c r="C28267" s="7" t="n">
        <v>6</v>
      </c>
      <c r="D28267" s="7" t="n">
        <v>17</v>
      </c>
      <c r="E28267" s="7" t="n">
        <v>8395</v>
      </c>
      <c r="F28267" s="7" t="s">
        <v>1665</v>
      </c>
      <c r="G28267" s="7" t="n">
        <v>2</v>
      </c>
      <c r="H28267" s="7" t="n">
        <v>0</v>
      </c>
    </row>
    <row r="28268" spans="1:15">
      <c r="A28268" t="s">
        <v>4</v>
      </c>
      <c r="B28268" s="4" t="s">
        <v>5</v>
      </c>
    </row>
    <row r="28269" spans="1:15">
      <c r="A28269" t="n">
        <v>226155</v>
      </c>
      <c r="B28269" s="53" t="n">
        <v>28</v>
      </c>
    </row>
    <row r="28270" spans="1:15">
      <c r="A28270" t="s">
        <v>4</v>
      </c>
      <c r="B28270" s="4" t="s">
        <v>5</v>
      </c>
      <c r="C28270" s="4" t="s">
        <v>13</v>
      </c>
      <c r="D28270" s="4" t="s">
        <v>10</v>
      </c>
      <c r="E28270" s="4" t="s">
        <v>6</v>
      </c>
    </row>
    <row r="28271" spans="1:15">
      <c r="A28271" t="n">
        <v>226156</v>
      </c>
      <c r="B28271" s="40" t="n">
        <v>51</v>
      </c>
      <c r="C28271" s="7" t="n">
        <v>4</v>
      </c>
      <c r="D28271" s="7" t="n">
        <v>1</v>
      </c>
      <c r="E28271" s="7" t="s">
        <v>636</v>
      </c>
    </row>
    <row r="28272" spans="1:15">
      <c r="A28272" t="s">
        <v>4</v>
      </c>
      <c r="B28272" s="4" t="s">
        <v>5</v>
      </c>
      <c r="C28272" s="4" t="s">
        <v>10</v>
      </c>
    </row>
    <row r="28273" spans="1:13">
      <c r="A28273" t="n">
        <v>226169</v>
      </c>
      <c r="B28273" s="35" t="n">
        <v>16</v>
      </c>
      <c r="C28273" s="7" t="n">
        <v>0</v>
      </c>
    </row>
    <row r="28274" spans="1:13">
      <c r="A28274" t="s">
        <v>4</v>
      </c>
      <c r="B28274" s="4" t="s">
        <v>5</v>
      </c>
      <c r="C28274" s="4" t="s">
        <v>10</v>
      </c>
      <c r="D28274" s="4" t="s">
        <v>13</v>
      </c>
      <c r="E28274" s="4" t="s">
        <v>9</v>
      </c>
      <c r="F28274" s="4" t="s">
        <v>72</v>
      </c>
      <c r="G28274" s="4" t="s">
        <v>13</v>
      </c>
      <c r="H28274" s="4" t="s">
        <v>13</v>
      </c>
    </row>
    <row r="28275" spans="1:13">
      <c r="A28275" t="n">
        <v>226172</v>
      </c>
      <c r="B28275" s="52" t="n">
        <v>26</v>
      </c>
      <c r="C28275" s="7" t="n">
        <v>1</v>
      </c>
      <c r="D28275" s="7" t="n">
        <v>17</v>
      </c>
      <c r="E28275" s="7" t="n">
        <v>1137</v>
      </c>
      <c r="F28275" s="7" t="s">
        <v>1666</v>
      </c>
      <c r="G28275" s="7" t="n">
        <v>2</v>
      </c>
      <c r="H28275" s="7" t="n">
        <v>0</v>
      </c>
    </row>
    <row r="28276" spans="1:13">
      <c r="A28276" t="s">
        <v>4</v>
      </c>
      <c r="B28276" s="4" t="s">
        <v>5</v>
      </c>
    </row>
    <row r="28277" spans="1:13">
      <c r="A28277" t="n">
        <v>226212</v>
      </c>
      <c r="B28277" s="53" t="n">
        <v>28</v>
      </c>
    </row>
    <row r="28278" spans="1:13">
      <c r="A28278" t="s">
        <v>4</v>
      </c>
      <c r="B28278" s="4" t="s">
        <v>5</v>
      </c>
      <c r="C28278" s="4" t="s">
        <v>13</v>
      </c>
      <c r="D28278" s="4" t="s">
        <v>10</v>
      </c>
      <c r="E28278" s="4" t="s">
        <v>6</v>
      </c>
    </row>
    <row r="28279" spans="1:13">
      <c r="A28279" t="n">
        <v>226213</v>
      </c>
      <c r="B28279" s="40" t="n">
        <v>51</v>
      </c>
      <c r="C28279" s="7" t="n">
        <v>4</v>
      </c>
      <c r="D28279" s="7" t="n">
        <v>2</v>
      </c>
      <c r="E28279" s="7" t="s">
        <v>521</v>
      </c>
    </row>
    <row r="28280" spans="1:13">
      <c r="A28280" t="s">
        <v>4</v>
      </c>
      <c r="B28280" s="4" t="s">
        <v>5</v>
      </c>
      <c r="C28280" s="4" t="s">
        <v>10</v>
      </c>
    </row>
    <row r="28281" spans="1:13">
      <c r="A28281" t="n">
        <v>226227</v>
      </c>
      <c r="B28281" s="35" t="n">
        <v>16</v>
      </c>
      <c r="C28281" s="7" t="n">
        <v>0</v>
      </c>
    </row>
    <row r="28282" spans="1:13">
      <c r="A28282" t="s">
        <v>4</v>
      </c>
      <c r="B28282" s="4" t="s">
        <v>5</v>
      </c>
      <c r="C28282" s="4" t="s">
        <v>10</v>
      </c>
      <c r="D28282" s="4" t="s">
        <v>13</v>
      </c>
      <c r="E28282" s="4" t="s">
        <v>9</v>
      </c>
      <c r="F28282" s="4" t="s">
        <v>72</v>
      </c>
      <c r="G28282" s="4" t="s">
        <v>13</v>
      </c>
      <c r="H28282" s="4" t="s">
        <v>13</v>
      </c>
    </row>
    <row r="28283" spans="1:13">
      <c r="A28283" t="n">
        <v>226230</v>
      </c>
      <c r="B28283" s="52" t="n">
        <v>26</v>
      </c>
      <c r="C28283" s="7" t="n">
        <v>2</v>
      </c>
      <c r="D28283" s="7" t="n">
        <v>17</v>
      </c>
      <c r="E28283" s="7" t="n">
        <v>6391</v>
      </c>
      <c r="F28283" s="7" t="s">
        <v>1667</v>
      </c>
      <c r="G28283" s="7" t="n">
        <v>2</v>
      </c>
      <c r="H28283" s="7" t="n">
        <v>0</v>
      </c>
    </row>
    <row r="28284" spans="1:13">
      <c r="A28284" t="s">
        <v>4</v>
      </c>
      <c r="B28284" s="4" t="s">
        <v>5</v>
      </c>
    </row>
    <row r="28285" spans="1:13">
      <c r="A28285" t="n">
        <v>226272</v>
      </c>
      <c r="B28285" s="53" t="n">
        <v>28</v>
      </c>
    </row>
    <row r="28286" spans="1:13">
      <c r="A28286" t="s">
        <v>4</v>
      </c>
      <c r="B28286" s="4" t="s">
        <v>5</v>
      </c>
      <c r="C28286" s="4" t="s">
        <v>13</v>
      </c>
      <c r="D28286" s="4" t="s">
        <v>10</v>
      </c>
      <c r="E28286" s="4" t="s">
        <v>6</v>
      </c>
    </row>
    <row r="28287" spans="1:13">
      <c r="A28287" t="n">
        <v>226273</v>
      </c>
      <c r="B28287" s="40" t="n">
        <v>51</v>
      </c>
      <c r="C28287" s="7" t="n">
        <v>4</v>
      </c>
      <c r="D28287" s="7" t="n">
        <v>7</v>
      </c>
      <c r="E28287" s="7" t="s">
        <v>882</v>
      </c>
    </row>
    <row r="28288" spans="1:13">
      <c r="A28288" t="s">
        <v>4</v>
      </c>
      <c r="B28288" s="4" t="s">
        <v>5</v>
      </c>
      <c r="C28288" s="4" t="s">
        <v>10</v>
      </c>
    </row>
    <row r="28289" spans="1:8">
      <c r="A28289" t="n">
        <v>226286</v>
      </c>
      <c r="B28289" s="35" t="n">
        <v>16</v>
      </c>
      <c r="C28289" s="7" t="n">
        <v>0</v>
      </c>
    </row>
    <row r="28290" spans="1:8">
      <c r="A28290" t="s">
        <v>4</v>
      </c>
      <c r="B28290" s="4" t="s">
        <v>5</v>
      </c>
      <c r="C28290" s="4" t="s">
        <v>10</v>
      </c>
      <c r="D28290" s="4" t="s">
        <v>13</v>
      </c>
      <c r="E28290" s="4" t="s">
        <v>9</v>
      </c>
      <c r="F28290" s="4" t="s">
        <v>72</v>
      </c>
      <c r="G28290" s="4" t="s">
        <v>13</v>
      </c>
      <c r="H28290" s="4" t="s">
        <v>13</v>
      </c>
    </row>
    <row r="28291" spans="1:8">
      <c r="A28291" t="n">
        <v>226289</v>
      </c>
      <c r="B28291" s="52" t="n">
        <v>26</v>
      </c>
      <c r="C28291" s="7" t="n">
        <v>7</v>
      </c>
      <c r="D28291" s="7" t="n">
        <v>17</v>
      </c>
      <c r="E28291" s="7" t="n">
        <v>4386</v>
      </c>
      <c r="F28291" s="7" t="s">
        <v>1668</v>
      </c>
      <c r="G28291" s="7" t="n">
        <v>2</v>
      </c>
      <c r="H28291" s="7" t="n">
        <v>0</v>
      </c>
    </row>
    <row r="28292" spans="1:8">
      <c r="A28292" t="s">
        <v>4</v>
      </c>
      <c r="B28292" s="4" t="s">
        <v>5</v>
      </c>
    </row>
    <row r="28293" spans="1:8">
      <c r="A28293" t="n">
        <v>226342</v>
      </c>
      <c r="B28293" s="53" t="n">
        <v>28</v>
      </c>
    </row>
    <row r="28294" spans="1:8">
      <c r="A28294" t="s">
        <v>4</v>
      </c>
      <c r="B28294" s="4" t="s">
        <v>5</v>
      </c>
      <c r="C28294" s="4" t="s">
        <v>10</v>
      </c>
      <c r="D28294" s="4" t="s">
        <v>13</v>
      </c>
    </row>
    <row r="28295" spans="1:8">
      <c r="A28295" t="n">
        <v>226343</v>
      </c>
      <c r="B28295" s="54" t="n">
        <v>89</v>
      </c>
      <c r="C28295" s="7" t="n">
        <v>65533</v>
      </c>
      <c r="D28295" s="7" t="n">
        <v>1</v>
      </c>
    </row>
    <row r="28296" spans="1:8">
      <c r="A28296" t="s">
        <v>4</v>
      </c>
      <c r="B28296" s="4" t="s">
        <v>5</v>
      </c>
      <c r="C28296" s="4" t="s">
        <v>13</v>
      </c>
      <c r="D28296" s="4" t="s">
        <v>10</v>
      </c>
      <c r="E28296" s="4" t="s">
        <v>22</v>
      </c>
    </row>
    <row r="28297" spans="1:8">
      <c r="A28297" t="n">
        <v>226347</v>
      </c>
      <c r="B28297" s="28" t="n">
        <v>58</v>
      </c>
      <c r="C28297" s="7" t="n">
        <v>0</v>
      </c>
      <c r="D28297" s="7" t="n">
        <v>1000</v>
      </c>
      <c r="E28297" s="7" t="n">
        <v>1</v>
      </c>
    </row>
    <row r="28298" spans="1:8">
      <c r="A28298" t="s">
        <v>4</v>
      </c>
      <c r="B28298" s="4" t="s">
        <v>5</v>
      </c>
      <c r="C28298" s="4" t="s">
        <v>13</v>
      </c>
      <c r="D28298" s="4" t="s">
        <v>10</v>
      </c>
      <c r="E28298" s="4" t="s">
        <v>10</v>
      </c>
    </row>
    <row r="28299" spans="1:8">
      <c r="A28299" t="n">
        <v>226355</v>
      </c>
      <c r="B28299" s="14" t="n">
        <v>50</v>
      </c>
      <c r="C28299" s="7" t="n">
        <v>1</v>
      </c>
      <c r="D28299" s="7" t="n">
        <v>1527</v>
      </c>
      <c r="E28299" s="7" t="n">
        <v>1000</v>
      </c>
    </row>
    <row r="28300" spans="1:8">
      <c r="A28300" t="s">
        <v>4</v>
      </c>
      <c r="B28300" s="4" t="s">
        <v>5</v>
      </c>
      <c r="C28300" s="4" t="s">
        <v>13</v>
      </c>
      <c r="D28300" s="4" t="s">
        <v>10</v>
      </c>
    </row>
    <row r="28301" spans="1:8">
      <c r="A28301" t="n">
        <v>226361</v>
      </c>
      <c r="B28301" s="28" t="n">
        <v>58</v>
      </c>
      <c r="C28301" s="7" t="n">
        <v>255</v>
      </c>
      <c r="D28301" s="7" t="n">
        <v>0</v>
      </c>
    </row>
    <row r="28302" spans="1:8">
      <c r="A28302" t="s">
        <v>4</v>
      </c>
      <c r="B28302" s="4" t="s">
        <v>5</v>
      </c>
      <c r="C28302" s="4" t="s">
        <v>13</v>
      </c>
      <c r="D28302" s="4" t="s">
        <v>13</v>
      </c>
      <c r="E28302" s="4" t="s">
        <v>22</v>
      </c>
      <c r="F28302" s="4" t="s">
        <v>22</v>
      </c>
      <c r="G28302" s="4" t="s">
        <v>22</v>
      </c>
      <c r="H28302" s="4" t="s">
        <v>10</v>
      </c>
    </row>
    <row r="28303" spans="1:8">
      <c r="A28303" t="n">
        <v>226365</v>
      </c>
      <c r="B28303" s="25" t="n">
        <v>45</v>
      </c>
      <c r="C28303" s="7" t="n">
        <v>2</v>
      </c>
      <c r="D28303" s="7" t="n">
        <v>3</v>
      </c>
      <c r="E28303" s="7" t="n">
        <v>-77.2699966430664</v>
      </c>
      <c r="F28303" s="7" t="n">
        <v>-32.7299995422363</v>
      </c>
      <c r="G28303" s="7" t="n">
        <v>99.0599975585938</v>
      </c>
      <c r="H28303" s="7" t="n">
        <v>0</v>
      </c>
    </row>
    <row r="28304" spans="1:8">
      <c r="A28304" t="s">
        <v>4</v>
      </c>
      <c r="B28304" s="4" t="s">
        <v>5</v>
      </c>
      <c r="C28304" s="4" t="s">
        <v>13</v>
      </c>
      <c r="D28304" s="4" t="s">
        <v>13</v>
      </c>
      <c r="E28304" s="4" t="s">
        <v>22</v>
      </c>
      <c r="F28304" s="4" t="s">
        <v>22</v>
      </c>
      <c r="G28304" s="4" t="s">
        <v>22</v>
      </c>
      <c r="H28304" s="4" t="s">
        <v>10</v>
      </c>
      <c r="I28304" s="4" t="s">
        <v>13</v>
      </c>
    </row>
    <row r="28305" spans="1:9">
      <c r="A28305" t="n">
        <v>226382</v>
      </c>
      <c r="B28305" s="25" t="n">
        <v>45</v>
      </c>
      <c r="C28305" s="7" t="n">
        <v>4</v>
      </c>
      <c r="D28305" s="7" t="n">
        <v>3</v>
      </c>
      <c r="E28305" s="7" t="n">
        <v>19.9400005340576</v>
      </c>
      <c r="F28305" s="7" t="n">
        <v>144.179992675781</v>
      </c>
      <c r="G28305" s="7" t="n">
        <v>344</v>
      </c>
      <c r="H28305" s="7" t="n">
        <v>0</v>
      </c>
      <c r="I28305" s="7" t="n">
        <v>0</v>
      </c>
    </row>
    <row r="28306" spans="1:9">
      <c r="A28306" t="s">
        <v>4</v>
      </c>
      <c r="B28306" s="4" t="s">
        <v>5</v>
      </c>
      <c r="C28306" s="4" t="s">
        <v>13</v>
      </c>
      <c r="D28306" s="4" t="s">
        <v>13</v>
      </c>
      <c r="E28306" s="4" t="s">
        <v>22</v>
      </c>
      <c r="F28306" s="4" t="s">
        <v>10</v>
      </c>
    </row>
    <row r="28307" spans="1:9">
      <c r="A28307" t="n">
        <v>226400</v>
      </c>
      <c r="B28307" s="25" t="n">
        <v>45</v>
      </c>
      <c r="C28307" s="7" t="n">
        <v>5</v>
      </c>
      <c r="D28307" s="7" t="n">
        <v>3</v>
      </c>
      <c r="E28307" s="7" t="n">
        <v>4.40000009536743</v>
      </c>
      <c r="F28307" s="7" t="n">
        <v>0</v>
      </c>
    </row>
    <row r="28308" spans="1:9">
      <c r="A28308" t="s">
        <v>4</v>
      </c>
      <c r="B28308" s="4" t="s">
        <v>5</v>
      </c>
      <c r="C28308" s="4" t="s">
        <v>13</v>
      </c>
      <c r="D28308" s="4" t="s">
        <v>13</v>
      </c>
      <c r="E28308" s="4" t="s">
        <v>22</v>
      </c>
      <c r="F28308" s="4" t="s">
        <v>10</v>
      </c>
    </row>
    <row r="28309" spans="1:9">
      <c r="A28309" t="n">
        <v>226409</v>
      </c>
      <c r="B28309" s="25" t="n">
        <v>45</v>
      </c>
      <c r="C28309" s="7" t="n">
        <v>11</v>
      </c>
      <c r="D28309" s="7" t="n">
        <v>3</v>
      </c>
      <c r="E28309" s="7" t="n">
        <v>34.5999984741211</v>
      </c>
      <c r="F28309" s="7" t="n">
        <v>0</v>
      </c>
    </row>
    <row r="28310" spans="1:9">
      <c r="A28310" t="s">
        <v>4</v>
      </c>
      <c r="B28310" s="4" t="s">
        <v>5</v>
      </c>
      <c r="C28310" s="4" t="s">
        <v>13</v>
      </c>
      <c r="D28310" s="4" t="s">
        <v>13</v>
      </c>
      <c r="E28310" s="4" t="s">
        <v>22</v>
      </c>
      <c r="F28310" s="4" t="s">
        <v>10</v>
      </c>
    </row>
    <row r="28311" spans="1:9">
      <c r="A28311" t="n">
        <v>226418</v>
      </c>
      <c r="B28311" s="25" t="n">
        <v>45</v>
      </c>
      <c r="C28311" s="7" t="n">
        <v>5</v>
      </c>
      <c r="D28311" s="7" t="n">
        <v>3</v>
      </c>
      <c r="E28311" s="7" t="n">
        <v>3.70000004768372</v>
      </c>
      <c r="F28311" s="7" t="n">
        <v>2000</v>
      </c>
    </row>
    <row r="28312" spans="1:9">
      <c r="A28312" t="s">
        <v>4</v>
      </c>
      <c r="B28312" s="4" t="s">
        <v>5</v>
      </c>
      <c r="C28312" s="4" t="s">
        <v>13</v>
      </c>
    </row>
    <row r="28313" spans="1:9">
      <c r="A28313" t="n">
        <v>226427</v>
      </c>
      <c r="B28313" s="42" t="n">
        <v>116</v>
      </c>
      <c r="C28313" s="7" t="n">
        <v>0</v>
      </c>
    </row>
    <row r="28314" spans="1:9">
      <c r="A28314" t="s">
        <v>4</v>
      </c>
      <c r="B28314" s="4" t="s">
        <v>5</v>
      </c>
      <c r="C28314" s="4" t="s">
        <v>13</v>
      </c>
      <c r="D28314" s="4" t="s">
        <v>10</v>
      </c>
    </row>
    <row r="28315" spans="1:9">
      <c r="A28315" t="n">
        <v>226429</v>
      </c>
      <c r="B28315" s="42" t="n">
        <v>116</v>
      </c>
      <c r="C28315" s="7" t="n">
        <v>2</v>
      </c>
      <c r="D28315" s="7" t="n">
        <v>1</v>
      </c>
    </row>
    <row r="28316" spans="1:9">
      <c r="A28316" t="s">
        <v>4</v>
      </c>
      <c r="B28316" s="4" t="s">
        <v>5</v>
      </c>
      <c r="C28316" s="4" t="s">
        <v>13</v>
      </c>
      <c r="D28316" s="4" t="s">
        <v>9</v>
      </c>
    </row>
    <row r="28317" spans="1:9">
      <c r="A28317" t="n">
        <v>226433</v>
      </c>
      <c r="B28317" s="42" t="n">
        <v>116</v>
      </c>
      <c r="C28317" s="7" t="n">
        <v>5</v>
      </c>
      <c r="D28317" s="7" t="n">
        <v>1128792064</v>
      </c>
    </row>
    <row r="28318" spans="1:9">
      <c r="A28318" t="s">
        <v>4</v>
      </c>
      <c r="B28318" s="4" t="s">
        <v>5</v>
      </c>
      <c r="C28318" s="4" t="s">
        <v>13</v>
      </c>
      <c r="D28318" s="4" t="s">
        <v>10</v>
      </c>
    </row>
    <row r="28319" spans="1:9">
      <c r="A28319" t="n">
        <v>226439</v>
      </c>
      <c r="B28319" s="42" t="n">
        <v>116</v>
      </c>
      <c r="C28319" s="7" t="n">
        <v>6</v>
      </c>
      <c r="D28319" s="7" t="n">
        <v>1</v>
      </c>
    </row>
    <row r="28320" spans="1:9">
      <c r="A28320" t="s">
        <v>4</v>
      </c>
      <c r="B28320" s="4" t="s">
        <v>5</v>
      </c>
      <c r="C28320" s="4" t="s">
        <v>10</v>
      </c>
      <c r="D28320" s="4" t="s">
        <v>22</v>
      </c>
      <c r="E28320" s="4" t="s">
        <v>22</v>
      </c>
      <c r="F28320" s="4" t="s">
        <v>22</v>
      </c>
      <c r="G28320" s="4" t="s">
        <v>10</v>
      </c>
      <c r="H28320" s="4" t="s">
        <v>10</v>
      </c>
    </row>
    <row r="28321" spans="1:9">
      <c r="A28321" t="n">
        <v>226443</v>
      </c>
      <c r="B28321" s="56" t="n">
        <v>60</v>
      </c>
      <c r="C28321" s="7" t="n">
        <v>7033</v>
      </c>
      <c r="D28321" s="7" t="n">
        <v>25</v>
      </c>
      <c r="E28321" s="7" t="n">
        <v>20</v>
      </c>
      <c r="F28321" s="7" t="n">
        <v>0</v>
      </c>
      <c r="G28321" s="7" t="n">
        <v>1000</v>
      </c>
      <c r="H28321" s="7" t="n">
        <v>0</v>
      </c>
    </row>
    <row r="28322" spans="1:9">
      <c r="A28322" t="s">
        <v>4</v>
      </c>
      <c r="B28322" s="4" t="s">
        <v>5</v>
      </c>
      <c r="C28322" s="4" t="s">
        <v>13</v>
      </c>
      <c r="D28322" s="4" t="s">
        <v>10</v>
      </c>
      <c r="E28322" s="4" t="s">
        <v>22</v>
      </c>
    </row>
    <row r="28323" spans="1:9">
      <c r="A28323" t="n">
        <v>226462</v>
      </c>
      <c r="B28323" s="28" t="n">
        <v>58</v>
      </c>
      <c r="C28323" s="7" t="n">
        <v>100</v>
      </c>
      <c r="D28323" s="7" t="n">
        <v>1000</v>
      </c>
      <c r="E28323" s="7" t="n">
        <v>1</v>
      </c>
    </row>
    <row r="28324" spans="1:9">
      <c r="A28324" t="s">
        <v>4</v>
      </c>
      <c r="B28324" s="4" t="s">
        <v>5</v>
      </c>
      <c r="C28324" s="4" t="s">
        <v>13</v>
      </c>
      <c r="D28324" s="4" t="s">
        <v>10</v>
      </c>
    </row>
    <row r="28325" spans="1:9">
      <c r="A28325" t="n">
        <v>226470</v>
      </c>
      <c r="B28325" s="28" t="n">
        <v>58</v>
      </c>
      <c r="C28325" s="7" t="n">
        <v>255</v>
      </c>
      <c r="D28325" s="7" t="n">
        <v>0</v>
      </c>
    </row>
    <row r="28326" spans="1:9">
      <c r="A28326" t="s">
        <v>4</v>
      </c>
      <c r="B28326" s="4" t="s">
        <v>5</v>
      </c>
      <c r="C28326" s="4" t="s">
        <v>13</v>
      </c>
      <c r="D28326" s="4" t="s">
        <v>10</v>
      </c>
      <c r="E28326" s="4" t="s">
        <v>13</v>
      </c>
    </row>
    <row r="28327" spans="1:9">
      <c r="A28327" t="n">
        <v>226474</v>
      </c>
      <c r="B28327" s="16" t="n">
        <v>49</v>
      </c>
      <c r="C28327" s="7" t="n">
        <v>1</v>
      </c>
      <c r="D28327" s="7" t="n">
        <v>2000</v>
      </c>
      <c r="E28327" s="7" t="n">
        <v>0</v>
      </c>
    </row>
    <row r="28328" spans="1:9">
      <c r="A28328" t="s">
        <v>4</v>
      </c>
      <c r="B28328" s="4" t="s">
        <v>5</v>
      </c>
      <c r="C28328" s="4" t="s">
        <v>10</v>
      </c>
    </row>
    <row r="28329" spans="1:9">
      <c r="A28329" t="n">
        <v>226479</v>
      </c>
      <c r="B28329" s="35" t="n">
        <v>16</v>
      </c>
      <c r="C28329" s="7" t="n">
        <v>300</v>
      </c>
    </row>
    <row r="28330" spans="1:9">
      <c r="A28330" t="s">
        <v>4</v>
      </c>
      <c r="B28330" s="4" t="s">
        <v>5</v>
      </c>
      <c r="C28330" s="4" t="s">
        <v>13</v>
      </c>
      <c r="D28330" s="4" t="s">
        <v>10</v>
      </c>
      <c r="E28330" s="4" t="s">
        <v>6</v>
      </c>
    </row>
    <row r="28331" spans="1:9">
      <c r="A28331" t="n">
        <v>226482</v>
      </c>
      <c r="B28331" s="40" t="n">
        <v>51</v>
      </c>
      <c r="C28331" s="7" t="n">
        <v>4</v>
      </c>
      <c r="D28331" s="7" t="n">
        <v>7033</v>
      </c>
      <c r="E28331" s="7" t="s">
        <v>636</v>
      </c>
    </row>
    <row r="28332" spans="1:9">
      <c r="A28332" t="s">
        <v>4</v>
      </c>
      <c r="B28332" s="4" t="s">
        <v>5</v>
      </c>
      <c r="C28332" s="4" t="s">
        <v>10</v>
      </c>
    </row>
    <row r="28333" spans="1:9">
      <c r="A28333" t="n">
        <v>226495</v>
      </c>
      <c r="B28333" s="35" t="n">
        <v>16</v>
      </c>
      <c r="C28333" s="7" t="n">
        <v>0</v>
      </c>
    </row>
    <row r="28334" spans="1:9">
      <c r="A28334" t="s">
        <v>4</v>
      </c>
      <c r="B28334" s="4" t="s">
        <v>5</v>
      </c>
      <c r="C28334" s="4" t="s">
        <v>10</v>
      </c>
      <c r="D28334" s="4" t="s">
        <v>13</v>
      </c>
      <c r="E28334" s="4" t="s">
        <v>9</v>
      </c>
      <c r="F28334" s="4" t="s">
        <v>72</v>
      </c>
      <c r="G28334" s="4" t="s">
        <v>13</v>
      </c>
      <c r="H28334" s="4" t="s">
        <v>13</v>
      </c>
    </row>
    <row r="28335" spans="1:9">
      <c r="A28335" t="n">
        <v>226498</v>
      </c>
      <c r="B28335" s="52" t="n">
        <v>26</v>
      </c>
      <c r="C28335" s="7" t="n">
        <v>7033</v>
      </c>
      <c r="D28335" s="7" t="n">
        <v>17</v>
      </c>
      <c r="E28335" s="7" t="n">
        <v>52730</v>
      </c>
      <c r="F28335" s="7" t="s">
        <v>1669</v>
      </c>
      <c r="G28335" s="7" t="n">
        <v>2</v>
      </c>
      <c r="H28335" s="7" t="n">
        <v>0</v>
      </c>
    </row>
    <row r="28336" spans="1:9">
      <c r="A28336" t="s">
        <v>4</v>
      </c>
      <c r="B28336" s="4" t="s">
        <v>5</v>
      </c>
    </row>
    <row r="28337" spans="1:8">
      <c r="A28337" t="n">
        <v>226533</v>
      </c>
      <c r="B28337" s="53" t="n">
        <v>28</v>
      </c>
    </row>
    <row r="28338" spans="1:8">
      <c r="A28338" t="s">
        <v>4</v>
      </c>
      <c r="B28338" s="4" t="s">
        <v>5</v>
      </c>
      <c r="C28338" s="4" t="s">
        <v>10</v>
      </c>
      <c r="D28338" s="4" t="s">
        <v>13</v>
      </c>
    </row>
    <row r="28339" spans="1:8">
      <c r="A28339" t="n">
        <v>226534</v>
      </c>
      <c r="B28339" s="54" t="n">
        <v>89</v>
      </c>
      <c r="C28339" s="7" t="n">
        <v>65533</v>
      </c>
      <c r="D28339" s="7" t="n">
        <v>1</v>
      </c>
    </row>
    <row r="28340" spans="1:8">
      <c r="A28340" t="s">
        <v>4</v>
      </c>
      <c r="B28340" s="4" t="s">
        <v>5</v>
      </c>
      <c r="C28340" s="4" t="s">
        <v>13</v>
      </c>
      <c r="D28340" s="4" t="s">
        <v>10</v>
      </c>
      <c r="E28340" s="4" t="s">
        <v>22</v>
      </c>
    </row>
    <row r="28341" spans="1:8">
      <c r="A28341" t="n">
        <v>226538</v>
      </c>
      <c r="B28341" s="28" t="n">
        <v>58</v>
      </c>
      <c r="C28341" s="7" t="n">
        <v>101</v>
      </c>
      <c r="D28341" s="7" t="n">
        <v>300</v>
      </c>
      <c r="E28341" s="7" t="n">
        <v>1</v>
      </c>
    </row>
    <row r="28342" spans="1:8">
      <c r="A28342" t="s">
        <v>4</v>
      </c>
      <c r="B28342" s="4" t="s">
        <v>5</v>
      </c>
      <c r="C28342" s="4" t="s">
        <v>13</v>
      </c>
      <c r="D28342" s="4" t="s">
        <v>10</v>
      </c>
    </row>
    <row r="28343" spans="1:8">
      <c r="A28343" t="n">
        <v>226546</v>
      </c>
      <c r="B28343" s="28" t="n">
        <v>58</v>
      </c>
      <c r="C28343" s="7" t="n">
        <v>254</v>
      </c>
      <c r="D28343" s="7" t="n">
        <v>0</v>
      </c>
    </row>
    <row r="28344" spans="1:8">
      <c r="A28344" t="s">
        <v>4</v>
      </c>
      <c r="B28344" s="4" t="s">
        <v>5</v>
      </c>
      <c r="C28344" s="4" t="s">
        <v>13</v>
      </c>
      <c r="D28344" s="4" t="s">
        <v>13</v>
      </c>
      <c r="E28344" s="4" t="s">
        <v>22</v>
      </c>
      <c r="F28344" s="4" t="s">
        <v>22</v>
      </c>
      <c r="G28344" s="4" t="s">
        <v>22</v>
      </c>
      <c r="H28344" s="4" t="s">
        <v>10</v>
      </c>
    </row>
    <row r="28345" spans="1:8">
      <c r="A28345" t="n">
        <v>226550</v>
      </c>
      <c r="B28345" s="25" t="n">
        <v>45</v>
      </c>
      <c r="C28345" s="7" t="n">
        <v>2</v>
      </c>
      <c r="D28345" s="7" t="n">
        <v>3</v>
      </c>
      <c r="E28345" s="7" t="n">
        <v>-55.7900009155273</v>
      </c>
      <c r="F28345" s="7" t="n">
        <v>-32.5699996948242</v>
      </c>
      <c r="G28345" s="7" t="n">
        <v>99.0199966430664</v>
      </c>
      <c r="H28345" s="7" t="n">
        <v>0</v>
      </c>
    </row>
    <row r="28346" spans="1:8">
      <c r="A28346" t="s">
        <v>4</v>
      </c>
      <c r="B28346" s="4" t="s">
        <v>5</v>
      </c>
      <c r="C28346" s="4" t="s">
        <v>13</v>
      </c>
      <c r="D28346" s="4" t="s">
        <v>13</v>
      </c>
      <c r="E28346" s="4" t="s">
        <v>22</v>
      </c>
      <c r="F28346" s="4" t="s">
        <v>22</v>
      </c>
      <c r="G28346" s="4" t="s">
        <v>22</v>
      </c>
      <c r="H28346" s="4" t="s">
        <v>10</v>
      </c>
      <c r="I28346" s="4" t="s">
        <v>13</v>
      </c>
    </row>
    <row r="28347" spans="1:8">
      <c r="A28347" t="n">
        <v>226567</v>
      </c>
      <c r="B28347" s="25" t="n">
        <v>45</v>
      </c>
      <c r="C28347" s="7" t="n">
        <v>4</v>
      </c>
      <c r="D28347" s="7" t="n">
        <v>3</v>
      </c>
      <c r="E28347" s="7" t="n">
        <v>339.309997558594</v>
      </c>
      <c r="F28347" s="7" t="n">
        <v>303.239990234375</v>
      </c>
      <c r="G28347" s="7" t="n">
        <v>348</v>
      </c>
      <c r="H28347" s="7" t="n">
        <v>0</v>
      </c>
      <c r="I28347" s="7" t="n">
        <v>1</v>
      </c>
    </row>
    <row r="28348" spans="1:8">
      <c r="A28348" t="s">
        <v>4</v>
      </c>
      <c r="B28348" s="4" t="s">
        <v>5</v>
      </c>
      <c r="C28348" s="4" t="s">
        <v>13</v>
      </c>
      <c r="D28348" s="4" t="s">
        <v>13</v>
      </c>
      <c r="E28348" s="4" t="s">
        <v>22</v>
      </c>
      <c r="F28348" s="4" t="s">
        <v>10</v>
      </c>
    </row>
    <row r="28349" spans="1:8">
      <c r="A28349" t="n">
        <v>226585</v>
      </c>
      <c r="B28349" s="25" t="n">
        <v>45</v>
      </c>
      <c r="C28349" s="7" t="n">
        <v>5</v>
      </c>
      <c r="D28349" s="7" t="n">
        <v>3</v>
      </c>
      <c r="E28349" s="7" t="n">
        <v>7.30000019073486</v>
      </c>
      <c r="F28349" s="7" t="n">
        <v>0</v>
      </c>
    </row>
    <row r="28350" spans="1:8">
      <c r="A28350" t="s">
        <v>4</v>
      </c>
      <c r="B28350" s="4" t="s">
        <v>5</v>
      </c>
      <c r="C28350" s="4" t="s">
        <v>13</v>
      </c>
      <c r="D28350" s="4" t="s">
        <v>13</v>
      </c>
      <c r="E28350" s="4" t="s">
        <v>22</v>
      </c>
      <c r="F28350" s="4" t="s">
        <v>10</v>
      </c>
    </row>
    <row r="28351" spans="1:8">
      <c r="A28351" t="n">
        <v>226594</v>
      </c>
      <c r="B28351" s="25" t="n">
        <v>45</v>
      </c>
      <c r="C28351" s="7" t="n">
        <v>11</v>
      </c>
      <c r="D28351" s="7" t="n">
        <v>3</v>
      </c>
      <c r="E28351" s="7" t="n">
        <v>27.7000007629395</v>
      </c>
      <c r="F28351" s="7" t="n">
        <v>0</v>
      </c>
    </row>
    <row r="28352" spans="1:8">
      <c r="A28352" t="s">
        <v>4</v>
      </c>
      <c r="B28352" s="4" t="s">
        <v>5</v>
      </c>
      <c r="C28352" s="4" t="s">
        <v>13</v>
      </c>
      <c r="D28352" s="4" t="s">
        <v>13</v>
      </c>
      <c r="E28352" s="4" t="s">
        <v>22</v>
      </c>
      <c r="F28352" s="4" t="s">
        <v>22</v>
      </c>
      <c r="G28352" s="4" t="s">
        <v>22</v>
      </c>
      <c r="H28352" s="4" t="s">
        <v>10</v>
      </c>
      <c r="I28352" s="4" t="s">
        <v>13</v>
      </c>
    </row>
    <row r="28353" spans="1:9">
      <c r="A28353" t="n">
        <v>226603</v>
      </c>
      <c r="B28353" s="25" t="n">
        <v>45</v>
      </c>
      <c r="C28353" s="7" t="n">
        <v>4</v>
      </c>
      <c r="D28353" s="7" t="n">
        <v>3</v>
      </c>
      <c r="E28353" s="7" t="n">
        <v>346.450012207031</v>
      </c>
      <c r="F28353" s="7" t="n">
        <v>283.290008544922</v>
      </c>
      <c r="G28353" s="7" t="n">
        <v>348</v>
      </c>
      <c r="H28353" s="7" t="n">
        <v>8000</v>
      </c>
      <c r="I28353" s="7" t="n">
        <v>1</v>
      </c>
    </row>
    <row r="28354" spans="1:9">
      <c r="A28354" t="s">
        <v>4</v>
      </c>
      <c r="B28354" s="4" t="s">
        <v>5</v>
      </c>
      <c r="C28354" s="4" t="s">
        <v>13</v>
      </c>
      <c r="D28354" s="4" t="s">
        <v>10</v>
      </c>
      <c r="E28354" s="4" t="s">
        <v>10</v>
      </c>
      <c r="F28354" s="4" t="s">
        <v>9</v>
      </c>
    </row>
    <row r="28355" spans="1:9">
      <c r="A28355" t="n">
        <v>226621</v>
      </c>
      <c r="B28355" s="86" t="n">
        <v>84</v>
      </c>
      <c r="C28355" s="7" t="n">
        <v>0</v>
      </c>
      <c r="D28355" s="7" t="n">
        <v>0</v>
      </c>
      <c r="E28355" s="7" t="n">
        <v>0</v>
      </c>
      <c r="F28355" s="7" t="n">
        <v>1036831949</v>
      </c>
    </row>
    <row r="28356" spans="1:9">
      <c r="A28356" t="s">
        <v>4</v>
      </c>
      <c r="B28356" s="4" t="s">
        <v>5</v>
      </c>
      <c r="C28356" s="4" t="s">
        <v>13</v>
      </c>
      <c r="D28356" s="4" t="s">
        <v>10</v>
      </c>
    </row>
    <row r="28357" spans="1:9">
      <c r="A28357" t="n">
        <v>226631</v>
      </c>
      <c r="B28357" s="28" t="n">
        <v>58</v>
      </c>
      <c r="C28357" s="7" t="n">
        <v>255</v>
      </c>
      <c r="D28357" s="7" t="n">
        <v>0</v>
      </c>
    </row>
    <row r="28358" spans="1:9">
      <c r="A28358" t="s">
        <v>4</v>
      </c>
      <c r="B28358" s="4" t="s">
        <v>5</v>
      </c>
      <c r="C28358" s="4" t="s">
        <v>13</v>
      </c>
      <c r="D28358" s="4" t="s">
        <v>13</v>
      </c>
      <c r="E28358" s="4" t="s">
        <v>13</v>
      </c>
      <c r="F28358" s="4" t="s">
        <v>13</v>
      </c>
    </row>
    <row r="28359" spans="1:9">
      <c r="A28359" t="n">
        <v>226635</v>
      </c>
      <c r="B28359" s="13" t="n">
        <v>14</v>
      </c>
      <c r="C28359" s="7" t="n">
        <v>0</v>
      </c>
      <c r="D28359" s="7" t="n">
        <v>1</v>
      </c>
      <c r="E28359" s="7" t="n">
        <v>0</v>
      </c>
      <c r="F28359" s="7" t="n">
        <v>0</v>
      </c>
    </row>
    <row r="28360" spans="1:9">
      <c r="A28360" t="s">
        <v>4</v>
      </c>
      <c r="B28360" s="4" t="s">
        <v>5</v>
      </c>
      <c r="C28360" s="4" t="s">
        <v>13</v>
      </c>
      <c r="D28360" s="4" t="s">
        <v>10</v>
      </c>
      <c r="E28360" s="4" t="s">
        <v>9</v>
      </c>
      <c r="F28360" s="4" t="s">
        <v>10</v>
      </c>
      <c r="G28360" s="4" t="s">
        <v>9</v>
      </c>
      <c r="H28360" s="4" t="s">
        <v>13</v>
      </c>
    </row>
    <row r="28361" spans="1:9">
      <c r="A28361" t="n">
        <v>226640</v>
      </c>
      <c r="B28361" s="16" t="n">
        <v>49</v>
      </c>
      <c r="C28361" s="7" t="n">
        <v>0</v>
      </c>
      <c r="D28361" s="7" t="n">
        <v>413</v>
      </c>
      <c r="E28361" s="7" t="n">
        <v>1065353216</v>
      </c>
      <c r="F28361" s="7" t="n">
        <v>0</v>
      </c>
      <c r="G28361" s="7" t="n">
        <v>0</v>
      </c>
      <c r="H28361" s="7" t="n">
        <v>0</v>
      </c>
    </row>
    <row r="28362" spans="1:9">
      <c r="A28362" t="s">
        <v>4</v>
      </c>
      <c r="B28362" s="4" t="s">
        <v>5</v>
      </c>
      <c r="C28362" s="4" t="s">
        <v>13</v>
      </c>
      <c r="D28362" s="4" t="s">
        <v>10</v>
      </c>
    </row>
    <row r="28363" spans="1:9">
      <c r="A28363" t="n">
        <v>226655</v>
      </c>
      <c r="B28363" s="16" t="n">
        <v>49</v>
      </c>
      <c r="C28363" s="7" t="n">
        <v>6</v>
      </c>
      <c r="D28363" s="7" t="n">
        <v>413</v>
      </c>
    </row>
    <row r="28364" spans="1:9">
      <c r="A28364" t="s">
        <v>4</v>
      </c>
      <c r="B28364" s="4" t="s">
        <v>5</v>
      </c>
      <c r="C28364" s="4" t="s">
        <v>13</v>
      </c>
    </row>
    <row r="28365" spans="1:9">
      <c r="A28365" t="n">
        <v>226659</v>
      </c>
      <c r="B28365" s="42" t="n">
        <v>116</v>
      </c>
      <c r="C28365" s="7" t="n">
        <v>1</v>
      </c>
    </row>
    <row r="28366" spans="1:9">
      <c r="A28366" t="s">
        <v>4</v>
      </c>
      <c r="B28366" s="4" t="s">
        <v>5</v>
      </c>
      <c r="C28366" s="4" t="s">
        <v>13</v>
      </c>
      <c r="D28366" s="4" t="s">
        <v>13</v>
      </c>
      <c r="E28366" s="4" t="s">
        <v>13</v>
      </c>
      <c r="F28366" s="4" t="s">
        <v>22</v>
      </c>
      <c r="G28366" s="4" t="s">
        <v>22</v>
      </c>
      <c r="H28366" s="4" t="s">
        <v>22</v>
      </c>
      <c r="I28366" s="4" t="s">
        <v>22</v>
      </c>
      <c r="J28366" s="4" t="s">
        <v>22</v>
      </c>
      <c r="K28366" s="4" t="s">
        <v>22</v>
      </c>
    </row>
    <row r="28367" spans="1:9">
      <c r="A28367" t="n">
        <v>226661</v>
      </c>
      <c r="B28367" s="105" t="n">
        <v>178</v>
      </c>
      <c r="C28367" s="7" t="n">
        <v>6</v>
      </c>
      <c r="D28367" s="7" t="n">
        <v>1</v>
      </c>
      <c r="E28367" s="7" t="n">
        <v>0</v>
      </c>
      <c r="F28367" s="7" t="n">
        <v>0.25</v>
      </c>
      <c r="G28367" s="7" t="n">
        <v>1</v>
      </c>
      <c r="H28367" s="7" t="n">
        <v>0</v>
      </c>
      <c r="I28367" s="7" t="n">
        <v>0</v>
      </c>
      <c r="J28367" s="7" t="n">
        <v>0</v>
      </c>
      <c r="K28367" s="7" t="n">
        <v>1</v>
      </c>
    </row>
    <row r="28368" spans="1:9">
      <c r="A28368" t="s">
        <v>4</v>
      </c>
      <c r="B28368" s="4" t="s">
        <v>5</v>
      </c>
      <c r="C28368" s="4" t="s">
        <v>13</v>
      </c>
      <c r="D28368" s="4" t="s">
        <v>13</v>
      </c>
      <c r="E28368" s="4" t="s">
        <v>13</v>
      </c>
      <c r="F28368" s="4" t="s">
        <v>22</v>
      </c>
      <c r="G28368" s="4" t="s">
        <v>22</v>
      </c>
      <c r="H28368" s="4" t="s">
        <v>22</v>
      </c>
      <c r="I28368" s="4" t="s">
        <v>22</v>
      </c>
      <c r="J28368" s="4" t="s">
        <v>22</v>
      </c>
      <c r="K28368" s="4" t="s">
        <v>22</v>
      </c>
    </row>
    <row r="28369" spans="1:11">
      <c r="A28369" t="n">
        <v>226689</v>
      </c>
      <c r="B28369" s="105" t="n">
        <v>178</v>
      </c>
      <c r="C28369" s="7" t="n">
        <v>6</v>
      </c>
      <c r="D28369" s="7" t="n">
        <v>1</v>
      </c>
      <c r="E28369" s="7" t="n">
        <v>1</v>
      </c>
      <c r="F28369" s="7" t="n">
        <v>1</v>
      </c>
      <c r="G28369" s="7" t="n">
        <v>1</v>
      </c>
      <c r="H28369" s="7" t="n">
        <v>0</v>
      </c>
      <c r="I28369" s="7" t="n">
        <v>0</v>
      </c>
      <c r="J28369" s="7" t="n">
        <v>0</v>
      </c>
      <c r="K28369" s="7" t="n">
        <v>1</v>
      </c>
    </row>
    <row r="28370" spans="1:11">
      <c r="A28370" t="s">
        <v>4</v>
      </c>
      <c r="B28370" s="4" t="s">
        <v>5</v>
      </c>
      <c r="C28370" s="4" t="s">
        <v>13</v>
      </c>
      <c r="D28370" s="4" t="s">
        <v>13</v>
      </c>
      <c r="E28370" s="4" t="s">
        <v>13</v>
      </c>
      <c r="F28370" s="4" t="s">
        <v>22</v>
      </c>
      <c r="G28370" s="4" t="s">
        <v>22</v>
      </c>
      <c r="H28370" s="4" t="s">
        <v>22</v>
      </c>
      <c r="I28370" s="4" t="s">
        <v>22</v>
      </c>
      <c r="J28370" s="4" t="s">
        <v>22</v>
      </c>
      <c r="K28370" s="4" t="s">
        <v>22</v>
      </c>
    </row>
    <row r="28371" spans="1:11">
      <c r="A28371" t="n">
        <v>226717</v>
      </c>
      <c r="B28371" s="105" t="n">
        <v>178</v>
      </c>
      <c r="C28371" s="7" t="n">
        <v>6</v>
      </c>
      <c r="D28371" s="7" t="n">
        <v>1</v>
      </c>
      <c r="E28371" s="7" t="n">
        <v>2</v>
      </c>
      <c r="F28371" s="7" t="n">
        <v>0.25</v>
      </c>
      <c r="G28371" s="7" t="n">
        <v>1</v>
      </c>
      <c r="H28371" s="7" t="n">
        <v>0</v>
      </c>
      <c r="I28371" s="7" t="n">
        <v>0</v>
      </c>
      <c r="J28371" s="7" t="n">
        <v>0</v>
      </c>
      <c r="K28371" s="7" t="n">
        <v>1</v>
      </c>
    </row>
    <row r="28372" spans="1:11">
      <c r="A28372" t="s">
        <v>4</v>
      </c>
      <c r="B28372" s="4" t="s">
        <v>5</v>
      </c>
      <c r="C28372" s="4" t="s">
        <v>13</v>
      </c>
      <c r="D28372" s="4" t="s">
        <v>13</v>
      </c>
      <c r="E28372" s="4" t="s">
        <v>13</v>
      </c>
      <c r="F28372" s="4" t="s">
        <v>22</v>
      </c>
      <c r="G28372" s="4" t="s">
        <v>22</v>
      </c>
      <c r="H28372" s="4" t="s">
        <v>22</v>
      </c>
      <c r="I28372" s="4" t="s">
        <v>22</v>
      </c>
      <c r="J28372" s="4" t="s">
        <v>22</v>
      </c>
      <c r="K28372" s="4" t="s">
        <v>22</v>
      </c>
    </row>
    <row r="28373" spans="1:11">
      <c r="A28373" t="n">
        <v>226745</v>
      </c>
      <c r="B28373" s="105" t="n">
        <v>178</v>
      </c>
      <c r="C28373" s="7" t="n">
        <v>6</v>
      </c>
      <c r="D28373" s="7" t="n">
        <v>1</v>
      </c>
      <c r="E28373" s="7" t="n">
        <v>3</v>
      </c>
      <c r="F28373" s="7" t="n">
        <v>1</v>
      </c>
      <c r="G28373" s="7" t="n">
        <v>0.349999994039536</v>
      </c>
      <c r="H28373" s="7" t="n">
        <v>0</v>
      </c>
      <c r="I28373" s="7" t="n">
        <v>0</v>
      </c>
      <c r="J28373" s="7" t="n">
        <v>0</v>
      </c>
      <c r="K28373" s="7" t="n">
        <v>1</v>
      </c>
    </row>
    <row r="28374" spans="1:11">
      <c r="A28374" t="s">
        <v>4</v>
      </c>
      <c r="B28374" s="4" t="s">
        <v>5</v>
      </c>
      <c r="C28374" s="4" t="s">
        <v>13</v>
      </c>
      <c r="D28374" s="4" t="s">
        <v>13</v>
      </c>
      <c r="E28374" s="4" t="s">
        <v>10</v>
      </c>
      <c r="F28374" s="4" t="s">
        <v>22</v>
      </c>
      <c r="G28374" s="4" t="s">
        <v>22</v>
      </c>
      <c r="H28374" s="4" t="s">
        <v>22</v>
      </c>
      <c r="I28374" s="4" t="s">
        <v>22</v>
      </c>
      <c r="J28374" s="4" t="s">
        <v>22</v>
      </c>
      <c r="K28374" s="4" t="s">
        <v>22</v>
      </c>
      <c r="L28374" s="4" t="s">
        <v>22</v>
      </c>
    </row>
    <row r="28375" spans="1:11">
      <c r="A28375" t="n">
        <v>226773</v>
      </c>
      <c r="B28375" s="105" t="n">
        <v>178</v>
      </c>
      <c r="C28375" s="7" t="n">
        <v>1</v>
      </c>
      <c r="D28375" s="7" t="n">
        <v>1</v>
      </c>
      <c r="E28375" s="7" t="n">
        <v>23</v>
      </c>
      <c r="F28375" s="7" t="n">
        <v>-0.300000011920929</v>
      </c>
      <c r="G28375" s="7" t="n">
        <v>-0.100000001490116</v>
      </c>
      <c r="H28375" s="7" t="n">
        <v>0</v>
      </c>
      <c r="I28375" s="7" t="n">
        <v>35</v>
      </c>
      <c r="J28375" s="7" t="n">
        <v>0</v>
      </c>
      <c r="K28375" s="7" t="n">
        <v>2</v>
      </c>
      <c r="L28375" s="7" t="n">
        <v>0</v>
      </c>
    </row>
    <row r="28376" spans="1:11">
      <c r="A28376" t="s">
        <v>4</v>
      </c>
      <c r="B28376" s="4" t="s">
        <v>5</v>
      </c>
      <c r="C28376" s="4" t="s">
        <v>13</v>
      </c>
      <c r="D28376" s="4" t="s">
        <v>13</v>
      </c>
      <c r="E28376" s="4" t="s">
        <v>22</v>
      </c>
    </row>
    <row r="28377" spans="1:11">
      <c r="A28377" t="n">
        <v>226806</v>
      </c>
      <c r="B28377" s="105" t="n">
        <v>178</v>
      </c>
      <c r="C28377" s="7" t="n">
        <v>3</v>
      </c>
      <c r="D28377" s="7" t="n">
        <v>1</v>
      </c>
      <c r="E28377" s="7" t="n">
        <v>0.25</v>
      </c>
    </row>
    <row r="28378" spans="1:11">
      <c r="A28378" t="s">
        <v>4</v>
      </c>
      <c r="B28378" s="4" t="s">
        <v>5</v>
      </c>
      <c r="C28378" s="4" t="s">
        <v>13</v>
      </c>
      <c r="D28378" s="4" t="s">
        <v>13</v>
      </c>
    </row>
    <row r="28379" spans="1:11">
      <c r="A28379" t="n">
        <v>226813</v>
      </c>
      <c r="B28379" s="105" t="n">
        <v>178</v>
      </c>
      <c r="C28379" s="7" t="n">
        <v>5</v>
      </c>
      <c r="D28379" s="7" t="n">
        <v>1</v>
      </c>
    </row>
    <row r="28380" spans="1:11">
      <c r="A28380" t="s">
        <v>4</v>
      </c>
      <c r="B28380" s="4" t="s">
        <v>5</v>
      </c>
      <c r="C28380" s="4" t="s">
        <v>13</v>
      </c>
      <c r="D28380" s="4" t="s">
        <v>10</v>
      </c>
      <c r="E28380" s="4" t="s">
        <v>10</v>
      </c>
      <c r="F28380" s="4" t="s">
        <v>13</v>
      </c>
    </row>
    <row r="28381" spans="1:11">
      <c r="A28381" t="n">
        <v>226816</v>
      </c>
      <c r="B28381" s="29" t="n">
        <v>25</v>
      </c>
      <c r="C28381" s="7" t="n">
        <v>1</v>
      </c>
      <c r="D28381" s="7" t="n">
        <v>80</v>
      </c>
      <c r="E28381" s="7" t="n">
        <v>270</v>
      </c>
      <c r="F28381" s="7" t="n">
        <v>4</v>
      </c>
    </row>
    <row r="28382" spans="1:11">
      <c r="A28382" t="s">
        <v>4</v>
      </c>
      <c r="B28382" s="4" t="s">
        <v>5</v>
      </c>
      <c r="C28382" s="4" t="s">
        <v>13</v>
      </c>
      <c r="D28382" s="4" t="s">
        <v>10</v>
      </c>
      <c r="E28382" s="4" t="s">
        <v>6</v>
      </c>
    </row>
    <row r="28383" spans="1:11">
      <c r="A28383" t="n">
        <v>226823</v>
      </c>
      <c r="B28383" s="40" t="n">
        <v>51</v>
      </c>
      <c r="C28383" s="7" t="n">
        <v>4</v>
      </c>
      <c r="D28383" s="7" t="n">
        <v>23</v>
      </c>
      <c r="E28383" s="7" t="s">
        <v>435</v>
      </c>
    </row>
    <row r="28384" spans="1:11">
      <c r="A28384" t="s">
        <v>4</v>
      </c>
      <c r="B28384" s="4" t="s">
        <v>5</v>
      </c>
      <c r="C28384" s="4" t="s">
        <v>10</v>
      </c>
    </row>
    <row r="28385" spans="1:12">
      <c r="A28385" t="n">
        <v>226836</v>
      </c>
      <c r="B28385" s="35" t="n">
        <v>16</v>
      </c>
      <c r="C28385" s="7" t="n">
        <v>0</v>
      </c>
    </row>
    <row r="28386" spans="1:12">
      <c r="A28386" t="s">
        <v>4</v>
      </c>
      <c r="B28386" s="4" t="s">
        <v>5</v>
      </c>
      <c r="C28386" s="4" t="s">
        <v>10</v>
      </c>
      <c r="D28386" s="4" t="s">
        <v>13</v>
      </c>
      <c r="E28386" s="4" t="s">
        <v>9</v>
      </c>
      <c r="F28386" s="4" t="s">
        <v>72</v>
      </c>
      <c r="G28386" s="4" t="s">
        <v>13</v>
      </c>
      <c r="H28386" s="4" t="s">
        <v>13</v>
      </c>
      <c r="I28386" s="4" t="s">
        <v>13</v>
      </c>
    </row>
    <row r="28387" spans="1:12">
      <c r="A28387" t="n">
        <v>226839</v>
      </c>
      <c r="B28387" s="52" t="n">
        <v>26</v>
      </c>
      <c r="C28387" s="7" t="n">
        <v>23</v>
      </c>
      <c r="D28387" s="7" t="n">
        <v>17</v>
      </c>
      <c r="E28387" s="7" t="n">
        <v>28320</v>
      </c>
      <c r="F28387" s="7" t="s">
        <v>1670</v>
      </c>
      <c r="G28387" s="7" t="n">
        <v>8</v>
      </c>
      <c r="H28387" s="7" t="n">
        <v>2</v>
      </c>
      <c r="I28387" s="7" t="n">
        <v>0</v>
      </c>
    </row>
    <row r="28388" spans="1:12">
      <c r="A28388" t="s">
        <v>4</v>
      </c>
      <c r="B28388" s="4" t="s">
        <v>5</v>
      </c>
      <c r="C28388" s="4" t="s">
        <v>10</v>
      </c>
    </row>
    <row r="28389" spans="1:12">
      <c r="A28389" t="n">
        <v>226917</v>
      </c>
      <c r="B28389" s="35" t="n">
        <v>16</v>
      </c>
      <c r="C28389" s="7" t="n">
        <v>1</v>
      </c>
    </row>
    <row r="28390" spans="1:12">
      <c r="A28390" t="s">
        <v>4</v>
      </c>
      <c r="B28390" s="4" t="s">
        <v>5</v>
      </c>
      <c r="C28390" s="4" t="s">
        <v>13</v>
      </c>
      <c r="D28390" s="4" t="s">
        <v>10</v>
      </c>
    </row>
    <row r="28391" spans="1:12">
      <c r="A28391" t="n">
        <v>226920</v>
      </c>
      <c r="B28391" s="14" t="n">
        <v>50</v>
      </c>
      <c r="C28391" s="7" t="n">
        <v>52</v>
      </c>
      <c r="D28391" s="7" t="n">
        <v>28320</v>
      </c>
    </row>
    <row r="28392" spans="1:12">
      <c r="A28392" t="s">
        <v>4</v>
      </c>
      <c r="B28392" s="4" t="s">
        <v>5</v>
      </c>
      <c r="C28392" s="4" t="s">
        <v>10</v>
      </c>
    </row>
    <row r="28393" spans="1:12">
      <c r="A28393" t="n">
        <v>226924</v>
      </c>
      <c r="B28393" s="35" t="n">
        <v>16</v>
      </c>
      <c r="C28393" s="7" t="n">
        <v>500</v>
      </c>
    </row>
    <row r="28394" spans="1:12">
      <c r="A28394" t="s">
        <v>4</v>
      </c>
      <c r="B28394" s="4" t="s">
        <v>5</v>
      </c>
      <c r="C28394" s="4" t="s">
        <v>10</v>
      </c>
      <c r="D28394" s="4" t="s">
        <v>13</v>
      </c>
    </row>
    <row r="28395" spans="1:12">
      <c r="A28395" t="n">
        <v>226927</v>
      </c>
      <c r="B28395" s="54" t="n">
        <v>89</v>
      </c>
      <c r="C28395" s="7" t="n">
        <v>65533</v>
      </c>
      <c r="D28395" s="7" t="n">
        <v>0</v>
      </c>
    </row>
    <row r="28396" spans="1:12">
      <c r="A28396" t="s">
        <v>4</v>
      </c>
      <c r="B28396" s="4" t="s">
        <v>5</v>
      </c>
      <c r="C28396" s="4" t="s">
        <v>10</v>
      </c>
      <c r="D28396" s="4" t="s">
        <v>13</v>
      </c>
    </row>
    <row r="28397" spans="1:12">
      <c r="A28397" t="n">
        <v>226931</v>
      </c>
      <c r="B28397" s="54" t="n">
        <v>89</v>
      </c>
      <c r="C28397" s="7" t="n">
        <v>65533</v>
      </c>
      <c r="D28397" s="7" t="n">
        <v>1</v>
      </c>
    </row>
    <row r="28398" spans="1:12">
      <c r="A28398" t="s">
        <v>4</v>
      </c>
      <c r="B28398" s="4" t="s">
        <v>5</v>
      </c>
      <c r="C28398" s="4" t="s">
        <v>13</v>
      </c>
      <c r="D28398" s="4" t="s">
        <v>10</v>
      </c>
      <c r="E28398" s="4" t="s">
        <v>10</v>
      </c>
      <c r="F28398" s="4" t="s">
        <v>13</v>
      </c>
    </row>
    <row r="28399" spans="1:12">
      <c r="A28399" t="n">
        <v>226935</v>
      </c>
      <c r="B28399" s="29" t="n">
        <v>25</v>
      </c>
      <c r="C28399" s="7" t="n">
        <v>1</v>
      </c>
      <c r="D28399" s="7" t="n">
        <v>50</v>
      </c>
      <c r="E28399" s="7" t="n">
        <v>270</v>
      </c>
      <c r="F28399" s="7" t="n">
        <v>4</v>
      </c>
    </row>
    <row r="28400" spans="1:12">
      <c r="A28400" t="s">
        <v>4</v>
      </c>
      <c r="B28400" s="4" t="s">
        <v>5</v>
      </c>
      <c r="C28400" s="4" t="s">
        <v>13</v>
      </c>
      <c r="D28400" s="4" t="s">
        <v>10</v>
      </c>
      <c r="E28400" s="4" t="s">
        <v>6</v>
      </c>
    </row>
    <row r="28401" spans="1:9">
      <c r="A28401" t="n">
        <v>226942</v>
      </c>
      <c r="B28401" s="40" t="n">
        <v>51</v>
      </c>
      <c r="C28401" s="7" t="n">
        <v>4</v>
      </c>
      <c r="D28401" s="7" t="n">
        <v>23</v>
      </c>
      <c r="E28401" s="7" t="s">
        <v>1671</v>
      </c>
    </row>
    <row r="28402" spans="1:9">
      <c r="A28402" t="s">
        <v>4</v>
      </c>
      <c r="B28402" s="4" t="s">
        <v>5</v>
      </c>
      <c r="C28402" s="4" t="s">
        <v>10</v>
      </c>
    </row>
    <row r="28403" spans="1:9">
      <c r="A28403" t="n">
        <v>226971</v>
      </c>
      <c r="B28403" s="35" t="n">
        <v>16</v>
      </c>
      <c r="C28403" s="7" t="n">
        <v>0</v>
      </c>
    </row>
    <row r="28404" spans="1:9">
      <c r="A28404" t="s">
        <v>4</v>
      </c>
      <c r="B28404" s="4" t="s">
        <v>5</v>
      </c>
      <c r="C28404" s="4" t="s">
        <v>10</v>
      </c>
      <c r="D28404" s="4" t="s">
        <v>13</v>
      </c>
      <c r="E28404" s="4" t="s">
        <v>9</v>
      </c>
      <c r="F28404" s="4" t="s">
        <v>72</v>
      </c>
      <c r="G28404" s="4" t="s">
        <v>13</v>
      </c>
      <c r="H28404" s="4" t="s">
        <v>13</v>
      </c>
      <c r="I28404" s="4" t="s">
        <v>13</v>
      </c>
    </row>
    <row r="28405" spans="1:9">
      <c r="A28405" t="n">
        <v>226974</v>
      </c>
      <c r="B28405" s="52" t="n">
        <v>26</v>
      </c>
      <c r="C28405" s="7" t="n">
        <v>23</v>
      </c>
      <c r="D28405" s="7" t="n">
        <v>17</v>
      </c>
      <c r="E28405" s="7" t="n">
        <v>28321</v>
      </c>
      <c r="F28405" s="7" t="s">
        <v>1672</v>
      </c>
      <c r="G28405" s="7" t="n">
        <v>8</v>
      </c>
      <c r="H28405" s="7" t="n">
        <v>2</v>
      </c>
      <c r="I28405" s="7" t="n">
        <v>0</v>
      </c>
    </row>
    <row r="28406" spans="1:9">
      <c r="A28406" t="s">
        <v>4</v>
      </c>
      <c r="B28406" s="4" t="s">
        <v>5</v>
      </c>
      <c r="C28406" s="4" t="s">
        <v>10</v>
      </c>
    </row>
    <row r="28407" spans="1:9">
      <c r="A28407" t="n">
        <v>227031</v>
      </c>
      <c r="B28407" s="35" t="n">
        <v>16</v>
      </c>
      <c r="C28407" s="7" t="n">
        <v>1</v>
      </c>
    </row>
    <row r="28408" spans="1:9">
      <c r="A28408" t="s">
        <v>4</v>
      </c>
      <c r="B28408" s="4" t="s">
        <v>5</v>
      </c>
      <c r="C28408" s="4" t="s">
        <v>13</v>
      </c>
      <c r="D28408" s="4" t="s">
        <v>10</v>
      </c>
    </row>
    <row r="28409" spans="1:9">
      <c r="A28409" t="n">
        <v>227034</v>
      </c>
      <c r="B28409" s="14" t="n">
        <v>50</v>
      </c>
      <c r="C28409" s="7" t="n">
        <v>52</v>
      </c>
      <c r="D28409" s="7" t="n">
        <v>28321</v>
      </c>
    </row>
    <row r="28410" spans="1:9">
      <c r="A28410" t="s">
        <v>4</v>
      </c>
      <c r="B28410" s="4" t="s">
        <v>5</v>
      </c>
      <c r="C28410" s="4" t="s">
        <v>10</v>
      </c>
    </row>
    <row r="28411" spans="1:9">
      <c r="A28411" t="n">
        <v>227038</v>
      </c>
      <c r="B28411" s="35" t="n">
        <v>16</v>
      </c>
      <c r="C28411" s="7" t="n">
        <v>500</v>
      </c>
    </row>
    <row r="28412" spans="1:9">
      <c r="A28412" t="s">
        <v>4</v>
      </c>
      <c r="B28412" s="4" t="s">
        <v>5</v>
      </c>
      <c r="C28412" s="4" t="s">
        <v>10</v>
      </c>
      <c r="D28412" s="4" t="s">
        <v>13</v>
      </c>
    </row>
    <row r="28413" spans="1:9">
      <c r="A28413" t="n">
        <v>227041</v>
      </c>
      <c r="B28413" s="54" t="n">
        <v>89</v>
      </c>
      <c r="C28413" s="7" t="n">
        <v>65533</v>
      </c>
      <c r="D28413" s="7" t="n">
        <v>0</v>
      </c>
    </row>
    <row r="28414" spans="1:9">
      <c r="A28414" t="s">
        <v>4</v>
      </c>
      <c r="B28414" s="4" t="s">
        <v>5</v>
      </c>
      <c r="C28414" s="4" t="s">
        <v>10</v>
      </c>
      <c r="D28414" s="4" t="s">
        <v>13</v>
      </c>
    </row>
    <row r="28415" spans="1:9">
      <c r="A28415" t="n">
        <v>227045</v>
      </c>
      <c r="B28415" s="54" t="n">
        <v>89</v>
      </c>
      <c r="C28415" s="7" t="n">
        <v>65533</v>
      </c>
      <c r="D28415" s="7" t="n">
        <v>1</v>
      </c>
    </row>
    <row r="28416" spans="1:9">
      <c r="A28416" t="s">
        <v>4</v>
      </c>
      <c r="B28416" s="4" t="s">
        <v>5</v>
      </c>
      <c r="C28416" s="4" t="s">
        <v>13</v>
      </c>
      <c r="D28416" s="4" t="s">
        <v>10</v>
      </c>
      <c r="E28416" s="4" t="s">
        <v>10</v>
      </c>
      <c r="F28416" s="4" t="s">
        <v>13</v>
      </c>
    </row>
    <row r="28417" spans="1:9">
      <c r="A28417" t="n">
        <v>227049</v>
      </c>
      <c r="B28417" s="29" t="n">
        <v>25</v>
      </c>
      <c r="C28417" s="7" t="n">
        <v>1</v>
      </c>
      <c r="D28417" s="7" t="n">
        <v>65535</v>
      </c>
      <c r="E28417" s="7" t="n">
        <v>65535</v>
      </c>
      <c r="F28417" s="7" t="n">
        <v>0</v>
      </c>
    </row>
    <row r="28418" spans="1:9">
      <c r="A28418" t="s">
        <v>4</v>
      </c>
      <c r="B28418" s="4" t="s">
        <v>5</v>
      </c>
      <c r="C28418" s="4" t="s">
        <v>13</v>
      </c>
      <c r="D28418" s="4" t="s">
        <v>10</v>
      </c>
      <c r="E28418" s="4" t="s">
        <v>22</v>
      </c>
    </row>
    <row r="28419" spans="1:9">
      <c r="A28419" t="n">
        <v>227056</v>
      </c>
      <c r="B28419" s="28" t="n">
        <v>58</v>
      </c>
      <c r="C28419" s="7" t="n">
        <v>101</v>
      </c>
      <c r="D28419" s="7" t="n">
        <v>300</v>
      </c>
      <c r="E28419" s="7" t="n">
        <v>1</v>
      </c>
    </row>
    <row r="28420" spans="1:9">
      <c r="A28420" t="s">
        <v>4</v>
      </c>
      <c r="B28420" s="4" t="s">
        <v>5</v>
      </c>
      <c r="C28420" s="4" t="s">
        <v>13</v>
      </c>
      <c r="D28420" s="4" t="s">
        <v>10</v>
      </c>
    </row>
    <row r="28421" spans="1:9">
      <c r="A28421" t="n">
        <v>227064</v>
      </c>
      <c r="B28421" s="28" t="n">
        <v>58</v>
      </c>
      <c r="C28421" s="7" t="n">
        <v>254</v>
      </c>
      <c r="D28421" s="7" t="n">
        <v>0</v>
      </c>
    </row>
    <row r="28422" spans="1:9">
      <c r="A28422" t="s">
        <v>4</v>
      </c>
      <c r="B28422" s="4" t="s">
        <v>5</v>
      </c>
      <c r="C28422" s="4" t="s">
        <v>13</v>
      </c>
      <c r="D28422" s="4" t="s">
        <v>10</v>
      </c>
      <c r="E28422" s="4" t="s">
        <v>6</v>
      </c>
      <c r="F28422" s="4" t="s">
        <v>6</v>
      </c>
      <c r="G28422" s="4" t="s">
        <v>6</v>
      </c>
      <c r="H28422" s="4" t="s">
        <v>6</v>
      </c>
    </row>
    <row r="28423" spans="1:9">
      <c r="A28423" t="n">
        <v>227068</v>
      </c>
      <c r="B28423" s="40" t="n">
        <v>51</v>
      </c>
      <c r="C28423" s="7" t="n">
        <v>3</v>
      </c>
      <c r="D28423" s="7" t="n">
        <v>23</v>
      </c>
      <c r="E28423" s="7" t="s">
        <v>625</v>
      </c>
      <c r="F28423" s="7" t="s">
        <v>844</v>
      </c>
      <c r="G28423" s="7" t="s">
        <v>88</v>
      </c>
      <c r="H28423" s="7" t="s">
        <v>89</v>
      </c>
    </row>
    <row r="28424" spans="1:9">
      <c r="A28424" t="s">
        <v>4</v>
      </c>
      <c r="B28424" s="4" t="s">
        <v>5</v>
      </c>
      <c r="C28424" s="4" t="s">
        <v>13</v>
      </c>
      <c r="D28424" s="4" t="s">
        <v>10</v>
      </c>
      <c r="E28424" s="4" t="s">
        <v>10</v>
      </c>
      <c r="F28424" s="4" t="s">
        <v>9</v>
      </c>
    </row>
    <row r="28425" spans="1:9">
      <c r="A28425" t="n">
        <v>227089</v>
      </c>
      <c r="B28425" s="86" t="n">
        <v>84</v>
      </c>
      <c r="C28425" s="7" t="n">
        <v>1</v>
      </c>
      <c r="D28425" s="7" t="n">
        <v>0</v>
      </c>
      <c r="E28425" s="7" t="n">
        <v>0</v>
      </c>
      <c r="F28425" s="7" t="n">
        <v>0</v>
      </c>
    </row>
    <row r="28426" spans="1:9">
      <c r="A28426" t="s">
        <v>4</v>
      </c>
      <c r="B28426" s="4" t="s">
        <v>5</v>
      </c>
      <c r="C28426" s="4" t="s">
        <v>13</v>
      </c>
      <c r="D28426" s="4" t="s">
        <v>13</v>
      </c>
      <c r="E28426" s="4" t="s">
        <v>22</v>
      </c>
      <c r="F28426" s="4" t="s">
        <v>22</v>
      </c>
      <c r="G28426" s="4" t="s">
        <v>22</v>
      </c>
      <c r="H28426" s="4" t="s">
        <v>10</v>
      </c>
    </row>
    <row r="28427" spans="1:9">
      <c r="A28427" t="n">
        <v>227099</v>
      </c>
      <c r="B28427" s="25" t="n">
        <v>45</v>
      </c>
      <c r="C28427" s="7" t="n">
        <v>2</v>
      </c>
      <c r="D28427" s="7" t="n">
        <v>3</v>
      </c>
      <c r="E28427" s="7" t="n">
        <v>-62.6599998474121</v>
      </c>
      <c r="F28427" s="7" t="n">
        <v>-32.939998626709</v>
      </c>
      <c r="G28427" s="7" t="n">
        <v>99.0400009155273</v>
      </c>
      <c r="H28427" s="7" t="n">
        <v>0</v>
      </c>
    </row>
    <row r="28428" spans="1:9">
      <c r="A28428" t="s">
        <v>4</v>
      </c>
      <c r="B28428" s="4" t="s">
        <v>5</v>
      </c>
      <c r="C28428" s="4" t="s">
        <v>13</v>
      </c>
      <c r="D28428" s="4" t="s">
        <v>13</v>
      </c>
      <c r="E28428" s="4" t="s">
        <v>22</v>
      </c>
      <c r="F28428" s="4" t="s">
        <v>22</v>
      </c>
      <c r="G28428" s="4" t="s">
        <v>22</v>
      </c>
      <c r="H28428" s="4" t="s">
        <v>10</v>
      </c>
      <c r="I28428" s="4" t="s">
        <v>13</v>
      </c>
    </row>
    <row r="28429" spans="1:9">
      <c r="A28429" t="n">
        <v>227116</v>
      </c>
      <c r="B28429" s="25" t="n">
        <v>45</v>
      </c>
      <c r="C28429" s="7" t="n">
        <v>4</v>
      </c>
      <c r="D28429" s="7" t="n">
        <v>3</v>
      </c>
      <c r="E28429" s="7" t="n">
        <v>356.079986572266</v>
      </c>
      <c r="F28429" s="7" t="n">
        <v>78.4800033569336</v>
      </c>
      <c r="G28429" s="7" t="n">
        <v>16</v>
      </c>
      <c r="H28429" s="7" t="n">
        <v>0</v>
      </c>
      <c r="I28429" s="7" t="n">
        <v>1</v>
      </c>
    </row>
    <row r="28430" spans="1:9">
      <c r="A28430" t="s">
        <v>4</v>
      </c>
      <c r="B28430" s="4" t="s">
        <v>5</v>
      </c>
      <c r="C28430" s="4" t="s">
        <v>13</v>
      </c>
      <c r="D28430" s="4" t="s">
        <v>13</v>
      </c>
      <c r="E28430" s="4" t="s">
        <v>22</v>
      </c>
      <c r="F28430" s="4" t="s">
        <v>10</v>
      </c>
    </row>
    <row r="28431" spans="1:9">
      <c r="A28431" t="n">
        <v>227134</v>
      </c>
      <c r="B28431" s="25" t="n">
        <v>45</v>
      </c>
      <c r="C28431" s="7" t="n">
        <v>5</v>
      </c>
      <c r="D28431" s="7" t="n">
        <v>3</v>
      </c>
      <c r="E28431" s="7" t="n">
        <v>25.8999996185303</v>
      </c>
      <c r="F28431" s="7" t="n">
        <v>0</v>
      </c>
    </row>
    <row r="28432" spans="1:9">
      <c r="A28432" t="s">
        <v>4</v>
      </c>
      <c r="B28432" s="4" t="s">
        <v>5</v>
      </c>
      <c r="C28432" s="4" t="s">
        <v>13</v>
      </c>
      <c r="D28432" s="4" t="s">
        <v>13</v>
      </c>
      <c r="E28432" s="4" t="s">
        <v>22</v>
      </c>
      <c r="F28432" s="4" t="s">
        <v>10</v>
      </c>
    </row>
    <row r="28433" spans="1:9">
      <c r="A28433" t="n">
        <v>227143</v>
      </c>
      <c r="B28433" s="25" t="n">
        <v>45</v>
      </c>
      <c r="C28433" s="7" t="n">
        <v>11</v>
      </c>
      <c r="D28433" s="7" t="n">
        <v>3</v>
      </c>
      <c r="E28433" s="7" t="n">
        <v>19.7000007629395</v>
      </c>
      <c r="F28433" s="7" t="n">
        <v>0</v>
      </c>
    </row>
    <row r="28434" spans="1:9">
      <c r="A28434" t="s">
        <v>4</v>
      </c>
      <c r="B28434" s="4" t="s">
        <v>5</v>
      </c>
      <c r="C28434" s="4" t="s">
        <v>13</v>
      </c>
      <c r="D28434" s="4" t="s">
        <v>13</v>
      </c>
      <c r="E28434" s="4" t="s">
        <v>22</v>
      </c>
      <c r="F28434" s="4" t="s">
        <v>22</v>
      </c>
      <c r="G28434" s="4" t="s">
        <v>22</v>
      </c>
      <c r="H28434" s="4" t="s">
        <v>10</v>
      </c>
    </row>
    <row r="28435" spans="1:9">
      <c r="A28435" t="n">
        <v>227152</v>
      </c>
      <c r="B28435" s="25" t="n">
        <v>45</v>
      </c>
      <c r="C28435" s="7" t="n">
        <v>2</v>
      </c>
      <c r="D28435" s="7" t="n">
        <v>3</v>
      </c>
      <c r="E28435" s="7" t="n">
        <v>-62.6599998474121</v>
      </c>
      <c r="F28435" s="7" t="n">
        <v>-33.4500007629395</v>
      </c>
      <c r="G28435" s="7" t="n">
        <v>99.0400009155273</v>
      </c>
      <c r="H28435" s="7" t="n">
        <v>10000</v>
      </c>
    </row>
    <row r="28436" spans="1:9">
      <c r="A28436" t="s">
        <v>4</v>
      </c>
      <c r="B28436" s="4" t="s">
        <v>5</v>
      </c>
      <c r="C28436" s="4" t="s">
        <v>13</v>
      </c>
      <c r="D28436" s="4" t="s">
        <v>13</v>
      </c>
      <c r="E28436" s="4" t="s">
        <v>22</v>
      </c>
      <c r="F28436" s="4" t="s">
        <v>22</v>
      </c>
      <c r="G28436" s="4" t="s">
        <v>22</v>
      </c>
      <c r="H28436" s="4" t="s">
        <v>10</v>
      </c>
      <c r="I28436" s="4" t="s">
        <v>13</v>
      </c>
    </row>
    <row r="28437" spans="1:9">
      <c r="A28437" t="n">
        <v>227169</v>
      </c>
      <c r="B28437" s="25" t="n">
        <v>45</v>
      </c>
      <c r="C28437" s="7" t="n">
        <v>4</v>
      </c>
      <c r="D28437" s="7" t="n">
        <v>3</v>
      </c>
      <c r="E28437" s="7" t="n">
        <v>353.670013427734</v>
      </c>
      <c r="F28437" s="7" t="n">
        <v>69.7900009155273</v>
      </c>
      <c r="G28437" s="7" t="n">
        <v>16</v>
      </c>
      <c r="H28437" s="7" t="n">
        <v>10000</v>
      </c>
      <c r="I28437" s="7" t="n">
        <v>1</v>
      </c>
    </row>
    <row r="28438" spans="1:9">
      <c r="A28438" t="s">
        <v>4</v>
      </c>
      <c r="B28438" s="4" t="s">
        <v>5</v>
      </c>
      <c r="C28438" s="4" t="s">
        <v>13</v>
      </c>
      <c r="D28438" s="4" t="s">
        <v>13</v>
      </c>
      <c r="E28438" s="4" t="s">
        <v>22</v>
      </c>
      <c r="F28438" s="4" t="s">
        <v>10</v>
      </c>
    </row>
    <row r="28439" spans="1:9">
      <c r="A28439" t="n">
        <v>227187</v>
      </c>
      <c r="B28439" s="25" t="n">
        <v>45</v>
      </c>
      <c r="C28439" s="7" t="n">
        <v>5</v>
      </c>
      <c r="D28439" s="7" t="n">
        <v>3</v>
      </c>
      <c r="E28439" s="7" t="n">
        <v>25.3999996185303</v>
      </c>
      <c r="F28439" s="7" t="n">
        <v>10000</v>
      </c>
    </row>
    <row r="28440" spans="1:9">
      <c r="A28440" t="s">
        <v>4</v>
      </c>
      <c r="B28440" s="4" t="s">
        <v>5</v>
      </c>
      <c r="C28440" s="4" t="s">
        <v>13</v>
      </c>
      <c r="D28440" s="4" t="s">
        <v>13</v>
      </c>
      <c r="E28440" s="4" t="s">
        <v>22</v>
      </c>
      <c r="F28440" s="4" t="s">
        <v>10</v>
      </c>
    </row>
    <row r="28441" spans="1:9">
      <c r="A28441" t="n">
        <v>227196</v>
      </c>
      <c r="B28441" s="25" t="n">
        <v>45</v>
      </c>
      <c r="C28441" s="7" t="n">
        <v>11</v>
      </c>
      <c r="D28441" s="7" t="n">
        <v>3</v>
      </c>
      <c r="E28441" s="7" t="n">
        <v>19.7000007629395</v>
      </c>
      <c r="F28441" s="7" t="n">
        <v>10000</v>
      </c>
    </row>
    <row r="28442" spans="1:9">
      <c r="A28442" t="s">
        <v>4</v>
      </c>
      <c r="B28442" s="4" t="s">
        <v>5</v>
      </c>
      <c r="C28442" s="4" t="s">
        <v>10</v>
      </c>
      <c r="D28442" s="4" t="s">
        <v>22</v>
      </c>
      <c r="E28442" s="4" t="s">
        <v>22</v>
      </c>
      <c r="F28442" s="4" t="s">
        <v>22</v>
      </c>
      <c r="G28442" s="4" t="s">
        <v>10</v>
      </c>
      <c r="H28442" s="4" t="s">
        <v>10</v>
      </c>
    </row>
    <row r="28443" spans="1:9">
      <c r="A28443" t="n">
        <v>227205</v>
      </c>
      <c r="B28443" s="56" t="n">
        <v>60</v>
      </c>
      <c r="C28443" s="7" t="n">
        <v>7033</v>
      </c>
      <c r="D28443" s="7" t="n">
        <v>0</v>
      </c>
      <c r="E28443" s="7" t="n">
        <v>0</v>
      </c>
      <c r="F28443" s="7" t="n">
        <v>0</v>
      </c>
      <c r="G28443" s="7" t="n">
        <v>1000</v>
      </c>
      <c r="H28443" s="7" t="n">
        <v>0</v>
      </c>
    </row>
    <row r="28444" spans="1:9">
      <c r="A28444" t="s">
        <v>4</v>
      </c>
      <c r="B28444" s="4" t="s">
        <v>5</v>
      </c>
      <c r="C28444" s="4" t="s">
        <v>13</v>
      </c>
      <c r="D28444" s="4" t="s">
        <v>10</v>
      </c>
    </row>
    <row r="28445" spans="1:9">
      <c r="A28445" t="n">
        <v>227224</v>
      </c>
      <c r="B28445" s="28" t="n">
        <v>58</v>
      </c>
      <c r="C28445" s="7" t="n">
        <v>255</v>
      </c>
      <c r="D28445" s="7" t="n">
        <v>0</v>
      </c>
    </row>
    <row r="28446" spans="1:9">
      <c r="A28446" t="s">
        <v>4</v>
      </c>
      <c r="B28446" s="4" t="s">
        <v>5</v>
      </c>
      <c r="C28446" s="4" t="s">
        <v>10</v>
      </c>
    </row>
    <row r="28447" spans="1:9">
      <c r="A28447" t="n">
        <v>227228</v>
      </c>
      <c r="B28447" s="35" t="n">
        <v>16</v>
      </c>
      <c r="C28447" s="7" t="n">
        <v>300</v>
      </c>
    </row>
    <row r="28448" spans="1:9">
      <c r="A28448" t="s">
        <v>4</v>
      </c>
      <c r="B28448" s="4" t="s">
        <v>5</v>
      </c>
      <c r="C28448" s="4" t="s">
        <v>13</v>
      </c>
      <c r="D28448" s="4" t="s">
        <v>13</v>
      </c>
      <c r="E28448" s="4" t="s">
        <v>13</v>
      </c>
      <c r="F28448" s="4" t="s">
        <v>22</v>
      </c>
      <c r="G28448" s="4" t="s">
        <v>22</v>
      </c>
      <c r="H28448" s="4" t="s">
        <v>22</v>
      </c>
      <c r="I28448" s="4" t="s">
        <v>22</v>
      </c>
      <c r="J28448" s="4" t="s">
        <v>22</v>
      </c>
      <c r="K28448" s="4" t="s">
        <v>22</v>
      </c>
    </row>
    <row r="28449" spans="1:11">
      <c r="A28449" t="n">
        <v>227231</v>
      </c>
      <c r="B28449" s="105" t="n">
        <v>178</v>
      </c>
      <c r="C28449" s="7" t="n">
        <v>6</v>
      </c>
      <c r="D28449" s="7" t="n">
        <v>0</v>
      </c>
      <c r="E28449" s="7" t="n">
        <v>0</v>
      </c>
      <c r="F28449" s="7" t="n">
        <v>0</v>
      </c>
      <c r="G28449" s="7" t="n">
        <v>0.649999976158142</v>
      </c>
      <c r="H28449" s="7" t="n">
        <v>0</v>
      </c>
      <c r="I28449" s="7" t="n">
        <v>0</v>
      </c>
      <c r="J28449" s="7" t="n">
        <v>0</v>
      </c>
      <c r="K28449" s="7" t="n">
        <v>1</v>
      </c>
    </row>
    <row r="28450" spans="1:11">
      <c r="A28450" t="s">
        <v>4</v>
      </c>
      <c r="B28450" s="4" t="s">
        <v>5</v>
      </c>
      <c r="C28450" s="4" t="s">
        <v>13</v>
      </c>
      <c r="D28450" s="4" t="s">
        <v>13</v>
      </c>
      <c r="E28450" s="4" t="s">
        <v>13</v>
      </c>
      <c r="F28450" s="4" t="s">
        <v>22</v>
      </c>
      <c r="G28450" s="4" t="s">
        <v>22</v>
      </c>
      <c r="H28450" s="4" t="s">
        <v>22</v>
      </c>
      <c r="I28450" s="4" t="s">
        <v>22</v>
      </c>
      <c r="J28450" s="4" t="s">
        <v>22</v>
      </c>
      <c r="K28450" s="4" t="s">
        <v>22</v>
      </c>
    </row>
    <row r="28451" spans="1:11">
      <c r="A28451" t="n">
        <v>227259</v>
      </c>
      <c r="B28451" s="105" t="n">
        <v>178</v>
      </c>
      <c r="C28451" s="7" t="n">
        <v>6</v>
      </c>
      <c r="D28451" s="7" t="n">
        <v>0</v>
      </c>
      <c r="E28451" s="7" t="n">
        <v>1</v>
      </c>
      <c r="F28451" s="7" t="n">
        <v>0.75</v>
      </c>
      <c r="G28451" s="7" t="n">
        <v>0</v>
      </c>
      <c r="H28451" s="7" t="n">
        <v>0</v>
      </c>
      <c r="I28451" s="7" t="n">
        <v>0</v>
      </c>
      <c r="J28451" s="7" t="n">
        <v>0</v>
      </c>
      <c r="K28451" s="7" t="n">
        <v>1</v>
      </c>
    </row>
    <row r="28452" spans="1:11">
      <c r="A28452" t="s">
        <v>4</v>
      </c>
      <c r="B28452" s="4" t="s">
        <v>5</v>
      </c>
      <c r="C28452" s="4" t="s">
        <v>13</v>
      </c>
      <c r="D28452" s="4" t="s">
        <v>13</v>
      </c>
      <c r="E28452" s="4" t="s">
        <v>13</v>
      </c>
      <c r="F28452" s="4" t="s">
        <v>22</v>
      </c>
      <c r="G28452" s="4" t="s">
        <v>22</v>
      </c>
      <c r="H28452" s="4" t="s">
        <v>22</v>
      </c>
      <c r="I28452" s="4" t="s">
        <v>22</v>
      </c>
      <c r="J28452" s="4" t="s">
        <v>22</v>
      </c>
      <c r="K28452" s="4" t="s">
        <v>22</v>
      </c>
    </row>
    <row r="28453" spans="1:11">
      <c r="A28453" t="n">
        <v>227287</v>
      </c>
      <c r="B28453" s="105" t="n">
        <v>178</v>
      </c>
      <c r="C28453" s="7" t="n">
        <v>6</v>
      </c>
      <c r="D28453" s="7" t="n">
        <v>0</v>
      </c>
      <c r="E28453" s="7" t="n">
        <v>2</v>
      </c>
      <c r="F28453" s="7" t="n">
        <v>0</v>
      </c>
      <c r="G28453" s="7" t="n">
        <v>0</v>
      </c>
      <c r="H28453" s="7" t="n">
        <v>0</v>
      </c>
      <c r="I28453" s="7" t="n">
        <v>0</v>
      </c>
      <c r="J28453" s="7" t="n">
        <v>0</v>
      </c>
      <c r="K28453" s="7" t="n">
        <v>1</v>
      </c>
    </row>
    <row r="28454" spans="1:11">
      <c r="A28454" t="s">
        <v>4</v>
      </c>
      <c r="B28454" s="4" t="s">
        <v>5</v>
      </c>
      <c r="C28454" s="4" t="s">
        <v>13</v>
      </c>
      <c r="D28454" s="4" t="s">
        <v>13</v>
      </c>
      <c r="E28454" s="4" t="s">
        <v>13</v>
      </c>
      <c r="F28454" s="4" t="s">
        <v>22</v>
      </c>
      <c r="G28454" s="4" t="s">
        <v>22</v>
      </c>
      <c r="H28454" s="4" t="s">
        <v>22</v>
      </c>
      <c r="I28454" s="4" t="s">
        <v>22</v>
      </c>
      <c r="J28454" s="4" t="s">
        <v>22</v>
      </c>
      <c r="K28454" s="4" t="s">
        <v>22</v>
      </c>
    </row>
    <row r="28455" spans="1:11">
      <c r="A28455" t="n">
        <v>227315</v>
      </c>
      <c r="B28455" s="105" t="n">
        <v>178</v>
      </c>
      <c r="C28455" s="7" t="n">
        <v>6</v>
      </c>
      <c r="D28455" s="7" t="n">
        <v>0</v>
      </c>
      <c r="E28455" s="7" t="n">
        <v>3</v>
      </c>
      <c r="F28455" s="7" t="n">
        <v>0.75</v>
      </c>
      <c r="G28455" s="7" t="n">
        <v>0</v>
      </c>
      <c r="H28455" s="7" t="n">
        <v>0</v>
      </c>
      <c r="I28455" s="7" t="n">
        <v>0</v>
      </c>
      <c r="J28455" s="7" t="n">
        <v>0</v>
      </c>
      <c r="K28455" s="7" t="n">
        <v>1</v>
      </c>
    </row>
    <row r="28456" spans="1:11">
      <c r="A28456" t="s">
        <v>4</v>
      </c>
      <c r="B28456" s="4" t="s">
        <v>5</v>
      </c>
      <c r="C28456" s="4" t="s">
        <v>13</v>
      </c>
      <c r="D28456" s="4" t="s">
        <v>13</v>
      </c>
      <c r="E28456" s="4" t="s">
        <v>10</v>
      </c>
      <c r="F28456" s="4" t="s">
        <v>22</v>
      </c>
      <c r="G28456" s="4" t="s">
        <v>22</v>
      </c>
      <c r="H28456" s="4" t="s">
        <v>22</v>
      </c>
      <c r="I28456" s="4" t="s">
        <v>22</v>
      </c>
      <c r="J28456" s="4" t="s">
        <v>22</v>
      </c>
      <c r="K28456" s="4" t="s">
        <v>22</v>
      </c>
      <c r="L28456" s="4" t="s">
        <v>22</v>
      </c>
    </row>
    <row r="28457" spans="1:11">
      <c r="A28457" t="n">
        <v>227343</v>
      </c>
      <c r="B28457" s="105" t="n">
        <v>178</v>
      </c>
      <c r="C28457" s="7" t="n">
        <v>1</v>
      </c>
      <c r="D28457" s="7" t="n">
        <v>0</v>
      </c>
      <c r="E28457" s="7" t="n">
        <v>0</v>
      </c>
      <c r="F28457" s="7" t="n">
        <v>0.300000011920929</v>
      </c>
      <c r="G28457" s="7" t="n">
        <v>0.0199999995529652</v>
      </c>
      <c r="H28457" s="7" t="n">
        <v>0</v>
      </c>
      <c r="I28457" s="7" t="n">
        <v>325</v>
      </c>
      <c r="J28457" s="7" t="n">
        <v>0</v>
      </c>
      <c r="K28457" s="7" t="n">
        <v>2</v>
      </c>
      <c r="L28457" s="7" t="n">
        <v>0</v>
      </c>
    </row>
    <row r="28458" spans="1:11">
      <c r="A28458" t="s">
        <v>4</v>
      </c>
      <c r="B28458" s="4" t="s">
        <v>5</v>
      </c>
      <c r="C28458" s="4" t="s">
        <v>13</v>
      </c>
      <c r="D28458" s="4" t="s">
        <v>13</v>
      </c>
      <c r="E28458" s="4" t="s">
        <v>22</v>
      </c>
    </row>
    <row r="28459" spans="1:11">
      <c r="A28459" t="n">
        <v>227376</v>
      </c>
      <c r="B28459" s="105" t="n">
        <v>178</v>
      </c>
      <c r="C28459" s="7" t="n">
        <v>3</v>
      </c>
      <c r="D28459" s="7" t="n">
        <v>0</v>
      </c>
      <c r="E28459" s="7" t="n">
        <v>0.25</v>
      </c>
    </row>
    <row r="28460" spans="1:11">
      <c r="A28460" t="s">
        <v>4</v>
      </c>
      <c r="B28460" s="4" t="s">
        <v>5</v>
      </c>
      <c r="C28460" s="4" t="s">
        <v>13</v>
      </c>
      <c r="D28460" s="4" t="s">
        <v>13</v>
      </c>
    </row>
    <row r="28461" spans="1:11">
      <c r="A28461" t="n">
        <v>227383</v>
      </c>
      <c r="B28461" s="105" t="n">
        <v>178</v>
      </c>
      <c r="C28461" s="7" t="n">
        <v>5</v>
      </c>
      <c r="D28461" s="7" t="n">
        <v>0</v>
      </c>
    </row>
    <row r="28462" spans="1:11">
      <c r="A28462" t="s">
        <v>4</v>
      </c>
      <c r="B28462" s="4" t="s">
        <v>5</v>
      </c>
      <c r="C28462" s="4" t="s">
        <v>13</v>
      </c>
      <c r="D28462" s="4" t="s">
        <v>10</v>
      </c>
      <c r="E28462" s="4" t="s">
        <v>10</v>
      </c>
      <c r="F28462" s="4" t="s">
        <v>13</v>
      </c>
    </row>
    <row r="28463" spans="1:11">
      <c r="A28463" t="n">
        <v>227386</v>
      </c>
      <c r="B28463" s="29" t="n">
        <v>25</v>
      </c>
      <c r="C28463" s="7" t="n">
        <v>1</v>
      </c>
      <c r="D28463" s="7" t="n">
        <v>40</v>
      </c>
      <c r="E28463" s="7" t="n">
        <v>300</v>
      </c>
      <c r="F28463" s="7" t="n">
        <v>3</v>
      </c>
    </row>
    <row r="28464" spans="1:11">
      <c r="A28464" t="s">
        <v>4</v>
      </c>
      <c r="B28464" s="4" t="s">
        <v>5</v>
      </c>
      <c r="C28464" s="4" t="s">
        <v>13</v>
      </c>
      <c r="D28464" s="4" t="s">
        <v>10</v>
      </c>
      <c r="E28464" s="4" t="s">
        <v>6</v>
      </c>
    </row>
    <row r="28465" spans="1:12">
      <c r="A28465" t="n">
        <v>227393</v>
      </c>
      <c r="B28465" s="40" t="n">
        <v>51</v>
      </c>
      <c r="C28465" s="7" t="n">
        <v>4</v>
      </c>
      <c r="D28465" s="7" t="n">
        <v>0</v>
      </c>
      <c r="E28465" s="7" t="s">
        <v>699</v>
      </c>
    </row>
    <row r="28466" spans="1:12">
      <c r="A28466" t="s">
        <v>4</v>
      </c>
      <c r="B28466" s="4" t="s">
        <v>5</v>
      </c>
      <c r="C28466" s="4" t="s">
        <v>10</v>
      </c>
    </row>
    <row r="28467" spans="1:12">
      <c r="A28467" t="n">
        <v>227407</v>
      </c>
      <c r="B28467" s="35" t="n">
        <v>16</v>
      </c>
      <c r="C28467" s="7" t="n">
        <v>0</v>
      </c>
    </row>
    <row r="28468" spans="1:12">
      <c r="A28468" t="s">
        <v>4</v>
      </c>
      <c r="B28468" s="4" t="s">
        <v>5</v>
      </c>
      <c r="C28468" s="4" t="s">
        <v>10</v>
      </c>
      <c r="D28468" s="4" t="s">
        <v>13</v>
      </c>
      <c r="E28468" s="4" t="s">
        <v>9</v>
      </c>
      <c r="F28468" s="4" t="s">
        <v>72</v>
      </c>
      <c r="G28468" s="4" t="s">
        <v>13</v>
      </c>
      <c r="H28468" s="4" t="s">
        <v>13</v>
      </c>
      <c r="I28468" s="4" t="s">
        <v>13</v>
      </c>
    </row>
    <row r="28469" spans="1:12">
      <c r="A28469" t="n">
        <v>227410</v>
      </c>
      <c r="B28469" s="52" t="n">
        <v>26</v>
      </c>
      <c r="C28469" s="7" t="n">
        <v>0</v>
      </c>
      <c r="D28469" s="7" t="n">
        <v>17</v>
      </c>
      <c r="E28469" s="7" t="n">
        <v>52731</v>
      </c>
      <c r="F28469" s="7" t="s">
        <v>1673</v>
      </c>
      <c r="G28469" s="7" t="n">
        <v>8</v>
      </c>
      <c r="H28469" s="7" t="n">
        <v>2</v>
      </c>
      <c r="I28469" s="7" t="n">
        <v>0</v>
      </c>
    </row>
    <row r="28470" spans="1:12">
      <c r="A28470" t="s">
        <v>4</v>
      </c>
      <c r="B28470" s="4" t="s">
        <v>5</v>
      </c>
      <c r="C28470" s="4" t="s">
        <v>10</v>
      </c>
    </row>
    <row r="28471" spans="1:12">
      <c r="A28471" t="n">
        <v>227447</v>
      </c>
      <c r="B28471" s="35" t="n">
        <v>16</v>
      </c>
      <c r="C28471" s="7" t="n">
        <v>1</v>
      </c>
    </row>
    <row r="28472" spans="1:12">
      <c r="A28472" t="s">
        <v>4</v>
      </c>
      <c r="B28472" s="4" t="s">
        <v>5</v>
      </c>
      <c r="C28472" s="4" t="s">
        <v>13</v>
      </c>
      <c r="D28472" s="4" t="s">
        <v>10</v>
      </c>
    </row>
    <row r="28473" spans="1:12">
      <c r="A28473" t="n">
        <v>227450</v>
      </c>
      <c r="B28473" s="14" t="n">
        <v>50</v>
      </c>
      <c r="C28473" s="7" t="n">
        <v>52</v>
      </c>
      <c r="D28473" s="7" t="n">
        <v>52731</v>
      </c>
    </row>
    <row r="28474" spans="1:12">
      <c r="A28474" t="s">
        <v>4</v>
      </c>
      <c r="B28474" s="4" t="s">
        <v>5</v>
      </c>
      <c r="C28474" s="4" t="s">
        <v>10</v>
      </c>
    </row>
    <row r="28475" spans="1:12">
      <c r="A28475" t="n">
        <v>227454</v>
      </c>
      <c r="B28475" s="35" t="n">
        <v>16</v>
      </c>
      <c r="C28475" s="7" t="n">
        <v>500</v>
      </c>
    </row>
    <row r="28476" spans="1:12">
      <c r="A28476" t="s">
        <v>4</v>
      </c>
      <c r="B28476" s="4" t="s">
        <v>5</v>
      </c>
      <c r="C28476" s="4" t="s">
        <v>10</v>
      </c>
      <c r="D28476" s="4" t="s">
        <v>13</v>
      </c>
    </row>
    <row r="28477" spans="1:12">
      <c r="A28477" t="n">
        <v>227457</v>
      </c>
      <c r="B28477" s="54" t="n">
        <v>89</v>
      </c>
      <c r="C28477" s="7" t="n">
        <v>65533</v>
      </c>
      <c r="D28477" s="7" t="n">
        <v>0</v>
      </c>
    </row>
    <row r="28478" spans="1:12">
      <c r="A28478" t="s">
        <v>4</v>
      </c>
      <c r="B28478" s="4" t="s">
        <v>5</v>
      </c>
      <c r="C28478" s="4" t="s">
        <v>10</v>
      </c>
      <c r="D28478" s="4" t="s">
        <v>13</v>
      </c>
    </row>
    <row r="28479" spans="1:12">
      <c r="A28479" t="n">
        <v>227461</v>
      </c>
      <c r="B28479" s="54" t="n">
        <v>89</v>
      </c>
      <c r="C28479" s="7" t="n">
        <v>65533</v>
      </c>
      <c r="D28479" s="7" t="n">
        <v>1</v>
      </c>
    </row>
    <row r="28480" spans="1:12">
      <c r="A28480" t="s">
        <v>4</v>
      </c>
      <c r="B28480" s="4" t="s">
        <v>5</v>
      </c>
      <c r="C28480" s="4" t="s">
        <v>13</v>
      </c>
      <c r="D28480" s="4" t="s">
        <v>22</v>
      </c>
      <c r="E28480" s="4" t="s">
        <v>22</v>
      </c>
      <c r="F28480" s="4" t="s">
        <v>22</v>
      </c>
    </row>
    <row r="28481" spans="1:9">
      <c r="A28481" t="n">
        <v>227465</v>
      </c>
      <c r="B28481" s="25" t="n">
        <v>45</v>
      </c>
      <c r="C28481" s="7" t="n">
        <v>9</v>
      </c>
      <c r="D28481" s="7" t="n">
        <v>0.200000002980232</v>
      </c>
      <c r="E28481" s="7" t="n">
        <v>0.200000002980232</v>
      </c>
      <c r="F28481" s="7" t="n">
        <v>0.300000011920929</v>
      </c>
    </row>
    <row r="28482" spans="1:9">
      <c r="A28482" t="s">
        <v>4</v>
      </c>
      <c r="B28482" s="4" t="s">
        <v>5</v>
      </c>
      <c r="C28482" s="4" t="s">
        <v>13</v>
      </c>
      <c r="D28482" s="4" t="s">
        <v>10</v>
      </c>
      <c r="E28482" s="4" t="s">
        <v>6</v>
      </c>
    </row>
    <row r="28483" spans="1:9">
      <c r="A28483" t="n">
        <v>227479</v>
      </c>
      <c r="B28483" s="40" t="n">
        <v>51</v>
      </c>
      <c r="C28483" s="7" t="n">
        <v>4</v>
      </c>
      <c r="D28483" s="7" t="n">
        <v>0</v>
      </c>
      <c r="E28483" s="7" t="s">
        <v>1080</v>
      </c>
    </row>
    <row r="28484" spans="1:9">
      <c r="A28484" t="s">
        <v>4</v>
      </c>
      <c r="B28484" s="4" t="s">
        <v>5</v>
      </c>
      <c r="C28484" s="4" t="s">
        <v>10</v>
      </c>
    </row>
    <row r="28485" spans="1:9">
      <c r="A28485" t="n">
        <v>227492</v>
      </c>
      <c r="B28485" s="35" t="n">
        <v>16</v>
      </c>
      <c r="C28485" s="7" t="n">
        <v>0</v>
      </c>
    </row>
    <row r="28486" spans="1:9">
      <c r="A28486" t="s">
        <v>4</v>
      </c>
      <c r="B28486" s="4" t="s">
        <v>5</v>
      </c>
      <c r="C28486" s="4" t="s">
        <v>10</v>
      </c>
      <c r="D28486" s="4" t="s">
        <v>13</v>
      </c>
      <c r="E28486" s="4" t="s">
        <v>9</v>
      </c>
      <c r="F28486" s="4" t="s">
        <v>72</v>
      </c>
      <c r="G28486" s="4" t="s">
        <v>13</v>
      </c>
      <c r="H28486" s="4" t="s">
        <v>13</v>
      </c>
      <c r="I28486" s="4" t="s">
        <v>13</v>
      </c>
    </row>
    <row r="28487" spans="1:9">
      <c r="A28487" t="n">
        <v>227495</v>
      </c>
      <c r="B28487" s="52" t="n">
        <v>26</v>
      </c>
      <c r="C28487" s="7" t="n">
        <v>0</v>
      </c>
      <c r="D28487" s="7" t="n">
        <v>17</v>
      </c>
      <c r="E28487" s="7" t="n">
        <v>52732</v>
      </c>
      <c r="F28487" s="7" t="s">
        <v>1674</v>
      </c>
      <c r="G28487" s="7" t="n">
        <v>8</v>
      </c>
      <c r="H28487" s="7" t="n">
        <v>2</v>
      </c>
      <c r="I28487" s="7" t="n">
        <v>0</v>
      </c>
    </row>
    <row r="28488" spans="1:9">
      <c r="A28488" t="s">
        <v>4</v>
      </c>
      <c r="B28488" s="4" t="s">
        <v>5</v>
      </c>
      <c r="C28488" s="4" t="s">
        <v>10</v>
      </c>
    </row>
    <row r="28489" spans="1:9">
      <c r="A28489" t="n">
        <v>227543</v>
      </c>
      <c r="B28489" s="35" t="n">
        <v>16</v>
      </c>
      <c r="C28489" s="7" t="n">
        <v>1</v>
      </c>
    </row>
    <row r="28490" spans="1:9">
      <c r="A28490" t="s">
        <v>4</v>
      </c>
      <c r="B28490" s="4" t="s">
        <v>5</v>
      </c>
      <c r="C28490" s="4" t="s">
        <v>13</v>
      </c>
      <c r="D28490" s="4" t="s">
        <v>10</v>
      </c>
    </row>
    <row r="28491" spans="1:9">
      <c r="A28491" t="n">
        <v>227546</v>
      </c>
      <c r="B28491" s="14" t="n">
        <v>50</v>
      </c>
      <c r="C28491" s="7" t="n">
        <v>52</v>
      </c>
      <c r="D28491" s="7" t="n">
        <v>52732</v>
      </c>
    </row>
    <row r="28492" spans="1:9">
      <c r="A28492" t="s">
        <v>4</v>
      </c>
      <c r="B28492" s="4" t="s">
        <v>5</v>
      </c>
      <c r="C28492" s="4" t="s">
        <v>10</v>
      </c>
    </row>
    <row r="28493" spans="1:9">
      <c r="A28493" t="n">
        <v>227550</v>
      </c>
      <c r="B28493" s="35" t="n">
        <v>16</v>
      </c>
      <c r="C28493" s="7" t="n">
        <v>500</v>
      </c>
    </row>
    <row r="28494" spans="1:9">
      <c r="A28494" t="s">
        <v>4</v>
      </c>
      <c r="B28494" s="4" t="s">
        <v>5</v>
      </c>
      <c r="C28494" s="4" t="s">
        <v>10</v>
      </c>
      <c r="D28494" s="4" t="s">
        <v>13</v>
      </c>
    </row>
    <row r="28495" spans="1:9">
      <c r="A28495" t="n">
        <v>227553</v>
      </c>
      <c r="B28495" s="54" t="n">
        <v>89</v>
      </c>
      <c r="C28495" s="7" t="n">
        <v>65533</v>
      </c>
      <c r="D28495" s="7" t="n">
        <v>0</v>
      </c>
    </row>
    <row r="28496" spans="1:9">
      <c r="A28496" t="s">
        <v>4</v>
      </c>
      <c r="B28496" s="4" t="s">
        <v>5</v>
      </c>
      <c r="C28496" s="4" t="s">
        <v>10</v>
      </c>
      <c r="D28496" s="4" t="s">
        <v>13</v>
      </c>
    </row>
    <row r="28497" spans="1:9">
      <c r="A28497" t="n">
        <v>227557</v>
      </c>
      <c r="B28497" s="54" t="n">
        <v>89</v>
      </c>
      <c r="C28497" s="7" t="n">
        <v>65533</v>
      </c>
      <c r="D28497" s="7" t="n">
        <v>1</v>
      </c>
    </row>
    <row r="28498" spans="1:9">
      <c r="A28498" t="s">
        <v>4</v>
      </c>
      <c r="B28498" s="4" t="s">
        <v>5</v>
      </c>
      <c r="C28498" s="4" t="s">
        <v>13</v>
      </c>
      <c r="D28498" s="4" t="s">
        <v>10</v>
      </c>
      <c r="E28498" s="4" t="s">
        <v>10</v>
      </c>
      <c r="F28498" s="4" t="s">
        <v>13</v>
      </c>
    </row>
    <row r="28499" spans="1:9">
      <c r="A28499" t="n">
        <v>227561</v>
      </c>
      <c r="B28499" s="29" t="n">
        <v>25</v>
      </c>
      <c r="C28499" s="7" t="n">
        <v>1</v>
      </c>
      <c r="D28499" s="7" t="n">
        <v>65535</v>
      </c>
      <c r="E28499" s="7" t="n">
        <v>65535</v>
      </c>
      <c r="F28499" s="7" t="n">
        <v>0</v>
      </c>
    </row>
    <row r="28500" spans="1:9">
      <c r="A28500" t="s">
        <v>4</v>
      </c>
      <c r="B28500" s="4" t="s">
        <v>5</v>
      </c>
      <c r="C28500" s="4" t="s">
        <v>13</v>
      </c>
      <c r="D28500" s="4" t="s">
        <v>10</v>
      </c>
      <c r="E28500" s="4" t="s">
        <v>22</v>
      </c>
    </row>
    <row r="28501" spans="1:9">
      <c r="A28501" t="n">
        <v>227568</v>
      </c>
      <c r="B28501" s="28" t="n">
        <v>58</v>
      </c>
      <c r="C28501" s="7" t="n">
        <v>101</v>
      </c>
      <c r="D28501" s="7" t="n">
        <v>300</v>
      </c>
      <c r="E28501" s="7" t="n">
        <v>1</v>
      </c>
    </row>
    <row r="28502" spans="1:9">
      <c r="A28502" t="s">
        <v>4</v>
      </c>
      <c r="B28502" s="4" t="s">
        <v>5</v>
      </c>
      <c r="C28502" s="4" t="s">
        <v>13</v>
      </c>
      <c r="D28502" s="4" t="s">
        <v>10</v>
      </c>
    </row>
    <row r="28503" spans="1:9">
      <c r="A28503" t="n">
        <v>227576</v>
      </c>
      <c r="B28503" s="28" t="n">
        <v>58</v>
      </c>
      <c r="C28503" s="7" t="n">
        <v>254</v>
      </c>
      <c r="D28503" s="7" t="n">
        <v>0</v>
      </c>
    </row>
    <row r="28504" spans="1:9">
      <c r="A28504" t="s">
        <v>4</v>
      </c>
      <c r="B28504" s="4" t="s">
        <v>5</v>
      </c>
      <c r="C28504" s="4" t="s">
        <v>13</v>
      </c>
      <c r="D28504" s="4" t="s">
        <v>10</v>
      </c>
      <c r="E28504" s="4" t="s">
        <v>10</v>
      </c>
      <c r="F28504" s="4" t="s">
        <v>9</v>
      </c>
    </row>
    <row r="28505" spans="1:9">
      <c r="A28505" t="n">
        <v>227580</v>
      </c>
      <c r="B28505" s="86" t="n">
        <v>84</v>
      </c>
      <c r="C28505" s="7" t="n">
        <v>1</v>
      </c>
      <c r="D28505" s="7" t="n">
        <v>0</v>
      </c>
      <c r="E28505" s="7" t="n">
        <v>0</v>
      </c>
      <c r="F28505" s="7" t="n">
        <v>0</v>
      </c>
    </row>
    <row r="28506" spans="1:9">
      <c r="A28506" t="s">
        <v>4</v>
      </c>
      <c r="B28506" s="4" t="s">
        <v>5</v>
      </c>
      <c r="C28506" s="4" t="s">
        <v>13</v>
      </c>
      <c r="D28506" s="4" t="s">
        <v>13</v>
      </c>
      <c r="E28506" s="4" t="s">
        <v>22</v>
      </c>
    </row>
    <row r="28507" spans="1:9">
      <c r="A28507" t="n">
        <v>227590</v>
      </c>
      <c r="B28507" s="105" t="n">
        <v>178</v>
      </c>
      <c r="C28507" s="7" t="n">
        <v>4</v>
      </c>
      <c r="D28507" s="7" t="n">
        <v>0</v>
      </c>
      <c r="E28507" s="7" t="n">
        <v>0.25</v>
      </c>
    </row>
    <row r="28508" spans="1:9">
      <c r="A28508" t="s">
        <v>4</v>
      </c>
      <c r="B28508" s="4" t="s">
        <v>5</v>
      </c>
      <c r="C28508" s="4" t="s">
        <v>13</v>
      </c>
      <c r="D28508" s="4" t="s">
        <v>13</v>
      </c>
      <c r="E28508" s="4" t="s">
        <v>22</v>
      </c>
    </row>
    <row r="28509" spans="1:9">
      <c r="A28509" t="n">
        <v>227597</v>
      </c>
      <c r="B28509" s="105" t="n">
        <v>178</v>
      </c>
      <c r="C28509" s="7" t="n">
        <v>4</v>
      </c>
      <c r="D28509" s="7" t="n">
        <v>1</v>
      </c>
      <c r="E28509" s="7" t="n">
        <v>0.25</v>
      </c>
    </row>
    <row r="28510" spans="1:9">
      <c r="A28510" t="s">
        <v>4</v>
      </c>
      <c r="B28510" s="4" t="s">
        <v>5</v>
      </c>
      <c r="C28510" s="4" t="s">
        <v>13</v>
      </c>
      <c r="D28510" s="4" t="s">
        <v>13</v>
      </c>
      <c r="E28510" s="4" t="s">
        <v>22</v>
      </c>
      <c r="F28510" s="4" t="s">
        <v>22</v>
      </c>
      <c r="G28510" s="4" t="s">
        <v>22</v>
      </c>
      <c r="H28510" s="4" t="s">
        <v>10</v>
      </c>
    </row>
    <row r="28511" spans="1:9">
      <c r="A28511" t="n">
        <v>227604</v>
      </c>
      <c r="B28511" s="25" t="n">
        <v>45</v>
      </c>
      <c r="C28511" s="7" t="n">
        <v>2</v>
      </c>
      <c r="D28511" s="7" t="n">
        <v>3</v>
      </c>
      <c r="E28511" s="7" t="n">
        <v>-64.3499984741211</v>
      </c>
      <c r="F28511" s="7" t="n">
        <v>-33.8400001525879</v>
      </c>
      <c r="G28511" s="7" t="n">
        <v>98.2699966430664</v>
      </c>
      <c r="H28511" s="7" t="n">
        <v>0</v>
      </c>
    </row>
    <row r="28512" spans="1:9">
      <c r="A28512" t="s">
        <v>4</v>
      </c>
      <c r="B28512" s="4" t="s">
        <v>5</v>
      </c>
      <c r="C28512" s="4" t="s">
        <v>13</v>
      </c>
      <c r="D28512" s="4" t="s">
        <v>13</v>
      </c>
      <c r="E28512" s="4" t="s">
        <v>22</v>
      </c>
      <c r="F28512" s="4" t="s">
        <v>22</v>
      </c>
      <c r="G28512" s="4" t="s">
        <v>22</v>
      </c>
      <c r="H28512" s="4" t="s">
        <v>10</v>
      </c>
      <c r="I28512" s="4" t="s">
        <v>13</v>
      </c>
    </row>
    <row r="28513" spans="1:9">
      <c r="A28513" t="n">
        <v>227621</v>
      </c>
      <c r="B28513" s="25" t="n">
        <v>45</v>
      </c>
      <c r="C28513" s="7" t="n">
        <v>4</v>
      </c>
      <c r="D28513" s="7" t="n">
        <v>3</v>
      </c>
      <c r="E28513" s="7" t="n">
        <v>350.269989013672</v>
      </c>
      <c r="F28513" s="7" t="n">
        <v>265.790008544922</v>
      </c>
      <c r="G28513" s="7" t="n">
        <v>12</v>
      </c>
      <c r="H28513" s="7" t="n">
        <v>0</v>
      </c>
      <c r="I28513" s="7" t="n">
        <v>1</v>
      </c>
    </row>
    <row r="28514" spans="1:9">
      <c r="A28514" t="s">
        <v>4</v>
      </c>
      <c r="B28514" s="4" t="s">
        <v>5</v>
      </c>
      <c r="C28514" s="4" t="s">
        <v>13</v>
      </c>
      <c r="D28514" s="4" t="s">
        <v>13</v>
      </c>
      <c r="E28514" s="4" t="s">
        <v>22</v>
      </c>
      <c r="F28514" s="4" t="s">
        <v>10</v>
      </c>
    </row>
    <row r="28515" spans="1:9">
      <c r="A28515" t="n">
        <v>227639</v>
      </c>
      <c r="B28515" s="25" t="n">
        <v>45</v>
      </c>
      <c r="C28515" s="7" t="n">
        <v>5</v>
      </c>
      <c r="D28515" s="7" t="n">
        <v>3</v>
      </c>
      <c r="E28515" s="7" t="n">
        <v>21.2000007629395</v>
      </c>
      <c r="F28515" s="7" t="n">
        <v>0</v>
      </c>
    </row>
    <row r="28516" spans="1:9">
      <c r="A28516" t="s">
        <v>4</v>
      </c>
      <c r="B28516" s="4" t="s">
        <v>5</v>
      </c>
      <c r="C28516" s="4" t="s">
        <v>13</v>
      </c>
      <c r="D28516" s="4" t="s">
        <v>13</v>
      </c>
      <c r="E28516" s="4" t="s">
        <v>22</v>
      </c>
      <c r="F28516" s="4" t="s">
        <v>10</v>
      </c>
    </row>
    <row r="28517" spans="1:9">
      <c r="A28517" t="n">
        <v>227648</v>
      </c>
      <c r="B28517" s="25" t="n">
        <v>45</v>
      </c>
      <c r="C28517" s="7" t="n">
        <v>11</v>
      </c>
      <c r="D28517" s="7" t="n">
        <v>3</v>
      </c>
      <c r="E28517" s="7" t="n">
        <v>34.5</v>
      </c>
      <c r="F28517" s="7" t="n">
        <v>0</v>
      </c>
    </row>
    <row r="28518" spans="1:9">
      <c r="A28518" t="s">
        <v>4</v>
      </c>
      <c r="B28518" s="4" t="s">
        <v>5</v>
      </c>
      <c r="C28518" s="4" t="s">
        <v>13</v>
      </c>
      <c r="D28518" s="4" t="s">
        <v>13</v>
      </c>
      <c r="E28518" s="4" t="s">
        <v>22</v>
      </c>
      <c r="F28518" s="4" t="s">
        <v>22</v>
      </c>
      <c r="G28518" s="4" t="s">
        <v>22</v>
      </c>
      <c r="H28518" s="4" t="s">
        <v>10</v>
      </c>
      <c r="I28518" s="4" t="s">
        <v>13</v>
      </c>
    </row>
    <row r="28519" spans="1:9">
      <c r="A28519" t="n">
        <v>227657</v>
      </c>
      <c r="B28519" s="25" t="n">
        <v>45</v>
      </c>
      <c r="C28519" s="7" t="n">
        <v>4</v>
      </c>
      <c r="D28519" s="7" t="n">
        <v>3</v>
      </c>
      <c r="E28519" s="7" t="n">
        <v>350.269989013672</v>
      </c>
      <c r="F28519" s="7" t="n">
        <v>281.75</v>
      </c>
      <c r="G28519" s="7" t="n">
        <v>12</v>
      </c>
      <c r="H28519" s="7" t="n">
        <v>2000</v>
      </c>
      <c r="I28519" s="7" t="n">
        <v>1</v>
      </c>
    </row>
    <row r="28520" spans="1:9">
      <c r="A28520" t="s">
        <v>4</v>
      </c>
      <c r="B28520" s="4" t="s">
        <v>5</v>
      </c>
      <c r="C28520" s="4" t="s">
        <v>13</v>
      </c>
      <c r="D28520" s="4" t="s">
        <v>13</v>
      </c>
      <c r="E28520" s="4" t="s">
        <v>22</v>
      </c>
      <c r="F28520" s="4" t="s">
        <v>22</v>
      </c>
      <c r="G28520" s="4" t="s">
        <v>22</v>
      </c>
      <c r="H28520" s="4" t="s">
        <v>10</v>
      </c>
    </row>
    <row r="28521" spans="1:9">
      <c r="A28521" t="n">
        <v>227675</v>
      </c>
      <c r="B28521" s="25" t="n">
        <v>45</v>
      </c>
      <c r="C28521" s="7" t="n">
        <v>2</v>
      </c>
      <c r="D28521" s="7" t="n">
        <v>3</v>
      </c>
      <c r="E28521" s="7" t="n">
        <v>-70.1399993896484</v>
      </c>
      <c r="F28521" s="7" t="n">
        <v>-33.8400001525879</v>
      </c>
      <c r="G28521" s="7" t="n">
        <v>98.8600006103516</v>
      </c>
      <c r="H28521" s="7" t="n">
        <v>0</v>
      </c>
    </row>
    <row r="28522" spans="1:9">
      <c r="A28522" t="s">
        <v>4</v>
      </c>
      <c r="B28522" s="4" t="s">
        <v>5</v>
      </c>
      <c r="C28522" s="4" t="s">
        <v>13</v>
      </c>
      <c r="D28522" s="4" t="s">
        <v>13</v>
      </c>
      <c r="E28522" s="4" t="s">
        <v>22</v>
      </c>
      <c r="F28522" s="4" t="s">
        <v>22</v>
      </c>
      <c r="G28522" s="4" t="s">
        <v>22</v>
      </c>
      <c r="H28522" s="4" t="s">
        <v>10</v>
      </c>
      <c r="I28522" s="4" t="s">
        <v>13</v>
      </c>
    </row>
    <row r="28523" spans="1:9">
      <c r="A28523" t="n">
        <v>227692</v>
      </c>
      <c r="B28523" s="25" t="n">
        <v>45</v>
      </c>
      <c r="C28523" s="7" t="n">
        <v>4</v>
      </c>
      <c r="D28523" s="7" t="n">
        <v>3</v>
      </c>
      <c r="E28523" s="7" t="n">
        <v>346.109985351563</v>
      </c>
      <c r="F28523" s="7" t="n">
        <v>255.279998779297</v>
      </c>
      <c r="G28523" s="7" t="n">
        <v>12</v>
      </c>
      <c r="H28523" s="7" t="n">
        <v>0</v>
      </c>
      <c r="I28523" s="7" t="n">
        <v>1</v>
      </c>
    </row>
    <row r="28524" spans="1:9">
      <c r="A28524" t="s">
        <v>4</v>
      </c>
      <c r="B28524" s="4" t="s">
        <v>5</v>
      </c>
      <c r="C28524" s="4" t="s">
        <v>13</v>
      </c>
      <c r="D28524" s="4" t="s">
        <v>13</v>
      </c>
      <c r="E28524" s="4" t="s">
        <v>22</v>
      </c>
      <c r="F28524" s="4" t="s">
        <v>10</v>
      </c>
    </row>
    <row r="28525" spans="1:9">
      <c r="A28525" t="n">
        <v>227710</v>
      </c>
      <c r="B28525" s="25" t="n">
        <v>45</v>
      </c>
      <c r="C28525" s="7" t="n">
        <v>5</v>
      </c>
      <c r="D28525" s="7" t="n">
        <v>3</v>
      </c>
      <c r="E28525" s="7" t="n">
        <v>17</v>
      </c>
      <c r="F28525" s="7" t="n">
        <v>0</v>
      </c>
    </row>
    <row r="28526" spans="1:9">
      <c r="A28526" t="s">
        <v>4</v>
      </c>
      <c r="B28526" s="4" t="s">
        <v>5</v>
      </c>
      <c r="C28526" s="4" t="s">
        <v>13</v>
      </c>
      <c r="D28526" s="4" t="s">
        <v>13</v>
      </c>
      <c r="E28526" s="4" t="s">
        <v>22</v>
      </c>
      <c r="F28526" s="4" t="s">
        <v>10</v>
      </c>
    </row>
    <row r="28527" spans="1:9">
      <c r="A28527" t="n">
        <v>227719</v>
      </c>
      <c r="B28527" s="25" t="n">
        <v>45</v>
      </c>
      <c r="C28527" s="7" t="n">
        <v>11</v>
      </c>
      <c r="D28527" s="7" t="n">
        <v>3</v>
      </c>
      <c r="E28527" s="7" t="n">
        <v>34.5</v>
      </c>
      <c r="F28527" s="7" t="n">
        <v>0</v>
      </c>
    </row>
    <row r="28528" spans="1:9">
      <c r="A28528" t="s">
        <v>4</v>
      </c>
      <c r="B28528" s="4" t="s">
        <v>5</v>
      </c>
      <c r="C28528" s="4" t="s">
        <v>13</v>
      </c>
      <c r="D28528" s="4" t="s">
        <v>13</v>
      </c>
      <c r="E28528" s="4" t="s">
        <v>22</v>
      </c>
      <c r="F28528" s="4" t="s">
        <v>22</v>
      </c>
      <c r="G28528" s="4" t="s">
        <v>22</v>
      </c>
      <c r="H28528" s="4" t="s">
        <v>10</v>
      </c>
      <c r="I28528" s="4" t="s">
        <v>13</v>
      </c>
    </row>
    <row r="28529" spans="1:9">
      <c r="A28529" t="n">
        <v>227728</v>
      </c>
      <c r="B28529" s="25" t="n">
        <v>45</v>
      </c>
      <c r="C28529" s="7" t="n">
        <v>4</v>
      </c>
      <c r="D28529" s="7" t="n">
        <v>3</v>
      </c>
      <c r="E28529" s="7" t="n">
        <v>346.369995117188</v>
      </c>
      <c r="F28529" s="7" t="n">
        <v>261.410003662109</v>
      </c>
      <c r="G28529" s="7" t="n">
        <v>12</v>
      </c>
      <c r="H28529" s="7" t="n">
        <v>2000</v>
      </c>
      <c r="I28529" s="7" t="n">
        <v>1</v>
      </c>
    </row>
    <row r="28530" spans="1:9">
      <c r="A28530" t="s">
        <v>4</v>
      </c>
      <c r="B28530" s="4" t="s">
        <v>5</v>
      </c>
      <c r="C28530" s="4" t="s">
        <v>13</v>
      </c>
      <c r="D28530" s="4" t="s">
        <v>10</v>
      </c>
      <c r="E28530" s="4" t="s">
        <v>10</v>
      </c>
      <c r="F28530" s="4" t="s">
        <v>9</v>
      </c>
    </row>
    <row r="28531" spans="1:9">
      <c r="A28531" t="n">
        <v>227746</v>
      </c>
      <c r="B28531" s="86" t="n">
        <v>84</v>
      </c>
      <c r="C28531" s="7" t="n">
        <v>0</v>
      </c>
      <c r="D28531" s="7" t="n">
        <v>1</v>
      </c>
      <c r="E28531" s="7" t="n">
        <v>0</v>
      </c>
      <c r="F28531" s="7" t="n">
        <v>1060320051</v>
      </c>
    </row>
    <row r="28532" spans="1:9">
      <c r="A28532" t="s">
        <v>4</v>
      </c>
      <c r="B28532" s="4" t="s">
        <v>5</v>
      </c>
      <c r="C28532" s="4" t="s">
        <v>10</v>
      </c>
      <c r="D28532" s="4" t="s">
        <v>13</v>
      </c>
      <c r="E28532" s="4" t="s">
        <v>6</v>
      </c>
      <c r="F28532" s="4" t="s">
        <v>22</v>
      </c>
      <c r="G28532" s="4" t="s">
        <v>22</v>
      </c>
      <c r="H28532" s="4" t="s">
        <v>22</v>
      </c>
    </row>
    <row r="28533" spans="1:9">
      <c r="A28533" t="n">
        <v>227756</v>
      </c>
      <c r="B28533" s="39" t="n">
        <v>48</v>
      </c>
      <c r="C28533" s="7" t="n">
        <v>7033</v>
      </c>
      <c r="D28533" s="7" t="n">
        <v>0</v>
      </c>
      <c r="E28533" s="7" t="s">
        <v>1659</v>
      </c>
      <c r="F28533" s="7" t="n">
        <v>0</v>
      </c>
      <c r="G28533" s="7" t="n">
        <v>0.449999988079071</v>
      </c>
      <c r="H28533" s="7" t="n">
        <v>0</v>
      </c>
    </row>
    <row r="28534" spans="1:9">
      <c r="A28534" t="s">
        <v>4</v>
      </c>
      <c r="B28534" s="4" t="s">
        <v>5</v>
      </c>
      <c r="C28534" s="4" t="s">
        <v>10</v>
      </c>
      <c r="D28534" s="4" t="s">
        <v>13</v>
      </c>
      <c r="E28534" s="4" t="s">
        <v>6</v>
      </c>
      <c r="F28534" s="4" t="s">
        <v>22</v>
      </c>
      <c r="G28534" s="4" t="s">
        <v>22</v>
      </c>
      <c r="H28534" s="4" t="s">
        <v>22</v>
      </c>
    </row>
    <row r="28535" spans="1:9">
      <c r="A28535" t="n">
        <v>227783</v>
      </c>
      <c r="B28535" s="39" t="n">
        <v>48</v>
      </c>
      <c r="C28535" s="7" t="n">
        <v>7034</v>
      </c>
      <c r="D28535" s="7" t="n">
        <v>0</v>
      </c>
      <c r="E28535" s="7" t="s">
        <v>1660</v>
      </c>
      <c r="F28535" s="7" t="n">
        <v>0</v>
      </c>
      <c r="G28535" s="7" t="n">
        <v>0.449999988079071</v>
      </c>
      <c r="H28535" s="7" t="n">
        <v>0</v>
      </c>
    </row>
    <row r="28536" spans="1:9">
      <c r="A28536" t="s">
        <v>4</v>
      </c>
      <c r="B28536" s="4" t="s">
        <v>5</v>
      </c>
      <c r="C28536" s="4" t="s">
        <v>13</v>
      </c>
      <c r="D28536" s="4" t="s">
        <v>10</v>
      </c>
      <c r="E28536" s="4" t="s">
        <v>22</v>
      </c>
      <c r="F28536" s="4" t="s">
        <v>10</v>
      </c>
      <c r="G28536" s="4" t="s">
        <v>9</v>
      </c>
      <c r="H28536" s="4" t="s">
        <v>9</v>
      </c>
      <c r="I28536" s="4" t="s">
        <v>10</v>
      </c>
      <c r="J28536" s="4" t="s">
        <v>10</v>
      </c>
      <c r="K28536" s="4" t="s">
        <v>9</v>
      </c>
      <c r="L28536" s="4" t="s">
        <v>9</v>
      </c>
      <c r="M28536" s="4" t="s">
        <v>9</v>
      </c>
      <c r="N28536" s="4" t="s">
        <v>9</v>
      </c>
      <c r="O28536" s="4" t="s">
        <v>6</v>
      </c>
    </row>
    <row r="28537" spans="1:9">
      <c r="A28537" t="n">
        <v>227810</v>
      </c>
      <c r="B28537" s="14" t="n">
        <v>50</v>
      </c>
      <c r="C28537" s="7" t="n">
        <v>0</v>
      </c>
      <c r="D28537" s="7" t="n">
        <v>4400</v>
      </c>
      <c r="E28537" s="7" t="n">
        <v>1</v>
      </c>
      <c r="F28537" s="7" t="n">
        <v>100</v>
      </c>
      <c r="G28537" s="7" t="n">
        <v>0</v>
      </c>
      <c r="H28537" s="7" t="n">
        <v>-1069547520</v>
      </c>
      <c r="I28537" s="7" t="n">
        <v>0</v>
      </c>
      <c r="J28537" s="7" t="n">
        <v>65533</v>
      </c>
      <c r="K28537" s="7" t="n">
        <v>0</v>
      </c>
      <c r="L28537" s="7" t="n">
        <v>0</v>
      </c>
      <c r="M28537" s="7" t="n">
        <v>0</v>
      </c>
      <c r="N28537" s="7" t="n">
        <v>0</v>
      </c>
      <c r="O28537" s="7" t="s">
        <v>12</v>
      </c>
    </row>
    <row r="28538" spans="1:9">
      <c r="A28538" t="s">
        <v>4</v>
      </c>
      <c r="B28538" s="4" t="s">
        <v>5</v>
      </c>
      <c r="C28538" s="4" t="s">
        <v>10</v>
      </c>
    </row>
    <row r="28539" spans="1:9">
      <c r="A28539" t="n">
        <v>227849</v>
      </c>
      <c r="B28539" s="35" t="n">
        <v>16</v>
      </c>
      <c r="C28539" s="7" t="n">
        <v>1800</v>
      </c>
    </row>
    <row r="28540" spans="1:9">
      <c r="A28540" t="s">
        <v>4</v>
      </c>
      <c r="B28540" s="4" t="s">
        <v>5</v>
      </c>
      <c r="C28540" s="4" t="s">
        <v>13</v>
      </c>
      <c r="D28540" s="4" t="s">
        <v>22</v>
      </c>
      <c r="E28540" s="4" t="s">
        <v>22</v>
      </c>
      <c r="F28540" s="4" t="s">
        <v>22</v>
      </c>
    </row>
    <row r="28541" spans="1:9">
      <c r="A28541" t="n">
        <v>227852</v>
      </c>
      <c r="B28541" s="25" t="n">
        <v>45</v>
      </c>
      <c r="C28541" s="7" t="n">
        <v>9</v>
      </c>
      <c r="D28541" s="7" t="n">
        <v>0.200000002980232</v>
      </c>
      <c r="E28541" s="7" t="n">
        <v>0.200000002980232</v>
      </c>
      <c r="F28541" s="7" t="n">
        <v>0.300000011920929</v>
      </c>
    </row>
    <row r="28542" spans="1:9">
      <c r="A28542" t="s">
        <v>4</v>
      </c>
      <c r="B28542" s="4" t="s">
        <v>5</v>
      </c>
      <c r="C28542" s="4" t="s">
        <v>13</v>
      </c>
      <c r="D28542" s="4" t="s">
        <v>10</v>
      </c>
      <c r="E28542" s="4" t="s">
        <v>22</v>
      </c>
      <c r="F28542" s="4" t="s">
        <v>10</v>
      </c>
      <c r="G28542" s="4" t="s">
        <v>9</v>
      </c>
      <c r="H28542" s="4" t="s">
        <v>9</v>
      </c>
      <c r="I28542" s="4" t="s">
        <v>10</v>
      </c>
      <c r="J28542" s="4" t="s">
        <v>10</v>
      </c>
      <c r="K28542" s="4" t="s">
        <v>9</v>
      </c>
      <c r="L28542" s="4" t="s">
        <v>9</v>
      </c>
      <c r="M28542" s="4" t="s">
        <v>9</v>
      </c>
      <c r="N28542" s="4" t="s">
        <v>9</v>
      </c>
      <c r="O28542" s="4" t="s">
        <v>6</v>
      </c>
    </row>
    <row r="28543" spans="1:9">
      <c r="A28543" t="n">
        <v>227866</v>
      </c>
      <c r="B28543" s="14" t="n">
        <v>50</v>
      </c>
      <c r="C28543" s="7" t="n">
        <v>0</v>
      </c>
      <c r="D28543" s="7" t="n">
        <v>4436</v>
      </c>
      <c r="E28543" s="7" t="n">
        <v>1</v>
      </c>
      <c r="F28543" s="7" t="n">
        <v>100</v>
      </c>
      <c r="G28543" s="7" t="n">
        <v>0</v>
      </c>
      <c r="H28543" s="7" t="n">
        <v>-1069547520</v>
      </c>
      <c r="I28543" s="7" t="n">
        <v>0</v>
      </c>
      <c r="J28543" s="7" t="n">
        <v>65533</v>
      </c>
      <c r="K28543" s="7" t="n">
        <v>0</v>
      </c>
      <c r="L28543" s="7" t="n">
        <v>0</v>
      </c>
      <c r="M28543" s="7" t="n">
        <v>0</v>
      </c>
      <c r="N28543" s="7" t="n">
        <v>0</v>
      </c>
      <c r="O28543" s="7" t="s">
        <v>12</v>
      </c>
    </row>
    <row r="28544" spans="1:9">
      <c r="A28544" t="s">
        <v>4</v>
      </c>
      <c r="B28544" s="4" t="s">
        <v>5</v>
      </c>
      <c r="C28544" s="4" t="s">
        <v>10</v>
      </c>
      <c r="D28544" s="4" t="s">
        <v>9</v>
      </c>
    </row>
    <row r="28545" spans="1:15">
      <c r="A28545" t="n">
        <v>227905</v>
      </c>
      <c r="B28545" s="106" t="n">
        <v>98</v>
      </c>
      <c r="C28545" s="7" t="n">
        <v>7033</v>
      </c>
      <c r="D28545" s="7" t="n">
        <v>1061997773</v>
      </c>
    </row>
    <row r="28546" spans="1:15">
      <c r="A28546" t="s">
        <v>4</v>
      </c>
      <c r="B28546" s="4" t="s">
        <v>5</v>
      </c>
      <c r="C28546" s="4" t="s">
        <v>10</v>
      </c>
      <c r="D28546" s="4" t="s">
        <v>9</v>
      </c>
    </row>
    <row r="28547" spans="1:15">
      <c r="A28547" t="n">
        <v>227912</v>
      </c>
      <c r="B28547" s="106" t="n">
        <v>98</v>
      </c>
      <c r="C28547" s="7" t="n">
        <v>7034</v>
      </c>
      <c r="D28547" s="7" t="n">
        <v>1061997773</v>
      </c>
    </row>
    <row r="28548" spans="1:15">
      <c r="A28548" t="s">
        <v>4</v>
      </c>
      <c r="B28548" s="4" t="s">
        <v>5</v>
      </c>
      <c r="C28548" s="4" t="s">
        <v>10</v>
      </c>
    </row>
    <row r="28549" spans="1:15">
      <c r="A28549" t="n">
        <v>227919</v>
      </c>
      <c r="B28549" s="35" t="n">
        <v>16</v>
      </c>
      <c r="C28549" s="7" t="n">
        <v>200</v>
      </c>
    </row>
    <row r="28550" spans="1:15">
      <c r="A28550" t="s">
        <v>4</v>
      </c>
      <c r="B28550" s="4" t="s">
        <v>5</v>
      </c>
      <c r="C28550" s="4" t="s">
        <v>13</v>
      </c>
      <c r="D28550" s="4" t="s">
        <v>10</v>
      </c>
      <c r="E28550" s="4" t="s">
        <v>22</v>
      </c>
    </row>
    <row r="28551" spans="1:15">
      <c r="A28551" t="n">
        <v>227922</v>
      </c>
      <c r="B28551" s="28" t="n">
        <v>58</v>
      </c>
      <c r="C28551" s="7" t="n">
        <v>101</v>
      </c>
      <c r="D28551" s="7" t="n">
        <v>100</v>
      </c>
      <c r="E28551" s="7" t="n">
        <v>1</v>
      </c>
    </row>
    <row r="28552" spans="1:15">
      <c r="A28552" t="s">
        <v>4</v>
      </c>
      <c r="B28552" s="4" t="s">
        <v>5</v>
      </c>
      <c r="C28552" s="4" t="s">
        <v>13</v>
      </c>
      <c r="D28552" s="4" t="s">
        <v>10</v>
      </c>
    </row>
    <row r="28553" spans="1:15">
      <c r="A28553" t="n">
        <v>227930</v>
      </c>
      <c r="B28553" s="28" t="n">
        <v>58</v>
      </c>
      <c r="C28553" s="7" t="n">
        <v>254</v>
      </c>
      <c r="D28553" s="7" t="n">
        <v>0</v>
      </c>
    </row>
    <row r="28554" spans="1:15">
      <c r="A28554" t="s">
        <v>4</v>
      </c>
      <c r="B28554" s="4" t="s">
        <v>5</v>
      </c>
      <c r="C28554" s="4" t="s">
        <v>13</v>
      </c>
      <c r="D28554" s="4" t="s">
        <v>13</v>
      </c>
    </row>
    <row r="28555" spans="1:15">
      <c r="A28555" t="n">
        <v>227934</v>
      </c>
      <c r="B28555" s="105" t="n">
        <v>178</v>
      </c>
      <c r="C28555" s="7" t="n">
        <v>5</v>
      </c>
      <c r="D28555" s="7" t="n">
        <v>0</v>
      </c>
    </row>
    <row r="28556" spans="1:15">
      <c r="A28556" t="s">
        <v>4</v>
      </c>
      <c r="B28556" s="4" t="s">
        <v>5</v>
      </c>
      <c r="C28556" s="4" t="s">
        <v>13</v>
      </c>
      <c r="D28556" s="4" t="s">
        <v>13</v>
      </c>
    </row>
    <row r="28557" spans="1:15">
      <c r="A28557" t="n">
        <v>227937</v>
      </c>
      <c r="B28557" s="105" t="n">
        <v>178</v>
      </c>
      <c r="C28557" s="7" t="n">
        <v>5</v>
      </c>
      <c r="D28557" s="7" t="n">
        <v>1</v>
      </c>
    </row>
    <row r="28558" spans="1:15">
      <c r="A28558" t="s">
        <v>4</v>
      </c>
      <c r="B28558" s="4" t="s">
        <v>5</v>
      </c>
      <c r="C28558" s="4" t="s">
        <v>13</v>
      </c>
      <c r="D28558" s="4" t="s">
        <v>13</v>
      </c>
    </row>
    <row r="28559" spans="1:15">
      <c r="A28559" t="n">
        <v>227940</v>
      </c>
      <c r="B28559" s="105" t="n">
        <v>178</v>
      </c>
      <c r="C28559" s="7" t="n">
        <v>2</v>
      </c>
      <c r="D28559" s="7" t="n">
        <v>0</v>
      </c>
    </row>
    <row r="28560" spans="1:15">
      <c r="A28560" t="s">
        <v>4</v>
      </c>
      <c r="B28560" s="4" t="s">
        <v>5</v>
      </c>
      <c r="C28560" s="4" t="s">
        <v>13</v>
      </c>
      <c r="D28560" s="4" t="s">
        <v>13</v>
      </c>
    </row>
    <row r="28561" spans="1:5">
      <c r="A28561" t="n">
        <v>227943</v>
      </c>
      <c r="B28561" s="105" t="n">
        <v>178</v>
      </c>
      <c r="C28561" s="7" t="n">
        <v>2</v>
      </c>
      <c r="D28561" s="7" t="n">
        <v>1</v>
      </c>
    </row>
    <row r="28562" spans="1:5">
      <c r="A28562" t="s">
        <v>4</v>
      </c>
      <c r="B28562" s="4" t="s">
        <v>5</v>
      </c>
      <c r="C28562" s="4" t="s">
        <v>13</v>
      </c>
      <c r="D28562" s="4" t="s">
        <v>13</v>
      </c>
      <c r="E28562" s="4" t="s">
        <v>22</v>
      </c>
      <c r="F28562" s="4" t="s">
        <v>22</v>
      </c>
      <c r="G28562" s="4" t="s">
        <v>22</v>
      </c>
      <c r="H28562" s="4" t="s">
        <v>10</v>
      </c>
    </row>
    <row r="28563" spans="1:5">
      <c r="A28563" t="n">
        <v>227946</v>
      </c>
      <c r="B28563" s="25" t="n">
        <v>45</v>
      </c>
      <c r="C28563" s="7" t="n">
        <v>2</v>
      </c>
      <c r="D28563" s="7" t="n">
        <v>3</v>
      </c>
      <c r="E28563" s="7" t="n">
        <v>-66.4700012207031</v>
      </c>
      <c r="F28563" s="7" t="n">
        <v>-33.9199981689453</v>
      </c>
      <c r="G28563" s="7" t="n">
        <v>100.019996643066</v>
      </c>
      <c r="H28563" s="7" t="n">
        <v>0</v>
      </c>
    </row>
    <row r="28564" spans="1:5">
      <c r="A28564" t="s">
        <v>4</v>
      </c>
      <c r="B28564" s="4" t="s">
        <v>5</v>
      </c>
      <c r="C28564" s="4" t="s">
        <v>13</v>
      </c>
      <c r="D28564" s="4" t="s">
        <v>13</v>
      </c>
      <c r="E28564" s="4" t="s">
        <v>22</v>
      </c>
      <c r="F28564" s="4" t="s">
        <v>22</v>
      </c>
      <c r="G28564" s="4" t="s">
        <v>22</v>
      </c>
      <c r="H28564" s="4" t="s">
        <v>10</v>
      </c>
      <c r="I28564" s="4" t="s">
        <v>13</v>
      </c>
    </row>
    <row r="28565" spans="1:5">
      <c r="A28565" t="n">
        <v>227963</v>
      </c>
      <c r="B28565" s="25" t="n">
        <v>45</v>
      </c>
      <c r="C28565" s="7" t="n">
        <v>4</v>
      </c>
      <c r="D28565" s="7" t="n">
        <v>3</v>
      </c>
      <c r="E28565" s="7" t="n">
        <v>354</v>
      </c>
      <c r="F28565" s="7" t="n">
        <v>3.59999990463257</v>
      </c>
      <c r="G28565" s="7" t="n">
        <v>0</v>
      </c>
      <c r="H28565" s="7" t="n">
        <v>0</v>
      </c>
      <c r="I28565" s="7" t="n">
        <v>1</v>
      </c>
    </row>
    <row r="28566" spans="1:5">
      <c r="A28566" t="s">
        <v>4</v>
      </c>
      <c r="B28566" s="4" t="s">
        <v>5</v>
      </c>
      <c r="C28566" s="4" t="s">
        <v>13</v>
      </c>
      <c r="D28566" s="4" t="s">
        <v>13</v>
      </c>
      <c r="E28566" s="4" t="s">
        <v>22</v>
      </c>
      <c r="F28566" s="4" t="s">
        <v>10</v>
      </c>
    </row>
    <row r="28567" spans="1:5">
      <c r="A28567" t="n">
        <v>227981</v>
      </c>
      <c r="B28567" s="25" t="n">
        <v>45</v>
      </c>
      <c r="C28567" s="7" t="n">
        <v>5</v>
      </c>
      <c r="D28567" s="7" t="n">
        <v>3</v>
      </c>
      <c r="E28567" s="7" t="n">
        <v>30</v>
      </c>
      <c r="F28567" s="7" t="n">
        <v>0</v>
      </c>
    </row>
    <row r="28568" spans="1:5">
      <c r="A28568" t="s">
        <v>4</v>
      </c>
      <c r="B28568" s="4" t="s">
        <v>5</v>
      </c>
      <c r="C28568" s="4" t="s">
        <v>13</v>
      </c>
      <c r="D28568" s="4" t="s">
        <v>13</v>
      </c>
      <c r="E28568" s="4" t="s">
        <v>22</v>
      </c>
      <c r="F28568" s="4" t="s">
        <v>10</v>
      </c>
    </row>
    <row r="28569" spans="1:5">
      <c r="A28569" t="n">
        <v>227990</v>
      </c>
      <c r="B28569" s="25" t="n">
        <v>45</v>
      </c>
      <c r="C28569" s="7" t="n">
        <v>11</v>
      </c>
      <c r="D28569" s="7" t="n">
        <v>3</v>
      </c>
      <c r="E28569" s="7" t="n">
        <v>20.2000007629395</v>
      </c>
      <c r="F28569" s="7" t="n">
        <v>0</v>
      </c>
    </row>
    <row r="28570" spans="1:5">
      <c r="A28570" t="s">
        <v>4</v>
      </c>
      <c r="B28570" s="4" t="s">
        <v>5</v>
      </c>
      <c r="C28570" s="4" t="s">
        <v>13</v>
      </c>
      <c r="D28570" s="4" t="s">
        <v>13</v>
      </c>
      <c r="E28570" s="4" t="s">
        <v>22</v>
      </c>
      <c r="F28570" s="4" t="s">
        <v>10</v>
      </c>
    </row>
    <row r="28571" spans="1:5">
      <c r="A28571" t="n">
        <v>227999</v>
      </c>
      <c r="B28571" s="25" t="n">
        <v>45</v>
      </c>
      <c r="C28571" s="7" t="n">
        <v>5</v>
      </c>
      <c r="D28571" s="7" t="n">
        <v>1</v>
      </c>
      <c r="E28571" s="7" t="n">
        <v>10</v>
      </c>
      <c r="F28571" s="7" t="n">
        <v>300</v>
      </c>
    </row>
    <row r="28572" spans="1:5">
      <c r="A28572" t="s">
        <v>4</v>
      </c>
      <c r="B28572" s="4" t="s">
        <v>5</v>
      </c>
      <c r="C28572" s="4" t="s">
        <v>13</v>
      </c>
      <c r="D28572" s="4" t="s">
        <v>22</v>
      </c>
      <c r="E28572" s="4" t="s">
        <v>22</v>
      </c>
      <c r="F28572" s="4" t="s">
        <v>22</v>
      </c>
    </row>
    <row r="28573" spans="1:5">
      <c r="A28573" t="n">
        <v>228008</v>
      </c>
      <c r="B28573" s="25" t="n">
        <v>45</v>
      </c>
      <c r="C28573" s="7" t="n">
        <v>9</v>
      </c>
      <c r="D28573" s="7" t="n">
        <v>0.100000001490116</v>
      </c>
      <c r="E28573" s="7" t="n">
        <v>0.100000001490116</v>
      </c>
      <c r="F28573" s="7" t="n">
        <v>1</v>
      </c>
    </row>
    <row r="28574" spans="1:5">
      <c r="A28574" t="s">
        <v>4</v>
      </c>
      <c r="B28574" s="4" t="s">
        <v>5</v>
      </c>
      <c r="C28574" s="4" t="s">
        <v>13</v>
      </c>
      <c r="D28574" s="4" t="s">
        <v>10</v>
      </c>
      <c r="E28574" s="4" t="s">
        <v>22</v>
      </c>
      <c r="F28574" s="4" t="s">
        <v>10</v>
      </c>
      <c r="G28574" s="4" t="s">
        <v>9</v>
      </c>
      <c r="H28574" s="4" t="s">
        <v>9</v>
      </c>
      <c r="I28574" s="4" t="s">
        <v>10</v>
      </c>
      <c r="J28574" s="4" t="s">
        <v>10</v>
      </c>
      <c r="K28574" s="4" t="s">
        <v>9</v>
      </c>
      <c r="L28574" s="4" t="s">
        <v>9</v>
      </c>
      <c r="M28574" s="4" t="s">
        <v>9</v>
      </c>
      <c r="N28574" s="4" t="s">
        <v>9</v>
      </c>
      <c r="O28574" s="4" t="s">
        <v>6</v>
      </c>
    </row>
    <row r="28575" spans="1:5">
      <c r="A28575" t="n">
        <v>228022</v>
      </c>
      <c r="B28575" s="14" t="n">
        <v>50</v>
      </c>
      <c r="C28575" s="7" t="n">
        <v>0</v>
      </c>
      <c r="D28575" s="7" t="n">
        <v>4421</v>
      </c>
      <c r="E28575" s="7" t="n">
        <v>1</v>
      </c>
      <c r="F28575" s="7" t="n">
        <v>0</v>
      </c>
      <c r="G28575" s="7" t="n">
        <v>0</v>
      </c>
      <c r="H28575" s="7" t="n">
        <v>1073741824</v>
      </c>
      <c r="I28575" s="7" t="n">
        <v>0</v>
      </c>
      <c r="J28575" s="7" t="n">
        <v>65533</v>
      </c>
      <c r="K28575" s="7" t="n">
        <v>0</v>
      </c>
      <c r="L28575" s="7" t="n">
        <v>0</v>
      </c>
      <c r="M28575" s="7" t="n">
        <v>0</v>
      </c>
      <c r="N28575" s="7" t="n">
        <v>0</v>
      </c>
      <c r="O28575" s="7" t="s">
        <v>12</v>
      </c>
    </row>
    <row r="28576" spans="1:5">
      <c r="A28576" t="s">
        <v>4</v>
      </c>
      <c r="B28576" s="4" t="s">
        <v>5</v>
      </c>
      <c r="C28576" s="4" t="s">
        <v>13</v>
      </c>
      <c r="D28576" s="4" t="s">
        <v>10</v>
      </c>
      <c r="E28576" s="4" t="s">
        <v>22</v>
      </c>
      <c r="F28576" s="4" t="s">
        <v>10</v>
      </c>
      <c r="G28576" s="4" t="s">
        <v>9</v>
      </c>
      <c r="H28576" s="4" t="s">
        <v>9</v>
      </c>
      <c r="I28576" s="4" t="s">
        <v>10</v>
      </c>
      <c r="J28576" s="4" t="s">
        <v>10</v>
      </c>
      <c r="K28576" s="4" t="s">
        <v>9</v>
      </c>
      <c r="L28576" s="4" t="s">
        <v>9</v>
      </c>
      <c r="M28576" s="4" t="s">
        <v>9</v>
      </c>
      <c r="N28576" s="4" t="s">
        <v>9</v>
      </c>
      <c r="O28576" s="4" t="s">
        <v>6</v>
      </c>
    </row>
    <row r="28577" spans="1:15">
      <c r="A28577" t="n">
        <v>228061</v>
      </c>
      <c r="B28577" s="14" t="n">
        <v>50</v>
      </c>
      <c r="C28577" s="7" t="n">
        <v>0</v>
      </c>
      <c r="D28577" s="7" t="n">
        <v>4424</v>
      </c>
      <c r="E28577" s="7" t="n">
        <v>1</v>
      </c>
      <c r="F28577" s="7" t="n">
        <v>0</v>
      </c>
      <c r="G28577" s="7" t="n">
        <v>0</v>
      </c>
      <c r="H28577" s="7" t="n">
        <v>1073741824</v>
      </c>
      <c r="I28577" s="7" t="n">
        <v>0</v>
      </c>
      <c r="J28577" s="7" t="n">
        <v>65533</v>
      </c>
      <c r="K28577" s="7" t="n">
        <v>0</v>
      </c>
      <c r="L28577" s="7" t="n">
        <v>0</v>
      </c>
      <c r="M28577" s="7" t="n">
        <v>0</v>
      </c>
      <c r="N28577" s="7" t="n">
        <v>0</v>
      </c>
      <c r="O28577" s="7" t="s">
        <v>12</v>
      </c>
    </row>
    <row r="28578" spans="1:15">
      <c r="A28578" t="s">
        <v>4</v>
      </c>
      <c r="B28578" s="4" t="s">
        <v>5</v>
      </c>
      <c r="C28578" s="4" t="s">
        <v>10</v>
      </c>
      <c r="D28578" s="4" t="s">
        <v>10</v>
      </c>
      <c r="E28578" s="4" t="s">
        <v>22</v>
      </c>
      <c r="F28578" s="4" t="s">
        <v>22</v>
      </c>
      <c r="G28578" s="4" t="s">
        <v>22</v>
      </c>
      <c r="H28578" s="4" t="s">
        <v>22</v>
      </c>
      <c r="I28578" s="4" t="s">
        <v>13</v>
      </c>
      <c r="J28578" s="4" t="s">
        <v>10</v>
      </c>
    </row>
    <row r="28579" spans="1:15">
      <c r="A28579" t="n">
        <v>228100</v>
      </c>
      <c r="B28579" s="85" t="n">
        <v>55</v>
      </c>
      <c r="C28579" s="7" t="n">
        <v>7034</v>
      </c>
      <c r="D28579" s="7" t="n">
        <v>65533</v>
      </c>
      <c r="E28579" s="7" t="n">
        <v>-64.3399963378906</v>
      </c>
      <c r="F28579" s="7" t="n">
        <v>-38.0900001525879</v>
      </c>
      <c r="G28579" s="7" t="n">
        <v>99</v>
      </c>
      <c r="H28579" s="7" t="n">
        <v>20</v>
      </c>
      <c r="I28579" s="7" t="n">
        <v>0</v>
      </c>
      <c r="J28579" s="7" t="n">
        <v>0</v>
      </c>
    </row>
    <row r="28580" spans="1:15">
      <c r="A28580" t="s">
        <v>4</v>
      </c>
      <c r="B28580" s="4" t="s">
        <v>5</v>
      </c>
      <c r="C28580" s="4" t="s">
        <v>10</v>
      </c>
      <c r="D28580" s="4" t="s">
        <v>10</v>
      </c>
      <c r="E28580" s="4" t="s">
        <v>22</v>
      </c>
      <c r="F28580" s="4" t="s">
        <v>22</v>
      </c>
      <c r="G28580" s="4" t="s">
        <v>22</v>
      </c>
      <c r="H28580" s="4" t="s">
        <v>22</v>
      </c>
      <c r="I28580" s="4" t="s">
        <v>13</v>
      </c>
      <c r="J28580" s="4" t="s">
        <v>10</v>
      </c>
    </row>
    <row r="28581" spans="1:15">
      <c r="A28581" t="n">
        <v>228124</v>
      </c>
      <c r="B28581" s="85" t="n">
        <v>55</v>
      </c>
      <c r="C28581" s="7" t="n">
        <v>7033</v>
      </c>
      <c r="D28581" s="7" t="n">
        <v>65533</v>
      </c>
      <c r="E28581" s="7" t="n">
        <v>-68.6600036621094</v>
      </c>
      <c r="F28581" s="7" t="n">
        <v>-37.6699981689453</v>
      </c>
      <c r="G28581" s="7" t="n">
        <v>99</v>
      </c>
      <c r="H28581" s="7" t="n">
        <v>20</v>
      </c>
      <c r="I28581" s="7" t="n">
        <v>0</v>
      </c>
      <c r="J28581" s="7" t="n">
        <v>0</v>
      </c>
    </row>
    <row r="28582" spans="1:15">
      <c r="A28582" t="s">
        <v>4</v>
      </c>
      <c r="B28582" s="4" t="s">
        <v>5</v>
      </c>
      <c r="C28582" s="4" t="s">
        <v>10</v>
      </c>
      <c r="D28582" s="4" t="s">
        <v>13</v>
      </c>
    </row>
    <row r="28583" spans="1:15">
      <c r="A28583" t="n">
        <v>228148</v>
      </c>
      <c r="B28583" s="63" t="n">
        <v>56</v>
      </c>
      <c r="C28583" s="7" t="n">
        <v>7034</v>
      </c>
      <c r="D28583" s="7" t="n">
        <v>0</v>
      </c>
    </row>
    <row r="28584" spans="1:15">
      <c r="A28584" t="s">
        <v>4</v>
      </c>
      <c r="B28584" s="4" t="s">
        <v>5</v>
      </c>
      <c r="C28584" s="4" t="s">
        <v>13</v>
      </c>
      <c r="D28584" s="4" t="s">
        <v>10</v>
      </c>
    </row>
    <row r="28585" spans="1:15">
      <c r="A28585" t="n">
        <v>228152</v>
      </c>
      <c r="B28585" s="25" t="n">
        <v>45</v>
      </c>
      <c r="C28585" s="7" t="n">
        <v>7</v>
      </c>
      <c r="D28585" s="7" t="n">
        <v>255</v>
      </c>
    </row>
    <row r="28586" spans="1:15">
      <c r="A28586" t="s">
        <v>4</v>
      </c>
      <c r="B28586" s="4" t="s">
        <v>5</v>
      </c>
      <c r="C28586" s="4" t="s">
        <v>6</v>
      </c>
      <c r="D28586" s="4" t="s">
        <v>10</v>
      </c>
    </row>
    <row r="28587" spans="1:15">
      <c r="A28587" t="n">
        <v>228156</v>
      </c>
      <c r="B28587" s="84" t="n">
        <v>29</v>
      </c>
      <c r="C28587" s="7" t="s">
        <v>1482</v>
      </c>
      <c r="D28587" s="7" t="n">
        <v>7033</v>
      </c>
    </row>
    <row r="28588" spans="1:15">
      <c r="A28588" t="s">
        <v>4</v>
      </c>
      <c r="B28588" s="4" t="s">
        <v>5</v>
      </c>
      <c r="C28588" s="4" t="s">
        <v>6</v>
      </c>
      <c r="D28588" s="4" t="s">
        <v>10</v>
      </c>
    </row>
    <row r="28589" spans="1:15">
      <c r="A28589" t="n">
        <v>228166</v>
      </c>
      <c r="B28589" s="84" t="n">
        <v>29</v>
      </c>
      <c r="C28589" s="7" t="s">
        <v>1528</v>
      </c>
      <c r="D28589" s="7" t="n">
        <v>7034</v>
      </c>
    </row>
    <row r="28590" spans="1:15">
      <c r="A28590" t="s">
        <v>4</v>
      </c>
      <c r="B28590" s="4" t="s">
        <v>5</v>
      </c>
      <c r="C28590" s="4" t="s">
        <v>10</v>
      </c>
    </row>
    <row r="28591" spans="1:15">
      <c r="A28591" t="n">
        <v>228177</v>
      </c>
      <c r="B28591" s="12" t="n">
        <v>12</v>
      </c>
      <c r="C28591" s="7" t="n">
        <v>6466</v>
      </c>
    </row>
    <row r="28592" spans="1:15">
      <c r="A28592" t="s">
        <v>4</v>
      </c>
      <c r="B28592" s="4" t="s">
        <v>5</v>
      </c>
      <c r="C28592" s="4" t="s">
        <v>10</v>
      </c>
    </row>
    <row r="28593" spans="1:15">
      <c r="A28593" t="n">
        <v>228180</v>
      </c>
      <c r="B28593" s="15" t="n">
        <v>13</v>
      </c>
      <c r="C28593" s="7" t="n">
        <v>6446</v>
      </c>
    </row>
    <row r="28594" spans="1:15">
      <c r="A28594" t="s">
        <v>4</v>
      </c>
      <c r="B28594" s="4" t="s">
        <v>5</v>
      </c>
      <c r="C28594" s="4" t="s">
        <v>13</v>
      </c>
      <c r="D28594" s="4" t="s">
        <v>10</v>
      </c>
    </row>
    <row r="28595" spans="1:15">
      <c r="A28595" t="n">
        <v>228183</v>
      </c>
      <c r="B28595" s="108" t="n">
        <v>173</v>
      </c>
      <c r="C28595" s="7" t="n">
        <v>0</v>
      </c>
      <c r="D28595" s="7" t="n">
        <v>65535</v>
      </c>
    </row>
    <row r="28596" spans="1:15">
      <c r="A28596" t="s">
        <v>4</v>
      </c>
      <c r="B28596" s="4" t="s">
        <v>5</v>
      </c>
      <c r="C28596" s="4" t="s">
        <v>13</v>
      </c>
      <c r="D28596" s="4" t="s">
        <v>10</v>
      </c>
    </row>
    <row r="28597" spans="1:15">
      <c r="A28597" t="n">
        <v>228187</v>
      </c>
      <c r="B28597" s="37" t="n">
        <v>64</v>
      </c>
      <c r="C28597" s="7" t="n">
        <v>16</v>
      </c>
      <c r="D28597" s="7" t="n">
        <v>0</v>
      </c>
    </row>
    <row r="28598" spans="1:15">
      <c r="A28598" t="s">
        <v>4</v>
      </c>
      <c r="B28598" s="4" t="s">
        <v>5</v>
      </c>
      <c r="C28598" s="4" t="s">
        <v>13</v>
      </c>
      <c r="D28598" s="4" t="s">
        <v>9</v>
      </c>
      <c r="E28598" s="4" t="s">
        <v>13</v>
      </c>
      <c r="F28598" s="4" t="s">
        <v>13</v>
      </c>
      <c r="G28598" s="4" t="s">
        <v>9</v>
      </c>
      <c r="H28598" s="4" t="s">
        <v>13</v>
      </c>
      <c r="I28598" s="4" t="s">
        <v>9</v>
      </c>
      <c r="J28598" s="4" t="s">
        <v>13</v>
      </c>
    </row>
    <row r="28599" spans="1:15">
      <c r="A28599" t="n">
        <v>228191</v>
      </c>
      <c r="B28599" s="107" t="n">
        <v>33</v>
      </c>
      <c r="C28599" s="7" t="n">
        <v>0</v>
      </c>
      <c r="D28599" s="7" t="n">
        <v>2</v>
      </c>
      <c r="E28599" s="7" t="n">
        <v>0</v>
      </c>
      <c r="F28599" s="7" t="n">
        <v>0</v>
      </c>
      <c r="G28599" s="7" t="n">
        <v>-1</v>
      </c>
      <c r="H28599" s="7" t="n">
        <v>0</v>
      </c>
      <c r="I28599" s="7" t="n">
        <v>-1</v>
      </c>
      <c r="J28599" s="7" t="n">
        <v>0</v>
      </c>
    </row>
    <row r="28600" spans="1:15">
      <c r="A28600" t="s">
        <v>4</v>
      </c>
      <c r="B28600" s="4" t="s">
        <v>5</v>
      </c>
    </row>
    <row r="28601" spans="1:15">
      <c r="A28601" t="n">
        <v>228209</v>
      </c>
      <c r="B28601" s="5" t="n">
        <v>1</v>
      </c>
    </row>
    <row r="28602" spans="1:15" s="3" customFormat="1" customHeight="0">
      <c r="A28602" s="3" t="s">
        <v>2</v>
      </c>
      <c r="B28602" s="3" t="s">
        <v>1675</v>
      </c>
    </row>
    <row r="28603" spans="1:15">
      <c r="A28603" t="s">
        <v>4</v>
      </c>
      <c r="B28603" s="4" t="s">
        <v>5</v>
      </c>
      <c r="C28603" s="4" t="s">
        <v>10</v>
      </c>
    </row>
    <row r="28604" spans="1:15">
      <c r="A28604" t="n">
        <v>228212</v>
      </c>
      <c r="B28604" s="35" t="n">
        <v>16</v>
      </c>
      <c r="C28604" s="7" t="n">
        <v>1700</v>
      </c>
    </row>
    <row r="28605" spans="1:15">
      <c r="A28605" t="s">
        <v>4</v>
      </c>
      <c r="B28605" s="4" t="s">
        <v>5</v>
      </c>
      <c r="C28605" s="4" t="s">
        <v>13</v>
      </c>
      <c r="D28605" s="4" t="s">
        <v>22</v>
      </c>
      <c r="E28605" s="4" t="s">
        <v>22</v>
      </c>
      <c r="F28605" s="4" t="s">
        <v>22</v>
      </c>
    </row>
    <row r="28606" spans="1:15">
      <c r="A28606" t="n">
        <v>228215</v>
      </c>
      <c r="B28606" s="25" t="n">
        <v>45</v>
      </c>
      <c r="C28606" s="7" t="n">
        <v>9</v>
      </c>
      <c r="D28606" s="7" t="n">
        <v>0.200000002980232</v>
      </c>
      <c r="E28606" s="7" t="n">
        <v>0.200000002980232</v>
      </c>
      <c r="F28606" s="7" t="n">
        <v>0.300000011920929</v>
      </c>
    </row>
    <row r="28607" spans="1:15">
      <c r="A28607" t="s">
        <v>4</v>
      </c>
      <c r="B28607" s="4" t="s">
        <v>5</v>
      </c>
    </row>
    <row r="28608" spans="1:15">
      <c r="A28608" t="n">
        <v>228229</v>
      </c>
      <c r="B28608" s="5" t="n">
        <v>1</v>
      </c>
    </row>
    <row r="28609" spans="1:10" s="3" customFormat="1" customHeight="0">
      <c r="A28609" s="3" t="s">
        <v>2</v>
      </c>
      <c r="B28609" s="3" t="s">
        <v>1676</v>
      </c>
    </row>
    <row r="28610" spans="1:10">
      <c r="A28610" t="s">
        <v>4</v>
      </c>
      <c r="B28610" s="4" t="s">
        <v>5</v>
      </c>
      <c r="C28610" s="4" t="s">
        <v>13</v>
      </c>
      <c r="D28610" s="4" t="s">
        <v>13</v>
      </c>
      <c r="E28610" s="4" t="s">
        <v>13</v>
      </c>
      <c r="F28610" s="4" t="s">
        <v>13</v>
      </c>
    </row>
    <row r="28611" spans="1:10">
      <c r="A28611" t="n">
        <v>228232</v>
      </c>
      <c r="B28611" s="13" t="n">
        <v>14</v>
      </c>
      <c r="C28611" s="7" t="n">
        <v>2</v>
      </c>
      <c r="D28611" s="7" t="n">
        <v>0</v>
      </c>
      <c r="E28611" s="7" t="n">
        <v>0</v>
      </c>
      <c r="F28611" s="7" t="n">
        <v>0</v>
      </c>
    </row>
    <row r="28612" spans="1:10">
      <c r="A28612" t="s">
        <v>4</v>
      </c>
      <c r="B28612" s="4" t="s">
        <v>5</v>
      </c>
      <c r="C28612" s="4" t="s">
        <v>13</v>
      </c>
      <c r="D28612" s="36" t="s">
        <v>81</v>
      </c>
      <c r="E28612" s="4" t="s">
        <v>5</v>
      </c>
      <c r="F28612" s="4" t="s">
        <v>13</v>
      </c>
      <c r="G28612" s="4" t="s">
        <v>10</v>
      </c>
      <c r="H28612" s="36" t="s">
        <v>82</v>
      </c>
      <c r="I28612" s="4" t="s">
        <v>13</v>
      </c>
      <c r="J28612" s="4" t="s">
        <v>9</v>
      </c>
      <c r="K28612" s="4" t="s">
        <v>13</v>
      </c>
      <c r="L28612" s="4" t="s">
        <v>13</v>
      </c>
      <c r="M28612" s="36" t="s">
        <v>81</v>
      </c>
      <c r="N28612" s="4" t="s">
        <v>5</v>
      </c>
      <c r="O28612" s="4" t="s">
        <v>13</v>
      </c>
      <c r="P28612" s="4" t="s">
        <v>10</v>
      </c>
      <c r="Q28612" s="36" t="s">
        <v>82</v>
      </c>
      <c r="R28612" s="4" t="s">
        <v>13</v>
      </c>
      <c r="S28612" s="4" t="s">
        <v>9</v>
      </c>
      <c r="T28612" s="4" t="s">
        <v>13</v>
      </c>
      <c r="U28612" s="4" t="s">
        <v>13</v>
      </c>
      <c r="V28612" s="4" t="s">
        <v>13</v>
      </c>
      <c r="W28612" s="4" t="s">
        <v>20</v>
      </c>
    </row>
    <row r="28613" spans="1:10">
      <c r="A28613" t="n">
        <v>228237</v>
      </c>
      <c r="B28613" s="10" t="n">
        <v>5</v>
      </c>
      <c r="C28613" s="7" t="n">
        <v>28</v>
      </c>
      <c r="D28613" s="36" t="s">
        <v>3</v>
      </c>
      <c r="E28613" s="9" t="n">
        <v>162</v>
      </c>
      <c r="F28613" s="7" t="n">
        <v>3</v>
      </c>
      <c r="G28613" s="7" t="n">
        <v>4269</v>
      </c>
      <c r="H28613" s="36" t="s">
        <v>3</v>
      </c>
      <c r="I28613" s="7" t="n">
        <v>0</v>
      </c>
      <c r="J28613" s="7" t="n">
        <v>1</v>
      </c>
      <c r="K28613" s="7" t="n">
        <v>2</v>
      </c>
      <c r="L28613" s="7" t="n">
        <v>28</v>
      </c>
      <c r="M28613" s="36" t="s">
        <v>3</v>
      </c>
      <c r="N28613" s="9" t="n">
        <v>162</v>
      </c>
      <c r="O28613" s="7" t="n">
        <v>3</v>
      </c>
      <c r="P28613" s="7" t="n">
        <v>4269</v>
      </c>
      <c r="Q28613" s="36" t="s">
        <v>3</v>
      </c>
      <c r="R28613" s="7" t="n">
        <v>0</v>
      </c>
      <c r="S28613" s="7" t="n">
        <v>2</v>
      </c>
      <c r="T28613" s="7" t="n">
        <v>2</v>
      </c>
      <c r="U28613" s="7" t="n">
        <v>11</v>
      </c>
      <c r="V28613" s="7" t="n">
        <v>1</v>
      </c>
      <c r="W28613" s="11" t="n">
        <f t="normal" ca="1">A28617</f>
        <v>0</v>
      </c>
    </row>
    <row r="28614" spans="1:10">
      <c r="A28614" t="s">
        <v>4</v>
      </c>
      <c r="B28614" s="4" t="s">
        <v>5</v>
      </c>
      <c r="C28614" s="4" t="s">
        <v>13</v>
      </c>
      <c r="D28614" s="4" t="s">
        <v>10</v>
      </c>
      <c r="E28614" s="4" t="s">
        <v>22</v>
      </c>
    </row>
    <row r="28615" spans="1:10">
      <c r="A28615" t="n">
        <v>228266</v>
      </c>
      <c r="B28615" s="28" t="n">
        <v>58</v>
      </c>
      <c r="C28615" s="7" t="n">
        <v>0</v>
      </c>
      <c r="D28615" s="7" t="n">
        <v>0</v>
      </c>
      <c r="E28615" s="7" t="n">
        <v>1</v>
      </c>
    </row>
    <row r="28616" spans="1:10">
      <c r="A28616" t="s">
        <v>4</v>
      </c>
      <c r="B28616" s="4" t="s">
        <v>5</v>
      </c>
      <c r="C28616" s="4" t="s">
        <v>13</v>
      </c>
      <c r="D28616" s="36" t="s">
        <v>81</v>
      </c>
      <c r="E28616" s="4" t="s">
        <v>5</v>
      </c>
      <c r="F28616" s="4" t="s">
        <v>13</v>
      </c>
      <c r="G28616" s="4" t="s">
        <v>10</v>
      </c>
      <c r="H28616" s="36" t="s">
        <v>82</v>
      </c>
      <c r="I28616" s="4" t="s">
        <v>13</v>
      </c>
      <c r="J28616" s="4" t="s">
        <v>9</v>
      </c>
      <c r="K28616" s="4" t="s">
        <v>13</v>
      </c>
      <c r="L28616" s="4" t="s">
        <v>13</v>
      </c>
      <c r="M28616" s="36" t="s">
        <v>81</v>
      </c>
      <c r="N28616" s="4" t="s">
        <v>5</v>
      </c>
      <c r="O28616" s="4" t="s">
        <v>13</v>
      </c>
      <c r="P28616" s="4" t="s">
        <v>10</v>
      </c>
      <c r="Q28616" s="36" t="s">
        <v>82</v>
      </c>
      <c r="R28616" s="4" t="s">
        <v>13</v>
      </c>
      <c r="S28616" s="4" t="s">
        <v>9</v>
      </c>
      <c r="T28616" s="4" t="s">
        <v>13</v>
      </c>
      <c r="U28616" s="4" t="s">
        <v>13</v>
      </c>
      <c r="V28616" s="4" t="s">
        <v>13</v>
      </c>
      <c r="W28616" s="4" t="s">
        <v>20</v>
      </c>
    </row>
    <row r="28617" spans="1:10">
      <c r="A28617" t="n">
        <v>228274</v>
      </c>
      <c r="B28617" s="10" t="n">
        <v>5</v>
      </c>
      <c r="C28617" s="7" t="n">
        <v>28</v>
      </c>
      <c r="D28617" s="36" t="s">
        <v>3</v>
      </c>
      <c r="E28617" s="9" t="n">
        <v>162</v>
      </c>
      <c r="F28617" s="7" t="n">
        <v>3</v>
      </c>
      <c r="G28617" s="7" t="n">
        <v>4269</v>
      </c>
      <c r="H28617" s="36" t="s">
        <v>3</v>
      </c>
      <c r="I28617" s="7" t="n">
        <v>0</v>
      </c>
      <c r="J28617" s="7" t="n">
        <v>1</v>
      </c>
      <c r="K28617" s="7" t="n">
        <v>3</v>
      </c>
      <c r="L28617" s="7" t="n">
        <v>28</v>
      </c>
      <c r="M28617" s="36" t="s">
        <v>3</v>
      </c>
      <c r="N28617" s="9" t="n">
        <v>162</v>
      </c>
      <c r="O28617" s="7" t="n">
        <v>3</v>
      </c>
      <c r="P28617" s="7" t="n">
        <v>4269</v>
      </c>
      <c r="Q28617" s="36" t="s">
        <v>3</v>
      </c>
      <c r="R28617" s="7" t="n">
        <v>0</v>
      </c>
      <c r="S28617" s="7" t="n">
        <v>2</v>
      </c>
      <c r="T28617" s="7" t="n">
        <v>3</v>
      </c>
      <c r="U28617" s="7" t="n">
        <v>9</v>
      </c>
      <c r="V28617" s="7" t="n">
        <v>1</v>
      </c>
      <c r="W28617" s="11" t="n">
        <f t="normal" ca="1">A28627</f>
        <v>0</v>
      </c>
    </row>
    <row r="28618" spans="1:10">
      <c r="A28618" t="s">
        <v>4</v>
      </c>
      <c r="B28618" s="4" t="s">
        <v>5</v>
      </c>
      <c r="C28618" s="4" t="s">
        <v>13</v>
      </c>
      <c r="D28618" s="36" t="s">
        <v>81</v>
      </c>
      <c r="E28618" s="4" t="s">
        <v>5</v>
      </c>
      <c r="F28618" s="4" t="s">
        <v>10</v>
      </c>
      <c r="G28618" s="4" t="s">
        <v>13</v>
      </c>
      <c r="H28618" s="4" t="s">
        <v>13</v>
      </c>
      <c r="I28618" s="4" t="s">
        <v>6</v>
      </c>
      <c r="J28618" s="36" t="s">
        <v>82</v>
      </c>
      <c r="K28618" s="4" t="s">
        <v>13</v>
      </c>
      <c r="L28618" s="4" t="s">
        <v>13</v>
      </c>
      <c r="M28618" s="36" t="s">
        <v>81</v>
      </c>
      <c r="N28618" s="4" t="s">
        <v>5</v>
      </c>
      <c r="O28618" s="4" t="s">
        <v>13</v>
      </c>
      <c r="P28618" s="36" t="s">
        <v>82</v>
      </c>
      <c r="Q28618" s="4" t="s">
        <v>13</v>
      </c>
      <c r="R28618" s="4" t="s">
        <v>9</v>
      </c>
      <c r="S28618" s="4" t="s">
        <v>13</v>
      </c>
      <c r="T28618" s="4" t="s">
        <v>13</v>
      </c>
      <c r="U28618" s="4" t="s">
        <v>13</v>
      </c>
      <c r="V28618" s="36" t="s">
        <v>81</v>
      </c>
      <c r="W28618" s="4" t="s">
        <v>5</v>
      </c>
      <c r="X28618" s="4" t="s">
        <v>13</v>
      </c>
      <c r="Y28618" s="36" t="s">
        <v>82</v>
      </c>
      <c r="Z28618" s="4" t="s">
        <v>13</v>
      </c>
      <c r="AA28618" s="4" t="s">
        <v>9</v>
      </c>
      <c r="AB28618" s="4" t="s">
        <v>13</v>
      </c>
      <c r="AC28618" s="4" t="s">
        <v>13</v>
      </c>
      <c r="AD28618" s="4" t="s">
        <v>13</v>
      </c>
      <c r="AE28618" s="4" t="s">
        <v>20</v>
      </c>
    </row>
    <row r="28619" spans="1:10">
      <c r="A28619" t="n">
        <v>228303</v>
      </c>
      <c r="B28619" s="10" t="n">
        <v>5</v>
      </c>
      <c r="C28619" s="7" t="n">
        <v>28</v>
      </c>
      <c r="D28619" s="36" t="s">
        <v>3</v>
      </c>
      <c r="E28619" s="64" t="n">
        <v>47</v>
      </c>
      <c r="F28619" s="7" t="n">
        <v>61456</v>
      </c>
      <c r="G28619" s="7" t="n">
        <v>2</v>
      </c>
      <c r="H28619" s="7" t="n">
        <v>0</v>
      </c>
      <c r="I28619" s="7" t="s">
        <v>785</v>
      </c>
      <c r="J28619" s="36" t="s">
        <v>3</v>
      </c>
      <c r="K28619" s="7" t="n">
        <v>8</v>
      </c>
      <c r="L28619" s="7" t="n">
        <v>28</v>
      </c>
      <c r="M28619" s="36" t="s">
        <v>3</v>
      </c>
      <c r="N28619" s="49" t="n">
        <v>74</v>
      </c>
      <c r="O28619" s="7" t="n">
        <v>65</v>
      </c>
      <c r="P28619" s="36" t="s">
        <v>3</v>
      </c>
      <c r="Q28619" s="7" t="n">
        <v>0</v>
      </c>
      <c r="R28619" s="7" t="n">
        <v>1</v>
      </c>
      <c r="S28619" s="7" t="n">
        <v>3</v>
      </c>
      <c r="T28619" s="7" t="n">
        <v>9</v>
      </c>
      <c r="U28619" s="7" t="n">
        <v>28</v>
      </c>
      <c r="V28619" s="36" t="s">
        <v>3</v>
      </c>
      <c r="W28619" s="49" t="n">
        <v>74</v>
      </c>
      <c r="X28619" s="7" t="n">
        <v>65</v>
      </c>
      <c r="Y28619" s="36" t="s">
        <v>3</v>
      </c>
      <c r="Z28619" s="7" t="n">
        <v>0</v>
      </c>
      <c r="AA28619" s="7" t="n">
        <v>2</v>
      </c>
      <c r="AB28619" s="7" t="n">
        <v>3</v>
      </c>
      <c r="AC28619" s="7" t="n">
        <v>9</v>
      </c>
      <c r="AD28619" s="7" t="n">
        <v>1</v>
      </c>
      <c r="AE28619" s="11" t="n">
        <f t="normal" ca="1">A28623</f>
        <v>0</v>
      </c>
    </row>
    <row r="28620" spans="1:10">
      <c r="A28620" t="s">
        <v>4</v>
      </c>
      <c r="B28620" s="4" t="s">
        <v>5</v>
      </c>
      <c r="C28620" s="4" t="s">
        <v>10</v>
      </c>
      <c r="D28620" s="4" t="s">
        <v>13</v>
      </c>
      <c r="E28620" s="4" t="s">
        <v>13</v>
      </c>
      <c r="F28620" s="4" t="s">
        <v>6</v>
      </c>
    </row>
    <row r="28621" spans="1:10">
      <c r="A28621" t="n">
        <v>228351</v>
      </c>
      <c r="B28621" s="64" t="n">
        <v>47</v>
      </c>
      <c r="C28621" s="7" t="n">
        <v>61456</v>
      </c>
      <c r="D28621" s="7" t="n">
        <v>0</v>
      </c>
      <c r="E28621" s="7" t="n">
        <v>0</v>
      </c>
      <c r="F28621" s="7" t="s">
        <v>408</v>
      </c>
    </row>
    <row r="28622" spans="1:10">
      <c r="A28622" t="s">
        <v>4</v>
      </c>
      <c r="B28622" s="4" t="s">
        <v>5</v>
      </c>
      <c r="C28622" s="4" t="s">
        <v>13</v>
      </c>
      <c r="D28622" s="4" t="s">
        <v>10</v>
      </c>
      <c r="E28622" s="4" t="s">
        <v>22</v>
      </c>
    </row>
    <row r="28623" spans="1:10">
      <c r="A28623" t="n">
        <v>228364</v>
      </c>
      <c r="B28623" s="28" t="n">
        <v>58</v>
      </c>
      <c r="C28623" s="7" t="n">
        <v>0</v>
      </c>
      <c r="D28623" s="7" t="n">
        <v>300</v>
      </c>
      <c r="E28623" s="7" t="n">
        <v>1</v>
      </c>
    </row>
    <row r="28624" spans="1:10">
      <c r="A28624" t="s">
        <v>4</v>
      </c>
      <c r="B28624" s="4" t="s">
        <v>5</v>
      </c>
      <c r="C28624" s="4" t="s">
        <v>13</v>
      </c>
      <c r="D28624" s="4" t="s">
        <v>10</v>
      </c>
    </row>
    <row r="28625" spans="1:31">
      <c r="A28625" t="n">
        <v>228372</v>
      </c>
      <c r="B28625" s="28" t="n">
        <v>58</v>
      </c>
      <c r="C28625" s="7" t="n">
        <v>255</v>
      </c>
      <c r="D28625" s="7" t="n">
        <v>0</v>
      </c>
    </row>
    <row r="28626" spans="1:31">
      <c r="A28626" t="s">
        <v>4</v>
      </c>
      <c r="B28626" s="4" t="s">
        <v>5</v>
      </c>
      <c r="C28626" s="4" t="s">
        <v>13</v>
      </c>
      <c r="D28626" s="4" t="s">
        <v>13</v>
      </c>
      <c r="E28626" s="4" t="s">
        <v>13</v>
      </c>
      <c r="F28626" s="4" t="s">
        <v>13</v>
      </c>
    </row>
    <row r="28627" spans="1:31">
      <c r="A28627" t="n">
        <v>228376</v>
      </c>
      <c r="B28627" s="13" t="n">
        <v>14</v>
      </c>
      <c r="C28627" s="7" t="n">
        <v>0</v>
      </c>
      <c r="D28627" s="7" t="n">
        <v>0</v>
      </c>
      <c r="E28627" s="7" t="n">
        <v>0</v>
      </c>
      <c r="F28627" s="7" t="n">
        <v>64</v>
      </c>
    </row>
    <row r="28628" spans="1:31">
      <c r="A28628" t="s">
        <v>4</v>
      </c>
      <c r="B28628" s="4" t="s">
        <v>5</v>
      </c>
      <c r="C28628" s="4" t="s">
        <v>13</v>
      </c>
      <c r="D28628" s="4" t="s">
        <v>10</v>
      </c>
    </row>
    <row r="28629" spans="1:31">
      <c r="A28629" t="n">
        <v>228381</v>
      </c>
      <c r="B28629" s="27" t="n">
        <v>22</v>
      </c>
      <c r="C28629" s="7" t="n">
        <v>0</v>
      </c>
      <c r="D28629" s="7" t="n">
        <v>4269</v>
      </c>
    </row>
    <row r="28630" spans="1:31">
      <c r="A28630" t="s">
        <v>4</v>
      </c>
      <c r="B28630" s="4" t="s">
        <v>5</v>
      </c>
      <c r="C28630" s="4" t="s">
        <v>13</v>
      </c>
      <c r="D28630" s="4" t="s">
        <v>10</v>
      </c>
    </row>
    <row r="28631" spans="1:31">
      <c r="A28631" t="n">
        <v>228385</v>
      </c>
      <c r="B28631" s="28" t="n">
        <v>58</v>
      </c>
      <c r="C28631" s="7" t="n">
        <v>5</v>
      </c>
      <c r="D28631" s="7" t="n">
        <v>300</v>
      </c>
    </row>
    <row r="28632" spans="1:31">
      <c r="A28632" t="s">
        <v>4</v>
      </c>
      <c r="B28632" s="4" t="s">
        <v>5</v>
      </c>
      <c r="C28632" s="4" t="s">
        <v>22</v>
      </c>
      <c r="D28632" s="4" t="s">
        <v>10</v>
      </c>
    </row>
    <row r="28633" spans="1:31">
      <c r="A28633" t="n">
        <v>228389</v>
      </c>
      <c r="B28633" s="51" t="n">
        <v>103</v>
      </c>
      <c r="C28633" s="7" t="n">
        <v>0</v>
      </c>
      <c r="D28633" s="7" t="n">
        <v>300</v>
      </c>
    </row>
    <row r="28634" spans="1:31">
      <c r="A28634" t="s">
        <v>4</v>
      </c>
      <c r="B28634" s="4" t="s">
        <v>5</v>
      </c>
      <c r="C28634" s="4" t="s">
        <v>13</v>
      </c>
    </row>
    <row r="28635" spans="1:31">
      <c r="A28635" t="n">
        <v>228396</v>
      </c>
      <c r="B28635" s="37" t="n">
        <v>64</v>
      </c>
      <c r="C28635" s="7" t="n">
        <v>7</v>
      </c>
    </row>
    <row r="28636" spans="1:31">
      <c r="A28636" t="s">
        <v>4</v>
      </c>
      <c r="B28636" s="4" t="s">
        <v>5</v>
      </c>
      <c r="C28636" s="4" t="s">
        <v>13</v>
      </c>
      <c r="D28636" s="4" t="s">
        <v>10</v>
      </c>
    </row>
    <row r="28637" spans="1:31">
      <c r="A28637" t="n">
        <v>228398</v>
      </c>
      <c r="B28637" s="67" t="n">
        <v>72</v>
      </c>
      <c r="C28637" s="7" t="n">
        <v>5</v>
      </c>
      <c r="D28637" s="7" t="n">
        <v>0</v>
      </c>
    </row>
    <row r="28638" spans="1:31">
      <c r="A28638" t="s">
        <v>4</v>
      </c>
      <c r="B28638" s="4" t="s">
        <v>5</v>
      </c>
      <c r="C28638" s="4" t="s">
        <v>13</v>
      </c>
      <c r="D28638" s="36" t="s">
        <v>81</v>
      </c>
      <c r="E28638" s="4" t="s">
        <v>5</v>
      </c>
      <c r="F28638" s="4" t="s">
        <v>13</v>
      </c>
      <c r="G28638" s="4" t="s">
        <v>10</v>
      </c>
      <c r="H28638" s="36" t="s">
        <v>82</v>
      </c>
      <c r="I28638" s="4" t="s">
        <v>13</v>
      </c>
      <c r="J28638" s="4" t="s">
        <v>9</v>
      </c>
      <c r="K28638" s="4" t="s">
        <v>13</v>
      </c>
      <c r="L28638" s="4" t="s">
        <v>13</v>
      </c>
      <c r="M28638" s="4" t="s">
        <v>20</v>
      </c>
    </row>
    <row r="28639" spans="1:31">
      <c r="A28639" t="n">
        <v>228402</v>
      </c>
      <c r="B28639" s="10" t="n">
        <v>5</v>
      </c>
      <c r="C28639" s="7" t="n">
        <v>28</v>
      </c>
      <c r="D28639" s="36" t="s">
        <v>3</v>
      </c>
      <c r="E28639" s="9" t="n">
        <v>162</v>
      </c>
      <c r="F28639" s="7" t="n">
        <v>4</v>
      </c>
      <c r="G28639" s="7" t="n">
        <v>4269</v>
      </c>
      <c r="H28639" s="36" t="s">
        <v>3</v>
      </c>
      <c r="I28639" s="7" t="n">
        <v>0</v>
      </c>
      <c r="J28639" s="7" t="n">
        <v>1</v>
      </c>
      <c r="K28639" s="7" t="n">
        <v>2</v>
      </c>
      <c r="L28639" s="7" t="n">
        <v>1</v>
      </c>
      <c r="M28639" s="11" t="n">
        <f t="normal" ca="1">A28645</f>
        <v>0</v>
      </c>
    </row>
    <row r="28640" spans="1:31">
      <c r="A28640" t="s">
        <v>4</v>
      </c>
      <c r="B28640" s="4" t="s">
        <v>5</v>
      </c>
      <c r="C28640" s="4" t="s">
        <v>13</v>
      </c>
      <c r="D28640" s="4" t="s">
        <v>6</v>
      </c>
    </row>
    <row r="28641" spans="1:13">
      <c r="A28641" t="n">
        <v>228419</v>
      </c>
      <c r="B28641" s="8" t="n">
        <v>2</v>
      </c>
      <c r="C28641" s="7" t="n">
        <v>10</v>
      </c>
      <c r="D28641" s="7" t="s">
        <v>786</v>
      </c>
    </row>
    <row r="28642" spans="1:13">
      <c r="A28642" t="s">
        <v>4</v>
      </c>
      <c r="B28642" s="4" t="s">
        <v>5</v>
      </c>
      <c r="C28642" s="4" t="s">
        <v>10</v>
      </c>
    </row>
    <row r="28643" spans="1:13">
      <c r="A28643" t="n">
        <v>228436</v>
      </c>
      <c r="B28643" s="35" t="n">
        <v>16</v>
      </c>
      <c r="C28643" s="7" t="n">
        <v>0</v>
      </c>
    </row>
    <row r="28644" spans="1:13">
      <c r="A28644" t="s">
        <v>4</v>
      </c>
      <c r="B28644" s="4" t="s">
        <v>5</v>
      </c>
      <c r="C28644" s="4" t="s">
        <v>13</v>
      </c>
      <c r="D28644" s="4" t="s">
        <v>10</v>
      </c>
      <c r="E28644" s="4" t="s">
        <v>13</v>
      </c>
      <c r="F28644" s="4" t="s">
        <v>20</v>
      </c>
    </row>
    <row r="28645" spans="1:13">
      <c r="A28645" t="n">
        <v>228439</v>
      </c>
      <c r="B28645" s="10" t="n">
        <v>5</v>
      </c>
      <c r="C28645" s="7" t="n">
        <v>30</v>
      </c>
      <c r="D28645" s="7" t="n">
        <v>6471</v>
      </c>
      <c r="E28645" s="7" t="n">
        <v>1</v>
      </c>
      <c r="F28645" s="11" t="n">
        <f t="normal" ca="1">A28649</f>
        <v>0</v>
      </c>
    </row>
    <row r="28646" spans="1:13">
      <c r="A28646" t="s">
        <v>4</v>
      </c>
      <c r="B28646" s="4" t="s">
        <v>5</v>
      </c>
      <c r="C28646" s="4" t="s">
        <v>13</v>
      </c>
      <c r="D28646" s="4" t="s">
        <v>10</v>
      </c>
      <c r="E28646" s="4" t="s">
        <v>9</v>
      </c>
      <c r="F28646" s="4" t="s">
        <v>10</v>
      </c>
      <c r="G28646" s="4" t="s">
        <v>9</v>
      </c>
      <c r="H28646" s="4" t="s">
        <v>13</v>
      </c>
    </row>
    <row r="28647" spans="1:13">
      <c r="A28647" t="n">
        <v>228448</v>
      </c>
      <c r="B28647" s="16" t="n">
        <v>49</v>
      </c>
      <c r="C28647" s="7" t="n">
        <v>0</v>
      </c>
      <c r="D28647" s="7" t="n">
        <v>413</v>
      </c>
      <c r="E28647" s="7" t="n">
        <v>1065353216</v>
      </c>
      <c r="F28647" s="7" t="n">
        <v>0</v>
      </c>
      <c r="G28647" s="7" t="n">
        <v>0</v>
      </c>
      <c r="H28647" s="7" t="n">
        <v>0</v>
      </c>
    </row>
    <row r="28648" spans="1:13">
      <c r="A28648" t="s">
        <v>4</v>
      </c>
      <c r="B28648" s="4" t="s">
        <v>5</v>
      </c>
      <c r="C28648" s="4" t="s">
        <v>13</v>
      </c>
      <c r="D28648" s="4" t="s">
        <v>10</v>
      </c>
      <c r="E28648" s="4" t="s">
        <v>10</v>
      </c>
      <c r="F28648" s="4" t="s">
        <v>10</v>
      </c>
      <c r="G28648" s="4" t="s">
        <v>10</v>
      </c>
      <c r="H28648" s="4" t="s">
        <v>10</v>
      </c>
      <c r="I28648" s="4" t="s">
        <v>10</v>
      </c>
      <c r="J28648" s="4" t="s">
        <v>10</v>
      </c>
      <c r="K28648" s="4" t="s">
        <v>10</v>
      </c>
      <c r="L28648" s="4" t="s">
        <v>10</v>
      </c>
      <c r="M28648" s="4" t="s">
        <v>10</v>
      </c>
      <c r="N28648" s="4" t="s">
        <v>9</v>
      </c>
      <c r="O28648" s="4" t="s">
        <v>9</v>
      </c>
      <c r="P28648" s="4" t="s">
        <v>9</v>
      </c>
      <c r="Q28648" s="4" t="s">
        <v>9</v>
      </c>
      <c r="R28648" s="4" t="s">
        <v>13</v>
      </c>
      <c r="S28648" s="4" t="s">
        <v>6</v>
      </c>
    </row>
    <row r="28649" spans="1:13">
      <c r="A28649" t="n">
        <v>228463</v>
      </c>
      <c r="B28649" s="71" t="n">
        <v>75</v>
      </c>
      <c r="C28649" s="7" t="n">
        <v>0</v>
      </c>
      <c r="D28649" s="7" t="n">
        <v>0</v>
      </c>
      <c r="E28649" s="7" t="n">
        <v>0</v>
      </c>
      <c r="F28649" s="7" t="n">
        <v>1024</v>
      </c>
      <c r="G28649" s="7" t="n">
        <v>720</v>
      </c>
      <c r="H28649" s="7" t="n">
        <v>0</v>
      </c>
      <c r="I28649" s="7" t="n">
        <v>0</v>
      </c>
      <c r="J28649" s="7" t="n">
        <v>0</v>
      </c>
      <c r="K28649" s="7" t="n">
        <v>0</v>
      </c>
      <c r="L28649" s="7" t="n">
        <v>1024</v>
      </c>
      <c r="M28649" s="7" t="n">
        <v>720</v>
      </c>
      <c r="N28649" s="7" t="n">
        <v>1065353216</v>
      </c>
      <c r="O28649" s="7" t="n">
        <v>1065353216</v>
      </c>
      <c r="P28649" s="7" t="n">
        <v>1065353216</v>
      </c>
      <c r="Q28649" s="7" t="n">
        <v>0</v>
      </c>
      <c r="R28649" s="7" t="n">
        <v>0</v>
      </c>
      <c r="S28649" s="7" t="s">
        <v>1677</v>
      </c>
    </row>
    <row r="28650" spans="1:13">
      <c r="A28650" t="s">
        <v>4</v>
      </c>
      <c r="B28650" s="4" t="s">
        <v>5</v>
      </c>
      <c r="C28650" s="4" t="s">
        <v>13</v>
      </c>
      <c r="D28650" s="4" t="s">
        <v>13</v>
      </c>
      <c r="E28650" s="4" t="s">
        <v>13</v>
      </c>
      <c r="F28650" s="4" t="s">
        <v>22</v>
      </c>
      <c r="G28650" s="4" t="s">
        <v>22</v>
      </c>
      <c r="H28650" s="4" t="s">
        <v>22</v>
      </c>
      <c r="I28650" s="4" t="s">
        <v>22</v>
      </c>
      <c r="J28650" s="4" t="s">
        <v>22</v>
      </c>
    </row>
    <row r="28651" spans="1:13">
      <c r="A28651" t="n">
        <v>228512</v>
      </c>
      <c r="B28651" s="72" t="n">
        <v>76</v>
      </c>
      <c r="C28651" s="7" t="n">
        <v>0</v>
      </c>
      <c r="D28651" s="7" t="n">
        <v>9</v>
      </c>
      <c r="E28651" s="7" t="n">
        <v>2</v>
      </c>
      <c r="F28651" s="7" t="n">
        <v>0</v>
      </c>
      <c r="G28651" s="7" t="n">
        <v>0</v>
      </c>
      <c r="H28651" s="7" t="n">
        <v>0</v>
      </c>
      <c r="I28651" s="7" t="n">
        <v>0</v>
      </c>
      <c r="J28651" s="7" t="n">
        <v>0</v>
      </c>
    </row>
    <row r="28652" spans="1:13">
      <c r="A28652" t="s">
        <v>4</v>
      </c>
      <c r="B28652" s="4" t="s">
        <v>5</v>
      </c>
      <c r="C28652" s="4" t="s">
        <v>13</v>
      </c>
      <c r="D28652" s="4" t="s">
        <v>10</v>
      </c>
      <c r="E28652" s="4" t="s">
        <v>10</v>
      </c>
      <c r="F28652" s="4" t="s">
        <v>10</v>
      </c>
      <c r="G28652" s="4" t="s">
        <v>10</v>
      </c>
      <c r="H28652" s="4" t="s">
        <v>10</v>
      </c>
      <c r="I28652" s="4" t="s">
        <v>10</v>
      </c>
      <c r="J28652" s="4" t="s">
        <v>10</v>
      </c>
      <c r="K28652" s="4" t="s">
        <v>10</v>
      </c>
      <c r="L28652" s="4" t="s">
        <v>10</v>
      </c>
      <c r="M28652" s="4" t="s">
        <v>10</v>
      </c>
      <c r="N28652" s="4" t="s">
        <v>9</v>
      </c>
      <c r="O28652" s="4" t="s">
        <v>9</v>
      </c>
      <c r="P28652" s="4" t="s">
        <v>9</v>
      </c>
      <c r="Q28652" s="4" t="s">
        <v>9</v>
      </c>
      <c r="R28652" s="4" t="s">
        <v>13</v>
      </c>
      <c r="S28652" s="4" t="s">
        <v>6</v>
      </c>
    </row>
    <row r="28653" spans="1:13">
      <c r="A28653" t="n">
        <v>228536</v>
      </c>
      <c r="B28653" s="71" t="n">
        <v>75</v>
      </c>
      <c r="C28653" s="7" t="n">
        <v>1</v>
      </c>
      <c r="D28653" s="7" t="n">
        <v>0</v>
      </c>
      <c r="E28653" s="7" t="n">
        <v>0</v>
      </c>
      <c r="F28653" s="7" t="n">
        <v>1024</v>
      </c>
      <c r="G28653" s="7" t="n">
        <v>720</v>
      </c>
      <c r="H28653" s="7" t="n">
        <v>0</v>
      </c>
      <c r="I28653" s="7" t="n">
        <v>0</v>
      </c>
      <c r="J28653" s="7" t="n">
        <v>0</v>
      </c>
      <c r="K28653" s="7" t="n">
        <v>0</v>
      </c>
      <c r="L28653" s="7" t="n">
        <v>1024</v>
      </c>
      <c r="M28653" s="7" t="n">
        <v>720</v>
      </c>
      <c r="N28653" s="7" t="n">
        <v>1065353216</v>
      </c>
      <c r="O28653" s="7" t="n">
        <v>1065353216</v>
      </c>
      <c r="P28653" s="7" t="n">
        <v>1065353216</v>
      </c>
      <c r="Q28653" s="7" t="n">
        <v>0</v>
      </c>
      <c r="R28653" s="7" t="n">
        <v>0</v>
      </c>
      <c r="S28653" s="7" t="s">
        <v>1678</v>
      </c>
    </row>
    <row r="28654" spans="1:13">
      <c r="A28654" t="s">
        <v>4</v>
      </c>
      <c r="B28654" s="4" t="s">
        <v>5</v>
      </c>
      <c r="C28654" s="4" t="s">
        <v>13</v>
      </c>
      <c r="D28654" s="4" t="s">
        <v>13</v>
      </c>
      <c r="E28654" s="4" t="s">
        <v>13</v>
      </c>
      <c r="F28654" s="4" t="s">
        <v>22</v>
      </c>
      <c r="G28654" s="4" t="s">
        <v>22</v>
      </c>
      <c r="H28654" s="4" t="s">
        <v>22</v>
      </c>
      <c r="I28654" s="4" t="s">
        <v>22</v>
      </c>
      <c r="J28654" s="4" t="s">
        <v>22</v>
      </c>
    </row>
    <row r="28655" spans="1:13">
      <c r="A28655" t="n">
        <v>228584</v>
      </c>
      <c r="B28655" s="72" t="n">
        <v>76</v>
      </c>
      <c r="C28655" s="7" t="n">
        <v>1</v>
      </c>
      <c r="D28655" s="7" t="n">
        <v>9</v>
      </c>
      <c r="E28655" s="7" t="n">
        <v>2</v>
      </c>
      <c r="F28655" s="7" t="n">
        <v>0</v>
      </c>
      <c r="G28655" s="7" t="n">
        <v>0</v>
      </c>
      <c r="H28655" s="7" t="n">
        <v>0</v>
      </c>
      <c r="I28655" s="7" t="n">
        <v>0</v>
      </c>
      <c r="J28655" s="7" t="n">
        <v>0</v>
      </c>
    </row>
    <row r="28656" spans="1:13">
      <c r="A28656" t="s">
        <v>4</v>
      </c>
      <c r="B28656" s="4" t="s">
        <v>5</v>
      </c>
      <c r="C28656" s="4" t="s">
        <v>13</v>
      </c>
      <c r="D28656" s="4" t="s">
        <v>10</v>
      </c>
      <c r="E28656" s="4" t="s">
        <v>13</v>
      </c>
      <c r="F28656" s="4" t="s">
        <v>6</v>
      </c>
    </row>
    <row r="28657" spans="1:19">
      <c r="A28657" t="n">
        <v>228608</v>
      </c>
      <c r="B28657" s="83" t="n">
        <v>39</v>
      </c>
      <c r="C28657" s="7" t="n">
        <v>10</v>
      </c>
      <c r="D28657" s="7" t="n">
        <v>65533</v>
      </c>
      <c r="E28657" s="7" t="n">
        <v>201</v>
      </c>
      <c r="F28657" s="7" t="s">
        <v>959</v>
      </c>
    </row>
    <row r="28658" spans="1:19">
      <c r="A28658" t="s">
        <v>4</v>
      </c>
      <c r="B28658" s="4" t="s">
        <v>5</v>
      </c>
      <c r="C28658" s="4" t="s">
        <v>13</v>
      </c>
      <c r="D28658" s="4" t="s">
        <v>10</v>
      </c>
      <c r="E28658" s="4" t="s">
        <v>13</v>
      </c>
      <c r="F28658" s="4" t="s">
        <v>6</v>
      </c>
    </row>
    <row r="28659" spans="1:19">
      <c r="A28659" t="n">
        <v>228632</v>
      </c>
      <c r="B28659" s="83" t="n">
        <v>39</v>
      </c>
      <c r="C28659" s="7" t="n">
        <v>10</v>
      </c>
      <c r="D28659" s="7" t="n">
        <v>65533</v>
      </c>
      <c r="E28659" s="7" t="n">
        <v>202</v>
      </c>
      <c r="F28659" s="7" t="s">
        <v>1465</v>
      </c>
    </row>
    <row r="28660" spans="1:19">
      <c r="A28660" t="s">
        <v>4</v>
      </c>
      <c r="B28660" s="4" t="s">
        <v>5</v>
      </c>
      <c r="C28660" s="4" t="s">
        <v>13</v>
      </c>
      <c r="D28660" s="4" t="s">
        <v>10</v>
      </c>
      <c r="E28660" s="4" t="s">
        <v>13</v>
      </c>
      <c r="F28660" s="4" t="s">
        <v>6</v>
      </c>
    </row>
    <row r="28661" spans="1:19">
      <c r="A28661" t="n">
        <v>228656</v>
      </c>
      <c r="B28661" s="83" t="n">
        <v>39</v>
      </c>
      <c r="C28661" s="7" t="n">
        <v>10</v>
      </c>
      <c r="D28661" s="7" t="n">
        <v>65533</v>
      </c>
      <c r="E28661" s="7" t="n">
        <v>203</v>
      </c>
      <c r="F28661" s="7" t="s">
        <v>1466</v>
      </c>
    </row>
    <row r="28662" spans="1:19">
      <c r="A28662" t="s">
        <v>4</v>
      </c>
      <c r="B28662" s="4" t="s">
        <v>5</v>
      </c>
      <c r="C28662" s="4" t="s">
        <v>13</v>
      </c>
      <c r="D28662" s="4" t="s">
        <v>10</v>
      </c>
      <c r="E28662" s="4" t="s">
        <v>13</v>
      </c>
      <c r="F28662" s="4" t="s">
        <v>6</v>
      </c>
    </row>
    <row r="28663" spans="1:19">
      <c r="A28663" t="n">
        <v>228680</v>
      </c>
      <c r="B28663" s="83" t="n">
        <v>39</v>
      </c>
      <c r="C28663" s="7" t="n">
        <v>10</v>
      </c>
      <c r="D28663" s="7" t="n">
        <v>65533</v>
      </c>
      <c r="E28663" s="7" t="n">
        <v>204</v>
      </c>
      <c r="F28663" s="7" t="s">
        <v>1467</v>
      </c>
    </row>
    <row r="28664" spans="1:19">
      <c r="A28664" t="s">
        <v>4</v>
      </c>
      <c r="B28664" s="4" t="s">
        <v>5</v>
      </c>
      <c r="C28664" s="4" t="s">
        <v>13</v>
      </c>
      <c r="D28664" s="4" t="s">
        <v>10</v>
      </c>
      <c r="E28664" s="4" t="s">
        <v>13</v>
      </c>
      <c r="F28664" s="4" t="s">
        <v>6</v>
      </c>
    </row>
    <row r="28665" spans="1:19">
      <c r="A28665" t="n">
        <v>228704</v>
      </c>
      <c r="B28665" s="83" t="n">
        <v>39</v>
      </c>
      <c r="C28665" s="7" t="n">
        <v>10</v>
      </c>
      <c r="D28665" s="7" t="n">
        <v>65533</v>
      </c>
      <c r="E28665" s="7" t="n">
        <v>206</v>
      </c>
      <c r="F28665" s="7" t="s">
        <v>1469</v>
      </c>
    </row>
    <row r="28666" spans="1:19">
      <c r="A28666" t="s">
        <v>4</v>
      </c>
      <c r="B28666" s="4" t="s">
        <v>5</v>
      </c>
      <c r="C28666" s="4" t="s">
        <v>13</v>
      </c>
      <c r="D28666" s="4" t="s">
        <v>10</v>
      </c>
      <c r="E28666" s="4" t="s">
        <v>13</v>
      </c>
      <c r="F28666" s="4" t="s">
        <v>6</v>
      </c>
    </row>
    <row r="28667" spans="1:19">
      <c r="A28667" t="n">
        <v>228728</v>
      </c>
      <c r="B28667" s="83" t="n">
        <v>39</v>
      </c>
      <c r="C28667" s="7" t="n">
        <v>10</v>
      </c>
      <c r="D28667" s="7" t="n">
        <v>65533</v>
      </c>
      <c r="E28667" s="7" t="n">
        <v>207</v>
      </c>
      <c r="F28667" s="7" t="s">
        <v>1470</v>
      </c>
    </row>
    <row r="28668" spans="1:19">
      <c r="A28668" t="s">
        <v>4</v>
      </c>
      <c r="B28668" s="4" t="s">
        <v>5</v>
      </c>
      <c r="C28668" s="4" t="s">
        <v>13</v>
      </c>
      <c r="D28668" s="4" t="s">
        <v>10</v>
      </c>
      <c r="E28668" s="4" t="s">
        <v>13</v>
      </c>
      <c r="F28668" s="4" t="s">
        <v>6</v>
      </c>
    </row>
    <row r="28669" spans="1:19">
      <c r="A28669" t="n">
        <v>228752</v>
      </c>
      <c r="B28669" s="83" t="n">
        <v>39</v>
      </c>
      <c r="C28669" s="7" t="n">
        <v>10</v>
      </c>
      <c r="D28669" s="7" t="n">
        <v>65533</v>
      </c>
      <c r="E28669" s="7" t="n">
        <v>208</v>
      </c>
      <c r="F28669" s="7" t="s">
        <v>1533</v>
      </c>
    </row>
    <row r="28670" spans="1:19">
      <c r="A28670" t="s">
        <v>4</v>
      </c>
      <c r="B28670" s="4" t="s">
        <v>5</v>
      </c>
      <c r="C28670" s="4" t="s">
        <v>13</v>
      </c>
      <c r="D28670" s="4" t="s">
        <v>10</v>
      </c>
      <c r="E28670" s="4" t="s">
        <v>13</v>
      </c>
      <c r="F28670" s="4" t="s">
        <v>6</v>
      </c>
    </row>
    <row r="28671" spans="1:19">
      <c r="A28671" t="n">
        <v>228776</v>
      </c>
      <c r="B28671" s="83" t="n">
        <v>39</v>
      </c>
      <c r="C28671" s="7" t="n">
        <v>10</v>
      </c>
      <c r="D28671" s="7" t="n">
        <v>65533</v>
      </c>
      <c r="E28671" s="7" t="n">
        <v>209</v>
      </c>
      <c r="F28671" s="7" t="s">
        <v>1679</v>
      </c>
    </row>
    <row r="28672" spans="1:19">
      <c r="A28672" t="s">
        <v>4</v>
      </c>
      <c r="B28672" s="4" t="s">
        <v>5</v>
      </c>
      <c r="C28672" s="4" t="s">
        <v>13</v>
      </c>
      <c r="D28672" s="4" t="s">
        <v>10</v>
      </c>
      <c r="E28672" s="4" t="s">
        <v>13</v>
      </c>
      <c r="F28672" s="4" t="s">
        <v>6</v>
      </c>
    </row>
    <row r="28673" spans="1:6">
      <c r="A28673" t="n">
        <v>228800</v>
      </c>
      <c r="B28673" s="83" t="n">
        <v>39</v>
      </c>
      <c r="C28673" s="7" t="n">
        <v>10</v>
      </c>
      <c r="D28673" s="7" t="n">
        <v>65533</v>
      </c>
      <c r="E28673" s="7" t="n">
        <v>210</v>
      </c>
      <c r="F28673" s="7" t="s">
        <v>1680</v>
      </c>
    </row>
    <row r="28674" spans="1:6">
      <c r="A28674" t="s">
        <v>4</v>
      </c>
      <c r="B28674" s="4" t="s">
        <v>5</v>
      </c>
      <c r="C28674" s="4" t="s">
        <v>10</v>
      </c>
      <c r="D28674" s="4" t="s">
        <v>6</v>
      </c>
      <c r="E28674" s="4" t="s">
        <v>6</v>
      </c>
      <c r="F28674" s="4" t="s">
        <v>6</v>
      </c>
      <c r="G28674" s="4" t="s">
        <v>13</v>
      </c>
      <c r="H28674" s="4" t="s">
        <v>9</v>
      </c>
      <c r="I28674" s="4" t="s">
        <v>22</v>
      </c>
      <c r="J28674" s="4" t="s">
        <v>22</v>
      </c>
      <c r="K28674" s="4" t="s">
        <v>22</v>
      </c>
      <c r="L28674" s="4" t="s">
        <v>22</v>
      </c>
      <c r="M28674" s="4" t="s">
        <v>22</v>
      </c>
      <c r="N28674" s="4" t="s">
        <v>22</v>
      </c>
      <c r="O28674" s="4" t="s">
        <v>22</v>
      </c>
      <c r="P28674" s="4" t="s">
        <v>6</v>
      </c>
      <c r="Q28674" s="4" t="s">
        <v>6</v>
      </c>
      <c r="R28674" s="4" t="s">
        <v>9</v>
      </c>
      <c r="S28674" s="4" t="s">
        <v>13</v>
      </c>
      <c r="T28674" s="4" t="s">
        <v>9</v>
      </c>
      <c r="U28674" s="4" t="s">
        <v>9</v>
      </c>
      <c r="V28674" s="4" t="s">
        <v>10</v>
      </c>
    </row>
    <row r="28675" spans="1:6">
      <c r="A28675" t="n">
        <v>228824</v>
      </c>
      <c r="B28675" s="68" t="n">
        <v>19</v>
      </c>
      <c r="C28675" s="7" t="n">
        <v>1</v>
      </c>
      <c r="D28675" s="7" t="s">
        <v>1350</v>
      </c>
      <c r="E28675" s="7" t="s">
        <v>1351</v>
      </c>
      <c r="F28675" s="7" t="s">
        <v>12</v>
      </c>
      <c r="G28675" s="7" t="n">
        <v>0</v>
      </c>
      <c r="H28675" s="7" t="n">
        <v>1</v>
      </c>
      <c r="I28675" s="7" t="n">
        <v>0</v>
      </c>
      <c r="J28675" s="7" t="n">
        <v>0</v>
      </c>
      <c r="K28675" s="7" t="n">
        <v>0</v>
      </c>
      <c r="L28675" s="7" t="n">
        <v>0</v>
      </c>
      <c r="M28675" s="7" t="n">
        <v>1</v>
      </c>
      <c r="N28675" s="7" t="n">
        <v>1.60000002384186</v>
      </c>
      <c r="O28675" s="7" t="n">
        <v>0.0900000035762787</v>
      </c>
      <c r="P28675" s="7" t="s">
        <v>12</v>
      </c>
      <c r="Q28675" s="7" t="s">
        <v>12</v>
      </c>
      <c r="R28675" s="7" t="n">
        <v>-1</v>
      </c>
      <c r="S28675" s="7" t="n">
        <v>0</v>
      </c>
      <c r="T28675" s="7" t="n">
        <v>0</v>
      </c>
      <c r="U28675" s="7" t="n">
        <v>0</v>
      </c>
      <c r="V28675" s="7" t="n">
        <v>0</v>
      </c>
    </row>
    <row r="28676" spans="1:6">
      <c r="A28676" t="s">
        <v>4</v>
      </c>
      <c r="B28676" s="4" t="s">
        <v>5</v>
      </c>
      <c r="C28676" s="4" t="s">
        <v>10</v>
      </c>
      <c r="D28676" s="4" t="s">
        <v>6</v>
      </c>
      <c r="E28676" s="4" t="s">
        <v>6</v>
      </c>
      <c r="F28676" s="4" t="s">
        <v>6</v>
      </c>
      <c r="G28676" s="4" t="s">
        <v>13</v>
      </c>
      <c r="H28676" s="4" t="s">
        <v>9</v>
      </c>
      <c r="I28676" s="4" t="s">
        <v>22</v>
      </c>
      <c r="J28676" s="4" t="s">
        <v>22</v>
      </c>
      <c r="K28676" s="4" t="s">
        <v>22</v>
      </c>
      <c r="L28676" s="4" t="s">
        <v>22</v>
      </c>
      <c r="M28676" s="4" t="s">
        <v>22</v>
      </c>
      <c r="N28676" s="4" t="s">
        <v>22</v>
      </c>
      <c r="O28676" s="4" t="s">
        <v>22</v>
      </c>
      <c r="P28676" s="4" t="s">
        <v>6</v>
      </c>
      <c r="Q28676" s="4" t="s">
        <v>6</v>
      </c>
      <c r="R28676" s="4" t="s">
        <v>9</v>
      </c>
      <c r="S28676" s="4" t="s">
        <v>13</v>
      </c>
      <c r="T28676" s="4" t="s">
        <v>9</v>
      </c>
      <c r="U28676" s="4" t="s">
        <v>9</v>
      </c>
      <c r="V28676" s="4" t="s">
        <v>10</v>
      </c>
    </row>
    <row r="28677" spans="1:6">
      <c r="A28677" t="n">
        <v>228897</v>
      </c>
      <c r="B28677" s="68" t="n">
        <v>19</v>
      </c>
      <c r="C28677" s="7" t="n">
        <v>2</v>
      </c>
      <c r="D28677" s="7" t="s">
        <v>1352</v>
      </c>
      <c r="E28677" s="7" t="s">
        <v>1353</v>
      </c>
      <c r="F28677" s="7" t="s">
        <v>12</v>
      </c>
      <c r="G28677" s="7" t="n">
        <v>0</v>
      </c>
      <c r="H28677" s="7" t="n">
        <v>1</v>
      </c>
      <c r="I28677" s="7" t="n">
        <v>0</v>
      </c>
      <c r="J28677" s="7" t="n">
        <v>0</v>
      </c>
      <c r="K28677" s="7" t="n">
        <v>0</v>
      </c>
      <c r="L28677" s="7" t="n">
        <v>0</v>
      </c>
      <c r="M28677" s="7" t="n">
        <v>1</v>
      </c>
      <c r="N28677" s="7" t="n">
        <v>1.60000002384186</v>
      </c>
      <c r="O28677" s="7" t="n">
        <v>0.0900000035762787</v>
      </c>
      <c r="P28677" s="7" t="s">
        <v>12</v>
      </c>
      <c r="Q28677" s="7" t="s">
        <v>12</v>
      </c>
      <c r="R28677" s="7" t="n">
        <v>-1</v>
      </c>
      <c r="S28677" s="7" t="n">
        <v>0</v>
      </c>
      <c r="T28677" s="7" t="n">
        <v>0</v>
      </c>
      <c r="U28677" s="7" t="n">
        <v>0</v>
      </c>
      <c r="V28677" s="7" t="n">
        <v>0</v>
      </c>
    </row>
    <row r="28678" spans="1:6">
      <c r="A28678" t="s">
        <v>4</v>
      </c>
      <c r="B28678" s="4" t="s">
        <v>5</v>
      </c>
      <c r="C28678" s="4" t="s">
        <v>10</v>
      </c>
      <c r="D28678" s="4" t="s">
        <v>6</v>
      </c>
      <c r="E28678" s="4" t="s">
        <v>6</v>
      </c>
      <c r="F28678" s="4" t="s">
        <v>6</v>
      </c>
      <c r="G28678" s="4" t="s">
        <v>13</v>
      </c>
      <c r="H28678" s="4" t="s">
        <v>9</v>
      </c>
      <c r="I28678" s="4" t="s">
        <v>22</v>
      </c>
      <c r="J28678" s="4" t="s">
        <v>22</v>
      </c>
      <c r="K28678" s="4" t="s">
        <v>22</v>
      </c>
      <c r="L28678" s="4" t="s">
        <v>22</v>
      </c>
      <c r="M28678" s="4" t="s">
        <v>22</v>
      </c>
      <c r="N28678" s="4" t="s">
        <v>22</v>
      </c>
      <c r="O28678" s="4" t="s">
        <v>22</v>
      </c>
      <c r="P28678" s="4" t="s">
        <v>6</v>
      </c>
      <c r="Q28678" s="4" t="s">
        <v>6</v>
      </c>
      <c r="R28678" s="4" t="s">
        <v>9</v>
      </c>
      <c r="S28678" s="4" t="s">
        <v>13</v>
      </c>
      <c r="T28678" s="4" t="s">
        <v>9</v>
      </c>
      <c r="U28678" s="4" t="s">
        <v>9</v>
      </c>
      <c r="V28678" s="4" t="s">
        <v>10</v>
      </c>
    </row>
    <row r="28679" spans="1:6">
      <c r="A28679" t="n">
        <v>228971</v>
      </c>
      <c r="B28679" s="68" t="n">
        <v>19</v>
      </c>
      <c r="C28679" s="7" t="n">
        <v>3</v>
      </c>
      <c r="D28679" s="7" t="s">
        <v>1473</v>
      </c>
      <c r="E28679" s="7" t="s">
        <v>1474</v>
      </c>
      <c r="F28679" s="7" t="s">
        <v>12</v>
      </c>
      <c r="G28679" s="7" t="n">
        <v>0</v>
      </c>
      <c r="H28679" s="7" t="n">
        <v>1</v>
      </c>
      <c r="I28679" s="7" t="n">
        <v>0</v>
      </c>
      <c r="J28679" s="7" t="n">
        <v>0</v>
      </c>
      <c r="K28679" s="7" t="n">
        <v>0</v>
      </c>
      <c r="L28679" s="7" t="n">
        <v>0</v>
      </c>
      <c r="M28679" s="7" t="n">
        <v>1</v>
      </c>
      <c r="N28679" s="7" t="n">
        <v>1.60000002384186</v>
      </c>
      <c r="O28679" s="7" t="n">
        <v>0.0900000035762787</v>
      </c>
      <c r="P28679" s="7" t="s">
        <v>12</v>
      </c>
      <c r="Q28679" s="7" t="s">
        <v>12</v>
      </c>
      <c r="R28679" s="7" t="n">
        <v>-1</v>
      </c>
      <c r="S28679" s="7" t="n">
        <v>0</v>
      </c>
      <c r="T28679" s="7" t="n">
        <v>0</v>
      </c>
      <c r="U28679" s="7" t="n">
        <v>0</v>
      </c>
      <c r="V28679" s="7" t="n">
        <v>0</v>
      </c>
    </row>
    <row r="28680" spans="1:6">
      <c r="A28680" t="s">
        <v>4</v>
      </c>
      <c r="B28680" s="4" t="s">
        <v>5</v>
      </c>
      <c r="C28680" s="4" t="s">
        <v>10</v>
      </c>
      <c r="D28680" s="4" t="s">
        <v>6</v>
      </c>
      <c r="E28680" s="4" t="s">
        <v>6</v>
      </c>
      <c r="F28680" s="4" t="s">
        <v>6</v>
      </c>
      <c r="G28680" s="4" t="s">
        <v>13</v>
      </c>
      <c r="H28680" s="4" t="s">
        <v>9</v>
      </c>
      <c r="I28680" s="4" t="s">
        <v>22</v>
      </c>
      <c r="J28680" s="4" t="s">
        <v>22</v>
      </c>
      <c r="K28680" s="4" t="s">
        <v>22</v>
      </c>
      <c r="L28680" s="4" t="s">
        <v>22</v>
      </c>
      <c r="M28680" s="4" t="s">
        <v>22</v>
      </c>
      <c r="N28680" s="4" t="s">
        <v>22</v>
      </c>
      <c r="O28680" s="4" t="s">
        <v>22</v>
      </c>
      <c r="P28680" s="4" t="s">
        <v>6</v>
      </c>
      <c r="Q28680" s="4" t="s">
        <v>6</v>
      </c>
      <c r="R28680" s="4" t="s">
        <v>9</v>
      </c>
      <c r="S28680" s="4" t="s">
        <v>13</v>
      </c>
      <c r="T28680" s="4" t="s">
        <v>9</v>
      </c>
      <c r="U28680" s="4" t="s">
        <v>9</v>
      </c>
      <c r="V28680" s="4" t="s">
        <v>10</v>
      </c>
    </row>
    <row r="28681" spans="1:6">
      <c r="A28681" t="n">
        <v>229044</v>
      </c>
      <c r="B28681" s="68" t="n">
        <v>19</v>
      </c>
      <c r="C28681" s="7" t="n">
        <v>4</v>
      </c>
      <c r="D28681" s="7" t="s">
        <v>1354</v>
      </c>
      <c r="E28681" s="7" t="s">
        <v>1355</v>
      </c>
      <c r="F28681" s="7" t="s">
        <v>12</v>
      </c>
      <c r="G28681" s="7" t="n">
        <v>0</v>
      </c>
      <c r="H28681" s="7" t="n">
        <v>1</v>
      </c>
      <c r="I28681" s="7" t="n">
        <v>0</v>
      </c>
      <c r="J28681" s="7" t="n">
        <v>0</v>
      </c>
      <c r="K28681" s="7" t="n">
        <v>0</v>
      </c>
      <c r="L28681" s="7" t="n">
        <v>0</v>
      </c>
      <c r="M28681" s="7" t="n">
        <v>1</v>
      </c>
      <c r="N28681" s="7" t="n">
        <v>1.60000002384186</v>
      </c>
      <c r="O28681" s="7" t="n">
        <v>0.0900000035762787</v>
      </c>
      <c r="P28681" s="7" t="s">
        <v>12</v>
      </c>
      <c r="Q28681" s="7" t="s">
        <v>12</v>
      </c>
      <c r="R28681" s="7" t="n">
        <v>-1</v>
      </c>
      <c r="S28681" s="7" t="n">
        <v>0</v>
      </c>
      <c r="T28681" s="7" t="n">
        <v>0</v>
      </c>
      <c r="U28681" s="7" t="n">
        <v>0</v>
      </c>
      <c r="V28681" s="7" t="n">
        <v>0</v>
      </c>
    </row>
    <row r="28682" spans="1:6">
      <c r="A28682" t="s">
        <v>4</v>
      </c>
      <c r="B28682" s="4" t="s">
        <v>5</v>
      </c>
      <c r="C28682" s="4" t="s">
        <v>10</v>
      </c>
      <c r="D28682" s="4" t="s">
        <v>6</v>
      </c>
      <c r="E28682" s="4" t="s">
        <v>6</v>
      </c>
      <c r="F28682" s="4" t="s">
        <v>6</v>
      </c>
      <c r="G28682" s="4" t="s">
        <v>13</v>
      </c>
      <c r="H28682" s="4" t="s">
        <v>9</v>
      </c>
      <c r="I28682" s="4" t="s">
        <v>22</v>
      </c>
      <c r="J28682" s="4" t="s">
        <v>22</v>
      </c>
      <c r="K28682" s="4" t="s">
        <v>22</v>
      </c>
      <c r="L28682" s="4" t="s">
        <v>22</v>
      </c>
      <c r="M28682" s="4" t="s">
        <v>22</v>
      </c>
      <c r="N28682" s="4" t="s">
        <v>22</v>
      </c>
      <c r="O28682" s="4" t="s">
        <v>22</v>
      </c>
      <c r="P28682" s="4" t="s">
        <v>6</v>
      </c>
      <c r="Q28682" s="4" t="s">
        <v>6</v>
      </c>
      <c r="R28682" s="4" t="s">
        <v>9</v>
      </c>
      <c r="S28682" s="4" t="s">
        <v>13</v>
      </c>
      <c r="T28682" s="4" t="s">
        <v>9</v>
      </c>
      <c r="U28682" s="4" t="s">
        <v>9</v>
      </c>
      <c r="V28682" s="4" t="s">
        <v>10</v>
      </c>
    </row>
    <row r="28683" spans="1:6">
      <c r="A28683" t="n">
        <v>229119</v>
      </c>
      <c r="B28683" s="68" t="n">
        <v>19</v>
      </c>
      <c r="C28683" s="7" t="n">
        <v>5</v>
      </c>
      <c r="D28683" s="7" t="s">
        <v>1475</v>
      </c>
      <c r="E28683" s="7" t="s">
        <v>1476</v>
      </c>
      <c r="F28683" s="7" t="s">
        <v>12</v>
      </c>
      <c r="G28683" s="7" t="n">
        <v>0</v>
      </c>
      <c r="H28683" s="7" t="n">
        <v>1</v>
      </c>
      <c r="I28683" s="7" t="n">
        <v>0</v>
      </c>
      <c r="J28683" s="7" t="n">
        <v>0</v>
      </c>
      <c r="K28683" s="7" t="n">
        <v>0</v>
      </c>
      <c r="L28683" s="7" t="n">
        <v>0</v>
      </c>
      <c r="M28683" s="7" t="n">
        <v>1</v>
      </c>
      <c r="N28683" s="7" t="n">
        <v>1.60000002384186</v>
      </c>
      <c r="O28683" s="7" t="n">
        <v>0.0900000035762787</v>
      </c>
      <c r="P28683" s="7" t="s">
        <v>12</v>
      </c>
      <c r="Q28683" s="7" t="s">
        <v>12</v>
      </c>
      <c r="R28683" s="7" t="n">
        <v>-1</v>
      </c>
      <c r="S28683" s="7" t="n">
        <v>0</v>
      </c>
      <c r="T28683" s="7" t="n">
        <v>0</v>
      </c>
      <c r="U28683" s="7" t="n">
        <v>0</v>
      </c>
      <c r="V28683" s="7" t="n">
        <v>0</v>
      </c>
    </row>
    <row r="28684" spans="1:6">
      <c r="A28684" t="s">
        <v>4</v>
      </c>
      <c r="B28684" s="4" t="s">
        <v>5</v>
      </c>
      <c r="C28684" s="4" t="s">
        <v>10</v>
      </c>
      <c r="D28684" s="4" t="s">
        <v>6</v>
      </c>
      <c r="E28684" s="4" t="s">
        <v>6</v>
      </c>
      <c r="F28684" s="4" t="s">
        <v>6</v>
      </c>
      <c r="G28684" s="4" t="s">
        <v>13</v>
      </c>
      <c r="H28684" s="4" t="s">
        <v>9</v>
      </c>
      <c r="I28684" s="4" t="s">
        <v>22</v>
      </c>
      <c r="J28684" s="4" t="s">
        <v>22</v>
      </c>
      <c r="K28684" s="4" t="s">
        <v>22</v>
      </c>
      <c r="L28684" s="4" t="s">
        <v>22</v>
      </c>
      <c r="M28684" s="4" t="s">
        <v>22</v>
      </c>
      <c r="N28684" s="4" t="s">
        <v>22</v>
      </c>
      <c r="O28684" s="4" t="s">
        <v>22</v>
      </c>
      <c r="P28684" s="4" t="s">
        <v>6</v>
      </c>
      <c r="Q28684" s="4" t="s">
        <v>6</v>
      </c>
      <c r="R28684" s="4" t="s">
        <v>9</v>
      </c>
      <c r="S28684" s="4" t="s">
        <v>13</v>
      </c>
      <c r="T28684" s="4" t="s">
        <v>9</v>
      </c>
      <c r="U28684" s="4" t="s">
        <v>9</v>
      </c>
      <c r="V28684" s="4" t="s">
        <v>10</v>
      </c>
    </row>
    <row r="28685" spans="1:6">
      <c r="A28685" t="n">
        <v>229191</v>
      </c>
      <c r="B28685" s="68" t="n">
        <v>19</v>
      </c>
      <c r="C28685" s="7" t="n">
        <v>6</v>
      </c>
      <c r="D28685" s="7" t="s">
        <v>1477</v>
      </c>
      <c r="E28685" s="7" t="s">
        <v>1478</v>
      </c>
      <c r="F28685" s="7" t="s">
        <v>12</v>
      </c>
      <c r="G28685" s="7" t="n">
        <v>0</v>
      </c>
      <c r="H28685" s="7" t="n">
        <v>1</v>
      </c>
      <c r="I28685" s="7" t="n">
        <v>0</v>
      </c>
      <c r="J28685" s="7" t="n">
        <v>0</v>
      </c>
      <c r="K28685" s="7" t="n">
        <v>0</v>
      </c>
      <c r="L28685" s="7" t="n">
        <v>0</v>
      </c>
      <c r="M28685" s="7" t="n">
        <v>1</v>
      </c>
      <c r="N28685" s="7" t="n">
        <v>1.60000002384186</v>
      </c>
      <c r="O28685" s="7" t="n">
        <v>0.0900000035762787</v>
      </c>
      <c r="P28685" s="7" t="s">
        <v>12</v>
      </c>
      <c r="Q28685" s="7" t="s">
        <v>12</v>
      </c>
      <c r="R28685" s="7" t="n">
        <v>-1</v>
      </c>
      <c r="S28685" s="7" t="n">
        <v>0</v>
      </c>
      <c r="T28685" s="7" t="n">
        <v>0</v>
      </c>
      <c r="U28685" s="7" t="n">
        <v>0</v>
      </c>
      <c r="V28685" s="7" t="n">
        <v>0</v>
      </c>
    </row>
    <row r="28686" spans="1:6">
      <c r="A28686" t="s">
        <v>4</v>
      </c>
      <c r="B28686" s="4" t="s">
        <v>5</v>
      </c>
      <c r="C28686" s="4" t="s">
        <v>10</v>
      </c>
      <c r="D28686" s="4" t="s">
        <v>6</v>
      </c>
      <c r="E28686" s="4" t="s">
        <v>6</v>
      </c>
      <c r="F28686" s="4" t="s">
        <v>6</v>
      </c>
      <c r="G28686" s="4" t="s">
        <v>13</v>
      </c>
      <c r="H28686" s="4" t="s">
        <v>9</v>
      </c>
      <c r="I28686" s="4" t="s">
        <v>22</v>
      </c>
      <c r="J28686" s="4" t="s">
        <v>22</v>
      </c>
      <c r="K28686" s="4" t="s">
        <v>22</v>
      </c>
      <c r="L28686" s="4" t="s">
        <v>22</v>
      </c>
      <c r="M28686" s="4" t="s">
        <v>22</v>
      </c>
      <c r="N28686" s="4" t="s">
        <v>22</v>
      </c>
      <c r="O28686" s="4" t="s">
        <v>22</v>
      </c>
      <c r="P28686" s="4" t="s">
        <v>6</v>
      </c>
      <c r="Q28686" s="4" t="s">
        <v>6</v>
      </c>
      <c r="R28686" s="4" t="s">
        <v>9</v>
      </c>
      <c r="S28686" s="4" t="s">
        <v>13</v>
      </c>
      <c r="T28686" s="4" t="s">
        <v>9</v>
      </c>
      <c r="U28686" s="4" t="s">
        <v>9</v>
      </c>
      <c r="V28686" s="4" t="s">
        <v>10</v>
      </c>
    </row>
    <row r="28687" spans="1:6">
      <c r="A28687" t="n">
        <v>229264</v>
      </c>
      <c r="B28687" s="68" t="n">
        <v>19</v>
      </c>
      <c r="C28687" s="7" t="n">
        <v>7</v>
      </c>
      <c r="D28687" s="7" t="s">
        <v>1356</v>
      </c>
      <c r="E28687" s="7" t="s">
        <v>1357</v>
      </c>
      <c r="F28687" s="7" t="s">
        <v>12</v>
      </c>
      <c r="G28687" s="7" t="n">
        <v>0</v>
      </c>
      <c r="H28687" s="7" t="n">
        <v>1</v>
      </c>
      <c r="I28687" s="7" t="n">
        <v>0</v>
      </c>
      <c r="J28687" s="7" t="n">
        <v>0</v>
      </c>
      <c r="K28687" s="7" t="n">
        <v>0</v>
      </c>
      <c r="L28687" s="7" t="n">
        <v>0</v>
      </c>
      <c r="M28687" s="7" t="n">
        <v>1</v>
      </c>
      <c r="N28687" s="7" t="n">
        <v>1.60000002384186</v>
      </c>
      <c r="O28687" s="7" t="n">
        <v>0.0900000035762787</v>
      </c>
      <c r="P28687" s="7" t="s">
        <v>12</v>
      </c>
      <c r="Q28687" s="7" t="s">
        <v>12</v>
      </c>
      <c r="R28687" s="7" t="n">
        <v>-1</v>
      </c>
      <c r="S28687" s="7" t="n">
        <v>0</v>
      </c>
      <c r="T28687" s="7" t="n">
        <v>0</v>
      </c>
      <c r="U28687" s="7" t="n">
        <v>0</v>
      </c>
      <c r="V28687" s="7" t="n">
        <v>0</v>
      </c>
    </row>
    <row r="28688" spans="1:6">
      <c r="A28688" t="s">
        <v>4</v>
      </c>
      <c r="B28688" s="4" t="s">
        <v>5</v>
      </c>
      <c r="C28688" s="4" t="s">
        <v>10</v>
      </c>
      <c r="D28688" s="4" t="s">
        <v>6</v>
      </c>
      <c r="E28688" s="4" t="s">
        <v>6</v>
      </c>
      <c r="F28688" s="4" t="s">
        <v>6</v>
      </c>
      <c r="G28688" s="4" t="s">
        <v>13</v>
      </c>
      <c r="H28688" s="4" t="s">
        <v>9</v>
      </c>
      <c r="I28688" s="4" t="s">
        <v>22</v>
      </c>
      <c r="J28688" s="4" t="s">
        <v>22</v>
      </c>
      <c r="K28688" s="4" t="s">
        <v>22</v>
      </c>
      <c r="L28688" s="4" t="s">
        <v>22</v>
      </c>
      <c r="M28688" s="4" t="s">
        <v>22</v>
      </c>
      <c r="N28688" s="4" t="s">
        <v>22</v>
      </c>
      <c r="O28688" s="4" t="s">
        <v>22</v>
      </c>
      <c r="P28688" s="4" t="s">
        <v>6</v>
      </c>
      <c r="Q28688" s="4" t="s">
        <v>6</v>
      </c>
      <c r="R28688" s="4" t="s">
        <v>9</v>
      </c>
      <c r="S28688" s="4" t="s">
        <v>13</v>
      </c>
      <c r="T28688" s="4" t="s">
        <v>9</v>
      </c>
      <c r="U28688" s="4" t="s">
        <v>9</v>
      </c>
      <c r="V28688" s="4" t="s">
        <v>10</v>
      </c>
    </row>
    <row r="28689" spans="1:22">
      <c r="A28689" t="n">
        <v>229335</v>
      </c>
      <c r="B28689" s="68" t="n">
        <v>19</v>
      </c>
      <c r="C28689" s="7" t="n">
        <v>8</v>
      </c>
      <c r="D28689" s="7" t="s">
        <v>1358</v>
      </c>
      <c r="E28689" s="7" t="s">
        <v>1359</v>
      </c>
      <c r="F28689" s="7" t="s">
        <v>12</v>
      </c>
      <c r="G28689" s="7" t="n">
        <v>0</v>
      </c>
      <c r="H28689" s="7" t="n">
        <v>1</v>
      </c>
      <c r="I28689" s="7" t="n">
        <v>0</v>
      </c>
      <c r="J28689" s="7" t="n">
        <v>0</v>
      </c>
      <c r="K28689" s="7" t="n">
        <v>0</v>
      </c>
      <c r="L28689" s="7" t="n">
        <v>0</v>
      </c>
      <c r="M28689" s="7" t="n">
        <v>1</v>
      </c>
      <c r="N28689" s="7" t="n">
        <v>1.60000002384186</v>
      </c>
      <c r="O28689" s="7" t="n">
        <v>0.0900000035762787</v>
      </c>
      <c r="P28689" s="7" t="s">
        <v>12</v>
      </c>
      <c r="Q28689" s="7" t="s">
        <v>12</v>
      </c>
      <c r="R28689" s="7" t="n">
        <v>-1</v>
      </c>
      <c r="S28689" s="7" t="n">
        <v>0</v>
      </c>
      <c r="T28689" s="7" t="n">
        <v>0</v>
      </c>
      <c r="U28689" s="7" t="n">
        <v>0</v>
      </c>
      <c r="V28689" s="7" t="n">
        <v>0</v>
      </c>
    </row>
    <row r="28690" spans="1:22">
      <c r="A28690" t="s">
        <v>4</v>
      </c>
      <c r="B28690" s="4" t="s">
        <v>5</v>
      </c>
      <c r="C28690" s="4" t="s">
        <v>10</v>
      </c>
      <c r="D28690" s="4" t="s">
        <v>6</v>
      </c>
      <c r="E28690" s="4" t="s">
        <v>6</v>
      </c>
      <c r="F28690" s="4" t="s">
        <v>6</v>
      </c>
      <c r="G28690" s="4" t="s">
        <v>13</v>
      </c>
      <c r="H28690" s="4" t="s">
        <v>9</v>
      </c>
      <c r="I28690" s="4" t="s">
        <v>22</v>
      </c>
      <c r="J28690" s="4" t="s">
        <v>22</v>
      </c>
      <c r="K28690" s="4" t="s">
        <v>22</v>
      </c>
      <c r="L28690" s="4" t="s">
        <v>22</v>
      </c>
      <c r="M28690" s="4" t="s">
        <v>22</v>
      </c>
      <c r="N28690" s="4" t="s">
        <v>22</v>
      </c>
      <c r="O28690" s="4" t="s">
        <v>22</v>
      </c>
      <c r="P28690" s="4" t="s">
        <v>6</v>
      </c>
      <c r="Q28690" s="4" t="s">
        <v>6</v>
      </c>
      <c r="R28690" s="4" t="s">
        <v>9</v>
      </c>
      <c r="S28690" s="4" t="s">
        <v>13</v>
      </c>
      <c r="T28690" s="4" t="s">
        <v>9</v>
      </c>
      <c r="U28690" s="4" t="s">
        <v>9</v>
      </c>
      <c r="V28690" s="4" t="s">
        <v>10</v>
      </c>
    </row>
    <row r="28691" spans="1:22">
      <c r="A28691" t="n">
        <v>229408</v>
      </c>
      <c r="B28691" s="68" t="n">
        <v>19</v>
      </c>
      <c r="C28691" s="7" t="n">
        <v>9</v>
      </c>
      <c r="D28691" s="7" t="s">
        <v>1360</v>
      </c>
      <c r="E28691" s="7" t="s">
        <v>1361</v>
      </c>
      <c r="F28691" s="7" t="s">
        <v>12</v>
      </c>
      <c r="G28691" s="7" t="n">
        <v>0</v>
      </c>
      <c r="H28691" s="7" t="n">
        <v>1</v>
      </c>
      <c r="I28691" s="7" t="n">
        <v>0</v>
      </c>
      <c r="J28691" s="7" t="n">
        <v>0</v>
      </c>
      <c r="K28691" s="7" t="n">
        <v>0</v>
      </c>
      <c r="L28691" s="7" t="n">
        <v>0</v>
      </c>
      <c r="M28691" s="7" t="n">
        <v>1</v>
      </c>
      <c r="N28691" s="7" t="n">
        <v>1.60000002384186</v>
      </c>
      <c r="O28691" s="7" t="n">
        <v>0.0900000035762787</v>
      </c>
      <c r="P28691" s="7" t="s">
        <v>12</v>
      </c>
      <c r="Q28691" s="7" t="s">
        <v>12</v>
      </c>
      <c r="R28691" s="7" t="n">
        <v>-1</v>
      </c>
      <c r="S28691" s="7" t="n">
        <v>0</v>
      </c>
      <c r="T28691" s="7" t="n">
        <v>0</v>
      </c>
      <c r="U28691" s="7" t="n">
        <v>0</v>
      </c>
      <c r="V28691" s="7" t="n">
        <v>0</v>
      </c>
    </row>
    <row r="28692" spans="1:22">
      <c r="A28692" t="s">
        <v>4</v>
      </c>
      <c r="B28692" s="4" t="s">
        <v>5</v>
      </c>
      <c r="C28692" s="4" t="s">
        <v>10</v>
      </c>
      <c r="D28692" s="4" t="s">
        <v>6</v>
      </c>
      <c r="E28692" s="4" t="s">
        <v>6</v>
      </c>
      <c r="F28692" s="4" t="s">
        <v>6</v>
      </c>
      <c r="G28692" s="4" t="s">
        <v>13</v>
      </c>
      <c r="H28692" s="4" t="s">
        <v>9</v>
      </c>
      <c r="I28692" s="4" t="s">
        <v>22</v>
      </c>
      <c r="J28692" s="4" t="s">
        <v>22</v>
      </c>
      <c r="K28692" s="4" t="s">
        <v>22</v>
      </c>
      <c r="L28692" s="4" t="s">
        <v>22</v>
      </c>
      <c r="M28692" s="4" t="s">
        <v>22</v>
      </c>
      <c r="N28692" s="4" t="s">
        <v>22</v>
      </c>
      <c r="O28692" s="4" t="s">
        <v>22</v>
      </c>
      <c r="P28692" s="4" t="s">
        <v>6</v>
      </c>
      <c r="Q28692" s="4" t="s">
        <v>6</v>
      </c>
      <c r="R28692" s="4" t="s">
        <v>9</v>
      </c>
      <c r="S28692" s="4" t="s">
        <v>13</v>
      </c>
      <c r="T28692" s="4" t="s">
        <v>9</v>
      </c>
      <c r="U28692" s="4" t="s">
        <v>9</v>
      </c>
      <c r="V28692" s="4" t="s">
        <v>10</v>
      </c>
    </row>
    <row r="28693" spans="1:22">
      <c r="A28693" t="n">
        <v>229483</v>
      </c>
      <c r="B28693" s="68" t="n">
        <v>19</v>
      </c>
      <c r="C28693" s="7" t="n">
        <v>7032</v>
      </c>
      <c r="D28693" s="7" t="s">
        <v>797</v>
      </c>
      <c r="E28693" s="7" t="s">
        <v>798</v>
      </c>
      <c r="F28693" s="7" t="s">
        <v>12</v>
      </c>
      <c r="G28693" s="7" t="n">
        <v>0</v>
      </c>
      <c r="H28693" s="7" t="n">
        <v>1</v>
      </c>
      <c r="I28693" s="7" t="n">
        <v>0</v>
      </c>
      <c r="J28693" s="7" t="n">
        <v>0</v>
      </c>
      <c r="K28693" s="7" t="n">
        <v>0</v>
      </c>
      <c r="L28693" s="7" t="n">
        <v>0</v>
      </c>
      <c r="M28693" s="7" t="n">
        <v>1</v>
      </c>
      <c r="N28693" s="7" t="n">
        <v>1.60000002384186</v>
      </c>
      <c r="O28693" s="7" t="n">
        <v>0.0900000035762787</v>
      </c>
      <c r="P28693" s="7" t="s">
        <v>12</v>
      </c>
      <c r="Q28693" s="7" t="s">
        <v>12</v>
      </c>
      <c r="R28693" s="7" t="n">
        <v>-1</v>
      </c>
      <c r="S28693" s="7" t="n">
        <v>0</v>
      </c>
      <c r="T28693" s="7" t="n">
        <v>0</v>
      </c>
      <c r="U28693" s="7" t="n">
        <v>0</v>
      </c>
      <c r="V28693" s="7" t="n">
        <v>0</v>
      </c>
    </row>
    <row r="28694" spans="1:22">
      <c r="A28694" t="s">
        <v>4</v>
      </c>
      <c r="B28694" s="4" t="s">
        <v>5</v>
      </c>
      <c r="C28694" s="4" t="s">
        <v>10</v>
      </c>
      <c r="D28694" s="4" t="s">
        <v>6</v>
      </c>
      <c r="E28694" s="4" t="s">
        <v>6</v>
      </c>
      <c r="F28694" s="4" t="s">
        <v>6</v>
      </c>
      <c r="G28694" s="4" t="s">
        <v>13</v>
      </c>
      <c r="H28694" s="4" t="s">
        <v>9</v>
      </c>
      <c r="I28694" s="4" t="s">
        <v>22</v>
      </c>
      <c r="J28694" s="4" t="s">
        <v>22</v>
      </c>
      <c r="K28694" s="4" t="s">
        <v>22</v>
      </c>
      <c r="L28694" s="4" t="s">
        <v>22</v>
      </c>
      <c r="M28694" s="4" t="s">
        <v>22</v>
      </c>
      <c r="N28694" s="4" t="s">
        <v>22</v>
      </c>
      <c r="O28694" s="4" t="s">
        <v>22</v>
      </c>
      <c r="P28694" s="4" t="s">
        <v>6</v>
      </c>
      <c r="Q28694" s="4" t="s">
        <v>6</v>
      </c>
      <c r="R28694" s="4" t="s">
        <v>9</v>
      </c>
      <c r="S28694" s="4" t="s">
        <v>13</v>
      </c>
      <c r="T28694" s="4" t="s">
        <v>9</v>
      </c>
      <c r="U28694" s="4" t="s">
        <v>9</v>
      </c>
      <c r="V28694" s="4" t="s">
        <v>10</v>
      </c>
    </row>
    <row r="28695" spans="1:22">
      <c r="A28695" t="n">
        <v>229553</v>
      </c>
      <c r="B28695" s="68" t="n">
        <v>19</v>
      </c>
      <c r="C28695" s="7" t="n">
        <v>19</v>
      </c>
      <c r="D28695" s="7" t="s">
        <v>1480</v>
      </c>
      <c r="E28695" s="7" t="s">
        <v>975</v>
      </c>
      <c r="F28695" s="7" t="s">
        <v>12</v>
      </c>
      <c r="G28695" s="7" t="n">
        <v>0</v>
      </c>
      <c r="H28695" s="7" t="n">
        <v>1</v>
      </c>
      <c r="I28695" s="7" t="n">
        <v>0</v>
      </c>
      <c r="J28695" s="7" t="n">
        <v>0</v>
      </c>
      <c r="K28695" s="7" t="n">
        <v>0</v>
      </c>
      <c r="L28695" s="7" t="n">
        <v>0</v>
      </c>
      <c r="M28695" s="7" t="n">
        <v>1</v>
      </c>
      <c r="N28695" s="7" t="n">
        <v>1.60000002384186</v>
      </c>
      <c r="O28695" s="7" t="n">
        <v>0.0900000035762787</v>
      </c>
      <c r="P28695" s="7" t="s">
        <v>12</v>
      </c>
      <c r="Q28695" s="7" t="s">
        <v>12</v>
      </c>
      <c r="R28695" s="7" t="n">
        <v>-1</v>
      </c>
      <c r="S28695" s="7" t="n">
        <v>0</v>
      </c>
      <c r="T28695" s="7" t="n">
        <v>0</v>
      </c>
      <c r="U28695" s="7" t="n">
        <v>0</v>
      </c>
      <c r="V28695" s="7" t="n">
        <v>0</v>
      </c>
    </row>
    <row r="28696" spans="1:22">
      <c r="A28696" t="s">
        <v>4</v>
      </c>
      <c r="B28696" s="4" t="s">
        <v>5</v>
      </c>
      <c r="C28696" s="4" t="s">
        <v>10</v>
      </c>
      <c r="D28696" s="4" t="s">
        <v>6</v>
      </c>
      <c r="E28696" s="4" t="s">
        <v>6</v>
      </c>
      <c r="F28696" s="4" t="s">
        <v>6</v>
      </c>
      <c r="G28696" s="4" t="s">
        <v>13</v>
      </c>
      <c r="H28696" s="4" t="s">
        <v>9</v>
      </c>
      <c r="I28696" s="4" t="s">
        <v>22</v>
      </c>
      <c r="J28696" s="4" t="s">
        <v>22</v>
      </c>
      <c r="K28696" s="4" t="s">
        <v>22</v>
      </c>
      <c r="L28696" s="4" t="s">
        <v>22</v>
      </c>
      <c r="M28696" s="4" t="s">
        <v>22</v>
      </c>
      <c r="N28696" s="4" t="s">
        <v>22</v>
      </c>
      <c r="O28696" s="4" t="s">
        <v>22</v>
      </c>
      <c r="P28696" s="4" t="s">
        <v>6</v>
      </c>
      <c r="Q28696" s="4" t="s">
        <v>6</v>
      </c>
      <c r="R28696" s="4" t="s">
        <v>9</v>
      </c>
      <c r="S28696" s="4" t="s">
        <v>13</v>
      </c>
      <c r="T28696" s="4" t="s">
        <v>9</v>
      </c>
      <c r="U28696" s="4" t="s">
        <v>9</v>
      </c>
      <c r="V28696" s="4" t="s">
        <v>10</v>
      </c>
    </row>
    <row r="28697" spans="1:22">
      <c r="A28697" t="n">
        <v>229630</v>
      </c>
      <c r="B28697" s="68" t="n">
        <v>19</v>
      </c>
      <c r="C28697" s="7" t="n">
        <v>7024</v>
      </c>
      <c r="D28697" s="7" t="s">
        <v>965</v>
      </c>
      <c r="E28697" s="7" t="s">
        <v>966</v>
      </c>
      <c r="F28697" s="7" t="s">
        <v>12</v>
      </c>
      <c r="G28697" s="7" t="n">
        <v>0</v>
      </c>
      <c r="H28697" s="7" t="n">
        <v>1</v>
      </c>
      <c r="I28697" s="7" t="n">
        <v>0</v>
      </c>
      <c r="J28697" s="7" t="n">
        <v>0</v>
      </c>
      <c r="K28697" s="7" t="n">
        <v>0</v>
      </c>
      <c r="L28697" s="7" t="n">
        <v>0</v>
      </c>
      <c r="M28697" s="7" t="n">
        <v>1</v>
      </c>
      <c r="N28697" s="7" t="n">
        <v>1.60000002384186</v>
      </c>
      <c r="O28697" s="7" t="n">
        <v>0.0900000035762787</v>
      </c>
      <c r="P28697" s="7" t="s">
        <v>12</v>
      </c>
      <c r="Q28697" s="7" t="s">
        <v>12</v>
      </c>
      <c r="R28697" s="7" t="n">
        <v>-1</v>
      </c>
      <c r="S28697" s="7" t="n">
        <v>0</v>
      </c>
      <c r="T28697" s="7" t="n">
        <v>0</v>
      </c>
      <c r="U28697" s="7" t="n">
        <v>0</v>
      </c>
      <c r="V28697" s="7" t="n">
        <v>0</v>
      </c>
    </row>
    <row r="28698" spans="1:22">
      <c r="A28698" t="s">
        <v>4</v>
      </c>
      <c r="B28698" s="4" t="s">
        <v>5</v>
      </c>
      <c r="C28698" s="4" t="s">
        <v>10</v>
      </c>
      <c r="D28698" s="4" t="s">
        <v>6</v>
      </c>
      <c r="E28698" s="4" t="s">
        <v>6</v>
      </c>
      <c r="F28698" s="4" t="s">
        <v>6</v>
      </c>
      <c r="G28698" s="4" t="s">
        <v>13</v>
      </c>
      <c r="H28698" s="4" t="s">
        <v>9</v>
      </c>
      <c r="I28698" s="4" t="s">
        <v>22</v>
      </c>
      <c r="J28698" s="4" t="s">
        <v>22</v>
      </c>
      <c r="K28698" s="4" t="s">
        <v>22</v>
      </c>
      <c r="L28698" s="4" t="s">
        <v>22</v>
      </c>
      <c r="M28698" s="4" t="s">
        <v>22</v>
      </c>
      <c r="N28698" s="4" t="s">
        <v>22</v>
      </c>
      <c r="O28698" s="4" t="s">
        <v>22</v>
      </c>
      <c r="P28698" s="4" t="s">
        <v>6</v>
      </c>
      <c r="Q28698" s="4" t="s">
        <v>6</v>
      </c>
      <c r="R28698" s="4" t="s">
        <v>9</v>
      </c>
      <c r="S28698" s="4" t="s">
        <v>13</v>
      </c>
      <c r="T28698" s="4" t="s">
        <v>9</v>
      </c>
      <c r="U28698" s="4" t="s">
        <v>9</v>
      </c>
      <c r="V28698" s="4" t="s">
        <v>10</v>
      </c>
    </row>
    <row r="28699" spans="1:22">
      <c r="A28699" t="n">
        <v>229701</v>
      </c>
      <c r="B28699" s="68" t="n">
        <v>19</v>
      </c>
      <c r="C28699" s="7" t="n">
        <v>7034</v>
      </c>
      <c r="D28699" s="7" t="s">
        <v>1481</v>
      </c>
      <c r="E28699" s="7" t="s">
        <v>1482</v>
      </c>
      <c r="F28699" s="7" t="s">
        <v>12</v>
      </c>
      <c r="G28699" s="7" t="n">
        <v>0</v>
      </c>
      <c r="H28699" s="7" t="n">
        <v>1</v>
      </c>
      <c r="I28699" s="7" t="n">
        <v>0</v>
      </c>
      <c r="J28699" s="7" t="n">
        <v>0</v>
      </c>
      <c r="K28699" s="7" t="n">
        <v>0</v>
      </c>
      <c r="L28699" s="7" t="n">
        <v>0</v>
      </c>
      <c r="M28699" s="7" t="n">
        <v>1</v>
      </c>
      <c r="N28699" s="7" t="n">
        <v>1.60000002384186</v>
      </c>
      <c r="O28699" s="7" t="n">
        <v>0.0900000035762787</v>
      </c>
      <c r="P28699" s="7" t="s">
        <v>12</v>
      </c>
      <c r="Q28699" s="7" t="s">
        <v>12</v>
      </c>
      <c r="R28699" s="7" t="n">
        <v>-1</v>
      </c>
      <c r="S28699" s="7" t="n">
        <v>0</v>
      </c>
      <c r="T28699" s="7" t="n">
        <v>0</v>
      </c>
      <c r="U28699" s="7" t="n">
        <v>0</v>
      </c>
      <c r="V28699" s="7" t="n">
        <v>0</v>
      </c>
    </row>
    <row r="28700" spans="1:22">
      <c r="A28700" t="s">
        <v>4</v>
      </c>
      <c r="B28700" s="4" t="s">
        <v>5</v>
      </c>
      <c r="C28700" s="4" t="s">
        <v>10</v>
      </c>
      <c r="D28700" s="4" t="s">
        <v>6</v>
      </c>
      <c r="E28700" s="4" t="s">
        <v>6</v>
      </c>
      <c r="F28700" s="4" t="s">
        <v>6</v>
      </c>
      <c r="G28700" s="4" t="s">
        <v>13</v>
      </c>
      <c r="H28700" s="4" t="s">
        <v>9</v>
      </c>
      <c r="I28700" s="4" t="s">
        <v>22</v>
      </c>
      <c r="J28700" s="4" t="s">
        <v>22</v>
      </c>
      <c r="K28700" s="4" t="s">
        <v>22</v>
      </c>
      <c r="L28700" s="4" t="s">
        <v>22</v>
      </c>
      <c r="M28700" s="4" t="s">
        <v>22</v>
      </c>
      <c r="N28700" s="4" t="s">
        <v>22</v>
      </c>
      <c r="O28700" s="4" t="s">
        <v>22</v>
      </c>
      <c r="P28700" s="4" t="s">
        <v>6</v>
      </c>
      <c r="Q28700" s="4" t="s">
        <v>6</v>
      </c>
      <c r="R28700" s="4" t="s">
        <v>9</v>
      </c>
      <c r="S28700" s="4" t="s">
        <v>13</v>
      </c>
      <c r="T28700" s="4" t="s">
        <v>9</v>
      </c>
      <c r="U28700" s="4" t="s">
        <v>9</v>
      </c>
      <c r="V28700" s="4" t="s">
        <v>10</v>
      </c>
    </row>
    <row r="28701" spans="1:22">
      <c r="A28701" t="n">
        <v>229771</v>
      </c>
      <c r="B28701" s="68" t="n">
        <v>19</v>
      </c>
      <c r="C28701" s="7" t="n">
        <v>7033</v>
      </c>
      <c r="D28701" s="7" t="s">
        <v>1540</v>
      </c>
      <c r="E28701" s="7" t="s">
        <v>1528</v>
      </c>
      <c r="F28701" s="7" t="s">
        <v>12</v>
      </c>
      <c r="G28701" s="7" t="n">
        <v>0</v>
      </c>
      <c r="H28701" s="7" t="n">
        <v>1</v>
      </c>
      <c r="I28701" s="7" t="n">
        <v>0</v>
      </c>
      <c r="J28701" s="7" t="n">
        <v>0</v>
      </c>
      <c r="K28701" s="7" t="n">
        <v>0</v>
      </c>
      <c r="L28701" s="7" t="n">
        <v>0</v>
      </c>
      <c r="M28701" s="7" t="n">
        <v>1</v>
      </c>
      <c r="N28701" s="7" t="n">
        <v>1.60000002384186</v>
      </c>
      <c r="O28701" s="7" t="n">
        <v>0.0900000035762787</v>
      </c>
      <c r="P28701" s="7" t="s">
        <v>12</v>
      </c>
      <c r="Q28701" s="7" t="s">
        <v>12</v>
      </c>
      <c r="R28701" s="7" t="n">
        <v>-1</v>
      </c>
      <c r="S28701" s="7" t="n">
        <v>0</v>
      </c>
      <c r="T28701" s="7" t="n">
        <v>0</v>
      </c>
      <c r="U28701" s="7" t="n">
        <v>0</v>
      </c>
      <c r="V28701" s="7" t="n">
        <v>0</v>
      </c>
    </row>
    <row r="28702" spans="1:22">
      <c r="A28702" t="s">
        <v>4</v>
      </c>
      <c r="B28702" s="4" t="s">
        <v>5</v>
      </c>
      <c r="C28702" s="4" t="s">
        <v>10</v>
      </c>
      <c r="D28702" s="4" t="s">
        <v>6</v>
      </c>
      <c r="E28702" s="4" t="s">
        <v>6</v>
      </c>
      <c r="F28702" s="4" t="s">
        <v>6</v>
      </c>
      <c r="G28702" s="4" t="s">
        <v>13</v>
      </c>
      <c r="H28702" s="4" t="s">
        <v>9</v>
      </c>
      <c r="I28702" s="4" t="s">
        <v>22</v>
      </c>
      <c r="J28702" s="4" t="s">
        <v>22</v>
      </c>
      <c r="K28702" s="4" t="s">
        <v>22</v>
      </c>
      <c r="L28702" s="4" t="s">
        <v>22</v>
      </c>
      <c r="M28702" s="4" t="s">
        <v>22</v>
      </c>
      <c r="N28702" s="4" t="s">
        <v>22</v>
      </c>
      <c r="O28702" s="4" t="s">
        <v>22</v>
      </c>
      <c r="P28702" s="4" t="s">
        <v>6</v>
      </c>
      <c r="Q28702" s="4" t="s">
        <v>6</v>
      </c>
      <c r="R28702" s="4" t="s">
        <v>9</v>
      </c>
      <c r="S28702" s="4" t="s">
        <v>13</v>
      </c>
      <c r="T28702" s="4" t="s">
        <v>9</v>
      </c>
      <c r="U28702" s="4" t="s">
        <v>9</v>
      </c>
      <c r="V28702" s="4" t="s">
        <v>10</v>
      </c>
    </row>
    <row r="28703" spans="1:22">
      <c r="A28703" t="n">
        <v>229842</v>
      </c>
      <c r="B28703" s="68" t="n">
        <v>19</v>
      </c>
      <c r="C28703" s="7" t="n">
        <v>7013</v>
      </c>
      <c r="D28703" s="7" t="s">
        <v>1681</v>
      </c>
      <c r="E28703" s="7" t="s">
        <v>1682</v>
      </c>
      <c r="F28703" s="7" t="s">
        <v>12</v>
      </c>
      <c r="G28703" s="7" t="n">
        <v>0</v>
      </c>
      <c r="H28703" s="7" t="n">
        <v>1</v>
      </c>
      <c r="I28703" s="7" t="n">
        <v>0</v>
      </c>
      <c r="J28703" s="7" t="n">
        <v>0</v>
      </c>
      <c r="K28703" s="7" t="n">
        <v>0</v>
      </c>
      <c r="L28703" s="7" t="n">
        <v>0</v>
      </c>
      <c r="M28703" s="7" t="n">
        <v>1</v>
      </c>
      <c r="N28703" s="7" t="n">
        <v>1.60000002384186</v>
      </c>
      <c r="O28703" s="7" t="n">
        <v>0.0900000035762787</v>
      </c>
      <c r="P28703" s="7" t="s">
        <v>12</v>
      </c>
      <c r="Q28703" s="7" t="s">
        <v>12</v>
      </c>
      <c r="R28703" s="7" t="n">
        <v>-1</v>
      </c>
      <c r="S28703" s="7" t="n">
        <v>0</v>
      </c>
      <c r="T28703" s="7" t="n">
        <v>0</v>
      </c>
      <c r="U28703" s="7" t="n">
        <v>0</v>
      </c>
      <c r="V28703" s="7" t="n">
        <v>0</v>
      </c>
    </row>
    <row r="28704" spans="1:22">
      <c r="A28704" t="s">
        <v>4</v>
      </c>
      <c r="B28704" s="4" t="s">
        <v>5</v>
      </c>
      <c r="C28704" s="4" t="s">
        <v>10</v>
      </c>
      <c r="D28704" s="4" t="s">
        <v>6</v>
      </c>
      <c r="E28704" s="4" t="s">
        <v>6</v>
      </c>
      <c r="F28704" s="4" t="s">
        <v>6</v>
      </c>
      <c r="G28704" s="4" t="s">
        <v>13</v>
      </c>
      <c r="H28704" s="4" t="s">
        <v>9</v>
      </c>
      <c r="I28704" s="4" t="s">
        <v>22</v>
      </c>
      <c r="J28704" s="4" t="s">
        <v>22</v>
      </c>
      <c r="K28704" s="4" t="s">
        <v>22</v>
      </c>
      <c r="L28704" s="4" t="s">
        <v>22</v>
      </c>
      <c r="M28704" s="4" t="s">
        <v>22</v>
      </c>
      <c r="N28704" s="4" t="s">
        <v>22</v>
      </c>
      <c r="O28704" s="4" t="s">
        <v>22</v>
      </c>
      <c r="P28704" s="4" t="s">
        <v>6</v>
      </c>
      <c r="Q28704" s="4" t="s">
        <v>6</v>
      </c>
      <c r="R28704" s="4" t="s">
        <v>9</v>
      </c>
      <c r="S28704" s="4" t="s">
        <v>13</v>
      </c>
      <c r="T28704" s="4" t="s">
        <v>9</v>
      </c>
      <c r="U28704" s="4" t="s">
        <v>9</v>
      </c>
      <c r="V28704" s="4" t="s">
        <v>10</v>
      </c>
    </row>
    <row r="28705" spans="1:22">
      <c r="A28705" t="n">
        <v>229918</v>
      </c>
      <c r="B28705" s="68" t="n">
        <v>19</v>
      </c>
      <c r="C28705" s="7" t="n">
        <v>1630</v>
      </c>
      <c r="D28705" s="7" t="s">
        <v>1483</v>
      </c>
      <c r="E28705" s="7" t="s">
        <v>1484</v>
      </c>
      <c r="F28705" s="7" t="s">
        <v>12</v>
      </c>
      <c r="G28705" s="7" t="n">
        <v>0</v>
      </c>
      <c r="H28705" s="7" t="n">
        <v>545</v>
      </c>
      <c r="I28705" s="7" t="n">
        <v>0</v>
      </c>
      <c r="J28705" s="7" t="n">
        <v>0</v>
      </c>
      <c r="K28705" s="7" t="n">
        <v>0</v>
      </c>
      <c r="L28705" s="7" t="n">
        <v>0</v>
      </c>
      <c r="M28705" s="7" t="n">
        <v>1</v>
      </c>
      <c r="N28705" s="7" t="n">
        <v>1.60000002384186</v>
      </c>
      <c r="O28705" s="7" t="n">
        <v>0.0900000035762787</v>
      </c>
      <c r="P28705" s="7" t="s">
        <v>12</v>
      </c>
      <c r="Q28705" s="7" t="s">
        <v>12</v>
      </c>
      <c r="R28705" s="7" t="n">
        <v>-1</v>
      </c>
      <c r="S28705" s="7" t="n">
        <v>0</v>
      </c>
      <c r="T28705" s="7" t="n">
        <v>0</v>
      </c>
      <c r="U28705" s="7" t="n">
        <v>0</v>
      </c>
      <c r="V28705" s="7" t="n">
        <v>0</v>
      </c>
    </row>
    <row r="28706" spans="1:22">
      <c r="A28706" t="s">
        <v>4</v>
      </c>
      <c r="B28706" s="4" t="s">
        <v>5</v>
      </c>
      <c r="C28706" s="4" t="s">
        <v>10</v>
      </c>
      <c r="D28706" s="4" t="s">
        <v>6</v>
      </c>
      <c r="E28706" s="4" t="s">
        <v>6</v>
      </c>
      <c r="F28706" s="4" t="s">
        <v>6</v>
      </c>
      <c r="G28706" s="4" t="s">
        <v>13</v>
      </c>
      <c r="H28706" s="4" t="s">
        <v>9</v>
      </c>
      <c r="I28706" s="4" t="s">
        <v>22</v>
      </c>
      <c r="J28706" s="4" t="s">
        <v>22</v>
      </c>
      <c r="K28706" s="4" t="s">
        <v>22</v>
      </c>
      <c r="L28706" s="4" t="s">
        <v>22</v>
      </c>
      <c r="M28706" s="4" t="s">
        <v>22</v>
      </c>
      <c r="N28706" s="4" t="s">
        <v>22</v>
      </c>
      <c r="O28706" s="4" t="s">
        <v>22</v>
      </c>
      <c r="P28706" s="4" t="s">
        <v>6</v>
      </c>
      <c r="Q28706" s="4" t="s">
        <v>6</v>
      </c>
      <c r="R28706" s="4" t="s">
        <v>9</v>
      </c>
      <c r="S28706" s="4" t="s">
        <v>13</v>
      </c>
      <c r="T28706" s="4" t="s">
        <v>9</v>
      </c>
      <c r="U28706" s="4" t="s">
        <v>9</v>
      </c>
      <c r="V28706" s="4" t="s">
        <v>10</v>
      </c>
    </row>
    <row r="28707" spans="1:22">
      <c r="A28707" t="n">
        <v>229991</v>
      </c>
      <c r="B28707" s="68" t="n">
        <v>19</v>
      </c>
      <c r="C28707" s="7" t="n">
        <v>16</v>
      </c>
      <c r="D28707" s="7" t="s">
        <v>1362</v>
      </c>
      <c r="E28707" s="7" t="s">
        <v>1363</v>
      </c>
      <c r="F28707" s="7" t="s">
        <v>12</v>
      </c>
      <c r="G28707" s="7" t="n">
        <v>0</v>
      </c>
      <c r="H28707" s="7" t="n">
        <v>1</v>
      </c>
      <c r="I28707" s="7" t="n">
        <v>0</v>
      </c>
      <c r="J28707" s="7" t="n">
        <v>0</v>
      </c>
      <c r="K28707" s="7" t="n">
        <v>0</v>
      </c>
      <c r="L28707" s="7" t="n">
        <v>0</v>
      </c>
      <c r="M28707" s="7" t="n">
        <v>1</v>
      </c>
      <c r="N28707" s="7" t="n">
        <v>1.60000002384186</v>
      </c>
      <c r="O28707" s="7" t="n">
        <v>0.0900000035762787</v>
      </c>
      <c r="P28707" s="7" t="s">
        <v>12</v>
      </c>
      <c r="Q28707" s="7" t="s">
        <v>12</v>
      </c>
      <c r="R28707" s="7" t="n">
        <v>-1</v>
      </c>
      <c r="S28707" s="7" t="n">
        <v>0</v>
      </c>
      <c r="T28707" s="7" t="n">
        <v>0</v>
      </c>
      <c r="U28707" s="7" t="n">
        <v>0</v>
      </c>
      <c r="V28707" s="7" t="n">
        <v>0</v>
      </c>
    </row>
    <row r="28708" spans="1:22">
      <c r="A28708" t="s">
        <v>4</v>
      </c>
      <c r="B28708" s="4" t="s">
        <v>5</v>
      </c>
      <c r="C28708" s="4" t="s">
        <v>10</v>
      </c>
      <c r="D28708" s="4" t="s">
        <v>6</v>
      </c>
      <c r="E28708" s="4" t="s">
        <v>6</v>
      </c>
      <c r="F28708" s="4" t="s">
        <v>6</v>
      </c>
      <c r="G28708" s="4" t="s">
        <v>13</v>
      </c>
      <c r="H28708" s="4" t="s">
        <v>9</v>
      </c>
      <c r="I28708" s="4" t="s">
        <v>22</v>
      </c>
      <c r="J28708" s="4" t="s">
        <v>22</v>
      </c>
      <c r="K28708" s="4" t="s">
        <v>22</v>
      </c>
      <c r="L28708" s="4" t="s">
        <v>22</v>
      </c>
      <c r="M28708" s="4" t="s">
        <v>22</v>
      </c>
      <c r="N28708" s="4" t="s">
        <v>22</v>
      </c>
      <c r="O28708" s="4" t="s">
        <v>22</v>
      </c>
      <c r="P28708" s="4" t="s">
        <v>6</v>
      </c>
      <c r="Q28708" s="4" t="s">
        <v>6</v>
      </c>
      <c r="R28708" s="4" t="s">
        <v>9</v>
      </c>
      <c r="S28708" s="4" t="s">
        <v>13</v>
      </c>
      <c r="T28708" s="4" t="s">
        <v>9</v>
      </c>
      <c r="U28708" s="4" t="s">
        <v>9</v>
      </c>
      <c r="V28708" s="4" t="s">
        <v>10</v>
      </c>
    </row>
    <row r="28709" spans="1:22">
      <c r="A28709" t="n">
        <v>230060</v>
      </c>
      <c r="B28709" s="68" t="n">
        <v>19</v>
      </c>
      <c r="C28709" s="7" t="n">
        <v>15</v>
      </c>
      <c r="D28709" s="7" t="s">
        <v>1364</v>
      </c>
      <c r="E28709" s="7" t="s">
        <v>1479</v>
      </c>
      <c r="F28709" s="7" t="s">
        <v>12</v>
      </c>
      <c r="G28709" s="7" t="n">
        <v>0</v>
      </c>
      <c r="H28709" s="7" t="n">
        <v>1</v>
      </c>
      <c r="I28709" s="7" t="n">
        <v>0</v>
      </c>
      <c r="J28709" s="7" t="n">
        <v>0</v>
      </c>
      <c r="K28709" s="7" t="n">
        <v>0</v>
      </c>
      <c r="L28709" s="7" t="n">
        <v>0</v>
      </c>
      <c r="M28709" s="7" t="n">
        <v>1</v>
      </c>
      <c r="N28709" s="7" t="n">
        <v>1.60000002384186</v>
      </c>
      <c r="O28709" s="7" t="n">
        <v>0.0900000035762787</v>
      </c>
      <c r="P28709" s="7" t="s">
        <v>12</v>
      </c>
      <c r="Q28709" s="7" t="s">
        <v>12</v>
      </c>
      <c r="R28709" s="7" t="n">
        <v>-1</v>
      </c>
      <c r="S28709" s="7" t="n">
        <v>0</v>
      </c>
      <c r="T28709" s="7" t="n">
        <v>0</v>
      </c>
      <c r="U28709" s="7" t="n">
        <v>0</v>
      </c>
      <c r="V28709" s="7" t="n">
        <v>0</v>
      </c>
    </row>
    <row r="28710" spans="1:22">
      <c r="A28710" t="s">
        <v>4</v>
      </c>
      <c r="B28710" s="4" t="s">
        <v>5</v>
      </c>
      <c r="C28710" s="4" t="s">
        <v>10</v>
      </c>
      <c r="D28710" s="4" t="s">
        <v>6</v>
      </c>
      <c r="E28710" s="4" t="s">
        <v>6</v>
      </c>
      <c r="F28710" s="4" t="s">
        <v>6</v>
      </c>
      <c r="G28710" s="4" t="s">
        <v>13</v>
      </c>
      <c r="H28710" s="4" t="s">
        <v>9</v>
      </c>
      <c r="I28710" s="4" t="s">
        <v>22</v>
      </c>
      <c r="J28710" s="4" t="s">
        <v>22</v>
      </c>
      <c r="K28710" s="4" t="s">
        <v>22</v>
      </c>
      <c r="L28710" s="4" t="s">
        <v>22</v>
      </c>
      <c r="M28710" s="4" t="s">
        <v>22</v>
      </c>
      <c r="N28710" s="4" t="s">
        <v>22</v>
      </c>
      <c r="O28710" s="4" t="s">
        <v>22</v>
      </c>
      <c r="P28710" s="4" t="s">
        <v>6</v>
      </c>
      <c r="Q28710" s="4" t="s">
        <v>6</v>
      </c>
      <c r="R28710" s="4" t="s">
        <v>9</v>
      </c>
      <c r="S28710" s="4" t="s">
        <v>13</v>
      </c>
      <c r="T28710" s="4" t="s">
        <v>9</v>
      </c>
      <c r="U28710" s="4" t="s">
        <v>9</v>
      </c>
      <c r="V28710" s="4" t="s">
        <v>10</v>
      </c>
    </row>
    <row r="28711" spans="1:22">
      <c r="A28711" t="n">
        <v>230134</v>
      </c>
      <c r="B28711" s="68" t="n">
        <v>19</v>
      </c>
      <c r="C28711" s="7" t="n">
        <v>23</v>
      </c>
      <c r="D28711" s="7" t="s">
        <v>1541</v>
      </c>
      <c r="E28711" s="7" t="s">
        <v>1542</v>
      </c>
      <c r="F28711" s="7" t="s">
        <v>12</v>
      </c>
      <c r="G28711" s="7" t="n">
        <v>0</v>
      </c>
      <c r="H28711" s="7" t="n">
        <v>1</v>
      </c>
      <c r="I28711" s="7" t="n">
        <v>0</v>
      </c>
      <c r="J28711" s="7" t="n">
        <v>0</v>
      </c>
      <c r="K28711" s="7" t="n">
        <v>0</v>
      </c>
      <c r="L28711" s="7" t="n">
        <v>0</v>
      </c>
      <c r="M28711" s="7" t="n">
        <v>1</v>
      </c>
      <c r="N28711" s="7" t="n">
        <v>1.60000002384186</v>
      </c>
      <c r="O28711" s="7" t="n">
        <v>0.0900000035762787</v>
      </c>
      <c r="P28711" s="7" t="s">
        <v>12</v>
      </c>
      <c r="Q28711" s="7" t="s">
        <v>12</v>
      </c>
      <c r="R28711" s="7" t="n">
        <v>-1</v>
      </c>
      <c r="S28711" s="7" t="n">
        <v>0</v>
      </c>
      <c r="T28711" s="7" t="n">
        <v>0</v>
      </c>
      <c r="U28711" s="7" t="n">
        <v>0</v>
      </c>
      <c r="V28711" s="7" t="n">
        <v>0</v>
      </c>
    </row>
    <row r="28712" spans="1:22">
      <c r="A28712" t="s">
        <v>4</v>
      </c>
      <c r="B28712" s="4" t="s">
        <v>5</v>
      </c>
      <c r="C28712" s="4" t="s">
        <v>10</v>
      </c>
      <c r="D28712" s="4" t="s">
        <v>13</v>
      </c>
      <c r="E28712" s="4" t="s">
        <v>13</v>
      </c>
      <c r="F28712" s="4" t="s">
        <v>6</v>
      </c>
    </row>
    <row r="28713" spans="1:22">
      <c r="A28713" t="n">
        <v>230206</v>
      </c>
      <c r="B28713" s="22" t="n">
        <v>20</v>
      </c>
      <c r="C28713" s="7" t="n">
        <v>0</v>
      </c>
      <c r="D28713" s="7" t="n">
        <v>3</v>
      </c>
      <c r="E28713" s="7" t="n">
        <v>10</v>
      </c>
      <c r="F28713" s="7" t="s">
        <v>80</v>
      </c>
    </row>
    <row r="28714" spans="1:22">
      <c r="A28714" t="s">
        <v>4</v>
      </c>
      <c r="B28714" s="4" t="s">
        <v>5</v>
      </c>
      <c r="C28714" s="4" t="s">
        <v>10</v>
      </c>
    </row>
    <row r="28715" spans="1:22">
      <c r="A28715" t="n">
        <v>230224</v>
      </c>
      <c r="B28715" s="35" t="n">
        <v>16</v>
      </c>
      <c r="C28715" s="7" t="n">
        <v>0</v>
      </c>
    </row>
    <row r="28716" spans="1:22">
      <c r="A28716" t="s">
        <v>4</v>
      </c>
      <c r="B28716" s="4" t="s">
        <v>5</v>
      </c>
      <c r="C28716" s="4" t="s">
        <v>10</v>
      </c>
      <c r="D28716" s="4" t="s">
        <v>13</v>
      </c>
      <c r="E28716" s="4" t="s">
        <v>13</v>
      </c>
      <c r="F28716" s="4" t="s">
        <v>6</v>
      </c>
    </row>
    <row r="28717" spans="1:22">
      <c r="A28717" t="n">
        <v>230227</v>
      </c>
      <c r="B28717" s="22" t="n">
        <v>20</v>
      </c>
      <c r="C28717" s="7" t="n">
        <v>1</v>
      </c>
      <c r="D28717" s="7" t="n">
        <v>3</v>
      </c>
      <c r="E28717" s="7" t="n">
        <v>10</v>
      </c>
      <c r="F28717" s="7" t="s">
        <v>80</v>
      </c>
    </row>
    <row r="28718" spans="1:22">
      <c r="A28718" t="s">
        <v>4</v>
      </c>
      <c r="B28718" s="4" t="s">
        <v>5</v>
      </c>
      <c r="C28718" s="4" t="s">
        <v>10</v>
      </c>
    </row>
    <row r="28719" spans="1:22">
      <c r="A28719" t="n">
        <v>230245</v>
      </c>
      <c r="B28719" s="35" t="n">
        <v>16</v>
      </c>
      <c r="C28719" s="7" t="n">
        <v>0</v>
      </c>
    </row>
    <row r="28720" spans="1:22">
      <c r="A28720" t="s">
        <v>4</v>
      </c>
      <c r="B28720" s="4" t="s">
        <v>5</v>
      </c>
      <c r="C28720" s="4" t="s">
        <v>10</v>
      </c>
      <c r="D28720" s="4" t="s">
        <v>13</v>
      </c>
      <c r="E28720" s="4" t="s">
        <v>13</v>
      </c>
      <c r="F28720" s="4" t="s">
        <v>6</v>
      </c>
    </row>
    <row r="28721" spans="1:22">
      <c r="A28721" t="n">
        <v>230248</v>
      </c>
      <c r="B28721" s="22" t="n">
        <v>20</v>
      </c>
      <c r="C28721" s="7" t="n">
        <v>2</v>
      </c>
      <c r="D28721" s="7" t="n">
        <v>3</v>
      </c>
      <c r="E28721" s="7" t="n">
        <v>10</v>
      </c>
      <c r="F28721" s="7" t="s">
        <v>80</v>
      </c>
    </row>
    <row r="28722" spans="1:22">
      <c r="A28722" t="s">
        <v>4</v>
      </c>
      <c r="B28722" s="4" t="s">
        <v>5</v>
      </c>
      <c r="C28722" s="4" t="s">
        <v>10</v>
      </c>
    </row>
    <row r="28723" spans="1:22">
      <c r="A28723" t="n">
        <v>230266</v>
      </c>
      <c r="B28723" s="35" t="n">
        <v>16</v>
      </c>
      <c r="C28723" s="7" t="n">
        <v>0</v>
      </c>
    </row>
    <row r="28724" spans="1:22">
      <c r="A28724" t="s">
        <v>4</v>
      </c>
      <c r="B28724" s="4" t="s">
        <v>5</v>
      </c>
      <c r="C28724" s="4" t="s">
        <v>10</v>
      </c>
      <c r="D28724" s="4" t="s">
        <v>13</v>
      </c>
      <c r="E28724" s="4" t="s">
        <v>13</v>
      </c>
      <c r="F28724" s="4" t="s">
        <v>6</v>
      </c>
    </row>
    <row r="28725" spans="1:22">
      <c r="A28725" t="n">
        <v>230269</v>
      </c>
      <c r="B28725" s="22" t="n">
        <v>20</v>
      </c>
      <c r="C28725" s="7" t="n">
        <v>3</v>
      </c>
      <c r="D28725" s="7" t="n">
        <v>3</v>
      </c>
      <c r="E28725" s="7" t="n">
        <v>10</v>
      </c>
      <c r="F28725" s="7" t="s">
        <v>80</v>
      </c>
    </row>
    <row r="28726" spans="1:22">
      <c r="A28726" t="s">
        <v>4</v>
      </c>
      <c r="B28726" s="4" t="s">
        <v>5</v>
      </c>
      <c r="C28726" s="4" t="s">
        <v>10</v>
      </c>
    </row>
    <row r="28727" spans="1:22">
      <c r="A28727" t="n">
        <v>230287</v>
      </c>
      <c r="B28727" s="35" t="n">
        <v>16</v>
      </c>
      <c r="C28727" s="7" t="n">
        <v>0</v>
      </c>
    </row>
    <row r="28728" spans="1:22">
      <c r="A28728" t="s">
        <v>4</v>
      </c>
      <c r="B28728" s="4" t="s">
        <v>5</v>
      </c>
      <c r="C28728" s="4" t="s">
        <v>10</v>
      </c>
      <c r="D28728" s="4" t="s">
        <v>13</v>
      </c>
      <c r="E28728" s="4" t="s">
        <v>13</v>
      </c>
      <c r="F28728" s="4" t="s">
        <v>6</v>
      </c>
    </row>
    <row r="28729" spans="1:22">
      <c r="A28729" t="n">
        <v>230290</v>
      </c>
      <c r="B28729" s="22" t="n">
        <v>20</v>
      </c>
      <c r="C28729" s="7" t="n">
        <v>4</v>
      </c>
      <c r="D28729" s="7" t="n">
        <v>3</v>
      </c>
      <c r="E28729" s="7" t="n">
        <v>10</v>
      </c>
      <c r="F28729" s="7" t="s">
        <v>80</v>
      </c>
    </row>
    <row r="28730" spans="1:22">
      <c r="A28730" t="s">
        <v>4</v>
      </c>
      <c r="B28730" s="4" t="s">
        <v>5</v>
      </c>
      <c r="C28730" s="4" t="s">
        <v>10</v>
      </c>
    </row>
    <row r="28731" spans="1:22">
      <c r="A28731" t="n">
        <v>230308</v>
      </c>
      <c r="B28731" s="35" t="n">
        <v>16</v>
      </c>
      <c r="C28731" s="7" t="n">
        <v>0</v>
      </c>
    </row>
    <row r="28732" spans="1:22">
      <c r="A28732" t="s">
        <v>4</v>
      </c>
      <c r="B28732" s="4" t="s">
        <v>5</v>
      </c>
      <c r="C28732" s="4" t="s">
        <v>10</v>
      </c>
      <c r="D28732" s="4" t="s">
        <v>13</v>
      </c>
      <c r="E28732" s="4" t="s">
        <v>13</v>
      </c>
      <c r="F28732" s="4" t="s">
        <v>6</v>
      </c>
    </row>
    <row r="28733" spans="1:22">
      <c r="A28733" t="n">
        <v>230311</v>
      </c>
      <c r="B28733" s="22" t="n">
        <v>20</v>
      </c>
      <c r="C28733" s="7" t="n">
        <v>5</v>
      </c>
      <c r="D28733" s="7" t="n">
        <v>3</v>
      </c>
      <c r="E28733" s="7" t="n">
        <v>10</v>
      </c>
      <c r="F28733" s="7" t="s">
        <v>80</v>
      </c>
    </row>
    <row r="28734" spans="1:22">
      <c r="A28734" t="s">
        <v>4</v>
      </c>
      <c r="B28734" s="4" t="s">
        <v>5</v>
      </c>
      <c r="C28734" s="4" t="s">
        <v>10</v>
      </c>
    </row>
    <row r="28735" spans="1:22">
      <c r="A28735" t="n">
        <v>230329</v>
      </c>
      <c r="B28735" s="35" t="n">
        <v>16</v>
      </c>
      <c r="C28735" s="7" t="n">
        <v>0</v>
      </c>
    </row>
    <row r="28736" spans="1:22">
      <c r="A28736" t="s">
        <v>4</v>
      </c>
      <c r="B28736" s="4" t="s">
        <v>5</v>
      </c>
      <c r="C28736" s="4" t="s">
        <v>10</v>
      </c>
      <c r="D28736" s="4" t="s">
        <v>13</v>
      </c>
      <c r="E28736" s="4" t="s">
        <v>13</v>
      </c>
      <c r="F28736" s="4" t="s">
        <v>6</v>
      </c>
    </row>
    <row r="28737" spans="1:6">
      <c r="A28737" t="n">
        <v>230332</v>
      </c>
      <c r="B28737" s="22" t="n">
        <v>20</v>
      </c>
      <c r="C28737" s="7" t="n">
        <v>6</v>
      </c>
      <c r="D28737" s="7" t="n">
        <v>3</v>
      </c>
      <c r="E28737" s="7" t="n">
        <v>10</v>
      </c>
      <c r="F28737" s="7" t="s">
        <v>80</v>
      </c>
    </row>
    <row r="28738" spans="1:6">
      <c r="A28738" t="s">
        <v>4</v>
      </c>
      <c r="B28738" s="4" t="s">
        <v>5</v>
      </c>
      <c r="C28738" s="4" t="s">
        <v>10</v>
      </c>
    </row>
    <row r="28739" spans="1:6">
      <c r="A28739" t="n">
        <v>230350</v>
      </c>
      <c r="B28739" s="35" t="n">
        <v>16</v>
      </c>
      <c r="C28739" s="7" t="n">
        <v>0</v>
      </c>
    </row>
    <row r="28740" spans="1:6">
      <c r="A28740" t="s">
        <v>4</v>
      </c>
      <c r="B28740" s="4" t="s">
        <v>5</v>
      </c>
      <c r="C28740" s="4" t="s">
        <v>10</v>
      </c>
      <c r="D28740" s="4" t="s">
        <v>13</v>
      </c>
      <c r="E28740" s="4" t="s">
        <v>13</v>
      </c>
      <c r="F28740" s="4" t="s">
        <v>6</v>
      </c>
    </row>
    <row r="28741" spans="1:6">
      <c r="A28741" t="n">
        <v>230353</v>
      </c>
      <c r="B28741" s="22" t="n">
        <v>20</v>
      </c>
      <c r="C28741" s="7" t="n">
        <v>7</v>
      </c>
      <c r="D28741" s="7" t="n">
        <v>3</v>
      </c>
      <c r="E28741" s="7" t="n">
        <v>10</v>
      </c>
      <c r="F28741" s="7" t="s">
        <v>80</v>
      </c>
    </row>
    <row r="28742" spans="1:6">
      <c r="A28742" t="s">
        <v>4</v>
      </c>
      <c r="B28742" s="4" t="s">
        <v>5</v>
      </c>
      <c r="C28742" s="4" t="s">
        <v>10</v>
      </c>
    </row>
    <row r="28743" spans="1:6">
      <c r="A28743" t="n">
        <v>230371</v>
      </c>
      <c r="B28743" s="35" t="n">
        <v>16</v>
      </c>
      <c r="C28743" s="7" t="n">
        <v>0</v>
      </c>
    </row>
    <row r="28744" spans="1:6">
      <c r="A28744" t="s">
        <v>4</v>
      </c>
      <c r="B28744" s="4" t="s">
        <v>5</v>
      </c>
      <c r="C28744" s="4" t="s">
        <v>10</v>
      </c>
      <c r="D28744" s="4" t="s">
        <v>13</v>
      </c>
      <c r="E28744" s="4" t="s">
        <v>13</v>
      </c>
      <c r="F28744" s="4" t="s">
        <v>6</v>
      </c>
    </row>
    <row r="28745" spans="1:6">
      <c r="A28745" t="n">
        <v>230374</v>
      </c>
      <c r="B28745" s="22" t="n">
        <v>20</v>
      </c>
      <c r="C28745" s="7" t="n">
        <v>8</v>
      </c>
      <c r="D28745" s="7" t="n">
        <v>3</v>
      </c>
      <c r="E28745" s="7" t="n">
        <v>10</v>
      </c>
      <c r="F28745" s="7" t="s">
        <v>80</v>
      </c>
    </row>
    <row r="28746" spans="1:6">
      <c r="A28746" t="s">
        <v>4</v>
      </c>
      <c r="B28746" s="4" t="s">
        <v>5</v>
      </c>
      <c r="C28746" s="4" t="s">
        <v>10</v>
      </c>
    </row>
    <row r="28747" spans="1:6">
      <c r="A28747" t="n">
        <v>230392</v>
      </c>
      <c r="B28747" s="35" t="n">
        <v>16</v>
      </c>
      <c r="C28747" s="7" t="n">
        <v>0</v>
      </c>
    </row>
    <row r="28748" spans="1:6">
      <c r="A28748" t="s">
        <v>4</v>
      </c>
      <c r="B28748" s="4" t="s">
        <v>5</v>
      </c>
      <c r="C28748" s="4" t="s">
        <v>10</v>
      </c>
      <c r="D28748" s="4" t="s">
        <v>13</v>
      </c>
      <c r="E28748" s="4" t="s">
        <v>13</v>
      </c>
      <c r="F28748" s="4" t="s">
        <v>6</v>
      </c>
    </row>
    <row r="28749" spans="1:6">
      <c r="A28749" t="n">
        <v>230395</v>
      </c>
      <c r="B28749" s="22" t="n">
        <v>20</v>
      </c>
      <c r="C28749" s="7" t="n">
        <v>9</v>
      </c>
      <c r="D28749" s="7" t="n">
        <v>3</v>
      </c>
      <c r="E28749" s="7" t="n">
        <v>10</v>
      </c>
      <c r="F28749" s="7" t="s">
        <v>80</v>
      </c>
    </row>
    <row r="28750" spans="1:6">
      <c r="A28750" t="s">
        <v>4</v>
      </c>
      <c r="B28750" s="4" t="s">
        <v>5</v>
      </c>
      <c r="C28750" s="4" t="s">
        <v>10</v>
      </c>
    </row>
    <row r="28751" spans="1:6">
      <c r="A28751" t="n">
        <v>230413</v>
      </c>
      <c r="B28751" s="35" t="n">
        <v>16</v>
      </c>
      <c r="C28751" s="7" t="n">
        <v>0</v>
      </c>
    </row>
    <row r="28752" spans="1:6">
      <c r="A28752" t="s">
        <v>4</v>
      </c>
      <c r="B28752" s="4" t="s">
        <v>5</v>
      </c>
      <c r="C28752" s="4" t="s">
        <v>10</v>
      </c>
      <c r="D28752" s="4" t="s">
        <v>13</v>
      </c>
      <c r="E28752" s="4" t="s">
        <v>13</v>
      </c>
      <c r="F28752" s="4" t="s">
        <v>6</v>
      </c>
    </row>
    <row r="28753" spans="1:6">
      <c r="A28753" t="n">
        <v>230416</v>
      </c>
      <c r="B28753" s="22" t="n">
        <v>20</v>
      </c>
      <c r="C28753" s="7" t="n">
        <v>7032</v>
      </c>
      <c r="D28753" s="7" t="n">
        <v>3</v>
      </c>
      <c r="E28753" s="7" t="n">
        <v>10</v>
      </c>
      <c r="F28753" s="7" t="s">
        <v>80</v>
      </c>
    </row>
    <row r="28754" spans="1:6">
      <c r="A28754" t="s">
        <v>4</v>
      </c>
      <c r="B28754" s="4" t="s">
        <v>5</v>
      </c>
      <c r="C28754" s="4" t="s">
        <v>10</v>
      </c>
    </row>
    <row r="28755" spans="1:6">
      <c r="A28755" t="n">
        <v>230434</v>
      </c>
      <c r="B28755" s="35" t="n">
        <v>16</v>
      </c>
      <c r="C28755" s="7" t="n">
        <v>0</v>
      </c>
    </row>
    <row r="28756" spans="1:6">
      <c r="A28756" t="s">
        <v>4</v>
      </c>
      <c r="B28756" s="4" t="s">
        <v>5</v>
      </c>
      <c r="C28756" s="4" t="s">
        <v>10</v>
      </c>
      <c r="D28756" s="4" t="s">
        <v>13</v>
      </c>
      <c r="E28756" s="4" t="s">
        <v>13</v>
      </c>
      <c r="F28756" s="4" t="s">
        <v>6</v>
      </c>
    </row>
    <row r="28757" spans="1:6">
      <c r="A28757" t="n">
        <v>230437</v>
      </c>
      <c r="B28757" s="22" t="n">
        <v>20</v>
      </c>
      <c r="C28757" s="7" t="n">
        <v>19</v>
      </c>
      <c r="D28757" s="7" t="n">
        <v>3</v>
      </c>
      <c r="E28757" s="7" t="n">
        <v>10</v>
      </c>
      <c r="F28757" s="7" t="s">
        <v>80</v>
      </c>
    </row>
    <row r="28758" spans="1:6">
      <c r="A28758" t="s">
        <v>4</v>
      </c>
      <c r="B28758" s="4" t="s">
        <v>5</v>
      </c>
      <c r="C28758" s="4" t="s">
        <v>10</v>
      </c>
    </row>
    <row r="28759" spans="1:6">
      <c r="A28759" t="n">
        <v>230455</v>
      </c>
      <c r="B28759" s="35" t="n">
        <v>16</v>
      </c>
      <c r="C28759" s="7" t="n">
        <v>0</v>
      </c>
    </row>
    <row r="28760" spans="1:6">
      <c r="A28760" t="s">
        <v>4</v>
      </c>
      <c r="B28760" s="4" t="s">
        <v>5</v>
      </c>
      <c r="C28760" s="4" t="s">
        <v>10</v>
      </c>
      <c r="D28760" s="4" t="s">
        <v>13</v>
      </c>
      <c r="E28760" s="4" t="s">
        <v>13</v>
      </c>
      <c r="F28760" s="4" t="s">
        <v>6</v>
      </c>
    </row>
    <row r="28761" spans="1:6">
      <c r="A28761" t="n">
        <v>230458</v>
      </c>
      <c r="B28761" s="22" t="n">
        <v>20</v>
      </c>
      <c r="C28761" s="7" t="n">
        <v>7024</v>
      </c>
      <c r="D28761" s="7" t="n">
        <v>3</v>
      </c>
      <c r="E28761" s="7" t="n">
        <v>10</v>
      </c>
      <c r="F28761" s="7" t="s">
        <v>80</v>
      </c>
    </row>
    <row r="28762" spans="1:6">
      <c r="A28762" t="s">
        <v>4</v>
      </c>
      <c r="B28762" s="4" t="s">
        <v>5</v>
      </c>
      <c r="C28762" s="4" t="s">
        <v>10</v>
      </c>
    </row>
    <row r="28763" spans="1:6">
      <c r="A28763" t="n">
        <v>230476</v>
      </c>
      <c r="B28763" s="35" t="n">
        <v>16</v>
      </c>
      <c r="C28763" s="7" t="n">
        <v>0</v>
      </c>
    </row>
    <row r="28764" spans="1:6">
      <c r="A28764" t="s">
        <v>4</v>
      </c>
      <c r="B28764" s="4" t="s">
        <v>5</v>
      </c>
      <c r="C28764" s="4" t="s">
        <v>10</v>
      </c>
      <c r="D28764" s="4" t="s">
        <v>13</v>
      </c>
      <c r="E28764" s="4" t="s">
        <v>13</v>
      </c>
      <c r="F28764" s="4" t="s">
        <v>6</v>
      </c>
    </row>
    <row r="28765" spans="1:6">
      <c r="A28765" t="n">
        <v>230479</v>
      </c>
      <c r="B28765" s="22" t="n">
        <v>20</v>
      </c>
      <c r="C28765" s="7" t="n">
        <v>7034</v>
      </c>
      <c r="D28765" s="7" t="n">
        <v>3</v>
      </c>
      <c r="E28765" s="7" t="n">
        <v>10</v>
      </c>
      <c r="F28765" s="7" t="s">
        <v>80</v>
      </c>
    </row>
    <row r="28766" spans="1:6">
      <c r="A28766" t="s">
        <v>4</v>
      </c>
      <c r="B28766" s="4" t="s">
        <v>5</v>
      </c>
      <c r="C28766" s="4" t="s">
        <v>10</v>
      </c>
    </row>
    <row r="28767" spans="1:6">
      <c r="A28767" t="n">
        <v>230497</v>
      </c>
      <c r="B28767" s="35" t="n">
        <v>16</v>
      </c>
      <c r="C28767" s="7" t="n">
        <v>0</v>
      </c>
    </row>
    <row r="28768" spans="1:6">
      <c r="A28768" t="s">
        <v>4</v>
      </c>
      <c r="B28768" s="4" t="s">
        <v>5</v>
      </c>
      <c r="C28768" s="4" t="s">
        <v>10</v>
      </c>
      <c r="D28768" s="4" t="s">
        <v>13</v>
      </c>
      <c r="E28768" s="4" t="s">
        <v>13</v>
      </c>
      <c r="F28768" s="4" t="s">
        <v>6</v>
      </c>
    </row>
    <row r="28769" spans="1:6">
      <c r="A28769" t="n">
        <v>230500</v>
      </c>
      <c r="B28769" s="22" t="n">
        <v>20</v>
      </c>
      <c r="C28769" s="7" t="n">
        <v>7033</v>
      </c>
      <c r="D28769" s="7" t="n">
        <v>3</v>
      </c>
      <c r="E28769" s="7" t="n">
        <v>10</v>
      </c>
      <c r="F28769" s="7" t="s">
        <v>80</v>
      </c>
    </row>
    <row r="28770" spans="1:6">
      <c r="A28770" t="s">
        <v>4</v>
      </c>
      <c r="B28770" s="4" t="s">
        <v>5</v>
      </c>
      <c r="C28770" s="4" t="s">
        <v>10</v>
      </c>
    </row>
    <row r="28771" spans="1:6">
      <c r="A28771" t="n">
        <v>230518</v>
      </c>
      <c r="B28771" s="35" t="n">
        <v>16</v>
      </c>
      <c r="C28771" s="7" t="n">
        <v>0</v>
      </c>
    </row>
    <row r="28772" spans="1:6">
      <c r="A28772" t="s">
        <v>4</v>
      </c>
      <c r="B28772" s="4" t="s">
        <v>5</v>
      </c>
      <c r="C28772" s="4" t="s">
        <v>10</v>
      </c>
      <c r="D28772" s="4" t="s">
        <v>13</v>
      </c>
      <c r="E28772" s="4" t="s">
        <v>13</v>
      </c>
      <c r="F28772" s="4" t="s">
        <v>6</v>
      </c>
    </row>
    <row r="28773" spans="1:6">
      <c r="A28773" t="n">
        <v>230521</v>
      </c>
      <c r="B28773" s="22" t="n">
        <v>20</v>
      </c>
      <c r="C28773" s="7" t="n">
        <v>26</v>
      </c>
      <c r="D28773" s="7" t="n">
        <v>3</v>
      </c>
      <c r="E28773" s="7" t="n">
        <v>10</v>
      </c>
      <c r="F28773" s="7" t="s">
        <v>80</v>
      </c>
    </row>
    <row r="28774" spans="1:6">
      <c r="A28774" t="s">
        <v>4</v>
      </c>
      <c r="B28774" s="4" t="s">
        <v>5</v>
      </c>
      <c r="C28774" s="4" t="s">
        <v>10</v>
      </c>
    </row>
    <row r="28775" spans="1:6">
      <c r="A28775" t="n">
        <v>230539</v>
      </c>
      <c r="B28775" s="35" t="n">
        <v>16</v>
      </c>
      <c r="C28775" s="7" t="n">
        <v>0</v>
      </c>
    </row>
    <row r="28776" spans="1:6">
      <c r="A28776" t="s">
        <v>4</v>
      </c>
      <c r="B28776" s="4" t="s">
        <v>5</v>
      </c>
      <c r="C28776" s="4" t="s">
        <v>10</v>
      </c>
      <c r="D28776" s="4" t="s">
        <v>13</v>
      </c>
      <c r="E28776" s="4" t="s">
        <v>13</v>
      </c>
      <c r="F28776" s="4" t="s">
        <v>6</v>
      </c>
    </row>
    <row r="28777" spans="1:6">
      <c r="A28777" t="n">
        <v>230542</v>
      </c>
      <c r="B28777" s="22" t="n">
        <v>20</v>
      </c>
      <c r="C28777" s="7" t="n">
        <v>7013</v>
      </c>
      <c r="D28777" s="7" t="n">
        <v>3</v>
      </c>
      <c r="E28777" s="7" t="n">
        <v>10</v>
      </c>
      <c r="F28777" s="7" t="s">
        <v>80</v>
      </c>
    </row>
    <row r="28778" spans="1:6">
      <c r="A28778" t="s">
        <v>4</v>
      </c>
      <c r="B28778" s="4" t="s">
        <v>5</v>
      </c>
      <c r="C28778" s="4" t="s">
        <v>10</v>
      </c>
    </row>
    <row r="28779" spans="1:6">
      <c r="A28779" t="n">
        <v>230560</v>
      </c>
      <c r="B28779" s="35" t="n">
        <v>16</v>
      </c>
      <c r="C28779" s="7" t="n">
        <v>0</v>
      </c>
    </row>
    <row r="28780" spans="1:6">
      <c r="A28780" t="s">
        <v>4</v>
      </c>
      <c r="B28780" s="4" t="s">
        <v>5</v>
      </c>
      <c r="C28780" s="4" t="s">
        <v>10</v>
      </c>
      <c r="D28780" s="4" t="s">
        <v>13</v>
      </c>
      <c r="E28780" s="4" t="s">
        <v>13</v>
      </c>
      <c r="F28780" s="4" t="s">
        <v>6</v>
      </c>
    </row>
    <row r="28781" spans="1:6">
      <c r="A28781" t="n">
        <v>230563</v>
      </c>
      <c r="B28781" s="22" t="n">
        <v>20</v>
      </c>
      <c r="C28781" s="7" t="n">
        <v>1630</v>
      </c>
      <c r="D28781" s="7" t="n">
        <v>3</v>
      </c>
      <c r="E28781" s="7" t="n">
        <v>10</v>
      </c>
      <c r="F28781" s="7" t="s">
        <v>80</v>
      </c>
    </row>
    <row r="28782" spans="1:6">
      <c r="A28782" t="s">
        <v>4</v>
      </c>
      <c r="B28782" s="4" t="s">
        <v>5</v>
      </c>
      <c r="C28782" s="4" t="s">
        <v>10</v>
      </c>
    </row>
    <row r="28783" spans="1:6">
      <c r="A28783" t="n">
        <v>230581</v>
      </c>
      <c r="B28783" s="35" t="n">
        <v>16</v>
      </c>
      <c r="C28783" s="7" t="n">
        <v>0</v>
      </c>
    </row>
    <row r="28784" spans="1:6">
      <c r="A28784" t="s">
        <v>4</v>
      </c>
      <c r="B28784" s="4" t="s">
        <v>5</v>
      </c>
      <c r="C28784" s="4" t="s">
        <v>10</v>
      </c>
      <c r="D28784" s="4" t="s">
        <v>13</v>
      </c>
      <c r="E28784" s="4" t="s">
        <v>13</v>
      </c>
      <c r="F28784" s="4" t="s">
        <v>6</v>
      </c>
    </row>
    <row r="28785" spans="1:6">
      <c r="A28785" t="n">
        <v>230584</v>
      </c>
      <c r="B28785" s="22" t="n">
        <v>20</v>
      </c>
      <c r="C28785" s="7" t="n">
        <v>16</v>
      </c>
      <c r="D28785" s="7" t="n">
        <v>3</v>
      </c>
      <c r="E28785" s="7" t="n">
        <v>10</v>
      </c>
      <c r="F28785" s="7" t="s">
        <v>80</v>
      </c>
    </row>
    <row r="28786" spans="1:6">
      <c r="A28786" t="s">
        <v>4</v>
      </c>
      <c r="B28786" s="4" t="s">
        <v>5</v>
      </c>
      <c r="C28786" s="4" t="s">
        <v>10</v>
      </c>
    </row>
    <row r="28787" spans="1:6">
      <c r="A28787" t="n">
        <v>230602</v>
      </c>
      <c r="B28787" s="35" t="n">
        <v>16</v>
      </c>
      <c r="C28787" s="7" t="n">
        <v>0</v>
      </c>
    </row>
    <row r="28788" spans="1:6">
      <c r="A28788" t="s">
        <v>4</v>
      </c>
      <c r="B28788" s="4" t="s">
        <v>5</v>
      </c>
      <c r="C28788" s="4" t="s">
        <v>10</v>
      </c>
      <c r="D28788" s="4" t="s">
        <v>13</v>
      </c>
      <c r="E28788" s="4" t="s">
        <v>13</v>
      </c>
      <c r="F28788" s="4" t="s">
        <v>6</v>
      </c>
    </row>
    <row r="28789" spans="1:6">
      <c r="A28789" t="n">
        <v>230605</v>
      </c>
      <c r="B28789" s="22" t="n">
        <v>20</v>
      </c>
      <c r="C28789" s="7" t="n">
        <v>15</v>
      </c>
      <c r="D28789" s="7" t="n">
        <v>3</v>
      </c>
      <c r="E28789" s="7" t="n">
        <v>10</v>
      </c>
      <c r="F28789" s="7" t="s">
        <v>80</v>
      </c>
    </row>
    <row r="28790" spans="1:6">
      <c r="A28790" t="s">
        <v>4</v>
      </c>
      <c r="B28790" s="4" t="s">
        <v>5</v>
      </c>
      <c r="C28790" s="4" t="s">
        <v>10</v>
      </c>
    </row>
    <row r="28791" spans="1:6">
      <c r="A28791" t="n">
        <v>230623</v>
      </c>
      <c r="B28791" s="35" t="n">
        <v>16</v>
      </c>
      <c r="C28791" s="7" t="n">
        <v>0</v>
      </c>
    </row>
    <row r="28792" spans="1:6">
      <c r="A28792" t="s">
        <v>4</v>
      </c>
      <c r="B28792" s="4" t="s">
        <v>5</v>
      </c>
      <c r="C28792" s="4" t="s">
        <v>10</v>
      </c>
      <c r="D28792" s="4" t="s">
        <v>13</v>
      </c>
      <c r="E28792" s="4" t="s">
        <v>13</v>
      </c>
      <c r="F28792" s="4" t="s">
        <v>6</v>
      </c>
    </row>
    <row r="28793" spans="1:6">
      <c r="A28793" t="n">
        <v>230626</v>
      </c>
      <c r="B28793" s="22" t="n">
        <v>20</v>
      </c>
      <c r="C28793" s="7" t="n">
        <v>23</v>
      </c>
      <c r="D28793" s="7" t="n">
        <v>3</v>
      </c>
      <c r="E28793" s="7" t="n">
        <v>10</v>
      </c>
      <c r="F28793" s="7" t="s">
        <v>80</v>
      </c>
    </row>
    <row r="28794" spans="1:6">
      <c r="A28794" t="s">
        <v>4</v>
      </c>
      <c r="B28794" s="4" t="s">
        <v>5</v>
      </c>
      <c r="C28794" s="4" t="s">
        <v>10</v>
      </c>
    </row>
    <row r="28795" spans="1:6">
      <c r="A28795" t="n">
        <v>230644</v>
      </c>
      <c r="B28795" s="35" t="n">
        <v>16</v>
      </c>
      <c r="C28795" s="7" t="n">
        <v>0</v>
      </c>
    </row>
    <row r="28796" spans="1:6">
      <c r="A28796" t="s">
        <v>4</v>
      </c>
      <c r="B28796" s="4" t="s">
        <v>5</v>
      </c>
      <c r="C28796" s="4" t="s">
        <v>13</v>
      </c>
      <c r="D28796" s="4" t="s">
        <v>10</v>
      </c>
      <c r="E28796" s="4" t="s">
        <v>13</v>
      </c>
      <c r="F28796" s="4" t="s">
        <v>6</v>
      </c>
      <c r="G28796" s="4" t="s">
        <v>6</v>
      </c>
      <c r="H28796" s="4" t="s">
        <v>6</v>
      </c>
      <c r="I28796" s="4" t="s">
        <v>6</v>
      </c>
      <c r="J28796" s="4" t="s">
        <v>6</v>
      </c>
      <c r="K28796" s="4" t="s">
        <v>6</v>
      </c>
      <c r="L28796" s="4" t="s">
        <v>6</v>
      </c>
      <c r="M28796" s="4" t="s">
        <v>6</v>
      </c>
      <c r="N28796" s="4" t="s">
        <v>6</v>
      </c>
      <c r="O28796" s="4" t="s">
        <v>6</v>
      </c>
      <c r="P28796" s="4" t="s">
        <v>6</v>
      </c>
      <c r="Q28796" s="4" t="s">
        <v>6</v>
      </c>
      <c r="R28796" s="4" t="s">
        <v>6</v>
      </c>
      <c r="S28796" s="4" t="s">
        <v>6</v>
      </c>
      <c r="T28796" s="4" t="s">
        <v>6</v>
      </c>
      <c r="U28796" s="4" t="s">
        <v>6</v>
      </c>
    </row>
    <row r="28797" spans="1:6">
      <c r="A28797" t="n">
        <v>230647</v>
      </c>
      <c r="B28797" s="38" t="n">
        <v>36</v>
      </c>
      <c r="C28797" s="7" t="n">
        <v>8</v>
      </c>
      <c r="D28797" s="7" t="n">
        <v>0</v>
      </c>
      <c r="E28797" s="7" t="n">
        <v>0</v>
      </c>
      <c r="F28797" s="7" t="s">
        <v>1488</v>
      </c>
      <c r="G28797" s="7" t="s">
        <v>12</v>
      </c>
      <c r="H28797" s="7" t="s">
        <v>12</v>
      </c>
      <c r="I28797" s="7" t="s">
        <v>12</v>
      </c>
      <c r="J28797" s="7" t="s">
        <v>12</v>
      </c>
      <c r="K28797" s="7" t="s">
        <v>12</v>
      </c>
      <c r="L28797" s="7" t="s">
        <v>12</v>
      </c>
      <c r="M28797" s="7" t="s">
        <v>12</v>
      </c>
      <c r="N28797" s="7" t="s">
        <v>12</v>
      </c>
      <c r="O28797" s="7" t="s">
        <v>12</v>
      </c>
      <c r="P28797" s="7" t="s">
        <v>12</v>
      </c>
      <c r="Q28797" s="7" t="s">
        <v>12</v>
      </c>
      <c r="R28797" s="7" t="s">
        <v>12</v>
      </c>
      <c r="S28797" s="7" t="s">
        <v>12</v>
      </c>
      <c r="T28797" s="7" t="s">
        <v>12</v>
      </c>
      <c r="U28797" s="7" t="s">
        <v>12</v>
      </c>
    </row>
    <row r="28798" spans="1:6">
      <c r="A28798" t="s">
        <v>4</v>
      </c>
      <c r="B28798" s="4" t="s">
        <v>5</v>
      </c>
      <c r="C28798" s="4" t="s">
        <v>13</v>
      </c>
      <c r="D28798" s="4" t="s">
        <v>10</v>
      </c>
      <c r="E28798" s="4" t="s">
        <v>13</v>
      </c>
      <c r="F28798" s="4" t="s">
        <v>6</v>
      </c>
      <c r="G28798" s="4" t="s">
        <v>6</v>
      </c>
      <c r="H28798" s="4" t="s">
        <v>6</v>
      </c>
      <c r="I28798" s="4" t="s">
        <v>6</v>
      </c>
      <c r="J28798" s="4" t="s">
        <v>6</v>
      </c>
      <c r="K28798" s="4" t="s">
        <v>6</v>
      </c>
      <c r="L28798" s="4" t="s">
        <v>6</v>
      </c>
      <c r="M28798" s="4" t="s">
        <v>6</v>
      </c>
      <c r="N28798" s="4" t="s">
        <v>6</v>
      </c>
      <c r="O28798" s="4" t="s">
        <v>6</v>
      </c>
      <c r="P28798" s="4" t="s">
        <v>6</v>
      </c>
      <c r="Q28798" s="4" t="s">
        <v>6</v>
      </c>
      <c r="R28798" s="4" t="s">
        <v>6</v>
      </c>
      <c r="S28798" s="4" t="s">
        <v>6</v>
      </c>
      <c r="T28798" s="4" t="s">
        <v>6</v>
      </c>
      <c r="U28798" s="4" t="s">
        <v>6</v>
      </c>
    </row>
    <row r="28799" spans="1:6">
      <c r="A28799" t="n">
        <v>230677</v>
      </c>
      <c r="B28799" s="38" t="n">
        <v>36</v>
      </c>
      <c r="C28799" s="7" t="n">
        <v>8</v>
      </c>
      <c r="D28799" s="7" t="n">
        <v>1</v>
      </c>
      <c r="E28799" s="7" t="n">
        <v>0</v>
      </c>
      <c r="F28799" s="7" t="s">
        <v>996</v>
      </c>
      <c r="G28799" s="7" t="s">
        <v>12</v>
      </c>
      <c r="H28799" s="7" t="s">
        <v>12</v>
      </c>
      <c r="I28799" s="7" t="s">
        <v>12</v>
      </c>
      <c r="J28799" s="7" t="s">
        <v>12</v>
      </c>
      <c r="K28799" s="7" t="s">
        <v>12</v>
      </c>
      <c r="L28799" s="7" t="s">
        <v>12</v>
      </c>
      <c r="M28799" s="7" t="s">
        <v>12</v>
      </c>
      <c r="N28799" s="7" t="s">
        <v>12</v>
      </c>
      <c r="O28799" s="7" t="s">
        <v>12</v>
      </c>
      <c r="P28799" s="7" t="s">
        <v>12</v>
      </c>
      <c r="Q28799" s="7" t="s">
        <v>12</v>
      </c>
      <c r="R28799" s="7" t="s">
        <v>12</v>
      </c>
      <c r="S28799" s="7" t="s">
        <v>12</v>
      </c>
      <c r="T28799" s="7" t="s">
        <v>12</v>
      </c>
      <c r="U28799" s="7" t="s">
        <v>12</v>
      </c>
    </row>
    <row r="28800" spans="1:6">
      <c r="A28800" t="s">
        <v>4</v>
      </c>
      <c r="B28800" s="4" t="s">
        <v>5</v>
      </c>
      <c r="C28800" s="4" t="s">
        <v>13</v>
      </c>
      <c r="D28800" s="4" t="s">
        <v>10</v>
      </c>
      <c r="E28800" s="4" t="s">
        <v>13</v>
      </c>
      <c r="F28800" s="4" t="s">
        <v>6</v>
      </c>
      <c r="G28800" s="4" t="s">
        <v>6</v>
      </c>
      <c r="H28800" s="4" t="s">
        <v>6</v>
      </c>
      <c r="I28800" s="4" t="s">
        <v>6</v>
      </c>
      <c r="J28800" s="4" t="s">
        <v>6</v>
      </c>
      <c r="K28800" s="4" t="s">
        <v>6</v>
      </c>
      <c r="L28800" s="4" t="s">
        <v>6</v>
      </c>
      <c r="M28800" s="4" t="s">
        <v>6</v>
      </c>
      <c r="N28800" s="4" t="s">
        <v>6</v>
      </c>
      <c r="O28800" s="4" t="s">
        <v>6</v>
      </c>
      <c r="P28800" s="4" t="s">
        <v>6</v>
      </c>
      <c r="Q28800" s="4" t="s">
        <v>6</v>
      </c>
      <c r="R28800" s="4" t="s">
        <v>6</v>
      </c>
      <c r="S28800" s="4" t="s">
        <v>6</v>
      </c>
      <c r="T28800" s="4" t="s">
        <v>6</v>
      </c>
      <c r="U28800" s="4" t="s">
        <v>6</v>
      </c>
    </row>
    <row r="28801" spans="1:21">
      <c r="A28801" t="n">
        <v>230708</v>
      </c>
      <c r="B28801" s="38" t="n">
        <v>36</v>
      </c>
      <c r="C28801" s="7" t="n">
        <v>8</v>
      </c>
      <c r="D28801" s="7" t="n">
        <v>2</v>
      </c>
      <c r="E28801" s="7" t="n">
        <v>0</v>
      </c>
      <c r="F28801" s="7" t="s">
        <v>996</v>
      </c>
      <c r="G28801" s="7" t="s">
        <v>12</v>
      </c>
      <c r="H28801" s="7" t="s">
        <v>12</v>
      </c>
      <c r="I28801" s="7" t="s">
        <v>12</v>
      </c>
      <c r="J28801" s="7" t="s">
        <v>12</v>
      </c>
      <c r="K28801" s="7" t="s">
        <v>12</v>
      </c>
      <c r="L28801" s="7" t="s">
        <v>12</v>
      </c>
      <c r="M28801" s="7" t="s">
        <v>12</v>
      </c>
      <c r="N28801" s="7" t="s">
        <v>12</v>
      </c>
      <c r="O28801" s="7" t="s">
        <v>12</v>
      </c>
      <c r="P28801" s="7" t="s">
        <v>12</v>
      </c>
      <c r="Q28801" s="7" t="s">
        <v>12</v>
      </c>
      <c r="R28801" s="7" t="s">
        <v>12</v>
      </c>
      <c r="S28801" s="7" t="s">
        <v>12</v>
      </c>
      <c r="T28801" s="7" t="s">
        <v>12</v>
      </c>
      <c r="U28801" s="7" t="s">
        <v>12</v>
      </c>
    </row>
    <row r="28802" spans="1:21">
      <c r="A28802" t="s">
        <v>4</v>
      </c>
      <c r="B28802" s="4" t="s">
        <v>5</v>
      </c>
      <c r="C28802" s="4" t="s">
        <v>13</v>
      </c>
      <c r="D28802" s="4" t="s">
        <v>10</v>
      </c>
      <c r="E28802" s="4" t="s">
        <v>13</v>
      </c>
      <c r="F28802" s="4" t="s">
        <v>6</v>
      </c>
      <c r="G28802" s="4" t="s">
        <v>6</v>
      </c>
      <c r="H28802" s="4" t="s">
        <v>6</v>
      </c>
      <c r="I28802" s="4" t="s">
        <v>6</v>
      </c>
      <c r="J28802" s="4" t="s">
        <v>6</v>
      </c>
      <c r="K28802" s="4" t="s">
        <v>6</v>
      </c>
      <c r="L28802" s="4" t="s">
        <v>6</v>
      </c>
      <c r="M28802" s="4" t="s">
        <v>6</v>
      </c>
      <c r="N28802" s="4" t="s">
        <v>6</v>
      </c>
      <c r="O28802" s="4" t="s">
        <v>6</v>
      </c>
      <c r="P28802" s="4" t="s">
        <v>6</v>
      </c>
      <c r="Q28802" s="4" t="s">
        <v>6</v>
      </c>
      <c r="R28802" s="4" t="s">
        <v>6</v>
      </c>
      <c r="S28802" s="4" t="s">
        <v>6</v>
      </c>
      <c r="T28802" s="4" t="s">
        <v>6</v>
      </c>
      <c r="U28802" s="4" t="s">
        <v>6</v>
      </c>
    </row>
    <row r="28803" spans="1:21">
      <c r="A28803" t="n">
        <v>230739</v>
      </c>
      <c r="B28803" s="38" t="n">
        <v>36</v>
      </c>
      <c r="C28803" s="7" t="n">
        <v>8</v>
      </c>
      <c r="D28803" s="7" t="n">
        <v>3</v>
      </c>
      <c r="E28803" s="7" t="n">
        <v>0</v>
      </c>
      <c r="F28803" s="7" t="s">
        <v>996</v>
      </c>
      <c r="G28803" s="7" t="s">
        <v>12</v>
      </c>
      <c r="H28803" s="7" t="s">
        <v>12</v>
      </c>
      <c r="I28803" s="7" t="s">
        <v>12</v>
      </c>
      <c r="J28803" s="7" t="s">
        <v>12</v>
      </c>
      <c r="K28803" s="7" t="s">
        <v>12</v>
      </c>
      <c r="L28803" s="7" t="s">
        <v>12</v>
      </c>
      <c r="M28803" s="7" t="s">
        <v>12</v>
      </c>
      <c r="N28803" s="7" t="s">
        <v>12</v>
      </c>
      <c r="O28803" s="7" t="s">
        <v>12</v>
      </c>
      <c r="P28803" s="7" t="s">
        <v>12</v>
      </c>
      <c r="Q28803" s="7" t="s">
        <v>12</v>
      </c>
      <c r="R28803" s="7" t="s">
        <v>12</v>
      </c>
      <c r="S28803" s="7" t="s">
        <v>12</v>
      </c>
      <c r="T28803" s="7" t="s">
        <v>12</v>
      </c>
      <c r="U28803" s="7" t="s">
        <v>12</v>
      </c>
    </row>
    <row r="28804" spans="1:21">
      <c r="A28804" t="s">
        <v>4</v>
      </c>
      <c r="B28804" s="4" t="s">
        <v>5</v>
      </c>
      <c r="C28804" s="4" t="s">
        <v>13</v>
      </c>
      <c r="D28804" s="4" t="s">
        <v>10</v>
      </c>
      <c r="E28804" s="4" t="s">
        <v>13</v>
      </c>
      <c r="F28804" s="4" t="s">
        <v>6</v>
      </c>
      <c r="G28804" s="4" t="s">
        <v>6</v>
      </c>
      <c r="H28804" s="4" t="s">
        <v>6</v>
      </c>
      <c r="I28804" s="4" t="s">
        <v>6</v>
      </c>
      <c r="J28804" s="4" t="s">
        <v>6</v>
      </c>
      <c r="K28804" s="4" t="s">
        <v>6</v>
      </c>
      <c r="L28804" s="4" t="s">
        <v>6</v>
      </c>
      <c r="M28804" s="4" t="s">
        <v>6</v>
      </c>
      <c r="N28804" s="4" t="s">
        <v>6</v>
      </c>
      <c r="O28804" s="4" t="s">
        <v>6</v>
      </c>
      <c r="P28804" s="4" t="s">
        <v>6</v>
      </c>
      <c r="Q28804" s="4" t="s">
        <v>6</v>
      </c>
      <c r="R28804" s="4" t="s">
        <v>6</v>
      </c>
      <c r="S28804" s="4" t="s">
        <v>6</v>
      </c>
      <c r="T28804" s="4" t="s">
        <v>6</v>
      </c>
      <c r="U28804" s="4" t="s">
        <v>6</v>
      </c>
    </row>
    <row r="28805" spans="1:21">
      <c r="A28805" t="n">
        <v>230770</v>
      </c>
      <c r="B28805" s="38" t="n">
        <v>36</v>
      </c>
      <c r="C28805" s="7" t="n">
        <v>8</v>
      </c>
      <c r="D28805" s="7" t="n">
        <v>4</v>
      </c>
      <c r="E28805" s="7" t="n">
        <v>0</v>
      </c>
      <c r="F28805" s="7" t="s">
        <v>996</v>
      </c>
      <c r="G28805" s="7" t="s">
        <v>12</v>
      </c>
      <c r="H28805" s="7" t="s">
        <v>12</v>
      </c>
      <c r="I28805" s="7" t="s">
        <v>12</v>
      </c>
      <c r="J28805" s="7" t="s">
        <v>12</v>
      </c>
      <c r="K28805" s="7" t="s">
        <v>12</v>
      </c>
      <c r="L28805" s="7" t="s">
        <v>12</v>
      </c>
      <c r="M28805" s="7" t="s">
        <v>12</v>
      </c>
      <c r="N28805" s="7" t="s">
        <v>12</v>
      </c>
      <c r="O28805" s="7" t="s">
        <v>12</v>
      </c>
      <c r="P28805" s="7" t="s">
        <v>12</v>
      </c>
      <c r="Q28805" s="7" t="s">
        <v>12</v>
      </c>
      <c r="R28805" s="7" t="s">
        <v>12</v>
      </c>
      <c r="S28805" s="7" t="s">
        <v>12</v>
      </c>
      <c r="T28805" s="7" t="s">
        <v>12</v>
      </c>
      <c r="U28805" s="7" t="s">
        <v>12</v>
      </c>
    </row>
    <row r="28806" spans="1:21">
      <c r="A28806" t="s">
        <v>4</v>
      </c>
      <c r="B28806" s="4" t="s">
        <v>5</v>
      </c>
      <c r="C28806" s="4" t="s">
        <v>13</v>
      </c>
      <c r="D28806" s="4" t="s">
        <v>10</v>
      </c>
      <c r="E28806" s="4" t="s">
        <v>13</v>
      </c>
      <c r="F28806" s="4" t="s">
        <v>6</v>
      </c>
      <c r="G28806" s="4" t="s">
        <v>6</v>
      </c>
      <c r="H28806" s="4" t="s">
        <v>6</v>
      </c>
      <c r="I28806" s="4" t="s">
        <v>6</v>
      </c>
      <c r="J28806" s="4" t="s">
        <v>6</v>
      </c>
      <c r="K28806" s="4" t="s">
        <v>6</v>
      </c>
      <c r="L28806" s="4" t="s">
        <v>6</v>
      </c>
      <c r="M28806" s="4" t="s">
        <v>6</v>
      </c>
      <c r="N28806" s="4" t="s">
        <v>6</v>
      </c>
      <c r="O28806" s="4" t="s">
        <v>6</v>
      </c>
      <c r="P28806" s="4" t="s">
        <v>6</v>
      </c>
      <c r="Q28806" s="4" t="s">
        <v>6</v>
      </c>
      <c r="R28806" s="4" t="s">
        <v>6</v>
      </c>
      <c r="S28806" s="4" t="s">
        <v>6</v>
      </c>
      <c r="T28806" s="4" t="s">
        <v>6</v>
      </c>
      <c r="U28806" s="4" t="s">
        <v>6</v>
      </c>
    </row>
    <row r="28807" spans="1:21">
      <c r="A28807" t="n">
        <v>230801</v>
      </c>
      <c r="B28807" s="38" t="n">
        <v>36</v>
      </c>
      <c r="C28807" s="7" t="n">
        <v>8</v>
      </c>
      <c r="D28807" s="7" t="n">
        <v>5</v>
      </c>
      <c r="E28807" s="7" t="n">
        <v>0</v>
      </c>
      <c r="F28807" s="7" t="s">
        <v>996</v>
      </c>
      <c r="G28807" s="7" t="s">
        <v>12</v>
      </c>
      <c r="H28807" s="7" t="s">
        <v>12</v>
      </c>
      <c r="I28807" s="7" t="s">
        <v>12</v>
      </c>
      <c r="J28807" s="7" t="s">
        <v>12</v>
      </c>
      <c r="K28807" s="7" t="s">
        <v>12</v>
      </c>
      <c r="L28807" s="7" t="s">
        <v>12</v>
      </c>
      <c r="M28807" s="7" t="s">
        <v>12</v>
      </c>
      <c r="N28807" s="7" t="s">
        <v>12</v>
      </c>
      <c r="O28807" s="7" t="s">
        <v>12</v>
      </c>
      <c r="P28807" s="7" t="s">
        <v>12</v>
      </c>
      <c r="Q28807" s="7" t="s">
        <v>12</v>
      </c>
      <c r="R28807" s="7" t="s">
        <v>12</v>
      </c>
      <c r="S28807" s="7" t="s">
        <v>12</v>
      </c>
      <c r="T28807" s="7" t="s">
        <v>12</v>
      </c>
      <c r="U28807" s="7" t="s">
        <v>12</v>
      </c>
    </row>
    <row r="28808" spans="1:21">
      <c r="A28808" t="s">
        <v>4</v>
      </c>
      <c r="B28808" s="4" t="s">
        <v>5</v>
      </c>
      <c r="C28808" s="4" t="s">
        <v>13</v>
      </c>
      <c r="D28808" s="4" t="s">
        <v>10</v>
      </c>
      <c r="E28808" s="4" t="s">
        <v>13</v>
      </c>
      <c r="F28808" s="4" t="s">
        <v>6</v>
      </c>
      <c r="G28808" s="4" t="s">
        <v>6</v>
      </c>
      <c r="H28808" s="4" t="s">
        <v>6</v>
      </c>
      <c r="I28808" s="4" t="s">
        <v>6</v>
      </c>
      <c r="J28808" s="4" t="s">
        <v>6</v>
      </c>
      <c r="K28808" s="4" t="s">
        <v>6</v>
      </c>
      <c r="L28808" s="4" t="s">
        <v>6</v>
      </c>
      <c r="M28808" s="4" t="s">
        <v>6</v>
      </c>
      <c r="N28808" s="4" t="s">
        <v>6</v>
      </c>
      <c r="O28808" s="4" t="s">
        <v>6</v>
      </c>
      <c r="P28808" s="4" t="s">
        <v>6</v>
      </c>
      <c r="Q28808" s="4" t="s">
        <v>6</v>
      </c>
      <c r="R28808" s="4" t="s">
        <v>6</v>
      </c>
      <c r="S28808" s="4" t="s">
        <v>6</v>
      </c>
      <c r="T28808" s="4" t="s">
        <v>6</v>
      </c>
      <c r="U28808" s="4" t="s">
        <v>6</v>
      </c>
    </row>
    <row r="28809" spans="1:21">
      <c r="A28809" t="n">
        <v>230832</v>
      </c>
      <c r="B28809" s="38" t="n">
        <v>36</v>
      </c>
      <c r="C28809" s="7" t="n">
        <v>8</v>
      </c>
      <c r="D28809" s="7" t="n">
        <v>6</v>
      </c>
      <c r="E28809" s="7" t="n">
        <v>0</v>
      </c>
      <c r="F28809" s="7" t="s">
        <v>996</v>
      </c>
      <c r="G28809" s="7" t="s">
        <v>12</v>
      </c>
      <c r="H28809" s="7" t="s">
        <v>12</v>
      </c>
      <c r="I28809" s="7" t="s">
        <v>12</v>
      </c>
      <c r="J28809" s="7" t="s">
        <v>12</v>
      </c>
      <c r="K28809" s="7" t="s">
        <v>12</v>
      </c>
      <c r="L28809" s="7" t="s">
        <v>12</v>
      </c>
      <c r="M28809" s="7" t="s">
        <v>12</v>
      </c>
      <c r="N28809" s="7" t="s">
        <v>12</v>
      </c>
      <c r="O28809" s="7" t="s">
        <v>12</v>
      </c>
      <c r="P28809" s="7" t="s">
        <v>12</v>
      </c>
      <c r="Q28809" s="7" t="s">
        <v>12</v>
      </c>
      <c r="R28809" s="7" t="s">
        <v>12</v>
      </c>
      <c r="S28809" s="7" t="s">
        <v>12</v>
      </c>
      <c r="T28809" s="7" t="s">
        <v>12</v>
      </c>
      <c r="U28809" s="7" t="s">
        <v>12</v>
      </c>
    </row>
    <row r="28810" spans="1:21">
      <c r="A28810" t="s">
        <v>4</v>
      </c>
      <c r="B28810" s="4" t="s">
        <v>5</v>
      </c>
      <c r="C28810" s="4" t="s">
        <v>13</v>
      </c>
      <c r="D28810" s="4" t="s">
        <v>10</v>
      </c>
      <c r="E28810" s="4" t="s">
        <v>13</v>
      </c>
      <c r="F28810" s="4" t="s">
        <v>6</v>
      </c>
      <c r="G28810" s="4" t="s">
        <v>6</v>
      </c>
      <c r="H28810" s="4" t="s">
        <v>6</v>
      </c>
      <c r="I28810" s="4" t="s">
        <v>6</v>
      </c>
      <c r="J28810" s="4" t="s">
        <v>6</v>
      </c>
      <c r="K28810" s="4" t="s">
        <v>6</v>
      </c>
      <c r="L28810" s="4" t="s">
        <v>6</v>
      </c>
      <c r="M28810" s="4" t="s">
        <v>6</v>
      </c>
      <c r="N28810" s="4" t="s">
        <v>6</v>
      </c>
      <c r="O28810" s="4" t="s">
        <v>6</v>
      </c>
      <c r="P28810" s="4" t="s">
        <v>6</v>
      </c>
      <c r="Q28810" s="4" t="s">
        <v>6</v>
      </c>
      <c r="R28810" s="4" t="s">
        <v>6</v>
      </c>
      <c r="S28810" s="4" t="s">
        <v>6</v>
      </c>
      <c r="T28810" s="4" t="s">
        <v>6</v>
      </c>
      <c r="U28810" s="4" t="s">
        <v>6</v>
      </c>
    </row>
    <row r="28811" spans="1:21">
      <c r="A28811" t="n">
        <v>230863</v>
      </c>
      <c r="B28811" s="38" t="n">
        <v>36</v>
      </c>
      <c r="C28811" s="7" t="n">
        <v>8</v>
      </c>
      <c r="D28811" s="7" t="n">
        <v>7</v>
      </c>
      <c r="E28811" s="7" t="n">
        <v>0</v>
      </c>
      <c r="F28811" s="7" t="s">
        <v>996</v>
      </c>
      <c r="G28811" s="7" t="s">
        <v>12</v>
      </c>
      <c r="H28811" s="7" t="s">
        <v>12</v>
      </c>
      <c r="I28811" s="7" t="s">
        <v>12</v>
      </c>
      <c r="J28811" s="7" t="s">
        <v>12</v>
      </c>
      <c r="K28811" s="7" t="s">
        <v>12</v>
      </c>
      <c r="L28811" s="7" t="s">
        <v>12</v>
      </c>
      <c r="M28811" s="7" t="s">
        <v>12</v>
      </c>
      <c r="N28811" s="7" t="s">
        <v>12</v>
      </c>
      <c r="O28811" s="7" t="s">
        <v>12</v>
      </c>
      <c r="P28811" s="7" t="s">
        <v>12</v>
      </c>
      <c r="Q28811" s="7" t="s">
        <v>12</v>
      </c>
      <c r="R28811" s="7" t="s">
        <v>12</v>
      </c>
      <c r="S28811" s="7" t="s">
        <v>12</v>
      </c>
      <c r="T28811" s="7" t="s">
        <v>12</v>
      </c>
      <c r="U28811" s="7" t="s">
        <v>12</v>
      </c>
    </row>
    <row r="28812" spans="1:21">
      <c r="A28812" t="s">
        <v>4</v>
      </c>
      <c r="B28812" s="4" t="s">
        <v>5</v>
      </c>
      <c r="C28812" s="4" t="s">
        <v>13</v>
      </c>
      <c r="D28812" s="4" t="s">
        <v>10</v>
      </c>
      <c r="E28812" s="4" t="s">
        <v>13</v>
      </c>
      <c r="F28812" s="4" t="s">
        <v>6</v>
      </c>
      <c r="G28812" s="4" t="s">
        <v>6</v>
      </c>
      <c r="H28812" s="4" t="s">
        <v>6</v>
      </c>
      <c r="I28812" s="4" t="s">
        <v>6</v>
      </c>
      <c r="J28812" s="4" t="s">
        <v>6</v>
      </c>
      <c r="K28812" s="4" t="s">
        <v>6</v>
      </c>
      <c r="L28812" s="4" t="s">
        <v>6</v>
      </c>
      <c r="M28812" s="4" t="s">
        <v>6</v>
      </c>
      <c r="N28812" s="4" t="s">
        <v>6</v>
      </c>
      <c r="O28812" s="4" t="s">
        <v>6</v>
      </c>
      <c r="P28812" s="4" t="s">
        <v>6</v>
      </c>
      <c r="Q28812" s="4" t="s">
        <v>6</v>
      </c>
      <c r="R28812" s="4" t="s">
        <v>6</v>
      </c>
      <c r="S28812" s="4" t="s">
        <v>6</v>
      </c>
      <c r="T28812" s="4" t="s">
        <v>6</v>
      </c>
      <c r="U28812" s="4" t="s">
        <v>6</v>
      </c>
    </row>
    <row r="28813" spans="1:21">
      <c r="A28813" t="n">
        <v>230894</v>
      </c>
      <c r="B28813" s="38" t="n">
        <v>36</v>
      </c>
      <c r="C28813" s="7" t="n">
        <v>8</v>
      </c>
      <c r="D28813" s="7" t="n">
        <v>8</v>
      </c>
      <c r="E28813" s="7" t="n">
        <v>0</v>
      </c>
      <c r="F28813" s="7" t="s">
        <v>996</v>
      </c>
      <c r="G28813" s="7" t="s">
        <v>12</v>
      </c>
      <c r="H28813" s="7" t="s">
        <v>12</v>
      </c>
      <c r="I28813" s="7" t="s">
        <v>12</v>
      </c>
      <c r="J28813" s="7" t="s">
        <v>12</v>
      </c>
      <c r="K28813" s="7" t="s">
        <v>12</v>
      </c>
      <c r="L28813" s="7" t="s">
        <v>12</v>
      </c>
      <c r="M28813" s="7" t="s">
        <v>12</v>
      </c>
      <c r="N28813" s="7" t="s">
        <v>12</v>
      </c>
      <c r="O28813" s="7" t="s">
        <v>12</v>
      </c>
      <c r="P28813" s="7" t="s">
        <v>12</v>
      </c>
      <c r="Q28813" s="7" t="s">
        <v>12</v>
      </c>
      <c r="R28813" s="7" t="s">
        <v>12</v>
      </c>
      <c r="S28813" s="7" t="s">
        <v>12</v>
      </c>
      <c r="T28813" s="7" t="s">
        <v>12</v>
      </c>
      <c r="U28813" s="7" t="s">
        <v>12</v>
      </c>
    </row>
    <row r="28814" spans="1:21">
      <c r="A28814" t="s">
        <v>4</v>
      </c>
      <c r="B28814" s="4" t="s">
        <v>5</v>
      </c>
      <c r="C28814" s="4" t="s">
        <v>13</v>
      </c>
      <c r="D28814" s="4" t="s">
        <v>10</v>
      </c>
      <c r="E28814" s="4" t="s">
        <v>13</v>
      </c>
      <c r="F28814" s="4" t="s">
        <v>6</v>
      </c>
      <c r="G28814" s="4" t="s">
        <v>6</v>
      </c>
      <c r="H28814" s="4" t="s">
        <v>6</v>
      </c>
      <c r="I28814" s="4" t="s">
        <v>6</v>
      </c>
      <c r="J28814" s="4" t="s">
        <v>6</v>
      </c>
      <c r="K28814" s="4" t="s">
        <v>6</v>
      </c>
      <c r="L28814" s="4" t="s">
        <v>6</v>
      </c>
      <c r="M28814" s="4" t="s">
        <v>6</v>
      </c>
      <c r="N28814" s="4" t="s">
        <v>6</v>
      </c>
      <c r="O28814" s="4" t="s">
        <v>6</v>
      </c>
      <c r="P28814" s="4" t="s">
        <v>6</v>
      </c>
      <c r="Q28814" s="4" t="s">
        <v>6</v>
      </c>
      <c r="R28814" s="4" t="s">
        <v>6</v>
      </c>
      <c r="S28814" s="4" t="s">
        <v>6</v>
      </c>
      <c r="T28814" s="4" t="s">
        <v>6</v>
      </c>
      <c r="U28814" s="4" t="s">
        <v>6</v>
      </c>
    </row>
    <row r="28815" spans="1:21">
      <c r="A28815" t="n">
        <v>230925</v>
      </c>
      <c r="B28815" s="38" t="n">
        <v>36</v>
      </c>
      <c r="C28815" s="7" t="n">
        <v>8</v>
      </c>
      <c r="D28815" s="7" t="n">
        <v>9</v>
      </c>
      <c r="E28815" s="7" t="n">
        <v>0</v>
      </c>
      <c r="F28815" s="7" t="s">
        <v>996</v>
      </c>
      <c r="G28815" s="7" t="s">
        <v>12</v>
      </c>
      <c r="H28815" s="7" t="s">
        <v>12</v>
      </c>
      <c r="I28815" s="7" t="s">
        <v>12</v>
      </c>
      <c r="J28815" s="7" t="s">
        <v>12</v>
      </c>
      <c r="K28815" s="7" t="s">
        <v>12</v>
      </c>
      <c r="L28815" s="7" t="s">
        <v>12</v>
      </c>
      <c r="M28815" s="7" t="s">
        <v>12</v>
      </c>
      <c r="N28815" s="7" t="s">
        <v>12</v>
      </c>
      <c r="O28815" s="7" t="s">
        <v>12</v>
      </c>
      <c r="P28815" s="7" t="s">
        <v>12</v>
      </c>
      <c r="Q28815" s="7" t="s">
        <v>12</v>
      </c>
      <c r="R28815" s="7" t="s">
        <v>12</v>
      </c>
      <c r="S28815" s="7" t="s">
        <v>12</v>
      </c>
      <c r="T28815" s="7" t="s">
        <v>12</v>
      </c>
      <c r="U28815" s="7" t="s">
        <v>12</v>
      </c>
    </row>
    <row r="28816" spans="1:21">
      <c r="A28816" t="s">
        <v>4</v>
      </c>
      <c r="B28816" s="4" t="s">
        <v>5</v>
      </c>
      <c r="C28816" s="4" t="s">
        <v>13</v>
      </c>
      <c r="D28816" s="4" t="s">
        <v>10</v>
      </c>
      <c r="E28816" s="4" t="s">
        <v>13</v>
      </c>
      <c r="F28816" s="4" t="s">
        <v>6</v>
      </c>
      <c r="G28816" s="4" t="s">
        <v>6</v>
      </c>
      <c r="H28816" s="4" t="s">
        <v>6</v>
      </c>
      <c r="I28816" s="4" t="s">
        <v>6</v>
      </c>
      <c r="J28816" s="4" t="s">
        <v>6</v>
      </c>
      <c r="K28816" s="4" t="s">
        <v>6</v>
      </c>
      <c r="L28816" s="4" t="s">
        <v>6</v>
      </c>
      <c r="M28816" s="4" t="s">
        <v>6</v>
      </c>
      <c r="N28816" s="4" t="s">
        <v>6</v>
      </c>
      <c r="O28816" s="4" t="s">
        <v>6</v>
      </c>
      <c r="P28816" s="4" t="s">
        <v>6</v>
      </c>
      <c r="Q28816" s="4" t="s">
        <v>6</v>
      </c>
      <c r="R28816" s="4" t="s">
        <v>6</v>
      </c>
      <c r="S28816" s="4" t="s">
        <v>6</v>
      </c>
      <c r="T28816" s="4" t="s">
        <v>6</v>
      </c>
      <c r="U28816" s="4" t="s">
        <v>6</v>
      </c>
    </row>
    <row r="28817" spans="1:21">
      <c r="A28817" t="n">
        <v>230956</v>
      </c>
      <c r="B28817" s="38" t="n">
        <v>36</v>
      </c>
      <c r="C28817" s="7" t="n">
        <v>8</v>
      </c>
      <c r="D28817" s="7" t="n">
        <v>7033</v>
      </c>
      <c r="E28817" s="7" t="n">
        <v>0</v>
      </c>
      <c r="F28817" s="7" t="s">
        <v>1683</v>
      </c>
      <c r="G28817" s="7" t="s">
        <v>1684</v>
      </c>
      <c r="H28817" s="7" t="s">
        <v>1492</v>
      </c>
      <c r="I28817" s="7" t="s">
        <v>12</v>
      </c>
      <c r="J28817" s="7" t="s">
        <v>12</v>
      </c>
      <c r="K28817" s="7" t="s">
        <v>12</v>
      </c>
      <c r="L28817" s="7" t="s">
        <v>12</v>
      </c>
      <c r="M28817" s="7" t="s">
        <v>12</v>
      </c>
      <c r="N28817" s="7" t="s">
        <v>12</v>
      </c>
      <c r="O28817" s="7" t="s">
        <v>12</v>
      </c>
      <c r="P28817" s="7" t="s">
        <v>12</v>
      </c>
      <c r="Q28817" s="7" t="s">
        <v>12</v>
      </c>
      <c r="R28817" s="7" t="s">
        <v>12</v>
      </c>
      <c r="S28817" s="7" t="s">
        <v>12</v>
      </c>
      <c r="T28817" s="7" t="s">
        <v>12</v>
      </c>
      <c r="U28817" s="7" t="s">
        <v>12</v>
      </c>
    </row>
    <row r="28818" spans="1:21">
      <c r="A28818" t="s">
        <v>4</v>
      </c>
      <c r="B28818" s="4" t="s">
        <v>5</v>
      </c>
      <c r="C28818" s="4" t="s">
        <v>13</v>
      </c>
      <c r="D28818" s="4" t="s">
        <v>10</v>
      </c>
      <c r="E28818" s="4" t="s">
        <v>13</v>
      </c>
      <c r="F28818" s="4" t="s">
        <v>6</v>
      </c>
      <c r="G28818" s="4" t="s">
        <v>6</v>
      </c>
      <c r="H28818" s="4" t="s">
        <v>6</v>
      </c>
      <c r="I28818" s="4" t="s">
        <v>6</v>
      </c>
      <c r="J28818" s="4" t="s">
        <v>6</v>
      </c>
      <c r="K28818" s="4" t="s">
        <v>6</v>
      </c>
      <c r="L28818" s="4" t="s">
        <v>6</v>
      </c>
      <c r="M28818" s="4" t="s">
        <v>6</v>
      </c>
      <c r="N28818" s="4" t="s">
        <v>6</v>
      </c>
      <c r="O28818" s="4" t="s">
        <v>6</v>
      </c>
      <c r="P28818" s="4" t="s">
        <v>6</v>
      </c>
      <c r="Q28818" s="4" t="s">
        <v>6</v>
      </c>
      <c r="R28818" s="4" t="s">
        <v>6</v>
      </c>
      <c r="S28818" s="4" t="s">
        <v>6</v>
      </c>
      <c r="T28818" s="4" t="s">
        <v>6</v>
      </c>
      <c r="U28818" s="4" t="s">
        <v>6</v>
      </c>
    </row>
    <row r="28819" spans="1:21">
      <c r="A28819" t="n">
        <v>231007</v>
      </c>
      <c r="B28819" s="38" t="n">
        <v>36</v>
      </c>
      <c r="C28819" s="7" t="n">
        <v>8</v>
      </c>
      <c r="D28819" s="7" t="n">
        <v>7034</v>
      </c>
      <c r="E28819" s="7" t="n">
        <v>0</v>
      </c>
      <c r="F28819" s="7" t="s">
        <v>1685</v>
      </c>
      <c r="G28819" s="7" t="s">
        <v>1684</v>
      </c>
      <c r="H28819" s="7" t="s">
        <v>12</v>
      </c>
      <c r="I28819" s="7" t="s">
        <v>12</v>
      </c>
      <c r="J28819" s="7" t="s">
        <v>12</v>
      </c>
      <c r="K28819" s="7" t="s">
        <v>12</v>
      </c>
      <c r="L28819" s="7" t="s">
        <v>12</v>
      </c>
      <c r="M28819" s="7" t="s">
        <v>12</v>
      </c>
      <c r="N28819" s="7" t="s">
        <v>12</v>
      </c>
      <c r="O28819" s="7" t="s">
        <v>12</v>
      </c>
      <c r="P28819" s="7" t="s">
        <v>12</v>
      </c>
      <c r="Q28819" s="7" t="s">
        <v>12</v>
      </c>
      <c r="R28819" s="7" t="s">
        <v>12</v>
      </c>
      <c r="S28819" s="7" t="s">
        <v>12</v>
      </c>
      <c r="T28819" s="7" t="s">
        <v>12</v>
      </c>
      <c r="U28819" s="7" t="s">
        <v>12</v>
      </c>
    </row>
    <row r="28820" spans="1:21">
      <c r="A28820" t="s">
        <v>4</v>
      </c>
      <c r="B28820" s="4" t="s">
        <v>5</v>
      </c>
      <c r="C28820" s="4" t="s">
        <v>13</v>
      </c>
      <c r="D28820" s="4" t="s">
        <v>10</v>
      </c>
      <c r="E28820" s="4" t="s">
        <v>13</v>
      </c>
      <c r="F28820" s="4" t="s">
        <v>6</v>
      </c>
      <c r="G28820" s="4" t="s">
        <v>6</v>
      </c>
      <c r="H28820" s="4" t="s">
        <v>6</v>
      </c>
      <c r="I28820" s="4" t="s">
        <v>6</v>
      </c>
      <c r="J28820" s="4" t="s">
        <v>6</v>
      </c>
      <c r="K28820" s="4" t="s">
        <v>6</v>
      </c>
      <c r="L28820" s="4" t="s">
        <v>6</v>
      </c>
      <c r="M28820" s="4" t="s">
        <v>6</v>
      </c>
      <c r="N28820" s="4" t="s">
        <v>6</v>
      </c>
      <c r="O28820" s="4" t="s">
        <v>6</v>
      </c>
      <c r="P28820" s="4" t="s">
        <v>6</v>
      </c>
      <c r="Q28820" s="4" t="s">
        <v>6</v>
      </c>
      <c r="R28820" s="4" t="s">
        <v>6</v>
      </c>
      <c r="S28820" s="4" t="s">
        <v>6</v>
      </c>
      <c r="T28820" s="4" t="s">
        <v>6</v>
      </c>
      <c r="U28820" s="4" t="s">
        <v>6</v>
      </c>
    </row>
    <row r="28821" spans="1:21">
      <c r="A28821" t="n">
        <v>231048</v>
      </c>
      <c r="B28821" s="38" t="n">
        <v>36</v>
      </c>
      <c r="C28821" s="7" t="n">
        <v>8</v>
      </c>
      <c r="D28821" s="7" t="n">
        <v>7024</v>
      </c>
      <c r="E28821" s="7" t="n">
        <v>0</v>
      </c>
      <c r="F28821" s="7" t="s">
        <v>1041</v>
      </c>
      <c r="G28821" s="7" t="s">
        <v>12</v>
      </c>
      <c r="H28821" s="7" t="s">
        <v>12</v>
      </c>
      <c r="I28821" s="7" t="s">
        <v>12</v>
      </c>
      <c r="J28821" s="7" t="s">
        <v>12</v>
      </c>
      <c r="K28821" s="7" t="s">
        <v>12</v>
      </c>
      <c r="L28821" s="7" t="s">
        <v>12</v>
      </c>
      <c r="M28821" s="7" t="s">
        <v>12</v>
      </c>
      <c r="N28821" s="7" t="s">
        <v>12</v>
      </c>
      <c r="O28821" s="7" t="s">
        <v>12</v>
      </c>
      <c r="P28821" s="7" t="s">
        <v>12</v>
      </c>
      <c r="Q28821" s="7" t="s">
        <v>12</v>
      </c>
      <c r="R28821" s="7" t="s">
        <v>12</v>
      </c>
      <c r="S28821" s="7" t="s">
        <v>12</v>
      </c>
      <c r="T28821" s="7" t="s">
        <v>12</v>
      </c>
      <c r="U28821" s="7" t="s">
        <v>12</v>
      </c>
    </row>
    <row r="28822" spans="1:21">
      <c r="A28822" t="s">
        <v>4</v>
      </c>
      <c r="B28822" s="4" t="s">
        <v>5</v>
      </c>
      <c r="C28822" s="4" t="s">
        <v>13</v>
      </c>
      <c r="D28822" s="4" t="s">
        <v>10</v>
      </c>
      <c r="E28822" s="4" t="s">
        <v>13</v>
      </c>
      <c r="F28822" s="4" t="s">
        <v>6</v>
      </c>
      <c r="G28822" s="4" t="s">
        <v>6</v>
      </c>
      <c r="H28822" s="4" t="s">
        <v>6</v>
      </c>
      <c r="I28822" s="4" t="s">
        <v>6</v>
      </c>
      <c r="J28822" s="4" t="s">
        <v>6</v>
      </c>
      <c r="K28822" s="4" t="s">
        <v>6</v>
      </c>
      <c r="L28822" s="4" t="s">
        <v>6</v>
      </c>
      <c r="M28822" s="4" t="s">
        <v>6</v>
      </c>
      <c r="N28822" s="4" t="s">
        <v>6</v>
      </c>
      <c r="O28822" s="4" t="s">
        <v>6</v>
      </c>
      <c r="P28822" s="4" t="s">
        <v>6</v>
      </c>
      <c r="Q28822" s="4" t="s">
        <v>6</v>
      </c>
      <c r="R28822" s="4" t="s">
        <v>6</v>
      </c>
      <c r="S28822" s="4" t="s">
        <v>6</v>
      </c>
      <c r="T28822" s="4" t="s">
        <v>6</v>
      </c>
      <c r="U28822" s="4" t="s">
        <v>6</v>
      </c>
    </row>
    <row r="28823" spans="1:21">
      <c r="A28823" t="n">
        <v>231078</v>
      </c>
      <c r="B28823" s="38" t="n">
        <v>36</v>
      </c>
      <c r="C28823" s="7" t="n">
        <v>8</v>
      </c>
      <c r="D28823" s="7" t="n">
        <v>19</v>
      </c>
      <c r="E28823" s="7" t="n">
        <v>0</v>
      </c>
      <c r="F28823" s="7" t="s">
        <v>1489</v>
      </c>
      <c r="G28823" s="7" t="s">
        <v>1686</v>
      </c>
      <c r="H28823" s="7" t="s">
        <v>12</v>
      </c>
      <c r="I28823" s="7" t="s">
        <v>12</v>
      </c>
      <c r="J28823" s="7" t="s">
        <v>12</v>
      </c>
      <c r="K28823" s="7" t="s">
        <v>12</v>
      </c>
      <c r="L28823" s="7" t="s">
        <v>12</v>
      </c>
      <c r="M28823" s="7" t="s">
        <v>12</v>
      </c>
      <c r="N28823" s="7" t="s">
        <v>12</v>
      </c>
      <c r="O28823" s="7" t="s">
        <v>12</v>
      </c>
      <c r="P28823" s="7" t="s">
        <v>12</v>
      </c>
      <c r="Q28823" s="7" t="s">
        <v>12</v>
      </c>
      <c r="R28823" s="7" t="s">
        <v>12</v>
      </c>
      <c r="S28823" s="7" t="s">
        <v>12</v>
      </c>
      <c r="T28823" s="7" t="s">
        <v>12</v>
      </c>
      <c r="U28823" s="7" t="s">
        <v>12</v>
      </c>
    </row>
    <row r="28824" spans="1:21">
      <c r="A28824" t="s">
        <v>4</v>
      </c>
      <c r="B28824" s="4" t="s">
        <v>5</v>
      </c>
      <c r="C28824" s="4" t="s">
        <v>13</v>
      </c>
      <c r="D28824" s="4" t="s">
        <v>10</v>
      </c>
      <c r="E28824" s="4" t="s">
        <v>13</v>
      </c>
      <c r="F28824" s="4" t="s">
        <v>6</v>
      </c>
      <c r="G28824" s="4" t="s">
        <v>6</v>
      </c>
      <c r="H28824" s="4" t="s">
        <v>6</v>
      </c>
      <c r="I28824" s="4" t="s">
        <v>6</v>
      </c>
      <c r="J28824" s="4" t="s">
        <v>6</v>
      </c>
      <c r="K28824" s="4" t="s">
        <v>6</v>
      </c>
      <c r="L28824" s="4" t="s">
        <v>6</v>
      </c>
      <c r="M28824" s="4" t="s">
        <v>6</v>
      </c>
      <c r="N28824" s="4" t="s">
        <v>6</v>
      </c>
      <c r="O28824" s="4" t="s">
        <v>6</v>
      </c>
      <c r="P28824" s="4" t="s">
        <v>6</v>
      </c>
      <c r="Q28824" s="4" t="s">
        <v>6</v>
      </c>
      <c r="R28824" s="4" t="s">
        <v>6</v>
      </c>
      <c r="S28824" s="4" t="s">
        <v>6</v>
      </c>
      <c r="T28824" s="4" t="s">
        <v>6</v>
      </c>
      <c r="U28824" s="4" t="s">
        <v>6</v>
      </c>
    </row>
    <row r="28825" spans="1:21">
      <c r="A28825" t="n">
        <v>231117</v>
      </c>
      <c r="B28825" s="38" t="n">
        <v>36</v>
      </c>
      <c r="C28825" s="7" t="n">
        <v>8</v>
      </c>
      <c r="D28825" s="7" t="n">
        <v>23</v>
      </c>
      <c r="E28825" s="7" t="n">
        <v>0</v>
      </c>
      <c r="F28825" s="7" t="s">
        <v>1488</v>
      </c>
      <c r="G28825" s="7" t="s">
        <v>12</v>
      </c>
      <c r="H28825" s="7" t="s">
        <v>12</v>
      </c>
      <c r="I28825" s="7" t="s">
        <v>12</v>
      </c>
      <c r="J28825" s="7" t="s">
        <v>12</v>
      </c>
      <c r="K28825" s="7" t="s">
        <v>12</v>
      </c>
      <c r="L28825" s="7" t="s">
        <v>12</v>
      </c>
      <c r="M28825" s="7" t="s">
        <v>12</v>
      </c>
      <c r="N28825" s="7" t="s">
        <v>12</v>
      </c>
      <c r="O28825" s="7" t="s">
        <v>12</v>
      </c>
      <c r="P28825" s="7" t="s">
        <v>12</v>
      </c>
      <c r="Q28825" s="7" t="s">
        <v>12</v>
      </c>
      <c r="R28825" s="7" t="s">
        <v>12</v>
      </c>
      <c r="S28825" s="7" t="s">
        <v>12</v>
      </c>
      <c r="T28825" s="7" t="s">
        <v>12</v>
      </c>
      <c r="U28825" s="7" t="s">
        <v>12</v>
      </c>
    </row>
    <row r="28826" spans="1:21">
      <c r="A28826" t="s">
        <v>4</v>
      </c>
      <c r="B28826" s="4" t="s">
        <v>5</v>
      </c>
      <c r="C28826" s="4" t="s">
        <v>6</v>
      </c>
      <c r="D28826" s="4" t="s">
        <v>10</v>
      </c>
    </row>
    <row r="28827" spans="1:21">
      <c r="A28827" t="n">
        <v>231147</v>
      </c>
      <c r="B28827" s="84" t="n">
        <v>29</v>
      </c>
      <c r="C28827" s="7" t="s">
        <v>1517</v>
      </c>
      <c r="D28827" s="7" t="n">
        <v>7034</v>
      </c>
    </row>
    <row r="28828" spans="1:21">
      <c r="A28828" t="s">
        <v>4</v>
      </c>
      <c r="B28828" s="4" t="s">
        <v>5</v>
      </c>
      <c r="C28828" s="4" t="s">
        <v>6</v>
      </c>
      <c r="D28828" s="4" t="s">
        <v>10</v>
      </c>
    </row>
    <row r="28829" spans="1:21">
      <c r="A28829" t="n">
        <v>231163</v>
      </c>
      <c r="B28829" s="84" t="n">
        <v>29</v>
      </c>
      <c r="C28829" s="7" t="s">
        <v>1549</v>
      </c>
      <c r="D28829" s="7" t="n">
        <v>7033</v>
      </c>
    </row>
    <row r="28830" spans="1:21">
      <c r="A28830" t="s">
        <v>4</v>
      </c>
      <c r="B28830" s="4" t="s">
        <v>5</v>
      </c>
      <c r="C28830" s="4" t="s">
        <v>10</v>
      </c>
    </row>
    <row r="28831" spans="1:21">
      <c r="A28831" t="n">
        <v>231179</v>
      </c>
      <c r="B28831" s="15" t="n">
        <v>13</v>
      </c>
      <c r="C28831" s="7" t="n">
        <v>6466</v>
      </c>
    </row>
    <row r="28832" spans="1:21">
      <c r="A28832" t="s">
        <v>4</v>
      </c>
      <c r="B28832" s="4" t="s">
        <v>5</v>
      </c>
      <c r="C28832" s="4" t="s">
        <v>13</v>
      </c>
      <c r="D28832" s="4" t="s">
        <v>13</v>
      </c>
      <c r="E28832" s="4" t="s">
        <v>6</v>
      </c>
    </row>
    <row r="28833" spans="1:21">
      <c r="A28833" t="n">
        <v>231182</v>
      </c>
      <c r="B28833" s="83" t="n">
        <v>39</v>
      </c>
      <c r="C28833" s="7" t="n">
        <v>21</v>
      </c>
      <c r="D28833" s="7" t="n">
        <v>0</v>
      </c>
      <c r="E28833" s="7" t="s">
        <v>1550</v>
      </c>
    </row>
    <row r="28834" spans="1:21">
      <c r="A28834" t="s">
        <v>4</v>
      </c>
      <c r="B28834" s="4" t="s">
        <v>5</v>
      </c>
      <c r="C28834" s="4" t="s">
        <v>13</v>
      </c>
      <c r="D28834" s="4" t="s">
        <v>13</v>
      </c>
      <c r="E28834" s="4" t="s">
        <v>6</v>
      </c>
    </row>
    <row r="28835" spans="1:21">
      <c r="A28835" t="n">
        <v>231190</v>
      </c>
      <c r="B28835" s="83" t="n">
        <v>39</v>
      </c>
      <c r="C28835" s="7" t="n">
        <v>21</v>
      </c>
      <c r="D28835" s="7" t="n">
        <v>0</v>
      </c>
      <c r="E28835" s="7" t="s">
        <v>1551</v>
      </c>
    </row>
    <row r="28836" spans="1:21">
      <c r="A28836" t="s">
        <v>4</v>
      </c>
      <c r="B28836" s="4" t="s">
        <v>5</v>
      </c>
      <c r="C28836" s="4" t="s">
        <v>13</v>
      </c>
      <c r="D28836" s="4" t="s">
        <v>10</v>
      </c>
      <c r="E28836" s="4" t="s">
        <v>10</v>
      </c>
    </row>
    <row r="28837" spans="1:21">
      <c r="A28837" t="n">
        <v>231198</v>
      </c>
      <c r="B28837" s="14" t="n">
        <v>50</v>
      </c>
      <c r="C28837" s="7" t="n">
        <v>1</v>
      </c>
      <c r="D28837" s="7" t="n">
        <v>8040</v>
      </c>
      <c r="E28837" s="7" t="n">
        <v>0</v>
      </c>
    </row>
    <row r="28838" spans="1:21">
      <c r="A28838" t="s">
        <v>4</v>
      </c>
      <c r="B28838" s="4" t="s">
        <v>5</v>
      </c>
      <c r="C28838" s="4" t="s">
        <v>13</v>
      </c>
      <c r="D28838" s="4" t="s">
        <v>10</v>
      </c>
      <c r="E28838" s="4" t="s">
        <v>22</v>
      </c>
      <c r="F28838" s="4" t="s">
        <v>10</v>
      </c>
      <c r="G28838" s="4" t="s">
        <v>9</v>
      </c>
      <c r="H28838" s="4" t="s">
        <v>9</v>
      </c>
      <c r="I28838" s="4" t="s">
        <v>10</v>
      </c>
      <c r="J28838" s="4" t="s">
        <v>10</v>
      </c>
      <c r="K28838" s="4" t="s">
        <v>9</v>
      </c>
      <c r="L28838" s="4" t="s">
        <v>9</v>
      </c>
      <c r="M28838" s="4" t="s">
        <v>9</v>
      </c>
      <c r="N28838" s="4" t="s">
        <v>9</v>
      </c>
      <c r="O28838" s="4" t="s">
        <v>6</v>
      </c>
    </row>
    <row r="28839" spans="1:21">
      <c r="A28839" t="n">
        <v>231204</v>
      </c>
      <c r="B28839" s="14" t="n">
        <v>50</v>
      </c>
      <c r="C28839" s="7" t="n">
        <v>0</v>
      </c>
      <c r="D28839" s="7" t="n">
        <v>1527</v>
      </c>
      <c r="E28839" s="7" t="n">
        <v>0.100000001490116</v>
      </c>
      <c r="F28839" s="7" t="n">
        <v>1000</v>
      </c>
      <c r="G28839" s="7" t="n">
        <v>0</v>
      </c>
      <c r="H28839" s="7" t="n">
        <v>0</v>
      </c>
      <c r="I28839" s="7" t="n">
        <v>0</v>
      </c>
      <c r="J28839" s="7" t="n">
        <v>65533</v>
      </c>
      <c r="K28839" s="7" t="n">
        <v>0</v>
      </c>
      <c r="L28839" s="7" t="n">
        <v>0</v>
      </c>
      <c r="M28839" s="7" t="n">
        <v>0</v>
      </c>
      <c r="N28839" s="7" t="n">
        <v>0</v>
      </c>
      <c r="O28839" s="7" t="s">
        <v>12</v>
      </c>
    </row>
    <row r="28840" spans="1:21">
      <c r="A28840" t="s">
        <v>4</v>
      </c>
      <c r="B28840" s="4" t="s">
        <v>5</v>
      </c>
      <c r="C28840" s="4" t="s">
        <v>10</v>
      </c>
      <c r="D28840" s="4" t="s">
        <v>13</v>
      </c>
      <c r="E28840" s="4" t="s">
        <v>6</v>
      </c>
      <c r="F28840" s="4" t="s">
        <v>22</v>
      </c>
      <c r="G28840" s="4" t="s">
        <v>22</v>
      </c>
      <c r="H28840" s="4" t="s">
        <v>22</v>
      </c>
    </row>
    <row r="28841" spans="1:21">
      <c r="A28841" t="n">
        <v>231243</v>
      </c>
      <c r="B28841" s="39" t="n">
        <v>48</v>
      </c>
      <c r="C28841" s="7" t="n">
        <v>0</v>
      </c>
      <c r="D28841" s="7" t="n">
        <v>0</v>
      </c>
      <c r="E28841" s="7" t="s">
        <v>1488</v>
      </c>
      <c r="F28841" s="7" t="n">
        <v>-1</v>
      </c>
      <c r="G28841" s="7" t="n">
        <v>1</v>
      </c>
      <c r="H28841" s="7" t="n">
        <v>0</v>
      </c>
    </row>
    <row r="28842" spans="1:21">
      <c r="A28842" t="s">
        <v>4</v>
      </c>
      <c r="B28842" s="4" t="s">
        <v>5</v>
      </c>
      <c r="C28842" s="4" t="s">
        <v>10</v>
      </c>
      <c r="D28842" s="4" t="s">
        <v>9</v>
      </c>
    </row>
    <row r="28843" spans="1:21">
      <c r="A28843" t="n">
        <v>231269</v>
      </c>
      <c r="B28843" s="41" t="n">
        <v>43</v>
      </c>
      <c r="C28843" s="7" t="n">
        <v>1</v>
      </c>
      <c r="D28843" s="7" t="n">
        <v>16</v>
      </c>
    </row>
    <row r="28844" spans="1:21">
      <c r="A28844" t="s">
        <v>4</v>
      </c>
      <c r="B28844" s="4" t="s">
        <v>5</v>
      </c>
      <c r="C28844" s="4" t="s">
        <v>10</v>
      </c>
      <c r="D28844" s="4" t="s">
        <v>13</v>
      </c>
      <c r="E28844" s="4" t="s">
        <v>13</v>
      </c>
      <c r="F28844" s="4" t="s">
        <v>6</v>
      </c>
    </row>
    <row r="28845" spans="1:21">
      <c r="A28845" t="n">
        <v>231276</v>
      </c>
      <c r="B28845" s="64" t="n">
        <v>47</v>
      </c>
      <c r="C28845" s="7" t="n">
        <v>1</v>
      </c>
      <c r="D28845" s="7" t="n">
        <v>0</v>
      </c>
      <c r="E28845" s="7" t="n">
        <v>0</v>
      </c>
      <c r="F28845" s="7" t="s">
        <v>1053</v>
      </c>
    </row>
    <row r="28846" spans="1:21">
      <c r="A28846" t="s">
        <v>4</v>
      </c>
      <c r="B28846" s="4" t="s">
        <v>5</v>
      </c>
      <c r="C28846" s="4" t="s">
        <v>10</v>
      </c>
    </row>
    <row r="28847" spans="1:21">
      <c r="A28847" t="n">
        <v>231298</v>
      </c>
      <c r="B28847" s="35" t="n">
        <v>16</v>
      </c>
      <c r="C28847" s="7" t="n">
        <v>0</v>
      </c>
    </row>
    <row r="28848" spans="1:21">
      <c r="A28848" t="s">
        <v>4</v>
      </c>
      <c r="B28848" s="4" t="s">
        <v>5</v>
      </c>
      <c r="C28848" s="4" t="s">
        <v>10</v>
      </c>
      <c r="D28848" s="4" t="s">
        <v>13</v>
      </c>
      <c r="E28848" s="4" t="s">
        <v>6</v>
      </c>
      <c r="F28848" s="4" t="s">
        <v>22</v>
      </c>
      <c r="G28848" s="4" t="s">
        <v>22</v>
      </c>
      <c r="H28848" s="4" t="s">
        <v>22</v>
      </c>
    </row>
    <row r="28849" spans="1:15">
      <c r="A28849" t="n">
        <v>231301</v>
      </c>
      <c r="B28849" s="39" t="n">
        <v>48</v>
      </c>
      <c r="C28849" s="7" t="n">
        <v>1</v>
      </c>
      <c r="D28849" s="7" t="n">
        <v>0</v>
      </c>
      <c r="E28849" s="7" t="s">
        <v>408</v>
      </c>
      <c r="F28849" s="7" t="n">
        <v>0</v>
      </c>
      <c r="G28849" s="7" t="n">
        <v>1</v>
      </c>
      <c r="H28849" s="7" t="n">
        <v>0</v>
      </c>
    </row>
    <row r="28850" spans="1:15">
      <c r="A28850" t="s">
        <v>4</v>
      </c>
      <c r="B28850" s="4" t="s">
        <v>5</v>
      </c>
      <c r="C28850" s="4" t="s">
        <v>10</v>
      </c>
      <c r="D28850" s="4" t="s">
        <v>9</v>
      </c>
    </row>
    <row r="28851" spans="1:15">
      <c r="A28851" t="n">
        <v>231325</v>
      </c>
      <c r="B28851" s="41" t="n">
        <v>43</v>
      </c>
      <c r="C28851" s="7" t="n">
        <v>2</v>
      </c>
      <c r="D28851" s="7" t="n">
        <v>16</v>
      </c>
    </row>
    <row r="28852" spans="1:15">
      <c r="A28852" t="s">
        <v>4</v>
      </c>
      <c r="B28852" s="4" t="s">
        <v>5</v>
      </c>
      <c r="C28852" s="4" t="s">
        <v>10</v>
      </c>
      <c r="D28852" s="4" t="s">
        <v>13</v>
      </c>
      <c r="E28852" s="4" t="s">
        <v>13</v>
      </c>
      <c r="F28852" s="4" t="s">
        <v>6</v>
      </c>
    </row>
    <row r="28853" spans="1:15">
      <c r="A28853" t="n">
        <v>231332</v>
      </c>
      <c r="B28853" s="64" t="n">
        <v>47</v>
      </c>
      <c r="C28853" s="7" t="n">
        <v>2</v>
      </c>
      <c r="D28853" s="7" t="n">
        <v>0</v>
      </c>
      <c r="E28853" s="7" t="n">
        <v>0</v>
      </c>
      <c r="F28853" s="7" t="s">
        <v>1053</v>
      </c>
    </row>
    <row r="28854" spans="1:15">
      <c r="A28854" t="s">
        <v>4</v>
      </c>
      <c r="B28854" s="4" t="s">
        <v>5</v>
      </c>
      <c r="C28854" s="4" t="s">
        <v>10</v>
      </c>
    </row>
    <row r="28855" spans="1:15">
      <c r="A28855" t="n">
        <v>231354</v>
      </c>
      <c r="B28855" s="35" t="n">
        <v>16</v>
      </c>
      <c r="C28855" s="7" t="n">
        <v>0</v>
      </c>
    </row>
    <row r="28856" spans="1:15">
      <c r="A28856" t="s">
        <v>4</v>
      </c>
      <c r="B28856" s="4" t="s">
        <v>5</v>
      </c>
      <c r="C28856" s="4" t="s">
        <v>10</v>
      </c>
      <c r="D28856" s="4" t="s">
        <v>13</v>
      </c>
      <c r="E28856" s="4" t="s">
        <v>6</v>
      </c>
      <c r="F28856" s="4" t="s">
        <v>22</v>
      </c>
      <c r="G28856" s="4" t="s">
        <v>22</v>
      </c>
      <c r="H28856" s="4" t="s">
        <v>22</v>
      </c>
    </row>
    <row r="28857" spans="1:15">
      <c r="A28857" t="n">
        <v>231357</v>
      </c>
      <c r="B28857" s="39" t="n">
        <v>48</v>
      </c>
      <c r="C28857" s="7" t="n">
        <v>2</v>
      </c>
      <c r="D28857" s="7" t="n">
        <v>0</v>
      </c>
      <c r="E28857" s="7" t="s">
        <v>408</v>
      </c>
      <c r="F28857" s="7" t="n">
        <v>0</v>
      </c>
      <c r="G28857" s="7" t="n">
        <v>1</v>
      </c>
      <c r="H28857" s="7" t="n">
        <v>0</v>
      </c>
    </row>
    <row r="28858" spans="1:15">
      <c r="A28858" t="s">
        <v>4</v>
      </c>
      <c r="B28858" s="4" t="s">
        <v>5</v>
      </c>
      <c r="C28858" s="4" t="s">
        <v>10</v>
      </c>
      <c r="D28858" s="4" t="s">
        <v>9</v>
      </c>
    </row>
    <row r="28859" spans="1:15">
      <c r="A28859" t="n">
        <v>231381</v>
      </c>
      <c r="B28859" s="41" t="n">
        <v>43</v>
      </c>
      <c r="C28859" s="7" t="n">
        <v>3</v>
      </c>
      <c r="D28859" s="7" t="n">
        <v>16</v>
      </c>
    </row>
    <row r="28860" spans="1:15">
      <c r="A28860" t="s">
        <v>4</v>
      </c>
      <c r="B28860" s="4" t="s">
        <v>5</v>
      </c>
      <c r="C28860" s="4" t="s">
        <v>10</v>
      </c>
      <c r="D28860" s="4" t="s">
        <v>13</v>
      </c>
      <c r="E28860" s="4" t="s">
        <v>13</v>
      </c>
      <c r="F28860" s="4" t="s">
        <v>6</v>
      </c>
    </row>
    <row r="28861" spans="1:15">
      <c r="A28861" t="n">
        <v>231388</v>
      </c>
      <c r="B28861" s="64" t="n">
        <v>47</v>
      </c>
      <c r="C28861" s="7" t="n">
        <v>3</v>
      </c>
      <c r="D28861" s="7" t="n">
        <v>0</v>
      </c>
      <c r="E28861" s="7" t="n">
        <v>0</v>
      </c>
      <c r="F28861" s="7" t="s">
        <v>1053</v>
      </c>
    </row>
    <row r="28862" spans="1:15">
      <c r="A28862" t="s">
        <v>4</v>
      </c>
      <c r="B28862" s="4" t="s">
        <v>5</v>
      </c>
      <c r="C28862" s="4" t="s">
        <v>10</v>
      </c>
    </row>
    <row r="28863" spans="1:15">
      <c r="A28863" t="n">
        <v>231410</v>
      </c>
      <c r="B28863" s="35" t="n">
        <v>16</v>
      </c>
      <c r="C28863" s="7" t="n">
        <v>0</v>
      </c>
    </row>
    <row r="28864" spans="1:15">
      <c r="A28864" t="s">
        <v>4</v>
      </c>
      <c r="B28864" s="4" t="s">
        <v>5</v>
      </c>
      <c r="C28864" s="4" t="s">
        <v>10</v>
      </c>
      <c r="D28864" s="4" t="s">
        <v>13</v>
      </c>
      <c r="E28864" s="4" t="s">
        <v>6</v>
      </c>
      <c r="F28864" s="4" t="s">
        <v>22</v>
      </c>
      <c r="G28864" s="4" t="s">
        <v>22</v>
      </c>
      <c r="H28864" s="4" t="s">
        <v>22</v>
      </c>
    </row>
    <row r="28865" spans="1:8">
      <c r="A28865" t="n">
        <v>231413</v>
      </c>
      <c r="B28865" s="39" t="n">
        <v>48</v>
      </c>
      <c r="C28865" s="7" t="n">
        <v>3</v>
      </c>
      <c r="D28865" s="7" t="n">
        <v>0</v>
      </c>
      <c r="E28865" s="7" t="s">
        <v>408</v>
      </c>
      <c r="F28865" s="7" t="n">
        <v>0</v>
      </c>
      <c r="G28865" s="7" t="n">
        <v>1</v>
      </c>
      <c r="H28865" s="7" t="n">
        <v>0</v>
      </c>
    </row>
    <row r="28866" spans="1:8">
      <c r="A28866" t="s">
        <v>4</v>
      </c>
      <c r="B28866" s="4" t="s">
        <v>5</v>
      </c>
      <c r="C28866" s="4" t="s">
        <v>10</v>
      </c>
      <c r="D28866" s="4" t="s">
        <v>9</v>
      </c>
    </row>
    <row r="28867" spans="1:8">
      <c r="A28867" t="n">
        <v>231437</v>
      </c>
      <c r="B28867" s="41" t="n">
        <v>43</v>
      </c>
      <c r="C28867" s="7" t="n">
        <v>4</v>
      </c>
      <c r="D28867" s="7" t="n">
        <v>16</v>
      </c>
    </row>
    <row r="28868" spans="1:8">
      <c r="A28868" t="s">
        <v>4</v>
      </c>
      <c r="B28868" s="4" t="s">
        <v>5</v>
      </c>
      <c r="C28868" s="4" t="s">
        <v>10</v>
      </c>
      <c r="D28868" s="4" t="s">
        <v>13</v>
      </c>
      <c r="E28868" s="4" t="s">
        <v>13</v>
      </c>
      <c r="F28868" s="4" t="s">
        <v>6</v>
      </c>
    </row>
    <row r="28869" spans="1:8">
      <c r="A28869" t="n">
        <v>231444</v>
      </c>
      <c r="B28869" s="64" t="n">
        <v>47</v>
      </c>
      <c r="C28869" s="7" t="n">
        <v>4</v>
      </c>
      <c r="D28869" s="7" t="n">
        <v>0</v>
      </c>
      <c r="E28869" s="7" t="n">
        <v>0</v>
      </c>
      <c r="F28869" s="7" t="s">
        <v>1053</v>
      </c>
    </row>
    <row r="28870" spans="1:8">
      <c r="A28870" t="s">
        <v>4</v>
      </c>
      <c r="B28870" s="4" t="s">
        <v>5</v>
      </c>
      <c r="C28870" s="4" t="s">
        <v>10</v>
      </c>
    </row>
    <row r="28871" spans="1:8">
      <c r="A28871" t="n">
        <v>231466</v>
      </c>
      <c r="B28871" s="35" t="n">
        <v>16</v>
      </c>
      <c r="C28871" s="7" t="n">
        <v>0</v>
      </c>
    </row>
    <row r="28872" spans="1:8">
      <c r="A28872" t="s">
        <v>4</v>
      </c>
      <c r="B28872" s="4" t="s">
        <v>5</v>
      </c>
      <c r="C28872" s="4" t="s">
        <v>10</v>
      </c>
      <c r="D28872" s="4" t="s">
        <v>13</v>
      </c>
      <c r="E28872" s="4" t="s">
        <v>6</v>
      </c>
      <c r="F28872" s="4" t="s">
        <v>22</v>
      </c>
      <c r="G28872" s="4" t="s">
        <v>22</v>
      </c>
      <c r="H28872" s="4" t="s">
        <v>22</v>
      </c>
    </row>
    <row r="28873" spans="1:8">
      <c r="A28873" t="n">
        <v>231469</v>
      </c>
      <c r="B28873" s="39" t="n">
        <v>48</v>
      </c>
      <c r="C28873" s="7" t="n">
        <v>4</v>
      </c>
      <c r="D28873" s="7" t="n">
        <v>0</v>
      </c>
      <c r="E28873" s="7" t="s">
        <v>408</v>
      </c>
      <c r="F28873" s="7" t="n">
        <v>0</v>
      </c>
      <c r="G28873" s="7" t="n">
        <v>1</v>
      </c>
      <c r="H28873" s="7" t="n">
        <v>0</v>
      </c>
    </row>
    <row r="28874" spans="1:8">
      <c r="A28874" t="s">
        <v>4</v>
      </c>
      <c r="B28874" s="4" t="s">
        <v>5</v>
      </c>
      <c r="C28874" s="4" t="s">
        <v>10</v>
      </c>
      <c r="D28874" s="4" t="s">
        <v>9</v>
      </c>
    </row>
    <row r="28875" spans="1:8">
      <c r="A28875" t="n">
        <v>231493</v>
      </c>
      <c r="B28875" s="41" t="n">
        <v>43</v>
      </c>
      <c r="C28875" s="7" t="n">
        <v>5</v>
      </c>
      <c r="D28875" s="7" t="n">
        <v>16</v>
      </c>
    </row>
    <row r="28876" spans="1:8">
      <c r="A28876" t="s">
        <v>4</v>
      </c>
      <c r="B28876" s="4" t="s">
        <v>5</v>
      </c>
      <c r="C28876" s="4" t="s">
        <v>10</v>
      </c>
      <c r="D28876" s="4" t="s">
        <v>13</v>
      </c>
      <c r="E28876" s="4" t="s">
        <v>13</v>
      </c>
      <c r="F28876" s="4" t="s">
        <v>6</v>
      </c>
    </row>
    <row r="28877" spans="1:8">
      <c r="A28877" t="n">
        <v>231500</v>
      </c>
      <c r="B28877" s="64" t="n">
        <v>47</v>
      </c>
      <c r="C28877" s="7" t="n">
        <v>5</v>
      </c>
      <c r="D28877" s="7" t="n">
        <v>0</v>
      </c>
      <c r="E28877" s="7" t="n">
        <v>0</v>
      </c>
      <c r="F28877" s="7" t="s">
        <v>1053</v>
      </c>
    </row>
    <row r="28878" spans="1:8">
      <c r="A28878" t="s">
        <v>4</v>
      </c>
      <c r="B28878" s="4" t="s">
        <v>5</v>
      </c>
      <c r="C28878" s="4" t="s">
        <v>10</v>
      </c>
    </row>
    <row r="28879" spans="1:8">
      <c r="A28879" t="n">
        <v>231522</v>
      </c>
      <c r="B28879" s="35" t="n">
        <v>16</v>
      </c>
      <c r="C28879" s="7" t="n">
        <v>0</v>
      </c>
    </row>
    <row r="28880" spans="1:8">
      <c r="A28880" t="s">
        <v>4</v>
      </c>
      <c r="B28880" s="4" t="s">
        <v>5</v>
      </c>
      <c r="C28880" s="4" t="s">
        <v>10</v>
      </c>
      <c r="D28880" s="4" t="s">
        <v>13</v>
      </c>
      <c r="E28880" s="4" t="s">
        <v>6</v>
      </c>
      <c r="F28880" s="4" t="s">
        <v>22</v>
      </c>
      <c r="G28880" s="4" t="s">
        <v>22</v>
      </c>
      <c r="H28880" s="4" t="s">
        <v>22</v>
      </c>
    </row>
    <row r="28881" spans="1:8">
      <c r="A28881" t="n">
        <v>231525</v>
      </c>
      <c r="B28881" s="39" t="n">
        <v>48</v>
      </c>
      <c r="C28881" s="7" t="n">
        <v>5</v>
      </c>
      <c r="D28881" s="7" t="n">
        <v>0</v>
      </c>
      <c r="E28881" s="7" t="s">
        <v>408</v>
      </c>
      <c r="F28881" s="7" t="n">
        <v>0</v>
      </c>
      <c r="G28881" s="7" t="n">
        <v>1</v>
      </c>
      <c r="H28881" s="7" t="n">
        <v>0</v>
      </c>
    </row>
    <row r="28882" spans="1:8">
      <c r="A28882" t="s">
        <v>4</v>
      </c>
      <c r="B28882" s="4" t="s">
        <v>5</v>
      </c>
      <c r="C28882" s="4" t="s">
        <v>10</v>
      </c>
      <c r="D28882" s="4" t="s">
        <v>9</v>
      </c>
    </row>
    <row r="28883" spans="1:8">
      <c r="A28883" t="n">
        <v>231549</v>
      </c>
      <c r="B28883" s="41" t="n">
        <v>43</v>
      </c>
      <c r="C28883" s="7" t="n">
        <v>6</v>
      </c>
      <c r="D28883" s="7" t="n">
        <v>16</v>
      </c>
    </row>
    <row r="28884" spans="1:8">
      <c r="A28884" t="s">
        <v>4</v>
      </c>
      <c r="B28884" s="4" t="s">
        <v>5</v>
      </c>
      <c r="C28884" s="4" t="s">
        <v>10</v>
      </c>
      <c r="D28884" s="4" t="s">
        <v>13</v>
      </c>
      <c r="E28884" s="4" t="s">
        <v>13</v>
      </c>
      <c r="F28884" s="4" t="s">
        <v>6</v>
      </c>
    </row>
    <row r="28885" spans="1:8">
      <c r="A28885" t="n">
        <v>231556</v>
      </c>
      <c r="B28885" s="64" t="n">
        <v>47</v>
      </c>
      <c r="C28885" s="7" t="n">
        <v>6</v>
      </c>
      <c r="D28885" s="7" t="n">
        <v>0</v>
      </c>
      <c r="E28885" s="7" t="n">
        <v>0</v>
      </c>
      <c r="F28885" s="7" t="s">
        <v>1053</v>
      </c>
    </row>
    <row r="28886" spans="1:8">
      <c r="A28886" t="s">
        <v>4</v>
      </c>
      <c r="B28886" s="4" t="s">
        <v>5</v>
      </c>
      <c r="C28886" s="4" t="s">
        <v>10</v>
      </c>
    </row>
    <row r="28887" spans="1:8">
      <c r="A28887" t="n">
        <v>231578</v>
      </c>
      <c r="B28887" s="35" t="n">
        <v>16</v>
      </c>
      <c r="C28887" s="7" t="n">
        <v>0</v>
      </c>
    </row>
    <row r="28888" spans="1:8">
      <c r="A28888" t="s">
        <v>4</v>
      </c>
      <c r="B28888" s="4" t="s">
        <v>5</v>
      </c>
      <c r="C28888" s="4" t="s">
        <v>10</v>
      </c>
      <c r="D28888" s="4" t="s">
        <v>13</v>
      </c>
      <c r="E28888" s="4" t="s">
        <v>6</v>
      </c>
      <c r="F28888" s="4" t="s">
        <v>22</v>
      </c>
      <c r="G28888" s="4" t="s">
        <v>22</v>
      </c>
      <c r="H28888" s="4" t="s">
        <v>22</v>
      </c>
    </row>
    <row r="28889" spans="1:8">
      <c r="A28889" t="n">
        <v>231581</v>
      </c>
      <c r="B28889" s="39" t="n">
        <v>48</v>
      </c>
      <c r="C28889" s="7" t="n">
        <v>6</v>
      </c>
      <c r="D28889" s="7" t="n">
        <v>0</v>
      </c>
      <c r="E28889" s="7" t="s">
        <v>408</v>
      </c>
      <c r="F28889" s="7" t="n">
        <v>0</v>
      </c>
      <c r="G28889" s="7" t="n">
        <v>1</v>
      </c>
      <c r="H28889" s="7" t="n">
        <v>0</v>
      </c>
    </row>
    <row r="28890" spans="1:8">
      <c r="A28890" t="s">
        <v>4</v>
      </c>
      <c r="B28890" s="4" t="s">
        <v>5</v>
      </c>
      <c r="C28890" s="4" t="s">
        <v>10</v>
      </c>
      <c r="D28890" s="4" t="s">
        <v>9</v>
      </c>
    </row>
    <row r="28891" spans="1:8">
      <c r="A28891" t="n">
        <v>231605</v>
      </c>
      <c r="B28891" s="41" t="n">
        <v>43</v>
      </c>
      <c r="C28891" s="7" t="n">
        <v>7</v>
      </c>
      <c r="D28891" s="7" t="n">
        <v>16</v>
      </c>
    </row>
    <row r="28892" spans="1:8">
      <c r="A28892" t="s">
        <v>4</v>
      </c>
      <c r="B28892" s="4" t="s">
        <v>5</v>
      </c>
      <c r="C28892" s="4" t="s">
        <v>10</v>
      </c>
      <c r="D28892" s="4" t="s">
        <v>13</v>
      </c>
      <c r="E28892" s="4" t="s">
        <v>13</v>
      </c>
      <c r="F28892" s="4" t="s">
        <v>6</v>
      </c>
    </row>
    <row r="28893" spans="1:8">
      <c r="A28893" t="n">
        <v>231612</v>
      </c>
      <c r="B28893" s="64" t="n">
        <v>47</v>
      </c>
      <c r="C28893" s="7" t="n">
        <v>7</v>
      </c>
      <c r="D28893" s="7" t="n">
        <v>0</v>
      </c>
      <c r="E28893" s="7" t="n">
        <v>0</v>
      </c>
      <c r="F28893" s="7" t="s">
        <v>1053</v>
      </c>
    </row>
    <row r="28894" spans="1:8">
      <c r="A28894" t="s">
        <v>4</v>
      </c>
      <c r="B28894" s="4" t="s">
        <v>5</v>
      </c>
      <c r="C28894" s="4" t="s">
        <v>10</v>
      </c>
    </row>
    <row r="28895" spans="1:8">
      <c r="A28895" t="n">
        <v>231634</v>
      </c>
      <c r="B28895" s="35" t="n">
        <v>16</v>
      </c>
      <c r="C28895" s="7" t="n">
        <v>0</v>
      </c>
    </row>
    <row r="28896" spans="1:8">
      <c r="A28896" t="s">
        <v>4</v>
      </c>
      <c r="B28896" s="4" t="s">
        <v>5</v>
      </c>
      <c r="C28896" s="4" t="s">
        <v>10</v>
      </c>
      <c r="D28896" s="4" t="s">
        <v>13</v>
      </c>
      <c r="E28896" s="4" t="s">
        <v>6</v>
      </c>
      <c r="F28896" s="4" t="s">
        <v>22</v>
      </c>
      <c r="G28896" s="4" t="s">
        <v>22</v>
      </c>
      <c r="H28896" s="4" t="s">
        <v>22</v>
      </c>
    </row>
    <row r="28897" spans="1:8">
      <c r="A28897" t="n">
        <v>231637</v>
      </c>
      <c r="B28897" s="39" t="n">
        <v>48</v>
      </c>
      <c r="C28897" s="7" t="n">
        <v>7</v>
      </c>
      <c r="D28897" s="7" t="n">
        <v>0</v>
      </c>
      <c r="E28897" s="7" t="s">
        <v>408</v>
      </c>
      <c r="F28897" s="7" t="n">
        <v>0</v>
      </c>
      <c r="G28897" s="7" t="n">
        <v>1</v>
      </c>
      <c r="H28897" s="7" t="n">
        <v>0</v>
      </c>
    </row>
    <row r="28898" spans="1:8">
      <c r="A28898" t="s">
        <v>4</v>
      </c>
      <c r="B28898" s="4" t="s">
        <v>5</v>
      </c>
      <c r="C28898" s="4" t="s">
        <v>10</v>
      </c>
      <c r="D28898" s="4" t="s">
        <v>9</v>
      </c>
    </row>
    <row r="28899" spans="1:8">
      <c r="A28899" t="n">
        <v>231661</v>
      </c>
      <c r="B28899" s="41" t="n">
        <v>43</v>
      </c>
      <c r="C28899" s="7" t="n">
        <v>8</v>
      </c>
      <c r="D28899" s="7" t="n">
        <v>16</v>
      </c>
    </row>
    <row r="28900" spans="1:8">
      <c r="A28900" t="s">
        <v>4</v>
      </c>
      <c r="B28900" s="4" t="s">
        <v>5</v>
      </c>
      <c r="C28900" s="4" t="s">
        <v>10</v>
      </c>
      <c r="D28900" s="4" t="s">
        <v>13</v>
      </c>
      <c r="E28900" s="4" t="s">
        <v>13</v>
      </c>
      <c r="F28900" s="4" t="s">
        <v>6</v>
      </c>
    </row>
    <row r="28901" spans="1:8">
      <c r="A28901" t="n">
        <v>231668</v>
      </c>
      <c r="B28901" s="64" t="n">
        <v>47</v>
      </c>
      <c r="C28901" s="7" t="n">
        <v>8</v>
      </c>
      <c r="D28901" s="7" t="n">
        <v>0</v>
      </c>
      <c r="E28901" s="7" t="n">
        <v>0</v>
      </c>
      <c r="F28901" s="7" t="s">
        <v>1053</v>
      </c>
    </row>
    <row r="28902" spans="1:8">
      <c r="A28902" t="s">
        <v>4</v>
      </c>
      <c r="B28902" s="4" t="s">
        <v>5</v>
      </c>
      <c r="C28902" s="4" t="s">
        <v>10</v>
      </c>
    </row>
    <row r="28903" spans="1:8">
      <c r="A28903" t="n">
        <v>231690</v>
      </c>
      <c r="B28903" s="35" t="n">
        <v>16</v>
      </c>
      <c r="C28903" s="7" t="n">
        <v>0</v>
      </c>
    </row>
    <row r="28904" spans="1:8">
      <c r="A28904" t="s">
        <v>4</v>
      </c>
      <c r="B28904" s="4" t="s">
        <v>5</v>
      </c>
      <c r="C28904" s="4" t="s">
        <v>10</v>
      </c>
      <c r="D28904" s="4" t="s">
        <v>13</v>
      </c>
      <c r="E28904" s="4" t="s">
        <v>6</v>
      </c>
      <c r="F28904" s="4" t="s">
        <v>22</v>
      </c>
      <c r="G28904" s="4" t="s">
        <v>22</v>
      </c>
      <c r="H28904" s="4" t="s">
        <v>22</v>
      </c>
    </row>
    <row r="28905" spans="1:8">
      <c r="A28905" t="n">
        <v>231693</v>
      </c>
      <c r="B28905" s="39" t="n">
        <v>48</v>
      </c>
      <c r="C28905" s="7" t="n">
        <v>8</v>
      </c>
      <c r="D28905" s="7" t="n">
        <v>0</v>
      </c>
      <c r="E28905" s="7" t="s">
        <v>408</v>
      </c>
      <c r="F28905" s="7" t="n">
        <v>0</v>
      </c>
      <c r="G28905" s="7" t="n">
        <v>1</v>
      </c>
      <c r="H28905" s="7" t="n">
        <v>0</v>
      </c>
    </row>
    <row r="28906" spans="1:8">
      <c r="A28906" t="s">
        <v>4</v>
      </c>
      <c r="B28906" s="4" t="s">
        <v>5</v>
      </c>
      <c r="C28906" s="4" t="s">
        <v>10</v>
      </c>
      <c r="D28906" s="4" t="s">
        <v>9</v>
      </c>
    </row>
    <row r="28907" spans="1:8">
      <c r="A28907" t="n">
        <v>231717</v>
      </c>
      <c r="B28907" s="41" t="n">
        <v>43</v>
      </c>
      <c r="C28907" s="7" t="n">
        <v>9</v>
      </c>
      <c r="D28907" s="7" t="n">
        <v>16</v>
      </c>
    </row>
    <row r="28908" spans="1:8">
      <c r="A28908" t="s">
        <v>4</v>
      </c>
      <c r="B28908" s="4" t="s">
        <v>5</v>
      </c>
      <c r="C28908" s="4" t="s">
        <v>10</v>
      </c>
      <c r="D28908" s="4" t="s">
        <v>13</v>
      </c>
      <c r="E28908" s="4" t="s">
        <v>13</v>
      </c>
      <c r="F28908" s="4" t="s">
        <v>6</v>
      </c>
    </row>
    <row r="28909" spans="1:8">
      <c r="A28909" t="n">
        <v>231724</v>
      </c>
      <c r="B28909" s="64" t="n">
        <v>47</v>
      </c>
      <c r="C28909" s="7" t="n">
        <v>9</v>
      </c>
      <c r="D28909" s="7" t="n">
        <v>0</v>
      </c>
      <c r="E28909" s="7" t="n">
        <v>0</v>
      </c>
      <c r="F28909" s="7" t="s">
        <v>1053</v>
      </c>
    </row>
    <row r="28910" spans="1:8">
      <c r="A28910" t="s">
        <v>4</v>
      </c>
      <c r="B28910" s="4" t="s">
        <v>5</v>
      </c>
      <c r="C28910" s="4" t="s">
        <v>10</v>
      </c>
    </row>
    <row r="28911" spans="1:8">
      <c r="A28911" t="n">
        <v>231746</v>
      </c>
      <c r="B28911" s="35" t="n">
        <v>16</v>
      </c>
      <c r="C28911" s="7" t="n">
        <v>0</v>
      </c>
    </row>
    <row r="28912" spans="1:8">
      <c r="A28912" t="s">
        <v>4</v>
      </c>
      <c r="B28912" s="4" t="s">
        <v>5</v>
      </c>
      <c r="C28912" s="4" t="s">
        <v>10</v>
      </c>
      <c r="D28912" s="4" t="s">
        <v>13</v>
      </c>
      <c r="E28912" s="4" t="s">
        <v>6</v>
      </c>
      <c r="F28912" s="4" t="s">
        <v>22</v>
      </c>
      <c r="G28912" s="4" t="s">
        <v>22</v>
      </c>
      <c r="H28912" s="4" t="s">
        <v>22</v>
      </c>
    </row>
    <row r="28913" spans="1:8">
      <c r="A28913" t="n">
        <v>231749</v>
      </c>
      <c r="B28913" s="39" t="n">
        <v>48</v>
      </c>
      <c r="C28913" s="7" t="n">
        <v>9</v>
      </c>
      <c r="D28913" s="7" t="n">
        <v>0</v>
      </c>
      <c r="E28913" s="7" t="s">
        <v>408</v>
      </c>
      <c r="F28913" s="7" t="n">
        <v>0</v>
      </c>
      <c r="G28913" s="7" t="n">
        <v>1</v>
      </c>
      <c r="H28913" s="7" t="n">
        <v>0</v>
      </c>
    </row>
    <row r="28914" spans="1:8">
      <c r="A28914" t="s">
        <v>4</v>
      </c>
      <c r="B28914" s="4" t="s">
        <v>5</v>
      </c>
      <c r="C28914" s="4" t="s">
        <v>10</v>
      </c>
      <c r="D28914" s="4" t="s">
        <v>9</v>
      </c>
    </row>
    <row r="28915" spans="1:8">
      <c r="A28915" t="n">
        <v>231773</v>
      </c>
      <c r="B28915" s="41" t="n">
        <v>43</v>
      </c>
      <c r="C28915" s="7" t="n">
        <v>16</v>
      </c>
      <c r="D28915" s="7" t="n">
        <v>16</v>
      </c>
    </row>
    <row r="28916" spans="1:8">
      <c r="A28916" t="s">
        <v>4</v>
      </c>
      <c r="B28916" s="4" t="s">
        <v>5</v>
      </c>
      <c r="C28916" s="4" t="s">
        <v>10</v>
      </c>
      <c r="D28916" s="4" t="s">
        <v>13</v>
      </c>
      <c r="E28916" s="4" t="s">
        <v>13</v>
      </c>
      <c r="F28916" s="4" t="s">
        <v>6</v>
      </c>
    </row>
    <row r="28917" spans="1:8">
      <c r="A28917" t="n">
        <v>231780</v>
      </c>
      <c r="B28917" s="64" t="n">
        <v>47</v>
      </c>
      <c r="C28917" s="7" t="n">
        <v>16</v>
      </c>
      <c r="D28917" s="7" t="n">
        <v>0</v>
      </c>
      <c r="E28917" s="7" t="n">
        <v>0</v>
      </c>
      <c r="F28917" s="7" t="s">
        <v>1053</v>
      </c>
    </row>
    <row r="28918" spans="1:8">
      <c r="A28918" t="s">
        <v>4</v>
      </c>
      <c r="B28918" s="4" t="s">
        <v>5</v>
      </c>
      <c r="C28918" s="4" t="s">
        <v>10</v>
      </c>
    </row>
    <row r="28919" spans="1:8">
      <c r="A28919" t="n">
        <v>231802</v>
      </c>
      <c r="B28919" s="35" t="n">
        <v>16</v>
      </c>
      <c r="C28919" s="7" t="n">
        <v>0</v>
      </c>
    </row>
    <row r="28920" spans="1:8">
      <c r="A28920" t="s">
        <v>4</v>
      </c>
      <c r="B28920" s="4" t="s">
        <v>5</v>
      </c>
      <c r="C28920" s="4" t="s">
        <v>10</v>
      </c>
      <c r="D28920" s="4" t="s">
        <v>13</v>
      </c>
      <c r="E28920" s="4" t="s">
        <v>6</v>
      </c>
      <c r="F28920" s="4" t="s">
        <v>22</v>
      </c>
      <c r="G28920" s="4" t="s">
        <v>22</v>
      </c>
      <c r="H28920" s="4" t="s">
        <v>22</v>
      </c>
    </row>
    <row r="28921" spans="1:8">
      <c r="A28921" t="n">
        <v>231805</v>
      </c>
      <c r="B28921" s="39" t="n">
        <v>48</v>
      </c>
      <c r="C28921" s="7" t="n">
        <v>16</v>
      </c>
      <c r="D28921" s="7" t="n">
        <v>0</v>
      </c>
      <c r="E28921" s="7" t="s">
        <v>408</v>
      </c>
      <c r="F28921" s="7" t="n">
        <v>0</v>
      </c>
      <c r="G28921" s="7" t="n">
        <v>1</v>
      </c>
      <c r="H28921" s="7" t="n">
        <v>0</v>
      </c>
    </row>
    <row r="28922" spans="1:8">
      <c r="A28922" t="s">
        <v>4</v>
      </c>
      <c r="B28922" s="4" t="s">
        <v>5</v>
      </c>
      <c r="C28922" s="4" t="s">
        <v>10</v>
      </c>
      <c r="D28922" s="4" t="s">
        <v>9</v>
      </c>
    </row>
    <row r="28923" spans="1:8">
      <c r="A28923" t="n">
        <v>231829</v>
      </c>
      <c r="B28923" s="41" t="n">
        <v>43</v>
      </c>
      <c r="C28923" s="7" t="n">
        <v>15</v>
      </c>
      <c r="D28923" s="7" t="n">
        <v>16</v>
      </c>
    </row>
    <row r="28924" spans="1:8">
      <c r="A28924" t="s">
        <v>4</v>
      </c>
      <c r="B28924" s="4" t="s">
        <v>5</v>
      </c>
      <c r="C28924" s="4" t="s">
        <v>10</v>
      </c>
      <c r="D28924" s="4" t="s">
        <v>13</v>
      </c>
      <c r="E28924" s="4" t="s">
        <v>13</v>
      </c>
      <c r="F28924" s="4" t="s">
        <v>6</v>
      </c>
    </row>
    <row r="28925" spans="1:8">
      <c r="A28925" t="n">
        <v>231836</v>
      </c>
      <c r="B28925" s="64" t="n">
        <v>47</v>
      </c>
      <c r="C28925" s="7" t="n">
        <v>15</v>
      </c>
      <c r="D28925" s="7" t="n">
        <v>0</v>
      </c>
      <c r="E28925" s="7" t="n">
        <v>0</v>
      </c>
      <c r="F28925" s="7" t="s">
        <v>1053</v>
      </c>
    </row>
    <row r="28926" spans="1:8">
      <c r="A28926" t="s">
        <v>4</v>
      </c>
      <c r="B28926" s="4" t="s">
        <v>5</v>
      </c>
      <c r="C28926" s="4" t="s">
        <v>10</v>
      </c>
    </row>
    <row r="28927" spans="1:8">
      <c r="A28927" t="n">
        <v>231858</v>
      </c>
      <c r="B28927" s="35" t="n">
        <v>16</v>
      </c>
      <c r="C28927" s="7" t="n">
        <v>0</v>
      </c>
    </row>
    <row r="28928" spans="1:8">
      <c r="A28928" t="s">
        <v>4</v>
      </c>
      <c r="B28928" s="4" t="s">
        <v>5</v>
      </c>
      <c r="C28928" s="4" t="s">
        <v>10</v>
      </c>
      <c r="D28928" s="4" t="s">
        <v>13</v>
      </c>
      <c r="E28928" s="4" t="s">
        <v>6</v>
      </c>
      <c r="F28928" s="4" t="s">
        <v>22</v>
      </c>
      <c r="G28928" s="4" t="s">
        <v>22</v>
      </c>
      <c r="H28928" s="4" t="s">
        <v>22</v>
      </c>
    </row>
    <row r="28929" spans="1:8">
      <c r="A28929" t="n">
        <v>231861</v>
      </c>
      <c r="B28929" s="39" t="n">
        <v>48</v>
      </c>
      <c r="C28929" s="7" t="n">
        <v>15</v>
      </c>
      <c r="D28929" s="7" t="n">
        <v>0</v>
      </c>
      <c r="E28929" s="7" t="s">
        <v>408</v>
      </c>
      <c r="F28929" s="7" t="n">
        <v>0</v>
      </c>
      <c r="G28929" s="7" t="n">
        <v>1</v>
      </c>
      <c r="H28929" s="7" t="n">
        <v>0</v>
      </c>
    </row>
    <row r="28930" spans="1:8">
      <c r="A28930" t="s">
        <v>4</v>
      </c>
      <c r="B28930" s="4" t="s">
        <v>5</v>
      </c>
      <c r="C28930" s="4" t="s">
        <v>10</v>
      </c>
      <c r="D28930" s="4" t="s">
        <v>9</v>
      </c>
    </row>
    <row r="28931" spans="1:8">
      <c r="A28931" t="n">
        <v>231885</v>
      </c>
      <c r="B28931" s="41" t="n">
        <v>43</v>
      </c>
      <c r="C28931" s="7" t="n">
        <v>19</v>
      </c>
      <c r="D28931" s="7" t="n">
        <v>16</v>
      </c>
    </row>
    <row r="28932" spans="1:8">
      <c r="A28932" t="s">
        <v>4</v>
      </c>
      <c r="B28932" s="4" t="s">
        <v>5</v>
      </c>
      <c r="C28932" s="4" t="s">
        <v>10</v>
      </c>
      <c r="D28932" s="4" t="s">
        <v>13</v>
      </c>
      <c r="E28932" s="4" t="s">
        <v>13</v>
      </c>
      <c r="F28932" s="4" t="s">
        <v>6</v>
      </c>
    </row>
    <row r="28933" spans="1:8">
      <c r="A28933" t="n">
        <v>231892</v>
      </c>
      <c r="B28933" s="64" t="n">
        <v>47</v>
      </c>
      <c r="C28933" s="7" t="n">
        <v>19</v>
      </c>
      <c r="D28933" s="7" t="n">
        <v>0</v>
      </c>
      <c r="E28933" s="7" t="n">
        <v>0</v>
      </c>
      <c r="F28933" s="7" t="s">
        <v>1053</v>
      </c>
    </row>
    <row r="28934" spans="1:8">
      <c r="A28934" t="s">
        <v>4</v>
      </c>
      <c r="B28934" s="4" t="s">
        <v>5</v>
      </c>
      <c r="C28934" s="4" t="s">
        <v>10</v>
      </c>
    </row>
    <row r="28935" spans="1:8">
      <c r="A28935" t="n">
        <v>231914</v>
      </c>
      <c r="B28935" s="35" t="n">
        <v>16</v>
      </c>
      <c r="C28935" s="7" t="n">
        <v>0</v>
      </c>
    </row>
    <row r="28936" spans="1:8">
      <c r="A28936" t="s">
        <v>4</v>
      </c>
      <c r="B28936" s="4" t="s">
        <v>5</v>
      </c>
      <c r="C28936" s="4" t="s">
        <v>10</v>
      </c>
      <c r="D28936" s="4" t="s">
        <v>13</v>
      </c>
      <c r="E28936" s="4" t="s">
        <v>6</v>
      </c>
      <c r="F28936" s="4" t="s">
        <v>22</v>
      </c>
      <c r="G28936" s="4" t="s">
        <v>22</v>
      </c>
      <c r="H28936" s="4" t="s">
        <v>22</v>
      </c>
    </row>
    <row r="28937" spans="1:8">
      <c r="A28937" t="n">
        <v>231917</v>
      </c>
      <c r="B28937" s="39" t="n">
        <v>48</v>
      </c>
      <c r="C28937" s="7" t="n">
        <v>19</v>
      </c>
      <c r="D28937" s="7" t="n">
        <v>0</v>
      </c>
      <c r="E28937" s="7" t="s">
        <v>408</v>
      </c>
      <c r="F28937" s="7" t="n">
        <v>0</v>
      </c>
      <c r="G28937" s="7" t="n">
        <v>1</v>
      </c>
      <c r="H28937" s="7" t="n">
        <v>0</v>
      </c>
    </row>
    <row r="28938" spans="1:8">
      <c r="A28938" t="s">
        <v>4</v>
      </c>
      <c r="B28938" s="4" t="s">
        <v>5</v>
      </c>
      <c r="C28938" s="4" t="s">
        <v>10</v>
      </c>
      <c r="D28938" s="4" t="s">
        <v>9</v>
      </c>
    </row>
    <row r="28939" spans="1:8">
      <c r="A28939" t="n">
        <v>231941</v>
      </c>
      <c r="B28939" s="41" t="n">
        <v>43</v>
      </c>
      <c r="C28939" s="7" t="n">
        <v>19</v>
      </c>
      <c r="D28939" s="7" t="n">
        <v>512</v>
      </c>
    </row>
    <row r="28940" spans="1:8">
      <c r="A28940" t="s">
        <v>4</v>
      </c>
      <c r="B28940" s="4" t="s">
        <v>5</v>
      </c>
      <c r="C28940" s="4" t="s">
        <v>10</v>
      </c>
      <c r="D28940" s="4" t="s">
        <v>9</v>
      </c>
      <c r="E28940" s="4" t="s">
        <v>9</v>
      </c>
      <c r="F28940" s="4" t="s">
        <v>9</v>
      </c>
      <c r="G28940" s="4" t="s">
        <v>9</v>
      </c>
      <c r="H28940" s="4" t="s">
        <v>10</v>
      </c>
      <c r="I28940" s="4" t="s">
        <v>13</v>
      </c>
    </row>
    <row r="28941" spans="1:8">
      <c r="A28941" t="n">
        <v>231948</v>
      </c>
      <c r="B28941" s="90" t="n">
        <v>66</v>
      </c>
      <c r="C28941" s="7" t="n">
        <v>19</v>
      </c>
      <c r="D28941" s="7" t="n">
        <v>1065353216</v>
      </c>
      <c r="E28941" s="7" t="n">
        <v>1065353216</v>
      </c>
      <c r="F28941" s="7" t="n">
        <v>1065353216</v>
      </c>
      <c r="G28941" s="7" t="n">
        <v>0</v>
      </c>
      <c r="H28941" s="7" t="n">
        <v>1</v>
      </c>
      <c r="I28941" s="7" t="n">
        <v>3</v>
      </c>
    </row>
    <row r="28942" spans="1:8">
      <c r="A28942" t="s">
        <v>4</v>
      </c>
      <c r="B28942" s="4" t="s">
        <v>5</v>
      </c>
      <c r="C28942" s="4" t="s">
        <v>10</v>
      </c>
      <c r="D28942" s="4" t="s">
        <v>9</v>
      </c>
    </row>
    <row r="28943" spans="1:8">
      <c r="A28943" t="n">
        <v>231970</v>
      </c>
      <c r="B28943" s="41" t="n">
        <v>43</v>
      </c>
      <c r="C28943" s="7" t="n">
        <v>7024</v>
      </c>
      <c r="D28943" s="7" t="n">
        <v>512</v>
      </c>
    </row>
    <row r="28944" spans="1:8">
      <c r="A28944" t="s">
        <v>4</v>
      </c>
      <c r="B28944" s="4" t="s">
        <v>5</v>
      </c>
      <c r="C28944" s="4" t="s">
        <v>10</v>
      </c>
      <c r="D28944" s="4" t="s">
        <v>9</v>
      </c>
      <c r="E28944" s="4" t="s">
        <v>9</v>
      </c>
      <c r="F28944" s="4" t="s">
        <v>9</v>
      </c>
      <c r="G28944" s="4" t="s">
        <v>9</v>
      </c>
      <c r="H28944" s="4" t="s">
        <v>10</v>
      </c>
      <c r="I28944" s="4" t="s">
        <v>13</v>
      </c>
    </row>
    <row r="28945" spans="1:9">
      <c r="A28945" t="n">
        <v>231977</v>
      </c>
      <c r="B28945" s="90" t="n">
        <v>66</v>
      </c>
      <c r="C28945" s="7" t="n">
        <v>7024</v>
      </c>
      <c r="D28945" s="7" t="n">
        <v>1065353216</v>
      </c>
      <c r="E28945" s="7" t="n">
        <v>1065353216</v>
      </c>
      <c r="F28945" s="7" t="n">
        <v>1065353216</v>
      </c>
      <c r="G28945" s="7" t="n">
        <v>0</v>
      </c>
      <c r="H28945" s="7" t="n">
        <v>1</v>
      </c>
      <c r="I28945" s="7" t="n">
        <v>3</v>
      </c>
    </row>
    <row r="28946" spans="1:9">
      <c r="A28946" t="s">
        <v>4</v>
      </c>
      <c r="B28946" s="4" t="s">
        <v>5</v>
      </c>
      <c r="C28946" s="4" t="s">
        <v>10</v>
      </c>
      <c r="D28946" s="4" t="s">
        <v>9</v>
      </c>
    </row>
    <row r="28947" spans="1:9">
      <c r="A28947" t="n">
        <v>231999</v>
      </c>
      <c r="B28947" s="41" t="n">
        <v>43</v>
      </c>
      <c r="C28947" s="7" t="n">
        <v>7034</v>
      </c>
      <c r="D28947" s="7" t="n">
        <v>256</v>
      </c>
    </row>
    <row r="28948" spans="1:9">
      <c r="A28948" t="s">
        <v>4</v>
      </c>
      <c r="B28948" s="4" t="s">
        <v>5</v>
      </c>
      <c r="C28948" s="4" t="s">
        <v>10</v>
      </c>
      <c r="D28948" s="4" t="s">
        <v>9</v>
      </c>
    </row>
    <row r="28949" spans="1:9">
      <c r="A28949" t="n">
        <v>232006</v>
      </c>
      <c r="B28949" s="41" t="n">
        <v>43</v>
      </c>
      <c r="C28949" s="7" t="n">
        <v>7034</v>
      </c>
      <c r="D28949" s="7" t="n">
        <v>8388608</v>
      </c>
    </row>
    <row r="28950" spans="1:9">
      <c r="A28950" t="s">
        <v>4</v>
      </c>
      <c r="B28950" s="4" t="s">
        <v>5</v>
      </c>
      <c r="C28950" s="4" t="s">
        <v>10</v>
      </c>
      <c r="D28950" s="4" t="s">
        <v>9</v>
      </c>
    </row>
    <row r="28951" spans="1:9">
      <c r="A28951" t="n">
        <v>232013</v>
      </c>
      <c r="B28951" s="41" t="n">
        <v>43</v>
      </c>
      <c r="C28951" s="7" t="n">
        <v>7033</v>
      </c>
      <c r="D28951" s="7" t="n">
        <v>256</v>
      </c>
    </row>
    <row r="28952" spans="1:9">
      <c r="A28952" t="s">
        <v>4</v>
      </c>
      <c r="B28952" s="4" t="s">
        <v>5</v>
      </c>
      <c r="C28952" s="4" t="s">
        <v>10</v>
      </c>
      <c r="D28952" s="4" t="s">
        <v>9</v>
      </c>
    </row>
    <row r="28953" spans="1:9">
      <c r="A28953" t="n">
        <v>232020</v>
      </c>
      <c r="B28953" s="41" t="n">
        <v>43</v>
      </c>
      <c r="C28953" s="7" t="n">
        <v>7033</v>
      </c>
      <c r="D28953" s="7" t="n">
        <v>8388608</v>
      </c>
    </row>
    <row r="28954" spans="1:9">
      <c r="A28954" t="s">
        <v>4</v>
      </c>
      <c r="B28954" s="4" t="s">
        <v>5</v>
      </c>
      <c r="C28954" s="4" t="s">
        <v>10</v>
      </c>
      <c r="D28954" s="4" t="s">
        <v>13</v>
      </c>
      <c r="E28954" s="4" t="s">
        <v>6</v>
      </c>
      <c r="F28954" s="4" t="s">
        <v>22</v>
      </c>
      <c r="G28954" s="4" t="s">
        <v>22</v>
      </c>
      <c r="H28954" s="4" t="s">
        <v>22</v>
      </c>
    </row>
    <row r="28955" spans="1:9">
      <c r="A28955" t="n">
        <v>232027</v>
      </c>
      <c r="B28955" s="39" t="n">
        <v>48</v>
      </c>
      <c r="C28955" s="7" t="n">
        <v>1</v>
      </c>
      <c r="D28955" s="7" t="n">
        <v>0</v>
      </c>
      <c r="E28955" s="7" t="s">
        <v>996</v>
      </c>
      <c r="F28955" s="7" t="n">
        <v>0</v>
      </c>
      <c r="G28955" s="7" t="n">
        <v>1</v>
      </c>
      <c r="H28955" s="7" t="n">
        <v>0</v>
      </c>
    </row>
    <row r="28956" spans="1:9">
      <c r="A28956" t="s">
        <v>4</v>
      </c>
      <c r="B28956" s="4" t="s">
        <v>5</v>
      </c>
      <c r="C28956" s="4" t="s">
        <v>10</v>
      </c>
      <c r="D28956" s="4" t="s">
        <v>13</v>
      </c>
      <c r="E28956" s="4" t="s">
        <v>6</v>
      </c>
      <c r="F28956" s="4" t="s">
        <v>22</v>
      </c>
      <c r="G28956" s="4" t="s">
        <v>22</v>
      </c>
      <c r="H28956" s="4" t="s">
        <v>22</v>
      </c>
    </row>
    <row r="28957" spans="1:9">
      <c r="A28957" t="n">
        <v>232054</v>
      </c>
      <c r="B28957" s="39" t="n">
        <v>48</v>
      </c>
      <c r="C28957" s="7" t="n">
        <v>2</v>
      </c>
      <c r="D28957" s="7" t="n">
        <v>0</v>
      </c>
      <c r="E28957" s="7" t="s">
        <v>996</v>
      </c>
      <c r="F28957" s="7" t="n">
        <v>0</v>
      </c>
      <c r="G28957" s="7" t="n">
        <v>1</v>
      </c>
      <c r="H28957" s="7" t="n">
        <v>0</v>
      </c>
    </row>
    <row r="28958" spans="1:9">
      <c r="A28958" t="s">
        <v>4</v>
      </c>
      <c r="B28958" s="4" t="s">
        <v>5</v>
      </c>
      <c r="C28958" s="4" t="s">
        <v>10</v>
      </c>
      <c r="D28958" s="4" t="s">
        <v>13</v>
      </c>
      <c r="E28958" s="4" t="s">
        <v>6</v>
      </c>
      <c r="F28958" s="4" t="s">
        <v>22</v>
      </c>
      <c r="G28958" s="4" t="s">
        <v>22</v>
      </c>
      <c r="H28958" s="4" t="s">
        <v>22</v>
      </c>
    </row>
    <row r="28959" spans="1:9">
      <c r="A28959" t="n">
        <v>232081</v>
      </c>
      <c r="B28959" s="39" t="n">
        <v>48</v>
      </c>
      <c r="C28959" s="7" t="n">
        <v>3</v>
      </c>
      <c r="D28959" s="7" t="n">
        <v>0</v>
      </c>
      <c r="E28959" s="7" t="s">
        <v>996</v>
      </c>
      <c r="F28959" s="7" t="n">
        <v>0</v>
      </c>
      <c r="G28959" s="7" t="n">
        <v>1</v>
      </c>
      <c r="H28959" s="7" t="n">
        <v>0</v>
      </c>
    </row>
    <row r="28960" spans="1:9">
      <c r="A28960" t="s">
        <v>4</v>
      </c>
      <c r="B28960" s="4" t="s">
        <v>5</v>
      </c>
      <c r="C28960" s="4" t="s">
        <v>10</v>
      </c>
      <c r="D28960" s="4" t="s">
        <v>13</v>
      </c>
      <c r="E28960" s="4" t="s">
        <v>6</v>
      </c>
      <c r="F28960" s="4" t="s">
        <v>22</v>
      </c>
      <c r="G28960" s="4" t="s">
        <v>22</v>
      </c>
      <c r="H28960" s="4" t="s">
        <v>22</v>
      </c>
    </row>
    <row r="28961" spans="1:9">
      <c r="A28961" t="n">
        <v>232108</v>
      </c>
      <c r="B28961" s="39" t="n">
        <v>48</v>
      </c>
      <c r="C28961" s="7" t="n">
        <v>4</v>
      </c>
      <c r="D28961" s="7" t="n">
        <v>0</v>
      </c>
      <c r="E28961" s="7" t="s">
        <v>996</v>
      </c>
      <c r="F28961" s="7" t="n">
        <v>0</v>
      </c>
      <c r="G28961" s="7" t="n">
        <v>1</v>
      </c>
      <c r="H28961" s="7" t="n">
        <v>0</v>
      </c>
    </row>
    <row r="28962" spans="1:9">
      <c r="A28962" t="s">
        <v>4</v>
      </c>
      <c r="B28962" s="4" t="s">
        <v>5</v>
      </c>
      <c r="C28962" s="4" t="s">
        <v>10</v>
      </c>
      <c r="D28962" s="4" t="s">
        <v>13</v>
      </c>
      <c r="E28962" s="4" t="s">
        <v>6</v>
      </c>
      <c r="F28962" s="4" t="s">
        <v>22</v>
      </c>
      <c r="G28962" s="4" t="s">
        <v>22</v>
      </c>
      <c r="H28962" s="4" t="s">
        <v>22</v>
      </c>
    </row>
    <row r="28963" spans="1:9">
      <c r="A28963" t="n">
        <v>232135</v>
      </c>
      <c r="B28963" s="39" t="n">
        <v>48</v>
      </c>
      <c r="C28963" s="7" t="n">
        <v>5</v>
      </c>
      <c r="D28963" s="7" t="n">
        <v>0</v>
      </c>
      <c r="E28963" s="7" t="s">
        <v>996</v>
      </c>
      <c r="F28963" s="7" t="n">
        <v>0</v>
      </c>
      <c r="G28963" s="7" t="n">
        <v>1</v>
      </c>
      <c r="H28963" s="7" t="n">
        <v>0</v>
      </c>
    </row>
    <row r="28964" spans="1:9">
      <c r="A28964" t="s">
        <v>4</v>
      </c>
      <c r="B28964" s="4" t="s">
        <v>5</v>
      </c>
      <c r="C28964" s="4" t="s">
        <v>10</v>
      </c>
      <c r="D28964" s="4" t="s">
        <v>13</v>
      </c>
      <c r="E28964" s="4" t="s">
        <v>6</v>
      </c>
      <c r="F28964" s="4" t="s">
        <v>22</v>
      </c>
      <c r="G28964" s="4" t="s">
        <v>22</v>
      </c>
      <c r="H28964" s="4" t="s">
        <v>22</v>
      </c>
    </row>
    <row r="28965" spans="1:9">
      <c r="A28965" t="n">
        <v>232162</v>
      </c>
      <c r="B28965" s="39" t="n">
        <v>48</v>
      </c>
      <c r="C28965" s="7" t="n">
        <v>6</v>
      </c>
      <c r="D28965" s="7" t="n">
        <v>0</v>
      </c>
      <c r="E28965" s="7" t="s">
        <v>996</v>
      </c>
      <c r="F28965" s="7" t="n">
        <v>0</v>
      </c>
      <c r="G28965" s="7" t="n">
        <v>1</v>
      </c>
      <c r="H28965" s="7" t="n">
        <v>0</v>
      </c>
    </row>
    <row r="28966" spans="1:9">
      <c r="A28966" t="s">
        <v>4</v>
      </c>
      <c r="B28966" s="4" t="s">
        <v>5</v>
      </c>
      <c r="C28966" s="4" t="s">
        <v>10</v>
      </c>
      <c r="D28966" s="4" t="s">
        <v>13</v>
      </c>
      <c r="E28966" s="4" t="s">
        <v>6</v>
      </c>
      <c r="F28966" s="4" t="s">
        <v>22</v>
      </c>
      <c r="G28966" s="4" t="s">
        <v>22</v>
      </c>
      <c r="H28966" s="4" t="s">
        <v>22</v>
      </c>
    </row>
    <row r="28967" spans="1:9">
      <c r="A28967" t="n">
        <v>232189</v>
      </c>
      <c r="B28967" s="39" t="n">
        <v>48</v>
      </c>
      <c r="C28967" s="7" t="n">
        <v>7</v>
      </c>
      <c r="D28967" s="7" t="n">
        <v>0</v>
      </c>
      <c r="E28967" s="7" t="s">
        <v>996</v>
      </c>
      <c r="F28967" s="7" t="n">
        <v>0</v>
      </c>
      <c r="G28967" s="7" t="n">
        <v>1</v>
      </c>
      <c r="H28967" s="7" t="n">
        <v>0</v>
      </c>
    </row>
    <row r="28968" spans="1:9">
      <c r="A28968" t="s">
        <v>4</v>
      </c>
      <c r="B28968" s="4" t="s">
        <v>5</v>
      </c>
      <c r="C28968" s="4" t="s">
        <v>10</v>
      </c>
      <c r="D28968" s="4" t="s">
        <v>13</v>
      </c>
      <c r="E28968" s="4" t="s">
        <v>6</v>
      </c>
      <c r="F28968" s="4" t="s">
        <v>22</v>
      </c>
      <c r="G28968" s="4" t="s">
        <v>22</v>
      </c>
      <c r="H28968" s="4" t="s">
        <v>22</v>
      </c>
    </row>
    <row r="28969" spans="1:9">
      <c r="A28969" t="n">
        <v>232216</v>
      </c>
      <c r="B28969" s="39" t="n">
        <v>48</v>
      </c>
      <c r="C28969" s="7" t="n">
        <v>8</v>
      </c>
      <c r="D28969" s="7" t="n">
        <v>0</v>
      </c>
      <c r="E28969" s="7" t="s">
        <v>996</v>
      </c>
      <c r="F28969" s="7" t="n">
        <v>0</v>
      </c>
      <c r="G28969" s="7" t="n">
        <v>1</v>
      </c>
      <c r="H28969" s="7" t="n">
        <v>0</v>
      </c>
    </row>
    <row r="28970" spans="1:9">
      <c r="A28970" t="s">
        <v>4</v>
      </c>
      <c r="B28970" s="4" t="s">
        <v>5</v>
      </c>
      <c r="C28970" s="4" t="s">
        <v>10</v>
      </c>
      <c r="D28970" s="4" t="s">
        <v>13</v>
      </c>
      <c r="E28970" s="4" t="s">
        <v>6</v>
      </c>
      <c r="F28970" s="4" t="s">
        <v>22</v>
      </c>
      <c r="G28970" s="4" t="s">
        <v>22</v>
      </c>
      <c r="H28970" s="4" t="s">
        <v>22</v>
      </c>
    </row>
    <row r="28971" spans="1:9">
      <c r="A28971" t="n">
        <v>232243</v>
      </c>
      <c r="B28971" s="39" t="n">
        <v>48</v>
      </c>
      <c r="C28971" s="7" t="n">
        <v>9</v>
      </c>
      <c r="D28971" s="7" t="n">
        <v>0</v>
      </c>
      <c r="E28971" s="7" t="s">
        <v>996</v>
      </c>
      <c r="F28971" s="7" t="n">
        <v>0</v>
      </c>
      <c r="G28971" s="7" t="n">
        <v>1</v>
      </c>
      <c r="H28971" s="7" t="n">
        <v>0</v>
      </c>
    </row>
    <row r="28972" spans="1:9">
      <c r="A28972" t="s">
        <v>4</v>
      </c>
      <c r="B28972" s="4" t="s">
        <v>5</v>
      </c>
      <c r="C28972" s="4" t="s">
        <v>10</v>
      </c>
      <c r="D28972" s="4" t="s">
        <v>13</v>
      </c>
      <c r="E28972" s="4" t="s">
        <v>6</v>
      </c>
      <c r="F28972" s="4" t="s">
        <v>22</v>
      </c>
      <c r="G28972" s="4" t="s">
        <v>22</v>
      </c>
      <c r="H28972" s="4" t="s">
        <v>22</v>
      </c>
    </row>
    <row r="28973" spans="1:9">
      <c r="A28973" t="n">
        <v>232270</v>
      </c>
      <c r="B28973" s="39" t="n">
        <v>48</v>
      </c>
      <c r="C28973" s="7" t="n">
        <v>19</v>
      </c>
      <c r="D28973" s="7" t="n">
        <v>0</v>
      </c>
      <c r="E28973" s="7" t="s">
        <v>1489</v>
      </c>
      <c r="F28973" s="7" t="n">
        <v>-1</v>
      </c>
      <c r="G28973" s="7" t="n">
        <v>1</v>
      </c>
      <c r="H28973" s="7" t="n">
        <v>0</v>
      </c>
    </row>
    <row r="28974" spans="1:9">
      <c r="A28974" t="s">
        <v>4</v>
      </c>
      <c r="B28974" s="4" t="s">
        <v>5</v>
      </c>
      <c r="C28974" s="4" t="s">
        <v>10</v>
      </c>
      <c r="D28974" s="4" t="s">
        <v>13</v>
      </c>
      <c r="E28974" s="4" t="s">
        <v>6</v>
      </c>
      <c r="F28974" s="4" t="s">
        <v>22</v>
      </c>
      <c r="G28974" s="4" t="s">
        <v>22</v>
      </c>
      <c r="H28974" s="4" t="s">
        <v>22</v>
      </c>
    </row>
    <row r="28975" spans="1:9">
      <c r="A28975" t="n">
        <v>232296</v>
      </c>
      <c r="B28975" s="39" t="n">
        <v>48</v>
      </c>
      <c r="C28975" s="7" t="n">
        <v>7024</v>
      </c>
      <c r="D28975" s="7" t="n">
        <v>0</v>
      </c>
      <c r="E28975" s="7" t="s">
        <v>1041</v>
      </c>
      <c r="F28975" s="7" t="n">
        <v>-1</v>
      </c>
      <c r="G28975" s="7" t="n">
        <v>1</v>
      </c>
      <c r="H28975" s="7" t="n">
        <v>0</v>
      </c>
    </row>
    <row r="28976" spans="1:9">
      <c r="A28976" t="s">
        <v>4</v>
      </c>
      <c r="B28976" s="4" t="s">
        <v>5</v>
      </c>
      <c r="C28976" s="4" t="s">
        <v>10</v>
      </c>
      <c r="D28976" s="4" t="s">
        <v>13</v>
      </c>
      <c r="E28976" s="4" t="s">
        <v>6</v>
      </c>
      <c r="F28976" s="4" t="s">
        <v>22</v>
      </c>
      <c r="G28976" s="4" t="s">
        <v>22</v>
      </c>
      <c r="H28976" s="4" t="s">
        <v>22</v>
      </c>
    </row>
    <row r="28977" spans="1:8">
      <c r="A28977" t="n">
        <v>232322</v>
      </c>
      <c r="B28977" s="39" t="n">
        <v>48</v>
      </c>
      <c r="C28977" s="7" t="n">
        <v>7034</v>
      </c>
      <c r="D28977" s="7" t="n">
        <v>0</v>
      </c>
      <c r="E28977" s="7" t="s">
        <v>1612</v>
      </c>
      <c r="F28977" s="7" t="n">
        <v>0</v>
      </c>
      <c r="G28977" s="7" t="n">
        <v>1</v>
      </c>
      <c r="H28977" s="7" t="n">
        <v>0</v>
      </c>
    </row>
    <row r="28978" spans="1:8">
      <c r="A28978" t="s">
        <v>4</v>
      </c>
      <c r="B28978" s="4" t="s">
        <v>5</v>
      </c>
      <c r="C28978" s="4" t="s">
        <v>10</v>
      </c>
      <c r="D28978" s="4" t="s">
        <v>13</v>
      </c>
      <c r="E28978" s="4" t="s">
        <v>6</v>
      </c>
      <c r="F28978" s="4" t="s">
        <v>22</v>
      </c>
      <c r="G28978" s="4" t="s">
        <v>22</v>
      </c>
      <c r="H28978" s="4" t="s">
        <v>22</v>
      </c>
    </row>
    <row r="28979" spans="1:8">
      <c r="A28979" t="n">
        <v>232354</v>
      </c>
      <c r="B28979" s="39" t="n">
        <v>48</v>
      </c>
      <c r="C28979" s="7" t="n">
        <v>7034</v>
      </c>
      <c r="D28979" s="7" t="n">
        <v>0</v>
      </c>
      <c r="E28979" s="7" t="s">
        <v>1685</v>
      </c>
      <c r="F28979" s="7" t="n">
        <v>0</v>
      </c>
      <c r="G28979" s="7" t="n">
        <v>1</v>
      </c>
      <c r="H28979" s="7" t="n">
        <v>0</v>
      </c>
    </row>
    <row r="28980" spans="1:8">
      <c r="A28980" t="s">
        <v>4</v>
      </c>
      <c r="B28980" s="4" t="s">
        <v>5</v>
      </c>
      <c r="C28980" s="4" t="s">
        <v>10</v>
      </c>
      <c r="D28980" s="4" t="s">
        <v>13</v>
      </c>
      <c r="E28980" s="4" t="s">
        <v>6</v>
      </c>
      <c r="F28980" s="4" t="s">
        <v>22</v>
      </c>
      <c r="G28980" s="4" t="s">
        <v>22</v>
      </c>
      <c r="H28980" s="4" t="s">
        <v>22</v>
      </c>
    </row>
    <row r="28981" spans="1:8">
      <c r="A28981" t="n">
        <v>232381</v>
      </c>
      <c r="B28981" s="39" t="n">
        <v>48</v>
      </c>
      <c r="C28981" s="7" t="n">
        <v>7033</v>
      </c>
      <c r="D28981" s="7" t="n">
        <v>0</v>
      </c>
      <c r="E28981" s="7" t="s">
        <v>1661</v>
      </c>
      <c r="F28981" s="7" t="n">
        <v>0</v>
      </c>
      <c r="G28981" s="7" t="n">
        <v>1</v>
      </c>
      <c r="H28981" s="7" t="n">
        <v>0</v>
      </c>
    </row>
    <row r="28982" spans="1:8">
      <c r="A28982" t="s">
        <v>4</v>
      </c>
      <c r="B28982" s="4" t="s">
        <v>5</v>
      </c>
      <c r="C28982" s="4" t="s">
        <v>10</v>
      </c>
      <c r="D28982" s="4" t="s">
        <v>13</v>
      </c>
      <c r="E28982" s="4" t="s">
        <v>6</v>
      </c>
      <c r="F28982" s="4" t="s">
        <v>22</v>
      </c>
      <c r="G28982" s="4" t="s">
        <v>22</v>
      </c>
      <c r="H28982" s="4" t="s">
        <v>22</v>
      </c>
    </row>
    <row r="28983" spans="1:8">
      <c r="A28983" t="n">
        <v>232413</v>
      </c>
      <c r="B28983" s="39" t="n">
        <v>48</v>
      </c>
      <c r="C28983" s="7" t="n">
        <v>7033</v>
      </c>
      <c r="D28983" s="7" t="n">
        <v>0</v>
      </c>
      <c r="E28983" s="7" t="s">
        <v>1683</v>
      </c>
      <c r="F28983" s="7" t="n">
        <v>0</v>
      </c>
      <c r="G28983" s="7" t="n">
        <v>1</v>
      </c>
      <c r="H28983" s="7" t="n">
        <v>0</v>
      </c>
    </row>
    <row r="28984" spans="1:8">
      <c r="A28984" t="s">
        <v>4</v>
      </c>
      <c r="B28984" s="4" t="s">
        <v>5</v>
      </c>
      <c r="C28984" s="4" t="s">
        <v>10</v>
      </c>
      <c r="D28984" s="4" t="s">
        <v>6</v>
      </c>
      <c r="E28984" s="4" t="s">
        <v>13</v>
      </c>
      <c r="F28984" s="4" t="s">
        <v>13</v>
      </c>
      <c r="G28984" s="4" t="s">
        <v>13</v>
      </c>
      <c r="H28984" s="4" t="s">
        <v>13</v>
      </c>
      <c r="I28984" s="4" t="s">
        <v>13</v>
      </c>
      <c r="J28984" s="4" t="s">
        <v>22</v>
      </c>
      <c r="K28984" s="4" t="s">
        <v>22</v>
      </c>
      <c r="L28984" s="4" t="s">
        <v>22</v>
      </c>
      <c r="M28984" s="4" t="s">
        <v>22</v>
      </c>
      <c r="N28984" s="4" t="s">
        <v>13</v>
      </c>
    </row>
    <row r="28985" spans="1:8">
      <c r="A28985" t="n">
        <v>232440</v>
      </c>
      <c r="B28985" s="97" t="n">
        <v>34</v>
      </c>
      <c r="C28985" s="7" t="n">
        <v>1630</v>
      </c>
      <c r="D28985" s="7" t="s">
        <v>1495</v>
      </c>
      <c r="E28985" s="7" t="n">
        <v>1</v>
      </c>
      <c r="F28985" s="7" t="n">
        <v>0</v>
      </c>
      <c r="G28985" s="7" t="n">
        <v>0</v>
      </c>
      <c r="H28985" s="7" t="n">
        <v>0</v>
      </c>
      <c r="I28985" s="7" t="n">
        <v>0</v>
      </c>
      <c r="J28985" s="7" t="n">
        <v>0</v>
      </c>
      <c r="K28985" s="7" t="n">
        <v>-1</v>
      </c>
      <c r="L28985" s="7" t="n">
        <v>-1</v>
      </c>
      <c r="M28985" s="7" t="n">
        <v>-1</v>
      </c>
      <c r="N28985" s="7" t="n">
        <v>0</v>
      </c>
    </row>
    <row r="28986" spans="1:8">
      <c r="A28986" t="s">
        <v>4</v>
      </c>
      <c r="B28986" s="4" t="s">
        <v>5</v>
      </c>
      <c r="C28986" s="4" t="s">
        <v>10</v>
      </c>
      <c r="D28986" s="4" t="s">
        <v>9</v>
      </c>
    </row>
    <row r="28987" spans="1:8">
      <c r="A28987" t="n">
        <v>232472</v>
      </c>
      <c r="B28987" s="41" t="n">
        <v>43</v>
      </c>
      <c r="C28987" s="7" t="n">
        <v>1630</v>
      </c>
      <c r="D28987" s="7" t="n">
        <v>256</v>
      </c>
    </row>
    <row r="28988" spans="1:8">
      <c r="A28988" t="s">
        <v>4</v>
      </c>
      <c r="B28988" s="4" t="s">
        <v>5</v>
      </c>
      <c r="C28988" s="4" t="s">
        <v>10</v>
      </c>
      <c r="D28988" s="4" t="s">
        <v>9</v>
      </c>
    </row>
    <row r="28989" spans="1:8">
      <c r="A28989" t="n">
        <v>232479</v>
      </c>
      <c r="B28989" s="41" t="n">
        <v>43</v>
      </c>
      <c r="C28989" s="7" t="n">
        <v>1630</v>
      </c>
      <c r="D28989" s="7" t="n">
        <v>8388608</v>
      </c>
    </row>
    <row r="28990" spans="1:8">
      <c r="A28990" t="s">
        <v>4</v>
      </c>
      <c r="B28990" s="4" t="s">
        <v>5</v>
      </c>
      <c r="C28990" s="4" t="s">
        <v>13</v>
      </c>
      <c r="D28990" s="4" t="s">
        <v>6</v>
      </c>
      <c r="E28990" s="4" t="s">
        <v>10</v>
      </c>
    </row>
    <row r="28991" spans="1:8">
      <c r="A28991" t="n">
        <v>232486</v>
      </c>
      <c r="B28991" s="20" t="n">
        <v>94</v>
      </c>
      <c r="C28991" s="7" t="n">
        <v>0</v>
      </c>
      <c r="D28991" s="7" t="s">
        <v>1687</v>
      </c>
      <c r="E28991" s="7" t="n">
        <v>1</v>
      </c>
    </row>
    <row r="28992" spans="1:8">
      <c r="A28992" t="s">
        <v>4</v>
      </c>
      <c r="B28992" s="4" t="s">
        <v>5</v>
      </c>
      <c r="C28992" s="4" t="s">
        <v>13</v>
      </c>
      <c r="D28992" s="4" t="s">
        <v>6</v>
      </c>
      <c r="E28992" s="4" t="s">
        <v>10</v>
      </c>
    </row>
    <row r="28993" spans="1:14">
      <c r="A28993" t="n">
        <v>232499</v>
      </c>
      <c r="B28993" s="20" t="n">
        <v>94</v>
      </c>
      <c r="C28993" s="7" t="n">
        <v>0</v>
      </c>
      <c r="D28993" s="7" t="s">
        <v>1687</v>
      </c>
      <c r="E28993" s="7" t="n">
        <v>2</v>
      </c>
    </row>
    <row r="28994" spans="1:14">
      <c r="A28994" t="s">
        <v>4</v>
      </c>
      <c r="B28994" s="4" t="s">
        <v>5</v>
      </c>
      <c r="C28994" s="4" t="s">
        <v>13</v>
      </c>
      <c r="D28994" s="4" t="s">
        <v>6</v>
      </c>
      <c r="E28994" s="4" t="s">
        <v>10</v>
      </c>
    </row>
    <row r="28995" spans="1:14">
      <c r="A28995" t="n">
        <v>232512</v>
      </c>
      <c r="B28995" s="20" t="n">
        <v>94</v>
      </c>
      <c r="C28995" s="7" t="n">
        <v>1</v>
      </c>
      <c r="D28995" s="7" t="s">
        <v>1687</v>
      </c>
      <c r="E28995" s="7" t="n">
        <v>4</v>
      </c>
    </row>
    <row r="28996" spans="1:14">
      <c r="A28996" t="s">
        <v>4</v>
      </c>
      <c r="B28996" s="4" t="s">
        <v>5</v>
      </c>
      <c r="C28996" s="4" t="s">
        <v>13</v>
      </c>
      <c r="D28996" s="4" t="s">
        <v>6</v>
      </c>
    </row>
    <row r="28997" spans="1:14">
      <c r="A28997" t="n">
        <v>232525</v>
      </c>
      <c r="B28997" s="20" t="n">
        <v>94</v>
      </c>
      <c r="C28997" s="7" t="n">
        <v>5</v>
      </c>
      <c r="D28997" s="7" t="s">
        <v>1687</v>
      </c>
    </row>
    <row r="28998" spans="1:14">
      <c r="A28998" t="s">
        <v>4</v>
      </c>
      <c r="B28998" s="4" t="s">
        <v>5</v>
      </c>
      <c r="C28998" s="4" t="s">
        <v>13</v>
      </c>
      <c r="D28998" s="4" t="s">
        <v>6</v>
      </c>
      <c r="E28998" s="4" t="s">
        <v>10</v>
      </c>
    </row>
    <row r="28999" spans="1:14">
      <c r="A28999" t="n">
        <v>232536</v>
      </c>
      <c r="B28999" s="20" t="n">
        <v>94</v>
      </c>
      <c r="C28999" s="7" t="n">
        <v>1</v>
      </c>
      <c r="D28999" s="7" t="s">
        <v>1687</v>
      </c>
      <c r="E28999" s="7" t="n">
        <v>1</v>
      </c>
    </row>
    <row r="29000" spans="1:14">
      <c r="A29000" t="s">
        <v>4</v>
      </c>
      <c r="B29000" s="4" t="s">
        <v>5</v>
      </c>
      <c r="C29000" s="4" t="s">
        <v>13</v>
      </c>
      <c r="D29000" s="4" t="s">
        <v>6</v>
      </c>
      <c r="E29000" s="4" t="s">
        <v>10</v>
      </c>
    </row>
    <row r="29001" spans="1:14">
      <c r="A29001" t="n">
        <v>232549</v>
      </c>
      <c r="B29001" s="20" t="n">
        <v>94</v>
      </c>
      <c r="C29001" s="7" t="n">
        <v>1</v>
      </c>
      <c r="D29001" s="7" t="s">
        <v>1687</v>
      </c>
      <c r="E29001" s="7" t="n">
        <v>2</v>
      </c>
    </row>
    <row r="29002" spans="1:14">
      <c r="A29002" t="s">
        <v>4</v>
      </c>
      <c r="B29002" s="4" t="s">
        <v>5</v>
      </c>
      <c r="C29002" s="4" t="s">
        <v>13</v>
      </c>
      <c r="D29002" s="4" t="s">
        <v>6</v>
      </c>
      <c r="E29002" s="4" t="s">
        <v>10</v>
      </c>
    </row>
    <row r="29003" spans="1:14">
      <c r="A29003" t="n">
        <v>232562</v>
      </c>
      <c r="B29003" s="20" t="n">
        <v>94</v>
      </c>
      <c r="C29003" s="7" t="n">
        <v>0</v>
      </c>
      <c r="D29003" s="7" t="s">
        <v>1687</v>
      </c>
      <c r="E29003" s="7" t="n">
        <v>4</v>
      </c>
    </row>
    <row r="29004" spans="1:14">
      <c r="A29004" t="s">
        <v>4</v>
      </c>
      <c r="B29004" s="4" t="s">
        <v>5</v>
      </c>
      <c r="C29004" s="4" t="s">
        <v>13</v>
      </c>
      <c r="D29004" s="4" t="s">
        <v>6</v>
      </c>
      <c r="E29004" s="4" t="s">
        <v>10</v>
      </c>
    </row>
    <row r="29005" spans="1:14">
      <c r="A29005" t="n">
        <v>232575</v>
      </c>
      <c r="B29005" s="20" t="n">
        <v>94</v>
      </c>
      <c r="C29005" s="7" t="n">
        <v>0</v>
      </c>
      <c r="D29005" s="7" t="s">
        <v>1688</v>
      </c>
      <c r="E29005" s="7" t="n">
        <v>1</v>
      </c>
    </row>
    <row r="29006" spans="1:14">
      <c r="A29006" t="s">
        <v>4</v>
      </c>
      <c r="B29006" s="4" t="s">
        <v>5</v>
      </c>
      <c r="C29006" s="4" t="s">
        <v>13</v>
      </c>
      <c r="D29006" s="4" t="s">
        <v>6</v>
      </c>
      <c r="E29006" s="4" t="s">
        <v>10</v>
      </c>
    </row>
    <row r="29007" spans="1:14">
      <c r="A29007" t="n">
        <v>232589</v>
      </c>
      <c r="B29007" s="20" t="n">
        <v>94</v>
      </c>
      <c r="C29007" s="7" t="n">
        <v>0</v>
      </c>
      <c r="D29007" s="7" t="s">
        <v>1688</v>
      </c>
      <c r="E29007" s="7" t="n">
        <v>2</v>
      </c>
    </row>
    <row r="29008" spans="1:14">
      <c r="A29008" t="s">
        <v>4</v>
      </c>
      <c r="B29008" s="4" t="s">
        <v>5</v>
      </c>
      <c r="C29008" s="4" t="s">
        <v>13</v>
      </c>
      <c r="D29008" s="4" t="s">
        <v>6</v>
      </c>
      <c r="E29008" s="4" t="s">
        <v>10</v>
      </c>
    </row>
    <row r="29009" spans="1:5">
      <c r="A29009" t="n">
        <v>232603</v>
      </c>
      <c r="B29009" s="20" t="n">
        <v>94</v>
      </c>
      <c r="C29009" s="7" t="n">
        <v>1</v>
      </c>
      <c r="D29009" s="7" t="s">
        <v>1688</v>
      </c>
      <c r="E29009" s="7" t="n">
        <v>4</v>
      </c>
    </row>
    <row r="29010" spans="1:5">
      <c r="A29010" t="s">
        <v>4</v>
      </c>
      <c r="B29010" s="4" t="s">
        <v>5</v>
      </c>
      <c r="C29010" s="4" t="s">
        <v>13</v>
      </c>
      <c r="D29010" s="4" t="s">
        <v>6</v>
      </c>
    </row>
    <row r="29011" spans="1:5">
      <c r="A29011" t="n">
        <v>232617</v>
      </c>
      <c r="B29011" s="20" t="n">
        <v>94</v>
      </c>
      <c r="C29011" s="7" t="n">
        <v>5</v>
      </c>
      <c r="D29011" s="7" t="s">
        <v>1688</v>
      </c>
    </row>
    <row r="29012" spans="1:5">
      <c r="A29012" t="s">
        <v>4</v>
      </c>
      <c r="B29012" s="4" t="s">
        <v>5</v>
      </c>
      <c r="C29012" s="4" t="s">
        <v>13</v>
      </c>
      <c r="D29012" s="4" t="s">
        <v>6</v>
      </c>
      <c r="E29012" s="4" t="s">
        <v>10</v>
      </c>
    </row>
    <row r="29013" spans="1:5">
      <c r="A29013" t="n">
        <v>232629</v>
      </c>
      <c r="B29013" s="20" t="n">
        <v>94</v>
      </c>
      <c r="C29013" s="7" t="n">
        <v>1</v>
      </c>
      <c r="D29013" s="7" t="s">
        <v>1688</v>
      </c>
      <c r="E29013" s="7" t="n">
        <v>1</v>
      </c>
    </row>
    <row r="29014" spans="1:5">
      <c r="A29014" t="s">
        <v>4</v>
      </c>
      <c r="B29014" s="4" t="s">
        <v>5</v>
      </c>
      <c r="C29014" s="4" t="s">
        <v>13</v>
      </c>
      <c r="D29014" s="4" t="s">
        <v>6</v>
      </c>
      <c r="E29014" s="4" t="s">
        <v>10</v>
      </c>
    </row>
    <row r="29015" spans="1:5">
      <c r="A29015" t="n">
        <v>232643</v>
      </c>
      <c r="B29015" s="20" t="n">
        <v>94</v>
      </c>
      <c r="C29015" s="7" t="n">
        <v>1</v>
      </c>
      <c r="D29015" s="7" t="s">
        <v>1688</v>
      </c>
      <c r="E29015" s="7" t="n">
        <v>2</v>
      </c>
    </row>
    <row r="29016" spans="1:5">
      <c r="A29016" t="s">
        <v>4</v>
      </c>
      <c r="B29016" s="4" t="s">
        <v>5</v>
      </c>
      <c r="C29016" s="4" t="s">
        <v>13</v>
      </c>
      <c r="D29016" s="4" t="s">
        <v>6</v>
      </c>
      <c r="E29016" s="4" t="s">
        <v>10</v>
      </c>
    </row>
    <row r="29017" spans="1:5">
      <c r="A29017" t="n">
        <v>232657</v>
      </c>
      <c r="B29017" s="20" t="n">
        <v>94</v>
      </c>
      <c r="C29017" s="7" t="n">
        <v>0</v>
      </c>
      <c r="D29017" s="7" t="s">
        <v>1688</v>
      </c>
      <c r="E29017" s="7" t="n">
        <v>4</v>
      </c>
    </row>
    <row r="29018" spans="1:5">
      <c r="A29018" t="s">
        <v>4</v>
      </c>
      <c r="B29018" s="4" t="s">
        <v>5</v>
      </c>
      <c r="C29018" s="4" t="s">
        <v>10</v>
      </c>
      <c r="D29018" s="4" t="s">
        <v>22</v>
      </c>
      <c r="E29018" s="4" t="s">
        <v>22</v>
      </c>
      <c r="F29018" s="4" t="s">
        <v>22</v>
      </c>
      <c r="G29018" s="4" t="s">
        <v>22</v>
      </c>
    </row>
    <row r="29019" spans="1:5">
      <c r="A29019" t="n">
        <v>232671</v>
      </c>
      <c r="B29019" s="24" t="n">
        <v>46</v>
      </c>
      <c r="C29019" s="7" t="n">
        <v>0</v>
      </c>
      <c r="D29019" s="7" t="n">
        <v>0</v>
      </c>
      <c r="E29019" s="7" t="n">
        <v>-20</v>
      </c>
      <c r="F29019" s="7" t="n">
        <v>0</v>
      </c>
      <c r="G29019" s="7" t="n">
        <v>0</v>
      </c>
    </row>
    <row r="29020" spans="1:5">
      <c r="A29020" t="s">
        <v>4</v>
      </c>
      <c r="B29020" s="4" t="s">
        <v>5</v>
      </c>
      <c r="C29020" s="4" t="s">
        <v>10</v>
      </c>
      <c r="D29020" s="4" t="s">
        <v>22</v>
      </c>
      <c r="E29020" s="4" t="s">
        <v>22</v>
      </c>
      <c r="F29020" s="4" t="s">
        <v>22</v>
      </c>
      <c r="G29020" s="4" t="s">
        <v>22</v>
      </c>
    </row>
    <row r="29021" spans="1:5">
      <c r="A29021" t="n">
        <v>232690</v>
      </c>
      <c r="B29021" s="24" t="n">
        <v>46</v>
      </c>
      <c r="C29021" s="7" t="n">
        <v>7032</v>
      </c>
      <c r="D29021" s="7" t="n">
        <v>0.600000023841858</v>
      </c>
      <c r="E29021" s="7" t="n">
        <v>-20</v>
      </c>
      <c r="F29021" s="7" t="n">
        <v>0</v>
      </c>
      <c r="G29021" s="7" t="n">
        <v>0</v>
      </c>
    </row>
    <row r="29022" spans="1:5">
      <c r="A29022" t="s">
        <v>4</v>
      </c>
      <c r="B29022" s="4" t="s">
        <v>5</v>
      </c>
      <c r="C29022" s="4" t="s">
        <v>10</v>
      </c>
      <c r="D29022" s="4" t="s">
        <v>22</v>
      </c>
      <c r="E29022" s="4" t="s">
        <v>22</v>
      </c>
      <c r="F29022" s="4" t="s">
        <v>22</v>
      </c>
      <c r="G29022" s="4" t="s">
        <v>22</v>
      </c>
    </row>
    <row r="29023" spans="1:5">
      <c r="A29023" t="n">
        <v>232709</v>
      </c>
      <c r="B29023" s="24" t="n">
        <v>46</v>
      </c>
      <c r="C29023" s="7" t="n">
        <v>1</v>
      </c>
      <c r="D29023" s="7" t="n">
        <v>10.5100002288818</v>
      </c>
      <c r="E29023" s="7" t="n">
        <v>0</v>
      </c>
      <c r="F29023" s="7" t="n">
        <v>-20.0200004577637</v>
      </c>
      <c r="G29023" s="7" t="n">
        <v>304.200012207031</v>
      </c>
    </row>
    <row r="29024" spans="1:5">
      <c r="A29024" t="s">
        <v>4</v>
      </c>
      <c r="B29024" s="4" t="s">
        <v>5</v>
      </c>
      <c r="C29024" s="4" t="s">
        <v>10</v>
      </c>
      <c r="D29024" s="4" t="s">
        <v>22</v>
      </c>
      <c r="E29024" s="4" t="s">
        <v>22</v>
      </c>
      <c r="F29024" s="4" t="s">
        <v>22</v>
      </c>
      <c r="G29024" s="4" t="s">
        <v>22</v>
      </c>
    </row>
    <row r="29025" spans="1:7">
      <c r="A29025" t="n">
        <v>232728</v>
      </c>
      <c r="B29025" s="24" t="n">
        <v>46</v>
      </c>
      <c r="C29025" s="7" t="n">
        <v>2</v>
      </c>
      <c r="D29025" s="7" t="n">
        <v>12.1899995803833</v>
      </c>
      <c r="E29025" s="7" t="n">
        <v>0</v>
      </c>
      <c r="F29025" s="7" t="n">
        <v>-20.25</v>
      </c>
      <c r="G29025" s="7" t="n">
        <v>295.299987792969</v>
      </c>
    </row>
    <row r="29026" spans="1:7">
      <c r="A29026" t="s">
        <v>4</v>
      </c>
      <c r="B29026" s="4" t="s">
        <v>5</v>
      </c>
      <c r="C29026" s="4" t="s">
        <v>10</v>
      </c>
      <c r="D29026" s="4" t="s">
        <v>22</v>
      </c>
      <c r="E29026" s="4" t="s">
        <v>22</v>
      </c>
      <c r="F29026" s="4" t="s">
        <v>22</v>
      </c>
      <c r="G29026" s="4" t="s">
        <v>22</v>
      </c>
    </row>
    <row r="29027" spans="1:7">
      <c r="A29027" t="n">
        <v>232747</v>
      </c>
      <c r="B29027" s="24" t="n">
        <v>46</v>
      </c>
      <c r="C29027" s="7" t="n">
        <v>3</v>
      </c>
      <c r="D29027" s="7" t="n">
        <v>11.1899995803833</v>
      </c>
      <c r="E29027" s="7" t="n">
        <v>0</v>
      </c>
      <c r="F29027" s="7" t="n">
        <v>-21.6000003814697</v>
      </c>
      <c r="G29027" s="7" t="n">
        <v>310</v>
      </c>
    </row>
    <row r="29028" spans="1:7">
      <c r="A29028" t="s">
        <v>4</v>
      </c>
      <c r="B29028" s="4" t="s">
        <v>5</v>
      </c>
      <c r="C29028" s="4" t="s">
        <v>10</v>
      </c>
      <c r="D29028" s="4" t="s">
        <v>22</v>
      </c>
      <c r="E29028" s="4" t="s">
        <v>22</v>
      </c>
      <c r="F29028" s="4" t="s">
        <v>22</v>
      </c>
      <c r="G29028" s="4" t="s">
        <v>22</v>
      </c>
    </row>
    <row r="29029" spans="1:7">
      <c r="A29029" t="n">
        <v>232766</v>
      </c>
      <c r="B29029" s="24" t="n">
        <v>46</v>
      </c>
      <c r="C29029" s="7" t="n">
        <v>4</v>
      </c>
      <c r="D29029" s="7" t="n">
        <v>9.27999973297119</v>
      </c>
      <c r="E29029" s="7" t="n">
        <v>0</v>
      </c>
      <c r="F29029" s="7" t="n">
        <v>-21.3899993896484</v>
      </c>
      <c r="G29029" s="7" t="n">
        <v>313.200012207031</v>
      </c>
    </row>
    <row r="29030" spans="1:7">
      <c r="A29030" t="s">
        <v>4</v>
      </c>
      <c r="B29030" s="4" t="s">
        <v>5</v>
      </c>
      <c r="C29030" s="4" t="s">
        <v>10</v>
      </c>
      <c r="D29030" s="4" t="s">
        <v>22</v>
      </c>
      <c r="E29030" s="4" t="s">
        <v>22</v>
      </c>
      <c r="F29030" s="4" t="s">
        <v>22</v>
      </c>
      <c r="G29030" s="4" t="s">
        <v>22</v>
      </c>
    </row>
    <row r="29031" spans="1:7">
      <c r="A29031" t="n">
        <v>232785</v>
      </c>
      <c r="B29031" s="24" t="n">
        <v>46</v>
      </c>
      <c r="C29031" s="7" t="n">
        <v>5</v>
      </c>
      <c r="D29031" s="7" t="n">
        <v>10.210000038147</v>
      </c>
      <c r="E29031" s="7" t="n">
        <v>0</v>
      </c>
      <c r="F29031" s="7" t="n">
        <v>-22.6100006103516</v>
      </c>
      <c r="G29031" s="7" t="n">
        <v>315.100006103516</v>
      </c>
    </row>
    <row r="29032" spans="1:7">
      <c r="A29032" t="s">
        <v>4</v>
      </c>
      <c r="B29032" s="4" t="s">
        <v>5</v>
      </c>
      <c r="C29032" s="4" t="s">
        <v>10</v>
      </c>
      <c r="D29032" s="4" t="s">
        <v>22</v>
      </c>
      <c r="E29032" s="4" t="s">
        <v>22</v>
      </c>
      <c r="F29032" s="4" t="s">
        <v>22</v>
      </c>
      <c r="G29032" s="4" t="s">
        <v>22</v>
      </c>
    </row>
    <row r="29033" spans="1:7">
      <c r="A29033" t="n">
        <v>232804</v>
      </c>
      <c r="B29033" s="24" t="n">
        <v>46</v>
      </c>
      <c r="C29033" s="7" t="n">
        <v>6</v>
      </c>
      <c r="D29033" s="7" t="n">
        <v>8.84000015258789</v>
      </c>
      <c r="E29033" s="7" t="n">
        <v>0</v>
      </c>
      <c r="F29033" s="7" t="n">
        <v>-19.5</v>
      </c>
      <c r="G29033" s="7" t="n">
        <v>310.200012207031</v>
      </c>
    </row>
    <row r="29034" spans="1:7">
      <c r="A29034" t="s">
        <v>4</v>
      </c>
      <c r="B29034" s="4" t="s">
        <v>5</v>
      </c>
      <c r="C29034" s="4" t="s">
        <v>10</v>
      </c>
      <c r="D29034" s="4" t="s">
        <v>22</v>
      </c>
      <c r="E29034" s="4" t="s">
        <v>22</v>
      </c>
      <c r="F29034" s="4" t="s">
        <v>22</v>
      </c>
      <c r="G29034" s="4" t="s">
        <v>22</v>
      </c>
    </row>
    <row r="29035" spans="1:7">
      <c r="A29035" t="n">
        <v>232823</v>
      </c>
      <c r="B29035" s="24" t="n">
        <v>46</v>
      </c>
      <c r="C29035" s="7" t="n">
        <v>7</v>
      </c>
      <c r="D29035" s="7" t="n">
        <v>7.86999988555908</v>
      </c>
      <c r="E29035" s="7" t="n">
        <v>0</v>
      </c>
      <c r="F29035" s="7" t="n">
        <v>-21.2600002288818</v>
      </c>
      <c r="G29035" s="7" t="n">
        <v>319.100006103516</v>
      </c>
    </row>
    <row r="29036" spans="1:7">
      <c r="A29036" t="s">
        <v>4</v>
      </c>
      <c r="B29036" s="4" t="s">
        <v>5</v>
      </c>
      <c r="C29036" s="4" t="s">
        <v>10</v>
      </c>
      <c r="D29036" s="4" t="s">
        <v>22</v>
      </c>
      <c r="E29036" s="4" t="s">
        <v>22</v>
      </c>
      <c r="F29036" s="4" t="s">
        <v>22</v>
      </c>
      <c r="G29036" s="4" t="s">
        <v>22</v>
      </c>
    </row>
    <row r="29037" spans="1:7">
      <c r="A29037" t="n">
        <v>232842</v>
      </c>
      <c r="B29037" s="24" t="n">
        <v>46</v>
      </c>
      <c r="C29037" s="7" t="n">
        <v>8</v>
      </c>
      <c r="D29037" s="7" t="n">
        <v>11.8199996948242</v>
      </c>
      <c r="E29037" s="7" t="n">
        <v>0</v>
      </c>
      <c r="F29037" s="7" t="n">
        <v>-18.7900009155273</v>
      </c>
      <c r="G29037" s="7" t="n">
        <v>286.399993896484</v>
      </c>
    </row>
    <row r="29038" spans="1:7">
      <c r="A29038" t="s">
        <v>4</v>
      </c>
      <c r="B29038" s="4" t="s">
        <v>5</v>
      </c>
      <c r="C29038" s="4" t="s">
        <v>10</v>
      </c>
      <c r="D29038" s="4" t="s">
        <v>22</v>
      </c>
      <c r="E29038" s="4" t="s">
        <v>22</v>
      </c>
      <c r="F29038" s="4" t="s">
        <v>22</v>
      </c>
      <c r="G29038" s="4" t="s">
        <v>22</v>
      </c>
    </row>
    <row r="29039" spans="1:7">
      <c r="A29039" t="n">
        <v>232861</v>
      </c>
      <c r="B29039" s="24" t="n">
        <v>46</v>
      </c>
      <c r="C29039" s="7" t="n">
        <v>9</v>
      </c>
      <c r="D29039" s="7" t="n">
        <v>10.4200000762939</v>
      </c>
      <c r="E29039" s="7" t="n">
        <v>0</v>
      </c>
      <c r="F29039" s="7" t="n">
        <v>-18.5200004577637</v>
      </c>
      <c r="G29039" s="7" t="n">
        <v>303.700012207031</v>
      </c>
    </row>
    <row r="29040" spans="1:7">
      <c r="A29040" t="s">
        <v>4</v>
      </c>
      <c r="B29040" s="4" t="s">
        <v>5</v>
      </c>
      <c r="C29040" s="4" t="s">
        <v>10</v>
      </c>
      <c r="D29040" s="4" t="s">
        <v>22</v>
      </c>
      <c r="E29040" s="4" t="s">
        <v>22</v>
      </c>
      <c r="F29040" s="4" t="s">
        <v>22</v>
      </c>
      <c r="G29040" s="4" t="s">
        <v>22</v>
      </c>
    </row>
    <row r="29041" spans="1:7">
      <c r="A29041" t="n">
        <v>232880</v>
      </c>
      <c r="B29041" s="24" t="n">
        <v>46</v>
      </c>
      <c r="C29041" s="7" t="n">
        <v>19</v>
      </c>
      <c r="D29041" s="7" t="n">
        <v>-68.4800033569336</v>
      </c>
      <c r="E29041" s="7" t="n">
        <v>-30.8199996948242</v>
      </c>
      <c r="F29041" s="7" t="n">
        <v>98.4700012207031</v>
      </c>
      <c r="G29041" s="7" t="n">
        <v>109.900001525879</v>
      </c>
    </row>
    <row r="29042" spans="1:7">
      <c r="A29042" t="s">
        <v>4</v>
      </c>
      <c r="B29042" s="4" t="s">
        <v>5</v>
      </c>
      <c r="C29042" s="4" t="s">
        <v>10</v>
      </c>
      <c r="D29042" s="4" t="s">
        <v>22</v>
      </c>
      <c r="E29042" s="4" t="s">
        <v>22</v>
      </c>
      <c r="F29042" s="4" t="s">
        <v>22</v>
      </c>
      <c r="G29042" s="4" t="s">
        <v>22</v>
      </c>
    </row>
    <row r="29043" spans="1:7">
      <c r="A29043" t="n">
        <v>232899</v>
      </c>
      <c r="B29043" s="24" t="n">
        <v>46</v>
      </c>
      <c r="C29043" s="7" t="n">
        <v>7024</v>
      </c>
      <c r="D29043" s="7" t="n">
        <v>-67.7799987792969</v>
      </c>
      <c r="E29043" s="7" t="n">
        <v>-30.1800003051758</v>
      </c>
      <c r="F29043" s="7" t="n">
        <v>98.9700012207031</v>
      </c>
      <c r="G29043" s="7" t="n">
        <v>115.599998474121</v>
      </c>
    </row>
    <row r="29044" spans="1:7">
      <c r="A29044" t="s">
        <v>4</v>
      </c>
      <c r="B29044" s="4" t="s">
        <v>5</v>
      </c>
      <c r="C29044" s="4" t="s">
        <v>10</v>
      </c>
      <c r="D29044" s="4" t="s">
        <v>22</v>
      </c>
      <c r="E29044" s="4" t="s">
        <v>22</v>
      </c>
      <c r="F29044" s="4" t="s">
        <v>22</v>
      </c>
      <c r="G29044" s="4" t="s">
        <v>22</v>
      </c>
    </row>
    <row r="29045" spans="1:7">
      <c r="A29045" t="n">
        <v>232918</v>
      </c>
      <c r="B29045" s="24" t="n">
        <v>46</v>
      </c>
      <c r="C29045" s="7" t="n">
        <v>7013</v>
      </c>
      <c r="D29045" s="7" t="n">
        <v>2000</v>
      </c>
      <c r="E29045" s="7" t="n">
        <v>0</v>
      </c>
      <c r="F29045" s="7" t="n">
        <v>0</v>
      </c>
      <c r="G29045" s="7" t="n">
        <v>0</v>
      </c>
    </row>
    <row r="29046" spans="1:7">
      <c r="A29046" t="s">
        <v>4</v>
      </c>
      <c r="B29046" s="4" t="s">
        <v>5</v>
      </c>
      <c r="C29046" s="4" t="s">
        <v>10</v>
      </c>
      <c r="D29046" s="4" t="s">
        <v>22</v>
      </c>
      <c r="E29046" s="4" t="s">
        <v>22</v>
      </c>
      <c r="F29046" s="4" t="s">
        <v>22</v>
      </c>
      <c r="G29046" s="4" t="s">
        <v>22</v>
      </c>
    </row>
    <row r="29047" spans="1:7">
      <c r="A29047" t="n">
        <v>232937</v>
      </c>
      <c r="B29047" s="24" t="n">
        <v>46</v>
      </c>
      <c r="C29047" s="7" t="n">
        <v>16</v>
      </c>
      <c r="D29047" s="7" t="n">
        <v>-6.42999982833862</v>
      </c>
      <c r="E29047" s="7" t="n">
        <v>0</v>
      </c>
      <c r="F29047" s="7" t="n">
        <v>-17.6200008392334</v>
      </c>
      <c r="G29047" s="7" t="n">
        <v>270.799987792969</v>
      </c>
    </row>
    <row r="29048" spans="1:7">
      <c r="A29048" t="s">
        <v>4</v>
      </c>
      <c r="B29048" s="4" t="s">
        <v>5</v>
      </c>
      <c r="C29048" s="4" t="s">
        <v>10</v>
      </c>
      <c r="D29048" s="4" t="s">
        <v>22</v>
      </c>
      <c r="E29048" s="4" t="s">
        <v>22</v>
      </c>
      <c r="F29048" s="4" t="s">
        <v>22</v>
      </c>
      <c r="G29048" s="4" t="s">
        <v>22</v>
      </c>
    </row>
    <row r="29049" spans="1:7">
      <c r="A29049" t="n">
        <v>232956</v>
      </c>
      <c r="B29049" s="24" t="n">
        <v>46</v>
      </c>
      <c r="C29049" s="7" t="n">
        <v>15</v>
      </c>
      <c r="D29049" s="7" t="n">
        <v>8.23999977111816</v>
      </c>
      <c r="E29049" s="7" t="n">
        <v>0</v>
      </c>
      <c r="F29049" s="7" t="n">
        <v>-7.3600001335144</v>
      </c>
      <c r="G29049" s="7" t="n">
        <v>-10</v>
      </c>
    </row>
    <row r="29050" spans="1:7">
      <c r="A29050" t="s">
        <v>4</v>
      </c>
      <c r="B29050" s="4" t="s">
        <v>5</v>
      </c>
      <c r="C29050" s="4" t="s">
        <v>10</v>
      </c>
      <c r="D29050" s="4" t="s">
        <v>22</v>
      </c>
      <c r="E29050" s="4" t="s">
        <v>22</v>
      </c>
      <c r="F29050" s="4" t="s">
        <v>22</v>
      </c>
      <c r="G29050" s="4" t="s">
        <v>22</v>
      </c>
    </row>
    <row r="29051" spans="1:7">
      <c r="A29051" t="n">
        <v>232975</v>
      </c>
      <c r="B29051" s="24" t="n">
        <v>46</v>
      </c>
      <c r="C29051" s="7" t="n">
        <v>1630</v>
      </c>
      <c r="D29051" s="7" t="n">
        <v>-95.5699996948242</v>
      </c>
      <c r="E29051" s="7" t="n">
        <v>88.2399978637695</v>
      </c>
      <c r="F29051" s="7" t="n">
        <v>215.550003051758</v>
      </c>
      <c r="G29051" s="7" t="n">
        <v>103.800003051758</v>
      </c>
    </row>
    <row r="29052" spans="1:7">
      <c r="A29052" t="s">
        <v>4</v>
      </c>
      <c r="B29052" s="4" t="s">
        <v>5</v>
      </c>
      <c r="C29052" s="4" t="s">
        <v>10</v>
      </c>
      <c r="D29052" s="4" t="s">
        <v>22</v>
      </c>
      <c r="E29052" s="4" t="s">
        <v>22</v>
      </c>
      <c r="F29052" s="4" t="s">
        <v>22</v>
      </c>
      <c r="G29052" s="4" t="s">
        <v>22</v>
      </c>
    </row>
    <row r="29053" spans="1:7">
      <c r="A29053" t="n">
        <v>232994</v>
      </c>
      <c r="B29053" s="24" t="n">
        <v>46</v>
      </c>
      <c r="C29053" s="7" t="n">
        <v>26</v>
      </c>
      <c r="D29053" s="7" t="n">
        <v>4.42999982833862</v>
      </c>
      <c r="E29053" s="7" t="n">
        <v>0</v>
      </c>
      <c r="F29053" s="7" t="n">
        <v>-15.5600004196167</v>
      </c>
      <c r="G29053" s="7" t="n">
        <v>129.399993896484</v>
      </c>
    </row>
    <row r="29054" spans="1:7">
      <c r="A29054" t="s">
        <v>4</v>
      </c>
      <c r="B29054" s="4" t="s">
        <v>5</v>
      </c>
      <c r="C29054" s="4" t="s">
        <v>10</v>
      </c>
      <c r="D29054" s="4" t="s">
        <v>22</v>
      </c>
      <c r="E29054" s="4" t="s">
        <v>22</v>
      </c>
      <c r="F29054" s="4" t="s">
        <v>22</v>
      </c>
      <c r="G29054" s="4" t="s">
        <v>22</v>
      </c>
    </row>
    <row r="29055" spans="1:7">
      <c r="A29055" t="n">
        <v>233013</v>
      </c>
      <c r="B29055" s="24" t="n">
        <v>46</v>
      </c>
      <c r="C29055" s="7" t="n">
        <v>7034</v>
      </c>
      <c r="D29055" s="7" t="n">
        <v>-62.75</v>
      </c>
      <c r="E29055" s="7" t="n">
        <v>-38.0900001525879</v>
      </c>
      <c r="F29055" s="7" t="n">
        <v>95.2799987792969</v>
      </c>
      <c r="G29055" s="7" t="n">
        <v>271.399993896484</v>
      </c>
    </row>
    <row r="29056" spans="1:7">
      <c r="A29056" t="s">
        <v>4</v>
      </c>
      <c r="B29056" s="4" t="s">
        <v>5</v>
      </c>
      <c r="C29056" s="4" t="s">
        <v>10</v>
      </c>
      <c r="D29056" s="4" t="s">
        <v>22</v>
      </c>
      <c r="E29056" s="4" t="s">
        <v>22</v>
      </c>
      <c r="F29056" s="4" t="s">
        <v>22</v>
      </c>
      <c r="G29056" s="4" t="s">
        <v>22</v>
      </c>
    </row>
    <row r="29057" spans="1:7">
      <c r="A29057" t="n">
        <v>233032</v>
      </c>
      <c r="B29057" s="24" t="n">
        <v>46</v>
      </c>
      <c r="C29057" s="7" t="n">
        <v>7033</v>
      </c>
      <c r="D29057" s="7" t="n">
        <v>-71.3199996948242</v>
      </c>
      <c r="E29057" s="7" t="n">
        <v>-37.8699989318848</v>
      </c>
      <c r="F29057" s="7" t="n">
        <v>93.5199966430664</v>
      </c>
      <c r="G29057" s="7" t="n">
        <v>74.1999969482422</v>
      </c>
    </row>
    <row r="29058" spans="1:7">
      <c r="A29058" t="s">
        <v>4</v>
      </c>
      <c r="B29058" s="4" t="s">
        <v>5</v>
      </c>
      <c r="C29058" s="4" t="s">
        <v>13</v>
      </c>
      <c r="D29058" s="4" t="s">
        <v>6</v>
      </c>
    </row>
    <row r="29059" spans="1:7">
      <c r="A29059" t="n">
        <v>233051</v>
      </c>
      <c r="B29059" s="102" t="n">
        <v>38</v>
      </c>
      <c r="C29059" s="7" t="n">
        <v>0</v>
      </c>
      <c r="D29059" s="7" t="s">
        <v>1553</v>
      </c>
    </row>
    <row r="29060" spans="1:7">
      <c r="A29060" t="s">
        <v>4</v>
      </c>
      <c r="B29060" s="4" t="s">
        <v>5</v>
      </c>
      <c r="C29060" s="4" t="s">
        <v>10</v>
      </c>
      <c r="D29060" s="4" t="s">
        <v>22</v>
      </c>
      <c r="E29060" s="4" t="s">
        <v>22</v>
      </c>
      <c r="F29060" s="4" t="s">
        <v>22</v>
      </c>
      <c r="G29060" s="4" t="s">
        <v>22</v>
      </c>
    </row>
    <row r="29061" spans="1:7">
      <c r="A29061" t="n">
        <v>233061</v>
      </c>
      <c r="B29061" s="24" t="n">
        <v>46</v>
      </c>
      <c r="C29061" s="7" t="n">
        <v>23</v>
      </c>
      <c r="D29061" s="7" t="n">
        <v>-100</v>
      </c>
      <c r="E29061" s="7" t="n">
        <v>-50</v>
      </c>
      <c r="F29061" s="7" t="n">
        <v>0</v>
      </c>
      <c r="G29061" s="7" t="n">
        <v>0</v>
      </c>
    </row>
    <row r="29062" spans="1:7">
      <c r="A29062" t="s">
        <v>4</v>
      </c>
      <c r="B29062" s="4" t="s">
        <v>5</v>
      </c>
      <c r="C29062" s="4" t="s">
        <v>10</v>
      </c>
      <c r="D29062" s="4" t="s">
        <v>9</v>
      </c>
    </row>
    <row r="29063" spans="1:7">
      <c r="A29063" t="n">
        <v>233080</v>
      </c>
      <c r="B29063" s="41" t="n">
        <v>43</v>
      </c>
      <c r="C29063" s="7" t="n">
        <v>23</v>
      </c>
      <c r="D29063" s="7" t="n">
        <v>512</v>
      </c>
    </row>
    <row r="29064" spans="1:7">
      <c r="A29064" t="s">
        <v>4</v>
      </c>
      <c r="B29064" s="4" t="s">
        <v>5</v>
      </c>
      <c r="C29064" s="4" t="s">
        <v>10</v>
      </c>
      <c r="D29064" s="4" t="s">
        <v>9</v>
      </c>
    </row>
    <row r="29065" spans="1:7">
      <c r="A29065" t="n">
        <v>233087</v>
      </c>
      <c r="B29065" s="41" t="n">
        <v>43</v>
      </c>
      <c r="C29065" s="7" t="n">
        <v>23</v>
      </c>
      <c r="D29065" s="7" t="n">
        <v>256</v>
      </c>
    </row>
    <row r="29066" spans="1:7">
      <c r="A29066" t="s">
        <v>4</v>
      </c>
      <c r="B29066" s="4" t="s">
        <v>5</v>
      </c>
      <c r="C29066" s="4" t="s">
        <v>10</v>
      </c>
      <c r="D29066" s="4" t="s">
        <v>9</v>
      </c>
    </row>
    <row r="29067" spans="1:7">
      <c r="A29067" t="n">
        <v>233094</v>
      </c>
      <c r="B29067" s="41" t="n">
        <v>43</v>
      </c>
      <c r="C29067" s="7" t="n">
        <v>23</v>
      </c>
      <c r="D29067" s="7" t="n">
        <v>8388608</v>
      </c>
    </row>
    <row r="29068" spans="1:7">
      <c r="A29068" t="s">
        <v>4</v>
      </c>
      <c r="B29068" s="4" t="s">
        <v>5</v>
      </c>
      <c r="C29068" s="4" t="s">
        <v>13</v>
      </c>
      <c r="D29068" s="4" t="s">
        <v>10</v>
      </c>
      <c r="E29068" s="4" t="s">
        <v>6</v>
      </c>
      <c r="F29068" s="4" t="s">
        <v>6</v>
      </c>
      <c r="G29068" s="4" t="s">
        <v>9</v>
      </c>
      <c r="H29068" s="4" t="s">
        <v>9</v>
      </c>
      <c r="I29068" s="4" t="s">
        <v>9</v>
      </c>
      <c r="J29068" s="4" t="s">
        <v>9</v>
      </c>
      <c r="K29068" s="4" t="s">
        <v>9</v>
      </c>
      <c r="L29068" s="4" t="s">
        <v>9</v>
      </c>
      <c r="M29068" s="4" t="s">
        <v>9</v>
      </c>
      <c r="N29068" s="4" t="s">
        <v>9</v>
      </c>
      <c r="O29068" s="4" t="s">
        <v>9</v>
      </c>
    </row>
    <row r="29069" spans="1:7">
      <c r="A29069" t="n">
        <v>233101</v>
      </c>
      <c r="B29069" s="103" t="n">
        <v>37</v>
      </c>
      <c r="C29069" s="7" t="n">
        <v>0</v>
      </c>
      <c r="D29069" s="7" t="n">
        <v>23</v>
      </c>
      <c r="E29069" s="7" t="s">
        <v>1553</v>
      </c>
      <c r="F29069" s="7" t="s">
        <v>1555</v>
      </c>
      <c r="G29069" s="7" t="n">
        <v>0</v>
      </c>
      <c r="H29069" s="7" t="n">
        <v>0</v>
      </c>
      <c r="I29069" s="7" t="n">
        <v>0</v>
      </c>
      <c r="J29069" s="7" t="n">
        <v>0</v>
      </c>
      <c r="K29069" s="7" t="n">
        <v>0</v>
      </c>
      <c r="L29069" s="7" t="n">
        <v>0</v>
      </c>
      <c r="M29069" s="7" t="n">
        <v>1065353216</v>
      </c>
      <c r="N29069" s="7" t="n">
        <v>1065353216</v>
      </c>
      <c r="O29069" s="7" t="n">
        <v>1065353216</v>
      </c>
    </row>
    <row r="29070" spans="1:7">
      <c r="A29070" t="s">
        <v>4</v>
      </c>
      <c r="B29070" s="4" t="s">
        <v>5</v>
      </c>
      <c r="C29070" s="4" t="s">
        <v>13</v>
      </c>
      <c r="D29070" s="4" t="s">
        <v>10</v>
      </c>
      <c r="E29070" s="4" t="s">
        <v>6</v>
      </c>
      <c r="F29070" s="4" t="s">
        <v>6</v>
      </c>
      <c r="G29070" s="4" t="s">
        <v>13</v>
      </c>
    </row>
    <row r="29071" spans="1:7">
      <c r="A29071" t="n">
        <v>233158</v>
      </c>
      <c r="B29071" s="19" t="n">
        <v>32</v>
      </c>
      <c r="C29071" s="7" t="n">
        <v>0</v>
      </c>
      <c r="D29071" s="7" t="n">
        <v>23</v>
      </c>
      <c r="E29071" s="7" t="s">
        <v>12</v>
      </c>
      <c r="F29071" s="7" t="s">
        <v>1555</v>
      </c>
      <c r="G29071" s="7" t="n">
        <v>1</v>
      </c>
    </row>
    <row r="29072" spans="1:7">
      <c r="A29072" t="s">
        <v>4</v>
      </c>
      <c r="B29072" s="4" t="s">
        <v>5</v>
      </c>
      <c r="C29072" s="4" t="s">
        <v>10</v>
      </c>
      <c r="D29072" s="4" t="s">
        <v>9</v>
      </c>
    </row>
    <row r="29073" spans="1:15">
      <c r="A29073" t="n">
        <v>233173</v>
      </c>
      <c r="B29073" s="41" t="n">
        <v>43</v>
      </c>
      <c r="C29073" s="7" t="n">
        <v>23</v>
      </c>
      <c r="D29073" s="7" t="n">
        <v>64</v>
      </c>
    </row>
    <row r="29074" spans="1:15">
      <c r="A29074" t="s">
        <v>4</v>
      </c>
      <c r="B29074" s="4" t="s">
        <v>5</v>
      </c>
      <c r="C29074" s="4" t="s">
        <v>10</v>
      </c>
      <c r="D29074" s="4" t="s">
        <v>6</v>
      </c>
      <c r="E29074" s="4" t="s">
        <v>6</v>
      </c>
      <c r="F29074" s="4" t="s">
        <v>13</v>
      </c>
    </row>
    <row r="29075" spans="1:15">
      <c r="A29075" t="n">
        <v>233180</v>
      </c>
      <c r="B29075" s="104" t="n">
        <v>108</v>
      </c>
      <c r="C29075" s="7" t="n">
        <v>23</v>
      </c>
      <c r="D29075" s="7" t="s">
        <v>1555</v>
      </c>
      <c r="E29075" s="7" t="s">
        <v>1556</v>
      </c>
      <c r="F29075" s="7" t="n">
        <v>0</v>
      </c>
    </row>
    <row r="29076" spans="1:15">
      <c r="A29076" t="s">
        <v>4</v>
      </c>
      <c r="B29076" s="4" t="s">
        <v>5</v>
      </c>
      <c r="C29076" s="4" t="s">
        <v>10</v>
      </c>
      <c r="D29076" s="4" t="s">
        <v>13</v>
      </c>
      <c r="E29076" s="4" t="s">
        <v>6</v>
      </c>
      <c r="F29076" s="4" t="s">
        <v>22</v>
      </c>
      <c r="G29076" s="4" t="s">
        <v>22</v>
      </c>
      <c r="H29076" s="4" t="s">
        <v>22</v>
      </c>
    </row>
    <row r="29077" spans="1:15">
      <c r="A29077" t="n">
        <v>233199</v>
      </c>
      <c r="B29077" s="39" t="n">
        <v>48</v>
      </c>
      <c r="C29077" s="7" t="n">
        <v>23</v>
      </c>
      <c r="D29077" s="7" t="n">
        <v>0</v>
      </c>
      <c r="E29077" s="7" t="s">
        <v>1488</v>
      </c>
      <c r="F29077" s="7" t="n">
        <v>0</v>
      </c>
      <c r="G29077" s="7" t="n">
        <v>1</v>
      </c>
      <c r="H29077" s="7" t="n">
        <v>0</v>
      </c>
    </row>
    <row r="29078" spans="1:15">
      <c r="A29078" t="s">
        <v>4</v>
      </c>
      <c r="B29078" s="4" t="s">
        <v>5</v>
      </c>
      <c r="C29078" s="4" t="s">
        <v>13</v>
      </c>
      <c r="D29078" s="4" t="s">
        <v>13</v>
      </c>
      <c r="E29078" s="4" t="s">
        <v>22</v>
      </c>
      <c r="F29078" s="4" t="s">
        <v>22</v>
      </c>
      <c r="G29078" s="4" t="s">
        <v>22</v>
      </c>
      <c r="H29078" s="4" t="s">
        <v>10</v>
      </c>
    </row>
    <row r="29079" spans="1:15">
      <c r="A29079" t="n">
        <v>233225</v>
      </c>
      <c r="B29079" s="25" t="n">
        <v>45</v>
      </c>
      <c r="C29079" s="7" t="n">
        <v>2</v>
      </c>
      <c r="D29079" s="7" t="n">
        <v>3</v>
      </c>
      <c r="E29079" s="7" t="n">
        <v>-68.2799987792969</v>
      </c>
      <c r="F29079" s="7" t="n">
        <v>-34.5299987792969</v>
      </c>
      <c r="G29079" s="7" t="n">
        <v>94.1999969482422</v>
      </c>
      <c r="H29079" s="7" t="n">
        <v>0</v>
      </c>
    </row>
    <row r="29080" spans="1:15">
      <c r="A29080" t="s">
        <v>4</v>
      </c>
      <c r="B29080" s="4" t="s">
        <v>5</v>
      </c>
      <c r="C29080" s="4" t="s">
        <v>13</v>
      </c>
      <c r="D29080" s="4" t="s">
        <v>13</v>
      </c>
      <c r="E29080" s="4" t="s">
        <v>22</v>
      </c>
      <c r="F29080" s="4" t="s">
        <v>22</v>
      </c>
      <c r="G29080" s="4" t="s">
        <v>22</v>
      </c>
      <c r="H29080" s="4" t="s">
        <v>10</v>
      </c>
      <c r="I29080" s="4" t="s">
        <v>13</v>
      </c>
    </row>
    <row r="29081" spans="1:15">
      <c r="A29081" t="n">
        <v>233242</v>
      </c>
      <c r="B29081" s="25" t="n">
        <v>45</v>
      </c>
      <c r="C29081" s="7" t="n">
        <v>4</v>
      </c>
      <c r="D29081" s="7" t="n">
        <v>3</v>
      </c>
      <c r="E29081" s="7" t="n">
        <v>8.78999996185303</v>
      </c>
      <c r="F29081" s="7" t="n">
        <v>104.580001831055</v>
      </c>
      <c r="G29081" s="7" t="n">
        <v>0</v>
      </c>
      <c r="H29081" s="7" t="n">
        <v>0</v>
      </c>
      <c r="I29081" s="7" t="n">
        <v>1</v>
      </c>
    </row>
    <row r="29082" spans="1:15">
      <c r="A29082" t="s">
        <v>4</v>
      </c>
      <c r="B29082" s="4" t="s">
        <v>5</v>
      </c>
      <c r="C29082" s="4" t="s">
        <v>13</v>
      </c>
      <c r="D29082" s="4" t="s">
        <v>13</v>
      </c>
      <c r="E29082" s="4" t="s">
        <v>22</v>
      </c>
      <c r="F29082" s="4" t="s">
        <v>10</v>
      </c>
    </row>
    <row r="29083" spans="1:15">
      <c r="A29083" t="n">
        <v>233260</v>
      </c>
      <c r="B29083" s="25" t="n">
        <v>45</v>
      </c>
      <c r="C29083" s="7" t="n">
        <v>5</v>
      </c>
      <c r="D29083" s="7" t="n">
        <v>3</v>
      </c>
      <c r="E29083" s="7" t="n">
        <v>16.2999992370605</v>
      </c>
      <c r="F29083" s="7" t="n">
        <v>0</v>
      </c>
    </row>
    <row r="29084" spans="1:15">
      <c r="A29084" t="s">
        <v>4</v>
      </c>
      <c r="B29084" s="4" t="s">
        <v>5</v>
      </c>
      <c r="C29084" s="4" t="s">
        <v>13</v>
      </c>
      <c r="D29084" s="4" t="s">
        <v>13</v>
      </c>
      <c r="E29084" s="4" t="s">
        <v>22</v>
      </c>
      <c r="F29084" s="4" t="s">
        <v>10</v>
      </c>
    </row>
    <row r="29085" spans="1:15">
      <c r="A29085" t="n">
        <v>233269</v>
      </c>
      <c r="B29085" s="25" t="n">
        <v>45</v>
      </c>
      <c r="C29085" s="7" t="n">
        <v>11</v>
      </c>
      <c r="D29085" s="7" t="n">
        <v>3</v>
      </c>
      <c r="E29085" s="7" t="n">
        <v>17.3999996185303</v>
      </c>
      <c r="F29085" s="7" t="n">
        <v>0</v>
      </c>
    </row>
    <row r="29086" spans="1:15">
      <c r="A29086" t="s">
        <v>4</v>
      </c>
      <c r="B29086" s="4" t="s">
        <v>5</v>
      </c>
      <c r="C29086" s="4" t="s">
        <v>13</v>
      </c>
      <c r="D29086" s="4" t="s">
        <v>13</v>
      </c>
      <c r="E29086" s="4" t="s">
        <v>22</v>
      </c>
      <c r="F29086" s="4" t="s">
        <v>22</v>
      </c>
      <c r="G29086" s="4" t="s">
        <v>22</v>
      </c>
      <c r="H29086" s="4" t="s">
        <v>10</v>
      </c>
    </row>
    <row r="29087" spans="1:15">
      <c r="A29087" t="n">
        <v>233278</v>
      </c>
      <c r="B29087" s="25" t="n">
        <v>45</v>
      </c>
      <c r="C29087" s="7" t="n">
        <v>2</v>
      </c>
      <c r="D29087" s="7" t="n">
        <v>3</v>
      </c>
      <c r="E29087" s="7" t="n">
        <v>-67.5699996948242</v>
      </c>
      <c r="F29087" s="7" t="n">
        <v>-34.2400016784668</v>
      </c>
      <c r="G29087" s="7" t="n">
        <v>94.4599990844727</v>
      </c>
      <c r="H29087" s="7" t="n">
        <v>6000</v>
      </c>
    </row>
    <row r="29088" spans="1:15">
      <c r="A29088" t="s">
        <v>4</v>
      </c>
      <c r="B29088" s="4" t="s">
        <v>5</v>
      </c>
      <c r="C29088" s="4" t="s">
        <v>13</v>
      </c>
      <c r="D29088" s="4" t="s">
        <v>13</v>
      </c>
      <c r="E29088" s="4" t="s">
        <v>22</v>
      </c>
      <c r="F29088" s="4" t="s">
        <v>22</v>
      </c>
      <c r="G29088" s="4" t="s">
        <v>22</v>
      </c>
      <c r="H29088" s="4" t="s">
        <v>10</v>
      </c>
      <c r="I29088" s="4" t="s">
        <v>13</v>
      </c>
    </row>
    <row r="29089" spans="1:9">
      <c r="A29089" t="n">
        <v>233295</v>
      </c>
      <c r="B29089" s="25" t="n">
        <v>45</v>
      </c>
      <c r="C29089" s="7" t="n">
        <v>4</v>
      </c>
      <c r="D29089" s="7" t="n">
        <v>3</v>
      </c>
      <c r="E29089" s="7" t="n">
        <v>15.5699996948242</v>
      </c>
      <c r="F29089" s="7" t="n">
        <v>108.190002441406</v>
      </c>
      <c r="G29089" s="7" t="n">
        <v>5.42999982833862</v>
      </c>
      <c r="H29089" s="7" t="n">
        <v>6000</v>
      </c>
      <c r="I29089" s="7" t="n">
        <v>1</v>
      </c>
    </row>
    <row r="29090" spans="1:9">
      <c r="A29090" t="s">
        <v>4</v>
      </c>
      <c r="B29090" s="4" t="s">
        <v>5</v>
      </c>
      <c r="C29090" s="4" t="s">
        <v>13</v>
      </c>
      <c r="D29090" s="4" t="s">
        <v>13</v>
      </c>
      <c r="E29090" s="4" t="s">
        <v>22</v>
      </c>
      <c r="F29090" s="4" t="s">
        <v>10</v>
      </c>
    </row>
    <row r="29091" spans="1:9">
      <c r="A29091" t="n">
        <v>233313</v>
      </c>
      <c r="B29091" s="25" t="n">
        <v>45</v>
      </c>
      <c r="C29091" s="7" t="n">
        <v>5</v>
      </c>
      <c r="D29091" s="7" t="n">
        <v>3</v>
      </c>
      <c r="E29091" s="7" t="n">
        <v>20</v>
      </c>
      <c r="F29091" s="7" t="n">
        <v>6000</v>
      </c>
    </row>
    <row r="29092" spans="1:9">
      <c r="A29092" t="s">
        <v>4</v>
      </c>
      <c r="B29092" s="4" t="s">
        <v>5</v>
      </c>
      <c r="C29092" s="4" t="s">
        <v>13</v>
      </c>
      <c r="D29092" s="4" t="s">
        <v>13</v>
      </c>
      <c r="E29092" s="4" t="s">
        <v>22</v>
      </c>
      <c r="F29092" s="4" t="s">
        <v>10</v>
      </c>
    </row>
    <row r="29093" spans="1:9">
      <c r="A29093" t="n">
        <v>233322</v>
      </c>
      <c r="B29093" s="25" t="n">
        <v>45</v>
      </c>
      <c r="C29093" s="7" t="n">
        <v>11</v>
      </c>
      <c r="D29093" s="7" t="n">
        <v>3</v>
      </c>
      <c r="E29093" s="7" t="n">
        <v>17.3999996185303</v>
      </c>
      <c r="F29093" s="7" t="n">
        <v>6000</v>
      </c>
    </row>
    <row r="29094" spans="1:9">
      <c r="A29094" t="s">
        <v>4</v>
      </c>
      <c r="B29094" s="4" t="s">
        <v>5</v>
      </c>
      <c r="C29094" s="4" t="s">
        <v>22</v>
      </c>
      <c r="D29094" s="4" t="s">
        <v>22</v>
      </c>
      <c r="E29094" s="4" t="s">
        <v>22</v>
      </c>
      <c r="F29094" s="4" t="s">
        <v>22</v>
      </c>
      <c r="G29094" s="4" t="s">
        <v>22</v>
      </c>
      <c r="H29094" s="4" t="s">
        <v>10</v>
      </c>
    </row>
    <row r="29095" spans="1:9">
      <c r="A29095" t="n">
        <v>233331</v>
      </c>
      <c r="B29095" s="98" t="n">
        <v>71</v>
      </c>
      <c r="C29095" s="7" t="n">
        <v>0.490000009536743</v>
      </c>
      <c r="D29095" s="7" t="n">
        <v>0.680000007152557</v>
      </c>
      <c r="E29095" s="7" t="n">
        <v>0.819999992847443</v>
      </c>
      <c r="F29095" s="7" t="n">
        <v>20</v>
      </c>
      <c r="G29095" s="7" t="n">
        <v>900</v>
      </c>
      <c r="H29095" s="7" t="n">
        <v>0</v>
      </c>
    </row>
    <row r="29096" spans="1:9">
      <c r="A29096" t="s">
        <v>4</v>
      </c>
      <c r="B29096" s="4" t="s">
        <v>5</v>
      </c>
      <c r="C29096" s="4" t="s">
        <v>10</v>
      </c>
      <c r="D29096" s="4" t="s">
        <v>10</v>
      </c>
      <c r="E29096" s="4" t="s">
        <v>10</v>
      </c>
    </row>
    <row r="29097" spans="1:9">
      <c r="A29097" t="n">
        <v>233354</v>
      </c>
      <c r="B29097" s="57" t="n">
        <v>61</v>
      </c>
      <c r="C29097" s="7" t="n">
        <v>7034</v>
      </c>
      <c r="D29097" s="7" t="n">
        <v>7033</v>
      </c>
      <c r="E29097" s="7" t="n">
        <v>0</v>
      </c>
    </row>
    <row r="29098" spans="1:9">
      <c r="A29098" t="s">
        <v>4</v>
      </c>
      <c r="B29098" s="4" t="s">
        <v>5</v>
      </c>
      <c r="C29098" s="4" t="s">
        <v>13</v>
      </c>
      <c r="D29098" s="4" t="s">
        <v>10</v>
      </c>
      <c r="E29098" s="4" t="s">
        <v>10</v>
      </c>
      <c r="F29098" s="4" t="s">
        <v>9</v>
      </c>
    </row>
    <row r="29099" spans="1:9">
      <c r="A29099" t="n">
        <v>233361</v>
      </c>
      <c r="B29099" s="86" t="n">
        <v>84</v>
      </c>
      <c r="C29099" s="7" t="n">
        <v>0</v>
      </c>
      <c r="D29099" s="7" t="n">
        <v>0</v>
      </c>
      <c r="E29099" s="7" t="n">
        <v>0</v>
      </c>
      <c r="F29099" s="7" t="n">
        <v>1036831949</v>
      </c>
    </row>
    <row r="29100" spans="1:9">
      <c r="A29100" t="s">
        <v>4</v>
      </c>
      <c r="B29100" s="4" t="s">
        <v>5</v>
      </c>
      <c r="C29100" s="4" t="s">
        <v>13</v>
      </c>
      <c r="D29100" s="4" t="s">
        <v>10</v>
      </c>
      <c r="E29100" s="4" t="s">
        <v>22</v>
      </c>
    </row>
    <row r="29101" spans="1:9">
      <c r="A29101" t="n">
        <v>233371</v>
      </c>
      <c r="B29101" s="28" t="n">
        <v>58</v>
      </c>
      <c r="C29101" s="7" t="n">
        <v>100</v>
      </c>
      <c r="D29101" s="7" t="n">
        <v>1000</v>
      </c>
      <c r="E29101" s="7" t="n">
        <v>1</v>
      </c>
    </row>
    <row r="29102" spans="1:9">
      <c r="A29102" t="s">
        <v>4</v>
      </c>
      <c r="B29102" s="4" t="s">
        <v>5</v>
      </c>
      <c r="C29102" s="4" t="s">
        <v>13</v>
      </c>
      <c r="D29102" s="4" t="s">
        <v>10</v>
      </c>
    </row>
    <row r="29103" spans="1:9">
      <c r="A29103" t="n">
        <v>233379</v>
      </c>
      <c r="B29103" s="28" t="n">
        <v>58</v>
      </c>
      <c r="C29103" s="7" t="n">
        <v>255</v>
      </c>
      <c r="D29103" s="7" t="n">
        <v>0</v>
      </c>
    </row>
    <row r="29104" spans="1:9">
      <c r="A29104" t="s">
        <v>4</v>
      </c>
      <c r="B29104" s="4" t="s">
        <v>5</v>
      </c>
      <c r="C29104" s="4" t="s">
        <v>10</v>
      </c>
    </row>
    <row r="29105" spans="1:9">
      <c r="A29105" t="n">
        <v>233383</v>
      </c>
      <c r="B29105" s="35" t="n">
        <v>16</v>
      </c>
      <c r="C29105" s="7" t="n">
        <v>4000</v>
      </c>
    </row>
    <row r="29106" spans="1:9">
      <c r="A29106" t="s">
        <v>4</v>
      </c>
      <c r="B29106" s="4" t="s">
        <v>5</v>
      </c>
      <c r="C29106" s="4" t="s">
        <v>13</v>
      </c>
      <c r="D29106" s="4" t="s">
        <v>22</v>
      </c>
      <c r="E29106" s="4" t="s">
        <v>10</v>
      </c>
      <c r="F29106" s="4" t="s">
        <v>13</v>
      </c>
    </row>
    <row r="29107" spans="1:9">
      <c r="A29107" t="n">
        <v>233386</v>
      </c>
      <c r="B29107" s="16" t="n">
        <v>49</v>
      </c>
      <c r="C29107" s="7" t="n">
        <v>3</v>
      </c>
      <c r="D29107" s="7" t="n">
        <v>0.699999988079071</v>
      </c>
      <c r="E29107" s="7" t="n">
        <v>500</v>
      </c>
      <c r="F29107" s="7" t="n">
        <v>0</v>
      </c>
    </row>
    <row r="29108" spans="1:9">
      <c r="A29108" t="s">
        <v>4</v>
      </c>
      <c r="B29108" s="4" t="s">
        <v>5</v>
      </c>
      <c r="C29108" s="4" t="s">
        <v>13</v>
      </c>
      <c r="D29108" s="4" t="s">
        <v>13</v>
      </c>
      <c r="E29108" s="4" t="s">
        <v>13</v>
      </c>
      <c r="F29108" s="4" t="s">
        <v>13</v>
      </c>
    </row>
    <row r="29109" spans="1:9">
      <c r="A29109" t="n">
        <v>233395</v>
      </c>
      <c r="B29109" s="13" t="n">
        <v>14</v>
      </c>
      <c r="C29109" s="7" t="n">
        <v>0</v>
      </c>
      <c r="D29109" s="7" t="n">
        <v>1</v>
      </c>
      <c r="E29109" s="7" t="n">
        <v>0</v>
      </c>
      <c r="F29109" s="7" t="n">
        <v>0</v>
      </c>
    </row>
    <row r="29110" spans="1:9">
      <c r="A29110" t="s">
        <v>4</v>
      </c>
      <c r="B29110" s="4" t="s">
        <v>5</v>
      </c>
      <c r="C29110" s="4" t="s">
        <v>13</v>
      </c>
      <c r="D29110" s="4" t="s">
        <v>10</v>
      </c>
      <c r="E29110" s="4" t="s">
        <v>6</v>
      </c>
    </row>
    <row r="29111" spans="1:9">
      <c r="A29111" t="n">
        <v>233400</v>
      </c>
      <c r="B29111" s="40" t="n">
        <v>51</v>
      </c>
      <c r="C29111" s="7" t="n">
        <v>4</v>
      </c>
      <c r="D29111" s="7" t="n">
        <v>7034</v>
      </c>
      <c r="E29111" s="7" t="s">
        <v>158</v>
      </c>
    </row>
    <row r="29112" spans="1:9">
      <c r="A29112" t="s">
        <v>4</v>
      </c>
      <c r="B29112" s="4" t="s">
        <v>5</v>
      </c>
      <c r="C29112" s="4" t="s">
        <v>10</v>
      </c>
    </row>
    <row r="29113" spans="1:9">
      <c r="A29113" t="n">
        <v>233413</v>
      </c>
      <c r="B29113" s="35" t="n">
        <v>16</v>
      </c>
      <c r="C29113" s="7" t="n">
        <v>0</v>
      </c>
    </row>
    <row r="29114" spans="1:9">
      <c r="A29114" t="s">
        <v>4</v>
      </c>
      <c r="B29114" s="4" t="s">
        <v>5</v>
      </c>
      <c r="C29114" s="4" t="s">
        <v>10</v>
      </c>
      <c r="D29114" s="4" t="s">
        <v>13</v>
      </c>
      <c r="E29114" s="4" t="s">
        <v>9</v>
      </c>
      <c r="F29114" s="4" t="s">
        <v>72</v>
      </c>
      <c r="G29114" s="4" t="s">
        <v>13</v>
      </c>
      <c r="H29114" s="4" t="s">
        <v>13</v>
      </c>
    </row>
    <row r="29115" spans="1:9">
      <c r="A29115" t="n">
        <v>233416</v>
      </c>
      <c r="B29115" s="52" t="n">
        <v>26</v>
      </c>
      <c r="C29115" s="7" t="n">
        <v>7034</v>
      </c>
      <c r="D29115" s="7" t="n">
        <v>17</v>
      </c>
      <c r="E29115" s="7" t="n">
        <v>28322</v>
      </c>
      <c r="F29115" s="7" t="s">
        <v>1689</v>
      </c>
      <c r="G29115" s="7" t="n">
        <v>2</v>
      </c>
      <c r="H29115" s="7" t="n">
        <v>0</v>
      </c>
    </row>
    <row r="29116" spans="1:9">
      <c r="A29116" t="s">
        <v>4</v>
      </c>
      <c r="B29116" s="4" t="s">
        <v>5</v>
      </c>
    </row>
    <row r="29117" spans="1:9">
      <c r="A29117" t="n">
        <v>233449</v>
      </c>
      <c r="B29117" s="53" t="n">
        <v>28</v>
      </c>
    </row>
    <row r="29118" spans="1:9">
      <c r="A29118" t="s">
        <v>4</v>
      </c>
      <c r="B29118" s="4" t="s">
        <v>5</v>
      </c>
      <c r="C29118" s="4" t="s">
        <v>10</v>
      </c>
      <c r="D29118" s="4" t="s">
        <v>13</v>
      </c>
    </row>
    <row r="29119" spans="1:9">
      <c r="A29119" t="n">
        <v>233450</v>
      </c>
      <c r="B29119" s="54" t="n">
        <v>89</v>
      </c>
      <c r="C29119" s="7" t="n">
        <v>65533</v>
      </c>
      <c r="D29119" s="7" t="n">
        <v>1</v>
      </c>
    </row>
    <row r="29120" spans="1:9">
      <c r="A29120" t="s">
        <v>4</v>
      </c>
      <c r="B29120" s="4" t="s">
        <v>5</v>
      </c>
      <c r="C29120" s="4" t="s">
        <v>9</v>
      </c>
    </row>
    <row r="29121" spans="1:8">
      <c r="A29121" t="n">
        <v>233454</v>
      </c>
      <c r="B29121" s="50" t="n">
        <v>15</v>
      </c>
      <c r="C29121" s="7" t="n">
        <v>256</v>
      </c>
    </row>
    <row r="29122" spans="1:8">
      <c r="A29122" t="s">
        <v>4</v>
      </c>
      <c r="B29122" s="4" t="s">
        <v>5</v>
      </c>
      <c r="C29122" s="4" t="s">
        <v>13</v>
      </c>
      <c r="D29122" s="4" t="s">
        <v>10</v>
      </c>
      <c r="E29122" s="4" t="s">
        <v>22</v>
      </c>
    </row>
    <row r="29123" spans="1:8">
      <c r="A29123" t="n">
        <v>233459</v>
      </c>
      <c r="B29123" s="28" t="n">
        <v>58</v>
      </c>
      <c r="C29123" s="7" t="n">
        <v>101</v>
      </c>
      <c r="D29123" s="7" t="n">
        <v>300</v>
      </c>
      <c r="E29123" s="7" t="n">
        <v>1</v>
      </c>
    </row>
    <row r="29124" spans="1:8">
      <c r="A29124" t="s">
        <v>4</v>
      </c>
      <c r="B29124" s="4" t="s">
        <v>5</v>
      </c>
      <c r="C29124" s="4" t="s">
        <v>13</v>
      </c>
      <c r="D29124" s="4" t="s">
        <v>10</v>
      </c>
    </row>
    <row r="29125" spans="1:8">
      <c r="A29125" t="n">
        <v>233467</v>
      </c>
      <c r="B29125" s="28" t="n">
        <v>58</v>
      </c>
      <c r="C29125" s="7" t="n">
        <v>254</v>
      </c>
      <c r="D29125" s="7" t="n">
        <v>0</v>
      </c>
    </row>
    <row r="29126" spans="1:8">
      <c r="A29126" t="s">
        <v>4</v>
      </c>
      <c r="B29126" s="4" t="s">
        <v>5</v>
      </c>
      <c r="C29126" s="4" t="s">
        <v>13</v>
      </c>
      <c r="D29126" s="4" t="s">
        <v>13</v>
      </c>
      <c r="E29126" s="4" t="s">
        <v>22</v>
      </c>
      <c r="F29126" s="4" t="s">
        <v>22</v>
      </c>
      <c r="G29126" s="4" t="s">
        <v>22</v>
      </c>
      <c r="H29126" s="4" t="s">
        <v>10</v>
      </c>
    </row>
    <row r="29127" spans="1:8">
      <c r="A29127" t="n">
        <v>233471</v>
      </c>
      <c r="B29127" s="25" t="n">
        <v>45</v>
      </c>
      <c r="C29127" s="7" t="n">
        <v>2</v>
      </c>
      <c r="D29127" s="7" t="n">
        <v>3</v>
      </c>
      <c r="E29127" s="7" t="n">
        <v>-66.0299987792969</v>
      </c>
      <c r="F29127" s="7" t="n">
        <v>-34.1199989318848</v>
      </c>
      <c r="G29127" s="7" t="n">
        <v>93.9199981689453</v>
      </c>
      <c r="H29127" s="7" t="n">
        <v>0</v>
      </c>
    </row>
    <row r="29128" spans="1:8">
      <c r="A29128" t="s">
        <v>4</v>
      </c>
      <c r="B29128" s="4" t="s">
        <v>5</v>
      </c>
      <c r="C29128" s="4" t="s">
        <v>13</v>
      </c>
      <c r="D29128" s="4" t="s">
        <v>13</v>
      </c>
      <c r="E29128" s="4" t="s">
        <v>22</v>
      </c>
      <c r="F29128" s="4" t="s">
        <v>22</v>
      </c>
      <c r="G29128" s="4" t="s">
        <v>22</v>
      </c>
      <c r="H29128" s="4" t="s">
        <v>10</v>
      </c>
      <c r="I29128" s="4" t="s">
        <v>13</v>
      </c>
    </row>
    <row r="29129" spans="1:8">
      <c r="A29129" t="n">
        <v>233488</v>
      </c>
      <c r="B29129" s="25" t="n">
        <v>45</v>
      </c>
      <c r="C29129" s="7" t="n">
        <v>4</v>
      </c>
      <c r="D29129" s="7" t="n">
        <v>3</v>
      </c>
      <c r="E29129" s="7" t="n">
        <v>357.320007324219</v>
      </c>
      <c r="F29129" s="7" t="n">
        <v>275.450012207031</v>
      </c>
      <c r="G29129" s="7" t="n">
        <v>348</v>
      </c>
      <c r="H29129" s="7" t="n">
        <v>0</v>
      </c>
      <c r="I29129" s="7" t="n">
        <v>0</v>
      </c>
    </row>
    <row r="29130" spans="1:8">
      <c r="A29130" t="s">
        <v>4</v>
      </c>
      <c r="B29130" s="4" t="s">
        <v>5</v>
      </c>
      <c r="C29130" s="4" t="s">
        <v>13</v>
      </c>
      <c r="D29130" s="4" t="s">
        <v>13</v>
      </c>
      <c r="E29130" s="4" t="s">
        <v>22</v>
      </c>
      <c r="F29130" s="4" t="s">
        <v>10</v>
      </c>
    </row>
    <row r="29131" spans="1:8">
      <c r="A29131" t="n">
        <v>233506</v>
      </c>
      <c r="B29131" s="25" t="n">
        <v>45</v>
      </c>
      <c r="C29131" s="7" t="n">
        <v>5</v>
      </c>
      <c r="D29131" s="7" t="n">
        <v>3</v>
      </c>
      <c r="E29131" s="7" t="n">
        <v>14.3999996185303</v>
      </c>
      <c r="F29131" s="7" t="n">
        <v>0</v>
      </c>
    </row>
    <row r="29132" spans="1:8">
      <c r="A29132" t="s">
        <v>4</v>
      </c>
      <c r="B29132" s="4" t="s">
        <v>5</v>
      </c>
      <c r="C29132" s="4" t="s">
        <v>13</v>
      </c>
      <c r="D29132" s="4" t="s">
        <v>13</v>
      </c>
      <c r="E29132" s="4" t="s">
        <v>22</v>
      </c>
      <c r="F29132" s="4" t="s">
        <v>10</v>
      </c>
    </row>
    <row r="29133" spans="1:8">
      <c r="A29133" t="n">
        <v>233515</v>
      </c>
      <c r="B29133" s="25" t="n">
        <v>45</v>
      </c>
      <c r="C29133" s="7" t="n">
        <v>11</v>
      </c>
      <c r="D29133" s="7" t="n">
        <v>3</v>
      </c>
      <c r="E29133" s="7" t="n">
        <v>23.1000003814697</v>
      </c>
      <c r="F29133" s="7" t="n">
        <v>0</v>
      </c>
    </row>
    <row r="29134" spans="1:8">
      <c r="A29134" t="s">
        <v>4</v>
      </c>
      <c r="B29134" s="4" t="s">
        <v>5</v>
      </c>
      <c r="C29134" s="4" t="s">
        <v>13</v>
      </c>
      <c r="D29134" s="4" t="s">
        <v>13</v>
      </c>
      <c r="E29134" s="4" t="s">
        <v>22</v>
      </c>
      <c r="F29134" s="4" t="s">
        <v>22</v>
      </c>
      <c r="G29134" s="4" t="s">
        <v>22</v>
      </c>
      <c r="H29134" s="4" t="s">
        <v>10</v>
      </c>
      <c r="I29134" s="4" t="s">
        <v>13</v>
      </c>
    </row>
    <row r="29135" spans="1:8">
      <c r="A29135" t="n">
        <v>233524</v>
      </c>
      <c r="B29135" s="25" t="n">
        <v>45</v>
      </c>
      <c r="C29135" s="7" t="n">
        <v>4</v>
      </c>
      <c r="D29135" s="7" t="n">
        <v>3</v>
      </c>
      <c r="E29135" s="7" t="n">
        <v>359.609985351563</v>
      </c>
      <c r="F29135" s="7" t="n">
        <v>273.790008544922</v>
      </c>
      <c r="G29135" s="7" t="n">
        <v>348</v>
      </c>
      <c r="H29135" s="7" t="n">
        <v>6000</v>
      </c>
      <c r="I29135" s="7" t="n">
        <v>1</v>
      </c>
    </row>
    <row r="29136" spans="1:8">
      <c r="A29136" t="s">
        <v>4</v>
      </c>
      <c r="B29136" s="4" t="s">
        <v>5</v>
      </c>
      <c r="C29136" s="4" t="s">
        <v>13</v>
      </c>
      <c r="D29136" s="4" t="s">
        <v>10</v>
      </c>
    </row>
    <row r="29137" spans="1:9">
      <c r="A29137" t="n">
        <v>233542</v>
      </c>
      <c r="B29137" s="28" t="n">
        <v>58</v>
      </c>
      <c r="C29137" s="7" t="n">
        <v>255</v>
      </c>
      <c r="D29137" s="7" t="n">
        <v>0</v>
      </c>
    </row>
    <row r="29138" spans="1:9">
      <c r="A29138" t="s">
        <v>4</v>
      </c>
      <c r="B29138" s="4" t="s">
        <v>5</v>
      </c>
      <c r="C29138" s="4" t="s">
        <v>10</v>
      </c>
    </row>
    <row r="29139" spans="1:9">
      <c r="A29139" t="n">
        <v>233546</v>
      </c>
      <c r="B29139" s="35" t="n">
        <v>16</v>
      </c>
      <c r="C29139" s="7" t="n">
        <v>1000</v>
      </c>
    </row>
    <row r="29140" spans="1:9">
      <c r="A29140" t="s">
        <v>4</v>
      </c>
      <c r="B29140" s="4" t="s">
        <v>5</v>
      </c>
      <c r="C29140" s="4" t="s">
        <v>13</v>
      </c>
      <c r="D29140" s="4" t="s">
        <v>13</v>
      </c>
      <c r="E29140" s="4" t="s">
        <v>13</v>
      </c>
      <c r="F29140" s="4" t="s">
        <v>13</v>
      </c>
    </row>
    <row r="29141" spans="1:9">
      <c r="A29141" t="n">
        <v>233549</v>
      </c>
      <c r="B29141" s="13" t="n">
        <v>14</v>
      </c>
      <c r="C29141" s="7" t="n">
        <v>0</v>
      </c>
      <c r="D29141" s="7" t="n">
        <v>1</v>
      </c>
      <c r="E29141" s="7" t="n">
        <v>0</v>
      </c>
      <c r="F29141" s="7" t="n">
        <v>0</v>
      </c>
    </row>
    <row r="29142" spans="1:9">
      <c r="A29142" t="s">
        <v>4</v>
      </c>
      <c r="B29142" s="4" t="s">
        <v>5</v>
      </c>
      <c r="C29142" s="4" t="s">
        <v>13</v>
      </c>
      <c r="D29142" s="4" t="s">
        <v>10</v>
      </c>
      <c r="E29142" s="4" t="s">
        <v>6</v>
      </c>
    </row>
    <row r="29143" spans="1:9">
      <c r="A29143" t="n">
        <v>233554</v>
      </c>
      <c r="B29143" s="40" t="n">
        <v>51</v>
      </c>
      <c r="C29143" s="7" t="n">
        <v>4</v>
      </c>
      <c r="D29143" s="7" t="n">
        <v>7033</v>
      </c>
      <c r="E29143" s="7" t="s">
        <v>158</v>
      </c>
    </row>
    <row r="29144" spans="1:9">
      <c r="A29144" t="s">
        <v>4</v>
      </c>
      <c r="B29144" s="4" t="s">
        <v>5</v>
      </c>
      <c r="C29144" s="4" t="s">
        <v>10</v>
      </c>
    </row>
    <row r="29145" spans="1:9">
      <c r="A29145" t="n">
        <v>233567</v>
      </c>
      <c r="B29145" s="35" t="n">
        <v>16</v>
      </c>
      <c r="C29145" s="7" t="n">
        <v>0</v>
      </c>
    </row>
    <row r="29146" spans="1:9">
      <c r="A29146" t="s">
        <v>4</v>
      </c>
      <c r="B29146" s="4" t="s">
        <v>5</v>
      </c>
      <c r="C29146" s="4" t="s">
        <v>10</v>
      </c>
      <c r="D29146" s="4" t="s">
        <v>13</v>
      </c>
      <c r="E29146" s="4" t="s">
        <v>9</v>
      </c>
      <c r="F29146" s="4" t="s">
        <v>72</v>
      </c>
      <c r="G29146" s="4" t="s">
        <v>13</v>
      </c>
      <c r="H29146" s="4" t="s">
        <v>13</v>
      </c>
      <c r="I29146" s="4" t="s">
        <v>13</v>
      </c>
      <c r="J29146" s="4" t="s">
        <v>9</v>
      </c>
      <c r="K29146" s="4" t="s">
        <v>72</v>
      </c>
      <c r="L29146" s="4" t="s">
        <v>13</v>
      </c>
      <c r="M29146" s="4" t="s">
        <v>13</v>
      </c>
    </row>
    <row r="29147" spans="1:9">
      <c r="A29147" t="n">
        <v>233570</v>
      </c>
      <c r="B29147" s="52" t="n">
        <v>26</v>
      </c>
      <c r="C29147" s="7" t="n">
        <v>7033</v>
      </c>
      <c r="D29147" s="7" t="n">
        <v>17</v>
      </c>
      <c r="E29147" s="7" t="n">
        <v>52733</v>
      </c>
      <c r="F29147" s="7" t="s">
        <v>1690</v>
      </c>
      <c r="G29147" s="7" t="n">
        <v>2</v>
      </c>
      <c r="H29147" s="7" t="n">
        <v>3</v>
      </c>
      <c r="I29147" s="7" t="n">
        <v>17</v>
      </c>
      <c r="J29147" s="7" t="n">
        <v>52734</v>
      </c>
      <c r="K29147" s="7" t="s">
        <v>1691</v>
      </c>
      <c r="L29147" s="7" t="n">
        <v>2</v>
      </c>
      <c r="M29147" s="7" t="n">
        <v>0</v>
      </c>
    </row>
    <row r="29148" spans="1:9">
      <c r="A29148" t="s">
        <v>4</v>
      </c>
      <c r="B29148" s="4" t="s">
        <v>5</v>
      </c>
    </row>
    <row r="29149" spans="1:9">
      <c r="A29149" t="n">
        <v>233658</v>
      </c>
      <c r="B29149" s="53" t="n">
        <v>28</v>
      </c>
    </row>
    <row r="29150" spans="1:9">
      <c r="A29150" t="s">
        <v>4</v>
      </c>
      <c r="B29150" s="4" t="s">
        <v>5</v>
      </c>
      <c r="C29150" s="4" t="s">
        <v>9</v>
      </c>
    </row>
    <row r="29151" spans="1:9">
      <c r="A29151" t="n">
        <v>233659</v>
      </c>
      <c r="B29151" s="50" t="n">
        <v>15</v>
      </c>
      <c r="C29151" s="7" t="n">
        <v>256</v>
      </c>
    </row>
    <row r="29152" spans="1:9">
      <c r="A29152" t="s">
        <v>4</v>
      </c>
      <c r="B29152" s="4" t="s">
        <v>5</v>
      </c>
      <c r="C29152" s="4" t="s">
        <v>10</v>
      </c>
      <c r="D29152" s="4" t="s">
        <v>13</v>
      </c>
    </row>
    <row r="29153" spans="1:13">
      <c r="A29153" t="n">
        <v>233664</v>
      </c>
      <c r="B29153" s="54" t="n">
        <v>89</v>
      </c>
      <c r="C29153" s="7" t="n">
        <v>65533</v>
      </c>
      <c r="D29153" s="7" t="n">
        <v>1</v>
      </c>
    </row>
    <row r="29154" spans="1:13">
      <c r="A29154" t="s">
        <v>4</v>
      </c>
      <c r="B29154" s="4" t="s">
        <v>5</v>
      </c>
      <c r="C29154" s="4" t="s">
        <v>13</v>
      </c>
      <c r="D29154" s="4" t="s">
        <v>13</v>
      </c>
      <c r="E29154" s="4" t="s">
        <v>13</v>
      </c>
      <c r="F29154" s="4" t="s">
        <v>22</v>
      </c>
      <c r="G29154" s="4" t="s">
        <v>22</v>
      </c>
      <c r="H29154" s="4" t="s">
        <v>22</v>
      </c>
      <c r="I29154" s="4" t="s">
        <v>22</v>
      </c>
      <c r="J29154" s="4" t="s">
        <v>22</v>
      </c>
    </row>
    <row r="29155" spans="1:13">
      <c r="A29155" t="n">
        <v>233668</v>
      </c>
      <c r="B29155" s="72" t="n">
        <v>76</v>
      </c>
      <c r="C29155" s="7" t="n">
        <v>0</v>
      </c>
      <c r="D29155" s="7" t="n">
        <v>3</v>
      </c>
      <c r="E29155" s="7" t="n">
        <v>0</v>
      </c>
      <c r="F29155" s="7" t="n">
        <v>1</v>
      </c>
      <c r="G29155" s="7" t="n">
        <v>1</v>
      </c>
      <c r="H29155" s="7" t="n">
        <v>1</v>
      </c>
      <c r="I29155" s="7" t="n">
        <v>1</v>
      </c>
      <c r="J29155" s="7" t="n">
        <v>1000</v>
      </c>
    </row>
    <row r="29156" spans="1:13">
      <c r="A29156" t="s">
        <v>4</v>
      </c>
      <c r="B29156" s="4" t="s">
        <v>5</v>
      </c>
      <c r="C29156" s="4" t="s">
        <v>13</v>
      </c>
      <c r="D29156" s="4" t="s">
        <v>10</v>
      </c>
      <c r="E29156" s="4" t="s">
        <v>9</v>
      </c>
      <c r="F29156" s="4" t="s">
        <v>10</v>
      </c>
    </row>
    <row r="29157" spans="1:13">
      <c r="A29157" t="n">
        <v>233692</v>
      </c>
      <c r="B29157" s="14" t="n">
        <v>50</v>
      </c>
      <c r="C29157" s="7" t="n">
        <v>3</v>
      </c>
      <c r="D29157" s="7" t="n">
        <v>1527</v>
      </c>
      <c r="E29157" s="7" t="n">
        <v>1028443341</v>
      </c>
      <c r="F29157" s="7" t="n">
        <v>1000</v>
      </c>
    </row>
    <row r="29158" spans="1:13">
      <c r="A29158" t="s">
        <v>4</v>
      </c>
      <c r="B29158" s="4" t="s">
        <v>5</v>
      </c>
      <c r="C29158" s="4" t="s">
        <v>13</v>
      </c>
      <c r="D29158" s="4" t="s">
        <v>13</v>
      </c>
    </row>
    <row r="29159" spans="1:13">
      <c r="A29159" t="n">
        <v>233702</v>
      </c>
      <c r="B29159" s="74" t="n">
        <v>77</v>
      </c>
      <c r="C29159" s="7" t="n">
        <v>0</v>
      </c>
      <c r="D29159" s="7" t="n">
        <v>3</v>
      </c>
    </row>
    <row r="29160" spans="1:13">
      <c r="A29160" t="s">
        <v>4</v>
      </c>
      <c r="B29160" s="4" t="s">
        <v>5</v>
      </c>
      <c r="C29160" s="4" t="s">
        <v>10</v>
      </c>
    </row>
    <row r="29161" spans="1:13">
      <c r="A29161" t="n">
        <v>233705</v>
      </c>
      <c r="B29161" s="35" t="n">
        <v>16</v>
      </c>
      <c r="C29161" s="7" t="n">
        <v>500</v>
      </c>
    </row>
    <row r="29162" spans="1:13">
      <c r="A29162" t="s">
        <v>4</v>
      </c>
      <c r="B29162" s="4" t="s">
        <v>5</v>
      </c>
      <c r="C29162" s="4" t="s">
        <v>13</v>
      </c>
      <c r="D29162" s="4" t="s">
        <v>10</v>
      </c>
      <c r="E29162" s="4" t="s">
        <v>10</v>
      </c>
      <c r="F29162" s="4" t="s">
        <v>13</v>
      </c>
    </row>
    <row r="29163" spans="1:13">
      <c r="A29163" t="n">
        <v>233708</v>
      </c>
      <c r="B29163" s="29" t="n">
        <v>25</v>
      </c>
      <c r="C29163" s="7" t="n">
        <v>1</v>
      </c>
      <c r="D29163" s="7" t="n">
        <v>60</v>
      </c>
      <c r="E29163" s="7" t="n">
        <v>640</v>
      </c>
      <c r="F29163" s="7" t="n">
        <v>1</v>
      </c>
    </row>
    <row r="29164" spans="1:13">
      <c r="A29164" t="s">
        <v>4</v>
      </c>
      <c r="B29164" s="4" t="s">
        <v>5</v>
      </c>
      <c r="C29164" s="4" t="s">
        <v>6</v>
      </c>
      <c r="D29164" s="4" t="s">
        <v>10</v>
      </c>
    </row>
    <row r="29165" spans="1:13">
      <c r="A29165" t="n">
        <v>233715</v>
      </c>
      <c r="B29165" s="84" t="n">
        <v>29</v>
      </c>
      <c r="C29165" s="7" t="s">
        <v>1622</v>
      </c>
      <c r="D29165" s="7" t="n">
        <v>65533</v>
      </c>
    </row>
    <row r="29166" spans="1:13">
      <c r="A29166" t="s">
        <v>4</v>
      </c>
      <c r="B29166" s="4" t="s">
        <v>5</v>
      </c>
      <c r="C29166" s="4" t="s">
        <v>13</v>
      </c>
      <c r="D29166" s="4" t="s">
        <v>10</v>
      </c>
      <c r="E29166" s="4" t="s">
        <v>6</v>
      </c>
    </row>
    <row r="29167" spans="1:13">
      <c r="A29167" t="n">
        <v>233733</v>
      </c>
      <c r="B29167" s="40" t="n">
        <v>51</v>
      </c>
      <c r="C29167" s="7" t="n">
        <v>4</v>
      </c>
      <c r="D29167" s="7" t="n">
        <v>7032</v>
      </c>
      <c r="E29167" s="7" t="s">
        <v>636</v>
      </c>
    </row>
    <row r="29168" spans="1:13">
      <c r="A29168" t="s">
        <v>4</v>
      </c>
      <c r="B29168" s="4" t="s">
        <v>5</v>
      </c>
      <c r="C29168" s="4" t="s">
        <v>10</v>
      </c>
    </row>
    <row r="29169" spans="1:10">
      <c r="A29169" t="n">
        <v>233746</v>
      </c>
      <c r="B29169" s="35" t="n">
        <v>16</v>
      </c>
      <c r="C29169" s="7" t="n">
        <v>0</v>
      </c>
    </row>
    <row r="29170" spans="1:10">
      <c r="A29170" t="s">
        <v>4</v>
      </c>
      <c r="B29170" s="4" t="s">
        <v>5</v>
      </c>
      <c r="C29170" s="4" t="s">
        <v>10</v>
      </c>
      <c r="D29170" s="4" t="s">
        <v>13</v>
      </c>
      <c r="E29170" s="4" t="s">
        <v>9</v>
      </c>
      <c r="F29170" s="4" t="s">
        <v>72</v>
      </c>
      <c r="G29170" s="4" t="s">
        <v>13</v>
      </c>
      <c r="H29170" s="4" t="s">
        <v>13</v>
      </c>
    </row>
    <row r="29171" spans="1:10">
      <c r="A29171" t="n">
        <v>233749</v>
      </c>
      <c r="B29171" s="52" t="n">
        <v>26</v>
      </c>
      <c r="C29171" s="7" t="n">
        <v>7032</v>
      </c>
      <c r="D29171" s="7" t="n">
        <v>17</v>
      </c>
      <c r="E29171" s="7" t="n">
        <v>18465</v>
      </c>
      <c r="F29171" s="7" t="s">
        <v>1692</v>
      </c>
      <c r="G29171" s="7" t="n">
        <v>2</v>
      </c>
      <c r="H29171" s="7" t="n">
        <v>0</v>
      </c>
    </row>
    <row r="29172" spans="1:10">
      <c r="A29172" t="s">
        <v>4</v>
      </c>
      <c r="B29172" s="4" t="s">
        <v>5</v>
      </c>
    </row>
    <row r="29173" spans="1:10">
      <c r="A29173" t="n">
        <v>233819</v>
      </c>
      <c r="B29173" s="53" t="n">
        <v>28</v>
      </c>
    </row>
    <row r="29174" spans="1:10">
      <c r="A29174" t="s">
        <v>4</v>
      </c>
      <c r="B29174" s="4" t="s">
        <v>5</v>
      </c>
      <c r="C29174" s="4" t="s">
        <v>6</v>
      </c>
      <c r="D29174" s="4" t="s">
        <v>10</v>
      </c>
    </row>
    <row r="29175" spans="1:10">
      <c r="A29175" t="n">
        <v>233820</v>
      </c>
      <c r="B29175" s="84" t="n">
        <v>29</v>
      </c>
      <c r="C29175" s="7" t="s">
        <v>12</v>
      </c>
      <c r="D29175" s="7" t="n">
        <v>65533</v>
      </c>
    </row>
    <row r="29176" spans="1:10">
      <c r="A29176" t="s">
        <v>4</v>
      </c>
      <c r="B29176" s="4" t="s">
        <v>5</v>
      </c>
      <c r="C29176" s="4" t="s">
        <v>10</v>
      </c>
      <c r="D29176" s="4" t="s">
        <v>13</v>
      </c>
    </row>
    <row r="29177" spans="1:10">
      <c r="A29177" t="n">
        <v>233824</v>
      </c>
      <c r="B29177" s="54" t="n">
        <v>89</v>
      </c>
      <c r="C29177" s="7" t="n">
        <v>65533</v>
      </c>
      <c r="D29177" s="7" t="n">
        <v>1</v>
      </c>
    </row>
    <row r="29178" spans="1:10">
      <c r="A29178" t="s">
        <v>4</v>
      </c>
      <c r="B29178" s="4" t="s">
        <v>5</v>
      </c>
      <c r="C29178" s="4" t="s">
        <v>13</v>
      </c>
      <c r="D29178" s="4" t="s">
        <v>10</v>
      </c>
      <c r="E29178" s="4" t="s">
        <v>10</v>
      </c>
      <c r="F29178" s="4" t="s">
        <v>13</v>
      </c>
    </row>
    <row r="29179" spans="1:10">
      <c r="A29179" t="n">
        <v>233828</v>
      </c>
      <c r="B29179" s="29" t="n">
        <v>25</v>
      </c>
      <c r="C29179" s="7" t="n">
        <v>1</v>
      </c>
      <c r="D29179" s="7" t="n">
        <v>65535</v>
      </c>
      <c r="E29179" s="7" t="n">
        <v>65535</v>
      </c>
      <c r="F29179" s="7" t="n">
        <v>0</v>
      </c>
    </row>
    <row r="29180" spans="1:10">
      <c r="A29180" t="s">
        <v>4</v>
      </c>
      <c r="B29180" s="4" t="s">
        <v>5</v>
      </c>
      <c r="C29180" s="4" t="s">
        <v>13</v>
      </c>
      <c r="D29180" s="4" t="s">
        <v>13</v>
      </c>
      <c r="E29180" s="4" t="s">
        <v>22</v>
      </c>
      <c r="F29180" s="4" t="s">
        <v>22</v>
      </c>
      <c r="G29180" s="4" t="s">
        <v>22</v>
      </c>
      <c r="H29180" s="4" t="s">
        <v>10</v>
      </c>
    </row>
    <row r="29181" spans="1:10">
      <c r="A29181" t="n">
        <v>233835</v>
      </c>
      <c r="B29181" s="25" t="n">
        <v>45</v>
      </c>
      <c r="C29181" s="7" t="n">
        <v>2</v>
      </c>
      <c r="D29181" s="7" t="n">
        <v>3</v>
      </c>
      <c r="E29181" s="7" t="n">
        <v>-66.1500015258789</v>
      </c>
      <c r="F29181" s="7" t="n">
        <v>-33.2900009155273</v>
      </c>
      <c r="G29181" s="7" t="n">
        <v>94.6500015258789</v>
      </c>
      <c r="H29181" s="7" t="n">
        <v>0</v>
      </c>
    </row>
    <row r="29182" spans="1:10">
      <c r="A29182" t="s">
        <v>4</v>
      </c>
      <c r="B29182" s="4" t="s">
        <v>5</v>
      </c>
      <c r="C29182" s="4" t="s">
        <v>13</v>
      </c>
      <c r="D29182" s="4" t="s">
        <v>13</v>
      </c>
      <c r="E29182" s="4" t="s">
        <v>22</v>
      </c>
      <c r="F29182" s="4" t="s">
        <v>22</v>
      </c>
      <c r="G29182" s="4" t="s">
        <v>22</v>
      </c>
      <c r="H29182" s="4" t="s">
        <v>10</v>
      </c>
      <c r="I29182" s="4" t="s">
        <v>13</v>
      </c>
    </row>
    <row r="29183" spans="1:10">
      <c r="A29183" t="n">
        <v>233852</v>
      </c>
      <c r="B29183" s="25" t="n">
        <v>45</v>
      </c>
      <c r="C29183" s="7" t="n">
        <v>4</v>
      </c>
      <c r="D29183" s="7" t="n">
        <v>3</v>
      </c>
      <c r="E29183" s="7" t="n">
        <v>353.279998779297</v>
      </c>
      <c r="F29183" s="7" t="n">
        <v>294.25</v>
      </c>
      <c r="G29183" s="7" t="n">
        <v>348</v>
      </c>
      <c r="H29183" s="7" t="n">
        <v>0</v>
      </c>
      <c r="I29183" s="7" t="n">
        <v>0</v>
      </c>
    </row>
    <row r="29184" spans="1:10">
      <c r="A29184" t="s">
        <v>4</v>
      </c>
      <c r="B29184" s="4" t="s">
        <v>5</v>
      </c>
      <c r="C29184" s="4" t="s">
        <v>13</v>
      </c>
      <c r="D29184" s="4" t="s">
        <v>13</v>
      </c>
      <c r="E29184" s="4" t="s">
        <v>22</v>
      </c>
      <c r="F29184" s="4" t="s">
        <v>10</v>
      </c>
    </row>
    <row r="29185" spans="1:9">
      <c r="A29185" t="n">
        <v>233870</v>
      </c>
      <c r="B29185" s="25" t="n">
        <v>45</v>
      </c>
      <c r="C29185" s="7" t="n">
        <v>5</v>
      </c>
      <c r="D29185" s="7" t="n">
        <v>3</v>
      </c>
      <c r="E29185" s="7" t="n">
        <v>6.69999980926514</v>
      </c>
      <c r="F29185" s="7" t="n">
        <v>0</v>
      </c>
    </row>
    <row r="29186" spans="1:9">
      <c r="A29186" t="s">
        <v>4</v>
      </c>
      <c r="B29186" s="4" t="s">
        <v>5</v>
      </c>
      <c r="C29186" s="4" t="s">
        <v>13</v>
      </c>
      <c r="D29186" s="4" t="s">
        <v>13</v>
      </c>
      <c r="E29186" s="4" t="s">
        <v>22</v>
      </c>
      <c r="F29186" s="4" t="s">
        <v>10</v>
      </c>
    </row>
    <row r="29187" spans="1:9">
      <c r="A29187" t="n">
        <v>233879</v>
      </c>
      <c r="B29187" s="25" t="n">
        <v>45</v>
      </c>
      <c r="C29187" s="7" t="n">
        <v>11</v>
      </c>
      <c r="D29187" s="7" t="n">
        <v>3</v>
      </c>
      <c r="E29187" s="7" t="n">
        <v>34</v>
      </c>
      <c r="F29187" s="7" t="n">
        <v>0</v>
      </c>
    </row>
    <row r="29188" spans="1:9">
      <c r="A29188" t="s">
        <v>4</v>
      </c>
      <c r="B29188" s="4" t="s">
        <v>5</v>
      </c>
      <c r="C29188" s="4" t="s">
        <v>13</v>
      </c>
      <c r="D29188" s="4" t="s">
        <v>13</v>
      </c>
      <c r="E29188" s="4" t="s">
        <v>22</v>
      </c>
      <c r="F29188" s="4" t="s">
        <v>22</v>
      </c>
      <c r="G29188" s="4" t="s">
        <v>22</v>
      </c>
      <c r="H29188" s="4" t="s">
        <v>10</v>
      </c>
    </row>
    <row r="29189" spans="1:9">
      <c r="A29189" t="n">
        <v>233888</v>
      </c>
      <c r="B29189" s="25" t="n">
        <v>45</v>
      </c>
      <c r="C29189" s="7" t="n">
        <v>2</v>
      </c>
      <c r="D29189" s="7" t="n">
        <v>3</v>
      </c>
      <c r="E29189" s="7" t="n">
        <v>-66.1500015258789</v>
      </c>
      <c r="F29189" s="7" t="n">
        <v>-33.2900009155273</v>
      </c>
      <c r="G29189" s="7" t="n">
        <v>94.6500015258789</v>
      </c>
      <c r="H29189" s="7" t="n">
        <v>15000</v>
      </c>
    </row>
    <row r="29190" spans="1:9">
      <c r="A29190" t="s">
        <v>4</v>
      </c>
      <c r="B29190" s="4" t="s">
        <v>5</v>
      </c>
      <c r="C29190" s="4" t="s">
        <v>13</v>
      </c>
      <c r="D29190" s="4" t="s">
        <v>13</v>
      </c>
      <c r="E29190" s="4" t="s">
        <v>22</v>
      </c>
      <c r="F29190" s="4" t="s">
        <v>22</v>
      </c>
      <c r="G29190" s="4" t="s">
        <v>22</v>
      </c>
      <c r="H29190" s="4" t="s">
        <v>10</v>
      </c>
      <c r="I29190" s="4" t="s">
        <v>13</v>
      </c>
    </row>
    <row r="29191" spans="1:9">
      <c r="A29191" t="n">
        <v>233905</v>
      </c>
      <c r="B29191" s="25" t="n">
        <v>45</v>
      </c>
      <c r="C29191" s="7" t="n">
        <v>4</v>
      </c>
      <c r="D29191" s="7" t="n">
        <v>3</v>
      </c>
      <c r="E29191" s="7" t="n">
        <v>353.420013427734</v>
      </c>
      <c r="F29191" s="7" t="n">
        <v>273.160003662109</v>
      </c>
      <c r="G29191" s="7" t="n">
        <v>348</v>
      </c>
      <c r="H29191" s="7" t="n">
        <v>15000</v>
      </c>
      <c r="I29191" s="7" t="n">
        <v>0</v>
      </c>
    </row>
    <row r="29192" spans="1:9">
      <c r="A29192" t="s">
        <v>4</v>
      </c>
      <c r="B29192" s="4" t="s">
        <v>5</v>
      </c>
      <c r="C29192" s="4" t="s">
        <v>13</v>
      </c>
      <c r="D29192" s="4" t="s">
        <v>13</v>
      </c>
      <c r="E29192" s="4" t="s">
        <v>22</v>
      </c>
      <c r="F29192" s="4" t="s">
        <v>10</v>
      </c>
    </row>
    <row r="29193" spans="1:9">
      <c r="A29193" t="n">
        <v>233923</v>
      </c>
      <c r="B29193" s="25" t="n">
        <v>45</v>
      </c>
      <c r="C29193" s="7" t="n">
        <v>5</v>
      </c>
      <c r="D29193" s="7" t="n">
        <v>3</v>
      </c>
      <c r="E29193" s="7" t="n">
        <v>5</v>
      </c>
      <c r="F29193" s="7" t="n">
        <v>15000</v>
      </c>
    </row>
    <row r="29194" spans="1:9">
      <c r="A29194" t="s">
        <v>4</v>
      </c>
      <c r="B29194" s="4" t="s">
        <v>5</v>
      </c>
      <c r="C29194" s="4" t="s">
        <v>13</v>
      </c>
      <c r="D29194" s="4" t="s">
        <v>13</v>
      </c>
      <c r="E29194" s="4" t="s">
        <v>22</v>
      </c>
      <c r="F29194" s="4" t="s">
        <v>10</v>
      </c>
    </row>
    <row r="29195" spans="1:9">
      <c r="A29195" t="n">
        <v>233932</v>
      </c>
      <c r="B29195" s="25" t="n">
        <v>45</v>
      </c>
      <c r="C29195" s="7" t="n">
        <v>11</v>
      </c>
      <c r="D29195" s="7" t="n">
        <v>3</v>
      </c>
      <c r="E29195" s="7" t="n">
        <v>34</v>
      </c>
      <c r="F29195" s="7" t="n">
        <v>15000</v>
      </c>
    </row>
    <row r="29196" spans="1:9">
      <c r="A29196" t="s">
        <v>4</v>
      </c>
      <c r="B29196" s="4" t="s">
        <v>5</v>
      </c>
      <c r="C29196" s="4" t="s">
        <v>10</v>
      </c>
      <c r="D29196" s="4" t="s">
        <v>22</v>
      </c>
      <c r="E29196" s="4" t="s">
        <v>22</v>
      </c>
      <c r="F29196" s="4" t="s">
        <v>22</v>
      </c>
      <c r="G29196" s="4" t="s">
        <v>22</v>
      </c>
    </row>
    <row r="29197" spans="1:9">
      <c r="A29197" t="n">
        <v>233941</v>
      </c>
      <c r="B29197" s="24" t="n">
        <v>46</v>
      </c>
      <c r="C29197" s="7" t="n">
        <v>7033</v>
      </c>
      <c r="D29197" s="7" t="n">
        <v>-71.3199996948242</v>
      </c>
      <c r="E29197" s="7" t="n">
        <v>-37.8699989318848</v>
      </c>
      <c r="F29197" s="7" t="n">
        <v>93.5199966430664</v>
      </c>
      <c r="G29197" s="7" t="n">
        <v>74.1999969482422</v>
      </c>
    </row>
    <row r="29198" spans="1:9">
      <c r="A29198" t="s">
        <v>4</v>
      </c>
      <c r="B29198" s="4" t="s">
        <v>5</v>
      </c>
      <c r="C29198" s="4" t="s">
        <v>13</v>
      </c>
      <c r="D29198" s="4" t="s">
        <v>13</v>
      </c>
      <c r="E29198" s="4" t="s">
        <v>13</v>
      </c>
      <c r="F29198" s="4" t="s">
        <v>22</v>
      </c>
      <c r="G29198" s="4" t="s">
        <v>22</v>
      </c>
      <c r="H29198" s="4" t="s">
        <v>22</v>
      </c>
      <c r="I29198" s="4" t="s">
        <v>22</v>
      </c>
      <c r="J29198" s="4" t="s">
        <v>22</v>
      </c>
    </row>
    <row r="29199" spans="1:9">
      <c r="A29199" t="n">
        <v>233960</v>
      </c>
      <c r="B29199" s="72" t="n">
        <v>76</v>
      </c>
      <c r="C29199" s="7" t="n">
        <v>0</v>
      </c>
      <c r="D29199" s="7" t="n">
        <v>3</v>
      </c>
      <c r="E29199" s="7" t="n">
        <v>0</v>
      </c>
      <c r="F29199" s="7" t="n">
        <v>1</v>
      </c>
      <c r="G29199" s="7" t="n">
        <v>1</v>
      </c>
      <c r="H29199" s="7" t="n">
        <v>1</v>
      </c>
      <c r="I29199" s="7" t="n">
        <v>0</v>
      </c>
      <c r="J29199" s="7" t="n">
        <v>1000</v>
      </c>
    </row>
    <row r="29200" spans="1:9">
      <c r="A29200" t="s">
        <v>4</v>
      </c>
      <c r="B29200" s="4" t="s">
        <v>5</v>
      </c>
      <c r="C29200" s="4" t="s">
        <v>13</v>
      </c>
      <c r="D29200" s="4" t="s">
        <v>10</v>
      </c>
      <c r="E29200" s="4" t="s">
        <v>9</v>
      </c>
      <c r="F29200" s="4" t="s">
        <v>10</v>
      </c>
    </row>
    <row r="29201" spans="1:10">
      <c r="A29201" t="n">
        <v>233984</v>
      </c>
      <c r="B29201" s="14" t="n">
        <v>50</v>
      </c>
      <c r="C29201" s="7" t="n">
        <v>3</v>
      </c>
      <c r="D29201" s="7" t="n">
        <v>1527</v>
      </c>
      <c r="E29201" s="7" t="n">
        <v>1036831949</v>
      </c>
      <c r="F29201" s="7" t="n">
        <v>1000</v>
      </c>
    </row>
    <row r="29202" spans="1:10">
      <c r="A29202" t="s">
        <v>4</v>
      </c>
      <c r="B29202" s="4" t="s">
        <v>5</v>
      </c>
      <c r="C29202" s="4" t="s">
        <v>13</v>
      </c>
      <c r="D29202" s="4" t="s">
        <v>13</v>
      </c>
    </row>
    <row r="29203" spans="1:10">
      <c r="A29203" t="n">
        <v>233994</v>
      </c>
      <c r="B29203" s="74" t="n">
        <v>77</v>
      </c>
      <c r="C29203" s="7" t="n">
        <v>0</v>
      </c>
      <c r="D29203" s="7" t="n">
        <v>3</v>
      </c>
    </row>
    <row r="29204" spans="1:10">
      <c r="A29204" t="s">
        <v>4</v>
      </c>
      <c r="B29204" s="4" t="s">
        <v>5</v>
      </c>
      <c r="C29204" s="4" t="s">
        <v>13</v>
      </c>
      <c r="D29204" s="4" t="s">
        <v>10</v>
      </c>
      <c r="E29204" s="4" t="s">
        <v>13</v>
      </c>
    </row>
    <row r="29205" spans="1:10">
      <c r="A29205" t="n">
        <v>233997</v>
      </c>
      <c r="B29205" s="16" t="n">
        <v>49</v>
      </c>
      <c r="C29205" s="7" t="n">
        <v>1</v>
      </c>
      <c r="D29205" s="7" t="n">
        <v>10000</v>
      </c>
      <c r="E29205" s="7" t="n">
        <v>0</v>
      </c>
    </row>
    <row r="29206" spans="1:10">
      <c r="A29206" t="s">
        <v>4</v>
      </c>
      <c r="B29206" s="4" t="s">
        <v>5</v>
      </c>
      <c r="C29206" s="4" t="s">
        <v>13</v>
      </c>
      <c r="D29206" s="4" t="s">
        <v>10</v>
      </c>
    </row>
    <row r="29207" spans="1:10">
      <c r="A29207" t="n">
        <v>234002</v>
      </c>
      <c r="B29207" s="16" t="n">
        <v>49</v>
      </c>
      <c r="C29207" s="7" t="n">
        <v>6</v>
      </c>
      <c r="D29207" s="7" t="n">
        <v>1</v>
      </c>
    </row>
    <row r="29208" spans="1:10">
      <c r="A29208" t="s">
        <v>4</v>
      </c>
      <c r="B29208" s="4" t="s">
        <v>5</v>
      </c>
      <c r="C29208" s="4" t="s">
        <v>13</v>
      </c>
      <c r="D29208" s="4" t="s">
        <v>13</v>
      </c>
      <c r="E29208" s="4" t="s">
        <v>13</v>
      </c>
      <c r="F29208" s="4" t="s">
        <v>22</v>
      </c>
      <c r="G29208" s="4" t="s">
        <v>22</v>
      </c>
      <c r="H29208" s="4" t="s">
        <v>22</v>
      </c>
      <c r="I29208" s="4" t="s">
        <v>22</v>
      </c>
      <c r="J29208" s="4" t="s">
        <v>22</v>
      </c>
      <c r="K29208" s="4" t="s">
        <v>22</v>
      </c>
    </row>
    <row r="29209" spans="1:10">
      <c r="A29209" t="n">
        <v>234006</v>
      </c>
      <c r="B29209" s="105" t="n">
        <v>178</v>
      </c>
      <c r="C29209" s="7" t="n">
        <v>6</v>
      </c>
      <c r="D29209" s="7" t="n">
        <v>0</v>
      </c>
      <c r="E29209" s="7" t="n">
        <v>0</v>
      </c>
      <c r="F29209" s="7" t="n">
        <v>0.649999976158142</v>
      </c>
      <c r="G29209" s="7" t="n">
        <v>0.540000021457672</v>
      </c>
      <c r="H29209" s="7" t="n">
        <v>0</v>
      </c>
      <c r="I29209" s="7" t="n">
        <v>0</v>
      </c>
      <c r="J29209" s="7" t="n">
        <v>0</v>
      </c>
      <c r="K29209" s="7" t="n">
        <v>1</v>
      </c>
    </row>
    <row r="29210" spans="1:10">
      <c r="A29210" t="s">
        <v>4</v>
      </c>
      <c r="B29210" s="4" t="s">
        <v>5</v>
      </c>
      <c r="C29210" s="4" t="s">
        <v>13</v>
      </c>
      <c r="D29210" s="4" t="s">
        <v>13</v>
      </c>
      <c r="E29210" s="4" t="s">
        <v>13</v>
      </c>
      <c r="F29210" s="4" t="s">
        <v>22</v>
      </c>
      <c r="G29210" s="4" t="s">
        <v>22</v>
      </c>
      <c r="H29210" s="4" t="s">
        <v>22</v>
      </c>
      <c r="I29210" s="4" t="s">
        <v>22</v>
      </c>
      <c r="J29210" s="4" t="s">
        <v>22</v>
      </c>
      <c r="K29210" s="4" t="s">
        <v>22</v>
      </c>
    </row>
    <row r="29211" spans="1:10">
      <c r="A29211" t="n">
        <v>234034</v>
      </c>
      <c r="B29211" s="105" t="n">
        <v>178</v>
      </c>
      <c r="C29211" s="7" t="n">
        <v>6</v>
      </c>
      <c r="D29211" s="7" t="n">
        <v>0</v>
      </c>
      <c r="E29211" s="7" t="n">
        <v>1</v>
      </c>
      <c r="F29211" s="7" t="n">
        <v>1</v>
      </c>
      <c r="G29211" s="7" t="n">
        <v>0.649999976158142</v>
      </c>
      <c r="H29211" s="7" t="n">
        <v>0</v>
      </c>
      <c r="I29211" s="7" t="n">
        <v>0</v>
      </c>
      <c r="J29211" s="7" t="n">
        <v>0</v>
      </c>
      <c r="K29211" s="7" t="n">
        <v>1</v>
      </c>
    </row>
    <row r="29212" spans="1:10">
      <c r="A29212" t="s">
        <v>4</v>
      </c>
      <c r="B29212" s="4" t="s">
        <v>5</v>
      </c>
      <c r="C29212" s="4" t="s">
        <v>13</v>
      </c>
      <c r="D29212" s="4" t="s">
        <v>13</v>
      </c>
      <c r="E29212" s="4" t="s">
        <v>13</v>
      </c>
      <c r="F29212" s="4" t="s">
        <v>22</v>
      </c>
      <c r="G29212" s="4" t="s">
        <v>22</v>
      </c>
      <c r="H29212" s="4" t="s">
        <v>22</v>
      </c>
      <c r="I29212" s="4" t="s">
        <v>22</v>
      </c>
      <c r="J29212" s="4" t="s">
        <v>22</v>
      </c>
      <c r="K29212" s="4" t="s">
        <v>22</v>
      </c>
    </row>
    <row r="29213" spans="1:10">
      <c r="A29213" t="n">
        <v>234062</v>
      </c>
      <c r="B29213" s="105" t="n">
        <v>178</v>
      </c>
      <c r="C29213" s="7" t="n">
        <v>6</v>
      </c>
      <c r="D29213" s="7" t="n">
        <v>0</v>
      </c>
      <c r="E29213" s="7" t="n">
        <v>2</v>
      </c>
      <c r="F29213" s="7" t="n">
        <v>0.569999992847443</v>
      </c>
      <c r="G29213" s="7" t="n">
        <v>0</v>
      </c>
      <c r="H29213" s="7" t="n">
        <v>0</v>
      </c>
      <c r="I29213" s="7" t="n">
        <v>0</v>
      </c>
      <c r="J29213" s="7" t="n">
        <v>0</v>
      </c>
      <c r="K29213" s="7" t="n">
        <v>1</v>
      </c>
    </row>
    <row r="29214" spans="1:10">
      <c r="A29214" t="s">
        <v>4</v>
      </c>
      <c r="B29214" s="4" t="s">
        <v>5</v>
      </c>
      <c r="C29214" s="4" t="s">
        <v>13</v>
      </c>
      <c r="D29214" s="4" t="s">
        <v>13</v>
      </c>
      <c r="E29214" s="4" t="s">
        <v>13</v>
      </c>
      <c r="F29214" s="4" t="s">
        <v>22</v>
      </c>
      <c r="G29214" s="4" t="s">
        <v>22</v>
      </c>
      <c r="H29214" s="4" t="s">
        <v>22</v>
      </c>
      <c r="I29214" s="4" t="s">
        <v>22</v>
      </c>
      <c r="J29214" s="4" t="s">
        <v>22</v>
      </c>
      <c r="K29214" s="4" t="s">
        <v>22</v>
      </c>
    </row>
    <row r="29215" spans="1:10">
      <c r="A29215" t="n">
        <v>234090</v>
      </c>
      <c r="B29215" s="105" t="n">
        <v>178</v>
      </c>
      <c r="C29215" s="7" t="n">
        <v>6</v>
      </c>
      <c r="D29215" s="7" t="n">
        <v>0</v>
      </c>
      <c r="E29215" s="7" t="n">
        <v>3</v>
      </c>
      <c r="F29215" s="7" t="n">
        <v>1</v>
      </c>
      <c r="G29215" s="7" t="n">
        <v>0</v>
      </c>
      <c r="H29215" s="7" t="n">
        <v>0</v>
      </c>
      <c r="I29215" s="7" t="n">
        <v>0</v>
      </c>
      <c r="J29215" s="7" t="n">
        <v>0</v>
      </c>
      <c r="K29215" s="7" t="n">
        <v>1</v>
      </c>
    </row>
    <row r="29216" spans="1:10">
      <c r="A29216" t="s">
        <v>4</v>
      </c>
      <c r="B29216" s="4" t="s">
        <v>5</v>
      </c>
      <c r="C29216" s="4" t="s">
        <v>13</v>
      </c>
      <c r="D29216" s="4" t="s">
        <v>13</v>
      </c>
      <c r="E29216" s="4" t="s">
        <v>10</v>
      </c>
      <c r="F29216" s="4" t="s">
        <v>22</v>
      </c>
      <c r="G29216" s="4" t="s">
        <v>22</v>
      </c>
      <c r="H29216" s="4" t="s">
        <v>22</v>
      </c>
      <c r="I29216" s="4" t="s">
        <v>22</v>
      </c>
      <c r="J29216" s="4" t="s">
        <v>22</v>
      </c>
      <c r="K29216" s="4" t="s">
        <v>22</v>
      </c>
      <c r="L29216" s="4" t="s">
        <v>22</v>
      </c>
    </row>
    <row r="29217" spans="1:12">
      <c r="A29217" t="n">
        <v>234118</v>
      </c>
      <c r="B29217" s="105" t="n">
        <v>178</v>
      </c>
      <c r="C29217" s="7" t="n">
        <v>1</v>
      </c>
      <c r="D29217" s="7" t="n">
        <v>0</v>
      </c>
      <c r="E29217" s="7" t="n">
        <v>23</v>
      </c>
      <c r="F29217" s="7" t="n">
        <v>-0.0799999982118607</v>
      </c>
      <c r="G29217" s="7" t="n">
        <v>-0.0199999995529652</v>
      </c>
      <c r="H29217" s="7" t="n">
        <v>0</v>
      </c>
      <c r="I29217" s="7" t="n">
        <v>30</v>
      </c>
      <c r="J29217" s="7" t="n">
        <v>0</v>
      </c>
      <c r="K29217" s="7" t="n">
        <v>2.40000009536743</v>
      </c>
      <c r="L29217" s="7" t="n">
        <v>0</v>
      </c>
    </row>
    <row r="29218" spans="1:12">
      <c r="A29218" t="s">
        <v>4</v>
      </c>
      <c r="B29218" s="4" t="s">
        <v>5</v>
      </c>
      <c r="C29218" s="4" t="s">
        <v>13</v>
      </c>
      <c r="D29218" s="4" t="s">
        <v>13</v>
      </c>
      <c r="E29218" s="4" t="s">
        <v>22</v>
      </c>
    </row>
    <row r="29219" spans="1:12">
      <c r="A29219" t="n">
        <v>234151</v>
      </c>
      <c r="B29219" s="105" t="n">
        <v>178</v>
      </c>
      <c r="C29219" s="7" t="n">
        <v>3</v>
      </c>
      <c r="D29219" s="7" t="n">
        <v>0</v>
      </c>
      <c r="E29219" s="7" t="n">
        <v>0.25</v>
      </c>
    </row>
    <row r="29220" spans="1:12">
      <c r="A29220" t="s">
        <v>4</v>
      </c>
      <c r="B29220" s="4" t="s">
        <v>5</v>
      </c>
      <c r="C29220" s="4" t="s">
        <v>13</v>
      </c>
      <c r="D29220" s="4" t="s">
        <v>13</v>
      </c>
    </row>
    <row r="29221" spans="1:12">
      <c r="A29221" t="n">
        <v>234158</v>
      </c>
      <c r="B29221" s="105" t="n">
        <v>178</v>
      </c>
      <c r="C29221" s="7" t="n">
        <v>5</v>
      </c>
      <c r="D29221" s="7" t="n">
        <v>0</v>
      </c>
    </row>
    <row r="29222" spans="1:12">
      <c r="A29222" t="s">
        <v>4</v>
      </c>
      <c r="B29222" s="4" t="s">
        <v>5</v>
      </c>
      <c r="C29222" s="4" t="s">
        <v>13</v>
      </c>
      <c r="D29222" s="4" t="s">
        <v>13</v>
      </c>
      <c r="E29222" s="4" t="s">
        <v>13</v>
      </c>
      <c r="F29222" s="4" t="s">
        <v>13</v>
      </c>
    </row>
    <row r="29223" spans="1:12">
      <c r="A29223" t="n">
        <v>234161</v>
      </c>
      <c r="B29223" s="13" t="n">
        <v>14</v>
      </c>
      <c r="C29223" s="7" t="n">
        <v>0</v>
      </c>
      <c r="D29223" s="7" t="n">
        <v>128</v>
      </c>
      <c r="E29223" s="7" t="n">
        <v>0</v>
      </c>
      <c r="F29223" s="7" t="n">
        <v>0</v>
      </c>
    </row>
    <row r="29224" spans="1:12">
      <c r="A29224" t="s">
        <v>4</v>
      </c>
      <c r="B29224" s="4" t="s">
        <v>5</v>
      </c>
      <c r="C29224" s="4" t="s">
        <v>13</v>
      </c>
      <c r="D29224" s="4" t="s">
        <v>10</v>
      </c>
      <c r="E29224" s="4" t="s">
        <v>10</v>
      </c>
      <c r="F29224" s="4" t="s">
        <v>13</v>
      </c>
    </row>
    <row r="29225" spans="1:12">
      <c r="A29225" t="n">
        <v>234166</v>
      </c>
      <c r="B29225" s="29" t="n">
        <v>25</v>
      </c>
      <c r="C29225" s="7" t="n">
        <v>1</v>
      </c>
      <c r="D29225" s="7" t="n">
        <v>40</v>
      </c>
      <c r="E29225" s="7" t="n">
        <v>350</v>
      </c>
      <c r="F29225" s="7" t="n">
        <v>4</v>
      </c>
    </row>
    <row r="29226" spans="1:12">
      <c r="A29226" t="s">
        <v>4</v>
      </c>
      <c r="B29226" s="4" t="s">
        <v>5</v>
      </c>
      <c r="C29226" s="4" t="s">
        <v>13</v>
      </c>
      <c r="D29226" s="4" t="s">
        <v>10</v>
      </c>
      <c r="E29226" s="4" t="s">
        <v>6</v>
      </c>
    </row>
    <row r="29227" spans="1:12">
      <c r="A29227" t="n">
        <v>234173</v>
      </c>
      <c r="B29227" s="40" t="n">
        <v>51</v>
      </c>
      <c r="C29227" s="7" t="n">
        <v>4</v>
      </c>
      <c r="D29227" s="7" t="n">
        <v>23</v>
      </c>
      <c r="E29227" s="7" t="s">
        <v>353</v>
      </c>
    </row>
    <row r="29228" spans="1:12">
      <c r="A29228" t="s">
        <v>4</v>
      </c>
      <c r="B29228" s="4" t="s">
        <v>5</v>
      </c>
      <c r="C29228" s="4" t="s">
        <v>10</v>
      </c>
    </row>
    <row r="29229" spans="1:12">
      <c r="A29229" t="n">
        <v>234187</v>
      </c>
      <c r="B29229" s="35" t="n">
        <v>16</v>
      </c>
      <c r="C29229" s="7" t="n">
        <v>0</v>
      </c>
    </row>
    <row r="29230" spans="1:12">
      <c r="A29230" t="s">
        <v>4</v>
      </c>
      <c r="B29230" s="4" t="s">
        <v>5</v>
      </c>
      <c r="C29230" s="4" t="s">
        <v>10</v>
      </c>
      <c r="D29230" s="4" t="s">
        <v>13</v>
      </c>
      <c r="E29230" s="4" t="s">
        <v>9</v>
      </c>
      <c r="F29230" s="4" t="s">
        <v>72</v>
      </c>
      <c r="G29230" s="4" t="s">
        <v>13</v>
      </c>
      <c r="H29230" s="4" t="s">
        <v>13</v>
      </c>
      <c r="I29230" s="4" t="s">
        <v>13</v>
      </c>
      <c r="J29230" s="4" t="s">
        <v>9</v>
      </c>
      <c r="K29230" s="4" t="s">
        <v>72</v>
      </c>
      <c r="L29230" s="4" t="s">
        <v>13</v>
      </c>
      <c r="M29230" s="4" t="s">
        <v>13</v>
      </c>
      <c r="N29230" s="4" t="s">
        <v>13</v>
      </c>
      <c r="O29230" s="4" t="s">
        <v>9</v>
      </c>
      <c r="P29230" s="4" t="s">
        <v>72</v>
      </c>
      <c r="Q29230" s="4" t="s">
        <v>13</v>
      </c>
      <c r="R29230" s="4" t="s">
        <v>13</v>
      </c>
    </row>
    <row r="29231" spans="1:12">
      <c r="A29231" t="n">
        <v>234190</v>
      </c>
      <c r="B29231" s="52" t="n">
        <v>26</v>
      </c>
      <c r="C29231" s="7" t="n">
        <v>23</v>
      </c>
      <c r="D29231" s="7" t="n">
        <v>17</v>
      </c>
      <c r="E29231" s="7" t="n">
        <v>28323</v>
      </c>
      <c r="F29231" s="7" t="s">
        <v>1693</v>
      </c>
      <c r="G29231" s="7" t="n">
        <v>2</v>
      </c>
      <c r="H29231" s="7" t="n">
        <v>3</v>
      </c>
      <c r="I29231" s="7" t="n">
        <v>17</v>
      </c>
      <c r="J29231" s="7" t="n">
        <v>28324</v>
      </c>
      <c r="K29231" s="7" t="s">
        <v>1694</v>
      </c>
      <c r="L29231" s="7" t="n">
        <v>2</v>
      </c>
      <c r="M29231" s="7" t="n">
        <v>3</v>
      </c>
      <c r="N29231" s="7" t="n">
        <v>17</v>
      </c>
      <c r="O29231" s="7" t="n">
        <v>28325</v>
      </c>
      <c r="P29231" s="7" t="s">
        <v>1695</v>
      </c>
      <c r="Q29231" s="7" t="n">
        <v>2</v>
      </c>
      <c r="R29231" s="7" t="n">
        <v>0</v>
      </c>
    </row>
    <row r="29232" spans="1:12">
      <c r="A29232" t="s">
        <v>4</v>
      </c>
      <c r="B29232" s="4" t="s">
        <v>5</v>
      </c>
    </row>
    <row r="29233" spans="1:18">
      <c r="A29233" t="n">
        <v>234525</v>
      </c>
      <c r="B29233" s="53" t="n">
        <v>28</v>
      </c>
    </row>
    <row r="29234" spans="1:18">
      <c r="A29234" t="s">
        <v>4</v>
      </c>
      <c r="B29234" s="4" t="s">
        <v>5</v>
      </c>
      <c r="C29234" s="4" t="s">
        <v>10</v>
      </c>
      <c r="D29234" s="4" t="s">
        <v>13</v>
      </c>
    </row>
    <row r="29235" spans="1:18">
      <c r="A29235" t="n">
        <v>234526</v>
      </c>
      <c r="B29235" s="54" t="n">
        <v>89</v>
      </c>
      <c r="C29235" s="7" t="n">
        <v>65533</v>
      </c>
      <c r="D29235" s="7" t="n">
        <v>1</v>
      </c>
    </row>
    <row r="29236" spans="1:18">
      <c r="A29236" t="s">
        <v>4</v>
      </c>
      <c r="B29236" s="4" t="s">
        <v>5</v>
      </c>
      <c r="C29236" s="4" t="s">
        <v>9</v>
      </c>
    </row>
    <row r="29237" spans="1:18">
      <c r="A29237" t="n">
        <v>234530</v>
      </c>
      <c r="B29237" s="50" t="n">
        <v>15</v>
      </c>
      <c r="C29237" s="7" t="n">
        <v>32768</v>
      </c>
    </row>
    <row r="29238" spans="1:18">
      <c r="A29238" t="s">
        <v>4</v>
      </c>
      <c r="B29238" s="4" t="s">
        <v>5</v>
      </c>
      <c r="C29238" s="4" t="s">
        <v>13</v>
      </c>
      <c r="D29238" s="4" t="s">
        <v>10</v>
      </c>
      <c r="E29238" s="4" t="s">
        <v>10</v>
      </c>
      <c r="F29238" s="4" t="s">
        <v>13</v>
      </c>
    </row>
    <row r="29239" spans="1:18">
      <c r="A29239" t="n">
        <v>234535</v>
      </c>
      <c r="B29239" s="29" t="n">
        <v>25</v>
      </c>
      <c r="C29239" s="7" t="n">
        <v>1</v>
      </c>
      <c r="D29239" s="7" t="n">
        <v>260</v>
      </c>
      <c r="E29239" s="7" t="n">
        <v>640</v>
      </c>
      <c r="F29239" s="7" t="n">
        <v>1</v>
      </c>
    </row>
    <row r="29240" spans="1:18">
      <c r="A29240" t="s">
        <v>4</v>
      </c>
      <c r="B29240" s="4" t="s">
        <v>5</v>
      </c>
      <c r="C29240" s="4" t="s">
        <v>13</v>
      </c>
      <c r="D29240" s="4" t="s">
        <v>10</v>
      </c>
      <c r="E29240" s="4" t="s">
        <v>6</v>
      </c>
    </row>
    <row r="29241" spans="1:18">
      <c r="A29241" t="n">
        <v>234542</v>
      </c>
      <c r="B29241" s="40" t="n">
        <v>51</v>
      </c>
      <c r="C29241" s="7" t="n">
        <v>4</v>
      </c>
      <c r="D29241" s="7" t="n">
        <v>0</v>
      </c>
      <c r="E29241" s="7" t="s">
        <v>1696</v>
      </c>
    </row>
    <row r="29242" spans="1:18">
      <c r="A29242" t="s">
        <v>4</v>
      </c>
      <c r="B29242" s="4" t="s">
        <v>5</v>
      </c>
      <c r="C29242" s="4" t="s">
        <v>10</v>
      </c>
    </row>
    <row r="29243" spans="1:18">
      <c r="A29243" t="n">
        <v>234556</v>
      </c>
      <c r="B29243" s="35" t="n">
        <v>16</v>
      </c>
      <c r="C29243" s="7" t="n">
        <v>0</v>
      </c>
    </row>
    <row r="29244" spans="1:18">
      <c r="A29244" t="s">
        <v>4</v>
      </c>
      <c r="B29244" s="4" t="s">
        <v>5</v>
      </c>
      <c r="C29244" s="4" t="s">
        <v>10</v>
      </c>
      <c r="D29244" s="4" t="s">
        <v>13</v>
      </c>
      <c r="E29244" s="4" t="s">
        <v>9</v>
      </c>
      <c r="F29244" s="4" t="s">
        <v>72</v>
      </c>
      <c r="G29244" s="4" t="s">
        <v>13</v>
      </c>
      <c r="H29244" s="4" t="s">
        <v>13</v>
      </c>
    </row>
    <row r="29245" spans="1:18">
      <c r="A29245" t="n">
        <v>234559</v>
      </c>
      <c r="B29245" s="52" t="n">
        <v>26</v>
      </c>
      <c r="C29245" s="7" t="n">
        <v>0</v>
      </c>
      <c r="D29245" s="7" t="n">
        <v>17</v>
      </c>
      <c r="E29245" s="7" t="n">
        <v>53699</v>
      </c>
      <c r="F29245" s="7" t="s">
        <v>1697</v>
      </c>
      <c r="G29245" s="7" t="n">
        <v>2</v>
      </c>
      <c r="H29245" s="7" t="n">
        <v>0</v>
      </c>
    </row>
    <row r="29246" spans="1:18">
      <c r="A29246" t="s">
        <v>4</v>
      </c>
      <c r="B29246" s="4" t="s">
        <v>5</v>
      </c>
    </row>
    <row r="29247" spans="1:18">
      <c r="A29247" t="n">
        <v>234586</v>
      </c>
      <c r="B29247" s="53" t="n">
        <v>28</v>
      </c>
    </row>
    <row r="29248" spans="1:18">
      <c r="A29248" t="s">
        <v>4</v>
      </c>
      <c r="B29248" s="4" t="s">
        <v>5</v>
      </c>
      <c r="C29248" s="4" t="s">
        <v>10</v>
      </c>
      <c r="D29248" s="4" t="s">
        <v>13</v>
      </c>
    </row>
    <row r="29249" spans="1:8">
      <c r="A29249" t="n">
        <v>234587</v>
      </c>
      <c r="B29249" s="54" t="n">
        <v>89</v>
      </c>
      <c r="C29249" s="7" t="n">
        <v>65533</v>
      </c>
      <c r="D29249" s="7" t="n">
        <v>1</v>
      </c>
    </row>
    <row r="29250" spans="1:8">
      <c r="A29250" t="s">
        <v>4</v>
      </c>
      <c r="B29250" s="4" t="s">
        <v>5</v>
      </c>
      <c r="C29250" s="4" t="s">
        <v>13</v>
      </c>
      <c r="D29250" s="4" t="s">
        <v>10</v>
      </c>
      <c r="E29250" s="4" t="s">
        <v>10</v>
      </c>
      <c r="F29250" s="4" t="s">
        <v>13</v>
      </c>
    </row>
    <row r="29251" spans="1:8">
      <c r="A29251" t="n">
        <v>234591</v>
      </c>
      <c r="B29251" s="29" t="n">
        <v>25</v>
      </c>
      <c r="C29251" s="7" t="n">
        <v>1</v>
      </c>
      <c r="D29251" s="7" t="n">
        <v>65535</v>
      </c>
      <c r="E29251" s="7" t="n">
        <v>65535</v>
      </c>
      <c r="F29251" s="7" t="n">
        <v>0</v>
      </c>
    </row>
    <row r="29252" spans="1:8">
      <c r="A29252" t="s">
        <v>4</v>
      </c>
      <c r="B29252" s="4" t="s">
        <v>5</v>
      </c>
      <c r="C29252" s="4" t="s">
        <v>13</v>
      </c>
      <c r="D29252" s="4" t="s">
        <v>13</v>
      </c>
    </row>
    <row r="29253" spans="1:8">
      <c r="A29253" t="n">
        <v>234598</v>
      </c>
      <c r="B29253" s="16" t="n">
        <v>49</v>
      </c>
      <c r="C29253" s="7" t="n">
        <v>2</v>
      </c>
      <c r="D29253" s="7" t="n">
        <v>0</v>
      </c>
    </row>
    <row r="29254" spans="1:8">
      <c r="A29254" t="s">
        <v>4</v>
      </c>
      <c r="B29254" s="4" t="s">
        <v>5</v>
      </c>
      <c r="C29254" s="4" t="s">
        <v>13</v>
      </c>
      <c r="D29254" s="4" t="s">
        <v>10</v>
      </c>
      <c r="E29254" s="4" t="s">
        <v>9</v>
      </c>
      <c r="F29254" s="4" t="s">
        <v>10</v>
      </c>
      <c r="G29254" s="4" t="s">
        <v>9</v>
      </c>
      <c r="H29254" s="4" t="s">
        <v>13</v>
      </c>
    </row>
    <row r="29255" spans="1:8">
      <c r="A29255" t="n">
        <v>234601</v>
      </c>
      <c r="B29255" s="16" t="n">
        <v>49</v>
      </c>
      <c r="C29255" s="7" t="n">
        <v>0</v>
      </c>
      <c r="D29255" s="7" t="n">
        <v>557</v>
      </c>
      <c r="E29255" s="7" t="n">
        <v>1065353216</v>
      </c>
      <c r="F29255" s="7" t="n">
        <v>0</v>
      </c>
      <c r="G29255" s="7" t="n">
        <v>0</v>
      </c>
      <c r="H29255" s="7" t="n">
        <v>0</v>
      </c>
    </row>
    <row r="29256" spans="1:8">
      <c r="A29256" t="s">
        <v>4</v>
      </c>
      <c r="B29256" s="4" t="s">
        <v>5</v>
      </c>
      <c r="C29256" s="4" t="s">
        <v>13</v>
      </c>
      <c r="D29256" s="4" t="s">
        <v>10</v>
      </c>
      <c r="E29256" s="4" t="s">
        <v>22</v>
      </c>
    </row>
    <row r="29257" spans="1:8">
      <c r="A29257" t="n">
        <v>234616</v>
      </c>
      <c r="B29257" s="28" t="n">
        <v>58</v>
      </c>
      <c r="C29257" s="7" t="n">
        <v>101</v>
      </c>
      <c r="D29257" s="7" t="n">
        <v>300</v>
      </c>
      <c r="E29257" s="7" t="n">
        <v>1</v>
      </c>
    </row>
    <row r="29258" spans="1:8">
      <c r="A29258" t="s">
        <v>4</v>
      </c>
      <c r="B29258" s="4" t="s">
        <v>5</v>
      </c>
      <c r="C29258" s="4" t="s">
        <v>13</v>
      </c>
      <c r="D29258" s="4" t="s">
        <v>10</v>
      </c>
    </row>
    <row r="29259" spans="1:8">
      <c r="A29259" t="n">
        <v>234624</v>
      </c>
      <c r="B29259" s="28" t="n">
        <v>58</v>
      </c>
      <c r="C29259" s="7" t="n">
        <v>254</v>
      </c>
      <c r="D29259" s="7" t="n">
        <v>0</v>
      </c>
    </row>
    <row r="29260" spans="1:8">
      <c r="A29260" t="s">
        <v>4</v>
      </c>
      <c r="B29260" s="4" t="s">
        <v>5</v>
      </c>
      <c r="C29260" s="4" t="s">
        <v>13</v>
      </c>
      <c r="D29260" s="4" t="s">
        <v>13</v>
      </c>
      <c r="E29260" s="4" t="s">
        <v>22</v>
      </c>
    </row>
    <row r="29261" spans="1:8">
      <c r="A29261" t="n">
        <v>234628</v>
      </c>
      <c r="B29261" s="105" t="n">
        <v>178</v>
      </c>
      <c r="C29261" s="7" t="n">
        <v>4</v>
      </c>
      <c r="D29261" s="7" t="n">
        <v>0</v>
      </c>
      <c r="E29261" s="7" t="n">
        <v>0.25</v>
      </c>
    </row>
    <row r="29262" spans="1:8">
      <c r="A29262" t="s">
        <v>4</v>
      </c>
      <c r="B29262" s="4" t="s">
        <v>5</v>
      </c>
      <c r="C29262" s="4" t="s">
        <v>13</v>
      </c>
      <c r="D29262" s="4" t="s">
        <v>13</v>
      </c>
      <c r="E29262" s="4" t="s">
        <v>22</v>
      </c>
      <c r="F29262" s="4" t="s">
        <v>22</v>
      </c>
      <c r="G29262" s="4" t="s">
        <v>22</v>
      </c>
      <c r="H29262" s="4" t="s">
        <v>10</v>
      </c>
    </row>
    <row r="29263" spans="1:8">
      <c r="A29263" t="n">
        <v>234635</v>
      </c>
      <c r="B29263" s="25" t="n">
        <v>45</v>
      </c>
      <c r="C29263" s="7" t="n">
        <v>2</v>
      </c>
      <c r="D29263" s="7" t="n">
        <v>3</v>
      </c>
      <c r="E29263" s="7" t="n">
        <v>-68.2099990844727</v>
      </c>
      <c r="F29263" s="7" t="n">
        <v>-30.2000007629395</v>
      </c>
      <c r="G29263" s="7" t="n">
        <v>98.6600036621094</v>
      </c>
      <c r="H29263" s="7" t="n">
        <v>0</v>
      </c>
    </row>
    <row r="29264" spans="1:8">
      <c r="A29264" t="s">
        <v>4</v>
      </c>
      <c r="B29264" s="4" t="s">
        <v>5</v>
      </c>
      <c r="C29264" s="4" t="s">
        <v>13</v>
      </c>
      <c r="D29264" s="4" t="s">
        <v>13</v>
      </c>
      <c r="E29264" s="4" t="s">
        <v>22</v>
      </c>
      <c r="F29264" s="4" t="s">
        <v>22</v>
      </c>
      <c r="G29264" s="4" t="s">
        <v>22</v>
      </c>
      <c r="H29264" s="4" t="s">
        <v>10</v>
      </c>
      <c r="I29264" s="4" t="s">
        <v>13</v>
      </c>
    </row>
    <row r="29265" spans="1:9">
      <c r="A29265" t="n">
        <v>234652</v>
      </c>
      <c r="B29265" s="25" t="n">
        <v>45</v>
      </c>
      <c r="C29265" s="7" t="n">
        <v>4</v>
      </c>
      <c r="D29265" s="7" t="n">
        <v>3</v>
      </c>
      <c r="E29265" s="7" t="n">
        <v>15.6099996566772</v>
      </c>
      <c r="F29265" s="7" t="n">
        <v>32.6500015258789</v>
      </c>
      <c r="G29265" s="7" t="n">
        <v>0</v>
      </c>
      <c r="H29265" s="7" t="n">
        <v>0</v>
      </c>
      <c r="I29265" s="7" t="n">
        <v>0</v>
      </c>
    </row>
    <row r="29266" spans="1:9">
      <c r="A29266" t="s">
        <v>4</v>
      </c>
      <c r="B29266" s="4" t="s">
        <v>5</v>
      </c>
      <c r="C29266" s="4" t="s">
        <v>13</v>
      </c>
      <c r="D29266" s="4" t="s">
        <v>13</v>
      </c>
      <c r="E29266" s="4" t="s">
        <v>22</v>
      </c>
      <c r="F29266" s="4" t="s">
        <v>10</v>
      </c>
    </row>
    <row r="29267" spans="1:9">
      <c r="A29267" t="n">
        <v>234670</v>
      </c>
      <c r="B29267" s="25" t="n">
        <v>45</v>
      </c>
      <c r="C29267" s="7" t="n">
        <v>5</v>
      </c>
      <c r="D29267" s="7" t="n">
        <v>3</v>
      </c>
      <c r="E29267" s="7" t="n">
        <v>3.5</v>
      </c>
      <c r="F29267" s="7" t="n">
        <v>0</v>
      </c>
    </row>
    <row r="29268" spans="1:9">
      <c r="A29268" t="s">
        <v>4</v>
      </c>
      <c r="B29268" s="4" t="s">
        <v>5</v>
      </c>
      <c r="C29268" s="4" t="s">
        <v>13</v>
      </c>
      <c r="D29268" s="4" t="s">
        <v>13</v>
      </c>
      <c r="E29268" s="4" t="s">
        <v>22</v>
      </c>
      <c r="F29268" s="4" t="s">
        <v>10</v>
      </c>
    </row>
    <row r="29269" spans="1:9">
      <c r="A29269" t="n">
        <v>234679</v>
      </c>
      <c r="B29269" s="25" t="n">
        <v>45</v>
      </c>
      <c r="C29269" s="7" t="n">
        <v>11</v>
      </c>
      <c r="D29269" s="7" t="n">
        <v>3</v>
      </c>
      <c r="E29269" s="7" t="n">
        <v>35.7000007629395</v>
      </c>
      <c r="F29269" s="7" t="n">
        <v>0</v>
      </c>
    </row>
    <row r="29270" spans="1:9">
      <c r="A29270" t="s">
        <v>4</v>
      </c>
      <c r="B29270" s="4" t="s">
        <v>5</v>
      </c>
      <c r="C29270" s="4" t="s">
        <v>13</v>
      </c>
      <c r="D29270" s="4" t="s">
        <v>13</v>
      </c>
      <c r="E29270" s="4" t="s">
        <v>22</v>
      </c>
      <c r="F29270" s="4" t="s">
        <v>22</v>
      </c>
      <c r="G29270" s="4" t="s">
        <v>22</v>
      </c>
      <c r="H29270" s="4" t="s">
        <v>10</v>
      </c>
    </row>
    <row r="29271" spans="1:9">
      <c r="A29271" t="n">
        <v>234688</v>
      </c>
      <c r="B29271" s="25" t="n">
        <v>45</v>
      </c>
      <c r="C29271" s="7" t="n">
        <v>2</v>
      </c>
      <c r="D29271" s="7" t="n">
        <v>3</v>
      </c>
      <c r="E29271" s="7" t="n">
        <v>-67.9199981689453</v>
      </c>
      <c r="F29271" s="7" t="n">
        <v>-29.9599990844727</v>
      </c>
      <c r="G29271" s="7" t="n">
        <v>98.9000015258789</v>
      </c>
      <c r="H29271" s="7" t="n">
        <v>5000</v>
      </c>
    </row>
    <row r="29272" spans="1:9">
      <c r="A29272" t="s">
        <v>4</v>
      </c>
      <c r="B29272" s="4" t="s">
        <v>5</v>
      </c>
      <c r="C29272" s="4" t="s">
        <v>13</v>
      </c>
      <c r="D29272" s="4" t="s">
        <v>13</v>
      </c>
      <c r="E29272" s="4" t="s">
        <v>22</v>
      </c>
      <c r="F29272" s="4" t="s">
        <v>22</v>
      </c>
      <c r="G29272" s="4" t="s">
        <v>22</v>
      </c>
      <c r="H29272" s="4" t="s">
        <v>10</v>
      </c>
      <c r="I29272" s="4" t="s">
        <v>13</v>
      </c>
    </row>
    <row r="29273" spans="1:9">
      <c r="A29273" t="n">
        <v>234705</v>
      </c>
      <c r="B29273" s="25" t="n">
        <v>45</v>
      </c>
      <c r="C29273" s="7" t="n">
        <v>4</v>
      </c>
      <c r="D29273" s="7" t="n">
        <v>3</v>
      </c>
      <c r="E29273" s="7" t="n">
        <v>26.4799995422363</v>
      </c>
      <c r="F29273" s="7" t="n">
        <v>321.390014648438</v>
      </c>
      <c r="G29273" s="7" t="n">
        <v>348</v>
      </c>
      <c r="H29273" s="7" t="n">
        <v>5000</v>
      </c>
      <c r="I29273" s="7" t="n">
        <v>1</v>
      </c>
    </row>
    <row r="29274" spans="1:9">
      <c r="A29274" t="s">
        <v>4</v>
      </c>
      <c r="B29274" s="4" t="s">
        <v>5</v>
      </c>
      <c r="C29274" s="4" t="s">
        <v>13</v>
      </c>
      <c r="D29274" s="4" t="s">
        <v>13</v>
      </c>
      <c r="E29274" s="4" t="s">
        <v>22</v>
      </c>
      <c r="F29274" s="4" t="s">
        <v>10</v>
      </c>
    </row>
    <row r="29275" spans="1:9">
      <c r="A29275" t="n">
        <v>234723</v>
      </c>
      <c r="B29275" s="25" t="n">
        <v>45</v>
      </c>
      <c r="C29275" s="7" t="n">
        <v>5</v>
      </c>
      <c r="D29275" s="7" t="n">
        <v>3</v>
      </c>
      <c r="E29275" s="7" t="n">
        <v>3.5</v>
      </c>
      <c r="F29275" s="7" t="n">
        <v>5000</v>
      </c>
    </row>
    <row r="29276" spans="1:9">
      <c r="A29276" t="s">
        <v>4</v>
      </c>
      <c r="B29276" s="4" t="s">
        <v>5</v>
      </c>
      <c r="C29276" s="4" t="s">
        <v>13</v>
      </c>
      <c r="D29276" s="4" t="s">
        <v>13</v>
      </c>
      <c r="E29276" s="4" t="s">
        <v>22</v>
      </c>
      <c r="F29276" s="4" t="s">
        <v>10</v>
      </c>
    </row>
    <row r="29277" spans="1:9">
      <c r="A29277" t="n">
        <v>234732</v>
      </c>
      <c r="B29277" s="25" t="n">
        <v>45</v>
      </c>
      <c r="C29277" s="7" t="n">
        <v>11</v>
      </c>
      <c r="D29277" s="7" t="n">
        <v>3</v>
      </c>
      <c r="E29277" s="7" t="n">
        <v>35.7000007629395</v>
      </c>
      <c r="F29277" s="7" t="n">
        <v>5000</v>
      </c>
    </row>
    <row r="29278" spans="1:9">
      <c r="A29278" t="s">
        <v>4</v>
      </c>
      <c r="B29278" s="4" t="s">
        <v>5</v>
      </c>
      <c r="C29278" s="4" t="s">
        <v>13</v>
      </c>
      <c r="D29278" s="4" t="s">
        <v>10</v>
      </c>
      <c r="E29278" s="4" t="s">
        <v>10</v>
      </c>
      <c r="F29278" s="4" t="s">
        <v>9</v>
      </c>
    </row>
    <row r="29279" spans="1:9">
      <c r="A29279" t="n">
        <v>234741</v>
      </c>
      <c r="B29279" s="86" t="n">
        <v>84</v>
      </c>
      <c r="C29279" s="7" t="n">
        <v>1</v>
      </c>
      <c r="D29279" s="7" t="n">
        <v>0</v>
      </c>
      <c r="E29279" s="7" t="n">
        <v>0</v>
      </c>
      <c r="F29279" s="7" t="n">
        <v>0</v>
      </c>
    </row>
    <row r="29280" spans="1:9">
      <c r="A29280" t="s">
        <v>4</v>
      </c>
      <c r="B29280" s="4" t="s">
        <v>5</v>
      </c>
      <c r="C29280" s="4" t="s">
        <v>13</v>
      </c>
      <c r="D29280" s="4" t="s">
        <v>10</v>
      </c>
      <c r="E29280" s="4" t="s">
        <v>10</v>
      </c>
      <c r="F29280" s="4" t="s">
        <v>9</v>
      </c>
    </row>
    <row r="29281" spans="1:9">
      <c r="A29281" t="n">
        <v>234751</v>
      </c>
      <c r="B29281" s="86" t="n">
        <v>84</v>
      </c>
      <c r="C29281" s="7" t="n">
        <v>0</v>
      </c>
      <c r="D29281" s="7" t="n">
        <v>2</v>
      </c>
      <c r="E29281" s="7" t="n">
        <v>0</v>
      </c>
      <c r="F29281" s="7" t="n">
        <v>1045220557</v>
      </c>
    </row>
    <row r="29282" spans="1:9">
      <c r="A29282" t="s">
        <v>4</v>
      </c>
      <c r="B29282" s="4" t="s">
        <v>5</v>
      </c>
      <c r="C29282" s="4" t="s">
        <v>13</v>
      </c>
      <c r="D29282" s="4" t="s">
        <v>10</v>
      </c>
      <c r="E29282" s="4" t="s">
        <v>10</v>
      </c>
      <c r="F29282" s="4" t="s">
        <v>10</v>
      </c>
      <c r="G29282" s="4" t="s">
        <v>10</v>
      </c>
      <c r="H29282" s="4" t="s">
        <v>10</v>
      </c>
      <c r="I29282" s="4" t="s">
        <v>6</v>
      </c>
      <c r="J29282" s="4" t="s">
        <v>22</v>
      </c>
      <c r="K29282" s="4" t="s">
        <v>22</v>
      </c>
      <c r="L29282" s="4" t="s">
        <v>22</v>
      </c>
      <c r="M29282" s="4" t="s">
        <v>9</v>
      </c>
      <c r="N29282" s="4" t="s">
        <v>9</v>
      </c>
      <c r="O29282" s="4" t="s">
        <v>22</v>
      </c>
      <c r="P29282" s="4" t="s">
        <v>22</v>
      </c>
      <c r="Q29282" s="4" t="s">
        <v>22</v>
      </c>
      <c r="R29282" s="4" t="s">
        <v>22</v>
      </c>
      <c r="S29282" s="4" t="s">
        <v>13</v>
      </c>
    </row>
    <row r="29283" spans="1:9">
      <c r="A29283" t="n">
        <v>234761</v>
      </c>
      <c r="B29283" s="83" t="n">
        <v>39</v>
      </c>
      <c r="C29283" s="7" t="n">
        <v>12</v>
      </c>
      <c r="D29283" s="7" t="n">
        <v>65533</v>
      </c>
      <c r="E29283" s="7" t="n">
        <v>203</v>
      </c>
      <c r="F29283" s="7" t="n">
        <v>0</v>
      </c>
      <c r="G29283" s="7" t="n">
        <v>19</v>
      </c>
      <c r="H29283" s="7" t="n">
        <v>259</v>
      </c>
      <c r="I29283" s="7" t="s">
        <v>12</v>
      </c>
      <c r="J29283" s="7" t="n">
        <v>0</v>
      </c>
      <c r="K29283" s="7" t="n">
        <v>0</v>
      </c>
      <c r="L29283" s="7" t="n">
        <v>0</v>
      </c>
      <c r="M29283" s="7" t="n">
        <v>0</v>
      </c>
      <c r="N29283" s="7" t="n">
        <v>0</v>
      </c>
      <c r="O29283" s="7" t="n">
        <v>0</v>
      </c>
      <c r="P29283" s="7" t="n">
        <v>1</v>
      </c>
      <c r="Q29283" s="7" t="n">
        <v>1</v>
      </c>
      <c r="R29283" s="7" t="n">
        <v>1</v>
      </c>
      <c r="S29283" s="7" t="n">
        <v>255</v>
      </c>
    </row>
    <row r="29284" spans="1:9">
      <c r="A29284" t="s">
        <v>4</v>
      </c>
      <c r="B29284" s="4" t="s">
        <v>5</v>
      </c>
      <c r="C29284" s="4" t="s">
        <v>13</v>
      </c>
      <c r="D29284" s="4" t="s">
        <v>10</v>
      </c>
      <c r="E29284" s="4" t="s">
        <v>10</v>
      </c>
      <c r="F29284" s="4" t="s">
        <v>10</v>
      </c>
      <c r="G29284" s="4" t="s">
        <v>10</v>
      </c>
      <c r="H29284" s="4" t="s">
        <v>10</v>
      </c>
      <c r="I29284" s="4" t="s">
        <v>6</v>
      </c>
      <c r="J29284" s="4" t="s">
        <v>22</v>
      </c>
      <c r="K29284" s="4" t="s">
        <v>22</v>
      </c>
      <c r="L29284" s="4" t="s">
        <v>22</v>
      </c>
      <c r="M29284" s="4" t="s">
        <v>9</v>
      </c>
      <c r="N29284" s="4" t="s">
        <v>9</v>
      </c>
      <c r="O29284" s="4" t="s">
        <v>22</v>
      </c>
      <c r="P29284" s="4" t="s">
        <v>22</v>
      </c>
      <c r="Q29284" s="4" t="s">
        <v>22</v>
      </c>
      <c r="R29284" s="4" t="s">
        <v>22</v>
      </c>
      <c r="S29284" s="4" t="s">
        <v>13</v>
      </c>
    </row>
    <row r="29285" spans="1:9">
      <c r="A29285" t="n">
        <v>234811</v>
      </c>
      <c r="B29285" s="83" t="n">
        <v>39</v>
      </c>
      <c r="C29285" s="7" t="n">
        <v>12</v>
      </c>
      <c r="D29285" s="7" t="n">
        <v>65533</v>
      </c>
      <c r="E29285" s="7" t="n">
        <v>202</v>
      </c>
      <c r="F29285" s="7" t="n">
        <v>0</v>
      </c>
      <c r="G29285" s="7" t="n">
        <v>19</v>
      </c>
      <c r="H29285" s="7" t="n">
        <v>259</v>
      </c>
      <c r="I29285" s="7" t="s">
        <v>12</v>
      </c>
      <c r="J29285" s="7" t="n">
        <v>0</v>
      </c>
      <c r="K29285" s="7" t="n">
        <v>0</v>
      </c>
      <c r="L29285" s="7" t="n">
        <v>0</v>
      </c>
      <c r="M29285" s="7" t="n">
        <v>0</v>
      </c>
      <c r="N29285" s="7" t="n">
        <v>0</v>
      </c>
      <c r="O29285" s="7" t="n">
        <v>0</v>
      </c>
      <c r="P29285" s="7" t="n">
        <v>0.800000011920929</v>
      </c>
      <c r="Q29285" s="7" t="n">
        <v>0.800000011920929</v>
      </c>
      <c r="R29285" s="7" t="n">
        <v>0.800000011920929</v>
      </c>
      <c r="S29285" s="7" t="n">
        <v>102</v>
      </c>
    </row>
    <row r="29286" spans="1:9">
      <c r="A29286" t="s">
        <v>4</v>
      </c>
      <c r="B29286" s="4" t="s">
        <v>5</v>
      </c>
      <c r="C29286" s="4" t="s">
        <v>13</v>
      </c>
      <c r="D29286" s="4" t="s">
        <v>10</v>
      </c>
      <c r="E29286" s="4" t="s">
        <v>10</v>
      </c>
      <c r="F29286" s="4" t="s">
        <v>10</v>
      </c>
      <c r="G29286" s="4" t="s">
        <v>10</v>
      </c>
      <c r="H29286" s="4" t="s">
        <v>10</v>
      </c>
      <c r="I29286" s="4" t="s">
        <v>6</v>
      </c>
      <c r="J29286" s="4" t="s">
        <v>22</v>
      </c>
      <c r="K29286" s="4" t="s">
        <v>22</v>
      </c>
      <c r="L29286" s="4" t="s">
        <v>22</v>
      </c>
      <c r="M29286" s="4" t="s">
        <v>9</v>
      </c>
      <c r="N29286" s="4" t="s">
        <v>9</v>
      </c>
      <c r="O29286" s="4" t="s">
        <v>22</v>
      </c>
      <c r="P29286" s="4" t="s">
        <v>22</v>
      </c>
      <c r="Q29286" s="4" t="s">
        <v>22</v>
      </c>
      <c r="R29286" s="4" t="s">
        <v>22</v>
      </c>
      <c r="S29286" s="4" t="s">
        <v>13</v>
      </c>
    </row>
    <row r="29287" spans="1:9">
      <c r="A29287" t="n">
        <v>234861</v>
      </c>
      <c r="B29287" s="83" t="n">
        <v>39</v>
      </c>
      <c r="C29287" s="7" t="n">
        <v>12</v>
      </c>
      <c r="D29287" s="7" t="n">
        <v>65533</v>
      </c>
      <c r="E29287" s="7" t="n">
        <v>201</v>
      </c>
      <c r="F29287" s="7" t="n">
        <v>0</v>
      </c>
      <c r="G29287" s="7" t="n">
        <v>7024</v>
      </c>
      <c r="H29287" s="7" t="n">
        <v>259</v>
      </c>
      <c r="I29287" s="7" t="s">
        <v>12</v>
      </c>
      <c r="J29287" s="7" t="n">
        <v>0</v>
      </c>
      <c r="K29287" s="7" t="n">
        <v>0</v>
      </c>
      <c r="L29287" s="7" t="n">
        <v>0</v>
      </c>
      <c r="M29287" s="7" t="n">
        <v>0</v>
      </c>
      <c r="N29287" s="7" t="n">
        <v>0</v>
      </c>
      <c r="O29287" s="7" t="n">
        <v>0</v>
      </c>
      <c r="P29287" s="7" t="n">
        <v>1</v>
      </c>
      <c r="Q29287" s="7" t="n">
        <v>1</v>
      </c>
      <c r="R29287" s="7" t="n">
        <v>1</v>
      </c>
      <c r="S29287" s="7" t="n">
        <v>101</v>
      </c>
    </row>
    <row r="29288" spans="1:9">
      <c r="A29288" t="s">
        <v>4</v>
      </c>
      <c r="B29288" s="4" t="s">
        <v>5</v>
      </c>
      <c r="C29288" s="4" t="s">
        <v>13</v>
      </c>
      <c r="D29288" s="4" t="s">
        <v>10</v>
      </c>
      <c r="E29288" s="4" t="s">
        <v>22</v>
      </c>
      <c r="F29288" s="4" t="s">
        <v>10</v>
      </c>
      <c r="G29288" s="4" t="s">
        <v>9</v>
      </c>
      <c r="H29288" s="4" t="s">
        <v>9</v>
      </c>
      <c r="I29288" s="4" t="s">
        <v>10</v>
      </c>
      <c r="J29288" s="4" t="s">
        <v>10</v>
      </c>
      <c r="K29288" s="4" t="s">
        <v>9</v>
      </c>
      <c r="L29288" s="4" t="s">
        <v>9</v>
      </c>
      <c r="M29288" s="4" t="s">
        <v>9</v>
      </c>
      <c r="N29288" s="4" t="s">
        <v>9</v>
      </c>
      <c r="O29288" s="4" t="s">
        <v>6</v>
      </c>
    </row>
    <row r="29289" spans="1:9">
      <c r="A29289" t="n">
        <v>234911</v>
      </c>
      <c r="B29289" s="14" t="n">
        <v>50</v>
      </c>
      <c r="C29289" s="7" t="n">
        <v>0</v>
      </c>
      <c r="D29289" s="7" t="n">
        <v>4434</v>
      </c>
      <c r="E29289" s="7" t="n">
        <v>0.800000011920929</v>
      </c>
      <c r="F29289" s="7" t="n">
        <v>200</v>
      </c>
      <c r="G29289" s="7" t="n">
        <v>0</v>
      </c>
      <c r="H29289" s="7" t="n">
        <v>-1065353216</v>
      </c>
      <c r="I29289" s="7" t="n">
        <v>0</v>
      </c>
      <c r="J29289" s="7" t="n">
        <v>65533</v>
      </c>
      <c r="K29289" s="7" t="n">
        <v>0</v>
      </c>
      <c r="L29289" s="7" t="n">
        <v>0</v>
      </c>
      <c r="M29289" s="7" t="n">
        <v>0</v>
      </c>
      <c r="N29289" s="7" t="n">
        <v>0</v>
      </c>
      <c r="O29289" s="7" t="s">
        <v>12</v>
      </c>
    </row>
    <row r="29290" spans="1:9">
      <c r="A29290" t="s">
        <v>4</v>
      </c>
      <c r="B29290" s="4" t="s">
        <v>5</v>
      </c>
      <c r="C29290" s="4" t="s">
        <v>10</v>
      </c>
    </row>
    <row r="29291" spans="1:9">
      <c r="A29291" t="n">
        <v>234950</v>
      </c>
      <c r="B29291" s="35" t="n">
        <v>16</v>
      </c>
      <c r="C29291" s="7" t="n">
        <v>1000</v>
      </c>
    </row>
    <row r="29292" spans="1:9">
      <c r="A29292" t="s">
        <v>4</v>
      </c>
      <c r="B29292" s="4" t="s">
        <v>5</v>
      </c>
      <c r="C29292" s="4" t="s">
        <v>13</v>
      </c>
      <c r="D29292" s="4" t="s">
        <v>10</v>
      </c>
      <c r="E29292" s="4" t="s">
        <v>22</v>
      </c>
      <c r="F29292" s="4" t="s">
        <v>10</v>
      </c>
      <c r="G29292" s="4" t="s">
        <v>9</v>
      </c>
      <c r="H29292" s="4" t="s">
        <v>9</v>
      </c>
      <c r="I29292" s="4" t="s">
        <v>10</v>
      </c>
      <c r="J29292" s="4" t="s">
        <v>10</v>
      </c>
      <c r="K29292" s="4" t="s">
        <v>9</v>
      </c>
      <c r="L29292" s="4" t="s">
        <v>9</v>
      </c>
      <c r="M29292" s="4" t="s">
        <v>9</v>
      </c>
      <c r="N29292" s="4" t="s">
        <v>9</v>
      </c>
      <c r="O29292" s="4" t="s">
        <v>6</v>
      </c>
    </row>
    <row r="29293" spans="1:9">
      <c r="A29293" t="n">
        <v>234953</v>
      </c>
      <c r="B29293" s="14" t="n">
        <v>50</v>
      </c>
      <c r="C29293" s="7" t="n">
        <v>0</v>
      </c>
      <c r="D29293" s="7" t="n">
        <v>5306</v>
      </c>
      <c r="E29293" s="7" t="n">
        <v>0.600000023841858</v>
      </c>
      <c r="F29293" s="7" t="n">
        <v>400</v>
      </c>
      <c r="G29293" s="7" t="n">
        <v>0</v>
      </c>
      <c r="H29293" s="7" t="n">
        <v>-1061158912</v>
      </c>
      <c r="I29293" s="7" t="n">
        <v>0</v>
      </c>
      <c r="J29293" s="7" t="n">
        <v>65533</v>
      </c>
      <c r="K29293" s="7" t="n">
        <v>0</v>
      </c>
      <c r="L29293" s="7" t="n">
        <v>0</v>
      </c>
      <c r="M29293" s="7" t="n">
        <v>0</v>
      </c>
      <c r="N29293" s="7" t="n">
        <v>0</v>
      </c>
      <c r="O29293" s="7" t="s">
        <v>12</v>
      </c>
    </row>
    <row r="29294" spans="1:9">
      <c r="A29294" t="s">
        <v>4</v>
      </c>
      <c r="B29294" s="4" t="s">
        <v>5</v>
      </c>
      <c r="C29294" s="4" t="s">
        <v>10</v>
      </c>
    </row>
    <row r="29295" spans="1:9">
      <c r="A29295" t="n">
        <v>234992</v>
      </c>
      <c r="B29295" s="35" t="n">
        <v>16</v>
      </c>
      <c r="C29295" s="7" t="n">
        <v>1000</v>
      </c>
    </row>
    <row r="29296" spans="1:9">
      <c r="A29296" t="s">
        <v>4</v>
      </c>
      <c r="B29296" s="4" t="s">
        <v>5</v>
      </c>
      <c r="C29296" s="4" t="s">
        <v>10</v>
      </c>
      <c r="D29296" s="4" t="s">
        <v>10</v>
      </c>
      <c r="E29296" s="4" t="s">
        <v>10</v>
      </c>
    </row>
    <row r="29297" spans="1:19">
      <c r="A29297" t="n">
        <v>234995</v>
      </c>
      <c r="B29297" s="57" t="n">
        <v>61</v>
      </c>
      <c r="C29297" s="7" t="n">
        <v>7034</v>
      </c>
      <c r="D29297" s="7" t="n">
        <v>19</v>
      </c>
      <c r="E29297" s="7" t="n">
        <v>1000</v>
      </c>
    </row>
    <row r="29298" spans="1:19">
      <c r="A29298" t="s">
        <v>4</v>
      </c>
      <c r="B29298" s="4" t="s">
        <v>5</v>
      </c>
      <c r="C29298" s="4" t="s">
        <v>10</v>
      </c>
      <c r="D29298" s="4" t="s">
        <v>9</v>
      </c>
      <c r="E29298" s="4" t="s">
        <v>9</v>
      </c>
      <c r="F29298" s="4" t="s">
        <v>9</v>
      </c>
      <c r="G29298" s="4" t="s">
        <v>9</v>
      </c>
      <c r="H29298" s="4" t="s">
        <v>10</v>
      </c>
      <c r="I29298" s="4" t="s">
        <v>13</v>
      </c>
    </row>
    <row r="29299" spans="1:19">
      <c r="A29299" t="n">
        <v>235002</v>
      </c>
      <c r="B29299" s="90" t="n">
        <v>66</v>
      </c>
      <c r="C29299" s="7" t="n">
        <v>19</v>
      </c>
      <c r="D29299" s="7" t="n">
        <v>1065353216</v>
      </c>
      <c r="E29299" s="7" t="n">
        <v>1065353216</v>
      </c>
      <c r="F29299" s="7" t="n">
        <v>1065353216</v>
      </c>
      <c r="G29299" s="7" t="n">
        <v>1065353216</v>
      </c>
      <c r="H29299" s="7" t="n">
        <v>100</v>
      </c>
      <c r="I29299" s="7" t="n">
        <v>3</v>
      </c>
    </row>
    <row r="29300" spans="1:19">
      <c r="A29300" t="s">
        <v>4</v>
      </c>
      <c r="B29300" s="4" t="s">
        <v>5</v>
      </c>
      <c r="C29300" s="4" t="s">
        <v>10</v>
      </c>
      <c r="D29300" s="4" t="s">
        <v>9</v>
      </c>
      <c r="E29300" s="4" t="s">
        <v>9</v>
      </c>
      <c r="F29300" s="4" t="s">
        <v>9</v>
      </c>
      <c r="G29300" s="4" t="s">
        <v>9</v>
      </c>
      <c r="H29300" s="4" t="s">
        <v>10</v>
      </c>
      <c r="I29300" s="4" t="s">
        <v>13</v>
      </c>
    </row>
    <row r="29301" spans="1:19">
      <c r="A29301" t="n">
        <v>235024</v>
      </c>
      <c r="B29301" s="90" t="n">
        <v>66</v>
      </c>
      <c r="C29301" s="7" t="n">
        <v>7024</v>
      </c>
      <c r="D29301" s="7" t="n">
        <v>1065353216</v>
      </c>
      <c r="E29301" s="7" t="n">
        <v>1065353216</v>
      </c>
      <c r="F29301" s="7" t="n">
        <v>1065353216</v>
      </c>
      <c r="G29301" s="7" t="n">
        <v>1065353216</v>
      </c>
      <c r="H29301" s="7" t="n">
        <v>1000</v>
      </c>
      <c r="I29301" s="7" t="n">
        <v>3</v>
      </c>
    </row>
    <row r="29302" spans="1:19">
      <c r="A29302" t="s">
        <v>4</v>
      </c>
      <c r="B29302" s="4" t="s">
        <v>5</v>
      </c>
      <c r="C29302" s="4" t="s">
        <v>13</v>
      </c>
      <c r="D29302" s="4" t="s">
        <v>10</v>
      </c>
      <c r="E29302" s="4" t="s">
        <v>22</v>
      </c>
      <c r="F29302" s="4" t="s">
        <v>10</v>
      </c>
      <c r="G29302" s="4" t="s">
        <v>9</v>
      </c>
      <c r="H29302" s="4" t="s">
        <v>9</v>
      </c>
      <c r="I29302" s="4" t="s">
        <v>10</v>
      </c>
      <c r="J29302" s="4" t="s">
        <v>10</v>
      </c>
      <c r="K29302" s="4" t="s">
        <v>9</v>
      </c>
      <c r="L29302" s="4" t="s">
        <v>9</v>
      </c>
      <c r="M29302" s="4" t="s">
        <v>9</v>
      </c>
      <c r="N29302" s="4" t="s">
        <v>9</v>
      </c>
      <c r="O29302" s="4" t="s">
        <v>6</v>
      </c>
    </row>
    <row r="29303" spans="1:19">
      <c r="A29303" t="n">
        <v>235046</v>
      </c>
      <c r="B29303" s="14" t="n">
        <v>50</v>
      </c>
      <c r="C29303" s="7" t="n">
        <v>0</v>
      </c>
      <c r="D29303" s="7" t="n">
        <v>4120</v>
      </c>
      <c r="E29303" s="7" t="n">
        <v>0.699999988079071</v>
      </c>
      <c r="F29303" s="7" t="n">
        <v>0</v>
      </c>
      <c r="G29303" s="7" t="n">
        <v>0</v>
      </c>
      <c r="H29303" s="7" t="n">
        <v>-1073741824</v>
      </c>
      <c r="I29303" s="7" t="n">
        <v>0</v>
      </c>
      <c r="J29303" s="7" t="n">
        <v>65533</v>
      </c>
      <c r="K29303" s="7" t="n">
        <v>0</v>
      </c>
      <c r="L29303" s="7" t="n">
        <v>0</v>
      </c>
      <c r="M29303" s="7" t="n">
        <v>0</v>
      </c>
      <c r="N29303" s="7" t="n">
        <v>0</v>
      </c>
      <c r="O29303" s="7" t="s">
        <v>12</v>
      </c>
    </row>
    <row r="29304" spans="1:19">
      <c r="A29304" t="s">
        <v>4</v>
      </c>
      <c r="B29304" s="4" t="s">
        <v>5</v>
      </c>
      <c r="C29304" s="4" t="s">
        <v>10</v>
      </c>
      <c r="D29304" s="4" t="s">
        <v>13</v>
      </c>
      <c r="E29304" s="4" t="s">
        <v>13</v>
      </c>
      <c r="F29304" s="4" t="s">
        <v>6</v>
      </c>
    </row>
    <row r="29305" spans="1:19">
      <c r="A29305" t="n">
        <v>235085</v>
      </c>
      <c r="B29305" s="22" t="n">
        <v>20</v>
      </c>
      <c r="C29305" s="7" t="n">
        <v>7024</v>
      </c>
      <c r="D29305" s="7" t="n">
        <v>3</v>
      </c>
      <c r="E29305" s="7" t="n">
        <v>11</v>
      </c>
      <c r="F29305" s="7" t="s">
        <v>1503</v>
      </c>
    </row>
    <row r="29306" spans="1:19">
      <c r="A29306" t="s">
        <v>4</v>
      </c>
      <c r="B29306" s="4" t="s">
        <v>5</v>
      </c>
      <c r="C29306" s="4" t="s">
        <v>10</v>
      </c>
    </row>
    <row r="29307" spans="1:19">
      <c r="A29307" t="n">
        <v>235114</v>
      </c>
      <c r="B29307" s="35" t="n">
        <v>16</v>
      </c>
      <c r="C29307" s="7" t="n">
        <v>1000</v>
      </c>
    </row>
    <row r="29308" spans="1:19">
      <c r="A29308" t="s">
        <v>4</v>
      </c>
      <c r="B29308" s="4" t="s">
        <v>5</v>
      </c>
      <c r="C29308" s="4" t="s">
        <v>13</v>
      </c>
      <c r="D29308" s="4" t="s">
        <v>10</v>
      </c>
    </row>
    <row r="29309" spans="1:19">
      <c r="A29309" t="n">
        <v>235117</v>
      </c>
      <c r="B29309" s="25" t="n">
        <v>45</v>
      </c>
      <c r="C29309" s="7" t="n">
        <v>7</v>
      </c>
      <c r="D29309" s="7" t="n">
        <v>255</v>
      </c>
    </row>
    <row r="29310" spans="1:19">
      <c r="A29310" t="s">
        <v>4</v>
      </c>
      <c r="B29310" s="4" t="s">
        <v>5</v>
      </c>
      <c r="C29310" s="4" t="s">
        <v>13</v>
      </c>
      <c r="D29310" s="4" t="s">
        <v>10</v>
      </c>
      <c r="E29310" s="4" t="s">
        <v>10</v>
      </c>
      <c r="F29310" s="4" t="s">
        <v>9</v>
      </c>
    </row>
    <row r="29311" spans="1:19">
      <c r="A29311" t="n">
        <v>235121</v>
      </c>
      <c r="B29311" s="86" t="n">
        <v>84</v>
      </c>
      <c r="C29311" s="7" t="n">
        <v>1</v>
      </c>
      <c r="D29311" s="7" t="n">
        <v>0</v>
      </c>
      <c r="E29311" s="7" t="n">
        <v>500</v>
      </c>
      <c r="F29311" s="7" t="n">
        <v>0</v>
      </c>
    </row>
    <row r="29312" spans="1:19">
      <c r="A29312" t="s">
        <v>4</v>
      </c>
      <c r="B29312" s="4" t="s">
        <v>5</v>
      </c>
      <c r="C29312" s="4" t="s">
        <v>13</v>
      </c>
      <c r="D29312" s="4" t="s">
        <v>22</v>
      </c>
      <c r="E29312" s="4" t="s">
        <v>10</v>
      </c>
      <c r="F29312" s="4" t="s">
        <v>13</v>
      </c>
    </row>
    <row r="29313" spans="1:15">
      <c r="A29313" t="n">
        <v>235131</v>
      </c>
      <c r="B29313" s="16" t="n">
        <v>49</v>
      </c>
      <c r="C29313" s="7" t="n">
        <v>3</v>
      </c>
      <c r="D29313" s="7" t="n">
        <v>0.699999988079071</v>
      </c>
      <c r="E29313" s="7" t="n">
        <v>500</v>
      </c>
      <c r="F29313" s="7" t="n">
        <v>0</v>
      </c>
    </row>
    <row r="29314" spans="1:15">
      <c r="A29314" t="s">
        <v>4</v>
      </c>
      <c r="B29314" s="4" t="s">
        <v>5</v>
      </c>
      <c r="C29314" s="4" t="s">
        <v>13</v>
      </c>
      <c r="D29314" s="4" t="s">
        <v>10</v>
      </c>
      <c r="E29314" s="4" t="s">
        <v>6</v>
      </c>
    </row>
    <row r="29315" spans="1:15">
      <c r="A29315" t="n">
        <v>235140</v>
      </c>
      <c r="B29315" s="40" t="n">
        <v>51</v>
      </c>
      <c r="C29315" s="7" t="n">
        <v>4</v>
      </c>
      <c r="D29315" s="7" t="n">
        <v>19</v>
      </c>
      <c r="E29315" s="7" t="s">
        <v>636</v>
      </c>
    </row>
    <row r="29316" spans="1:15">
      <c r="A29316" t="s">
        <v>4</v>
      </c>
      <c r="B29316" s="4" t="s">
        <v>5</v>
      </c>
      <c r="C29316" s="4" t="s">
        <v>10</v>
      </c>
    </row>
    <row r="29317" spans="1:15">
      <c r="A29317" t="n">
        <v>235153</v>
      </c>
      <c r="B29317" s="35" t="n">
        <v>16</v>
      </c>
      <c r="C29317" s="7" t="n">
        <v>0</v>
      </c>
    </row>
    <row r="29318" spans="1:15">
      <c r="A29318" t="s">
        <v>4</v>
      </c>
      <c r="B29318" s="4" t="s">
        <v>5</v>
      </c>
      <c r="C29318" s="4" t="s">
        <v>10</v>
      </c>
      <c r="D29318" s="4" t="s">
        <v>13</v>
      </c>
      <c r="E29318" s="4" t="s">
        <v>9</v>
      </c>
      <c r="F29318" s="4" t="s">
        <v>72</v>
      </c>
      <c r="G29318" s="4" t="s">
        <v>13</v>
      </c>
      <c r="H29318" s="4" t="s">
        <v>13</v>
      </c>
    </row>
    <row r="29319" spans="1:15">
      <c r="A29319" t="n">
        <v>235156</v>
      </c>
      <c r="B29319" s="52" t="n">
        <v>26</v>
      </c>
      <c r="C29319" s="7" t="n">
        <v>19</v>
      </c>
      <c r="D29319" s="7" t="n">
        <v>17</v>
      </c>
      <c r="E29319" s="7" t="n">
        <v>29362</v>
      </c>
      <c r="F29319" s="7" t="s">
        <v>1698</v>
      </c>
      <c r="G29319" s="7" t="n">
        <v>2</v>
      </c>
      <c r="H29319" s="7" t="n">
        <v>0</v>
      </c>
    </row>
    <row r="29320" spans="1:15">
      <c r="A29320" t="s">
        <v>4</v>
      </c>
      <c r="B29320" s="4" t="s">
        <v>5</v>
      </c>
    </row>
    <row r="29321" spans="1:15">
      <c r="A29321" t="n">
        <v>235210</v>
      </c>
      <c r="B29321" s="53" t="n">
        <v>28</v>
      </c>
    </row>
    <row r="29322" spans="1:15">
      <c r="A29322" t="s">
        <v>4</v>
      </c>
      <c r="B29322" s="4" t="s">
        <v>5</v>
      </c>
      <c r="C29322" s="4" t="s">
        <v>13</v>
      </c>
      <c r="D29322" s="4" t="s">
        <v>13</v>
      </c>
    </row>
    <row r="29323" spans="1:15">
      <c r="A29323" t="n">
        <v>235211</v>
      </c>
      <c r="B29323" s="105" t="n">
        <v>178</v>
      </c>
      <c r="C29323" s="7" t="n">
        <v>5</v>
      </c>
      <c r="D29323" s="7" t="n">
        <v>0</v>
      </c>
    </row>
    <row r="29324" spans="1:15">
      <c r="A29324" t="s">
        <v>4</v>
      </c>
      <c r="B29324" s="4" t="s">
        <v>5</v>
      </c>
      <c r="C29324" s="4" t="s">
        <v>13</v>
      </c>
      <c r="D29324" s="4" t="s">
        <v>13</v>
      </c>
    </row>
    <row r="29325" spans="1:15">
      <c r="A29325" t="n">
        <v>235214</v>
      </c>
      <c r="B29325" s="105" t="n">
        <v>178</v>
      </c>
      <c r="C29325" s="7" t="n">
        <v>2</v>
      </c>
      <c r="D29325" s="7" t="n">
        <v>0</v>
      </c>
    </row>
    <row r="29326" spans="1:15">
      <c r="A29326" t="s">
        <v>4</v>
      </c>
      <c r="B29326" s="4" t="s">
        <v>5</v>
      </c>
      <c r="C29326" s="4" t="s">
        <v>10</v>
      </c>
      <c r="D29326" s="4" t="s">
        <v>10</v>
      </c>
      <c r="E29326" s="4" t="s">
        <v>10</v>
      </c>
    </row>
    <row r="29327" spans="1:15">
      <c r="A29327" t="n">
        <v>235217</v>
      </c>
      <c r="B29327" s="57" t="n">
        <v>61</v>
      </c>
      <c r="C29327" s="7" t="n">
        <v>7034</v>
      </c>
      <c r="D29327" s="7" t="n">
        <v>19</v>
      </c>
      <c r="E29327" s="7" t="n">
        <v>1000</v>
      </c>
    </row>
    <row r="29328" spans="1:15">
      <c r="A29328" t="s">
        <v>4</v>
      </c>
      <c r="B29328" s="4" t="s">
        <v>5</v>
      </c>
      <c r="C29328" s="4" t="s">
        <v>10</v>
      </c>
    </row>
    <row r="29329" spans="1:8">
      <c r="A29329" t="n">
        <v>235224</v>
      </c>
      <c r="B29329" s="35" t="n">
        <v>16</v>
      </c>
      <c r="C29329" s="7" t="n">
        <v>300</v>
      </c>
    </row>
    <row r="29330" spans="1:8">
      <c r="A29330" t="s">
        <v>4</v>
      </c>
      <c r="B29330" s="4" t="s">
        <v>5</v>
      </c>
      <c r="C29330" s="4" t="s">
        <v>13</v>
      </c>
      <c r="D29330" s="4" t="s">
        <v>10</v>
      </c>
      <c r="E29330" s="4" t="s">
        <v>6</v>
      </c>
    </row>
    <row r="29331" spans="1:8">
      <c r="A29331" t="n">
        <v>235227</v>
      </c>
      <c r="B29331" s="40" t="n">
        <v>51</v>
      </c>
      <c r="C29331" s="7" t="n">
        <v>4</v>
      </c>
      <c r="D29331" s="7" t="n">
        <v>7034</v>
      </c>
      <c r="E29331" s="7" t="s">
        <v>158</v>
      </c>
    </row>
    <row r="29332" spans="1:8">
      <c r="A29332" t="s">
        <v>4</v>
      </c>
      <c r="B29332" s="4" t="s">
        <v>5</v>
      </c>
      <c r="C29332" s="4" t="s">
        <v>10</v>
      </c>
    </row>
    <row r="29333" spans="1:8">
      <c r="A29333" t="n">
        <v>235240</v>
      </c>
      <c r="B29333" s="35" t="n">
        <v>16</v>
      </c>
      <c r="C29333" s="7" t="n">
        <v>0</v>
      </c>
    </row>
    <row r="29334" spans="1:8">
      <c r="A29334" t="s">
        <v>4</v>
      </c>
      <c r="B29334" s="4" t="s">
        <v>5</v>
      </c>
      <c r="C29334" s="4" t="s">
        <v>10</v>
      </c>
      <c r="D29334" s="4" t="s">
        <v>13</v>
      </c>
      <c r="E29334" s="4" t="s">
        <v>9</v>
      </c>
      <c r="F29334" s="4" t="s">
        <v>72</v>
      </c>
      <c r="G29334" s="4" t="s">
        <v>13</v>
      </c>
      <c r="H29334" s="4" t="s">
        <v>13</v>
      </c>
    </row>
    <row r="29335" spans="1:8">
      <c r="A29335" t="n">
        <v>235243</v>
      </c>
      <c r="B29335" s="52" t="n">
        <v>26</v>
      </c>
      <c r="C29335" s="7" t="n">
        <v>7034</v>
      </c>
      <c r="D29335" s="7" t="n">
        <v>17</v>
      </c>
      <c r="E29335" s="7" t="n">
        <v>28326</v>
      </c>
      <c r="F29335" s="7" t="s">
        <v>1699</v>
      </c>
      <c r="G29335" s="7" t="n">
        <v>2</v>
      </c>
      <c r="H29335" s="7" t="n">
        <v>0</v>
      </c>
    </row>
    <row r="29336" spans="1:8">
      <c r="A29336" t="s">
        <v>4</v>
      </c>
      <c r="B29336" s="4" t="s">
        <v>5</v>
      </c>
    </row>
    <row r="29337" spans="1:8">
      <c r="A29337" t="n">
        <v>235267</v>
      </c>
      <c r="B29337" s="53" t="n">
        <v>28</v>
      </c>
    </row>
    <row r="29338" spans="1:8">
      <c r="A29338" t="s">
        <v>4</v>
      </c>
      <c r="B29338" s="4" t="s">
        <v>5</v>
      </c>
      <c r="C29338" s="4" t="s">
        <v>10</v>
      </c>
      <c r="D29338" s="4" t="s">
        <v>13</v>
      </c>
    </row>
    <row r="29339" spans="1:8">
      <c r="A29339" t="n">
        <v>235268</v>
      </c>
      <c r="B29339" s="54" t="n">
        <v>89</v>
      </c>
      <c r="C29339" s="7" t="n">
        <v>65533</v>
      </c>
      <c r="D29339" s="7" t="n">
        <v>1</v>
      </c>
    </row>
    <row r="29340" spans="1:8">
      <c r="A29340" t="s">
        <v>4</v>
      </c>
      <c r="B29340" s="4" t="s">
        <v>5</v>
      </c>
      <c r="C29340" s="4" t="s">
        <v>13</v>
      </c>
      <c r="D29340" s="4" t="s">
        <v>10</v>
      </c>
      <c r="E29340" s="4" t="s">
        <v>22</v>
      </c>
    </row>
    <row r="29341" spans="1:8">
      <c r="A29341" t="n">
        <v>235272</v>
      </c>
      <c r="B29341" s="28" t="n">
        <v>58</v>
      </c>
      <c r="C29341" s="7" t="n">
        <v>101</v>
      </c>
      <c r="D29341" s="7" t="n">
        <v>300</v>
      </c>
      <c r="E29341" s="7" t="n">
        <v>1</v>
      </c>
    </row>
    <row r="29342" spans="1:8">
      <c r="A29342" t="s">
        <v>4</v>
      </c>
      <c r="B29342" s="4" t="s">
        <v>5</v>
      </c>
      <c r="C29342" s="4" t="s">
        <v>13</v>
      </c>
      <c r="D29342" s="4" t="s">
        <v>10</v>
      </c>
    </row>
    <row r="29343" spans="1:8">
      <c r="A29343" t="n">
        <v>235280</v>
      </c>
      <c r="B29343" s="28" t="n">
        <v>58</v>
      </c>
      <c r="C29343" s="7" t="n">
        <v>254</v>
      </c>
      <c r="D29343" s="7" t="n">
        <v>0</v>
      </c>
    </row>
    <row r="29344" spans="1:8">
      <c r="A29344" t="s">
        <v>4</v>
      </c>
      <c r="B29344" s="4" t="s">
        <v>5</v>
      </c>
      <c r="C29344" s="4" t="s">
        <v>13</v>
      </c>
      <c r="D29344" s="4" t="s">
        <v>13</v>
      </c>
      <c r="E29344" s="4" t="s">
        <v>22</v>
      </c>
      <c r="F29344" s="4" t="s">
        <v>22</v>
      </c>
      <c r="G29344" s="4" t="s">
        <v>22</v>
      </c>
      <c r="H29344" s="4" t="s">
        <v>10</v>
      </c>
    </row>
    <row r="29345" spans="1:8">
      <c r="A29345" t="n">
        <v>235284</v>
      </c>
      <c r="B29345" s="25" t="n">
        <v>45</v>
      </c>
      <c r="C29345" s="7" t="n">
        <v>2</v>
      </c>
      <c r="D29345" s="7" t="n">
        <v>3</v>
      </c>
      <c r="E29345" s="7" t="n">
        <v>-63.6100006103516</v>
      </c>
      <c r="F29345" s="7" t="n">
        <v>-31.5</v>
      </c>
      <c r="G29345" s="7" t="n">
        <v>95.0500030517578</v>
      </c>
      <c r="H29345" s="7" t="n">
        <v>0</v>
      </c>
    </row>
    <row r="29346" spans="1:8">
      <c r="A29346" t="s">
        <v>4</v>
      </c>
      <c r="B29346" s="4" t="s">
        <v>5</v>
      </c>
      <c r="C29346" s="4" t="s">
        <v>13</v>
      </c>
      <c r="D29346" s="4" t="s">
        <v>13</v>
      </c>
      <c r="E29346" s="4" t="s">
        <v>22</v>
      </c>
      <c r="F29346" s="4" t="s">
        <v>22</v>
      </c>
      <c r="G29346" s="4" t="s">
        <v>22</v>
      </c>
      <c r="H29346" s="4" t="s">
        <v>10</v>
      </c>
      <c r="I29346" s="4" t="s">
        <v>13</v>
      </c>
    </row>
    <row r="29347" spans="1:8">
      <c r="A29347" t="n">
        <v>235301</v>
      </c>
      <c r="B29347" s="25" t="n">
        <v>45</v>
      </c>
      <c r="C29347" s="7" t="n">
        <v>4</v>
      </c>
      <c r="D29347" s="7" t="n">
        <v>3</v>
      </c>
      <c r="E29347" s="7" t="n">
        <v>347.190002441406</v>
      </c>
      <c r="F29347" s="7" t="n">
        <v>155.880004882813</v>
      </c>
      <c r="G29347" s="7" t="n">
        <v>14</v>
      </c>
      <c r="H29347" s="7" t="n">
        <v>0</v>
      </c>
      <c r="I29347" s="7" t="n">
        <v>0</v>
      </c>
    </row>
    <row r="29348" spans="1:8">
      <c r="A29348" t="s">
        <v>4</v>
      </c>
      <c r="B29348" s="4" t="s">
        <v>5</v>
      </c>
      <c r="C29348" s="4" t="s">
        <v>13</v>
      </c>
      <c r="D29348" s="4" t="s">
        <v>13</v>
      </c>
      <c r="E29348" s="4" t="s">
        <v>22</v>
      </c>
      <c r="F29348" s="4" t="s">
        <v>10</v>
      </c>
    </row>
    <row r="29349" spans="1:8">
      <c r="A29349" t="n">
        <v>235319</v>
      </c>
      <c r="B29349" s="25" t="n">
        <v>45</v>
      </c>
      <c r="C29349" s="7" t="n">
        <v>5</v>
      </c>
      <c r="D29349" s="7" t="n">
        <v>3</v>
      </c>
      <c r="E29349" s="7" t="n">
        <v>3.40000009536743</v>
      </c>
      <c r="F29349" s="7" t="n">
        <v>0</v>
      </c>
    </row>
    <row r="29350" spans="1:8">
      <c r="A29350" t="s">
        <v>4</v>
      </c>
      <c r="B29350" s="4" t="s">
        <v>5</v>
      </c>
      <c r="C29350" s="4" t="s">
        <v>13</v>
      </c>
      <c r="D29350" s="4" t="s">
        <v>13</v>
      </c>
      <c r="E29350" s="4" t="s">
        <v>22</v>
      </c>
      <c r="F29350" s="4" t="s">
        <v>10</v>
      </c>
    </row>
    <row r="29351" spans="1:8">
      <c r="A29351" t="n">
        <v>235328</v>
      </c>
      <c r="B29351" s="25" t="n">
        <v>45</v>
      </c>
      <c r="C29351" s="7" t="n">
        <v>11</v>
      </c>
      <c r="D29351" s="7" t="n">
        <v>3</v>
      </c>
      <c r="E29351" s="7" t="n">
        <v>35.7000007629395</v>
      </c>
      <c r="F29351" s="7" t="n">
        <v>0</v>
      </c>
    </row>
    <row r="29352" spans="1:8">
      <c r="A29352" t="s">
        <v>4</v>
      </c>
      <c r="B29352" s="4" t="s">
        <v>5</v>
      </c>
      <c r="C29352" s="4" t="s">
        <v>13</v>
      </c>
      <c r="D29352" s="4" t="s">
        <v>13</v>
      </c>
      <c r="E29352" s="4" t="s">
        <v>22</v>
      </c>
      <c r="F29352" s="4" t="s">
        <v>22</v>
      </c>
      <c r="G29352" s="4" t="s">
        <v>22</v>
      </c>
      <c r="H29352" s="4" t="s">
        <v>10</v>
      </c>
    </row>
    <row r="29353" spans="1:8">
      <c r="A29353" t="n">
        <v>235337</v>
      </c>
      <c r="B29353" s="25" t="n">
        <v>45</v>
      </c>
      <c r="C29353" s="7" t="n">
        <v>2</v>
      </c>
      <c r="D29353" s="7" t="n">
        <v>3</v>
      </c>
      <c r="E29353" s="7" t="n">
        <v>-63.6100006103516</v>
      </c>
      <c r="F29353" s="7" t="n">
        <v>-31.7099990844727</v>
      </c>
      <c r="G29353" s="7" t="n">
        <v>95.0500030517578</v>
      </c>
      <c r="H29353" s="7" t="n">
        <v>15000</v>
      </c>
    </row>
    <row r="29354" spans="1:8">
      <c r="A29354" t="s">
        <v>4</v>
      </c>
      <c r="B29354" s="4" t="s">
        <v>5</v>
      </c>
      <c r="C29354" s="4" t="s">
        <v>13</v>
      </c>
      <c r="D29354" s="4" t="s">
        <v>13</v>
      </c>
      <c r="E29354" s="4" t="s">
        <v>22</v>
      </c>
      <c r="F29354" s="4" t="s">
        <v>22</v>
      </c>
      <c r="G29354" s="4" t="s">
        <v>22</v>
      </c>
      <c r="H29354" s="4" t="s">
        <v>10</v>
      </c>
      <c r="I29354" s="4" t="s">
        <v>13</v>
      </c>
    </row>
    <row r="29355" spans="1:8">
      <c r="A29355" t="n">
        <v>235354</v>
      </c>
      <c r="B29355" s="25" t="n">
        <v>45</v>
      </c>
      <c r="C29355" s="7" t="n">
        <v>4</v>
      </c>
      <c r="D29355" s="7" t="n">
        <v>3</v>
      </c>
      <c r="E29355" s="7" t="n">
        <v>348.140014648438</v>
      </c>
      <c r="F29355" s="7" t="n">
        <v>156.199996948242</v>
      </c>
      <c r="G29355" s="7" t="n">
        <v>14</v>
      </c>
      <c r="H29355" s="7" t="n">
        <v>15000</v>
      </c>
      <c r="I29355" s="7" t="n">
        <v>1</v>
      </c>
    </row>
    <row r="29356" spans="1:8">
      <c r="A29356" t="s">
        <v>4</v>
      </c>
      <c r="B29356" s="4" t="s">
        <v>5</v>
      </c>
      <c r="C29356" s="4" t="s">
        <v>13</v>
      </c>
      <c r="D29356" s="4" t="s">
        <v>13</v>
      </c>
      <c r="E29356" s="4" t="s">
        <v>22</v>
      </c>
      <c r="F29356" s="4" t="s">
        <v>10</v>
      </c>
    </row>
    <row r="29357" spans="1:8">
      <c r="A29357" t="n">
        <v>235372</v>
      </c>
      <c r="B29357" s="25" t="n">
        <v>45</v>
      </c>
      <c r="C29357" s="7" t="n">
        <v>5</v>
      </c>
      <c r="D29357" s="7" t="n">
        <v>3</v>
      </c>
      <c r="E29357" s="7" t="n">
        <v>3.40000009536743</v>
      </c>
      <c r="F29357" s="7" t="n">
        <v>15000</v>
      </c>
    </row>
    <row r="29358" spans="1:8">
      <c r="A29358" t="s">
        <v>4</v>
      </c>
      <c r="B29358" s="4" t="s">
        <v>5</v>
      </c>
      <c r="C29358" s="4" t="s">
        <v>13</v>
      </c>
      <c r="D29358" s="4" t="s">
        <v>13</v>
      </c>
      <c r="E29358" s="4" t="s">
        <v>22</v>
      </c>
      <c r="F29358" s="4" t="s">
        <v>10</v>
      </c>
    </row>
    <row r="29359" spans="1:8">
      <c r="A29359" t="n">
        <v>235381</v>
      </c>
      <c r="B29359" s="25" t="n">
        <v>45</v>
      </c>
      <c r="C29359" s="7" t="n">
        <v>11</v>
      </c>
      <c r="D29359" s="7" t="n">
        <v>3</v>
      </c>
      <c r="E29359" s="7" t="n">
        <v>35.7000007629395</v>
      </c>
      <c r="F29359" s="7" t="n">
        <v>15000</v>
      </c>
    </row>
    <row r="29360" spans="1:8">
      <c r="A29360" t="s">
        <v>4</v>
      </c>
      <c r="B29360" s="4" t="s">
        <v>5</v>
      </c>
      <c r="C29360" s="4" t="s">
        <v>13</v>
      </c>
      <c r="D29360" s="4" t="s">
        <v>10</v>
      </c>
      <c r="E29360" s="4" t="s">
        <v>10</v>
      </c>
      <c r="F29360" s="4" t="s">
        <v>9</v>
      </c>
    </row>
    <row r="29361" spans="1:9">
      <c r="A29361" t="n">
        <v>235390</v>
      </c>
      <c r="B29361" s="86" t="n">
        <v>84</v>
      </c>
      <c r="C29361" s="7" t="n">
        <v>0</v>
      </c>
      <c r="D29361" s="7" t="n">
        <v>0</v>
      </c>
      <c r="E29361" s="7" t="n">
        <v>0</v>
      </c>
      <c r="F29361" s="7" t="n">
        <v>1036831949</v>
      </c>
    </row>
    <row r="29362" spans="1:9">
      <c r="A29362" t="s">
        <v>4</v>
      </c>
      <c r="B29362" s="4" t="s">
        <v>5</v>
      </c>
      <c r="C29362" s="4" t="s">
        <v>13</v>
      </c>
      <c r="D29362" s="4" t="s">
        <v>10</v>
      </c>
    </row>
    <row r="29363" spans="1:9">
      <c r="A29363" t="n">
        <v>235400</v>
      </c>
      <c r="B29363" s="28" t="n">
        <v>58</v>
      </c>
      <c r="C29363" s="7" t="n">
        <v>255</v>
      </c>
      <c r="D29363" s="7" t="n">
        <v>0</v>
      </c>
    </row>
    <row r="29364" spans="1:9">
      <c r="A29364" t="s">
        <v>4</v>
      </c>
      <c r="B29364" s="4" t="s">
        <v>5</v>
      </c>
      <c r="C29364" s="4" t="s">
        <v>10</v>
      </c>
    </row>
    <row r="29365" spans="1:9">
      <c r="A29365" t="n">
        <v>235404</v>
      </c>
      <c r="B29365" s="35" t="n">
        <v>16</v>
      </c>
      <c r="C29365" s="7" t="n">
        <v>500</v>
      </c>
    </row>
    <row r="29366" spans="1:9">
      <c r="A29366" t="s">
        <v>4</v>
      </c>
      <c r="B29366" s="4" t="s">
        <v>5</v>
      </c>
      <c r="C29366" s="4" t="s">
        <v>13</v>
      </c>
      <c r="D29366" s="4" t="s">
        <v>10</v>
      </c>
      <c r="E29366" s="4" t="s">
        <v>6</v>
      </c>
    </row>
    <row r="29367" spans="1:9">
      <c r="A29367" t="n">
        <v>235407</v>
      </c>
      <c r="B29367" s="40" t="n">
        <v>51</v>
      </c>
      <c r="C29367" s="7" t="n">
        <v>4</v>
      </c>
      <c r="D29367" s="7" t="n">
        <v>19</v>
      </c>
      <c r="E29367" s="7" t="s">
        <v>713</v>
      </c>
    </row>
    <row r="29368" spans="1:9">
      <c r="A29368" t="s">
        <v>4</v>
      </c>
      <c r="B29368" s="4" t="s">
        <v>5</v>
      </c>
      <c r="C29368" s="4" t="s">
        <v>10</v>
      </c>
    </row>
    <row r="29369" spans="1:9">
      <c r="A29369" t="n">
        <v>235421</v>
      </c>
      <c r="B29369" s="35" t="n">
        <v>16</v>
      </c>
      <c r="C29369" s="7" t="n">
        <v>0</v>
      </c>
    </row>
    <row r="29370" spans="1:9">
      <c r="A29370" t="s">
        <v>4</v>
      </c>
      <c r="B29370" s="4" t="s">
        <v>5</v>
      </c>
      <c r="C29370" s="4" t="s">
        <v>10</v>
      </c>
      <c r="D29370" s="4" t="s">
        <v>13</v>
      </c>
      <c r="E29370" s="4" t="s">
        <v>9</v>
      </c>
      <c r="F29370" s="4" t="s">
        <v>72</v>
      </c>
      <c r="G29370" s="4" t="s">
        <v>13</v>
      </c>
      <c r="H29370" s="4" t="s">
        <v>13</v>
      </c>
      <c r="I29370" s="4" t="s">
        <v>13</v>
      </c>
      <c r="J29370" s="4" t="s">
        <v>9</v>
      </c>
      <c r="K29370" s="4" t="s">
        <v>72</v>
      </c>
      <c r="L29370" s="4" t="s">
        <v>13</v>
      </c>
      <c r="M29370" s="4" t="s">
        <v>13</v>
      </c>
    </row>
    <row r="29371" spans="1:9">
      <c r="A29371" t="n">
        <v>235424</v>
      </c>
      <c r="B29371" s="52" t="n">
        <v>26</v>
      </c>
      <c r="C29371" s="7" t="n">
        <v>19</v>
      </c>
      <c r="D29371" s="7" t="n">
        <v>17</v>
      </c>
      <c r="E29371" s="7" t="n">
        <v>29363</v>
      </c>
      <c r="F29371" s="7" t="s">
        <v>1700</v>
      </c>
      <c r="G29371" s="7" t="n">
        <v>2</v>
      </c>
      <c r="H29371" s="7" t="n">
        <v>3</v>
      </c>
      <c r="I29371" s="7" t="n">
        <v>17</v>
      </c>
      <c r="J29371" s="7" t="n">
        <v>29364</v>
      </c>
      <c r="K29371" s="7" t="s">
        <v>1701</v>
      </c>
      <c r="L29371" s="7" t="n">
        <v>2</v>
      </c>
      <c r="M29371" s="7" t="n">
        <v>0</v>
      </c>
    </row>
    <row r="29372" spans="1:9">
      <c r="A29372" t="s">
        <v>4</v>
      </c>
      <c r="B29372" s="4" t="s">
        <v>5</v>
      </c>
    </row>
    <row r="29373" spans="1:9">
      <c r="A29373" t="n">
        <v>235644</v>
      </c>
      <c r="B29373" s="53" t="n">
        <v>28</v>
      </c>
    </row>
    <row r="29374" spans="1:9">
      <c r="A29374" t="s">
        <v>4</v>
      </c>
      <c r="B29374" s="4" t="s">
        <v>5</v>
      </c>
      <c r="C29374" s="4" t="s">
        <v>13</v>
      </c>
      <c r="D29374" s="4" t="s">
        <v>13</v>
      </c>
      <c r="E29374" s="4" t="s">
        <v>13</v>
      </c>
      <c r="F29374" s="4" t="s">
        <v>22</v>
      </c>
      <c r="G29374" s="4" t="s">
        <v>22</v>
      </c>
      <c r="H29374" s="4" t="s">
        <v>22</v>
      </c>
      <c r="I29374" s="4" t="s">
        <v>22</v>
      </c>
      <c r="J29374" s="4" t="s">
        <v>22</v>
      </c>
      <c r="K29374" s="4" t="s">
        <v>22</v>
      </c>
    </row>
    <row r="29375" spans="1:9">
      <c r="A29375" t="n">
        <v>235645</v>
      </c>
      <c r="B29375" s="105" t="n">
        <v>178</v>
      </c>
      <c r="C29375" s="7" t="n">
        <v>6</v>
      </c>
      <c r="D29375" s="7" t="n">
        <v>0</v>
      </c>
      <c r="E29375" s="7" t="n">
        <v>0</v>
      </c>
      <c r="F29375" s="7" t="n">
        <v>0</v>
      </c>
      <c r="G29375" s="7" t="n">
        <v>0.649999976158142</v>
      </c>
      <c r="H29375" s="7" t="n">
        <v>0</v>
      </c>
      <c r="I29375" s="7" t="n">
        <v>0</v>
      </c>
      <c r="J29375" s="7" t="n">
        <v>0</v>
      </c>
      <c r="K29375" s="7" t="n">
        <v>1</v>
      </c>
    </row>
    <row r="29376" spans="1:9">
      <c r="A29376" t="s">
        <v>4</v>
      </c>
      <c r="B29376" s="4" t="s">
        <v>5</v>
      </c>
      <c r="C29376" s="4" t="s">
        <v>13</v>
      </c>
      <c r="D29376" s="4" t="s">
        <v>13</v>
      </c>
      <c r="E29376" s="4" t="s">
        <v>13</v>
      </c>
      <c r="F29376" s="4" t="s">
        <v>22</v>
      </c>
      <c r="G29376" s="4" t="s">
        <v>22</v>
      </c>
      <c r="H29376" s="4" t="s">
        <v>22</v>
      </c>
      <c r="I29376" s="4" t="s">
        <v>22</v>
      </c>
      <c r="J29376" s="4" t="s">
        <v>22</v>
      </c>
      <c r="K29376" s="4" t="s">
        <v>22</v>
      </c>
    </row>
    <row r="29377" spans="1:13">
      <c r="A29377" t="n">
        <v>235673</v>
      </c>
      <c r="B29377" s="105" t="n">
        <v>178</v>
      </c>
      <c r="C29377" s="7" t="n">
        <v>6</v>
      </c>
      <c r="D29377" s="7" t="n">
        <v>0</v>
      </c>
      <c r="E29377" s="7" t="n">
        <v>1</v>
      </c>
      <c r="F29377" s="7" t="n">
        <v>0.349999994039536</v>
      </c>
      <c r="G29377" s="7" t="n">
        <v>0.540000021457672</v>
      </c>
      <c r="H29377" s="7" t="n">
        <v>0</v>
      </c>
      <c r="I29377" s="7" t="n">
        <v>0</v>
      </c>
      <c r="J29377" s="7" t="n">
        <v>0</v>
      </c>
      <c r="K29377" s="7" t="n">
        <v>1</v>
      </c>
    </row>
    <row r="29378" spans="1:13">
      <c r="A29378" t="s">
        <v>4</v>
      </c>
      <c r="B29378" s="4" t="s">
        <v>5</v>
      </c>
      <c r="C29378" s="4" t="s">
        <v>13</v>
      </c>
      <c r="D29378" s="4" t="s">
        <v>13</v>
      </c>
      <c r="E29378" s="4" t="s">
        <v>13</v>
      </c>
      <c r="F29378" s="4" t="s">
        <v>22</v>
      </c>
      <c r="G29378" s="4" t="s">
        <v>22</v>
      </c>
      <c r="H29378" s="4" t="s">
        <v>22</v>
      </c>
      <c r="I29378" s="4" t="s">
        <v>22</v>
      </c>
      <c r="J29378" s="4" t="s">
        <v>22</v>
      </c>
      <c r="K29378" s="4" t="s">
        <v>22</v>
      </c>
    </row>
    <row r="29379" spans="1:13">
      <c r="A29379" t="n">
        <v>235701</v>
      </c>
      <c r="B29379" s="105" t="n">
        <v>178</v>
      </c>
      <c r="C29379" s="7" t="n">
        <v>6</v>
      </c>
      <c r="D29379" s="7" t="n">
        <v>0</v>
      </c>
      <c r="E29379" s="7" t="n">
        <v>2</v>
      </c>
      <c r="F29379" s="7" t="n">
        <v>0</v>
      </c>
      <c r="G29379" s="7" t="n">
        <v>0</v>
      </c>
      <c r="H29379" s="7" t="n">
        <v>0</v>
      </c>
      <c r="I29379" s="7" t="n">
        <v>0</v>
      </c>
      <c r="J29379" s="7" t="n">
        <v>0</v>
      </c>
      <c r="K29379" s="7" t="n">
        <v>1</v>
      </c>
    </row>
    <row r="29380" spans="1:13">
      <c r="A29380" t="s">
        <v>4</v>
      </c>
      <c r="B29380" s="4" t="s">
        <v>5</v>
      </c>
      <c r="C29380" s="4" t="s">
        <v>13</v>
      </c>
      <c r="D29380" s="4" t="s">
        <v>13</v>
      </c>
      <c r="E29380" s="4" t="s">
        <v>13</v>
      </c>
      <c r="F29380" s="4" t="s">
        <v>22</v>
      </c>
      <c r="G29380" s="4" t="s">
        <v>22</v>
      </c>
      <c r="H29380" s="4" t="s">
        <v>22</v>
      </c>
      <c r="I29380" s="4" t="s">
        <v>22</v>
      </c>
      <c r="J29380" s="4" t="s">
        <v>22</v>
      </c>
      <c r="K29380" s="4" t="s">
        <v>22</v>
      </c>
    </row>
    <row r="29381" spans="1:13">
      <c r="A29381" t="n">
        <v>235729</v>
      </c>
      <c r="B29381" s="105" t="n">
        <v>178</v>
      </c>
      <c r="C29381" s="7" t="n">
        <v>6</v>
      </c>
      <c r="D29381" s="7" t="n">
        <v>0</v>
      </c>
      <c r="E29381" s="7" t="n">
        <v>3</v>
      </c>
      <c r="F29381" s="7" t="n">
        <v>0.430000007152557</v>
      </c>
      <c r="G29381" s="7" t="n">
        <v>0</v>
      </c>
      <c r="H29381" s="7" t="n">
        <v>0</v>
      </c>
      <c r="I29381" s="7" t="n">
        <v>0</v>
      </c>
      <c r="J29381" s="7" t="n">
        <v>0</v>
      </c>
      <c r="K29381" s="7" t="n">
        <v>1</v>
      </c>
    </row>
    <row r="29382" spans="1:13">
      <c r="A29382" t="s">
        <v>4</v>
      </c>
      <c r="B29382" s="4" t="s">
        <v>5</v>
      </c>
      <c r="C29382" s="4" t="s">
        <v>13</v>
      </c>
      <c r="D29382" s="4" t="s">
        <v>13</v>
      </c>
      <c r="E29382" s="4" t="s">
        <v>10</v>
      </c>
      <c r="F29382" s="4" t="s">
        <v>22</v>
      </c>
      <c r="G29382" s="4" t="s">
        <v>22</v>
      </c>
      <c r="H29382" s="4" t="s">
        <v>22</v>
      </c>
      <c r="I29382" s="4" t="s">
        <v>22</v>
      </c>
      <c r="J29382" s="4" t="s">
        <v>22</v>
      </c>
      <c r="K29382" s="4" t="s">
        <v>22</v>
      </c>
      <c r="L29382" s="4" t="s">
        <v>22</v>
      </c>
    </row>
    <row r="29383" spans="1:13">
      <c r="A29383" t="n">
        <v>235757</v>
      </c>
      <c r="B29383" s="105" t="n">
        <v>178</v>
      </c>
      <c r="C29383" s="7" t="n">
        <v>1</v>
      </c>
      <c r="D29383" s="7" t="n">
        <v>0</v>
      </c>
      <c r="E29383" s="7" t="n">
        <v>23</v>
      </c>
      <c r="F29383" s="7" t="n">
        <v>0.0799999982118607</v>
      </c>
      <c r="G29383" s="7" t="n">
        <v>-0.0199999995529652</v>
      </c>
      <c r="H29383" s="7" t="n">
        <v>0</v>
      </c>
      <c r="I29383" s="7" t="n">
        <v>330</v>
      </c>
      <c r="J29383" s="7" t="n">
        <v>0</v>
      </c>
      <c r="K29383" s="7" t="n">
        <v>2.40000009536743</v>
      </c>
      <c r="L29383" s="7" t="n">
        <v>0</v>
      </c>
    </row>
    <row r="29384" spans="1:13">
      <c r="A29384" t="s">
        <v>4</v>
      </c>
      <c r="B29384" s="4" t="s">
        <v>5</v>
      </c>
      <c r="C29384" s="4" t="s">
        <v>13</v>
      </c>
      <c r="D29384" s="4" t="s">
        <v>13</v>
      </c>
      <c r="E29384" s="4" t="s">
        <v>22</v>
      </c>
    </row>
    <row r="29385" spans="1:13">
      <c r="A29385" t="n">
        <v>235790</v>
      </c>
      <c r="B29385" s="105" t="n">
        <v>178</v>
      </c>
      <c r="C29385" s="7" t="n">
        <v>3</v>
      </c>
      <c r="D29385" s="7" t="n">
        <v>0</v>
      </c>
      <c r="E29385" s="7" t="n">
        <v>0.25</v>
      </c>
    </row>
    <row r="29386" spans="1:13">
      <c r="A29386" t="s">
        <v>4</v>
      </c>
      <c r="B29386" s="4" t="s">
        <v>5</v>
      </c>
      <c r="C29386" s="4" t="s">
        <v>13</v>
      </c>
      <c r="D29386" s="4" t="s">
        <v>13</v>
      </c>
    </row>
    <row r="29387" spans="1:13">
      <c r="A29387" t="n">
        <v>235797</v>
      </c>
      <c r="B29387" s="105" t="n">
        <v>178</v>
      </c>
      <c r="C29387" s="7" t="n">
        <v>5</v>
      </c>
      <c r="D29387" s="7" t="n">
        <v>0</v>
      </c>
    </row>
    <row r="29388" spans="1:13">
      <c r="A29388" t="s">
        <v>4</v>
      </c>
      <c r="B29388" s="4" t="s">
        <v>5</v>
      </c>
      <c r="C29388" s="4" t="s">
        <v>13</v>
      </c>
      <c r="D29388" s="4" t="s">
        <v>13</v>
      </c>
      <c r="E29388" s="4" t="s">
        <v>13</v>
      </c>
      <c r="F29388" s="4" t="s">
        <v>13</v>
      </c>
    </row>
    <row r="29389" spans="1:13">
      <c r="A29389" t="n">
        <v>235800</v>
      </c>
      <c r="B29389" s="13" t="n">
        <v>14</v>
      </c>
      <c r="C29389" s="7" t="n">
        <v>0</v>
      </c>
      <c r="D29389" s="7" t="n">
        <v>128</v>
      </c>
      <c r="E29389" s="7" t="n">
        <v>0</v>
      </c>
      <c r="F29389" s="7" t="n">
        <v>0</v>
      </c>
    </row>
    <row r="29390" spans="1:13">
      <c r="A29390" t="s">
        <v>4</v>
      </c>
      <c r="B29390" s="4" t="s">
        <v>5</v>
      </c>
      <c r="C29390" s="4" t="s">
        <v>13</v>
      </c>
      <c r="D29390" s="4" t="s">
        <v>10</v>
      </c>
      <c r="E29390" s="4" t="s">
        <v>10</v>
      </c>
      <c r="F29390" s="4" t="s">
        <v>13</v>
      </c>
    </row>
    <row r="29391" spans="1:13">
      <c r="A29391" t="n">
        <v>235805</v>
      </c>
      <c r="B29391" s="29" t="n">
        <v>25</v>
      </c>
      <c r="C29391" s="7" t="n">
        <v>1</v>
      </c>
      <c r="D29391" s="7" t="n">
        <v>40</v>
      </c>
      <c r="E29391" s="7" t="n">
        <v>350</v>
      </c>
      <c r="F29391" s="7" t="n">
        <v>3</v>
      </c>
    </row>
    <row r="29392" spans="1:13">
      <c r="A29392" t="s">
        <v>4</v>
      </c>
      <c r="B29392" s="4" t="s">
        <v>5</v>
      </c>
      <c r="C29392" s="4" t="s">
        <v>13</v>
      </c>
      <c r="D29392" s="4" t="s">
        <v>10</v>
      </c>
      <c r="E29392" s="4" t="s">
        <v>6</v>
      </c>
    </row>
    <row r="29393" spans="1:12">
      <c r="A29393" t="n">
        <v>235812</v>
      </c>
      <c r="B29393" s="40" t="n">
        <v>51</v>
      </c>
      <c r="C29393" s="7" t="n">
        <v>4</v>
      </c>
      <c r="D29393" s="7" t="n">
        <v>23</v>
      </c>
      <c r="E29393" s="7" t="s">
        <v>1702</v>
      </c>
    </row>
    <row r="29394" spans="1:12">
      <c r="A29394" t="s">
        <v>4</v>
      </c>
      <c r="B29394" s="4" t="s">
        <v>5</v>
      </c>
      <c r="C29394" s="4" t="s">
        <v>10</v>
      </c>
    </row>
    <row r="29395" spans="1:12">
      <c r="A29395" t="n">
        <v>235826</v>
      </c>
      <c r="B29395" s="35" t="n">
        <v>16</v>
      </c>
      <c r="C29395" s="7" t="n">
        <v>0</v>
      </c>
    </row>
    <row r="29396" spans="1:12">
      <c r="A29396" t="s">
        <v>4</v>
      </c>
      <c r="B29396" s="4" t="s">
        <v>5</v>
      </c>
      <c r="C29396" s="4" t="s">
        <v>10</v>
      </c>
      <c r="D29396" s="4" t="s">
        <v>13</v>
      </c>
      <c r="E29396" s="4" t="s">
        <v>9</v>
      </c>
      <c r="F29396" s="4" t="s">
        <v>72</v>
      </c>
      <c r="G29396" s="4" t="s">
        <v>13</v>
      </c>
      <c r="H29396" s="4" t="s">
        <v>13</v>
      </c>
      <c r="I29396" s="4" t="s">
        <v>13</v>
      </c>
      <c r="J29396" s="4" t="s">
        <v>9</v>
      </c>
      <c r="K29396" s="4" t="s">
        <v>72</v>
      </c>
      <c r="L29396" s="4" t="s">
        <v>13</v>
      </c>
      <c r="M29396" s="4" t="s">
        <v>13</v>
      </c>
    </row>
    <row r="29397" spans="1:12">
      <c r="A29397" t="n">
        <v>235829</v>
      </c>
      <c r="B29397" s="52" t="n">
        <v>26</v>
      </c>
      <c r="C29397" s="7" t="n">
        <v>23</v>
      </c>
      <c r="D29397" s="7" t="n">
        <v>17</v>
      </c>
      <c r="E29397" s="7" t="n">
        <v>28327</v>
      </c>
      <c r="F29397" s="7" t="s">
        <v>1703</v>
      </c>
      <c r="G29397" s="7" t="n">
        <v>2</v>
      </c>
      <c r="H29397" s="7" t="n">
        <v>3</v>
      </c>
      <c r="I29397" s="7" t="n">
        <v>17</v>
      </c>
      <c r="J29397" s="7" t="n">
        <v>28328</v>
      </c>
      <c r="K29397" s="7" t="s">
        <v>1704</v>
      </c>
      <c r="L29397" s="7" t="n">
        <v>2</v>
      </c>
      <c r="M29397" s="7" t="n">
        <v>0</v>
      </c>
    </row>
    <row r="29398" spans="1:12">
      <c r="A29398" t="s">
        <v>4</v>
      </c>
      <c r="B29398" s="4" t="s">
        <v>5</v>
      </c>
    </row>
    <row r="29399" spans="1:12">
      <c r="A29399" t="n">
        <v>235923</v>
      </c>
      <c r="B29399" s="53" t="n">
        <v>28</v>
      </c>
    </row>
    <row r="29400" spans="1:12">
      <c r="A29400" t="s">
        <v>4</v>
      </c>
      <c r="B29400" s="4" t="s">
        <v>5</v>
      </c>
      <c r="C29400" s="4" t="s">
        <v>10</v>
      </c>
      <c r="D29400" s="4" t="s">
        <v>13</v>
      </c>
    </row>
    <row r="29401" spans="1:12">
      <c r="A29401" t="n">
        <v>235924</v>
      </c>
      <c r="B29401" s="54" t="n">
        <v>89</v>
      </c>
      <c r="C29401" s="7" t="n">
        <v>65533</v>
      </c>
      <c r="D29401" s="7" t="n">
        <v>1</v>
      </c>
    </row>
    <row r="29402" spans="1:12">
      <c r="A29402" t="s">
        <v>4</v>
      </c>
      <c r="B29402" s="4" t="s">
        <v>5</v>
      </c>
      <c r="C29402" s="4" t="s">
        <v>13</v>
      </c>
      <c r="D29402" s="4" t="s">
        <v>10</v>
      </c>
      <c r="E29402" s="4" t="s">
        <v>10</v>
      </c>
      <c r="F29402" s="4" t="s">
        <v>13</v>
      </c>
    </row>
    <row r="29403" spans="1:12">
      <c r="A29403" t="n">
        <v>235928</v>
      </c>
      <c r="B29403" s="29" t="n">
        <v>25</v>
      </c>
      <c r="C29403" s="7" t="n">
        <v>1</v>
      </c>
      <c r="D29403" s="7" t="n">
        <v>65535</v>
      </c>
      <c r="E29403" s="7" t="n">
        <v>65535</v>
      </c>
      <c r="F29403" s="7" t="n">
        <v>0</v>
      </c>
    </row>
    <row r="29404" spans="1:12">
      <c r="A29404" t="s">
        <v>4</v>
      </c>
      <c r="B29404" s="4" t="s">
        <v>5</v>
      </c>
      <c r="C29404" s="4" t="s">
        <v>9</v>
      </c>
    </row>
    <row r="29405" spans="1:12">
      <c r="A29405" t="n">
        <v>235935</v>
      </c>
      <c r="B29405" s="50" t="n">
        <v>15</v>
      </c>
      <c r="C29405" s="7" t="n">
        <v>32768</v>
      </c>
    </row>
    <row r="29406" spans="1:12">
      <c r="A29406" t="s">
        <v>4</v>
      </c>
      <c r="B29406" s="4" t="s">
        <v>5</v>
      </c>
      <c r="C29406" s="4" t="s">
        <v>13</v>
      </c>
      <c r="D29406" s="4" t="s">
        <v>10</v>
      </c>
      <c r="E29406" s="4" t="s">
        <v>6</v>
      </c>
    </row>
    <row r="29407" spans="1:12">
      <c r="A29407" t="n">
        <v>235940</v>
      </c>
      <c r="B29407" s="40" t="n">
        <v>51</v>
      </c>
      <c r="C29407" s="7" t="n">
        <v>4</v>
      </c>
      <c r="D29407" s="7" t="n">
        <v>19</v>
      </c>
      <c r="E29407" s="7" t="s">
        <v>1705</v>
      </c>
    </row>
    <row r="29408" spans="1:12">
      <c r="A29408" t="s">
        <v>4</v>
      </c>
      <c r="B29408" s="4" t="s">
        <v>5</v>
      </c>
      <c r="C29408" s="4" t="s">
        <v>10</v>
      </c>
    </row>
    <row r="29409" spans="1:13">
      <c r="A29409" t="n">
        <v>235957</v>
      </c>
      <c r="B29409" s="35" t="n">
        <v>16</v>
      </c>
      <c r="C29409" s="7" t="n">
        <v>0</v>
      </c>
    </row>
    <row r="29410" spans="1:13">
      <c r="A29410" t="s">
        <v>4</v>
      </c>
      <c r="B29410" s="4" t="s">
        <v>5</v>
      </c>
      <c r="C29410" s="4" t="s">
        <v>10</v>
      </c>
      <c r="D29410" s="4" t="s">
        <v>13</v>
      </c>
      <c r="E29410" s="4" t="s">
        <v>9</v>
      </c>
      <c r="F29410" s="4" t="s">
        <v>72</v>
      </c>
      <c r="G29410" s="4" t="s">
        <v>13</v>
      </c>
      <c r="H29410" s="4" t="s">
        <v>13</v>
      </c>
      <c r="I29410" s="4" t="s">
        <v>13</v>
      </c>
      <c r="J29410" s="4" t="s">
        <v>9</v>
      </c>
      <c r="K29410" s="4" t="s">
        <v>72</v>
      </c>
      <c r="L29410" s="4" t="s">
        <v>13</v>
      </c>
      <c r="M29410" s="4" t="s">
        <v>13</v>
      </c>
    </row>
    <row r="29411" spans="1:13">
      <c r="A29411" t="n">
        <v>235960</v>
      </c>
      <c r="B29411" s="52" t="n">
        <v>26</v>
      </c>
      <c r="C29411" s="7" t="n">
        <v>19</v>
      </c>
      <c r="D29411" s="7" t="n">
        <v>17</v>
      </c>
      <c r="E29411" s="7" t="n">
        <v>29365</v>
      </c>
      <c r="F29411" s="7" t="s">
        <v>1706</v>
      </c>
      <c r="G29411" s="7" t="n">
        <v>2</v>
      </c>
      <c r="H29411" s="7" t="n">
        <v>3</v>
      </c>
      <c r="I29411" s="7" t="n">
        <v>17</v>
      </c>
      <c r="J29411" s="7" t="n">
        <v>29366</v>
      </c>
      <c r="K29411" s="7" t="s">
        <v>1707</v>
      </c>
      <c r="L29411" s="7" t="n">
        <v>2</v>
      </c>
      <c r="M29411" s="7" t="n">
        <v>0</v>
      </c>
    </row>
    <row r="29412" spans="1:13">
      <c r="A29412" t="s">
        <v>4</v>
      </c>
      <c r="B29412" s="4" t="s">
        <v>5</v>
      </c>
    </row>
    <row r="29413" spans="1:13">
      <c r="A29413" t="n">
        <v>236171</v>
      </c>
      <c r="B29413" s="53" t="n">
        <v>28</v>
      </c>
    </row>
    <row r="29414" spans="1:13">
      <c r="A29414" t="s">
        <v>4</v>
      </c>
      <c r="B29414" s="4" t="s">
        <v>5</v>
      </c>
      <c r="C29414" s="4" t="s">
        <v>10</v>
      </c>
      <c r="D29414" s="4" t="s">
        <v>13</v>
      </c>
    </row>
    <row r="29415" spans="1:13">
      <c r="A29415" t="n">
        <v>236172</v>
      </c>
      <c r="B29415" s="54" t="n">
        <v>89</v>
      </c>
      <c r="C29415" s="7" t="n">
        <v>65533</v>
      </c>
      <c r="D29415" s="7" t="n">
        <v>1</v>
      </c>
    </row>
    <row r="29416" spans="1:13">
      <c r="A29416" t="s">
        <v>4</v>
      </c>
      <c r="B29416" s="4" t="s">
        <v>5</v>
      </c>
      <c r="C29416" s="4" t="s">
        <v>13</v>
      </c>
      <c r="D29416" s="4" t="s">
        <v>13</v>
      </c>
      <c r="E29416" s="4" t="s">
        <v>22</v>
      </c>
    </row>
    <row r="29417" spans="1:13">
      <c r="A29417" t="n">
        <v>236176</v>
      </c>
      <c r="B29417" s="105" t="n">
        <v>178</v>
      </c>
      <c r="C29417" s="7" t="n">
        <v>4</v>
      </c>
      <c r="D29417" s="7" t="n">
        <v>0</v>
      </c>
      <c r="E29417" s="7" t="n">
        <v>0.25</v>
      </c>
    </row>
    <row r="29418" spans="1:13">
      <c r="A29418" t="s">
        <v>4</v>
      </c>
      <c r="B29418" s="4" t="s">
        <v>5</v>
      </c>
      <c r="C29418" s="4" t="s">
        <v>10</v>
      </c>
      <c r="D29418" s="4" t="s">
        <v>13</v>
      </c>
      <c r="E29418" s="4" t="s">
        <v>6</v>
      </c>
      <c r="F29418" s="4" t="s">
        <v>22</v>
      </c>
      <c r="G29418" s="4" t="s">
        <v>22</v>
      </c>
      <c r="H29418" s="4" t="s">
        <v>22</v>
      </c>
    </row>
    <row r="29419" spans="1:13">
      <c r="A29419" t="n">
        <v>236183</v>
      </c>
      <c r="B29419" s="39" t="n">
        <v>48</v>
      </c>
      <c r="C29419" s="7" t="n">
        <v>19</v>
      </c>
      <c r="D29419" s="7" t="n">
        <v>0</v>
      </c>
      <c r="E29419" s="7" t="s">
        <v>1686</v>
      </c>
      <c r="F29419" s="7" t="n">
        <v>0.200000002980232</v>
      </c>
      <c r="G29419" s="7" t="n">
        <v>0.5</v>
      </c>
      <c r="H29419" s="7" t="n">
        <v>0</v>
      </c>
    </row>
    <row r="29420" spans="1:13">
      <c r="A29420" t="s">
        <v>4</v>
      </c>
      <c r="B29420" s="4" t="s">
        <v>5</v>
      </c>
      <c r="C29420" s="4" t="s">
        <v>10</v>
      </c>
      <c r="D29420" s="4" t="s">
        <v>22</v>
      </c>
      <c r="E29420" s="4" t="s">
        <v>22</v>
      </c>
      <c r="F29420" s="4" t="s">
        <v>13</v>
      </c>
    </row>
    <row r="29421" spans="1:13">
      <c r="A29421" t="n">
        <v>236209</v>
      </c>
      <c r="B29421" s="59" t="n">
        <v>52</v>
      </c>
      <c r="C29421" s="7" t="n">
        <v>19</v>
      </c>
      <c r="D29421" s="7" t="n">
        <v>6.80000019073486</v>
      </c>
      <c r="E29421" s="7" t="n">
        <v>2</v>
      </c>
      <c r="F29421" s="7" t="n">
        <v>1</v>
      </c>
    </row>
    <row r="29422" spans="1:13">
      <c r="A29422" t="s">
        <v>4</v>
      </c>
      <c r="B29422" s="4" t="s">
        <v>5</v>
      </c>
      <c r="C29422" s="4" t="s">
        <v>10</v>
      </c>
    </row>
    <row r="29423" spans="1:13">
      <c r="A29423" t="n">
        <v>236221</v>
      </c>
      <c r="B29423" s="35" t="n">
        <v>16</v>
      </c>
      <c r="C29423" s="7" t="n">
        <v>800</v>
      </c>
    </row>
    <row r="29424" spans="1:13">
      <c r="A29424" t="s">
        <v>4</v>
      </c>
      <c r="B29424" s="4" t="s">
        <v>5</v>
      </c>
      <c r="C29424" s="4" t="s">
        <v>13</v>
      </c>
      <c r="D29424" s="4" t="s">
        <v>10</v>
      </c>
      <c r="E29424" s="4" t="s">
        <v>22</v>
      </c>
    </row>
    <row r="29425" spans="1:13">
      <c r="A29425" t="n">
        <v>236224</v>
      </c>
      <c r="B29425" s="28" t="n">
        <v>58</v>
      </c>
      <c r="C29425" s="7" t="n">
        <v>101</v>
      </c>
      <c r="D29425" s="7" t="n">
        <v>500</v>
      </c>
      <c r="E29425" s="7" t="n">
        <v>1</v>
      </c>
    </row>
    <row r="29426" spans="1:13">
      <c r="A29426" t="s">
        <v>4</v>
      </c>
      <c r="B29426" s="4" t="s">
        <v>5</v>
      </c>
      <c r="C29426" s="4" t="s">
        <v>13</v>
      </c>
      <c r="D29426" s="4" t="s">
        <v>10</v>
      </c>
    </row>
    <row r="29427" spans="1:13">
      <c r="A29427" t="n">
        <v>236232</v>
      </c>
      <c r="B29427" s="28" t="n">
        <v>58</v>
      </c>
      <c r="C29427" s="7" t="n">
        <v>254</v>
      </c>
      <c r="D29427" s="7" t="n">
        <v>0</v>
      </c>
    </row>
    <row r="29428" spans="1:13">
      <c r="A29428" t="s">
        <v>4</v>
      </c>
      <c r="B29428" s="4" t="s">
        <v>5</v>
      </c>
      <c r="C29428" s="4" t="s">
        <v>13</v>
      </c>
      <c r="D29428" s="4" t="s">
        <v>10</v>
      </c>
      <c r="E29428" s="4" t="s">
        <v>10</v>
      </c>
      <c r="F29428" s="4" t="s">
        <v>9</v>
      </c>
    </row>
    <row r="29429" spans="1:13">
      <c r="A29429" t="n">
        <v>236236</v>
      </c>
      <c r="B29429" s="86" t="n">
        <v>84</v>
      </c>
      <c r="C29429" s="7" t="n">
        <v>1</v>
      </c>
      <c r="D29429" s="7" t="n">
        <v>0</v>
      </c>
      <c r="E29429" s="7" t="n">
        <v>0</v>
      </c>
      <c r="F29429" s="7" t="n">
        <v>0</v>
      </c>
    </row>
    <row r="29430" spans="1:13">
      <c r="A29430" t="s">
        <v>4</v>
      </c>
      <c r="B29430" s="4" t="s">
        <v>5</v>
      </c>
      <c r="C29430" s="4" t="s">
        <v>13</v>
      </c>
      <c r="D29430" s="4" t="s">
        <v>13</v>
      </c>
      <c r="E29430" s="4" t="s">
        <v>22</v>
      </c>
      <c r="F29430" s="4" t="s">
        <v>22</v>
      </c>
      <c r="G29430" s="4" t="s">
        <v>22</v>
      </c>
      <c r="H29430" s="4" t="s">
        <v>10</v>
      </c>
    </row>
    <row r="29431" spans="1:13">
      <c r="A29431" t="n">
        <v>236246</v>
      </c>
      <c r="B29431" s="25" t="n">
        <v>45</v>
      </c>
      <c r="C29431" s="7" t="n">
        <v>2</v>
      </c>
      <c r="D29431" s="7" t="n">
        <v>3</v>
      </c>
      <c r="E29431" s="7" t="n">
        <v>-68.379997253418</v>
      </c>
      <c r="F29431" s="7" t="n">
        <v>-29.1900005340576</v>
      </c>
      <c r="G29431" s="7" t="n">
        <v>98.4899978637695</v>
      </c>
      <c r="H29431" s="7" t="n">
        <v>0</v>
      </c>
    </row>
    <row r="29432" spans="1:13">
      <c r="A29432" t="s">
        <v>4</v>
      </c>
      <c r="B29432" s="4" t="s">
        <v>5</v>
      </c>
      <c r="C29432" s="4" t="s">
        <v>13</v>
      </c>
      <c r="D29432" s="4" t="s">
        <v>13</v>
      </c>
      <c r="E29432" s="4" t="s">
        <v>22</v>
      </c>
      <c r="F29432" s="4" t="s">
        <v>22</v>
      </c>
      <c r="G29432" s="4" t="s">
        <v>22</v>
      </c>
      <c r="H29432" s="4" t="s">
        <v>10</v>
      </c>
      <c r="I29432" s="4" t="s">
        <v>13</v>
      </c>
    </row>
    <row r="29433" spans="1:13">
      <c r="A29433" t="n">
        <v>236263</v>
      </c>
      <c r="B29433" s="25" t="n">
        <v>45</v>
      </c>
      <c r="C29433" s="7" t="n">
        <v>4</v>
      </c>
      <c r="D29433" s="7" t="n">
        <v>3</v>
      </c>
      <c r="E29433" s="7" t="n">
        <v>330.929992675781</v>
      </c>
      <c r="F29433" s="7" t="n">
        <v>184.809997558594</v>
      </c>
      <c r="G29433" s="7" t="n">
        <v>14</v>
      </c>
      <c r="H29433" s="7" t="n">
        <v>0</v>
      </c>
      <c r="I29433" s="7" t="n">
        <v>1</v>
      </c>
    </row>
    <row r="29434" spans="1:13">
      <c r="A29434" t="s">
        <v>4</v>
      </c>
      <c r="B29434" s="4" t="s">
        <v>5</v>
      </c>
      <c r="C29434" s="4" t="s">
        <v>13</v>
      </c>
      <c r="D29434" s="4" t="s">
        <v>13</v>
      </c>
      <c r="E29434" s="4" t="s">
        <v>22</v>
      </c>
      <c r="F29434" s="4" t="s">
        <v>10</v>
      </c>
    </row>
    <row r="29435" spans="1:13">
      <c r="A29435" t="n">
        <v>236281</v>
      </c>
      <c r="B29435" s="25" t="n">
        <v>45</v>
      </c>
      <c r="C29435" s="7" t="n">
        <v>5</v>
      </c>
      <c r="D29435" s="7" t="n">
        <v>3</v>
      </c>
      <c r="E29435" s="7" t="n">
        <v>9.60000038146973</v>
      </c>
      <c r="F29435" s="7" t="n">
        <v>0</v>
      </c>
    </row>
    <row r="29436" spans="1:13">
      <c r="A29436" t="s">
        <v>4</v>
      </c>
      <c r="B29436" s="4" t="s">
        <v>5</v>
      </c>
      <c r="C29436" s="4" t="s">
        <v>13</v>
      </c>
      <c r="D29436" s="4" t="s">
        <v>13</v>
      </c>
      <c r="E29436" s="4" t="s">
        <v>22</v>
      </c>
      <c r="F29436" s="4" t="s">
        <v>10</v>
      </c>
    </row>
    <row r="29437" spans="1:13">
      <c r="A29437" t="n">
        <v>236290</v>
      </c>
      <c r="B29437" s="25" t="n">
        <v>45</v>
      </c>
      <c r="C29437" s="7" t="n">
        <v>11</v>
      </c>
      <c r="D29437" s="7" t="n">
        <v>3</v>
      </c>
      <c r="E29437" s="7" t="n">
        <v>17.3999996185303</v>
      </c>
      <c r="F29437" s="7" t="n">
        <v>0</v>
      </c>
    </row>
    <row r="29438" spans="1:13">
      <c r="A29438" t="s">
        <v>4</v>
      </c>
      <c r="B29438" s="4" t="s">
        <v>5</v>
      </c>
      <c r="C29438" s="4" t="s">
        <v>13</v>
      </c>
      <c r="D29438" s="4" t="s">
        <v>13</v>
      </c>
      <c r="E29438" s="4" t="s">
        <v>22</v>
      </c>
      <c r="F29438" s="4" t="s">
        <v>22</v>
      </c>
      <c r="G29438" s="4" t="s">
        <v>22</v>
      </c>
      <c r="H29438" s="4" t="s">
        <v>10</v>
      </c>
    </row>
    <row r="29439" spans="1:13">
      <c r="A29439" t="n">
        <v>236299</v>
      </c>
      <c r="B29439" s="25" t="n">
        <v>45</v>
      </c>
      <c r="C29439" s="7" t="n">
        <v>2</v>
      </c>
      <c r="D29439" s="7" t="n">
        <v>3</v>
      </c>
      <c r="E29439" s="7" t="n">
        <v>-68.379997253418</v>
      </c>
      <c r="F29439" s="7" t="n">
        <v>-29.1900005340576</v>
      </c>
      <c r="G29439" s="7" t="n">
        <v>98.4899978637695</v>
      </c>
      <c r="H29439" s="7" t="n">
        <v>10000</v>
      </c>
    </row>
    <row r="29440" spans="1:13">
      <c r="A29440" t="s">
        <v>4</v>
      </c>
      <c r="B29440" s="4" t="s">
        <v>5</v>
      </c>
      <c r="C29440" s="4" t="s">
        <v>13</v>
      </c>
      <c r="D29440" s="4" t="s">
        <v>13</v>
      </c>
      <c r="E29440" s="4" t="s">
        <v>22</v>
      </c>
      <c r="F29440" s="4" t="s">
        <v>22</v>
      </c>
      <c r="G29440" s="4" t="s">
        <v>22</v>
      </c>
      <c r="H29440" s="4" t="s">
        <v>10</v>
      </c>
      <c r="I29440" s="4" t="s">
        <v>13</v>
      </c>
    </row>
    <row r="29441" spans="1:9">
      <c r="A29441" t="n">
        <v>236316</v>
      </c>
      <c r="B29441" s="25" t="n">
        <v>45</v>
      </c>
      <c r="C29441" s="7" t="n">
        <v>4</v>
      </c>
      <c r="D29441" s="7" t="n">
        <v>3</v>
      </c>
      <c r="E29441" s="7" t="n">
        <v>336.380004882813</v>
      </c>
      <c r="F29441" s="7" t="n">
        <v>182.970001220703</v>
      </c>
      <c r="G29441" s="7" t="n">
        <v>14</v>
      </c>
      <c r="H29441" s="7" t="n">
        <v>10000</v>
      </c>
      <c r="I29441" s="7" t="n">
        <v>1</v>
      </c>
    </row>
    <row r="29442" spans="1:9">
      <c r="A29442" t="s">
        <v>4</v>
      </c>
      <c r="B29442" s="4" t="s">
        <v>5</v>
      </c>
      <c r="C29442" s="4" t="s">
        <v>13</v>
      </c>
      <c r="D29442" s="4" t="s">
        <v>13</v>
      </c>
      <c r="E29442" s="4" t="s">
        <v>22</v>
      </c>
      <c r="F29442" s="4" t="s">
        <v>10</v>
      </c>
    </row>
    <row r="29443" spans="1:9">
      <c r="A29443" t="n">
        <v>236334</v>
      </c>
      <c r="B29443" s="25" t="n">
        <v>45</v>
      </c>
      <c r="C29443" s="7" t="n">
        <v>5</v>
      </c>
      <c r="D29443" s="7" t="n">
        <v>3</v>
      </c>
      <c r="E29443" s="7" t="n">
        <v>10.5</v>
      </c>
      <c r="F29443" s="7" t="n">
        <v>10000</v>
      </c>
    </row>
    <row r="29444" spans="1:9">
      <c r="A29444" t="s">
        <v>4</v>
      </c>
      <c r="B29444" s="4" t="s">
        <v>5</v>
      </c>
      <c r="C29444" s="4" t="s">
        <v>13</v>
      </c>
      <c r="D29444" s="4" t="s">
        <v>13</v>
      </c>
      <c r="E29444" s="4" t="s">
        <v>22</v>
      </c>
      <c r="F29444" s="4" t="s">
        <v>10</v>
      </c>
    </row>
    <row r="29445" spans="1:9">
      <c r="A29445" t="n">
        <v>236343</v>
      </c>
      <c r="B29445" s="25" t="n">
        <v>45</v>
      </c>
      <c r="C29445" s="7" t="n">
        <v>11</v>
      </c>
      <c r="D29445" s="7" t="n">
        <v>3</v>
      </c>
      <c r="E29445" s="7" t="n">
        <v>27.7000007629395</v>
      </c>
      <c r="F29445" s="7" t="n">
        <v>10000</v>
      </c>
    </row>
    <row r="29446" spans="1:9">
      <c r="A29446" t="s">
        <v>4</v>
      </c>
      <c r="B29446" s="4" t="s">
        <v>5</v>
      </c>
      <c r="C29446" s="4" t="s">
        <v>10</v>
      </c>
      <c r="D29446" s="4" t="s">
        <v>22</v>
      </c>
      <c r="E29446" s="4" t="s">
        <v>22</v>
      </c>
      <c r="F29446" s="4" t="s">
        <v>22</v>
      </c>
      <c r="G29446" s="4" t="s">
        <v>22</v>
      </c>
    </row>
    <row r="29447" spans="1:9">
      <c r="A29447" t="n">
        <v>236352</v>
      </c>
      <c r="B29447" s="24" t="n">
        <v>46</v>
      </c>
      <c r="C29447" s="7" t="n">
        <v>1630</v>
      </c>
      <c r="D29447" s="7" t="n">
        <v>-63.4599990844727</v>
      </c>
      <c r="E29447" s="7" t="n">
        <v>66.4000015258789</v>
      </c>
      <c r="F29447" s="7" t="n">
        <v>346.260009765625</v>
      </c>
      <c r="G29447" s="7" t="n">
        <v>103.800003051758</v>
      </c>
    </row>
    <row r="29448" spans="1:9">
      <c r="A29448" t="s">
        <v>4</v>
      </c>
      <c r="B29448" s="4" t="s">
        <v>5</v>
      </c>
      <c r="C29448" s="4" t="s">
        <v>10</v>
      </c>
      <c r="D29448" s="4" t="s">
        <v>22</v>
      </c>
      <c r="E29448" s="4" t="s">
        <v>22</v>
      </c>
      <c r="F29448" s="4" t="s">
        <v>22</v>
      </c>
      <c r="G29448" s="4" t="s">
        <v>22</v>
      </c>
    </row>
    <row r="29449" spans="1:9">
      <c r="A29449" t="n">
        <v>236371</v>
      </c>
      <c r="B29449" s="24" t="n">
        <v>46</v>
      </c>
      <c r="C29449" s="7" t="n">
        <v>19</v>
      </c>
      <c r="D29449" s="7" t="n">
        <v>-68.4800033569336</v>
      </c>
      <c r="E29449" s="7" t="n">
        <v>-30.8199996948242</v>
      </c>
      <c r="F29449" s="7" t="n">
        <v>98.4700012207031</v>
      </c>
      <c r="G29449" s="7" t="n">
        <v>6.80000019073486</v>
      </c>
    </row>
    <row r="29450" spans="1:9">
      <c r="A29450" t="s">
        <v>4</v>
      </c>
      <c r="B29450" s="4" t="s">
        <v>5</v>
      </c>
      <c r="C29450" s="4" t="s">
        <v>10</v>
      </c>
      <c r="D29450" s="4" t="s">
        <v>22</v>
      </c>
      <c r="E29450" s="4" t="s">
        <v>22</v>
      </c>
      <c r="F29450" s="4" t="s">
        <v>22</v>
      </c>
      <c r="G29450" s="4" t="s">
        <v>22</v>
      </c>
    </row>
    <row r="29451" spans="1:9">
      <c r="A29451" t="n">
        <v>236390</v>
      </c>
      <c r="B29451" s="24" t="n">
        <v>46</v>
      </c>
      <c r="C29451" s="7" t="n">
        <v>7024</v>
      </c>
      <c r="D29451" s="7" t="n">
        <v>-67.7799987792969</v>
      </c>
      <c r="E29451" s="7" t="n">
        <v>-30.1800003051758</v>
      </c>
      <c r="F29451" s="7" t="n">
        <v>98.9700012207031</v>
      </c>
      <c r="G29451" s="7" t="n">
        <v>6.80000019073486</v>
      </c>
    </row>
    <row r="29452" spans="1:9">
      <c r="A29452" t="s">
        <v>4</v>
      </c>
      <c r="B29452" s="4" t="s">
        <v>5</v>
      </c>
      <c r="C29452" s="4" t="s">
        <v>13</v>
      </c>
      <c r="D29452" s="4" t="s">
        <v>10</v>
      </c>
      <c r="E29452" s="4" t="s">
        <v>13</v>
      </c>
      <c r="F29452" s="4" t="s">
        <v>13</v>
      </c>
      <c r="G29452" s="4" t="s">
        <v>13</v>
      </c>
      <c r="H29452" s="4" t="s">
        <v>13</v>
      </c>
    </row>
    <row r="29453" spans="1:9">
      <c r="A29453" t="n">
        <v>236409</v>
      </c>
      <c r="B29453" s="40" t="n">
        <v>51</v>
      </c>
      <c r="C29453" s="7" t="n">
        <v>2</v>
      </c>
      <c r="D29453" s="7" t="n">
        <v>19</v>
      </c>
      <c r="E29453" s="7" t="n">
        <v>1</v>
      </c>
      <c r="F29453" s="7" t="n">
        <v>4</v>
      </c>
      <c r="G29453" s="7" t="n">
        <v>127</v>
      </c>
      <c r="H29453" s="7" t="n">
        <v>0</v>
      </c>
    </row>
    <row r="29454" spans="1:9">
      <c r="A29454" t="s">
        <v>4</v>
      </c>
      <c r="B29454" s="4" t="s">
        <v>5</v>
      </c>
      <c r="C29454" s="4" t="s">
        <v>13</v>
      </c>
      <c r="D29454" s="4" t="s">
        <v>10</v>
      </c>
      <c r="E29454" s="4" t="s">
        <v>10</v>
      </c>
      <c r="F29454" s="4" t="s">
        <v>9</v>
      </c>
    </row>
    <row r="29455" spans="1:9">
      <c r="A29455" t="n">
        <v>236417</v>
      </c>
      <c r="B29455" s="86" t="n">
        <v>84</v>
      </c>
      <c r="C29455" s="7" t="n">
        <v>0</v>
      </c>
      <c r="D29455" s="7" t="n">
        <v>2</v>
      </c>
      <c r="E29455" s="7" t="n">
        <v>300</v>
      </c>
      <c r="F29455" s="7" t="n">
        <v>1050253722</v>
      </c>
    </row>
    <row r="29456" spans="1:9">
      <c r="A29456" t="s">
        <v>4</v>
      </c>
      <c r="B29456" s="4" t="s">
        <v>5</v>
      </c>
      <c r="C29456" s="4" t="s">
        <v>13</v>
      </c>
      <c r="D29456" s="4" t="s">
        <v>10</v>
      </c>
      <c r="E29456" s="4" t="s">
        <v>9</v>
      </c>
      <c r="F29456" s="4" t="s">
        <v>10</v>
      </c>
    </row>
    <row r="29457" spans="1:9">
      <c r="A29457" t="n">
        <v>236427</v>
      </c>
      <c r="B29457" s="14" t="n">
        <v>50</v>
      </c>
      <c r="C29457" s="7" t="n">
        <v>3</v>
      </c>
      <c r="D29457" s="7" t="n">
        <v>1527</v>
      </c>
      <c r="E29457" s="7" t="n">
        <v>1053609165</v>
      </c>
      <c r="F29457" s="7" t="n">
        <v>1000</v>
      </c>
    </row>
    <row r="29458" spans="1:9">
      <c r="A29458" t="s">
        <v>4</v>
      </c>
      <c r="B29458" s="4" t="s">
        <v>5</v>
      </c>
      <c r="C29458" s="4" t="s">
        <v>13</v>
      </c>
      <c r="D29458" s="4" t="s">
        <v>10</v>
      </c>
    </row>
    <row r="29459" spans="1:9">
      <c r="A29459" t="n">
        <v>236437</v>
      </c>
      <c r="B29459" s="28" t="n">
        <v>58</v>
      </c>
      <c r="C29459" s="7" t="n">
        <v>255</v>
      </c>
      <c r="D29459" s="7" t="n">
        <v>0</v>
      </c>
    </row>
    <row r="29460" spans="1:9">
      <c r="A29460" t="s">
        <v>4</v>
      </c>
      <c r="B29460" s="4" t="s">
        <v>5</v>
      </c>
      <c r="C29460" s="4" t="s">
        <v>13</v>
      </c>
      <c r="D29460" s="4" t="s">
        <v>13</v>
      </c>
    </row>
    <row r="29461" spans="1:9">
      <c r="A29461" t="n">
        <v>236441</v>
      </c>
      <c r="B29461" s="105" t="n">
        <v>178</v>
      </c>
      <c r="C29461" s="7" t="n">
        <v>5</v>
      </c>
      <c r="D29461" s="7" t="n">
        <v>0</v>
      </c>
    </row>
    <row r="29462" spans="1:9">
      <c r="A29462" t="s">
        <v>4</v>
      </c>
      <c r="B29462" s="4" t="s">
        <v>5</v>
      </c>
      <c r="C29462" s="4" t="s">
        <v>13</v>
      </c>
      <c r="D29462" s="4" t="s">
        <v>13</v>
      </c>
    </row>
    <row r="29463" spans="1:9">
      <c r="A29463" t="n">
        <v>236444</v>
      </c>
      <c r="B29463" s="105" t="n">
        <v>178</v>
      </c>
      <c r="C29463" s="7" t="n">
        <v>2</v>
      </c>
      <c r="D29463" s="7" t="n">
        <v>0</v>
      </c>
    </row>
    <row r="29464" spans="1:9">
      <c r="A29464" t="s">
        <v>4</v>
      </c>
      <c r="B29464" s="4" t="s">
        <v>5</v>
      </c>
      <c r="C29464" s="4" t="s">
        <v>10</v>
      </c>
    </row>
    <row r="29465" spans="1:9">
      <c r="A29465" t="n">
        <v>236447</v>
      </c>
      <c r="B29465" s="35" t="n">
        <v>16</v>
      </c>
      <c r="C29465" s="7" t="n">
        <v>2500</v>
      </c>
    </row>
    <row r="29466" spans="1:9">
      <c r="A29466" t="s">
        <v>4</v>
      </c>
      <c r="B29466" s="4" t="s">
        <v>5</v>
      </c>
      <c r="C29466" s="4" t="s">
        <v>13</v>
      </c>
      <c r="D29466" s="4" t="s">
        <v>10</v>
      </c>
      <c r="E29466" s="4" t="s">
        <v>6</v>
      </c>
    </row>
    <row r="29467" spans="1:9">
      <c r="A29467" t="n">
        <v>236450</v>
      </c>
      <c r="B29467" s="40" t="n">
        <v>51</v>
      </c>
      <c r="C29467" s="7" t="n">
        <v>4</v>
      </c>
      <c r="D29467" s="7" t="n">
        <v>19</v>
      </c>
      <c r="E29467" s="7" t="s">
        <v>811</v>
      </c>
    </row>
    <row r="29468" spans="1:9">
      <c r="A29468" t="s">
        <v>4</v>
      </c>
      <c r="B29468" s="4" t="s">
        <v>5</v>
      </c>
      <c r="C29468" s="4" t="s">
        <v>10</v>
      </c>
    </row>
    <row r="29469" spans="1:9">
      <c r="A29469" t="n">
        <v>236464</v>
      </c>
      <c r="B29469" s="35" t="n">
        <v>16</v>
      </c>
      <c r="C29469" s="7" t="n">
        <v>0</v>
      </c>
    </row>
    <row r="29470" spans="1:9">
      <c r="A29470" t="s">
        <v>4</v>
      </c>
      <c r="B29470" s="4" t="s">
        <v>5</v>
      </c>
      <c r="C29470" s="4" t="s">
        <v>10</v>
      </c>
      <c r="D29470" s="4" t="s">
        <v>13</v>
      </c>
      <c r="E29470" s="4" t="s">
        <v>9</v>
      </c>
      <c r="F29470" s="4" t="s">
        <v>72</v>
      </c>
      <c r="G29470" s="4" t="s">
        <v>13</v>
      </c>
      <c r="H29470" s="4" t="s">
        <v>13</v>
      </c>
      <c r="I29470" s="4" t="s">
        <v>13</v>
      </c>
    </row>
    <row r="29471" spans="1:9">
      <c r="A29471" t="n">
        <v>236467</v>
      </c>
      <c r="B29471" s="52" t="n">
        <v>26</v>
      </c>
      <c r="C29471" s="7" t="n">
        <v>19</v>
      </c>
      <c r="D29471" s="7" t="n">
        <v>17</v>
      </c>
      <c r="E29471" s="7" t="n">
        <v>29367</v>
      </c>
      <c r="F29471" s="7" t="s">
        <v>1708</v>
      </c>
      <c r="G29471" s="7" t="n">
        <v>8</v>
      </c>
      <c r="H29471" s="7" t="n">
        <v>2</v>
      </c>
      <c r="I29471" s="7" t="n">
        <v>0</v>
      </c>
    </row>
    <row r="29472" spans="1:9">
      <c r="A29472" t="s">
        <v>4</v>
      </c>
      <c r="B29472" s="4" t="s">
        <v>5</v>
      </c>
      <c r="C29472" s="4" t="s">
        <v>10</v>
      </c>
    </row>
    <row r="29473" spans="1:9">
      <c r="A29473" t="n">
        <v>236538</v>
      </c>
      <c r="B29473" s="35" t="n">
        <v>16</v>
      </c>
      <c r="C29473" s="7" t="n">
        <v>1</v>
      </c>
    </row>
    <row r="29474" spans="1:9">
      <c r="A29474" t="s">
        <v>4</v>
      </c>
      <c r="B29474" s="4" t="s">
        <v>5</v>
      </c>
      <c r="C29474" s="4" t="s">
        <v>13</v>
      </c>
      <c r="D29474" s="4" t="s">
        <v>10</v>
      </c>
    </row>
    <row r="29475" spans="1:9">
      <c r="A29475" t="n">
        <v>236541</v>
      </c>
      <c r="B29475" s="14" t="n">
        <v>50</v>
      </c>
      <c r="C29475" s="7" t="n">
        <v>52</v>
      </c>
      <c r="D29475" s="7" t="n">
        <v>29367</v>
      </c>
    </row>
    <row r="29476" spans="1:9">
      <c r="A29476" t="s">
        <v>4</v>
      </c>
      <c r="B29476" s="4" t="s">
        <v>5</v>
      </c>
      <c r="C29476" s="4" t="s">
        <v>10</v>
      </c>
    </row>
    <row r="29477" spans="1:9">
      <c r="A29477" t="n">
        <v>236545</v>
      </c>
      <c r="B29477" s="35" t="n">
        <v>16</v>
      </c>
      <c r="C29477" s="7" t="n">
        <v>800</v>
      </c>
    </row>
    <row r="29478" spans="1:9">
      <c r="A29478" t="s">
        <v>4</v>
      </c>
      <c r="B29478" s="4" t="s">
        <v>5</v>
      </c>
      <c r="C29478" s="4" t="s">
        <v>10</v>
      </c>
      <c r="D29478" s="4" t="s">
        <v>13</v>
      </c>
    </row>
    <row r="29479" spans="1:9">
      <c r="A29479" t="n">
        <v>236548</v>
      </c>
      <c r="B29479" s="54" t="n">
        <v>89</v>
      </c>
      <c r="C29479" s="7" t="n">
        <v>65533</v>
      </c>
      <c r="D29479" s="7" t="n">
        <v>0</v>
      </c>
    </row>
    <row r="29480" spans="1:9">
      <c r="A29480" t="s">
        <v>4</v>
      </c>
      <c r="B29480" s="4" t="s">
        <v>5</v>
      </c>
      <c r="C29480" s="4" t="s">
        <v>10</v>
      </c>
      <c r="D29480" s="4" t="s">
        <v>13</v>
      </c>
    </row>
    <row r="29481" spans="1:9">
      <c r="A29481" t="n">
        <v>236552</v>
      </c>
      <c r="B29481" s="54" t="n">
        <v>89</v>
      </c>
      <c r="C29481" s="7" t="n">
        <v>65533</v>
      </c>
      <c r="D29481" s="7" t="n">
        <v>1</v>
      </c>
    </row>
    <row r="29482" spans="1:9">
      <c r="A29482" t="s">
        <v>4</v>
      </c>
      <c r="B29482" s="4" t="s">
        <v>5</v>
      </c>
      <c r="C29482" s="4" t="s">
        <v>10</v>
      </c>
    </row>
    <row r="29483" spans="1:9">
      <c r="A29483" t="n">
        <v>236556</v>
      </c>
      <c r="B29483" s="35" t="n">
        <v>16</v>
      </c>
      <c r="C29483" s="7" t="n">
        <v>600</v>
      </c>
    </row>
    <row r="29484" spans="1:9">
      <c r="A29484" t="s">
        <v>4</v>
      </c>
      <c r="B29484" s="4" t="s">
        <v>5</v>
      </c>
      <c r="C29484" s="4" t="s">
        <v>13</v>
      </c>
      <c r="D29484" s="4" t="s">
        <v>10</v>
      </c>
      <c r="E29484" s="4" t="s">
        <v>22</v>
      </c>
    </row>
    <row r="29485" spans="1:9">
      <c r="A29485" t="n">
        <v>236559</v>
      </c>
      <c r="B29485" s="28" t="n">
        <v>58</v>
      </c>
      <c r="C29485" s="7" t="n">
        <v>101</v>
      </c>
      <c r="D29485" s="7" t="n">
        <v>300</v>
      </c>
      <c r="E29485" s="7" t="n">
        <v>1</v>
      </c>
    </row>
    <row r="29486" spans="1:9">
      <c r="A29486" t="s">
        <v>4</v>
      </c>
      <c r="B29486" s="4" t="s">
        <v>5</v>
      </c>
      <c r="C29486" s="4" t="s">
        <v>13</v>
      </c>
      <c r="D29486" s="4" t="s">
        <v>10</v>
      </c>
    </row>
    <row r="29487" spans="1:9">
      <c r="A29487" t="n">
        <v>236567</v>
      </c>
      <c r="B29487" s="28" t="n">
        <v>58</v>
      </c>
      <c r="C29487" s="7" t="n">
        <v>254</v>
      </c>
      <c r="D29487" s="7" t="n">
        <v>0</v>
      </c>
    </row>
    <row r="29488" spans="1:9">
      <c r="A29488" t="s">
        <v>4</v>
      </c>
      <c r="B29488" s="4" t="s">
        <v>5</v>
      </c>
      <c r="C29488" s="4" t="s">
        <v>13</v>
      </c>
      <c r="D29488" s="4" t="s">
        <v>13</v>
      </c>
      <c r="E29488" s="4" t="s">
        <v>22</v>
      </c>
      <c r="F29488" s="4" t="s">
        <v>22</v>
      </c>
      <c r="G29488" s="4" t="s">
        <v>22</v>
      </c>
      <c r="H29488" s="4" t="s">
        <v>10</v>
      </c>
    </row>
    <row r="29489" spans="1:8">
      <c r="A29489" t="n">
        <v>236571</v>
      </c>
      <c r="B29489" s="25" t="n">
        <v>45</v>
      </c>
      <c r="C29489" s="7" t="n">
        <v>2</v>
      </c>
      <c r="D29489" s="7" t="n">
        <v>3</v>
      </c>
      <c r="E29489" s="7" t="n">
        <v>-22.6499996185303</v>
      </c>
      <c r="F29489" s="7" t="n">
        <v>25.4300003051758</v>
      </c>
      <c r="G29489" s="7" t="n">
        <v>42.0400009155273</v>
      </c>
      <c r="H29489" s="7" t="n">
        <v>0</v>
      </c>
    </row>
    <row r="29490" spans="1:8">
      <c r="A29490" t="s">
        <v>4</v>
      </c>
      <c r="B29490" s="4" t="s">
        <v>5</v>
      </c>
      <c r="C29490" s="4" t="s">
        <v>13</v>
      </c>
      <c r="D29490" s="4" t="s">
        <v>13</v>
      </c>
      <c r="E29490" s="4" t="s">
        <v>22</v>
      </c>
      <c r="F29490" s="4" t="s">
        <v>22</v>
      </c>
      <c r="G29490" s="4" t="s">
        <v>22</v>
      </c>
      <c r="H29490" s="4" t="s">
        <v>10</v>
      </c>
      <c r="I29490" s="4" t="s">
        <v>13</v>
      </c>
    </row>
    <row r="29491" spans="1:8">
      <c r="A29491" t="n">
        <v>236588</v>
      </c>
      <c r="B29491" s="25" t="n">
        <v>45</v>
      </c>
      <c r="C29491" s="7" t="n">
        <v>4</v>
      </c>
      <c r="D29491" s="7" t="n">
        <v>3</v>
      </c>
      <c r="E29491" s="7" t="n">
        <v>333.709991455078</v>
      </c>
      <c r="F29491" s="7" t="n">
        <v>173.899993896484</v>
      </c>
      <c r="G29491" s="7" t="n">
        <v>0</v>
      </c>
      <c r="H29491" s="7" t="n">
        <v>0</v>
      </c>
      <c r="I29491" s="7" t="n">
        <v>0</v>
      </c>
    </row>
    <row r="29492" spans="1:8">
      <c r="A29492" t="s">
        <v>4</v>
      </c>
      <c r="B29492" s="4" t="s">
        <v>5</v>
      </c>
      <c r="C29492" s="4" t="s">
        <v>13</v>
      </c>
      <c r="D29492" s="4" t="s">
        <v>13</v>
      </c>
      <c r="E29492" s="4" t="s">
        <v>22</v>
      </c>
      <c r="F29492" s="4" t="s">
        <v>10</v>
      </c>
    </row>
    <row r="29493" spans="1:8">
      <c r="A29493" t="n">
        <v>236606</v>
      </c>
      <c r="B29493" s="25" t="n">
        <v>45</v>
      </c>
      <c r="C29493" s="7" t="n">
        <v>5</v>
      </c>
      <c r="D29493" s="7" t="n">
        <v>3</v>
      </c>
      <c r="E29493" s="7" t="n">
        <v>17.5</v>
      </c>
      <c r="F29493" s="7" t="n">
        <v>0</v>
      </c>
    </row>
    <row r="29494" spans="1:8">
      <c r="A29494" t="s">
        <v>4</v>
      </c>
      <c r="B29494" s="4" t="s">
        <v>5</v>
      </c>
      <c r="C29494" s="4" t="s">
        <v>13</v>
      </c>
      <c r="D29494" s="4" t="s">
        <v>13</v>
      </c>
      <c r="E29494" s="4" t="s">
        <v>22</v>
      </c>
      <c r="F29494" s="4" t="s">
        <v>10</v>
      </c>
    </row>
    <row r="29495" spans="1:8">
      <c r="A29495" t="n">
        <v>236615</v>
      </c>
      <c r="B29495" s="25" t="n">
        <v>45</v>
      </c>
      <c r="C29495" s="7" t="n">
        <v>11</v>
      </c>
      <c r="D29495" s="7" t="n">
        <v>3</v>
      </c>
      <c r="E29495" s="7" t="n">
        <v>34.0999984741211</v>
      </c>
      <c r="F29495" s="7" t="n">
        <v>0</v>
      </c>
    </row>
    <row r="29496" spans="1:8">
      <c r="A29496" t="s">
        <v>4</v>
      </c>
      <c r="B29496" s="4" t="s">
        <v>5</v>
      </c>
      <c r="C29496" s="4" t="s">
        <v>13</v>
      </c>
      <c r="D29496" s="4" t="s">
        <v>13</v>
      </c>
      <c r="E29496" s="4" t="s">
        <v>22</v>
      </c>
      <c r="F29496" s="4" t="s">
        <v>10</v>
      </c>
    </row>
    <row r="29497" spans="1:8">
      <c r="A29497" t="n">
        <v>236624</v>
      </c>
      <c r="B29497" s="25" t="n">
        <v>45</v>
      </c>
      <c r="C29497" s="7" t="n">
        <v>5</v>
      </c>
      <c r="D29497" s="7" t="n">
        <v>3</v>
      </c>
      <c r="E29497" s="7" t="n">
        <v>30</v>
      </c>
      <c r="F29497" s="7" t="n">
        <v>0</v>
      </c>
    </row>
    <row r="29498" spans="1:8">
      <c r="A29498" t="s">
        <v>4</v>
      </c>
      <c r="B29498" s="4" t="s">
        <v>5</v>
      </c>
      <c r="C29498" s="4" t="s">
        <v>13</v>
      </c>
      <c r="D29498" s="4" t="s">
        <v>13</v>
      </c>
      <c r="E29498" s="4" t="s">
        <v>22</v>
      </c>
      <c r="F29498" s="4" t="s">
        <v>10</v>
      </c>
    </row>
    <row r="29499" spans="1:8">
      <c r="A29499" t="n">
        <v>236633</v>
      </c>
      <c r="B29499" s="25" t="n">
        <v>45</v>
      </c>
      <c r="C29499" s="7" t="n">
        <v>5</v>
      </c>
      <c r="D29499" s="7" t="n">
        <v>3</v>
      </c>
      <c r="E29499" s="7" t="n">
        <v>17.5</v>
      </c>
      <c r="F29499" s="7" t="n">
        <v>5000</v>
      </c>
    </row>
    <row r="29500" spans="1:8">
      <c r="A29500" t="s">
        <v>4</v>
      </c>
      <c r="B29500" s="4" t="s">
        <v>5</v>
      </c>
      <c r="C29500" s="4" t="s">
        <v>10</v>
      </c>
      <c r="D29500" s="4" t="s">
        <v>9</v>
      </c>
    </row>
    <row r="29501" spans="1:8">
      <c r="A29501" t="n">
        <v>236642</v>
      </c>
      <c r="B29501" s="41" t="n">
        <v>43</v>
      </c>
      <c r="C29501" s="7" t="n">
        <v>19</v>
      </c>
      <c r="D29501" s="7" t="n">
        <v>1</v>
      </c>
    </row>
    <row r="29502" spans="1:8">
      <c r="A29502" t="s">
        <v>4</v>
      </c>
      <c r="B29502" s="4" t="s">
        <v>5</v>
      </c>
      <c r="C29502" s="4" t="s">
        <v>10</v>
      </c>
      <c r="D29502" s="4" t="s">
        <v>9</v>
      </c>
    </row>
    <row r="29503" spans="1:8">
      <c r="A29503" t="n">
        <v>236649</v>
      </c>
      <c r="B29503" s="41" t="n">
        <v>43</v>
      </c>
      <c r="C29503" s="7" t="n">
        <v>7024</v>
      </c>
      <c r="D29503" s="7" t="n">
        <v>1</v>
      </c>
    </row>
    <row r="29504" spans="1:8">
      <c r="A29504" t="s">
        <v>4</v>
      </c>
      <c r="B29504" s="4" t="s">
        <v>5</v>
      </c>
      <c r="C29504" s="4" t="s">
        <v>13</v>
      </c>
      <c r="D29504" s="4" t="s">
        <v>10</v>
      </c>
      <c r="E29504" s="4" t="s">
        <v>6</v>
      </c>
      <c r="F29504" s="4" t="s">
        <v>6</v>
      </c>
      <c r="G29504" s="4" t="s">
        <v>6</v>
      </c>
      <c r="H29504" s="4" t="s">
        <v>6</v>
      </c>
    </row>
    <row r="29505" spans="1:9">
      <c r="A29505" t="n">
        <v>236656</v>
      </c>
      <c r="B29505" s="40" t="n">
        <v>51</v>
      </c>
      <c r="C29505" s="7" t="n">
        <v>3</v>
      </c>
      <c r="D29505" s="7" t="n">
        <v>7013</v>
      </c>
      <c r="E29505" s="7" t="s">
        <v>1203</v>
      </c>
      <c r="F29505" s="7" t="s">
        <v>89</v>
      </c>
      <c r="G29505" s="7" t="s">
        <v>88</v>
      </c>
      <c r="H29505" s="7" t="s">
        <v>89</v>
      </c>
    </row>
    <row r="29506" spans="1:9">
      <c r="A29506" t="s">
        <v>4</v>
      </c>
      <c r="B29506" s="4" t="s">
        <v>5</v>
      </c>
      <c r="C29506" s="4" t="s">
        <v>13</v>
      </c>
      <c r="D29506" s="4" t="s">
        <v>9</v>
      </c>
      <c r="E29506" s="4" t="s">
        <v>10</v>
      </c>
      <c r="F29506" s="4" t="s">
        <v>6</v>
      </c>
      <c r="G29506" s="4" t="s">
        <v>6</v>
      </c>
      <c r="H29506" s="4" t="s">
        <v>9</v>
      </c>
    </row>
    <row r="29507" spans="1:9">
      <c r="A29507" t="n">
        <v>236669</v>
      </c>
      <c r="B29507" s="109" t="n">
        <v>175</v>
      </c>
      <c r="C29507" s="7" t="n">
        <v>0</v>
      </c>
      <c r="D29507" s="7" t="n">
        <v>0</v>
      </c>
      <c r="E29507" s="7" t="n">
        <v>7013</v>
      </c>
      <c r="F29507" s="7" t="s">
        <v>1688</v>
      </c>
      <c r="G29507" s="7" t="s">
        <v>1709</v>
      </c>
      <c r="H29507" s="7" t="n">
        <v>50</v>
      </c>
    </row>
    <row r="29508" spans="1:9">
      <c r="A29508" t="s">
        <v>4</v>
      </c>
      <c r="B29508" s="4" t="s">
        <v>5</v>
      </c>
      <c r="C29508" s="4" t="s">
        <v>13</v>
      </c>
      <c r="D29508" s="4" t="s">
        <v>9</v>
      </c>
      <c r="E29508" s="4" t="s">
        <v>9</v>
      </c>
      <c r="F29508" s="4" t="s">
        <v>9</v>
      </c>
      <c r="G29508" s="4" t="s">
        <v>9</v>
      </c>
      <c r="H29508" s="4" t="s">
        <v>9</v>
      </c>
      <c r="I29508" s="4" t="s">
        <v>9</v>
      </c>
      <c r="J29508" s="4" t="s">
        <v>9</v>
      </c>
      <c r="K29508" s="4" t="s">
        <v>9</v>
      </c>
    </row>
    <row r="29509" spans="1:9">
      <c r="A29509" t="n">
        <v>236696</v>
      </c>
      <c r="B29509" s="109" t="n">
        <v>175</v>
      </c>
      <c r="C29509" s="7" t="n">
        <v>1</v>
      </c>
      <c r="D29509" s="7" t="n">
        <v>0</v>
      </c>
      <c r="E29509" s="7" t="n">
        <v>0</v>
      </c>
      <c r="F29509" s="7" t="n">
        <v>0</v>
      </c>
      <c r="G29509" s="7" t="n">
        <v>0</v>
      </c>
      <c r="H29509" s="7" t="n">
        <v>0</v>
      </c>
      <c r="I29509" s="7" t="n">
        <v>-1063256064</v>
      </c>
      <c r="J29509" s="7" t="n">
        <v>0</v>
      </c>
      <c r="K29509" s="7" t="n">
        <v>1094713344</v>
      </c>
    </row>
    <row r="29510" spans="1:9">
      <c r="A29510" t="s">
        <v>4</v>
      </c>
      <c r="B29510" s="4" t="s">
        <v>5</v>
      </c>
      <c r="C29510" s="4" t="s">
        <v>13</v>
      </c>
      <c r="D29510" s="4" t="s">
        <v>9</v>
      </c>
      <c r="E29510" s="4" t="s">
        <v>9</v>
      </c>
      <c r="F29510" s="4" t="s">
        <v>9</v>
      </c>
      <c r="G29510" s="4" t="s">
        <v>9</v>
      </c>
    </row>
    <row r="29511" spans="1:9">
      <c r="A29511" t="n">
        <v>236730</v>
      </c>
      <c r="B29511" s="109" t="n">
        <v>175</v>
      </c>
      <c r="C29511" s="7" t="n">
        <v>2</v>
      </c>
      <c r="D29511" s="7" t="n">
        <v>0</v>
      </c>
      <c r="E29511" s="7" t="n">
        <v>-1062731776</v>
      </c>
      <c r="F29511" s="7" t="n">
        <v>1083703296</v>
      </c>
      <c r="G29511" s="7" t="n">
        <v>1112211456</v>
      </c>
    </row>
    <row r="29512" spans="1:9">
      <c r="A29512" t="s">
        <v>4</v>
      </c>
      <c r="B29512" s="4" t="s">
        <v>5</v>
      </c>
      <c r="C29512" s="4" t="s">
        <v>13</v>
      </c>
      <c r="D29512" s="4" t="s">
        <v>9</v>
      </c>
    </row>
    <row r="29513" spans="1:9">
      <c r="A29513" t="n">
        <v>236748</v>
      </c>
      <c r="B29513" s="109" t="n">
        <v>175</v>
      </c>
      <c r="C29513" s="7" t="n">
        <v>3</v>
      </c>
      <c r="D29513" s="7" t="n">
        <v>0</v>
      </c>
    </row>
    <row r="29514" spans="1:9">
      <c r="A29514" t="s">
        <v>4</v>
      </c>
      <c r="B29514" s="4" t="s">
        <v>5</v>
      </c>
      <c r="C29514" s="4" t="s">
        <v>10</v>
      </c>
      <c r="D29514" s="4" t="s">
        <v>22</v>
      </c>
      <c r="E29514" s="4" t="s">
        <v>22</v>
      </c>
      <c r="F29514" s="4" t="s">
        <v>22</v>
      </c>
      <c r="G29514" s="4" t="s">
        <v>22</v>
      </c>
    </row>
    <row r="29515" spans="1:9">
      <c r="A29515" t="n">
        <v>236754</v>
      </c>
      <c r="B29515" s="24" t="n">
        <v>46</v>
      </c>
      <c r="C29515" s="7" t="n">
        <v>1630</v>
      </c>
      <c r="D29515" s="7" t="n">
        <v>-39.3300018310547</v>
      </c>
      <c r="E29515" s="7" t="n">
        <v>71.8899993896484</v>
      </c>
      <c r="F29515" s="7" t="n">
        <v>201.740005493164</v>
      </c>
      <c r="G29515" s="7" t="n">
        <v>103.800003051758</v>
      </c>
    </row>
    <row r="29516" spans="1:9">
      <c r="A29516" t="s">
        <v>4</v>
      </c>
      <c r="B29516" s="4" t="s">
        <v>5</v>
      </c>
      <c r="C29516" s="4" t="s">
        <v>13</v>
      </c>
      <c r="D29516" s="4" t="s">
        <v>10</v>
      </c>
    </row>
    <row r="29517" spans="1:9">
      <c r="A29517" t="n">
        <v>236773</v>
      </c>
      <c r="B29517" s="28" t="n">
        <v>58</v>
      </c>
      <c r="C29517" s="7" t="n">
        <v>255</v>
      </c>
      <c r="D29517" s="7" t="n">
        <v>0</v>
      </c>
    </row>
    <row r="29518" spans="1:9">
      <c r="A29518" t="s">
        <v>4</v>
      </c>
      <c r="B29518" s="4" t="s">
        <v>5</v>
      </c>
      <c r="C29518" s="4" t="s">
        <v>10</v>
      </c>
    </row>
    <row r="29519" spans="1:9">
      <c r="A29519" t="n">
        <v>236777</v>
      </c>
      <c r="B29519" s="35" t="n">
        <v>16</v>
      </c>
      <c r="C29519" s="7" t="n">
        <v>2000</v>
      </c>
    </row>
    <row r="29520" spans="1:9">
      <c r="A29520" t="s">
        <v>4</v>
      </c>
      <c r="B29520" s="4" t="s">
        <v>5</v>
      </c>
      <c r="C29520" s="4" t="s">
        <v>13</v>
      </c>
      <c r="D29520" s="4" t="s">
        <v>10</v>
      </c>
      <c r="E29520" s="4" t="s">
        <v>10</v>
      </c>
      <c r="F29520" s="4" t="s">
        <v>10</v>
      </c>
      <c r="G29520" s="4" t="s">
        <v>10</v>
      </c>
      <c r="H29520" s="4" t="s">
        <v>10</v>
      </c>
      <c r="I29520" s="4" t="s">
        <v>6</v>
      </c>
      <c r="J29520" s="4" t="s">
        <v>22</v>
      </c>
      <c r="K29520" s="4" t="s">
        <v>22</v>
      </c>
      <c r="L29520" s="4" t="s">
        <v>22</v>
      </c>
      <c r="M29520" s="4" t="s">
        <v>9</v>
      </c>
      <c r="N29520" s="4" t="s">
        <v>9</v>
      </c>
      <c r="O29520" s="4" t="s">
        <v>22</v>
      </c>
      <c r="P29520" s="4" t="s">
        <v>22</v>
      </c>
      <c r="Q29520" s="4" t="s">
        <v>22</v>
      </c>
      <c r="R29520" s="4" t="s">
        <v>22</v>
      </c>
      <c r="S29520" s="4" t="s">
        <v>13</v>
      </c>
    </row>
    <row r="29521" spans="1:19">
      <c r="A29521" t="n">
        <v>236780</v>
      </c>
      <c r="B29521" s="83" t="n">
        <v>39</v>
      </c>
      <c r="C29521" s="7" t="n">
        <v>12</v>
      </c>
      <c r="D29521" s="7" t="n">
        <v>65533</v>
      </c>
      <c r="E29521" s="7" t="n">
        <v>210</v>
      </c>
      <c r="F29521" s="7" t="n">
        <v>0</v>
      </c>
      <c r="G29521" s="7" t="n">
        <v>65533</v>
      </c>
      <c r="H29521" s="7" t="n">
        <v>3</v>
      </c>
      <c r="I29521" s="7" t="s">
        <v>12</v>
      </c>
      <c r="J29521" s="7" t="n">
        <v>-22.8999996185303</v>
      </c>
      <c r="K29521" s="7" t="n">
        <v>26</v>
      </c>
      <c r="L29521" s="7" t="n">
        <v>41.5</v>
      </c>
      <c r="M29521" s="7" t="n">
        <v>0</v>
      </c>
      <c r="N29521" s="7" t="n">
        <v>0</v>
      </c>
      <c r="O29521" s="7" t="n">
        <v>0</v>
      </c>
      <c r="P29521" s="7" t="n">
        <v>5</v>
      </c>
      <c r="Q29521" s="7" t="n">
        <v>5</v>
      </c>
      <c r="R29521" s="7" t="n">
        <v>5</v>
      </c>
      <c r="S29521" s="7" t="n">
        <v>255</v>
      </c>
    </row>
    <row r="29522" spans="1:19">
      <c r="A29522" t="s">
        <v>4</v>
      </c>
      <c r="B29522" s="4" t="s">
        <v>5</v>
      </c>
      <c r="C29522" s="4" t="s">
        <v>13</v>
      </c>
      <c r="D29522" s="4" t="s">
        <v>10</v>
      </c>
      <c r="E29522" s="4" t="s">
        <v>22</v>
      </c>
      <c r="F29522" s="4" t="s">
        <v>10</v>
      </c>
      <c r="G29522" s="4" t="s">
        <v>9</v>
      </c>
      <c r="H29522" s="4" t="s">
        <v>9</v>
      </c>
      <c r="I29522" s="4" t="s">
        <v>10</v>
      </c>
      <c r="J29522" s="4" t="s">
        <v>10</v>
      </c>
      <c r="K29522" s="4" t="s">
        <v>9</v>
      </c>
      <c r="L29522" s="4" t="s">
        <v>9</v>
      </c>
      <c r="M29522" s="4" t="s">
        <v>9</v>
      </c>
      <c r="N29522" s="4" t="s">
        <v>9</v>
      </c>
      <c r="O29522" s="4" t="s">
        <v>6</v>
      </c>
    </row>
    <row r="29523" spans="1:19">
      <c r="A29523" t="n">
        <v>236830</v>
      </c>
      <c r="B29523" s="14" t="n">
        <v>50</v>
      </c>
      <c r="C29523" s="7" t="n">
        <v>0</v>
      </c>
      <c r="D29523" s="7" t="n">
        <v>2038</v>
      </c>
      <c r="E29523" s="7" t="n">
        <v>1</v>
      </c>
      <c r="F29523" s="7" t="n">
        <v>100</v>
      </c>
      <c r="G29523" s="7" t="n">
        <v>0</v>
      </c>
      <c r="H29523" s="7" t="n">
        <v>-1069547520</v>
      </c>
      <c r="I29523" s="7" t="n">
        <v>0</v>
      </c>
      <c r="J29523" s="7" t="n">
        <v>65533</v>
      </c>
      <c r="K29523" s="7" t="n">
        <v>0</v>
      </c>
      <c r="L29523" s="7" t="n">
        <v>0</v>
      </c>
      <c r="M29523" s="7" t="n">
        <v>0</v>
      </c>
      <c r="N29523" s="7" t="n">
        <v>0</v>
      </c>
      <c r="O29523" s="7" t="s">
        <v>12</v>
      </c>
    </row>
    <row r="29524" spans="1:19">
      <c r="A29524" t="s">
        <v>4</v>
      </c>
      <c r="B29524" s="4" t="s">
        <v>5</v>
      </c>
      <c r="C29524" s="4" t="s">
        <v>10</v>
      </c>
      <c r="D29524" s="4" t="s">
        <v>13</v>
      </c>
    </row>
    <row r="29525" spans="1:19">
      <c r="A29525" t="n">
        <v>236869</v>
      </c>
      <c r="B29525" s="44" t="n">
        <v>21</v>
      </c>
      <c r="C29525" s="7" t="n">
        <v>7024</v>
      </c>
      <c r="D29525" s="7" t="n">
        <v>3</v>
      </c>
    </row>
    <row r="29526" spans="1:19">
      <c r="A29526" t="s">
        <v>4</v>
      </c>
      <c r="B29526" s="4" t="s">
        <v>5</v>
      </c>
      <c r="C29526" s="4" t="s">
        <v>10</v>
      </c>
    </row>
    <row r="29527" spans="1:19">
      <c r="A29527" t="n">
        <v>236873</v>
      </c>
      <c r="B29527" s="35" t="n">
        <v>16</v>
      </c>
      <c r="C29527" s="7" t="n">
        <v>500</v>
      </c>
    </row>
    <row r="29528" spans="1:19">
      <c r="A29528" t="s">
        <v>4</v>
      </c>
      <c r="B29528" s="4" t="s">
        <v>5</v>
      </c>
      <c r="C29528" s="4" t="s">
        <v>13</v>
      </c>
      <c r="D29528" s="4" t="s">
        <v>10</v>
      </c>
      <c r="E29528" s="4" t="s">
        <v>22</v>
      </c>
      <c r="F29528" s="4" t="s">
        <v>10</v>
      </c>
      <c r="G29528" s="4" t="s">
        <v>9</v>
      </c>
      <c r="H29528" s="4" t="s">
        <v>9</v>
      </c>
      <c r="I29528" s="4" t="s">
        <v>10</v>
      </c>
      <c r="J29528" s="4" t="s">
        <v>10</v>
      </c>
      <c r="K29528" s="4" t="s">
        <v>9</v>
      </c>
      <c r="L29528" s="4" t="s">
        <v>9</v>
      </c>
      <c r="M29528" s="4" t="s">
        <v>9</v>
      </c>
      <c r="N29528" s="4" t="s">
        <v>9</v>
      </c>
      <c r="O29528" s="4" t="s">
        <v>6</v>
      </c>
    </row>
    <row r="29529" spans="1:19">
      <c r="A29529" t="n">
        <v>236876</v>
      </c>
      <c r="B29529" s="14" t="n">
        <v>50</v>
      </c>
      <c r="C29529" s="7" t="n">
        <v>0</v>
      </c>
      <c r="D29529" s="7" t="n">
        <v>4428</v>
      </c>
      <c r="E29529" s="7" t="n">
        <v>0.800000011920929</v>
      </c>
      <c r="F29529" s="7" t="n">
        <v>100</v>
      </c>
      <c r="G29529" s="7" t="n">
        <v>0</v>
      </c>
      <c r="H29529" s="7" t="n">
        <v>-1082130432</v>
      </c>
      <c r="I29529" s="7" t="n">
        <v>0</v>
      </c>
      <c r="J29529" s="7" t="n">
        <v>65533</v>
      </c>
      <c r="K29529" s="7" t="n">
        <v>0</v>
      </c>
      <c r="L29529" s="7" t="n">
        <v>0</v>
      </c>
      <c r="M29529" s="7" t="n">
        <v>0</v>
      </c>
      <c r="N29529" s="7" t="n">
        <v>0</v>
      </c>
      <c r="O29529" s="7" t="s">
        <v>12</v>
      </c>
    </row>
    <row r="29530" spans="1:19">
      <c r="A29530" t="s">
        <v>4</v>
      </c>
      <c r="B29530" s="4" t="s">
        <v>5</v>
      </c>
      <c r="C29530" s="4" t="s">
        <v>10</v>
      </c>
    </row>
    <row r="29531" spans="1:19">
      <c r="A29531" t="n">
        <v>236915</v>
      </c>
      <c r="B29531" s="35" t="n">
        <v>16</v>
      </c>
      <c r="C29531" s="7" t="n">
        <v>1000</v>
      </c>
    </row>
    <row r="29532" spans="1:19">
      <c r="A29532" t="s">
        <v>4</v>
      </c>
      <c r="B29532" s="4" t="s">
        <v>5</v>
      </c>
      <c r="C29532" s="4" t="s">
        <v>13</v>
      </c>
      <c r="D29532" s="4" t="s">
        <v>6</v>
      </c>
      <c r="E29532" s="4" t="s">
        <v>9</v>
      </c>
      <c r="F29532" s="4" t="s">
        <v>9</v>
      </c>
      <c r="G29532" s="4" t="s">
        <v>9</v>
      </c>
      <c r="H29532" s="4" t="s">
        <v>9</v>
      </c>
      <c r="I29532" s="4" t="s">
        <v>10</v>
      </c>
      <c r="J29532" s="4" t="s">
        <v>13</v>
      </c>
    </row>
    <row r="29533" spans="1:19">
      <c r="A29533" t="n">
        <v>236918</v>
      </c>
      <c r="B29533" s="20" t="n">
        <v>94</v>
      </c>
      <c r="C29533" s="7" t="n">
        <v>7</v>
      </c>
      <c r="D29533" s="7" t="s">
        <v>1688</v>
      </c>
      <c r="E29533" s="7" t="n">
        <v>1065353216</v>
      </c>
      <c r="F29533" s="7" t="n">
        <v>1065353216</v>
      </c>
      <c r="G29533" s="7" t="n">
        <v>1045220557</v>
      </c>
      <c r="H29533" s="7" t="n">
        <v>1065353216</v>
      </c>
      <c r="I29533" s="7" t="n">
        <v>0</v>
      </c>
      <c r="J29533" s="7" t="n">
        <v>3</v>
      </c>
    </row>
    <row r="29534" spans="1:19">
      <c r="A29534" t="s">
        <v>4</v>
      </c>
      <c r="B29534" s="4" t="s">
        <v>5</v>
      </c>
      <c r="C29534" s="4" t="s">
        <v>13</v>
      </c>
      <c r="D29534" s="4" t="s">
        <v>6</v>
      </c>
      <c r="E29534" s="4" t="s">
        <v>10</v>
      </c>
    </row>
    <row r="29535" spans="1:19">
      <c r="A29535" t="n">
        <v>236949</v>
      </c>
      <c r="B29535" s="20" t="n">
        <v>94</v>
      </c>
      <c r="C29535" s="7" t="n">
        <v>0</v>
      </c>
      <c r="D29535" s="7" t="s">
        <v>1688</v>
      </c>
      <c r="E29535" s="7" t="n">
        <v>1</v>
      </c>
    </row>
    <row r="29536" spans="1:19">
      <c r="A29536" t="s">
        <v>4</v>
      </c>
      <c r="B29536" s="4" t="s">
        <v>5</v>
      </c>
      <c r="C29536" s="4" t="s">
        <v>13</v>
      </c>
      <c r="D29536" s="4" t="s">
        <v>6</v>
      </c>
      <c r="E29536" s="4" t="s">
        <v>10</v>
      </c>
    </row>
    <row r="29537" spans="1:19">
      <c r="A29537" t="n">
        <v>236963</v>
      </c>
      <c r="B29537" s="20" t="n">
        <v>94</v>
      </c>
      <c r="C29537" s="7" t="n">
        <v>0</v>
      </c>
      <c r="D29537" s="7" t="s">
        <v>1688</v>
      </c>
      <c r="E29537" s="7" t="n">
        <v>2</v>
      </c>
    </row>
    <row r="29538" spans="1:19">
      <c r="A29538" t="s">
        <v>4</v>
      </c>
      <c r="B29538" s="4" t="s">
        <v>5</v>
      </c>
      <c r="C29538" s="4" t="s">
        <v>13</v>
      </c>
      <c r="D29538" s="4" t="s">
        <v>6</v>
      </c>
      <c r="E29538" s="4" t="s">
        <v>10</v>
      </c>
    </row>
    <row r="29539" spans="1:19">
      <c r="A29539" t="n">
        <v>236977</v>
      </c>
      <c r="B29539" s="20" t="n">
        <v>94</v>
      </c>
      <c r="C29539" s="7" t="n">
        <v>1</v>
      </c>
      <c r="D29539" s="7" t="s">
        <v>1688</v>
      </c>
      <c r="E29539" s="7" t="n">
        <v>4</v>
      </c>
    </row>
    <row r="29540" spans="1:19">
      <c r="A29540" t="s">
        <v>4</v>
      </c>
      <c r="B29540" s="4" t="s">
        <v>5</v>
      </c>
      <c r="C29540" s="4" t="s">
        <v>13</v>
      </c>
      <c r="D29540" s="4" t="s">
        <v>10</v>
      </c>
      <c r="E29540" s="4" t="s">
        <v>22</v>
      </c>
    </row>
    <row r="29541" spans="1:19">
      <c r="A29541" t="n">
        <v>236991</v>
      </c>
      <c r="B29541" s="28" t="n">
        <v>58</v>
      </c>
      <c r="C29541" s="7" t="n">
        <v>101</v>
      </c>
      <c r="D29541" s="7" t="n">
        <v>500</v>
      </c>
      <c r="E29541" s="7" t="n">
        <v>1</v>
      </c>
    </row>
    <row r="29542" spans="1:19">
      <c r="A29542" t="s">
        <v>4</v>
      </c>
      <c r="B29542" s="4" t="s">
        <v>5</v>
      </c>
      <c r="C29542" s="4" t="s">
        <v>13</v>
      </c>
      <c r="D29542" s="4" t="s">
        <v>10</v>
      </c>
    </row>
    <row r="29543" spans="1:19">
      <c r="A29543" t="n">
        <v>236999</v>
      </c>
      <c r="B29543" s="28" t="n">
        <v>58</v>
      </c>
      <c r="C29543" s="7" t="n">
        <v>254</v>
      </c>
      <c r="D29543" s="7" t="n">
        <v>0</v>
      </c>
    </row>
    <row r="29544" spans="1:19">
      <c r="A29544" t="s">
        <v>4</v>
      </c>
      <c r="B29544" s="4" t="s">
        <v>5</v>
      </c>
      <c r="C29544" s="4" t="s">
        <v>13</v>
      </c>
      <c r="D29544" s="4" t="s">
        <v>9</v>
      </c>
    </row>
    <row r="29545" spans="1:19">
      <c r="A29545" t="n">
        <v>237003</v>
      </c>
      <c r="B29545" s="109" t="n">
        <v>175</v>
      </c>
      <c r="C29545" s="7" t="n">
        <v>3</v>
      </c>
      <c r="D29545" s="7" t="n">
        <v>0</v>
      </c>
    </row>
    <row r="29546" spans="1:19">
      <c r="A29546" t="s">
        <v>4</v>
      </c>
      <c r="B29546" s="4" t="s">
        <v>5</v>
      </c>
      <c r="C29546" s="4" t="s">
        <v>13</v>
      </c>
      <c r="D29546" s="4" t="s">
        <v>10</v>
      </c>
      <c r="E29546" s="4" t="s">
        <v>10</v>
      </c>
      <c r="F29546" s="4" t="s">
        <v>9</v>
      </c>
    </row>
    <row r="29547" spans="1:19">
      <c r="A29547" t="n">
        <v>237009</v>
      </c>
      <c r="B29547" s="86" t="n">
        <v>84</v>
      </c>
      <c r="C29547" s="7" t="n">
        <v>1</v>
      </c>
      <c r="D29547" s="7" t="n">
        <v>0</v>
      </c>
      <c r="E29547" s="7" t="n">
        <v>0</v>
      </c>
      <c r="F29547" s="7" t="n">
        <v>0</v>
      </c>
    </row>
    <row r="29548" spans="1:19">
      <c r="A29548" t="s">
        <v>4</v>
      </c>
      <c r="B29548" s="4" t="s">
        <v>5</v>
      </c>
      <c r="C29548" s="4" t="s">
        <v>13</v>
      </c>
      <c r="D29548" s="4" t="s">
        <v>10</v>
      </c>
      <c r="E29548" s="4" t="s">
        <v>10</v>
      </c>
      <c r="F29548" s="4" t="s">
        <v>9</v>
      </c>
    </row>
    <row r="29549" spans="1:19">
      <c r="A29549" t="n">
        <v>237019</v>
      </c>
      <c r="B29549" s="86" t="n">
        <v>84</v>
      </c>
      <c r="C29549" s="7" t="n">
        <v>0</v>
      </c>
      <c r="D29549" s="7" t="n">
        <v>0</v>
      </c>
      <c r="E29549" s="7" t="n">
        <v>0</v>
      </c>
      <c r="F29549" s="7" t="n">
        <v>1045220557</v>
      </c>
    </row>
    <row r="29550" spans="1:19">
      <c r="A29550" t="s">
        <v>4</v>
      </c>
      <c r="B29550" s="4" t="s">
        <v>5</v>
      </c>
      <c r="C29550" s="4" t="s">
        <v>13</v>
      </c>
      <c r="D29550" s="4" t="s">
        <v>10</v>
      </c>
    </row>
    <row r="29551" spans="1:19">
      <c r="A29551" t="n">
        <v>237029</v>
      </c>
      <c r="B29551" s="25" t="n">
        <v>45</v>
      </c>
      <c r="C29551" s="7" t="n">
        <v>7</v>
      </c>
      <c r="D29551" s="7" t="n">
        <v>255</v>
      </c>
    </row>
    <row r="29552" spans="1:19">
      <c r="A29552" t="s">
        <v>4</v>
      </c>
      <c r="B29552" s="4" t="s">
        <v>5</v>
      </c>
      <c r="C29552" s="4" t="s">
        <v>13</v>
      </c>
      <c r="D29552" s="4" t="s">
        <v>13</v>
      </c>
      <c r="E29552" s="4" t="s">
        <v>22</v>
      </c>
      <c r="F29552" s="4" t="s">
        <v>22</v>
      </c>
      <c r="G29552" s="4" t="s">
        <v>22</v>
      </c>
      <c r="H29552" s="4" t="s">
        <v>10</v>
      </c>
      <c r="I29552" s="4" t="s">
        <v>13</v>
      </c>
    </row>
    <row r="29553" spans="1:9">
      <c r="A29553" t="n">
        <v>237033</v>
      </c>
      <c r="B29553" s="25" t="n">
        <v>45</v>
      </c>
      <c r="C29553" s="7" t="n">
        <v>4</v>
      </c>
      <c r="D29553" s="7" t="n">
        <v>3</v>
      </c>
      <c r="E29553" s="7" t="n">
        <v>342.179992675781</v>
      </c>
      <c r="F29553" s="7" t="n">
        <v>175.389999389648</v>
      </c>
      <c r="G29553" s="7" t="n">
        <v>0</v>
      </c>
      <c r="H29553" s="7" t="n">
        <v>50000</v>
      </c>
      <c r="I29553" s="7" t="n">
        <v>1</v>
      </c>
    </row>
    <row r="29554" spans="1:9">
      <c r="A29554" t="s">
        <v>4</v>
      </c>
      <c r="B29554" s="4" t="s">
        <v>5</v>
      </c>
      <c r="C29554" s="4" t="s">
        <v>13</v>
      </c>
      <c r="D29554" s="4" t="s">
        <v>10</v>
      </c>
      <c r="E29554" s="4" t="s">
        <v>9</v>
      </c>
      <c r="F29554" s="4" t="s">
        <v>10</v>
      </c>
    </row>
    <row r="29555" spans="1:9">
      <c r="A29555" t="n">
        <v>237051</v>
      </c>
      <c r="B29555" s="14" t="n">
        <v>50</v>
      </c>
      <c r="C29555" s="7" t="n">
        <v>3</v>
      </c>
      <c r="D29555" s="7" t="n">
        <v>1527</v>
      </c>
      <c r="E29555" s="7" t="n">
        <v>1045220557</v>
      </c>
      <c r="F29555" s="7" t="n">
        <v>1000</v>
      </c>
    </row>
    <row r="29556" spans="1:9">
      <c r="A29556" t="s">
        <v>4</v>
      </c>
      <c r="B29556" s="4" t="s">
        <v>5</v>
      </c>
      <c r="C29556" s="4" t="s">
        <v>10</v>
      </c>
    </row>
    <row r="29557" spans="1:9">
      <c r="A29557" t="n">
        <v>237061</v>
      </c>
      <c r="B29557" s="35" t="n">
        <v>16</v>
      </c>
      <c r="C29557" s="7" t="n">
        <v>1000</v>
      </c>
    </row>
    <row r="29558" spans="1:9">
      <c r="A29558" t="s">
        <v>4</v>
      </c>
      <c r="B29558" s="4" t="s">
        <v>5</v>
      </c>
      <c r="C29558" s="4" t="s">
        <v>13</v>
      </c>
      <c r="D29558" s="4" t="s">
        <v>13</v>
      </c>
      <c r="E29558" s="4" t="s">
        <v>13</v>
      </c>
      <c r="F29558" s="4" t="s">
        <v>13</v>
      </c>
    </row>
    <row r="29559" spans="1:9">
      <c r="A29559" t="n">
        <v>237064</v>
      </c>
      <c r="B29559" s="13" t="n">
        <v>14</v>
      </c>
      <c r="C29559" s="7" t="n">
        <v>0</v>
      </c>
      <c r="D29559" s="7" t="n">
        <v>128</v>
      </c>
      <c r="E29559" s="7" t="n">
        <v>0</v>
      </c>
      <c r="F29559" s="7" t="n">
        <v>0</v>
      </c>
    </row>
    <row r="29560" spans="1:9">
      <c r="A29560" t="s">
        <v>4</v>
      </c>
      <c r="B29560" s="4" t="s">
        <v>5</v>
      </c>
      <c r="C29560" s="4" t="s">
        <v>13</v>
      </c>
      <c r="D29560" s="4" t="s">
        <v>10</v>
      </c>
      <c r="E29560" s="4" t="s">
        <v>10</v>
      </c>
      <c r="F29560" s="4" t="s">
        <v>13</v>
      </c>
    </row>
    <row r="29561" spans="1:9">
      <c r="A29561" t="n">
        <v>237069</v>
      </c>
      <c r="B29561" s="29" t="n">
        <v>25</v>
      </c>
      <c r="C29561" s="7" t="n">
        <v>1</v>
      </c>
      <c r="D29561" s="7" t="n">
        <v>65535</v>
      </c>
      <c r="E29561" s="7" t="n">
        <v>450</v>
      </c>
      <c r="F29561" s="7" t="n">
        <v>5</v>
      </c>
    </row>
    <row r="29562" spans="1:9">
      <c r="A29562" t="s">
        <v>4</v>
      </c>
      <c r="B29562" s="4" t="s">
        <v>5</v>
      </c>
      <c r="C29562" s="4" t="s">
        <v>13</v>
      </c>
      <c r="D29562" s="4" t="s">
        <v>10</v>
      </c>
      <c r="E29562" s="4" t="s">
        <v>6</v>
      </c>
    </row>
    <row r="29563" spans="1:9">
      <c r="A29563" t="n">
        <v>237076</v>
      </c>
      <c r="B29563" s="40" t="n">
        <v>51</v>
      </c>
      <c r="C29563" s="7" t="n">
        <v>4</v>
      </c>
      <c r="D29563" s="7" t="n">
        <v>7013</v>
      </c>
      <c r="E29563" s="7" t="s">
        <v>158</v>
      </c>
    </row>
    <row r="29564" spans="1:9">
      <c r="A29564" t="s">
        <v>4</v>
      </c>
      <c r="B29564" s="4" t="s">
        <v>5</v>
      </c>
      <c r="C29564" s="4" t="s">
        <v>10</v>
      </c>
    </row>
    <row r="29565" spans="1:9">
      <c r="A29565" t="n">
        <v>237089</v>
      </c>
      <c r="B29565" s="35" t="n">
        <v>16</v>
      </c>
      <c r="C29565" s="7" t="n">
        <v>0</v>
      </c>
    </row>
    <row r="29566" spans="1:9">
      <c r="A29566" t="s">
        <v>4</v>
      </c>
      <c r="B29566" s="4" t="s">
        <v>5</v>
      </c>
      <c r="C29566" s="4" t="s">
        <v>10</v>
      </c>
      <c r="D29566" s="4" t="s">
        <v>13</v>
      </c>
      <c r="E29566" s="4" t="s">
        <v>9</v>
      </c>
      <c r="F29566" s="4" t="s">
        <v>72</v>
      </c>
      <c r="G29566" s="4" t="s">
        <v>13</v>
      </c>
      <c r="H29566" s="4" t="s">
        <v>13</v>
      </c>
      <c r="I29566" s="4" t="s">
        <v>13</v>
      </c>
      <c r="J29566" s="4" t="s">
        <v>9</v>
      </c>
      <c r="K29566" s="4" t="s">
        <v>72</v>
      </c>
      <c r="L29566" s="4" t="s">
        <v>13</v>
      </c>
      <c r="M29566" s="4" t="s">
        <v>13</v>
      </c>
    </row>
    <row r="29567" spans="1:9">
      <c r="A29567" t="n">
        <v>237092</v>
      </c>
      <c r="B29567" s="52" t="n">
        <v>26</v>
      </c>
      <c r="C29567" s="7" t="n">
        <v>7013</v>
      </c>
      <c r="D29567" s="7" t="n">
        <v>17</v>
      </c>
      <c r="E29567" s="7" t="n">
        <v>37325</v>
      </c>
      <c r="F29567" s="7" t="s">
        <v>1710</v>
      </c>
      <c r="G29567" s="7" t="n">
        <v>2</v>
      </c>
      <c r="H29567" s="7" t="n">
        <v>3</v>
      </c>
      <c r="I29567" s="7" t="n">
        <v>17</v>
      </c>
      <c r="J29567" s="7" t="n">
        <v>37326</v>
      </c>
      <c r="K29567" s="7" t="s">
        <v>1711</v>
      </c>
      <c r="L29567" s="7" t="n">
        <v>2</v>
      </c>
      <c r="M29567" s="7" t="n">
        <v>0</v>
      </c>
    </row>
    <row r="29568" spans="1:9">
      <c r="A29568" t="s">
        <v>4</v>
      </c>
      <c r="B29568" s="4" t="s">
        <v>5</v>
      </c>
    </row>
    <row r="29569" spans="1:13">
      <c r="A29569" t="n">
        <v>237366</v>
      </c>
      <c r="B29569" s="53" t="n">
        <v>28</v>
      </c>
    </row>
    <row r="29570" spans="1:13">
      <c r="A29570" t="s">
        <v>4</v>
      </c>
      <c r="B29570" s="4" t="s">
        <v>5</v>
      </c>
      <c r="C29570" s="4" t="s">
        <v>10</v>
      </c>
      <c r="D29570" s="4" t="s">
        <v>13</v>
      </c>
    </row>
    <row r="29571" spans="1:13">
      <c r="A29571" t="n">
        <v>237367</v>
      </c>
      <c r="B29571" s="54" t="n">
        <v>89</v>
      </c>
      <c r="C29571" s="7" t="n">
        <v>65533</v>
      </c>
      <c r="D29571" s="7" t="n">
        <v>1</v>
      </c>
    </row>
    <row r="29572" spans="1:13">
      <c r="A29572" t="s">
        <v>4</v>
      </c>
      <c r="B29572" s="4" t="s">
        <v>5</v>
      </c>
      <c r="C29572" s="4" t="s">
        <v>9</v>
      </c>
    </row>
    <row r="29573" spans="1:13">
      <c r="A29573" t="n">
        <v>237371</v>
      </c>
      <c r="B29573" s="50" t="n">
        <v>15</v>
      </c>
      <c r="C29573" s="7" t="n">
        <v>32768</v>
      </c>
    </row>
    <row r="29574" spans="1:13">
      <c r="A29574" t="s">
        <v>4</v>
      </c>
      <c r="B29574" s="4" t="s">
        <v>5</v>
      </c>
      <c r="C29574" s="4" t="s">
        <v>13</v>
      </c>
      <c r="D29574" s="4" t="s">
        <v>10</v>
      </c>
      <c r="E29574" s="4" t="s">
        <v>10</v>
      </c>
      <c r="F29574" s="4" t="s">
        <v>13</v>
      </c>
    </row>
    <row r="29575" spans="1:13">
      <c r="A29575" t="n">
        <v>237376</v>
      </c>
      <c r="B29575" s="29" t="n">
        <v>25</v>
      </c>
      <c r="C29575" s="7" t="n">
        <v>1</v>
      </c>
      <c r="D29575" s="7" t="n">
        <v>260</v>
      </c>
      <c r="E29575" s="7" t="n">
        <v>640</v>
      </c>
      <c r="F29575" s="7" t="n">
        <v>1</v>
      </c>
    </row>
    <row r="29576" spans="1:13">
      <c r="A29576" t="s">
        <v>4</v>
      </c>
      <c r="B29576" s="4" t="s">
        <v>5</v>
      </c>
      <c r="C29576" s="4" t="s">
        <v>13</v>
      </c>
      <c r="D29576" s="4" t="s">
        <v>10</v>
      </c>
      <c r="E29576" s="4" t="s">
        <v>6</v>
      </c>
    </row>
    <row r="29577" spans="1:13">
      <c r="A29577" t="n">
        <v>237383</v>
      </c>
      <c r="B29577" s="40" t="n">
        <v>51</v>
      </c>
      <c r="C29577" s="7" t="n">
        <v>4</v>
      </c>
      <c r="D29577" s="7" t="n">
        <v>3</v>
      </c>
      <c r="E29577" s="7" t="s">
        <v>636</v>
      </c>
    </row>
    <row r="29578" spans="1:13">
      <c r="A29578" t="s">
        <v>4</v>
      </c>
      <c r="B29578" s="4" t="s">
        <v>5</v>
      </c>
      <c r="C29578" s="4" t="s">
        <v>10</v>
      </c>
    </row>
    <row r="29579" spans="1:13">
      <c r="A29579" t="n">
        <v>237396</v>
      </c>
      <c r="B29579" s="35" t="n">
        <v>16</v>
      </c>
      <c r="C29579" s="7" t="n">
        <v>0</v>
      </c>
    </row>
    <row r="29580" spans="1:13">
      <c r="A29580" t="s">
        <v>4</v>
      </c>
      <c r="B29580" s="4" t="s">
        <v>5</v>
      </c>
      <c r="C29580" s="4" t="s">
        <v>10</v>
      </c>
      <c r="D29580" s="4" t="s">
        <v>13</v>
      </c>
      <c r="E29580" s="4" t="s">
        <v>9</v>
      </c>
      <c r="F29580" s="4" t="s">
        <v>72</v>
      </c>
      <c r="G29580" s="4" t="s">
        <v>13</v>
      </c>
      <c r="H29580" s="4" t="s">
        <v>13</v>
      </c>
    </row>
    <row r="29581" spans="1:13">
      <c r="A29581" t="n">
        <v>237399</v>
      </c>
      <c r="B29581" s="52" t="n">
        <v>26</v>
      </c>
      <c r="C29581" s="7" t="n">
        <v>3</v>
      </c>
      <c r="D29581" s="7" t="n">
        <v>17</v>
      </c>
      <c r="E29581" s="7" t="n">
        <v>2359</v>
      </c>
      <c r="F29581" s="7" t="s">
        <v>1712</v>
      </c>
      <c r="G29581" s="7" t="n">
        <v>2</v>
      </c>
      <c r="H29581" s="7" t="n">
        <v>0</v>
      </c>
    </row>
    <row r="29582" spans="1:13">
      <c r="A29582" t="s">
        <v>4</v>
      </c>
      <c r="B29582" s="4" t="s">
        <v>5</v>
      </c>
    </row>
    <row r="29583" spans="1:13">
      <c r="A29583" t="n">
        <v>237432</v>
      </c>
      <c r="B29583" s="53" t="n">
        <v>28</v>
      </c>
    </row>
    <row r="29584" spans="1:13">
      <c r="A29584" t="s">
        <v>4</v>
      </c>
      <c r="B29584" s="4" t="s">
        <v>5</v>
      </c>
      <c r="C29584" s="4" t="s">
        <v>13</v>
      </c>
      <c r="D29584" s="4" t="s">
        <v>10</v>
      </c>
      <c r="E29584" s="4" t="s">
        <v>10</v>
      </c>
      <c r="F29584" s="4" t="s">
        <v>13</v>
      </c>
    </row>
    <row r="29585" spans="1:8">
      <c r="A29585" t="n">
        <v>237433</v>
      </c>
      <c r="B29585" s="29" t="n">
        <v>25</v>
      </c>
      <c r="C29585" s="7" t="n">
        <v>1</v>
      </c>
      <c r="D29585" s="7" t="n">
        <v>60</v>
      </c>
      <c r="E29585" s="7" t="n">
        <v>640</v>
      </c>
      <c r="F29585" s="7" t="n">
        <v>2</v>
      </c>
    </row>
    <row r="29586" spans="1:8">
      <c r="A29586" t="s">
        <v>4</v>
      </c>
      <c r="B29586" s="4" t="s">
        <v>5</v>
      </c>
      <c r="C29586" s="4" t="s">
        <v>13</v>
      </c>
      <c r="D29586" s="4" t="s">
        <v>10</v>
      </c>
      <c r="E29586" s="4" t="s">
        <v>6</v>
      </c>
    </row>
    <row r="29587" spans="1:8">
      <c r="A29587" t="n">
        <v>237440</v>
      </c>
      <c r="B29587" s="40" t="n">
        <v>51</v>
      </c>
      <c r="C29587" s="7" t="n">
        <v>4</v>
      </c>
      <c r="D29587" s="7" t="n">
        <v>16</v>
      </c>
      <c r="E29587" s="7" t="s">
        <v>1150</v>
      </c>
    </row>
    <row r="29588" spans="1:8">
      <c r="A29588" t="s">
        <v>4</v>
      </c>
      <c r="B29588" s="4" t="s">
        <v>5</v>
      </c>
      <c r="C29588" s="4" t="s">
        <v>10</v>
      </c>
    </row>
    <row r="29589" spans="1:8">
      <c r="A29589" t="n">
        <v>237454</v>
      </c>
      <c r="B29589" s="35" t="n">
        <v>16</v>
      </c>
      <c r="C29589" s="7" t="n">
        <v>0</v>
      </c>
    </row>
    <row r="29590" spans="1:8">
      <c r="A29590" t="s">
        <v>4</v>
      </c>
      <c r="B29590" s="4" t="s">
        <v>5</v>
      </c>
      <c r="C29590" s="4" t="s">
        <v>10</v>
      </c>
      <c r="D29590" s="4" t="s">
        <v>13</v>
      </c>
      <c r="E29590" s="4" t="s">
        <v>9</v>
      </c>
      <c r="F29590" s="4" t="s">
        <v>72</v>
      </c>
      <c r="G29590" s="4" t="s">
        <v>13</v>
      </c>
      <c r="H29590" s="4" t="s">
        <v>13</v>
      </c>
    </row>
    <row r="29591" spans="1:8">
      <c r="A29591" t="n">
        <v>237457</v>
      </c>
      <c r="B29591" s="52" t="n">
        <v>26</v>
      </c>
      <c r="C29591" s="7" t="n">
        <v>16</v>
      </c>
      <c r="D29591" s="7" t="n">
        <v>17</v>
      </c>
      <c r="E29591" s="7" t="n">
        <v>14394</v>
      </c>
      <c r="F29591" s="7" t="s">
        <v>1713</v>
      </c>
      <c r="G29591" s="7" t="n">
        <v>2</v>
      </c>
      <c r="H29591" s="7" t="n">
        <v>0</v>
      </c>
    </row>
    <row r="29592" spans="1:8">
      <c r="A29592" t="s">
        <v>4</v>
      </c>
      <c r="B29592" s="4" t="s">
        <v>5</v>
      </c>
    </row>
    <row r="29593" spans="1:8">
      <c r="A29593" t="n">
        <v>237514</v>
      </c>
      <c r="B29593" s="53" t="n">
        <v>28</v>
      </c>
    </row>
    <row r="29594" spans="1:8">
      <c r="A29594" t="s">
        <v>4</v>
      </c>
      <c r="B29594" s="4" t="s">
        <v>5</v>
      </c>
      <c r="C29594" s="4" t="s">
        <v>13</v>
      </c>
      <c r="D29594" s="4" t="s">
        <v>10</v>
      </c>
      <c r="E29594" s="4" t="s">
        <v>10</v>
      </c>
      <c r="F29594" s="4" t="s">
        <v>13</v>
      </c>
    </row>
    <row r="29595" spans="1:8">
      <c r="A29595" t="n">
        <v>237515</v>
      </c>
      <c r="B29595" s="29" t="n">
        <v>25</v>
      </c>
      <c r="C29595" s="7" t="n">
        <v>1</v>
      </c>
      <c r="D29595" s="7" t="n">
        <v>260</v>
      </c>
      <c r="E29595" s="7" t="n">
        <v>640</v>
      </c>
      <c r="F29595" s="7" t="n">
        <v>2</v>
      </c>
    </row>
    <row r="29596" spans="1:8">
      <c r="A29596" t="s">
        <v>4</v>
      </c>
      <c r="B29596" s="4" t="s">
        <v>5</v>
      </c>
      <c r="C29596" s="4" t="s">
        <v>13</v>
      </c>
      <c r="D29596" s="4" t="s">
        <v>10</v>
      </c>
      <c r="E29596" s="4" t="s">
        <v>6</v>
      </c>
    </row>
    <row r="29597" spans="1:8">
      <c r="A29597" t="n">
        <v>237522</v>
      </c>
      <c r="B29597" s="40" t="n">
        <v>51</v>
      </c>
      <c r="C29597" s="7" t="n">
        <v>4</v>
      </c>
      <c r="D29597" s="7" t="n">
        <v>15</v>
      </c>
      <c r="E29597" s="7" t="s">
        <v>1197</v>
      </c>
    </row>
    <row r="29598" spans="1:8">
      <c r="A29598" t="s">
        <v>4</v>
      </c>
      <c r="B29598" s="4" t="s">
        <v>5</v>
      </c>
      <c r="C29598" s="4" t="s">
        <v>10</v>
      </c>
    </row>
    <row r="29599" spans="1:8">
      <c r="A29599" t="n">
        <v>237536</v>
      </c>
      <c r="B29599" s="35" t="n">
        <v>16</v>
      </c>
      <c r="C29599" s="7" t="n">
        <v>0</v>
      </c>
    </row>
    <row r="29600" spans="1:8">
      <c r="A29600" t="s">
        <v>4</v>
      </c>
      <c r="B29600" s="4" t="s">
        <v>5</v>
      </c>
      <c r="C29600" s="4" t="s">
        <v>10</v>
      </c>
      <c r="D29600" s="4" t="s">
        <v>13</v>
      </c>
      <c r="E29600" s="4" t="s">
        <v>9</v>
      </c>
      <c r="F29600" s="4" t="s">
        <v>72</v>
      </c>
      <c r="G29600" s="4" t="s">
        <v>13</v>
      </c>
      <c r="H29600" s="4" t="s">
        <v>13</v>
      </c>
    </row>
    <row r="29601" spans="1:8">
      <c r="A29601" t="n">
        <v>237539</v>
      </c>
      <c r="B29601" s="52" t="n">
        <v>26</v>
      </c>
      <c r="C29601" s="7" t="n">
        <v>15</v>
      </c>
      <c r="D29601" s="7" t="n">
        <v>17</v>
      </c>
      <c r="E29601" s="7" t="n">
        <v>15359</v>
      </c>
      <c r="F29601" s="7" t="s">
        <v>1714</v>
      </c>
      <c r="G29601" s="7" t="n">
        <v>2</v>
      </c>
      <c r="H29601" s="7" t="n">
        <v>0</v>
      </c>
    </row>
    <row r="29602" spans="1:8">
      <c r="A29602" t="s">
        <v>4</v>
      </c>
      <c r="B29602" s="4" t="s">
        <v>5</v>
      </c>
    </row>
    <row r="29603" spans="1:8">
      <c r="A29603" t="n">
        <v>237569</v>
      </c>
      <c r="B29603" s="53" t="n">
        <v>28</v>
      </c>
    </row>
    <row r="29604" spans="1:8">
      <c r="A29604" t="s">
        <v>4</v>
      </c>
      <c r="B29604" s="4" t="s">
        <v>5</v>
      </c>
      <c r="C29604" s="4" t="s">
        <v>13</v>
      </c>
      <c r="D29604" s="4" t="s">
        <v>10</v>
      </c>
      <c r="E29604" s="4" t="s">
        <v>10</v>
      </c>
      <c r="F29604" s="4" t="s">
        <v>13</v>
      </c>
    </row>
    <row r="29605" spans="1:8">
      <c r="A29605" t="n">
        <v>237570</v>
      </c>
      <c r="B29605" s="29" t="n">
        <v>25</v>
      </c>
      <c r="C29605" s="7" t="n">
        <v>1</v>
      </c>
      <c r="D29605" s="7" t="n">
        <v>65535</v>
      </c>
      <c r="E29605" s="7" t="n">
        <v>65535</v>
      </c>
      <c r="F29605" s="7" t="n">
        <v>0</v>
      </c>
    </row>
    <row r="29606" spans="1:8">
      <c r="A29606" t="s">
        <v>4</v>
      </c>
      <c r="B29606" s="4" t="s">
        <v>5</v>
      </c>
      <c r="C29606" s="4" t="s">
        <v>13</v>
      </c>
      <c r="D29606" s="4" t="s">
        <v>13</v>
      </c>
      <c r="E29606" s="4" t="s">
        <v>13</v>
      </c>
      <c r="F29606" s="4" t="s">
        <v>13</v>
      </c>
    </row>
    <row r="29607" spans="1:8">
      <c r="A29607" t="n">
        <v>237577</v>
      </c>
      <c r="B29607" s="13" t="n">
        <v>14</v>
      </c>
      <c r="C29607" s="7" t="n">
        <v>0</v>
      </c>
      <c r="D29607" s="7" t="n">
        <v>128</v>
      </c>
      <c r="E29607" s="7" t="n">
        <v>0</v>
      </c>
      <c r="F29607" s="7" t="n">
        <v>0</v>
      </c>
    </row>
    <row r="29608" spans="1:8">
      <c r="A29608" t="s">
        <v>4</v>
      </c>
      <c r="B29608" s="4" t="s">
        <v>5</v>
      </c>
      <c r="C29608" s="4" t="s">
        <v>13</v>
      </c>
      <c r="D29608" s="4" t="s">
        <v>10</v>
      </c>
      <c r="E29608" s="4" t="s">
        <v>10</v>
      </c>
      <c r="F29608" s="4" t="s">
        <v>13</v>
      </c>
    </row>
    <row r="29609" spans="1:8">
      <c r="A29609" t="n">
        <v>237582</v>
      </c>
      <c r="B29609" s="29" t="n">
        <v>25</v>
      </c>
      <c r="C29609" s="7" t="n">
        <v>1</v>
      </c>
      <c r="D29609" s="7" t="n">
        <v>65535</v>
      </c>
      <c r="E29609" s="7" t="n">
        <v>450</v>
      </c>
      <c r="F29609" s="7" t="n">
        <v>5</v>
      </c>
    </row>
    <row r="29610" spans="1:8">
      <c r="A29610" t="s">
        <v>4</v>
      </c>
      <c r="B29610" s="4" t="s">
        <v>5</v>
      </c>
      <c r="C29610" s="4" t="s">
        <v>13</v>
      </c>
      <c r="D29610" s="4" t="s">
        <v>10</v>
      </c>
      <c r="E29610" s="4" t="s">
        <v>6</v>
      </c>
    </row>
    <row r="29611" spans="1:8">
      <c r="A29611" t="n">
        <v>237589</v>
      </c>
      <c r="B29611" s="40" t="n">
        <v>51</v>
      </c>
      <c r="C29611" s="7" t="n">
        <v>4</v>
      </c>
      <c r="D29611" s="7" t="n">
        <v>7013</v>
      </c>
      <c r="E29611" s="7" t="s">
        <v>811</v>
      </c>
    </row>
    <row r="29612" spans="1:8">
      <c r="A29612" t="s">
        <v>4</v>
      </c>
      <c r="B29612" s="4" t="s">
        <v>5</v>
      </c>
      <c r="C29612" s="4" t="s">
        <v>10</v>
      </c>
    </row>
    <row r="29613" spans="1:8">
      <c r="A29613" t="n">
        <v>237603</v>
      </c>
      <c r="B29613" s="35" t="n">
        <v>16</v>
      </c>
      <c r="C29613" s="7" t="n">
        <v>0</v>
      </c>
    </row>
    <row r="29614" spans="1:8">
      <c r="A29614" t="s">
        <v>4</v>
      </c>
      <c r="B29614" s="4" t="s">
        <v>5</v>
      </c>
      <c r="C29614" s="4" t="s">
        <v>10</v>
      </c>
      <c r="D29614" s="4" t="s">
        <v>13</v>
      </c>
      <c r="E29614" s="4" t="s">
        <v>9</v>
      </c>
      <c r="F29614" s="4" t="s">
        <v>72</v>
      </c>
      <c r="G29614" s="4" t="s">
        <v>13</v>
      </c>
      <c r="H29614" s="4" t="s">
        <v>13</v>
      </c>
      <c r="I29614" s="4" t="s">
        <v>13</v>
      </c>
      <c r="J29614" s="4" t="s">
        <v>9</v>
      </c>
      <c r="K29614" s="4" t="s">
        <v>72</v>
      </c>
      <c r="L29614" s="4" t="s">
        <v>13</v>
      </c>
      <c r="M29614" s="4" t="s">
        <v>13</v>
      </c>
      <c r="N29614" s="4" t="s">
        <v>13</v>
      </c>
      <c r="O29614" s="4" t="s">
        <v>9</v>
      </c>
      <c r="P29614" s="4" t="s">
        <v>72</v>
      </c>
      <c r="Q29614" s="4" t="s">
        <v>13</v>
      </c>
      <c r="R29614" s="4" t="s">
        <v>13</v>
      </c>
      <c r="S29614" s="4" t="s">
        <v>13</v>
      </c>
      <c r="T29614" s="4" t="s">
        <v>9</v>
      </c>
      <c r="U29614" s="4" t="s">
        <v>72</v>
      </c>
      <c r="V29614" s="4" t="s">
        <v>13</v>
      </c>
      <c r="W29614" s="4" t="s">
        <v>13</v>
      </c>
      <c r="X29614" s="4" t="s">
        <v>13</v>
      </c>
      <c r="Y29614" s="4" t="s">
        <v>9</v>
      </c>
      <c r="Z29614" s="4" t="s">
        <v>72</v>
      </c>
      <c r="AA29614" s="4" t="s">
        <v>13</v>
      </c>
      <c r="AB29614" s="4" t="s">
        <v>13</v>
      </c>
    </row>
    <row r="29615" spans="1:8">
      <c r="A29615" t="n">
        <v>237606</v>
      </c>
      <c r="B29615" s="52" t="n">
        <v>26</v>
      </c>
      <c r="C29615" s="7" t="n">
        <v>7013</v>
      </c>
      <c r="D29615" s="7" t="n">
        <v>17</v>
      </c>
      <c r="E29615" s="7" t="n">
        <v>37327</v>
      </c>
      <c r="F29615" s="7" t="s">
        <v>1715</v>
      </c>
      <c r="G29615" s="7" t="n">
        <v>2</v>
      </c>
      <c r="H29615" s="7" t="n">
        <v>3</v>
      </c>
      <c r="I29615" s="7" t="n">
        <v>17</v>
      </c>
      <c r="J29615" s="7" t="n">
        <v>37328</v>
      </c>
      <c r="K29615" s="7" t="s">
        <v>1716</v>
      </c>
      <c r="L29615" s="7" t="n">
        <v>2</v>
      </c>
      <c r="M29615" s="7" t="n">
        <v>3</v>
      </c>
      <c r="N29615" s="7" t="n">
        <v>17</v>
      </c>
      <c r="O29615" s="7" t="n">
        <v>37329</v>
      </c>
      <c r="P29615" s="7" t="s">
        <v>1717</v>
      </c>
      <c r="Q29615" s="7" t="n">
        <v>2</v>
      </c>
      <c r="R29615" s="7" t="n">
        <v>3</v>
      </c>
      <c r="S29615" s="7" t="n">
        <v>17</v>
      </c>
      <c r="T29615" s="7" t="n">
        <v>37330</v>
      </c>
      <c r="U29615" s="7" t="s">
        <v>1718</v>
      </c>
      <c r="V29615" s="7" t="n">
        <v>2</v>
      </c>
      <c r="W29615" s="7" t="n">
        <v>3</v>
      </c>
      <c r="X29615" s="7" t="n">
        <v>17</v>
      </c>
      <c r="Y29615" s="7" t="n">
        <v>37331</v>
      </c>
      <c r="Z29615" s="7" t="s">
        <v>1719</v>
      </c>
      <c r="AA29615" s="7" t="n">
        <v>2</v>
      </c>
      <c r="AB29615" s="7" t="n">
        <v>0</v>
      </c>
    </row>
    <row r="29616" spans="1:8">
      <c r="A29616" t="s">
        <v>4</v>
      </c>
      <c r="B29616" s="4" t="s">
        <v>5</v>
      </c>
    </row>
    <row r="29617" spans="1:28">
      <c r="A29617" t="n">
        <v>238331</v>
      </c>
      <c r="B29617" s="53" t="n">
        <v>28</v>
      </c>
    </row>
    <row r="29618" spans="1:28">
      <c r="A29618" t="s">
        <v>4</v>
      </c>
      <c r="B29618" s="4" t="s">
        <v>5</v>
      </c>
      <c r="C29618" s="4" t="s">
        <v>10</v>
      </c>
      <c r="D29618" s="4" t="s">
        <v>13</v>
      </c>
    </row>
    <row r="29619" spans="1:28">
      <c r="A29619" t="n">
        <v>238332</v>
      </c>
      <c r="B29619" s="54" t="n">
        <v>89</v>
      </c>
      <c r="C29619" s="7" t="n">
        <v>65533</v>
      </c>
      <c r="D29619" s="7" t="n">
        <v>1</v>
      </c>
    </row>
    <row r="29620" spans="1:28">
      <c r="A29620" t="s">
        <v>4</v>
      </c>
      <c r="B29620" s="4" t="s">
        <v>5</v>
      </c>
      <c r="C29620" s="4" t="s">
        <v>13</v>
      </c>
      <c r="D29620" s="4" t="s">
        <v>10</v>
      </c>
      <c r="E29620" s="4" t="s">
        <v>10</v>
      </c>
      <c r="F29620" s="4" t="s">
        <v>13</v>
      </c>
    </row>
    <row r="29621" spans="1:28">
      <c r="A29621" t="n">
        <v>238336</v>
      </c>
      <c r="B29621" s="29" t="n">
        <v>25</v>
      </c>
      <c r="C29621" s="7" t="n">
        <v>1</v>
      </c>
      <c r="D29621" s="7" t="n">
        <v>65535</v>
      </c>
      <c r="E29621" s="7" t="n">
        <v>65535</v>
      </c>
      <c r="F29621" s="7" t="n">
        <v>0</v>
      </c>
    </row>
    <row r="29622" spans="1:28">
      <c r="A29622" t="s">
        <v>4</v>
      </c>
      <c r="B29622" s="4" t="s">
        <v>5</v>
      </c>
      <c r="C29622" s="4" t="s">
        <v>9</v>
      </c>
    </row>
    <row r="29623" spans="1:28">
      <c r="A29623" t="n">
        <v>238343</v>
      </c>
      <c r="B29623" s="50" t="n">
        <v>15</v>
      </c>
      <c r="C29623" s="7" t="n">
        <v>32768</v>
      </c>
    </row>
    <row r="29624" spans="1:28">
      <c r="A29624" t="s">
        <v>4</v>
      </c>
      <c r="B29624" s="4" t="s">
        <v>5</v>
      </c>
      <c r="C29624" s="4" t="s">
        <v>13</v>
      </c>
      <c r="D29624" s="4" t="s">
        <v>10</v>
      </c>
      <c r="E29624" s="4" t="s">
        <v>22</v>
      </c>
    </row>
    <row r="29625" spans="1:28">
      <c r="A29625" t="n">
        <v>238348</v>
      </c>
      <c r="B29625" s="28" t="n">
        <v>58</v>
      </c>
      <c r="C29625" s="7" t="n">
        <v>101</v>
      </c>
      <c r="D29625" s="7" t="n">
        <v>300</v>
      </c>
      <c r="E29625" s="7" t="n">
        <v>1</v>
      </c>
    </row>
    <row r="29626" spans="1:28">
      <c r="A29626" t="s">
        <v>4</v>
      </c>
      <c r="B29626" s="4" t="s">
        <v>5</v>
      </c>
      <c r="C29626" s="4" t="s">
        <v>13</v>
      </c>
      <c r="D29626" s="4" t="s">
        <v>10</v>
      </c>
    </row>
    <row r="29627" spans="1:28">
      <c r="A29627" t="n">
        <v>238356</v>
      </c>
      <c r="B29627" s="28" t="n">
        <v>58</v>
      </c>
      <c r="C29627" s="7" t="n">
        <v>254</v>
      </c>
      <c r="D29627" s="7" t="n">
        <v>0</v>
      </c>
    </row>
    <row r="29628" spans="1:28">
      <c r="A29628" t="s">
        <v>4</v>
      </c>
      <c r="B29628" s="4" t="s">
        <v>5</v>
      </c>
      <c r="C29628" s="4" t="s">
        <v>13</v>
      </c>
      <c r="D29628" s="4" t="s">
        <v>13</v>
      </c>
      <c r="E29628" s="4" t="s">
        <v>22</v>
      </c>
      <c r="F29628" s="4" t="s">
        <v>22</v>
      </c>
      <c r="G29628" s="4" t="s">
        <v>22</v>
      </c>
      <c r="H29628" s="4" t="s">
        <v>10</v>
      </c>
    </row>
    <row r="29629" spans="1:28">
      <c r="A29629" t="n">
        <v>238360</v>
      </c>
      <c r="B29629" s="25" t="n">
        <v>45</v>
      </c>
      <c r="C29629" s="7" t="n">
        <v>2</v>
      </c>
      <c r="D29629" s="7" t="n">
        <v>3</v>
      </c>
      <c r="E29629" s="7" t="n">
        <v>8.39999961853027</v>
      </c>
      <c r="F29629" s="7" t="n">
        <v>1.02999997138977</v>
      </c>
      <c r="G29629" s="7" t="n">
        <v>-19.9400005340576</v>
      </c>
      <c r="H29629" s="7" t="n">
        <v>0</v>
      </c>
    </row>
    <row r="29630" spans="1:28">
      <c r="A29630" t="s">
        <v>4</v>
      </c>
      <c r="B29630" s="4" t="s">
        <v>5</v>
      </c>
      <c r="C29630" s="4" t="s">
        <v>13</v>
      </c>
      <c r="D29630" s="4" t="s">
        <v>13</v>
      </c>
      <c r="E29630" s="4" t="s">
        <v>22</v>
      </c>
      <c r="F29630" s="4" t="s">
        <v>22</v>
      </c>
      <c r="G29630" s="4" t="s">
        <v>22</v>
      </c>
      <c r="H29630" s="4" t="s">
        <v>10</v>
      </c>
      <c r="I29630" s="4" t="s">
        <v>13</v>
      </c>
    </row>
    <row r="29631" spans="1:28">
      <c r="A29631" t="n">
        <v>238377</v>
      </c>
      <c r="B29631" s="25" t="n">
        <v>45</v>
      </c>
      <c r="C29631" s="7" t="n">
        <v>4</v>
      </c>
      <c r="D29631" s="7" t="n">
        <v>3</v>
      </c>
      <c r="E29631" s="7" t="n">
        <v>2.70000004768372</v>
      </c>
      <c r="F29631" s="7" t="n">
        <v>296.170013427734</v>
      </c>
      <c r="G29631" s="7" t="n">
        <v>348</v>
      </c>
      <c r="H29631" s="7" t="n">
        <v>0</v>
      </c>
      <c r="I29631" s="7" t="n">
        <v>1</v>
      </c>
    </row>
    <row r="29632" spans="1:28">
      <c r="A29632" t="s">
        <v>4</v>
      </c>
      <c r="B29632" s="4" t="s">
        <v>5</v>
      </c>
      <c r="C29632" s="4" t="s">
        <v>13</v>
      </c>
      <c r="D29632" s="4" t="s">
        <v>13</v>
      </c>
      <c r="E29632" s="4" t="s">
        <v>22</v>
      </c>
      <c r="F29632" s="4" t="s">
        <v>10</v>
      </c>
    </row>
    <row r="29633" spans="1:9">
      <c r="A29633" t="n">
        <v>238395</v>
      </c>
      <c r="B29633" s="25" t="n">
        <v>45</v>
      </c>
      <c r="C29633" s="7" t="n">
        <v>5</v>
      </c>
      <c r="D29633" s="7" t="n">
        <v>3</v>
      </c>
      <c r="E29633" s="7" t="n">
        <v>4.69999980926514</v>
      </c>
      <c r="F29633" s="7" t="n">
        <v>0</v>
      </c>
    </row>
    <row r="29634" spans="1:9">
      <c r="A29634" t="s">
        <v>4</v>
      </c>
      <c r="B29634" s="4" t="s">
        <v>5</v>
      </c>
      <c r="C29634" s="4" t="s">
        <v>13</v>
      </c>
      <c r="D29634" s="4" t="s">
        <v>13</v>
      </c>
      <c r="E29634" s="4" t="s">
        <v>22</v>
      </c>
      <c r="F29634" s="4" t="s">
        <v>10</v>
      </c>
    </row>
    <row r="29635" spans="1:9">
      <c r="A29635" t="n">
        <v>238404</v>
      </c>
      <c r="B29635" s="25" t="n">
        <v>45</v>
      </c>
      <c r="C29635" s="7" t="n">
        <v>11</v>
      </c>
      <c r="D29635" s="7" t="n">
        <v>3</v>
      </c>
      <c r="E29635" s="7" t="n">
        <v>26</v>
      </c>
      <c r="F29635" s="7" t="n">
        <v>0</v>
      </c>
    </row>
    <row r="29636" spans="1:9">
      <c r="A29636" t="s">
        <v>4</v>
      </c>
      <c r="B29636" s="4" t="s">
        <v>5</v>
      </c>
      <c r="C29636" s="4" t="s">
        <v>13</v>
      </c>
      <c r="D29636" s="4" t="s">
        <v>13</v>
      </c>
      <c r="E29636" s="4" t="s">
        <v>22</v>
      </c>
      <c r="F29636" s="4" t="s">
        <v>22</v>
      </c>
      <c r="G29636" s="4" t="s">
        <v>22</v>
      </c>
      <c r="H29636" s="4" t="s">
        <v>10</v>
      </c>
    </row>
    <row r="29637" spans="1:9">
      <c r="A29637" t="n">
        <v>238413</v>
      </c>
      <c r="B29637" s="25" t="n">
        <v>45</v>
      </c>
      <c r="C29637" s="7" t="n">
        <v>2</v>
      </c>
      <c r="D29637" s="7" t="n">
        <v>3</v>
      </c>
      <c r="E29637" s="7" t="n">
        <v>8.39999961853027</v>
      </c>
      <c r="F29637" s="7" t="n">
        <v>1.13999998569489</v>
      </c>
      <c r="G29637" s="7" t="n">
        <v>-19.9400005340576</v>
      </c>
      <c r="H29637" s="7" t="n">
        <v>15000</v>
      </c>
    </row>
    <row r="29638" spans="1:9">
      <c r="A29638" t="s">
        <v>4</v>
      </c>
      <c r="B29638" s="4" t="s">
        <v>5</v>
      </c>
      <c r="C29638" s="4" t="s">
        <v>13</v>
      </c>
      <c r="D29638" s="4" t="s">
        <v>13</v>
      </c>
      <c r="E29638" s="4" t="s">
        <v>22</v>
      </c>
      <c r="F29638" s="4" t="s">
        <v>22</v>
      </c>
      <c r="G29638" s="4" t="s">
        <v>22</v>
      </c>
      <c r="H29638" s="4" t="s">
        <v>10</v>
      </c>
      <c r="I29638" s="4" t="s">
        <v>13</v>
      </c>
    </row>
    <row r="29639" spans="1:9">
      <c r="A29639" t="n">
        <v>238430</v>
      </c>
      <c r="B29639" s="25" t="n">
        <v>45</v>
      </c>
      <c r="C29639" s="7" t="n">
        <v>4</v>
      </c>
      <c r="D29639" s="7" t="n">
        <v>3</v>
      </c>
      <c r="E29639" s="7" t="n">
        <v>359.970001220703</v>
      </c>
      <c r="F29639" s="7" t="n">
        <v>296.170013427734</v>
      </c>
      <c r="G29639" s="7" t="n">
        <v>348</v>
      </c>
      <c r="H29639" s="7" t="n">
        <v>15000</v>
      </c>
      <c r="I29639" s="7" t="n">
        <v>1</v>
      </c>
    </row>
    <row r="29640" spans="1:9">
      <c r="A29640" t="s">
        <v>4</v>
      </c>
      <c r="B29640" s="4" t="s">
        <v>5</v>
      </c>
      <c r="C29640" s="4" t="s">
        <v>13</v>
      </c>
      <c r="D29640" s="4" t="s">
        <v>13</v>
      </c>
      <c r="E29640" s="4" t="s">
        <v>22</v>
      </c>
      <c r="F29640" s="4" t="s">
        <v>10</v>
      </c>
    </row>
    <row r="29641" spans="1:9">
      <c r="A29641" t="n">
        <v>238448</v>
      </c>
      <c r="B29641" s="25" t="n">
        <v>45</v>
      </c>
      <c r="C29641" s="7" t="n">
        <v>5</v>
      </c>
      <c r="D29641" s="7" t="n">
        <v>3</v>
      </c>
      <c r="E29641" s="7" t="n">
        <v>5.69999980926514</v>
      </c>
      <c r="F29641" s="7" t="n">
        <v>15000</v>
      </c>
    </row>
    <row r="29642" spans="1:9">
      <c r="A29642" t="s">
        <v>4</v>
      </c>
      <c r="B29642" s="4" t="s">
        <v>5</v>
      </c>
      <c r="C29642" s="4" t="s">
        <v>13</v>
      </c>
      <c r="D29642" s="4" t="s">
        <v>13</v>
      </c>
      <c r="E29642" s="4" t="s">
        <v>22</v>
      </c>
      <c r="F29642" s="4" t="s">
        <v>10</v>
      </c>
    </row>
    <row r="29643" spans="1:9">
      <c r="A29643" t="n">
        <v>238457</v>
      </c>
      <c r="B29643" s="25" t="n">
        <v>45</v>
      </c>
      <c r="C29643" s="7" t="n">
        <v>11</v>
      </c>
      <c r="D29643" s="7" t="n">
        <v>3</v>
      </c>
      <c r="E29643" s="7" t="n">
        <v>26</v>
      </c>
      <c r="F29643" s="7" t="n">
        <v>15000</v>
      </c>
    </row>
    <row r="29644" spans="1:9">
      <c r="A29644" t="s">
        <v>4</v>
      </c>
      <c r="B29644" s="4" t="s">
        <v>5</v>
      </c>
      <c r="C29644" s="4" t="s">
        <v>13</v>
      </c>
      <c r="D29644" s="4" t="s">
        <v>10</v>
      </c>
      <c r="E29644" s="4" t="s">
        <v>6</v>
      </c>
      <c r="F29644" s="4" t="s">
        <v>6</v>
      </c>
      <c r="G29644" s="4" t="s">
        <v>6</v>
      </c>
      <c r="H29644" s="4" t="s">
        <v>6</v>
      </c>
    </row>
    <row r="29645" spans="1:9">
      <c r="A29645" t="n">
        <v>238466</v>
      </c>
      <c r="B29645" s="40" t="n">
        <v>51</v>
      </c>
      <c r="C29645" s="7" t="n">
        <v>3</v>
      </c>
      <c r="D29645" s="7" t="n">
        <v>1</v>
      </c>
      <c r="E29645" s="7" t="s">
        <v>869</v>
      </c>
      <c r="F29645" s="7" t="s">
        <v>844</v>
      </c>
      <c r="G29645" s="7" t="s">
        <v>88</v>
      </c>
      <c r="H29645" s="7" t="s">
        <v>89</v>
      </c>
    </row>
    <row r="29646" spans="1:9">
      <c r="A29646" t="s">
        <v>4</v>
      </c>
      <c r="B29646" s="4" t="s">
        <v>5</v>
      </c>
      <c r="C29646" s="4" t="s">
        <v>13</v>
      </c>
      <c r="D29646" s="4" t="s">
        <v>10</v>
      </c>
      <c r="E29646" s="4" t="s">
        <v>6</v>
      </c>
      <c r="F29646" s="4" t="s">
        <v>6</v>
      </c>
      <c r="G29646" s="4" t="s">
        <v>6</v>
      </c>
      <c r="H29646" s="4" t="s">
        <v>6</v>
      </c>
    </row>
    <row r="29647" spans="1:9">
      <c r="A29647" t="n">
        <v>238479</v>
      </c>
      <c r="B29647" s="40" t="n">
        <v>51</v>
      </c>
      <c r="C29647" s="7" t="n">
        <v>3</v>
      </c>
      <c r="D29647" s="7" t="n">
        <v>2</v>
      </c>
      <c r="E29647" s="7" t="s">
        <v>869</v>
      </c>
      <c r="F29647" s="7" t="s">
        <v>844</v>
      </c>
      <c r="G29647" s="7" t="s">
        <v>88</v>
      </c>
      <c r="H29647" s="7" t="s">
        <v>89</v>
      </c>
    </row>
    <row r="29648" spans="1:9">
      <c r="A29648" t="s">
        <v>4</v>
      </c>
      <c r="B29648" s="4" t="s">
        <v>5</v>
      </c>
      <c r="C29648" s="4" t="s">
        <v>13</v>
      </c>
      <c r="D29648" s="4" t="s">
        <v>10</v>
      </c>
      <c r="E29648" s="4" t="s">
        <v>6</v>
      </c>
      <c r="F29648" s="4" t="s">
        <v>6</v>
      </c>
      <c r="G29648" s="4" t="s">
        <v>6</v>
      </c>
      <c r="H29648" s="4" t="s">
        <v>6</v>
      </c>
    </row>
    <row r="29649" spans="1:9">
      <c r="A29649" t="n">
        <v>238492</v>
      </c>
      <c r="B29649" s="40" t="n">
        <v>51</v>
      </c>
      <c r="C29649" s="7" t="n">
        <v>3</v>
      </c>
      <c r="D29649" s="7" t="n">
        <v>3</v>
      </c>
      <c r="E29649" s="7" t="s">
        <v>869</v>
      </c>
      <c r="F29649" s="7" t="s">
        <v>844</v>
      </c>
      <c r="G29649" s="7" t="s">
        <v>88</v>
      </c>
      <c r="H29649" s="7" t="s">
        <v>89</v>
      </c>
    </row>
    <row r="29650" spans="1:9">
      <c r="A29650" t="s">
        <v>4</v>
      </c>
      <c r="B29650" s="4" t="s">
        <v>5</v>
      </c>
      <c r="C29650" s="4" t="s">
        <v>13</v>
      </c>
      <c r="D29650" s="4" t="s">
        <v>10</v>
      </c>
      <c r="E29650" s="4" t="s">
        <v>6</v>
      </c>
      <c r="F29650" s="4" t="s">
        <v>6</v>
      </c>
      <c r="G29650" s="4" t="s">
        <v>6</v>
      </c>
      <c r="H29650" s="4" t="s">
        <v>6</v>
      </c>
    </row>
    <row r="29651" spans="1:9">
      <c r="A29651" t="n">
        <v>238505</v>
      </c>
      <c r="B29651" s="40" t="n">
        <v>51</v>
      </c>
      <c r="C29651" s="7" t="n">
        <v>3</v>
      </c>
      <c r="D29651" s="7" t="n">
        <v>4</v>
      </c>
      <c r="E29651" s="7" t="s">
        <v>869</v>
      </c>
      <c r="F29651" s="7" t="s">
        <v>844</v>
      </c>
      <c r="G29651" s="7" t="s">
        <v>88</v>
      </c>
      <c r="H29651" s="7" t="s">
        <v>89</v>
      </c>
    </row>
    <row r="29652" spans="1:9">
      <c r="A29652" t="s">
        <v>4</v>
      </c>
      <c r="B29652" s="4" t="s">
        <v>5</v>
      </c>
      <c r="C29652" s="4" t="s">
        <v>13</v>
      </c>
      <c r="D29652" s="4" t="s">
        <v>10</v>
      </c>
      <c r="E29652" s="4" t="s">
        <v>6</v>
      </c>
      <c r="F29652" s="4" t="s">
        <v>6</v>
      </c>
      <c r="G29652" s="4" t="s">
        <v>6</v>
      </c>
      <c r="H29652" s="4" t="s">
        <v>6</v>
      </c>
    </row>
    <row r="29653" spans="1:9">
      <c r="A29653" t="n">
        <v>238518</v>
      </c>
      <c r="B29653" s="40" t="n">
        <v>51</v>
      </c>
      <c r="C29653" s="7" t="n">
        <v>3</v>
      </c>
      <c r="D29653" s="7" t="n">
        <v>5</v>
      </c>
      <c r="E29653" s="7" t="s">
        <v>869</v>
      </c>
      <c r="F29653" s="7" t="s">
        <v>844</v>
      </c>
      <c r="G29653" s="7" t="s">
        <v>88</v>
      </c>
      <c r="H29653" s="7" t="s">
        <v>89</v>
      </c>
    </row>
    <row r="29654" spans="1:9">
      <c r="A29654" t="s">
        <v>4</v>
      </c>
      <c r="B29654" s="4" t="s">
        <v>5</v>
      </c>
      <c r="C29654" s="4" t="s">
        <v>13</v>
      </c>
      <c r="D29654" s="4" t="s">
        <v>10</v>
      </c>
      <c r="E29654" s="4" t="s">
        <v>6</v>
      </c>
      <c r="F29654" s="4" t="s">
        <v>6</v>
      </c>
      <c r="G29654" s="4" t="s">
        <v>6</v>
      </c>
      <c r="H29654" s="4" t="s">
        <v>6</v>
      </c>
    </row>
    <row r="29655" spans="1:9">
      <c r="A29655" t="n">
        <v>238531</v>
      </c>
      <c r="B29655" s="40" t="n">
        <v>51</v>
      </c>
      <c r="C29655" s="7" t="n">
        <v>3</v>
      </c>
      <c r="D29655" s="7" t="n">
        <v>6</v>
      </c>
      <c r="E29655" s="7" t="s">
        <v>869</v>
      </c>
      <c r="F29655" s="7" t="s">
        <v>844</v>
      </c>
      <c r="G29655" s="7" t="s">
        <v>88</v>
      </c>
      <c r="H29655" s="7" t="s">
        <v>89</v>
      </c>
    </row>
    <row r="29656" spans="1:9">
      <c r="A29656" t="s">
        <v>4</v>
      </c>
      <c r="B29656" s="4" t="s">
        <v>5</v>
      </c>
      <c r="C29656" s="4" t="s">
        <v>13</v>
      </c>
      <c r="D29656" s="4" t="s">
        <v>10</v>
      </c>
      <c r="E29656" s="4" t="s">
        <v>6</v>
      </c>
      <c r="F29656" s="4" t="s">
        <v>6</v>
      </c>
      <c r="G29656" s="4" t="s">
        <v>6</v>
      </c>
      <c r="H29656" s="4" t="s">
        <v>6</v>
      </c>
    </row>
    <row r="29657" spans="1:9">
      <c r="A29657" t="n">
        <v>238544</v>
      </c>
      <c r="B29657" s="40" t="n">
        <v>51</v>
      </c>
      <c r="C29657" s="7" t="n">
        <v>3</v>
      </c>
      <c r="D29657" s="7" t="n">
        <v>7</v>
      </c>
      <c r="E29657" s="7" t="s">
        <v>869</v>
      </c>
      <c r="F29657" s="7" t="s">
        <v>844</v>
      </c>
      <c r="G29657" s="7" t="s">
        <v>88</v>
      </c>
      <c r="H29657" s="7" t="s">
        <v>89</v>
      </c>
    </row>
    <row r="29658" spans="1:9">
      <c r="A29658" t="s">
        <v>4</v>
      </c>
      <c r="B29658" s="4" t="s">
        <v>5</v>
      </c>
      <c r="C29658" s="4" t="s">
        <v>13</v>
      </c>
      <c r="D29658" s="4" t="s">
        <v>10</v>
      </c>
      <c r="E29658" s="4" t="s">
        <v>6</v>
      </c>
      <c r="F29658" s="4" t="s">
        <v>6</v>
      </c>
      <c r="G29658" s="4" t="s">
        <v>6</v>
      </c>
      <c r="H29658" s="4" t="s">
        <v>6</v>
      </c>
    </row>
    <row r="29659" spans="1:9">
      <c r="A29659" t="n">
        <v>238557</v>
      </c>
      <c r="B29659" s="40" t="n">
        <v>51</v>
      </c>
      <c r="C29659" s="7" t="n">
        <v>3</v>
      </c>
      <c r="D29659" s="7" t="n">
        <v>8</v>
      </c>
      <c r="E29659" s="7" t="s">
        <v>869</v>
      </c>
      <c r="F29659" s="7" t="s">
        <v>844</v>
      </c>
      <c r="G29659" s="7" t="s">
        <v>88</v>
      </c>
      <c r="H29659" s="7" t="s">
        <v>89</v>
      </c>
    </row>
    <row r="29660" spans="1:9">
      <c r="A29660" t="s">
        <v>4</v>
      </c>
      <c r="B29660" s="4" t="s">
        <v>5</v>
      </c>
      <c r="C29660" s="4" t="s">
        <v>13</v>
      </c>
      <c r="D29660" s="4" t="s">
        <v>10</v>
      </c>
      <c r="E29660" s="4" t="s">
        <v>6</v>
      </c>
      <c r="F29660" s="4" t="s">
        <v>6</v>
      </c>
      <c r="G29660" s="4" t="s">
        <v>6</v>
      </c>
      <c r="H29660" s="4" t="s">
        <v>6</v>
      </c>
    </row>
    <row r="29661" spans="1:9">
      <c r="A29661" t="n">
        <v>238570</v>
      </c>
      <c r="B29661" s="40" t="n">
        <v>51</v>
      </c>
      <c r="C29661" s="7" t="n">
        <v>3</v>
      </c>
      <c r="D29661" s="7" t="n">
        <v>9</v>
      </c>
      <c r="E29661" s="7" t="s">
        <v>869</v>
      </c>
      <c r="F29661" s="7" t="s">
        <v>844</v>
      </c>
      <c r="G29661" s="7" t="s">
        <v>88</v>
      </c>
      <c r="H29661" s="7" t="s">
        <v>89</v>
      </c>
    </row>
    <row r="29662" spans="1:9">
      <c r="A29662" t="s">
        <v>4</v>
      </c>
      <c r="B29662" s="4" t="s">
        <v>5</v>
      </c>
      <c r="C29662" s="4" t="s">
        <v>10</v>
      </c>
      <c r="D29662" s="4" t="s">
        <v>22</v>
      </c>
      <c r="E29662" s="4" t="s">
        <v>22</v>
      </c>
      <c r="F29662" s="4" t="s">
        <v>22</v>
      </c>
      <c r="G29662" s="4" t="s">
        <v>10</v>
      </c>
      <c r="H29662" s="4" t="s">
        <v>10</v>
      </c>
    </row>
    <row r="29663" spans="1:9">
      <c r="A29663" t="n">
        <v>238583</v>
      </c>
      <c r="B29663" s="56" t="n">
        <v>60</v>
      </c>
      <c r="C29663" s="7" t="n">
        <v>1</v>
      </c>
      <c r="D29663" s="7" t="n">
        <v>0</v>
      </c>
      <c r="E29663" s="7" t="n">
        <v>20</v>
      </c>
      <c r="F29663" s="7" t="n">
        <v>0</v>
      </c>
      <c r="G29663" s="7" t="n">
        <v>0</v>
      </c>
      <c r="H29663" s="7" t="n">
        <v>0</v>
      </c>
    </row>
    <row r="29664" spans="1:9">
      <c r="A29664" t="s">
        <v>4</v>
      </c>
      <c r="B29664" s="4" t="s">
        <v>5</v>
      </c>
      <c r="C29664" s="4" t="s">
        <v>10</v>
      </c>
      <c r="D29664" s="4" t="s">
        <v>22</v>
      </c>
      <c r="E29664" s="4" t="s">
        <v>22</v>
      </c>
      <c r="F29664" s="4" t="s">
        <v>22</v>
      </c>
      <c r="G29664" s="4" t="s">
        <v>10</v>
      </c>
      <c r="H29664" s="4" t="s">
        <v>10</v>
      </c>
    </row>
    <row r="29665" spans="1:8">
      <c r="A29665" t="n">
        <v>238602</v>
      </c>
      <c r="B29665" s="56" t="n">
        <v>60</v>
      </c>
      <c r="C29665" s="7" t="n">
        <v>2</v>
      </c>
      <c r="D29665" s="7" t="n">
        <v>0</v>
      </c>
      <c r="E29665" s="7" t="n">
        <v>20</v>
      </c>
      <c r="F29665" s="7" t="n">
        <v>0</v>
      </c>
      <c r="G29665" s="7" t="n">
        <v>0</v>
      </c>
      <c r="H29665" s="7" t="n">
        <v>0</v>
      </c>
    </row>
    <row r="29666" spans="1:8">
      <c r="A29666" t="s">
        <v>4</v>
      </c>
      <c r="B29666" s="4" t="s">
        <v>5</v>
      </c>
      <c r="C29666" s="4" t="s">
        <v>10</v>
      </c>
      <c r="D29666" s="4" t="s">
        <v>22</v>
      </c>
      <c r="E29666" s="4" t="s">
        <v>22</v>
      </c>
      <c r="F29666" s="4" t="s">
        <v>22</v>
      </c>
      <c r="G29666" s="4" t="s">
        <v>10</v>
      </c>
      <c r="H29666" s="4" t="s">
        <v>10</v>
      </c>
    </row>
    <row r="29667" spans="1:8">
      <c r="A29667" t="n">
        <v>238621</v>
      </c>
      <c r="B29667" s="56" t="n">
        <v>60</v>
      </c>
      <c r="C29667" s="7" t="n">
        <v>3</v>
      </c>
      <c r="D29667" s="7" t="n">
        <v>0</v>
      </c>
      <c r="E29667" s="7" t="n">
        <v>30</v>
      </c>
      <c r="F29667" s="7" t="n">
        <v>0</v>
      </c>
      <c r="G29667" s="7" t="n">
        <v>0</v>
      </c>
      <c r="H29667" s="7" t="n">
        <v>0</v>
      </c>
    </row>
    <row r="29668" spans="1:8">
      <c r="A29668" t="s">
        <v>4</v>
      </c>
      <c r="B29668" s="4" t="s">
        <v>5</v>
      </c>
      <c r="C29668" s="4" t="s">
        <v>10</v>
      </c>
      <c r="D29668" s="4" t="s">
        <v>22</v>
      </c>
      <c r="E29668" s="4" t="s">
        <v>22</v>
      </c>
      <c r="F29668" s="4" t="s">
        <v>22</v>
      </c>
      <c r="G29668" s="4" t="s">
        <v>10</v>
      </c>
      <c r="H29668" s="4" t="s">
        <v>10</v>
      </c>
    </row>
    <row r="29669" spans="1:8">
      <c r="A29669" t="n">
        <v>238640</v>
      </c>
      <c r="B29669" s="56" t="n">
        <v>60</v>
      </c>
      <c r="C29669" s="7" t="n">
        <v>4</v>
      </c>
      <c r="D29669" s="7" t="n">
        <v>0</v>
      </c>
      <c r="E29669" s="7" t="n">
        <v>20</v>
      </c>
      <c r="F29669" s="7" t="n">
        <v>0</v>
      </c>
      <c r="G29669" s="7" t="n">
        <v>0</v>
      </c>
      <c r="H29669" s="7" t="n">
        <v>0</v>
      </c>
    </row>
    <row r="29670" spans="1:8">
      <c r="A29670" t="s">
        <v>4</v>
      </c>
      <c r="B29670" s="4" t="s">
        <v>5</v>
      </c>
      <c r="C29670" s="4" t="s">
        <v>10</v>
      </c>
      <c r="D29670" s="4" t="s">
        <v>22</v>
      </c>
      <c r="E29670" s="4" t="s">
        <v>22</v>
      </c>
      <c r="F29670" s="4" t="s">
        <v>22</v>
      </c>
      <c r="G29670" s="4" t="s">
        <v>10</v>
      </c>
      <c r="H29670" s="4" t="s">
        <v>10</v>
      </c>
    </row>
    <row r="29671" spans="1:8">
      <c r="A29671" t="n">
        <v>238659</v>
      </c>
      <c r="B29671" s="56" t="n">
        <v>60</v>
      </c>
      <c r="C29671" s="7" t="n">
        <v>5</v>
      </c>
      <c r="D29671" s="7" t="n">
        <v>0</v>
      </c>
      <c r="E29671" s="7" t="n">
        <v>20</v>
      </c>
      <c r="F29671" s="7" t="n">
        <v>0</v>
      </c>
      <c r="G29671" s="7" t="n">
        <v>0</v>
      </c>
      <c r="H29671" s="7" t="n">
        <v>0</v>
      </c>
    </row>
    <row r="29672" spans="1:8">
      <c r="A29672" t="s">
        <v>4</v>
      </c>
      <c r="B29672" s="4" t="s">
        <v>5</v>
      </c>
      <c r="C29672" s="4" t="s">
        <v>10</v>
      </c>
      <c r="D29672" s="4" t="s">
        <v>22</v>
      </c>
      <c r="E29672" s="4" t="s">
        <v>22</v>
      </c>
      <c r="F29672" s="4" t="s">
        <v>22</v>
      </c>
      <c r="G29672" s="4" t="s">
        <v>10</v>
      </c>
      <c r="H29672" s="4" t="s">
        <v>10</v>
      </c>
    </row>
    <row r="29673" spans="1:8">
      <c r="A29673" t="n">
        <v>238678</v>
      </c>
      <c r="B29673" s="56" t="n">
        <v>60</v>
      </c>
      <c r="C29673" s="7" t="n">
        <v>6</v>
      </c>
      <c r="D29673" s="7" t="n">
        <v>0</v>
      </c>
      <c r="E29673" s="7" t="n">
        <v>20</v>
      </c>
      <c r="F29673" s="7" t="n">
        <v>0</v>
      </c>
      <c r="G29673" s="7" t="n">
        <v>0</v>
      </c>
      <c r="H29673" s="7" t="n">
        <v>0</v>
      </c>
    </row>
    <row r="29674" spans="1:8">
      <c r="A29674" t="s">
        <v>4</v>
      </c>
      <c r="B29674" s="4" t="s">
        <v>5</v>
      </c>
      <c r="C29674" s="4" t="s">
        <v>10</v>
      </c>
      <c r="D29674" s="4" t="s">
        <v>22</v>
      </c>
      <c r="E29674" s="4" t="s">
        <v>22</v>
      </c>
      <c r="F29674" s="4" t="s">
        <v>22</v>
      </c>
      <c r="G29674" s="4" t="s">
        <v>10</v>
      </c>
      <c r="H29674" s="4" t="s">
        <v>10</v>
      </c>
    </row>
    <row r="29675" spans="1:8">
      <c r="A29675" t="n">
        <v>238697</v>
      </c>
      <c r="B29675" s="56" t="n">
        <v>60</v>
      </c>
      <c r="C29675" s="7" t="n">
        <v>7</v>
      </c>
      <c r="D29675" s="7" t="n">
        <v>0</v>
      </c>
      <c r="E29675" s="7" t="n">
        <v>20</v>
      </c>
      <c r="F29675" s="7" t="n">
        <v>0</v>
      </c>
      <c r="G29675" s="7" t="n">
        <v>0</v>
      </c>
      <c r="H29675" s="7" t="n">
        <v>0</v>
      </c>
    </row>
    <row r="29676" spans="1:8">
      <c r="A29676" t="s">
        <v>4</v>
      </c>
      <c r="B29676" s="4" t="s">
        <v>5</v>
      </c>
      <c r="C29676" s="4" t="s">
        <v>10</v>
      </c>
      <c r="D29676" s="4" t="s">
        <v>22</v>
      </c>
      <c r="E29676" s="4" t="s">
        <v>22</v>
      </c>
      <c r="F29676" s="4" t="s">
        <v>22</v>
      </c>
      <c r="G29676" s="4" t="s">
        <v>10</v>
      </c>
      <c r="H29676" s="4" t="s">
        <v>10</v>
      </c>
    </row>
    <row r="29677" spans="1:8">
      <c r="A29677" t="n">
        <v>238716</v>
      </c>
      <c r="B29677" s="56" t="n">
        <v>60</v>
      </c>
      <c r="C29677" s="7" t="n">
        <v>8</v>
      </c>
      <c r="D29677" s="7" t="n">
        <v>0</v>
      </c>
      <c r="E29677" s="7" t="n">
        <v>20</v>
      </c>
      <c r="F29677" s="7" t="n">
        <v>0</v>
      </c>
      <c r="G29677" s="7" t="n">
        <v>0</v>
      </c>
      <c r="H29677" s="7" t="n">
        <v>0</v>
      </c>
    </row>
    <row r="29678" spans="1:8">
      <c r="A29678" t="s">
        <v>4</v>
      </c>
      <c r="B29678" s="4" t="s">
        <v>5</v>
      </c>
      <c r="C29678" s="4" t="s">
        <v>10</v>
      </c>
      <c r="D29678" s="4" t="s">
        <v>22</v>
      </c>
      <c r="E29678" s="4" t="s">
        <v>22</v>
      </c>
      <c r="F29678" s="4" t="s">
        <v>22</v>
      </c>
      <c r="G29678" s="4" t="s">
        <v>10</v>
      </c>
      <c r="H29678" s="4" t="s">
        <v>10</v>
      </c>
    </row>
    <row r="29679" spans="1:8">
      <c r="A29679" t="n">
        <v>238735</v>
      </c>
      <c r="B29679" s="56" t="n">
        <v>60</v>
      </c>
      <c r="C29679" s="7" t="n">
        <v>9</v>
      </c>
      <c r="D29679" s="7" t="n">
        <v>0</v>
      </c>
      <c r="E29679" s="7" t="n">
        <v>20</v>
      </c>
      <c r="F29679" s="7" t="n">
        <v>0</v>
      </c>
      <c r="G29679" s="7" t="n">
        <v>0</v>
      </c>
      <c r="H29679" s="7" t="n">
        <v>0</v>
      </c>
    </row>
    <row r="29680" spans="1:8">
      <c r="A29680" t="s">
        <v>4</v>
      </c>
      <c r="B29680" s="4" t="s">
        <v>5</v>
      </c>
      <c r="C29680" s="4" t="s">
        <v>13</v>
      </c>
    </row>
    <row r="29681" spans="1:8">
      <c r="A29681" t="n">
        <v>238754</v>
      </c>
      <c r="B29681" s="42" t="n">
        <v>116</v>
      </c>
      <c r="C29681" s="7" t="n">
        <v>0</v>
      </c>
    </row>
    <row r="29682" spans="1:8">
      <c r="A29682" t="s">
        <v>4</v>
      </c>
      <c r="B29682" s="4" t="s">
        <v>5</v>
      </c>
      <c r="C29682" s="4" t="s">
        <v>13</v>
      </c>
      <c r="D29682" s="4" t="s">
        <v>10</v>
      </c>
    </row>
    <row r="29683" spans="1:8">
      <c r="A29683" t="n">
        <v>238756</v>
      </c>
      <c r="B29683" s="42" t="n">
        <v>116</v>
      </c>
      <c r="C29683" s="7" t="n">
        <v>2</v>
      </c>
      <c r="D29683" s="7" t="n">
        <v>1</v>
      </c>
    </row>
    <row r="29684" spans="1:8">
      <c r="A29684" t="s">
        <v>4</v>
      </c>
      <c r="B29684" s="4" t="s">
        <v>5</v>
      </c>
      <c r="C29684" s="4" t="s">
        <v>13</v>
      </c>
      <c r="D29684" s="4" t="s">
        <v>9</v>
      </c>
    </row>
    <row r="29685" spans="1:8">
      <c r="A29685" t="n">
        <v>238760</v>
      </c>
      <c r="B29685" s="42" t="n">
        <v>116</v>
      </c>
      <c r="C29685" s="7" t="n">
        <v>5</v>
      </c>
      <c r="D29685" s="7" t="n">
        <v>1112014848</v>
      </c>
    </row>
    <row r="29686" spans="1:8">
      <c r="A29686" t="s">
        <v>4</v>
      </c>
      <c r="B29686" s="4" t="s">
        <v>5</v>
      </c>
      <c r="C29686" s="4" t="s">
        <v>13</v>
      </c>
      <c r="D29686" s="4" t="s">
        <v>10</v>
      </c>
    </row>
    <row r="29687" spans="1:8">
      <c r="A29687" t="n">
        <v>238766</v>
      </c>
      <c r="B29687" s="42" t="n">
        <v>116</v>
      </c>
      <c r="C29687" s="7" t="n">
        <v>6</v>
      </c>
      <c r="D29687" s="7" t="n">
        <v>1</v>
      </c>
    </row>
    <row r="29688" spans="1:8">
      <c r="A29688" t="s">
        <v>4</v>
      </c>
      <c r="B29688" s="4" t="s">
        <v>5</v>
      </c>
      <c r="C29688" s="4" t="s">
        <v>13</v>
      </c>
      <c r="D29688" s="4" t="s">
        <v>10</v>
      </c>
      <c r="E29688" s="4" t="s">
        <v>9</v>
      </c>
      <c r="F29688" s="4" t="s">
        <v>10</v>
      </c>
    </row>
    <row r="29689" spans="1:8">
      <c r="A29689" t="n">
        <v>238770</v>
      </c>
      <c r="B29689" s="14" t="n">
        <v>50</v>
      </c>
      <c r="C29689" s="7" t="n">
        <v>3</v>
      </c>
      <c r="D29689" s="7" t="n">
        <v>1527</v>
      </c>
      <c r="E29689" s="7" t="n">
        <v>1045220557</v>
      </c>
      <c r="F29689" s="7" t="n">
        <v>1000</v>
      </c>
    </row>
    <row r="29690" spans="1:8">
      <c r="A29690" t="s">
        <v>4</v>
      </c>
      <c r="B29690" s="4" t="s">
        <v>5</v>
      </c>
      <c r="C29690" s="4" t="s">
        <v>13</v>
      </c>
      <c r="D29690" s="4" t="s">
        <v>10</v>
      </c>
    </row>
    <row r="29691" spans="1:8">
      <c r="A29691" t="n">
        <v>238780</v>
      </c>
      <c r="B29691" s="28" t="n">
        <v>58</v>
      </c>
      <c r="C29691" s="7" t="n">
        <v>255</v>
      </c>
      <c r="D29691" s="7" t="n">
        <v>0</v>
      </c>
    </row>
    <row r="29692" spans="1:8">
      <c r="A29692" t="s">
        <v>4</v>
      </c>
      <c r="B29692" s="4" t="s">
        <v>5</v>
      </c>
      <c r="C29692" s="4" t="s">
        <v>13</v>
      </c>
      <c r="D29692" s="4" t="s">
        <v>10</v>
      </c>
      <c r="E29692" s="4" t="s">
        <v>6</v>
      </c>
    </row>
    <row r="29693" spans="1:8">
      <c r="A29693" t="n">
        <v>238784</v>
      </c>
      <c r="B29693" s="40" t="n">
        <v>51</v>
      </c>
      <c r="C29693" s="7" t="n">
        <v>4</v>
      </c>
      <c r="D29693" s="7" t="n">
        <v>6</v>
      </c>
      <c r="E29693" s="7" t="s">
        <v>1197</v>
      </c>
    </row>
    <row r="29694" spans="1:8">
      <c r="A29694" t="s">
        <v>4</v>
      </c>
      <c r="B29694" s="4" t="s">
        <v>5</v>
      </c>
      <c r="C29694" s="4" t="s">
        <v>10</v>
      </c>
    </row>
    <row r="29695" spans="1:8">
      <c r="A29695" t="n">
        <v>238798</v>
      </c>
      <c r="B29695" s="35" t="n">
        <v>16</v>
      </c>
      <c r="C29695" s="7" t="n">
        <v>0</v>
      </c>
    </row>
    <row r="29696" spans="1:8">
      <c r="A29696" t="s">
        <v>4</v>
      </c>
      <c r="B29696" s="4" t="s">
        <v>5</v>
      </c>
      <c r="C29696" s="4" t="s">
        <v>10</v>
      </c>
      <c r="D29696" s="4" t="s">
        <v>13</v>
      </c>
      <c r="E29696" s="4" t="s">
        <v>9</v>
      </c>
      <c r="F29696" s="4" t="s">
        <v>72</v>
      </c>
      <c r="G29696" s="4" t="s">
        <v>13</v>
      </c>
      <c r="H29696" s="4" t="s">
        <v>13</v>
      </c>
    </row>
    <row r="29697" spans="1:8">
      <c r="A29697" t="n">
        <v>238801</v>
      </c>
      <c r="B29697" s="52" t="n">
        <v>26</v>
      </c>
      <c r="C29697" s="7" t="n">
        <v>6</v>
      </c>
      <c r="D29697" s="7" t="n">
        <v>17</v>
      </c>
      <c r="E29697" s="7" t="n">
        <v>8396</v>
      </c>
      <c r="F29697" s="7" t="s">
        <v>1720</v>
      </c>
      <c r="G29697" s="7" t="n">
        <v>2</v>
      </c>
      <c r="H29697" s="7" t="n">
        <v>0</v>
      </c>
    </row>
    <row r="29698" spans="1:8">
      <c r="A29698" t="s">
        <v>4</v>
      </c>
      <c r="B29698" s="4" t="s">
        <v>5</v>
      </c>
    </row>
    <row r="29699" spans="1:8">
      <c r="A29699" t="n">
        <v>238819</v>
      </c>
      <c r="B29699" s="53" t="n">
        <v>28</v>
      </c>
    </row>
    <row r="29700" spans="1:8">
      <c r="A29700" t="s">
        <v>4</v>
      </c>
      <c r="B29700" s="4" t="s">
        <v>5</v>
      </c>
      <c r="C29700" s="4" t="s">
        <v>13</v>
      </c>
      <c r="D29700" s="4" t="s">
        <v>10</v>
      </c>
      <c r="E29700" s="4" t="s">
        <v>6</v>
      </c>
    </row>
    <row r="29701" spans="1:8">
      <c r="A29701" t="n">
        <v>238820</v>
      </c>
      <c r="B29701" s="40" t="n">
        <v>51</v>
      </c>
      <c r="C29701" s="7" t="n">
        <v>4</v>
      </c>
      <c r="D29701" s="7" t="n">
        <v>4</v>
      </c>
      <c r="E29701" s="7" t="s">
        <v>1080</v>
      </c>
    </row>
    <row r="29702" spans="1:8">
      <c r="A29702" t="s">
        <v>4</v>
      </c>
      <c r="B29702" s="4" t="s">
        <v>5</v>
      </c>
      <c r="C29702" s="4" t="s">
        <v>10</v>
      </c>
    </row>
    <row r="29703" spans="1:8">
      <c r="A29703" t="n">
        <v>238833</v>
      </c>
      <c r="B29703" s="35" t="n">
        <v>16</v>
      </c>
      <c r="C29703" s="7" t="n">
        <v>0</v>
      </c>
    </row>
    <row r="29704" spans="1:8">
      <c r="A29704" t="s">
        <v>4</v>
      </c>
      <c r="B29704" s="4" t="s">
        <v>5</v>
      </c>
      <c r="C29704" s="4" t="s">
        <v>10</v>
      </c>
      <c r="D29704" s="4" t="s">
        <v>13</v>
      </c>
      <c r="E29704" s="4" t="s">
        <v>9</v>
      </c>
      <c r="F29704" s="4" t="s">
        <v>72</v>
      </c>
      <c r="G29704" s="4" t="s">
        <v>13</v>
      </c>
      <c r="H29704" s="4" t="s">
        <v>13</v>
      </c>
    </row>
    <row r="29705" spans="1:8">
      <c r="A29705" t="n">
        <v>238836</v>
      </c>
      <c r="B29705" s="52" t="n">
        <v>26</v>
      </c>
      <c r="C29705" s="7" t="n">
        <v>4</v>
      </c>
      <c r="D29705" s="7" t="n">
        <v>17</v>
      </c>
      <c r="E29705" s="7" t="n">
        <v>7389</v>
      </c>
      <c r="F29705" s="7" t="s">
        <v>1721</v>
      </c>
      <c r="G29705" s="7" t="n">
        <v>2</v>
      </c>
      <c r="H29705" s="7" t="n">
        <v>0</v>
      </c>
    </row>
    <row r="29706" spans="1:8">
      <c r="A29706" t="s">
        <v>4</v>
      </c>
      <c r="B29706" s="4" t="s">
        <v>5</v>
      </c>
    </row>
    <row r="29707" spans="1:8">
      <c r="A29707" t="n">
        <v>238908</v>
      </c>
      <c r="B29707" s="53" t="n">
        <v>28</v>
      </c>
    </row>
    <row r="29708" spans="1:8">
      <c r="A29708" t="s">
        <v>4</v>
      </c>
      <c r="B29708" s="4" t="s">
        <v>5</v>
      </c>
      <c r="C29708" s="4" t="s">
        <v>13</v>
      </c>
      <c r="D29708" s="4" t="s">
        <v>10</v>
      </c>
      <c r="E29708" s="4" t="s">
        <v>6</v>
      </c>
    </row>
    <row r="29709" spans="1:8">
      <c r="A29709" t="n">
        <v>238909</v>
      </c>
      <c r="B29709" s="40" t="n">
        <v>51</v>
      </c>
      <c r="C29709" s="7" t="n">
        <v>4</v>
      </c>
      <c r="D29709" s="7" t="n">
        <v>3</v>
      </c>
      <c r="E29709" s="7" t="s">
        <v>1080</v>
      </c>
    </row>
    <row r="29710" spans="1:8">
      <c r="A29710" t="s">
        <v>4</v>
      </c>
      <c r="B29710" s="4" t="s">
        <v>5</v>
      </c>
      <c r="C29710" s="4" t="s">
        <v>10</v>
      </c>
    </row>
    <row r="29711" spans="1:8">
      <c r="A29711" t="n">
        <v>238922</v>
      </c>
      <c r="B29711" s="35" t="n">
        <v>16</v>
      </c>
      <c r="C29711" s="7" t="n">
        <v>0</v>
      </c>
    </row>
    <row r="29712" spans="1:8">
      <c r="A29712" t="s">
        <v>4</v>
      </c>
      <c r="B29712" s="4" t="s">
        <v>5</v>
      </c>
      <c r="C29712" s="4" t="s">
        <v>10</v>
      </c>
      <c r="D29712" s="4" t="s">
        <v>13</v>
      </c>
      <c r="E29712" s="4" t="s">
        <v>9</v>
      </c>
      <c r="F29712" s="4" t="s">
        <v>72</v>
      </c>
      <c r="G29712" s="4" t="s">
        <v>13</v>
      </c>
      <c r="H29712" s="4" t="s">
        <v>13</v>
      </c>
    </row>
    <row r="29713" spans="1:8">
      <c r="A29713" t="n">
        <v>238925</v>
      </c>
      <c r="B29713" s="52" t="n">
        <v>26</v>
      </c>
      <c r="C29713" s="7" t="n">
        <v>3</v>
      </c>
      <c r="D29713" s="7" t="n">
        <v>17</v>
      </c>
      <c r="E29713" s="7" t="n">
        <v>2360</v>
      </c>
      <c r="F29713" s="7" t="s">
        <v>1722</v>
      </c>
      <c r="G29713" s="7" t="n">
        <v>2</v>
      </c>
      <c r="H29713" s="7" t="n">
        <v>0</v>
      </c>
    </row>
    <row r="29714" spans="1:8">
      <c r="A29714" t="s">
        <v>4</v>
      </c>
      <c r="B29714" s="4" t="s">
        <v>5</v>
      </c>
    </row>
    <row r="29715" spans="1:8">
      <c r="A29715" t="n">
        <v>238992</v>
      </c>
      <c r="B29715" s="53" t="n">
        <v>28</v>
      </c>
    </row>
    <row r="29716" spans="1:8">
      <c r="A29716" t="s">
        <v>4</v>
      </c>
      <c r="B29716" s="4" t="s">
        <v>5</v>
      </c>
      <c r="C29716" s="4" t="s">
        <v>13</v>
      </c>
      <c r="D29716" s="4" t="s">
        <v>10</v>
      </c>
      <c r="E29716" s="4" t="s">
        <v>10</v>
      </c>
      <c r="F29716" s="4" t="s">
        <v>13</v>
      </c>
    </row>
    <row r="29717" spans="1:8">
      <c r="A29717" t="n">
        <v>238993</v>
      </c>
      <c r="B29717" s="29" t="n">
        <v>25</v>
      </c>
      <c r="C29717" s="7" t="n">
        <v>1</v>
      </c>
      <c r="D29717" s="7" t="n">
        <v>700</v>
      </c>
      <c r="E29717" s="7" t="n">
        <v>100</v>
      </c>
      <c r="F29717" s="7" t="n">
        <v>5</v>
      </c>
    </row>
    <row r="29718" spans="1:8">
      <c r="A29718" t="s">
        <v>4</v>
      </c>
      <c r="B29718" s="4" t="s">
        <v>5</v>
      </c>
      <c r="C29718" s="4" t="s">
        <v>13</v>
      </c>
      <c r="D29718" s="4" t="s">
        <v>10</v>
      </c>
      <c r="E29718" s="4" t="s">
        <v>6</v>
      </c>
    </row>
    <row r="29719" spans="1:8">
      <c r="A29719" t="n">
        <v>239000</v>
      </c>
      <c r="B29719" s="40" t="n">
        <v>51</v>
      </c>
      <c r="C29719" s="7" t="n">
        <v>4</v>
      </c>
      <c r="D29719" s="7" t="n">
        <v>7013</v>
      </c>
      <c r="E29719" s="7" t="s">
        <v>353</v>
      </c>
    </row>
    <row r="29720" spans="1:8">
      <c r="A29720" t="s">
        <v>4</v>
      </c>
      <c r="B29720" s="4" t="s">
        <v>5</v>
      </c>
      <c r="C29720" s="4" t="s">
        <v>10</v>
      </c>
    </row>
    <row r="29721" spans="1:8">
      <c r="A29721" t="n">
        <v>239014</v>
      </c>
      <c r="B29721" s="35" t="n">
        <v>16</v>
      </c>
      <c r="C29721" s="7" t="n">
        <v>0</v>
      </c>
    </row>
    <row r="29722" spans="1:8">
      <c r="A29722" t="s">
        <v>4</v>
      </c>
      <c r="B29722" s="4" t="s">
        <v>5</v>
      </c>
      <c r="C29722" s="4" t="s">
        <v>10</v>
      </c>
      <c r="D29722" s="4" t="s">
        <v>13</v>
      </c>
      <c r="E29722" s="4" t="s">
        <v>9</v>
      </c>
      <c r="F29722" s="4" t="s">
        <v>72</v>
      </c>
      <c r="G29722" s="4" t="s">
        <v>13</v>
      </c>
      <c r="H29722" s="4" t="s">
        <v>13</v>
      </c>
    </row>
    <row r="29723" spans="1:8">
      <c r="A29723" t="n">
        <v>239017</v>
      </c>
      <c r="B29723" s="52" t="n">
        <v>26</v>
      </c>
      <c r="C29723" s="7" t="n">
        <v>7013</v>
      </c>
      <c r="D29723" s="7" t="n">
        <v>17</v>
      </c>
      <c r="E29723" s="7" t="n">
        <v>37332</v>
      </c>
      <c r="F29723" s="7" t="s">
        <v>1723</v>
      </c>
      <c r="G29723" s="7" t="n">
        <v>2</v>
      </c>
      <c r="H29723" s="7" t="n">
        <v>0</v>
      </c>
    </row>
    <row r="29724" spans="1:8">
      <c r="A29724" t="s">
        <v>4</v>
      </c>
      <c r="B29724" s="4" t="s">
        <v>5</v>
      </c>
    </row>
    <row r="29725" spans="1:8">
      <c r="A29725" t="n">
        <v>239058</v>
      </c>
      <c r="B29725" s="53" t="n">
        <v>28</v>
      </c>
    </row>
    <row r="29726" spans="1:8">
      <c r="A29726" t="s">
        <v>4</v>
      </c>
      <c r="B29726" s="4" t="s">
        <v>5</v>
      </c>
      <c r="C29726" s="4" t="s">
        <v>10</v>
      </c>
      <c r="D29726" s="4" t="s">
        <v>13</v>
      </c>
    </row>
    <row r="29727" spans="1:8">
      <c r="A29727" t="n">
        <v>239059</v>
      </c>
      <c r="B29727" s="54" t="n">
        <v>89</v>
      </c>
      <c r="C29727" s="7" t="n">
        <v>65533</v>
      </c>
      <c r="D29727" s="7" t="n">
        <v>1</v>
      </c>
    </row>
    <row r="29728" spans="1:8">
      <c r="A29728" t="s">
        <v>4</v>
      </c>
      <c r="B29728" s="4" t="s">
        <v>5</v>
      </c>
      <c r="C29728" s="4" t="s">
        <v>13</v>
      </c>
      <c r="D29728" s="4" t="s">
        <v>10</v>
      </c>
      <c r="E29728" s="4" t="s">
        <v>10</v>
      </c>
      <c r="F29728" s="4" t="s">
        <v>13</v>
      </c>
    </row>
    <row r="29729" spans="1:8">
      <c r="A29729" t="n">
        <v>239063</v>
      </c>
      <c r="B29729" s="29" t="n">
        <v>25</v>
      </c>
      <c r="C29729" s="7" t="n">
        <v>1</v>
      </c>
      <c r="D29729" s="7" t="n">
        <v>65535</v>
      </c>
      <c r="E29729" s="7" t="n">
        <v>65535</v>
      </c>
      <c r="F29729" s="7" t="n">
        <v>0</v>
      </c>
    </row>
    <row r="29730" spans="1:8">
      <c r="A29730" t="s">
        <v>4</v>
      </c>
      <c r="B29730" s="4" t="s">
        <v>5</v>
      </c>
      <c r="C29730" s="4" t="s">
        <v>13</v>
      </c>
      <c r="D29730" s="4" t="s">
        <v>10</v>
      </c>
      <c r="E29730" s="4" t="s">
        <v>22</v>
      </c>
    </row>
    <row r="29731" spans="1:8">
      <c r="A29731" t="n">
        <v>239070</v>
      </c>
      <c r="B29731" s="28" t="n">
        <v>58</v>
      </c>
      <c r="C29731" s="7" t="n">
        <v>101</v>
      </c>
      <c r="D29731" s="7" t="n">
        <v>300</v>
      </c>
      <c r="E29731" s="7" t="n">
        <v>1</v>
      </c>
    </row>
    <row r="29732" spans="1:8">
      <c r="A29732" t="s">
        <v>4</v>
      </c>
      <c r="B29732" s="4" t="s">
        <v>5</v>
      </c>
      <c r="C29732" s="4" t="s">
        <v>13</v>
      </c>
      <c r="D29732" s="4" t="s">
        <v>10</v>
      </c>
    </row>
    <row r="29733" spans="1:8">
      <c r="A29733" t="n">
        <v>239078</v>
      </c>
      <c r="B29733" s="28" t="n">
        <v>58</v>
      </c>
      <c r="C29733" s="7" t="n">
        <v>254</v>
      </c>
      <c r="D29733" s="7" t="n">
        <v>0</v>
      </c>
    </row>
    <row r="29734" spans="1:8">
      <c r="A29734" t="s">
        <v>4</v>
      </c>
      <c r="B29734" s="4" t="s">
        <v>5</v>
      </c>
      <c r="C29734" s="4" t="s">
        <v>13</v>
      </c>
      <c r="D29734" s="4" t="s">
        <v>13</v>
      </c>
      <c r="E29734" s="4" t="s">
        <v>22</v>
      </c>
      <c r="F29734" s="4" t="s">
        <v>22</v>
      </c>
      <c r="G29734" s="4" t="s">
        <v>22</v>
      </c>
      <c r="H29734" s="4" t="s">
        <v>10</v>
      </c>
    </row>
    <row r="29735" spans="1:8">
      <c r="A29735" t="n">
        <v>239082</v>
      </c>
      <c r="B29735" s="25" t="n">
        <v>45</v>
      </c>
      <c r="C29735" s="7" t="n">
        <v>2</v>
      </c>
      <c r="D29735" s="7" t="n">
        <v>3</v>
      </c>
      <c r="E29735" s="7" t="n">
        <v>-71.3899993896484</v>
      </c>
      <c r="F29735" s="7" t="n">
        <v>-34.5200004577637</v>
      </c>
      <c r="G29735" s="7" t="n">
        <v>93.5800018310547</v>
      </c>
      <c r="H29735" s="7" t="n">
        <v>0</v>
      </c>
    </row>
    <row r="29736" spans="1:8">
      <c r="A29736" t="s">
        <v>4</v>
      </c>
      <c r="B29736" s="4" t="s">
        <v>5</v>
      </c>
      <c r="C29736" s="4" t="s">
        <v>13</v>
      </c>
      <c r="D29736" s="4" t="s">
        <v>13</v>
      </c>
      <c r="E29736" s="4" t="s">
        <v>22</v>
      </c>
      <c r="F29736" s="4" t="s">
        <v>22</v>
      </c>
      <c r="G29736" s="4" t="s">
        <v>22</v>
      </c>
      <c r="H29736" s="4" t="s">
        <v>10</v>
      </c>
      <c r="I29736" s="4" t="s">
        <v>13</v>
      </c>
    </row>
    <row r="29737" spans="1:8">
      <c r="A29737" t="n">
        <v>239099</v>
      </c>
      <c r="B29737" s="25" t="n">
        <v>45</v>
      </c>
      <c r="C29737" s="7" t="n">
        <v>4</v>
      </c>
      <c r="D29737" s="7" t="n">
        <v>3</v>
      </c>
      <c r="E29737" s="7" t="n">
        <v>20.7199993133545</v>
      </c>
      <c r="F29737" s="7" t="n">
        <v>42.2099990844727</v>
      </c>
      <c r="G29737" s="7" t="n">
        <v>0</v>
      </c>
      <c r="H29737" s="7" t="n">
        <v>0</v>
      </c>
      <c r="I29737" s="7" t="n">
        <v>1</v>
      </c>
    </row>
    <row r="29738" spans="1:8">
      <c r="A29738" t="s">
        <v>4</v>
      </c>
      <c r="B29738" s="4" t="s">
        <v>5</v>
      </c>
      <c r="C29738" s="4" t="s">
        <v>13</v>
      </c>
      <c r="D29738" s="4" t="s">
        <v>13</v>
      </c>
      <c r="E29738" s="4" t="s">
        <v>22</v>
      </c>
      <c r="F29738" s="4" t="s">
        <v>10</v>
      </c>
    </row>
    <row r="29739" spans="1:8">
      <c r="A29739" t="n">
        <v>239117</v>
      </c>
      <c r="B29739" s="25" t="n">
        <v>45</v>
      </c>
      <c r="C29739" s="7" t="n">
        <v>5</v>
      </c>
      <c r="D29739" s="7" t="n">
        <v>3</v>
      </c>
      <c r="E29739" s="7" t="n">
        <v>13.8999996185303</v>
      </c>
      <c r="F29739" s="7" t="n">
        <v>0</v>
      </c>
    </row>
    <row r="29740" spans="1:8">
      <c r="A29740" t="s">
        <v>4</v>
      </c>
      <c r="B29740" s="4" t="s">
        <v>5</v>
      </c>
      <c r="C29740" s="4" t="s">
        <v>13</v>
      </c>
      <c r="D29740" s="4" t="s">
        <v>13</v>
      </c>
      <c r="E29740" s="4" t="s">
        <v>22</v>
      </c>
      <c r="F29740" s="4" t="s">
        <v>10</v>
      </c>
    </row>
    <row r="29741" spans="1:8">
      <c r="A29741" t="n">
        <v>239126</v>
      </c>
      <c r="B29741" s="25" t="n">
        <v>45</v>
      </c>
      <c r="C29741" s="7" t="n">
        <v>11</v>
      </c>
      <c r="D29741" s="7" t="n">
        <v>3</v>
      </c>
      <c r="E29741" s="7" t="n">
        <v>22.6000003814697</v>
      </c>
      <c r="F29741" s="7" t="n">
        <v>0</v>
      </c>
    </row>
    <row r="29742" spans="1:8">
      <c r="A29742" t="s">
        <v>4</v>
      </c>
      <c r="B29742" s="4" t="s">
        <v>5</v>
      </c>
      <c r="C29742" s="4" t="s">
        <v>13</v>
      </c>
      <c r="D29742" s="4" t="s">
        <v>13</v>
      </c>
      <c r="E29742" s="4" t="s">
        <v>22</v>
      </c>
      <c r="F29742" s="4" t="s">
        <v>22</v>
      </c>
      <c r="G29742" s="4" t="s">
        <v>22</v>
      </c>
      <c r="H29742" s="4" t="s">
        <v>10</v>
      </c>
    </row>
    <row r="29743" spans="1:8">
      <c r="A29743" t="n">
        <v>239135</v>
      </c>
      <c r="B29743" s="25" t="n">
        <v>45</v>
      </c>
      <c r="C29743" s="7" t="n">
        <v>2</v>
      </c>
      <c r="D29743" s="7" t="n">
        <v>3</v>
      </c>
      <c r="E29743" s="7" t="n">
        <v>-71.3899993896484</v>
      </c>
      <c r="F29743" s="7" t="n">
        <v>-34.8499984741211</v>
      </c>
      <c r="G29743" s="7" t="n">
        <v>93.5800018310547</v>
      </c>
      <c r="H29743" s="7" t="n">
        <v>15000</v>
      </c>
    </row>
    <row r="29744" spans="1:8">
      <c r="A29744" t="s">
        <v>4</v>
      </c>
      <c r="B29744" s="4" t="s">
        <v>5</v>
      </c>
      <c r="C29744" s="4" t="s">
        <v>13</v>
      </c>
      <c r="D29744" s="4" t="s">
        <v>13</v>
      </c>
      <c r="E29744" s="4" t="s">
        <v>22</v>
      </c>
      <c r="F29744" s="4" t="s">
        <v>22</v>
      </c>
      <c r="G29744" s="4" t="s">
        <v>22</v>
      </c>
      <c r="H29744" s="4" t="s">
        <v>10</v>
      </c>
      <c r="I29744" s="4" t="s">
        <v>13</v>
      </c>
    </row>
    <row r="29745" spans="1:9">
      <c r="A29745" t="n">
        <v>239152</v>
      </c>
      <c r="B29745" s="25" t="n">
        <v>45</v>
      </c>
      <c r="C29745" s="7" t="n">
        <v>4</v>
      </c>
      <c r="D29745" s="7" t="n">
        <v>3</v>
      </c>
      <c r="E29745" s="7" t="n">
        <v>11.9899997711182</v>
      </c>
      <c r="F29745" s="7" t="n">
        <v>38.6599998474121</v>
      </c>
      <c r="G29745" s="7" t="n">
        <v>0</v>
      </c>
      <c r="H29745" s="7" t="n">
        <v>15000</v>
      </c>
      <c r="I29745" s="7" t="n">
        <v>1</v>
      </c>
    </row>
    <row r="29746" spans="1:9">
      <c r="A29746" t="s">
        <v>4</v>
      </c>
      <c r="B29746" s="4" t="s">
        <v>5</v>
      </c>
      <c r="C29746" s="4" t="s">
        <v>13</v>
      </c>
      <c r="D29746" s="4" t="s">
        <v>13</v>
      </c>
      <c r="E29746" s="4" t="s">
        <v>22</v>
      </c>
      <c r="F29746" s="4" t="s">
        <v>10</v>
      </c>
    </row>
    <row r="29747" spans="1:9">
      <c r="A29747" t="n">
        <v>239170</v>
      </c>
      <c r="B29747" s="25" t="n">
        <v>45</v>
      </c>
      <c r="C29747" s="7" t="n">
        <v>5</v>
      </c>
      <c r="D29747" s="7" t="n">
        <v>3</v>
      </c>
      <c r="E29747" s="7" t="n">
        <v>9.39999961853027</v>
      </c>
      <c r="F29747" s="7" t="n">
        <v>15000</v>
      </c>
    </row>
    <row r="29748" spans="1:9">
      <c r="A29748" t="s">
        <v>4</v>
      </c>
      <c r="B29748" s="4" t="s">
        <v>5</v>
      </c>
      <c r="C29748" s="4" t="s">
        <v>13</v>
      </c>
      <c r="D29748" s="4" t="s">
        <v>13</v>
      </c>
      <c r="E29748" s="4" t="s">
        <v>22</v>
      </c>
      <c r="F29748" s="4" t="s">
        <v>10</v>
      </c>
    </row>
    <row r="29749" spans="1:9">
      <c r="A29749" t="n">
        <v>239179</v>
      </c>
      <c r="B29749" s="25" t="n">
        <v>45</v>
      </c>
      <c r="C29749" s="7" t="n">
        <v>11</v>
      </c>
      <c r="D29749" s="7" t="n">
        <v>3</v>
      </c>
      <c r="E29749" s="7" t="n">
        <v>22.6000003814697</v>
      </c>
      <c r="F29749" s="7" t="n">
        <v>15000</v>
      </c>
    </row>
    <row r="29750" spans="1:9">
      <c r="A29750" t="s">
        <v>4</v>
      </c>
      <c r="B29750" s="4" t="s">
        <v>5</v>
      </c>
      <c r="C29750" s="4" t="s">
        <v>10</v>
      </c>
      <c r="D29750" s="4" t="s">
        <v>22</v>
      </c>
      <c r="E29750" s="4" t="s">
        <v>22</v>
      </c>
      <c r="F29750" s="4" t="s">
        <v>22</v>
      </c>
      <c r="G29750" s="4" t="s">
        <v>10</v>
      </c>
      <c r="H29750" s="4" t="s">
        <v>10</v>
      </c>
    </row>
    <row r="29751" spans="1:9">
      <c r="A29751" t="n">
        <v>239188</v>
      </c>
      <c r="B29751" s="56" t="n">
        <v>60</v>
      </c>
      <c r="C29751" s="7" t="n">
        <v>7033</v>
      </c>
      <c r="D29751" s="7" t="n">
        <v>-30</v>
      </c>
      <c r="E29751" s="7" t="n">
        <v>30</v>
      </c>
      <c r="F29751" s="7" t="n">
        <v>0</v>
      </c>
      <c r="G29751" s="7" t="n">
        <v>0</v>
      </c>
      <c r="H29751" s="7" t="n">
        <v>0</v>
      </c>
    </row>
    <row r="29752" spans="1:9">
      <c r="A29752" t="s">
        <v>4</v>
      </c>
      <c r="B29752" s="4" t="s">
        <v>5</v>
      </c>
      <c r="C29752" s="4" t="s">
        <v>10</v>
      </c>
      <c r="D29752" s="4" t="s">
        <v>22</v>
      </c>
      <c r="E29752" s="4" t="s">
        <v>22</v>
      </c>
      <c r="F29752" s="4" t="s">
        <v>22</v>
      </c>
      <c r="G29752" s="4" t="s">
        <v>22</v>
      </c>
    </row>
    <row r="29753" spans="1:9">
      <c r="A29753" t="n">
        <v>239207</v>
      </c>
      <c r="B29753" s="24" t="n">
        <v>46</v>
      </c>
      <c r="C29753" s="7" t="n">
        <v>1630</v>
      </c>
      <c r="D29753" s="7" t="n">
        <v>-119.580001831055</v>
      </c>
      <c r="E29753" s="7" t="n">
        <v>71.8899993896484</v>
      </c>
      <c r="F29753" s="7" t="n">
        <v>461.160003662109</v>
      </c>
      <c r="G29753" s="7" t="n">
        <v>103.800003051758</v>
      </c>
    </row>
    <row r="29754" spans="1:9">
      <c r="A29754" t="s">
        <v>4</v>
      </c>
      <c r="B29754" s="4" t="s">
        <v>5</v>
      </c>
      <c r="C29754" s="4" t="s">
        <v>13</v>
      </c>
      <c r="D29754" s="4" t="s">
        <v>6</v>
      </c>
      <c r="E29754" s="4" t="s">
        <v>22</v>
      </c>
      <c r="F29754" s="4" t="s">
        <v>22</v>
      </c>
      <c r="G29754" s="4" t="s">
        <v>22</v>
      </c>
    </row>
    <row r="29755" spans="1:9">
      <c r="A29755" t="n">
        <v>239226</v>
      </c>
      <c r="B29755" s="20" t="n">
        <v>94</v>
      </c>
      <c r="C29755" s="7" t="n">
        <v>2</v>
      </c>
      <c r="D29755" s="7" t="s">
        <v>1688</v>
      </c>
      <c r="E29755" s="7" t="n">
        <v>-78</v>
      </c>
      <c r="F29755" s="7" t="n">
        <v>-15</v>
      </c>
      <c r="G29755" s="7" t="n">
        <v>140</v>
      </c>
    </row>
    <row r="29756" spans="1:9">
      <c r="A29756" t="s">
        <v>4</v>
      </c>
      <c r="B29756" s="4" t="s">
        <v>5</v>
      </c>
      <c r="C29756" s="4" t="s">
        <v>13</v>
      </c>
      <c r="D29756" s="4" t="s">
        <v>10</v>
      </c>
    </row>
    <row r="29757" spans="1:9">
      <c r="A29757" t="n">
        <v>239250</v>
      </c>
      <c r="B29757" s="28" t="n">
        <v>58</v>
      </c>
      <c r="C29757" s="7" t="n">
        <v>255</v>
      </c>
      <c r="D29757" s="7" t="n">
        <v>0</v>
      </c>
    </row>
    <row r="29758" spans="1:9">
      <c r="A29758" t="s">
        <v>4</v>
      </c>
      <c r="B29758" s="4" t="s">
        <v>5</v>
      </c>
      <c r="C29758" s="4" t="s">
        <v>13</v>
      </c>
      <c r="D29758" s="4" t="s">
        <v>10</v>
      </c>
      <c r="E29758" s="4" t="s">
        <v>10</v>
      </c>
      <c r="F29758" s="4" t="s">
        <v>13</v>
      </c>
    </row>
    <row r="29759" spans="1:9">
      <c r="A29759" t="n">
        <v>239254</v>
      </c>
      <c r="B29759" s="29" t="n">
        <v>25</v>
      </c>
      <c r="C29759" s="7" t="n">
        <v>1</v>
      </c>
      <c r="D29759" s="7" t="n">
        <v>100</v>
      </c>
      <c r="E29759" s="7" t="n">
        <v>100</v>
      </c>
      <c r="F29759" s="7" t="n">
        <v>5</v>
      </c>
    </row>
    <row r="29760" spans="1:9">
      <c r="A29760" t="s">
        <v>4</v>
      </c>
      <c r="B29760" s="4" t="s">
        <v>5</v>
      </c>
      <c r="C29760" s="4" t="s">
        <v>13</v>
      </c>
      <c r="D29760" s="4" t="s">
        <v>13</v>
      </c>
      <c r="E29760" s="4" t="s">
        <v>13</v>
      </c>
      <c r="F29760" s="4" t="s">
        <v>13</v>
      </c>
    </row>
    <row r="29761" spans="1:9">
      <c r="A29761" t="n">
        <v>239261</v>
      </c>
      <c r="B29761" s="13" t="n">
        <v>14</v>
      </c>
      <c r="C29761" s="7" t="n">
        <v>0</v>
      </c>
      <c r="D29761" s="7" t="n">
        <v>128</v>
      </c>
      <c r="E29761" s="7" t="n">
        <v>0</v>
      </c>
      <c r="F29761" s="7" t="n">
        <v>0</v>
      </c>
    </row>
    <row r="29762" spans="1:9">
      <c r="A29762" t="s">
        <v>4</v>
      </c>
      <c r="B29762" s="4" t="s">
        <v>5</v>
      </c>
      <c r="C29762" s="4" t="s">
        <v>13</v>
      </c>
      <c r="D29762" s="4" t="s">
        <v>10</v>
      </c>
      <c r="E29762" s="4" t="s">
        <v>6</v>
      </c>
    </row>
    <row r="29763" spans="1:9">
      <c r="A29763" t="n">
        <v>239266</v>
      </c>
      <c r="B29763" s="40" t="n">
        <v>51</v>
      </c>
      <c r="C29763" s="7" t="n">
        <v>4</v>
      </c>
      <c r="D29763" s="7" t="n">
        <v>7013</v>
      </c>
      <c r="E29763" s="7" t="s">
        <v>158</v>
      </c>
    </row>
    <row r="29764" spans="1:9">
      <c r="A29764" t="s">
        <v>4</v>
      </c>
      <c r="B29764" s="4" t="s">
        <v>5</v>
      </c>
      <c r="C29764" s="4" t="s">
        <v>10</v>
      </c>
    </row>
    <row r="29765" spans="1:9">
      <c r="A29765" t="n">
        <v>239279</v>
      </c>
      <c r="B29765" s="35" t="n">
        <v>16</v>
      </c>
      <c r="C29765" s="7" t="n">
        <v>0</v>
      </c>
    </row>
    <row r="29766" spans="1:9">
      <c r="A29766" t="s">
        <v>4</v>
      </c>
      <c r="B29766" s="4" t="s">
        <v>5</v>
      </c>
      <c r="C29766" s="4" t="s">
        <v>10</v>
      </c>
      <c r="D29766" s="4" t="s">
        <v>13</v>
      </c>
      <c r="E29766" s="4" t="s">
        <v>9</v>
      </c>
      <c r="F29766" s="4" t="s">
        <v>72</v>
      </c>
      <c r="G29766" s="4" t="s">
        <v>13</v>
      </c>
      <c r="H29766" s="4" t="s">
        <v>13</v>
      </c>
      <c r="I29766" s="4" t="s">
        <v>13</v>
      </c>
      <c r="J29766" s="4" t="s">
        <v>9</v>
      </c>
      <c r="K29766" s="4" t="s">
        <v>72</v>
      </c>
      <c r="L29766" s="4" t="s">
        <v>13</v>
      </c>
      <c r="M29766" s="4" t="s">
        <v>13</v>
      </c>
    </row>
    <row r="29767" spans="1:9">
      <c r="A29767" t="n">
        <v>239282</v>
      </c>
      <c r="B29767" s="52" t="n">
        <v>26</v>
      </c>
      <c r="C29767" s="7" t="n">
        <v>7013</v>
      </c>
      <c r="D29767" s="7" t="n">
        <v>17</v>
      </c>
      <c r="E29767" s="7" t="n">
        <v>37333</v>
      </c>
      <c r="F29767" s="7" t="s">
        <v>1724</v>
      </c>
      <c r="G29767" s="7" t="n">
        <v>2</v>
      </c>
      <c r="H29767" s="7" t="n">
        <v>3</v>
      </c>
      <c r="I29767" s="7" t="n">
        <v>17</v>
      </c>
      <c r="J29767" s="7" t="n">
        <v>37334</v>
      </c>
      <c r="K29767" s="7" t="s">
        <v>1725</v>
      </c>
      <c r="L29767" s="7" t="n">
        <v>2</v>
      </c>
      <c r="M29767" s="7" t="n">
        <v>0</v>
      </c>
    </row>
    <row r="29768" spans="1:9">
      <c r="A29768" t="s">
        <v>4</v>
      </c>
      <c r="B29768" s="4" t="s">
        <v>5</v>
      </c>
    </row>
    <row r="29769" spans="1:9">
      <c r="A29769" t="n">
        <v>239518</v>
      </c>
      <c r="B29769" s="53" t="n">
        <v>28</v>
      </c>
    </row>
    <row r="29770" spans="1:9">
      <c r="A29770" t="s">
        <v>4</v>
      </c>
      <c r="B29770" s="4" t="s">
        <v>5</v>
      </c>
      <c r="C29770" s="4" t="s">
        <v>10</v>
      </c>
      <c r="D29770" s="4" t="s">
        <v>13</v>
      </c>
    </row>
    <row r="29771" spans="1:9">
      <c r="A29771" t="n">
        <v>239519</v>
      </c>
      <c r="B29771" s="54" t="n">
        <v>89</v>
      </c>
      <c r="C29771" s="7" t="n">
        <v>65533</v>
      </c>
      <c r="D29771" s="7" t="n">
        <v>1</v>
      </c>
    </row>
    <row r="29772" spans="1:9">
      <c r="A29772" t="s">
        <v>4</v>
      </c>
      <c r="B29772" s="4" t="s">
        <v>5</v>
      </c>
      <c r="C29772" s="4" t="s">
        <v>13</v>
      </c>
      <c r="D29772" s="4" t="s">
        <v>10</v>
      </c>
      <c r="E29772" s="4" t="s">
        <v>10</v>
      </c>
      <c r="F29772" s="4" t="s">
        <v>13</v>
      </c>
    </row>
    <row r="29773" spans="1:9">
      <c r="A29773" t="n">
        <v>239523</v>
      </c>
      <c r="B29773" s="29" t="n">
        <v>25</v>
      </c>
      <c r="C29773" s="7" t="n">
        <v>1</v>
      </c>
      <c r="D29773" s="7" t="n">
        <v>65535</v>
      </c>
      <c r="E29773" s="7" t="n">
        <v>65535</v>
      </c>
      <c r="F29773" s="7" t="n">
        <v>0</v>
      </c>
    </row>
    <row r="29774" spans="1:9">
      <c r="A29774" t="s">
        <v>4</v>
      </c>
      <c r="B29774" s="4" t="s">
        <v>5</v>
      </c>
      <c r="C29774" s="4" t="s">
        <v>9</v>
      </c>
    </row>
    <row r="29775" spans="1:9">
      <c r="A29775" t="n">
        <v>239530</v>
      </c>
      <c r="B29775" s="50" t="n">
        <v>15</v>
      </c>
      <c r="C29775" s="7" t="n">
        <v>32768</v>
      </c>
    </row>
    <row r="29776" spans="1:9">
      <c r="A29776" t="s">
        <v>4</v>
      </c>
      <c r="B29776" s="4" t="s">
        <v>5</v>
      </c>
      <c r="C29776" s="4" t="s">
        <v>13</v>
      </c>
      <c r="D29776" s="4" t="s">
        <v>10</v>
      </c>
      <c r="E29776" s="4" t="s">
        <v>6</v>
      </c>
    </row>
    <row r="29777" spans="1:13">
      <c r="A29777" t="n">
        <v>239535</v>
      </c>
      <c r="B29777" s="40" t="n">
        <v>51</v>
      </c>
      <c r="C29777" s="7" t="n">
        <v>4</v>
      </c>
      <c r="D29777" s="7" t="n">
        <v>7033</v>
      </c>
      <c r="E29777" s="7" t="s">
        <v>158</v>
      </c>
    </row>
    <row r="29778" spans="1:13">
      <c r="A29778" t="s">
        <v>4</v>
      </c>
      <c r="B29778" s="4" t="s">
        <v>5</v>
      </c>
      <c r="C29778" s="4" t="s">
        <v>10</v>
      </c>
    </row>
    <row r="29779" spans="1:13">
      <c r="A29779" t="n">
        <v>239548</v>
      </c>
      <c r="B29779" s="35" t="n">
        <v>16</v>
      </c>
      <c r="C29779" s="7" t="n">
        <v>0</v>
      </c>
    </row>
    <row r="29780" spans="1:13">
      <c r="A29780" t="s">
        <v>4</v>
      </c>
      <c r="B29780" s="4" t="s">
        <v>5</v>
      </c>
      <c r="C29780" s="4" t="s">
        <v>10</v>
      </c>
      <c r="D29780" s="4" t="s">
        <v>13</v>
      </c>
      <c r="E29780" s="4" t="s">
        <v>9</v>
      </c>
      <c r="F29780" s="4" t="s">
        <v>72</v>
      </c>
      <c r="G29780" s="4" t="s">
        <v>13</v>
      </c>
      <c r="H29780" s="4" t="s">
        <v>13</v>
      </c>
    </row>
    <row r="29781" spans="1:13">
      <c r="A29781" t="n">
        <v>239551</v>
      </c>
      <c r="B29781" s="52" t="n">
        <v>26</v>
      </c>
      <c r="C29781" s="7" t="n">
        <v>7033</v>
      </c>
      <c r="D29781" s="7" t="n">
        <v>17</v>
      </c>
      <c r="E29781" s="7" t="n">
        <v>52735</v>
      </c>
      <c r="F29781" s="7" t="s">
        <v>1726</v>
      </c>
      <c r="G29781" s="7" t="n">
        <v>2</v>
      </c>
      <c r="H29781" s="7" t="n">
        <v>0</v>
      </c>
    </row>
    <row r="29782" spans="1:13">
      <c r="A29782" t="s">
        <v>4</v>
      </c>
      <c r="B29782" s="4" t="s">
        <v>5</v>
      </c>
    </row>
    <row r="29783" spans="1:13">
      <c r="A29783" t="n">
        <v>239575</v>
      </c>
      <c r="B29783" s="53" t="n">
        <v>28</v>
      </c>
    </row>
    <row r="29784" spans="1:13">
      <c r="A29784" t="s">
        <v>4</v>
      </c>
      <c r="B29784" s="4" t="s">
        <v>5</v>
      </c>
      <c r="C29784" s="4" t="s">
        <v>13</v>
      </c>
      <c r="D29784" s="4" t="s">
        <v>10</v>
      </c>
      <c r="E29784" s="4" t="s">
        <v>10</v>
      </c>
      <c r="F29784" s="4" t="s">
        <v>13</v>
      </c>
    </row>
    <row r="29785" spans="1:13">
      <c r="A29785" t="n">
        <v>239576</v>
      </c>
      <c r="B29785" s="29" t="n">
        <v>25</v>
      </c>
      <c r="C29785" s="7" t="n">
        <v>1</v>
      </c>
      <c r="D29785" s="7" t="n">
        <v>100</v>
      </c>
      <c r="E29785" s="7" t="n">
        <v>100</v>
      </c>
      <c r="F29785" s="7" t="n">
        <v>5</v>
      </c>
    </row>
    <row r="29786" spans="1:13">
      <c r="A29786" t="s">
        <v>4</v>
      </c>
      <c r="B29786" s="4" t="s">
        <v>5</v>
      </c>
      <c r="C29786" s="4" t="s">
        <v>13</v>
      </c>
      <c r="D29786" s="4" t="s">
        <v>13</v>
      </c>
      <c r="E29786" s="4" t="s">
        <v>13</v>
      </c>
      <c r="F29786" s="4" t="s">
        <v>13</v>
      </c>
    </row>
    <row r="29787" spans="1:13">
      <c r="A29787" t="n">
        <v>239583</v>
      </c>
      <c r="B29787" s="13" t="n">
        <v>14</v>
      </c>
      <c r="C29787" s="7" t="n">
        <v>0</v>
      </c>
      <c r="D29787" s="7" t="n">
        <v>128</v>
      </c>
      <c r="E29787" s="7" t="n">
        <v>0</v>
      </c>
      <c r="F29787" s="7" t="n">
        <v>0</v>
      </c>
    </row>
    <row r="29788" spans="1:13">
      <c r="A29788" t="s">
        <v>4</v>
      </c>
      <c r="B29788" s="4" t="s">
        <v>5</v>
      </c>
      <c r="C29788" s="4" t="s">
        <v>13</v>
      </c>
      <c r="D29788" s="4" t="s">
        <v>10</v>
      </c>
      <c r="E29788" s="4" t="s">
        <v>6</v>
      </c>
    </row>
    <row r="29789" spans="1:13">
      <c r="A29789" t="n">
        <v>239588</v>
      </c>
      <c r="B29789" s="40" t="n">
        <v>51</v>
      </c>
      <c r="C29789" s="7" t="n">
        <v>4</v>
      </c>
      <c r="D29789" s="7" t="n">
        <v>7013</v>
      </c>
      <c r="E29789" s="7" t="s">
        <v>353</v>
      </c>
    </row>
    <row r="29790" spans="1:13">
      <c r="A29790" t="s">
        <v>4</v>
      </c>
      <c r="B29790" s="4" t="s">
        <v>5</v>
      </c>
      <c r="C29790" s="4" t="s">
        <v>10</v>
      </c>
    </row>
    <row r="29791" spans="1:13">
      <c r="A29791" t="n">
        <v>239602</v>
      </c>
      <c r="B29791" s="35" t="n">
        <v>16</v>
      </c>
      <c r="C29791" s="7" t="n">
        <v>0</v>
      </c>
    </row>
    <row r="29792" spans="1:13">
      <c r="A29792" t="s">
        <v>4</v>
      </c>
      <c r="B29792" s="4" t="s">
        <v>5</v>
      </c>
      <c r="C29792" s="4" t="s">
        <v>10</v>
      </c>
      <c r="D29792" s="4" t="s">
        <v>13</v>
      </c>
      <c r="E29792" s="4" t="s">
        <v>9</v>
      </c>
      <c r="F29792" s="4" t="s">
        <v>72</v>
      </c>
      <c r="G29792" s="4" t="s">
        <v>13</v>
      </c>
      <c r="H29792" s="4" t="s">
        <v>13</v>
      </c>
      <c r="I29792" s="4" t="s">
        <v>13</v>
      </c>
      <c r="J29792" s="4" t="s">
        <v>9</v>
      </c>
      <c r="K29792" s="4" t="s">
        <v>72</v>
      </c>
      <c r="L29792" s="4" t="s">
        <v>13</v>
      </c>
      <c r="M29792" s="4" t="s">
        <v>13</v>
      </c>
    </row>
    <row r="29793" spans="1:13">
      <c r="A29793" t="n">
        <v>239605</v>
      </c>
      <c r="B29793" s="52" t="n">
        <v>26</v>
      </c>
      <c r="C29793" s="7" t="n">
        <v>7013</v>
      </c>
      <c r="D29793" s="7" t="n">
        <v>17</v>
      </c>
      <c r="E29793" s="7" t="n">
        <v>37335</v>
      </c>
      <c r="F29793" s="7" t="s">
        <v>1727</v>
      </c>
      <c r="G29793" s="7" t="n">
        <v>2</v>
      </c>
      <c r="H29793" s="7" t="n">
        <v>3</v>
      </c>
      <c r="I29793" s="7" t="n">
        <v>17</v>
      </c>
      <c r="J29793" s="7" t="n">
        <v>37336</v>
      </c>
      <c r="K29793" s="7" t="s">
        <v>1728</v>
      </c>
      <c r="L29793" s="7" t="n">
        <v>2</v>
      </c>
      <c r="M29793" s="7" t="n">
        <v>0</v>
      </c>
    </row>
    <row r="29794" spans="1:13">
      <c r="A29794" t="s">
        <v>4</v>
      </c>
      <c r="B29794" s="4" t="s">
        <v>5</v>
      </c>
    </row>
    <row r="29795" spans="1:13">
      <c r="A29795" t="n">
        <v>239755</v>
      </c>
      <c r="B29795" s="53" t="n">
        <v>28</v>
      </c>
    </row>
    <row r="29796" spans="1:13">
      <c r="A29796" t="s">
        <v>4</v>
      </c>
      <c r="B29796" s="4" t="s">
        <v>5</v>
      </c>
      <c r="C29796" s="4" t="s">
        <v>10</v>
      </c>
      <c r="D29796" s="4" t="s">
        <v>13</v>
      </c>
    </row>
    <row r="29797" spans="1:13">
      <c r="A29797" t="n">
        <v>239756</v>
      </c>
      <c r="B29797" s="54" t="n">
        <v>89</v>
      </c>
      <c r="C29797" s="7" t="n">
        <v>65533</v>
      </c>
      <c r="D29797" s="7" t="n">
        <v>1</v>
      </c>
    </row>
    <row r="29798" spans="1:13">
      <c r="A29798" t="s">
        <v>4</v>
      </c>
      <c r="B29798" s="4" t="s">
        <v>5</v>
      </c>
      <c r="C29798" s="4" t="s">
        <v>13</v>
      </c>
      <c r="D29798" s="4" t="s">
        <v>10</v>
      </c>
      <c r="E29798" s="4" t="s">
        <v>10</v>
      </c>
      <c r="F29798" s="4" t="s">
        <v>13</v>
      </c>
    </row>
    <row r="29799" spans="1:13">
      <c r="A29799" t="n">
        <v>239760</v>
      </c>
      <c r="B29799" s="29" t="n">
        <v>25</v>
      </c>
      <c r="C29799" s="7" t="n">
        <v>1</v>
      </c>
      <c r="D29799" s="7" t="n">
        <v>65535</v>
      </c>
      <c r="E29799" s="7" t="n">
        <v>65535</v>
      </c>
      <c r="F29799" s="7" t="n">
        <v>0</v>
      </c>
    </row>
    <row r="29800" spans="1:13">
      <c r="A29800" t="s">
        <v>4</v>
      </c>
      <c r="B29800" s="4" t="s">
        <v>5</v>
      </c>
      <c r="C29800" s="4" t="s">
        <v>9</v>
      </c>
    </row>
    <row r="29801" spans="1:13">
      <c r="A29801" t="n">
        <v>239767</v>
      </c>
      <c r="B29801" s="50" t="n">
        <v>15</v>
      </c>
      <c r="C29801" s="7" t="n">
        <v>32768</v>
      </c>
    </row>
    <row r="29802" spans="1:13">
      <c r="A29802" t="s">
        <v>4</v>
      </c>
      <c r="B29802" s="4" t="s">
        <v>5</v>
      </c>
      <c r="C29802" s="4" t="s">
        <v>13</v>
      </c>
      <c r="D29802" s="4" t="s">
        <v>22</v>
      </c>
      <c r="E29802" s="4" t="s">
        <v>22</v>
      </c>
      <c r="F29802" s="4" t="s">
        <v>22</v>
      </c>
    </row>
    <row r="29803" spans="1:13">
      <c r="A29803" t="n">
        <v>239772</v>
      </c>
      <c r="B29803" s="25" t="n">
        <v>45</v>
      </c>
      <c r="C29803" s="7" t="n">
        <v>9</v>
      </c>
      <c r="D29803" s="7" t="n">
        <v>0.00999999977648258</v>
      </c>
      <c r="E29803" s="7" t="n">
        <v>0.00999999977648258</v>
      </c>
      <c r="F29803" s="7" t="n">
        <v>0.5</v>
      </c>
    </row>
    <row r="29804" spans="1:13">
      <c r="A29804" t="s">
        <v>4</v>
      </c>
      <c r="B29804" s="4" t="s">
        <v>5</v>
      </c>
      <c r="C29804" s="4" t="s">
        <v>13</v>
      </c>
      <c r="D29804" s="4" t="s">
        <v>10</v>
      </c>
      <c r="E29804" s="4" t="s">
        <v>6</v>
      </c>
    </row>
    <row r="29805" spans="1:13">
      <c r="A29805" t="n">
        <v>239786</v>
      </c>
      <c r="B29805" s="40" t="n">
        <v>51</v>
      </c>
      <c r="C29805" s="7" t="n">
        <v>4</v>
      </c>
      <c r="D29805" s="7" t="n">
        <v>7033</v>
      </c>
      <c r="E29805" s="7" t="s">
        <v>158</v>
      </c>
    </row>
    <row r="29806" spans="1:13">
      <c r="A29806" t="s">
        <v>4</v>
      </c>
      <c r="B29806" s="4" t="s">
        <v>5</v>
      </c>
      <c r="C29806" s="4" t="s">
        <v>10</v>
      </c>
    </row>
    <row r="29807" spans="1:13">
      <c r="A29807" t="n">
        <v>239799</v>
      </c>
      <c r="B29807" s="35" t="n">
        <v>16</v>
      </c>
      <c r="C29807" s="7" t="n">
        <v>0</v>
      </c>
    </row>
    <row r="29808" spans="1:13">
      <c r="A29808" t="s">
        <v>4</v>
      </c>
      <c r="B29808" s="4" t="s">
        <v>5</v>
      </c>
      <c r="C29808" s="4" t="s">
        <v>10</v>
      </c>
      <c r="D29808" s="4" t="s">
        <v>13</v>
      </c>
      <c r="E29808" s="4" t="s">
        <v>9</v>
      </c>
      <c r="F29808" s="4" t="s">
        <v>72</v>
      </c>
      <c r="G29808" s="4" t="s">
        <v>13</v>
      </c>
      <c r="H29808" s="4" t="s">
        <v>13</v>
      </c>
    </row>
    <row r="29809" spans="1:13">
      <c r="A29809" t="n">
        <v>239802</v>
      </c>
      <c r="B29809" s="52" t="n">
        <v>26</v>
      </c>
      <c r="C29809" s="7" t="n">
        <v>7033</v>
      </c>
      <c r="D29809" s="7" t="n">
        <v>17</v>
      </c>
      <c r="E29809" s="7" t="n">
        <v>52736</v>
      </c>
      <c r="F29809" s="7" t="s">
        <v>1729</v>
      </c>
      <c r="G29809" s="7" t="n">
        <v>2</v>
      </c>
      <c r="H29809" s="7" t="n">
        <v>0</v>
      </c>
    </row>
    <row r="29810" spans="1:13">
      <c r="A29810" t="s">
        <v>4</v>
      </c>
      <c r="B29810" s="4" t="s">
        <v>5</v>
      </c>
    </row>
    <row r="29811" spans="1:13">
      <c r="A29811" t="n">
        <v>239830</v>
      </c>
      <c r="B29811" s="53" t="n">
        <v>28</v>
      </c>
    </row>
    <row r="29812" spans="1:13">
      <c r="A29812" t="s">
        <v>4</v>
      </c>
      <c r="B29812" s="4" t="s">
        <v>5</v>
      </c>
      <c r="C29812" s="4" t="s">
        <v>10</v>
      </c>
      <c r="D29812" s="4" t="s">
        <v>13</v>
      </c>
    </row>
    <row r="29813" spans="1:13">
      <c r="A29813" t="n">
        <v>239831</v>
      </c>
      <c r="B29813" s="54" t="n">
        <v>89</v>
      </c>
      <c r="C29813" s="7" t="n">
        <v>65533</v>
      </c>
      <c r="D29813" s="7" t="n">
        <v>1</v>
      </c>
    </row>
    <row r="29814" spans="1:13">
      <c r="A29814" t="s">
        <v>4</v>
      </c>
      <c r="B29814" s="4" t="s">
        <v>5</v>
      </c>
      <c r="C29814" s="4" t="s">
        <v>13</v>
      </c>
      <c r="D29814" s="4" t="s">
        <v>10</v>
      </c>
      <c r="E29814" s="4" t="s">
        <v>22</v>
      </c>
    </row>
    <row r="29815" spans="1:13">
      <c r="A29815" t="n">
        <v>239835</v>
      </c>
      <c r="B29815" s="28" t="n">
        <v>58</v>
      </c>
      <c r="C29815" s="7" t="n">
        <v>101</v>
      </c>
      <c r="D29815" s="7" t="n">
        <v>300</v>
      </c>
      <c r="E29815" s="7" t="n">
        <v>1</v>
      </c>
    </row>
    <row r="29816" spans="1:13">
      <c r="A29816" t="s">
        <v>4</v>
      </c>
      <c r="B29816" s="4" t="s">
        <v>5</v>
      </c>
      <c r="C29816" s="4" t="s">
        <v>13</v>
      </c>
      <c r="D29816" s="4" t="s">
        <v>10</v>
      </c>
    </row>
    <row r="29817" spans="1:13">
      <c r="A29817" t="n">
        <v>239843</v>
      </c>
      <c r="B29817" s="28" t="n">
        <v>58</v>
      </c>
      <c r="C29817" s="7" t="n">
        <v>254</v>
      </c>
      <c r="D29817" s="7" t="n">
        <v>0</v>
      </c>
    </row>
    <row r="29818" spans="1:13">
      <c r="A29818" t="s">
        <v>4</v>
      </c>
      <c r="B29818" s="4" t="s">
        <v>5</v>
      </c>
      <c r="C29818" s="4" t="s">
        <v>13</v>
      </c>
      <c r="D29818" s="4" t="s">
        <v>13</v>
      </c>
      <c r="E29818" s="4" t="s">
        <v>22</v>
      </c>
      <c r="F29818" s="4" t="s">
        <v>22</v>
      </c>
      <c r="G29818" s="4" t="s">
        <v>22</v>
      </c>
      <c r="H29818" s="4" t="s">
        <v>10</v>
      </c>
    </row>
    <row r="29819" spans="1:13">
      <c r="A29819" t="n">
        <v>239847</v>
      </c>
      <c r="B29819" s="25" t="n">
        <v>45</v>
      </c>
      <c r="C29819" s="7" t="n">
        <v>2</v>
      </c>
      <c r="D29819" s="7" t="n">
        <v>3</v>
      </c>
      <c r="E29819" s="7" t="n">
        <v>-70.2399978637695</v>
      </c>
      <c r="F29819" s="7" t="n">
        <v>-34.6300010681152</v>
      </c>
      <c r="G29819" s="7" t="n">
        <v>94.2600021362305</v>
      </c>
      <c r="H29819" s="7" t="n">
        <v>0</v>
      </c>
    </row>
    <row r="29820" spans="1:13">
      <c r="A29820" t="s">
        <v>4</v>
      </c>
      <c r="B29820" s="4" t="s">
        <v>5</v>
      </c>
      <c r="C29820" s="4" t="s">
        <v>13</v>
      </c>
      <c r="D29820" s="4" t="s">
        <v>13</v>
      </c>
      <c r="E29820" s="4" t="s">
        <v>22</v>
      </c>
      <c r="F29820" s="4" t="s">
        <v>22</v>
      </c>
      <c r="G29820" s="4" t="s">
        <v>22</v>
      </c>
      <c r="H29820" s="4" t="s">
        <v>10</v>
      </c>
      <c r="I29820" s="4" t="s">
        <v>13</v>
      </c>
    </row>
    <row r="29821" spans="1:13">
      <c r="A29821" t="n">
        <v>239864</v>
      </c>
      <c r="B29821" s="25" t="n">
        <v>45</v>
      </c>
      <c r="C29821" s="7" t="n">
        <v>4</v>
      </c>
      <c r="D29821" s="7" t="n">
        <v>3</v>
      </c>
      <c r="E29821" s="7" t="n">
        <v>337.709991455078</v>
      </c>
      <c r="F29821" s="7" t="n">
        <v>162.720001220703</v>
      </c>
      <c r="G29821" s="7" t="n">
        <v>6</v>
      </c>
      <c r="H29821" s="7" t="n">
        <v>0</v>
      </c>
      <c r="I29821" s="7" t="n">
        <v>0</v>
      </c>
    </row>
    <row r="29822" spans="1:13">
      <c r="A29822" t="s">
        <v>4</v>
      </c>
      <c r="B29822" s="4" t="s">
        <v>5</v>
      </c>
      <c r="C29822" s="4" t="s">
        <v>13</v>
      </c>
      <c r="D29822" s="4" t="s">
        <v>13</v>
      </c>
      <c r="E29822" s="4" t="s">
        <v>22</v>
      </c>
      <c r="F29822" s="4" t="s">
        <v>10</v>
      </c>
    </row>
    <row r="29823" spans="1:13">
      <c r="A29823" t="n">
        <v>239882</v>
      </c>
      <c r="B29823" s="25" t="n">
        <v>45</v>
      </c>
      <c r="C29823" s="7" t="n">
        <v>5</v>
      </c>
      <c r="D29823" s="7" t="n">
        <v>3</v>
      </c>
      <c r="E29823" s="7" t="n">
        <v>7.09999990463257</v>
      </c>
      <c r="F29823" s="7" t="n">
        <v>0</v>
      </c>
    </row>
    <row r="29824" spans="1:13">
      <c r="A29824" t="s">
        <v>4</v>
      </c>
      <c r="B29824" s="4" t="s">
        <v>5</v>
      </c>
      <c r="C29824" s="4" t="s">
        <v>13</v>
      </c>
      <c r="D29824" s="4" t="s">
        <v>13</v>
      </c>
      <c r="E29824" s="4" t="s">
        <v>22</v>
      </c>
      <c r="F29824" s="4" t="s">
        <v>10</v>
      </c>
    </row>
    <row r="29825" spans="1:9">
      <c r="A29825" t="n">
        <v>239891</v>
      </c>
      <c r="B29825" s="25" t="n">
        <v>45</v>
      </c>
      <c r="C29825" s="7" t="n">
        <v>11</v>
      </c>
      <c r="D29825" s="7" t="n">
        <v>3</v>
      </c>
      <c r="E29825" s="7" t="n">
        <v>19.7000007629395</v>
      </c>
      <c r="F29825" s="7" t="n">
        <v>0</v>
      </c>
    </row>
    <row r="29826" spans="1:9">
      <c r="A29826" t="s">
        <v>4</v>
      </c>
      <c r="B29826" s="4" t="s">
        <v>5</v>
      </c>
      <c r="C29826" s="4" t="s">
        <v>13</v>
      </c>
      <c r="D29826" s="4" t="s">
        <v>13</v>
      </c>
      <c r="E29826" s="4" t="s">
        <v>22</v>
      </c>
      <c r="F29826" s="4" t="s">
        <v>22</v>
      </c>
      <c r="G29826" s="4" t="s">
        <v>22</v>
      </c>
      <c r="H29826" s="4" t="s">
        <v>10</v>
      </c>
    </row>
    <row r="29827" spans="1:9">
      <c r="A29827" t="n">
        <v>239900</v>
      </c>
      <c r="B29827" s="25" t="n">
        <v>45</v>
      </c>
      <c r="C29827" s="7" t="n">
        <v>2</v>
      </c>
      <c r="D29827" s="7" t="n">
        <v>3</v>
      </c>
      <c r="E29827" s="7" t="n">
        <v>-70.2399978637695</v>
      </c>
      <c r="F29827" s="7" t="n">
        <v>-34.6300010681152</v>
      </c>
      <c r="G29827" s="7" t="n">
        <v>94.2600021362305</v>
      </c>
      <c r="H29827" s="7" t="n">
        <v>40000</v>
      </c>
    </row>
    <row r="29828" spans="1:9">
      <c r="A29828" t="s">
        <v>4</v>
      </c>
      <c r="B29828" s="4" t="s">
        <v>5</v>
      </c>
      <c r="C29828" s="4" t="s">
        <v>13</v>
      </c>
      <c r="D29828" s="4" t="s">
        <v>13</v>
      </c>
      <c r="E29828" s="4" t="s">
        <v>22</v>
      </c>
      <c r="F29828" s="4" t="s">
        <v>22</v>
      </c>
      <c r="G29828" s="4" t="s">
        <v>22</v>
      </c>
      <c r="H29828" s="4" t="s">
        <v>10</v>
      </c>
      <c r="I29828" s="4" t="s">
        <v>13</v>
      </c>
    </row>
    <row r="29829" spans="1:9">
      <c r="A29829" t="n">
        <v>239917</v>
      </c>
      <c r="B29829" s="25" t="n">
        <v>45</v>
      </c>
      <c r="C29829" s="7" t="n">
        <v>4</v>
      </c>
      <c r="D29829" s="7" t="n">
        <v>3</v>
      </c>
      <c r="E29829" s="7" t="n">
        <v>337.709991455078</v>
      </c>
      <c r="F29829" s="7" t="n">
        <v>162.720001220703</v>
      </c>
      <c r="G29829" s="7" t="n">
        <v>6</v>
      </c>
      <c r="H29829" s="7" t="n">
        <v>40000</v>
      </c>
      <c r="I29829" s="7" t="n">
        <v>1</v>
      </c>
    </row>
    <row r="29830" spans="1:9">
      <c r="A29830" t="s">
        <v>4</v>
      </c>
      <c r="B29830" s="4" t="s">
        <v>5</v>
      </c>
      <c r="C29830" s="4" t="s">
        <v>13</v>
      </c>
      <c r="D29830" s="4" t="s">
        <v>13</v>
      </c>
      <c r="E29830" s="4" t="s">
        <v>22</v>
      </c>
      <c r="F29830" s="4" t="s">
        <v>10</v>
      </c>
    </row>
    <row r="29831" spans="1:9">
      <c r="A29831" t="n">
        <v>239935</v>
      </c>
      <c r="B29831" s="25" t="n">
        <v>45</v>
      </c>
      <c r="C29831" s="7" t="n">
        <v>5</v>
      </c>
      <c r="D29831" s="7" t="n">
        <v>3</v>
      </c>
      <c r="E29831" s="7" t="n">
        <v>8.19999980926514</v>
      </c>
      <c r="F29831" s="7" t="n">
        <v>40000</v>
      </c>
    </row>
    <row r="29832" spans="1:9">
      <c r="A29832" t="s">
        <v>4</v>
      </c>
      <c r="B29832" s="4" t="s">
        <v>5</v>
      </c>
      <c r="C29832" s="4" t="s">
        <v>13</v>
      </c>
      <c r="D29832" s="4" t="s">
        <v>13</v>
      </c>
      <c r="E29832" s="4" t="s">
        <v>22</v>
      </c>
      <c r="F29832" s="4" t="s">
        <v>10</v>
      </c>
    </row>
    <row r="29833" spans="1:9">
      <c r="A29833" t="n">
        <v>239944</v>
      </c>
      <c r="B29833" s="25" t="n">
        <v>45</v>
      </c>
      <c r="C29833" s="7" t="n">
        <v>11</v>
      </c>
      <c r="D29833" s="7" t="n">
        <v>3</v>
      </c>
      <c r="E29833" s="7" t="n">
        <v>15.1000003814697</v>
      </c>
      <c r="F29833" s="7" t="n">
        <v>40000</v>
      </c>
    </row>
    <row r="29834" spans="1:9">
      <c r="A29834" t="s">
        <v>4</v>
      </c>
      <c r="B29834" s="4" t="s">
        <v>5</v>
      </c>
      <c r="C29834" s="4" t="s">
        <v>13</v>
      </c>
    </row>
    <row r="29835" spans="1:9">
      <c r="A29835" t="n">
        <v>239953</v>
      </c>
      <c r="B29835" s="42" t="n">
        <v>116</v>
      </c>
      <c r="C29835" s="7" t="n">
        <v>1</v>
      </c>
    </row>
    <row r="29836" spans="1:9">
      <c r="A29836" t="s">
        <v>4</v>
      </c>
      <c r="B29836" s="4" t="s">
        <v>5</v>
      </c>
      <c r="C29836" s="4" t="s">
        <v>13</v>
      </c>
      <c r="D29836" s="4" t="s">
        <v>10</v>
      </c>
      <c r="E29836" s="4" t="s">
        <v>10</v>
      </c>
      <c r="F29836" s="4" t="s">
        <v>9</v>
      </c>
    </row>
    <row r="29837" spans="1:9">
      <c r="A29837" t="n">
        <v>239955</v>
      </c>
      <c r="B29837" s="86" t="n">
        <v>84</v>
      </c>
      <c r="C29837" s="7" t="n">
        <v>0</v>
      </c>
      <c r="D29837" s="7" t="n">
        <v>0</v>
      </c>
      <c r="E29837" s="7" t="n">
        <v>0</v>
      </c>
      <c r="F29837" s="7" t="n">
        <v>1036831949</v>
      </c>
    </row>
    <row r="29838" spans="1:9">
      <c r="A29838" t="s">
        <v>4</v>
      </c>
      <c r="B29838" s="4" t="s">
        <v>5</v>
      </c>
      <c r="C29838" s="4" t="s">
        <v>13</v>
      </c>
      <c r="D29838" s="4" t="s">
        <v>10</v>
      </c>
    </row>
    <row r="29839" spans="1:9">
      <c r="A29839" t="n">
        <v>239965</v>
      </c>
      <c r="B29839" s="28" t="n">
        <v>58</v>
      </c>
      <c r="C29839" s="7" t="n">
        <v>255</v>
      </c>
      <c r="D29839" s="7" t="n">
        <v>0</v>
      </c>
    </row>
    <row r="29840" spans="1:9">
      <c r="A29840" t="s">
        <v>4</v>
      </c>
      <c r="B29840" s="4" t="s">
        <v>5</v>
      </c>
      <c r="C29840" s="4" t="s">
        <v>13</v>
      </c>
      <c r="D29840" s="4" t="s">
        <v>10</v>
      </c>
      <c r="E29840" s="4" t="s">
        <v>10</v>
      </c>
      <c r="F29840" s="4" t="s">
        <v>13</v>
      </c>
    </row>
    <row r="29841" spans="1:9">
      <c r="A29841" t="n">
        <v>239969</v>
      </c>
      <c r="B29841" s="29" t="n">
        <v>25</v>
      </c>
      <c r="C29841" s="7" t="n">
        <v>1</v>
      </c>
      <c r="D29841" s="7" t="n">
        <v>150</v>
      </c>
      <c r="E29841" s="7" t="n">
        <v>400</v>
      </c>
      <c r="F29841" s="7" t="n">
        <v>5</v>
      </c>
    </row>
    <row r="29842" spans="1:9">
      <c r="A29842" t="s">
        <v>4</v>
      </c>
      <c r="B29842" s="4" t="s">
        <v>5</v>
      </c>
      <c r="C29842" s="4" t="s">
        <v>13</v>
      </c>
      <c r="D29842" s="4" t="s">
        <v>13</v>
      </c>
      <c r="E29842" s="4" t="s">
        <v>13</v>
      </c>
      <c r="F29842" s="4" t="s">
        <v>13</v>
      </c>
    </row>
    <row r="29843" spans="1:9">
      <c r="A29843" t="n">
        <v>239976</v>
      </c>
      <c r="B29843" s="13" t="n">
        <v>14</v>
      </c>
      <c r="C29843" s="7" t="n">
        <v>0</v>
      </c>
      <c r="D29843" s="7" t="n">
        <v>128</v>
      </c>
      <c r="E29843" s="7" t="n">
        <v>0</v>
      </c>
      <c r="F29843" s="7" t="n">
        <v>0</v>
      </c>
    </row>
    <row r="29844" spans="1:9">
      <c r="A29844" t="s">
        <v>4</v>
      </c>
      <c r="B29844" s="4" t="s">
        <v>5</v>
      </c>
      <c r="C29844" s="4" t="s">
        <v>13</v>
      </c>
      <c r="D29844" s="4" t="s">
        <v>10</v>
      </c>
      <c r="E29844" s="4" t="s">
        <v>6</v>
      </c>
    </row>
    <row r="29845" spans="1:9">
      <c r="A29845" t="n">
        <v>239981</v>
      </c>
      <c r="B29845" s="40" t="n">
        <v>51</v>
      </c>
      <c r="C29845" s="7" t="n">
        <v>4</v>
      </c>
      <c r="D29845" s="7" t="n">
        <v>7013</v>
      </c>
      <c r="E29845" s="7" t="s">
        <v>506</v>
      </c>
    </row>
    <row r="29846" spans="1:9">
      <c r="A29846" t="s">
        <v>4</v>
      </c>
      <c r="B29846" s="4" t="s">
        <v>5</v>
      </c>
      <c r="C29846" s="4" t="s">
        <v>10</v>
      </c>
    </row>
    <row r="29847" spans="1:9">
      <c r="A29847" t="n">
        <v>239995</v>
      </c>
      <c r="B29847" s="35" t="n">
        <v>16</v>
      </c>
      <c r="C29847" s="7" t="n">
        <v>0</v>
      </c>
    </row>
    <row r="29848" spans="1:9">
      <c r="A29848" t="s">
        <v>4</v>
      </c>
      <c r="B29848" s="4" t="s">
        <v>5</v>
      </c>
      <c r="C29848" s="4" t="s">
        <v>10</v>
      </c>
      <c r="D29848" s="4" t="s">
        <v>13</v>
      </c>
      <c r="E29848" s="4" t="s">
        <v>9</v>
      </c>
      <c r="F29848" s="4" t="s">
        <v>72</v>
      </c>
      <c r="G29848" s="4" t="s">
        <v>13</v>
      </c>
      <c r="H29848" s="4" t="s">
        <v>13</v>
      </c>
      <c r="I29848" s="4" t="s">
        <v>13</v>
      </c>
      <c r="J29848" s="4" t="s">
        <v>9</v>
      </c>
      <c r="K29848" s="4" t="s">
        <v>72</v>
      </c>
      <c r="L29848" s="4" t="s">
        <v>13</v>
      </c>
      <c r="M29848" s="4" t="s">
        <v>13</v>
      </c>
      <c r="N29848" s="4" t="s">
        <v>13</v>
      </c>
      <c r="O29848" s="4" t="s">
        <v>9</v>
      </c>
      <c r="P29848" s="4" t="s">
        <v>72</v>
      </c>
      <c r="Q29848" s="4" t="s">
        <v>13</v>
      </c>
      <c r="R29848" s="4" t="s">
        <v>13</v>
      </c>
    </row>
    <row r="29849" spans="1:9">
      <c r="A29849" t="n">
        <v>239998</v>
      </c>
      <c r="B29849" s="52" t="n">
        <v>26</v>
      </c>
      <c r="C29849" s="7" t="n">
        <v>7013</v>
      </c>
      <c r="D29849" s="7" t="n">
        <v>17</v>
      </c>
      <c r="E29849" s="7" t="n">
        <v>37337</v>
      </c>
      <c r="F29849" s="7" t="s">
        <v>1730</v>
      </c>
      <c r="G29849" s="7" t="n">
        <v>2</v>
      </c>
      <c r="H29849" s="7" t="n">
        <v>3</v>
      </c>
      <c r="I29849" s="7" t="n">
        <v>17</v>
      </c>
      <c r="J29849" s="7" t="n">
        <v>37338</v>
      </c>
      <c r="K29849" s="7" t="s">
        <v>1731</v>
      </c>
      <c r="L29849" s="7" t="n">
        <v>2</v>
      </c>
      <c r="M29849" s="7" t="n">
        <v>3</v>
      </c>
      <c r="N29849" s="7" t="n">
        <v>17</v>
      </c>
      <c r="O29849" s="7" t="n">
        <v>37339</v>
      </c>
      <c r="P29849" s="7" t="s">
        <v>1732</v>
      </c>
      <c r="Q29849" s="7" t="n">
        <v>2</v>
      </c>
      <c r="R29849" s="7" t="n">
        <v>0</v>
      </c>
    </row>
    <row r="29850" spans="1:9">
      <c r="A29850" t="s">
        <v>4</v>
      </c>
      <c r="B29850" s="4" t="s">
        <v>5</v>
      </c>
    </row>
    <row r="29851" spans="1:9">
      <c r="A29851" t="n">
        <v>240269</v>
      </c>
      <c r="B29851" s="53" t="n">
        <v>28</v>
      </c>
    </row>
    <row r="29852" spans="1:9">
      <c r="A29852" t="s">
        <v>4</v>
      </c>
      <c r="B29852" s="4" t="s">
        <v>5</v>
      </c>
      <c r="C29852" s="4" t="s">
        <v>13</v>
      </c>
      <c r="D29852" s="4" t="s">
        <v>10</v>
      </c>
      <c r="E29852" s="4" t="s">
        <v>10</v>
      </c>
      <c r="F29852" s="4" t="s">
        <v>13</v>
      </c>
    </row>
    <row r="29853" spans="1:9">
      <c r="A29853" t="n">
        <v>240270</v>
      </c>
      <c r="B29853" s="29" t="n">
        <v>25</v>
      </c>
      <c r="C29853" s="7" t="n">
        <v>1</v>
      </c>
      <c r="D29853" s="7" t="n">
        <v>65535</v>
      </c>
      <c r="E29853" s="7" t="n">
        <v>65535</v>
      </c>
      <c r="F29853" s="7" t="n">
        <v>0</v>
      </c>
    </row>
    <row r="29854" spans="1:9">
      <c r="A29854" t="s">
        <v>4</v>
      </c>
      <c r="B29854" s="4" t="s">
        <v>5</v>
      </c>
      <c r="C29854" s="4" t="s">
        <v>9</v>
      </c>
    </row>
    <row r="29855" spans="1:9">
      <c r="A29855" t="n">
        <v>240277</v>
      </c>
      <c r="B29855" s="50" t="n">
        <v>15</v>
      </c>
      <c r="C29855" s="7" t="n">
        <v>32768</v>
      </c>
    </row>
    <row r="29856" spans="1:9">
      <c r="A29856" t="s">
        <v>4</v>
      </c>
      <c r="B29856" s="4" t="s">
        <v>5</v>
      </c>
      <c r="C29856" s="4" t="s">
        <v>13</v>
      </c>
      <c r="D29856" s="4" t="s">
        <v>10</v>
      </c>
      <c r="E29856" s="4" t="s">
        <v>10</v>
      </c>
      <c r="F29856" s="4" t="s">
        <v>13</v>
      </c>
    </row>
    <row r="29857" spans="1:18">
      <c r="A29857" t="n">
        <v>240282</v>
      </c>
      <c r="B29857" s="29" t="n">
        <v>25</v>
      </c>
      <c r="C29857" s="7" t="n">
        <v>1</v>
      </c>
      <c r="D29857" s="7" t="n">
        <v>60</v>
      </c>
      <c r="E29857" s="7" t="n">
        <v>640</v>
      </c>
      <c r="F29857" s="7" t="n">
        <v>2</v>
      </c>
    </row>
    <row r="29858" spans="1:18">
      <c r="A29858" t="s">
        <v>4</v>
      </c>
      <c r="B29858" s="4" t="s">
        <v>5</v>
      </c>
      <c r="C29858" s="4" t="s">
        <v>13</v>
      </c>
      <c r="D29858" s="4" t="s">
        <v>10</v>
      </c>
      <c r="E29858" s="4" t="s">
        <v>6</v>
      </c>
    </row>
    <row r="29859" spans="1:18">
      <c r="A29859" t="n">
        <v>240289</v>
      </c>
      <c r="B29859" s="40" t="n">
        <v>51</v>
      </c>
      <c r="C29859" s="7" t="n">
        <v>4</v>
      </c>
      <c r="D29859" s="7" t="n">
        <v>8</v>
      </c>
      <c r="E29859" s="7" t="s">
        <v>410</v>
      </c>
    </row>
    <row r="29860" spans="1:18">
      <c r="A29860" t="s">
        <v>4</v>
      </c>
      <c r="B29860" s="4" t="s">
        <v>5</v>
      </c>
      <c r="C29860" s="4" t="s">
        <v>10</v>
      </c>
    </row>
    <row r="29861" spans="1:18">
      <c r="A29861" t="n">
        <v>240303</v>
      </c>
      <c r="B29861" s="35" t="n">
        <v>16</v>
      </c>
      <c r="C29861" s="7" t="n">
        <v>0</v>
      </c>
    </row>
    <row r="29862" spans="1:18">
      <c r="A29862" t="s">
        <v>4</v>
      </c>
      <c r="B29862" s="4" t="s">
        <v>5</v>
      </c>
      <c r="C29862" s="4" t="s">
        <v>10</v>
      </c>
      <c r="D29862" s="4" t="s">
        <v>13</v>
      </c>
      <c r="E29862" s="4" t="s">
        <v>9</v>
      </c>
      <c r="F29862" s="4" t="s">
        <v>72</v>
      </c>
      <c r="G29862" s="4" t="s">
        <v>13</v>
      </c>
      <c r="H29862" s="4" t="s">
        <v>13</v>
      </c>
    </row>
    <row r="29863" spans="1:18">
      <c r="A29863" t="n">
        <v>240306</v>
      </c>
      <c r="B29863" s="52" t="n">
        <v>26</v>
      </c>
      <c r="C29863" s="7" t="n">
        <v>8</v>
      </c>
      <c r="D29863" s="7" t="n">
        <v>17</v>
      </c>
      <c r="E29863" s="7" t="n">
        <v>9356</v>
      </c>
      <c r="F29863" s="7" t="s">
        <v>1733</v>
      </c>
      <c r="G29863" s="7" t="n">
        <v>2</v>
      </c>
      <c r="H29863" s="7" t="n">
        <v>0</v>
      </c>
    </row>
    <row r="29864" spans="1:18">
      <c r="A29864" t="s">
        <v>4</v>
      </c>
      <c r="B29864" s="4" t="s">
        <v>5</v>
      </c>
    </row>
    <row r="29865" spans="1:18">
      <c r="A29865" t="n">
        <v>240343</v>
      </c>
      <c r="B29865" s="53" t="n">
        <v>28</v>
      </c>
    </row>
    <row r="29866" spans="1:18">
      <c r="A29866" t="s">
        <v>4</v>
      </c>
      <c r="B29866" s="4" t="s">
        <v>5</v>
      </c>
      <c r="C29866" s="4" t="s">
        <v>13</v>
      </c>
      <c r="D29866" s="4" t="s">
        <v>10</v>
      </c>
      <c r="E29866" s="4" t="s">
        <v>10</v>
      </c>
      <c r="F29866" s="4" t="s">
        <v>13</v>
      </c>
    </row>
    <row r="29867" spans="1:18">
      <c r="A29867" t="n">
        <v>240344</v>
      </c>
      <c r="B29867" s="29" t="n">
        <v>25</v>
      </c>
      <c r="C29867" s="7" t="n">
        <v>1</v>
      </c>
      <c r="D29867" s="7" t="n">
        <v>260</v>
      </c>
      <c r="E29867" s="7" t="n">
        <v>640</v>
      </c>
      <c r="F29867" s="7" t="n">
        <v>2</v>
      </c>
    </row>
    <row r="29868" spans="1:18">
      <c r="A29868" t="s">
        <v>4</v>
      </c>
      <c r="B29868" s="4" t="s">
        <v>5</v>
      </c>
      <c r="C29868" s="4" t="s">
        <v>13</v>
      </c>
      <c r="D29868" s="4" t="s">
        <v>10</v>
      </c>
      <c r="E29868" s="4" t="s">
        <v>6</v>
      </c>
    </row>
    <row r="29869" spans="1:18">
      <c r="A29869" t="n">
        <v>240351</v>
      </c>
      <c r="B29869" s="40" t="n">
        <v>51</v>
      </c>
      <c r="C29869" s="7" t="n">
        <v>4</v>
      </c>
      <c r="D29869" s="7" t="n">
        <v>2</v>
      </c>
      <c r="E29869" s="7" t="s">
        <v>882</v>
      </c>
    </row>
    <row r="29870" spans="1:18">
      <c r="A29870" t="s">
        <v>4</v>
      </c>
      <c r="B29870" s="4" t="s">
        <v>5</v>
      </c>
      <c r="C29870" s="4" t="s">
        <v>10</v>
      </c>
    </row>
    <row r="29871" spans="1:18">
      <c r="A29871" t="n">
        <v>240364</v>
      </c>
      <c r="B29871" s="35" t="n">
        <v>16</v>
      </c>
      <c r="C29871" s="7" t="n">
        <v>0</v>
      </c>
    </row>
    <row r="29872" spans="1:18">
      <c r="A29872" t="s">
        <v>4</v>
      </c>
      <c r="B29872" s="4" t="s">
        <v>5</v>
      </c>
      <c r="C29872" s="4" t="s">
        <v>10</v>
      </c>
      <c r="D29872" s="4" t="s">
        <v>13</v>
      </c>
      <c r="E29872" s="4" t="s">
        <v>9</v>
      </c>
      <c r="F29872" s="4" t="s">
        <v>72</v>
      </c>
      <c r="G29872" s="4" t="s">
        <v>13</v>
      </c>
      <c r="H29872" s="4" t="s">
        <v>13</v>
      </c>
    </row>
    <row r="29873" spans="1:8">
      <c r="A29873" t="n">
        <v>240367</v>
      </c>
      <c r="B29873" s="52" t="n">
        <v>26</v>
      </c>
      <c r="C29873" s="7" t="n">
        <v>2</v>
      </c>
      <c r="D29873" s="7" t="n">
        <v>17</v>
      </c>
      <c r="E29873" s="7" t="n">
        <v>6392</v>
      </c>
      <c r="F29873" s="7" t="s">
        <v>1734</v>
      </c>
      <c r="G29873" s="7" t="n">
        <v>2</v>
      </c>
      <c r="H29873" s="7" t="n">
        <v>0</v>
      </c>
    </row>
    <row r="29874" spans="1:8">
      <c r="A29874" t="s">
        <v>4</v>
      </c>
      <c r="B29874" s="4" t="s">
        <v>5</v>
      </c>
    </row>
    <row r="29875" spans="1:8">
      <c r="A29875" t="n">
        <v>240432</v>
      </c>
      <c r="B29875" s="53" t="n">
        <v>28</v>
      </c>
    </row>
    <row r="29876" spans="1:8">
      <c r="A29876" t="s">
        <v>4</v>
      </c>
      <c r="B29876" s="4" t="s">
        <v>5</v>
      </c>
      <c r="C29876" s="4" t="s">
        <v>13</v>
      </c>
      <c r="D29876" s="4" t="s">
        <v>10</v>
      </c>
      <c r="E29876" s="4" t="s">
        <v>10</v>
      </c>
      <c r="F29876" s="4" t="s">
        <v>13</v>
      </c>
    </row>
    <row r="29877" spans="1:8">
      <c r="A29877" t="n">
        <v>240433</v>
      </c>
      <c r="B29877" s="29" t="n">
        <v>25</v>
      </c>
      <c r="C29877" s="7" t="n">
        <v>1</v>
      </c>
      <c r="D29877" s="7" t="n">
        <v>65535</v>
      </c>
      <c r="E29877" s="7" t="n">
        <v>65535</v>
      </c>
      <c r="F29877" s="7" t="n">
        <v>0</v>
      </c>
    </row>
    <row r="29878" spans="1:8">
      <c r="A29878" t="s">
        <v>4</v>
      </c>
      <c r="B29878" s="4" t="s">
        <v>5</v>
      </c>
      <c r="C29878" s="4" t="s">
        <v>13</v>
      </c>
      <c r="D29878" s="4" t="s">
        <v>10</v>
      </c>
      <c r="E29878" s="4" t="s">
        <v>10</v>
      </c>
      <c r="F29878" s="4" t="s">
        <v>13</v>
      </c>
    </row>
    <row r="29879" spans="1:8">
      <c r="A29879" t="n">
        <v>240440</v>
      </c>
      <c r="B29879" s="29" t="n">
        <v>25</v>
      </c>
      <c r="C29879" s="7" t="n">
        <v>1</v>
      </c>
      <c r="D29879" s="7" t="n">
        <v>120</v>
      </c>
      <c r="E29879" s="7" t="n">
        <v>400</v>
      </c>
      <c r="F29879" s="7" t="n">
        <v>5</v>
      </c>
    </row>
    <row r="29880" spans="1:8">
      <c r="A29880" t="s">
        <v>4</v>
      </c>
      <c r="B29880" s="4" t="s">
        <v>5</v>
      </c>
      <c r="C29880" s="4" t="s">
        <v>13</v>
      </c>
      <c r="D29880" s="4" t="s">
        <v>13</v>
      </c>
      <c r="E29880" s="4" t="s">
        <v>13</v>
      </c>
      <c r="F29880" s="4" t="s">
        <v>13</v>
      </c>
    </row>
    <row r="29881" spans="1:8">
      <c r="A29881" t="n">
        <v>240447</v>
      </c>
      <c r="B29881" s="13" t="n">
        <v>14</v>
      </c>
      <c r="C29881" s="7" t="n">
        <v>0</v>
      </c>
      <c r="D29881" s="7" t="n">
        <v>128</v>
      </c>
      <c r="E29881" s="7" t="n">
        <v>0</v>
      </c>
      <c r="F29881" s="7" t="n">
        <v>0</v>
      </c>
    </row>
    <row r="29882" spans="1:8">
      <c r="A29882" t="s">
        <v>4</v>
      </c>
      <c r="B29882" s="4" t="s">
        <v>5</v>
      </c>
      <c r="C29882" s="4" t="s">
        <v>13</v>
      </c>
      <c r="D29882" s="4" t="s">
        <v>10</v>
      </c>
      <c r="E29882" s="4" t="s">
        <v>6</v>
      </c>
    </row>
    <row r="29883" spans="1:8">
      <c r="A29883" t="n">
        <v>240452</v>
      </c>
      <c r="B29883" s="40" t="n">
        <v>51</v>
      </c>
      <c r="C29883" s="7" t="n">
        <v>4</v>
      </c>
      <c r="D29883" s="7" t="n">
        <v>7013</v>
      </c>
      <c r="E29883" s="7" t="s">
        <v>486</v>
      </c>
    </row>
    <row r="29884" spans="1:8">
      <c r="A29884" t="s">
        <v>4</v>
      </c>
      <c r="B29884" s="4" t="s">
        <v>5</v>
      </c>
      <c r="C29884" s="4" t="s">
        <v>10</v>
      </c>
    </row>
    <row r="29885" spans="1:8">
      <c r="A29885" t="n">
        <v>240465</v>
      </c>
      <c r="B29885" s="35" t="n">
        <v>16</v>
      </c>
      <c r="C29885" s="7" t="n">
        <v>0</v>
      </c>
    </row>
    <row r="29886" spans="1:8">
      <c r="A29886" t="s">
        <v>4</v>
      </c>
      <c r="B29886" s="4" t="s">
        <v>5</v>
      </c>
      <c r="C29886" s="4" t="s">
        <v>10</v>
      </c>
      <c r="D29886" s="4" t="s">
        <v>13</v>
      </c>
      <c r="E29886" s="4" t="s">
        <v>9</v>
      </c>
      <c r="F29886" s="4" t="s">
        <v>72</v>
      </c>
      <c r="G29886" s="4" t="s">
        <v>13</v>
      </c>
      <c r="H29886" s="4" t="s">
        <v>13</v>
      </c>
      <c r="I29886" s="4" t="s">
        <v>13</v>
      </c>
      <c r="J29886" s="4" t="s">
        <v>9</v>
      </c>
      <c r="K29886" s="4" t="s">
        <v>72</v>
      </c>
      <c r="L29886" s="4" t="s">
        <v>13</v>
      </c>
      <c r="M29886" s="4" t="s">
        <v>13</v>
      </c>
      <c r="N29886" s="4" t="s">
        <v>13</v>
      </c>
      <c r="O29886" s="4" t="s">
        <v>9</v>
      </c>
      <c r="P29886" s="4" t="s">
        <v>72</v>
      </c>
      <c r="Q29886" s="4" t="s">
        <v>13</v>
      </c>
      <c r="R29886" s="4" t="s">
        <v>13</v>
      </c>
    </row>
    <row r="29887" spans="1:8">
      <c r="A29887" t="n">
        <v>240468</v>
      </c>
      <c r="B29887" s="52" t="n">
        <v>26</v>
      </c>
      <c r="C29887" s="7" t="n">
        <v>7013</v>
      </c>
      <c r="D29887" s="7" t="n">
        <v>17</v>
      </c>
      <c r="E29887" s="7" t="n">
        <v>37340</v>
      </c>
      <c r="F29887" s="7" t="s">
        <v>1735</v>
      </c>
      <c r="G29887" s="7" t="n">
        <v>2</v>
      </c>
      <c r="H29887" s="7" t="n">
        <v>3</v>
      </c>
      <c r="I29887" s="7" t="n">
        <v>17</v>
      </c>
      <c r="J29887" s="7" t="n">
        <v>37341</v>
      </c>
      <c r="K29887" s="7" t="s">
        <v>1736</v>
      </c>
      <c r="L29887" s="7" t="n">
        <v>2</v>
      </c>
      <c r="M29887" s="7" t="n">
        <v>3</v>
      </c>
      <c r="N29887" s="7" t="n">
        <v>17</v>
      </c>
      <c r="O29887" s="7" t="n">
        <v>37342</v>
      </c>
      <c r="P29887" s="7" t="s">
        <v>1737</v>
      </c>
      <c r="Q29887" s="7" t="n">
        <v>2</v>
      </c>
      <c r="R29887" s="7" t="n">
        <v>0</v>
      </c>
    </row>
    <row r="29888" spans="1:8">
      <c r="A29888" t="s">
        <v>4</v>
      </c>
      <c r="B29888" s="4" t="s">
        <v>5</v>
      </c>
    </row>
    <row r="29889" spans="1:18">
      <c r="A29889" t="n">
        <v>240765</v>
      </c>
      <c r="B29889" s="53" t="n">
        <v>28</v>
      </c>
    </row>
    <row r="29890" spans="1:18">
      <c r="A29890" t="s">
        <v>4</v>
      </c>
      <c r="B29890" s="4" t="s">
        <v>5</v>
      </c>
      <c r="C29890" s="4" t="s">
        <v>10</v>
      </c>
      <c r="D29890" s="4" t="s">
        <v>13</v>
      </c>
    </row>
    <row r="29891" spans="1:18">
      <c r="A29891" t="n">
        <v>240766</v>
      </c>
      <c r="B29891" s="54" t="n">
        <v>89</v>
      </c>
      <c r="C29891" s="7" t="n">
        <v>65533</v>
      </c>
      <c r="D29891" s="7" t="n">
        <v>1</v>
      </c>
    </row>
    <row r="29892" spans="1:18">
      <c r="A29892" t="s">
        <v>4</v>
      </c>
      <c r="B29892" s="4" t="s">
        <v>5</v>
      </c>
      <c r="C29892" s="4" t="s">
        <v>13</v>
      </c>
      <c r="D29892" s="4" t="s">
        <v>10</v>
      </c>
      <c r="E29892" s="4" t="s">
        <v>10</v>
      </c>
      <c r="F29892" s="4" t="s">
        <v>13</v>
      </c>
    </row>
    <row r="29893" spans="1:18">
      <c r="A29893" t="n">
        <v>240770</v>
      </c>
      <c r="B29893" s="29" t="n">
        <v>25</v>
      </c>
      <c r="C29893" s="7" t="n">
        <v>1</v>
      </c>
      <c r="D29893" s="7" t="n">
        <v>65535</v>
      </c>
      <c r="E29893" s="7" t="n">
        <v>65535</v>
      </c>
      <c r="F29893" s="7" t="n">
        <v>0</v>
      </c>
    </row>
    <row r="29894" spans="1:18">
      <c r="A29894" t="s">
        <v>4</v>
      </c>
      <c r="B29894" s="4" t="s">
        <v>5</v>
      </c>
      <c r="C29894" s="4" t="s">
        <v>9</v>
      </c>
    </row>
    <row r="29895" spans="1:18">
      <c r="A29895" t="n">
        <v>240777</v>
      </c>
      <c r="B29895" s="50" t="n">
        <v>15</v>
      </c>
      <c r="C29895" s="7" t="n">
        <v>32768</v>
      </c>
    </row>
    <row r="29896" spans="1:18">
      <c r="A29896" t="s">
        <v>4</v>
      </c>
      <c r="B29896" s="4" t="s">
        <v>5</v>
      </c>
      <c r="C29896" s="4" t="s">
        <v>13</v>
      </c>
      <c r="D29896" s="4" t="s">
        <v>10</v>
      </c>
      <c r="E29896" s="4" t="s">
        <v>6</v>
      </c>
    </row>
    <row r="29897" spans="1:18">
      <c r="A29897" t="n">
        <v>240782</v>
      </c>
      <c r="B29897" s="40" t="n">
        <v>51</v>
      </c>
      <c r="C29897" s="7" t="n">
        <v>4</v>
      </c>
      <c r="D29897" s="7" t="n">
        <v>7033</v>
      </c>
      <c r="E29897" s="7" t="s">
        <v>158</v>
      </c>
    </row>
    <row r="29898" spans="1:18">
      <c r="A29898" t="s">
        <v>4</v>
      </c>
      <c r="B29898" s="4" t="s">
        <v>5</v>
      </c>
      <c r="C29898" s="4" t="s">
        <v>10</v>
      </c>
    </row>
    <row r="29899" spans="1:18">
      <c r="A29899" t="n">
        <v>240795</v>
      </c>
      <c r="B29899" s="35" t="n">
        <v>16</v>
      </c>
      <c r="C29899" s="7" t="n">
        <v>0</v>
      </c>
    </row>
    <row r="29900" spans="1:18">
      <c r="A29900" t="s">
        <v>4</v>
      </c>
      <c r="B29900" s="4" t="s">
        <v>5</v>
      </c>
      <c r="C29900" s="4" t="s">
        <v>10</v>
      </c>
      <c r="D29900" s="4" t="s">
        <v>13</v>
      </c>
      <c r="E29900" s="4" t="s">
        <v>9</v>
      </c>
      <c r="F29900" s="4" t="s">
        <v>72</v>
      </c>
      <c r="G29900" s="4" t="s">
        <v>13</v>
      </c>
      <c r="H29900" s="4" t="s">
        <v>13</v>
      </c>
    </row>
    <row r="29901" spans="1:18">
      <c r="A29901" t="n">
        <v>240798</v>
      </c>
      <c r="B29901" s="52" t="n">
        <v>26</v>
      </c>
      <c r="C29901" s="7" t="n">
        <v>7033</v>
      </c>
      <c r="D29901" s="7" t="n">
        <v>17</v>
      </c>
      <c r="E29901" s="7" t="n">
        <v>53693</v>
      </c>
      <c r="F29901" s="7" t="s">
        <v>1738</v>
      </c>
      <c r="G29901" s="7" t="n">
        <v>2</v>
      </c>
      <c r="H29901" s="7" t="n">
        <v>0</v>
      </c>
    </row>
    <row r="29902" spans="1:18">
      <c r="A29902" t="s">
        <v>4</v>
      </c>
      <c r="B29902" s="4" t="s">
        <v>5</v>
      </c>
    </row>
    <row r="29903" spans="1:18">
      <c r="A29903" t="n">
        <v>240816</v>
      </c>
      <c r="B29903" s="53" t="n">
        <v>28</v>
      </c>
    </row>
    <row r="29904" spans="1:18">
      <c r="A29904" t="s">
        <v>4</v>
      </c>
      <c r="B29904" s="4" t="s">
        <v>5</v>
      </c>
      <c r="C29904" s="4" t="s">
        <v>10</v>
      </c>
      <c r="D29904" s="4" t="s">
        <v>13</v>
      </c>
    </row>
    <row r="29905" spans="1:8">
      <c r="A29905" t="n">
        <v>240817</v>
      </c>
      <c r="B29905" s="54" t="n">
        <v>89</v>
      </c>
      <c r="C29905" s="7" t="n">
        <v>65533</v>
      </c>
      <c r="D29905" s="7" t="n">
        <v>1</v>
      </c>
    </row>
    <row r="29906" spans="1:8">
      <c r="A29906" t="s">
        <v>4</v>
      </c>
      <c r="B29906" s="4" t="s">
        <v>5</v>
      </c>
      <c r="C29906" s="4" t="s">
        <v>13</v>
      </c>
      <c r="D29906" s="4" t="s">
        <v>10</v>
      </c>
      <c r="E29906" s="4" t="s">
        <v>22</v>
      </c>
    </row>
    <row r="29907" spans="1:8">
      <c r="A29907" t="n">
        <v>240821</v>
      </c>
      <c r="B29907" s="28" t="n">
        <v>58</v>
      </c>
      <c r="C29907" s="7" t="n">
        <v>101</v>
      </c>
      <c r="D29907" s="7" t="n">
        <v>300</v>
      </c>
      <c r="E29907" s="7" t="n">
        <v>1</v>
      </c>
    </row>
    <row r="29908" spans="1:8">
      <c r="A29908" t="s">
        <v>4</v>
      </c>
      <c r="B29908" s="4" t="s">
        <v>5</v>
      </c>
      <c r="C29908" s="4" t="s">
        <v>13</v>
      </c>
      <c r="D29908" s="4" t="s">
        <v>10</v>
      </c>
    </row>
    <row r="29909" spans="1:8">
      <c r="A29909" t="n">
        <v>240829</v>
      </c>
      <c r="B29909" s="28" t="n">
        <v>58</v>
      </c>
      <c r="C29909" s="7" t="n">
        <v>254</v>
      </c>
      <c r="D29909" s="7" t="n">
        <v>0</v>
      </c>
    </row>
    <row r="29910" spans="1:8">
      <c r="A29910" t="s">
        <v>4</v>
      </c>
      <c r="B29910" s="4" t="s">
        <v>5</v>
      </c>
      <c r="C29910" s="4" t="s">
        <v>13</v>
      </c>
      <c r="D29910" s="4" t="s">
        <v>10</v>
      </c>
      <c r="E29910" s="4" t="s">
        <v>10</v>
      </c>
      <c r="F29910" s="4" t="s">
        <v>9</v>
      </c>
    </row>
    <row r="29911" spans="1:8">
      <c r="A29911" t="n">
        <v>240833</v>
      </c>
      <c r="B29911" s="86" t="n">
        <v>84</v>
      </c>
      <c r="C29911" s="7" t="n">
        <v>1</v>
      </c>
      <c r="D29911" s="7" t="n">
        <v>0</v>
      </c>
      <c r="E29911" s="7" t="n">
        <v>0</v>
      </c>
      <c r="F29911" s="7" t="n">
        <v>0</v>
      </c>
    </row>
    <row r="29912" spans="1:8">
      <c r="A29912" t="s">
        <v>4</v>
      </c>
      <c r="B29912" s="4" t="s">
        <v>5</v>
      </c>
      <c r="C29912" s="4" t="s">
        <v>13</v>
      </c>
      <c r="D29912" s="4" t="s">
        <v>13</v>
      </c>
      <c r="E29912" s="4" t="s">
        <v>22</v>
      </c>
      <c r="F29912" s="4" t="s">
        <v>22</v>
      </c>
      <c r="G29912" s="4" t="s">
        <v>22</v>
      </c>
      <c r="H29912" s="4" t="s">
        <v>10</v>
      </c>
    </row>
    <row r="29913" spans="1:8">
      <c r="A29913" t="n">
        <v>240843</v>
      </c>
      <c r="B29913" s="25" t="n">
        <v>45</v>
      </c>
      <c r="C29913" s="7" t="n">
        <v>2</v>
      </c>
      <c r="D29913" s="7" t="n">
        <v>3</v>
      </c>
      <c r="E29913" s="7" t="n">
        <v>-71.3899993896484</v>
      </c>
      <c r="F29913" s="7" t="n">
        <v>-34.2599983215332</v>
      </c>
      <c r="G29913" s="7" t="n">
        <v>93.4199981689453</v>
      </c>
      <c r="H29913" s="7" t="n">
        <v>0</v>
      </c>
    </row>
    <row r="29914" spans="1:8">
      <c r="A29914" t="s">
        <v>4</v>
      </c>
      <c r="B29914" s="4" t="s">
        <v>5</v>
      </c>
      <c r="C29914" s="4" t="s">
        <v>13</v>
      </c>
      <c r="D29914" s="4" t="s">
        <v>13</v>
      </c>
      <c r="E29914" s="4" t="s">
        <v>22</v>
      </c>
      <c r="F29914" s="4" t="s">
        <v>22</v>
      </c>
      <c r="G29914" s="4" t="s">
        <v>22</v>
      </c>
      <c r="H29914" s="4" t="s">
        <v>10</v>
      </c>
      <c r="I29914" s="4" t="s">
        <v>13</v>
      </c>
    </row>
    <row r="29915" spans="1:8">
      <c r="A29915" t="n">
        <v>240860</v>
      </c>
      <c r="B29915" s="25" t="n">
        <v>45</v>
      </c>
      <c r="C29915" s="7" t="n">
        <v>4</v>
      </c>
      <c r="D29915" s="7" t="n">
        <v>3</v>
      </c>
      <c r="E29915" s="7" t="n">
        <v>358.429992675781</v>
      </c>
      <c r="F29915" s="7" t="n">
        <v>19.8500003814697</v>
      </c>
      <c r="G29915" s="7" t="n">
        <v>338</v>
      </c>
      <c r="H29915" s="7" t="n">
        <v>0</v>
      </c>
      <c r="I29915" s="7" t="n">
        <v>1</v>
      </c>
    </row>
    <row r="29916" spans="1:8">
      <c r="A29916" t="s">
        <v>4</v>
      </c>
      <c r="B29916" s="4" t="s">
        <v>5</v>
      </c>
      <c r="C29916" s="4" t="s">
        <v>13</v>
      </c>
      <c r="D29916" s="4" t="s">
        <v>13</v>
      </c>
      <c r="E29916" s="4" t="s">
        <v>22</v>
      </c>
      <c r="F29916" s="4" t="s">
        <v>10</v>
      </c>
    </row>
    <row r="29917" spans="1:8">
      <c r="A29917" t="n">
        <v>240878</v>
      </c>
      <c r="B29917" s="25" t="n">
        <v>45</v>
      </c>
      <c r="C29917" s="7" t="n">
        <v>5</v>
      </c>
      <c r="D29917" s="7" t="n">
        <v>3</v>
      </c>
      <c r="E29917" s="7" t="n">
        <v>6.80000019073486</v>
      </c>
      <c r="F29917" s="7" t="n">
        <v>0</v>
      </c>
    </row>
    <row r="29918" spans="1:8">
      <c r="A29918" t="s">
        <v>4</v>
      </c>
      <c r="B29918" s="4" t="s">
        <v>5</v>
      </c>
      <c r="C29918" s="4" t="s">
        <v>13</v>
      </c>
      <c r="D29918" s="4" t="s">
        <v>13</v>
      </c>
      <c r="E29918" s="4" t="s">
        <v>22</v>
      </c>
      <c r="F29918" s="4" t="s">
        <v>10</v>
      </c>
    </row>
    <row r="29919" spans="1:8">
      <c r="A29919" t="n">
        <v>240887</v>
      </c>
      <c r="B29919" s="25" t="n">
        <v>45</v>
      </c>
      <c r="C29919" s="7" t="n">
        <v>11</v>
      </c>
      <c r="D29919" s="7" t="n">
        <v>3</v>
      </c>
      <c r="E29919" s="7" t="n">
        <v>22.6000003814697</v>
      </c>
      <c r="F29919" s="7" t="n">
        <v>0</v>
      </c>
    </row>
    <row r="29920" spans="1:8">
      <c r="A29920" t="s">
        <v>4</v>
      </c>
      <c r="B29920" s="4" t="s">
        <v>5</v>
      </c>
      <c r="C29920" s="4" t="s">
        <v>13</v>
      </c>
      <c r="D29920" s="4" t="s">
        <v>13</v>
      </c>
      <c r="E29920" s="4" t="s">
        <v>22</v>
      </c>
      <c r="F29920" s="4" t="s">
        <v>22</v>
      </c>
      <c r="G29920" s="4" t="s">
        <v>22</v>
      </c>
      <c r="H29920" s="4" t="s">
        <v>10</v>
      </c>
    </row>
    <row r="29921" spans="1:9">
      <c r="A29921" t="n">
        <v>240896</v>
      </c>
      <c r="B29921" s="25" t="n">
        <v>45</v>
      </c>
      <c r="C29921" s="7" t="n">
        <v>2</v>
      </c>
      <c r="D29921" s="7" t="n">
        <v>3</v>
      </c>
      <c r="E29921" s="7" t="n">
        <v>-71.4599990844727</v>
      </c>
      <c r="F29921" s="7" t="n">
        <v>-34.6300010681152</v>
      </c>
      <c r="G29921" s="7" t="n">
        <v>93.5199966430664</v>
      </c>
      <c r="H29921" s="7" t="n">
        <v>8000</v>
      </c>
    </row>
    <row r="29922" spans="1:9">
      <c r="A29922" t="s">
        <v>4</v>
      </c>
      <c r="B29922" s="4" t="s">
        <v>5</v>
      </c>
      <c r="C29922" s="4" t="s">
        <v>13</v>
      </c>
      <c r="D29922" s="4" t="s">
        <v>13</v>
      </c>
      <c r="E29922" s="4" t="s">
        <v>22</v>
      </c>
      <c r="F29922" s="4" t="s">
        <v>22</v>
      </c>
      <c r="G29922" s="4" t="s">
        <v>22</v>
      </c>
      <c r="H29922" s="4" t="s">
        <v>10</v>
      </c>
      <c r="I29922" s="4" t="s">
        <v>13</v>
      </c>
    </row>
    <row r="29923" spans="1:9">
      <c r="A29923" t="n">
        <v>240913</v>
      </c>
      <c r="B29923" s="25" t="n">
        <v>45</v>
      </c>
      <c r="C29923" s="7" t="n">
        <v>4</v>
      </c>
      <c r="D29923" s="7" t="n">
        <v>3</v>
      </c>
      <c r="E29923" s="7" t="n">
        <v>358.429992675781</v>
      </c>
      <c r="F29923" s="7" t="n">
        <v>34.0200004577637</v>
      </c>
      <c r="G29923" s="7" t="n">
        <v>338</v>
      </c>
      <c r="H29923" s="7" t="n">
        <v>8000</v>
      </c>
      <c r="I29923" s="7" t="n">
        <v>0</v>
      </c>
    </row>
    <row r="29924" spans="1:9">
      <c r="A29924" t="s">
        <v>4</v>
      </c>
      <c r="B29924" s="4" t="s">
        <v>5</v>
      </c>
      <c r="C29924" s="4" t="s">
        <v>13</v>
      </c>
      <c r="D29924" s="4" t="s">
        <v>13</v>
      </c>
      <c r="E29924" s="4" t="s">
        <v>22</v>
      </c>
      <c r="F29924" s="4" t="s">
        <v>10</v>
      </c>
    </row>
    <row r="29925" spans="1:9">
      <c r="A29925" t="n">
        <v>240931</v>
      </c>
      <c r="B29925" s="25" t="n">
        <v>45</v>
      </c>
      <c r="C29925" s="7" t="n">
        <v>5</v>
      </c>
      <c r="D29925" s="7" t="n">
        <v>3</v>
      </c>
      <c r="E29925" s="7" t="n">
        <v>6.90000009536743</v>
      </c>
      <c r="F29925" s="7" t="n">
        <v>8000</v>
      </c>
    </row>
    <row r="29926" spans="1:9">
      <c r="A29926" t="s">
        <v>4</v>
      </c>
      <c r="B29926" s="4" t="s">
        <v>5</v>
      </c>
      <c r="C29926" s="4" t="s">
        <v>13</v>
      </c>
      <c r="D29926" s="4" t="s">
        <v>13</v>
      </c>
      <c r="E29926" s="4" t="s">
        <v>22</v>
      </c>
      <c r="F29926" s="4" t="s">
        <v>10</v>
      </c>
    </row>
    <row r="29927" spans="1:9">
      <c r="A29927" t="n">
        <v>240940</v>
      </c>
      <c r="B29927" s="25" t="n">
        <v>45</v>
      </c>
      <c r="C29927" s="7" t="n">
        <v>11</v>
      </c>
      <c r="D29927" s="7" t="n">
        <v>3</v>
      </c>
      <c r="E29927" s="7" t="n">
        <v>22.6000003814697</v>
      </c>
      <c r="F29927" s="7" t="n">
        <v>8000</v>
      </c>
    </row>
    <row r="29928" spans="1:9">
      <c r="A29928" t="s">
        <v>4</v>
      </c>
      <c r="B29928" s="4" t="s">
        <v>5</v>
      </c>
      <c r="C29928" s="4" t="s">
        <v>13</v>
      </c>
    </row>
    <row r="29929" spans="1:9">
      <c r="A29929" t="n">
        <v>240949</v>
      </c>
      <c r="B29929" s="42" t="n">
        <v>116</v>
      </c>
      <c r="C29929" s="7" t="n">
        <v>0</v>
      </c>
    </row>
    <row r="29930" spans="1:9">
      <c r="A29930" t="s">
        <v>4</v>
      </c>
      <c r="B29930" s="4" t="s">
        <v>5</v>
      </c>
      <c r="C29930" s="4" t="s">
        <v>13</v>
      </c>
      <c r="D29930" s="4" t="s">
        <v>10</v>
      </c>
    </row>
    <row r="29931" spans="1:9">
      <c r="A29931" t="n">
        <v>240951</v>
      </c>
      <c r="B29931" s="42" t="n">
        <v>116</v>
      </c>
      <c r="C29931" s="7" t="n">
        <v>2</v>
      </c>
      <c r="D29931" s="7" t="n">
        <v>1</v>
      </c>
    </row>
    <row r="29932" spans="1:9">
      <c r="A29932" t="s">
        <v>4</v>
      </c>
      <c r="B29932" s="4" t="s">
        <v>5</v>
      </c>
      <c r="C29932" s="4" t="s">
        <v>13</v>
      </c>
      <c r="D29932" s="4" t="s">
        <v>9</v>
      </c>
    </row>
    <row r="29933" spans="1:9">
      <c r="A29933" t="n">
        <v>240955</v>
      </c>
      <c r="B29933" s="42" t="n">
        <v>116</v>
      </c>
      <c r="C29933" s="7" t="n">
        <v>5</v>
      </c>
      <c r="D29933" s="7" t="n">
        <v>1090519040</v>
      </c>
    </row>
    <row r="29934" spans="1:9">
      <c r="A29934" t="s">
        <v>4</v>
      </c>
      <c r="B29934" s="4" t="s">
        <v>5</v>
      </c>
      <c r="C29934" s="4" t="s">
        <v>13</v>
      </c>
      <c r="D29934" s="4" t="s">
        <v>10</v>
      </c>
    </row>
    <row r="29935" spans="1:9">
      <c r="A29935" t="n">
        <v>240961</v>
      </c>
      <c r="B29935" s="42" t="n">
        <v>116</v>
      </c>
      <c r="C29935" s="7" t="n">
        <v>6</v>
      </c>
      <c r="D29935" s="7" t="n">
        <v>1</v>
      </c>
    </row>
    <row r="29936" spans="1:9">
      <c r="A29936" t="s">
        <v>4</v>
      </c>
      <c r="B29936" s="4" t="s">
        <v>5</v>
      </c>
      <c r="C29936" s="4" t="s">
        <v>10</v>
      </c>
      <c r="D29936" s="4" t="s">
        <v>22</v>
      </c>
      <c r="E29936" s="4" t="s">
        <v>22</v>
      </c>
      <c r="F29936" s="4" t="s">
        <v>22</v>
      </c>
      <c r="G29936" s="4" t="s">
        <v>10</v>
      </c>
      <c r="H29936" s="4" t="s">
        <v>10</v>
      </c>
    </row>
    <row r="29937" spans="1:9">
      <c r="A29937" t="n">
        <v>240965</v>
      </c>
      <c r="B29937" s="56" t="n">
        <v>60</v>
      </c>
      <c r="C29937" s="7" t="n">
        <v>7033</v>
      </c>
      <c r="D29937" s="7" t="n">
        <v>0</v>
      </c>
      <c r="E29937" s="7" t="n">
        <v>0</v>
      </c>
      <c r="F29937" s="7" t="n">
        <v>0</v>
      </c>
      <c r="G29937" s="7" t="n">
        <v>2500</v>
      </c>
      <c r="H29937" s="7" t="n">
        <v>0</v>
      </c>
    </row>
    <row r="29938" spans="1:9">
      <c r="A29938" t="s">
        <v>4</v>
      </c>
      <c r="B29938" s="4" t="s">
        <v>5</v>
      </c>
      <c r="C29938" s="4" t="s">
        <v>10</v>
      </c>
    </row>
    <row r="29939" spans="1:9">
      <c r="A29939" t="n">
        <v>240984</v>
      </c>
      <c r="B29939" s="35" t="n">
        <v>16</v>
      </c>
      <c r="C29939" s="7" t="n">
        <v>4000</v>
      </c>
    </row>
    <row r="29940" spans="1:9">
      <c r="A29940" t="s">
        <v>4</v>
      </c>
      <c r="B29940" s="4" t="s">
        <v>5</v>
      </c>
      <c r="C29940" s="4" t="s">
        <v>10</v>
      </c>
      <c r="D29940" s="4" t="s">
        <v>22</v>
      </c>
      <c r="E29940" s="4" t="s">
        <v>22</v>
      </c>
      <c r="F29940" s="4" t="s">
        <v>22</v>
      </c>
      <c r="G29940" s="4" t="s">
        <v>10</v>
      </c>
      <c r="H29940" s="4" t="s">
        <v>10</v>
      </c>
    </row>
    <row r="29941" spans="1:9">
      <c r="A29941" t="n">
        <v>240987</v>
      </c>
      <c r="B29941" s="56" t="n">
        <v>60</v>
      </c>
      <c r="C29941" s="7" t="n">
        <v>7033</v>
      </c>
      <c r="D29941" s="7" t="n">
        <v>-30</v>
      </c>
      <c r="E29941" s="7" t="n">
        <v>30</v>
      </c>
      <c r="F29941" s="7" t="n">
        <v>0</v>
      </c>
      <c r="G29941" s="7" t="n">
        <v>1000</v>
      </c>
      <c r="H29941" s="7" t="n">
        <v>0</v>
      </c>
    </row>
    <row r="29942" spans="1:9">
      <c r="A29942" t="s">
        <v>4</v>
      </c>
      <c r="B29942" s="4" t="s">
        <v>5</v>
      </c>
      <c r="C29942" s="4" t="s">
        <v>10</v>
      </c>
    </row>
    <row r="29943" spans="1:9">
      <c r="A29943" t="n">
        <v>241006</v>
      </c>
      <c r="B29943" s="35" t="n">
        <v>16</v>
      </c>
      <c r="C29943" s="7" t="n">
        <v>1500</v>
      </c>
    </row>
    <row r="29944" spans="1:9">
      <c r="A29944" t="s">
        <v>4</v>
      </c>
      <c r="B29944" s="4" t="s">
        <v>5</v>
      </c>
      <c r="C29944" s="4" t="s">
        <v>13</v>
      </c>
      <c r="D29944" s="4" t="s">
        <v>13</v>
      </c>
      <c r="E29944" s="4" t="s">
        <v>13</v>
      </c>
      <c r="F29944" s="4" t="s">
        <v>13</v>
      </c>
    </row>
    <row r="29945" spans="1:9">
      <c r="A29945" t="n">
        <v>241009</v>
      </c>
      <c r="B29945" s="13" t="n">
        <v>14</v>
      </c>
      <c r="C29945" s="7" t="n">
        <v>0</v>
      </c>
      <c r="D29945" s="7" t="n">
        <v>1</v>
      </c>
      <c r="E29945" s="7" t="n">
        <v>0</v>
      </c>
      <c r="F29945" s="7" t="n">
        <v>0</v>
      </c>
    </row>
    <row r="29946" spans="1:9">
      <c r="A29946" t="s">
        <v>4</v>
      </c>
      <c r="B29946" s="4" t="s">
        <v>5</v>
      </c>
      <c r="C29946" s="4" t="s">
        <v>13</v>
      </c>
      <c r="D29946" s="4" t="s">
        <v>10</v>
      </c>
      <c r="E29946" s="4" t="s">
        <v>6</v>
      </c>
    </row>
    <row r="29947" spans="1:9">
      <c r="A29947" t="n">
        <v>241014</v>
      </c>
      <c r="B29947" s="40" t="n">
        <v>51</v>
      </c>
      <c r="C29947" s="7" t="n">
        <v>4</v>
      </c>
      <c r="D29947" s="7" t="n">
        <v>7033</v>
      </c>
      <c r="E29947" s="7" t="s">
        <v>158</v>
      </c>
    </row>
    <row r="29948" spans="1:9">
      <c r="A29948" t="s">
        <v>4</v>
      </c>
      <c r="B29948" s="4" t="s">
        <v>5</v>
      </c>
      <c r="C29948" s="4" t="s">
        <v>10</v>
      </c>
    </row>
    <row r="29949" spans="1:9">
      <c r="A29949" t="n">
        <v>241027</v>
      </c>
      <c r="B29949" s="35" t="n">
        <v>16</v>
      </c>
      <c r="C29949" s="7" t="n">
        <v>0</v>
      </c>
    </row>
    <row r="29950" spans="1:9">
      <c r="A29950" t="s">
        <v>4</v>
      </c>
      <c r="B29950" s="4" t="s">
        <v>5</v>
      </c>
      <c r="C29950" s="4" t="s">
        <v>10</v>
      </c>
      <c r="D29950" s="4" t="s">
        <v>13</v>
      </c>
      <c r="E29950" s="4" t="s">
        <v>9</v>
      </c>
      <c r="F29950" s="4" t="s">
        <v>72</v>
      </c>
      <c r="G29950" s="4" t="s">
        <v>13</v>
      </c>
      <c r="H29950" s="4" t="s">
        <v>13</v>
      </c>
      <c r="I29950" s="4" t="s">
        <v>13</v>
      </c>
      <c r="J29950" s="4" t="s">
        <v>9</v>
      </c>
      <c r="K29950" s="4" t="s">
        <v>72</v>
      </c>
      <c r="L29950" s="4" t="s">
        <v>13</v>
      </c>
      <c r="M29950" s="4" t="s">
        <v>13</v>
      </c>
    </row>
    <row r="29951" spans="1:9">
      <c r="A29951" t="n">
        <v>241030</v>
      </c>
      <c r="B29951" s="52" t="n">
        <v>26</v>
      </c>
      <c r="C29951" s="7" t="n">
        <v>7033</v>
      </c>
      <c r="D29951" s="7" t="n">
        <v>17</v>
      </c>
      <c r="E29951" s="7" t="n">
        <v>52737</v>
      </c>
      <c r="F29951" s="7" t="s">
        <v>1739</v>
      </c>
      <c r="G29951" s="7" t="n">
        <v>2</v>
      </c>
      <c r="H29951" s="7" t="n">
        <v>3</v>
      </c>
      <c r="I29951" s="7" t="n">
        <v>17</v>
      </c>
      <c r="J29951" s="7" t="n">
        <v>52738</v>
      </c>
      <c r="K29951" s="7" t="s">
        <v>1740</v>
      </c>
      <c r="L29951" s="7" t="n">
        <v>2</v>
      </c>
      <c r="M29951" s="7" t="n">
        <v>0</v>
      </c>
    </row>
    <row r="29952" spans="1:9">
      <c r="A29952" t="s">
        <v>4</v>
      </c>
      <c r="B29952" s="4" t="s">
        <v>5</v>
      </c>
    </row>
    <row r="29953" spans="1:13">
      <c r="A29953" t="n">
        <v>241095</v>
      </c>
      <c r="B29953" s="53" t="n">
        <v>28</v>
      </c>
    </row>
    <row r="29954" spans="1:13">
      <c r="A29954" t="s">
        <v>4</v>
      </c>
      <c r="B29954" s="4" t="s">
        <v>5</v>
      </c>
      <c r="C29954" s="4" t="s">
        <v>10</v>
      </c>
      <c r="D29954" s="4" t="s">
        <v>13</v>
      </c>
    </row>
    <row r="29955" spans="1:13">
      <c r="A29955" t="n">
        <v>241096</v>
      </c>
      <c r="B29955" s="54" t="n">
        <v>89</v>
      </c>
      <c r="C29955" s="7" t="n">
        <v>65533</v>
      </c>
      <c r="D29955" s="7" t="n">
        <v>1</v>
      </c>
    </row>
    <row r="29956" spans="1:13">
      <c r="A29956" t="s">
        <v>4</v>
      </c>
      <c r="B29956" s="4" t="s">
        <v>5</v>
      </c>
      <c r="C29956" s="4" t="s">
        <v>9</v>
      </c>
    </row>
    <row r="29957" spans="1:13">
      <c r="A29957" t="n">
        <v>241100</v>
      </c>
      <c r="B29957" s="50" t="n">
        <v>15</v>
      </c>
      <c r="C29957" s="7" t="n">
        <v>256</v>
      </c>
    </row>
    <row r="29958" spans="1:13">
      <c r="A29958" t="s">
        <v>4</v>
      </c>
      <c r="B29958" s="4" t="s">
        <v>5</v>
      </c>
      <c r="C29958" s="4" t="s">
        <v>13</v>
      </c>
      <c r="D29958" s="4" t="s">
        <v>10</v>
      </c>
      <c r="E29958" s="4" t="s">
        <v>22</v>
      </c>
    </row>
    <row r="29959" spans="1:13">
      <c r="A29959" t="n">
        <v>241105</v>
      </c>
      <c r="B29959" s="28" t="n">
        <v>58</v>
      </c>
      <c r="C29959" s="7" t="n">
        <v>0</v>
      </c>
      <c r="D29959" s="7" t="n">
        <v>1000</v>
      </c>
      <c r="E29959" s="7" t="n">
        <v>1</v>
      </c>
    </row>
    <row r="29960" spans="1:13">
      <c r="A29960" t="s">
        <v>4</v>
      </c>
      <c r="B29960" s="4" t="s">
        <v>5</v>
      </c>
      <c r="C29960" s="4" t="s">
        <v>13</v>
      </c>
      <c r="D29960" s="4" t="s">
        <v>10</v>
      </c>
      <c r="E29960" s="4" t="s">
        <v>9</v>
      </c>
      <c r="F29960" s="4" t="s">
        <v>10</v>
      </c>
    </row>
    <row r="29961" spans="1:13">
      <c r="A29961" t="n">
        <v>241113</v>
      </c>
      <c r="B29961" s="14" t="n">
        <v>50</v>
      </c>
      <c r="C29961" s="7" t="n">
        <v>3</v>
      </c>
      <c r="D29961" s="7" t="n">
        <v>1527</v>
      </c>
      <c r="E29961" s="7" t="n">
        <v>0</v>
      </c>
      <c r="F29961" s="7" t="n">
        <v>1000</v>
      </c>
    </row>
    <row r="29962" spans="1:13">
      <c r="A29962" t="s">
        <v>4</v>
      </c>
      <c r="B29962" s="4" t="s">
        <v>5</v>
      </c>
      <c r="C29962" s="4" t="s">
        <v>13</v>
      </c>
      <c r="D29962" s="4" t="s">
        <v>10</v>
      </c>
    </row>
    <row r="29963" spans="1:13">
      <c r="A29963" t="n">
        <v>241123</v>
      </c>
      <c r="B29963" s="28" t="n">
        <v>58</v>
      </c>
      <c r="C29963" s="7" t="n">
        <v>255</v>
      </c>
      <c r="D29963" s="7" t="n">
        <v>0</v>
      </c>
    </row>
    <row r="29964" spans="1:13">
      <c r="A29964" t="s">
        <v>4</v>
      </c>
      <c r="B29964" s="4" t="s">
        <v>5</v>
      </c>
      <c r="C29964" s="4" t="s">
        <v>13</v>
      </c>
      <c r="D29964" s="4" t="s">
        <v>13</v>
      </c>
      <c r="E29964" s="4" t="s">
        <v>22</v>
      </c>
      <c r="F29964" s="4" t="s">
        <v>22</v>
      </c>
      <c r="G29964" s="4" t="s">
        <v>22</v>
      </c>
      <c r="H29964" s="4" t="s">
        <v>10</v>
      </c>
    </row>
    <row r="29965" spans="1:13">
      <c r="A29965" t="n">
        <v>241127</v>
      </c>
      <c r="B29965" s="25" t="n">
        <v>45</v>
      </c>
      <c r="C29965" s="7" t="n">
        <v>2</v>
      </c>
      <c r="D29965" s="7" t="n">
        <v>3</v>
      </c>
      <c r="E29965" s="7" t="n">
        <v>0.0700000002980232</v>
      </c>
      <c r="F29965" s="7" t="n">
        <v>-18.8899993896484</v>
      </c>
      <c r="G29965" s="7" t="n">
        <v>-0.0700000002980232</v>
      </c>
      <c r="H29965" s="7" t="n">
        <v>0</v>
      </c>
    </row>
    <row r="29966" spans="1:13">
      <c r="A29966" t="s">
        <v>4</v>
      </c>
      <c r="B29966" s="4" t="s">
        <v>5</v>
      </c>
      <c r="C29966" s="4" t="s">
        <v>13</v>
      </c>
      <c r="D29966" s="4" t="s">
        <v>13</v>
      </c>
      <c r="E29966" s="4" t="s">
        <v>22</v>
      </c>
      <c r="F29966" s="4" t="s">
        <v>22</v>
      </c>
      <c r="G29966" s="4" t="s">
        <v>22</v>
      </c>
      <c r="H29966" s="4" t="s">
        <v>10</v>
      </c>
      <c r="I29966" s="4" t="s">
        <v>13</v>
      </c>
    </row>
    <row r="29967" spans="1:13">
      <c r="A29967" t="n">
        <v>241144</v>
      </c>
      <c r="B29967" s="25" t="n">
        <v>45</v>
      </c>
      <c r="C29967" s="7" t="n">
        <v>4</v>
      </c>
      <c r="D29967" s="7" t="n">
        <v>3</v>
      </c>
      <c r="E29967" s="7" t="n">
        <v>22.7900009155273</v>
      </c>
      <c r="F29967" s="7" t="n">
        <v>334.559997558594</v>
      </c>
      <c r="G29967" s="7" t="n">
        <v>346</v>
      </c>
      <c r="H29967" s="7" t="n">
        <v>0</v>
      </c>
      <c r="I29967" s="7" t="n">
        <v>0</v>
      </c>
    </row>
    <row r="29968" spans="1:13">
      <c r="A29968" t="s">
        <v>4</v>
      </c>
      <c r="B29968" s="4" t="s">
        <v>5</v>
      </c>
      <c r="C29968" s="4" t="s">
        <v>13</v>
      </c>
      <c r="D29968" s="4" t="s">
        <v>13</v>
      </c>
      <c r="E29968" s="4" t="s">
        <v>22</v>
      </c>
      <c r="F29968" s="4" t="s">
        <v>10</v>
      </c>
    </row>
    <row r="29969" spans="1:9">
      <c r="A29969" t="n">
        <v>241162</v>
      </c>
      <c r="B29969" s="25" t="n">
        <v>45</v>
      </c>
      <c r="C29969" s="7" t="n">
        <v>5</v>
      </c>
      <c r="D29969" s="7" t="n">
        <v>3</v>
      </c>
      <c r="E29969" s="7" t="n">
        <v>1.20000004768372</v>
      </c>
      <c r="F29969" s="7" t="n">
        <v>0</v>
      </c>
    </row>
    <row r="29970" spans="1:9">
      <c r="A29970" t="s">
        <v>4</v>
      </c>
      <c r="B29970" s="4" t="s">
        <v>5</v>
      </c>
      <c r="C29970" s="4" t="s">
        <v>13</v>
      </c>
      <c r="D29970" s="4" t="s">
        <v>13</v>
      </c>
      <c r="E29970" s="4" t="s">
        <v>22</v>
      </c>
      <c r="F29970" s="4" t="s">
        <v>10</v>
      </c>
    </row>
    <row r="29971" spans="1:9">
      <c r="A29971" t="n">
        <v>241171</v>
      </c>
      <c r="B29971" s="25" t="n">
        <v>45</v>
      </c>
      <c r="C29971" s="7" t="n">
        <v>11</v>
      </c>
      <c r="D29971" s="7" t="n">
        <v>3</v>
      </c>
      <c r="E29971" s="7" t="n">
        <v>40.2999992370605</v>
      </c>
      <c r="F29971" s="7" t="n">
        <v>0</v>
      </c>
    </row>
    <row r="29972" spans="1:9">
      <c r="A29972" t="s">
        <v>4</v>
      </c>
      <c r="B29972" s="4" t="s">
        <v>5</v>
      </c>
      <c r="C29972" s="4" t="s">
        <v>13</v>
      </c>
      <c r="D29972" s="4" t="s">
        <v>13</v>
      </c>
      <c r="E29972" s="4" t="s">
        <v>22</v>
      </c>
      <c r="F29972" s="4" t="s">
        <v>10</v>
      </c>
    </row>
    <row r="29973" spans="1:9">
      <c r="A29973" t="n">
        <v>241180</v>
      </c>
      <c r="B29973" s="25" t="n">
        <v>45</v>
      </c>
      <c r="C29973" s="7" t="n">
        <v>5</v>
      </c>
      <c r="D29973" s="7" t="n">
        <v>3</v>
      </c>
      <c r="E29973" s="7" t="n">
        <v>0.899999976158142</v>
      </c>
      <c r="F29973" s="7" t="n">
        <v>3000</v>
      </c>
    </row>
    <row r="29974" spans="1:9">
      <c r="A29974" t="s">
        <v>4</v>
      </c>
      <c r="B29974" s="4" t="s">
        <v>5</v>
      </c>
      <c r="C29974" s="4" t="s">
        <v>13</v>
      </c>
    </row>
    <row r="29975" spans="1:9">
      <c r="A29975" t="n">
        <v>241189</v>
      </c>
      <c r="B29975" s="42" t="n">
        <v>116</v>
      </c>
      <c r="C29975" s="7" t="n">
        <v>0</v>
      </c>
    </row>
    <row r="29976" spans="1:9">
      <c r="A29976" t="s">
        <v>4</v>
      </c>
      <c r="B29976" s="4" t="s">
        <v>5</v>
      </c>
      <c r="C29976" s="4" t="s">
        <v>13</v>
      </c>
      <c r="D29976" s="4" t="s">
        <v>10</v>
      </c>
    </row>
    <row r="29977" spans="1:9">
      <c r="A29977" t="n">
        <v>241191</v>
      </c>
      <c r="B29977" s="42" t="n">
        <v>116</v>
      </c>
      <c r="C29977" s="7" t="n">
        <v>2</v>
      </c>
      <c r="D29977" s="7" t="n">
        <v>1</v>
      </c>
    </row>
    <row r="29978" spans="1:9">
      <c r="A29978" t="s">
        <v>4</v>
      </c>
      <c r="B29978" s="4" t="s">
        <v>5</v>
      </c>
      <c r="C29978" s="4" t="s">
        <v>13</v>
      </c>
      <c r="D29978" s="4" t="s">
        <v>9</v>
      </c>
    </row>
    <row r="29979" spans="1:9">
      <c r="A29979" t="n">
        <v>241195</v>
      </c>
      <c r="B29979" s="42" t="n">
        <v>116</v>
      </c>
      <c r="C29979" s="7" t="n">
        <v>5</v>
      </c>
      <c r="D29979" s="7" t="n">
        <v>1077936128</v>
      </c>
    </row>
    <row r="29980" spans="1:9">
      <c r="A29980" t="s">
        <v>4</v>
      </c>
      <c r="B29980" s="4" t="s">
        <v>5</v>
      </c>
      <c r="C29980" s="4" t="s">
        <v>13</v>
      </c>
      <c r="D29980" s="4" t="s">
        <v>10</v>
      </c>
    </row>
    <row r="29981" spans="1:9">
      <c r="A29981" t="n">
        <v>241201</v>
      </c>
      <c r="B29981" s="42" t="n">
        <v>116</v>
      </c>
      <c r="C29981" s="7" t="n">
        <v>6</v>
      </c>
      <c r="D29981" s="7" t="n">
        <v>1</v>
      </c>
    </row>
    <row r="29982" spans="1:9">
      <c r="A29982" t="s">
        <v>4</v>
      </c>
      <c r="B29982" s="4" t="s">
        <v>5</v>
      </c>
      <c r="C29982" s="4" t="s">
        <v>10</v>
      </c>
      <c r="D29982" s="4" t="s">
        <v>22</v>
      </c>
      <c r="E29982" s="4" t="s">
        <v>22</v>
      </c>
      <c r="F29982" s="4" t="s">
        <v>22</v>
      </c>
      <c r="G29982" s="4" t="s">
        <v>22</v>
      </c>
    </row>
    <row r="29983" spans="1:9">
      <c r="A29983" t="n">
        <v>241205</v>
      </c>
      <c r="B29983" s="24" t="n">
        <v>46</v>
      </c>
      <c r="C29983" s="7" t="n">
        <v>0</v>
      </c>
      <c r="D29983" s="7" t="n">
        <v>0</v>
      </c>
      <c r="E29983" s="7" t="n">
        <v>-20.0100002288818</v>
      </c>
      <c r="F29983" s="7" t="n">
        <v>-0.349999994039536</v>
      </c>
      <c r="G29983" s="7" t="n">
        <v>0</v>
      </c>
    </row>
    <row r="29984" spans="1:9">
      <c r="A29984" t="s">
        <v>4</v>
      </c>
      <c r="B29984" s="4" t="s">
        <v>5</v>
      </c>
      <c r="C29984" s="4" t="s">
        <v>10</v>
      </c>
      <c r="D29984" s="4" t="s">
        <v>22</v>
      </c>
      <c r="E29984" s="4" t="s">
        <v>22</v>
      </c>
      <c r="F29984" s="4" t="s">
        <v>22</v>
      </c>
      <c r="G29984" s="4" t="s">
        <v>22</v>
      </c>
    </row>
    <row r="29985" spans="1:7">
      <c r="A29985" t="n">
        <v>241224</v>
      </c>
      <c r="B29985" s="24" t="n">
        <v>46</v>
      </c>
      <c r="C29985" s="7" t="n">
        <v>7032</v>
      </c>
      <c r="D29985" s="7" t="n">
        <v>0.579999983310699</v>
      </c>
      <c r="E29985" s="7" t="n">
        <v>-19.4699993133545</v>
      </c>
      <c r="F29985" s="7" t="n">
        <v>-0.46000000834465</v>
      </c>
      <c r="G29985" s="7" t="n">
        <v>0</v>
      </c>
    </row>
    <row r="29986" spans="1:7">
      <c r="A29986" t="s">
        <v>4</v>
      </c>
      <c r="B29986" s="4" t="s">
        <v>5</v>
      </c>
      <c r="C29986" s="4" t="s">
        <v>10</v>
      </c>
      <c r="D29986" s="4" t="s">
        <v>10</v>
      </c>
      <c r="E29986" s="4" t="s">
        <v>10</v>
      </c>
    </row>
    <row r="29987" spans="1:7">
      <c r="A29987" t="n">
        <v>241243</v>
      </c>
      <c r="B29987" s="57" t="n">
        <v>61</v>
      </c>
      <c r="C29987" s="7" t="n">
        <v>7032</v>
      </c>
      <c r="D29987" s="7" t="n">
        <v>0</v>
      </c>
      <c r="E29987" s="7" t="n">
        <v>0</v>
      </c>
    </row>
    <row r="29988" spans="1:7">
      <c r="A29988" t="s">
        <v>4</v>
      </c>
      <c r="B29988" s="4" t="s">
        <v>5</v>
      </c>
      <c r="C29988" s="4" t="s">
        <v>13</v>
      </c>
      <c r="D29988" s="4" t="s">
        <v>13</v>
      </c>
      <c r="E29988" s="4" t="s">
        <v>9</v>
      </c>
      <c r="F29988" s="4" t="s">
        <v>13</v>
      </c>
      <c r="G29988" s="4" t="s">
        <v>13</v>
      </c>
    </row>
    <row r="29989" spans="1:7">
      <c r="A29989" t="n">
        <v>241250</v>
      </c>
      <c r="B29989" s="95" t="n">
        <v>8</v>
      </c>
      <c r="C29989" s="7" t="n">
        <v>5</v>
      </c>
      <c r="D29989" s="7" t="n">
        <v>0</v>
      </c>
      <c r="E29989" s="7" t="n">
        <v>7</v>
      </c>
      <c r="F29989" s="7" t="n">
        <v>19</v>
      </c>
      <c r="G29989" s="7" t="n">
        <v>1</v>
      </c>
    </row>
    <row r="29990" spans="1:7">
      <c r="A29990" t="s">
        <v>4</v>
      </c>
      <c r="B29990" s="4" t="s">
        <v>5</v>
      </c>
      <c r="C29990" s="4" t="s">
        <v>13</v>
      </c>
      <c r="D29990" s="4" t="s">
        <v>6</v>
      </c>
      <c r="E29990" s="4" t="s">
        <v>10</v>
      </c>
    </row>
    <row r="29991" spans="1:7">
      <c r="A29991" t="n">
        <v>241259</v>
      </c>
      <c r="B29991" s="20" t="n">
        <v>94</v>
      </c>
      <c r="C29991" s="7" t="n">
        <v>0</v>
      </c>
      <c r="D29991" s="7" t="s">
        <v>1687</v>
      </c>
      <c r="E29991" s="7" t="n">
        <v>1</v>
      </c>
    </row>
    <row r="29992" spans="1:7">
      <c r="A29992" t="s">
        <v>4</v>
      </c>
      <c r="B29992" s="4" t="s">
        <v>5</v>
      </c>
      <c r="C29992" s="4" t="s">
        <v>13</v>
      </c>
      <c r="D29992" s="4" t="s">
        <v>6</v>
      </c>
      <c r="E29992" s="4" t="s">
        <v>10</v>
      </c>
    </row>
    <row r="29993" spans="1:7">
      <c r="A29993" t="n">
        <v>241272</v>
      </c>
      <c r="B29993" s="20" t="n">
        <v>94</v>
      </c>
      <c r="C29993" s="7" t="n">
        <v>0</v>
      </c>
      <c r="D29993" s="7" t="s">
        <v>1687</v>
      </c>
      <c r="E29993" s="7" t="n">
        <v>2</v>
      </c>
    </row>
    <row r="29994" spans="1:7">
      <c r="A29994" t="s">
        <v>4</v>
      </c>
      <c r="B29994" s="4" t="s">
        <v>5</v>
      </c>
      <c r="C29994" s="4" t="s">
        <v>13</v>
      </c>
      <c r="D29994" s="4" t="s">
        <v>6</v>
      </c>
      <c r="E29994" s="4" t="s">
        <v>10</v>
      </c>
    </row>
    <row r="29995" spans="1:7">
      <c r="A29995" t="n">
        <v>241285</v>
      </c>
      <c r="B29995" s="20" t="n">
        <v>94</v>
      </c>
      <c r="C29995" s="7" t="n">
        <v>1</v>
      </c>
      <c r="D29995" s="7" t="s">
        <v>1687</v>
      </c>
      <c r="E29995" s="7" t="n">
        <v>4</v>
      </c>
    </row>
    <row r="29996" spans="1:7">
      <c r="A29996" t="s">
        <v>4</v>
      </c>
      <c r="B29996" s="4" t="s">
        <v>5</v>
      </c>
      <c r="C29996" s="4" t="s">
        <v>13</v>
      </c>
      <c r="D29996" s="4" t="s">
        <v>6</v>
      </c>
      <c r="E29996" s="4" t="s">
        <v>10</v>
      </c>
    </row>
    <row r="29997" spans="1:7">
      <c r="A29997" t="n">
        <v>241298</v>
      </c>
      <c r="B29997" s="20" t="n">
        <v>94</v>
      </c>
      <c r="C29997" s="7" t="n">
        <v>1</v>
      </c>
      <c r="D29997" s="7" t="s">
        <v>1688</v>
      </c>
      <c r="E29997" s="7" t="n">
        <v>1</v>
      </c>
    </row>
    <row r="29998" spans="1:7">
      <c r="A29998" t="s">
        <v>4</v>
      </c>
      <c r="B29998" s="4" t="s">
        <v>5</v>
      </c>
      <c r="C29998" s="4" t="s">
        <v>13</v>
      </c>
      <c r="D29998" s="4" t="s">
        <v>6</v>
      </c>
      <c r="E29998" s="4" t="s">
        <v>10</v>
      </c>
    </row>
    <row r="29999" spans="1:7">
      <c r="A29999" t="n">
        <v>241312</v>
      </c>
      <c r="B29999" s="20" t="n">
        <v>94</v>
      </c>
      <c r="C29999" s="7" t="n">
        <v>1</v>
      </c>
      <c r="D29999" s="7" t="s">
        <v>1688</v>
      </c>
      <c r="E29999" s="7" t="n">
        <v>2</v>
      </c>
    </row>
    <row r="30000" spans="1:7">
      <c r="A30000" t="s">
        <v>4</v>
      </c>
      <c r="B30000" s="4" t="s">
        <v>5</v>
      </c>
      <c r="C30000" s="4" t="s">
        <v>13</v>
      </c>
      <c r="D30000" s="4" t="s">
        <v>6</v>
      </c>
      <c r="E30000" s="4" t="s">
        <v>10</v>
      </c>
    </row>
    <row r="30001" spans="1:7">
      <c r="A30001" t="n">
        <v>241326</v>
      </c>
      <c r="B30001" s="20" t="n">
        <v>94</v>
      </c>
      <c r="C30001" s="7" t="n">
        <v>0</v>
      </c>
      <c r="D30001" s="7" t="s">
        <v>1688</v>
      </c>
      <c r="E30001" s="7" t="n">
        <v>4</v>
      </c>
    </row>
    <row r="30002" spans="1:7">
      <c r="A30002" t="s">
        <v>4</v>
      </c>
      <c r="B30002" s="4" t="s">
        <v>5</v>
      </c>
      <c r="C30002" s="4" t="s">
        <v>13</v>
      </c>
      <c r="D30002" s="4" t="s">
        <v>9</v>
      </c>
    </row>
    <row r="30003" spans="1:7">
      <c r="A30003" t="n">
        <v>241340</v>
      </c>
      <c r="B30003" s="109" t="n">
        <v>175</v>
      </c>
      <c r="C30003" s="7" t="n">
        <v>4</v>
      </c>
      <c r="D30003" s="7" t="n">
        <v>0</v>
      </c>
    </row>
    <row r="30004" spans="1:7">
      <c r="A30004" t="s">
        <v>4</v>
      </c>
      <c r="B30004" s="4" t="s">
        <v>5</v>
      </c>
      <c r="C30004" s="4" t="s">
        <v>13</v>
      </c>
      <c r="D30004" s="4" t="s">
        <v>10</v>
      </c>
      <c r="E30004" s="4" t="s">
        <v>6</v>
      </c>
      <c r="F30004" s="4" t="s">
        <v>6</v>
      </c>
      <c r="G30004" s="4" t="s">
        <v>6</v>
      </c>
      <c r="H30004" s="4" t="s">
        <v>6</v>
      </c>
    </row>
    <row r="30005" spans="1:7">
      <c r="A30005" t="n">
        <v>241346</v>
      </c>
      <c r="B30005" s="40" t="n">
        <v>51</v>
      </c>
      <c r="C30005" s="7" t="n">
        <v>3</v>
      </c>
      <c r="D30005" s="7" t="n">
        <v>0</v>
      </c>
      <c r="E30005" s="7" t="s">
        <v>869</v>
      </c>
      <c r="F30005" s="7" t="s">
        <v>89</v>
      </c>
      <c r="G30005" s="7" t="s">
        <v>88</v>
      </c>
      <c r="H30005" s="7" t="s">
        <v>89</v>
      </c>
    </row>
    <row r="30006" spans="1:7">
      <c r="A30006" t="s">
        <v>4</v>
      </c>
      <c r="B30006" s="4" t="s">
        <v>5</v>
      </c>
      <c r="C30006" s="4" t="s">
        <v>10</v>
      </c>
      <c r="D30006" s="4" t="s">
        <v>22</v>
      </c>
      <c r="E30006" s="4" t="s">
        <v>22</v>
      </c>
      <c r="F30006" s="4" t="s">
        <v>22</v>
      </c>
      <c r="G30006" s="4" t="s">
        <v>10</v>
      </c>
      <c r="H30006" s="4" t="s">
        <v>10</v>
      </c>
    </row>
    <row r="30007" spans="1:7">
      <c r="A30007" t="n">
        <v>241359</v>
      </c>
      <c r="B30007" s="56" t="n">
        <v>60</v>
      </c>
      <c r="C30007" s="7" t="n">
        <v>0</v>
      </c>
      <c r="D30007" s="7" t="n">
        <v>0</v>
      </c>
      <c r="E30007" s="7" t="n">
        <v>10</v>
      </c>
      <c r="F30007" s="7" t="n">
        <v>0</v>
      </c>
      <c r="G30007" s="7" t="n">
        <v>0</v>
      </c>
      <c r="H30007" s="7" t="n">
        <v>0</v>
      </c>
    </row>
    <row r="30008" spans="1:7">
      <c r="A30008" t="s">
        <v>4</v>
      </c>
      <c r="B30008" s="4" t="s">
        <v>5</v>
      </c>
      <c r="C30008" s="4" t="s">
        <v>13</v>
      </c>
      <c r="D30008" s="4" t="s">
        <v>10</v>
      </c>
      <c r="E30008" s="4" t="s">
        <v>22</v>
      </c>
    </row>
    <row r="30009" spans="1:7">
      <c r="A30009" t="n">
        <v>241378</v>
      </c>
      <c r="B30009" s="28" t="n">
        <v>58</v>
      </c>
      <c r="C30009" s="7" t="n">
        <v>100</v>
      </c>
      <c r="D30009" s="7" t="n">
        <v>1000</v>
      </c>
      <c r="E30009" s="7" t="n">
        <v>1</v>
      </c>
    </row>
    <row r="30010" spans="1:7">
      <c r="A30010" t="s">
        <v>4</v>
      </c>
      <c r="B30010" s="4" t="s">
        <v>5</v>
      </c>
      <c r="C30010" s="4" t="s">
        <v>13</v>
      </c>
      <c r="D30010" s="4" t="s">
        <v>10</v>
      </c>
      <c r="E30010" s="4" t="s">
        <v>22</v>
      </c>
      <c r="F30010" s="4" t="s">
        <v>10</v>
      </c>
      <c r="G30010" s="4" t="s">
        <v>9</v>
      </c>
      <c r="H30010" s="4" t="s">
        <v>9</v>
      </c>
      <c r="I30010" s="4" t="s">
        <v>10</v>
      </c>
      <c r="J30010" s="4" t="s">
        <v>10</v>
      </c>
      <c r="K30010" s="4" t="s">
        <v>9</v>
      </c>
      <c r="L30010" s="4" t="s">
        <v>9</v>
      </c>
      <c r="M30010" s="4" t="s">
        <v>9</v>
      </c>
      <c r="N30010" s="4" t="s">
        <v>9</v>
      </c>
      <c r="O30010" s="4" t="s">
        <v>6</v>
      </c>
    </row>
    <row r="30011" spans="1:7">
      <c r="A30011" t="n">
        <v>241386</v>
      </c>
      <c r="B30011" s="14" t="n">
        <v>50</v>
      </c>
      <c r="C30011" s="7" t="n">
        <v>0</v>
      </c>
      <c r="D30011" s="7" t="n">
        <v>8203</v>
      </c>
      <c r="E30011" s="7" t="n">
        <v>1</v>
      </c>
      <c r="F30011" s="7" t="n">
        <v>1000</v>
      </c>
      <c r="G30011" s="7" t="n">
        <v>0</v>
      </c>
      <c r="H30011" s="7" t="n">
        <v>0</v>
      </c>
      <c r="I30011" s="7" t="n">
        <v>0</v>
      </c>
      <c r="J30011" s="7" t="n">
        <v>65533</v>
      </c>
      <c r="K30011" s="7" t="n">
        <v>0</v>
      </c>
      <c r="L30011" s="7" t="n">
        <v>0</v>
      </c>
      <c r="M30011" s="7" t="n">
        <v>0</v>
      </c>
      <c r="N30011" s="7" t="n">
        <v>0</v>
      </c>
      <c r="O30011" s="7" t="s">
        <v>12</v>
      </c>
    </row>
    <row r="30012" spans="1:7">
      <c r="A30012" t="s">
        <v>4</v>
      </c>
      <c r="B30012" s="4" t="s">
        <v>5</v>
      </c>
      <c r="C30012" s="4" t="s">
        <v>13</v>
      </c>
      <c r="D30012" s="4" t="s">
        <v>10</v>
      </c>
      <c r="E30012" s="4" t="s">
        <v>22</v>
      </c>
      <c r="F30012" s="4" t="s">
        <v>10</v>
      </c>
      <c r="G30012" s="4" t="s">
        <v>9</v>
      </c>
      <c r="H30012" s="4" t="s">
        <v>9</v>
      </c>
      <c r="I30012" s="4" t="s">
        <v>10</v>
      </c>
      <c r="J30012" s="4" t="s">
        <v>10</v>
      </c>
      <c r="K30012" s="4" t="s">
        <v>9</v>
      </c>
      <c r="L30012" s="4" t="s">
        <v>9</v>
      </c>
      <c r="M30012" s="4" t="s">
        <v>9</v>
      </c>
      <c r="N30012" s="4" t="s">
        <v>9</v>
      </c>
      <c r="O30012" s="4" t="s">
        <v>6</v>
      </c>
    </row>
    <row r="30013" spans="1:7">
      <c r="A30013" t="n">
        <v>241425</v>
      </c>
      <c r="B30013" s="14" t="n">
        <v>50</v>
      </c>
      <c r="C30013" s="7" t="n">
        <v>0</v>
      </c>
      <c r="D30013" s="7" t="n">
        <v>8121</v>
      </c>
      <c r="E30013" s="7" t="n">
        <v>1</v>
      </c>
      <c r="F30013" s="7" t="n">
        <v>1000</v>
      </c>
      <c r="G30013" s="7" t="n">
        <v>0</v>
      </c>
      <c r="H30013" s="7" t="n">
        <v>0</v>
      </c>
      <c r="I30013" s="7" t="n">
        <v>0</v>
      </c>
      <c r="J30013" s="7" t="n">
        <v>65533</v>
      </c>
      <c r="K30013" s="7" t="n">
        <v>0</v>
      </c>
      <c r="L30013" s="7" t="n">
        <v>0</v>
      </c>
      <c r="M30013" s="7" t="n">
        <v>0</v>
      </c>
      <c r="N30013" s="7" t="n">
        <v>0</v>
      </c>
      <c r="O30013" s="7" t="s">
        <v>12</v>
      </c>
    </row>
    <row r="30014" spans="1:7">
      <c r="A30014" t="s">
        <v>4</v>
      </c>
      <c r="B30014" s="4" t="s">
        <v>5</v>
      </c>
      <c r="C30014" s="4" t="s">
        <v>13</v>
      </c>
      <c r="D30014" s="4" t="s">
        <v>10</v>
      </c>
    </row>
    <row r="30015" spans="1:7">
      <c r="A30015" t="n">
        <v>241464</v>
      </c>
      <c r="B30015" s="28" t="n">
        <v>58</v>
      </c>
      <c r="C30015" s="7" t="n">
        <v>255</v>
      </c>
      <c r="D30015" s="7" t="n">
        <v>0</v>
      </c>
    </row>
    <row r="30016" spans="1:7">
      <c r="A30016" t="s">
        <v>4</v>
      </c>
      <c r="B30016" s="4" t="s">
        <v>5</v>
      </c>
      <c r="C30016" s="4" t="s">
        <v>13</v>
      </c>
      <c r="D30016" s="4" t="s">
        <v>10</v>
      </c>
      <c r="E30016" s="4" t="s">
        <v>6</v>
      </c>
      <c r="F30016" s="4" t="s">
        <v>6</v>
      </c>
      <c r="G30016" s="4" t="s">
        <v>6</v>
      </c>
      <c r="H30016" s="4" t="s">
        <v>6</v>
      </c>
    </row>
    <row r="30017" spans="1:15">
      <c r="A30017" t="n">
        <v>241468</v>
      </c>
      <c r="B30017" s="40" t="n">
        <v>51</v>
      </c>
      <c r="C30017" s="7" t="n">
        <v>3</v>
      </c>
      <c r="D30017" s="7" t="n">
        <v>0</v>
      </c>
      <c r="E30017" s="7" t="s">
        <v>1203</v>
      </c>
      <c r="F30017" s="7" t="s">
        <v>89</v>
      </c>
      <c r="G30017" s="7" t="s">
        <v>88</v>
      </c>
      <c r="H30017" s="7" t="s">
        <v>89</v>
      </c>
    </row>
    <row r="30018" spans="1:15">
      <c r="A30018" t="s">
        <v>4</v>
      </c>
      <c r="B30018" s="4" t="s">
        <v>5</v>
      </c>
      <c r="C30018" s="4" t="s">
        <v>10</v>
      </c>
      <c r="D30018" s="4" t="s">
        <v>22</v>
      </c>
      <c r="E30018" s="4" t="s">
        <v>22</v>
      </c>
      <c r="F30018" s="4" t="s">
        <v>22</v>
      </c>
      <c r="G30018" s="4" t="s">
        <v>10</v>
      </c>
      <c r="H30018" s="4" t="s">
        <v>10</v>
      </c>
    </row>
    <row r="30019" spans="1:15">
      <c r="A30019" t="n">
        <v>241481</v>
      </c>
      <c r="B30019" s="56" t="n">
        <v>60</v>
      </c>
      <c r="C30019" s="7" t="n">
        <v>0</v>
      </c>
      <c r="D30019" s="7" t="n">
        <v>0</v>
      </c>
      <c r="E30019" s="7" t="n">
        <v>0</v>
      </c>
      <c r="F30019" s="7" t="n">
        <v>0</v>
      </c>
      <c r="G30019" s="7" t="n">
        <v>1000</v>
      </c>
      <c r="H30019" s="7" t="n">
        <v>0</v>
      </c>
    </row>
    <row r="30020" spans="1:15">
      <c r="A30020" t="s">
        <v>4</v>
      </c>
      <c r="B30020" s="4" t="s">
        <v>5</v>
      </c>
      <c r="C30020" s="4" t="s">
        <v>13</v>
      </c>
      <c r="D30020" s="4" t="s">
        <v>10</v>
      </c>
      <c r="E30020" s="4" t="s">
        <v>6</v>
      </c>
    </row>
    <row r="30021" spans="1:15">
      <c r="A30021" t="n">
        <v>241500</v>
      </c>
      <c r="B30021" s="40" t="n">
        <v>51</v>
      </c>
      <c r="C30021" s="7" t="n">
        <v>4</v>
      </c>
      <c r="D30021" s="7" t="n">
        <v>7032</v>
      </c>
      <c r="E30021" s="7" t="s">
        <v>410</v>
      </c>
    </row>
    <row r="30022" spans="1:15">
      <c r="A30022" t="s">
        <v>4</v>
      </c>
      <c r="B30022" s="4" t="s">
        <v>5</v>
      </c>
      <c r="C30022" s="4" t="s">
        <v>10</v>
      </c>
    </row>
    <row r="30023" spans="1:15">
      <c r="A30023" t="n">
        <v>241514</v>
      </c>
      <c r="B30023" s="35" t="n">
        <v>16</v>
      </c>
      <c r="C30023" s="7" t="n">
        <v>0</v>
      </c>
    </row>
    <row r="30024" spans="1:15">
      <c r="A30024" t="s">
        <v>4</v>
      </c>
      <c r="B30024" s="4" t="s">
        <v>5</v>
      </c>
      <c r="C30024" s="4" t="s">
        <v>10</v>
      </c>
      <c r="D30024" s="4" t="s">
        <v>13</v>
      </c>
      <c r="E30024" s="4" t="s">
        <v>9</v>
      </c>
      <c r="F30024" s="4" t="s">
        <v>72</v>
      </c>
      <c r="G30024" s="4" t="s">
        <v>13</v>
      </c>
      <c r="H30024" s="4" t="s">
        <v>13</v>
      </c>
      <c r="I30024" s="4" t="s">
        <v>13</v>
      </c>
      <c r="J30024" s="4" t="s">
        <v>9</v>
      </c>
      <c r="K30024" s="4" t="s">
        <v>72</v>
      </c>
      <c r="L30024" s="4" t="s">
        <v>13</v>
      </c>
      <c r="M30024" s="4" t="s">
        <v>13</v>
      </c>
    </row>
    <row r="30025" spans="1:15">
      <c r="A30025" t="n">
        <v>241517</v>
      </c>
      <c r="B30025" s="52" t="n">
        <v>26</v>
      </c>
      <c r="C30025" s="7" t="n">
        <v>7032</v>
      </c>
      <c r="D30025" s="7" t="n">
        <v>17</v>
      </c>
      <c r="E30025" s="7" t="n">
        <v>18466</v>
      </c>
      <c r="F30025" s="7" t="s">
        <v>1741</v>
      </c>
      <c r="G30025" s="7" t="n">
        <v>2</v>
      </c>
      <c r="H30025" s="7" t="n">
        <v>3</v>
      </c>
      <c r="I30025" s="7" t="n">
        <v>17</v>
      </c>
      <c r="J30025" s="7" t="n">
        <v>18467</v>
      </c>
      <c r="K30025" s="7" t="s">
        <v>1742</v>
      </c>
      <c r="L30025" s="7" t="n">
        <v>2</v>
      </c>
      <c r="M30025" s="7" t="n">
        <v>0</v>
      </c>
    </row>
    <row r="30026" spans="1:15">
      <c r="A30026" t="s">
        <v>4</v>
      </c>
      <c r="B30026" s="4" t="s">
        <v>5</v>
      </c>
    </row>
    <row r="30027" spans="1:15">
      <c r="A30027" t="n">
        <v>241674</v>
      </c>
      <c r="B30027" s="53" t="n">
        <v>28</v>
      </c>
    </row>
    <row r="30028" spans="1:15">
      <c r="A30028" t="s">
        <v>4</v>
      </c>
      <c r="B30028" s="4" t="s">
        <v>5</v>
      </c>
      <c r="C30028" s="4" t="s">
        <v>10</v>
      </c>
      <c r="D30028" s="4" t="s">
        <v>13</v>
      </c>
    </row>
    <row r="30029" spans="1:15">
      <c r="A30029" t="n">
        <v>241675</v>
      </c>
      <c r="B30029" s="54" t="n">
        <v>89</v>
      </c>
      <c r="C30029" s="7" t="n">
        <v>65533</v>
      </c>
      <c r="D30029" s="7" t="n">
        <v>1</v>
      </c>
    </row>
    <row r="30030" spans="1:15">
      <c r="A30030" t="s">
        <v>4</v>
      </c>
      <c r="B30030" s="4" t="s">
        <v>5</v>
      </c>
      <c r="C30030" s="4" t="s">
        <v>13</v>
      </c>
      <c r="D30030" s="4" t="s">
        <v>10</v>
      </c>
      <c r="E30030" s="4" t="s">
        <v>6</v>
      </c>
      <c r="F30030" s="4" t="s">
        <v>6</v>
      </c>
      <c r="G30030" s="4" t="s">
        <v>6</v>
      </c>
      <c r="H30030" s="4" t="s">
        <v>6</v>
      </c>
    </row>
    <row r="30031" spans="1:15">
      <c r="A30031" t="n">
        <v>241679</v>
      </c>
      <c r="B30031" s="40" t="n">
        <v>51</v>
      </c>
      <c r="C30031" s="7" t="n">
        <v>3</v>
      </c>
      <c r="D30031" s="7" t="n">
        <v>0</v>
      </c>
      <c r="E30031" s="7" t="s">
        <v>1743</v>
      </c>
      <c r="F30031" s="7" t="s">
        <v>87</v>
      </c>
      <c r="G30031" s="7" t="s">
        <v>88</v>
      </c>
      <c r="H30031" s="7" t="s">
        <v>89</v>
      </c>
    </row>
    <row r="30032" spans="1:15">
      <c r="A30032" t="s">
        <v>4</v>
      </c>
      <c r="B30032" s="4" t="s">
        <v>5</v>
      </c>
      <c r="C30032" s="4" t="s">
        <v>10</v>
      </c>
      <c r="D30032" s="4" t="s">
        <v>10</v>
      </c>
      <c r="E30032" s="4" t="s">
        <v>10</v>
      </c>
    </row>
    <row r="30033" spans="1:13">
      <c r="A30033" t="n">
        <v>241692</v>
      </c>
      <c r="B30033" s="57" t="n">
        <v>61</v>
      </c>
      <c r="C30033" s="7" t="n">
        <v>0</v>
      </c>
      <c r="D30033" s="7" t="n">
        <v>7032</v>
      </c>
      <c r="E30033" s="7" t="n">
        <v>1000</v>
      </c>
    </row>
    <row r="30034" spans="1:13">
      <c r="A30034" t="s">
        <v>4</v>
      </c>
      <c r="B30034" s="4" t="s">
        <v>5</v>
      </c>
      <c r="C30034" s="4" t="s">
        <v>10</v>
      </c>
    </row>
    <row r="30035" spans="1:13">
      <c r="A30035" t="n">
        <v>241699</v>
      </c>
      <c r="B30035" s="35" t="n">
        <v>16</v>
      </c>
      <c r="C30035" s="7" t="n">
        <v>500</v>
      </c>
    </row>
    <row r="30036" spans="1:13">
      <c r="A30036" t="s">
        <v>4</v>
      </c>
      <c r="B30036" s="4" t="s">
        <v>5</v>
      </c>
      <c r="C30036" s="4" t="s">
        <v>13</v>
      </c>
      <c r="D30036" s="4" t="s">
        <v>10</v>
      </c>
      <c r="E30036" s="4" t="s">
        <v>22</v>
      </c>
    </row>
    <row r="30037" spans="1:13">
      <c r="A30037" t="n">
        <v>241702</v>
      </c>
      <c r="B30037" s="28" t="n">
        <v>58</v>
      </c>
      <c r="C30037" s="7" t="n">
        <v>101</v>
      </c>
      <c r="D30037" s="7" t="n">
        <v>300</v>
      </c>
      <c r="E30037" s="7" t="n">
        <v>1</v>
      </c>
    </row>
    <row r="30038" spans="1:13">
      <c r="A30038" t="s">
        <v>4</v>
      </c>
      <c r="B30038" s="4" t="s">
        <v>5</v>
      </c>
      <c r="C30038" s="4" t="s">
        <v>13</v>
      </c>
      <c r="D30038" s="4" t="s">
        <v>10</v>
      </c>
    </row>
    <row r="30039" spans="1:13">
      <c r="A30039" t="n">
        <v>241710</v>
      </c>
      <c r="B30039" s="28" t="n">
        <v>58</v>
      </c>
      <c r="C30039" s="7" t="n">
        <v>254</v>
      </c>
      <c r="D30039" s="7" t="n">
        <v>0</v>
      </c>
    </row>
    <row r="30040" spans="1:13">
      <c r="A30040" t="s">
        <v>4</v>
      </c>
      <c r="B30040" s="4" t="s">
        <v>5</v>
      </c>
      <c r="C30040" s="4" t="s">
        <v>13</v>
      </c>
      <c r="D30040" s="4" t="s">
        <v>13</v>
      </c>
      <c r="E30040" s="4" t="s">
        <v>22</v>
      </c>
      <c r="F30040" s="4" t="s">
        <v>22</v>
      </c>
      <c r="G30040" s="4" t="s">
        <v>22</v>
      </c>
      <c r="H30040" s="4" t="s">
        <v>10</v>
      </c>
    </row>
    <row r="30041" spans="1:13">
      <c r="A30041" t="n">
        <v>241714</v>
      </c>
      <c r="B30041" s="25" t="n">
        <v>45</v>
      </c>
      <c r="C30041" s="7" t="n">
        <v>2</v>
      </c>
      <c r="D30041" s="7" t="n">
        <v>3</v>
      </c>
      <c r="E30041" s="7" t="n">
        <v>0.469999998807907</v>
      </c>
      <c r="F30041" s="7" t="n">
        <v>-18.9500007629395</v>
      </c>
      <c r="G30041" s="7" t="n">
        <v>-0.0799999982118607</v>
      </c>
      <c r="H30041" s="7" t="n">
        <v>0</v>
      </c>
    </row>
    <row r="30042" spans="1:13">
      <c r="A30042" t="s">
        <v>4</v>
      </c>
      <c r="B30042" s="4" t="s">
        <v>5</v>
      </c>
      <c r="C30042" s="4" t="s">
        <v>13</v>
      </c>
      <c r="D30042" s="4" t="s">
        <v>13</v>
      </c>
      <c r="E30042" s="4" t="s">
        <v>22</v>
      </c>
      <c r="F30042" s="4" t="s">
        <v>22</v>
      </c>
      <c r="G30042" s="4" t="s">
        <v>22</v>
      </c>
      <c r="H30042" s="4" t="s">
        <v>10</v>
      </c>
      <c r="I30042" s="4" t="s">
        <v>13</v>
      </c>
    </row>
    <row r="30043" spans="1:13">
      <c r="A30043" t="n">
        <v>241731</v>
      </c>
      <c r="B30043" s="25" t="n">
        <v>45</v>
      </c>
      <c r="C30043" s="7" t="n">
        <v>4</v>
      </c>
      <c r="D30043" s="7" t="n">
        <v>3</v>
      </c>
      <c r="E30043" s="7" t="n">
        <v>349.700012207031</v>
      </c>
      <c r="F30043" s="7" t="n">
        <v>52.9799995422363</v>
      </c>
      <c r="G30043" s="7" t="n">
        <v>346</v>
      </c>
      <c r="H30043" s="7" t="n">
        <v>0</v>
      </c>
      <c r="I30043" s="7" t="n">
        <v>1</v>
      </c>
    </row>
    <row r="30044" spans="1:13">
      <c r="A30044" t="s">
        <v>4</v>
      </c>
      <c r="B30044" s="4" t="s">
        <v>5</v>
      </c>
      <c r="C30044" s="4" t="s">
        <v>13</v>
      </c>
      <c r="D30044" s="4" t="s">
        <v>13</v>
      </c>
      <c r="E30044" s="4" t="s">
        <v>22</v>
      </c>
      <c r="F30044" s="4" t="s">
        <v>10</v>
      </c>
    </row>
    <row r="30045" spans="1:13">
      <c r="A30045" t="n">
        <v>241749</v>
      </c>
      <c r="B30045" s="25" t="n">
        <v>45</v>
      </c>
      <c r="C30045" s="7" t="n">
        <v>5</v>
      </c>
      <c r="D30045" s="7" t="n">
        <v>3</v>
      </c>
      <c r="E30045" s="7" t="n">
        <v>0.899999976158142</v>
      </c>
      <c r="F30045" s="7" t="n">
        <v>0</v>
      </c>
    </row>
    <row r="30046" spans="1:13">
      <c r="A30046" t="s">
        <v>4</v>
      </c>
      <c r="B30046" s="4" t="s">
        <v>5</v>
      </c>
      <c r="C30046" s="4" t="s">
        <v>13</v>
      </c>
      <c r="D30046" s="4" t="s">
        <v>13</v>
      </c>
      <c r="E30046" s="4" t="s">
        <v>22</v>
      </c>
      <c r="F30046" s="4" t="s">
        <v>10</v>
      </c>
    </row>
    <row r="30047" spans="1:13">
      <c r="A30047" t="n">
        <v>241758</v>
      </c>
      <c r="B30047" s="25" t="n">
        <v>45</v>
      </c>
      <c r="C30047" s="7" t="n">
        <v>11</v>
      </c>
      <c r="D30047" s="7" t="n">
        <v>3</v>
      </c>
      <c r="E30047" s="7" t="n">
        <v>40.2999992370605</v>
      </c>
      <c r="F30047" s="7" t="n">
        <v>0</v>
      </c>
    </row>
    <row r="30048" spans="1:13">
      <c r="A30048" t="s">
        <v>4</v>
      </c>
      <c r="B30048" s="4" t="s">
        <v>5</v>
      </c>
      <c r="C30048" s="4" t="s">
        <v>13</v>
      </c>
      <c r="D30048" s="4" t="s">
        <v>13</v>
      </c>
      <c r="E30048" s="4" t="s">
        <v>22</v>
      </c>
      <c r="F30048" s="4" t="s">
        <v>22</v>
      </c>
      <c r="G30048" s="4" t="s">
        <v>22</v>
      </c>
      <c r="H30048" s="4" t="s">
        <v>10</v>
      </c>
    </row>
    <row r="30049" spans="1:9">
      <c r="A30049" t="n">
        <v>241767</v>
      </c>
      <c r="B30049" s="25" t="n">
        <v>45</v>
      </c>
      <c r="C30049" s="7" t="n">
        <v>2</v>
      </c>
      <c r="D30049" s="7" t="n">
        <v>3</v>
      </c>
      <c r="E30049" s="7" t="n">
        <v>0.419999986886978</v>
      </c>
      <c r="F30049" s="7" t="n">
        <v>-18.9799995422363</v>
      </c>
      <c r="G30049" s="7" t="n">
        <v>0.0399999991059303</v>
      </c>
      <c r="H30049" s="7" t="n">
        <v>10000</v>
      </c>
    </row>
    <row r="30050" spans="1:9">
      <c r="A30050" t="s">
        <v>4</v>
      </c>
      <c r="B30050" s="4" t="s">
        <v>5</v>
      </c>
      <c r="C30050" s="4" t="s">
        <v>13</v>
      </c>
      <c r="D30050" s="4" t="s">
        <v>13</v>
      </c>
      <c r="E30050" s="4" t="s">
        <v>22</v>
      </c>
      <c r="F30050" s="4" t="s">
        <v>22</v>
      </c>
      <c r="G30050" s="4" t="s">
        <v>22</v>
      </c>
      <c r="H30050" s="4" t="s">
        <v>10</v>
      </c>
      <c r="I30050" s="4" t="s">
        <v>13</v>
      </c>
    </row>
    <row r="30051" spans="1:9">
      <c r="A30051" t="n">
        <v>241784</v>
      </c>
      <c r="B30051" s="25" t="n">
        <v>45</v>
      </c>
      <c r="C30051" s="7" t="n">
        <v>4</v>
      </c>
      <c r="D30051" s="7" t="n">
        <v>3</v>
      </c>
      <c r="E30051" s="7" t="n">
        <v>355.040008544922</v>
      </c>
      <c r="F30051" s="7" t="n">
        <v>25.9899997711182</v>
      </c>
      <c r="G30051" s="7" t="n">
        <v>346</v>
      </c>
      <c r="H30051" s="7" t="n">
        <v>10000</v>
      </c>
      <c r="I30051" s="7" t="n">
        <v>1</v>
      </c>
    </row>
    <row r="30052" spans="1:9">
      <c r="A30052" t="s">
        <v>4</v>
      </c>
      <c r="B30052" s="4" t="s">
        <v>5</v>
      </c>
      <c r="C30052" s="4" t="s">
        <v>13</v>
      </c>
      <c r="D30052" s="4" t="s">
        <v>13</v>
      </c>
      <c r="E30052" s="4" t="s">
        <v>22</v>
      </c>
      <c r="F30052" s="4" t="s">
        <v>10</v>
      </c>
    </row>
    <row r="30053" spans="1:9">
      <c r="A30053" t="n">
        <v>241802</v>
      </c>
      <c r="B30053" s="25" t="n">
        <v>45</v>
      </c>
      <c r="C30053" s="7" t="n">
        <v>5</v>
      </c>
      <c r="D30053" s="7" t="n">
        <v>3</v>
      </c>
      <c r="E30053" s="7" t="n">
        <v>0.800000011920929</v>
      </c>
      <c r="F30053" s="7" t="n">
        <v>10000</v>
      </c>
    </row>
    <row r="30054" spans="1:9">
      <c r="A30054" t="s">
        <v>4</v>
      </c>
      <c r="B30054" s="4" t="s">
        <v>5</v>
      </c>
      <c r="C30054" s="4" t="s">
        <v>13</v>
      </c>
      <c r="D30054" s="4" t="s">
        <v>13</v>
      </c>
      <c r="E30054" s="4" t="s">
        <v>22</v>
      </c>
      <c r="F30054" s="4" t="s">
        <v>10</v>
      </c>
    </row>
    <row r="30055" spans="1:9">
      <c r="A30055" t="n">
        <v>241811</v>
      </c>
      <c r="B30055" s="25" t="n">
        <v>45</v>
      </c>
      <c r="C30055" s="7" t="n">
        <v>11</v>
      </c>
      <c r="D30055" s="7" t="n">
        <v>3</v>
      </c>
      <c r="E30055" s="7" t="n">
        <v>40.2999992370605</v>
      </c>
      <c r="F30055" s="7" t="n">
        <v>10000</v>
      </c>
    </row>
    <row r="30056" spans="1:9">
      <c r="A30056" t="s">
        <v>4</v>
      </c>
      <c r="B30056" s="4" t="s">
        <v>5</v>
      </c>
      <c r="C30056" s="4" t="s">
        <v>13</v>
      </c>
      <c r="D30056" s="4" t="s">
        <v>10</v>
      </c>
    </row>
    <row r="30057" spans="1:9">
      <c r="A30057" t="n">
        <v>241820</v>
      </c>
      <c r="B30057" s="28" t="n">
        <v>58</v>
      </c>
      <c r="C30057" s="7" t="n">
        <v>255</v>
      </c>
      <c r="D30057" s="7" t="n">
        <v>0</v>
      </c>
    </row>
    <row r="30058" spans="1:9">
      <c r="A30058" t="s">
        <v>4</v>
      </c>
      <c r="B30058" s="4" t="s">
        <v>5</v>
      </c>
      <c r="C30058" s="4" t="s">
        <v>13</v>
      </c>
      <c r="D30058" s="4" t="s">
        <v>13</v>
      </c>
      <c r="E30058" s="4" t="s">
        <v>13</v>
      </c>
      <c r="F30058" s="4" t="s">
        <v>13</v>
      </c>
    </row>
    <row r="30059" spans="1:9">
      <c r="A30059" t="n">
        <v>241824</v>
      </c>
      <c r="B30059" s="13" t="n">
        <v>14</v>
      </c>
      <c r="C30059" s="7" t="n">
        <v>0</v>
      </c>
      <c r="D30059" s="7" t="n">
        <v>1</v>
      </c>
      <c r="E30059" s="7" t="n">
        <v>0</v>
      </c>
      <c r="F30059" s="7" t="n">
        <v>0</v>
      </c>
    </row>
    <row r="30060" spans="1:9">
      <c r="A30060" t="s">
        <v>4</v>
      </c>
      <c r="B30060" s="4" t="s">
        <v>5</v>
      </c>
      <c r="C30060" s="4" t="s">
        <v>13</v>
      </c>
      <c r="D30060" s="4" t="s">
        <v>10</v>
      </c>
      <c r="E30060" s="4" t="s">
        <v>6</v>
      </c>
    </row>
    <row r="30061" spans="1:9">
      <c r="A30061" t="n">
        <v>241829</v>
      </c>
      <c r="B30061" s="40" t="n">
        <v>51</v>
      </c>
      <c r="C30061" s="7" t="n">
        <v>4</v>
      </c>
      <c r="D30061" s="7" t="n">
        <v>0</v>
      </c>
      <c r="E30061" s="7" t="s">
        <v>1744</v>
      </c>
    </row>
    <row r="30062" spans="1:9">
      <c r="A30062" t="s">
        <v>4</v>
      </c>
      <c r="B30062" s="4" t="s">
        <v>5</v>
      </c>
      <c r="C30062" s="4" t="s">
        <v>10</v>
      </c>
    </row>
    <row r="30063" spans="1:9">
      <c r="A30063" t="n">
        <v>241842</v>
      </c>
      <c r="B30063" s="35" t="n">
        <v>16</v>
      </c>
      <c r="C30063" s="7" t="n">
        <v>0</v>
      </c>
    </row>
    <row r="30064" spans="1:9">
      <c r="A30064" t="s">
        <v>4</v>
      </c>
      <c r="B30064" s="4" t="s">
        <v>5</v>
      </c>
      <c r="C30064" s="4" t="s">
        <v>10</v>
      </c>
      <c r="D30064" s="4" t="s">
        <v>13</v>
      </c>
      <c r="E30064" s="4" t="s">
        <v>9</v>
      </c>
      <c r="F30064" s="4" t="s">
        <v>72</v>
      </c>
      <c r="G30064" s="4" t="s">
        <v>13</v>
      </c>
      <c r="H30064" s="4" t="s">
        <v>13</v>
      </c>
      <c r="I30064" s="4" t="s">
        <v>13</v>
      </c>
      <c r="J30064" s="4" t="s">
        <v>9</v>
      </c>
      <c r="K30064" s="4" t="s">
        <v>72</v>
      </c>
      <c r="L30064" s="4" t="s">
        <v>13</v>
      </c>
      <c r="M30064" s="4" t="s">
        <v>13</v>
      </c>
    </row>
    <row r="30065" spans="1:13">
      <c r="A30065" t="n">
        <v>241845</v>
      </c>
      <c r="B30065" s="52" t="n">
        <v>26</v>
      </c>
      <c r="C30065" s="7" t="n">
        <v>0</v>
      </c>
      <c r="D30065" s="7" t="n">
        <v>17</v>
      </c>
      <c r="E30065" s="7" t="n">
        <v>52739</v>
      </c>
      <c r="F30065" s="7" t="s">
        <v>1745</v>
      </c>
      <c r="G30065" s="7" t="n">
        <v>2</v>
      </c>
      <c r="H30065" s="7" t="n">
        <v>3</v>
      </c>
      <c r="I30065" s="7" t="n">
        <v>17</v>
      </c>
      <c r="J30065" s="7" t="n">
        <v>52740</v>
      </c>
      <c r="K30065" s="7" t="s">
        <v>1746</v>
      </c>
      <c r="L30065" s="7" t="n">
        <v>2</v>
      </c>
      <c r="M30065" s="7" t="n">
        <v>0</v>
      </c>
    </row>
    <row r="30066" spans="1:13">
      <c r="A30066" t="s">
        <v>4</v>
      </c>
      <c r="B30066" s="4" t="s">
        <v>5</v>
      </c>
    </row>
    <row r="30067" spans="1:13">
      <c r="A30067" t="n">
        <v>242005</v>
      </c>
      <c r="B30067" s="53" t="n">
        <v>28</v>
      </c>
    </row>
    <row r="30068" spans="1:13">
      <c r="A30068" t="s">
        <v>4</v>
      </c>
      <c r="B30068" s="4" t="s">
        <v>5</v>
      </c>
      <c r="C30068" s="4" t="s">
        <v>13</v>
      </c>
      <c r="D30068" s="4" t="s">
        <v>10</v>
      </c>
      <c r="E30068" s="4" t="s">
        <v>6</v>
      </c>
      <c r="F30068" s="4" t="s">
        <v>6</v>
      </c>
      <c r="G30068" s="4" t="s">
        <v>6</v>
      </c>
      <c r="H30068" s="4" t="s">
        <v>6</v>
      </c>
    </row>
    <row r="30069" spans="1:13">
      <c r="A30069" t="n">
        <v>242006</v>
      </c>
      <c r="B30069" s="40" t="n">
        <v>51</v>
      </c>
      <c r="C30069" s="7" t="n">
        <v>3</v>
      </c>
      <c r="D30069" s="7" t="n">
        <v>0</v>
      </c>
      <c r="E30069" s="7" t="s">
        <v>1066</v>
      </c>
      <c r="F30069" s="7" t="s">
        <v>89</v>
      </c>
      <c r="G30069" s="7" t="s">
        <v>88</v>
      </c>
      <c r="H30069" s="7" t="s">
        <v>89</v>
      </c>
    </row>
    <row r="30070" spans="1:13">
      <c r="A30070" t="s">
        <v>4</v>
      </c>
      <c r="B30070" s="4" t="s">
        <v>5</v>
      </c>
      <c r="C30070" s="4" t="s">
        <v>10</v>
      </c>
      <c r="D30070" s="4" t="s">
        <v>22</v>
      </c>
      <c r="E30070" s="4" t="s">
        <v>22</v>
      </c>
      <c r="F30070" s="4" t="s">
        <v>22</v>
      </c>
      <c r="G30070" s="4" t="s">
        <v>10</v>
      </c>
      <c r="H30070" s="4" t="s">
        <v>10</v>
      </c>
    </row>
    <row r="30071" spans="1:13">
      <c r="A30071" t="n">
        <v>242019</v>
      </c>
      <c r="B30071" s="56" t="n">
        <v>60</v>
      </c>
      <c r="C30071" s="7" t="n">
        <v>0</v>
      </c>
      <c r="D30071" s="7" t="n">
        <v>0</v>
      </c>
      <c r="E30071" s="7" t="n">
        <v>30</v>
      </c>
      <c r="F30071" s="7" t="n">
        <v>0</v>
      </c>
      <c r="G30071" s="7" t="n">
        <v>1000</v>
      </c>
      <c r="H30071" s="7" t="n">
        <v>0</v>
      </c>
    </row>
    <row r="30072" spans="1:13">
      <c r="A30072" t="s">
        <v>4</v>
      </c>
      <c r="B30072" s="4" t="s">
        <v>5</v>
      </c>
      <c r="C30072" s="4" t="s">
        <v>10</v>
      </c>
    </row>
    <row r="30073" spans="1:13">
      <c r="A30073" t="n">
        <v>242038</v>
      </c>
      <c r="B30073" s="35" t="n">
        <v>16</v>
      </c>
      <c r="C30073" s="7" t="n">
        <v>500</v>
      </c>
    </row>
    <row r="30074" spans="1:13">
      <c r="A30074" t="s">
        <v>4</v>
      </c>
      <c r="B30074" s="4" t="s">
        <v>5</v>
      </c>
      <c r="C30074" s="4" t="s">
        <v>13</v>
      </c>
      <c r="D30074" s="4" t="s">
        <v>10</v>
      </c>
      <c r="E30074" s="4" t="s">
        <v>6</v>
      </c>
    </row>
    <row r="30075" spans="1:13">
      <c r="A30075" t="n">
        <v>242041</v>
      </c>
      <c r="B30075" s="40" t="n">
        <v>51</v>
      </c>
      <c r="C30075" s="7" t="n">
        <v>4</v>
      </c>
      <c r="D30075" s="7" t="n">
        <v>0</v>
      </c>
      <c r="E30075" s="7" t="s">
        <v>486</v>
      </c>
    </row>
    <row r="30076" spans="1:13">
      <c r="A30076" t="s">
        <v>4</v>
      </c>
      <c r="B30076" s="4" t="s">
        <v>5</v>
      </c>
      <c r="C30076" s="4" t="s">
        <v>10</v>
      </c>
    </row>
    <row r="30077" spans="1:13">
      <c r="A30077" t="n">
        <v>242054</v>
      </c>
      <c r="B30077" s="35" t="n">
        <v>16</v>
      </c>
      <c r="C30077" s="7" t="n">
        <v>0</v>
      </c>
    </row>
    <row r="30078" spans="1:13">
      <c r="A30078" t="s">
        <v>4</v>
      </c>
      <c r="B30078" s="4" t="s">
        <v>5</v>
      </c>
      <c r="C30078" s="4" t="s">
        <v>10</v>
      </c>
      <c r="D30078" s="4" t="s">
        <v>13</v>
      </c>
      <c r="E30078" s="4" t="s">
        <v>9</v>
      </c>
      <c r="F30078" s="4" t="s">
        <v>72</v>
      </c>
      <c r="G30078" s="4" t="s">
        <v>13</v>
      </c>
      <c r="H30078" s="4" t="s">
        <v>13</v>
      </c>
    </row>
    <row r="30079" spans="1:13">
      <c r="A30079" t="n">
        <v>242057</v>
      </c>
      <c r="B30079" s="52" t="n">
        <v>26</v>
      </c>
      <c r="C30079" s="7" t="n">
        <v>0</v>
      </c>
      <c r="D30079" s="7" t="n">
        <v>17</v>
      </c>
      <c r="E30079" s="7" t="n">
        <v>52741</v>
      </c>
      <c r="F30079" s="7" t="s">
        <v>1747</v>
      </c>
      <c r="G30079" s="7" t="n">
        <v>2</v>
      </c>
      <c r="H30079" s="7" t="n">
        <v>0</v>
      </c>
    </row>
    <row r="30080" spans="1:13">
      <c r="A30080" t="s">
        <v>4</v>
      </c>
      <c r="B30080" s="4" t="s">
        <v>5</v>
      </c>
    </row>
    <row r="30081" spans="1:13">
      <c r="A30081" t="n">
        <v>242106</v>
      </c>
      <c r="B30081" s="53" t="n">
        <v>28</v>
      </c>
    </row>
    <row r="30082" spans="1:13">
      <c r="A30082" t="s">
        <v>4</v>
      </c>
      <c r="B30082" s="4" t="s">
        <v>5</v>
      </c>
      <c r="C30082" s="4" t="s">
        <v>13</v>
      </c>
      <c r="D30082" s="4" t="s">
        <v>10</v>
      </c>
      <c r="E30082" s="4" t="s">
        <v>6</v>
      </c>
      <c r="F30082" s="4" t="s">
        <v>6</v>
      </c>
      <c r="G30082" s="4" t="s">
        <v>6</v>
      </c>
      <c r="H30082" s="4" t="s">
        <v>6</v>
      </c>
    </row>
    <row r="30083" spans="1:13">
      <c r="A30083" t="n">
        <v>242107</v>
      </c>
      <c r="B30083" s="40" t="n">
        <v>51</v>
      </c>
      <c r="C30083" s="7" t="n">
        <v>3</v>
      </c>
      <c r="D30083" s="7" t="n">
        <v>7032</v>
      </c>
      <c r="E30083" s="7" t="s">
        <v>813</v>
      </c>
      <c r="F30083" s="7" t="s">
        <v>844</v>
      </c>
      <c r="G30083" s="7" t="s">
        <v>88</v>
      </c>
      <c r="H30083" s="7" t="s">
        <v>89</v>
      </c>
    </row>
    <row r="30084" spans="1:13">
      <c r="A30084" t="s">
        <v>4</v>
      </c>
      <c r="B30084" s="4" t="s">
        <v>5</v>
      </c>
      <c r="C30084" s="4" t="s">
        <v>10</v>
      </c>
      <c r="D30084" s="4" t="s">
        <v>13</v>
      </c>
      <c r="E30084" s="4" t="s">
        <v>22</v>
      </c>
      <c r="F30084" s="4" t="s">
        <v>10</v>
      </c>
    </row>
    <row r="30085" spans="1:13">
      <c r="A30085" t="n">
        <v>242120</v>
      </c>
      <c r="B30085" s="58" t="n">
        <v>59</v>
      </c>
      <c r="C30085" s="7" t="n">
        <v>7032</v>
      </c>
      <c r="D30085" s="7" t="n">
        <v>20</v>
      </c>
      <c r="E30085" s="7" t="n">
        <v>0.150000005960464</v>
      </c>
      <c r="F30085" s="7" t="n">
        <v>0</v>
      </c>
    </row>
    <row r="30086" spans="1:13">
      <c r="A30086" t="s">
        <v>4</v>
      </c>
      <c r="B30086" s="4" t="s">
        <v>5</v>
      </c>
      <c r="C30086" s="4" t="s">
        <v>10</v>
      </c>
    </row>
    <row r="30087" spans="1:13">
      <c r="A30087" t="n">
        <v>242130</v>
      </c>
      <c r="B30087" s="35" t="n">
        <v>16</v>
      </c>
      <c r="C30087" s="7" t="n">
        <v>1000</v>
      </c>
    </row>
    <row r="30088" spans="1:13">
      <c r="A30088" t="s">
        <v>4</v>
      </c>
      <c r="B30088" s="4" t="s">
        <v>5</v>
      </c>
      <c r="C30088" s="4" t="s">
        <v>13</v>
      </c>
      <c r="D30088" s="4" t="s">
        <v>10</v>
      </c>
      <c r="E30088" s="4" t="s">
        <v>10</v>
      </c>
      <c r="F30088" s="4" t="s">
        <v>13</v>
      </c>
    </row>
    <row r="30089" spans="1:13">
      <c r="A30089" t="n">
        <v>242133</v>
      </c>
      <c r="B30089" s="29" t="n">
        <v>25</v>
      </c>
      <c r="C30089" s="7" t="n">
        <v>1</v>
      </c>
      <c r="D30089" s="7" t="n">
        <v>600</v>
      </c>
      <c r="E30089" s="7" t="n">
        <v>80</v>
      </c>
      <c r="F30089" s="7" t="n">
        <v>0</v>
      </c>
    </row>
    <row r="30090" spans="1:13">
      <c r="A30090" t="s">
        <v>4</v>
      </c>
      <c r="B30090" s="4" t="s">
        <v>5</v>
      </c>
      <c r="C30090" s="4" t="s">
        <v>6</v>
      </c>
      <c r="D30090" s="4" t="s">
        <v>10</v>
      </c>
    </row>
    <row r="30091" spans="1:13">
      <c r="A30091" t="n">
        <v>242140</v>
      </c>
      <c r="B30091" s="84" t="n">
        <v>29</v>
      </c>
      <c r="C30091" s="7" t="s">
        <v>1748</v>
      </c>
      <c r="D30091" s="7" t="n">
        <v>65533</v>
      </c>
    </row>
    <row r="30092" spans="1:13">
      <c r="A30092" t="s">
        <v>4</v>
      </c>
      <c r="B30092" s="4" t="s">
        <v>5</v>
      </c>
      <c r="C30092" s="4" t="s">
        <v>13</v>
      </c>
      <c r="D30092" s="4" t="s">
        <v>10</v>
      </c>
      <c r="E30092" s="4" t="s">
        <v>6</v>
      </c>
    </row>
    <row r="30093" spans="1:13">
      <c r="A30093" t="n">
        <v>242159</v>
      </c>
      <c r="B30093" s="40" t="n">
        <v>51</v>
      </c>
      <c r="C30093" s="7" t="n">
        <v>4</v>
      </c>
      <c r="D30093" s="7" t="n">
        <v>7033</v>
      </c>
      <c r="E30093" s="7" t="s">
        <v>158</v>
      </c>
    </row>
    <row r="30094" spans="1:13">
      <c r="A30094" t="s">
        <v>4</v>
      </c>
      <c r="B30094" s="4" t="s">
        <v>5</v>
      </c>
      <c r="C30094" s="4" t="s">
        <v>10</v>
      </c>
    </row>
    <row r="30095" spans="1:13">
      <c r="A30095" t="n">
        <v>242172</v>
      </c>
      <c r="B30095" s="35" t="n">
        <v>16</v>
      </c>
      <c r="C30095" s="7" t="n">
        <v>0</v>
      </c>
    </row>
    <row r="30096" spans="1:13">
      <c r="A30096" t="s">
        <v>4</v>
      </c>
      <c r="B30096" s="4" t="s">
        <v>5</v>
      </c>
      <c r="C30096" s="4" t="s">
        <v>10</v>
      </c>
      <c r="D30096" s="4" t="s">
        <v>13</v>
      </c>
      <c r="E30096" s="4" t="s">
        <v>9</v>
      </c>
      <c r="F30096" s="4" t="s">
        <v>72</v>
      </c>
      <c r="G30096" s="4" t="s">
        <v>13</v>
      </c>
      <c r="H30096" s="4" t="s">
        <v>13</v>
      </c>
    </row>
    <row r="30097" spans="1:8">
      <c r="A30097" t="n">
        <v>242175</v>
      </c>
      <c r="B30097" s="52" t="n">
        <v>26</v>
      </c>
      <c r="C30097" s="7" t="n">
        <v>7033</v>
      </c>
      <c r="D30097" s="7" t="n">
        <v>17</v>
      </c>
      <c r="E30097" s="7" t="n">
        <v>23325</v>
      </c>
      <c r="F30097" s="7" t="s">
        <v>1749</v>
      </c>
      <c r="G30097" s="7" t="n">
        <v>2</v>
      </c>
      <c r="H30097" s="7" t="n">
        <v>0</v>
      </c>
    </row>
    <row r="30098" spans="1:8">
      <c r="A30098" t="s">
        <v>4</v>
      </c>
      <c r="B30098" s="4" t="s">
        <v>5</v>
      </c>
    </row>
    <row r="30099" spans="1:8">
      <c r="A30099" t="n">
        <v>242204</v>
      </c>
      <c r="B30099" s="53" t="n">
        <v>28</v>
      </c>
    </row>
    <row r="30100" spans="1:8">
      <c r="A30100" t="s">
        <v>4</v>
      </c>
      <c r="B30100" s="4" t="s">
        <v>5</v>
      </c>
      <c r="C30100" s="4" t="s">
        <v>10</v>
      </c>
      <c r="D30100" s="4" t="s">
        <v>13</v>
      </c>
    </row>
    <row r="30101" spans="1:8">
      <c r="A30101" t="n">
        <v>242205</v>
      </c>
      <c r="B30101" s="54" t="n">
        <v>89</v>
      </c>
      <c r="C30101" s="7" t="n">
        <v>65533</v>
      </c>
      <c r="D30101" s="7" t="n">
        <v>1</v>
      </c>
    </row>
    <row r="30102" spans="1:8">
      <c r="A30102" t="s">
        <v>4</v>
      </c>
      <c r="B30102" s="4" t="s">
        <v>5</v>
      </c>
      <c r="C30102" s="4" t="s">
        <v>13</v>
      </c>
      <c r="D30102" s="4" t="s">
        <v>10</v>
      </c>
      <c r="E30102" s="4" t="s">
        <v>10</v>
      </c>
      <c r="F30102" s="4" t="s">
        <v>13</v>
      </c>
    </row>
    <row r="30103" spans="1:8">
      <c r="A30103" t="n">
        <v>242209</v>
      </c>
      <c r="B30103" s="29" t="n">
        <v>25</v>
      </c>
      <c r="C30103" s="7" t="n">
        <v>1</v>
      </c>
      <c r="D30103" s="7" t="n">
        <v>65535</v>
      </c>
      <c r="E30103" s="7" t="n">
        <v>65535</v>
      </c>
      <c r="F30103" s="7" t="n">
        <v>0</v>
      </c>
    </row>
    <row r="30104" spans="1:8">
      <c r="A30104" t="s">
        <v>4</v>
      </c>
      <c r="B30104" s="4" t="s">
        <v>5</v>
      </c>
      <c r="C30104" s="4" t="s">
        <v>6</v>
      </c>
      <c r="D30104" s="4" t="s">
        <v>10</v>
      </c>
    </row>
    <row r="30105" spans="1:8">
      <c r="A30105" t="n">
        <v>242216</v>
      </c>
      <c r="B30105" s="84" t="n">
        <v>29</v>
      </c>
      <c r="C30105" s="7" t="s">
        <v>12</v>
      </c>
      <c r="D30105" s="7" t="n">
        <v>65533</v>
      </c>
    </row>
    <row r="30106" spans="1:8">
      <c r="A30106" t="s">
        <v>4</v>
      </c>
      <c r="B30106" s="4" t="s">
        <v>5</v>
      </c>
      <c r="C30106" s="4" t="s">
        <v>9</v>
      </c>
    </row>
    <row r="30107" spans="1:8">
      <c r="A30107" t="n">
        <v>242220</v>
      </c>
      <c r="B30107" s="50" t="n">
        <v>15</v>
      </c>
      <c r="C30107" s="7" t="n">
        <v>256</v>
      </c>
    </row>
    <row r="30108" spans="1:8">
      <c r="A30108" t="s">
        <v>4</v>
      </c>
      <c r="B30108" s="4" t="s">
        <v>5</v>
      </c>
      <c r="C30108" s="4" t="s">
        <v>13</v>
      </c>
      <c r="D30108" s="4" t="s">
        <v>10</v>
      </c>
      <c r="E30108" s="4" t="s">
        <v>6</v>
      </c>
    </row>
    <row r="30109" spans="1:8">
      <c r="A30109" t="n">
        <v>242225</v>
      </c>
      <c r="B30109" s="40" t="n">
        <v>51</v>
      </c>
      <c r="C30109" s="7" t="n">
        <v>4</v>
      </c>
      <c r="D30109" s="7" t="n">
        <v>7032</v>
      </c>
      <c r="E30109" s="7" t="s">
        <v>410</v>
      </c>
    </row>
    <row r="30110" spans="1:8">
      <c r="A30110" t="s">
        <v>4</v>
      </c>
      <c r="B30110" s="4" t="s">
        <v>5</v>
      </c>
      <c r="C30110" s="4" t="s">
        <v>10</v>
      </c>
    </row>
    <row r="30111" spans="1:8">
      <c r="A30111" t="n">
        <v>242239</v>
      </c>
      <c r="B30111" s="35" t="n">
        <v>16</v>
      </c>
      <c r="C30111" s="7" t="n">
        <v>0</v>
      </c>
    </row>
    <row r="30112" spans="1:8">
      <c r="A30112" t="s">
        <v>4</v>
      </c>
      <c r="B30112" s="4" t="s">
        <v>5</v>
      </c>
      <c r="C30112" s="4" t="s">
        <v>10</v>
      </c>
      <c r="D30112" s="4" t="s">
        <v>13</v>
      </c>
      <c r="E30112" s="4" t="s">
        <v>9</v>
      </c>
      <c r="F30112" s="4" t="s">
        <v>72</v>
      </c>
      <c r="G30112" s="4" t="s">
        <v>13</v>
      </c>
      <c r="H30112" s="4" t="s">
        <v>13</v>
      </c>
    </row>
    <row r="30113" spans="1:8">
      <c r="A30113" t="n">
        <v>242242</v>
      </c>
      <c r="B30113" s="52" t="n">
        <v>26</v>
      </c>
      <c r="C30113" s="7" t="n">
        <v>7032</v>
      </c>
      <c r="D30113" s="7" t="n">
        <v>17</v>
      </c>
      <c r="E30113" s="7" t="n">
        <v>18468</v>
      </c>
      <c r="F30113" s="7" t="s">
        <v>1750</v>
      </c>
      <c r="G30113" s="7" t="n">
        <v>2</v>
      </c>
      <c r="H30113" s="7" t="n">
        <v>0</v>
      </c>
    </row>
    <row r="30114" spans="1:8">
      <c r="A30114" t="s">
        <v>4</v>
      </c>
      <c r="B30114" s="4" t="s">
        <v>5</v>
      </c>
    </row>
    <row r="30115" spans="1:8">
      <c r="A30115" t="n">
        <v>242282</v>
      </c>
      <c r="B30115" s="53" t="n">
        <v>28</v>
      </c>
    </row>
    <row r="30116" spans="1:8">
      <c r="A30116" t="s">
        <v>4</v>
      </c>
      <c r="B30116" s="4" t="s">
        <v>5</v>
      </c>
      <c r="C30116" s="4" t="s">
        <v>10</v>
      </c>
      <c r="D30116" s="4" t="s">
        <v>13</v>
      </c>
    </row>
    <row r="30117" spans="1:8">
      <c r="A30117" t="n">
        <v>242283</v>
      </c>
      <c r="B30117" s="54" t="n">
        <v>89</v>
      </c>
      <c r="C30117" s="7" t="n">
        <v>65533</v>
      </c>
      <c r="D30117" s="7" t="n">
        <v>1</v>
      </c>
    </row>
    <row r="30118" spans="1:8">
      <c r="A30118" t="s">
        <v>4</v>
      </c>
      <c r="B30118" s="4" t="s">
        <v>5</v>
      </c>
      <c r="C30118" s="4" t="s">
        <v>13</v>
      </c>
      <c r="D30118" s="4" t="s">
        <v>10</v>
      </c>
      <c r="E30118" s="4" t="s">
        <v>22</v>
      </c>
    </row>
    <row r="30119" spans="1:8">
      <c r="A30119" t="n">
        <v>242287</v>
      </c>
      <c r="B30119" s="28" t="n">
        <v>58</v>
      </c>
      <c r="C30119" s="7" t="n">
        <v>101</v>
      </c>
      <c r="D30119" s="7" t="n">
        <v>300</v>
      </c>
      <c r="E30119" s="7" t="n">
        <v>1</v>
      </c>
    </row>
    <row r="30120" spans="1:8">
      <c r="A30120" t="s">
        <v>4</v>
      </c>
      <c r="B30120" s="4" t="s">
        <v>5</v>
      </c>
      <c r="C30120" s="4" t="s">
        <v>13</v>
      </c>
      <c r="D30120" s="4" t="s">
        <v>10</v>
      </c>
    </row>
    <row r="30121" spans="1:8">
      <c r="A30121" t="n">
        <v>242295</v>
      </c>
      <c r="B30121" s="28" t="n">
        <v>58</v>
      </c>
      <c r="C30121" s="7" t="n">
        <v>254</v>
      </c>
      <c r="D30121" s="7" t="n">
        <v>0</v>
      </c>
    </row>
    <row r="30122" spans="1:8">
      <c r="A30122" t="s">
        <v>4</v>
      </c>
      <c r="B30122" s="4" t="s">
        <v>5</v>
      </c>
      <c r="C30122" s="4" t="s">
        <v>13</v>
      </c>
      <c r="D30122" s="4" t="s">
        <v>13</v>
      </c>
      <c r="E30122" s="4" t="s">
        <v>22</v>
      </c>
      <c r="F30122" s="4" t="s">
        <v>22</v>
      </c>
      <c r="G30122" s="4" t="s">
        <v>22</v>
      </c>
      <c r="H30122" s="4" t="s">
        <v>10</v>
      </c>
    </row>
    <row r="30123" spans="1:8">
      <c r="A30123" t="n">
        <v>242299</v>
      </c>
      <c r="B30123" s="25" t="n">
        <v>45</v>
      </c>
      <c r="C30123" s="7" t="n">
        <v>2</v>
      </c>
      <c r="D30123" s="7" t="n">
        <v>3</v>
      </c>
      <c r="E30123" s="7" t="n">
        <v>0.270000010728836</v>
      </c>
      <c r="F30123" s="7" t="n">
        <v>-18.9599990844727</v>
      </c>
      <c r="G30123" s="7" t="n">
        <v>-0.379999995231628</v>
      </c>
      <c r="H30123" s="7" t="n">
        <v>0</v>
      </c>
    </row>
    <row r="30124" spans="1:8">
      <c r="A30124" t="s">
        <v>4</v>
      </c>
      <c r="B30124" s="4" t="s">
        <v>5</v>
      </c>
      <c r="C30124" s="4" t="s">
        <v>13</v>
      </c>
      <c r="D30124" s="4" t="s">
        <v>13</v>
      </c>
      <c r="E30124" s="4" t="s">
        <v>22</v>
      </c>
      <c r="F30124" s="4" t="s">
        <v>22</v>
      </c>
      <c r="G30124" s="4" t="s">
        <v>22</v>
      </c>
      <c r="H30124" s="4" t="s">
        <v>10</v>
      </c>
      <c r="I30124" s="4" t="s">
        <v>13</v>
      </c>
    </row>
    <row r="30125" spans="1:8">
      <c r="A30125" t="n">
        <v>242316</v>
      </c>
      <c r="B30125" s="25" t="n">
        <v>45</v>
      </c>
      <c r="C30125" s="7" t="n">
        <v>4</v>
      </c>
      <c r="D30125" s="7" t="n">
        <v>3</v>
      </c>
      <c r="E30125" s="7" t="n">
        <v>8.67000007629395</v>
      </c>
      <c r="F30125" s="7" t="n">
        <v>342.089996337891</v>
      </c>
      <c r="G30125" s="7" t="n">
        <v>346</v>
      </c>
      <c r="H30125" s="7" t="n">
        <v>0</v>
      </c>
      <c r="I30125" s="7" t="n">
        <v>0</v>
      </c>
    </row>
    <row r="30126" spans="1:8">
      <c r="A30126" t="s">
        <v>4</v>
      </c>
      <c r="B30126" s="4" t="s">
        <v>5</v>
      </c>
      <c r="C30126" s="4" t="s">
        <v>13</v>
      </c>
      <c r="D30126" s="4" t="s">
        <v>13</v>
      </c>
      <c r="E30126" s="4" t="s">
        <v>22</v>
      </c>
      <c r="F30126" s="4" t="s">
        <v>10</v>
      </c>
    </row>
    <row r="30127" spans="1:8">
      <c r="A30127" t="n">
        <v>242334</v>
      </c>
      <c r="B30127" s="25" t="n">
        <v>45</v>
      </c>
      <c r="C30127" s="7" t="n">
        <v>5</v>
      </c>
      <c r="D30127" s="7" t="n">
        <v>3</v>
      </c>
      <c r="E30127" s="7" t="n">
        <v>1.39999997615814</v>
      </c>
      <c r="F30127" s="7" t="n">
        <v>0</v>
      </c>
    </row>
    <row r="30128" spans="1:8">
      <c r="A30128" t="s">
        <v>4</v>
      </c>
      <c r="B30128" s="4" t="s">
        <v>5</v>
      </c>
      <c r="C30128" s="4" t="s">
        <v>13</v>
      </c>
      <c r="D30128" s="4" t="s">
        <v>13</v>
      </c>
      <c r="E30128" s="4" t="s">
        <v>22</v>
      </c>
      <c r="F30128" s="4" t="s">
        <v>10</v>
      </c>
    </row>
    <row r="30129" spans="1:9">
      <c r="A30129" t="n">
        <v>242343</v>
      </c>
      <c r="B30129" s="25" t="n">
        <v>45</v>
      </c>
      <c r="C30129" s="7" t="n">
        <v>11</v>
      </c>
      <c r="D30129" s="7" t="n">
        <v>3</v>
      </c>
      <c r="E30129" s="7" t="n">
        <v>40.2999992370605</v>
      </c>
      <c r="F30129" s="7" t="n">
        <v>0</v>
      </c>
    </row>
    <row r="30130" spans="1:9">
      <c r="A30130" t="s">
        <v>4</v>
      </c>
      <c r="B30130" s="4" t="s">
        <v>5</v>
      </c>
      <c r="C30130" s="4" t="s">
        <v>13</v>
      </c>
      <c r="D30130" s="4" t="s">
        <v>13</v>
      </c>
      <c r="E30130" s="4" t="s">
        <v>22</v>
      </c>
      <c r="F30130" s="4" t="s">
        <v>22</v>
      </c>
      <c r="G30130" s="4" t="s">
        <v>22</v>
      </c>
      <c r="H30130" s="4" t="s">
        <v>10</v>
      </c>
      <c r="I30130" s="4" t="s">
        <v>13</v>
      </c>
    </row>
    <row r="30131" spans="1:9">
      <c r="A30131" t="n">
        <v>242352</v>
      </c>
      <c r="B30131" s="25" t="n">
        <v>45</v>
      </c>
      <c r="C30131" s="7" t="n">
        <v>4</v>
      </c>
      <c r="D30131" s="7" t="n">
        <v>3</v>
      </c>
      <c r="E30131" s="7" t="n">
        <v>354.880004882813</v>
      </c>
      <c r="F30131" s="7" t="n">
        <v>342.089996337891</v>
      </c>
      <c r="G30131" s="7" t="n">
        <v>346</v>
      </c>
      <c r="H30131" s="7" t="n">
        <v>15000</v>
      </c>
      <c r="I30131" s="7" t="n">
        <v>1</v>
      </c>
    </row>
    <row r="30132" spans="1:9">
      <c r="A30132" t="s">
        <v>4</v>
      </c>
      <c r="B30132" s="4" t="s">
        <v>5</v>
      </c>
      <c r="C30132" s="4" t="s">
        <v>13</v>
      </c>
      <c r="D30132" s="4" t="s">
        <v>10</v>
      </c>
    </row>
    <row r="30133" spans="1:9">
      <c r="A30133" t="n">
        <v>242370</v>
      </c>
      <c r="B30133" s="28" t="n">
        <v>58</v>
      </c>
      <c r="C30133" s="7" t="n">
        <v>255</v>
      </c>
      <c r="D30133" s="7" t="n">
        <v>0</v>
      </c>
    </row>
    <row r="30134" spans="1:9">
      <c r="A30134" t="s">
        <v>4</v>
      </c>
      <c r="B30134" s="4" t="s">
        <v>5</v>
      </c>
      <c r="C30134" s="4" t="s">
        <v>13</v>
      </c>
      <c r="D30134" s="4" t="s">
        <v>10</v>
      </c>
      <c r="E30134" s="4" t="s">
        <v>6</v>
      </c>
      <c r="F30134" s="4" t="s">
        <v>6</v>
      </c>
      <c r="G30134" s="4" t="s">
        <v>6</v>
      </c>
      <c r="H30134" s="4" t="s">
        <v>6</v>
      </c>
    </row>
    <row r="30135" spans="1:9">
      <c r="A30135" t="n">
        <v>242374</v>
      </c>
      <c r="B30135" s="40" t="n">
        <v>51</v>
      </c>
      <c r="C30135" s="7" t="n">
        <v>3</v>
      </c>
      <c r="D30135" s="7" t="n">
        <v>0</v>
      </c>
      <c r="E30135" s="7" t="s">
        <v>1203</v>
      </c>
      <c r="F30135" s="7" t="s">
        <v>87</v>
      </c>
      <c r="G30135" s="7" t="s">
        <v>88</v>
      </c>
      <c r="H30135" s="7" t="s">
        <v>89</v>
      </c>
    </row>
    <row r="30136" spans="1:9">
      <c r="A30136" t="s">
        <v>4</v>
      </c>
      <c r="B30136" s="4" t="s">
        <v>5</v>
      </c>
      <c r="C30136" s="4" t="s">
        <v>10</v>
      </c>
      <c r="D30136" s="4" t="s">
        <v>22</v>
      </c>
      <c r="E30136" s="4" t="s">
        <v>22</v>
      </c>
      <c r="F30136" s="4" t="s">
        <v>22</v>
      </c>
      <c r="G30136" s="4" t="s">
        <v>10</v>
      </c>
      <c r="H30136" s="4" t="s">
        <v>10</v>
      </c>
    </row>
    <row r="30137" spans="1:9">
      <c r="A30137" t="n">
        <v>242387</v>
      </c>
      <c r="B30137" s="56" t="n">
        <v>60</v>
      </c>
      <c r="C30137" s="7" t="n">
        <v>0</v>
      </c>
      <c r="D30137" s="7" t="n">
        <v>0</v>
      </c>
      <c r="E30137" s="7" t="n">
        <v>0</v>
      </c>
      <c r="F30137" s="7" t="n">
        <v>0</v>
      </c>
      <c r="G30137" s="7" t="n">
        <v>1000</v>
      </c>
      <c r="H30137" s="7" t="n">
        <v>0</v>
      </c>
    </row>
    <row r="30138" spans="1:9">
      <c r="A30138" t="s">
        <v>4</v>
      </c>
      <c r="B30138" s="4" t="s">
        <v>5</v>
      </c>
      <c r="C30138" s="4" t="s">
        <v>10</v>
      </c>
    </row>
    <row r="30139" spans="1:9">
      <c r="A30139" t="n">
        <v>242406</v>
      </c>
      <c r="B30139" s="35" t="n">
        <v>16</v>
      </c>
      <c r="C30139" s="7" t="n">
        <v>500</v>
      </c>
    </row>
    <row r="30140" spans="1:9">
      <c r="A30140" t="s">
        <v>4</v>
      </c>
      <c r="B30140" s="4" t="s">
        <v>5</v>
      </c>
      <c r="C30140" s="4" t="s">
        <v>13</v>
      </c>
      <c r="D30140" s="4" t="s">
        <v>10</v>
      </c>
      <c r="E30140" s="4" t="s">
        <v>6</v>
      </c>
    </row>
    <row r="30141" spans="1:9">
      <c r="A30141" t="n">
        <v>242409</v>
      </c>
      <c r="B30141" s="40" t="n">
        <v>51</v>
      </c>
      <c r="C30141" s="7" t="n">
        <v>4</v>
      </c>
      <c r="D30141" s="7" t="n">
        <v>0</v>
      </c>
      <c r="E30141" s="7" t="s">
        <v>1744</v>
      </c>
    </row>
    <row r="30142" spans="1:9">
      <c r="A30142" t="s">
        <v>4</v>
      </c>
      <c r="B30142" s="4" t="s">
        <v>5</v>
      </c>
      <c r="C30142" s="4" t="s">
        <v>10</v>
      </c>
    </row>
    <row r="30143" spans="1:9">
      <c r="A30143" t="n">
        <v>242422</v>
      </c>
      <c r="B30143" s="35" t="n">
        <v>16</v>
      </c>
      <c r="C30143" s="7" t="n">
        <v>0</v>
      </c>
    </row>
    <row r="30144" spans="1:9">
      <c r="A30144" t="s">
        <v>4</v>
      </c>
      <c r="B30144" s="4" t="s">
        <v>5</v>
      </c>
      <c r="C30144" s="4" t="s">
        <v>10</v>
      </c>
      <c r="D30144" s="4" t="s">
        <v>13</v>
      </c>
      <c r="E30144" s="4" t="s">
        <v>9</v>
      </c>
      <c r="F30144" s="4" t="s">
        <v>72</v>
      </c>
      <c r="G30144" s="4" t="s">
        <v>13</v>
      </c>
      <c r="H30144" s="4" t="s">
        <v>13</v>
      </c>
      <c r="I30144" s="4" t="s">
        <v>13</v>
      </c>
      <c r="J30144" s="4" t="s">
        <v>9</v>
      </c>
      <c r="K30144" s="4" t="s">
        <v>72</v>
      </c>
      <c r="L30144" s="4" t="s">
        <v>13</v>
      </c>
      <c r="M30144" s="4" t="s">
        <v>13</v>
      </c>
    </row>
    <row r="30145" spans="1:13">
      <c r="A30145" t="n">
        <v>242425</v>
      </c>
      <c r="B30145" s="52" t="n">
        <v>26</v>
      </c>
      <c r="C30145" s="7" t="n">
        <v>0</v>
      </c>
      <c r="D30145" s="7" t="n">
        <v>17</v>
      </c>
      <c r="E30145" s="7" t="n">
        <v>52742</v>
      </c>
      <c r="F30145" s="7" t="s">
        <v>1751</v>
      </c>
      <c r="G30145" s="7" t="n">
        <v>2</v>
      </c>
      <c r="H30145" s="7" t="n">
        <v>3</v>
      </c>
      <c r="I30145" s="7" t="n">
        <v>17</v>
      </c>
      <c r="J30145" s="7" t="n">
        <v>52743</v>
      </c>
      <c r="K30145" s="7" t="s">
        <v>1752</v>
      </c>
      <c r="L30145" s="7" t="n">
        <v>2</v>
      </c>
      <c r="M30145" s="7" t="n">
        <v>0</v>
      </c>
    </row>
    <row r="30146" spans="1:13">
      <c r="A30146" t="s">
        <v>4</v>
      </c>
      <c r="B30146" s="4" t="s">
        <v>5</v>
      </c>
    </row>
    <row r="30147" spans="1:13">
      <c r="A30147" t="n">
        <v>242647</v>
      </c>
      <c r="B30147" s="53" t="n">
        <v>28</v>
      </c>
    </row>
    <row r="30148" spans="1:13">
      <c r="A30148" t="s">
        <v>4</v>
      </c>
      <c r="B30148" s="4" t="s">
        <v>5</v>
      </c>
      <c r="C30148" s="4" t="s">
        <v>13</v>
      </c>
      <c r="D30148" s="4" t="s">
        <v>10</v>
      </c>
      <c r="E30148" s="4" t="s">
        <v>6</v>
      </c>
      <c r="F30148" s="4" t="s">
        <v>6</v>
      </c>
      <c r="G30148" s="4" t="s">
        <v>6</v>
      </c>
      <c r="H30148" s="4" t="s">
        <v>6</v>
      </c>
    </row>
    <row r="30149" spans="1:13">
      <c r="A30149" t="n">
        <v>242648</v>
      </c>
      <c r="B30149" s="40" t="n">
        <v>51</v>
      </c>
      <c r="C30149" s="7" t="n">
        <v>3</v>
      </c>
      <c r="D30149" s="7" t="n">
        <v>0</v>
      </c>
      <c r="E30149" s="7" t="s">
        <v>1066</v>
      </c>
      <c r="F30149" s="7" t="s">
        <v>87</v>
      </c>
      <c r="G30149" s="7" t="s">
        <v>88</v>
      </c>
      <c r="H30149" s="7" t="s">
        <v>89</v>
      </c>
    </row>
    <row r="30150" spans="1:13">
      <c r="A30150" t="s">
        <v>4</v>
      </c>
      <c r="B30150" s="4" t="s">
        <v>5</v>
      </c>
      <c r="C30150" s="4" t="s">
        <v>10</v>
      </c>
      <c r="D30150" s="4" t="s">
        <v>22</v>
      </c>
      <c r="E30150" s="4" t="s">
        <v>22</v>
      </c>
      <c r="F30150" s="4" t="s">
        <v>22</v>
      </c>
      <c r="G30150" s="4" t="s">
        <v>10</v>
      </c>
      <c r="H30150" s="4" t="s">
        <v>10</v>
      </c>
    </row>
    <row r="30151" spans="1:13">
      <c r="A30151" t="n">
        <v>242661</v>
      </c>
      <c r="B30151" s="56" t="n">
        <v>60</v>
      </c>
      <c r="C30151" s="7" t="n">
        <v>0</v>
      </c>
      <c r="D30151" s="7" t="n">
        <v>0</v>
      </c>
      <c r="E30151" s="7" t="n">
        <v>30</v>
      </c>
      <c r="F30151" s="7" t="n">
        <v>0</v>
      </c>
      <c r="G30151" s="7" t="n">
        <v>1000</v>
      </c>
      <c r="H30151" s="7" t="n">
        <v>0</v>
      </c>
    </row>
    <row r="30152" spans="1:13">
      <c r="A30152" t="s">
        <v>4</v>
      </c>
      <c r="B30152" s="4" t="s">
        <v>5</v>
      </c>
      <c r="C30152" s="4" t="s">
        <v>10</v>
      </c>
    </row>
    <row r="30153" spans="1:13">
      <c r="A30153" t="n">
        <v>242680</v>
      </c>
      <c r="B30153" s="35" t="n">
        <v>16</v>
      </c>
      <c r="C30153" s="7" t="n">
        <v>500</v>
      </c>
    </row>
    <row r="30154" spans="1:13">
      <c r="A30154" t="s">
        <v>4</v>
      </c>
      <c r="B30154" s="4" t="s">
        <v>5</v>
      </c>
      <c r="C30154" s="4" t="s">
        <v>13</v>
      </c>
      <c r="D30154" s="4" t="s">
        <v>10</v>
      </c>
      <c r="E30154" s="4" t="s">
        <v>6</v>
      </c>
    </row>
    <row r="30155" spans="1:13">
      <c r="A30155" t="n">
        <v>242683</v>
      </c>
      <c r="B30155" s="40" t="n">
        <v>51</v>
      </c>
      <c r="C30155" s="7" t="n">
        <v>4</v>
      </c>
      <c r="D30155" s="7" t="n">
        <v>0</v>
      </c>
      <c r="E30155" s="7" t="s">
        <v>486</v>
      </c>
    </row>
    <row r="30156" spans="1:13">
      <c r="A30156" t="s">
        <v>4</v>
      </c>
      <c r="B30156" s="4" t="s">
        <v>5</v>
      </c>
      <c r="C30156" s="4" t="s">
        <v>10</v>
      </c>
    </row>
    <row r="30157" spans="1:13">
      <c r="A30157" t="n">
        <v>242696</v>
      </c>
      <c r="B30157" s="35" t="n">
        <v>16</v>
      </c>
      <c r="C30157" s="7" t="n">
        <v>0</v>
      </c>
    </row>
    <row r="30158" spans="1:13">
      <c r="A30158" t="s">
        <v>4</v>
      </c>
      <c r="B30158" s="4" t="s">
        <v>5</v>
      </c>
      <c r="C30158" s="4" t="s">
        <v>10</v>
      </c>
      <c r="D30158" s="4" t="s">
        <v>13</v>
      </c>
      <c r="E30158" s="4" t="s">
        <v>9</v>
      </c>
      <c r="F30158" s="4" t="s">
        <v>72</v>
      </c>
      <c r="G30158" s="4" t="s">
        <v>13</v>
      </c>
      <c r="H30158" s="4" t="s">
        <v>13</v>
      </c>
    </row>
    <row r="30159" spans="1:13">
      <c r="A30159" t="n">
        <v>242699</v>
      </c>
      <c r="B30159" s="52" t="n">
        <v>26</v>
      </c>
      <c r="C30159" s="7" t="n">
        <v>0</v>
      </c>
      <c r="D30159" s="7" t="n">
        <v>17</v>
      </c>
      <c r="E30159" s="7" t="n">
        <v>52744</v>
      </c>
      <c r="F30159" s="7" t="s">
        <v>1753</v>
      </c>
      <c r="G30159" s="7" t="n">
        <v>2</v>
      </c>
      <c r="H30159" s="7" t="n">
        <v>0</v>
      </c>
    </row>
    <row r="30160" spans="1:13">
      <c r="A30160" t="s">
        <v>4</v>
      </c>
      <c r="B30160" s="4" t="s">
        <v>5</v>
      </c>
    </row>
    <row r="30161" spans="1:13">
      <c r="A30161" t="n">
        <v>242731</v>
      </c>
      <c r="B30161" s="53" t="n">
        <v>28</v>
      </c>
    </row>
    <row r="30162" spans="1:13">
      <c r="A30162" t="s">
        <v>4</v>
      </c>
      <c r="B30162" s="4" t="s">
        <v>5</v>
      </c>
      <c r="C30162" s="4" t="s">
        <v>13</v>
      </c>
      <c r="D30162" s="4" t="s">
        <v>10</v>
      </c>
      <c r="E30162" s="4" t="s">
        <v>10</v>
      </c>
      <c r="F30162" s="4" t="s">
        <v>13</v>
      </c>
    </row>
    <row r="30163" spans="1:13">
      <c r="A30163" t="n">
        <v>242732</v>
      </c>
      <c r="B30163" s="29" t="n">
        <v>25</v>
      </c>
      <c r="C30163" s="7" t="n">
        <v>1</v>
      </c>
      <c r="D30163" s="7" t="n">
        <v>550</v>
      </c>
      <c r="E30163" s="7" t="n">
        <v>50</v>
      </c>
      <c r="F30163" s="7" t="n">
        <v>5</v>
      </c>
    </row>
    <row r="30164" spans="1:13">
      <c r="A30164" t="s">
        <v>4</v>
      </c>
      <c r="B30164" s="4" t="s">
        <v>5</v>
      </c>
      <c r="C30164" s="4" t="s">
        <v>6</v>
      </c>
      <c r="D30164" s="4" t="s">
        <v>10</v>
      </c>
    </row>
    <row r="30165" spans="1:13">
      <c r="A30165" t="n">
        <v>242739</v>
      </c>
      <c r="B30165" s="84" t="n">
        <v>29</v>
      </c>
      <c r="C30165" s="7" t="s">
        <v>1748</v>
      </c>
      <c r="D30165" s="7" t="n">
        <v>65533</v>
      </c>
    </row>
    <row r="30166" spans="1:13">
      <c r="A30166" t="s">
        <v>4</v>
      </c>
      <c r="B30166" s="4" t="s">
        <v>5</v>
      </c>
      <c r="C30166" s="4" t="s">
        <v>13</v>
      </c>
      <c r="D30166" s="4" t="s">
        <v>10</v>
      </c>
      <c r="E30166" s="4" t="s">
        <v>6</v>
      </c>
    </row>
    <row r="30167" spans="1:13">
      <c r="A30167" t="n">
        <v>242758</v>
      </c>
      <c r="B30167" s="40" t="n">
        <v>51</v>
      </c>
      <c r="C30167" s="7" t="n">
        <v>4</v>
      </c>
      <c r="D30167" s="7" t="n">
        <v>7033</v>
      </c>
      <c r="E30167" s="7" t="s">
        <v>158</v>
      </c>
    </row>
    <row r="30168" spans="1:13">
      <c r="A30168" t="s">
        <v>4</v>
      </c>
      <c r="B30168" s="4" t="s">
        <v>5</v>
      </c>
      <c r="C30168" s="4" t="s">
        <v>10</v>
      </c>
    </row>
    <row r="30169" spans="1:13">
      <c r="A30169" t="n">
        <v>242771</v>
      </c>
      <c r="B30169" s="35" t="n">
        <v>16</v>
      </c>
      <c r="C30169" s="7" t="n">
        <v>300</v>
      </c>
    </row>
    <row r="30170" spans="1:13">
      <c r="A30170" t="s">
        <v>4</v>
      </c>
      <c r="B30170" s="4" t="s">
        <v>5</v>
      </c>
      <c r="C30170" s="4" t="s">
        <v>10</v>
      </c>
      <c r="D30170" s="4" t="s">
        <v>13</v>
      </c>
      <c r="E30170" s="4" t="s">
        <v>9</v>
      </c>
      <c r="F30170" s="4" t="s">
        <v>72</v>
      </c>
      <c r="G30170" s="4" t="s">
        <v>13</v>
      </c>
      <c r="H30170" s="4" t="s">
        <v>13</v>
      </c>
    </row>
    <row r="30171" spans="1:13">
      <c r="A30171" t="n">
        <v>242774</v>
      </c>
      <c r="B30171" s="52" t="n">
        <v>26</v>
      </c>
      <c r="C30171" s="7" t="n">
        <v>7033</v>
      </c>
      <c r="D30171" s="7" t="n">
        <v>17</v>
      </c>
      <c r="E30171" s="7" t="n">
        <v>23326</v>
      </c>
      <c r="F30171" s="7" t="s">
        <v>1754</v>
      </c>
      <c r="G30171" s="7" t="n">
        <v>2</v>
      </c>
      <c r="H30171" s="7" t="n">
        <v>0</v>
      </c>
    </row>
    <row r="30172" spans="1:13">
      <c r="A30172" t="s">
        <v>4</v>
      </c>
      <c r="B30172" s="4" t="s">
        <v>5</v>
      </c>
    </row>
    <row r="30173" spans="1:13">
      <c r="A30173" t="n">
        <v>242797</v>
      </c>
      <c r="B30173" s="53" t="n">
        <v>28</v>
      </c>
    </row>
    <row r="30174" spans="1:13">
      <c r="A30174" t="s">
        <v>4</v>
      </c>
      <c r="B30174" s="4" t="s">
        <v>5</v>
      </c>
      <c r="C30174" s="4" t="s">
        <v>6</v>
      </c>
      <c r="D30174" s="4" t="s">
        <v>10</v>
      </c>
    </row>
    <row r="30175" spans="1:13">
      <c r="A30175" t="n">
        <v>242798</v>
      </c>
      <c r="B30175" s="84" t="n">
        <v>29</v>
      </c>
      <c r="C30175" s="7" t="s">
        <v>12</v>
      </c>
      <c r="D30175" s="7" t="n">
        <v>65533</v>
      </c>
    </row>
    <row r="30176" spans="1:13">
      <c r="A30176" t="s">
        <v>4</v>
      </c>
      <c r="B30176" s="4" t="s">
        <v>5</v>
      </c>
      <c r="C30176" s="4" t="s">
        <v>10</v>
      </c>
      <c r="D30176" s="4" t="s">
        <v>13</v>
      </c>
    </row>
    <row r="30177" spans="1:8">
      <c r="A30177" t="n">
        <v>242802</v>
      </c>
      <c r="B30177" s="54" t="n">
        <v>89</v>
      </c>
      <c r="C30177" s="7" t="n">
        <v>65533</v>
      </c>
      <c r="D30177" s="7" t="n">
        <v>1</v>
      </c>
    </row>
    <row r="30178" spans="1:8">
      <c r="A30178" t="s">
        <v>4</v>
      </c>
      <c r="B30178" s="4" t="s">
        <v>5</v>
      </c>
      <c r="C30178" s="4" t="s">
        <v>13</v>
      </c>
      <c r="D30178" s="4" t="s">
        <v>10</v>
      </c>
      <c r="E30178" s="4" t="s">
        <v>10</v>
      </c>
      <c r="F30178" s="4" t="s">
        <v>13</v>
      </c>
    </row>
    <row r="30179" spans="1:8">
      <c r="A30179" t="n">
        <v>242806</v>
      </c>
      <c r="B30179" s="29" t="n">
        <v>25</v>
      </c>
      <c r="C30179" s="7" t="n">
        <v>1</v>
      </c>
      <c r="D30179" s="7" t="n">
        <v>65535</v>
      </c>
      <c r="E30179" s="7" t="n">
        <v>65535</v>
      </c>
      <c r="F30179" s="7" t="n">
        <v>0</v>
      </c>
    </row>
    <row r="30180" spans="1:8">
      <c r="A30180" t="s">
        <v>4</v>
      </c>
      <c r="B30180" s="4" t="s">
        <v>5</v>
      </c>
      <c r="C30180" s="4" t="s">
        <v>13</v>
      </c>
      <c r="D30180" s="4" t="s">
        <v>10</v>
      </c>
      <c r="E30180" s="4" t="s">
        <v>6</v>
      </c>
    </row>
    <row r="30181" spans="1:8">
      <c r="A30181" t="n">
        <v>242813</v>
      </c>
      <c r="B30181" s="40" t="n">
        <v>51</v>
      </c>
      <c r="C30181" s="7" t="n">
        <v>4</v>
      </c>
      <c r="D30181" s="7" t="n">
        <v>7032</v>
      </c>
      <c r="E30181" s="7" t="s">
        <v>882</v>
      </c>
    </row>
    <row r="30182" spans="1:8">
      <c r="A30182" t="s">
        <v>4</v>
      </c>
      <c r="B30182" s="4" t="s">
        <v>5</v>
      </c>
      <c r="C30182" s="4" t="s">
        <v>10</v>
      </c>
    </row>
    <row r="30183" spans="1:8">
      <c r="A30183" t="n">
        <v>242826</v>
      </c>
      <c r="B30183" s="35" t="n">
        <v>16</v>
      </c>
      <c r="C30183" s="7" t="n">
        <v>0</v>
      </c>
    </row>
    <row r="30184" spans="1:8">
      <c r="A30184" t="s">
        <v>4</v>
      </c>
      <c r="B30184" s="4" t="s">
        <v>5</v>
      </c>
      <c r="C30184" s="4" t="s">
        <v>10</v>
      </c>
      <c r="D30184" s="4" t="s">
        <v>13</v>
      </c>
      <c r="E30184" s="4" t="s">
        <v>9</v>
      </c>
      <c r="F30184" s="4" t="s">
        <v>72</v>
      </c>
      <c r="G30184" s="4" t="s">
        <v>13</v>
      </c>
      <c r="H30184" s="4" t="s">
        <v>13</v>
      </c>
      <c r="I30184" s="4" t="s">
        <v>13</v>
      </c>
    </row>
    <row r="30185" spans="1:8">
      <c r="A30185" t="n">
        <v>242829</v>
      </c>
      <c r="B30185" s="52" t="n">
        <v>26</v>
      </c>
      <c r="C30185" s="7" t="n">
        <v>7032</v>
      </c>
      <c r="D30185" s="7" t="n">
        <v>17</v>
      </c>
      <c r="E30185" s="7" t="n">
        <v>18469</v>
      </c>
      <c r="F30185" s="7" t="s">
        <v>1755</v>
      </c>
      <c r="G30185" s="7" t="n">
        <v>8</v>
      </c>
      <c r="H30185" s="7" t="n">
        <v>2</v>
      </c>
      <c r="I30185" s="7" t="n">
        <v>0</v>
      </c>
    </row>
    <row r="30186" spans="1:8">
      <c r="A30186" t="s">
        <v>4</v>
      </c>
      <c r="B30186" s="4" t="s">
        <v>5</v>
      </c>
      <c r="C30186" s="4" t="s">
        <v>10</v>
      </c>
    </row>
    <row r="30187" spans="1:8">
      <c r="A30187" t="n">
        <v>242850</v>
      </c>
      <c r="B30187" s="35" t="n">
        <v>16</v>
      </c>
      <c r="C30187" s="7" t="n">
        <v>1</v>
      </c>
    </row>
    <row r="30188" spans="1:8">
      <c r="A30188" t="s">
        <v>4</v>
      </c>
      <c r="B30188" s="4" t="s">
        <v>5</v>
      </c>
      <c r="C30188" s="4" t="s">
        <v>13</v>
      </c>
      <c r="D30188" s="4" t="s">
        <v>10</v>
      </c>
    </row>
    <row r="30189" spans="1:8">
      <c r="A30189" t="n">
        <v>242853</v>
      </c>
      <c r="B30189" s="14" t="n">
        <v>50</v>
      </c>
      <c r="C30189" s="7" t="n">
        <v>52</v>
      </c>
      <c r="D30189" s="7" t="n">
        <v>18469</v>
      </c>
    </row>
    <row r="30190" spans="1:8">
      <c r="A30190" t="s">
        <v>4</v>
      </c>
      <c r="B30190" s="4" t="s">
        <v>5</v>
      </c>
      <c r="C30190" s="4" t="s">
        <v>10</v>
      </c>
      <c r="D30190" s="4" t="s">
        <v>13</v>
      </c>
    </row>
    <row r="30191" spans="1:8">
      <c r="A30191" t="n">
        <v>242857</v>
      </c>
      <c r="B30191" s="54" t="n">
        <v>89</v>
      </c>
      <c r="C30191" s="7" t="n">
        <v>65533</v>
      </c>
      <c r="D30191" s="7" t="n">
        <v>0</v>
      </c>
    </row>
    <row r="30192" spans="1:8">
      <c r="A30192" t="s">
        <v>4</v>
      </c>
      <c r="B30192" s="4" t="s">
        <v>5</v>
      </c>
      <c r="C30192" s="4" t="s">
        <v>13</v>
      </c>
      <c r="D30192" s="4" t="s">
        <v>10</v>
      </c>
      <c r="E30192" s="4" t="s">
        <v>10</v>
      </c>
      <c r="F30192" s="4" t="s">
        <v>10</v>
      </c>
      <c r="G30192" s="4" t="s">
        <v>10</v>
      </c>
      <c r="H30192" s="4" t="s">
        <v>10</v>
      </c>
      <c r="I30192" s="4" t="s">
        <v>6</v>
      </c>
      <c r="J30192" s="4" t="s">
        <v>22</v>
      </c>
      <c r="K30192" s="4" t="s">
        <v>22</v>
      </c>
      <c r="L30192" s="4" t="s">
        <v>22</v>
      </c>
      <c r="M30192" s="4" t="s">
        <v>9</v>
      </c>
      <c r="N30192" s="4" t="s">
        <v>9</v>
      </c>
      <c r="O30192" s="4" t="s">
        <v>22</v>
      </c>
      <c r="P30192" s="4" t="s">
        <v>22</v>
      </c>
      <c r="Q30192" s="4" t="s">
        <v>22</v>
      </c>
      <c r="R30192" s="4" t="s">
        <v>22</v>
      </c>
      <c r="S30192" s="4" t="s">
        <v>13</v>
      </c>
    </row>
    <row r="30193" spans="1:19">
      <c r="A30193" t="n">
        <v>242861</v>
      </c>
      <c r="B30193" s="83" t="n">
        <v>39</v>
      </c>
      <c r="C30193" s="7" t="n">
        <v>12</v>
      </c>
      <c r="D30193" s="7" t="n">
        <v>65533</v>
      </c>
      <c r="E30193" s="7" t="n">
        <v>209</v>
      </c>
      <c r="F30193" s="7" t="n">
        <v>0</v>
      </c>
      <c r="G30193" s="7" t="n">
        <v>7032</v>
      </c>
      <c r="H30193" s="7" t="n">
        <v>259</v>
      </c>
      <c r="I30193" s="7" t="s">
        <v>12</v>
      </c>
      <c r="J30193" s="7" t="n">
        <v>0</v>
      </c>
      <c r="K30193" s="7" t="n">
        <v>0.349999994039536</v>
      </c>
      <c r="L30193" s="7" t="n">
        <v>0</v>
      </c>
      <c r="M30193" s="7" t="n">
        <v>0</v>
      </c>
      <c r="N30193" s="7" t="n">
        <v>0</v>
      </c>
      <c r="O30193" s="7" t="n">
        <v>0</v>
      </c>
      <c r="P30193" s="7" t="n">
        <v>0.400000005960464</v>
      </c>
      <c r="Q30193" s="7" t="n">
        <v>0.400000005960464</v>
      </c>
      <c r="R30193" s="7" t="n">
        <v>0.400000005960464</v>
      </c>
      <c r="S30193" s="7" t="n">
        <v>255</v>
      </c>
    </row>
    <row r="30194" spans="1:19">
      <c r="A30194" t="s">
        <v>4</v>
      </c>
      <c r="B30194" s="4" t="s">
        <v>5</v>
      </c>
      <c r="C30194" s="4" t="s">
        <v>10</v>
      </c>
      <c r="D30194" s="4" t="s">
        <v>9</v>
      </c>
      <c r="E30194" s="4" t="s">
        <v>9</v>
      </c>
      <c r="F30194" s="4" t="s">
        <v>9</v>
      </c>
      <c r="G30194" s="4" t="s">
        <v>9</v>
      </c>
      <c r="H30194" s="4" t="s">
        <v>10</v>
      </c>
      <c r="I30194" s="4" t="s">
        <v>13</v>
      </c>
    </row>
    <row r="30195" spans="1:19">
      <c r="A30195" t="n">
        <v>242911</v>
      </c>
      <c r="B30195" s="90" t="n">
        <v>66</v>
      </c>
      <c r="C30195" s="7" t="n">
        <v>7032</v>
      </c>
      <c r="D30195" s="7" t="n">
        <v>1065353216</v>
      </c>
      <c r="E30195" s="7" t="n">
        <v>1065353216</v>
      </c>
      <c r="F30195" s="7" t="n">
        <v>1065353216</v>
      </c>
      <c r="G30195" s="7" t="n">
        <v>0</v>
      </c>
      <c r="H30195" s="7" t="n">
        <v>1000</v>
      </c>
      <c r="I30195" s="7" t="n">
        <v>3</v>
      </c>
    </row>
    <row r="30196" spans="1:19">
      <c r="A30196" t="s">
        <v>4</v>
      </c>
      <c r="B30196" s="4" t="s">
        <v>5</v>
      </c>
      <c r="C30196" s="4" t="s">
        <v>13</v>
      </c>
      <c r="D30196" s="4" t="s">
        <v>10</v>
      </c>
      <c r="E30196" s="4" t="s">
        <v>22</v>
      </c>
      <c r="F30196" s="4" t="s">
        <v>10</v>
      </c>
      <c r="G30196" s="4" t="s">
        <v>9</v>
      </c>
      <c r="H30196" s="4" t="s">
        <v>9</v>
      </c>
      <c r="I30196" s="4" t="s">
        <v>10</v>
      </c>
      <c r="J30196" s="4" t="s">
        <v>10</v>
      </c>
      <c r="K30196" s="4" t="s">
        <v>9</v>
      </c>
      <c r="L30196" s="4" t="s">
        <v>9</v>
      </c>
      <c r="M30196" s="4" t="s">
        <v>9</v>
      </c>
      <c r="N30196" s="4" t="s">
        <v>9</v>
      </c>
      <c r="O30196" s="4" t="s">
        <v>6</v>
      </c>
    </row>
    <row r="30197" spans="1:19">
      <c r="A30197" t="n">
        <v>242933</v>
      </c>
      <c r="B30197" s="14" t="n">
        <v>50</v>
      </c>
      <c r="C30197" s="7" t="n">
        <v>0</v>
      </c>
      <c r="D30197" s="7" t="n">
        <v>4120</v>
      </c>
      <c r="E30197" s="7" t="n">
        <v>1</v>
      </c>
      <c r="F30197" s="7" t="n">
        <v>500</v>
      </c>
      <c r="G30197" s="7" t="n">
        <v>0</v>
      </c>
      <c r="H30197" s="7" t="n">
        <v>0</v>
      </c>
      <c r="I30197" s="7" t="n">
        <v>0</v>
      </c>
      <c r="J30197" s="7" t="n">
        <v>65533</v>
      </c>
      <c r="K30197" s="7" t="n">
        <v>0</v>
      </c>
      <c r="L30197" s="7" t="n">
        <v>0</v>
      </c>
      <c r="M30197" s="7" t="n">
        <v>0</v>
      </c>
      <c r="N30197" s="7" t="n">
        <v>0</v>
      </c>
      <c r="O30197" s="7" t="s">
        <v>12</v>
      </c>
    </row>
    <row r="30198" spans="1:19">
      <c r="A30198" t="s">
        <v>4</v>
      </c>
      <c r="B30198" s="4" t="s">
        <v>5</v>
      </c>
      <c r="C30198" s="4" t="s">
        <v>10</v>
      </c>
    </row>
    <row r="30199" spans="1:19">
      <c r="A30199" t="n">
        <v>242972</v>
      </c>
      <c r="B30199" s="35" t="n">
        <v>16</v>
      </c>
      <c r="C30199" s="7" t="n">
        <v>500</v>
      </c>
    </row>
    <row r="30200" spans="1:19">
      <c r="A30200" t="s">
        <v>4</v>
      </c>
      <c r="B30200" s="4" t="s">
        <v>5</v>
      </c>
      <c r="C30200" s="4" t="s">
        <v>13</v>
      </c>
      <c r="D30200" s="4" t="s">
        <v>10</v>
      </c>
      <c r="E30200" s="4" t="s">
        <v>22</v>
      </c>
      <c r="F30200" s="4" t="s">
        <v>10</v>
      </c>
      <c r="G30200" s="4" t="s">
        <v>9</v>
      </c>
      <c r="H30200" s="4" t="s">
        <v>9</v>
      </c>
      <c r="I30200" s="4" t="s">
        <v>10</v>
      </c>
      <c r="J30200" s="4" t="s">
        <v>10</v>
      </c>
      <c r="K30200" s="4" t="s">
        <v>9</v>
      </c>
      <c r="L30200" s="4" t="s">
        <v>9</v>
      </c>
      <c r="M30200" s="4" t="s">
        <v>9</v>
      </c>
      <c r="N30200" s="4" t="s">
        <v>9</v>
      </c>
      <c r="O30200" s="4" t="s">
        <v>6</v>
      </c>
    </row>
    <row r="30201" spans="1:19">
      <c r="A30201" t="n">
        <v>242975</v>
      </c>
      <c r="B30201" s="14" t="n">
        <v>50</v>
      </c>
      <c r="C30201" s="7" t="n">
        <v>0</v>
      </c>
      <c r="D30201" s="7" t="n">
        <v>4407</v>
      </c>
      <c r="E30201" s="7" t="n">
        <v>0.800000011920929</v>
      </c>
      <c r="F30201" s="7" t="n">
        <v>0</v>
      </c>
      <c r="G30201" s="7" t="n">
        <v>0</v>
      </c>
      <c r="H30201" s="7" t="n">
        <v>0</v>
      </c>
      <c r="I30201" s="7" t="n">
        <v>0</v>
      </c>
      <c r="J30201" s="7" t="n">
        <v>65533</v>
      </c>
      <c r="K30201" s="7" t="n">
        <v>0</v>
      </c>
      <c r="L30201" s="7" t="n">
        <v>0</v>
      </c>
      <c r="M30201" s="7" t="n">
        <v>0</v>
      </c>
      <c r="N30201" s="7" t="n">
        <v>0</v>
      </c>
      <c r="O30201" s="7" t="s">
        <v>12</v>
      </c>
    </row>
    <row r="30202" spans="1:19">
      <c r="A30202" t="s">
        <v>4</v>
      </c>
      <c r="B30202" s="4" t="s">
        <v>5</v>
      </c>
      <c r="C30202" s="4" t="s">
        <v>10</v>
      </c>
    </row>
    <row r="30203" spans="1:19">
      <c r="A30203" t="n">
        <v>243014</v>
      </c>
      <c r="B30203" s="35" t="n">
        <v>16</v>
      </c>
      <c r="C30203" s="7" t="n">
        <v>500</v>
      </c>
    </row>
    <row r="30204" spans="1:19">
      <c r="A30204" t="s">
        <v>4</v>
      </c>
      <c r="B30204" s="4" t="s">
        <v>5</v>
      </c>
      <c r="C30204" s="4" t="s">
        <v>13</v>
      </c>
      <c r="D30204" s="4" t="s">
        <v>10</v>
      </c>
      <c r="E30204" s="4" t="s">
        <v>6</v>
      </c>
      <c r="F30204" s="4" t="s">
        <v>6</v>
      </c>
      <c r="G30204" s="4" t="s">
        <v>6</v>
      </c>
      <c r="H30204" s="4" t="s">
        <v>6</v>
      </c>
    </row>
    <row r="30205" spans="1:19">
      <c r="A30205" t="n">
        <v>243017</v>
      </c>
      <c r="B30205" s="40" t="n">
        <v>51</v>
      </c>
      <c r="C30205" s="7" t="n">
        <v>3</v>
      </c>
      <c r="D30205" s="7" t="n">
        <v>0</v>
      </c>
      <c r="E30205" s="7" t="s">
        <v>1756</v>
      </c>
      <c r="F30205" s="7" t="s">
        <v>87</v>
      </c>
      <c r="G30205" s="7" t="s">
        <v>88</v>
      </c>
      <c r="H30205" s="7" t="s">
        <v>89</v>
      </c>
    </row>
    <row r="30206" spans="1:19">
      <c r="A30206" t="s">
        <v>4</v>
      </c>
      <c r="B30206" s="4" t="s">
        <v>5</v>
      </c>
      <c r="C30206" s="4" t="s">
        <v>10</v>
      </c>
      <c r="D30206" s="4" t="s">
        <v>22</v>
      </c>
      <c r="E30206" s="4" t="s">
        <v>22</v>
      </c>
      <c r="F30206" s="4" t="s">
        <v>22</v>
      </c>
      <c r="G30206" s="4" t="s">
        <v>10</v>
      </c>
      <c r="H30206" s="4" t="s">
        <v>10</v>
      </c>
    </row>
    <row r="30207" spans="1:19">
      <c r="A30207" t="n">
        <v>243030</v>
      </c>
      <c r="B30207" s="56" t="n">
        <v>60</v>
      </c>
      <c r="C30207" s="7" t="n">
        <v>0</v>
      </c>
      <c r="D30207" s="7" t="n">
        <v>0</v>
      </c>
      <c r="E30207" s="7" t="n">
        <v>0</v>
      </c>
      <c r="F30207" s="7" t="n">
        <v>0</v>
      </c>
      <c r="G30207" s="7" t="n">
        <v>1000</v>
      </c>
      <c r="H30207" s="7" t="n">
        <v>0</v>
      </c>
    </row>
    <row r="30208" spans="1:19">
      <c r="A30208" t="s">
        <v>4</v>
      </c>
      <c r="B30208" s="4" t="s">
        <v>5</v>
      </c>
      <c r="C30208" s="4" t="s">
        <v>10</v>
      </c>
    </row>
    <row r="30209" spans="1:19">
      <c r="A30209" t="n">
        <v>243049</v>
      </c>
      <c r="B30209" s="35" t="n">
        <v>16</v>
      </c>
      <c r="C30209" s="7" t="n">
        <v>2000</v>
      </c>
    </row>
    <row r="30210" spans="1:19">
      <c r="A30210" t="s">
        <v>4</v>
      </c>
      <c r="B30210" s="4" t="s">
        <v>5</v>
      </c>
      <c r="C30210" s="4" t="s">
        <v>13</v>
      </c>
      <c r="D30210" s="4" t="s">
        <v>10</v>
      </c>
      <c r="E30210" s="4" t="s">
        <v>6</v>
      </c>
      <c r="F30210" s="4" t="s">
        <v>6</v>
      </c>
      <c r="G30210" s="4" t="s">
        <v>6</v>
      </c>
      <c r="H30210" s="4" t="s">
        <v>6</v>
      </c>
    </row>
    <row r="30211" spans="1:19">
      <c r="A30211" t="n">
        <v>243052</v>
      </c>
      <c r="B30211" s="40" t="n">
        <v>51</v>
      </c>
      <c r="C30211" s="7" t="n">
        <v>3</v>
      </c>
      <c r="D30211" s="7" t="n">
        <v>0</v>
      </c>
      <c r="E30211" s="7" t="s">
        <v>1203</v>
      </c>
      <c r="F30211" s="7" t="s">
        <v>89</v>
      </c>
      <c r="G30211" s="7" t="s">
        <v>88</v>
      </c>
      <c r="H30211" s="7" t="s">
        <v>89</v>
      </c>
    </row>
    <row r="30212" spans="1:19">
      <c r="A30212" t="s">
        <v>4</v>
      </c>
      <c r="B30212" s="4" t="s">
        <v>5</v>
      </c>
      <c r="C30212" s="4" t="s">
        <v>13</v>
      </c>
      <c r="D30212" s="4" t="s">
        <v>10</v>
      </c>
      <c r="E30212" s="4" t="s">
        <v>22</v>
      </c>
    </row>
    <row r="30213" spans="1:19">
      <c r="A30213" t="n">
        <v>243065</v>
      </c>
      <c r="B30213" s="28" t="n">
        <v>58</v>
      </c>
      <c r="C30213" s="7" t="n">
        <v>0</v>
      </c>
      <c r="D30213" s="7" t="n">
        <v>1000</v>
      </c>
      <c r="E30213" s="7" t="n">
        <v>1</v>
      </c>
    </row>
    <row r="30214" spans="1:19">
      <c r="A30214" t="s">
        <v>4</v>
      </c>
      <c r="B30214" s="4" t="s">
        <v>5</v>
      </c>
      <c r="C30214" s="4" t="s">
        <v>13</v>
      </c>
      <c r="D30214" s="4" t="s">
        <v>10</v>
      </c>
      <c r="E30214" s="4" t="s">
        <v>10</v>
      </c>
    </row>
    <row r="30215" spans="1:19">
      <c r="A30215" t="n">
        <v>243073</v>
      </c>
      <c r="B30215" s="14" t="n">
        <v>50</v>
      </c>
      <c r="C30215" s="7" t="n">
        <v>1</v>
      </c>
      <c r="D30215" s="7" t="n">
        <v>8203</v>
      </c>
      <c r="E30215" s="7" t="n">
        <v>1000</v>
      </c>
    </row>
    <row r="30216" spans="1:19">
      <c r="A30216" t="s">
        <v>4</v>
      </c>
      <c r="B30216" s="4" t="s">
        <v>5</v>
      </c>
      <c r="C30216" s="4" t="s">
        <v>13</v>
      </c>
      <c r="D30216" s="4" t="s">
        <v>10</v>
      </c>
      <c r="E30216" s="4" t="s">
        <v>10</v>
      </c>
    </row>
    <row r="30217" spans="1:19">
      <c r="A30217" t="n">
        <v>243079</v>
      </c>
      <c r="B30217" s="14" t="n">
        <v>50</v>
      </c>
      <c r="C30217" s="7" t="n">
        <v>1</v>
      </c>
      <c r="D30217" s="7" t="n">
        <v>8121</v>
      </c>
      <c r="E30217" s="7" t="n">
        <v>1000</v>
      </c>
    </row>
    <row r="30218" spans="1:19">
      <c r="A30218" t="s">
        <v>4</v>
      </c>
      <c r="B30218" s="4" t="s">
        <v>5</v>
      </c>
      <c r="C30218" s="4" t="s">
        <v>13</v>
      </c>
      <c r="D30218" s="4" t="s">
        <v>10</v>
      </c>
    </row>
    <row r="30219" spans="1:19">
      <c r="A30219" t="n">
        <v>243085</v>
      </c>
      <c r="B30219" s="28" t="n">
        <v>58</v>
      </c>
      <c r="C30219" s="7" t="n">
        <v>255</v>
      </c>
      <c r="D30219" s="7" t="n">
        <v>0</v>
      </c>
    </row>
    <row r="30220" spans="1:19">
      <c r="A30220" t="s">
        <v>4</v>
      </c>
      <c r="B30220" s="4" t="s">
        <v>5</v>
      </c>
      <c r="C30220" s="4" t="s">
        <v>13</v>
      </c>
      <c r="D30220" s="4" t="s">
        <v>13</v>
      </c>
      <c r="E30220" s="4" t="s">
        <v>9</v>
      </c>
      <c r="F30220" s="4" t="s">
        <v>13</v>
      </c>
      <c r="G30220" s="4" t="s">
        <v>13</v>
      </c>
    </row>
    <row r="30221" spans="1:19">
      <c r="A30221" t="n">
        <v>243089</v>
      </c>
      <c r="B30221" s="95" t="n">
        <v>8</v>
      </c>
      <c r="C30221" s="7" t="n">
        <v>5</v>
      </c>
      <c r="D30221" s="7" t="n">
        <v>0</v>
      </c>
      <c r="E30221" s="7" t="n">
        <v>0</v>
      </c>
      <c r="F30221" s="7" t="n">
        <v>19</v>
      </c>
      <c r="G30221" s="7" t="n">
        <v>1</v>
      </c>
    </row>
    <row r="30222" spans="1:19">
      <c r="A30222" t="s">
        <v>4</v>
      </c>
      <c r="B30222" s="4" t="s">
        <v>5</v>
      </c>
      <c r="C30222" s="4" t="s">
        <v>13</v>
      </c>
      <c r="D30222" s="4" t="s">
        <v>6</v>
      </c>
      <c r="E30222" s="4" t="s">
        <v>10</v>
      </c>
    </row>
    <row r="30223" spans="1:19">
      <c r="A30223" t="n">
        <v>243098</v>
      </c>
      <c r="B30223" s="20" t="n">
        <v>94</v>
      </c>
      <c r="C30223" s="7" t="n">
        <v>1</v>
      </c>
      <c r="D30223" s="7" t="s">
        <v>1687</v>
      </c>
      <c r="E30223" s="7" t="n">
        <v>1</v>
      </c>
    </row>
    <row r="30224" spans="1:19">
      <c r="A30224" t="s">
        <v>4</v>
      </c>
      <c r="B30224" s="4" t="s">
        <v>5</v>
      </c>
      <c r="C30224" s="4" t="s">
        <v>13</v>
      </c>
      <c r="D30224" s="4" t="s">
        <v>6</v>
      </c>
      <c r="E30224" s="4" t="s">
        <v>10</v>
      </c>
    </row>
    <row r="30225" spans="1:8">
      <c r="A30225" t="n">
        <v>243111</v>
      </c>
      <c r="B30225" s="20" t="n">
        <v>94</v>
      </c>
      <c r="C30225" s="7" t="n">
        <v>1</v>
      </c>
      <c r="D30225" s="7" t="s">
        <v>1687</v>
      </c>
      <c r="E30225" s="7" t="n">
        <v>2</v>
      </c>
    </row>
    <row r="30226" spans="1:8">
      <c r="A30226" t="s">
        <v>4</v>
      </c>
      <c r="B30226" s="4" t="s">
        <v>5</v>
      </c>
      <c r="C30226" s="4" t="s">
        <v>13</v>
      </c>
      <c r="D30226" s="4" t="s">
        <v>6</v>
      </c>
      <c r="E30226" s="4" t="s">
        <v>10</v>
      </c>
    </row>
    <row r="30227" spans="1:8">
      <c r="A30227" t="n">
        <v>243124</v>
      </c>
      <c r="B30227" s="20" t="n">
        <v>94</v>
      </c>
      <c r="C30227" s="7" t="n">
        <v>0</v>
      </c>
      <c r="D30227" s="7" t="s">
        <v>1687</v>
      </c>
      <c r="E30227" s="7" t="n">
        <v>4</v>
      </c>
    </row>
    <row r="30228" spans="1:8">
      <c r="A30228" t="s">
        <v>4</v>
      </c>
      <c r="B30228" s="4" t="s">
        <v>5</v>
      </c>
      <c r="C30228" s="4" t="s">
        <v>10</v>
      </c>
      <c r="D30228" s="4" t="s">
        <v>22</v>
      </c>
      <c r="E30228" s="4" t="s">
        <v>22</v>
      </c>
      <c r="F30228" s="4" t="s">
        <v>22</v>
      </c>
      <c r="G30228" s="4" t="s">
        <v>22</v>
      </c>
    </row>
    <row r="30229" spans="1:8">
      <c r="A30229" t="n">
        <v>243137</v>
      </c>
      <c r="B30229" s="24" t="n">
        <v>46</v>
      </c>
      <c r="C30229" s="7" t="n">
        <v>7032</v>
      </c>
      <c r="D30229" s="7" t="n">
        <v>-77.5999984741211</v>
      </c>
      <c r="E30229" s="7" t="n">
        <v>-38.0900001525879</v>
      </c>
      <c r="F30229" s="7" t="n">
        <v>91.3099975585938</v>
      </c>
      <c r="G30229" s="7" t="n">
        <v>82.8000030517578</v>
      </c>
    </row>
    <row r="30230" spans="1:8">
      <c r="A30230" t="s">
        <v>4</v>
      </c>
      <c r="B30230" s="4" t="s">
        <v>5</v>
      </c>
      <c r="C30230" s="4" t="s">
        <v>10</v>
      </c>
      <c r="D30230" s="4" t="s">
        <v>9</v>
      </c>
      <c r="E30230" s="4" t="s">
        <v>9</v>
      </c>
      <c r="F30230" s="4" t="s">
        <v>9</v>
      </c>
      <c r="G30230" s="4" t="s">
        <v>9</v>
      </c>
      <c r="H30230" s="4" t="s">
        <v>10</v>
      </c>
      <c r="I30230" s="4" t="s">
        <v>13</v>
      </c>
    </row>
    <row r="30231" spans="1:8">
      <c r="A30231" t="n">
        <v>243156</v>
      </c>
      <c r="B30231" s="90" t="n">
        <v>66</v>
      </c>
      <c r="C30231" s="7" t="n">
        <v>7032</v>
      </c>
      <c r="D30231" s="7" t="n">
        <v>1065353216</v>
      </c>
      <c r="E30231" s="7" t="n">
        <v>1065353216</v>
      </c>
      <c r="F30231" s="7" t="n">
        <v>1065353216</v>
      </c>
      <c r="G30231" s="7" t="n">
        <v>1065353216</v>
      </c>
      <c r="H30231" s="7" t="n">
        <v>1</v>
      </c>
      <c r="I30231" s="7" t="n">
        <v>3</v>
      </c>
    </row>
    <row r="30232" spans="1:8">
      <c r="A30232" t="s">
        <v>4</v>
      </c>
      <c r="B30232" s="4" t="s">
        <v>5</v>
      </c>
      <c r="C30232" s="4" t="s">
        <v>13</v>
      </c>
      <c r="D30232" s="4" t="s">
        <v>10</v>
      </c>
      <c r="E30232" s="4" t="s">
        <v>22</v>
      </c>
    </row>
    <row r="30233" spans="1:8">
      <c r="A30233" t="n">
        <v>243178</v>
      </c>
      <c r="B30233" s="28" t="n">
        <v>58</v>
      </c>
      <c r="C30233" s="7" t="n">
        <v>0</v>
      </c>
      <c r="D30233" s="7" t="n">
        <v>1000</v>
      </c>
      <c r="E30233" s="7" t="n">
        <v>1</v>
      </c>
    </row>
    <row r="30234" spans="1:8">
      <c r="A30234" t="s">
        <v>4</v>
      </c>
      <c r="B30234" s="4" t="s">
        <v>5</v>
      </c>
      <c r="C30234" s="4" t="s">
        <v>13</v>
      </c>
      <c r="D30234" s="4" t="s">
        <v>10</v>
      </c>
    </row>
    <row r="30235" spans="1:8">
      <c r="A30235" t="n">
        <v>243186</v>
      </c>
      <c r="B30235" s="28" t="n">
        <v>58</v>
      </c>
      <c r="C30235" s="7" t="n">
        <v>255</v>
      </c>
      <c r="D30235" s="7" t="n">
        <v>0</v>
      </c>
    </row>
    <row r="30236" spans="1:8">
      <c r="A30236" t="s">
        <v>4</v>
      </c>
      <c r="B30236" s="4" t="s">
        <v>5</v>
      </c>
      <c r="C30236" s="4" t="s">
        <v>13</v>
      </c>
      <c r="D30236" s="4" t="s">
        <v>10</v>
      </c>
      <c r="E30236" s="4" t="s">
        <v>13</v>
      </c>
    </row>
    <row r="30237" spans="1:8">
      <c r="A30237" t="n">
        <v>243190</v>
      </c>
      <c r="B30237" s="38" t="n">
        <v>36</v>
      </c>
      <c r="C30237" s="7" t="n">
        <v>9</v>
      </c>
      <c r="D30237" s="7" t="n">
        <v>1</v>
      </c>
      <c r="E30237" s="7" t="n">
        <v>0</v>
      </c>
    </row>
    <row r="30238" spans="1:8">
      <c r="A30238" t="s">
        <v>4</v>
      </c>
      <c r="B30238" s="4" t="s">
        <v>5</v>
      </c>
      <c r="C30238" s="4" t="s">
        <v>13</v>
      </c>
      <c r="D30238" s="4" t="s">
        <v>10</v>
      </c>
      <c r="E30238" s="4" t="s">
        <v>13</v>
      </c>
    </row>
    <row r="30239" spans="1:8">
      <c r="A30239" t="n">
        <v>243195</v>
      </c>
      <c r="B30239" s="38" t="n">
        <v>36</v>
      </c>
      <c r="C30239" s="7" t="n">
        <v>9</v>
      </c>
      <c r="D30239" s="7" t="n">
        <v>2</v>
      </c>
      <c r="E30239" s="7" t="n">
        <v>0</v>
      </c>
    </row>
    <row r="30240" spans="1:8">
      <c r="A30240" t="s">
        <v>4</v>
      </c>
      <c r="B30240" s="4" t="s">
        <v>5</v>
      </c>
      <c r="C30240" s="4" t="s">
        <v>13</v>
      </c>
      <c r="D30240" s="4" t="s">
        <v>10</v>
      </c>
      <c r="E30240" s="4" t="s">
        <v>13</v>
      </c>
    </row>
    <row r="30241" spans="1:9">
      <c r="A30241" t="n">
        <v>243200</v>
      </c>
      <c r="B30241" s="38" t="n">
        <v>36</v>
      </c>
      <c r="C30241" s="7" t="n">
        <v>9</v>
      </c>
      <c r="D30241" s="7" t="n">
        <v>3</v>
      </c>
      <c r="E30241" s="7" t="n">
        <v>0</v>
      </c>
    </row>
    <row r="30242" spans="1:9">
      <c r="A30242" t="s">
        <v>4</v>
      </c>
      <c r="B30242" s="4" t="s">
        <v>5</v>
      </c>
      <c r="C30242" s="4" t="s">
        <v>13</v>
      </c>
      <c r="D30242" s="4" t="s">
        <v>10</v>
      </c>
      <c r="E30242" s="4" t="s">
        <v>13</v>
      </c>
    </row>
    <row r="30243" spans="1:9">
      <c r="A30243" t="n">
        <v>243205</v>
      </c>
      <c r="B30243" s="38" t="n">
        <v>36</v>
      </c>
      <c r="C30243" s="7" t="n">
        <v>9</v>
      </c>
      <c r="D30243" s="7" t="n">
        <v>4</v>
      </c>
      <c r="E30243" s="7" t="n">
        <v>0</v>
      </c>
    </row>
    <row r="30244" spans="1:9">
      <c r="A30244" t="s">
        <v>4</v>
      </c>
      <c r="B30244" s="4" t="s">
        <v>5</v>
      </c>
      <c r="C30244" s="4" t="s">
        <v>13</v>
      </c>
      <c r="D30244" s="4" t="s">
        <v>10</v>
      </c>
      <c r="E30244" s="4" t="s">
        <v>13</v>
      </c>
    </row>
    <row r="30245" spans="1:9">
      <c r="A30245" t="n">
        <v>243210</v>
      </c>
      <c r="B30245" s="38" t="n">
        <v>36</v>
      </c>
      <c r="C30245" s="7" t="n">
        <v>9</v>
      </c>
      <c r="D30245" s="7" t="n">
        <v>5</v>
      </c>
      <c r="E30245" s="7" t="n">
        <v>0</v>
      </c>
    </row>
    <row r="30246" spans="1:9">
      <c r="A30246" t="s">
        <v>4</v>
      </c>
      <c r="B30246" s="4" t="s">
        <v>5</v>
      </c>
      <c r="C30246" s="4" t="s">
        <v>13</v>
      </c>
      <c r="D30246" s="4" t="s">
        <v>10</v>
      </c>
      <c r="E30246" s="4" t="s">
        <v>13</v>
      </c>
    </row>
    <row r="30247" spans="1:9">
      <c r="A30247" t="n">
        <v>243215</v>
      </c>
      <c r="B30247" s="38" t="n">
        <v>36</v>
      </c>
      <c r="C30247" s="7" t="n">
        <v>9</v>
      </c>
      <c r="D30247" s="7" t="n">
        <v>6</v>
      </c>
      <c r="E30247" s="7" t="n">
        <v>0</v>
      </c>
    </row>
    <row r="30248" spans="1:9">
      <c r="A30248" t="s">
        <v>4</v>
      </c>
      <c r="B30248" s="4" t="s">
        <v>5</v>
      </c>
      <c r="C30248" s="4" t="s">
        <v>13</v>
      </c>
      <c r="D30248" s="4" t="s">
        <v>10</v>
      </c>
      <c r="E30248" s="4" t="s">
        <v>13</v>
      </c>
    </row>
    <row r="30249" spans="1:9">
      <c r="A30249" t="n">
        <v>243220</v>
      </c>
      <c r="B30249" s="38" t="n">
        <v>36</v>
      </c>
      <c r="C30249" s="7" t="n">
        <v>9</v>
      </c>
      <c r="D30249" s="7" t="n">
        <v>7</v>
      </c>
      <c r="E30249" s="7" t="n">
        <v>0</v>
      </c>
    </row>
    <row r="30250" spans="1:9">
      <c r="A30250" t="s">
        <v>4</v>
      </c>
      <c r="B30250" s="4" t="s">
        <v>5</v>
      </c>
      <c r="C30250" s="4" t="s">
        <v>13</v>
      </c>
      <c r="D30250" s="4" t="s">
        <v>10</v>
      </c>
      <c r="E30250" s="4" t="s">
        <v>13</v>
      </c>
    </row>
    <row r="30251" spans="1:9">
      <c r="A30251" t="n">
        <v>243225</v>
      </c>
      <c r="B30251" s="38" t="n">
        <v>36</v>
      </c>
      <c r="C30251" s="7" t="n">
        <v>9</v>
      </c>
      <c r="D30251" s="7" t="n">
        <v>8</v>
      </c>
      <c r="E30251" s="7" t="n">
        <v>0</v>
      </c>
    </row>
    <row r="30252" spans="1:9">
      <c r="A30252" t="s">
        <v>4</v>
      </c>
      <c r="B30252" s="4" t="s">
        <v>5</v>
      </c>
      <c r="C30252" s="4" t="s">
        <v>13</v>
      </c>
      <c r="D30252" s="4" t="s">
        <v>10</v>
      </c>
      <c r="E30252" s="4" t="s">
        <v>13</v>
      </c>
    </row>
    <row r="30253" spans="1:9">
      <c r="A30253" t="n">
        <v>243230</v>
      </c>
      <c r="B30253" s="38" t="n">
        <v>36</v>
      </c>
      <c r="C30253" s="7" t="n">
        <v>9</v>
      </c>
      <c r="D30253" s="7" t="n">
        <v>9</v>
      </c>
      <c r="E30253" s="7" t="n">
        <v>0</v>
      </c>
    </row>
    <row r="30254" spans="1:9">
      <c r="A30254" t="s">
        <v>4</v>
      </c>
      <c r="B30254" s="4" t="s">
        <v>5</v>
      </c>
      <c r="C30254" s="4" t="s">
        <v>13</v>
      </c>
      <c r="D30254" s="4" t="s">
        <v>10</v>
      </c>
      <c r="E30254" s="4" t="s">
        <v>13</v>
      </c>
    </row>
    <row r="30255" spans="1:9">
      <c r="A30255" t="n">
        <v>243235</v>
      </c>
      <c r="B30255" s="38" t="n">
        <v>36</v>
      </c>
      <c r="C30255" s="7" t="n">
        <v>9</v>
      </c>
      <c r="D30255" s="7" t="n">
        <v>19</v>
      </c>
      <c r="E30255" s="7" t="n">
        <v>0</v>
      </c>
    </row>
    <row r="30256" spans="1:9">
      <c r="A30256" t="s">
        <v>4</v>
      </c>
      <c r="B30256" s="4" t="s">
        <v>5</v>
      </c>
      <c r="C30256" s="4" t="s">
        <v>13</v>
      </c>
      <c r="D30256" s="4" t="s">
        <v>10</v>
      </c>
      <c r="E30256" s="4" t="s">
        <v>13</v>
      </c>
    </row>
    <row r="30257" spans="1:5">
      <c r="A30257" t="n">
        <v>243240</v>
      </c>
      <c r="B30257" s="38" t="n">
        <v>36</v>
      </c>
      <c r="C30257" s="7" t="n">
        <v>9</v>
      </c>
      <c r="D30257" s="7" t="n">
        <v>7024</v>
      </c>
      <c r="E30257" s="7" t="n">
        <v>0</v>
      </c>
    </row>
    <row r="30258" spans="1:5">
      <c r="A30258" t="s">
        <v>4</v>
      </c>
      <c r="B30258" s="4" t="s">
        <v>5</v>
      </c>
      <c r="C30258" s="4" t="s">
        <v>10</v>
      </c>
    </row>
    <row r="30259" spans="1:5">
      <c r="A30259" t="n">
        <v>243245</v>
      </c>
      <c r="B30259" s="101" t="n">
        <v>109</v>
      </c>
      <c r="C30259" s="7" t="n">
        <v>1</v>
      </c>
    </row>
    <row r="30260" spans="1:5">
      <c r="A30260" t="s">
        <v>4</v>
      </c>
      <c r="B30260" s="4" t="s">
        <v>5</v>
      </c>
      <c r="C30260" s="4" t="s">
        <v>10</v>
      </c>
    </row>
    <row r="30261" spans="1:5">
      <c r="A30261" t="n">
        <v>243248</v>
      </c>
      <c r="B30261" s="101" t="n">
        <v>109</v>
      </c>
      <c r="C30261" s="7" t="n">
        <v>2</v>
      </c>
    </row>
    <row r="30262" spans="1:5">
      <c r="A30262" t="s">
        <v>4</v>
      </c>
      <c r="B30262" s="4" t="s">
        <v>5</v>
      </c>
      <c r="C30262" s="4" t="s">
        <v>10</v>
      </c>
    </row>
    <row r="30263" spans="1:5">
      <c r="A30263" t="n">
        <v>243251</v>
      </c>
      <c r="B30263" s="101" t="n">
        <v>109</v>
      </c>
      <c r="C30263" s="7" t="n">
        <v>3</v>
      </c>
    </row>
    <row r="30264" spans="1:5">
      <c r="A30264" t="s">
        <v>4</v>
      </c>
      <c r="B30264" s="4" t="s">
        <v>5</v>
      </c>
      <c r="C30264" s="4" t="s">
        <v>10</v>
      </c>
    </row>
    <row r="30265" spans="1:5">
      <c r="A30265" t="n">
        <v>243254</v>
      </c>
      <c r="B30265" s="101" t="n">
        <v>109</v>
      </c>
      <c r="C30265" s="7" t="n">
        <v>4</v>
      </c>
    </row>
    <row r="30266" spans="1:5">
      <c r="A30266" t="s">
        <v>4</v>
      </c>
      <c r="B30266" s="4" t="s">
        <v>5</v>
      </c>
      <c r="C30266" s="4" t="s">
        <v>10</v>
      </c>
    </row>
    <row r="30267" spans="1:5">
      <c r="A30267" t="n">
        <v>243257</v>
      </c>
      <c r="B30267" s="101" t="n">
        <v>109</v>
      </c>
      <c r="C30267" s="7" t="n">
        <v>5</v>
      </c>
    </row>
    <row r="30268" spans="1:5">
      <c r="A30268" t="s">
        <v>4</v>
      </c>
      <c r="B30268" s="4" t="s">
        <v>5</v>
      </c>
      <c r="C30268" s="4" t="s">
        <v>10</v>
      </c>
    </row>
    <row r="30269" spans="1:5">
      <c r="A30269" t="n">
        <v>243260</v>
      </c>
      <c r="B30269" s="101" t="n">
        <v>109</v>
      </c>
      <c r="C30269" s="7" t="n">
        <v>6</v>
      </c>
    </row>
    <row r="30270" spans="1:5">
      <c r="A30270" t="s">
        <v>4</v>
      </c>
      <c r="B30270" s="4" t="s">
        <v>5</v>
      </c>
      <c r="C30270" s="4" t="s">
        <v>10</v>
      </c>
    </row>
    <row r="30271" spans="1:5">
      <c r="A30271" t="n">
        <v>243263</v>
      </c>
      <c r="B30271" s="101" t="n">
        <v>109</v>
      </c>
      <c r="C30271" s="7" t="n">
        <v>7</v>
      </c>
    </row>
    <row r="30272" spans="1:5">
      <c r="A30272" t="s">
        <v>4</v>
      </c>
      <c r="B30272" s="4" t="s">
        <v>5</v>
      </c>
      <c r="C30272" s="4" t="s">
        <v>10</v>
      </c>
    </row>
    <row r="30273" spans="1:5">
      <c r="A30273" t="n">
        <v>243266</v>
      </c>
      <c r="B30273" s="101" t="n">
        <v>109</v>
      </c>
      <c r="C30273" s="7" t="n">
        <v>8</v>
      </c>
    </row>
    <row r="30274" spans="1:5">
      <c r="A30274" t="s">
        <v>4</v>
      </c>
      <c r="B30274" s="4" t="s">
        <v>5</v>
      </c>
      <c r="C30274" s="4" t="s">
        <v>10</v>
      </c>
    </row>
    <row r="30275" spans="1:5">
      <c r="A30275" t="n">
        <v>243269</v>
      </c>
      <c r="B30275" s="101" t="n">
        <v>109</v>
      </c>
      <c r="C30275" s="7" t="n">
        <v>9</v>
      </c>
    </row>
    <row r="30276" spans="1:5">
      <c r="A30276" t="s">
        <v>4</v>
      </c>
      <c r="B30276" s="4" t="s">
        <v>5</v>
      </c>
      <c r="C30276" s="4" t="s">
        <v>10</v>
      </c>
    </row>
    <row r="30277" spans="1:5">
      <c r="A30277" t="n">
        <v>243272</v>
      </c>
      <c r="B30277" s="101" t="n">
        <v>109</v>
      </c>
      <c r="C30277" s="7" t="n">
        <v>19</v>
      </c>
    </row>
    <row r="30278" spans="1:5">
      <c r="A30278" t="s">
        <v>4</v>
      </c>
      <c r="B30278" s="4" t="s">
        <v>5</v>
      </c>
      <c r="C30278" s="4" t="s">
        <v>10</v>
      </c>
    </row>
    <row r="30279" spans="1:5">
      <c r="A30279" t="n">
        <v>243275</v>
      </c>
      <c r="B30279" s="101" t="n">
        <v>109</v>
      </c>
      <c r="C30279" s="7" t="n">
        <v>7024</v>
      </c>
    </row>
    <row r="30280" spans="1:5">
      <c r="A30280" t="s">
        <v>4</v>
      </c>
      <c r="B30280" s="4" t="s">
        <v>5</v>
      </c>
      <c r="C30280" s="4" t="s">
        <v>10</v>
      </c>
      <c r="D30280" s="4" t="s">
        <v>6</v>
      </c>
      <c r="E30280" s="4" t="s">
        <v>6</v>
      </c>
      <c r="F30280" s="4" t="s">
        <v>6</v>
      </c>
      <c r="G30280" s="4" t="s">
        <v>13</v>
      </c>
      <c r="H30280" s="4" t="s">
        <v>9</v>
      </c>
      <c r="I30280" s="4" t="s">
        <v>22</v>
      </c>
      <c r="J30280" s="4" t="s">
        <v>22</v>
      </c>
      <c r="K30280" s="4" t="s">
        <v>22</v>
      </c>
      <c r="L30280" s="4" t="s">
        <v>22</v>
      </c>
      <c r="M30280" s="4" t="s">
        <v>22</v>
      </c>
      <c r="N30280" s="4" t="s">
        <v>22</v>
      </c>
      <c r="O30280" s="4" t="s">
        <v>22</v>
      </c>
      <c r="P30280" s="4" t="s">
        <v>6</v>
      </c>
      <c r="Q30280" s="4" t="s">
        <v>6</v>
      </c>
      <c r="R30280" s="4" t="s">
        <v>9</v>
      </c>
      <c r="S30280" s="4" t="s">
        <v>13</v>
      </c>
      <c r="T30280" s="4" t="s">
        <v>9</v>
      </c>
      <c r="U30280" s="4" t="s">
        <v>9</v>
      </c>
      <c r="V30280" s="4" t="s">
        <v>10</v>
      </c>
    </row>
    <row r="30281" spans="1:5">
      <c r="A30281" t="n">
        <v>243278</v>
      </c>
      <c r="B30281" s="68" t="n">
        <v>19</v>
      </c>
      <c r="C30281" s="7" t="n">
        <v>24</v>
      </c>
      <c r="D30281" s="7" t="s">
        <v>1565</v>
      </c>
      <c r="E30281" s="7" t="s">
        <v>1566</v>
      </c>
      <c r="F30281" s="7" t="s">
        <v>12</v>
      </c>
      <c r="G30281" s="7" t="n">
        <v>0</v>
      </c>
      <c r="H30281" s="7" t="n">
        <v>1</v>
      </c>
      <c r="I30281" s="7" t="n">
        <v>0</v>
      </c>
      <c r="J30281" s="7" t="n">
        <v>0</v>
      </c>
      <c r="K30281" s="7" t="n">
        <v>0</v>
      </c>
      <c r="L30281" s="7" t="n">
        <v>0</v>
      </c>
      <c r="M30281" s="7" t="n">
        <v>1</v>
      </c>
      <c r="N30281" s="7" t="n">
        <v>1.60000002384186</v>
      </c>
      <c r="O30281" s="7" t="n">
        <v>0.0900000035762787</v>
      </c>
      <c r="P30281" s="7" t="s">
        <v>12</v>
      </c>
      <c r="Q30281" s="7" t="s">
        <v>12</v>
      </c>
      <c r="R30281" s="7" t="n">
        <v>-1</v>
      </c>
      <c r="S30281" s="7" t="n">
        <v>0</v>
      </c>
      <c r="T30281" s="7" t="n">
        <v>0</v>
      </c>
      <c r="U30281" s="7" t="n">
        <v>0</v>
      </c>
      <c r="V30281" s="7" t="n">
        <v>0</v>
      </c>
    </row>
    <row r="30282" spans="1:5">
      <c r="A30282" t="s">
        <v>4</v>
      </c>
      <c r="B30282" s="4" t="s">
        <v>5</v>
      </c>
      <c r="C30282" s="4" t="s">
        <v>10</v>
      </c>
      <c r="D30282" s="4" t="s">
        <v>6</v>
      </c>
      <c r="E30282" s="4" t="s">
        <v>6</v>
      </c>
      <c r="F30282" s="4" t="s">
        <v>6</v>
      </c>
      <c r="G30282" s="4" t="s">
        <v>13</v>
      </c>
      <c r="H30282" s="4" t="s">
        <v>9</v>
      </c>
      <c r="I30282" s="4" t="s">
        <v>22</v>
      </c>
      <c r="J30282" s="4" t="s">
        <v>22</v>
      </c>
      <c r="K30282" s="4" t="s">
        <v>22</v>
      </c>
      <c r="L30282" s="4" t="s">
        <v>22</v>
      </c>
      <c r="M30282" s="4" t="s">
        <v>22</v>
      </c>
      <c r="N30282" s="4" t="s">
        <v>22</v>
      </c>
      <c r="O30282" s="4" t="s">
        <v>22</v>
      </c>
      <c r="P30282" s="4" t="s">
        <v>6</v>
      </c>
      <c r="Q30282" s="4" t="s">
        <v>6</v>
      </c>
      <c r="R30282" s="4" t="s">
        <v>9</v>
      </c>
      <c r="S30282" s="4" t="s">
        <v>13</v>
      </c>
      <c r="T30282" s="4" t="s">
        <v>9</v>
      </c>
      <c r="U30282" s="4" t="s">
        <v>9</v>
      </c>
      <c r="V30282" s="4" t="s">
        <v>10</v>
      </c>
    </row>
    <row r="30283" spans="1:5">
      <c r="A30283" t="n">
        <v>243346</v>
      </c>
      <c r="B30283" s="68" t="n">
        <v>19</v>
      </c>
      <c r="C30283" s="7" t="n">
        <v>25</v>
      </c>
      <c r="D30283" s="7" t="s">
        <v>1567</v>
      </c>
      <c r="E30283" s="7" t="s">
        <v>1568</v>
      </c>
      <c r="F30283" s="7" t="s">
        <v>12</v>
      </c>
      <c r="G30283" s="7" t="n">
        <v>0</v>
      </c>
      <c r="H30283" s="7" t="n">
        <v>1</v>
      </c>
      <c r="I30283" s="7" t="n">
        <v>0</v>
      </c>
      <c r="J30283" s="7" t="n">
        <v>0</v>
      </c>
      <c r="K30283" s="7" t="n">
        <v>0</v>
      </c>
      <c r="L30283" s="7" t="n">
        <v>0</v>
      </c>
      <c r="M30283" s="7" t="n">
        <v>1</v>
      </c>
      <c r="N30283" s="7" t="n">
        <v>1.60000002384186</v>
      </c>
      <c r="O30283" s="7" t="n">
        <v>0.0900000035762787</v>
      </c>
      <c r="P30283" s="7" t="s">
        <v>12</v>
      </c>
      <c r="Q30283" s="7" t="s">
        <v>12</v>
      </c>
      <c r="R30283" s="7" t="n">
        <v>-1</v>
      </c>
      <c r="S30283" s="7" t="n">
        <v>0</v>
      </c>
      <c r="T30283" s="7" t="n">
        <v>0</v>
      </c>
      <c r="U30283" s="7" t="n">
        <v>0</v>
      </c>
      <c r="V30283" s="7" t="n">
        <v>0</v>
      </c>
    </row>
    <row r="30284" spans="1:5">
      <c r="A30284" t="s">
        <v>4</v>
      </c>
      <c r="B30284" s="4" t="s">
        <v>5</v>
      </c>
      <c r="C30284" s="4" t="s">
        <v>10</v>
      </c>
      <c r="D30284" s="4" t="s">
        <v>6</v>
      </c>
      <c r="E30284" s="4" t="s">
        <v>6</v>
      </c>
      <c r="F30284" s="4" t="s">
        <v>6</v>
      </c>
      <c r="G30284" s="4" t="s">
        <v>13</v>
      </c>
      <c r="H30284" s="4" t="s">
        <v>9</v>
      </c>
      <c r="I30284" s="4" t="s">
        <v>22</v>
      </c>
      <c r="J30284" s="4" t="s">
        <v>22</v>
      </c>
      <c r="K30284" s="4" t="s">
        <v>22</v>
      </c>
      <c r="L30284" s="4" t="s">
        <v>22</v>
      </c>
      <c r="M30284" s="4" t="s">
        <v>22</v>
      </c>
      <c r="N30284" s="4" t="s">
        <v>22</v>
      </c>
      <c r="O30284" s="4" t="s">
        <v>22</v>
      </c>
      <c r="P30284" s="4" t="s">
        <v>6</v>
      </c>
      <c r="Q30284" s="4" t="s">
        <v>6</v>
      </c>
      <c r="R30284" s="4" t="s">
        <v>9</v>
      </c>
      <c r="S30284" s="4" t="s">
        <v>13</v>
      </c>
      <c r="T30284" s="4" t="s">
        <v>9</v>
      </c>
      <c r="U30284" s="4" t="s">
        <v>9</v>
      </c>
      <c r="V30284" s="4" t="s">
        <v>10</v>
      </c>
    </row>
    <row r="30285" spans="1:5">
      <c r="A30285" t="n">
        <v>243418</v>
      </c>
      <c r="B30285" s="68" t="n">
        <v>19</v>
      </c>
      <c r="C30285" s="7" t="n">
        <v>28</v>
      </c>
      <c r="D30285" s="7" t="s">
        <v>1569</v>
      </c>
      <c r="E30285" s="7" t="s">
        <v>1570</v>
      </c>
      <c r="F30285" s="7" t="s">
        <v>12</v>
      </c>
      <c r="G30285" s="7" t="n">
        <v>0</v>
      </c>
      <c r="H30285" s="7" t="n">
        <v>1</v>
      </c>
      <c r="I30285" s="7" t="n">
        <v>0</v>
      </c>
      <c r="J30285" s="7" t="n">
        <v>0</v>
      </c>
      <c r="K30285" s="7" t="n">
        <v>0</v>
      </c>
      <c r="L30285" s="7" t="n">
        <v>0</v>
      </c>
      <c r="M30285" s="7" t="n">
        <v>1</v>
      </c>
      <c r="N30285" s="7" t="n">
        <v>1.60000002384186</v>
      </c>
      <c r="O30285" s="7" t="n">
        <v>0.0900000035762787</v>
      </c>
      <c r="P30285" s="7" t="s">
        <v>12</v>
      </c>
      <c r="Q30285" s="7" t="s">
        <v>12</v>
      </c>
      <c r="R30285" s="7" t="n">
        <v>-1</v>
      </c>
      <c r="S30285" s="7" t="n">
        <v>0</v>
      </c>
      <c r="T30285" s="7" t="n">
        <v>0</v>
      </c>
      <c r="U30285" s="7" t="n">
        <v>0</v>
      </c>
      <c r="V30285" s="7" t="n">
        <v>0</v>
      </c>
    </row>
    <row r="30286" spans="1:5">
      <c r="A30286" t="s">
        <v>4</v>
      </c>
      <c r="B30286" s="4" t="s">
        <v>5</v>
      </c>
      <c r="C30286" s="4" t="s">
        <v>10</v>
      </c>
      <c r="D30286" s="4" t="s">
        <v>6</v>
      </c>
      <c r="E30286" s="4" t="s">
        <v>6</v>
      </c>
      <c r="F30286" s="4" t="s">
        <v>6</v>
      </c>
      <c r="G30286" s="4" t="s">
        <v>13</v>
      </c>
      <c r="H30286" s="4" t="s">
        <v>9</v>
      </c>
      <c r="I30286" s="4" t="s">
        <v>22</v>
      </c>
      <c r="J30286" s="4" t="s">
        <v>22</v>
      </c>
      <c r="K30286" s="4" t="s">
        <v>22</v>
      </c>
      <c r="L30286" s="4" t="s">
        <v>22</v>
      </c>
      <c r="M30286" s="4" t="s">
        <v>22</v>
      </c>
      <c r="N30286" s="4" t="s">
        <v>22</v>
      </c>
      <c r="O30286" s="4" t="s">
        <v>22</v>
      </c>
      <c r="P30286" s="4" t="s">
        <v>6</v>
      </c>
      <c r="Q30286" s="4" t="s">
        <v>6</v>
      </c>
      <c r="R30286" s="4" t="s">
        <v>9</v>
      </c>
      <c r="S30286" s="4" t="s">
        <v>13</v>
      </c>
      <c r="T30286" s="4" t="s">
        <v>9</v>
      </c>
      <c r="U30286" s="4" t="s">
        <v>9</v>
      </c>
      <c r="V30286" s="4" t="s">
        <v>10</v>
      </c>
    </row>
    <row r="30287" spans="1:5">
      <c r="A30287" t="n">
        <v>243491</v>
      </c>
      <c r="B30287" s="68" t="n">
        <v>19</v>
      </c>
      <c r="C30287" s="7" t="n">
        <v>22</v>
      </c>
      <c r="D30287" s="7" t="s">
        <v>961</v>
      </c>
      <c r="E30287" s="7" t="s">
        <v>962</v>
      </c>
      <c r="F30287" s="7" t="s">
        <v>12</v>
      </c>
      <c r="G30287" s="7" t="n">
        <v>0</v>
      </c>
      <c r="H30287" s="7" t="n">
        <v>1</v>
      </c>
      <c r="I30287" s="7" t="n">
        <v>0</v>
      </c>
      <c r="J30287" s="7" t="n">
        <v>0</v>
      </c>
      <c r="K30287" s="7" t="n">
        <v>0</v>
      </c>
      <c r="L30287" s="7" t="n">
        <v>0</v>
      </c>
      <c r="M30287" s="7" t="n">
        <v>1</v>
      </c>
      <c r="N30287" s="7" t="n">
        <v>1.60000002384186</v>
      </c>
      <c r="O30287" s="7" t="n">
        <v>0.0900000035762787</v>
      </c>
      <c r="P30287" s="7" t="s">
        <v>12</v>
      </c>
      <c r="Q30287" s="7" t="s">
        <v>12</v>
      </c>
      <c r="R30287" s="7" t="n">
        <v>-1</v>
      </c>
      <c r="S30287" s="7" t="n">
        <v>0</v>
      </c>
      <c r="T30287" s="7" t="n">
        <v>0</v>
      </c>
      <c r="U30287" s="7" t="n">
        <v>0</v>
      </c>
      <c r="V30287" s="7" t="n">
        <v>0</v>
      </c>
    </row>
    <row r="30288" spans="1:5">
      <c r="A30288" t="s">
        <v>4</v>
      </c>
      <c r="B30288" s="4" t="s">
        <v>5</v>
      </c>
      <c r="C30288" s="4" t="s">
        <v>10</v>
      </c>
      <c r="D30288" s="4" t="s">
        <v>6</v>
      </c>
      <c r="E30288" s="4" t="s">
        <v>6</v>
      </c>
      <c r="F30288" s="4" t="s">
        <v>6</v>
      </c>
      <c r="G30288" s="4" t="s">
        <v>13</v>
      </c>
      <c r="H30288" s="4" t="s">
        <v>9</v>
      </c>
      <c r="I30288" s="4" t="s">
        <v>22</v>
      </c>
      <c r="J30288" s="4" t="s">
        <v>22</v>
      </c>
      <c r="K30288" s="4" t="s">
        <v>22</v>
      </c>
      <c r="L30288" s="4" t="s">
        <v>22</v>
      </c>
      <c r="M30288" s="4" t="s">
        <v>22</v>
      </c>
      <c r="N30288" s="4" t="s">
        <v>22</v>
      </c>
      <c r="O30288" s="4" t="s">
        <v>22</v>
      </c>
      <c r="P30288" s="4" t="s">
        <v>6</v>
      </c>
      <c r="Q30288" s="4" t="s">
        <v>6</v>
      </c>
      <c r="R30288" s="4" t="s">
        <v>9</v>
      </c>
      <c r="S30288" s="4" t="s">
        <v>13</v>
      </c>
      <c r="T30288" s="4" t="s">
        <v>9</v>
      </c>
      <c r="U30288" s="4" t="s">
        <v>9</v>
      </c>
      <c r="V30288" s="4" t="s">
        <v>10</v>
      </c>
    </row>
    <row r="30289" spans="1:22">
      <c r="A30289" t="n">
        <v>243561</v>
      </c>
      <c r="B30289" s="68" t="n">
        <v>19</v>
      </c>
      <c r="C30289" s="7" t="n">
        <v>7031</v>
      </c>
      <c r="D30289" s="7" t="s">
        <v>963</v>
      </c>
      <c r="E30289" s="7" t="s">
        <v>964</v>
      </c>
      <c r="F30289" s="7" t="s">
        <v>12</v>
      </c>
      <c r="G30289" s="7" t="n">
        <v>0</v>
      </c>
      <c r="H30289" s="7" t="n">
        <v>1</v>
      </c>
      <c r="I30289" s="7" t="n">
        <v>0</v>
      </c>
      <c r="J30289" s="7" t="n">
        <v>0</v>
      </c>
      <c r="K30289" s="7" t="n">
        <v>0</v>
      </c>
      <c r="L30289" s="7" t="n">
        <v>0</v>
      </c>
      <c r="M30289" s="7" t="n">
        <v>1</v>
      </c>
      <c r="N30289" s="7" t="n">
        <v>1.60000002384186</v>
      </c>
      <c r="O30289" s="7" t="n">
        <v>0.0900000035762787</v>
      </c>
      <c r="P30289" s="7" t="s">
        <v>12</v>
      </c>
      <c r="Q30289" s="7" t="s">
        <v>12</v>
      </c>
      <c r="R30289" s="7" t="n">
        <v>-1</v>
      </c>
      <c r="S30289" s="7" t="n">
        <v>0</v>
      </c>
      <c r="T30289" s="7" t="n">
        <v>0</v>
      </c>
      <c r="U30289" s="7" t="n">
        <v>0</v>
      </c>
      <c r="V30289" s="7" t="n">
        <v>0</v>
      </c>
    </row>
    <row r="30290" spans="1:22">
      <c r="A30290" t="s">
        <v>4</v>
      </c>
      <c r="B30290" s="4" t="s">
        <v>5</v>
      </c>
      <c r="C30290" s="4" t="s">
        <v>10</v>
      </c>
      <c r="D30290" s="4" t="s">
        <v>6</v>
      </c>
      <c r="E30290" s="4" t="s">
        <v>6</v>
      </c>
      <c r="F30290" s="4" t="s">
        <v>6</v>
      </c>
      <c r="G30290" s="4" t="s">
        <v>13</v>
      </c>
      <c r="H30290" s="4" t="s">
        <v>9</v>
      </c>
      <c r="I30290" s="4" t="s">
        <v>22</v>
      </c>
      <c r="J30290" s="4" t="s">
        <v>22</v>
      </c>
      <c r="K30290" s="4" t="s">
        <v>22</v>
      </c>
      <c r="L30290" s="4" t="s">
        <v>22</v>
      </c>
      <c r="M30290" s="4" t="s">
        <v>22</v>
      </c>
      <c r="N30290" s="4" t="s">
        <v>22</v>
      </c>
      <c r="O30290" s="4" t="s">
        <v>22</v>
      </c>
      <c r="P30290" s="4" t="s">
        <v>6</v>
      </c>
      <c r="Q30290" s="4" t="s">
        <v>6</v>
      </c>
      <c r="R30290" s="4" t="s">
        <v>9</v>
      </c>
      <c r="S30290" s="4" t="s">
        <v>13</v>
      </c>
      <c r="T30290" s="4" t="s">
        <v>9</v>
      </c>
      <c r="U30290" s="4" t="s">
        <v>9</v>
      </c>
      <c r="V30290" s="4" t="s">
        <v>10</v>
      </c>
    </row>
    <row r="30291" spans="1:22">
      <c r="A30291" t="n">
        <v>243639</v>
      </c>
      <c r="B30291" s="68" t="n">
        <v>19</v>
      </c>
      <c r="C30291" s="7" t="n">
        <v>27</v>
      </c>
      <c r="D30291" s="7" t="s">
        <v>1571</v>
      </c>
      <c r="E30291" s="7" t="s">
        <v>1572</v>
      </c>
      <c r="F30291" s="7" t="s">
        <v>12</v>
      </c>
      <c r="G30291" s="7" t="n">
        <v>0</v>
      </c>
      <c r="H30291" s="7" t="n">
        <v>1</v>
      </c>
      <c r="I30291" s="7" t="n">
        <v>0</v>
      </c>
      <c r="J30291" s="7" t="n">
        <v>0</v>
      </c>
      <c r="K30291" s="7" t="n">
        <v>0</v>
      </c>
      <c r="L30291" s="7" t="n">
        <v>0</v>
      </c>
      <c r="M30291" s="7" t="n">
        <v>1</v>
      </c>
      <c r="N30291" s="7" t="n">
        <v>1.60000002384186</v>
      </c>
      <c r="O30291" s="7" t="n">
        <v>0.0900000035762787</v>
      </c>
      <c r="P30291" s="7" t="s">
        <v>12</v>
      </c>
      <c r="Q30291" s="7" t="s">
        <v>12</v>
      </c>
      <c r="R30291" s="7" t="n">
        <v>-1</v>
      </c>
      <c r="S30291" s="7" t="n">
        <v>0</v>
      </c>
      <c r="T30291" s="7" t="n">
        <v>0</v>
      </c>
      <c r="U30291" s="7" t="n">
        <v>0</v>
      </c>
      <c r="V30291" s="7" t="n">
        <v>0</v>
      </c>
    </row>
    <row r="30292" spans="1:22">
      <c r="A30292" t="s">
        <v>4</v>
      </c>
      <c r="B30292" s="4" t="s">
        <v>5</v>
      </c>
      <c r="C30292" s="4" t="s">
        <v>10</v>
      </c>
      <c r="D30292" s="4" t="s">
        <v>6</v>
      </c>
      <c r="E30292" s="4" t="s">
        <v>6</v>
      </c>
      <c r="F30292" s="4" t="s">
        <v>6</v>
      </c>
      <c r="G30292" s="4" t="s">
        <v>13</v>
      </c>
      <c r="H30292" s="4" t="s">
        <v>9</v>
      </c>
      <c r="I30292" s="4" t="s">
        <v>22</v>
      </c>
      <c r="J30292" s="4" t="s">
        <v>22</v>
      </c>
      <c r="K30292" s="4" t="s">
        <v>22</v>
      </c>
      <c r="L30292" s="4" t="s">
        <v>22</v>
      </c>
      <c r="M30292" s="4" t="s">
        <v>22</v>
      </c>
      <c r="N30292" s="4" t="s">
        <v>22</v>
      </c>
      <c r="O30292" s="4" t="s">
        <v>22</v>
      </c>
      <c r="P30292" s="4" t="s">
        <v>6</v>
      </c>
      <c r="Q30292" s="4" t="s">
        <v>6</v>
      </c>
      <c r="R30292" s="4" t="s">
        <v>9</v>
      </c>
      <c r="S30292" s="4" t="s">
        <v>13</v>
      </c>
      <c r="T30292" s="4" t="s">
        <v>9</v>
      </c>
      <c r="U30292" s="4" t="s">
        <v>9</v>
      </c>
      <c r="V30292" s="4" t="s">
        <v>10</v>
      </c>
    </row>
    <row r="30293" spans="1:22">
      <c r="A30293" t="n">
        <v>243709</v>
      </c>
      <c r="B30293" s="68" t="n">
        <v>19</v>
      </c>
      <c r="C30293" s="7" t="n">
        <v>29</v>
      </c>
      <c r="D30293" s="7" t="s">
        <v>1573</v>
      </c>
      <c r="E30293" s="7" t="s">
        <v>1574</v>
      </c>
      <c r="F30293" s="7" t="s">
        <v>12</v>
      </c>
      <c r="G30293" s="7" t="n">
        <v>0</v>
      </c>
      <c r="H30293" s="7" t="n">
        <v>1</v>
      </c>
      <c r="I30293" s="7" t="n">
        <v>0</v>
      </c>
      <c r="J30293" s="7" t="n">
        <v>0</v>
      </c>
      <c r="K30293" s="7" t="n">
        <v>0</v>
      </c>
      <c r="L30293" s="7" t="n">
        <v>0</v>
      </c>
      <c r="M30293" s="7" t="n">
        <v>1</v>
      </c>
      <c r="N30293" s="7" t="n">
        <v>1.60000002384186</v>
      </c>
      <c r="O30293" s="7" t="n">
        <v>0.0900000035762787</v>
      </c>
      <c r="P30293" s="7" t="s">
        <v>12</v>
      </c>
      <c r="Q30293" s="7" t="s">
        <v>12</v>
      </c>
      <c r="R30293" s="7" t="n">
        <v>-1</v>
      </c>
      <c r="S30293" s="7" t="n">
        <v>0</v>
      </c>
      <c r="T30293" s="7" t="n">
        <v>0</v>
      </c>
      <c r="U30293" s="7" t="n">
        <v>0</v>
      </c>
      <c r="V30293" s="7" t="n">
        <v>0</v>
      </c>
    </row>
    <row r="30294" spans="1:22">
      <c r="A30294" t="s">
        <v>4</v>
      </c>
      <c r="B30294" s="4" t="s">
        <v>5</v>
      </c>
      <c r="C30294" s="4" t="s">
        <v>10</v>
      </c>
      <c r="D30294" s="4" t="s">
        <v>13</v>
      </c>
      <c r="E30294" s="4" t="s">
        <v>13</v>
      </c>
      <c r="F30294" s="4" t="s">
        <v>6</v>
      </c>
    </row>
    <row r="30295" spans="1:22">
      <c r="A30295" t="n">
        <v>243780</v>
      </c>
      <c r="B30295" s="22" t="n">
        <v>20</v>
      </c>
      <c r="C30295" s="7" t="n">
        <v>24</v>
      </c>
      <c r="D30295" s="7" t="n">
        <v>3</v>
      </c>
      <c r="E30295" s="7" t="n">
        <v>10</v>
      </c>
      <c r="F30295" s="7" t="s">
        <v>80</v>
      </c>
    </row>
    <row r="30296" spans="1:22">
      <c r="A30296" t="s">
        <v>4</v>
      </c>
      <c r="B30296" s="4" t="s">
        <v>5</v>
      </c>
      <c r="C30296" s="4" t="s">
        <v>10</v>
      </c>
    </row>
    <row r="30297" spans="1:22">
      <c r="A30297" t="n">
        <v>243798</v>
      </c>
      <c r="B30297" s="35" t="n">
        <v>16</v>
      </c>
      <c r="C30297" s="7" t="n">
        <v>0</v>
      </c>
    </row>
    <row r="30298" spans="1:22">
      <c r="A30298" t="s">
        <v>4</v>
      </c>
      <c r="B30298" s="4" t="s">
        <v>5</v>
      </c>
      <c r="C30298" s="4" t="s">
        <v>10</v>
      </c>
      <c r="D30298" s="4" t="s">
        <v>13</v>
      </c>
      <c r="E30298" s="4" t="s">
        <v>13</v>
      </c>
      <c r="F30298" s="4" t="s">
        <v>6</v>
      </c>
    </row>
    <row r="30299" spans="1:22">
      <c r="A30299" t="n">
        <v>243801</v>
      </c>
      <c r="B30299" s="22" t="n">
        <v>20</v>
      </c>
      <c r="C30299" s="7" t="n">
        <v>25</v>
      </c>
      <c r="D30299" s="7" t="n">
        <v>3</v>
      </c>
      <c r="E30299" s="7" t="n">
        <v>10</v>
      </c>
      <c r="F30299" s="7" t="s">
        <v>80</v>
      </c>
    </row>
    <row r="30300" spans="1:22">
      <c r="A30300" t="s">
        <v>4</v>
      </c>
      <c r="B30300" s="4" t="s">
        <v>5</v>
      </c>
      <c r="C30300" s="4" t="s">
        <v>10</v>
      </c>
    </row>
    <row r="30301" spans="1:22">
      <c r="A30301" t="n">
        <v>243819</v>
      </c>
      <c r="B30301" s="35" t="n">
        <v>16</v>
      </c>
      <c r="C30301" s="7" t="n">
        <v>0</v>
      </c>
    </row>
    <row r="30302" spans="1:22">
      <c r="A30302" t="s">
        <v>4</v>
      </c>
      <c r="B30302" s="4" t="s">
        <v>5</v>
      </c>
      <c r="C30302" s="4" t="s">
        <v>10</v>
      </c>
      <c r="D30302" s="4" t="s">
        <v>13</v>
      </c>
      <c r="E30302" s="4" t="s">
        <v>13</v>
      </c>
      <c r="F30302" s="4" t="s">
        <v>6</v>
      </c>
    </row>
    <row r="30303" spans="1:22">
      <c r="A30303" t="n">
        <v>243822</v>
      </c>
      <c r="B30303" s="22" t="n">
        <v>20</v>
      </c>
      <c r="C30303" s="7" t="n">
        <v>28</v>
      </c>
      <c r="D30303" s="7" t="n">
        <v>3</v>
      </c>
      <c r="E30303" s="7" t="n">
        <v>10</v>
      </c>
      <c r="F30303" s="7" t="s">
        <v>80</v>
      </c>
    </row>
    <row r="30304" spans="1:22">
      <c r="A30304" t="s">
        <v>4</v>
      </c>
      <c r="B30304" s="4" t="s">
        <v>5</v>
      </c>
      <c r="C30304" s="4" t="s">
        <v>10</v>
      </c>
    </row>
    <row r="30305" spans="1:22">
      <c r="A30305" t="n">
        <v>243840</v>
      </c>
      <c r="B30305" s="35" t="n">
        <v>16</v>
      </c>
      <c r="C30305" s="7" t="n">
        <v>0</v>
      </c>
    </row>
    <row r="30306" spans="1:22">
      <c r="A30306" t="s">
        <v>4</v>
      </c>
      <c r="B30306" s="4" t="s">
        <v>5</v>
      </c>
      <c r="C30306" s="4" t="s">
        <v>10</v>
      </c>
      <c r="D30306" s="4" t="s">
        <v>13</v>
      </c>
      <c r="E30306" s="4" t="s">
        <v>13</v>
      </c>
      <c r="F30306" s="4" t="s">
        <v>6</v>
      </c>
    </row>
    <row r="30307" spans="1:22">
      <c r="A30307" t="n">
        <v>243843</v>
      </c>
      <c r="B30307" s="22" t="n">
        <v>20</v>
      </c>
      <c r="C30307" s="7" t="n">
        <v>22</v>
      </c>
      <c r="D30307" s="7" t="n">
        <v>3</v>
      </c>
      <c r="E30307" s="7" t="n">
        <v>10</v>
      </c>
      <c r="F30307" s="7" t="s">
        <v>80</v>
      </c>
    </row>
    <row r="30308" spans="1:22">
      <c r="A30308" t="s">
        <v>4</v>
      </c>
      <c r="B30308" s="4" t="s">
        <v>5</v>
      </c>
      <c r="C30308" s="4" t="s">
        <v>10</v>
      </c>
    </row>
    <row r="30309" spans="1:22">
      <c r="A30309" t="n">
        <v>243861</v>
      </c>
      <c r="B30309" s="35" t="n">
        <v>16</v>
      </c>
      <c r="C30309" s="7" t="n">
        <v>0</v>
      </c>
    </row>
    <row r="30310" spans="1:22">
      <c r="A30310" t="s">
        <v>4</v>
      </c>
      <c r="B30310" s="4" t="s">
        <v>5</v>
      </c>
      <c r="C30310" s="4" t="s">
        <v>10</v>
      </c>
      <c r="D30310" s="4" t="s">
        <v>13</v>
      </c>
      <c r="E30310" s="4" t="s">
        <v>13</v>
      </c>
      <c r="F30310" s="4" t="s">
        <v>6</v>
      </c>
    </row>
    <row r="30311" spans="1:22">
      <c r="A30311" t="n">
        <v>243864</v>
      </c>
      <c r="B30311" s="22" t="n">
        <v>20</v>
      </c>
      <c r="C30311" s="7" t="n">
        <v>7031</v>
      </c>
      <c r="D30311" s="7" t="n">
        <v>3</v>
      </c>
      <c r="E30311" s="7" t="n">
        <v>10</v>
      </c>
      <c r="F30311" s="7" t="s">
        <v>80</v>
      </c>
    </row>
    <row r="30312" spans="1:22">
      <c r="A30312" t="s">
        <v>4</v>
      </c>
      <c r="B30312" s="4" t="s">
        <v>5</v>
      </c>
      <c r="C30312" s="4" t="s">
        <v>10</v>
      </c>
    </row>
    <row r="30313" spans="1:22">
      <c r="A30313" t="n">
        <v>243882</v>
      </c>
      <c r="B30313" s="35" t="n">
        <v>16</v>
      </c>
      <c r="C30313" s="7" t="n">
        <v>0</v>
      </c>
    </row>
    <row r="30314" spans="1:22">
      <c r="A30314" t="s">
        <v>4</v>
      </c>
      <c r="B30314" s="4" t="s">
        <v>5</v>
      </c>
      <c r="C30314" s="4" t="s">
        <v>10</v>
      </c>
      <c r="D30314" s="4" t="s">
        <v>13</v>
      </c>
      <c r="E30314" s="4" t="s">
        <v>13</v>
      </c>
      <c r="F30314" s="4" t="s">
        <v>6</v>
      </c>
    </row>
    <row r="30315" spans="1:22">
      <c r="A30315" t="n">
        <v>243885</v>
      </c>
      <c r="B30315" s="22" t="n">
        <v>20</v>
      </c>
      <c r="C30315" s="7" t="n">
        <v>29</v>
      </c>
      <c r="D30315" s="7" t="n">
        <v>3</v>
      </c>
      <c r="E30315" s="7" t="n">
        <v>10</v>
      </c>
      <c r="F30315" s="7" t="s">
        <v>80</v>
      </c>
    </row>
    <row r="30316" spans="1:22">
      <c r="A30316" t="s">
        <v>4</v>
      </c>
      <c r="B30316" s="4" t="s">
        <v>5</v>
      </c>
      <c r="C30316" s="4" t="s">
        <v>10</v>
      </c>
    </row>
    <row r="30317" spans="1:22">
      <c r="A30317" t="n">
        <v>243903</v>
      </c>
      <c r="B30317" s="35" t="n">
        <v>16</v>
      </c>
      <c r="C30317" s="7" t="n">
        <v>0</v>
      </c>
    </row>
    <row r="30318" spans="1:22">
      <c r="A30318" t="s">
        <v>4</v>
      </c>
      <c r="B30318" s="4" t="s">
        <v>5</v>
      </c>
      <c r="C30318" s="4" t="s">
        <v>10</v>
      </c>
      <c r="D30318" s="4" t="s">
        <v>13</v>
      </c>
      <c r="E30318" s="4" t="s">
        <v>13</v>
      </c>
      <c r="F30318" s="4" t="s">
        <v>6</v>
      </c>
    </row>
    <row r="30319" spans="1:22">
      <c r="A30319" t="n">
        <v>243906</v>
      </c>
      <c r="B30319" s="22" t="n">
        <v>20</v>
      </c>
      <c r="C30319" s="7" t="n">
        <v>27</v>
      </c>
      <c r="D30319" s="7" t="n">
        <v>3</v>
      </c>
      <c r="E30319" s="7" t="n">
        <v>10</v>
      </c>
      <c r="F30319" s="7" t="s">
        <v>80</v>
      </c>
    </row>
    <row r="30320" spans="1:22">
      <c r="A30320" t="s">
        <v>4</v>
      </c>
      <c r="B30320" s="4" t="s">
        <v>5</v>
      </c>
      <c r="C30320" s="4" t="s">
        <v>10</v>
      </c>
    </row>
    <row r="30321" spans="1:6">
      <c r="A30321" t="n">
        <v>243924</v>
      </c>
      <c r="B30321" s="35" t="n">
        <v>16</v>
      </c>
      <c r="C30321" s="7" t="n">
        <v>0</v>
      </c>
    </row>
    <row r="30322" spans="1:6">
      <c r="A30322" t="s">
        <v>4</v>
      </c>
      <c r="B30322" s="4" t="s">
        <v>5</v>
      </c>
      <c r="C30322" s="4" t="s">
        <v>10</v>
      </c>
      <c r="D30322" s="4" t="s">
        <v>9</v>
      </c>
    </row>
    <row r="30323" spans="1:6">
      <c r="A30323" t="n">
        <v>243927</v>
      </c>
      <c r="B30323" s="41" t="n">
        <v>43</v>
      </c>
      <c r="C30323" s="7" t="n">
        <v>15</v>
      </c>
      <c r="D30323" s="7" t="n">
        <v>1</v>
      </c>
    </row>
    <row r="30324" spans="1:6">
      <c r="A30324" t="s">
        <v>4</v>
      </c>
      <c r="B30324" s="4" t="s">
        <v>5</v>
      </c>
      <c r="C30324" s="4" t="s">
        <v>10</v>
      </c>
      <c r="D30324" s="4" t="s">
        <v>9</v>
      </c>
    </row>
    <row r="30325" spans="1:6">
      <c r="A30325" t="n">
        <v>243934</v>
      </c>
      <c r="B30325" s="41" t="n">
        <v>43</v>
      </c>
      <c r="C30325" s="7" t="n">
        <v>16</v>
      </c>
      <c r="D30325" s="7" t="n">
        <v>1</v>
      </c>
    </row>
    <row r="30326" spans="1:6">
      <c r="A30326" t="s">
        <v>4</v>
      </c>
      <c r="B30326" s="4" t="s">
        <v>5</v>
      </c>
      <c r="C30326" s="4" t="s">
        <v>13</v>
      </c>
      <c r="D30326" s="4" t="s">
        <v>10</v>
      </c>
      <c r="E30326" s="4" t="s">
        <v>13</v>
      </c>
      <c r="F30326" s="4" t="s">
        <v>6</v>
      </c>
      <c r="G30326" s="4" t="s">
        <v>6</v>
      </c>
      <c r="H30326" s="4" t="s">
        <v>6</v>
      </c>
      <c r="I30326" s="4" t="s">
        <v>6</v>
      </c>
      <c r="J30326" s="4" t="s">
        <v>6</v>
      </c>
      <c r="K30326" s="4" t="s">
        <v>6</v>
      </c>
      <c r="L30326" s="4" t="s">
        <v>6</v>
      </c>
      <c r="M30326" s="4" t="s">
        <v>6</v>
      </c>
      <c r="N30326" s="4" t="s">
        <v>6</v>
      </c>
      <c r="O30326" s="4" t="s">
        <v>6</v>
      </c>
      <c r="P30326" s="4" t="s">
        <v>6</v>
      </c>
      <c r="Q30326" s="4" t="s">
        <v>6</v>
      </c>
      <c r="R30326" s="4" t="s">
        <v>6</v>
      </c>
      <c r="S30326" s="4" t="s">
        <v>6</v>
      </c>
      <c r="T30326" s="4" t="s">
        <v>6</v>
      </c>
      <c r="U30326" s="4" t="s">
        <v>6</v>
      </c>
    </row>
    <row r="30327" spans="1:6">
      <c r="A30327" t="n">
        <v>243941</v>
      </c>
      <c r="B30327" s="38" t="n">
        <v>36</v>
      </c>
      <c r="C30327" s="7" t="n">
        <v>8</v>
      </c>
      <c r="D30327" s="7" t="n">
        <v>24</v>
      </c>
      <c r="E30327" s="7" t="n">
        <v>0</v>
      </c>
      <c r="F30327" s="7" t="s">
        <v>1577</v>
      </c>
      <c r="G30327" s="7" t="s">
        <v>1008</v>
      </c>
      <c r="H30327" s="7" t="s">
        <v>12</v>
      </c>
      <c r="I30327" s="7" t="s">
        <v>12</v>
      </c>
      <c r="J30327" s="7" t="s">
        <v>12</v>
      </c>
      <c r="K30327" s="7" t="s">
        <v>12</v>
      </c>
      <c r="L30327" s="7" t="s">
        <v>12</v>
      </c>
      <c r="M30327" s="7" t="s">
        <v>12</v>
      </c>
      <c r="N30327" s="7" t="s">
        <v>12</v>
      </c>
      <c r="O30327" s="7" t="s">
        <v>12</v>
      </c>
      <c r="P30327" s="7" t="s">
        <v>12</v>
      </c>
      <c r="Q30327" s="7" t="s">
        <v>12</v>
      </c>
      <c r="R30327" s="7" t="s">
        <v>12</v>
      </c>
      <c r="S30327" s="7" t="s">
        <v>12</v>
      </c>
      <c r="T30327" s="7" t="s">
        <v>12</v>
      </c>
      <c r="U30327" s="7" t="s">
        <v>12</v>
      </c>
    </row>
    <row r="30328" spans="1:6">
      <c r="A30328" t="s">
        <v>4</v>
      </c>
      <c r="B30328" s="4" t="s">
        <v>5</v>
      </c>
      <c r="C30328" s="4" t="s">
        <v>13</v>
      </c>
      <c r="D30328" s="4" t="s">
        <v>10</v>
      </c>
      <c r="E30328" s="4" t="s">
        <v>13</v>
      </c>
      <c r="F30328" s="4" t="s">
        <v>6</v>
      </c>
      <c r="G30328" s="4" t="s">
        <v>6</v>
      </c>
      <c r="H30328" s="4" t="s">
        <v>6</v>
      </c>
      <c r="I30328" s="4" t="s">
        <v>6</v>
      </c>
      <c r="J30328" s="4" t="s">
        <v>6</v>
      </c>
      <c r="K30328" s="4" t="s">
        <v>6</v>
      </c>
      <c r="L30328" s="4" t="s">
        <v>6</v>
      </c>
      <c r="M30328" s="4" t="s">
        <v>6</v>
      </c>
      <c r="N30328" s="4" t="s">
        <v>6</v>
      </c>
      <c r="O30328" s="4" t="s">
        <v>6</v>
      </c>
      <c r="P30328" s="4" t="s">
        <v>6</v>
      </c>
      <c r="Q30328" s="4" t="s">
        <v>6</v>
      </c>
      <c r="R30328" s="4" t="s">
        <v>6</v>
      </c>
      <c r="S30328" s="4" t="s">
        <v>6</v>
      </c>
      <c r="T30328" s="4" t="s">
        <v>6</v>
      </c>
      <c r="U30328" s="4" t="s">
        <v>6</v>
      </c>
    </row>
    <row r="30329" spans="1:6">
      <c r="A30329" t="n">
        <v>243983</v>
      </c>
      <c r="B30329" s="38" t="n">
        <v>36</v>
      </c>
      <c r="C30329" s="7" t="n">
        <v>8</v>
      </c>
      <c r="D30329" s="7" t="n">
        <v>25</v>
      </c>
      <c r="E30329" s="7" t="n">
        <v>0</v>
      </c>
      <c r="F30329" s="7" t="s">
        <v>1577</v>
      </c>
      <c r="G30329" s="7" t="s">
        <v>1008</v>
      </c>
      <c r="H30329" s="7" t="s">
        <v>12</v>
      </c>
      <c r="I30329" s="7" t="s">
        <v>12</v>
      </c>
      <c r="J30329" s="7" t="s">
        <v>12</v>
      </c>
      <c r="K30329" s="7" t="s">
        <v>12</v>
      </c>
      <c r="L30329" s="7" t="s">
        <v>12</v>
      </c>
      <c r="M30329" s="7" t="s">
        <v>12</v>
      </c>
      <c r="N30329" s="7" t="s">
        <v>12</v>
      </c>
      <c r="O30329" s="7" t="s">
        <v>12</v>
      </c>
      <c r="P30329" s="7" t="s">
        <v>12</v>
      </c>
      <c r="Q30329" s="7" t="s">
        <v>12</v>
      </c>
      <c r="R30329" s="7" t="s">
        <v>12</v>
      </c>
      <c r="S30329" s="7" t="s">
        <v>12</v>
      </c>
      <c r="T30329" s="7" t="s">
        <v>12</v>
      </c>
      <c r="U30329" s="7" t="s">
        <v>12</v>
      </c>
    </row>
    <row r="30330" spans="1:6">
      <c r="A30330" t="s">
        <v>4</v>
      </c>
      <c r="B30330" s="4" t="s">
        <v>5</v>
      </c>
      <c r="C30330" s="4" t="s">
        <v>13</v>
      </c>
      <c r="D30330" s="4" t="s">
        <v>10</v>
      </c>
      <c r="E30330" s="4" t="s">
        <v>13</v>
      </c>
      <c r="F30330" s="4" t="s">
        <v>6</v>
      </c>
      <c r="G30330" s="4" t="s">
        <v>6</v>
      </c>
      <c r="H30330" s="4" t="s">
        <v>6</v>
      </c>
      <c r="I30330" s="4" t="s">
        <v>6</v>
      </c>
      <c r="J30330" s="4" t="s">
        <v>6</v>
      </c>
      <c r="K30330" s="4" t="s">
        <v>6</v>
      </c>
      <c r="L30330" s="4" t="s">
        <v>6</v>
      </c>
      <c r="M30330" s="4" t="s">
        <v>6</v>
      </c>
      <c r="N30330" s="4" t="s">
        <v>6</v>
      </c>
      <c r="O30330" s="4" t="s">
        <v>6</v>
      </c>
      <c r="P30330" s="4" t="s">
        <v>6</v>
      </c>
      <c r="Q30330" s="4" t="s">
        <v>6</v>
      </c>
      <c r="R30330" s="4" t="s">
        <v>6</v>
      </c>
      <c r="S30330" s="4" t="s">
        <v>6</v>
      </c>
      <c r="T30330" s="4" t="s">
        <v>6</v>
      </c>
      <c r="U30330" s="4" t="s">
        <v>6</v>
      </c>
    </row>
    <row r="30331" spans="1:6">
      <c r="A30331" t="n">
        <v>244025</v>
      </c>
      <c r="B30331" s="38" t="n">
        <v>36</v>
      </c>
      <c r="C30331" s="7" t="n">
        <v>8</v>
      </c>
      <c r="D30331" s="7" t="n">
        <v>28</v>
      </c>
      <c r="E30331" s="7" t="n">
        <v>0</v>
      </c>
      <c r="F30331" s="7" t="s">
        <v>1008</v>
      </c>
      <c r="G30331" s="7" t="s">
        <v>12</v>
      </c>
      <c r="H30331" s="7" t="s">
        <v>12</v>
      </c>
      <c r="I30331" s="7" t="s">
        <v>12</v>
      </c>
      <c r="J30331" s="7" t="s">
        <v>12</v>
      </c>
      <c r="K30331" s="7" t="s">
        <v>12</v>
      </c>
      <c r="L30331" s="7" t="s">
        <v>12</v>
      </c>
      <c r="M30331" s="7" t="s">
        <v>12</v>
      </c>
      <c r="N30331" s="7" t="s">
        <v>12</v>
      </c>
      <c r="O30331" s="7" t="s">
        <v>12</v>
      </c>
      <c r="P30331" s="7" t="s">
        <v>12</v>
      </c>
      <c r="Q30331" s="7" t="s">
        <v>12</v>
      </c>
      <c r="R30331" s="7" t="s">
        <v>12</v>
      </c>
      <c r="S30331" s="7" t="s">
        <v>12</v>
      </c>
      <c r="T30331" s="7" t="s">
        <v>12</v>
      </c>
      <c r="U30331" s="7" t="s">
        <v>12</v>
      </c>
    </row>
    <row r="30332" spans="1:6">
      <c r="A30332" t="s">
        <v>4</v>
      </c>
      <c r="B30332" s="4" t="s">
        <v>5</v>
      </c>
      <c r="C30332" s="4" t="s">
        <v>13</v>
      </c>
      <c r="D30332" s="4" t="s">
        <v>10</v>
      </c>
      <c r="E30332" s="4" t="s">
        <v>13</v>
      </c>
      <c r="F30332" s="4" t="s">
        <v>6</v>
      </c>
      <c r="G30332" s="4" t="s">
        <v>6</v>
      </c>
      <c r="H30332" s="4" t="s">
        <v>6</v>
      </c>
      <c r="I30332" s="4" t="s">
        <v>6</v>
      </c>
      <c r="J30332" s="4" t="s">
        <v>6</v>
      </c>
      <c r="K30332" s="4" t="s">
        <v>6</v>
      </c>
      <c r="L30332" s="4" t="s">
        <v>6</v>
      </c>
      <c r="M30332" s="4" t="s">
        <v>6</v>
      </c>
      <c r="N30332" s="4" t="s">
        <v>6</v>
      </c>
      <c r="O30332" s="4" t="s">
        <v>6</v>
      </c>
      <c r="P30332" s="4" t="s">
        <v>6</v>
      </c>
      <c r="Q30332" s="4" t="s">
        <v>6</v>
      </c>
      <c r="R30332" s="4" t="s">
        <v>6</v>
      </c>
      <c r="S30332" s="4" t="s">
        <v>6</v>
      </c>
      <c r="T30332" s="4" t="s">
        <v>6</v>
      </c>
      <c r="U30332" s="4" t="s">
        <v>6</v>
      </c>
    </row>
    <row r="30333" spans="1:6">
      <c r="A30333" t="n">
        <v>244058</v>
      </c>
      <c r="B30333" s="38" t="n">
        <v>36</v>
      </c>
      <c r="C30333" s="7" t="n">
        <v>8</v>
      </c>
      <c r="D30333" s="7" t="n">
        <v>29</v>
      </c>
      <c r="E30333" s="7" t="n">
        <v>0</v>
      </c>
      <c r="F30333" s="7" t="s">
        <v>1008</v>
      </c>
      <c r="G30333" s="7" t="s">
        <v>1023</v>
      </c>
      <c r="H30333" s="7" t="s">
        <v>12</v>
      </c>
      <c r="I30333" s="7" t="s">
        <v>12</v>
      </c>
      <c r="J30333" s="7" t="s">
        <v>12</v>
      </c>
      <c r="K30333" s="7" t="s">
        <v>12</v>
      </c>
      <c r="L30333" s="7" t="s">
        <v>12</v>
      </c>
      <c r="M30333" s="7" t="s">
        <v>12</v>
      </c>
      <c r="N30333" s="7" t="s">
        <v>12</v>
      </c>
      <c r="O30333" s="7" t="s">
        <v>12</v>
      </c>
      <c r="P30333" s="7" t="s">
        <v>12</v>
      </c>
      <c r="Q30333" s="7" t="s">
        <v>12</v>
      </c>
      <c r="R30333" s="7" t="s">
        <v>12</v>
      </c>
      <c r="S30333" s="7" t="s">
        <v>12</v>
      </c>
      <c r="T30333" s="7" t="s">
        <v>12</v>
      </c>
      <c r="U30333" s="7" t="s">
        <v>12</v>
      </c>
    </row>
    <row r="30334" spans="1:6">
      <c r="A30334" t="s">
        <v>4</v>
      </c>
      <c r="B30334" s="4" t="s">
        <v>5</v>
      </c>
      <c r="C30334" s="4" t="s">
        <v>10</v>
      </c>
      <c r="D30334" s="4" t="s">
        <v>22</v>
      </c>
      <c r="E30334" s="4" t="s">
        <v>22</v>
      </c>
      <c r="F30334" s="4" t="s">
        <v>22</v>
      </c>
      <c r="G30334" s="4" t="s">
        <v>22</v>
      </c>
    </row>
    <row r="30335" spans="1:6">
      <c r="A30335" t="n">
        <v>244107</v>
      </c>
      <c r="B30335" s="24" t="n">
        <v>46</v>
      </c>
      <c r="C30335" s="7" t="n">
        <v>24</v>
      </c>
      <c r="D30335" s="7" t="n">
        <v>6.63000011444092</v>
      </c>
      <c r="E30335" s="7" t="n">
        <v>0</v>
      </c>
      <c r="F30335" s="7" t="n">
        <v>-4.1399998664856</v>
      </c>
      <c r="G30335" s="7" t="n">
        <v>167.699996948242</v>
      </c>
    </row>
    <row r="30336" spans="1:6">
      <c r="A30336" t="s">
        <v>4</v>
      </c>
      <c r="B30336" s="4" t="s">
        <v>5</v>
      </c>
      <c r="C30336" s="4" t="s">
        <v>10</v>
      </c>
      <c r="D30336" s="4" t="s">
        <v>22</v>
      </c>
      <c r="E30336" s="4" t="s">
        <v>22</v>
      </c>
      <c r="F30336" s="4" t="s">
        <v>22</v>
      </c>
      <c r="G30336" s="4" t="s">
        <v>22</v>
      </c>
    </row>
    <row r="30337" spans="1:21">
      <c r="A30337" t="n">
        <v>244126</v>
      </c>
      <c r="B30337" s="24" t="n">
        <v>46</v>
      </c>
      <c r="C30337" s="7" t="n">
        <v>25</v>
      </c>
      <c r="D30337" s="7" t="n">
        <v>8.80000019073486</v>
      </c>
      <c r="E30337" s="7" t="n">
        <v>0</v>
      </c>
      <c r="F30337" s="7" t="n">
        <v>-3.24000000953674</v>
      </c>
      <c r="G30337" s="7" t="n">
        <v>168.399993896484</v>
      </c>
    </row>
    <row r="30338" spans="1:21">
      <c r="A30338" t="s">
        <v>4</v>
      </c>
      <c r="B30338" s="4" t="s">
        <v>5</v>
      </c>
      <c r="C30338" s="4" t="s">
        <v>10</v>
      </c>
      <c r="D30338" s="4" t="s">
        <v>22</v>
      </c>
      <c r="E30338" s="4" t="s">
        <v>22</v>
      </c>
      <c r="F30338" s="4" t="s">
        <v>22</v>
      </c>
      <c r="G30338" s="4" t="s">
        <v>22</v>
      </c>
    </row>
    <row r="30339" spans="1:21">
      <c r="A30339" t="n">
        <v>244145</v>
      </c>
      <c r="B30339" s="24" t="n">
        <v>46</v>
      </c>
      <c r="C30339" s="7" t="n">
        <v>28</v>
      </c>
      <c r="D30339" s="7" t="n">
        <v>-14.5799999237061</v>
      </c>
      <c r="E30339" s="7" t="n">
        <v>0</v>
      </c>
      <c r="F30339" s="7" t="n">
        <v>-21.6700000762939</v>
      </c>
      <c r="G30339" s="7" t="n">
        <v>87.5</v>
      </c>
    </row>
    <row r="30340" spans="1:21">
      <c r="A30340" t="s">
        <v>4</v>
      </c>
      <c r="B30340" s="4" t="s">
        <v>5</v>
      </c>
      <c r="C30340" s="4" t="s">
        <v>10</v>
      </c>
      <c r="D30340" s="4" t="s">
        <v>22</v>
      </c>
      <c r="E30340" s="4" t="s">
        <v>22</v>
      </c>
      <c r="F30340" s="4" t="s">
        <v>22</v>
      </c>
      <c r="G30340" s="4" t="s">
        <v>22</v>
      </c>
    </row>
    <row r="30341" spans="1:21">
      <c r="A30341" t="n">
        <v>244164</v>
      </c>
      <c r="B30341" s="24" t="n">
        <v>46</v>
      </c>
      <c r="C30341" s="7" t="n">
        <v>22</v>
      </c>
      <c r="D30341" s="7" t="n">
        <v>7.69000005722046</v>
      </c>
      <c r="E30341" s="7" t="n">
        <v>0</v>
      </c>
      <c r="F30341" s="7" t="n">
        <v>-2.29999995231628</v>
      </c>
      <c r="G30341" s="7" t="n">
        <v>158</v>
      </c>
    </row>
    <row r="30342" spans="1:21">
      <c r="A30342" t="s">
        <v>4</v>
      </c>
      <c r="B30342" s="4" t="s">
        <v>5</v>
      </c>
      <c r="C30342" s="4" t="s">
        <v>10</v>
      </c>
      <c r="D30342" s="4" t="s">
        <v>22</v>
      </c>
      <c r="E30342" s="4" t="s">
        <v>22</v>
      </c>
      <c r="F30342" s="4" t="s">
        <v>22</v>
      </c>
      <c r="G30342" s="4" t="s">
        <v>22</v>
      </c>
    </row>
    <row r="30343" spans="1:21">
      <c r="A30343" t="n">
        <v>244183</v>
      </c>
      <c r="B30343" s="24" t="n">
        <v>46</v>
      </c>
      <c r="C30343" s="7" t="n">
        <v>7031</v>
      </c>
      <c r="D30343" s="7" t="n">
        <v>7.40000009536743</v>
      </c>
      <c r="E30343" s="7" t="n">
        <v>0</v>
      </c>
      <c r="F30343" s="7" t="n">
        <v>-1.11000001430511</v>
      </c>
      <c r="G30343" s="7" t="n">
        <v>162.399993896484</v>
      </c>
    </row>
    <row r="30344" spans="1:21">
      <c r="A30344" t="s">
        <v>4</v>
      </c>
      <c r="B30344" s="4" t="s">
        <v>5</v>
      </c>
      <c r="C30344" s="4" t="s">
        <v>10</v>
      </c>
      <c r="D30344" s="4" t="s">
        <v>22</v>
      </c>
      <c r="E30344" s="4" t="s">
        <v>22</v>
      </c>
      <c r="F30344" s="4" t="s">
        <v>22</v>
      </c>
      <c r="G30344" s="4" t="s">
        <v>22</v>
      </c>
    </row>
    <row r="30345" spans="1:21">
      <c r="A30345" t="n">
        <v>244202</v>
      </c>
      <c r="B30345" s="24" t="n">
        <v>46</v>
      </c>
      <c r="C30345" s="7" t="n">
        <v>27</v>
      </c>
      <c r="D30345" s="7" t="n">
        <v>-14.8199996948242</v>
      </c>
      <c r="E30345" s="7" t="n">
        <v>0.0399999991059303</v>
      </c>
      <c r="F30345" s="7" t="n">
        <v>-19.0200004577637</v>
      </c>
      <c r="G30345" s="7" t="n">
        <v>88</v>
      </c>
    </row>
    <row r="30346" spans="1:21">
      <c r="A30346" t="s">
        <v>4</v>
      </c>
      <c r="B30346" s="4" t="s">
        <v>5</v>
      </c>
      <c r="C30346" s="4" t="s">
        <v>10</v>
      </c>
      <c r="D30346" s="4" t="s">
        <v>22</v>
      </c>
      <c r="E30346" s="4" t="s">
        <v>22</v>
      </c>
      <c r="F30346" s="4" t="s">
        <v>22</v>
      </c>
      <c r="G30346" s="4" t="s">
        <v>22</v>
      </c>
    </row>
    <row r="30347" spans="1:21">
      <c r="A30347" t="n">
        <v>244221</v>
      </c>
      <c r="B30347" s="24" t="n">
        <v>46</v>
      </c>
      <c r="C30347" s="7" t="n">
        <v>29</v>
      </c>
      <c r="D30347" s="7" t="n">
        <v>-13.8100004196167</v>
      </c>
      <c r="E30347" s="7" t="n">
        <v>0</v>
      </c>
      <c r="F30347" s="7" t="n">
        <v>-20.3299999237061</v>
      </c>
      <c r="G30347" s="7" t="n">
        <v>97.0999984741211</v>
      </c>
    </row>
    <row r="30348" spans="1:21">
      <c r="A30348" t="s">
        <v>4</v>
      </c>
      <c r="B30348" s="4" t="s">
        <v>5</v>
      </c>
      <c r="C30348" s="4" t="s">
        <v>10</v>
      </c>
      <c r="D30348" s="4" t="s">
        <v>9</v>
      </c>
    </row>
    <row r="30349" spans="1:21">
      <c r="A30349" t="n">
        <v>244240</v>
      </c>
      <c r="B30349" s="41" t="n">
        <v>43</v>
      </c>
      <c r="C30349" s="7" t="n">
        <v>24</v>
      </c>
      <c r="D30349" s="7" t="n">
        <v>16</v>
      </c>
    </row>
    <row r="30350" spans="1:21">
      <c r="A30350" t="s">
        <v>4</v>
      </c>
      <c r="B30350" s="4" t="s">
        <v>5</v>
      </c>
      <c r="C30350" s="4" t="s">
        <v>10</v>
      </c>
      <c r="D30350" s="4" t="s">
        <v>13</v>
      </c>
      <c r="E30350" s="4" t="s">
        <v>13</v>
      </c>
      <c r="F30350" s="4" t="s">
        <v>6</v>
      </c>
    </row>
    <row r="30351" spans="1:21">
      <c r="A30351" t="n">
        <v>244247</v>
      </c>
      <c r="B30351" s="64" t="n">
        <v>47</v>
      </c>
      <c r="C30351" s="7" t="n">
        <v>24</v>
      </c>
      <c r="D30351" s="7" t="n">
        <v>0</v>
      </c>
      <c r="E30351" s="7" t="n">
        <v>0</v>
      </c>
      <c r="F30351" s="7" t="s">
        <v>1053</v>
      </c>
    </row>
    <row r="30352" spans="1:21">
      <c r="A30352" t="s">
        <v>4</v>
      </c>
      <c r="B30352" s="4" t="s">
        <v>5</v>
      </c>
      <c r="C30352" s="4" t="s">
        <v>10</v>
      </c>
    </row>
    <row r="30353" spans="1:7">
      <c r="A30353" t="n">
        <v>244269</v>
      </c>
      <c r="B30353" s="35" t="n">
        <v>16</v>
      </c>
      <c r="C30353" s="7" t="n">
        <v>0</v>
      </c>
    </row>
    <row r="30354" spans="1:7">
      <c r="A30354" t="s">
        <v>4</v>
      </c>
      <c r="B30354" s="4" t="s">
        <v>5</v>
      </c>
      <c r="C30354" s="4" t="s">
        <v>10</v>
      </c>
      <c r="D30354" s="4" t="s">
        <v>13</v>
      </c>
      <c r="E30354" s="4" t="s">
        <v>6</v>
      </c>
      <c r="F30354" s="4" t="s">
        <v>22</v>
      </c>
      <c r="G30354" s="4" t="s">
        <v>22</v>
      </c>
      <c r="H30354" s="4" t="s">
        <v>22</v>
      </c>
    </row>
    <row r="30355" spans="1:7">
      <c r="A30355" t="n">
        <v>244272</v>
      </c>
      <c r="B30355" s="39" t="n">
        <v>48</v>
      </c>
      <c r="C30355" s="7" t="n">
        <v>24</v>
      </c>
      <c r="D30355" s="7" t="n">
        <v>0</v>
      </c>
      <c r="E30355" s="7" t="s">
        <v>408</v>
      </c>
      <c r="F30355" s="7" t="n">
        <v>0</v>
      </c>
      <c r="G30355" s="7" t="n">
        <v>1</v>
      </c>
      <c r="H30355" s="7" t="n">
        <v>0</v>
      </c>
    </row>
    <row r="30356" spans="1:7">
      <c r="A30356" t="s">
        <v>4</v>
      </c>
      <c r="B30356" s="4" t="s">
        <v>5</v>
      </c>
      <c r="C30356" s="4" t="s">
        <v>10</v>
      </c>
      <c r="D30356" s="4" t="s">
        <v>9</v>
      </c>
    </row>
    <row r="30357" spans="1:7">
      <c r="A30357" t="n">
        <v>244296</v>
      </c>
      <c r="B30357" s="41" t="n">
        <v>43</v>
      </c>
      <c r="C30357" s="7" t="n">
        <v>25</v>
      </c>
      <c r="D30357" s="7" t="n">
        <v>16</v>
      </c>
    </row>
    <row r="30358" spans="1:7">
      <c r="A30358" t="s">
        <v>4</v>
      </c>
      <c r="B30358" s="4" t="s">
        <v>5</v>
      </c>
      <c r="C30358" s="4" t="s">
        <v>10</v>
      </c>
      <c r="D30358" s="4" t="s">
        <v>13</v>
      </c>
      <c r="E30358" s="4" t="s">
        <v>13</v>
      </c>
      <c r="F30358" s="4" t="s">
        <v>6</v>
      </c>
    </row>
    <row r="30359" spans="1:7">
      <c r="A30359" t="n">
        <v>244303</v>
      </c>
      <c r="B30359" s="64" t="n">
        <v>47</v>
      </c>
      <c r="C30359" s="7" t="n">
        <v>25</v>
      </c>
      <c r="D30359" s="7" t="n">
        <v>0</v>
      </c>
      <c r="E30359" s="7" t="n">
        <v>0</v>
      </c>
      <c r="F30359" s="7" t="s">
        <v>1053</v>
      </c>
    </row>
    <row r="30360" spans="1:7">
      <c r="A30360" t="s">
        <v>4</v>
      </c>
      <c r="B30360" s="4" t="s">
        <v>5</v>
      </c>
      <c r="C30360" s="4" t="s">
        <v>10</v>
      </c>
    </row>
    <row r="30361" spans="1:7">
      <c r="A30361" t="n">
        <v>244325</v>
      </c>
      <c r="B30361" s="35" t="n">
        <v>16</v>
      </c>
      <c r="C30361" s="7" t="n">
        <v>0</v>
      </c>
    </row>
    <row r="30362" spans="1:7">
      <c r="A30362" t="s">
        <v>4</v>
      </c>
      <c r="B30362" s="4" t="s">
        <v>5</v>
      </c>
      <c r="C30362" s="4" t="s">
        <v>10</v>
      </c>
      <c r="D30362" s="4" t="s">
        <v>13</v>
      </c>
      <c r="E30362" s="4" t="s">
        <v>6</v>
      </c>
      <c r="F30362" s="4" t="s">
        <v>22</v>
      </c>
      <c r="G30362" s="4" t="s">
        <v>22</v>
      </c>
      <c r="H30362" s="4" t="s">
        <v>22</v>
      </c>
    </row>
    <row r="30363" spans="1:7">
      <c r="A30363" t="n">
        <v>244328</v>
      </c>
      <c r="B30363" s="39" t="n">
        <v>48</v>
      </c>
      <c r="C30363" s="7" t="n">
        <v>25</v>
      </c>
      <c r="D30363" s="7" t="n">
        <v>0</v>
      </c>
      <c r="E30363" s="7" t="s">
        <v>408</v>
      </c>
      <c r="F30363" s="7" t="n">
        <v>0</v>
      </c>
      <c r="G30363" s="7" t="n">
        <v>1</v>
      </c>
      <c r="H30363" s="7" t="n">
        <v>0</v>
      </c>
    </row>
    <row r="30364" spans="1:7">
      <c r="A30364" t="s">
        <v>4</v>
      </c>
      <c r="B30364" s="4" t="s">
        <v>5</v>
      </c>
      <c r="C30364" s="4" t="s">
        <v>10</v>
      </c>
      <c r="D30364" s="4" t="s">
        <v>9</v>
      </c>
    </row>
    <row r="30365" spans="1:7">
      <c r="A30365" t="n">
        <v>244352</v>
      </c>
      <c r="B30365" s="41" t="n">
        <v>43</v>
      </c>
      <c r="C30365" s="7" t="n">
        <v>28</v>
      </c>
      <c r="D30365" s="7" t="n">
        <v>16</v>
      </c>
    </row>
    <row r="30366" spans="1:7">
      <c r="A30366" t="s">
        <v>4</v>
      </c>
      <c r="B30366" s="4" t="s">
        <v>5</v>
      </c>
      <c r="C30366" s="4" t="s">
        <v>10</v>
      </c>
      <c r="D30366" s="4" t="s">
        <v>13</v>
      </c>
      <c r="E30366" s="4" t="s">
        <v>13</v>
      </c>
      <c r="F30366" s="4" t="s">
        <v>6</v>
      </c>
    </row>
    <row r="30367" spans="1:7">
      <c r="A30367" t="n">
        <v>244359</v>
      </c>
      <c r="B30367" s="64" t="n">
        <v>47</v>
      </c>
      <c r="C30367" s="7" t="n">
        <v>28</v>
      </c>
      <c r="D30367" s="7" t="n">
        <v>0</v>
      </c>
      <c r="E30367" s="7" t="n">
        <v>0</v>
      </c>
      <c r="F30367" s="7" t="s">
        <v>1053</v>
      </c>
    </row>
    <row r="30368" spans="1:7">
      <c r="A30368" t="s">
        <v>4</v>
      </c>
      <c r="B30368" s="4" t="s">
        <v>5</v>
      </c>
      <c r="C30368" s="4" t="s">
        <v>10</v>
      </c>
    </row>
    <row r="30369" spans="1:8">
      <c r="A30369" t="n">
        <v>244381</v>
      </c>
      <c r="B30369" s="35" t="n">
        <v>16</v>
      </c>
      <c r="C30369" s="7" t="n">
        <v>0</v>
      </c>
    </row>
    <row r="30370" spans="1:8">
      <c r="A30370" t="s">
        <v>4</v>
      </c>
      <c r="B30370" s="4" t="s">
        <v>5</v>
      </c>
      <c r="C30370" s="4" t="s">
        <v>10</v>
      </c>
      <c r="D30370" s="4" t="s">
        <v>13</v>
      </c>
      <c r="E30370" s="4" t="s">
        <v>6</v>
      </c>
      <c r="F30370" s="4" t="s">
        <v>22</v>
      </c>
      <c r="G30370" s="4" t="s">
        <v>22</v>
      </c>
      <c r="H30370" s="4" t="s">
        <v>22</v>
      </c>
    </row>
    <row r="30371" spans="1:8">
      <c r="A30371" t="n">
        <v>244384</v>
      </c>
      <c r="B30371" s="39" t="n">
        <v>48</v>
      </c>
      <c r="C30371" s="7" t="n">
        <v>28</v>
      </c>
      <c r="D30371" s="7" t="n">
        <v>0</v>
      </c>
      <c r="E30371" s="7" t="s">
        <v>408</v>
      </c>
      <c r="F30371" s="7" t="n">
        <v>0</v>
      </c>
      <c r="G30371" s="7" t="n">
        <v>1</v>
      </c>
      <c r="H30371" s="7" t="n">
        <v>0</v>
      </c>
    </row>
    <row r="30372" spans="1:8">
      <c r="A30372" t="s">
        <v>4</v>
      </c>
      <c r="B30372" s="4" t="s">
        <v>5</v>
      </c>
      <c r="C30372" s="4" t="s">
        <v>10</v>
      </c>
      <c r="D30372" s="4" t="s">
        <v>9</v>
      </c>
    </row>
    <row r="30373" spans="1:8">
      <c r="A30373" t="n">
        <v>244408</v>
      </c>
      <c r="B30373" s="41" t="n">
        <v>43</v>
      </c>
      <c r="C30373" s="7" t="n">
        <v>29</v>
      </c>
      <c r="D30373" s="7" t="n">
        <v>16</v>
      </c>
    </row>
    <row r="30374" spans="1:8">
      <c r="A30374" t="s">
        <v>4</v>
      </c>
      <c r="B30374" s="4" t="s">
        <v>5</v>
      </c>
      <c r="C30374" s="4" t="s">
        <v>10</v>
      </c>
      <c r="D30374" s="4" t="s">
        <v>13</v>
      </c>
      <c r="E30374" s="4" t="s">
        <v>13</v>
      </c>
      <c r="F30374" s="4" t="s">
        <v>6</v>
      </c>
    </row>
    <row r="30375" spans="1:8">
      <c r="A30375" t="n">
        <v>244415</v>
      </c>
      <c r="B30375" s="64" t="n">
        <v>47</v>
      </c>
      <c r="C30375" s="7" t="n">
        <v>29</v>
      </c>
      <c r="D30375" s="7" t="n">
        <v>0</v>
      </c>
      <c r="E30375" s="7" t="n">
        <v>0</v>
      </c>
      <c r="F30375" s="7" t="s">
        <v>1053</v>
      </c>
    </row>
    <row r="30376" spans="1:8">
      <c r="A30376" t="s">
        <v>4</v>
      </c>
      <c r="B30376" s="4" t="s">
        <v>5</v>
      </c>
      <c r="C30376" s="4" t="s">
        <v>10</v>
      </c>
    </row>
    <row r="30377" spans="1:8">
      <c r="A30377" t="n">
        <v>244437</v>
      </c>
      <c r="B30377" s="35" t="n">
        <v>16</v>
      </c>
      <c r="C30377" s="7" t="n">
        <v>0</v>
      </c>
    </row>
    <row r="30378" spans="1:8">
      <c r="A30378" t="s">
        <v>4</v>
      </c>
      <c r="B30378" s="4" t="s">
        <v>5</v>
      </c>
      <c r="C30378" s="4" t="s">
        <v>10</v>
      </c>
      <c r="D30378" s="4" t="s">
        <v>13</v>
      </c>
      <c r="E30378" s="4" t="s">
        <v>6</v>
      </c>
      <c r="F30378" s="4" t="s">
        <v>22</v>
      </c>
      <c r="G30378" s="4" t="s">
        <v>22</v>
      </c>
      <c r="H30378" s="4" t="s">
        <v>22</v>
      </c>
    </row>
    <row r="30379" spans="1:8">
      <c r="A30379" t="n">
        <v>244440</v>
      </c>
      <c r="B30379" s="39" t="n">
        <v>48</v>
      </c>
      <c r="C30379" s="7" t="n">
        <v>29</v>
      </c>
      <c r="D30379" s="7" t="n">
        <v>0</v>
      </c>
      <c r="E30379" s="7" t="s">
        <v>408</v>
      </c>
      <c r="F30379" s="7" t="n">
        <v>0</v>
      </c>
      <c r="G30379" s="7" t="n">
        <v>1</v>
      </c>
      <c r="H30379" s="7" t="n">
        <v>0</v>
      </c>
    </row>
    <row r="30380" spans="1:8">
      <c r="A30380" t="s">
        <v>4</v>
      </c>
      <c r="B30380" s="4" t="s">
        <v>5</v>
      </c>
      <c r="C30380" s="4" t="s">
        <v>10</v>
      </c>
      <c r="D30380" s="4" t="s">
        <v>9</v>
      </c>
    </row>
    <row r="30381" spans="1:8">
      <c r="A30381" t="n">
        <v>244464</v>
      </c>
      <c r="B30381" s="41" t="n">
        <v>43</v>
      </c>
      <c r="C30381" s="7" t="n">
        <v>11</v>
      </c>
      <c r="D30381" s="7" t="n">
        <v>16</v>
      </c>
    </row>
    <row r="30382" spans="1:8">
      <c r="A30382" t="s">
        <v>4</v>
      </c>
      <c r="B30382" s="4" t="s">
        <v>5</v>
      </c>
      <c r="C30382" s="4" t="s">
        <v>10</v>
      </c>
      <c r="D30382" s="4" t="s">
        <v>13</v>
      </c>
      <c r="E30382" s="4" t="s">
        <v>13</v>
      </c>
      <c r="F30382" s="4" t="s">
        <v>6</v>
      </c>
    </row>
    <row r="30383" spans="1:8">
      <c r="A30383" t="n">
        <v>244471</v>
      </c>
      <c r="B30383" s="64" t="n">
        <v>47</v>
      </c>
      <c r="C30383" s="7" t="n">
        <v>11</v>
      </c>
      <c r="D30383" s="7" t="n">
        <v>0</v>
      </c>
      <c r="E30383" s="7" t="n">
        <v>0</v>
      </c>
      <c r="F30383" s="7" t="s">
        <v>1053</v>
      </c>
    </row>
    <row r="30384" spans="1:8">
      <c r="A30384" t="s">
        <v>4</v>
      </c>
      <c r="B30384" s="4" t="s">
        <v>5</v>
      </c>
      <c r="C30384" s="4" t="s">
        <v>10</v>
      </c>
    </row>
    <row r="30385" spans="1:8">
      <c r="A30385" t="n">
        <v>244493</v>
      </c>
      <c r="B30385" s="35" t="n">
        <v>16</v>
      </c>
      <c r="C30385" s="7" t="n">
        <v>0</v>
      </c>
    </row>
    <row r="30386" spans="1:8">
      <c r="A30386" t="s">
        <v>4</v>
      </c>
      <c r="B30386" s="4" t="s">
        <v>5</v>
      </c>
      <c r="C30386" s="4" t="s">
        <v>10</v>
      </c>
      <c r="D30386" s="4" t="s">
        <v>13</v>
      </c>
      <c r="E30386" s="4" t="s">
        <v>6</v>
      </c>
      <c r="F30386" s="4" t="s">
        <v>22</v>
      </c>
      <c r="G30386" s="4" t="s">
        <v>22</v>
      </c>
      <c r="H30386" s="4" t="s">
        <v>22</v>
      </c>
    </row>
    <row r="30387" spans="1:8">
      <c r="A30387" t="n">
        <v>244496</v>
      </c>
      <c r="B30387" s="39" t="n">
        <v>48</v>
      </c>
      <c r="C30387" s="7" t="n">
        <v>11</v>
      </c>
      <c r="D30387" s="7" t="n">
        <v>0</v>
      </c>
      <c r="E30387" s="7" t="s">
        <v>408</v>
      </c>
      <c r="F30387" s="7" t="n">
        <v>0</v>
      </c>
      <c r="G30387" s="7" t="n">
        <v>1</v>
      </c>
      <c r="H30387" s="7" t="n">
        <v>0</v>
      </c>
    </row>
    <row r="30388" spans="1:8">
      <c r="A30388" t="s">
        <v>4</v>
      </c>
      <c r="B30388" s="4" t="s">
        <v>5</v>
      </c>
      <c r="C30388" s="4" t="s">
        <v>10</v>
      </c>
      <c r="D30388" s="4" t="s">
        <v>9</v>
      </c>
    </row>
    <row r="30389" spans="1:8">
      <c r="A30389" t="n">
        <v>244520</v>
      </c>
      <c r="B30389" s="41" t="n">
        <v>43</v>
      </c>
      <c r="C30389" s="7" t="n">
        <v>14</v>
      </c>
      <c r="D30389" s="7" t="n">
        <v>16</v>
      </c>
    </row>
    <row r="30390" spans="1:8">
      <c r="A30390" t="s">
        <v>4</v>
      </c>
      <c r="B30390" s="4" t="s">
        <v>5</v>
      </c>
      <c r="C30390" s="4" t="s">
        <v>10</v>
      </c>
      <c r="D30390" s="4" t="s">
        <v>13</v>
      </c>
      <c r="E30390" s="4" t="s">
        <v>13</v>
      </c>
      <c r="F30390" s="4" t="s">
        <v>6</v>
      </c>
    </row>
    <row r="30391" spans="1:8">
      <c r="A30391" t="n">
        <v>244527</v>
      </c>
      <c r="B30391" s="64" t="n">
        <v>47</v>
      </c>
      <c r="C30391" s="7" t="n">
        <v>14</v>
      </c>
      <c r="D30391" s="7" t="n">
        <v>0</v>
      </c>
      <c r="E30391" s="7" t="n">
        <v>0</v>
      </c>
      <c r="F30391" s="7" t="s">
        <v>1053</v>
      </c>
    </row>
    <row r="30392" spans="1:8">
      <c r="A30392" t="s">
        <v>4</v>
      </c>
      <c r="B30392" s="4" t="s">
        <v>5</v>
      </c>
      <c r="C30392" s="4" t="s">
        <v>10</v>
      </c>
    </row>
    <row r="30393" spans="1:8">
      <c r="A30393" t="n">
        <v>244549</v>
      </c>
      <c r="B30393" s="35" t="n">
        <v>16</v>
      </c>
      <c r="C30393" s="7" t="n">
        <v>0</v>
      </c>
    </row>
    <row r="30394" spans="1:8">
      <c r="A30394" t="s">
        <v>4</v>
      </c>
      <c r="B30394" s="4" t="s">
        <v>5</v>
      </c>
      <c r="C30394" s="4" t="s">
        <v>10</v>
      </c>
      <c r="D30394" s="4" t="s">
        <v>13</v>
      </c>
      <c r="E30394" s="4" t="s">
        <v>6</v>
      </c>
      <c r="F30394" s="4" t="s">
        <v>22</v>
      </c>
      <c r="G30394" s="4" t="s">
        <v>22</v>
      </c>
      <c r="H30394" s="4" t="s">
        <v>22</v>
      </c>
    </row>
    <row r="30395" spans="1:8">
      <c r="A30395" t="n">
        <v>244552</v>
      </c>
      <c r="B30395" s="39" t="n">
        <v>48</v>
      </c>
      <c r="C30395" s="7" t="n">
        <v>14</v>
      </c>
      <c r="D30395" s="7" t="n">
        <v>0</v>
      </c>
      <c r="E30395" s="7" t="s">
        <v>408</v>
      </c>
      <c r="F30395" s="7" t="n">
        <v>0</v>
      </c>
      <c r="G30395" s="7" t="n">
        <v>1</v>
      </c>
      <c r="H30395" s="7" t="n">
        <v>0</v>
      </c>
    </row>
    <row r="30396" spans="1:8">
      <c r="A30396" t="s">
        <v>4</v>
      </c>
      <c r="B30396" s="4" t="s">
        <v>5</v>
      </c>
      <c r="C30396" s="4" t="s">
        <v>10</v>
      </c>
      <c r="D30396" s="4" t="s">
        <v>13</v>
      </c>
      <c r="E30396" s="4" t="s">
        <v>13</v>
      </c>
      <c r="F30396" s="4" t="s">
        <v>6</v>
      </c>
    </row>
    <row r="30397" spans="1:8">
      <c r="A30397" t="n">
        <v>244576</v>
      </c>
      <c r="B30397" s="64" t="n">
        <v>47</v>
      </c>
      <c r="C30397" s="7" t="n">
        <v>29</v>
      </c>
      <c r="D30397" s="7" t="n">
        <v>0</v>
      </c>
      <c r="E30397" s="7" t="n">
        <v>0</v>
      </c>
      <c r="F30397" s="7" t="s">
        <v>1023</v>
      </c>
    </row>
    <row r="30398" spans="1:8">
      <c r="A30398" t="s">
        <v>4</v>
      </c>
      <c r="B30398" s="4" t="s">
        <v>5</v>
      </c>
      <c r="C30398" s="4" t="s">
        <v>10</v>
      </c>
      <c r="D30398" s="4" t="s">
        <v>13</v>
      </c>
      <c r="E30398" s="4" t="s">
        <v>13</v>
      </c>
      <c r="F30398" s="4" t="s">
        <v>6</v>
      </c>
    </row>
    <row r="30399" spans="1:8">
      <c r="A30399" t="n">
        <v>244598</v>
      </c>
      <c r="B30399" s="64" t="n">
        <v>47</v>
      </c>
      <c r="C30399" s="7" t="n">
        <v>24</v>
      </c>
      <c r="D30399" s="7" t="n">
        <v>0</v>
      </c>
      <c r="E30399" s="7" t="n">
        <v>0</v>
      </c>
      <c r="F30399" s="7" t="s">
        <v>1577</v>
      </c>
    </row>
    <row r="30400" spans="1:8">
      <c r="A30400" t="s">
        <v>4</v>
      </c>
      <c r="B30400" s="4" t="s">
        <v>5</v>
      </c>
      <c r="C30400" s="4" t="s">
        <v>10</v>
      </c>
      <c r="D30400" s="4" t="s">
        <v>13</v>
      </c>
      <c r="E30400" s="4" t="s">
        <v>13</v>
      </c>
      <c r="F30400" s="4" t="s">
        <v>6</v>
      </c>
    </row>
    <row r="30401" spans="1:8">
      <c r="A30401" t="n">
        <v>244613</v>
      </c>
      <c r="B30401" s="64" t="n">
        <v>47</v>
      </c>
      <c r="C30401" s="7" t="n">
        <v>25</v>
      </c>
      <c r="D30401" s="7" t="n">
        <v>0</v>
      </c>
      <c r="E30401" s="7" t="n">
        <v>0</v>
      </c>
      <c r="F30401" s="7" t="s">
        <v>1577</v>
      </c>
    </row>
    <row r="30402" spans="1:8">
      <c r="A30402" t="s">
        <v>4</v>
      </c>
      <c r="B30402" s="4" t="s">
        <v>5</v>
      </c>
      <c r="C30402" s="4" t="s">
        <v>13</v>
      </c>
      <c r="D30402" s="4" t="s">
        <v>13</v>
      </c>
      <c r="E30402" s="4" t="s">
        <v>22</v>
      </c>
      <c r="F30402" s="4" t="s">
        <v>22</v>
      </c>
      <c r="G30402" s="4" t="s">
        <v>22</v>
      </c>
      <c r="H30402" s="4" t="s">
        <v>10</v>
      </c>
    </row>
    <row r="30403" spans="1:8">
      <c r="A30403" t="n">
        <v>244628</v>
      </c>
      <c r="B30403" s="25" t="n">
        <v>45</v>
      </c>
      <c r="C30403" s="7" t="n">
        <v>2</v>
      </c>
      <c r="D30403" s="7" t="n">
        <v>3</v>
      </c>
      <c r="E30403" s="7" t="n">
        <v>-14.4799995422363</v>
      </c>
      <c r="F30403" s="7" t="n">
        <v>1.32000005245209</v>
      </c>
      <c r="G30403" s="7" t="n">
        <v>-20.3999996185303</v>
      </c>
      <c r="H30403" s="7" t="n">
        <v>0</v>
      </c>
    </row>
    <row r="30404" spans="1:8">
      <c r="A30404" t="s">
        <v>4</v>
      </c>
      <c r="B30404" s="4" t="s">
        <v>5</v>
      </c>
      <c r="C30404" s="4" t="s">
        <v>13</v>
      </c>
      <c r="D30404" s="4" t="s">
        <v>13</v>
      </c>
      <c r="E30404" s="4" t="s">
        <v>22</v>
      </c>
      <c r="F30404" s="4" t="s">
        <v>22</v>
      </c>
      <c r="G30404" s="4" t="s">
        <v>22</v>
      </c>
      <c r="H30404" s="4" t="s">
        <v>10</v>
      </c>
      <c r="I30404" s="4" t="s">
        <v>13</v>
      </c>
    </row>
    <row r="30405" spans="1:8">
      <c r="A30405" t="n">
        <v>244645</v>
      </c>
      <c r="B30405" s="25" t="n">
        <v>45</v>
      </c>
      <c r="C30405" s="7" t="n">
        <v>4</v>
      </c>
      <c r="D30405" s="7" t="n">
        <v>3</v>
      </c>
      <c r="E30405" s="7" t="n">
        <v>1.08000004291534</v>
      </c>
      <c r="F30405" s="7" t="n">
        <v>9.56999969482422</v>
      </c>
      <c r="G30405" s="7" t="n">
        <v>10</v>
      </c>
      <c r="H30405" s="7" t="n">
        <v>0</v>
      </c>
      <c r="I30405" s="7" t="n">
        <v>1</v>
      </c>
    </row>
    <row r="30406" spans="1:8">
      <c r="A30406" t="s">
        <v>4</v>
      </c>
      <c r="B30406" s="4" t="s">
        <v>5</v>
      </c>
      <c r="C30406" s="4" t="s">
        <v>13</v>
      </c>
      <c r="D30406" s="4" t="s">
        <v>13</v>
      </c>
      <c r="E30406" s="4" t="s">
        <v>22</v>
      </c>
      <c r="F30406" s="4" t="s">
        <v>10</v>
      </c>
    </row>
    <row r="30407" spans="1:8">
      <c r="A30407" t="n">
        <v>244663</v>
      </c>
      <c r="B30407" s="25" t="n">
        <v>45</v>
      </c>
      <c r="C30407" s="7" t="n">
        <v>5</v>
      </c>
      <c r="D30407" s="7" t="n">
        <v>3</v>
      </c>
      <c r="E30407" s="7" t="n">
        <v>6.69999980926514</v>
      </c>
      <c r="F30407" s="7" t="n">
        <v>0</v>
      </c>
    </row>
    <row r="30408" spans="1:8">
      <c r="A30408" t="s">
        <v>4</v>
      </c>
      <c r="B30408" s="4" t="s">
        <v>5</v>
      </c>
      <c r="C30408" s="4" t="s">
        <v>13</v>
      </c>
      <c r="D30408" s="4" t="s">
        <v>13</v>
      </c>
      <c r="E30408" s="4" t="s">
        <v>22</v>
      </c>
      <c r="F30408" s="4" t="s">
        <v>10</v>
      </c>
    </row>
    <row r="30409" spans="1:8">
      <c r="A30409" t="n">
        <v>244672</v>
      </c>
      <c r="B30409" s="25" t="n">
        <v>45</v>
      </c>
      <c r="C30409" s="7" t="n">
        <v>11</v>
      </c>
      <c r="D30409" s="7" t="n">
        <v>3</v>
      </c>
      <c r="E30409" s="7" t="n">
        <v>23.1000003814697</v>
      </c>
      <c r="F30409" s="7" t="n">
        <v>0</v>
      </c>
    </row>
    <row r="30410" spans="1:8">
      <c r="A30410" t="s">
        <v>4</v>
      </c>
      <c r="B30410" s="4" t="s">
        <v>5</v>
      </c>
      <c r="C30410" s="4" t="s">
        <v>13</v>
      </c>
      <c r="D30410" s="4" t="s">
        <v>13</v>
      </c>
      <c r="E30410" s="4" t="s">
        <v>22</v>
      </c>
      <c r="F30410" s="4" t="s">
        <v>22</v>
      </c>
      <c r="G30410" s="4" t="s">
        <v>22</v>
      </c>
      <c r="H30410" s="4" t="s">
        <v>10</v>
      </c>
    </row>
    <row r="30411" spans="1:8">
      <c r="A30411" t="n">
        <v>244681</v>
      </c>
      <c r="B30411" s="25" t="n">
        <v>45</v>
      </c>
      <c r="C30411" s="7" t="n">
        <v>2</v>
      </c>
      <c r="D30411" s="7" t="n">
        <v>3</v>
      </c>
      <c r="E30411" s="7" t="n">
        <v>-14.4799995422363</v>
      </c>
      <c r="F30411" s="7" t="n">
        <v>1.42999994754791</v>
      </c>
      <c r="G30411" s="7" t="n">
        <v>-20.3999996185303</v>
      </c>
      <c r="H30411" s="7" t="n">
        <v>6000</v>
      </c>
    </row>
    <row r="30412" spans="1:8">
      <c r="A30412" t="s">
        <v>4</v>
      </c>
      <c r="B30412" s="4" t="s">
        <v>5</v>
      </c>
      <c r="C30412" s="4" t="s">
        <v>13</v>
      </c>
      <c r="D30412" s="4" t="s">
        <v>13</v>
      </c>
      <c r="E30412" s="4" t="s">
        <v>22</v>
      </c>
      <c r="F30412" s="4" t="s">
        <v>22</v>
      </c>
      <c r="G30412" s="4" t="s">
        <v>22</v>
      </c>
      <c r="H30412" s="4" t="s">
        <v>10</v>
      </c>
      <c r="I30412" s="4" t="s">
        <v>13</v>
      </c>
    </row>
    <row r="30413" spans="1:8">
      <c r="A30413" t="n">
        <v>244698</v>
      </c>
      <c r="B30413" s="25" t="n">
        <v>45</v>
      </c>
      <c r="C30413" s="7" t="n">
        <v>4</v>
      </c>
      <c r="D30413" s="7" t="n">
        <v>3</v>
      </c>
      <c r="E30413" s="7" t="n">
        <v>5.6399998664856</v>
      </c>
      <c r="F30413" s="7" t="n">
        <v>41.0499992370605</v>
      </c>
      <c r="G30413" s="7" t="n">
        <v>10</v>
      </c>
      <c r="H30413" s="7" t="n">
        <v>6000</v>
      </c>
      <c r="I30413" s="7" t="n">
        <v>1</v>
      </c>
    </row>
    <row r="30414" spans="1:8">
      <c r="A30414" t="s">
        <v>4</v>
      </c>
      <c r="B30414" s="4" t="s">
        <v>5</v>
      </c>
      <c r="C30414" s="4" t="s">
        <v>13</v>
      </c>
      <c r="D30414" s="4" t="s">
        <v>13</v>
      </c>
      <c r="E30414" s="4" t="s">
        <v>22</v>
      </c>
      <c r="F30414" s="4" t="s">
        <v>10</v>
      </c>
    </row>
    <row r="30415" spans="1:8">
      <c r="A30415" t="n">
        <v>244716</v>
      </c>
      <c r="B30415" s="25" t="n">
        <v>45</v>
      </c>
      <c r="C30415" s="7" t="n">
        <v>5</v>
      </c>
      <c r="D30415" s="7" t="n">
        <v>3</v>
      </c>
      <c r="E30415" s="7" t="n">
        <v>12.3999996185303</v>
      </c>
      <c r="F30415" s="7" t="n">
        <v>6000</v>
      </c>
    </row>
    <row r="30416" spans="1:8">
      <c r="A30416" t="s">
        <v>4</v>
      </c>
      <c r="B30416" s="4" t="s">
        <v>5</v>
      </c>
      <c r="C30416" s="4" t="s">
        <v>13</v>
      </c>
      <c r="D30416" s="4" t="s">
        <v>13</v>
      </c>
      <c r="E30416" s="4" t="s">
        <v>22</v>
      </c>
      <c r="F30416" s="4" t="s">
        <v>10</v>
      </c>
    </row>
    <row r="30417" spans="1:9">
      <c r="A30417" t="n">
        <v>244725</v>
      </c>
      <c r="B30417" s="25" t="n">
        <v>45</v>
      </c>
      <c r="C30417" s="7" t="n">
        <v>11</v>
      </c>
      <c r="D30417" s="7" t="n">
        <v>3</v>
      </c>
      <c r="E30417" s="7" t="n">
        <v>23.1000003814697</v>
      </c>
      <c r="F30417" s="7" t="n">
        <v>6000</v>
      </c>
    </row>
    <row r="30418" spans="1:9">
      <c r="A30418" t="s">
        <v>4</v>
      </c>
      <c r="B30418" s="4" t="s">
        <v>5</v>
      </c>
      <c r="C30418" s="4" t="s">
        <v>13</v>
      </c>
      <c r="D30418" s="4" t="s">
        <v>10</v>
      </c>
      <c r="E30418" s="4" t="s">
        <v>10</v>
      </c>
      <c r="F30418" s="4" t="s">
        <v>9</v>
      </c>
    </row>
    <row r="30419" spans="1:9">
      <c r="A30419" t="n">
        <v>244734</v>
      </c>
      <c r="B30419" s="86" t="n">
        <v>84</v>
      </c>
      <c r="C30419" s="7" t="n">
        <v>0</v>
      </c>
      <c r="D30419" s="7" t="n">
        <v>2</v>
      </c>
      <c r="E30419" s="7" t="n">
        <v>0</v>
      </c>
      <c r="F30419" s="7" t="n">
        <v>1045220557</v>
      </c>
    </row>
    <row r="30420" spans="1:9">
      <c r="A30420" t="s">
        <v>4</v>
      </c>
      <c r="B30420" s="4" t="s">
        <v>5</v>
      </c>
      <c r="C30420" s="4" t="s">
        <v>13</v>
      </c>
    </row>
    <row r="30421" spans="1:9">
      <c r="A30421" t="n">
        <v>244744</v>
      </c>
      <c r="B30421" s="42" t="n">
        <v>116</v>
      </c>
      <c r="C30421" s="7" t="n">
        <v>0</v>
      </c>
    </row>
    <row r="30422" spans="1:9">
      <c r="A30422" t="s">
        <v>4</v>
      </c>
      <c r="B30422" s="4" t="s">
        <v>5</v>
      </c>
      <c r="C30422" s="4" t="s">
        <v>13</v>
      </c>
      <c r="D30422" s="4" t="s">
        <v>10</v>
      </c>
    </row>
    <row r="30423" spans="1:9">
      <c r="A30423" t="n">
        <v>244746</v>
      </c>
      <c r="B30423" s="42" t="n">
        <v>116</v>
      </c>
      <c r="C30423" s="7" t="n">
        <v>2</v>
      </c>
      <c r="D30423" s="7" t="n">
        <v>1</v>
      </c>
    </row>
    <row r="30424" spans="1:9">
      <c r="A30424" t="s">
        <v>4</v>
      </c>
      <c r="B30424" s="4" t="s">
        <v>5</v>
      </c>
      <c r="C30424" s="4" t="s">
        <v>13</v>
      </c>
      <c r="D30424" s="4" t="s">
        <v>9</v>
      </c>
    </row>
    <row r="30425" spans="1:9">
      <c r="A30425" t="n">
        <v>244750</v>
      </c>
      <c r="B30425" s="42" t="n">
        <v>116</v>
      </c>
      <c r="C30425" s="7" t="n">
        <v>5</v>
      </c>
      <c r="D30425" s="7" t="n">
        <v>1106247680</v>
      </c>
    </row>
    <row r="30426" spans="1:9">
      <c r="A30426" t="s">
        <v>4</v>
      </c>
      <c r="B30426" s="4" t="s">
        <v>5</v>
      </c>
      <c r="C30426" s="4" t="s">
        <v>13</v>
      </c>
      <c r="D30426" s="4" t="s">
        <v>10</v>
      </c>
    </row>
    <row r="30427" spans="1:9">
      <c r="A30427" t="n">
        <v>244756</v>
      </c>
      <c r="B30427" s="42" t="n">
        <v>116</v>
      </c>
      <c r="C30427" s="7" t="n">
        <v>6</v>
      </c>
      <c r="D30427" s="7" t="n">
        <v>1</v>
      </c>
    </row>
    <row r="30428" spans="1:9">
      <c r="A30428" t="s">
        <v>4</v>
      </c>
      <c r="B30428" s="4" t="s">
        <v>5</v>
      </c>
      <c r="C30428" s="4" t="s">
        <v>13</v>
      </c>
      <c r="D30428" s="4" t="s">
        <v>10</v>
      </c>
      <c r="E30428" s="4" t="s">
        <v>22</v>
      </c>
    </row>
    <row r="30429" spans="1:9">
      <c r="A30429" t="n">
        <v>244760</v>
      </c>
      <c r="B30429" s="28" t="n">
        <v>58</v>
      </c>
      <c r="C30429" s="7" t="n">
        <v>100</v>
      </c>
      <c r="D30429" s="7" t="n">
        <v>1000</v>
      </c>
      <c r="E30429" s="7" t="n">
        <v>1</v>
      </c>
    </row>
    <row r="30430" spans="1:9">
      <c r="A30430" t="s">
        <v>4</v>
      </c>
      <c r="B30430" s="4" t="s">
        <v>5</v>
      </c>
      <c r="C30430" s="4" t="s">
        <v>13</v>
      </c>
      <c r="D30430" s="4" t="s">
        <v>10</v>
      </c>
      <c r="E30430" s="4" t="s">
        <v>9</v>
      </c>
      <c r="F30430" s="4" t="s">
        <v>10</v>
      </c>
    </row>
    <row r="30431" spans="1:9">
      <c r="A30431" t="n">
        <v>244768</v>
      </c>
      <c r="B30431" s="14" t="n">
        <v>50</v>
      </c>
      <c r="C30431" s="7" t="n">
        <v>3</v>
      </c>
      <c r="D30431" s="7" t="n">
        <v>1527</v>
      </c>
      <c r="E30431" s="7" t="n">
        <v>1050253722</v>
      </c>
      <c r="F30431" s="7" t="n">
        <v>1000</v>
      </c>
    </row>
    <row r="30432" spans="1:9">
      <c r="A30432" t="s">
        <v>4</v>
      </c>
      <c r="B30432" s="4" t="s">
        <v>5</v>
      </c>
      <c r="C30432" s="4" t="s">
        <v>13</v>
      </c>
      <c r="D30432" s="4" t="s">
        <v>10</v>
      </c>
    </row>
    <row r="30433" spans="1:6">
      <c r="A30433" t="n">
        <v>244778</v>
      </c>
      <c r="B30433" s="28" t="n">
        <v>58</v>
      </c>
      <c r="C30433" s="7" t="n">
        <v>255</v>
      </c>
      <c r="D30433" s="7" t="n">
        <v>0</v>
      </c>
    </row>
    <row r="30434" spans="1:6">
      <c r="A30434" t="s">
        <v>4</v>
      </c>
      <c r="B30434" s="4" t="s">
        <v>5</v>
      </c>
      <c r="C30434" s="4" t="s">
        <v>13</v>
      </c>
      <c r="D30434" s="4" t="s">
        <v>10</v>
      </c>
      <c r="E30434" s="4" t="s">
        <v>13</v>
      </c>
    </row>
    <row r="30435" spans="1:6">
      <c r="A30435" t="n">
        <v>244782</v>
      </c>
      <c r="B30435" s="83" t="n">
        <v>39</v>
      </c>
      <c r="C30435" s="7" t="n">
        <v>13</v>
      </c>
      <c r="D30435" s="7" t="n">
        <v>65533</v>
      </c>
      <c r="E30435" s="7" t="n">
        <v>106</v>
      </c>
    </row>
    <row r="30436" spans="1:6">
      <c r="A30436" t="s">
        <v>4</v>
      </c>
      <c r="B30436" s="4" t="s">
        <v>5</v>
      </c>
      <c r="C30436" s="4" t="s">
        <v>13</v>
      </c>
      <c r="D30436" s="4" t="s">
        <v>10</v>
      </c>
      <c r="E30436" s="4" t="s">
        <v>10</v>
      </c>
      <c r="F30436" s="4" t="s">
        <v>10</v>
      </c>
      <c r="G30436" s="4" t="s">
        <v>10</v>
      </c>
      <c r="H30436" s="4" t="s">
        <v>10</v>
      </c>
      <c r="I30436" s="4" t="s">
        <v>6</v>
      </c>
      <c r="J30436" s="4" t="s">
        <v>22</v>
      </c>
      <c r="K30436" s="4" t="s">
        <v>22</v>
      </c>
      <c r="L30436" s="4" t="s">
        <v>22</v>
      </c>
      <c r="M30436" s="4" t="s">
        <v>9</v>
      </c>
      <c r="N30436" s="4" t="s">
        <v>9</v>
      </c>
      <c r="O30436" s="4" t="s">
        <v>22</v>
      </c>
      <c r="P30436" s="4" t="s">
        <v>22</v>
      </c>
      <c r="Q30436" s="4" t="s">
        <v>22</v>
      </c>
      <c r="R30436" s="4" t="s">
        <v>22</v>
      </c>
      <c r="S30436" s="4" t="s">
        <v>13</v>
      </c>
    </row>
    <row r="30437" spans="1:6">
      <c r="A30437" t="n">
        <v>244787</v>
      </c>
      <c r="B30437" s="83" t="n">
        <v>39</v>
      </c>
      <c r="C30437" s="7" t="n">
        <v>12</v>
      </c>
      <c r="D30437" s="7" t="n">
        <v>65533</v>
      </c>
      <c r="E30437" s="7" t="n">
        <v>206</v>
      </c>
      <c r="F30437" s="7" t="n">
        <v>0</v>
      </c>
      <c r="G30437" s="7" t="n">
        <v>65533</v>
      </c>
      <c r="H30437" s="7" t="n">
        <v>3</v>
      </c>
      <c r="I30437" s="7" t="s">
        <v>12</v>
      </c>
      <c r="J30437" s="7" t="n">
        <v>-14.5900001525879</v>
      </c>
      <c r="K30437" s="7" t="n">
        <v>0.100000001490116</v>
      </c>
      <c r="L30437" s="7" t="n">
        <v>-20.3799991607666</v>
      </c>
      <c r="M30437" s="7" t="n">
        <v>0</v>
      </c>
      <c r="N30437" s="7" t="n">
        <v>0</v>
      </c>
      <c r="O30437" s="7" t="n">
        <v>0</v>
      </c>
      <c r="P30437" s="7" t="n">
        <v>3</v>
      </c>
      <c r="Q30437" s="7" t="n">
        <v>3</v>
      </c>
      <c r="R30437" s="7" t="n">
        <v>3</v>
      </c>
      <c r="S30437" s="7" t="n">
        <v>106</v>
      </c>
    </row>
    <row r="30438" spans="1:6">
      <c r="A30438" t="s">
        <v>4</v>
      </c>
      <c r="B30438" s="4" t="s">
        <v>5</v>
      </c>
      <c r="C30438" s="4" t="s">
        <v>13</v>
      </c>
      <c r="D30438" s="4" t="s">
        <v>10</v>
      </c>
      <c r="E30438" s="4" t="s">
        <v>22</v>
      </c>
      <c r="F30438" s="4" t="s">
        <v>10</v>
      </c>
      <c r="G30438" s="4" t="s">
        <v>9</v>
      </c>
      <c r="H30438" s="4" t="s">
        <v>9</v>
      </c>
      <c r="I30438" s="4" t="s">
        <v>10</v>
      </c>
      <c r="J30438" s="4" t="s">
        <v>10</v>
      </c>
      <c r="K30438" s="4" t="s">
        <v>9</v>
      </c>
      <c r="L30438" s="4" t="s">
        <v>9</v>
      </c>
      <c r="M30438" s="4" t="s">
        <v>9</v>
      </c>
      <c r="N30438" s="4" t="s">
        <v>9</v>
      </c>
      <c r="O30438" s="4" t="s">
        <v>6</v>
      </c>
    </row>
    <row r="30439" spans="1:6">
      <c r="A30439" t="n">
        <v>244837</v>
      </c>
      <c r="B30439" s="14" t="n">
        <v>50</v>
      </c>
      <c r="C30439" s="7" t="n">
        <v>0</v>
      </c>
      <c r="D30439" s="7" t="n">
        <v>4434</v>
      </c>
      <c r="E30439" s="7" t="n">
        <v>0.800000011920929</v>
      </c>
      <c r="F30439" s="7" t="n">
        <v>200</v>
      </c>
      <c r="G30439" s="7" t="n">
        <v>0</v>
      </c>
      <c r="H30439" s="7" t="n">
        <v>-1065353216</v>
      </c>
      <c r="I30439" s="7" t="n">
        <v>0</v>
      </c>
      <c r="J30439" s="7" t="n">
        <v>65533</v>
      </c>
      <c r="K30439" s="7" t="n">
        <v>0</v>
      </c>
      <c r="L30439" s="7" t="n">
        <v>0</v>
      </c>
      <c r="M30439" s="7" t="n">
        <v>0</v>
      </c>
      <c r="N30439" s="7" t="n">
        <v>0</v>
      </c>
      <c r="O30439" s="7" t="s">
        <v>12</v>
      </c>
    </row>
    <row r="30440" spans="1:6">
      <c r="A30440" t="s">
        <v>4</v>
      </c>
      <c r="B30440" s="4" t="s">
        <v>5</v>
      </c>
      <c r="C30440" s="4" t="s">
        <v>10</v>
      </c>
    </row>
    <row r="30441" spans="1:6">
      <c r="A30441" t="n">
        <v>244876</v>
      </c>
      <c r="B30441" s="35" t="n">
        <v>16</v>
      </c>
      <c r="C30441" s="7" t="n">
        <v>1000</v>
      </c>
    </row>
    <row r="30442" spans="1:6">
      <c r="A30442" t="s">
        <v>4</v>
      </c>
      <c r="B30442" s="4" t="s">
        <v>5</v>
      </c>
      <c r="C30442" s="4" t="s">
        <v>13</v>
      </c>
      <c r="D30442" s="4" t="s">
        <v>10</v>
      </c>
      <c r="E30442" s="4" t="s">
        <v>10</v>
      </c>
      <c r="F30442" s="4" t="s">
        <v>10</v>
      </c>
      <c r="G30442" s="4" t="s">
        <v>10</v>
      </c>
      <c r="H30442" s="4" t="s">
        <v>10</v>
      </c>
      <c r="I30442" s="4" t="s">
        <v>6</v>
      </c>
      <c r="J30442" s="4" t="s">
        <v>22</v>
      </c>
      <c r="K30442" s="4" t="s">
        <v>22</v>
      </c>
      <c r="L30442" s="4" t="s">
        <v>22</v>
      </c>
      <c r="M30442" s="4" t="s">
        <v>9</v>
      </c>
      <c r="N30442" s="4" t="s">
        <v>9</v>
      </c>
      <c r="O30442" s="4" t="s">
        <v>22</v>
      </c>
      <c r="P30442" s="4" t="s">
        <v>22</v>
      </c>
      <c r="Q30442" s="4" t="s">
        <v>22</v>
      </c>
      <c r="R30442" s="4" t="s">
        <v>22</v>
      </c>
      <c r="S30442" s="4" t="s">
        <v>13</v>
      </c>
    </row>
    <row r="30443" spans="1:6">
      <c r="A30443" t="n">
        <v>244879</v>
      </c>
      <c r="B30443" s="83" t="n">
        <v>39</v>
      </c>
      <c r="C30443" s="7" t="n">
        <v>12</v>
      </c>
      <c r="D30443" s="7" t="n">
        <v>65533</v>
      </c>
      <c r="E30443" s="7" t="n">
        <v>203</v>
      </c>
      <c r="F30443" s="7" t="n">
        <v>0</v>
      </c>
      <c r="G30443" s="7" t="n">
        <v>28</v>
      </c>
      <c r="H30443" s="7" t="n">
        <v>3</v>
      </c>
      <c r="I30443" s="7" t="s">
        <v>12</v>
      </c>
      <c r="J30443" s="7" t="n">
        <v>0</v>
      </c>
      <c r="K30443" s="7" t="n">
        <v>0</v>
      </c>
      <c r="L30443" s="7" t="n">
        <v>0</v>
      </c>
      <c r="M30443" s="7" t="n">
        <v>0</v>
      </c>
      <c r="N30443" s="7" t="n">
        <v>0</v>
      </c>
      <c r="O30443" s="7" t="n">
        <v>0</v>
      </c>
      <c r="P30443" s="7" t="n">
        <v>1</v>
      </c>
      <c r="Q30443" s="7" t="n">
        <v>1</v>
      </c>
      <c r="R30443" s="7" t="n">
        <v>1</v>
      </c>
      <c r="S30443" s="7" t="n">
        <v>255</v>
      </c>
    </row>
    <row r="30444" spans="1:6">
      <c r="A30444" t="s">
        <v>4</v>
      </c>
      <c r="B30444" s="4" t="s">
        <v>5</v>
      </c>
      <c r="C30444" s="4" t="s">
        <v>13</v>
      </c>
      <c r="D30444" s="4" t="s">
        <v>10</v>
      </c>
      <c r="E30444" s="4" t="s">
        <v>10</v>
      </c>
      <c r="F30444" s="4" t="s">
        <v>10</v>
      </c>
      <c r="G30444" s="4" t="s">
        <v>10</v>
      </c>
      <c r="H30444" s="4" t="s">
        <v>10</v>
      </c>
      <c r="I30444" s="4" t="s">
        <v>6</v>
      </c>
      <c r="J30444" s="4" t="s">
        <v>22</v>
      </c>
      <c r="K30444" s="4" t="s">
        <v>22</v>
      </c>
      <c r="L30444" s="4" t="s">
        <v>22</v>
      </c>
      <c r="M30444" s="4" t="s">
        <v>9</v>
      </c>
      <c r="N30444" s="4" t="s">
        <v>9</v>
      </c>
      <c r="O30444" s="4" t="s">
        <v>22</v>
      </c>
      <c r="P30444" s="4" t="s">
        <v>22</v>
      </c>
      <c r="Q30444" s="4" t="s">
        <v>22</v>
      </c>
      <c r="R30444" s="4" t="s">
        <v>22</v>
      </c>
      <c r="S30444" s="4" t="s">
        <v>13</v>
      </c>
    </row>
    <row r="30445" spans="1:6">
      <c r="A30445" t="n">
        <v>244929</v>
      </c>
      <c r="B30445" s="83" t="n">
        <v>39</v>
      </c>
      <c r="C30445" s="7" t="n">
        <v>12</v>
      </c>
      <c r="D30445" s="7" t="n">
        <v>65533</v>
      </c>
      <c r="E30445" s="7" t="n">
        <v>203</v>
      </c>
      <c r="F30445" s="7" t="n">
        <v>0</v>
      </c>
      <c r="G30445" s="7" t="n">
        <v>29</v>
      </c>
      <c r="H30445" s="7" t="n">
        <v>3</v>
      </c>
      <c r="I30445" s="7" t="s">
        <v>12</v>
      </c>
      <c r="J30445" s="7" t="n">
        <v>0</v>
      </c>
      <c r="K30445" s="7" t="n">
        <v>0</v>
      </c>
      <c r="L30445" s="7" t="n">
        <v>0</v>
      </c>
      <c r="M30445" s="7" t="n">
        <v>0</v>
      </c>
      <c r="N30445" s="7" t="n">
        <v>0</v>
      </c>
      <c r="O30445" s="7" t="n">
        <v>0</v>
      </c>
      <c r="P30445" s="7" t="n">
        <v>1</v>
      </c>
      <c r="Q30445" s="7" t="n">
        <v>1</v>
      </c>
      <c r="R30445" s="7" t="n">
        <v>1</v>
      </c>
      <c r="S30445" s="7" t="n">
        <v>255</v>
      </c>
    </row>
    <row r="30446" spans="1:6">
      <c r="A30446" t="s">
        <v>4</v>
      </c>
      <c r="B30446" s="4" t="s">
        <v>5</v>
      </c>
      <c r="C30446" s="4" t="s">
        <v>13</v>
      </c>
      <c r="D30446" s="4" t="s">
        <v>10</v>
      </c>
      <c r="E30446" s="4" t="s">
        <v>10</v>
      </c>
      <c r="F30446" s="4" t="s">
        <v>10</v>
      </c>
      <c r="G30446" s="4" t="s">
        <v>10</v>
      </c>
      <c r="H30446" s="4" t="s">
        <v>10</v>
      </c>
      <c r="I30446" s="4" t="s">
        <v>6</v>
      </c>
      <c r="J30446" s="4" t="s">
        <v>22</v>
      </c>
      <c r="K30446" s="4" t="s">
        <v>22</v>
      </c>
      <c r="L30446" s="4" t="s">
        <v>22</v>
      </c>
      <c r="M30446" s="4" t="s">
        <v>9</v>
      </c>
      <c r="N30446" s="4" t="s">
        <v>9</v>
      </c>
      <c r="O30446" s="4" t="s">
        <v>22</v>
      </c>
      <c r="P30446" s="4" t="s">
        <v>22</v>
      </c>
      <c r="Q30446" s="4" t="s">
        <v>22</v>
      </c>
      <c r="R30446" s="4" t="s">
        <v>22</v>
      </c>
      <c r="S30446" s="4" t="s">
        <v>13</v>
      </c>
    </row>
    <row r="30447" spans="1:6">
      <c r="A30447" t="n">
        <v>244979</v>
      </c>
      <c r="B30447" s="83" t="n">
        <v>39</v>
      </c>
      <c r="C30447" s="7" t="n">
        <v>12</v>
      </c>
      <c r="D30447" s="7" t="n">
        <v>65533</v>
      </c>
      <c r="E30447" s="7" t="n">
        <v>203</v>
      </c>
      <c r="F30447" s="7" t="n">
        <v>0</v>
      </c>
      <c r="G30447" s="7" t="n">
        <v>27</v>
      </c>
      <c r="H30447" s="7" t="n">
        <v>3</v>
      </c>
      <c r="I30447" s="7" t="s">
        <v>12</v>
      </c>
      <c r="J30447" s="7" t="n">
        <v>0</v>
      </c>
      <c r="K30447" s="7" t="n">
        <v>0</v>
      </c>
      <c r="L30447" s="7" t="n">
        <v>0</v>
      </c>
      <c r="M30447" s="7" t="n">
        <v>0</v>
      </c>
      <c r="N30447" s="7" t="n">
        <v>0</v>
      </c>
      <c r="O30447" s="7" t="n">
        <v>0</v>
      </c>
      <c r="P30447" s="7" t="n">
        <v>1</v>
      </c>
      <c r="Q30447" s="7" t="n">
        <v>1</v>
      </c>
      <c r="R30447" s="7" t="n">
        <v>1</v>
      </c>
      <c r="S30447" s="7" t="n">
        <v>255</v>
      </c>
    </row>
    <row r="30448" spans="1:6">
      <c r="A30448" t="s">
        <v>4</v>
      </c>
      <c r="B30448" s="4" t="s">
        <v>5</v>
      </c>
      <c r="C30448" s="4" t="s">
        <v>13</v>
      </c>
      <c r="D30448" s="4" t="s">
        <v>10</v>
      </c>
      <c r="E30448" s="4" t="s">
        <v>22</v>
      </c>
      <c r="F30448" s="4" t="s">
        <v>10</v>
      </c>
      <c r="G30448" s="4" t="s">
        <v>9</v>
      </c>
      <c r="H30448" s="4" t="s">
        <v>9</v>
      </c>
      <c r="I30448" s="4" t="s">
        <v>10</v>
      </c>
      <c r="J30448" s="4" t="s">
        <v>10</v>
      </c>
      <c r="K30448" s="4" t="s">
        <v>9</v>
      </c>
      <c r="L30448" s="4" t="s">
        <v>9</v>
      </c>
      <c r="M30448" s="4" t="s">
        <v>9</v>
      </c>
      <c r="N30448" s="4" t="s">
        <v>9</v>
      </c>
      <c r="O30448" s="4" t="s">
        <v>6</v>
      </c>
    </row>
    <row r="30449" spans="1:19">
      <c r="A30449" t="n">
        <v>245029</v>
      </c>
      <c r="B30449" s="14" t="n">
        <v>50</v>
      </c>
      <c r="C30449" s="7" t="n">
        <v>0</v>
      </c>
      <c r="D30449" s="7" t="n">
        <v>5306</v>
      </c>
      <c r="E30449" s="7" t="n">
        <v>0.600000023841858</v>
      </c>
      <c r="F30449" s="7" t="n">
        <v>400</v>
      </c>
      <c r="G30449" s="7" t="n">
        <v>0</v>
      </c>
      <c r="H30449" s="7" t="n">
        <v>-1061158912</v>
      </c>
      <c r="I30449" s="7" t="n">
        <v>0</v>
      </c>
      <c r="J30449" s="7" t="n">
        <v>65533</v>
      </c>
      <c r="K30449" s="7" t="n">
        <v>0</v>
      </c>
      <c r="L30449" s="7" t="n">
        <v>0</v>
      </c>
      <c r="M30449" s="7" t="n">
        <v>0</v>
      </c>
      <c r="N30449" s="7" t="n">
        <v>0</v>
      </c>
      <c r="O30449" s="7" t="s">
        <v>12</v>
      </c>
    </row>
    <row r="30450" spans="1:19">
      <c r="A30450" t="s">
        <v>4</v>
      </c>
      <c r="B30450" s="4" t="s">
        <v>5</v>
      </c>
      <c r="C30450" s="4" t="s">
        <v>10</v>
      </c>
    </row>
    <row r="30451" spans="1:19">
      <c r="A30451" t="n">
        <v>245068</v>
      </c>
      <c r="B30451" s="35" t="n">
        <v>16</v>
      </c>
      <c r="C30451" s="7" t="n">
        <v>2000</v>
      </c>
    </row>
    <row r="30452" spans="1:19">
      <c r="A30452" t="s">
        <v>4</v>
      </c>
      <c r="B30452" s="4" t="s">
        <v>5</v>
      </c>
      <c r="C30452" s="4" t="s">
        <v>13</v>
      </c>
      <c r="D30452" s="4" t="s">
        <v>10</v>
      </c>
      <c r="E30452" s="4" t="s">
        <v>22</v>
      </c>
      <c r="F30452" s="4" t="s">
        <v>10</v>
      </c>
      <c r="G30452" s="4" t="s">
        <v>9</v>
      </c>
      <c r="H30452" s="4" t="s">
        <v>9</v>
      </c>
      <c r="I30452" s="4" t="s">
        <v>10</v>
      </c>
      <c r="J30452" s="4" t="s">
        <v>10</v>
      </c>
      <c r="K30452" s="4" t="s">
        <v>9</v>
      </c>
      <c r="L30452" s="4" t="s">
        <v>9</v>
      </c>
      <c r="M30452" s="4" t="s">
        <v>9</v>
      </c>
      <c r="N30452" s="4" t="s">
        <v>9</v>
      </c>
      <c r="O30452" s="4" t="s">
        <v>6</v>
      </c>
    </row>
    <row r="30453" spans="1:19">
      <c r="A30453" t="n">
        <v>245071</v>
      </c>
      <c r="B30453" s="14" t="n">
        <v>50</v>
      </c>
      <c r="C30453" s="7" t="n">
        <v>0</v>
      </c>
      <c r="D30453" s="7" t="n">
        <v>4120</v>
      </c>
      <c r="E30453" s="7" t="n">
        <v>0.699999988079071</v>
      </c>
      <c r="F30453" s="7" t="n">
        <v>0</v>
      </c>
      <c r="G30453" s="7" t="n">
        <v>0</v>
      </c>
      <c r="H30453" s="7" t="n">
        <v>-1073741824</v>
      </c>
      <c r="I30453" s="7" t="n">
        <v>0</v>
      </c>
      <c r="J30453" s="7" t="n">
        <v>65533</v>
      </c>
      <c r="K30453" s="7" t="n">
        <v>0</v>
      </c>
      <c r="L30453" s="7" t="n">
        <v>0</v>
      </c>
      <c r="M30453" s="7" t="n">
        <v>0</v>
      </c>
      <c r="N30453" s="7" t="n">
        <v>0</v>
      </c>
      <c r="O30453" s="7" t="s">
        <v>12</v>
      </c>
    </row>
    <row r="30454" spans="1:19">
      <c r="A30454" t="s">
        <v>4</v>
      </c>
      <c r="B30454" s="4" t="s">
        <v>5</v>
      </c>
      <c r="C30454" s="4" t="s">
        <v>10</v>
      </c>
      <c r="D30454" s="4" t="s">
        <v>9</v>
      </c>
      <c r="E30454" s="4" t="s">
        <v>9</v>
      </c>
      <c r="F30454" s="4" t="s">
        <v>9</v>
      </c>
      <c r="G30454" s="4" t="s">
        <v>9</v>
      </c>
      <c r="H30454" s="4" t="s">
        <v>10</v>
      </c>
      <c r="I30454" s="4" t="s">
        <v>13</v>
      </c>
    </row>
    <row r="30455" spans="1:19">
      <c r="A30455" t="n">
        <v>245110</v>
      </c>
      <c r="B30455" s="90" t="n">
        <v>66</v>
      </c>
      <c r="C30455" s="7" t="n">
        <v>28</v>
      </c>
      <c r="D30455" s="7" t="n">
        <v>1065353216</v>
      </c>
      <c r="E30455" s="7" t="n">
        <v>1065353216</v>
      </c>
      <c r="F30455" s="7" t="n">
        <v>1065353216</v>
      </c>
      <c r="G30455" s="7" t="n">
        <v>0</v>
      </c>
      <c r="H30455" s="7" t="n">
        <v>100</v>
      </c>
      <c r="I30455" s="7" t="n">
        <v>3</v>
      </c>
    </row>
    <row r="30456" spans="1:19">
      <c r="A30456" t="s">
        <v>4</v>
      </c>
      <c r="B30456" s="4" t="s">
        <v>5</v>
      </c>
      <c r="C30456" s="4" t="s">
        <v>10</v>
      </c>
      <c r="D30456" s="4" t="s">
        <v>9</v>
      </c>
      <c r="E30456" s="4" t="s">
        <v>9</v>
      </c>
      <c r="F30456" s="4" t="s">
        <v>9</v>
      </c>
      <c r="G30456" s="4" t="s">
        <v>9</v>
      </c>
      <c r="H30456" s="4" t="s">
        <v>10</v>
      </c>
      <c r="I30456" s="4" t="s">
        <v>13</v>
      </c>
    </row>
    <row r="30457" spans="1:19">
      <c r="A30457" t="n">
        <v>245132</v>
      </c>
      <c r="B30457" s="90" t="n">
        <v>66</v>
      </c>
      <c r="C30457" s="7" t="n">
        <v>29</v>
      </c>
      <c r="D30457" s="7" t="n">
        <v>1065353216</v>
      </c>
      <c r="E30457" s="7" t="n">
        <v>1065353216</v>
      </c>
      <c r="F30457" s="7" t="n">
        <v>1065353216</v>
      </c>
      <c r="G30457" s="7" t="n">
        <v>0</v>
      </c>
      <c r="H30457" s="7" t="n">
        <v>100</v>
      </c>
      <c r="I30457" s="7" t="n">
        <v>3</v>
      </c>
    </row>
    <row r="30458" spans="1:19">
      <c r="A30458" t="s">
        <v>4</v>
      </c>
      <c r="B30458" s="4" t="s">
        <v>5</v>
      </c>
      <c r="C30458" s="4" t="s">
        <v>10</v>
      </c>
      <c r="D30458" s="4" t="s">
        <v>9</v>
      </c>
      <c r="E30458" s="4" t="s">
        <v>9</v>
      </c>
      <c r="F30458" s="4" t="s">
        <v>9</v>
      </c>
      <c r="G30458" s="4" t="s">
        <v>9</v>
      </c>
      <c r="H30458" s="4" t="s">
        <v>10</v>
      </c>
      <c r="I30458" s="4" t="s">
        <v>13</v>
      </c>
    </row>
    <row r="30459" spans="1:19">
      <c r="A30459" t="n">
        <v>245154</v>
      </c>
      <c r="B30459" s="90" t="n">
        <v>66</v>
      </c>
      <c r="C30459" s="7" t="n">
        <v>27</v>
      </c>
      <c r="D30459" s="7" t="n">
        <v>1065353216</v>
      </c>
      <c r="E30459" s="7" t="n">
        <v>1065353216</v>
      </c>
      <c r="F30459" s="7" t="n">
        <v>1065353216</v>
      </c>
      <c r="G30459" s="7" t="n">
        <v>0</v>
      </c>
      <c r="H30459" s="7" t="n">
        <v>100</v>
      </c>
      <c r="I30459" s="7" t="n">
        <v>3</v>
      </c>
    </row>
    <row r="30460" spans="1:19">
      <c r="A30460" t="s">
        <v>4</v>
      </c>
      <c r="B30460" s="4" t="s">
        <v>5</v>
      </c>
      <c r="C30460" s="4" t="s">
        <v>10</v>
      </c>
    </row>
    <row r="30461" spans="1:19">
      <c r="A30461" t="n">
        <v>245176</v>
      </c>
      <c r="B30461" s="35" t="n">
        <v>16</v>
      </c>
      <c r="C30461" s="7" t="n">
        <v>1000</v>
      </c>
    </row>
    <row r="30462" spans="1:19">
      <c r="A30462" t="s">
        <v>4</v>
      </c>
      <c r="B30462" s="4" t="s">
        <v>5</v>
      </c>
      <c r="C30462" s="4" t="s">
        <v>13</v>
      </c>
      <c r="D30462" s="4" t="s">
        <v>10</v>
      </c>
      <c r="E30462" s="4" t="s">
        <v>13</v>
      </c>
    </row>
    <row r="30463" spans="1:19">
      <c r="A30463" t="n">
        <v>245179</v>
      </c>
      <c r="B30463" s="83" t="n">
        <v>39</v>
      </c>
      <c r="C30463" s="7" t="n">
        <v>14</v>
      </c>
      <c r="D30463" s="7" t="n">
        <v>65533</v>
      </c>
      <c r="E30463" s="7" t="n">
        <v>106</v>
      </c>
    </row>
    <row r="30464" spans="1:19">
      <c r="A30464" t="s">
        <v>4</v>
      </c>
      <c r="B30464" s="4" t="s">
        <v>5</v>
      </c>
      <c r="C30464" s="4" t="s">
        <v>13</v>
      </c>
      <c r="D30464" s="4" t="s">
        <v>10</v>
      </c>
      <c r="E30464" s="4" t="s">
        <v>10</v>
      </c>
      <c r="F30464" s="4" t="s">
        <v>10</v>
      </c>
      <c r="G30464" s="4" t="s">
        <v>10</v>
      </c>
      <c r="H30464" s="4" t="s">
        <v>10</v>
      </c>
      <c r="I30464" s="4" t="s">
        <v>6</v>
      </c>
      <c r="J30464" s="4" t="s">
        <v>22</v>
      </c>
      <c r="K30464" s="4" t="s">
        <v>22</v>
      </c>
      <c r="L30464" s="4" t="s">
        <v>22</v>
      </c>
      <c r="M30464" s="4" t="s">
        <v>9</v>
      </c>
      <c r="N30464" s="4" t="s">
        <v>9</v>
      </c>
      <c r="O30464" s="4" t="s">
        <v>22</v>
      </c>
      <c r="P30464" s="4" t="s">
        <v>22</v>
      </c>
      <c r="Q30464" s="4" t="s">
        <v>22</v>
      </c>
      <c r="R30464" s="4" t="s">
        <v>22</v>
      </c>
      <c r="S30464" s="4" t="s">
        <v>13</v>
      </c>
    </row>
    <row r="30465" spans="1:19">
      <c r="A30465" t="n">
        <v>245184</v>
      </c>
      <c r="B30465" s="83" t="n">
        <v>39</v>
      </c>
      <c r="C30465" s="7" t="n">
        <v>12</v>
      </c>
      <c r="D30465" s="7" t="n">
        <v>65533</v>
      </c>
      <c r="E30465" s="7" t="n">
        <v>207</v>
      </c>
      <c r="F30465" s="7" t="n">
        <v>0</v>
      </c>
      <c r="G30465" s="7" t="n">
        <v>65533</v>
      </c>
      <c r="H30465" s="7" t="n">
        <v>3</v>
      </c>
      <c r="I30465" s="7" t="s">
        <v>12</v>
      </c>
      <c r="J30465" s="7" t="n">
        <v>-14.5900001525879</v>
      </c>
      <c r="K30465" s="7" t="n">
        <v>0.100000001490116</v>
      </c>
      <c r="L30465" s="7" t="n">
        <v>-20.3799991607666</v>
      </c>
      <c r="M30465" s="7" t="n">
        <v>0</v>
      </c>
      <c r="N30465" s="7" t="n">
        <v>0</v>
      </c>
      <c r="O30465" s="7" t="n">
        <v>0</v>
      </c>
      <c r="P30465" s="7" t="n">
        <v>3</v>
      </c>
      <c r="Q30465" s="7" t="n">
        <v>3</v>
      </c>
      <c r="R30465" s="7" t="n">
        <v>3</v>
      </c>
      <c r="S30465" s="7" t="n">
        <v>255</v>
      </c>
    </row>
    <row r="30466" spans="1:19">
      <c r="A30466" t="s">
        <v>4</v>
      </c>
      <c r="B30466" s="4" t="s">
        <v>5</v>
      </c>
      <c r="C30466" s="4" t="s">
        <v>13</v>
      </c>
      <c r="D30466" s="4" t="s">
        <v>10</v>
      </c>
      <c r="E30466" s="4" t="s">
        <v>22</v>
      </c>
      <c r="F30466" s="4" t="s">
        <v>10</v>
      </c>
      <c r="G30466" s="4" t="s">
        <v>9</v>
      </c>
      <c r="H30466" s="4" t="s">
        <v>9</v>
      </c>
      <c r="I30466" s="4" t="s">
        <v>10</v>
      </c>
      <c r="J30466" s="4" t="s">
        <v>10</v>
      </c>
      <c r="K30466" s="4" t="s">
        <v>9</v>
      </c>
      <c r="L30466" s="4" t="s">
        <v>9</v>
      </c>
      <c r="M30466" s="4" t="s">
        <v>9</v>
      </c>
      <c r="N30466" s="4" t="s">
        <v>9</v>
      </c>
      <c r="O30466" s="4" t="s">
        <v>6</v>
      </c>
    </row>
    <row r="30467" spans="1:19">
      <c r="A30467" t="n">
        <v>245234</v>
      </c>
      <c r="B30467" s="14" t="n">
        <v>50</v>
      </c>
      <c r="C30467" s="7" t="n">
        <v>0</v>
      </c>
      <c r="D30467" s="7" t="n">
        <v>4120</v>
      </c>
      <c r="E30467" s="7" t="n">
        <v>0.400000005960464</v>
      </c>
      <c r="F30467" s="7" t="n">
        <v>200</v>
      </c>
      <c r="G30467" s="7" t="n">
        <v>0</v>
      </c>
      <c r="H30467" s="7" t="n">
        <v>0</v>
      </c>
      <c r="I30467" s="7" t="n">
        <v>0</v>
      </c>
      <c r="J30467" s="7" t="n">
        <v>65533</v>
      </c>
      <c r="K30467" s="7" t="n">
        <v>0</v>
      </c>
      <c r="L30467" s="7" t="n">
        <v>0</v>
      </c>
      <c r="M30467" s="7" t="n">
        <v>0</v>
      </c>
      <c r="N30467" s="7" t="n">
        <v>0</v>
      </c>
      <c r="O30467" s="7" t="s">
        <v>12</v>
      </c>
    </row>
    <row r="30468" spans="1:19">
      <c r="A30468" t="s">
        <v>4</v>
      </c>
      <c r="B30468" s="4" t="s">
        <v>5</v>
      </c>
      <c r="C30468" s="4" t="s">
        <v>10</v>
      </c>
      <c r="D30468" s="4" t="s">
        <v>9</v>
      </c>
    </row>
    <row r="30469" spans="1:19">
      <c r="A30469" t="n">
        <v>245273</v>
      </c>
      <c r="B30469" s="41" t="n">
        <v>43</v>
      </c>
      <c r="C30469" s="7" t="n">
        <v>28</v>
      </c>
      <c r="D30469" s="7" t="n">
        <v>128</v>
      </c>
    </row>
    <row r="30470" spans="1:19">
      <c r="A30470" t="s">
        <v>4</v>
      </c>
      <c r="B30470" s="4" t="s">
        <v>5</v>
      </c>
      <c r="C30470" s="4" t="s">
        <v>10</v>
      </c>
      <c r="D30470" s="4" t="s">
        <v>9</v>
      </c>
    </row>
    <row r="30471" spans="1:19">
      <c r="A30471" t="n">
        <v>245280</v>
      </c>
      <c r="B30471" s="41" t="n">
        <v>43</v>
      </c>
      <c r="C30471" s="7" t="n">
        <v>29</v>
      </c>
      <c r="D30471" s="7" t="n">
        <v>128</v>
      </c>
    </row>
    <row r="30472" spans="1:19">
      <c r="A30472" t="s">
        <v>4</v>
      </c>
      <c r="B30472" s="4" t="s">
        <v>5</v>
      </c>
      <c r="C30472" s="4" t="s">
        <v>10</v>
      </c>
      <c r="D30472" s="4" t="s">
        <v>9</v>
      </c>
    </row>
    <row r="30473" spans="1:19">
      <c r="A30473" t="n">
        <v>245287</v>
      </c>
      <c r="B30473" s="41" t="n">
        <v>43</v>
      </c>
      <c r="C30473" s="7" t="n">
        <v>27</v>
      </c>
      <c r="D30473" s="7" t="n">
        <v>128</v>
      </c>
    </row>
    <row r="30474" spans="1:19">
      <c r="A30474" t="s">
        <v>4</v>
      </c>
      <c r="B30474" s="4" t="s">
        <v>5</v>
      </c>
      <c r="C30474" s="4" t="s">
        <v>13</v>
      </c>
      <c r="D30474" s="4" t="s">
        <v>10</v>
      </c>
      <c r="E30474" s="4" t="s">
        <v>10</v>
      </c>
      <c r="F30474" s="4" t="s">
        <v>9</v>
      </c>
    </row>
    <row r="30475" spans="1:19">
      <c r="A30475" t="n">
        <v>245294</v>
      </c>
      <c r="B30475" s="86" t="n">
        <v>84</v>
      </c>
      <c r="C30475" s="7" t="n">
        <v>1</v>
      </c>
      <c r="D30475" s="7" t="n">
        <v>0</v>
      </c>
      <c r="E30475" s="7" t="n">
        <v>500</v>
      </c>
      <c r="F30475" s="7" t="n">
        <v>0</v>
      </c>
    </row>
    <row r="30476" spans="1:19">
      <c r="A30476" t="s">
        <v>4</v>
      </c>
      <c r="B30476" s="4" t="s">
        <v>5</v>
      </c>
      <c r="C30476" s="4" t="s">
        <v>13</v>
      </c>
      <c r="D30476" s="4" t="s">
        <v>10</v>
      </c>
    </row>
    <row r="30477" spans="1:19">
      <c r="A30477" t="n">
        <v>245304</v>
      </c>
      <c r="B30477" s="25" t="n">
        <v>45</v>
      </c>
      <c r="C30477" s="7" t="n">
        <v>7</v>
      </c>
      <c r="D30477" s="7" t="n">
        <v>255</v>
      </c>
    </row>
    <row r="30478" spans="1:19">
      <c r="A30478" t="s">
        <v>4</v>
      </c>
      <c r="B30478" s="4" t="s">
        <v>5</v>
      </c>
      <c r="C30478" s="4" t="s">
        <v>13</v>
      </c>
      <c r="D30478" s="4" t="s">
        <v>10</v>
      </c>
      <c r="E30478" s="4" t="s">
        <v>22</v>
      </c>
    </row>
    <row r="30479" spans="1:19">
      <c r="A30479" t="n">
        <v>245308</v>
      </c>
      <c r="B30479" s="28" t="n">
        <v>58</v>
      </c>
      <c r="C30479" s="7" t="n">
        <v>101</v>
      </c>
      <c r="D30479" s="7" t="n">
        <v>300</v>
      </c>
      <c r="E30479" s="7" t="n">
        <v>1</v>
      </c>
    </row>
    <row r="30480" spans="1:19">
      <c r="A30480" t="s">
        <v>4</v>
      </c>
      <c r="B30480" s="4" t="s">
        <v>5</v>
      </c>
      <c r="C30480" s="4" t="s">
        <v>13</v>
      </c>
      <c r="D30480" s="4" t="s">
        <v>10</v>
      </c>
    </row>
    <row r="30481" spans="1:19">
      <c r="A30481" t="n">
        <v>245316</v>
      </c>
      <c r="B30481" s="28" t="n">
        <v>58</v>
      </c>
      <c r="C30481" s="7" t="n">
        <v>254</v>
      </c>
      <c r="D30481" s="7" t="n">
        <v>0</v>
      </c>
    </row>
    <row r="30482" spans="1:19">
      <c r="A30482" t="s">
        <v>4</v>
      </c>
      <c r="B30482" s="4" t="s">
        <v>5</v>
      </c>
      <c r="C30482" s="4" t="s">
        <v>13</v>
      </c>
      <c r="D30482" s="4" t="s">
        <v>13</v>
      </c>
      <c r="E30482" s="4" t="s">
        <v>22</v>
      </c>
      <c r="F30482" s="4" t="s">
        <v>22</v>
      </c>
      <c r="G30482" s="4" t="s">
        <v>22</v>
      </c>
      <c r="H30482" s="4" t="s">
        <v>10</v>
      </c>
    </row>
    <row r="30483" spans="1:19">
      <c r="A30483" t="n">
        <v>245320</v>
      </c>
      <c r="B30483" s="25" t="n">
        <v>45</v>
      </c>
      <c r="C30483" s="7" t="n">
        <v>2</v>
      </c>
      <c r="D30483" s="7" t="n">
        <v>3</v>
      </c>
      <c r="E30483" s="7" t="n">
        <v>7.65999984741211</v>
      </c>
      <c r="F30483" s="7" t="n">
        <v>1.54999995231628</v>
      </c>
      <c r="G30483" s="7" t="n">
        <v>-3.49000000953674</v>
      </c>
      <c r="H30483" s="7" t="n">
        <v>0</v>
      </c>
    </row>
    <row r="30484" spans="1:19">
      <c r="A30484" t="s">
        <v>4</v>
      </c>
      <c r="B30484" s="4" t="s">
        <v>5</v>
      </c>
      <c r="C30484" s="4" t="s">
        <v>13</v>
      </c>
      <c r="D30484" s="4" t="s">
        <v>13</v>
      </c>
      <c r="E30484" s="4" t="s">
        <v>22</v>
      </c>
      <c r="F30484" s="4" t="s">
        <v>22</v>
      </c>
      <c r="G30484" s="4" t="s">
        <v>22</v>
      </c>
      <c r="H30484" s="4" t="s">
        <v>10</v>
      </c>
      <c r="I30484" s="4" t="s">
        <v>13</v>
      </c>
    </row>
    <row r="30485" spans="1:19">
      <c r="A30485" t="n">
        <v>245337</v>
      </c>
      <c r="B30485" s="25" t="n">
        <v>45</v>
      </c>
      <c r="C30485" s="7" t="n">
        <v>4</v>
      </c>
      <c r="D30485" s="7" t="n">
        <v>3</v>
      </c>
      <c r="E30485" s="7" t="n">
        <v>347.790008544922</v>
      </c>
      <c r="F30485" s="7" t="n">
        <v>195.699996948242</v>
      </c>
      <c r="G30485" s="7" t="n">
        <v>350</v>
      </c>
      <c r="H30485" s="7" t="n">
        <v>0</v>
      </c>
      <c r="I30485" s="7" t="n">
        <v>1</v>
      </c>
    </row>
    <row r="30486" spans="1:19">
      <c r="A30486" t="s">
        <v>4</v>
      </c>
      <c r="B30486" s="4" t="s">
        <v>5</v>
      </c>
      <c r="C30486" s="4" t="s">
        <v>13</v>
      </c>
      <c r="D30486" s="4" t="s">
        <v>13</v>
      </c>
      <c r="E30486" s="4" t="s">
        <v>22</v>
      </c>
      <c r="F30486" s="4" t="s">
        <v>10</v>
      </c>
    </row>
    <row r="30487" spans="1:19">
      <c r="A30487" t="n">
        <v>245355</v>
      </c>
      <c r="B30487" s="25" t="n">
        <v>45</v>
      </c>
      <c r="C30487" s="7" t="n">
        <v>5</v>
      </c>
      <c r="D30487" s="7" t="n">
        <v>3</v>
      </c>
      <c r="E30487" s="7" t="n">
        <v>4</v>
      </c>
      <c r="F30487" s="7" t="n">
        <v>0</v>
      </c>
    </row>
    <row r="30488" spans="1:19">
      <c r="A30488" t="s">
        <v>4</v>
      </c>
      <c r="B30488" s="4" t="s">
        <v>5</v>
      </c>
      <c r="C30488" s="4" t="s">
        <v>13</v>
      </c>
      <c r="D30488" s="4" t="s">
        <v>13</v>
      </c>
      <c r="E30488" s="4" t="s">
        <v>22</v>
      </c>
      <c r="F30488" s="4" t="s">
        <v>10</v>
      </c>
    </row>
    <row r="30489" spans="1:19">
      <c r="A30489" t="n">
        <v>245364</v>
      </c>
      <c r="B30489" s="25" t="n">
        <v>45</v>
      </c>
      <c r="C30489" s="7" t="n">
        <v>11</v>
      </c>
      <c r="D30489" s="7" t="n">
        <v>3</v>
      </c>
      <c r="E30489" s="7" t="n">
        <v>40.2999992370605</v>
      </c>
      <c r="F30489" s="7" t="n">
        <v>0</v>
      </c>
    </row>
    <row r="30490" spans="1:19">
      <c r="A30490" t="s">
        <v>4</v>
      </c>
      <c r="B30490" s="4" t="s">
        <v>5</v>
      </c>
      <c r="C30490" s="4" t="s">
        <v>13</v>
      </c>
      <c r="D30490" s="4" t="s">
        <v>13</v>
      </c>
      <c r="E30490" s="4" t="s">
        <v>22</v>
      </c>
      <c r="F30490" s="4" t="s">
        <v>22</v>
      </c>
      <c r="G30490" s="4" t="s">
        <v>22</v>
      </c>
      <c r="H30490" s="4" t="s">
        <v>10</v>
      </c>
    </row>
    <row r="30491" spans="1:19">
      <c r="A30491" t="n">
        <v>245373</v>
      </c>
      <c r="B30491" s="25" t="n">
        <v>45</v>
      </c>
      <c r="C30491" s="7" t="n">
        <v>2</v>
      </c>
      <c r="D30491" s="7" t="n">
        <v>3</v>
      </c>
      <c r="E30491" s="7" t="n">
        <v>7.65999984741211</v>
      </c>
      <c r="F30491" s="7" t="n">
        <v>1.67999994754791</v>
      </c>
      <c r="G30491" s="7" t="n">
        <v>-3.49000000953674</v>
      </c>
      <c r="H30491" s="7" t="n">
        <v>6000</v>
      </c>
    </row>
    <row r="30492" spans="1:19">
      <c r="A30492" t="s">
        <v>4</v>
      </c>
      <c r="B30492" s="4" t="s">
        <v>5</v>
      </c>
      <c r="C30492" s="4" t="s">
        <v>13</v>
      </c>
      <c r="D30492" s="4" t="s">
        <v>13</v>
      </c>
      <c r="E30492" s="4" t="s">
        <v>22</v>
      </c>
      <c r="F30492" s="4" t="s">
        <v>22</v>
      </c>
      <c r="G30492" s="4" t="s">
        <v>22</v>
      </c>
      <c r="H30492" s="4" t="s">
        <v>10</v>
      </c>
      <c r="I30492" s="4" t="s">
        <v>13</v>
      </c>
    </row>
    <row r="30493" spans="1:19">
      <c r="A30493" t="n">
        <v>245390</v>
      </c>
      <c r="B30493" s="25" t="n">
        <v>45</v>
      </c>
      <c r="C30493" s="7" t="n">
        <v>4</v>
      </c>
      <c r="D30493" s="7" t="n">
        <v>3</v>
      </c>
      <c r="E30493" s="7" t="n">
        <v>10.2700004577637</v>
      </c>
      <c r="F30493" s="7" t="n">
        <v>172.960006713867</v>
      </c>
      <c r="G30493" s="7" t="n">
        <v>350</v>
      </c>
      <c r="H30493" s="7" t="n">
        <v>6000</v>
      </c>
      <c r="I30493" s="7" t="n">
        <v>1</v>
      </c>
    </row>
    <row r="30494" spans="1:19">
      <c r="A30494" t="s">
        <v>4</v>
      </c>
      <c r="B30494" s="4" t="s">
        <v>5</v>
      </c>
      <c r="C30494" s="4" t="s">
        <v>13</v>
      </c>
      <c r="D30494" s="4" t="s">
        <v>13</v>
      </c>
      <c r="E30494" s="4" t="s">
        <v>22</v>
      </c>
      <c r="F30494" s="4" t="s">
        <v>10</v>
      </c>
    </row>
    <row r="30495" spans="1:19">
      <c r="A30495" t="n">
        <v>245408</v>
      </c>
      <c r="B30495" s="25" t="n">
        <v>45</v>
      </c>
      <c r="C30495" s="7" t="n">
        <v>5</v>
      </c>
      <c r="D30495" s="7" t="n">
        <v>3</v>
      </c>
      <c r="E30495" s="7" t="n">
        <v>6</v>
      </c>
      <c r="F30495" s="7" t="n">
        <v>6000</v>
      </c>
    </row>
    <row r="30496" spans="1:19">
      <c r="A30496" t="s">
        <v>4</v>
      </c>
      <c r="B30496" s="4" t="s">
        <v>5</v>
      </c>
      <c r="C30496" s="4" t="s">
        <v>13</v>
      </c>
      <c r="D30496" s="4" t="s">
        <v>13</v>
      </c>
      <c r="E30496" s="4" t="s">
        <v>22</v>
      </c>
      <c r="F30496" s="4" t="s">
        <v>10</v>
      </c>
    </row>
    <row r="30497" spans="1:9">
      <c r="A30497" t="n">
        <v>245417</v>
      </c>
      <c r="B30497" s="25" t="n">
        <v>45</v>
      </c>
      <c r="C30497" s="7" t="n">
        <v>11</v>
      </c>
      <c r="D30497" s="7" t="n">
        <v>3</v>
      </c>
      <c r="E30497" s="7" t="n">
        <v>40.2999992370605</v>
      </c>
      <c r="F30497" s="7" t="n">
        <v>6000</v>
      </c>
    </row>
    <row r="30498" spans="1:9">
      <c r="A30498" t="s">
        <v>4</v>
      </c>
      <c r="B30498" s="4" t="s">
        <v>5</v>
      </c>
      <c r="C30498" s="4" t="s">
        <v>13</v>
      </c>
      <c r="D30498" s="4" t="s">
        <v>10</v>
      </c>
      <c r="E30498" s="4" t="s">
        <v>10</v>
      </c>
      <c r="F30498" s="4" t="s">
        <v>9</v>
      </c>
    </row>
    <row r="30499" spans="1:9">
      <c r="A30499" t="n">
        <v>245426</v>
      </c>
      <c r="B30499" s="86" t="n">
        <v>84</v>
      </c>
      <c r="C30499" s="7" t="n">
        <v>0</v>
      </c>
      <c r="D30499" s="7" t="n">
        <v>2</v>
      </c>
      <c r="E30499" s="7" t="n">
        <v>0</v>
      </c>
      <c r="F30499" s="7" t="n">
        <v>1045220557</v>
      </c>
    </row>
    <row r="30500" spans="1:9">
      <c r="A30500" t="s">
        <v>4</v>
      </c>
      <c r="B30500" s="4" t="s">
        <v>5</v>
      </c>
      <c r="C30500" s="4" t="s">
        <v>13</v>
      </c>
    </row>
    <row r="30501" spans="1:9">
      <c r="A30501" t="n">
        <v>245436</v>
      </c>
      <c r="B30501" s="42" t="n">
        <v>116</v>
      </c>
      <c r="C30501" s="7" t="n">
        <v>1</v>
      </c>
    </row>
    <row r="30502" spans="1:9">
      <c r="A30502" t="s">
        <v>4</v>
      </c>
      <c r="B30502" s="4" t="s">
        <v>5</v>
      </c>
      <c r="C30502" s="4" t="s">
        <v>13</v>
      </c>
      <c r="D30502" s="4" t="s">
        <v>10</v>
      </c>
    </row>
    <row r="30503" spans="1:9">
      <c r="A30503" t="n">
        <v>245438</v>
      </c>
      <c r="B30503" s="28" t="n">
        <v>58</v>
      </c>
      <c r="C30503" s="7" t="n">
        <v>255</v>
      </c>
      <c r="D30503" s="7" t="n">
        <v>0</v>
      </c>
    </row>
    <row r="30504" spans="1:9">
      <c r="A30504" t="s">
        <v>4</v>
      </c>
      <c r="B30504" s="4" t="s">
        <v>5</v>
      </c>
      <c r="C30504" s="4" t="s">
        <v>13</v>
      </c>
      <c r="D30504" s="4" t="s">
        <v>10</v>
      </c>
      <c r="E30504" s="4" t="s">
        <v>10</v>
      </c>
      <c r="F30504" s="4" t="s">
        <v>10</v>
      </c>
      <c r="G30504" s="4" t="s">
        <v>10</v>
      </c>
      <c r="H30504" s="4" t="s">
        <v>10</v>
      </c>
      <c r="I30504" s="4" t="s">
        <v>6</v>
      </c>
      <c r="J30504" s="4" t="s">
        <v>22</v>
      </c>
      <c r="K30504" s="4" t="s">
        <v>22</v>
      </c>
      <c r="L30504" s="4" t="s">
        <v>22</v>
      </c>
      <c r="M30504" s="4" t="s">
        <v>9</v>
      </c>
      <c r="N30504" s="4" t="s">
        <v>9</v>
      </c>
      <c r="O30504" s="4" t="s">
        <v>22</v>
      </c>
      <c r="P30504" s="4" t="s">
        <v>22</v>
      </c>
      <c r="Q30504" s="4" t="s">
        <v>22</v>
      </c>
      <c r="R30504" s="4" t="s">
        <v>22</v>
      </c>
      <c r="S30504" s="4" t="s">
        <v>13</v>
      </c>
    </row>
    <row r="30505" spans="1:9">
      <c r="A30505" t="n">
        <v>245442</v>
      </c>
      <c r="B30505" s="83" t="n">
        <v>39</v>
      </c>
      <c r="C30505" s="7" t="n">
        <v>12</v>
      </c>
      <c r="D30505" s="7" t="n">
        <v>65533</v>
      </c>
      <c r="E30505" s="7" t="n">
        <v>206</v>
      </c>
      <c r="F30505" s="7" t="n">
        <v>0</v>
      </c>
      <c r="G30505" s="7" t="n">
        <v>65533</v>
      </c>
      <c r="H30505" s="7" t="n">
        <v>3</v>
      </c>
      <c r="I30505" s="7" t="s">
        <v>12</v>
      </c>
      <c r="J30505" s="7" t="n">
        <v>7.25</v>
      </c>
      <c r="K30505" s="7" t="n">
        <v>0.100000001490116</v>
      </c>
      <c r="L30505" s="7" t="n">
        <v>-2.48000001907349</v>
      </c>
      <c r="M30505" s="7" t="n">
        <v>0</v>
      </c>
      <c r="N30505" s="7" t="n">
        <v>0</v>
      </c>
      <c r="O30505" s="7" t="n">
        <v>0</v>
      </c>
      <c r="P30505" s="7" t="n">
        <v>3</v>
      </c>
      <c r="Q30505" s="7" t="n">
        <v>3</v>
      </c>
      <c r="R30505" s="7" t="n">
        <v>3</v>
      </c>
      <c r="S30505" s="7" t="n">
        <v>106</v>
      </c>
    </row>
    <row r="30506" spans="1:9">
      <c r="A30506" t="s">
        <v>4</v>
      </c>
      <c r="B30506" s="4" t="s">
        <v>5</v>
      </c>
      <c r="C30506" s="4" t="s">
        <v>13</v>
      </c>
      <c r="D30506" s="4" t="s">
        <v>10</v>
      </c>
      <c r="E30506" s="4" t="s">
        <v>22</v>
      </c>
      <c r="F30506" s="4" t="s">
        <v>10</v>
      </c>
      <c r="G30506" s="4" t="s">
        <v>9</v>
      </c>
      <c r="H30506" s="4" t="s">
        <v>9</v>
      </c>
      <c r="I30506" s="4" t="s">
        <v>10</v>
      </c>
      <c r="J30506" s="4" t="s">
        <v>10</v>
      </c>
      <c r="K30506" s="4" t="s">
        <v>9</v>
      </c>
      <c r="L30506" s="4" t="s">
        <v>9</v>
      </c>
      <c r="M30506" s="4" t="s">
        <v>9</v>
      </c>
      <c r="N30506" s="4" t="s">
        <v>9</v>
      </c>
      <c r="O30506" s="4" t="s">
        <v>6</v>
      </c>
    </row>
    <row r="30507" spans="1:9">
      <c r="A30507" t="n">
        <v>245492</v>
      </c>
      <c r="B30507" s="14" t="n">
        <v>50</v>
      </c>
      <c r="C30507" s="7" t="n">
        <v>0</v>
      </c>
      <c r="D30507" s="7" t="n">
        <v>4434</v>
      </c>
      <c r="E30507" s="7" t="n">
        <v>0.800000011920929</v>
      </c>
      <c r="F30507" s="7" t="n">
        <v>200</v>
      </c>
      <c r="G30507" s="7" t="n">
        <v>0</v>
      </c>
      <c r="H30507" s="7" t="n">
        <v>-1065353216</v>
      </c>
      <c r="I30507" s="7" t="n">
        <v>0</v>
      </c>
      <c r="J30507" s="7" t="n">
        <v>65533</v>
      </c>
      <c r="K30507" s="7" t="n">
        <v>0</v>
      </c>
      <c r="L30507" s="7" t="n">
        <v>0</v>
      </c>
      <c r="M30507" s="7" t="n">
        <v>0</v>
      </c>
      <c r="N30507" s="7" t="n">
        <v>0</v>
      </c>
      <c r="O30507" s="7" t="s">
        <v>12</v>
      </c>
    </row>
    <row r="30508" spans="1:9">
      <c r="A30508" t="s">
        <v>4</v>
      </c>
      <c r="B30508" s="4" t="s">
        <v>5</v>
      </c>
      <c r="C30508" s="4" t="s">
        <v>10</v>
      </c>
    </row>
    <row r="30509" spans="1:9">
      <c r="A30509" t="n">
        <v>245531</v>
      </c>
      <c r="B30509" s="35" t="n">
        <v>16</v>
      </c>
      <c r="C30509" s="7" t="n">
        <v>1000</v>
      </c>
    </row>
    <row r="30510" spans="1:9">
      <c r="A30510" t="s">
        <v>4</v>
      </c>
      <c r="B30510" s="4" t="s">
        <v>5</v>
      </c>
      <c r="C30510" s="4" t="s">
        <v>13</v>
      </c>
      <c r="D30510" s="4" t="s">
        <v>10</v>
      </c>
      <c r="E30510" s="4" t="s">
        <v>22</v>
      </c>
      <c r="F30510" s="4" t="s">
        <v>10</v>
      </c>
      <c r="G30510" s="4" t="s">
        <v>9</v>
      </c>
      <c r="H30510" s="4" t="s">
        <v>9</v>
      </c>
      <c r="I30510" s="4" t="s">
        <v>10</v>
      </c>
      <c r="J30510" s="4" t="s">
        <v>10</v>
      </c>
      <c r="K30510" s="4" t="s">
        <v>9</v>
      </c>
      <c r="L30510" s="4" t="s">
        <v>9</v>
      </c>
      <c r="M30510" s="4" t="s">
        <v>9</v>
      </c>
      <c r="N30510" s="4" t="s">
        <v>9</v>
      </c>
      <c r="O30510" s="4" t="s">
        <v>6</v>
      </c>
    </row>
    <row r="30511" spans="1:9">
      <c r="A30511" t="n">
        <v>245534</v>
      </c>
      <c r="B30511" s="14" t="n">
        <v>50</v>
      </c>
      <c r="C30511" s="7" t="n">
        <v>0</v>
      </c>
      <c r="D30511" s="7" t="n">
        <v>5306</v>
      </c>
      <c r="E30511" s="7" t="n">
        <v>0.600000023841858</v>
      </c>
      <c r="F30511" s="7" t="n">
        <v>400</v>
      </c>
      <c r="G30511" s="7" t="n">
        <v>0</v>
      </c>
      <c r="H30511" s="7" t="n">
        <v>-1061158912</v>
      </c>
      <c r="I30511" s="7" t="n">
        <v>0</v>
      </c>
      <c r="J30511" s="7" t="n">
        <v>65533</v>
      </c>
      <c r="K30511" s="7" t="n">
        <v>0</v>
      </c>
      <c r="L30511" s="7" t="n">
        <v>0</v>
      </c>
      <c r="M30511" s="7" t="n">
        <v>0</v>
      </c>
      <c r="N30511" s="7" t="n">
        <v>0</v>
      </c>
      <c r="O30511" s="7" t="s">
        <v>12</v>
      </c>
    </row>
    <row r="30512" spans="1:9">
      <c r="A30512" t="s">
        <v>4</v>
      </c>
      <c r="B30512" s="4" t="s">
        <v>5</v>
      </c>
      <c r="C30512" s="4" t="s">
        <v>13</v>
      </c>
      <c r="D30512" s="4" t="s">
        <v>10</v>
      </c>
      <c r="E30512" s="4" t="s">
        <v>10</v>
      </c>
      <c r="F30512" s="4" t="s">
        <v>10</v>
      </c>
      <c r="G30512" s="4" t="s">
        <v>10</v>
      </c>
      <c r="H30512" s="4" t="s">
        <v>10</v>
      </c>
      <c r="I30512" s="4" t="s">
        <v>6</v>
      </c>
      <c r="J30512" s="4" t="s">
        <v>22</v>
      </c>
      <c r="K30512" s="4" t="s">
        <v>22</v>
      </c>
      <c r="L30512" s="4" t="s">
        <v>22</v>
      </c>
      <c r="M30512" s="4" t="s">
        <v>9</v>
      </c>
      <c r="N30512" s="4" t="s">
        <v>9</v>
      </c>
      <c r="O30512" s="4" t="s">
        <v>22</v>
      </c>
      <c r="P30512" s="4" t="s">
        <v>22</v>
      </c>
      <c r="Q30512" s="4" t="s">
        <v>22</v>
      </c>
      <c r="R30512" s="4" t="s">
        <v>22</v>
      </c>
      <c r="S30512" s="4" t="s">
        <v>13</v>
      </c>
    </row>
    <row r="30513" spans="1:19">
      <c r="A30513" t="n">
        <v>245573</v>
      </c>
      <c r="B30513" s="83" t="n">
        <v>39</v>
      </c>
      <c r="C30513" s="7" t="n">
        <v>12</v>
      </c>
      <c r="D30513" s="7" t="n">
        <v>65533</v>
      </c>
      <c r="E30513" s="7" t="n">
        <v>203</v>
      </c>
      <c r="F30513" s="7" t="n">
        <v>0</v>
      </c>
      <c r="G30513" s="7" t="n">
        <v>24</v>
      </c>
      <c r="H30513" s="7" t="n">
        <v>3</v>
      </c>
      <c r="I30513" s="7" t="s">
        <v>12</v>
      </c>
      <c r="J30513" s="7" t="n">
        <v>0</v>
      </c>
      <c r="K30513" s="7" t="n">
        <v>0</v>
      </c>
      <c r="L30513" s="7" t="n">
        <v>0</v>
      </c>
      <c r="M30513" s="7" t="n">
        <v>0</v>
      </c>
      <c r="N30513" s="7" t="n">
        <v>0</v>
      </c>
      <c r="O30513" s="7" t="n">
        <v>0</v>
      </c>
      <c r="P30513" s="7" t="n">
        <v>1</v>
      </c>
      <c r="Q30513" s="7" t="n">
        <v>1</v>
      </c>
      <c r="R30513" s="7" t="n">
        <v>1</v>
      </c>
      <c r="S30513" s="7" t="n">
        <v>255</v>
      </c>
    </row>
    <row r="30514" spans="1:19">
      <c r="A30514" t="s">
        <v>4</v>
      </c>
      <c r="B30514" s="4" t="s">
        <v>5</v>
      </c>
      <c r="C30514" s="4" t="s">
        <v>13</v>
      </c>
      <c r="D30514" s="4" t="s">
        <v>10</v>
      </c>
      <c r="E30514" s="4" t="s">
        <v>10</v>
      </c>
      <c r="F30514" s="4" t="s">
        <v>10</v>
      </c>
      <c r="G30514" s="4" t="s">
        <v>10</v>
      </c>
      <c r="H30514" s="4" t="s">
        <v>10</v>
      </c>
      <c r="I30514" s="4" t="s">
        <v>6</v>
      </c>
      <c r="J30514" s="4" t="s">
        <v>22</v>
      </c>
      <c r="K30514" s="4" t="s">
        <v>22</v>
      </c>
      <c r="L30514" s="4" t="s">
        <v>22</v>
      </c>
      <c r="M30514" s="4" t="s">
        <v>9</v>
      </c>
      <c r="N30514" s="4" t="s">
        <v>9</v>
      </c>
      <c r="O30514" s="4" t="s">
        <v>22</v>
      </c>
      <c r="P30514" s="4" t="s">
        <v>22</v>
      </c>
      <c r="Q30514" s="4" t="s">
        <v>22</v>
      </c>
      <c r="R30514" s="4" t="s">
        <v>22</v>
      </c>
      <c r="S30514" s="4" t="s">
        <v>13</v>
      </c>
    </row>
    <row r="30515" spans="1:19">
      <c r="A30515" t="n">
        <v>245623</v>
      </c>
      <c r="B30515" s="83" t="n">
        <v>39</v>
      </c>
      <c r="C30515" s="7" t="n">
        <v>12</v>
      </c>
      <c r="D30515" s="7" t="n">
        <v>65533</v>
      </c>
      <c r="E30515" s="7" t="n">
        <v>203</v>
      </c>
      <c r="F30515" s="7" t="n">
        <v>0</v>
      </c>
      <c r="G30515" s="7" t="n">
        <v>25</v>
      </c>
      <c r="H30515" s="7" t="n">
        <v>3</v>
      </c>
      <c r="I30515" s="7" t="s">
        <v>12</v>
      </c>
      <c r="J30515" s="7" t="n">
        <v>0</v>
      </c>
      <c r="K30515" s="7" t="n">
        <v>0</v>
      </c>
      <c r="L30515" s="7" t="n">
        <v>0</v>
      </c>
      <c r="M30515" s="7" t="n">
        <v>0</v>
      </c>
      <c r="N30515" s="7" t="n">
        <v>0</v>
      </c>
      <c r="O30515" s="7" t="n">
        <v>0</v>
      </c>
      <c r="P30515" s="7" t="n">
        <v>1</v>
      </c>
      <c r="Q30515" s="7" t="n">
        <v>1</v>
      </c>
      <c r="R30515" s="7" t="n">
        <v>1</v>
      </c>
      <c r="S30515" s="7" t="n">
        <v>255</v>
      </c>
    </row>
    <row r="30516" spans="1:19">
      <c r="A30516" t="s">
        <v>4</v>
      </c>
      <c r="B30516" s="4" t="s">
        <v>5</v>
      </c>
      <c r="C30516" s="4" t="s">
        <v>13</v>
      </c>
      <c r="D30516" s="4" t="s">
        <v>10</v>
      </c>
      <c r="E30516" s="4" t="s">
        <v>10</v>
      </c>
      <c r="F30516" s="4" t="s">
        <v>10</v>
      </c>
      <c r="G30516" s="4" t="s">
        <v>10</v>
      </c>
      <c r="H30516" s="4" t="s">
        <v>10</v>
      </c>
      <c r="I30516" s="4" t="s">
        <v>6</v>
      </c>
      <c r="J30516" s="4" t="s">
        <v>22</v>
      </c>
      <c r="K30516" s="4" t="s">
        <v>22</v>
      </c>
      <c r="L30516" s="4" t="s">
        <v>22</v>
      </c>
      <c r="M30516" s="4" t="s">
        <v>9</v>
      </c>
      <c r="N30516" s="4" t="s">
        <v>9</v>
      </c>
      <c r="O30516" s="4" t="s">
        <v>22</v>
      </c>
      <c r="P30516" s="4" t="s">
        <v>22</v>
      </c>
      <c r="Q30516" s="4" t="s">
        <v>22</v>
      </c>
      <c r="R30516" s="4" t="s">
        <v>22</v>
      </c>
      <c r="S30516" s="4" t="s">
        <v>13</v>
      </c>
    </row>
    <row r="30517" spans="1:19">
      <c r="A30517" t="n">
        <v>245673</v>
      </c>
      <c r="B30517" s="83" t="n">
        <v>39</v>
      </c>
      <c r="C30517" s="7" t="n">
        <v>12</v>
      </c>
      <c r="D30517" s="7" t="n">
        <v>65533</v>
      </c>
      <c r="E30517" s="7" t="n">
        <v>203</v>
      </c>
      <c r="F30517" s="7" t="n">
        <v>0</v>
      </c>
      <c r="G30517" s="7" t="n">
        <v>22</v>
      </c>
      <c r="H30517" s="7" t="n">
        <v>3</v>
      </c>
      <c r="I30517" s="7" t="s">
        <v>12</v>
      </c>
      <c r="J30517" s="7" t="n">
        <v>0</v>
      </c>
      <c r="K30517" s="7" t="n">
        <v>0</v>
      </c>
      <c r="L30517" s="7" t="n">
        <v>0</v>
      </c>
      <c r="M30517" s="7" t="n">
        <v>0</v>
      </c>
      <c r="N30517" s="7" t="n">
        <v>0</v>
      </c>
      <c r="O30517" s="7" t="n">
        <v>0</v>
      </c>
      <c r="P30517" s="7" t="n">
        <v>1</v>
      </c>
      <c r="Q30517" s="7" t="n">
        <v>1</v>
      </c>
      <c r="R30517" s="7" t="n">
        <v>1</v>
      </c>
      <c r="S30517" s="7" t="n">
        <v>255</v>
      </c>
    </row>
    <row r="30518" spans="1:19">
      <c r="A30518" t="s">
        <v>4</v>
      </c>
      <c r="B30518" s="4" t="s">
        <v>5</v>
      </c>
      <c r="C30518" s="4" t="s">
        <v>13</v>
      </c>
      <c r="D30518" s="4" t="s">
        <v>10</v>
      </c>
      <c r="E30518" s="4" t="s">
        <v>10</v>
      </c>
      <c r="F30518" s="4" t="s">
        <v>10</v>
      </c>
      <c r="G30518" s="4" t="s">
        <v>10</v>
      </c>
      <c r="H30518" s="4" t="s">
        <v>10</v>
      </c>
      <c r="I30518" s="4" t="s">
        <v>6</v>
      </c>
      <c r="J30518" s="4" t="s">
        <v>22</v>
      </c>
      <c r="K30518" s="4" t="s">
        <v>22</v>
      </c>
      <c r="L30518" s="4" t="s">
        <v>22</v>
      </c>
      <c r="M30518" s="4" t="s">
        <v>9</v>
      </c>
      <c r="N30518" s="4" t="s">
        <v>9</v>
      </c>
      <c r="O30518" s="4" t="s">
        <v>22</v>
      </c>
      <c r="P30518" s="4" t="s">
        <v>22</v>
      </c>
      <c r="Q30518" s="4" t="s">
        <v>22</v>
      </c>
      <c r="R30518" s="4" t="s">
        <v>22</v>
      </c>
      <c r="S30518" s="4" t="s">
        <v>13</v>
      </c>
    </row>
    <row r="30519" spans="1:19">
      <c r="A30519" t="n">
        <v>245723</v>
      </c>
      <c r="B30519" s="83" t="n">
        <v>39</v>
      </c>
      <c r="C30519" s="7" t="n">
        <v>12</v>
      </c>
      <c r="D30519" s="7" t="n">
        <v>65533</v>
      </c>
      <c r="E30519" s="7" t="n">
        <v>203</v>
      </c>
      <c r="F30519" s="7" t="n">
        <v>0</v>
      </c>
      <c r="G30519" s="7" t="n">
        <v>7031</v>
      </c>
      <c r="H30519" s="7" t="n">
        <v>3</v>
      </c>
      <c r="I30519" s="7" t="s">
        <v>12</v>
      </c>
      <c r="J30519" s="7" t="n">
        <v>0</v>
      </c>
      <c r="K30519" s="7" t="n">
        <v>0</v>
      </c>
      <c r="L30519" s="7" t="n">
        <v>0</v>
      </c>
      <c r="M30519" s="7" t="n">
        <v>0</v>
      </c>
      <c r="N30519" s="7" t="n">
        <v>0</v>
      </c>
      <c r="O30519" s="7" t="n">
        <v>0</v>
      </c>
      <c r="P30519" s="7" t="n">
        <v>1</v>
      </c>
      <c r="Q30519" s="7" t="n">
        <v>1</v>
      </c>
      <c r="R30519" s="7" t="n">
        <v>1</v>
      </c>
      <c r="S30519" s="7" t="n">
        <v>255</v>
      </c>
    </row>
    <row r="30520" spans="1:19">
      <c r="A30520" t="s">
        <v>4</v>
      </c>
      <c r="B30520" s="4" t="s">
        <v>5</v>
      </c>
      <c r="C30520" s="4" t="s">
        <v>10</v>
      </c>
    </row>
    <row r="30521" spans="1:19">
      <c r="A30521" t="n">
        <v>245773</v>
      </c>
      <c r="B30521" s="35" t="n">
        <v>16</v>
      </c>
      <c r="C30521" s="7" t="n">
        <v>2000</v>
      </c>
    </row>
    <row r="30522" spans="1:19">
      <c r="A30522" t="s">
        <v>4</v>
      </c>
      <c r="B30522" s="4" t="s">
        <v>5</v>
      </c>
      <c r="C30522" s="4" t="s">
        <v>13</v>
      </c>
      <c r="D30522" s="4" t="s">
        <v>10</v>
      </c>
      <c r="E30522" s="4" t="s">
        <v>22</v>
      </c>
      <c r="F30522" s="4" t="s">
        <v>10</v>
      </c>
      <c r="G30522" s="4" t="s">
        <v>9</v>
      </c>
      <c r="H30522" s="4" t="s">
        <v>9</v>
      </c>
      <c r="I30522" s="4" t="s">
        <v>10</v>
      </c>
      <c r="J30522" s="4" t="s">
        <v>10</v>
      </c>
      <c r="K30522" s="4" t="s">
        <v>9</v>
      </c>
      <c r="L30522" s="4" t="s">
        <v>9</v>
      </c>
      <c r="M30522" s="4" t="s">
        <v>9</v>
      </c>
      <c r="N30522" s="4" t="s">
        <v>9</v>
      </c>
      <c r="O30522" s="4" t="s">
        <v>6</v>
      </c>
    </row>
    <row r="30523" spans="1:19">
      <c r="A30523" t="n">
        <v>245776</v>
      </c>
      <c r="B30523" s="14" t="n">
        <v>50</v>
      </c>
      <c r="C30523" s="7" t="n">
        <v>0</v>
      </c>
      <c r="D30523" s="7" t="n">
        <v>4120</v>
      </c>
      <c r="E30523" s="7" t="n">
        <v>0.699999988079071</v>
      </c>
      <c r="F30523" s="7" t="n">
        <v>0</v>
      </c>
      <c r="G30523" s="7" t="n">
        <v>0</v>
      </c>
      <c r="H30523" s="7" t="n">
        <v>-1073741824</v>
      </c>
      <c r="I30523" s="7" t="n">
        <v>0</v>
      </c>
      <c r="J30523" s="7" t="n">
        <v>65533</v>
      </c>
      <c r="K30523" s="7" t="n">
        <v>0</v>
      </c>
      <c r="L30523" s="7" t="n">
        <v>0</v>
      </c>
      <c r="M30523" s="7" t="n">
        <v>0</v>
      </c>
      <c r="N30523" s="7" t="n">
        <v>0</v>
      </c>
      <c r="O30523" s="7" t="s">
        <v>12</v>
      </c>
    </row>
    <row r="30524" spans="1:19">
      <c r="A30524" t="s">
        <v>4</v>
      </c>
      <c r="B30524" s="4" t="s">
        <v>5</v>
      </c>
      <c r="C30524" s="4" t="s">
        <v>10</v>
      </c>
      <c r="D30524" s="4" t="s">
        <v>9</v>
      </c>
      <c r="E30524" s="4" t="s">
        <v>9</v>
      </c>
      <c r="F30524" s="4" t="s">
        <v>9</v>
      </c>
      <c r="G30524" s="4" t="s">
        <v>9</v>
      </c>
      <c r="H30524" s="4" t="s">
        <v>10</v>
      </c>
      <c r="I30524" s="4" t="s">
        <v>13</v>
      </c>
    </row>
    <row r="30525" spans="1:19">
      <c r="A30525" t="n">
        <v>245815</v>
      </c>
      <c r="B30525" s="90" t="n">
        <v>66</v>
      </c>
      <c r="C30525" s="7" t="n">
        <v>24</v>
      </c>
      <c r="D30525" s="7" t="n">
        <v>1065353216</v>
      </c>
      <c r="E30525" s="7" t="n">
        <v>1065353216</v>
      </c>
      <c r="F30525" s="7" t="n">
        <v>1065353216</v>
      </c>
      <c r="G30525" s="7" t="n">
        <v>0</v>
      </c>
      <c r="H30525" s="7" t="n">
        <v>100</v>
      </c>
      <c r="I30525" s="7" t="n">
        <v>3</v>
      </c>
    </row>
    <row r="30526" spans="1:19">
      <c r="A30526" t="s">
        <v>4</v>
      </c>
      <c r="B30526" s="4" t="s">
        <v>5</v>
      </c>
      <c r="C30526" s="4" t="s">
        <v>10</v>
      </c>
      <c r="D30526" s="4" t="s">
        <v>9</v>
      </c>
      <c r="E30526" s="4" t="s">
        <v>9</v>
      </c>
      <c r="F30526" s="4" t="s">
        <v>9</v>
      </c>
      <c r="G30526" s="4" t="s">
        <v>9</v>
      </c>
      <c r="H30526" s="4" t="s">
        <v>10</v>
      </c>
      <c r="I30526" s="4" t="s">
        <v>13</v>
      </c>
    </row>
    <row r="30527" spans="1:19">
      <c r="A30527" t="n">
        <v>245837</v>
      </c>
      <c r="B30527" s="90" t="n">
        <v>66</v>
      </c>
      <c r="C30527" s="7" t="n">
        <v>25</v>
      </c>
      <c r="D30527" s="7" t="n">
        <v>1065353216</v>
      </c>
      <c r="E30527" s="7" t="n">
        <v>1065353216</v>
      </c>
      <c r="F30527" s="7" t="n">
        <v>1065353216</v>
      </c>
      <c r="G30527" s="7" t="n">
        <v>0</v>
      </c>
      <c r="H30527" s="7" t="n">
        <v>100</v>
      </c>
      <c r="I30527" s="7" t="n">
        <v>3</v>
      </c>
    </row>
    <row r="30528" spans="1:19">
      <c r="A30528" t="s">
        <v>4</v>
      </c>
      <c r="B30528" s="4" t="s">
        <v>5</v>
      </c>
      <c r="C30528" s="4" t="s">
        <v>10</v>
      </c>
      <c r="D30528" s="4" t="s">
        <v>9</v>
      </c>
      <c r="E30528" s="4" t="s">
        <v>9</v>
      </c>
      <c r="F30528" s="4" t="s">
        <v>9</v>
      </c>
      <c r="G30528" s="4" t="s">
        <v>9</v>
      </c>
      <c r="H30528" s="4" t="s">
        <v>10</v>
      </c>
      <c r="I30528" s="4" t="s">
        <v>13</v>
      </c>
    </row>
    <row r="30529" spans="1:19">
      <c r="A30529" t="n">
        <v>245859</v>
      </c>
      <c r="B30529" s="90" t="n">
        <v>66</v>
      </c>
      <c r="C30529" s="7" t="n">
        <v>22</v>
      </c>
      <c r="D30529" s="7" t="n">
        <v>1065353216</v>
      </c>
      <c r="E30529" s="7" t="n">
        <v>1065353216</v>
      </c>
      <c r="F30529" s="7" t="n">
        <v>1065353216</v>
      </c>
      <c r="G30529" s="7" t="n">
        <v>0</v>
      </c>
      <c r="H30529" s="7" t="n">
        <v>100</v>
      </c>
      <c r="I30529" s="7" t="n">
        <v>3</v>
      </c>
    </row>
    <row r="30530" spans="1:19">
      <c r="A30530" t="s">
        <v>4</v>
      </c>
      <c r="B30530" s="4" t="s">
        <v>5</v>
      </c>
      <c r="C30530" s="4" t="s">
        <v>10</v>
      </c>
      <c r="D30530" s="4" t="s">
        <v>9</v>
      </c>
      <c r="E30530" s="4" t="s">
        <v>9</v>
      </c>
      <c r="F30530" s="4" t="s">
        <v>9</v>
      </c>
      <c r="G30530" s="4" t="s">
        <v>9</v>
      </c>
      <c r="H30530" s="4" t="s">
        <v>10</v>
      </c>
      <c r="I30530" s="4" t="s">
        <v>13</v>
      </c>
    </row>
    <row r="30531" spans="1:19">
      <c r="A30531" t="n">
        <v>245881</v>
      </c>
      <c r="B30531" s="90" t="n">
        <v>66</v>
      </c>
      <c r="C30531" s="7" t="n">
        <v>7031</v>
      </c>
      <c r="D30531" s="7" t="n">
        <v>1065353216</v>
      </c>
      <c r="E30531" s="7" t="n">
        <v>1065353216</v>
      </c>
      <c r="F30531" s="7" t="n">
        <v>1065353216</v>
      </c>
      <c r="G30531" s="7" t="n">
        <v>0</v>
      </c>
      <c r="H30531" s="7" t="n">
        <v>100</v>
      </c>
      <c r="I30531" s="7" t="n">
        <v>3</v>
      </c>
    </row>
    <row r="30532" spans="1:19">
      <c r="A30532" t="s">
        <v>4</v>
      </c>
      <c r="B30532" s="4" t="s">
        <v>5</v>
      </c>
      <c r="C30532" s="4" t="s">
        <v>10</v>
      </c>
    </row>
    <row r="30533" spans="1:19">
      <c r="A30533" t="n">
        <v>245903</v>
      </c>
      <c r="B30533" s="35" t="n">
        <v>16</v>
      </c>
      <c r="C30533" s="7" t="n">
        <v>1000</v>
      </c>
    </row>
    <row r="30534" spans="1:19">
      <c r="A30534" t="s">
        <v>4</v>
      </c>
      <c r="B30534" s="4" t="s">
        <v>5</v>
      </c>
      <c r="C30534" s="4" t="s">
        <v>13</v>
      </c>
      <c r="D30534" s="4" t="s">
        <v>10</v>
      </c>
      <c r="E30534" s="4" t="s">
        <v>13</v>
      </c>
    </row>
    <row r="30535" spans="1:19">
      <c r="A30535" t="n">
        <v>245906</v>
      </c>
      <c r="B30535" s="83" t="n">
        <v>39</v>
      </c>
      <c r="C30535" s="7" t="n">
        <v>14</v>
      </c>
      <c r="D30535" s="7" t="n">
        <v>65533</v>
      </c>
      <c r="E30535" s="7" t="n">
        <v>106</v>
      </c>
    </row>
    <row r="30536" spans="1:19">
      <c r="A30536" t="s">
        <v>4</v>
      </c>
      <c r="B30536" s="4" t="s">
        <v>5</v>
      </c>
      <c r="C30536" s="4" t="s">
        <v>13</v>
      </c>
      <c r="D30536" s="4" t="s">
        <v>10</v>
      </c>
      <c r="E30536" s="4" t="s">
        <v>10</v>
      </c>
      <c r="F30536" s="4" t="s">
        <v>10</v>
      </c>
      <c r="G30536" s="4" t="s">
        <v>10</v>
      </c>
      <c r="H30536" s="4" t="s">
        <v>10</v>
      </c>
      <c r="I30536" s="4" t="s">
        <v>6</v>
      </c>
      <c r="J30536" s="4" t="s">
        <v>22</v>
      </c>
      <c r="K30536" s="4" t="s">
        <v>22</v>
      </c>
      <c r="L30536" s="4" t="s">
        <v>22</v>
      </c>
      <c r="M30536" s="4" t="s">
        <v>9</v>
      </c>
      <c r="N30536" s="4" t="s">
        <v>9</v>
      </c>
      <c r="O30536" s="4" t="s">
        <v>22</v>
      </c>
      <c r="P30536" s="4" t="s">
        <v>22</v>
      </c>
      <c r="Q30536" s="4" t="s">
        <v>22</v>
      </c>
      <c r="R30536" s="4" t="s">
        <v>22</v>
      </c>
      <c r="S30536" s="4" t="s">
        <v>13</v>
      </c>
    </row>
    <row r="30537" spans="1:19">
      <c r="A30537" t="n">
        <v>245911</v>
      </c>
      <c r="B30537" s="83" t="n">
        <v>39</v>
      </c>
      <c r="C30537" s="7" t="n">
        <v>12</v>
      </c>
      <c r="D30537" s="7" t="n">
        <v>65533</v>
      </c>
      <c r="E30537" s="7" t="n">
        <v>207</v>
      </c>
      <c r="F30537" s="7" t="n">
        <v>0</v>
      </c>
      <c r="G30537" s="7" t="n">
        <v>65533</v>
      </c>
      <c r="H30537" s="7" t="n">
        <v>3</v>
      </c>
      <c r="I30537" s="7" t="s">
        <v>12</v>
      </c>
      <c r="J30537" s="7" t="n">
        <v>7.25</v>
      </c>
      <c r="K30537" s="7" t="n">
        <v>0.100000001490116</v>
      </c>
      <c r="L30537" s="7" t="n">
        <v>-2.48000001907349</v>
      </c>
      <c r="M30537" s="7" t="n">
        <v>0</v>
      </c>
      <c r="N30537" s="7" t="n">
        <v>0</v>
      </c>
      <c r="O30537" s="7" t="n">
        <v>0</v>
      </c>
      <c r="P30537" s="7" t="n">
        <v>3</v>
      </c>
      <c r="Q30537" s="7" t="n">
        <v>3</v>
      </c>
      <c r="R30537" s="7" t="n">
        <v>3</v>
      </c>
      <c r="S30537" s="7" t="n">
        <v>255</v>
      </c>
    </row>
    <row r="30538" spans="1:19">
      <c r="A30538" t="s">
        <v>4</v>
      </c>
      <c r="B30538" s="4" t="s">
        <v>5</v>
      </c>
      <c r="C30538" s="4" t="s">
        <v>13</v>
      </c>
      <c r="D30538" s="4" t="s">
        <v>10</v>
      </c>
      <c r="E30538" s="4" t="s">
        <v>22</v>
      </c>
      <c r="F30538" s="4" t="s">
        <v>10</v>
      </c>
      <c r="G30538" s="4" t="s">
        <v>9</v>
      </c>
      <c r="H30538" s="4" t="s">
        <v>9</v>
      </c>
      <c r="I30538" s="4" t="s">
        <v>10</v>
      </c>
      <c r="J30538" s="4" t="s">
        <v>10</v>
      </c>
      <c r="K30538" s="4" t="s">
        <v>9</v>
      </c>
      <c r="L30538" s="4" t="s">
        <v>9</v>
      </c>
      <c r="M30538" s="4" t="s">
        <v>9</v>
      </c>
      <c r="N30538" s="4" t="s">
        <v>9</v>
      </c>
      <c r="O30538" s="4" t="s">
        <v>6</v>
      </c>
    </row>
    <row r="30539" spans="1:19">
      <c r="A30539" t="n">
        <v>245961</v>
      </c>
      <c r="B30539" s="14" t="n">
        <v>50</v>
      </c>
      <c r="C30539" s="7" t="n">
        <v>0</v>
      </c>
      <c r="D30539" s="7" t="n">
        <v>4120</v>
      </c>
      <c r="E30539" s="7" t="n">
        <v>0.400000005960464</v>
      </c>
      <c r="F30539" s="7" t="n">
        <v>200</v>
      </c>
      <c r="G30539" s="7" t="n">
        <v>0</v>
      </c>
      <c r="H30539" s="7" t="n">
        <v>0</v>
      </c>
      <c r="I30539" s="7" t="n">
        <v>0</v>
      </c>
      <c r="J30539" s="7" t="n">
        <v>65533</v>
      </c>
      <c r="K30539" s="7" t="n">
        <v>0</v>
      </c>
      <c r="L30539" s="7" t="n">
        <v>0</v>
      </c>
      <c r="M30539" s="7" t="n">
        <v>0</v>
      </c>
      <c r="N30539" s="7" t="n">
        <v>0</v>
      </c>
      <c r="O30539" s="7" t="s">
        <v>12</v>
      </c>
    </row>
    <row r="30540" spans="1:19">
      <c r="A30540" t="s">
        <v>4</v>
      </c>
      <c r="B30540" s="4" t="s">
        <v>5</v>
      </c>
      <c r="C30540" s="4" t="s">
        <v>10</v>
      </c>
      <c r="D30540" s="4" t="s">
        <v>9</v>
      </c>
    </row>
    <row r="30541" spans="1:19">
      <c r="A30541" t="n">
        <v>246000</v>
      </c>
      <c r="B30541" s="41" t="n">
        <v>43</v>
      </c>
      <c r="C30541" s="7" t="n">
        <v>24</v>
      </c>
      <c r="D30541" s="7" t="n">
        <v>128</v>
      </c>
    </row>
    <row r="30542" spans="1:19">
      <c r="A30542" t="s">
        <v>4</v>
      </c>
      <c r="B30542" s="4" t="s">
        <v>5</v>
      </c>
      <c r="C30542" s="4" t="s">
        <v>10</v>
      </c>
      <c r="D30542" s="4" t="s">
        <v>9</v>
      </c>
    </row>
    <row r="30543" spans="1:19">
      <c r="A30543" t="n">
        <v>246007</v>
      </c>
      <c r="B30543" s="41" t="n">
        <v>43</v>
      </c>
      <c r="C30543" s="7" t="n">
        <v>25</v>
      </c>
      <c r="D30543" s="7" t="n">
        <v>128</v>
      </c>
    </row>
    <row r="30544" spans="1:19">
      <c r="A30544" t="s">
        <v>4</v>
      </c>
      <c r="B30544" s="4" t="s">
        <v>5</v>
      </c>
      <c r="C30544" s="4" t="s">
        <v>10</v>
      </c>
      <c r="D30544" s="4" t="s">
        <v>9</v>
      </c>
    </row>
    <row r="30545" spans="1:19">
      <c r="A30545" t="n">
        <v>246014</v>
      </c>
      <c r="B30545" s="41" t="n">
        <v>43</v>
      </c>
      <c r="C30545" s="7" t="n">
        <v>22</v>
      </c>
      <c r="D30545" s="7" t="n">
        <v>128</v>
      </c>
    </row>
    <row r="30546" spans="1:19">
      <c r="A30546" t="s">
        <v>4</v>
      </c>
      <c r="B30546" s="4" t="s">
        <v>5</v>
      </c>
      <c r="C30546" s="4" t="s">
        <v>10</v>
      </c>
      <c r="D30546" s="4" t="s">
        <v>9</v>
      </c>
    </row>
    <row r="30547" spans="1:19">
      <c r="A30547" t="n">
        <v>246021</v>
      </c>
      <c r="B30547" s="41" t="n">
        <v>43</v>
      </c>
      <c r="C30547" s="7" t="n">
        <v>7031</v>
      </c>
      <c r="D30547" s="7" t="n">
        <v>128</v>
      </c>
    </row>
    <row r="30548" spans="1:19">
      <c r="A30548" t="s">
        <v>4</v>
      </c>
      <c r="B30548" s="4" t="s">
        <v>5</v>
      </c>
      <c r="C30548" s="4" t="s">
        <v>13</v>
      </c>
      <c r="D30548" s="4" t="s">
        <v>10</v>
      </c>
      <c r="E30548" s="4" t="s">
        <v>10</v>
      </c>
      <c r="F30548" s="4" t="s">
        <v>9</v>
      </c>
    </row>
    <row r="30549" spans="1:19">
      <c r="A30549" t="n">
        <v>246028</v>
      </c>
      <c r="B30549" s="86" t="n">
        <v>84</v>
      </c>
      <c r="C30549" s="7" t="n">
        <v>1</v>
      </c>
      <c r="D30549" s="7" t="n">
        <v>0</v>
      </c>
      <c r="E30549" s="7" t="n">
        <v>500</v>
      </c>
      <c r="F30549" s="7" t="n">
        <v>0</v>
      </c>
    </row>
    <row r="30550" spans="1:19">
      <c r="A30550" t="s">
        <v>4</v>
      </c>
      <c r="B30550" s="4" t="s">
        <v>5</v>
      </c>
      <c r="C30550" s="4" t="s">
        <v>13</v>
      </c>
      <c r="D30550" s="4" t="s">
        <v>10</v>
      </c>
    </row>
    <row r="30551" spans="1:19">
      <c r="A30551" t="n">
        <v>246038</v>
      </c>
      <c r="B30551" s="25" t="n">
        <v>45</v>
      </c>
      <c r="C30551" s="7" t="n">
        <v>7</v>
      </c>
      <c r="D30551" s="7" t="n">
        <v>255</v>
      </c>
    </row>
    <row r="30552" spans="1:19">
      <c r="A30552" t="s">
        <v>4</v>
      </c>
      <c r="B30552" s="4" t="s">
        <v>5</v>
      </c>
      <c r="C30552" s="4" t="s">
        <v>13</v>
      </c>
      <c r="D30552" s="4" t="s">
        <v>10</v>
      </c>
      <c r="E30552" s="4" t="s">
        <v>22</v>
      </c>
    </row>
    <row r="30553" spans="1:19">
      <c r="A30553" t="n">
        <v>246042</v>
      </c>
      <c r="B30553" s="28" t="n">
        <v>58</v>
      </c>
      <c r="C30553" s="7" t="n">
        <v>0</v>
      </c>
      <c r="D30553" s="7" t="n">
        <v>1000</v>
      </c>
      <c r="E30553" s="7" t="n">
        <v>1</v>
      </c>
    </row>
    <row r="30554" spans="1:19">
      <c r="A30554" t="s">
        <v>4</v>
      </c>
      <c r="B30554" s="4" t="s">
        <v>5</v>
      </c>
      <c r="C30554" s="4" t="s">
        <v>13</v>
      </c>
      <c r="D30554" s="4" t="s">
        <v>10</v>
      </c>
      <c r="E30554" s="4" t="s">
        <v>9</v>
      </c>
      <c r="F30554" s="4" t="s">
        <v>10</v>
      </c>
    </row>
    <row r="30555" spans="1:19">
      <c r="A30555" t="n">
        <v>246050</v>
      </c>
      <c r="B30555" s="14" t="n">
        <v>50</v>
      </c>
      <c r="C30555" s="7" t="n">
        <v>3</v>
      </c>
      <c r="D30555" s="7" t="n">
        <v>1527</v>
      </c>
      <c r="E30555" s="7" t="n">
        <v>0</v>
      </c>
      <c r="F30555" s="7" t="n">
        <v>1000</v>
      </c>
    </row>
    <row r="30556" spans="1:19">
      <c r="A30556" t="s">
        <v>4</v>
      </c>
      <c r="B30556" s="4" t="s">
        <v>5</v>
      </c>
      <c r="C30556" s="4" t="s">
        <v>13</v>
      </c>
      <c r="D30556" s="4" t="s">
        <v>10</v>
      </c>
    </row>
    <row r="30557" spans="1:19">
      <c r="A30557" t="n">
        <v>246060</v>
      </c>
      <c r="B30557" s="28" t="n">
        <v>58</v>
      </c>
      <c r="C30557" s="7" t="n">
        <v>255</v>
      </c>
      <c r="D30557" s="7" t="n">
        <v>0</v>
      </c>
    </row>
    <row r="30558" spans="1:19">
      <c r="A30558" t="s">
        <v>4</v>
      </c>
      <c r="B30558" s="4" t="s">
        <v>5</v>
      </c>
      <c r="C30558" s="4" t="s">
        <v>10</v>
      </c>
    </row>
    <row r="30559" spans="1:19">
      <c r="A30559" t="n">
        <v>246064</v>
      </c>
      <c r="B30559" s="101" t="n">
        <v>109</v>
      </c>
      <c r="C30559" s="7" t="n">
        <v>24</v>
      </c>
    </row>
    <row r="30560" spans="1:19">
      <c r="A30560" t="s">
        <v>4</v>
      </c>
      <c r="B30560" s="4" t="s">
        <v>5</v>
      </c>
      <c r="C30560" s="4" t="s">
        <v>10</v>
      </c>
    </row>
    <row r="30561" spans="1:6">
      <c r="A30561" t="n">
        <v>246067</v>
      </c>
      <c r="B30561" s="101" t="n">
        <v>109</v>
      </c>
      <c r="C30561" s="7" t="n">
        <v>25</v>
      </c>
    </row>
    <row r="30562" spans="1:6">
      <c r="A30562" t="s">
        <v>4</v>
      </c>
      <c r="B30562" s="4" t="s">
        <v>5</v>
      </c>
      <c r="C30562" s="4" t="s">
        <v>10</v>
      </c>
    </row>
    <row r="30563" spans="1:6">
      <c r="A30563" t="n">
        <v>246070</v>
      </c>
      <c r="B30563" s="101" t="n">
        <v>109</v>
      </c>
      <c r="C30563" s="7" t="n">
        <v>28</v>
      </c>
    </row>
    <row r="30564" spans="1:6">
      <c r="A30564" t="s">
        <v>4</v>
      </c>
      <c r="B30564" s="4" t="s">
        <v>5</v>
      </c>
      <c r="C30564" s="4" t="s">
        <v>10</v>
      </c>
    </row>
    <row r="30565" spans="1:6">
      <c r="A30565" t="n">
        <v>246073</v>
      </c>
      <c r="B30565" s="101" t="n">
        <v>109</v>
      </c>
      <c r="C30565" s="7" t="n">
        <v>22</v>
      </c>
    </row>
    <row r="30566" spans="1:6">
      <c r="A30566" t="s">
        <v>4</v>
      </c>
      <c r="B30566" s="4" t="s">
        <v>5</v>
      </c>
      <c r="C30566" s="4" t="s">
        <v>10</v>
      </c>
    </row>
    <row r="30567" spans="1:6">
      <c r="A30567" t="n">
        <v>246076</v>
      </c>
      <c r="B30567" s="101" t="n">
        <v>109</v>
      </c>
      <c r="C30567" s="7" t="n">
        <v>7031</v>
      </c>
    </row>
    <row r="30568" spans="1:6">
      <c r="A30568" t="s">
        <v>4</v>
      </c>
      <c r="B30568" s="4" t="s">
        <v>5</v>
      </c>
      <c r="C30568" s="4" t="s">
        <v>10</v>
      </c>
    </row>
    <row r="30569" spans="1:6">
      <c r="A30569" t="n">
        <v>246079</v>
      </c>
      <c r="B30569" s="101" t="n">
        <v>109</v>
      </c>
      <c r="C30569" s="7" t="n">
        <v>27</v>
      </c>
    </row>
    <row r="30570" spans="1:6">
      <c r="A30570" t="s">
        <v>4</v>
      </c>
      <c r="B30570" s="4" t="s">
        <v>5</v>
      </c>
      <c r="C30570" s="4" t="s">
        <v>10</v>
      </c>
    </row>
    <row r="30571" spans="1:6">
      <c r="A30571" t="n">
        <v>246082</v>
      </c>
      <c r="B30571" s="101" t="n">
        <v>109</v>
      </c>
      <c r="C30571" s="7" t="n">
        <v>29</v>
      </c>
    </row>
    <row r="30572" spans="1:6">
      <c r="A30572" t="s">
        <v>4</v>
      </c>
      <c r="B30572" s="4" t="s">
        <v>5</v>
      </c>
      <c r="C30572" s="4" t="s">
        <v>10</v>
      </c>
      <c r="D30572" s="4" t="s">
        <v>6</v>
      </c>
      <c r="E30572" s="4" t="s">
        <v>6</v>
      </c>
      <c r="F30572" s="4" t="s">
        <v>6</v>
      </c>
      <c r="G30572" s="4" t="s">
        <v>13</v>
      </c>
      <c r="H30572" s="4" t="s">
        <v>9</v>
      </c>
      <c r="I30572" s="4" t="s">
        <v>22</v>
      </c>
      <c r="J30572" s="4" t="s">
        <v>22</v>
      </c>
      <c r="K30572" s="4" t="s">
        <v>22</v>
      </c>
      <c r="L30572" s="4" t="s">
        <v>22</v>
      </c>
      <c r="M30572" s="4" t="s">
        <v>22</v>
      </c>
      <c r="N30572" s="4" t="s">
        <v>22</v>
      </c>
      <c r="O30572" s="4" t="s">
        <v>22</v>
      </c>
      <c r="P30572" s="4" t="s">
        <v>6</v>
      </c>
      <c r="Q30572" s="4" t="s">
        <v>6</v>
      </c>
      <c r="R30572" s="4" t="s">
        <v>9</v>
      </c>
      <c r="S30572" s="4" t="s">
        <v>13</v>
      </c>
      <c r="T30572" s="4" t="s">
        <v>9</v>
      </c>
      <c r="U30572" s="4" t="s">
        <v>9</v>
      </c>
      <c r="V30572" s="4" t="s">
        <v>10</v>
      </c>
    </row>
    <row r="30573" spans="1:6">
      <c r="A30573" t="n">
        <v>246085</v>
      </c>
      <c r="B30573" s="68" t="n">
        <v>19</v>
      </c>
      <c r="C30573" s="7" t="n">
        <v>1</v>
      </c>
      <c r="D30573" s="7" t="s">
        <v>1350</v>
      </c>
      <c r="E30573" s="7" t="s">
        <v>1351</v>
      </c>
      <c r="F30573" s="7" t="s">
        <v>12</v>
      </c>
      <c r="G30573" s="7" t="n">
        <v>0</v>
      </c>
      <c r="H30573" s="7" t="n">
        <v>1</v>
      </c>
      <c r="I30573" s="7" t="n">
        <v>0</v>
      </c>
      <c r="J30573" s="7" t="n">
        <v>0</v>
      </c>
      <c r="K30573" s="7" t="n">
        <v>0</v>
      </c>
      <c r="L30573" s="7" t="n">
        <v>0</v>
      </c>
      <c r="M30573" s="7" t="n">
        <v>1</v>
      </c>
      <c r="N30573" s="7" t="n">
        <v>1.60000002384186</v>
      </c>
      <c r="O30573" s="7" t="n">
        <v>0.0900000035762787</v>
      </c>
      <c r="P30573" s="7" t="s">
        <v>12</v>
      </c>
      <c r="Q30573" s="7" t="s">
        <v>12</v>
      </c>
      <c r="R30573" s="7" t="n">
        <v>-1</v>
      </c>
      <c r="S30573" s="7" t="n">
        <v>0</v>
      </c>
      <c r="T30573" s="7" t="n">
        <v>0</v>
      </c>
      <c r="U30573" s="7" t="n">
        <v>0</v>
      </c>
      <c r="V30573" s="7" t="n">
        <v>0</v>
      </c>
    </row>
    <row r="30574" spans="1:6">
      <c r="A30574" t="s">
        <v>4</v>
      </c>
      <c r="B30574" s="4" t="s">
        <v>5</v>
      </c>
      <c r="C30574" s="4" t="s">
        <v>10</v>
      </c>
      <c r="D30574" s="4" t="s">
        <v>6</v>
      </c>
      <c r="E30574" s="4" t="s">
        <v>6</v>
      </c>
      <c r="F30574" s="4" t="s">
        <v>6</v>
      </c>
      <c r="G30574" s="4" t="s">
        <v>13</v>
      </c>
      <c r="H30574" s="4" t="s">
        <v>9</v>
      </c>
      <c r="I30574" s="4" t="s">
        <v>22</v>
      </c>
      <c r="J30574" s="4" t="s">
        <v>22</v>
      </c>
      <c r="K30574" s="4" t="s">
        <v>22</v>
      </c>
      <c r="L30574" s="4" t="s">
        <v>22</v>
      </c>
      <c r="M30574" s="4" t="s">
        <v>22</v>
      </c>
      <c r="N30574" s="4" t="s">
        <v>22</v>
      </c>
      <c r="O30574" s="4" t="s">
        <v>22</v>
      </c>
      <c r="P30574" s="4" t="s">
        <v>6</v>
      </c>
      <c r="Q30574" s="4" t="s">
        <v>6</v>
      </c>
      <c r="R30574" s="4" t="s">
        <v>9</v>
      </c>
      <c r="S30574" s="4" t="s">
        <v>13</v>
      </c>
      <c r="T30574" s="4" t="s">
        <v>9</v>
      </c>
      <c r="U30574" s="4" t="s">
        <v>9</v>
      </c>
      <c r="V30574" s="4" t="s">
        <v>10</v>
      </c>
    </row>
    <row r="30575" spans="1:6">
      <c r="A30575" t="n">
        <v>246158</v>
      </c>
      <c r="B30575" s="68" t="n">
        <v>19</v>
      </c>
      <c r="C30575" s="7" t="n">
        <v>2</v>
      </c>
      <c r="D30575" s="7" t="s">
        <v>1352</v>
      </c>
      <c r="E30575" s="7" t="s">
        <v>1353</v>
      </c>
      <c r="F30575" s="7" t="s">
        <v>12</v>
      </c>
      <c r="G30575" s="7" t="n">
        <v>0</v>
      </c>
      <c r="H30575" s="7" t="n">
        <v>1</v>
      </c>
      <c r="I30575" s="7" t="n">
        <v>0</v>
      </c>
      <c r="J30575" s="7" t="n">
        <v>0</v>
      </c>
      <c r="K30575" s="7" t="n">
        <v>0</v>
      </c>
      <c r="L30575" s="7" t="n">
        <v>0</v>
      </c>
      <c r="M30575" s="7" t="n">
        <v>1</v>
      </c>
      <c r="N30575" s="7" t="n">
        <v>1.60000002384186</v>
      </c>
      <c r="O30575" s="7" t="n">
        <v>0.0900000035762787</v>
      </c>
      <c r="P30575" s="7" t="s">
        <v>12</v>
      </c>
      <c r="Q30575" s="7" t="s">
        <v>12</v>
      </c>
      <c r="R30575" s="7" t="n">
        <v>-1</v>
      </c>
      <c r="S30575" s="7" t="n">
        <v>0</v>
      </c>
      <c r="T30575" s="7" t="n">
        <v>0</v>
      </c>
      <c r="U30575" s="7" t="n">
        <v>0</v>
      </c>
      <c r="V30575" s="7" t="n">
        <v>0</v>
      </c>
    </row>
    <row r="30576" spans="1:6">
      <c r="A30576" t="s">
        <v>4</v>
      </c>
      <c r="B30576" s="4" t="s">
        <v>5</v>
      </c>
      <c r="C30576" s="4" t="s">
        <v>10</v>
      </c>
      <c r="D30576" s="4" t="s">
        <v>6</v>
      </c>
      <c r="E30576" s="4" t="s">
        <v>6</v>
      </c>
      <c r="F30576" s="4" t="s">
        <v>6</v>
      </c>
      <c r="G30576" s="4" t="s">
        <v>13</v>
      </c>
      <c r="H30576" s="4" t="s">
        <v>9</v>
      </c>
      <c r="I30576" s="4" t="s">
        <v>22</v>
      </c>
      <c r="J30576" s="4" t="s">
        <v>22</v>
      </c>
      <c r="K30576" s="4" t="s">
        <v>22</v>
      </c>
      <c r="L30576" s="4" t="s">
        <v>22</v>
      </c>
      <c r="M30576" s="4" t="s">
        <v>22</v>
      </c>
      <c r="N30576" s="4" t="s">
        <v>22</v>
      </c>
      <c r="O30576" s="4" t="s">
        <v>22</v>
      </c>
      <c r="P30576" s="4" t="s">
        <v>6</v>
      </c>
      <c r="Q30576" s="4" t="s">
        <v>6</v>
      </c>
      <c r="R30576" s="4" t="s">
        <v>9</v>
      </c>
      <c r="S30576" s="4" t="s">
        <v>13</v>
      </c>
      <c r="T30576" s="4" t="s">
        <v>9</v>
      </c>
      <c r="U30576" s="4" t="s">
        <v>9</v>
      </c>
      <c r="V30576" s="4" t="s">
        <v>10</v>
      </c>
    </row>
    <row r="30577" spans="1:22">
      <c r="A30577" t="n">
        <v>246232</v>
      </c>
      <c r="B30577" s="68" t="n">
        <v>19</v>
      </c>
      <c r="C30577" s="7" t="n">
        <v>3</v>
      </c>
      <c r="D30577" s="7" t="s">
        <v>1473</v>
      </c>
      <c r="E30577" s="7" t="s">
        <v>1474</v>
      </c>
      <c r="F30577" s="7" t="s">
        <v>12</v>
      </c>
      <c r="G30577" s="7" t="n">
        <v>0</v>
      </c>
      <c r="H30577" s="7" t="n">
        <v>1</v>
      </c>
      <c r="I30577" s="7" t="n">
        <v>0</v>
      </c>
      <c r="J30577" s="7" t="n">
        <v>0</v>
      </c>
      <c r="K30577" s="7" t="n">
        <v>0</v>
      </c>
      <c r="L30577" s="7" t="n">
        <v>0</v>
      </c>
      <c r="M30577" s="7" t="n">
        <v>1</v>
      </c>
      <c r="N30577" s="7" t="n">
        <v>1.60000002384186</v>
      </c>
      <c r="O30577" s="7" t="n">
        <v>0.0900000035762787</v>
      </c>
      <c r="P30577" s="7" t="s">
        <v>12</v>
      </c>
      <c r="Q30577" s="7" t="s">
        <v>12</v>
      </c>
      <c r="R30577" s="7" t="n">
        <v>-1</v>
      </c>
      <c r="S30577" s="7" t="n">
        <v>0</v>
      </c>
      <c r="T30577" s="7" t="n">
        <v>0</v>
      </c>
      <c r="U30577" s="7" t="n">
        <v>0</v>
      </c>
      <c r="V30577" s="7" t="n">
        <v>0</v>
      </c>
    </row>
    <row r="30578" spans="1:22">
      <c r="A30578" t="s">
        <v>4</v>
      </c>
      <c r="B30578" s="4" t="s">
        <v>5</v>
      </c>
      <c r="C30578" s="4" t="s">
        <v>10</v>
      </c>
      <c r="D30578" s="4" t="s">
        <v>6</v>
      </c>
      <c r="E30578" s="4" t="s">
        <v>6</v>
      </c>
      <c r="F30578" s="4" t="s">
        <v>6</v>
      </c>
      <c r="G30578" s="4" t="s">
        <v>13</v>
      </c>
      <c r="H30578" s="4" t="s">
        <v>9</v>
      </c>
      <c r="I30578" s="4" t="s">
        <v>22</v>
      </c>
      <c r="J30578" s="4" t="s">
        <v>22</v>
      </c>
      <c r="K30578" s="4" t="s">
        <v>22</v>
      </c>
      <c r="L30578" s="4" t="s">
        <v>22</v>
      </c>
      <c r="M30578" s="4" t="s">
        <v>22</v>
      </c>
      <c r="N30578" s="4" t="s">
        <v>22</v>
      </c>
      <c r="O30578" s="4" t="s">
        <v>22</v>
      </c>
      <c r="P30578" s="4" t="s">
        <v>6</v>
      </c>
      <c r="Q30578" s="4" t="s">
        <v>6</v>
      </c>
      <c r="R30578" s="4" t="s">
        <v>9</v>
      </c>
      <c r="S30578" s="4" t="s">
        <v>13</v>
      </c>
      <c r="T30578" s="4" t="s">
        <v>9</v>
      </c>
      <c r="U30578" s="4" t="s">
        <v>9</v>
      </c>
      <c r="V30578" s="4" t="s">
        <v>10</v>
      </c>
    </row>
    <row r="30579" spans="1:22">
      <c r="A30579" t="n">
        <v>246305</v>
      </c>
      <c r="B30579" s="68" t="n">
        <v>19</v>
      </c>
      <c r="C30579" s="7" t="n">
        <v>4</v>
      </c>
      <c r="D30579" s="7" t="s">
        <v>1354</v>
      </c>
      <c r="E30579" s="7" t="s">
        <v>1355</v>
      </c>
      <c r="F30579" s="7" t="s">
        <v>12</v>
      </c>
      <c r="G30579" s="7" t="n">
        <v>0</v>
      </c>
      <c r="H30579" s="7" t="n">
        <v>1</v>
      </c>
      <c r="I30579" s="7" t="n">
        <v>0</v>
      </c>
      <c r="J30579" s="7" t="n">
        <v>0</v>
      </c>
      <c r="K30579" s="7" t="n">
        <v>0</v>
      </c>
      <c r="L30579" s="7" t="n">
        <v>0</v>
      </c>
      <c r="M30579" s="7" t="n">
        <v>1</v>
      </c>
      <c r="N30579" s="7" t="n">
        <v>1.60000002384186</v>
      </c>
      <c r="O30579" s="7" t="n">
        <v>0.0900000035762787</v>
      </c>
      <c r="P30579" s="7" t="s">
        <v>12</v>
      </c>
      <c r="Q30579" s="7" t="s">
        <v>12</v>
      </c>
      <c r="R30579" s="7" t="n">
        <v>-1</v>
      </c>
      <c r="S30579" s="7" t="n">
        <v>0</v>
      </c>
      <c r="T30579" s="7" t="n">
        <v>0</v>
      </c>
      <c r="U30579" s="7" t="n">
        <v>0</v>
      </c>
      <c r="V30579" s="7" t="n">
        <v>0</v>
      </c>
    </row>
    <row r="30580" spans="1:22">
      <c r="A30580" t="s">
        <v>4</v>
      </c>
      <c r="B30580" s="4" t="s">
        <v>5</v>
      </c>
      <c r="C30580" s="4" t="s">
        <v>10</v>
      </c>
      <c r="D30580" s="4" t="s">
        <v>6</v>
      </c>
      <c r="E30580" s="4" t="s">
        <v>6</v>
      </c>
      <c r="F30580" s="4" t="s">
        <v>6</v>
      </c>
      <c r="G30580" s="4" t="s">
        <v>13</v>
      </c>
      <c r="H30580" s="4" t="s">
        <v>9</v>
      </c>
      <c r="I30580" s="4" t="s">
        <v>22</v>
      </c>
      <c r="J30580" s="4" t="s">
        <v>22</v>
      </c>
      <c r="K30580" s="4" t="s">
        <v>22</v>
      </c>
      <c r="L30580" s="4" t="s">
        <v>22</v>
      </c>
      <c r="M30580" s="4" t="s">
        <v>22</v>
      </c>
      <c r="N30580" s="4" t="s">
        <v>22</v>
      </c>
      <c r="O30580" s="4" t="s">
        <v>22</v>
      </c>
      <c r="P30580" s="4" t="s">
        <v>6</v>
      </c>
      <c r="Q30580" s="4" t="s">
        <v>6</v>
      </c>
      <c r="R30580" s="4" t="s">
        <v>9</v>
      </c>
      <c r="S30580" s="4" t="s">
        <v>13</v>
      </c>
      <c r="T30580" s="4" t="s">
        <v>9</v>
      </c>
      <c r="U30580" s="4" t="s">
        <v>9</v>
      </c>
      <c r="V30580" s="4" t="s">
        <v>10</v>
      </c>
    </row>
    <row r="30581" spans="1:22">
      <c r="A30581" t="n">
        <v>246380</v>
      </c>
      <c r="B30581" s="68" t="n">
        <v>19</v>
      </c>
      <c r="C30581" s="7" t="n">
        <v>5</v>
      </c>
      <c r="D30581" s="7" t="s">
        <v>1475</v>
      </c>
      <c r="E30581" s="7" t="s">
        <v>1476</v>
      </c>
      <c r="F30581" s="7" t="s">
        <v>12</v>
      </c>
      <c r="G30581" s="7" t="n">
        <v>0</v>
      </c>
      <c r="H30581" s="7" t="n">
        <v>1</v>
      </c>
      <c r="I30581" s="7" t="n">
        <v>0</v>
      </c>
      <c r="J30581" s="7" t="n">
        <v>0</v>
      </c>
      <c r="K30581" s="7" t="n">
        <v>0</v>
      </c>
      <c r="L30581" s="7" t="n">
        <v>0</v>
      </c>
      <c r="M30581" s="7" t="n">
        <v>1</v>
      </c>
      <c r="N30581" s="7" t="n">
        <v>1.60000002384186</v>
      </c>
      <c r="O30581" s="7" t="n">
        <v>0.0900000035762787</v>
      </c>
      <c r="P30581" s="7" t="s">
        <v>12</v>
      </c>
      <c r="Q30581" s="7" t="s">
        <v>12</v>
      </c>
      <c r="R30581" s="7" t="n">
        <v>-1</v>
      </c>
      <c r="S30581" s="7" t="n">
        <v>0</v>
      </c>
      <c r="T30581" s="7" t="n">
        <v>0</v>
      </c>
      <c r="U30581" s="7" t="n">
        <v>0</v>
      </c>
      <c r="V30581" s="7" t="n">
        <v>0</v>
      </c>
    </row>
    <row r="30582" spans="1:22">
      <c r="A30582" t="s">
        <v>4</v>
      </c>
      <c r="B30582" s="4" t="s">
        <v>5</v>
      </c>
      <c r="C30582" s="4" t="s">
        <v>10</v>
      </c>
      <c r="D30582" s="4" t="s">
        <v>6</v>
      </c>
      <c r="E30582" s="4" t="s">
        <v>6</v>
      </c>
      <c r="F30582" s="4" t="s">
        <v>6</v>
      </c>
      <c r="G30582" s="4" t="s">
        <v>13</v>
      </c>
      <c r="H30582" s="4" t="s">
        <v>9</v>
      </c>
      <c r="I30582" s="4" t="s">
        <v>22</v>
      </c>
      <c r="J30582" s="4" t="s">
        <v>22</v>
      </c>
      <c r="K30582" s="4" t="s">
        <v>22</v>
      </c>
      <c r="L30582" s="4" t="s">
        <v>22</v>
      </c>
      <c r="M30582" s="4" t="s">
        <v>22</v>
      </c>
      <c r="N30582" s="4" t="s">
        <v>22</v>
      </c>
      <c r="O30582" s="4" t="s">
        <v>22</v>
      </c>
      <c r="P30582" s="4" t="s">
        <v>6</v>
      </c>
      <c r="Q30582" s="4" t="s">
        <v>6</v>
      </c>
      <c r="R30582" s="4" t="s">
        <v>9</v>
      </c>
      <c r="S30582" s="4" t="s">
        <v>13</v>
      </c>
      <c r="T30582" s="4" t="s">
        <v>9</v>
      </c>
      <c r="U30582" s="4" t="s">
        <v>9</v>
      </c>
      <c r="V30582" s="4" t="s">
        <v>10</v>
      </c>
    </row>
    <row r="30583" spans="1:22">
      <c r="A30583" t="n">
        <v>246452</v>
      </c>
      <c r="B30583" s="68" t="n">
        <v>19</v>
      </c>
      <c r="C30583" s="7" t="n">
        <v>6</v>
      </c>
      <c r="D30583" s="7" t="s">
        <v>1477</v>
      </c>
      <c r="E30583" s="7" t="s">
        <v>1478</v>
      </c>
      <c r="F30583" s="7" t="s">
        <v>12</v>
      </c>
      <c r="G30583" s="7" t="n">
        <v>0</v>
      </c>
      <c r="H30583" s="7" t="n">
        <v>1</v>
      </c>
      <c r="I30583" s="7" t="n">
        <v>0</v>
      </c>
      <c r="J30583" s="7" t="n">
        <v>0</v>
      </c>
      <c r="K30583" s="7" t="n">
        <v>0</v>
      </c>
      <c r="L30583" s="7" t="n">
        <v>0</v>
      </c>
      <c r="M30583" s="7" t="n">
        <v>1</v>
      </c>
      <c r="N30583" s="7" t="n">
        <v>1.60000002384186</v>
      </c>
      <c r="O30583" s="7" t="n">
        <v>0.0900000035762787</v>
      </c>
      <c r="P30583" s="7" t="s">
        <v>12</v>
      </c>
      <c r="Q30583" s="7" t="s">
        <v>12</v>
      </c>
      <c r="R30583" s="7" t="n">
        <v>-1</v>
      </c>
      <c r="S30583" s="7" t="n">
        <v>0</v>
      </c>
      <c r="T30583" s="7" t="n">
        <v>0</v>
      </c>
      <c r="U30583" s="7" t="n">
        <v>0</v>
      </c>
      <c r="V30583" s="7" t="n">
        <v>0</v>
      </c>
    </row>
    <row r="30584" spans="1:22">
      <c r="A30584" t="s">
        <v>4</v>
      </c>
      <c r="B30584" s="4" t="s">
        <v>5</v>
      </c>
      <c r="C30584" s="4" t="s">
        <v>10</v>
      </c>
      <c r="D30584" s="4" t="s">
        <v>6</v>
      </c>
      <c r="E30584" s="4" t="s">
        <v>6</v>
      </c>
      <c r="F30584" s="4" t="s">
        <v>6</v>
      </c>
      <c r="G30584" s="4" t="s">
        <v>13</v>
      </c>
      <c r="H30584" s="4" t="s">
        <v>9</v>
      </c>
      <c r="I30584" s="4" t="s">
        <v>22</v>
      </c>
      <c r="J30584" s="4" t="s">
        <v>22</v>
      </c>
      <c r="K30584" s="4" t="s">
        <v>22</v>
      </c>
      <c r="L30584" s="4" t="s">
        <v>22</v>
      </c>
      <c r="M30584" s="4" t="s">
        <v>22</v>
      </c>
      <c r="N30584" s="4" t="s">
        <v>22</v>
      </c>
      <c r="O30584" s="4" t="s">
        <v>22</v>
      </c>
      <c r="P30584" s="4" t="s">
        <v>6</v>
      </c>
      <c r="Q30584" s="4" t="s">
        <v>6</v>
      </c>
      <c r="R30584" s="4" t="s">
        <v>9</v>
      </c>
      <c r="S30584" s="4" t="s">
        <v>13</v>
      </c>
      <c r="T30584" s="4" t="s">
        <v>9</v>
      </c>
      <c r="U30584" s="4" t="s">
        <v>9</v>
      </c>
      <c r="V30584" s="4" t="s">
        <v>10</v>
      </c>
    </row>
    <row r="30585" spans="1:22">
      <c r="A30585" t="n">
        <v>246525</v>
      </c>
      <c r="B30585" s="68" t="n">
        <v>19</v>
      </c>
      <c r="C30585" s="7" t="n">
        <v>7</v>
      </c>
      <c r="D30585" s="7" t="s">
        <v>1356</v>
      </c>
      <c r="E30585" s="7" t="s">
        <v>1357</v>
      </c>
      <c r="F30585" s="7" t="s">
        <v>12</v>
      </c>
      <c r="G30585" s="7" t="n">
        <v>0</v>
      </c>
      <c r="H30585" s="7" t="n">
        <v>1</v>
      </c>
      <c r="I30585" s="7" t="n">
        <v>0</v>
      </c>
      <c r="J30585" s="7" t="n">
        <v>0</v>
      </c>
      <c r="K30585" s="7" t="n">
        <v>0</v>
      </c>
      <c r="L30585" s="7" t="n">
        <v>0</v>
      </c>
      <c r="M30585" s="7" t="n">
        <v>1</v>
      </c>
      <c r="N30585" s="7" t="n">
        <v>1.60000002384186</v>
      </c>
      <c r="O30585" s="7" t="n">
        <v>0.0900000035762787</v>
      </c>
      <c r="P30585" s="7" t="s">
        <v>12</v>
      </c>
      <c r="Q30585" s="7" t="s">
        <v>12</v>
      </c>
      <c r="R30585" s="7" t="n">
        <v>-1</v>
      </c>
      <c r="S30585" s="7" t="n">
        <v>0</v>
      </c>
      <c r="T30585" s="7" t="n">
        <v>0</v>
      </c>
      <c r="U30585" s="7" t="n">
        <v>0</v>
      </c>
      <c r="V30585" s="7" t="n">
        <v>0</v>
      </c>
    </row>
    <row r="30586" spans="1:22">
      <c r="A30586" t="s">
        <v>4</v>
      </c>
      <c r="B30586" s="4" t="s">
        <v>5</v>
      </c>
      <c r="C30586" s="4" t="s">
        <v>10</v>
      </c>
      <c r="D30586" s="4" t="s">
        <v>6</v>
      </c>
      <c r="E30586" s="4" t="s">
        <v>6</v>
      </c>
      <c r="F30586" s="4" t="s">
        <v>6</v>
      </c>
      <c r="G30586" s="4" t="s">
        <v>13</v>
      </c>
      <c r="H30586" s="4" t="s">
        <v>9</v>
      </c>
      <c r="I30586" s="4" t="s">
        <v>22</v>
      </c>
      <c r="J30586" s="4" t="s">
        <v>22</v>
      </c>
      <c r="K30586" s="4" t="s">
        <v>22</v>
      </c>
      <c r="L30586" s="4" t="s">
        <v>22</v>
      </c>
      <c r="M30586" s="4" t="s">
        <v>22</v>
      </c>
      <c r="N30586" s="4" t="s">
        <v>22</v>
      </c>
      <c r="O30586" s="4" t="s">
        <v>22</v>
      </c>
      <c r="P30586" s="4" t="s">
        <v>6</v>
      </c>
      <c r="Q30586" s="4" t="s">
        <v>6</v>
      </c>
      <c r="R30586" s="4" t="s">
        <v>9</v>
      </c>
      <c r="S30586" s="4" t="s">
        <v>13</v>
      </c>
      <c r="T30586" s="4" t="s">
        <v>9</v>
      </c>
      <c r="U30586" s="4" t="s">
        <v>9</v>
      </c>
      <c r="V30586" s="4" t="s">
        <v>10</v>
      </c>
    </row>
    <row r="30587" spans="1:22">
      <c r="A30587" t="n">
        <v>246596</v>
      </c>
      <c r="B30587" s="68" t="n">
        <v>19</v>
      </c>
      <c r="C30587" s="7" t="n">
        <v>8</v>
      </c>
      <c r="D30587" s="7" t="s">
        <v>1358</v>
      </c>
      <c r="E30587" s="7" t="s">
        <v>1359</v>
      </c>
      <c r="F30587" s="7" t="s">
        <v>12</v>
      </c>
      <c r="G30587" s="7" t="n">
        <v>0</v>
      </c>
      <c r="H30587" s="7" t="n">
        <v>1</v>
      </c>
      <c r="I30587" s="7" t="n">
        <v>0</v>
      </c>
      <c r="J30587" s="7" t="n">
        <v>0</v>
      </c>
      <c r="K30587" s="7" t="n">
        <v>0</v>
      </c>
      <c r="L30587" s="7" t="n">
        <v>0</v>
      </c>
      <c r="M30587" s="7" t="n">
        <v>1</v>
      </c>
      <c r="N30587" s="7" t="n">
        <v>1.60000002384186</v>
      </c>
      <c r="O30587" s="7" t="n">
        <v>0.0900000035762787</v>
      </c>
      <c r="P30587" s="7" t="s">
        <v>12</v>
      </c>
      <c r="Q30587" s="7" t="s">
        <v>12</v>
      </c>
      <c r="R30587" s="7" t="n">
        <v>-1</v>
      </c>
      <c r="S30587" s="7" t="n">
        <v>0</v>
      </c>
      <c r="T30587" s="7" t="n">
        <v>0</v>
      </c>
      <c r="U30587" s="7" t="n">
        <v>0</v>
      </c>
      <c r="V30587" s="7" t="n">
        <v>0</v>
      </c>
    </row>
    <row r="30588" spans="1:22">
      <c r="A30588" t="s">
        <v>4</v>
      </c>
      <c r="B30588" s="4" t="s">
        <v>5</v>
      </c>
      <c r="C30588" s="4" t="s">
        <v>10</v>
      </c>
      <c r="D30588" s="4" t="s">
        <v>6</v>
      </c>
      <c r="E30588" s="4" t="s">
        <v>6</v>
      </c>
      <c r="F30588" s="4" t="s">
        <v>6</v>
      </c>
      <c r="G30588" s="4" t="s">
        <v>13</v>
      </c>
      <c r="H30588" s="4" t="s">
        <v>9</v>
      </c>
      <c r="I30588" s="4" t="s">
        <v>22</v>
      </c>
      <c r="J30588" s="4" t="s">
        <v>22</v>
      </c>
      <c r="K30588" s="4" t="s">
        <v>22</v>
      </c>
      <c r="L30588" s="4" t="s">
        <v>22</v>
      </c>
      <c r="M30588" s="4" t="s">
        <v>22</v>
      </c>
      <c r="N30588" s="4" t="s">
        <v>22</v>
      </c>
      <c r="O30588" s="4" t="s">
        <v>22</v>
      </c>
      <c r="P30588" s="4" t="s">
        <v>6</v>
      </c>
      <c r="Q30588" s="4" t="s">
        <v>6</v>
      </c>
      <c r="R30588" s="4" t="s">
        <v>9</v>
      </c>
      <c r="S30588" s="4" t="s">
        <v>13</v>
      </c>
      <c r="T30588" s="4" t="s">
        <v>9</v>
      </c>
      <c r="U30588" s="4" t="s">
        <v>9</v>
      </c>
      <c r="V30588" s="4" t="s">
        <v>10</v>
      </c>
    </row>
    <row r="30589" spans="1:22">
      <c r="A30589" t="n">
        <v>246669</v>
      </c>
      <c r="B30589" s="68" t="n">
        <v>19</v>
      </c>
      <c r="C30589" s="7" t="n">
        <v>9</v>
      </c>
      <c r="D30589" s="7" t="s">
        <v>1360</v>
      </c>
      <c r="E30589" s="7" t="s">
        <v>1361</v>
      </c>
      <c r="F30589" s="7" t="s">
        <v>12</v>
      </c>
      <c r="G30589" s="7" t="n">
        <v>0</v>
      </c>
      <c r="H30589" s="7" t="n">
        <v>1</v>
      </c>
      <c r="I30589" s="7" t="n">
        <v>0</v>
      </c>
      <c r="J30589" s="7" t="n">
        <v>0</v>
      </c>
      <c r="K30589" s="7" t="n">
        <v>0</v>
      </c>
      <c r="L30589" s="7" t="n">
        <v>0</v>
      </c>
      <c r="M30589" s="7" t="n">
        <v>1</v>
      </c>
      <c r="N30589" s="7" t="n">
        <v>1.60000002384186</v>
      </c>
      <c r="O30589" s="7" t="n">
        <v>0.0900000035762787</v>
      </c>
      <c r="P30589" s="7" t="s">
        <v>12</v>
      </c>
      <c r="Q30589" s="7" t="s">
        <v>12</v>
      </c>
      <c r="R30589" s="7" t="n">
        <v>-1</v>
      </c>
      <c r="S30589" s="7" t="n">
        <v>0</v>
      </c>
      <c r="T30589" s="7" t="n">
        <v>0</v>
      </c>
      <c r="U30589" s="7" t="n">
        <v>0</v>
      </c>
      <c r="V30589" s="7" t="n">
        <v>0</v>
      </c>
    </row>
    <row r="30590" spans="1:22">
      <c r="A30590" t="s">
        <v>4</v>
      </c>
      <c r="B30590" s="4" t="s">
        <v>5</v>
      </c>
      <c r="C30590" s="4" t="s">
        <v>10</v>
      </c>
      <c r="D30590" s="4" t="s">
        <v>6</v>
      </c>
      <c r="E30590" s="4" t="s">
        <v>6</v>
      </c>
      <c r="F30590" s="4" t="s">
        <v>6</v>
      </c>
      <c r="G30590" s="4" t="s">
        <v>13</v>
      </c>
      <c r="H30590" s="4" t="s">
        <v>9</v>
      </c>
      <c r="I30590" s="4" t="s">
        <v>22</v>
      </c>
      <c r="J30590" s="4" t="s">
        <v>22</v>
      </c>
      <c r="K30590" s="4" t="s">
        <v>22</v>
      </c>
      <c r="L30590" s="4" t="s">
        <v>22</v>
      </c>
      <c r="M30590" s="4" t="s">
        <v>22</v>
      </c>
      <c r="N30590" s="4" t="s">
        <v>22</v>
      </c>
      <c r="O30590" s="4" t="s">
        <v>22</v>
      </c>
      <c r="P30590" s="4" t="s">
        <v>6</v>
      </c>
      <c r="Q30590" s="4" t="s">
        <v>6</v>
      </c>
      <c r="R30590" s="4" t="s">
        <v>9</v>
      </c>
      <c r="S30590" s="4" t="s">
        <v>13</v>
      </c>
      <c r="T30590" s="4" t="s">
        <v>9</v>
      </c>
      <c r="U30590" s="4" t="s">
        <v>9</v>
      </c>
      <c r="V30590" s="4" t="s">
        <v>10</v>
      </c>
    </row>
    <row r="30591" spans="1:22">
      <c r="A30591" t="n">
        <v>246744</v>
      </c>
      <c r="B30591" s="68" t="n">
        <v>19</v>
      </c>
      <c r="C30591" s="7" t="n">
        <v>26</v>
      </c>
      <c r="D30591" s="7" t="s">
        <v>1575</v>
      </c>
      <c r="E30591" s="7" t="s">
        <v>1576</v>
      </c>
      <c r="F30591" s="7" t="s">
        <v>12</v>
      </c>
      <c r="G30591" s="7" t="n">
        <v>0</v>
      </c>
      <c r="H30591" s="7" t="n">
        <v>1</v>
      </c>
      <c r="I30591" s="7" t="n">
        <v>0</v>
      </c>
      <c r="J30591" s="7" t="n">
        <v>0</v>
      </c>
      <c r="K30591" s="7" t="n">
        <v>0</v>
      </c>
      <c r="L30591" s="7" t="n">
        <v>0</v>
      </c>
      <c r="M30591" s="7" t="n">
        <v>1</v>
      </c>
      <c r="N30591" s="7" t="n">
        <v>1.60000002384186</v>
      </c>
      <c r="O30591" s="7" t="n">
        <v>0.0900000035762787</v>
      </c>
      <c r="P30591" s="7" t="s">
        <v>12</v>
      </c>
      <c r="Q30591" s="7" t="s">
        <v>12</v>
      </c>
      <c r="R30591" s="7" t="n">
        <v>-1</v>
      </c>
      <c r="S30591" s="7" t="n">
        <v>0</v>
      </c>
      <c r="T30591" s="7" t="n">
        <v>0</v>
      </c>
      <c r="U30591" s="7" t="n">
        <v>0</v>
      </c>
      <c r="V30591" s="7" t="n">
        <v>0</v>
      </c>
    </row>
    <row r="30592" spans="1:22">
      <c r="A30592" t="s">
        <v>4</v>
      </c>
      <c r="B30592" s="4" t="s">
        <v>5</v>
      </c>
      <c r="C30592" s="4" t="s">
        <v>10</v>
      </c>
      <c r="D30592" s="4" t="s">
        <v>6</v>
      </c>
      <c r="E30592" s="4" t="s">
        <v>6</v>
      </c>
      <c r="F30592" s="4" t="s">
        <v>6</v>
      </c>
      <c r="G30592" s="4" t="s">
        <v>13</v>
      </c>
      <c r="H30592" s="4" t="s">
        <v>9</v>
      </c>
      <c r="I30592" s="4" t="s">
        <v>22</v>
      </c>
      <c r="J30592" s="4" t="s">
        <v>22</v>
      </c>
      <c r="K30592" s="4" t="s">
        <v>22</v>
      </c>
      <c r="L30592" s="4" t="s">
        <v>22</v>
      </c>
      <c r="M30592" s="4" t="s">
        <v>22</v>
      </c>
      <c r="N30592" s="4" t="s">
        <v>22</v>
      </c>
      <c r="O30592" s="4" t="s">
        <v>22</v>
      </c>
      <c r="P30592" s="4" t="s">
        <v>6</v>
      </c>
      <c r="Q30592" s="4" t="s">
        <v>6</v>
      </c>
      <c r="R30592" s="4" t="s">
        <v>9</v>
      </c>
      <c r="S30592" s="4" t="s">
        <v>13</v>
      </c>
      <c r="T30592" s="4" t="s">
        <v>9</v>
      </c>
      <c r="U30592" s="4" t="s">
        <v>9</v>
      </c>
      <c r="V30592" s="4" t="s">
        <v>10</v>
      </c>
    </row>
    <row r="30593" spans="1:22">
      <c r="A30593" t="n">
        <v>246813</v>
      </c>
      <c r="B30593" s="68" t="n">
        <v>19</v>
      </c>
      <c r="C30593" s="7" t="n">
        <v>5703</v>
      </c>
      <c r="D30593" s="7" t="s">
        <v>860</v>
      </c>
      <c r="E30593" s="7" t="s">
        <v>861</v>
      </c>
      <c r="F30593" s="7" t="s">
        <v>12</v>
      </c>
      <c r="G30593" s="7" t="n">
        <v>0</v>
      </c>
      <c r="H30593" s="7" t="n">
        <v>1</v>
      </c>
      <c r="I30593" s="7" t="n">
        <v>0</v>
      </c>
      <c r="J30593" s="7" t="n">
        <v>0</v>
      </c>
      <c r="K30593" s="7" t="n">
        <v>0</v>
      </c>
      <c r="L30593" s="7" t="n">
        <v>0</v>
      </c>
      <c r="M30593" s="7" t="n">
        <v>1</v>
      </c>
      <c r="N30593" s="7" t="n">
        <v>1.60000002384186</v>
      </c>
      <c r="O30593" s="7" t="n">
        <v>0.0900000035762787</v>
      </c>
      <c r="P30593" s="7" t="s">
        <v>12</v>
      </c>
      <c r="Q30593" s="7" t="s">
        <v>12</v>
      </c>
      <c r="R30593" s="7" t="n">
        <v>-1</v>
      </c>
      <c r="S30593" s="7" t="n">
        <v>0</v>
      </c>
      <c r="T30593" s="7" t="n">
        <v>0</v>
      </c>
      <c r="U30593" s="7" t="n">
        <v>0</v>
      </c>
      <c r="V30593" s="7" t="n">
        <v>0</v>
      </c>
    </row>
    <row r="30594" spans="1:22">
      <c r="A30594" t="s">
        <v>4</v>
      </c>
      <c r="B30594" s="4" t="s">
        <v>5</v>
      </c>
      <c r="C30594" s="4" t="s">
        <v>10</v>
      </c>
      <c r="D30594" s="4" t="s">
        <v>6</v>
      </c>
      <c r="E30594" s="4" t="s">
        <v>6</v>
      </c>
      <c r="F30594" s="4" t="s">
        <v>6</v>
      </c>
      <c r="G30594" s="4" t="s">
        <v>13</v>
      </c>
      <c r="H30594" s="4" t="s">
        <v>9</v>
      </c>
      <c r="I30594" s="4" t="s">
        <v>22</v>
      </c>
      <c r="J30594" s="4" t="s">
        <v>22</v>
      </c>
      <c r="K30594" s="4" t="s">
        <v>22</v>
      </c>
      <c r="L30594" s="4" t="s">
        <v>22</v>
      </c>
      <c r="M30594" s="4" t="s">
        <v>22</v>
      </c>
      <c r="N30594" s="4" t="s">
        <v>22</v>
      </c>
      <c r="O30594" s="4" t="s">
        <v>22</v>
      </c>
      <c r="P30594" s="4" t="s">
        <v>6</v>
      </c>
      <c r="Q30594" s="4" t="s">
        <v>6</v>
      </c>
      <c r="R30594" s="4" t="s">
        <v>9</v>
      </c>
      <c r="S30594" s="4" t="s">
        <v>13</v>
      </c>
      <c r="T30594" s="4" t="s">
        <v>9</v>
      </c>
      <c r="U30594" s="4" t="s">
        <v>9</v>
      </c>
      <c r="V30594" s="4" t="s">
        <v>10</v>
      </c>
    </row>
    <row r="30595" spans="1:22">
      <c r="A30595" t="n">
        <v>246892</v>
      </c>
      <c r="B30595" s="68" t="n">
        <v>19</v>
      </c>
      <c r="C30595" s="7" t="n">
        <v>5704</v>
      </c>
      <c r="D30595" s="7" t="s">
        <v>862</v>
      </c>
      <c r="E30595" s="7" t="s">
        <v>863</v>
      </c>
      <c r="F30595" s="7" t="s">
        <v>12</v>
      </c>
      <c r="G30595" s="7" t="n">
        <v>0</v>
      </c>
      <c r="H30595" s="7" t="n">
        <v>1</v>
      </c>
      <c r="I30595" s="7" t="n">
        <v>0</v>
      </c>
      <c r="J30595" s="7" t="n">
        <v>0</v>
      </c>
      <c r="K30595" s="7" t="n">
        <v>0</v>
      </c>
      <c r="L30595" s="7" t="n">
        <v>0</v>
      </c>
      <c r="M30595" s="7" t="n">
        <v>1</v>
      </c>
      <c r="N30595" s="7" t="n">
        <v>1.60000002384186</v>
      </c>
      <c r="O30595" s="7" t="n">
        <v>0.0900000035762787</v>
      </c>
      <c r="P30595" s="7" t="s">
        <v>12</v>
      </c>
      <c r="Q30595" s="7" t="s">
        <v>12</v>
      </c>
      <c r="R30595" s="7" t="n">
        <v>-1</v>
      </c>
      <c r="S30595" s="7" t="n">
        <v>0</v>
      </c>
      <c r="T30595" s="7" t="n">
        <v>0</v>
      </c>
      <c r="U30595" s="7" t="n">
        <v>0</v>
      </c>
      <c r="V30595" s="7" t="n">
        <v>0</v>
      </c>
    </row>
    <row r="30596" spans="1:22">
      <c r="A30596" t="s">
        <v>4</v>
      </c>
      <c r="B30596" s="4" t="s">
        <v>5</v>
      </c>
      <c r="C30596" s="4" t="s">
        <v>10</v>
      </c>
      <c r="D30596" s="4" t="s">
        <v>6</v>
      </c>
      <c r="E30596" s="4" t="s">
        <v>6</v>
      </c>
      <c r="F30596" s="4" t="s">
        <v>6</v>
      </c>
      <c r="G30596" s="4" t="s">
        <v>13</v>
      </c>
      <c r="H30596" s="4" t="s">
        <v>9</v>
      </c>
      <c r="I30596" s="4" t="s">
        <v>22</v>
      </c>
      <c r="J30596" s="4" t="s">
        <v>22</v>
      </c>
      <c r="K30596" s="4" t="s">
        <v>22</v>
      </c>
      <c r="L30596" s="4" t="s">
        <v>22</v>
      </c>
      <c r="M30596" s="4" t="s">
        <v>22</v>
      </c>
      <c r="N30596" s="4" t="s">
        <v>22</v>
      </c>
      <c r="O30596" s="4" t="s">
        <v>22</v>
      </c>
      <c r="P30596" s="4" t="s">
        <v>6</v>
      </c>
      <c r="Q30596" s="4" t="s">
        <v>6</v>
      </c>
      <c r="R30596" s="4" t="s">
        <v>9</v>
      </c>
      <c r="S30596" s="4" t="s">
        <v>13</v>
      </c>
      <c r="T30596" s="4" t="s">
        <v>9</v>
      </c>
      <c r="U30596" s="4" t="s">
        <v>9</v>
      </c>
      <c r="V30596" s="4" t="s">
        <v>10</v>
      </c>
    </row>
    <row r="30597" spans="1:22">
      <c r="A30597" t="n">
        <v>246970</v>
      </c>
      <c r="B30597" s="68" t="n">
        <v>19</v>
      </c>
      <c r="C30597" s="7" t="n">
        <v>14</v>
      </c>
      <c r="D30597" s="7" t="s">
        <v>1366</v>
      </c>
      <c r="E30597" s="7" t="s">
        <v>1367</v>
      </c>
      <c r="F30597" s="7" t="s">
        <v>12</v>
      </c>
      <c r="G30597" s="7" t="n">
        <v>0</v>
      </c>
      <c r="H30597" s="7" t="n">
        <v>1</v>
      </c>
      <c r="I30597" s="7" t="n">
        <v>0</v>
      </c>
      <c r="J30597" s="7" t="n">
        <v>0</v>
      </c>
      <c r="K30597" s="7" t="n">
        <v>0</v>
      </c>
      <c r="L30597" s="7" t="n">
        <v>0</v>
      </c>
      <c r="M30597" s="7" t="n">
        <v>1</v>
      </c>
      <c r="N30597" s="7" t="n">
        <v>1.60000002384186</v>
      </c>
      <c r="O30597" s="7" t="n">
        <v>0.0900000035762787</v>
      </c>
      <c r="P30597" s="7" t="s">
        <v>12</v>
      </c>
      <c r="Q30597" s="7" t="s">
        <v>12</v>
      </c>
      <c r="R30597" s="7" t="n">
        <v>-1</v>
      </c>
      <c r="S30597" s="7" t="n">
        <v>0</v>
      </c>
      <c r="T30597" s="7" t="n">
        <v>0</v>
      </c>
      <c r="U30597" s="7" t="n">
        <v>0</v>
      </c>
      <c r="V30597" s="7" t="n">
        <v>0</v>
      </c>
    </row>
    <row r="30598" spans="1:22">
      <c r="A30598" t="s">
        <v>4</v>
      </c>
      <c r="B30598" s="4" t="s">
        <v>5</v>
      </c>
      <c r="C30598" s="4" t="s">
        <v>10</v>
      </c>
      <c r="D30598" s="4" t="s">
        <v>6</v>
      </c>
      <c r="E30598" s="4" t="s">
        <v>6</v>
      </c>
      <c r="F30598" s="4" t="s">
        <v>6</v>
      </c>
      <c r="G30598" s="4" t="s">
        <v>13</v>
      </c>
      <c r="H30598" s="4" t="s">
        <v>9</v>
      </c>
      <c r="I30598" s="4" t="s">
        <v>22</v>
      </c>
      <c r="J30598" s="4" t="s">
        <v>22</v>
      </c>
      <c r="K30598" s="4" t="s">
        <v>22</v>
      </c>
      <c r="L30598" s="4" t="s">
        <v>22</v>
      </c>
      <c r="M30598" s="4" t="s">
        <v>22</v>
      </c>
      <c r="N30598" s="4" t="s">
        <v>22</v>
      </c>
      <c r="O30598" s="4" t="s">
        <v>22</v>
      </c>
      <c r="P30598" s="4" t="s">
        <v>6</v>
      </c>
      <c r="Q30598" s="4" t="s">
        <v>6</v>
      </c>
      <c r="R30598" s="4" t="s">
        <v>9</v>
      </c>
      <c r="S30598" s="4" t="s">
        <v>13</v>
      </c>
      <c r="T30598" s="4" t="s">
        <v>9</v>
      </c>
      <c r="U30598" s="4" t="s">
        <v>9</v>
      </c>
      <c r="V30598" s="4" t="s">
        <v>10</v>
      </c>
    </row>
    <row r="30599" spans="1:22">
      <c r="A30599" t="n">
        <v>247040</v>
      </c>
      <c r="B30599" s="68" t="n">
        <v>19</v>
      </c>
      <c r="C30599" s="7" t="n">
        <v>11</v>
      </c>
      <c r="D30599" s="7" t="s">
        <v>1471</v>
      </c>
      <c r="E30599" s="7" t="s">
        <v>1472</v>
      </c>
      <c r="F30599" s="7" t="s">
        <v>12</v>
      </c>
      <c r="G30599" s="7" t="n">
        <v>0</v>
      </c>
      <c r="H30599" s="7" t="n">
        <v>1</v>
      </c>
      <c r="I30599" s="7" t="n">
        <v>0</v>
      </c>
      <c r="J30599" s="7" t="n">
        <v>0</v>
      </c>
      <c r="K30599" s="7" t="n">
        <v>0</v>
      </c>
      <c r="L30599" s="7" t="n">
        <v>0</v>
      </c>
      <c r="M30599" s="7" t="n">
        <v>1</v>
      </c>
      <c r="N30599" s="7" t="n">
        <v>1.60000002384186</v>
      </c>
      <c r="O30599" s="7" t="n">
        <v>0.0900000035762787</v>
      </c>
      <c r="P30599" s="7" t="s">
        <v>12</v>
      </c>
      <c r="Q30599" s="7" t="s">
        <v>12</v>
      </c>
      <c r="R30599" s="7" t="n">
        <v>-1</v>
      </c>
      <c r="S30599" s="7" t="n">
        <v>0</v>
      </c>
      <c r="T30599" s="7" t="n">
        <v>0</v>
      </c>
      <c r="U30599" s="7" t="n">
        <v>0</v>
      </c>
      <c r="V30599" s="7" t="n">
        <v>0</v>
      </c>
    </row>
    <row r="30600" spans="1:22">
      <c r="A30600" t="s">
        <v>4</v>
      </c>
      <c r="B30600" s="4" t="s">
        <v>5</v>
      </c>
      <c r="C30600" s="4" t="s">
        <v>10</v>
      </c>
      <c r="D30600" s="4" t="s">
        <v>13</v>
      </c>
      <c r="E30600" s="4" t="s">
        <v>13</v>
      </c>
      <c r="F30600" s="4" t="s">
        <v>6</v>
      </c>
    </row>
    <row r="30601" spans="1:22">
      <c r="A30601" t="n">
        <v>247119</v>
      </c>
      <c r="B30601" s="22" t="n">
        <v>20</v>
      </c>
      <c r="C30601" s="7" t="n">
        <v>1</v>
      </c>
      <c r="D30601" s="7" t="n">
        <v>3</v>
      </c>
      <c r="E30601" s="7" t="n">
        <v>10</v>
      </c>
      <c r="F30601" s="7" t="s">
        <v>80</v>
      </c>
    </row>
    <row r="30602" spans="1:22">
      <c r="A30602" t="s">
        <v>4</v>
      </c>
      <c r="B30602" s="4" t="s">
        <v>5</v>
      </c>
      <c r="C30602" s="4" t="s">
        <v>10</v>
      </c>
    </row>
    <row r="30603" spans="1:22">
      <c r="A30603" t="n">
        <v>247137</v>
      </c>
      <c r="B30603" s="35" t="n">
        <v>16</v>
      </c>
      <c r="C30603" s="7" t="n">
        <v>0</v>
      </c>
    </row>
    <row r="30604" spans="1:22">
      <c r="A30604" t="s">
        <v>4</v>
      </c>
      <c r="B30604" s="4" t="s">
        <v>5</v>
      </c>
      <c r="C30604" s="4" t="s">
        <v>10</v>
      </c>
      <c r="D30604" s="4" t="s">
        <v>13</v>
      </c>
      <c r="E30604" s="4" t="s">
        <v>13</v>
      </c>
      <c r="F30604" s="4" t="s">
        <v>6</v>
      </c>
    </row>
    <row r="30605" spans="1:22">
      <c r="A30605" t="n">
        <v>247140</v>
      </c>
      <c r="B30605" s="22" t="n">
        <v>20</v>
      </c>
      <c r="C30605" s="7" t="n">
        <v>2</v>
      </c>
      <c r="D30605" s="7" t="n">
        <v>3</v>
      </c>
      <c r="E30605" s="7" t="n">
        <v>10</v>
      </c>
      <c r="F30605" s="7" t="s">
        <v>80</v>
      </c>
    </row>
    <row r="30606" spans="1:22">
      <c r="A30606" t="s">
        <v>4</v>
      </c>
      <c r="B30606" s="4" t="s">
        <v>5</v>
      </c>
      <c r="C30606" s="4" t="s">
        <v>10</v>
      </c>
    </row>
    <row r="30607" spans="1:22">
      <c r="A30607" t="n">
        <v>247158</v>
      </c>
      <c r="B30607" s="35" t="n">
        <v>16</v>
      </c>
      <c r="C30607" s="7" t="n">
        <v>0</v>
      </c>
    </row>
    <row r="30608" spans="1:22">
      <c r="A30608" t="s">
        <v>4</v>
      </c>
      <c r="B30608" s="4" t="s">
        <v>5</v>
      </c>
      <c r="C30608" s="4" t="s">
        <v>10</v>
      </c>
      <c r="D30608" s="4" t="s">
        <v>13</v>
      </c>
      <c r="E30608" s="4" t="s">
        <v>13</v>
      </c>
      <c r="F30608" s="4" t="s">
        <v>6</v>
      </c>
    </row>
    <row r="30609" spans="1:22">
      <c r="A30609" t="n">
        <v>247161</v>
      </c>
      <c r="B30609" s="22" t="n">
        <v>20</v>
      </c>
      <c r="C30609" s="7" t="n">
        <v>3</v>
      </c>
      <c r="D30609" s="7" t="n">
        <v>3</v>
      </c>
      <c r="E30609" s="7" t="n">
        <v>10</v>
      </c>
      <c r="F30609" s="7" t="s">
        <v>80</v>
      </c>
    </row>
    <row r="30610" spans="1:22">
      <c r="A30610" t="s">
        <v>4</v>
      </c>
      <c r="B30610" s="4" t="s">
        <v>5</v>
      </c>
      <c r="C30610" s="4" t="s">
        <v>10</v>
      </c>
    </row>
    <row r="30611" spans="1:22">
      <c r="A30611" t="n">
        <v>247179</v>
      </c>
      <c r="B30611" s="35" t="n">
        <v>16</v>
      </c>
      <c r="C30611" s="7" t="n">
        <v>0</v>
      </c>
    </row>
    <row r="30612" spans="1:22">
      <c r="A30612" t="s">
        <v>4</v>
      </c>
      <c r="B30612" s="4" t="s">
        <v>5</v>
      </c>
      <c r="C30612" s="4" t="s">
        <v>10</v>
      </c>
      <c r="D30612" s="4" t="s">
        <v>13</v>
      </c>
      <c r="E30612" s="4" t="s">
        <v>13</v>
      </c>
      <c r="F30612" s="4" t="s">
        <v>6</v>
      </c>
    </row>
    <row r="30613" spans="1:22">
      <c r="A30613" t="n">
        <v>247182</v>
      </c>
      <c r="B30613" s="22" t="n">
        <v>20</v>
      </c>
      <c r="C30613" s="7" t="n">
        <v>4</v>
      </c>
      <c r="D30613" s="7" t="n">
        <v>3</v>
      </c>
      <c r="E30613" s="7" t="n">
        <v>10</v>
      </c>
      <c r="F30613" s="7" t="s">
        <v>80</v>
      </c>
    </row>
    <row r="30614" spans="1:22">
      <c r="A30614" t="s">
        <v>4</v>
      </c>
      <c r="B30614" s="4" t="s">
        <v>5</v>
      </c>
      <c r="C30614" s="4" t="s">
        <v>10</v>
      </c>
    </row>
    <row r="30615" spans="1:22">
      <c r="A30615" t="n">
        <v>247200</v>
      </c>
      <c r="B30615" s="35" t="n">
        <v>16</v>
      </c>
      <c r="C30615" s="7" t="n">
        <v>0</v>
      </c>
    </row>
    <row r="30616" spans="1:22">
      <c r="A30616" t="s">
        <v>4</v>
      </c>
      <c r="B30616" s="4" t="s">
        <v>5</v>
      </c>
      <c r="C30616" s="4" t="s">
        <v>10</v>
      </c>
      <c r="D30616" s="4" t="s">
        <v>13</v>
      </c>
      <c r="E30616" s="4" t="s">
        <v>13</v>
      </c>
      <c r="F30616" s="4" t="s">
        <v>6</v>
      </c>
    </row>
    <row r="30617" spans="1:22">
      <c r="A30617" t="n">
        <v>247203</v>
      </c>
      <c r="B30617" s="22" t="n">
        <v>20</v>
      </c>
      <c r="C30617" s="7" t="n">
        <v>5</v>
      </c>
      <c r="D30617" s="7" t="n">
        <v>3</v>
      </c>
      <c r="E30617" s="7" t="n">
        <v>10</v>
      </c>
      <c r="F30617" s="7" t="s">
        <v>80</v>
      </c>
    </row>
    <row r="30618" spans="1:22">
      <c r="A30618" t="s">
        <v>4</v>
      </c>
      <c r="B30618" s="4" t="s">
        <v>5</v>
      </c>
      <c r="C30618" s="4" t="s">
        <v>10</v>
      </c>
    </row>
    <row r="30619" spans="1:22">
      <c r="A30619" t="n">
        <v>247221</v>
      </c>
      <c r="B30619" s="35" t="n">
        <v>16</v>
      </c>
      <c r="C30619" s="7" t="n">
        <v>0</v>
      </c>
    </row>
    <row r="30620" spans="1:22">
      <c r="A30620" t="s">
        <v>4</v>
      </c>
      <c r="B30620" s="4" t="s">
        <v>5</v>
      </c>
      <c r="C30620" s="4" t="s">
        <v>10</v>
      </c>
      <c r="D30620" s="4" t="s">
        <v>13</v>
      </c>
      <c r="E30620" s="4" t="s">
        <v>13</v>
      </c>
      <c r="F30620" s="4" t="s">
        <v>6</v>
      </c>
    </row>
    <row r="30621" spans="1:22">
      <c r="A30621" t="n">
        <v>247224</v>
      </c>
      <c r="B30621" s="22" t="n">
        <v>20</v>
      </c>
      <c r="C30621" s="7" t="n">
        <v>6</v>
      </c>
      <c r="D30621" s="7" t="n">
        <v>3</v>
      </c>
      <c r="E30621" s="7" t="n">
        <v>10</v>
      </c>
      <c r="F30621" s="7" t="s">
        <v>80</v>
      </c>
    </row>
    <row r="30622" spans="1:22">
      <c r="A30622" t="s">
        <v>4</v>
      </c>
      <c r="B30622" s="4" t="s">
        <v>5</v>
      </c>
      <c r="C30622" s="4" t="s">
        <v>10</v>
      </c>
    </row>
    <row r="30623" spans="1:22">
      <c r="A30623" t="n">
        <v>247242</v>
      </c>
      <c r="B30623" s="35" t="n">
        <v>16</v>
      </c>
      <c r="C30623" s="7" t="n">
        <v>0</v>
      </c>
    </row>
    <row r="30624" spans="1:22">
      <c r="A30624" t="s">
        <v>4</v>
      </c>
      <c r="B30624" s="4" t="s">
        <v>5</v>
      </c>
      <c r="C30624" s="4" t="s">
        <v>10</v>
      </c>
      <c r="D30624" s="4" t="s">
        <v>13</v>
      </c>
      <c r="E30624" s="4" t="s">
        <v>13</v>
      </c>
      <c r="F30624" s="4" t="s">
        <v>6</v>
      </c>
    </row>
    <row r="30625" spans="1:6">
      <c r="A30625" t="n">
        <v>247245</v>
      </c>
      <c r="B30625" s="22" t="n">
        <v>20</v>
      </c>
      <c r="C30625" s="7" t="n">
        <v>7</v>
      </c>
      <c r="D30625" s="7" t="n">
        <v>3</v>
      </c>
      <c r="E30625" s="7" t="n">
        <v>10</v>
      </c>
      <c r="F30625" s="7" t="s">
        <v>80</v>
      </c>
    </row>
    <row r="30626" spans="1:6">
      <c r="A30626" t="s">
        <v>4</v>
      </c>
      <c r="B30626" s="4" t="s">
        <v>5</v>
      </c>
      <c r="C30626" s="4" t="s">
        <v>10</v>
      </c>
    </row>
    <row r="30627" spans="1:6">
      <c r="A30627" t="n">
        <v>247263</v>
      </c>
      <c r="B30627" s="35" t="n">
        <v>16</v>
      </c>
      <c r="C30627" s="7" t="n">
        <v>0</v>
      </c>
    </row>
    <row r="30628" spans="1:6">
      <c r="A30628" t="s">
        <v>4</v>
      </c>
      <c r="B30628" s="4" t="s">
        <v>5</v>
      </c>
      <c r="C30628" s="4" t="s">
        <v>10</v>
      </c>
      <c r="D30628" s="4" t="s">
        <v>13</v>
      </c>
      <c r="E30628" s="4" t="s">
        <v>13</v>
      </c>
      <c r="F30628" s="4" t="s">
        <v>6</v>
      </c>
    </row>
    <row r="30629" spans="1:6">
      <c r="A30629" t="n">
        <v>247266</v>
      </c>
      <c r="B30629" s="22" t="n">
        <v>20</v>
      </c>
      <c r="C30629" s="7" t="n">
        <v>8</v>
      </c>
      <c r="D30629" s="7" t="n">
        <v>3</v>
      </c>
      <c r="E30629" s="7" t="n">
        <v>10</v>
      </c>
      <c r="F30629" s="7" t="s">
        <v>80</v>
      </c>
    </row>
    <row r="30630" spans="1:6">
      <c r="A30630" t="s">
        <v>4</v>
      </c>
      <c r="B30630" s="4" t="s">
        <v>5</v>
      </c>
      <c r="C30630" s="4" t="s">
        <v>10</v>
      </c>
    </row>
    <row r="30631" spans="1:6">
      <c r="A30631" t="n">
        <v>247284</v>
      </c>
      <c r="B30631" s="35" t="n">
        <v>16</v>
      </c>
      <c r="C30631" s="7" t="n">
        <v>0</v>
      </c>
    </row>
    <row r="30632" spans="1:6">
      <c r="A30632" t="s">
        <v>4</v>
      </c>
      <c r="B30632" s="4" t="s">
        <v>5</v>
      </c>
      <c r="C30632" s="4" t="s">
        <v>10</v>
      </c>
      <c r="D30632" s="4" t="s">
        <v>13</v>
      </c>
      <c r="E30632" s="4" t="s">
        <v>13</v>
      </c>
      <c r="F30632" s="4" t="s">
        <v>6</v>
      </c>
    </row>
    <row r="30633" spans="1:6">
      <c r="A30633" t="n">
        <v>247287</v>
      </c>
      <c r="B30633" s="22" t="n">
        <v>20</v>
      </c>
      <c r="C30633" s="7" t="n">
        <v>9</v>
      </c>
      <c r="D30633" s="7" t="n">
        <v>3</v>
      </c>
      <c r="E30633" s="7" t="n">
        <v>10</v>
      </c>
      <c r="F30633" s="7" t="s">
        <v>80</v>
      </c>
    </row>
    <row r="30634" spans="1:6">
      <c r="A30634" t="s">
        <v>4</v>
      </c>
      <c r="B30634" s="4" t="s">
        <v>5</v>
      </c>
      <c r="C30634" s="4" t="s">
        <v>10</v>
      </c>
    </row>
    <row r="30635" spans="1:6">
      <c r="A30635" t="n">
        <v>247305</v>
      </c>
      <c r="B30635" s="35" t="n">
        <v>16</v>
      </c>
      <c r="C30635" s="7" t="n">
        <v>0</v>
      </c>
    </row>
    <row r="30636" spans="1:6">
      <c r="A30636" t="s">
        <v>4</v>
      </c>
      <c r="B30636" s="4" t="s">
        <v>5</v>
      </c>
      <c r="C30636" s="4" t="s">
        <v>10</v>
      </c>
      <c r="D30636" s="4" t="s">
        <v>13</v>
      </c>
      <c r="E30636" s="4" t="s">
        <v>13</v>
      </c>
      <c r="F30636" s="4" t="s">
        <v>6</v>
      </c>
    </row>
    <row r="30637" spans="1:6">
      <c r="A30637" t="n">
        <v>247308</v>
      </c>
      <c r="B30637" s="22" t="n">
        <v>20</v>
      </c>
      <c r="C30637" s="7" t="n">
        <v>7032</v>
      </c>
      <c r="D30637" s="7" t="n">
        <v>3</v>
      </c>
      <c r="E30637" s="7" t="n">
        <v>10</v>
      </c>
      <c r="F30637" s="7" t="s">
        <v>80</v>
      </c>
    </row>
    <row r="30638" spans="1:6">
      <c r="A30638" t="s">
        <v>4</v>
      </c>
      <c r="B30638" s="4" t="s">
        <v>5</v>
      </c>
      <c r="C30638" s="4" t="s">
        <v>10</v>
      </c>
    </row>
    <row r="30639" spans="1:6">
      <c r="A30639" t="n">
        <v>247326</v>
      </c>
      <c r="B30639" s="35" t="n">
        <v>16</v>
      </c>
      <c r="C30639" s="7" t="n">
        <v>0</v>
      </c>
    </row>
    <row r="30640" spans="1:6">
      <c r="A30640" t="s">
        <v>4</v>
      </c>
      <c r="B30640" s="4" t="s">
        <v>5</v>
      </c>
      <c r="C30640" s="4" t="s">
        <v>10</v>
      </c>
      <c r="D30640" s="4" t="s">
        <v>13</v>
      </c>
      <c r="E30640" s="4" t="s">
        <v>13</v>
      </c>
      <c r="F30640" s="4" t="s">
        <v>6</v>
      </c>
    </row>
    <row r="30641" spans="1:6">
      <c r="A30641" t="n">
        <v>247329</v>
      </c>
      <c r="B30641" s="22" t="n">
        <v>20</v>
      </c>
      <c r="C30641" s="7" t="n">
        <v>26</v>
      </c>
      <c r="D30641" s="7" t="n">
        <v>3</v>
      </c>
      <c r="E30641" s="7" t="n">
        <v>10</v>
      </c>
      <c r="F30641" s="7" t="s">
        <v>80</v>
      </c>
    </row>
    <row r="30642" spans="1:6">
      <c r="A30642" t="s">
        <v>4</v>
      </c>
      <c r="B30642" s="4" t="s">
        <v>5</v>
      </c>
      <c r="C30642" s="4" t="s">
        <v>10</v>
      </c>
    </row>
    <row r="30643" spans="1:6">
      <c r="A30643" t="n">
        <v>247347</v>
      </c>
      <c r="B30643" s="35" t="n">
        <v>16</v>
      </c>
      <c r="C30643" s="7" t="n">
        <v>0</v>
      </c>
    </row>
    <row r="30644" spans="1:6">
      <c r="A30644" t="s">
        <v>4</v>
      </c>
      <c r="B30644" s="4" t="s">
        <v>5</v>
      </c>
      <c r="C30644" s="4" t="s">
        <v>10</v>
      </c>
      <c r="D30644" s="4" t="s">
        <v>13</v>
      </c>
      <c r="E30644" s="4" t="s">
        <v>13</v>
      </c>
      <c r="F30644" s="4" t="s">
        <v>6</v>
      </c>
    </row>
    <row r="30645" spans="1:6">
      <c r="A30645" t="n">
        <v>247350</v>
      </c>
      <c r="B30645" s="22" t="n">
        <v>20</v>
      </c>
      <c r="C30645" s="7" t="n">
        <v>5703</v>
      </c>
      <c r="D30645" s="7" t="n">
        <v>3</v>
      </c>
      <c r="E30645" s="7" t="n">
        <v>10</v>
      </c>
      <c r="F30645" s="7" t="s">
        <v>80</v>
      </c>
    </row>
    <row r="30646" spans="1:6">
      <c r="A30646" t="s">
        <v>4</v>
      </c>
      <c r="B30646" s="4" t="s">
        <v>5</v>
      </c>
      <c r="C30646" s="4" t="s">
        <v>10</v>
      </c>
    </row>
    <row r="30647" spans="1:6">
      <c r="A30647" t="n">
        <v>247368</v>
      </c>
      <c r="B30647" s="35" t="n">
        <v>16</v>
      </c>
      <c r="C30647" s="7" t="n">
        <v>0</v>
      </c>
    </row>
    <row r="30648" spans="1:6">
      <c r="A30648" t="s">
        <v>4</v>
      </c>
      <c r="B30648" s="4" t="s">
        <v>5</v>
      </c>
      <c r="C30648" s="4" t="s">
        <v>10</v>
      </c>
      <c r="D30648" s="4" t="s">
        <v>13</v>
      </c>
      <c r="E30648" s="4" t="s">
        <v>13</v>
      </c>
      <c r="F30648" s="4" t="s">
        <v>6</v>
      </c>
    </row>
    <row r="30649" spans="1:6">
      <c r="A30649" t="n">
        <v>247371</v>
      </c>
      <c r="B30649" s="22" t="n">
        <v>20</v>
      </c>
      <c r="C30649" s="7" t="n">
        <v>5704</v>
      </c>
      <c r="D30649" s="7" t="n">
        <v>3</v>
      </c>
      <c r="E30649" s="7" t="n">
        <v>10</v>
      </c>
      <c r="F30649" s="7" t="s">
        <v>80</v>
      </c>
    </row>
    <row r="30650" spans="1:6">
      <c r="A30650" t="s">
        <v>4</v>
      </c>
      <c r="B30650" s="4" t="s">
        <v>5</v>
      </c>
      <c r="C30650" s="4" t="s">
        <v>10</v>
      </c>
    </row>
    <row r="30651" spans="1:6">
      <c r="A30651" t="n">
        <v>247389</v>
      </c>
      <c r="B30651" s="35" t="n">
        <v>16</v>
      </c>
      <c r="C30651" s="7" t="n">
        <v>0</v>
      </c>
    </row>
    <row r="30652" spans="1:6">
      <c r="A30652" t="s">
        <v>4</v>
      </c>
      <c r="B30652" s="4" t="s">
        <v>5</v>
      </c>
      <c r="C30652" s="4" t="s">
        <v>10</v>
      </c>
      <c r="D30652" s="4" t="s">
        <v>13</v>
      </c>
      <c r="E30652" s="4" t="s">
        <v>13</v>
      </c>
      <c r="F30652" s="4" t="s">
        <v>6</v>
      </c>
    </row>
    <row r="30653" spans="1:6">
      <c r="A30653" t="n">
        <v>247392</v>
      </c>
      <c r="B30653" s="22" t="n">
        <v>20</v>
      </c>
      <c r="C30653" s="7" t="n">
        <v>14</v>
      </c>
      <c r="D30653" s="7" t="n">
        <v>3</v>
      </c>
      <c r="E30653" s="7" t="n">
        <v>10</v>
      </c>
      <c r="F30653" s="7" t="s">
        <v>80</v>
      </c>
    </row>
    <row r="30654" spans="1:6">
      <c r="A30654" t="s">
        <v>4</v>
      </c>
      <c r="B30654" s="4" t="s">
        <v>5</v>
      </c>
      <c r="C30654" s="4" t="s">
        <v>10</v>
      </c>
    </row>
    <row r="30655" spans="1:6">
      <c r="A30655" t="n">
        <v>247410</v>
      </c>
      <c r="B30655" s="35" t="n">
        <v>16</v>
      </c>
      <c r="C30655" s="7" t="n">
        <v>0</v>
      </c>
    </row>
    <row r="30656" spans="1:6">
      <c r="A30656" t="s">
        <v>4</v>
      </c>
      <c r="B30656" s="4" t="s">
        <v>5</v>
      </c>
      <c r="C30656" s="4" t="s">
        <v>10</v>
      </c>
      <c r="D30656" s="4" t="s">
        <v>13</v>
      </c>
      <c r="E30656" s="4" t="s">
        <v>13</v>
      </c>
      <c r="F30656" s="4" t="s">
        <v>6</v>
      </c>
    </row>
    <row r="30657" spans="1:6">
      <c r="A30657" t="n">
        <v>247413</v>
      </c>
      <c r="B30657" s="22" t="n">
        <v>20</v>
      </c>
      <c r="C30657" s="7" t="n">
        <v>11</v>
      </c>
      <c r="D30657" s="7" t="n">
        <v>3</v>
      </c>
      <c r="E30657" s="7" t="n">
        <v>10</v>
      </c>
      <c r="F30657" s="7" t="s">
        <v>80</v>
      </c>
    </row>
    <row r="30658" spans="1:6">
      <c r="A30658" t="s">
        <v>4</v>
      </c>
      <c r="B30658" s="4" t="s">
        <v>5</v>
      </c>
      <c r="C30658" s="4" t="s">
        <v>10</v>
      </c>
    </row>
    <row r="30659" spans="1:6">
      <c r="A30659" t="n">
        <v>247431</v>
      </c>
      <c r="B30659" s="35" t="n">
        <v>16</v>
      </c>
      <c r="C30659" s="7" t="n">
        <v>0</v>
      </c>
    </row>
    <row r="30660" spans="1:6">
      <c r="A30660" t="s">
        <v>4</v>
      </c>
      <c r="B30660" s="4" t="s">
        <v>5</v>
      </c>
      <c r="C30660" s="4" t="s">
        <v>10</v>
      </c>
      <c r="D30660" s="4" t="s">
        <v>9</v>
      </c>
    </row>
    <row r="30661" spans="1:6">
      <c r="A30661" t="n">
        <v>247434</v>
      </c>
      <c r="B30661" s="41" t="n">
        <v>43</v>
      </c>
      <c r="C30661" s="7" t="n">
        <v>14</v>
      </c>
      <c r="D30661" s="7" t="n">
        <v>1</v>
      </c>
    </row>
    <row r="30662" spans="1:6">
      <c r="A30662" t="s">
        <v>4</v>
      </c>
      <c r="B30662" s="4" t="s">
        <v>5</v>
      </c>
      <c r="C30662" s="4" t="s">
        <v>10</v>
      </c>
      <c r="D30662" s="4" t="s">
        <v>9</v>
      </c>
    </row>
    <row r="30663" spans="1:6">
      <c r="A30663" t="n">
        <v>247441</v>
      </c>
      <c r="B30663" s="41" t="n">
        <v>43</v>
      </c>
      <c r="C30663" s="7" t="n">
        <v>11</v>
      </c>
      <c r="D30663" s="7" t="n">
        <v>1</v>
      </c>
    </row>
    <row r="30664" spans="1:6">
      <c r="A30664" t="s">
        <v>4</v>
      </c>
      <c r="B30664" s="4" t="s">
        <v>5</v>
      </c>
      <c r="C30664" s="4" t="s">
        <v>13</v>
      </c>
      <c r="D30664" s="4" t="s">
        <v>10</v>
      </c>
      <c r="E30664" s="4" t="s">
        <v>13</v>
      </c>
      <c r="F30664" s="4" t="s">
        <v>6</v>
      </c>
      <c r="G30664" s="4" t="s">
        <v>6</v>
      </c>
      <c r="H30664" s="4" t="s">
        <v>6</v>
      </c>
      <c r="I30664" s="4" t="s">
        <v>6</v>
      </c>
      <c r="J30664" s="4" t="s">
        <v>6</v>
      </c>
      <c r="K30664" s="4" t="s">
        <v>6</v>
      </c>
      <c r="L30664" s="4" t="s">
        <v>6</v>
      </c>
      <c r="M30664" s="4" t="s">
        <v>6</v>
      </c>
      <c r="N30664" s="4" t="s">
        <v>6</v>
      </c>
      <c r="O30664" s="4" t="s">
        <v>6</v>
      </c>
      <c r="P30664" s="4" t="s">
        <v>6</v>
      </c>
      <c r="Q30664" s="4" t="s">
        <v>6</v>
      </c>
      <c r="R30664" s="4" t="s">
        <v>6</v>
      </c>
      <c r="S30664" s="4" t="s">
        <v>6</v>
      </c>
      <c r="T30664" s="4" t="s">
        <v>6</v>
      </c>
      <c r="U30664" s="4" t="s">
        <v>6</v>
      </c>
    </row>
    <row r="30665" spans="1:6">
      <c r="A30665" t="n">
        <v>247448</v>
      </c>
      <c r="B30665" s="38" t="n">
        <v>36</v>
      </c>
      <c r="C30665" s="7" t="n">
        <v>8</v>
      </c>
      <c r="D30665" s="7" t="n">
        <v>1</v>
      </c>
      <c r="E30665" s="7" t="n">
        <v>0</v>
      </c>
      <c r="F30665" s="7" t="s">
        <v>996</v>
      </c>
      <c r="G30665" s="7" t="s">
        <v>12</v>
      </c>
      <c r="H30665" s="7" t="s">
        <v>12</v>
      </c>
      <c r="I30665" s="7" t="s">
        <v>12</v>
      </c>
      <c r="J30665" s="7" t="s">
        <v>12</v>
      </c>
      <c r="K30665" s="7" t="s">
        <v>12</v>
      </c>
      <c r="L30665" s="7" t="s">
        <v>12</v>
      </c>
      <c r="M30665" s="7" t="s">
        <v>12</v>
      </c>
      <c r="N30665" s="7" t="s">
        <v>12</v>
      </c>
      <c r="O30665" s="7" t="s">
        <v>12</v>
      </c>
      <c r="P30665" s="7" t="s">
        <v>12</v>
      </c>
      <c r="Q30665" s="7" t="s">
        <v>12</v>
      </c>
      <c r="R30665" s="7" t="s">
        <v>12</v>
      </c>
      <c r="S30665" s="7" t="s">
        <v>12</v>
      </c>
      <c r="T30665" s="7" t="s">
        <v>12</v>
      </c>
      <c r="U30665" s="7" t="s">
        <v>12</v>
      </c>
    </row>
    <row r="30666" spans="1:6">
      <c r="A30666" t="s">
        <v>4</v>
      </c>
      <c r="B30666" s="4" t="s">
        <v>5</v>
      </c>
      <c r="C30666" s="4" t="s">
        <v>13</v>
      </c>
      <c r="D30666" s="4" t="s">
        <v>10</v>
      </c>
      <c r="E30666" s="4" t="s">
        <v>13</v>
      </c>
      <c r="F30666" s="4" t="s">
        <v>6</v>
      </c>
      <c r="G30666" s="4" t="s">
        <v>6</v>
      </c>
      <c r="H30666" s="4" t="s">
        <v>6</v>
      </c>
      <c r="I30666" s="4" t="s">
        <v>6</v>
      </c>
      <c r="J30666" s="4" t="s">
        <v>6</v>
      </c>
      <c r="K30666" s="4" t="s">
        <v>6</v>
      </c>
      <c r="L30666" s="4" t="s">
        <v>6</v>
      </c>
      <c r="M30666" s="4" t="s">
        <v>6</v>
      </c>
      <c r="N30666" s="4" t="s">
        <v>6</v>
      </c>
      <c r="O30666" s="4" t="s">
        <v>6</v>
      </c>
      <c r="P30666" s="4" t="s">
        <v>6</v>
      </c>
      <c r="Q30666" s="4" t="s">
        <v>6</v>
      </c>
      <c r="R30666" s="4" t="s">
        <v>6</v>
      </c>
      <c r="S30666" s="4" t="s">
        <v>6</v>
      </c>
      <c r="T30666" s="4" t="s">
        <v>6</v>
      </c>
      <c r="U30666" s="4" t="s">
        <v>6</v>
      </c>
    </row>
    <row r="30667" spans="1:6">
      <c r="A30667" t="n">
        <v>247479</v>
      </c>
      <c r="B30667" s="38" t="n">
        <v>36</v>
      </c>
      <c r="C30667" s="7" t="n">
        <v>8</v>
      </c>
      <c r="D30667" s="7" t="n">
        <v>2</v>
      </c>
      <c r="E30667" s="7" t="n">
        <v>0</v>
      </c>
      <c r="F30667" s="7" t="s">
        <v>996</v>
      </c>
      <c r="G30667" s="7" t="s">
        <v>12</v>
      </c>
      <c r="H30667" s="7" t="s">
        <v>12</v>
      </c>
      <c r="I30667" s="7" t="s">
        <v>12</v>
      </c>
      <c r="J30667" s="7" t="s">
        <v>12</v>
      </c>
      <c r="K30667" s="7" t="s">
        <v>12</v>
      </c>
      <c r="L30667" s="7" t="s">
        <v>12</v>
      </c>
      <c r="M30667" s="7" t="s">
        <v>12</v>
      </c>
      <c r="N30667" s="7" t="s">
        <v>12</v>
      </c>
      <c r="O30667" s="7" t="s">
        <v>12</v>
      </c>
      <c r="P30667" s="7" t="s">
        <v>12</v>
      </c>
      <c r="Q30667" s="7" t="s">
        <v>12</v>
      </c>
      <c r="R30667" s="7" t="s">
        <v>12</v>
      </c>
      <c r="S30667" s="7" t="s">
        <v>12</v>
      </c>
      <c r="T30667" s="7" t="s">
        <v>12</v>
      </c>
      <c r="U30667" s="7" t="s">
        <v>12</v>
      </c>
    </row>
    <row r="30668" spans="1:6">
      <c r="A30668" t="s">
        <v>4</v>
      </c>
      <c r="B30668" s="4" t="s">
        <v>5</v>
      </c>
      <c r="C30668" s="4" t="s">
        <v>13</v>
      </c>
      <c r="D30668" s="4" t="s">
        <v>10</v>
      </c>
      <c r="E30668" s="4" t="s">
        <v>13</v>
      </c>
      <c r="F30668" s="4" t="s">
        <v>6</v>
      </c>
      <c r="G30668" s="4" t="s">
        <v>6</v>
      </c>
      <c r="H30668" s="4" t="s">
        <v>6</v>
      </c>
      <c r="I30668" s="4" t="s">
        <v>6</v>
      </c>
      <c r="J30668" s="4" t="s">
        <v>6</v>
      </c>
      <c r="K30668" s="4" t="s">
        <v>6</v>
      </c>
      <c r="L30668" s="4" t="s">
        <v>6</v>
      </c>
      <c r="M30668" s="4" t="s">
        <v>6</v>
      </c>
      <c r="N30668" s="4" t="s">
        <v>6</v>
      </c>
      <c r="O30668" s="4" t="s">
        <v>6</v>
      </c>
      <c r="P30668" s="4" t="s">
        <v>6</v>
      </c>
      <c r="Q30668" s="4" t="s">
        <v>6</v>
      </c>
      <c r="R30668" s="4" t="s">
        <v>6</v>
      </c>
      <c r="S30668" s="4" t="s">
        <v>6</v>
      </c>
      <c r="T30668" s="4" t="s">
        <v>6</v>
      </c>
      <c r="U30668" s="4" t="s">
        <v>6</v>
      </c>
    </row>
    <row r="30669" spans="1:6">
      <c r="A30669" t="n">
        <v>247510</v>
      </c>
      <c r="B30669" s="38" t="n">
        <v>36</v>
      </c>
      <c r="C30669" s="7" t="n">
        <v>8</v>
      </c>
      <c r="D30669" s="7" t="n">
        <v>3</v>
      </c>
      <c r="E30669" s="7" t="n">
        <v>0</v>
      </c>
      <c r="F30669" s="7" t="s">
        <v>996</v>
      </c>
      <c r="G30669" s="7" t="s">
        <v>12</v>
      </c>
      <c r="H30669" s="7" t="s">
        <v>12</v>
      </c>
      <c r="I30669" s="7" t="s">
        <v>12</v>
      </c>
      <c r="J30669" s="7" t="s">
        <v>12</v>
      </c>
      <c r="K30669" s="7" t="s">
        <v>12</v>
      </c>
      <c r="L30669" s="7" t="s">
        <v>12</v>
      </c>
      <c r="M30669" s="7" t="s">
        <v>12</v>
      </c>
      <c r="N30669" s="7" t="s">
        <v>12</v>
      </c>
      <c r="O30669" s="7" t="s">
        <v>12</v>
      </c>
      <c r="P30669" s="7" t="s">
        <v>12</v>
      </c>
      <c r="Q30669" s="7" t="s">
        <v>12</v>
      </c>
      <c r="R30669" s="7" t="s">
        <v>12</v>
      </c>
      <c r="S30669" s="7" t="s">
        <v>12</v>
      </c>
      <c r="T30669" s="7" t="s">
        <v>12</v>
      </c>
      <c r="U30669" s="7" t="s">
        <v>12</v>
      </c>
    </row>
    <row r="30670" spans="1:6">
      <c r="A30670" t="s">
        <v>4</v>
      </c>
      <c r="B30670" s="4" t="s">
        <v>5</v>
      </c>
      <c r="C30670" s="4" t="s">
        <v>13</v>
      </c>
      <c r="D30670" s="4" t="s">
        <v>10</v>
      </c>
      <c r="E30670" s="4" t="s">
        <v>13</v>
      </c>
      <c r="F30670" s="4" t="s">
        <v>6</v>
      </c>
      <c r="G30670" s="4" t="s">
        <v>6</v>
      </c>
      <c r="H30670" s="4" t="s">
        <v>6</v>
      </c>
      <c r="I30670" s="4" t="s">
        <v>6</v>
      </c>
      <c r="J30670" s="4" t="s">
        <v>6</v>
      </c>
      <c r="K30670" s="4" t="s">
        <v>6</v>
      </c>
      <c r="L30670" s="4" t="s">
        <v>6</v>
      </c>
      <c r="M30670" s="4" t="s">
        <v>6</v>
      </c>
      <c r="N30670" s="4" t="s">
        <v>6</v>
      </c>
      <c r="O30670" s="4" t="s">
        <v>6</v>
      </c>
      <c r="P30670" s="4" t="s">
        <v>6</v>
      </c>
      <c r="Q30670" s="4" t="s">
        <v>6</v>
      </c>
      <c r="R30670" s="4" t="s">
        <v>6</v>
      </c>
      <c r="S30670" s="4" t="s">
        <v>6</v>
      </c>
      <c r="T30670" s="4" t="s">
        <v>6</v>
      </c>
      <c r="U30670" s="4" t="s">
        <v>6</v>
      </c>
    </row>
    <row r="30671" spans="1:6">
      <c r="A30671" t="n">
        <v>247541</v>
      </c>
      <c r="B30671" s="38" t="n">
        <v>36</v>
      </c>
      <c r="C30671" s="7" t="n">
        <v>8</v>
      </c>
      <c r="D30671" s="7" t="n">
        <v>4</v>
      </c>
      <c r="E30671" s="7" t="n">
        <v>0</v>
      </c>
      <c r="F30671" s="7" t="s">
        <v>996</v>
      </c>
      <c r="G30671" s="7" t="s">
        <v>12</v>
      </c>
      <c r="H30671" s="7" t="s">
        <v>12</v>
      </c>
      <c r="I30671" s="7" t="s">
        <v>12</v>
      </c>
      <c r="J30671" s="7" t="s">
        <v>12</v>
      </c>
      <c r="K30671" s="7" t="s">
        <v>12</v>
      </c>
      <c r="L30671" s="7" t="s">
        <v>12</v>
      </c>
      <c r="M30671" s="7" t="s">
        <v>12</v>
      </c>
      <c r="N30671" s="7" t="s">
        <v>12</v>
      </c>
      <c r="O30671" s="7" t="s">
        <v>12</v>
      </c>
      <c r="P30671" s="7" t="s">
        <v>12</v>
      </c>
      <c r="Q30671" s="7" t="s">
        <v>12</v>
      </c>
      <c r="R30671" s="7" t="s">
        <v>12</v>
      </c>
      <c r="S30671" s="7" t="s">
        <v>12</v>
      </c>
      <c r="T30671" s="7" t="s">
        <v>12</v>
      </c>
      <c r="U30671" s="7" t="s">
        <v>12</v>
      </c>
    </row>
    <row r="30672" spans="1:6">
      <c r="A30672" t="s">
        <v>4</v>
      </c>
      <c r="B30672" s="4" t="s">
        <v>5</v>
      </c>
      <c r="C30672" s="4" t="s">
        <v>13</v>
      </c>
      <c r="D30672" s="4" t="s">
        <v>10</v>
      </c>
      <c r="E30672" s="4" t="s">
        <v>13</v>
      </c>
      <c r="F30672" s="4" t="s">
        <v>6</v>
      </c>
      <c r="G30672" s="4" t="s">
        <v>6</v>
      </c>
      <c r="H30672" s="4" t="s">
        <v>6</v>
      </c>
      <c r="I30672" s="4" t="s">
        <v>6</v>
      </c>
      <c r="J30672" s="4" t="s">
        <v>6</v>
      </c>
      <c r="K30672" s="4" t="s">
        <v>6</v>
      </c>
      <c r="L30672" s="4" t="s">
        <v>6</v>
      </c>
      <c r="M30672" s="4" t="s">
        <v>6</v>
      </c>
      <c r="N30672" s="4" t="s">
        <v>6</v>
      </c>
      <c r="O30672" s="4" t="s">
        <v>6</v>
      </c>
      <c r="P30672" s="4" t="s">
        <v>6</v>
      </c>
      <c r="Q30672" s="4" t="s">
        <v>6</v>
      </c>
      <c r="R30672" s="4" t="s">
        <v>6</v>
      </c>
      <c r="S30672" s="4" t="s">
        <v>6</v>
      </c>
      <c r="T30672" s="4" t="s">
        <v>6</v>
      </c>
      <c r="U30672" s="4" t="s">
        <v>6</v>
      </c>
    </row>
    <row r="30673" spans="1:21">
      <c r="A30673" t="n">
        <v>247572</v>
      </c>
      <c r="B30673" s="38" t="n">
        <v>36</v>
      </c>
      <c r="C30673" s="7" t="n">
        <v>8</v>
      </c>
      <c r="D30673" s="7" t="n">
        <v>5</v>
      </c>
      <c r="E30673" s="7" t="n">
        <v>0</v>
      </c>
      <c r="F30673" s="7" t="s">
        <v>996</v>
      </c>
      <c r="G30673" s="7" t="s">
        <v>12</v>
      </c>
      <c r="H30673" s="7" t="s">
        <v>12</v>
      </c>
      <c r="I30673" s="7" t="s">
        <v>12</v>
      </c>
      <c r="J30673" s="7" t="s">
        <v>12</v>
      </c>
      <c r="K30673" s="7" t="s">
        <v>12</v>
      </c>
      <c r="L30673" s="7" t="s">
        <v>12</v>
      </c>
      <c r="M30673" s="7" t="s">
        <v>12</v>
      </c>
      <c r="N30673" s="7" t="s">
        <v>12</v>
      </c>
      <c r="O30673" s="7" t="s">
        <v>12</v>
      </c>
      <c r="P30673" s="7" t="s">
        <v>12</v>
      </c>
      <c r="Q30673" s="7" t="s">
        <v>12</v>
      </c>
      <c r="R30673" s="7" t="s">
        <v>12</v>
      </c>
      <c r="S30673" s="7" t="s">
        <v>12</v>
      </c>
      <c r="T30673" s="7" t="s">
        <v>12</v>
      </c>
      <c r="U30673" s="7" t="s">
        <v>12</v>
      </c>
    </row>
    <row r="30674" spans="1:21">
      <c r="A30674" t="s">
        <v>4</v>
      </c>
      <c r="B30674" s="4" t="s">
        <v>5</v>
      </c>
      <c r="C30674" s="4" t="s">
        <v>13</v>
      </c>
      <c r="D30674" s="4" t="s">
        <v>10</v>
      </c>
      <c r="E30674" s="4" t="s">
        <v>13</v>
      </c>
      <c r="F30674" s="4" t="s">
        <v>6</v>
      </c>
      <c r="G30674" s="4" t="s">
        <v>6</v>
      </c>
      <c r="H30674" s="4" t="s">
        <v>6</v>
      </c>
      <c r="I30674" s="4" t="s">
        <v>6</v>
      </c>
      <c r="J30674" s="4" t="s">
        <v>6</v>
      </c>
      <c r="K30674" s="4" t="s">
        <v>6</v>
      </c>
      <c r="L30674" s="4" t="s">
        <v>6</v>
      </c>
      <c r="M30674" s="4" t="s">
        <v>6</v>
      </c>
      <c r="N30674" s="4" t="s">
        <v>6</v>
      </c>
      <c r="O30674" s="4" t="s">
        <v>6</v>
      </c>
      <c r="P30674" s="4" t="s">
        <v>6</v>
      </c>
      <c r="Q30674" s="4" t="s">
        <v>6</v>
      </c>
      <c r="R30674" s="4" t="s">
        <v>6</v>
      </c>
      <c r="S30674" s="4" t="s">
        <v>6</v>
      </c>
      <c r="T30674" s="4" t="s">
        <v>6</v>
      </c>
      <c r="U30674" s="4" t="s">
        <v>6</v>
      </c>
    </row>
    <row r="30675" spans="1:21">
      <c r="A30675" t="n">
        <v>247603</v>
      </c>
      <c r="B30675" s="38" t="n">
        <v>36</v>
      </c>
      <c r="C30675" s="7" t="n">
        <v>8</v>
      </c>
      <c r="D30675" s="7" t="n">
        <v>6</v>
      </c>
      <c r="E30675" s="7" t="n">
        <v>0</v>
      </c>
      <c r="F30675" s="7" t="s">
        <v>996</v>
      </c>
      <c r="G30675" s="7" t="s">
        <v>12</v>
      </c>
      <c r="H30675" s="7" t="s">
        <v>12</v>
      </c>
      <c r="I30675" s="7" t="s">
        <v>12</v>
      </c>
      <c r="J30675" s="7" t="s">
        <v>12</v>
      </c>
      <c r="K30675" s="7" t="s">
        <v>12</v>
      </c>
      <c r="L30675" s="7" t="s">
        <v>12</v>
      </c>
      <c r="M30675" s="7" t="s">
        <v>12</v>
      </c>
      <c r="N30675" s="7" t="s">
        <v>12</v>
      </c>
      <c r="O30675" s="7" t="s">
        <v>12</v>
      </c>
      <c r="P30675" s="7" t="s">
        <v>12</v>
      </c>
      <c r="Q30675" s="7" t="s">
        <v>12</v>
      </c>
      <c r="R30675" s="7" t="s">
        <v>12</v>
      </c>
      <c r="S30675" s="7" t="s">
        <v>12</v>
      </c>
      <c r="T30675" s="7" t="s">
        <v>12</v>
      </c>
      <c r="U30675" s="7" t="s">
        <v>12</v>
      </c>
    </row>
    <row r="30676" spans="1:21">
      <c r="A30676" t="s">
        <v>4</v>
      </c>
      <c r="B30676" s="4" t="s">
        <v>5</v>
      </c>
      <c r="C30676" s="4" t="s">
        <v>13</v>
      </c>
      <c r="D30676" s="4" t="s">
        <v>10</v>
      </c>
      <c r="E30676" s="4" t="s">
        <v>13</v>
      </c>
      <c r="F30676" s="4" t="s">
        <v>6</v>
      </c>
      <c r="G30676" s="4" t="s">
        <v>6</v>
      </c>
      <c r="H30676" s="4" t="s">
        <v>6</v>
      </c>
      <c r="I30676" s="4" t="s">
        <v>6</v>
      </c>
      <c r="J30676" s="4" t="s">
        <v>6</v>
      </c>
      <c r="K30676" s="4" t="s">
        <v>6</v>
      </c>
      <c r="L30676" s="4" t="s">
        <v>6</v>
      </c>
      <c r="M30676" s="4" t="s">
        <v>6</v>
      </c>
      <c r="N30676" s="4" t="s">
        <v>6</v>
      </c>
      <c r="O30676" s="4" t="s">
        <v>6</v>
      </c>
      <c r="P30676" s="4" t="s">
        <v>6</v>
      </c>
      <c r="Q30676" s="4" t="s">
        <v>6</v>
      </c>
      <c r="R30676" s="4" t="s">
        <v>6</v>
      </c>
      <c r="S30676" s="4" t="s">
        <v>6</v>
      </c>
      <c r="T30676" s="4" t="s">
        <v>6</v>
      </c>
      <c r="U30676" s="4" t="s">
        <v>6</v>
      </c>
    </row>
    <row r="30677" spans="1:21">
      <c r="A30677" t="n">
        <v>247634</v>
      </c>
      <c r="B30677" s="38" t="n">
        <v>36</v>
      </c>
      <c r="C30677" s="7" t="n">
        <v>8</v>
      </c>
      <c r="D30677" s="7" t="n">
        <v>7</v>
      </c>
      <c r="E30677" s="7" t="n">
        <v>0</v>
      </c>
      <c r="F30677" s="7" t="s">
        <v>996</v>
      </c>
      <c r="G30677" s="7" t="s">
        <v>12</v>
      </c>
      <c r="H30677" s="7" t="s">
        <v>12</v>
      </c>
      <c r="I30677" s="7" t="s">
        <v>12</v>
      </c>
      <c r="J30677" s="7" t="s">
        <v>12</v>
      </c>
      <c r="K30677" s="7" t="s">
        <v>12</v>
      </c>
      <c r="L30677" s="7" t="s">
        <v>12</v>
      </c>
      <c r="M30677" s="7" t="s">
        <v>12</v>
      </c>
      <c r="N30677" s="7" t="s">
        <v>12</v>
      </c>
      <c r="O30677" s="7" t="s">
        <v>12</v>
      </c>
      <c r="P30677" s="7" t="s">
        <v>12</v>
      </c>
      <c r="Q30677" s="7" t="s">
        <v>12</v>
      </c>
      <c r="R30677" s="7" t="s">
        <v>12</v>
      </c>
      <c r="S30677" s="7" t="s">
        <v>12</v>
      </c>
      <c r="T30677" s="7" t="s">
        <v>12</v>
      </c>
      <c r="U30677" s="7" t="s">
        <v>12</v>
      </c>
    </row>
    <row r="30678" spans="1:21">
      <c r="A30678" t="s">
        <v>4</v>
      </c>
      <c r="B30678" s="4" t="s">
        <v>5</v>
      </c>
      <c r="C30678" s="4" t="s">
        <v>13</v>
      </c>
      <c r="D30678" s="4" t="s">
        <v>10</v>
      </c>
      <c r="E30678" s="4" t="s">
        <v>13</v>
      </c>
      <c r="F30678" s="4" t="s">
        <v>6</v>
      </c>
      <c r="G30678" s="4" t="s">
        <v>6</v>
      </c>
      <c r="H30678" s="4" t="s">
        <v>6</v>
      </c>
      <c r="I30678" s="4" t="s">
        <v>6</v>
      </c>
      <c r="J30678" s="4" t="s">
        <v>6</v>
      </c>
      <c r="K30678" s="4" t="s">
        <v>6</v>
      </c>
      <c r="L30678" s="4" t="s">
        <v>6</v>
      </c>
      <c r="M30678" s="4" t="s">
        <v>6</v>
      </c>
      <c r="N30678" s="4" t="s">
        <v>6</v>
      </c>
      <c r="O30678" s="4" t="s">
        <v>6</v>
      </c>
      <c r="P30678" s="4" t="s">
        <v>6</v>
      </c>
      <c r="Q30678" s="4" t="s">
        <v>6</v>
      </c>
      <c r="R30678" s="4" t="s">
        <v>6</v>
      </c>
      <c r="S30678" s="4" t="s">
        <v>6</v>
      </c>
      <c r="T30678" s="4" t="s">
        <v>6</v>
      </c>
      <c r="U30678" s="4" t="s">
        <v>6</v>
      </c>
    </row>
    <row r="30679" spans="1:21">
      <c r="A30679" t="n">
        <v>247665</v>
      </c>
      <c r="B30679" s="38" t="n">
        <v>36</v>
      </c>
      <c r="C30679" s="7" t="n">
        <v>8</v>
      </c>
      <c r="D30679" s="7" t="n">
        <v>8</v>
      </c>
      <c r="E30679" s="7" t="n">
        <v>0</v>
      </c>
      <c r="F30679" s="7" t="s">
        <v>996</v>
      </c>
      <c r="G30679" s="7" t="s">
        <v>12</v>
      </c>
      <c r="H30679" s="7" t="s">
        <v>12</v>
      </c>
      <c r="I30679" s="7" t="s">
        <v>12</v>
      </c>
      <c r="J30679" s="7" t="s">
        <v>12</v>
      </c>
      <c r="K30679" s="7" t="s">
        <v>12</v>
      </c>
      <c r="L30679" s="7" t="s">
        <v>12</v>
      </c>
      <c r="M30679" s="7" t="s">
        <v>12</v>
      </c>
      <c r="N30679" s="7" t="s">
        <v>12</v>
      </c>
      <c r="O30679" s="7" t="s">
        <v>12</v>
      </c>
      <c r="P30679" s="7" t="s">
        <v>12</v>
      </c>
      <c r="Q30679" s="7" t="s">
        <v>12</v>
      </c>
      <c r="R30679" s="7" t="s">
        <v>12</v>
      </c>
      <c r="S30679" s="7" t="s">
        <v>12</v>
      </c>
      <c r="T30679" s="7" t="s">
        <v>12</v>
      </c>
      <c r="U30679" s="7" t="s">
        <v>12</v>
      </c>
    </row>
    <row r="30680" spans="1:21">
      <c r="A30680" t="s">
        <v>4</v>
      </c>
      <c r="B30680" s="4" t="s">
        <v>5</v>
      </c>
      <c r="C30680" s="4" t="s">
        <v>13</v>
      </c>
      <c r="D30680" s="4" t="s">
        <v>10</v>
      </c>
      <c r="E30680" s="4" t="s">
        <v>13</v>
      </c>
      <c r="F30680" s="4" t="s">
        <v>6</v>
      </c>
      <c r="G30680" s="4" t="s">
        <v>6</v>
      </c>
      <c r="H30680" s="4" t="s">
        <v>6</v>
      </c>
      <c r="I30680" s="4" t="s">
        <v>6</v>
      </c>
      <c r="J30680" s="4" t="s">
        <v>6</v>
      </c>
      <c r="K30680" s="4" t="s">
        <v>6</v>
      </c>
      <c r="L30680" s="4" t="s">
        <v>6</v>
      </c>
      <c r="M30680" s="4" t="s">
        <v>6</v>
      </c>
      <c r="N30680" s="4" t="s">
        <v>6</v>
      </c>
      <c r="O30680" s="4" t="s">
        <v>6</v>
      </c>
      <c r="P30680" s="4" t="s">
        <v>6</v>
      </c>
      <c r="Q30680" s="4" t="s">
        <v>6</v>
      </c>
      <c r="R30680" s="4" t="s">
        <v>6</v>
      </c>
      <c r="S30680" s="4" t="s">
        <v>6</v>
      </c>
      <c r="T30680" s="4" t="s">
        <v>6</v>
      </c>
      <c r="U30680" s="4" t="s">
        <v>6</v>
      </c>
    </row>
    <row r="30681" spans="1:21">
      <c r="A30681" t="n">
        <v>247696</v>
      </c>
      <c r="B30681" s="38" t="n">
        <v>36</v>
      </c>
      <c r="C30681" s="7" t="n">
        <v>8</v>
      </c>
      <c r="D30681" s="7" t="n">
        <v>9</v>
      </c>
      <c r="E30681" s="7" t="n">
        <v>0</v>
      </c>
      <c r="F30681" s="7" t="s">
        <v>996</v>
      </c>
      <c r="G30681" s="7" t="s">
        <v>12</v>
      </c>
      <c r="H30681" s="7" t="s">
        <v>12</v>
      </c>
      <c r="I30681" s="7" t="s">
        <v>12</v>
      </c>
      <c r="J30681" s="7" t="s">
        <v>12</v>
      </c>
      <c r="K30681" s="7" t="s">
        <v>12</v>
      </c>
      <c r="L30681" s="7" t="s">
        <v>12</v>
      </c>
      <c r="M30681" s="7" t="s">
        <v>12</v>
      </c>
      <c r="N30681" s="7" t="s">
        <v>12</v>
      </c>
      <c r="O30681" s="7" t="s">
        <v>12</v>
      </c>
      <c r="P30681" s="7" t="s">
        <v>12</v>
      </c>
      <c r="Q30681" s="7" t="s">
        <v>12</v>
      </c>
      <c r="R30681" s="7" t="s">
        <v>12</v>
      </c>
      <c r="S30681" s="7" t="s">
        <v>12</v>
      </c>
      <c r="T30681" s="7" t="s">
        <v>12</v>
      </c>
      <c r="U30681" s="7" t="s">
        <v>12</v>
      </c>
    </row>
    <row r="30682" spans="1:21">
      <c r="A30682" t="s">
        <v>4</v>
      </c>
      <c r="B30682" s="4" t="s">
        <v>5</v>
      </c>
      <c r="C30682" s="4" t="s">
        <v>10</v>
      </c>
      <c r="D30682" s="4" t="s">
        <v>9</v>
      </c>
    </row>
    <row r="30683" spans="1:21">
      <c r="A30683" t="n">
        <v>247727</v>
      </c>
      <c r="B30683" s="41" t="n">
        <v>43</v>
      </c>
      <c r="C30683" s="7" t="n">
        <v>1</v>
      </c>
      <c r="D30683" s="7" t="n">
        <v>16</v>
      </c>
    </row>
    <row r="30684" spans="1:21">
      <c r="A30684" t="s">
        <v>4</v>
      </c>
      <c r="B30684" s="4" t="s">
        <v>5</v>
      </c>
      <c r="C30684" s="4" t="s">
        <v>10</v>
      </c>
      <c r="D30684" s="4" t="s">
        <v>13</v>
      </c>
      <c r="E30684" s="4" t="s">
        <v>13</v>
      </c>
      <c r="F30684" s="4" t="s">
        <v>6</v>
      </c>
    </row>
    <row r="30685" spans="1:21">
      <c r="A30685" t="n">
        <v>247734</v>
      </c>
      <c r="B30685" s="64" t="n">
        <v>47</v>
      </c>
      <c r="C30685" s="7" t="n">
        <v>1</v>
      </c>
      <c r="D30685" s="7" t="n">
        <v>0</v>
      </c>
      <c r="E30685" s="7" t="n">
        <v>0</v>
      </c>
      <c r="F30685" s="7" t="s">
        <v>1053</v>
      </c>
    </row>
    <row r="30686" spans="1:21">
      <c r="A30686" t="s">
        <v>4</v>
      </c>
      <c r="B30686" s="4" t="s">
        <v>5</v>
      </c>
      <c r="C30686" s="4" t="s">
        <v>10</v>
      </c>
    </row>
    <row r="30687" spans="1:21">
      <c r="A30687" t="n">
        <v>247756</v>
      </c>
      <c r="B30687" s="35" t="n">
        <v>16</v>
      </c>
      <c r="C30687" s="7" t="n">
        <v>0</v>
      </c>
    </row>
    <row r="30688" spans="1:21">
      <c r="A30688" t="s">
        <v>4</v>
      </c>
      <c r="B30688" s="4" t="s">
        <v>5</v>
      </c>
      <c r="C30688" s="4" t="s">
        <v>10</v>
      </c>
      <c r="D30688" s="4" t="s">
        <v>13</v>
      </c>
      <c r="E30688" s="4" t="s">
        <v>6</v>
      </c>
      <c r="F30688" s="4" t="s">
        <v>22</v>
      </c>
      <c r="G30688" s="4" t="s">
        <v>22</v>
      </c>
      <c r="H30688" s="4" t="s">
        <v>22</v>
      </c>
    </row>
    <row r="30689" spans="1:21">
      <c r="A30689" t="n">
        <v>247759</v>
      </c>
      <c r="B30689" s="39" t="n">
        <v>48</v>
      </c>
      <c r="C30689" s="7" t="n">
        <v>1</v>
      </c>
      <c r="D30689" s="7" t="n">
        <v>0</v>
      </c>
      <c r="E30689" s="7" t="s">
        <v>408</v>
      </c>
      <c r="F30689" s="7" t="n">
        <v>0</v>
      </c>
      <c r="G30689" s="7" t="n">
        <v>1</v>
      </c>
      <c r="H30689" s="7" t="n">
        <v>0</v>
      </c>
    </row>
    <row r="30690" spans="1:21">
      <c r="A30690" t="s">
        <v>4</v>
      </c>
      <c r="B30690" s="4" t="s">
        <v>5</v>
      </c>
      <c r="C30690" s="4" t="s">
        <v>10</v>
      </c>
      <c r="D30690" s="4" t="s">
        <v>9</v>
      </c>
    </row>
    <row r="30691" spans="1:21">
      <c r="A30691" t="n">
        <v>247783</v>
      </c>
      <c r="B30691" s="41" t="n">
        <v>43</v>
      </c>
      <c r="C30691" s="7" t="n">
        <v>2</v>
      </c>
      <c r="D30691" s="7" t="n">
        <v>16</v>
      </c>
    </row>
    <row r="30692" spans="1:21">
      <c r="A30692" t="s">
        <v>4</v>
      </c>
      <c r="B30692" s="4" t="s">
        <v>5</v>
      </c>
      <c r="C30692" s="4" t="s">
        <v>10</v>
      </c>
      <c r="D30692" s="4" t="s">
        <v>13</v>
      </c>
      <c r="E30692" s="4" t="s">
        <v>13</v>
      </c>
      <c r="F30692" s="4" t="s">
        <v>6</v>
      </c>
    </row>
    <row r="30693" spans="1:21">
      <c r="A30693" t="n">
        <v>247790</v>
      </c>
      <c r="B30693" s="64" t="n">
        <v>47</v>
      </c>
      <c r="C30693" s="7" t="n">
        <v>2</v>
      </c>
      <c r="D30693" s="7" t="n">
        <v>0</v>
      </c>
      <c r="E30693" s="7" t="n">
        <v>0</v>
      </c>
      <c r="F30693" s="7" t="s">
        <v>1053</v>
      </c>
    </row>
    <row r="30694" spans="1:21">
      <c r="A30694" t="s">
        <v>4</v>
      </c>
      <c r="B30694" s="4" t="s">
        <v>5</v>
      </c>
      <c r="C30694" s="4" t="s">
        <v>10</v>
      </c>
    </row>
    <row r="30695" spans="1:21">
      <c r="A30695" t="n">
        <v>247812</v>
      </c>
      <c r="B30695" s="35" t="n">
        <v>16</v>
      </c>
      <c r="C30695" s="7" t="n">
        <v>0</v>
      </c>
    </row>
    <row r="30696" spans="1:21">
      <c r="A30696" t="s">
        <v>4</v>
      </c>
      <c r="B30696" s="4" t="s">
        <v>5</v>
      </c>
      <c r="C30696" s="4" t="s">
        <v>10</v>
      </c>
      <c r="D30696" s="4" t="s">
        <v>13</v>
      </c>
      <c r="E30696" s="4" t="s">
        <v>6</v>
      </c>
      <c r="F30696" s="4" t="s">
        <v>22</v>
      </c>
      <c r="G30696" s="4" t="s">
        <v>22</v>
      </c>
      <c r="H30696" s="4" t="s">
        <v>22</v>
      </c>
    </row>
    <row r="30697" spans="1:21">
      <c r="A30697" t="n">
        <v>247815</v>
      </c>
      <c r="B30697" s="39" t="n">
        <v>48</v>
      </c>
      <c r="C30697" s="7" t="n">
        <v>2</v>
      </c>
      <c r="D30697" s="7" t="n">
        <v>0</v>
      </c>
      <c r="E30697" s="7" t="s">
        <v>408</v>
      </c>
      <c r="F30697" s="7" t="n">
        <v>0</v>
      </c>
      <c r="G30697" s="7" t="n">
        <v>1</v>
      </c>
      <c r="H30697" s="7" t="n">
        <v>0</v>
      </c>
    </row>
    <row r="30698" spans="1:21">
      <c r="A30698" t="s">
        <v>4</v>
      </c>
      <c r="B30698" s="4" t="s">
        <v>5</v>
      </c>
      <c r="C30698" s="4" t="s">
        <v>10</v>
      </c>
      <c r="D30698" s="4" t="s">
        <v>9</v>
      </c>
    </row>
    <row r="30699" spans="1:21">
      <c r="A30699" t="n">
        <v>247839</v>
      </c>
      <c r="B30699" s="41" t="n">
        <v>43</v>
      </c>
      <c r="C30699" s="7" t="n">
        <v>3</v>
      </c>
      <c r="D30699" s="7" t="n">
        <v>16</v>
      </c>
    </row>
    <row r="30700" spans="1:21">
      <c r="A30700" t="s">
        <v>4</v>
      </c>
      <c r="B30700" s="4" t="s">
        <v>5</v>
      </c>
      <c r="C30700" s="4" t="s">
        <v>10</v>
      </c>
      <c r="D30700" s="4" t="s">
        <v>13</v>
      </c>
      <c r="E30700" s="4" t="s">
        <v>13</v>
      </c>
      <c r="F30700" s="4" t="s">
        <v>6</v>
      </c>
    </row>
    <row r="30701" spans="1:21">
      <c r="A30701" t="n">
        <v>247846</v>
      </c>
      <c r="B30701" s="64" t="n">
        <v>47</v>
      </c>
      <c r="C30701" s="7" t="n">
        <v>3</v>
      </c>
      <c r="D30701" s="7" t="n">
        <v>0</v>
      </c>
      <c r="E30701" s="7" t="n">
        <v>0</v>
      </c>
      <c r="F30701" s="7" t="s">
        <v>1053</v>
      </c>
    </row>
    <row r="30702" spans="1:21">
      <c r="A30702" t="s">
        <v>4</v>
      </c>
      <c r="B30702" s="4" t="s">
        <v>5</v>
      </c>
      <c r="C30702" s="4" t="s">
        <v>10</v>
      </c>
    </row>
    <row r="30703" spans="1:21">
      <c r="A30703" t="n">
        <v>247868</v>
      </c>
      <c r="B30703" s="35" t="n">
        <v>16</v>
      </c>
      <c r="C30703" s="7" t="n">
        <v>0</v>
      </c>
    </row>
    <row r="30704" spans="1:21">
      <c r="A30704" t="s">
        <v>4</v>
      </c>
      <c r="B30704" s="4" t="s">
        <v>5</v>
      </c>
      <c r="C30704" s="4" t="s">
        <v>10</v>
      </c>
      <c r="D30704" s="4" t="s">
        <v>13</v>
      </c>
      <c r="E30704" s="4" t="s">
        <v>6</v>
      </c>
      <c r="F30704" s="4" t="s">
        <v>22</v>
      </c>
      <c r="G30704" s="4" t="s">
        <v>22</v>
      </c>
      <c r="H30704" s="4" t="s">
        <v>22</v>
      </c>
    </row>
    <row r="30705" spans="1:8">
      <c r="A30705" t="n">
        <v>247871</v>
      </c>
      <c r="B30705" s="39" t="n">
        <v>48</v>
      </c>
      <c r="C30705" s="7" t="n">
        <v>3</v>
      </c>
      <c r="D30705" s="7" t="n">
        <v>0</v>
      </c>
      <c r="E30705" s="7" t="s">
        <v>408</v>
      </c>
      <c r="F30705" s="7" t="n">
        <v>0</v>
      </c>
      <c r="G30705" s="7" t="n">
        <v>1</v>
      </c>
      <c r="H30705" s="7" t="n">
        <v>0</v>
      </c>
    </row>
    <row r="30706" spans="1:8">
      <c r="A30706" t="s">
        <v>4</v>
      </c>
      <c r="B30706" s="4" t="s">
        <v>5</v>
      </c>
      <c r="C30706" s="4" t="s">
        <v>10</v>
      </c>
      <c r="D30706" s="4" t="s">
        <v>9</v>
      </c>
    </row>
    <row r="30707" spans="1:8">
      <c r="A30707" t="n">
        <v>247895</v>
      </c>
      <c r="B30707" s="41" t="n">
        <v>43</v>
      </c>
      <c r="C30707" s="7" t="n">
        <v>4</v>
      </c>
      <c r="D30707" s="7" t="n">
        <v>16</v>
      </c>
    </row>
    <row r="30708" spans="1:8">
      <c r="A30708" t="s">
        <v>4</v>
      </c>
      <c r="B30708" s="4" t="s">
        <v>5</v>
      </c>
      <c r="C30708" s="4" t="s">
        <v>10</v>
      </c>
      <c r="D30708" s="4" t="s">
        <v>13</v>
      </c>
      <c r="E30708" s="4" t="s">
        <v>13</v>
      </c>
      <c r="F30708" s="4" t="s">
        <v>6</v>
      </c>
    </row>
    <row r="30709" spans="1:8">
      <c r="A30709" t="n">
        <v>247902</v>
      </c>
      <c r="B30709" s="64" t="n">
        <v>47</v>
      </c>
      <c r="C30709" s="7" t="n">
        <v>4</v>
      </c>
      <c r="D30709" s="7" t="n">
        <v>0</v>
      </c>
      <c r="E30709" s="7" t="n">
        <v>0</v>
      </c>
      <c r="F30709" s="7" t="s">
        <v>1053</v>
      </c>
    </row>
    <row r="30710" spans="1:8">
      <c r="A30710" t="s">
        <v>4</v>
      </c>
      <c r="B30710" s="4" t="s">
        <v>5</v>
      </c>
      <c r="C30710" s="4" t="s">
        <v>10</v>
      </c>
    </row>
    <row r="30711" spans="1:8">
      <c r="A30711" t="n">
        <v>247924</v>
      </c>
      <c r="B30711" s="35" t="n">
        <v>16</v>
      </c>
      <c r="C30711" s="7" t="n">
        <v>0</v>
      </c>
    </row>
    <row r="30712" spans="1:8">
      <c r="A30712" t="s">
        <v>4</v>
      </c>
      <c r="B30712" s="4" t="s">
        <v>5</v>
      </c>
      <c r="C30712" s="4" t="s">
        <v>10</v>
      </c>
      <c r="D30712" s="4" t="s">
        <v>13</v>
      </c>
      <c r="E30712" s="4" t="s">
        <v>6</v>
      </c>
      <c r="F30712" s="4" t="s">
        <v>22</v>
      </c>
      <c r="G30712" s="4" t="s">
        <v>22</v>
      </c>
      <c r="H30712" s="4" t="s">
        <v>22</v>
      </c>
    </row>
    <row r="30713" spans="1:8">
      <c r="A30713" t="n">
        <v>247927</v>
      </c>
      <c r="B30713" s="39" t="n">
        <v>48</v>
      </c>
      <c r="C30713" s="7" t="n">
        <v>4</v>
      </c>
      <c r="D30713" s="7" t="n">
        <v>0</v>
      </c>
      <c r="E30713" s="7" t="s">
        <v>408</v>
      </c>
      <c r="F30713" s="7" t="n">
        <v>0</v>
      </c>
      <c r="G30713" s="7" t="n">
        <v>1</v>
      </c>
      <c r="H30713" s="7" t="n">
        <v>0</v>
      </c>
    </row>
    <row r="30714" spans="1:8">
      <c r="A30714" t="s">
        <v>4</v>
      </c>
      <c r="B30714" s="4" t="s">
        <v>5</v>
      </c>
      <c r="C30714" s="4" t="s">
        <v>10</v>
      </c>
      <c r="D30714" s="4" t="s">
        <v>9</v>
      </c>
    </row>
    <row r="30715" spans="1:8">
      <c r="A30715" t="n">
        <v>247951</v>
      </c>
      <c r="B30715" s="41" t="n">
        <v>43</v>
      </c>
      <c r="C30715" s="7" t="n">
        <v>5</v>
      </c>
      <c r="D30715" s="7" t="n">
        <v>16</v>
      </c>
    </row>
    <row r="30716" spans="1:8">
      <c r="A30716" t="s">
        <v>4</v>
      </c>
      <c r="B30716" s="4" t="s">
        <v>5</v>
      </c>
      <c r="C30716" s="4" t="s">
        <v>10</v>
      </c>
      <c r="D30716" s="4" t="s">
        <v>13</v>
      </c>
      <c r="E30716" s="4" t="s">
        <v>13</v>
      </c>
      <c r="F30716" s="4" t="s">
        <v>6</v>
      </c>
    </row>
    <row r="30717" spans="1:8">
      <c r="A30717" t="n">
        <v>247958</v>
      </c>
      <c r="B30717" s="64" t="n">
        <v>47</v>
      </c>
      <c r="C30717" s="7" t="n">
        <v>5</v>
      </c>
      <c r="D30717" s="7" t="n">
        <v>0</v>
      </c>
      <c r="E30717" s="7" t="n">
        <v>0</v>
      </c>
      <c r="F30717" s="7" t="s">
        <v>1053</v>
      </c>
    </row>
    <row r="30718" spans="1:8">
      <c r="A30718" t="s">
        <v>4</v>
      </c>
      <c r="B30718" s="4" t="s">
        <v>5</v>
      </c>
      <c r="C30718" s="4" t="s">
        <v>10</v>
      </c>
    </row>
    <row r="30719" spans="1:8">
      <c r="A30719" t="n">
        <v>247980</v>
      </c>
      <c r="B30719" s="35" t="n">
        <v>16</v>
      </c>
      <c r="C30719" s="7" t="n">
        <v>0</v>
      </c>
    </row>
    <row r="30720" spans="1:8">
      <c r="A30720" t="s">
        <v>4</v>
      </c>
      <c r="B30720" s="4" t="s">
        <v>5</v>
      </c>
      <c r="C30720" s="4" t="s">
        <v>10</v>
      </c>
      <c r="D30720" s="4" t="s">
        <v>13</v>
      </c>
      <c r="E30720" s="4" t="s">
        <v>6</v>
      </c>
      <c r="F30720" s="4" t="s">
        <v>22</v>
      </c>
      <c r="G30720" s="4" t="s">
        <v>22</v>
      </c>
      <c r="H30720" s="4" t="s">
        <v>22</v>
      </c>
    </row>
    <row r="30721" spans="1:8">
      <c r="A30721" t="n">
        <v>247983</v>
      </c>
      <c r="B30721" s="39" t="n">
        <v>48</v>
      </c>
      <c r="C30721" s="7" t="n">
        <v>5</v>
      </c>
      <c r="D30721" s="7" t="n">
        <v>0</v>
      </c>
      <c r="E30721" s="7" t="s">
        <v>408</v>
      </c>
      <c r="F30721" s="7" t="n">
        <v>0</v>
      </c>
      <c r="G30721" s="7" t="n">
        <v>1</v>
      </c>
      <c r="H30721" s="7" t="n">
        <v>0</v>
      </c>
    </row>
    <row r="30722" spans="1:8">
      <c r="A30722" t="s">
        <v>4</v>
      </c>
      <c r="B30722" s="4" t="s">
        <v>5</v>
      </c>
      <c r="C30722" s="4" t="s">
        <v>10</v>
      </c>
      <c r="D30722" s="4" t="s">
        <v>9</v>
      </c>
    </row>
    <row r="30723" spans="1:8">
      <c r="A30723" t="n">
        <v>248007</v>
      </c>
      <c r="B30723" s="41" t="n">
        <v>43</v>
      </c>
      <c r="C30723" s="7" t="n">
        <v>6</v>
      </c>
      <c r="D30723" s="7" t="n">
        <v>16</v>
      </c>
    </row>
    <row r="30724" spans="1:8">
      <c r="A30724" t="s">
        <v>4</v>
      </c>
      <c r="B30724" s="4" t="s">
        <v>5</v>
      </c>
      <c r="C30724" s="4" t="s">
        <v>10</v>
      </c>
      <c r="D30724" s="4" t="s">
        <v>13</v>
      </c>
      <c r="E30724" s="4" t="s">
        <v>13</v>
      </c>
      <c r="F30724" s="4" t="s">
        <v>6</v>
      </c>
    </row>
    <row r="30725" spans="1:8">
      <c r="A30725" t="n">
        <v>248014</v>
      </c>
      <c r="B30725" s="64" t="n">
        <v>47</v>
      </c>
      <c r="C30725" s="7" t="n">
        <v>6</v>
      </c>
      <c r="D30725" s="7" t="n">
        <v>0</v>
      </c>
      <c r="E30725" s="7" t="n">
        <v>0</v>
      </c>
      <c r="F30725" s="7" t="s">
        <v>1053</v>
      </c>
    </row>
    <row r="30726" spans="1:8">
      <c r="A30726" t="s">
        <v>4</v>
      </c>
      <c r="B30726" s="4" t="s">
        <v>5</v>
      </c>
      <c r="C30726" s="4" t="s">
        <v>10</v>
      </c>
    </row>
    <row r="30727" spans="1:8">
      <c r="A30727" t="n">
        <v>248036</v>
      </c>
      <c r="B30727" s="35" t="n">
        <v>16</v>
      </c>
      <c r="C30727" s="7" t="n">
        <v>0</v>
      </c>
    </row>
    <row r="30728" spans="1:8">
      <c r="A30728" t="s">
        <v>4</v>
      </c>
      <c r="B30728" s="4" t="s">
        <v>5</v>
      </c>
      <c r="C30728" s="4" t="s">
        <v>10</v>
      </c>
      <c r="D30728" s="4" t="s">
        <v>13</v>
      </c>
      <c r="E30728" s="4" t="s">
        <v>6</v>
      </c>
      <c r="F30728" s="4" t="s">
        <v>22</v>
      </c>
      <c r="G30728" s="4" t="s">
        <v>22</v>
      </c>
      <c r="H30728" s="4" t="s">
        <v>22</v>
      </c>
    </row>
    <row r="30729" spans="1:8">
      <c r="A30729" t="n">
        <v>248039</v>
      </c>
      <c r="B30729" s="39" t="n">
        <v>48</v>
      </c>
      <c r="C30729" s="7" t="n">
        <v>6</v>
      </c>
      <c r="D30729" s="7" t="n">
        <v>0</v>
      </c>
      <c r="E30729" s="7" t="s">
        <v>408</v>
      </c>
      <c r="F30729" s="7" t="n">
        <v>0</v>
      </c>
      <c r="G30729" s="7" t="n">
        <v>1</v>
      </c>
      <c r="H30729" s="7" t="n">
        <v>0</v>
      </c>
    </row>
    <row r="30730" spans="1:8">
      <c r="A30730" t="s">
        <v>4</v>
      </c>
      <c r="B30730" s="4" t="s">
        <v>5</v>
      </c>
      <c r="C30730" s="4" t="s">
        <v>10</v>
      </c>
      <c r="D30730" s="4" t="s">
        <v>9</v>
      </c>
    </row>
    <row r="30731" spans="1:8">
      <c r="A30731" t="n">
        <v>248063</v>
      </c>
      <c r="B30731" s="41" t="n">
        <v>43</v>
      </c>
      <c r="C30731" s="7" t="n">
        <v>7</v>
      </c>
      <c r="D30731" s="7" t="n">
        <v>16</v>
      </c>
    </row>
    <row r="30732" spans="1:8">
      <c r="A30732" t="s">
        <v>4</v>
      </c>
      <c r="B30732" s="4" t="s">
        <v>5</v>
      </c>
      <c r="C30732" s="4" t="s">
        <v>10</v>
      </c>
      <c r="D30732" s="4" t="s">
        <v>13</v>
      </c>
      <c r="E30732" s="4" t="s">
        <v>13</v>
      </c>
      <c r="F30732" s="4" t="s">
        <v>6</v>
      </c>
    </row>
    <row r="30733" spans="1:8">
      <c r="A30733" t="n">
        <v>248070</v>
      </c>
      <c r="B30733" s="64" t="n">
        <v>47</v>
      </c>
      <c r="C30733" s="7" t="n">
        <v>7</v>
      </c>
      <c r="D30733" s="7" t="n">
        <v>0</v>
      </c>
      <c r="E30733" s="7" t="n">
        <v>0</v>
      </c>
      <c r="F30733" s="7" t="s">
        <v>1053</v>
      </c>
    </row>
    <row r="30734" spans="1:8">
      <c r="A30734" t="s">
        <v>4</v>
      </c>
      <c r="B30734" s="4" t="s">
        <v>5</v>
      </c>
      <c r="C30734" s="4" t="s">
        <v>10</v>
      </c>
    </row>
    <row r="30735" spans="1:8">
      <c r="A30735" t="n">
        <v>248092</v>
      </c>
      <c r="B30735" s="35" t="n">
        <v>16</v>
      </c>
      <c r="C30735" s="7" t="n">
        <v>0</v>
      </c>
    </row>
    <row r="30736" spans="1:8">
      <c r="A30736" t="s">
        <v>4</v>
      </c>
      <c r="B30736" s="4" t="s">
        <v>5</v>
      </c>
      <c r="C30736" s="4" t="s">
        <v>10</v>
      </c>
      <c r="D30736" s="4" t="s">
        <v>13</v>
      </c>
      <c r="E30736" s="4" t="s">
        <v>6</v>
      </c>
      <c r="F30736" s="4" t="s">
        <v>22</v>
      </c>
      <c r="G30736" s="4" t="s">
        <v>22</v>
      </c>
      <c r="H30736" s="4" t="s">
        <v>22</v>
      </c>
    </row>
    <row r="30737" spans="1:8">
      <c r="A30737" t="n">
        <v>248095</v>
      </c>
      <c r="B30737" s="39" t="n">
        <v>48</v>
      </c>
      <c r="C30737" s="7" t="n">
        <v>7</v>
      </c>
      <c r="D30737" s="7" t="n">
        <v>0</v>
      </c>
      <c r="E30737" s="7" t="s">
        <v>408</v>
      </c>
      <c r="F30737" s="7" t="n">
        <v>0</v>
      </c>
      <c r="G30737" s="7" t="n">
        <v>1</v>
      </c>
      <c r="H30737" s="7" t="n">
        <v>0</v>
      </c>
    </row>
    <row r="30738" spans="1:8">
      <c r="A30738" t="s">
        <v>4</v>
      </c>
      <c r="B30738" s="4" t="s">
        <v>5</v>
      </c>
      <c r="C30738" s="4" t="s">
        <v>10</v>
      </c>
      <c r="D30738" s="4" t="s">
        <v>9</v>
      </c>
    </row>
    <row r="30739" spans="1:8">
      <c r="A30739" t="n">
        <v>248119</v>
      </c>
      <c r="B30739" s="41" t="n">
        <v>43</v>
      </c>
      <c r="C30739" s="7" t="n">
        <v>8</v>
      </c>
      <c r="D30739" s="7" t="n">
        <v>16</v>
      </c>
    </row>
    <row r="30740" spans="1:8">
      <c r="A30740" t="s">
        <v>4</v>
      </c>
      <c r="B30740" s="4" t="s">
        <v>5</v>
      </c>
      <c r="C30740" s="4" t="s">
        <v>10</v>
      </c>
      <c r="D30740" s="4" t="s">
        <v>13</v>
      </c>
      <c r="E30740" s="4" t="s">
        <v>13</v>
      </c>
      <c r="F30740" s="4" t="s">
        <v>6</v>
      </c>
    </row>
    <row r="30741" spans="1:8">
      <c r="A30741" t="n">
        <v>248126</v>
      </c>
      <c r="B30741" s="64" t="n">
        <v>47</v>
      </c>
      <c r="C30741" s="7" t="n">
        <v>8</v>
      </c>
      <c r="D30741" s="7" t="n">
        <v>0</v>
      </c>
      <c r="E30741" s="7" t="n">
        <v>0</v>
      </c>
      <c r="F30741" s="7" t="s">
        <v>1053</v>
      </c>
    </row>
    <row r="30742" spans="1:8">
      <c r="A30742" t="s">
        <v>4</v>
      </c>
      <c r="B30742" s="4" t="s">
        <v>5</v>
      </c>
      <c r="C30742" s="4" t="s">
        <v>10</v>
      </c>
    </row>
    <row r="30743" spans="1:8">
      <c r="A30743" t="n">
        <v>248148</v>
      </c>
      <c r="B30743" s="35" t="n">
        <v>16</v>
      </c>
      <c r="C30743" s="7" t="n">
        <v>0</v>
      </c>
    </row>
    <row r="30744" spans="1:8">
      <c r="A30744" t="s">
        <v>4</v>
      </c>
      <c r="B30744" s="4" t="s">
        <v>5</v>
      </c>
      <c r="C30744" s="4" t="s">
        <v>10</v>
      </c>
      <c r="D30744" s="4" t="s">
        <v>13</v>
      </c>
      <c r="E30744" s="4" t="s">
        <v>6</v>
      </c>
      <c r="F30744" s="4" t="s">
        <v>22</v>
      </c>
      <c r="G30744" s="4" t="s">
        <v>22</v>
      </c>
      <c r="H30744" s="4" t="s">
        <v>22</v>
      </c>
    </row>
    <row r="30745" spans="1:8">
      <c r="A30745" t="n">
        <v>248151</v>
      </c>
      <c r="B30745" s="39" t="n">
        <v>48</v>
      </c>
      <c r="C30745" s="7" t="n">
        <v>8</v>
      </c>
      <c r="D30745" s="7" t="n">
        <v>0</v>
      </c>
      <c r="E30745" s="7" t="s">
        <v>408</v>
      </c>
      <c r="F30745" s="7" t="n">
        <v>0</v>
      </c>
      <c r="G30745" s="7" t="n">
        <v>1</v>
      </c>
      <c r="H30745" s="7" t="n">
        <v>0</v>
      </c>
    </row>
    <row r="30746" spans="1:8">
      <c r="A30746" t="s">
        <v>4</v>
      </c>
      <c r="B30746" s="4" t="s">
        <v>5</v>
      </c>
      <c r="C30746" s="4" t="s">
        <v>10</v>
      </c>
      <c r="D30746" s="4" t="s">
        <v>9</v>
      </c>
    </row>
    <row r="30747" spans="1:8">
      <c r="A30747" t="n">
        <v>248175</v>
      </c>
      <c r="B30747" s="41" t="n">
        <v>43</v>
      </c>
      <c r="C30747" s="7" t="n">
        <v>9</v>
      </c>
      <c r="D30747" s="7" t="n">
        <v>16</v>
      </c>
    </row>
    <row r="30748" spans="1:8">
      <c r="A30748" t="s">
        <v>4</v>
      </c>
      <c r="B30748" s="4" t="s">
        <v>5</v>
      </c>
      <c r="C30748" s="4" t="s">
        <v>10</v>
      </c>
      <c r="D30748" s="4" t="s">
        <v>13</v>
      </c>
      <c r="E30748" s="4" t="s">
        <v>13</v>
      </c>
      <c r="F30748" s="4" t="s">
        <v>6</v>
      </c>
    </row>
    <row r="30749" spans="1:8">
      <c r="A30749" t="n">
        <v>248182</v>
      </c>
      <c r="B30749" s="64" t="n">
        <v>47</v>
      </c>
      <c r="C30749" s="7" t="n">
        <v>9</v>
      </c>
      <c r="D30749" s="7" t="n">
        <v>0</v>
      </c>
      <c r="E30749" s="7" t="n">
        <v>0</v>
      </c>
      <c r="F30749" s="7" t="s">
        <v>1053</v>
      </c>
    </row>
    <row r="30750" spans="1:8">
      <c r="A30750" t="s">
        <v>4</v>
      </c>
      <c r="B30750" s="4" t="s">
        <v>5</v>
      </c>
      <c r="C30750" s="4" t="s">
        <v>10</v>
      </c>
    </row>
    <row r="30751" spans="1:8">
      <c r="A30751" t="n">
        <v>248204</v>
      </c>
      <c r="B30751" s="35" t="n">
        <v>16</v>
      </c>
      <c r="C30751" s="7" t="n">
        <v>0</v>
      </c>
    </row>
    <row r="30752" spans="1:8">
      <c r="A30752" t="s">
        <v>4</v>
      </c>
      <c r="B30752" s="4" t="s">
        <v>5</v>
      </c>
      <c r="C30752" s="4" t="s">
        <v>10</v>
      </c>
      <c r="D30752" s="4" t="s">
        <v>13</v>
      </c>
      <c r="E30752" s="4" t="s">
        <v>6</v>
      </c>
      <c r="F30752" s="4" t="s">
        <v>22</v>
      </c>
      <c r="G30752" s="4" t="s">
        <v>22</v>
      </c>
      <c r="H30752" s="4" t="s">
        <v>22</v>
      </c>
    </row>
    <row r="30753" spans="1:8">
      <c r="A30753" t="n">
        <v>248207</v>
      </c>
      <c r="B30753" s="39" t="n">
        <v>48</v>
      </c>
      <c r="C30753" s="7" t="n">
        <v>9</v>
      </c>
      <c r="D30753" s="7" t="n">
        <v>0</v>
      </c>
      <c r="E30753" s="7" t="s">
        <v>408</v>
      </c>
      <c r="F30753" s="7" t="n">
        <v>0</v>
      </c>
      <c r="G30753" s="7" t="n">
        <v>1</v>
      </c>
      <c r="H30753" s="7" t="n">
        <v>0</v>
      </c>
    </row>
    <row r="30754" spans="1:8">
      <c r="A30754" t="s">
        <v>4</v>
      </c>
      <c r="B30754" s="4" t="s">
        <v>5</v>
      </c>
      <c r="C30754" s="4" t="s">
        <v>10</v>
      </c>
      <c r="D30754" s="4" t="s">
        <v>22</v>
      </c>
      <c r="E30754" s="4" t="s">
        <v>22</v>
      </c>
      <c r="F30754" s="4" t="s">
        <v>22</v>
      </c>
      <c r="G30754" s="4" t="s">
        <v>22</v>
      </c>
    </row>
    <row r="30755" spans="1:8">
      <c r="A30755" t="n">
        <v>248231</v>
      </c>
      <c r="B30755" s="24" t="n">
        <v>46</v>
      </c>
      <c r="C30755" s="7" t="n">
        <v>1</v>
      </c>
      <c r="D30755" s="7" t="n">
        <v>10.5100002288818</v>
      </c>
      <c r="E30755" s="7" t="n">
        <v>0</v>
      </c>
      <c r="F30755" s="7" t="n">
        <v>-20.0200004577637</v>
      </c>
      <c r="G30755" s="7" t="n">
        <v>304.200012207031</v>
      </c>
    </row>
    <row r="30756" spans="1:8">
      <c r="A30756" t="s">
        <v>4</v>
      </c>
      <c r="B30756" s="4" t="s">
        <v>5</v>
      </c>
      <c r="C30756" s="4" t="s">
        <v>10</v>
      </c>
      <c r="D30756" s="4" t="s">
        <v>22</v>
      </c>
      <c r="E30756" s="4" t="s">
        <v>22</v>
      </c>
      <c r="F30756" s="4" t="s">
        <v>22</v>
      </c>
      <c r="G30756" s="4" t="s">
        <v>22</v>
      </c>
    </row>
    <row r="30757" spans="1:8">
      <c r="A30757" t="n">
        <v>248250</v>
      </c>
      <c r="B30757" s="24" t="n">
        <v>46</v>
      </c>
      <c r="C30757" s="7" t="n">
        <v>2</v>
      </c>
      <c r="D30757" s="7" t="n">
        <v>12.1899995803833</v>
      </c>
      <c r="E30757" s="7" t="n">
        <v>0</v>
      </c>
      <c r="F30757" s="7" t="n">
        <v>-20.25</v>
      </c>
      <c r="G30757" s="7" t="n">
        <v>295.299987792969</v>
      </c>
    </row>
    <row r="30758" spans="1:8">
      <c r="A30758" t="s">
        <v>4</v>
      </c>
      <c r="B30758" s="4" t="s">
        <v>5</v>
      </c>
      <c r="C30758" s="4" t="s">
        <v>10</v>
      </c>
      <c r="D30758" s="4" t="s">
        <v>22</v>
      </c>
      <c r="E30758" s="4" t="s">
        <v>22</v>
      </c>
      <c r="F30758" s="4" t="s">
        <v>22</v>
      </c>
      <c r="G30758" s="4" t="s">
        <v>22</v>
      </c>
    </row>
    <row r="30759" spans="1:8">
      <c r="A30759" t="n">
        <v>248269</v>
      </c>
      <c r="B30759" s="24" t="n">
        <v>46</v>
      </c>
      <c r="C30759" s="7" t="n">
        <v>3</v>
      </c>
      <c r="D30759" s="7" t="n">
        <v>11.1899995803833</v>
      </c>
      <c r="E30759" s="7" t="n">
        <v>0</v>
      </c>
      <c r="F30759" s="7" t="n">
        <v>-21.6000003814697</v>
      </c>
      <c r="G30759" s="7" t="n">
        <v>310</v>
      </c>
    </row>
    <row r="30760" spans="1:8">
      <c r="A30760" t="s">
        <v>4</v>
      </c>
      <c r="B30760" s="4" t="s">
        <v>5</v>
      </c>
      <c r="C30760" s="4" t="s">
        <v>10</v>
      </c>
      <c r="D30760" s="4" t="s">
        <v>22</v>
      </c>
      <c r="E30760" s="4" t="s">
        <v>22</v>
      </c>
      <c r="F30760" s="4" t="s">
        <v>22</v>
      </c>
      <c r="G30760" s="4" t="s">
        <v>22</v>
      </c>
    </row>
    <row r="30761" spans="1:8">
      <c r="A30761" t="n">
        <v>248288</v>
      </c>
      <c r="B30761" s="24" t="n">
        <v>46</v>
      </c>
      <c r="C30761" s="7" t="n">
        <v>4</v>
      </c>
      <c r="D30761" s="7" t="n">
        <v>9.27999973297119</v>
      </c>
      <c r="E30761" s="7" t="n">
        <v>0</v>
      </c>
      <c r="F30761" s="7" t="n">
        <v>-21.3899993896484</v>
      </c>
      <c r="G30761" s="7" t="n">
        <v>313.200012207031</v>
      </c>
    </row>
    <row r="30762" spans="1:8">
      <c r="A30762" t="s">
        <v>4</v>
      </c>
      <c r="B30762" s="4" t="s">
        <v>5</v>
      </c>
      <c r="C30762" s="4" t="s">
        <v>10</v>
      </c>
      <c r="D30762" s="4" t="s">
        <v>22</v>
      </c>
      <c r="E30762" s="4" t="s">
        <v>22</v>
      </c>
      <c r="F30762" s="4" t="s">
        <v>22</v>
      </c>
      <c r="G30762" s="4" t="s">
        <v>22</v>
      </c>
    </row>
    <row r="30763" spans="1:8">
      <c r="A30763" t="n">
        <v>248307</v>
      </c>
      <c r="B30763" s="24" t="n">
        <v>46</v>
      </c>
      <c r="C30763" s="7" t="n">
        <v>5</v>
      </c>
      <c r="D30763" s="7" t="n">
        <v>10.210000038147</v>
      </c>
      <c r="E30763" s="7" t="n">
        <v>0</v>
      </c>
      <c r="F30763" s="7" t="n">
        <v>-22.6100006103516</v>
      </c>
      <c r="G30763" s="7" t="n">
        <v>315.100006103516</v>
      </c>
    </row>
    <row r="30764" spans="1:8">
      <c r="A30764" t="s">
        <v>4</v>
      </c>
      <c r="B30764" s="4" t="s">
        <v>5</v>
      </c>
      <c r="C30764" s="4" t="s">
        <v>10</v>
      </c>
      <c r="D30764" s="4" t="s">
        <v>22</v>
      </c>
      <c r="E30764" s="4" t="s">
        <v>22</v>
      </c>
      <c r="F30764" s="4" t="s">
        <v>22</v>
      </c>
      <c r="G30764" s="4" t="s">
        <v>22</v>
      </c>
    </row>
    <row r="30765" spans="1:8">
      <c r="A30765" t="n">
        <v>248326</v>
      </c>
      <c r="B30765" s="24" t="n">
        <v>46</v>
      </c>
      <c r="C30765" s="7" t="n">
        <v>6</v>
      </c>
      <c r="D30765" s="7" t="n">
        <v>8.84000015258789</v>
      </c>
      <c r="E30765" s="7" t="n">
        <v>0</v>
      </c>
      <c r="F30765" s="7" t="n">
        <v>-19.5</v>
      </c>
      <c r="G30765" s="7" t="n">
        <v>310.200012207031</v>
      </c>
    </row>
    <row r="30766" spans="1:8">
      <c r="A30766" t="s">
        <v>4</v>
      </c>
      <c r="B30766" s="4" t="s">
        <v>5</v>
      </c>
      <c r="C30766" s="4" t="s">
        <v>10</v>
      </c>
      <c r="D30766" s="4" t="s">
        <v>22</v>
      </c>
      <c r="E30766" s="4" t="s">
        <v>22</v>
      </c>
      <c r="F30766" s="4" t="s">
        <v>22</v>
      </c>
      <c r="G30766" s="4" t="s">
        <v>22</v>
      </c>
    </row>
    <row r="30767" spans="1:8">
      <c r="A30767" t="n">
        <v>248345</v>
      </c>
      <c r="B30767" s="24" t="n">
        <v>46</v>
      </c>
      <c r="C30767" s="7" t="n">
        <v>7</v>
      </c>
      <c r="D30767" s="7" t="n">
        <v>7.86999988555908</v>
      </c>
      <c r="E30767" s="7" t="n">
        <v>0</v>
      </c>
      <c r="F30767" s="7" t="n">
        <v>-21.2600002288818</v>
      </c>
      <c r="G30767" s="7" t="n">
        <v>319.100006103516</v>
      </c>
    </row>
    <row r="30768" spans="1:8">
      <c r="A30768" t="s">
        <v>4</v>
      </c>
      <c r="B30768" s="4" t="s">
        <v>5</v>
      </c>
      <c r="C30768" s="4" t="s">
        <v>10</v>
      </c>
      <c r="D30768" s="4" t="s">
        <v>22</v>
      </c>
      <c r="E30768" s="4" t="s">
        <v>22</v>
      </c>
      <c r="F30768" s="4" t="s">
        <v>22</v>
      </c>
      <c r="G30768" s="4" t="s">
        <v>22</v>
      </c>
    </row>
    <row r="30769" spans="1:8">
      <c r="A30769" t="n">
        <v>248364</v>
      </c>
      <c r="B30769" s="24" t="n">
        <v>46</v>
      </c>
      <c r="C30769" s="7" t="n">
        <v>8</v>
      </c>
      <c r="D30769" s="7" t="n">
        <v>11.8199996948242</v>
      </c>
      <c r="E30769" s="7" t="n">
        <v>0</v>
      </c>
      <c r="F30769" s="7" t="n">
        <v>-18.7900009155273</v>
      </c>
      <c r="G30769" s="7" t="n">
        <v>286.399993896484</v>
      </c>
    </row>
    <row r="30770" spans="1:8">
      <c r="A30770" t="s">
        <v>4</v>
      </c>
      <c r="B30770" s="4" t="s">
        <v>5</v>
      </c>
      <c r="C30770" s="4" t="s">
        <v>10</v>
      </c>
      <c r="D30770" s="4" t="s">
        <v>22</v>
      </c>
      <c r="E30770" s="4" t="s">
        <v>22</v>
      </c>
      <c r="F30770" s="4" t="s">
        <v>22</v>
      </c>
      <c r="G30770" s="4" t="s">
        <v>22</v>
      </c>
    </row>
    <row r="30771" spans="1:8">
      <c r="A30771" t="n">
        <v>248383</v>
      </c>
      <c r="B30771" s="24" t="n">
        <v>46</v>
      </c>
      <c r="C30771" s="7" t="n">
        <v>9</v>
      </c>
      <c r="D30771" s="7" t="n">
        <v>10.4200000762939</v>
      </c>
      <c r="E30771" s="7" t="n">
        <v>0</v>
      </c>
      <c r="F30771" s="7" t="n">
        <v>-18.5200004577637</v>
      </c>
      <c r="G30771" s="7" t="n">
        <v>303.700012207031</v>
      </c>
    </row>
    <row r="30772" spans="1:8">
      <c r="A30772" t="s">
        <v>4</v>
      </c>
      <c r="B30772" s="4" t="s">
        <v>5</v>
      </c>
      <c r="C30772" s="4" t="s">
        <v>10</v>
      </c>
      <c r="D30772" s="4" t="s">
        <v>13</v>
      </c>
      <c r="E30772" s="4" t="s">
        <v>6</v>
      </c>
      <c r="F30772" s="4" t="s">
        <v>22</v>
      </c>
      <c r="G30772" s="4" t="s">
        <v>22</v>
      </c>
      <c r="H30772" s="4" t="s">
        <v>22</v>
      </c>
    </row>
    <row r="30773" spans="1:8">
      <c r="A30773" t="n">
        <v>248402</v>
      </c>
      <c r="B30773" s="39" t="n">
        <v>48</v>
      </c>
      <c r="C30773" s="7" t="n">
        <v>1</v>
      </c>
      <c r="D30773" s="7" t="n">
        <v>0</v>
      </c>
      <c r="E30773" s="7" t="s">
        <v>996</v>
      </c>
      <c r="F30773" s="7" t="n">
        <v>0</v>
      </c>
      <c r="G30773" s="7" t="n">
        <v>1</v>
      </c>
      <c r="H30773" s="7" t="n">
        <v>0</v>
      </c>
    </row>
    <row r="30774" spans="1:8">
      <c r="A30774" t="s">
        <v>4</v>
      </c>
      <c r="B30774" s="4" t="s">
        <v>5</v>
      </c>
      <c r="C30774" s="4" t="s">
        <v>10</v>
      </c>
      <c r="D30774" s="4" t="s">
        <v>13</v>
      </c>
      <c r="E30774" s="4" t="s">
        <v>6</v>
      </c>
      <c r="F30774" s="4" t="s">
        <v>22</v>
      </c>
      <c r="G30774" s="4" t="s">
        <v>22</v>
      </c>
      <c r="H30774" s="4" t="s">
        <v>22</v>
      </c>
    </row>
    <row r="30775" spans="1:8">
      <c r="A30775" t="n">
        <v>248429</v>
      </c>
      <c r="B30775" s="39" t="n">
        <v>48</v>
      </c>
      <c r="C30775" s="7" t="n">
        <v>2</v>
      </c>
      <c r="D30775" s="7" t="n">
        <v>0</v>
      </c>
      <c r="E30775" s="7" t="s">
        <v>996</v>
      </c>
      <c r="F30775" s="7" t="n">
        <v>0</v>
      </c>
      <c r="G30775" s="7" t="n">
        <v>1</v>
      </c>
      <c r="H30775" s="7" t="n">
        <v>0</v>
      </c>
    </row>
    <row r="30776" spans="1:8">
      <c r="A30776" t="s">
        <v>4</v>
      </c>
      <c r="B30776" s="4" t="s">
        <v>5</v>
      </c>
      <c r="C30776" s="4" t="s">
        <v>10</v>
      </c>
      <c r="D30776" s="4" t="s">
        <v>13</v>
      </c>
      <c r="E30776" s="4" t="s">
        <v>6</v>
      </c>
      <c r="F30776" s="4" t="s">
        <v>22</v>
      </c>
      <c r="G30776" s="4" t="s">
        <v>22</v>
      </c>
      <c r="H30776" s="4" t="s">
        <v>22</v>
      </c>
    </row>
    <row r="30777" spans="1:8">
      <c r="A30777" t="n">
        <v>248456</v>
      </c>
      <c r="B30777" s="39" t="n">
        <v>48</v>
      </c>
      <c r="C30777" s="7" t="n">
        <v>3</v>
      </c>
      <c r="D30777" s="7" t="n">
        <v>0</v>
      </c>
      <c r="E30777" s="7" t="s">
        <v>996</v>
      </c>
      <c r="F30777" s="7" t="n">
        <v>0</v>
      </c>
      <c r="G30777" s="7" t="n">
        <v>1</v>
      </c>
      <c r="H30777" s="7" t="n">
        <v>0</v>
      </c>
    </row>
    <row r="30778" spans="1:8">
      <c r="A30778" t="s">
        <v>4</v>
      </c>
      <c r="B30778" s="4" t="s">
        <v>5</v>
      </c>
      <c r="C30778" s="4" t="s">
        <v>10</v>
      </c>
      <c r="D30778" s="4" t="s">
        <v>13</v>
      </c>
      <c r="E30778" s="4" t="s">
        <v>6</v>
      </c>
      <c r="F30778" s="4" t="s">
        <v>22</v>
      </c>
      <c r="G30778" s="4" t="s">
        <v>22</v>
      </c>
      <c r="H30778" s="4" t="s">
        <v>22</v>
      </c>
    </row>
    <row r="30779" spans="1:8">
      <c r="A30779" t="n">
        <v>248483</v>
      </c>
      <c r="B30779" s="39" t="n">
        <v>48</v>
      </c>
      <c r="C30779" s="7" t="n">
        <v>4</v>
      </c>
      <c r="D30779" s="7" t="n">
        <v>0</v>
      </c>
      <c r="E30779" s="7" t="s">
        <v>996</v>
      </c>
      <c r="F30779" s="7" t="n">
        <v>0</v>
      </c>
      <c r="G30779" s="7" t="n">
        <v>1</v>
      </c>
      <c r="H30779" s="7" t="n">
        <v>0</v>
      </c>
    </row>
    <row r="30780" spans="1:8">
      <c r="A30780" t="s">
        <v>4</v>
      </c>
      <c r="B30780" s="4" t="s">
        <v>5</v>
      </c>
      <c r="C30780" s="4" t="s">
        <v>10</v>
      </c>
      <c r="D30780" s="4" t="s">
        <v>13</v>
      </c>
      <c r="E30780" s="4" t="s">
        <v>6</v>
      </c>
      <c r="F30780" s="4" t="s">
        <v>22</v>
      </c>
      <c r="G30780" s="4" t="s">
        <v>22</v>
      </c>
      <c r="H30780" s="4" t="s">
        <v>22</v>
      </c>
    </row>
    <row r="30781" spans="1:8">
      <c r="A30781" t="n">
        <v>248510</v>
      </c>
      <c r="B30781" s="39" t="n">
        <v>48</v>
      </c>
      <c r="C30781" s="7" t="n">
        <v>5</v>
      </c>
      <c r="D30781" s="7" t="n">
        <v>0</v>
      </c>
      <c r="E30781" s="7" t="s">
        <v>996</v>
      </c>
      <c r="F30781" s="7" t="n">
        <v>0</v>
      </c>
      <c r="G30781" s="7" t="n">
        <v>1</v>
      </c>
      <c r="H30781" s="7" t="n">
        <v>0</v>
      </c>
    </row>
    <row r="30782" spans="1:8">
      <c r="A30782" t="s">
        <v>4</v>
      </c>
      <c r="B30782" s="4" t="s">
        <v>5</v>
      </c>
      <c r="C30782" s="4" t="s">
        <v>10</v>
      </c>
      <c r="D30782" s="4" t="s">
        <v>13</v>
      </c>
      <c r="E30782" s="4" t="s">
        <v>6</v>
      </c>
      <c r="F30782" s="4" t="s">
        <v>22</v>
      </c>
      <c r="G30782" s="4" t="s">
        <v>22</v>
      </c>
      <c r="H30782" s="4" t="s">
        <v>22</v>
      </c>
    </row>
    <row r="30783" spans="1:8">
      <c r="A30783" t="n">
        <v>248537</v>
      </c>
      <c r="B30783" s="39" t="n">
        <v>48</v>
      </c>
      <c r="C30783" s="7" t="n">
        <v>6</v>
      </c>
      <c r="D30783" s="7" t="n">
        <v>0</v>
      </c>
      <c r="E30783" s="7" t="s">
        <v>996</v>
      </c>
      <c r="F30783" s="7" t="n">
        <v>0</v>
      </c>
      <c r="G30783" s="7" t="n">
        <v>1</v>
      </c>
      <c r="H30783" s="7" t="n">
        <v>0</v>
      </c>
    </row>
    <row r="30784" spans="1:8">
      <c r="A30784" t="s">
        <v>4</v>
      </c>
      <c r="B30784" s="4" t="s">
        <v>5</v>
      </c>
      <c r="C30784" s="4" t="s">
        <v>10</v>
      </c>
      <c r="D30784" s="4" t="s">
        <v>13</v>
      </c>
      <c r="E30784" s="4" t="s">
        <v>6</v>
      </c>
      <c r="F30784" s="4" t="s">
        <v>22</v>
      </c>
      <c r="G30784" s="4" t="s">
        <v>22</v>
      </c>
      <c r="H30784" s="4" t="s">
        <v>22</v>
      </c>
    </row>
    <row r="30785" spans="1:8">
      <c r="A30785" t="n">
        <v>248564</v>
      </c>
      <c r="B30785" s="39" t="n">
        <v>48</v>
      </c>
      <c r="C30785" s="7" t="n">
        <v>7</v>
      </c>
      <c r="D30785" s="7" t="n">
        <v>0</v>
      </c>
      <c r="E30785" s="7" t="s">
        <v>996</v>
      </c>
      <c r="F30785" s="7" t="n">
        <v>0</v>
      </c>
      <c r="G30785" s="7" t="n">
        <v>1</v>
      </c>
      <c r="H30785" s="7" t="n">
        <v>0</v>
      </c>
    </row>
    <row r="30786" spans="1:8">
      <c r="A30786" t="s">
        <v>4</v>
      </c>
      <c r="B30786" s="4" t="s">
        <v>5</v>
      </c>
      <c r="C30786" s="4" t="s">
        <v>10</v>
      </c>
      <c r="D30786" s="4" t="s">
        <v>13</v>
      </c>
      <c r="E30786" s="4" t="s">
        <v>6</v>
      </c>
      <c r="F30786" s="4" t="s">
        <v>22</v>
      </c>
      <c r="G30786" s="4" t="s">
        <v>22</v>
      </c>
      <c r="H30786" s="4" t="s">
        <v>22</v>
      </c>
    </row>
    <row r="30787" spans="1:8">
      <c r="A30787" t="n">
        <v>248591</v>
      </c>
      <c r="B30787" s="39" t="n">
        <v>48</v>
      </c>
      <c r="C30787" s="7" t="n">
        <v>8</v>
      </c>
      <c r="D30787" s="7" t="n">
        <v>0</v>
      </c>
      <c r="E30787" s="7" t="s">
        <v>996</v>
      </c>
      <c r="F30787" s="7" t="n">
        <v>0</v>
      </c>
      <c r="G30787" s="7" t="n">
        <v>1</v>
      </c>
      <c r="H30787" s="7" t="n">
        <v>0</v>
      </c>
    </row>
    <row r="30788" spans="1:8">
      <c r="A30788" t="s">
        <v>4</v>
      </c>
      <c r="B30788" s="4" t="s">
        <v>5</v>
      </c>
      <c r="C30788" s="4" t="s">
        <v>10</v>
      </c>
      <c r="D30788" s="4" t="s">
        <v>13</v>
      </c>
      <c r="E30788" s="4" t="s">
        <v>6</v>
      </c>
      <c r="F30788" s="4" t="s">
        <v>22</v>
      </c>
      <c r="G30788" s="4" t="s">
        <v>22</v>
      </c>
      <c r="H30788" s="4" t="s">
        <v>22</v>
      </c>
    </row>
    <row r="30789" spans="1:8">
      <c r="A30789" t="n">
        <v>248618</v>
      </c>
      <c r="B30789" s="39" t="n">
        <v>48</v>
      </c>
      <c r="C30789" s="7" t="n">
        <v>9</v>
      </c>
      <c r="D30789" s="7" t="n">
        <v>0</v>
      </c>
      <c r="E30789" s="7" t="s">
        <v>996</v>
      </c>
      <c r="F30789" s="7" t="n">
        <v>0</v>
      </c>
      <c r="G30789" s="7" t="n">
        <v>1</v>
      </c>
      <c r="H30789" s="7" t="n">
        <v>0</v>
      </c>
    </row>
    <row r="30790" spans="1:8">
      <c r="A30790" t="s">
        <v>4</v>
      </c>
      <c r="B30790" s="4" t="s">
        <v>5</v>
      </c>
      <c r="C30790" s="4" t="s">
        <v>13</v>
      </c>
      <c r="D30790" s="4" t="s">
        <v>10</v>
      </c>
      <c r="E30790" s="4" t="s">
        <v>13</v>
      </c>
      <c r="F30790" s="4" t="s">
        <v>6</v>
      </c>
      <c r="G30790" s="4" t="s">
        <v>6</v>
      </c>
      <c r="H30790" s="4" t="s">
        <v>6</v>
      </c>
      <c r="I30790" s="4" t="s">
        <v>6</v>
      </c>
      <c r="J30790" s="4" t="s">
        <v>6</v>
      </c>
      <c r="K30790" s="4" t="s">
        <v>6</v>
      </c>
      <c r="L30790" s="4" t="s">
        <v>6</v>
      </c>
      <c r="M30790" s="4" t="s">
        <v>6</v>
      </c>
      <c r="N30790" s="4" t="s">
        <v>6</v>
      </c>
      <c r="O30790" s="4" t="s">
        <v>6</v>
      </c>
      <c r="P30790" s="4" t="s">
        <v>6</v>
      </c>
      <c r="Q30790" s="4" t="s">
        <v>6</v>
      </c>
      <c r="R30790" s="4" t="s">
        <v>6</v>
      </c>
      <c r="S30790" s="4" t="s">
        <v>6</v>
      </c>
      <c r="T30790" s="4" t="s">
        <v>6</v>
      </c>
      <c r="U30790" s="4" t="s">
        <v>6</v>
      </c>
    </row>
    <row r="30791" spans="1:8">
      <c r="A30791" t="n">
        <v>248645</v>
      </c>
      <c r="B30791" s="38" t="n">
        <v>36</v>
      </c>
      <c r="C30791" s="7" t="n">
        <v>8</v>
      </c>
      <c r="D30791" s="7" t="n">
        <v>5703</v>
      </c>
      <c r="E30791" s="7" t="n">
        <v>0</v>
      </c>
      <c r="F30791" s="7" t="s">
        <v>1757</v>
      </c>
      <c r="G30791" s="7" t="s">
        <v>865</v>
      </c>
      <c r="H30791" s="7" t="s">
        <v>12</v>
      </c>
      <c r="I30791" s="7" t="s">
        <v>12</v>
      </c>
      <c r="J30791" s="7" t="s">
        <v>12</v>
      </c>
      <c r="K30791" s="7" t="s">
        <v>12</v>
      </c>
      <c r="L30791" s="7" t="s">
        <v>12</v>
      </c>
      <c r="M30791" s="7" t="s">
        <v>12</v>
      </c>
      <c r="N30791" s="7" t="s">
        <v>12</v>
      </c>
      <c r="O30791" s="7" t="s">
        <v>12</v>
      </c>
      <c r="P30791" s="7" t="s">
        <v>12</v>
      </c>
      <c r="Q30791" s="7" t="s">
        <v>12</v>
      </c>
      <c r="R30791" s="7" t="s">
        <v>12</v>
      </c>
      <c r="S30791" s="7" t="s">
        <v>12</v>
      </c>
      <c r="T30791" s="7" t="s">
        <v>12</v>
      </c>
      <c r="U30791" s="7" t="s">
        <v>12</v>
      </c>
    </row>
    <row r="30792" spans="1:8">
      <c r="A30792" t="s">
        <v>4</v>
      </c>
      <c r="B30792" s="4" t="s">
        <v>5</v>
      </c>
      <c r="C30792" s="4" t="s">
        <v>10</v>
      </c>
      <c r="D30792" s="4" t="s">
        <v>22</v>
      </c>
      <c r="E30792" s="4" t="s">
        <v>22</v>
      </c>
      <c r="F30792" s="4" t="s">
        <v>22</v>
      </c>
      <c r="G30792" s="4" t="s">
        <v>22</v>
      </c>
    </row>
    <row r="30793" spans="1:8">
      <c r="A30793" t="n">
        <v>248696</v>
      </c>
      <c r="B30793" s="24" t="n">
        <v>46</v>
      </c>
      <c r="C30793" s="7" t="n">
        <v>5703</v>
      </c>
      <c r="D30793" s="7" t="n">
        <v>-0.910000026226044</v>
      </c>
      <c r="E30793" s="7" t="n">
        <v>0</v>
      </c>
      <c r="F30793" s="7" t="n">
        <v>-20.3099994659424</v>
      </c>
      <c r="G30793" s="7" t="n">
        <v>70.9000015258789</v>
      </c>
    </row>
    <row r="30794" spans="1:8">
      <c r="A30794" t="s">
        <v>4</v>
      </c>
      <c r="B30794" s="4" t="s">
        <v>5</v>
      </c>
      <c r="C30794" s="4" t="s">
        <v>10</v>
      </c>
      <c r="D30794" s="4" t="s">
        <v>9</v>
      </c>
    </row>
    <row r="30795" spans="1:8">
      <c r="A30795" t="n">
        <v>248715</v>
      </c>
      <c r="B30795" s="41" t="n">
        <v>43</v>
      </c>
      <c r="C30795" s="7" t="n">
        <v>5703</v>
      </c>
      <c r="D30795" s="7" t="n">
        <v>128</v>
      </c>
    </row>
    <row r="30796" spans="1:8">
      <c r="A30796" t="s">
        <v>4</v>
      </c>
      <c r="B30796" s="4" t="s">
        <v>5</v>
      </c>
      <c r="C30796" s="4" t="s">
        <v>10</v>
      </c>
      <c r="D30796" s="4" t="s">
        <v>13</v>
      </c>
      <c r="E30796" s="4" t="s">
        <v>6</v>
      </c>
      <c r="F30796" s="4" t="s">
        <v>22</v>
      </c>
      <c r="G30796" s="4" t="s">
        <v>22</v>
      </c>
      <c r="H30796" s="4" t="s">
        <v>22</v>
      </c>
    </row>
    <row r="30797" spans="1:8">
      <c r="A30797" t="n">
        <v>248722</v>
      </c>
      <c r="B30797" s="39" t="n">
        <v>48</v>
      </c>
      <c r="C30797" s="7" t="n">
        <v>5703</v>
      </c>
      <c r="D30797" s="7" t="n">
        <v>0</v>
      </c>
      <c r="E30797" s="7" t="s">
        <v>865</v>
      </c>
      <c r="F30797" s="7" t="n">
        <v>0</v>
      </c>
      <c r="G30797" s="7" t="n">
        <v>1</v>
      </c>
      <c r="H30797" s="7" t="n">
        <v>0</v>
      </c>
    </row>
    <row r="30798" spans="1:8">
      <c r="A30798" t="s">
        <v>4</v>
      </c>
      <c r="B30798" s="4" t="s">
        <v>5</v>
      </c>
      <c r="C30798" s="4" t="s">
        <v>13</v>
      </c>
      <c r="D30798" s="4" t="s">
        <v>10</v>
      </c>
      <c r="E30798" s="4" t="s">
        <v>13</v>
      </c>
      <c r="F30798" s="4" t="s">
        <v>6</v>
      </c>
      <c r="G30798" s="4" t="s">
        <v>6</v>
      </c>
      <c r="H30798" s="4" t="s">
        <v>6</v>
      </c>
      <c r="I30798" s="4" t="s">
        <v>6</v>
      </c>
      <c r="J30798" s="4" t="s">
        <v>6</v>
      </c>
      <c r="K30798" s="4" t="s">
        <v>6</v>
      </c>
      <c r="L30798" s="4" t="s">
        <v>6</v>
      </c>
      <c r="M30798" s="4" t="s">
        <v>6</v>
      </c>
      <c r="N30798" s="4" t="s">
        <v>6</v>
      </c>
      <c r="O30798" s="4" t="s">
        <v>6</v>
      </c>
      <c r="P30798" s="4" t="s">
        <v>6</v>
      </c>
      <c r="Q30798" s="4" t="s">
        <v>6</v>
      </c>
      <c r="R30798" s="4" t="s">
        <v>6</v>
      </c>
      <c r="S30798" s="4" t="s">
        <v>6</v>
      </c>
      <c r="T30798" s="4" t="s">
        <v>6</v>
      </c>
      <c r="U30798" s="4" t="s">
        <v>6</v>
      </c>
    </row>
    <row r="30799" spans="1:8">
      <c r="A30799" t="n">
        <v>248751</v>
      </c>
      <c r="B30799" s="38" t="n">
        <v>36</v>
      </c>
      <c r="C30799" s="7" t="n">
        <v>8</v>
      </c>
      <c r="D30799" s="7" t="n">
        <v>5704</v>
      </c>
      <c r="E30799" s="7" t="n">
        <v>0</v>
      </c>
      <c r="F30799" s="7" t="s">
        <v>197</v>
      </c>
      <c r="G30799" s="7" t="s">
        <v>12</v>
      </c>
      <c r="H30799" s="7" t="s">
        <v>12</v>
      </c>
      <c r="I30799" s="7" t="s">
        <v>12</v>
      </c>
      <c r="J30799" s="7" t="s">
        <v>12</v>
      </c>
      <c r="K30799" s="7" t="s">
        <v>12</v>
      </c>
      <c r="L30799" s="7" t="s">
        <v>12</v>
      </c>
      <c r="M30799" s="7" t="s">
        <v>12</v>
      </c>
      <c r="N30799" s="7" t="s">
        <v>12</v>
      </c>
      <c r="O30799" s="7" t="s">
        <v>12</v>
      </c>
      <c r="P30799" s="7" t="s">
        <v>12</v>
      </c>
      <c r="Q30799" s="7" t="s">
        <v>12</v>
      </c>
      <c r="R30799" s="7" t="s">
        <v>12</v>
      </c>
      <c r="S30799" s="7" t="s">
        <v>12</v>
      </c>
      <c r="T30799" s="7" t="s">
        <v>12</v>
      </c>
      <c r="U30799" s="7" t="s">
        <v>12</v>
      </c>
    </row>
    <row r="30800" spans="1:8">
      <c r="A30800" t="s">
        <v>4</v>
      </c>
      <c r="B30800" s="4" t="s">
        <v>5</v>
      </c>
      <c r="C30800" s="4" t="s">
        <v>10</v>
      </c>
      <c r="D30800" s="4" t="s">
        <v>22</v>
      </c>
      <c r="E30800" s="4" t="s">
        <v>22</v>
      </c>
      <c r="F30800" s="4" t="s">
        <v>22</v>
      </c>
      <c r="G30800" s="4" t="s">
        <v>22</v>
      </c>
    </row>
    <row r="30801" spans="1:21">
      <c r="A30801" t="n">
        <v>248783</v>
      </c>
      <c r="B30801" s="24" t="n">
        <v>46</v>
      </c>
      <c r="C30801" s="7" t="n">
        <v>5704</v>
      </c>
      <c r="D30801" s="7" t="n">
        <v>-1.97000002861023</v>
      </c>
      <c r="E30801" s="7" t="n">
        <v>0</v>
      </c>
      <c r="F30801" s="7" t="n">
        <v>-20.1000003814697</v>
      </c>
      <c r="G30801" s="7" t="n">
        <v>71.8000030517578</v>
      </c>
    </row>
    <row r="30802" spans="1:21">
      <c r="A30802" t="s">
        <v>4</v>
      </c>
      <c r="B30802" s="4" t="s">
        <v>5</v>
      </c>
      <c r="C30802" s="4" t="s">
        <v>10</v>
      </c>
      <c r="D30802" s="4" t="s">
        <v>9</v>
      </c>
    </row>
    <row r="30803" spans="1:21">
      <c r="A30803" t="n">
        <v>248802</v>
      </c>
      <c r="B30803" s="41" t="n">
        <v>43</v>
      </c>
      <c r="C30803" s="7" t="n">
        <v>5704</v>
      </c>
      <c r="D30803" s="7" t="n">
        <v>128</v>
      </c>
    </row>
    <row r="30804" spans="1:21">
      <c r="A30804" t="s">
        <v>4</v>
      </c>
      <c r="B30804" s="4" t="s">
        <v>5</v>
      </c>
      <c r="C30804" s="4" t="s">
        <v>13</v>
      </c>
      <c r="D30804" s="4" t="s">
        <v>10</v>
      </c>
      <c r="E30804" s="4" t="s">
        <v>13</v>
      </c>
      <c r="F30804" s="4" t="s">
        <v>6</v>
      </c>
      <c r="G30804" s="4" t="s">
        <v>6</v>
      </c>
      <c r="H30804" s="4" t="s">
        <v>6</v>
      </c>
      <c r="I30804" s="4" t="s">
        <v>6</v>
      </c>
      <c r="J30804" s="4" t="s">
        <v>6</v>
      </c>
      <c r="K30804" s="4" t="s">
        <v>6</v>
      </c>
      <c r="L30804" s="4" t="s">
        <v>6</v>
      </c>
      <c r="M30804" s="4" t="s">
        <v>6</v>
      </c>
      <c r="N30804" s="4" t="s">
        <v>6</v>
      </c>
      <c r="O30804" s="4" t="s">
        <v>6</v>
      </c>
      <c r="P30804" s="4" t="s">
        <v>6</v>
      </c>
      <c r="Q30804" s="4" t="s">
        <v>6</v>
      </c>
      <c r="R30804" s="4" t="s">
        <v>6</v>
      </c>
      <c r="S30804" s="4" t="s">
        <v>6</v>
      </c>
      <c r="T30804" s="4" t="s">
        <v>6</v>
      </c>
      <c r="U30804" s="4" t="s">
        <v>6</v>
      </c>
    </row>
    <row r="30805" spans="1:21">
      <c r="A30805" t="n">
        <v>248809</v>
      </c>
      <c r="B30805" s="38" t="n">
        <v>36</v>
      </c>
      <c r="C30805" s="7" t="n">
        <v>8</v>
      </c>
      <c r="D30805" s="7" t="n">
        <v>26</v>
      </c>
      <c r="E30805" s="7" t="n">
        <v>0</v>
      </c>
      <c r="F30805" s="7" t="s">
        <v>1758</v>
      </c>
      <c r="G30805" s="7" t="s">
        <v>12</v>
      </c>
      <c r="H30805" s="7" t="s">
        <v>12</v>
      </c>
      <c r="I30805" s="7" t="s">
        <v>12</v>
      </c>
      <c r="J30805" s="7" t="s">
        <v>12</v>
      </c>
      <c r="K30805" s="7" t="s">
        <v>12</v>
      </c>
      <c r="L30805" s="7" t="s">
        <v>12</v>
      </c>
      <c r="M30805" s="7" t="s">
        <v>12</v>
      </c>
      <c r="N30805" s="7" t="s">
        <v>12</v>
      </c>
      <c r="O30805" s="7" t="s">
        <v>12</v>
      </c>
      <c r="P30805" s="7" t="s">
        <v>12</v>
      </c>
      <c r="Q30805" s="7" t="s">
        <v>12</v>
      </c>
      <c r="R30805" s="7" t="s">
        <v>12</v>
      </c>
      <c r="S30805" s="7" t="s">
        <v>12</v>
      </c>
      <c r="T30805" s="7" t="s">
        <v>12</v>
      </c>
      <c r="U30805" s="7" t="s">
        <v>12</v>
      </c>
    </row>
    <row r="30806" spans="1:21">
      <c r="A30806" t="s">
        <v>4</v>
      </c>
      <c r="B30806" s="4" t="s">
        <v>5</v>
      </c>
      <c r="C30806" s="4" t="s">
        <v>10</v>
      </c>
      <c r="D30806" s="4" t="s">
        <v>22</v>
      </c>
      <c r="E30806" s="4" t="s">
        <v>22</v>
      </c>
      <c r="F30806" s="4" t="s">
        <v>22</v>
      </c>
      <c r="G30806" s="4" t="s">
        <v>22</v>
      </c>
    </row>
    <row r="30807" spans="1:21">
      <c r="A30807" t="n">
        <v>248840</v>
      </c>
      <c r="B30807" s="24" t="n">
        <v>46</v>
      </c>
      <c r="C30807" s="7" t="n">
        <v>26</v>
      </c>
      <c r="D30807" s="7" t="n">
        <v>5.71000003814697</v>
      </c>
      <c r="E30807" s="7" t="n">
        <v>0</v>
      </c>
      <c r="F30807" s="7" t="n">
        <v>-17.7900009155273</v>
      </c>
      <c r="G30807" s="7" t="n">
        <v>123.599998474121</v>
      </c>
    </row>
    <row r="30808" spans="1:21">
      <c r="A30808" t="s">
        <v>4</v>
      </c>
      <c r="B30808" s="4" t="s">
        <v>5</v>
      </c>
      <c r="C30808" s="4" t="s">
        <v>13</v>
      </c>
      <c r="D30808" s="4" t="s">
        <v>13</v>
      </c>
      <c r="E30808" s="4" t="s">
        <v>22</v>
      </c>
      <c r="F30808" s="4" t="s">
        <v>22</v>
      </c>
      <c r="G30808" s="4" t="s">
        <v>22</v>
      </c>
      <c r="H30808" s="4" t="s">
        <v>10</v>
      </c>
    </row>
    <row r="30809" spans="1:21">
      <c r="A30809" t="n">
        <v>248859</v>
      </c>
      <c r="B30809" s="25" t="n">
        <v>45</v>
      </c>
      <c r="C30809" s="7" t="n">
        <v>2</v>
      </c>
      <c r="D30809" s="7" t="n">
        <v>3</v>
      </c>
      <c r="E30809" s="7" t="n">
        <v>6.92999982833862</v>
      </c>
      <c r="F30809" s="7" t="n">
        <v>1.25</v>
      </c>
      <c r="G30809" s="7" t="n">
        <v>-18.2700004577637</v>
      </c>
      <c r="H30809" s="7" t="n">
        <v>0</v>
      </c>
    </row>
    <row r="30810" spans="1:21">
      <c r="A30810" t="s">
        <v>4</v>
      </c>
      <c r="B30810" s="4" t="s">
        <v>5</v>
      </c>
      <c r="C30810" s="4" t="s">
        <v>13</v>
      </c>
      <c r="D30810" s="4" t="s">
        <v>13</v>
      </c>
      <c r="E30810" s="4" t="s">
        <v>22</v>
      </c>
      <c r="F30810" s="4" t="s">
        <v>22</v>
      </c>
      <c r="G30810" s="4" t="s">
        <v>22</v>
      </c>
      <c r="H30810" s="4" t="s">
        <v>10</v>
      </c>
      <c r="I30810" s="4" t="s">
        <v>13</v>
      </c>
    </row>
    <row r="30811" spans="1:21">
      <c r="A30811" t="n">
        <v>248876</v>
      </c>
      <c r="B30811" s="25" t="n">
        <v>45</v>
      </c>
      <c r="C30811" s="7" t="n">
        <v>4</v>
      </c>
      <c r="D30811" s="7" t="n">
        <v>3</v>
      </c>
      <c r="E30811" s="7" t="n">
        <v>351.470001220703</v>
      </c>
      <c r="F30811" s="7" t="n">
        <v>125.379997253418</v>
      </c>
      <c r="G30811" s="7" t="n">
        <v>348</v>
      </c>
      <c r="H30811" s="7" t="n">
        <v>0</v>
      </c>
      <c r="I30811" s="7" t="n">
        <v>1</v>
      </c>
    </row>
    <row r="30812" spans="1:21">
      <c r="A30812" t="s">
        <v>4</v>
      </c>
      <c r="B30812" s="4" t="s">
        <v>5</v>
      </c>
      <c r="C30812" s="4" t="s">
        <v>13</v>
      </c>
      <c r="D30812" s="4" t="s">
        <v>13</v>
      </c>
      <c r="E30812" s="4" t="s">
        <v>22</v>
      </c>
      <c r="F30812" s="4" t="s">
        <v>10</v>
      </c>
    </row>
    <row r="30813" spans="1:21">
      <c r="A30813" t="n">
        <v>248894</v>
      </c>
      <c r="B30813" s="25" t="n">
        <v>45</v>
      </c>
      <c r="C30813" s="7" t="n">
        <v>5</v>
      </c>
      <c r="D30813" s="7" t="n">
        <v>3</v>
      </c>
      <c r="E30813" s="7" t="n">
        <v>4.69999980926514</v>
      </c>
      <c r="F30813" s="7" t="n">
        <v>0</v>
      </c>
    </row>
    <row r="30814" spans="1:21">
      <c r="A30814" t="s">
        <v>4</v>
      </c>
      <c r="B30814" s="4" t="s">
        <v>5</v>
      </c>
      <c r="C30814" s="4" t="s">
        <v>13</v>
      </c>
      <c r="D30814" s="4" t="s">
        <v>13</v>
      </c>
      <c r="E30814" s="4" t="s">
        <v>22</v>
      </c>
      <c r="F30814" s="4" t="s">
        <v>10</v>
      </c>
    </row>
    <row r="30815" spans="1:21">
      <c r="A30815" t="n">
        <v>248903</v>
      </c>
      <c r="B30815" s="25" t="n">
        <v>45</v>
      </c>
      <c r="C30815" s="7" t="n">
        <v>11</v>
      </c>
      <c r="D30815" s="7" t="n">
        <v>3</v>
      </c>
      <c r="E30815" s="7" t="n">
        <v>17.3999996185303</v>
      </c>
      <c r="F30815" s="7" t="n">
        <v>0</v>
      </c>
    </row>
    <row r="30816" spans="1:21">
      <c r="A30816" t="s">
        <v>4</v>
      </c>
      <c r="B30816" s="4" t="s">
        <v>5</v>
      </c>
      <c r="C30816" s="4" t="s">
        <v>13</v>
      </c>
      <c r="D30816" s="4" t="s">
        <v>13</v>
      </c>
      <c r="E30816" s="4" t="s">
        <v>22</v>
      </c>
      <c r="F30816" s="4" t="s">
        <v>22</v>
      </c>
      <c r="G30816" s="4" t="s">
        <v>22</v>
      </c>
      <c r="H30816" s="4" t="s">
        <v>10</v>
      </c>
    </row>
    <row r="30817" spans="1:21">
      <c r="A30817" t="n">
        <v>248912</v>
      </c>
      <c r="B30817" s="25" t="n">
        <v>45</v>
      </c>
      <c r="C30817" s="7" t="n">
        <v>2</v>
      </c>
      <c r="D30817" s="7" t="n">
        <v>3</v>
      </c>
      <c r="E30817" s="7" t="n">
        <v>7</v>
      </c>
      <c r="F30817" s="7" t="n">
        <v>1.16999995708466</v>
      </c>
      <c r="G30817" s="7" t="n">
        <v>-18.1900005340576</v>
      </c>
      <c r="H30817" s="7" t="n">
        <v>10000</v>
      </c>
    </row>
    <row r="30818" spans="1:21">
      <c r="A30818" t="s">
        <v>4</v>
      </c>
      <c r="B30818" s="4" t="s">
        <v>5</v>
      </c>
      <c r="C30818" s="4" t="s">
        <v>13</v>
      </c>
      <c r="D30818" s="4" t="s">
        <v>13</v>
      </c>
      <c r="E30818" s="4" t="s">
        <v>22</v>
      </c>
      <c r="F30818" s="4" t="s">
        <v>22</v>
      </c>
      <c r="G30818" s="4" t="s">
        <v>22</v>
      </c>
      <c r="H30818" s="4" t="s">
        <v>10</v>
      </c>
      <c r="I30818" s="4" t="s">
        <v>13</v>
      </c>
    </row>
    <row r="30819" spans="1:21">
      <c r="A30819" t="n">
        <v>248929</v>
      </c>
      <c r="B30819" s="25" t="n">
        <v>45</v>
      </c>
      <c r="C30819" s="7" t="n">
        <v>4</v>
      </c>
      <c r="D30819" s="7" t="n">
        <v>3</v>
      </c>
      <c r="E30819" s="7" t="n">
        <v>351.470001220703</v>
      </c>
      <c r="F30819" s="7" t="n">
        <v>131.699996948242</v>
      </c>
      <c r="G30819" s="7" t="n">
        <v>348</v>
      </c>
      <c r="H30819" s="7" t="n">
        <v>10000</v>
      </c>
      <c r="I30819" s="7" t="n">
        <v>1</v>
      </c>
    </row>
    <row r="30820" spans="1:21">
      <c r="A30820" t="s">
        <v>4</v>
      </c>
      <c r="B30820" s="4" t="s">
        <v>5</v>
      </c>
      <c r="C30820" s="4" t="s">
        <v>13</v>
      </c>
      <c r="D30820" s="4" t="s">
        <v>13</v>
      </c>
      <c r="E30820" s="4" t="s">
        <v>22</v>
      </c>
      <c r="F30820" s="4" t="s">
        <v>10</v>
      </c>
    </row>
    <row r="30821" spans="1:21">
      <c r="A30821" t="n">
        <v>248947</v>
      </c>
      <c r="B30821" s="25" t="n">
        <v>45</v>
      </c>
      <c r="C30821" s="7" t="n">
        <v>5</v>
      </c>
      <c r="D30821" s="7" t="n">
        <v>3</v>
      </c>
      <c r="E30821" s="7" t="n">
        <v>3.90000009536743</v>
      </c>
      <c r="F30821" s="7" t="n">
        <v>10000</v>
      </c>
    </row>
    <row r="30822" spans="1:21">
      <c r="A30822" t="s">
        <v>4</v>
      </c>
      <c r="B30822" s="4" t="s">
        <v>5</v>
      </c>
      <c r="C30822" s="4" t="s">
        <v>13</v>
      </c>
      <c r="D30822" s="4" t="s">
        <v>13</v>
      </c>
      <c r="E30822" s="4" t="s">
        <v>22</v>
      </c>
      <c r="F30822" s="4" t="s">
        <v>10</v>
      </c>
    </row>
    <row r="30823" spans="1:21">
      <c r="A30823" t="n">
        <v>248956</v>
      </c>
      <c r="B30823" s="25" t="n">
        <v>45</v>
      </c>
      <c r="C30823" s="7" t="n">
        <v>11</v>
      </c>
      <c r="D30823" s="7" t="n">
        <v>3</v>
      </c>
      <c r="E30823" s="7" t="n">
        <v>17.3999996185303</v>
      </c>
      <c r="F30823" s="7" t="n">
        <v>10000</v>
      </c>
    </row>
    <row r="30824" spans="1:21">
      <c r="A30824" t="s">
        <v>4</v>
      </c>
      <c r="B30824" s="4" t="s">
        <v>5</v>
      </c>
      <c r="C30824" s="4" t="s">
        <v>13</v>
      </c>
      <c r="D30824" s="4" t="s">
        <v>10</v>
      </c>
      <c r="E30824" s="4" t="s">
        <v>6</v>
      </c>
      <c r="F30824" s="4" t="s">
        <v>6</v>
      </c>
      <c r="G30824" s="4" t="s">
        <v>6</v>
      </c>
      <c r="H30824" s="4" t="s">
        <v>6</v>
      </c>
    </row>
    <row r="30825" spans="1:21">
      <c r="A30825" t="n">
        <v>248965</v>
      </c>
      <c r="B30825" s="40" t="n">
        <v>51</v>
      </c>
      <c r="C30825" s="7" t="n">
        <v>3</v>
      </c>
      <c r="D30825" s="7" t="n">
        <v>26</v>
      </c>
      <c r="E30825" s="7" t="s">
        <v>1203</v>
      </c>
      <c r="F30825" s="7" t="s">
        <v>89</v>
      </c>
      <c r="G30825" s="7" t="s">
        <v>88</v>
      </c>
      <c r="H30825" s="7" t="s">
        <v>89</v>
      </c>
    </row>
    <row r="30826" spans="1:21">
      <c r="A30826" t="s">
        <v>4</v>
      </c>
      <c r="B30826" s="4" t="s">
        <v>5</v>
      </c>
      <c r="C30826" s="4" t="s">
        <v>13</v>
      </c>
    </row>
    <row r="30827" spans="1:21">
      <c r="A30827" t="n">
        <v>248978</v>
      </c>
      <c r="B30827" s="42" t="n">
        <v>116</v>
      </c>
      <c r="C30827" s="7" t="n">
        <v>0</v>
      </c>
    </row>
    <row r="30828" spans="1:21">
      <c r="A30828" t="s">
        <v>4</v>
      </c>
      <c r="B30828" s="4" t="s">
        <v>5</v>
      </c>
      <c r="C30828" s="4" t="s">
        <v>13</v>
      </c>
      <c r="D30828" s="4" t="s">
        <v>10</v>
      </c>
    </row>
    <row r="30829" spans="1:21">
      <c r="A30829" t="n">
        <v>248980</v>
      </c>
      <c r="B30829" s="42" t="n">
        <v>116</v>
      </c>
      <c r="C30829" s="7" t="n">
        <v>2</v>
      </c>
      <c r="D30829" s="7" t="n">
        <v>1</v>
      </c>
    </row>
    <row r="30830" spans="1:21">
      <c r="A30830" t="s">
        <v>4</v>
      </c>
      <c r="B30830" s="4" t="s">
        <v>5</v>
      </c>
      <c r="C30830" s="4" t="s">
        <v>13</v>
      </c>
      <c r="D30830" s="4" t="s">
        <v>9</v>
      </c>
    </row>
    <row r="30831" spans="1:21">
      <c r="A30831" t="n">
        <v>248984</v>
      </c>
      <c r="B30831" s="42" t="n">
        <v>116</v>
      </c>
      <c r="C30831" s="7" t="n">
        <v>5</v>
      </c>
      <c r="D30831" s="7" t="n">
        <v>1101004800</v>
      </c>
    </row>
    <row r="30832" spans="1:21">
      <c r="A30832" t="s">
        <v>4</v>
      </c>
      <c r="B30832" s="4" t="s">
        <v>5</v>
      </c>
      <c r="C30832" s="4" t="s">
        <v>13</v>
      </c>
      <c r="D30832" s="4" t="s">
        <v>10</v>
      </c>
    </row>
    <row r="30833" spans="1:9">
      <c r="A30833" t="n">
        <v>248990</v>
      </c>
      <c r="B30833" s="42" t="n">
        <v>116</v>
      </c>
      <c r="C30833" s="7" t="n">
        <v>6</v>
      </c>
      <c r="D30833" s="7" t="n">
        <v>1</v>
      </c>
    </row>
    <row r="30834" spans="1:9">
      <c r="A30834" t="s">
        <v>4</v>
      </c>
      <c r="B30834" s="4" t="s">
        <v>5</v>
      </c>
      <c r="C30834" s="4" t="s">
        <v>13</v>
      </c>
      <c r="D30834" s="4" t="s">
        <v>10</v>
      </c>
      <c r="E30834" s="4" t="s">
        <v>22</v>
      </c>
    </row>
    <row r="30835" spans="1:9">
      <c r="A30835" t="n">
        <v>248994</v>
      </c>
      <c r="B30835" s="28" t="n">
        <v>58</v>
      </c>
      <c r="C30835" s="7" t="n">
        <v>100</v>
      </c>
      <c r="D30835" s="7" t="n">
        <v>1000</v>
      </c>
      <c r="E30835" s="7" t="n">
        <v>1</v>
      </c>
    </row>
    <row r="30836" spans="1:9">
      <c r="A30836" t="s">
        <v>4</v>
      </c>
      <c r="B30836" s="4" t="s">
        <v>5</v>
      </c>
      <c r="C30836" s="4" t="s">
        <v>13</v>
      </c>
      <c r="D30836" s="4" t="s">
        <v>10</v>
      </c>
      <c r="E30836" s="4" t="s">
        <v>9</v>
      </c>
      <c r="F30836" s="4" t="s">
        <v>10</v>
      </c>
    </row>
    <row r="30837" spans="1:9">
      <c r="A30837" t="n">
        <v>249002</v>
      </c>
      <c r="B30837" s="14" t="n">
        <v>50</v>
      </c>
      <c r="C30837" s="7" t="n">
        <v>3</v>
      </c>
      <c r="D30837" s="7" t="n">
        <v>1527</v>
      </c>
      <c r="E30837" s="7" t="n">
        <v>1045220557</v>
      </c>
      <c r="F30837" s="7" t="n">
        <v>1000</v>
      </c>
    </row>
    <row r="30838" spans="1:9">
      <c r="A30838" t="s">
        <v>4</v>
      </c>
      <c r="B30838" s="4" t="s">
        <v>5</v>
      </c>
      <c r="C30838" s="4" t="s">
        <v>13</v>
      </c>
      <c r="D30838" s="4" t="s">
        <v>10</v>
      </c>
    </row>
    <row r="30839" spans="1:9">
      <c r="A30839" t="n">
        <v>249012</v>
      </c>
      <c r="B30839" s="28" t="n">
        <v>58</v>
      </c>
      <c r="C30839" s="7" t="n">
        <v>255</v>
      </c>
      <c r="D30839" s="7" t="n">
        <v>0</v>
      </c>
    </row>
    <row r="30840" spans="1:9">
      <c r="A30840" t="s">
        <v>4</v>
      </c>
      <c r="B30840" s="4" t="s">
        <v>5</v>
      </c>
      <c r="C30840" s="4" t="s">
        <v>13</v>
      </c>
      <c r="D30840" s="4" t="s">
        <v>10</v>
      </c>
      <c r="E30840" s="4" t="s">
        <v>13</v>
      </c>
    </row>
    <row r="30841" spans="1:9">
      <c r="A30841" t="n">
        <v>249016</v>
      </c>
      <c r="B30841" s="83" t="n">
        <v>39</v>
      </c>
      <c r="C30841" s="7" t="n">
        <v>13</v>
      </c>
      <c r="D30841" s="7" t="n">
        <v>65533</v>
      </c>
      <c r="E30841" s="7" t="n">
        <v>106</v>
      </c>
    </row>
    <row r="30842" spans="1:9">
      <c r="A30842" t="s">
        <v>4</v>
      </c>
      <c r="B30842" s="4" t="s">
        <v>5</v>
      </c>
      <c r="C30842" s="4" t="s">
        <v>13</v>
      </c>
      <c r="D30842" s="4" t="s">
        <v>10</v>
      </c>
      <c r="E30842" s="4" t="s">
        <v>10</v>
      </c>
      <c r="F30842" s="4" t="s">
        <v>10</v>
      </c>
      <c r="G30842" s="4" t="s">
        <v>10</v>
      </c>
      <c r="H30842" s="4" t="s">
        <v>10</v>
      </c>
      <c r="I30842" s="4" t="s">
        <v>6</v>
      </c>
      <c r="J30842" s="4" t="s">
        <v>22</v>
      </c>
      <c r="K30842" s="4" t="s">
        <v>22</v>
      </c>
      <c r="L30842" s="4" t="s">
        <v>22</v>
      </c>
      <c r="M30842" s="4" t="s">
        <v>9</v>
      </c>
      <c r="N30842" s="4" t="s">
        <v>9</v>
      </c>
      <c r="O30842" s="4" t="s">
        <v>22</v>
      </c>
      <c r="P30842" s="4" t="s">
        <v>22</v>
      </c>
      <c r="Q30842" s="4" t="s">
        <v>22</v>
      </c>
      <c r="R30842" s="4" t="s">
        <v>22</v>
      </c>
      <c r="S30842" s="4" t="s">
        <v>13</v>
      </c>
    </row>
    <row r="30843" spans="1:9">
      <c r="A30843" t="n">
        <v>249021</v>
      </c>
      <c r="B30843" s="83" t="n">
        <v>39</v>
      </c>
      <c r="C30843" s="7" t="n">
        <v>12</v>
      </c>
      <c r="D30843" s="7" t="n">
        <v>65533</v>
      </c>
      <c r="E30843" s="7" t="n">
        <v>206</v>
      </c>
      <c r="F30843" s="7" t="n">
        <v>0</v>
      </c>
      <c r="G30843" s="7" t="n">
        <v>65533</v>
      </c>
      <c r="H30843" s="7" t="n">
        <v>3</v>
      </c>
      <c r="I30843" s="7" t="s">
        <v>12</v>
      </c>
      <c r="J30843" s="7" t="n">
        <v>5.71000003814697</v>
      </c>
      <c r="K30843" s="7" t="n">
        <v>0</v>
      </c>
      <c r="L30843" s="7" t="n">
        <v>-17.7900009155273</v>
      </c>
      <c r="M30843" s="7" t="n">
        <v>0</v>
      </c>
      <c r="N30843" s="7" t="n">
        <v>0</v>
      </c>
      <c r="O30843" s="7" t="n">
        <v>0</v>
      </c>
      <c r="P30843" s="7" t="n">
        <v>1</v>
      </c>
      <c r="Q30843" s="7" t="n">
        <v>1</v>
      </c>
      <c r="R30843" s="7" t="n">
        <v>1</v>
      </c>
      <c r="S30843" s="7" t="n">
        <v>106</v>
      </c>
    </row>
    <row r="30844" spans="1:9">
      <c r="A30844" t="s">
        <v>4</v>
      </c>
      <c r="B30844" s="4" t="s">
        <v>5</v>
      </c>
      <c r="C30844" s="4" t="s">
        <v>13</v>
      </c>
      <c r="D30844" s="4" t="s">
        <v>10</v>
      </c>
      <c r="E30844" s="4" t="s">
        <v>22</v>
      </c>
      <c r="F30844" s="4" t="s">
        <v>10</v>
      </c>
      <c r="G30844" s="4" t="s">
        <v>9</v>
      </c>
      <c r="H30844" s="4" t="s">
        <v>9</v>
      </c>
      <c r="I30844" s="4" t="s">
        <v>10</v>
      </c>
      <c r="J30844" s="4" t="s">
        <v>10</v>
      </c>
      <c r="K30844" s="4" t="s">
        <v>9</v>
      </c>
      <c r="L30844" s="4" t="s">
        <v>9</v>
      </c>
      <c r="M30844" s="4" t="s">
        <v>9</v>
      </c>
      <c r="N30844" s="4" t="s">
        <v>9</v>
      </c>
      <c r="O30844" s="4" t="s">
        <v>6</v>
      </c>
    </row>
    <row r="30845" spans="1:9">
      <c r="A30845" t="n">
        <v>249071</v>
      </c>
      <c r="B30845" s="14" t="n">
        <v>50</v>
      </c>
      <c r="C30845" s="7" t="n">
        <v>0</v>
      </c>
      <c r="D30845" s="7" t="n">
        <v>4434</v>
      </c>
      <c r="E30845" s="7" t="n">
        <v>0.800000011920929</v>
      </c>
      <c r="F30845" s="7" t="n">
        <v>200</v>
      </c>
      <c r="G30845" s="7" t="n">
        <v>0</v>
      </c>
      <c r="H30845" s="7" t="n">
        <v>-1065353216</v>
      </c>
      <c r="I30845" s="7" t="n">
        <v>0</v>
      </c>
      <c r="J30845" s="7" t="n">
        <v>65533</v>
      </c>
      <c r="K30845" s="7" t="n">
        <v>0</v>
      </c>
      <c r="L30845" s="7" t="n">
        <v>0</v>
      </c>
      <c r="M30845" s="7" t="n">
        <v>0</v>
      </c>
      <c r="N30845" s="7" t="n">
        <v>0</v>
      </c>
      <c r="O30845" s="7" t="s">
        <v>12</v>
      </c>
    </row>
    <row r="30846" spans="1:9">
      <c r="A30846" t="s">
        <v>4</v>
      </c>
      <c r="B30846" s="4" t="s">
        <v>5</v>
      </c>
      <c r="C30846" s="4" t="s">
        <v>13</v>
      </c>
      <c r="D30846" s="4" t="s">
        <v>10</v>
      </c>
      <c r="E30846" s="4" t="s">
        <v>22</v>
      </c>
      <c r="F30846" s="4" t="s">
        <v>10</v>
      </c>
      <c r="G30846" s="4" t="s">
        <v>9</v>
      </c>
      <c r="H30846" s="4" t="s">
        <v>9</v>
      </c>
      <c r="I30846" s="4" t="s">
        <v>10</v>
      </c>
      <c r="J30846" s="4" t="s">
        <v>10</v>
      </c>
      <c r="K30846" s="4" t="s">
        <v>9</v>
      </c>
      <c r="L30846" s="4" t="s">
        <v>9</v>
      </c>
      <c r="M30846" s="4" t="s">
        <v>9</v>
      </c>
      <c r="N30846" s="4" t="s">
        <v>9</v>
      </c>
      <c r="O30846" s="4" t="s">
        <v>6</v>
      </c>
    </row>
    <row r="30847" spans="1:9">
      <c r="A30847" t="n">
        <v>249110</v>
      </c>
      <c r="B30847" s="14" t="n">
        <v>50</v>
      </c>
      <c r="C30847" s="7" t="n">
        <v>0</v>
      </c>
      <c r="D30847" s="7" t="n">
        <v>5304</v>
      </c>
      <c r="E30847" s="7" t="n">
        <v>0.200000002980232</v>
      </c>
      <c r="F30847" s="7" t="n">
        <v>1000</v>
      </c>
      <c r="G30847" s="7" t="n">
        <v>0</v>
      </c>
      <c r="H30847" s="7" t="n">
        <v>-1069547520</v>
      </c>
      <c r="I30847" s="7" t="n">
        <v>0</v>
      </c>
      <c r="J30847" s="7" t="n">
        <v>65533</v>
      </c>
      <c r="K30847" s="7" t="n">
        <v>0</v>
      </c>
      <c r="L30847" s="7" t="n">
        <v>0</v>
      </c>
      <c r="M30847" s="7" t="n">
        <v>0</v>
      </c>
      <c r="N30847" s="7" t="n">
        <v>0</v>
      </c>
      <c r="O30847" s="7" t="s">
        <v>12</v>
      </c>
    </row>
    <row r="30848" spans="1:9">
      <c r="A30848" t="s">
        <v>4</v>
      </c>
      <c r="B30848" s="4" t="s">
        <v>5</v>
      </c>
      <c r="C30848" s="4" t="s">
        <v>10</v>
      </c>
    </row>
    <row r="30849" spans="1:19">
      <c r="A30849" t="n">
        <v>249149</v>
      </c>
      <c r="B30849" s="35" t="n">
        <v>16</v>
      </c>
      <c r="C30849" s="7" t="n">
        <v>1000</v>
      </c>
    </row>
    <row r="30850" spans="1:19">
      <c r="A30850" t="s">
        <v>4</v>
      </c>
      <c r="B30850" s="4" t="s">
        <v>5</v>
      </c>
      <c r="C30850" s="4" t="s">
        <v>13</v>
      </c>
      <c r="D30850" s="4" t="s">
        <v>13</v>
      </c>
      <c r="E30850" s="4" t="s">
        <v>13</v>
      </c>
      <c r="F30850" s="4" t="s">
        <v>13</v>
      </c>
    </row>
    <row r="30851" spans="1:19">
      <c r="A30851" t="n">
        <v>249152</v>
      </c>
      <c r="B30851" s="13" t="n">
        <v>14</v>
      </c>
      <c r="C30851" s="7" t="n">
        <v>0</v>
      </c>
      <c r="D30851" s="7" t="n">
        <v>1</v>
      </c>
      <c r="E30851" s="7" t="n">
        <v>0</v>
      </c>
      <c r="F30851" s="7" t="n">
        <v>0</v>
      </c>
    </row>
    <row r="30852" spans="1:19">
      <c r="A30852" t="s">
        <v>4</v>
      </c>
      <c r="B30852" s="4" t="s">
        <v>5</v>
      </c>
      <c r="C30852" s="4" t="s">
        <v>13</v>
      </c>
      <c r="D30852" s="4" t="s">
        <v>10</v>
      </c>
      <c r="E30852" s="4" t="s">
        <v>6</v>
      </c>
    </row>
    <row r="30853" spans="1:19">
      <c r="A30853" t="n">
        <v>249157</v>
      </c>
      <c r="B30853" s="40" t="n">
        <v>51</v>
      </c>
      <c r="C30853" s="7" t="n">
        <v>4</v>
      </c>
      <c r="D30853" s="7" t="n">
        <v>26</v>
      </c>
      <c r="E30853" s="7" t="s">
        <v>636</v>
      </c>
    </row>
    <row r="30854" spans="1:19">
      <c r="A30854" t="s">
        <v>4</v>
      </c>
      <c r="B30854" s="4" t="s">
        <v>5</v>
      </c>
      <c r="C30854" s="4" t="s">
        <v>10</v>
      </c>
    </row>
    <row r="30855" spans="1:19">
      <c r="A30855" t="n">
        <v>249170</v>
      </c>
      <c r="B30855" s="35" t="n">
        <v>16</v>
      </c>
      <c r="C30855" s="7" t="n">
        <v>0</v>
      </c>
    </row>
    <row r="30856" spans="1:19">
      <c r="A30856" t="s">
        <v>4</v>
      </c>
      <c r="B30856" s="4" t="s">
        <v>5</v>
      </c>
      <c r="C30856" s="4" t="s">
        <v>10</v>
      </c>
      <c r="D30856" s="4" t="s">
        <v>13</v>
      </c>
      <c r="E30856" s="4" t="s">
        <v>9</v>
      </c>
      <c r="F30856" s="4" t="s">
        <v>72</v>
      </c>
      <c r="G30856" s="4" t="s">
        <v>13</v>
      </c>
      <c r="H30856" s="4" t="s">
        <v>13</v>
      </c>
      <c r="I30856" s="4" t="s">
        <v>13</v>
      </c>
      <c r="J30856" s="4" t="s">
        <v>9</v>
      </c>
      <c r="K30856" s="4" t="s">
        <v>72</v>
      </c>
      <c r="L30856" s="4" t="s">
        <v>13</v>
      </c>
      <c r="M30856" s="4" t="s">
        <v>13</v>
      </c>
      <c r="N30856" s="4" t="s">
        <v>13</v>
      </c>
      <c r="O30856" s="4" t="s">
        <v>9</v>
      </c>
      <c r="P30856" s="4" t="s">
        <v>72</v>
      </c>
      <c r="Q30856" s="4" t="s">
        <v>13</v>
      </c>
      <c r="R30856" s="4" t="s">
        <v>13</v>
      </c>
    </row>
    <row r="30857" spans="1:19">
      <c r="A30857" t="n">
        <v>249173</v>
      </c>
      <c r="B30857" s="52" t="n">
        <v>26</v>
      </c>
      <c r="C30857" s="7" t="n">
        <v>26</v>
      </c>
      <c r="D30857" s="7" t="n">
        <v>17</v>
      </c>
      <c r="E30857" s="7" t="n">
        <v>40333</v>
      </c>
      <c r="F30857" s="7" t="s">
        <v>1759</v>
      </c>
      <c r="G30857" s="7" t="n">
        <v>2</v>
      </c>
      <c r="H30857" s="7" t="n">
        <v>3</v>
      </c>
      <c r="I30857" s="7" t="n">
        <v>17</v>
      </c>
      <c r="J30857" s="7" t="n">
        <v>40334</v>
      </c>
      <c r="K30857" s="7" t="s">
        <v>1760</v>
      </c>
      <c r="L30857" s="7" t="n">
        <v>2</v>
      </c>
      <c r="M30857" s="7" t="n">
        <v>3</v>
      </c>
      <c r="N30857" s="7" t="n">
        <v>17</v>
      </c>
      <c r="O30857" s="7" t="n">
        <v>40335</v>
      </c>
      <c r="P30857" s="7" t="s">
        <v>1761</v>
      </c>
      <c r="Q30857" s="7" t="n">
        <v>2</v>
      </c>
      <c r="R30857" s="7" t="n">
        <v>0</v>
      </c>
    </row>
    <row r="30858" spans="1:19">
      <c r="A30858" t="s">
        <v>4</v>
      </c>
      <c r="B30858" s="4" t="s">
        <v>5</v>
      </c>
    </row>
    <row r="30859" spans="1:19">
      <c r="A30859" t="n">
        <v>249503</v>
      </c>
      <c r="B30859" s="53" t="n">
        <v>28</v>
      </c>
    </row>
    <row r="30860" spans="1:19">
      <c r="A30860" t="s">
        <v>4</v>
      </c>
      <c r="B30860" s="4" t="s">
        <v>5</v>
      </c>
      <c r="C30860" s="4" t="s">
        <v>10</v>
      </c>
      <c r="D30860" s="4" t="s">
        <v>13</v>
      </c>
    </row>
    <row r="30861" spans="1:19">
      <c r="A30861" t="n">
        <v>249504</v>
      </c>
      <c r="B30861" s="54" t="n">
        <v>89</v>
      </c>
      <c r="C30861" s="7" t="n">
        <v>65533</v>
      </c>
      <c r="D30861" s="7" t="n">
        <v>1</v>
      </c>
    </row>
    <row r="30862" spans="1:19">
      <c r="A30862" t="s">
        <v>4</v>
      </c>
      <c r="B30862" s="4" t="s">
        <v>5</v>
      </c>
      <c r="C30862" s="4" t="s">
        <v>9</v>
      </c>
    </row>
    <row r="30863" spans="1:19">
      <c r="A30863" t="n">
        <v>249508</v>
      </c>
      <c r="B30863" s="50" t="n">
        <v>15</v>
      </c>
      <c r="C30863" s="7" t="n">
        <v>256</v>
      </c>
    </row>
    <row r="30864" spans="1:19">
      <c r="A30864" t="s">
        <v>4</v>
      </c>
      <c r="B30864" s="4" t="s">
        <v>5</v>
      </c>
      <c r="C30864" s="4" t="s">
        <v>13</v>
      </c>
      <c r="D30864" s="4" t="s">
        <v>10</v>
      </c>
      <c r="E30864" s="4" t="s">
        <v>6</v>
      </c>
    </row>
    <row r="30865" spans="1:18">
      <c r="A30865" t="n">
        <v>249513</v>
      </c>
      <c r="B30865" s="40" t="n">
        <v>51</v>
      </c>
      <c r="C30865" s="7" t="n">
        <v>4</v>
      </c>
      <c r="D30865" s="7" t="n">
        <v>6</v>
      </c>
      <c r="E30865" s="7" t="s">
        <v>1080</v>
      </c>
    </row>
    <row r="30866" spans="1:18">
      <c r="A30866" t="s">
        <v>4</v>
      </c>
      <c r="B30866" s="4" t="s">
        <v>5</v>
      </c>
      <c r="C30866" s="4" t="s">
        <v>10</v>
      </c>
    </row>
    <row r="30867" spans="1:18">
      <c r="A30867" t="n">
        <v>249526</v>
      </c>
      <c r="B30867" s="35" t="n">
        <v>16</v>
      </c>
      <c r="C30867" s="7" t="n">
        <v>0</v>
      </c>
    </row>
    <row r="30868" spans="1:18">
      <c r="A30868" t="s">
        <v>4</v>
      </c>
      <c r="B30868" s="4" t="s">
        <v>5</v>
      </c>
      <c r="C30868" s="4" t="s">
        <v>10</v>
      </c>
      <c r="D30868" s="4" t="s">
        <v>13</v>
      </c>
      <c r="E30868" s="4" t="s">
        <v>9</v>
      </c>
      <c r="F30868" s="4" t="s">
        <v>72</v>
      </c>
      <c r="G30868" s="4" t="s">
        <v>13</v>
      </c>
      <c r="H30868" s="4" t="s">
        <v>13</v>
      </c>
    </row>
    <row r="30869" spans="1:18">
      <c r="A30869" t="n">
        <v>249529</v>
      </c>
      <c r="B30869" s="52" t="n">
        <v>26</v>
      </c>
      <c r="C30869" s="7" t="n">
        <v>6</v>
      </c>
      <c r="D30869" s="7" t="n">
        <v>17</v>
      </c>
      <c r="E30869" s="7" t="n">
        <v>8397</v>
      </c>
      <c r="F30869" s="7" t="s">
        <v>1762</v>
      </c>
      <c r="G30869" s="7" t="n">
        <v>2</v>
      </c>
      <c r="H30869" s="7" t="n">
        <v>0</v>
      </c>
    </row>
    <row r="30870" spans="1:18">
      <c r="A30870" t="s">
        <v>4</v>
      </c>
      <c r="B30870" s="4" t="s">
        <v>5</v>
      </c>
    </row>
    <row r="30871" spans="1:18">
      <c r="A30871" t="n">
        <v>249552</v>
      </c>
      <c r="B30871" s="53" t="n">
        <v>28</v>
      </c>
    </row>
    <row r="30872" spans="1:18">
      <c r="A30872" t="s">
        <v>4</v>
      </c>
      <c r="B30872" s="4" t="s">
        <v>5</v>
      </c>
      <c r="C30872" s="4" t="s">
        <v>10</v>
      </c>
    </row>
    <row r="30873" spans="1:18">
      <c r="A30873" t="n">
        <v>249553</v>
      </c>
      <c r="B30873" s="35" t="n">
        <v>16</v>
      </c>
      <c r="C30873" s="7" t="n">
        <v>500</v>
      </c>
    </row>
    <row r="30874" spans="1:18">
      <c r="A30874" t="s">
        <v>4</v>
      </c>
      <c r="B30874" s="4" t="s">
        <v>5</v>
      </c>
      <c r="C30874" s="4" t="s">
        <v>13</v>
      </c>
      <c r="D30874" s="4" t="s">
        <v>10</v>
      </c>
      <c r="E30874" s="4" t="s">
        <v>10</v>
      </c>
      <c r="F30874" s="4" t="s">
        <v>13</v>
      </c>
    </row>
    <row r="30875" spans="1:18">
      <c r="A30875" t="n">
        <v>249556</v>
      </c>
      <c r="B30875" s="29" t="n">
        <v>25</v>
      </c>
      <c r="C30875" s="7" t="n">
        <v>1</v>
      </c>
      <c r="D30875" s="7" t="n">
        <v>850</v>
      </c>
      <c r="E30875" s="7" t="n">
        <v>50</v>
      </c>
      <c r="F30875" s="7" t="n">
        <v>5</v>
      </c>
    </row>
    <row r="30876" spans="1:18">
      <c r="A30876" t="s">
        <v>4</v>
      </c>
      <c r="B30876" s="4" t="s">
        <v>5</v>
      </c>
      <c r="C30876" s="4" t="s">
        <v>6</v>
      </c>
      <c r="D30876" s="4" t="s">
        <v>10</v>
      </c>
    </row>
    <row r="30877" spans="1:18">
      <c r="A30877" t="n">
        <v>249563</v>
      </c>
      <c r="B30877" s="84" t="n">
        <v>29</v>
      </c>
      <c r="C30877" s="7" t="s">
        <v>1101</v>
      </c>
      <c r="D30877" s="7" t="n">
        <v>65533</v>
      </c>
    </row>
    <row r="30878" spans="1:18">
      <c r="A30878" t="s">
        <v>4</v>
      </c>
      <c r="B30878" s="4" t="s">
        <v>5</v>
      </c>
      <c r="C30878" s="4" t="s">
        <v>13</v>
      </c>
      <c r="D30878" s="4" t="s">
        <v>22</v>
      </c>
      <c r="E30878" s="4" t="s">
        <v>22</v>
      </c>
      <c r="F30878" s="4" t="s">
        <v>22</v>
      </c>
    </row>
    <row r="30879" spans="1:18">
      <c r="A30879" t="n">
        <v>249572</v>
      </c>
      <c r="B30879" s="25" t="n">
        <v>45</v>
      </c>
      <c r="C30879" s="7" t="n">
        <v>9</v>
      </c>
      <c r="D30879" s="7" t="n">
        <v>0.0199999995529652</v>
      </c>
      <c r="E30879" s="7" t="n">
        <v>0.0199999995529652</v>
      </c>
      <c r="F30879" s="7" t="n">
        <v>0.300000011920929</v>
      </c>
    </row>
    <row r="30880" spans="1:18">
      <c r="A30880" t="s">
        <v>4</v>
      </c>
      <c r="B30880" s="4" t="s">
        <v>5</v>
      </c>
      <c r="C30880" s="4" t="s">
        <v>13</v>
      </c>
      <c r="D30880" s="4" t="s">
        <v>10</v>
      </c>
      <c r="E30880" s="4" t="s">
        <v>6</v>
      </c>
    </row>
    <row r="30881" spans="1:8">
      <c r="A30881" t="n">
        <v>249586</v>
      </c>
      <c r="B30881" s="40" t="n">
        <v>51</v>
      </c>
      <c r="C30881" s="7" t="n">
        <v>4</v>
      </c>
      <c r="D30881" s="7" t="n">
        <v>5703</v>
      </c>
      <c r="E30881" s="7" t="s">
        <v>435</v>
      </c>
    </row>
    <row r="30882" spans="1:8">
      <c r="A30882" t="s">
        <v>4</v>
      </c>
      <c r="B30882" s="4" t="s">
        <v>5</v>
      </c>
      <c r="C30882" s="4" t="s">
        <v>10</v>
      </c>
    </row>
    <row r="30883" spans="1:8">
      <c r="A30883" t="n">
        <v>249599</v>
      </c>
      <c r="B30883" s="35" t="n">
        <v>16</v>
      </c>
      <c r="C30883" s="7" t="n">
        <v>0</v>
      </c>
    </row>
    <row r="30884" spans="1:8">
      <c r="A30884" t="s">
        <v>4</v>
      </c>
      <c r="B30884" s="4" t="s">
        <v>5</v>
      </c>
      <c r="C30884" s="4" t="s">
        <v>10</v>
      </c>
      <c r="D30884" s="4" t="s">
        <v>13</v>
      </c>
      <c r="E30884" s="4" t="s">
        <v>9</v>
      </c>
      <c r="F30884" s="4" t="s">
        <v>72</v>
      </c>
      <c r="G30884" s="4" t="s">
        <v>13</v>
      </c>
      <c r="H30884" s="4" t="s">
        <v>13</v>
      </c>
    </row>
    <row r="30885" spans="1:8">
      <c r="A30885" t="n">
        <v>249602</v>
      </c>
      <c r="B30885" s="52" t="n">
        <v>26</v>
      </c>
      <c r="C30885" s="7" t="n">
        <v>5703</v>
      </c>
      <c r="D30885" s="7" t="n">
        <v>17</v>
      </c>
      <c r="E30885" s="7" t="n">
        <v>60083</v>
      </c>
      <c r="F30885" s="7" t="s">
        <v>1763</v>
      </c>
      <c r="G30885" s="7" t="n">
        <v>2</v>
      </c>
      <c r="H30885" s="7" t="n">
        <v>0</v>
      </c>
    </row>
    <row r="30886" spans="1:8">
      <c r="A30886" t="s">
        <v>4</v>
      </c>
      <c r="B30886" s="4" t="s">
        <v>5</v>
      </c>
    </row>
    <row r="30887" spans="1:8">
      <c r="A30887" t="n">
        <v>249629</v>
      </c>
      <c r="B30887" s="53" t="n">
        <v>28</v>
      </c>
    </row>
    <row r="30888" spans="1:8">
      <c r="A30888" t="s">
        <v>4</v>
      </c>
      <c r="B30888" s="4" t="s">
        <v>5</v>
      </c>
      <c r="C30888" s="4" t="s">
        <v>6</v>
      </c>
      <c r="D30888" s="4" t="s">
        <v>10</v>
      </c>
    </row>
    <row r="30889" spans="1:8">
      <c r="A30889" t="n">
        <v>249630</v>
      </c>
      <c r="B30889" s="84" t="n">
        <v>29</v>
      </c>
      <c r="C30889" s="7" t="s">
        <v>12</v>
      </c>
      <c r="D30889" s="7" t="n">
        <v>65533</v>
      </c>
    </row>
    <row r="30890" spans="1:8">
      <c r="A30890" t="s">
        <v>4</v>
      </c>
      <c r="B30890" s="4" t="s">
        <v>5</v>
      </c>
      <c r="C30890" s="4" t="s">
        <v>10</v>
      </c>
      <c r="D30890" s="4" t="s">
        <v>13</v>
      </c>
    </row>
    <row r="30891" spans="1:8">
      <c r="A30891" t="n">
        <v>249634</v>
      </c>
      <c r="B30891" s="54" t="n">
        <v>89</v>
      </c>
      <c r="C30891" s="7" t="n">
        <v>65533</v>
      </c>
      <c r="D30891" s="7" t="n">
        <v>1</v>
      </c>
    </row>
    <row r="30892" spans="1:8">
      <c r="A30892" t="s">
        <v>4</v>
      </c>
      <c r="B30892" s="4" t="s">
        <v>5</v>
      </c>
      <c r="C30892" s="4" t="s">
        <v>13</v>
      </c>
      <c r="D30892" s="4" t="s">
        <v>10</v>
      </c>
      <c r="E30892" s="4" t="s">
        <v>10</v>
      </c>
      <c r="F30892" s="4" t="s">
        <v>13</v>
      </c>
    </row>
    <row r="30893" spans="1:8">
      <c r="A30893" t="n">
        <v>249638</v>
      </c>
      <c r="B30893" s="29" t="n">
        <v>25</v>
      </c>
      <c r="C30893" s="7" t="n">
        <v>1</v>
      </c>
      <c r="D30893" s="7" t="n">
        <v>65535</v>
      </c>
      <c r="E30893" s="7" t="n">
        <v>65535</v>
      </c>
      <c r="F30893" s="7" t="n">
        <v>0</v>
      </c>
    </row>
    <row r="30894" spans="1:8">
      <c r="A30894" t="s">
        <v>4</v>
      </c>
      <c r="B30894" s="4" t="s">
        <v>5</v>
      </c>
      <c r="C30894" s="4" t="s">
        <v>13</v>
      </c>
      <c r="D30894" s="4" t="s">
        <v>10</v>
      </c>
      <c r="E30894" s="4" t="s">
        <v>6</v>
      </c>
      <c r="F30894" s="4" t="s">
        <v>6</v>
      </c>
      <c r="G30894" s="4" t="s">
        <v>6</v>
      </c>
      <c r="H30894" s="4" t="s">
        <v>6</v>
      </c>
    </row>
    <row r="30895" spans="1:8">
      <c r="A30895" t="n">
        <v>249645</v>
      </c>
      <c r="B30895" s="40" t="n">
        <v>51</v>
      </c>
      <c r="C30895" s="7" t="n">
        <v>3</v>
      </c>
      <c r="D30895" s="7" t="n">
        <v>26</v>
      </c>
      <c r="E30895" s="7" t="s">
        <v>1743</v>
      </c>
      <c r="F30895" s="7" t="s">
        <v>814</v>
      </c>
      <c r="G30895" s="7" t="s">
        <v>88</v>
      </c>
      <c r="H30895" s="7" t="s">
        <v>89</v>
      </c>
    </row>
    <row r="30896" spans="1:8">
      <c r="A30896" t="s">
        <v>4</v>
      </c>
      <c r="B30896" s="4" t="s">
        <v>5</v>
      </c>
      <c r="C30896" s="4" t="s">
        <v>10</v>
      </c>
      <c r="D30896" s="4" t="s">
        <v>10</v>
      </c>
      <c r="E30896" s="4" t="s">
        <v>10</v>
      </c>
    </row>
    <row r="30897" spans="1:8">
      <c r="A30897" t="n">
        <v>249658</v>
      </c>
      <c r="B30897" s="57" t="n">
        <v>61</v>
      </c>
      <c r="C30897" s="7" t="n">
        <v>26</v>
      </c>
      <c r="D30897" s="7" t="n">
        <v>5703</v>
      </c>
      <c r="E30897" s="7" t="n">
        <v>1000</v>
      </c>
    </row>
    <row r="30898" spans="1:8">
      <c r="A30898" t="s">
        <v>4</v>
      </c>
      <c r="B30898" s="4" t="s">
        <v>5</v>
      </c>
      <c r="C30898" s="4" t="s">
        <v>10</v>
      </c>
    </row>
    <row r="30899" spans="1:8">
      <c r="A30899" t="n">
        <v>249665</v>
      </c>
      <c r="B30899" s="35" t="n">
        <v>16</v>
      </c>
      <c r="C30899" s="7" t="n">
        <v>500</v>
      </c>
    </row>
    <row r="30900" spans="1:8">
      <c r="A30900" t="s">
        <v>4</v>
      </c>
      <c r="B30900" s="4" t="s">
        <v>5</v>
      </c>
      <c r="C30900" s="4" t="s">
        <v>13</v>
      </c>
      <c r="D30900" s="4" t="s">
        <v>10</v>
      </c>
      <c r="E30900" s="4" t="s">
        <v>22</v>
      </c>
    </row>
    <row r="30901" spans="1:8">
      <c r="A30901" t="n">
        <v>249668</v>
      </c>
      <c r="B30901" s="28" t="n">
        <v>58</v>
      </c>
      <c r="C30901" s="7" t="n">
        <v>101</v>
      </c>
      <c r="D30901" s="7" t="n">
        <v>300</v>
      </c>
      <c r="E30901" s="7" t="n">
        <v>1</v>
      </c>
    </row>
    <row r="30902" spans="1:8">
      <c r="A30902" t="s">
        <v>4</v>
      </c>
      <c r="B30902" s="4" t="s">
        <v>5</v>
      </c>
      <c r="C30902" s="4" t="s">
        <v>13</v>
      </c>
      <c r="D30902" s="4" t="s">
        <v>10</v>
      </c>
    </row>
    <row r="30903" spans="1:8">
      <c r="A30903" t="n">
        <v>249676</v>
      </c>
      <c r="B30903" s="28" t="n">
        <v>58</v>
      </c>
      <c r="C30903" s="7" t="n">
        <v>254</v>
      </c>
      <c r="D30903" s="7" t="n">
        <v>0</v>
      </c>
    </row>
    <row r="30904" spans="1:8">
      <c r="A30904" t="s">
        <v>4</v>
      </c>
      <c r="B30904" s="4" t="s">
        <v>5</v>
      </c>
      <c r="C30904" s="4" t="s">
        <v>13</v>
      </c>
      <c r="D30904" s="4" t="s">
        <v>13</v>
      </c>
      <c r="E30904" s="4" t="s">
        <v>22</v>
      </c>
      <c r="F30904" s="4" t="s">
        <v>22</v>
      </c>
      <c r="G30904" s="4" t="s">
        <v>22</v>
      </c>
      <c r="H30904" s="4" t="s">
        <v>10</v>
      </c>
    </row>
    <row r="30905" spans="1:8">
      <c r="A30905" t="n">
        <v>249680</v>
      </c>
      <c r="B30905" s="25" t="n">
        <v>45</v>
      </c>
      <c r="C30905" s="7" t="n">
        <v>2</v>
      </c>
      <c r="D30905" s="7" t="n">
        <v>3</v>
      </c>
      <c r="E30905" s="7" t="n">
        <v>4.05999994277954</v>
      </c>
      <c r="F30905" s="7" t="n">
        <v>1.35000002384186</v>
      </c>
      <c r="G30905" s="7" t="n">
        <v>-18.3199996948242</v>
      </c>
      <c r="H30905" s="7" t="n">
        <v>0</v>
      </c>
    </row>
    <row r="30906" spans="1:8">
      <c r="A30906" t="s">
        <v>4</v>
      </c>
      <c r="B30906" s="4" t="s">
        <v>5</v>
      </c>
      <c r="C30906" s="4" t="s">
        <v>13</v>
      </c>
      <c r="D30906" s="4" t="s">
        <v>13</v>
      </c>
      <c r="E30906" s="4" t="s">
        <v>22</v>
      </c>
      <c r="F30906" s="4" t="s">
        <v>22</v>
      </c>
      <c r="G30906" s="4" t="s">
        <v>22</v>
      </c>
      <c r="H30906" s="4" t="s">
        <v>10</v>
      </c>
      <c r="I30906" s="4" t="s">
        <v>13</v>
      </c>
    </row>
    <row r="30907" spans="1:8">
      <c r="A30907" t="n">
        <v>249697</v>
      </c>
      <c r="B30907" s="25" t="n">
        <v>45</v>
      </c>
      <c r="C30907" s="7" t="n">
        <v>4</v>
      </c>
      <c r="D30907" s="7" t="n">
        <v>3</v>
      </c>
      <c r="E30907" s="7" t="n">
        <v>1.5</v>
      </c>
      <c r="F30907" s="7" t="n">
        <v>87.9000015258789</v>
      </c>
      <c r="G30907" s="7" t="n">
        <v>348</v>
      </c>
      <c r="H30907" s="7" t="n">
        <v>0</v>
      </c>
      <c r="I30907" s="7" t="n">
        <v>0</v>
      </c>
    </row>
    <row r="30908" spans="1:8">
      <c r="A30908" t="s">
        <v>4</v>
      </c>
      <c r="B30908" s="4" t="s">
        <v>5</v>
      </c>
      <c r="C30908" s="4" t="s">
        <v>13</v>
      </c>
      <c r="D30908" s="4" t="s">
        <v>13</v>
      </c>
      <c r="E30908" s="4" t="s">
        <v>22</v>
      </c>
      <c r="F30908" s="4" t="s">
        <v>10</v>
      </c>
    </row>
    <row r="30909" spans="1:8">
      <c r="A30909" t="n">
        <v>249715</v>
      </c>
      <c r="B30909" s="25" t="n">
        <v>45</v>
      </c>
      <c r="C30909" s="7" t="n">
        <v>5</v>
      </c>
      <c r="D30909" s="7" t="n">
        <v>3</v>
      </c>
      <c r="E30909" s="7" t="n">
        <v>4.30000019073486</v>
      </c>
      <c r="F30909" s="7" t="n">
        <v>0</v>
      </c>
    </row>
    <row r="30910" spans="1:8">
      <c r="A30910" t="s">
        <v>4</v>
      </c>
      <c r="B30910" s="4" t="s">
        <v>5</v>
      </c>
      <c r="C30910" s="4" t="s">
        <v>13</v>
      </c>
      <c r="D30910" s="4" t="s">
        <v>13</v>
      </c>
      <c r="E30910" s="4" t="s">
        <v>22</v>
      </c>
      <c r="F30910" s="4" t="s">
        <v>10</v>
      </c>
    </row>
    <row r="30911" spans="1:8">
      <c r="A30911" t="n">
        <v>249724</v>
      </c>
      <c r="B30911" s="25" t="n">
        <v>45</v>
      </c>
      <c r="C30911" s="7" t="n">
        <v>11</v>
      </c>
      <c r="D30911" s="7" t="n">
        <v>3</v>
      </c>
      <c r="E30911" s="7" t="n">
        <v>17.3999996185303</v>
      </c>
      <c r="F30911" s="7" t="n">
        <v>0</v>
      </c>
    </row>
    <row r="30912" spans="1:8">
      <c r="A30912" t="s">
        <v>4</v>
      </c>
      <c r="B30912" s="4" t="s">
        <v>5</v>
      </c>
      <c r="C30912" s="4" t="s">
        <v>13</v>
      </c>
      <c r="D30912" s="4" t="s">
        <v>13</v>
      </c>
      <c r="E30912" s="4" t="s">
        <v>22</v>
      </c>
      <c r="F30912" s="4" t="s">
        <v>22</v>
      </c>
      <c r="G30912" s="4" t="s">
        <v>22</v>
      </c>
      <c r="H30912" s="4" t="s">
        <v>10</v>
      </c>
    </row>
    <row r="30913" spans="1:9">
      <c r="A30913" t="n">
        <v>249733</v>
      </c>
      <c r="B30913" s="25" t="n">
        <v>45</v>
      </c>
      <c r="C30913" s="7" t="n">
        <v>2</v>
      </c>
      <c r="D30913" s="7" t="n">
        <v>3</v>
      </c>
      <c r="E30913" s="7" t="n">
        <v>4.05999994277954</v>
      </c>
      <c r="F30913" s="7" t="n">
        <v>1.51999998092651</v>
      </c>
      <c r="G30913" s="7" t="n">
        <v>-18.3199996948242</v>
      </c>
      <c r="H30913" s="7" t="n">
        <v>3500</v>
      </c>
    </row>
    <row r="30914" spans="1:9">
      <c r="A30914" t="s">
        <v>4</v>
      </c>
      <c r="B30914" s="4" t="s">
        <v>5</v>
      </c>
      <c r="C30914" s="4" t="s">
        <v>13</v>
      </c>
      <c r="D30914" s="4" t="s">
        <v>13</v>
      </c>
      <c r="E30914" s="4" t="s">
        <v>22</v>
      </c>
      <c r="F30914" s="4" t="s">
        <v>22</v>
      </c>
      <c r="G30914" s="4" t="s">
        <v>22</v>
      </c>
      <c r="H30914" s="4" t="s">
        <v>10</v>
      </c>
      <c r="I30914" s="4" t="s">
        <v>13</v>
      </c>
    </row>
    <row r="30915" spans="1:9">
      <c r="A30915" t="n">
        <v>249750</v>
      </c>
      <c r="B30915" s="25" t="n">
        <v>45</v>
      </c>
      <c r="C30915" s="7" t="n">
        <v>4</v>
      </c>
      <c r="D30915" s="7" t="n">
        <v>3</v>
      </c>
      <c r="E30915" s="7" t="n">
        <v>357.630004882813</v>
      </c>
      <c r="F30915" s="7" t="n">
        <v>83.0800018310547</v>
      </c>
      <c r="G30915" s="7" t="n">
        <v>348</v>
      </c>
      <c r="H30915" s="7" t="n">
        <v>3500</v>
      </c>
      <c r="I30915" s="7" t="n">
        <v>1</v>
      </c>
    </row>
    <row r="30916" spans="1:9">
      <c r="A30916" t="s">
        <v>4</v>
      </c>
      <c r="B30916" s="4" t="s">
        <v>5</v>
      </c>
      <c r="C30916" s="4" t="s">
        <v>13</v>
      </c>
      <c r="D30916" s="4" t="s">
        <v>13</v>
      </c>
      <c r="E30916" s="4" t="s">
        <v>22</v>
      </c>
      <c r="F30916" s="4" t="s">
        <v>10</v>
      </c>
    </row>
    <row r="30917" spans="1:9">
      <c r="A30917" t="n">
        <v>249768</v>
      </c>
      <c r="B30917" s="25" t="n">
        <v>45</v>
      </c>
      <c r="C30917" s="7" t="n">
        <v>5</v>
      </c>
      <c r="D30917" s="7" t="n">
        <v>3</v>
      </c>
      <c r="E30917" s="7" t="n">
        <v>4.30000019073486</v>
      </c>
      <c r="F30917" s="7" t="n">
        <v>3500</v>
      </c>
    </row>
    <row r="30918" spans="1:9">
      <c r="A30918" t="s">
        <v>4</v>
      </c>
      <c r="B30918" s="4" t="s">
        <v>5</v>
      </c>
      <c r="C30918" s="4" t="s">
        <v>13</v>
      </c>
      <c r="D30918" s="4" t="s">
        <v>13</v>
      </c>
      <c r="E30918" s="4" t="s">
        <v>22</v>
      </c>
      <c r="F30918" s="4" t="s">
        <v>10</v>
      </c>
    </row>
    <row r="30919" spans="1:9">
      <c r="A30919" t="n">
        <v>249777</v>
      </c>
      <c r="B30919" s="25" t="n">
        <v>45</v>
      </c>
      <c r="C30919" s="7" t="n">
        <v>11</v>
      </c>
      <c r="D30919" s="7" t="n">
        <v>3</v>
      </c>
      <c r="E30919" s="7" t="n">
        <v>17.3999996185303</v>
      </c>
      <c r="F30919" s="7" t="n">
        <v>3500</v>
      </c>
    </row>
    <row r="30920" spans="1:9">
      <c r="A30920" t="s">
        <v>4</v>
      </c>
      <c r="B30920" s="4" t="s">
        <v>5</v>
      </c>
      <c r="C30920" s="4" t="s">
        <v>10</v>
      </c>
      <c r="D30920" s="4" t="s">
        <v>13</v>
      </c>
      <c r="E30920" s="4" t="s">
        <v>6</v>
      </c>
      <c r="F30920" s="4" t="s">
        <v>22</v>
      </c>
      <c r="G30920" s="4" t="s">
        <v>22</v>
      </c>
      <c r="H30920" s="4" t="s">
        <v>22</v>
      </c>
    </row>
    <row r="30921" spans="1:9">
      <c r="A30921" t="n">
        <v>249786</v>
      </c>
      <c r="B30921" s="39" t="n">
        <v>48</v>
      </c>
      <c r="C30921" s="7" t="n">
        <v>26</v>
      </c>
      <c r="D30921" s="7" t="n">
        <v>0</v>
      </c>
      <c r="E30921" s="7" t="s">
        <v>482</v>
      </c>
      <c r="F30921" s="7" t="n">
        <v>0</v>
      </c>
      <c r="G30921" s="7" t="n">
        <v>1</v>
      </c>
      <c r="H30921" s="7" t="n">
        <v>0</v>
      </c>
    </row>
    <row r="30922" spans="1:9">
      <c r="A30922" t="s">
        <v>4</v>
      </c>
      <c r="B30922" s="4" t="s">
        <v>5</v>
      </c>
      <c r="C30922" s="4" t="s">
        <v>13</v>
      </c>
      <c r="D30922" s="4" t="s">
        <v>10</v>
      </c>
      <c r="E30922" s="4" t="s">
        <v>6</v>
      </c>
      <c r="F30922" s="4" t="s">
        <v>6</v>
      </c>
      <c r="G30922" s="4" t="s">
        <v>6</v>
      </c>
      <c r="H30922" s="4" t="s">
        <v>6</v>
      </c>
    </row>
    <row r="30923" spans="1:9">
      <c r="A30923" t="n">
        <v>249811</v>
      </c>
      <c r="B30923" s="40" t="n">
        <v>51</v>
      </c>
      <c r="C30923" s="7" t="n">
        <v>3</v>
      </c>
      <c r="D30923" s="7" t="n">
        <v>5703</v>
      </c>
      <c r="E30923" s="7" t="s">
        <v>869</v>
      </c>
      <c r="F30923" s="7" t="s">
        <v>844</v>
      </c>
      <c r="G30923" s="7" t="s">
        <v>88</v>
      </c>
      <c r="H30923" s="7" t="s">
        <v>89</v>
      </c>
    </row>
    <row r="30924" spans="1:9">
      <c r="A30924" t="s">
        <v>4</v>
      </c>
      <c r="B30924" s="4" t="s">
        <v>5</v>
      </c>
      <c r="C30924" s="4" t="s">
        <v>13</v>
      </c>
      <c r="D30924" s="4" t="s">
        <v>10</v>
      </c>
      <c r="E30924" s="4" t="s">
        <v>6</v>
      </c>
      <c r="F30924" s="4" t="s">
        <v>6</v>
      </c>
      <c r="G30924" s="4" t="s">
        <v>6</v>
      </c>
      <c r="H30924" s="4" t="s">
        <v>6</v>
      </c>
    </row>
    <row r="30925" spans="1:9">
      <c r="A30925" t="n">
        <v>249824</v>
      </c>
      <c r="B30925" s="40" t="n">
        <v>51</v>
      </c>
      <c r="C30925" s="7" t="n">
        <v>3</v>
      </c>
      <c r="D30925" s="7" t="n">
        <v>5704</v>
      </c>
      <c r="E30925" s="7" t="s">
        <v>814</v>
      </c>
      <c r="F30925" s="7" t="s">
        <v>844</v>
      </c>
      <c r="G30925" s="7" t="s">
        <v>88</v>
      </c>
      <c r="H30925" s="7" t="s">
        <v>89</v>
      </c>
    </row>
    <row r="30926" spans="1:9">
      <c r="A30926" t="s">
        <v>4</v>
      </c>
      <c r="B30926" s="4" t="s">
        <v>5</v>
      </c>
      <c r="C30926" s="4" t="s">
        <v>10</v>
      </c>
      <c r="D30926" s="4" t="s">
        <v>13</v>
      </c>
      <c r="E30926" s="4" t="s">
        <v>6</v>
      </c>
      <c r="F30926" s="4" t="s">
        <v>22</v>
      </c>
      <c r="G30926" s="4" t="s">
        <v>22</v>
      </c>
      <c r="H30926" s="4" t="s">
        <v>22</v>
      </c>
    </row>
    <row r="30927" spans="1:9">
      <c r="A30927" t="n">
        <v>249837</v>
      </c>
      <c r="B30927" s="39" t="n">
        <v>48</v>
      </c>
      <c r="C30927" s="7" t="n">
        <v>5704</v>
      </c>
      <c r="D30927" s="7" t="n">
        <v>0</v>
      </c>
      <c r="E30927" s="7" t="s">
        <v>197</v>
      </c>
      <c r="F30927" s="7" t="n">
        <v>1</v>
      </c>
      <c r="G30927" s="7" t="n">
        <v>1</v>
      </c>
      <c r="H30927" s="7" t="n">
        <v>1.40129846432482e-45</v>
      </c>
    </row>
    <row r="30928" spans="1:9">
      <c r="A30928" t="s">
        <v>4</v>
      </c>
      <c r="B30928" s="4" t="s">
        <v>5</v>
      </c>
      <c r="C30928" s="4" t="s">
        <v>10</v>
      </c>
      <c r="D30928" s="4" t="s">
        <v>10</v>
      </c>
      <c r="E30928" s="4" t="s">
        <v>22</v>
      </c>
      <c r="F30928" s="4" t="s">
        <v>13</v>
      </c>
    </row>
    <row r="30929" spans="1:9">
      <c r="A30929" t="n">
        <v>249865</v>
      </c>
      <c r="B30929" s="61" t="n">
        <v>53</v>
      </c>
      <c r="C30929" s="7" t="n">
        <v>26</v>
      </c>
      <c r="D30929" s="7" t="n">
        <v>5703</v>
      </c>
      <c r="E30929" s="7" t="n">
        <v>3</v>
      </c>
      <c r="F30929" s="7" t="n">
        <v>1</v>
      </c>
    </row>
    <row r="30930" spans="1:9">
      <c r="A30930" t="s">
        <v>4</v>
      </c>
      <c r="B30930" s="4" t="s">
        <v>5</v>
      </c>
      <c r="C30930" s="4" t="s">
        <v>10</v>
      </c>
      <c r="D30930" s="4" t="s">
        <v>9</v>
      </c>
    </row>
    <row r="30931" spans="1:9">
      <c r="A30931" t="n">
        <v>249875</v>
      </c>
      <c r="B30931" s="45" t="n">
        <v>44</v>
      </c>
      <c r="C30931" s="7" t="n">
        <v>5703</v>
      </c>
      <c r="D30931" s="7" t="n">
        <v>128</v>
      </c>
    </row>
    <row r="30932" spans="1:9">
      <c r="A30932" t="s">
        <v>4</v>
      </c>
      <c r="B30932" s="4" t="s">
        <v>5</v>
      </c>
      <c r="C30932" s="4" t="s">
        <v>10</v>
      </c>
      <c r="D30932" s="4" t="s">
        <v>9</v>
      </c>
    </row>
    <row r="30933" spans="1:9">
      <c r="A30933" t="n">
        <v>249882</v>
      </c>
      <c r="B30933" s="45" t="n">
        <v>44</v>
      </c>
      <c r="C30933" s="7" t="n">
        <v>5704</v>
      </c>
      <c r="D30933" s="7" t="n">
        <v>128</v>
      </c>
    </row>
    <row r="30934" spans="1:9">
      <c r="A30934" t="s">
        <v>4</v>
      </c>
      <c r="B30934" s="4" t="s">
        <v>5</v>
      </c>
      <c r="C30934" s="4" t="s">
        <v>13</v>
      </c>
      <c r="D30934" s="4" t="s">
        <v>10</v>
      </c>
    </row>
    <row r="30935" spans="1:9">
      <c r="A30935" t="n">
        <v>249889</v>
      </c>
      <c r="B30935" s="28" t="n">
        <v>58</v>
      </c>
      <c r="C30935" s="7" t="n">
        <v>255</v>
      </c>
      <c r="D30935" s="7" t="n">
        <v>0</v>
      </c>
    </row>
    <row r="30936" spans="1:9">
      <c r="A30936" t="s">
        <v>4</v>
      </c>
      <c r="B30936" s="4" t="s">
        <v>5</v>
      </c>
      <c r="C30936" s="4" t="s">
        <v>10</v>
      </c>
    </row>
    <row r="30937" spans="1:9">
      <c r="A30937" t="n">
        <v>249893</v>
      </c>
      <c r="B30937" s="60" t="n">
        <v>54</v>
      </c>
      <c r="C30937" s="7" t="n">
        <v>26</v>
      </c>
    </row>
    <row r="30938" spans="1:9">
      <c r="A30938" t="s">
        <v>4</v>
      </c>
      <c r="B30938" s="4" t="s">
        <v>5</v>
      </c>
      <c r="C30938" s="4" t="s">
        <v>13</v>
      </c>
      <c r="D30938" s="4" t="s">
        <v>10</v>
      </c>
    </row>
    <row r="30939" spans="1:9">
      <c r="A30939" t="n">
        <v>249896</v>
      </c>
      <c r="B30939" s="25" t="n">
        <v>45</v>
      </c>
      <c r="C30939" s="7" t="n">
        <v>7</v>
      </c>
      <c r="D30939" s="7" t="n">
        <v>255</v>
      </c>
    </row>
    <row r="30940" spans="1:9">
      <c r="A30940" t="s">
        <v>4</v>
      </c>
      <c r="B30940" s="4" t="s">
        <v>5</v>
      </c>
      <c r="C30940" s="4" t="s">
        <v>13</v>
      </c>
      <c r="D30940" s="4" t="s">
        <v>10</v>
      </c>
      <c r="E30940" s="4" t="s">
        <v>6</v>
      </c>
    </row>
    <row r="30941" spans="1:9">
      <c r="A30941" t="n">
        <v>249900</v>
      </c>
      <c r="B30941" s="40" t="n">
        <v>51</v>
      </c>
      <c r="C30941" s="7" t="n">
        <v>4</v>
      </c>
      <c r="D30941" s="7" t="n">
        <v>26</v>
      </c>
      <c r="E30941" s="7" t="s">
        <v>636</v>
      </c>
    </row>
    <row r="30942" spans="1:9">
      <c r="A30942" t="s">
        <v>4</v>
      </c>
      <c r="B30942" s="4" t="s">
        <v>5</v>
      </c>
      <c r="C30942" s="4" t="s">
        <v>10</v>
      </c>
    </row>
    <row r="30943" spans="1:9">
      <c r="A30943" t="n">
        <v>249913</v>
      </c>
      <c r="B30943" s="35" t="n">
        <v>16</v>
      </c>
      <c r="C30943" s="7" t="n">
        <v>0</v>
      </c>
    </row>
    <row r="30944" spans="1:9">
      <c r="A30944" t="s">
        <v>4</v>
      </c>
      <c r="B30944" s="4" t="s">
        <v>5</v>
      </c>
      <c r="C30944" s="4" t="s">
        <v>10</v>
      </c>
      <c r="D30944" s="4" t="s">
        <v>13</v>
      </c>
      <c r="E30944" s="4" t="s">
        <v>9</v>
      </c>
      <c r="F30944" s="4" t="s">
        <v>72</v>
      </c>
      <c r="G30944" s="4" t="s">
        <v>13</v>
      </c>
      <c r="H30944" s="4" t="s">
        <v>13</v>
      </c>
      <c r="I30944" s="4" t="s">
        <v>13</v>
      </c>
      <c r="J30944" s="4" t="s">
        <v>9</v>
      </c>
      <c r="K30944" s="4" t="s">
        <v>72</v>
      </c>
      <c r="L30944" s="4" t="s">
        <v>13</v>
      </c>
      <c r="M30944" s="4" t="s">
        <v>13</v>
      </c>
    </row>
    <row r="30945" spans="1:13">
      <c r="A30945" t="n">
        <v>249916</v>
      </c>
      <c r="B30945" s="52" t="n">
        <v>26</v>
      </c>
      <c r="C30945" s="7" t="n">
        <v>26</v>
      </c>
      <c r="D30945" s="7" t="n">
        <v>17</v>
      </c>
      <c r="E30945" s="7" t="n">
        <v>40336</v>
      </c>
      <c r="F30945" s="7" t="s">
        <v>1764</v>
      </c>
      <c r="G30945" s="7" t="n">
        <v>2</v>
      </c>
      <c r="H30945" s="7" t="n">
        <v>3</v>
      </c>
      <c r="I30945" s="7" t="n">
        <v>17</v>
      </c>
      <c r="J30945" s="7" t="n">
        <v>40337</v>
      </c>
      <c r="K30945" s="7" t="s">
        <v>1765</v>
      </c>
      <c r="L30945" s="7" t="n">
        <v>2</v>
      </c>
      <c r="M30945" s="7" t="n">
        <v>0</v>
      </c>
    </row>
    <row r="30946" spans="1:13">
      <c r="A30946" t="s">
        <v>4</v>
      </c>
      <c r="B30946" s="4" t="s">
        <v>5</v>
      </c>
    </row>
    <row r="30947" spans="1:13">
      <c r="A30947" t="n">
        <v>250099</v>
      </c>
      <c r="B30947" s="53" t="n">
        <v>28</v>
      </c>
    </row>
    <row r="30948" spans="1:13">
      <c r="A30948" t="s">
        <v>4</v>
      </c>
      <c r="B30948" s="4" t="s">
        <v>5</v>
      </c>
      <c r="C30948" s="4" t="s">
        <v>10</v>
      </c>
      <c r="D30948" s="4" t="s">
        <v>13</v>
      </c>
      <c r="E30948" s="4" t="s">
        <v>6</v>
      </c>
      <c r="F30948" s="4" t="s">
        <v>22</v>
      </c>
      <c r="G30948" s="4" t="s">
        <v>22</v>
      </c>
      <c r="H30948" s="4" t="s">
        <v>22</v>
      </c>
    </row>
    <row r="30949" spans="1:13">
      <c r="A30949" t="n">
        <v>250100</v>
      </c>
      <c r="B30949" s="39" t="n">
        <v>48</v>
      </c>
      <c r="C30949" s="7" t="n">
        <v>5703</v>
      </c>
      <c r="D30949" s="7" t="n">
        <v>0</v>
      </c>
      <c r="E30949" s="7" t="s">
        <v>1757</v>
      </c>
      <c r="F30949" s="7" t="n">
        <v>-1</v>
      </c>
      <c r="G30949" s="7" t="n">
        <v>1</v>
      </c>
      <c r="H30949" s="7" t="n">
        <v>0</v>
      </c>
    </row>
    <row r="30950" spans="1:13">
      <c r="A30950" t="s">
        <v>4</v>
      </c>
      <c r="B30950" s="4" t="s">
        <v>5</v>
      </c>
      <c r="C30950" s="4" t="s">
        <v>10</v>
      </c>
    </row>
    <row r="30951" spans="1:13">
      <c r="A30951" t="n">
        <v>250135</v>
      </c>
      <c r="B30951" s="35" t="n">
        <v>16</v>
      </c>
      <c r="C30951" s="7" t="n">
        <v>500</v>
      </c>
    </row>
    <row r="30952" spans="1:13">
      <c r="A30952" t="s">
        <v>4</v>
      </c>
      <c r="B30952" s="4" t="s">
        <v>5</v>
      </c>
      <c r="C30952" s="4" t="s">
        <v>13</v>
      </c>
      <c r="D30952" s="4" t="s">
        <v>22</v>
      </c>
      <c r="E30952" s="4" t="s">
        <v>22</v>
      </c>
      <c r="F30952" s="4" t="s">
        <v>22</v>
      </c>
    </row>
    <row r="30953" spans="1:13">
      <c r="A30953" t="n">
        <v>250138</v>
      </c>
      <c r="B30953" s="25" t="n">
        <v>45</v>
      </c>
      <c r="C30953" s="7" t="n">
        <v>9</v>
      </c>
      <c r="D30953" s="7" t="n">
        <v>0.0199999995529652</v>
      </c>
      <c r="E30953" s="7" t="n">
        <v>0.0199999995529652</v>
      </c>
      <c r="F30953" s="7" t="n">
        <v>0.300000011920929</v>
      </c>
    </row>
    <row r="30954" spans="1:13">
      <c r="A30954" t="s">
        <v>4</v>
      </c>
      <c r="B30954" s="4" t="s">
        <v>5</v>
      </c>
      <c r="C30954" s="4" t="s">
        <v>13</v>
      </c>
      <c r="D30954" s="4" t="s">
        <v>10</v>
      </c>
      <c r="E30954" s="4" t="s">
        <v>6</v>
      </c>
    </row>
    <row r="30955" spans="1:13">
      <c r="A30955" t="n">
        <v>250152</v>
      </c>
      <c r="B30955" s="40" t="n">
        <v>51</v>
      </c>
      <c r="C30955" s="7" t="n">
        <v>4</v>
      </c>
      <c r="D30955" s="7" t="n">
        <v>5703</v>
      </c>
      <c r="E30955" s="7" t="s">
        <v>595</v>
      </c>
    </row>
    <row r="30956" spans="1:13">
      <c r="A30956" t="s">
        <v>4</v>
      </c>
      <c r="B30956" s="4" t="s">
        <v>5</v>
      </c>
      <c r="C30956" s="4" t="s">
        <v>10</v>
      </c>
    </row>
    <row r="30957" spans="1:13">
      <c r="A30957" t="n">
        <v>250166</v>
      </c>
      <c r="B30957" s="35" t="n">
        <v>16</v>
      </c>
      <c r="C30957" s="7" t="n">
        <v>0</v>
      </c>
    </row>
    <row r="30958" spans="1:13">
      <c r="A30958" t="s">
        <v>4</v>
      </c>
      <c r="B30958" s="4" t="s">
        <v>5</v>
      </c>
      <c r="C30958" s="4" t="s">
        <v>10</v>
      </c>
      <c r="D30958" s="4" t="s">
        <v>13</v>
      </c>
      <c r="E30958" s="4" t="s">
        <v>9</v>
      </c>
      <c r="F30958" s="4" t="s">
        <v>72</v>
      </c>
      <c r="G30958" s="4" t="s">
        <v>13</v>
      </c>
      <c r="H30958" s="4" t="s">
        <v>13</v>
      </c>
      <c r="I30958" s="4" t="s">
        <v>13</v>
      </c>
      <c r="J30958" s="4" t="s">
        <v>9</v>
      </c>
      <c r="K30958" s="4" t="s">
        <v>72</v>
      </c>
      <c r="L30958" s="4" t="s">
        <v>13</v>
      </c>
      <c r="M30958" s="4" t="s">
        <v>13</v>
      </c>
    </row>
    <row r="30959" spans="1:13">
      <c r="A30959" t="n">
        <v>250169</v>
      </c>
      <c r="B30959" s="52" t="n">
        <v>26</v>
      </c>
      <c r="C30959" s="7" t="n">
        <v>5703</v>
      </c>
      <c r="D30959" s="7" t="n">
        <v>17</v>
      </c>
      <c r="E30959" s="7" t="n">
        <v>60084</v>
      </c>
      <c r="F30959" s="7" t="s">
        <v>1766</v>
      </c>
      <c r="G30959" s="7" t="n">
        <v>2</v>
      </c>
      <c r="H30959" s="7" t="n">
        <v>3</v>
      </c>
      <c r="I30959" s="7" t="n">
        <v>17</v>
      </c>
      <c r="J30959" s="7" t="n">
        <v>60085</v>
      </c>
      <c r="K30959" s="7" t="s">
        <v>1767</v>
      </c>
      <c r="L30959" s="7" t="n">
        <v>2</v>
      </c>
      <c r="M30959" s="7" t="n">
        <v>0</v>
      </c>
    </row>
    <row r="30960" spans="1:13">
      <c r="A30960" t="s">
        <v>4</v>
      </c>
      <c r="B30960" s="4" t="s">
        <v>5</v>
      </c>
    </row>
    <row r="30961" spans="1:13">
      <c r="A30961" t="n">
        <v>250302</v>
      </c>
      <c r="B30961" s="53" t="n">
        <v>28</v>
      </c>
    </row>
    <row r="30962" spans="1:13">
      <c r="A30962" t="s">
        <v>4</v>
      </c>
      <c r="B30962" s="4" t="s">
        <v>5</v>
      </c>
      <c r="C30962" s="4" t="s">
        <v>10</v>
      </c>
      <c r="D30962" s="4" t="s">
        <v>13</v>
      </c>
    </row>
    <row r="30963" spans="1:13">
      <c r="A30963" t="n">
        <v>250303</v>
      </c>
      <c r="B30963" s="54" t="n">
        <v>89</v>
      </c>
      <c r="C30963" s="7" t="n">
        <v>65533</v>
      </c>
      <c r="D30963" s="7" t="n">
        <v>1</v>
      </c>
    </row>
    <row r="30964" spans="1:13">
      <c r="A30964" t="s">
        <v>4</v>
      </c>
      <c r="B30964" s="4" t="s">
        <v>5</v>
      </c>
      <c r="C30964" s="4" t="s">
        <v>13</v>
      </c>
      <c r="D30964" s="4" t="s">
        <v>10</v>
      </c>
      <c r="E30964" s="4" t="s">
        <v>22</v>
      </c>
    </row>
    <row r="30965" spans="1:13">
      <c r="A30965" t="n">
        <v>250307</v>
      </c>
      <c r="B30965" s="28" t="n">
        <v>58</v>
      </c>
      <c r="C30965" s="7" t="n">
        <v>101</v>
      </c>
      <c r="D30965" s="7" t="n">
        <v>300</v>
      </c>
      <c r="E30965" s="7" t="n">
        <v>1</v>
      </c>
    </row>
    <row r="30966" spans="1:13">
      <c r="A30966" t="s">
        <v>4</v>
      </c>
      <c r="B30966" s="4" t="s">
        <v>5</v>
      </c>
      <c r="C30966" s="4" t="s">
        <v>13</v>
      </c>
      <c r="D30966" s="4" t="s">
        <v>10</v>
      </c>
    </row>
    <row r="30967" spans="1:13">
      <c r="A30967" t="n">
        <v>250315</v>
      </c>
      <c r="B30967" s="28" t="n">
        <v>58</v>
      </c>
      <c r="C30967" s="7" t="n">
        <v>254</v>
      </c>
      <c r="D30967" s="7" t="n">
        <v>0</v>
      </c>
    </row>
    <row r="30968" spans="1:13">
      <c r="A30968" t="s">
        <v>4</v>
      </c>
      <c r="B30968" s="4" t="s">
        <v>5</v>
      </c>
      <c r="C30968" s="4" t="s">
        <v>13</v>
      </c>
      <c r="D30968" s="4" t="s">
        <v>13</v>
      </c>
      <c r="E30968" s="4" t="s">
        <v>22</v>
      </c>
      <c r="F30968" s="4" t="s">
        <v>22</v>
      </c>
      <c r="G30968" s="4" t="s">
        <v>22</v>
      </c>
      <c r="H30968" s="4" t="s">
        <v>10</v>
      </c>
    </row>
    <row r="30969" spans="1:13">
      <c r="A30969" t="n">
        <v>250319</v>
      </c>
      <c r="B30969" s="25" t="n">
        <v>45</v>
      </c>
      <c r="C30969" s="7" t="n">
        <v>2</v>
      </c>
      <c r="D30969" s="7" t="n">
        <v>3</v>
      </c>
      <c r="E30969" s="7" t="n">
        <v>5.65000009536743</v>
      </c>
      <c r="F30969" s="7" t="n">
        <v>1.50999999046326</v>
      </c>
      <c r="G30969" s="7" t="n">
        <v>-17.8099994659424</v>
      </c>
      <c r="H30969" s="7" t="n">
        <v>0</v>
      </c>
    </row>
    <row r="30970" spans="1:13">
      <c r="A30970" t="s">
        <v>4</v>
      </c>
      <c r="B30970" s="4" t="s">
        <v>5</v>
      </c>
      <c r="C30970" s="4" t="s">
        <v>13</v>
      </c>
      <c r="D30970" s="4" t="s">
        <v>13</v>
      </c>
      <c r="E30970" s="4" t="s">
        <v>22</v>
      </c>
      <c r="F30970" s="4" t="s">
        <v>22</v>
      </c>
      <c r="G30970" s="4" t="s">
        <v>22</v>
      </c>
      <c r="H30970" s="4" t="s">
        <v>10</v>
      </c>
      <c r="I30970" s="4" t="s">
        <v>13</v>
      </c>
    </row>
    <row r="30971" spans="1:13">
      <c r="A30971" t="n">
        <v>250336</v>
      </c>
      <c r="B30971" s="25" t="n">
        <v>45</v>
      </c>
      <c r="C30971" s="7" t="n">
        <v>4</v>
      </c>
      <c r="D30971" s="7" t="n">
        <v>3</v>
      </c>
      <c r="E30971" s="7" t="n">
        <v>355.549987792969</v>
      </c>
      <c r="F30971" s="7" t="n">
        <v>240.509994506836</v>
      </c>
      <c r="G30971" s="7" t="n">
        <v>348</v>
      </c>
      <c r="H30971" s="7" t="n">
        <v>0</v>
      </c>
      <c r="I30971" s="7" t="n">
        <v>0</v>
      </c>
    </row>
    <row r="30972" spans="1:13">
      <c r="A30972" t="s">
        <v>4</v>
      </c>
      <c r="B30972" s="4" t="s">
        <v>5</v>
      </c>
      <c r="C30972" s="4" t="s">
        <v>13</v>
      </c>
      <c r="D30972" s="4" t="s">
        <v>13</v>
      </c>
      <c r="E30972" s="4" t="s">
        <v>22</v>
      </c>
      <c r="F30972" s="4" t="s">
        <v>10</v>
      </c>
    </row>
    <row r="30973" spans="1:13">
      <c r="A30973" t="n">
        <v>250354</v>
      </c>
      <c r="B30973" s="25" t="n">
        <v>45</v>
      </c>
      <c r="C30973" s="7" t="n">
        <v>5</v>
      </c>
      <c r="D30973" s="7" t="n">
        <v>3</v>
      </c>
      <c r="E30973" s="7" t="n">
        <v>2.5</v>
      </c>
      <c r="F30973" s="7" t="n">
        <v>0</v>
      </c>
    </row>
    <row r="30974" spans="1:13">
      <c r="A30974" t="s">
        <v>4</v>
      </c>
      <c r="B30974" s="4" t="s">
        <v>5</v>
      </c>
      <c r="C30974" s="4" t="s">
        <v>13</v>
      </c>
      <c r="D30974" s="4" t="s">
        <v>13</v>
      </c>
      <c r="E30974" s="4" t="s">
        <v>22</v>
      </c>
      <c r="F30974" s="4" t="s">
        <v>10</v>
      </c>
    </row>
    <row r="30975" spans="1:13">
      <c r="A30975" t="n">
        <v>250363</v>
      </c>
      <c r="B30975" s="25" t="n">
        <v>45</v>
      </c>
      <c r="C30975" s="7" t="n">
        <v>11</v>
      </c>
      <c r="D30975" s="7" t="n">
        <v>3</v>
      </c>
      <c r="E30975" s="7" t="n">
        <v>18</v>
      </c>
      <c r="F30975" s="7" t="n">
        <v>0</v>
      </c>
    </row>
    <row r="30976" spans="1:13">
      <c r="A30976" t="s">
        <v>4</v>
      </c>
      <c r="B30976" s="4" t="s">
        <v>5</v>
      </c>
      <c r="C30976" s="4" t="s">
        <v>13</v>
      </c>
      <c r="D30976" s="4" t="s">
        <v>10</v>
      </c>
      <c r="E30976" s="4" t="s">
        <v>6</v>
      </c>
      <c r="F30976" s="4" t="s">
        <v>6</v>
      </c>
      <c r="G30976" s="4" t="s">
        <v>6</v>
      </c>
      <c r="H30976" s="4" t="s">
        <v>6</v>
      </c>
    </row>
    <row r="30977" spans="1:9">
      <c r="A30977" t="n">
        <v>250372</v>
      </c>
      <c r="B30977" s="40" t="n">
        <v>51</v>
      </c>
      <c r="C30977" s="7" t="n">
        <v>3</v>
      </c>
      <c r="D30977" s="7" t="n">
        <v>26</v>
      </c>
      <c r="E30977" s="7" t="s">
        <v>869</v>
      </c>
      <c r="F30977" s="7" t="s">
        <v>89</v>
      </c>
      <c r="G30977" s="7" t="s">
        <v>88</v>
      </c>
      <c r="H30977" s="7" t="s">
        <v>89</v>
      </c>
    </row>
    <row r="30978" spans="1:9">
      <c r="A30978" t="s">
        <v>4</v>
      </c>
      <c r="B30978" s="4" t="s">
        <v>5</v>
      </c>
      <c r="C30978" s="4" t="s">
        <v>13</v>
      </c>
      <c r="D30978" s="4" t="s">
        <v>10</v>
      </c>
    </row>
    <row r="30979" spans="1:9">
      <c r="A30979" t="n">
        <v>250385</v>
      </c>
      <c r="B30979" s="28" t="n">
        <v>58</v>
      </c>
      <c r="C30979" s="7" t="n">
        <v>255</v>
      </c>
      <c r="D30979" s="7" t="n">
        <v>0</v>
      </c>
    </row>
    <row r="30980" spans="1:9">
      <c r="A30980" t="s">
        <v>4</v>
      </c>
      <c r="B30980" s="4" t="s">
        <v>5</v>
      </c>
      <c r="C30980" s="4" t="s">
        <v>13</v>
      </c>
      <c r="D30980" s="4" t="s">
        <v>10</v>
      </c>
      <c r="E30980" s="4" t="s">
        <v>6</v>
      </c>
      <c r="F30980" s="4" t="s">
        <v>6</v>
      </c>
      <c r="G30980" s="4" t="s">
        <v>6</v>
      </c>
      <c r="H30980" s="4" t="s">
        <v>6</v>
      </c>
    </row>
    <row r="30981" spans="1:9">
      <c r="A30981" t="n">
        <v>250389</v>
      </c>
      <c r="B30981" s="40" t="n">
        <v>51</v>
      </c>
      <c r="C30981" s="7" t="n">
        <v>3</v>
      </c>
      <c r="D30981" s="7" t="n">
        <v>26</v>
      </c>
      <c r="E30981" s="7" t="s">
        <v>1066</v>
      </c>
      <c r="F30981" s="7" t="s">
        <v>89</v>
      </c>
      <c r="G30981" s="7" t="s">
        <v>88</v>
      </c>
      <c r="H30981" s="7" t="s">
        <v>89</v>
      </c>
    </row>
    <row r="30982" spans="1:9">
      <c r="A30982" t="s">
        <v>4</v>
      </c>
      <c r="B30982" s="4" t="s">
        <v>5</v>
      </c>
      <c r="C30982" s="4" t="s">
        <v>10</v>
      </c>
      <c r="D30982" s="4" t="s">
        <v>22</v>
      </c>
      <c r="E30982" s="4" t="s">
        <v>22</v>
      </c>
      <c r="F30982" s="4" t="s">
        <v>22</v>
      </c>
      <c r="G30982" s="4" t="s">
        <v>10</v>
      </c>
      <c r="H30982" s="4" t="s">
        <v>10</v>
      </c>
    </row>
    <row r="30983" spans="1:9">
      <c r="A30983" t="n">
        <v>250402</v>
      </c>
      <c r="B30983" s="56" t="n">
        <v>60</v>
      </c>
      <c r="C30983" s="7" t="n">
        <v>26</v>
      </c>
      <c r="D30983" s="7" t="n">
        <v>0</v>
      </c>
      <c r="E30983" s="7" t="n">
        <v>-10</v>
      </c>
      <c r="F30983" s="7" t="n">
        <v>0</v>
      </c>
      <c r="G30983" s="7" t="n">
        <v>1000</v>
      </c>
      <c r="H30983" s="7" t="n">
        <v>0</v>
      </c>
    </row>
    <row r="30984" spans="1:9">
      <c r="A30984" t="s">
        <v>4</v>
      </c>
      <c r="B30984" s="4" t="s">
        <v>5</v>
      </c>
      <c r="C30984" s="4" t="s">
        <v>10</v>
      </c>
    </row>
    <row r="30985" spans="1:9">
      <c r="A30985" t="n">
        <v>250421</v>
      </c>
      <c r="B30985" s="35" t="n">
        <v>16</v>
      </c>
      <c r="C30985" s="7" t="n">
        <v>300</v>
      </c>
    </row>
    <row r="30986" spans="1:9">
      <c r="A30986" t="s">
        <v>4</v>
      </c>
      <c r="B30986" s="4" t="s">
        <v>5</v>
      </c>
      <c r="C30986" s="4" t="s">
        <v>13</v>
      </c>
      <c r="D30986" s="4" t="s">
        <v>10</v>
      </c>
      <c r="E30986" s="4" t="s">
        <v>6</v>
      </c>
    </row>
    <row r="30987" spans="1:9">
      <c r="A30987" t="n">
        <v>250424</v>
      </c>
      <c r="B30987" s="40" t="n">
        <v>51</v>
      </c>
      <c r="C30987" s="7" t="n">
        <v>4</v>
      </c>
      <c r="D30987" s="7" t="n">
        <v>26</v>
      </c>
      <c r="E30987" s="7" t="s">
        <v>899</v>
      </c>
    </row>
    <row r="30988" spans="1:9">
      <c r="A30988" t="s">
        <v>4</v>
      </c>
      <c r="B30988" s="4" t="s">
        <v>5</v>
      </c>
      <c r="C30988" s="4" t="s">
        <v>10</v>
      </c>
    </row>
    <row r="30989" spans="1:9">
      <c r="A30989" t="n">
        <v>250438</v>
      </c>
      <c r="B30989" s="35" t="n">
        <v>16</v>
      </c>
      <c r="C30989" s="7" t="n">
        <v>0</v>
      </c>
    </row>
    <row r="30990" spans="1:9">
      <c r="A30990" t="s">
        <v>4</v>
      </c>
      <c r="B30990" s="4" t="s">
        <v>5</v>
      </c>
      <c r="C30990" s="4" t="s">
        <v>10</v>
      </c>
      <c r="D30990" s="4" t="s">
        <v>13</v>
      </c>
      <c r="E30990" s="4" t="s">
        <v>9</v>
      </c>
      <c r="F30990" s="4" t="s">
        <v>72</v>
      </c>
      <c r="G30990" s="4" t="s">
        <v>13</v>
      </c>
      <c r="H30990" s="4" t="s">
        <v>13</v>
      </c>
    </row>
    <row r="30991" spans="1:9">
      <c r="A30991" t="n">
        <v>250441</v>
      </c>
      <c r="B30991" s="52" t="n">
        <v>26</v>
      </c>
      <c r="C30991" s="7" t="n">
        <v>26</v>
      </c>
      <c r="D30991" s="7" t="n">
        <v>17</v>
      </c>
      <c r="E30991" s="7" t="n">
        <v>40338</v>
      </c>
      <c r="F30991" s="7" t="s">
        <v>1768</v>
      </c>
      <c r="G30991" s="7" t="n">
        <v>2</v>
      </c>
      <c r="H30991" s="7" t="n">
        <v>0</v>
      </c>
    </row>
    <row r="30992" spans="1:9">
      <c r="A30992" t="s">
        <v>4</v>
      </c>
      <c r="B30992" s="4" t="s">
        <v>5</v>
      </c>
    </row>
    <row r="30993" spans="1:8">
      <c r="A30993" t="n">
        <v>250544</v>
      </c>
      <c r="B30993" s="53" t="n">
        <v>28</v>
      </c>
    </row>
    <row r="30994" spans="1:8">
      <c r="A30994" t="s">
        <v>4</v>
      </c>
      <c r="B30994" s="4" t="s">
        <v>5</v>
      </c>
      <c r="C30994" s="4" t="s">
        <v>13</v>
      </c>
      <c r="D30994" s="4" t="s">
        <v>10</v>
      </c>
      <c r="E30994" s="4" t="s">
        <v>6</v>
      </c>
      <c r="F30994" s="4" t="s">
        <v>6</v>
      </c>
      <c r="G30994" s="4" t="s">
        <v>6</v>
      </c>
      <c r="H30994" s="4" t="s">
        <v>6</v>
      </c>
    </row>
    <row r="30995" spans="1:8">
      <c r="A30995" t="n">
        <v>250545</v>
      </c>
      <c r="B30995" s="40" t="n">
        <v>51</v>
      </c>
      <c r="C30995" s="7" t="n">
        <v>3</v>
      </c>
      <c r="D30995" s="7" t="n">
        <v>26</v>
      </c>
      <c r="E30995" s="7" t="s">
        <v>869</v>
      </c>
      <c r="F30995" s="7" t="s">
        <v>89</v>
      </c>
      <c r="G30995" s="7" t="s">
        <v>88</v>
      </c>
      <c r="H30995" s="7" t="s">
        <v>89</v>
      </c>
    </row>
    <row r="30996" spans="1:8">
      <c r="A30996" t="s">
        <v>4</v>
      </c>
      <c r="B30996" s="4" t="s">
        <v>5</v>
      </c>
      <c r="C30996" s="4" t="s">
        <v>10</v>
      </c>
      <c r="D30996" s="4" t="s">
        <v>22</v>
      </c>
      <c r="E30996" s="4" t="s">
        <v>22</v>
      </c>
      <c r="F30996" s="4" t="s">
        <v>22</v>
      </c>
      <c r="G30996" s="4" t="s">
        <v>10</v>
      </c>
      <c r="H30996" s="4" t="s">
        <v>10</v>
      </c>
    </row>
    <row r="30997" spans="1:8">
      <c r="A30997" t="n">
        <v>250558</v>
      </c>
      <c r="B30997" s="56" t="n">
        <v>60</v>
      </c>
      <c r="C30997" s="7" t="n">
        <v>26</v>
      </c>
      <c r="D30997" s="7" t="n">
        <v>0</v>
      </c>
      <c r="E30997" s="7" t="n">
        <v>0</v>
      </c>
      <c r="F30997" s="7" t="n">
        <v>0</v>
      </c>
      <c r="G30997" s="7" t="n">
        <v>1000</v>
      </c>
      <c r="H30997" s="7" t="n">
        <v>0</v>
      </c>
    </row>
    <row r="30998" spans="1:8">
      <c r="A30998" t="s">
        <v>4</v>
      </c>
      <c r="B30998" s="4" t="s">
        <v>5</v>
      </c>
      <c r="C30998" s="4" t="s">
        <v>10</v>
      </c>
    </row>
    <row r="30999" spans="1:8">
      <c r="A30999" t="n">
        <v>250577</v>
      </c>
      <c r="B30999" s="35" t="n">
        <v>16</v>
      </c>
      <c r="C30999" s="7" t="n">
        <v>500</v>
      </c>
    </row>
    <row r="31000" spans="1:8">
      <c r="A31000" t="s">
        <v>4</v>
      </c>
      <c r="B31000" s="4" t="s">
        <v>5</v>
      </c>
      <c r="C31000" s="4" t="s">
        <v>13</v>
      </c>
      <c r="D31000" s="4" t="s">
        <v>10</v>
      </c>
      <c r="E31000" s="4" t="s">
        <v>6</v>
      </c>
    </row>
    <row r="31001" spans="1:8">
      <c r="A31001" t="n">
        <v>250580</v>
      </c>
      <c r="B31001" s="40" t="n">
        <v>51</v>
      </c>
      <c r="C31001" s="7" t="n">
        <v>4</v>
      </c>
      <c r="D31001" s="7" t="n">
        <v>26</v>
      </c>
      <c r="E31001" s="7" t="s">
        <v>486</v>
      </c>
    </row>
    <row r="31002" spans="1:8">
      <c r="A31002" t="s">
        <v>4</v>
      </c>
      <c r="B31002" s="4" t="s">
        <v>5</v>
      </c>
      <c r="C31002" s="4" t="s">
        <v>10</v>
      </c>
    </row>
    <row r="31003" spans="1:8">
      <c r="A31003" t="n">
        <v>250593</v>
      </c>
      <c r="B31003" s="35" t="n">
        <v>16</v>
      </c>
      <c r="C31003" s="7" t="n">
        <v>0</v>
      </c>
    </row>
    <row r="31004" spans="1:8">
      <c r="A31004" t="s">
        <v>4</v>
      </c>
      <c r="B31004" s="4" t="s">
        <v>5</v>
      </c>
      <c r="C31004" s="4" t="s">
        <v>10</v>
      </c>
      <c r="D31004" s="4" t="s">
        <v>13</v>
      </c>
      <c r="E31004" s="4" t="s">
        <v>9</v>
      </c>
      <c r="F31004" s="4" t="s">
        <v>72</v>
      </c>
      <c r="G31004" s="4" t="s">
        <v>13</v>
      </c>
      <c r="H31004" s="4" t="s">
        <v>13</v>
      </c>
    </row>
    <row r="31005" spans="1:8">
      <c r="A31005" t="n">
        <v>250596</v>
      </c>
      <c r="B31005" s="52" t="n">
        <v>26</v>
      </c>
      <c r="C31005" s="7" t="n">
        <v>26</v>
      </c>
      <c r="D31005" s="7" t="n">
        <v>17</v>
      </c>
      <c r="E31005" s="7" t="n">
        <v>40339</v>
      </c>
      <c r="F31005" s="7" t="s">
        <v>1769</v>
      </c>
      <c r="G31005" s="7" t="n">
        <v>2</v>
      </c>
      <c r="H31005" s="7" t="n">
        <v>0</v>
      </c>
    </row>
    <row r="31006" spans="1:8">
      <c r="A31006" t="s">
        <v>4</v>
      </c>
      <c r="B31006" s="4" t="s">
        <v>5</v>
      </c>
    </row>
    <row r="31007" spans="1:8">
      <c r="A31007" t="n">
        <v>250672</v>
      </c>
      <c r="B31007" s="53" t="n">
        <v>28</v>
      </c>
    </row>
    <row r="31008" spans="1:8">
      <c r="A31008" t="s">
        <v>4</v>
      </c>
      <c r="B31008" s="4" t="s">
        <v>5</v>
      </c>
      <c r="C31008" s="4" t="s">
        <v>13</v>
      </c>
      <c r="D31008" s="4" t="s">
        <v>13</v>
      </c>
      <c r="E31008" s="4" t="s">
        <v>22</v>
      </c>
      <c r="F31008" s="4" t="s">
        <v>22</v>
      </c>
      <c r="G31008" s="4" t="s">
        <v>22</v>
      </c>
      <c r="H31008" s="4" t="s">
        <v>10</v>
      </c>
    </row>
    <row r="31009" spans="1:8">
      <c r="A31009" t="n">
        <v>250673</v>
      </c>
      <c r="B31009" s="25" t="n">
        <v>45</v>
      </c>
      <c r="C31009" s="7" t="n">
        <v>2</v>
      </c>
      <c r="D31009" s="7" t="n">
        <v>3</v>
      </c>
      <c r="E31009" s="7" t="n">
        <v>5.92000007629395</v>
      </c>
      <c r="F31009" s="7" t="n">
        <v>1.22000002861023</v>
      </c>
      <c r="G31009" s="7" t="n">
        <v>-17.8099994659424</v>
      </c>
      <c r="H31009" s="7" t="n">
        <v>3000</v>
      </c>
    </row>
    <row r="31010" spans="1:8">
      <c r="A31010" t="s">
        <v>4</v>
      </c>
      <c r="B31010" s="4" t="s">
        <v>5</v>
      </c>
      <c r="C31010" s="4" t="s">
        <v>13</v>
      </c>
      <c r="D31010" s="4" t="s">
        <v>13</v>
      </c>
      <c r="E31010" s="4" t="s">
        <v>22</v>
      </c>
      <c r="F31010" s="4" t="s">
        <v>22</v>
      </c>
      <c r="G31010" s="4" t="s">
        <v>22</v>
      </c>
      <c r="H31010" s="4" t="s">
        <v>10</v>
      </c>
      <c r="I31010" s="4" t="s">
        <v>13</v>
      </c>
    </row>
    <row r="31011" spans="1:8">
      <c r="A31011" t="n">
        <v>250690</v>
      </c>
      <c r="B31011" s="25" t="n">
        <v>45</v>
      </c>
      <c r="C31011" s="7" t="n">
        <v>4</v>
      </c>
      <c r="D31011" s="7" t="n">
        <v>3</v>
      </c>
      <c r="E31011" s="7" t="n">
        <v>353.290008544922</v>
      </c>
      <c r="F31011" s="7" t="n">
        <v>238.149993896484</v>
      </c>
      <c r="G31011" s="7" t="n">
        <v>348</v>
      </c>
      <c r="H31011" s="7" t="n">
        <v>3000</v>
      </c>
      <c r="I31011" s="7" t="n">
        <v>1</v>
      </c>
    </row>
    <row r="31012" spans="1:8">
      <c r="A31012" t="s">
        <v>4</v>
      </c>
      <c r="B31012" s="4" t="s">
        <v>5</v>
      </c>
      <c r="C31012" s="4" t="s">
        <v>13</v>
      </c>
      <c r="D31012" s="4" t="s">
        <v>13</v>
      </c>
      <c r="E31012" s="4" t="s">
        <v>22</v>
      </c>
      <c r="F31012" s="4" t="s">
        <v>10</v>
      </c>
    </row>
    <row r="31013" spans="1:8">
      <c r="A31013" t="n">
        <v>250708</v>
      </c>
      <c r="B31013" s="25" t="n">
        <v>45</v>
      </c>
      <c r="C31013" s="7" t="n">
        <v>5</v>
      </c>
      <c r="D31013" s="7" t="n">
        <v>3</v>
      </c>
      <c r="E31013" s="7" t="n">
        <v>7.19999980926514</v>
      </c>
      <c r="F31013" s="7" t="n">
        <v>3000</v>
      </c>
    </row>
    <row r="31014" spans="1:8">
      <c r="A31014" t="s">
        <v>4</v>
      </c>
      <c r="B31014" s="4" t="s">
        <v>5</v>
      </c>
      <c r="C31014" s="4" t="s">
        <v>13</v>
      </c>
      <c r="D31014" s="4" t="s">
        <v>10</v>
      </c>
      <c r="E31014" s="4" t="s">
        <v>6</v>
      </c>
      <c r="F31014" s="4" t="s">
        <v>6</v>
      </c>
      <c r="G31014" s="4" t="s">
        <v>6</v>
      </c>
      <c r="H31014" s="4" t="s">
        <v>6</v>
      </c>
    </row>
    <row r="31015" spans="1:8">
      <c r="A31015" t="n">
        <v>250717</v>
      </c>
      <c r="B31015" s="40" t="n">
        <v>51</v>
      </c>
      <c r="C31015" s="7" t="n">
        <v>3</v>
      </c>
      <c r="D31015" s="7" t="n">
        <v>26</v>
      </c>
      <c r="E31015" s="7" t="s">
        <v>1203</v>
      </c>
      <c r="F31015" s="7" t="s">
        <v>89</v>
      </c>
      <c r="G31015" s="7" t="s">
        <v>88</v>
      </c>
      <c r="H31015" s="7" t="s">
        <v>89</v>
      </c>
    </row>
    <row r="31016" spans="1:8">
      <c r="A31016" t="s">
        <v>4</v>
      </c>
      <c r="B31016" s="4" t="s">
        <v>5</v>
      </c>
      <c r="C31016" s="4" t="s">
        <v>10</v>
      </c>
      <c r="D31016" s="4" t="s">
        <v>13</v>
      </c>
      <c r="E31016" s="4" t="s">
        <v>6</v>
      </c>
      <c r="F31016" s="4" t="s">
        <v>22</v>
      </c>
      <c r="G31016" s="4" t="s">
        <v>22</v>
      </c>
      <c r="H31016" s="4" t="s">
        <v>22</v>
      </c>
    </row>
    <row r="31017" spans="1:8">
      <c r="A31017" t="n">
        <v>250730</v>
      </c>
      <c r="B31017" s="39" t="n">
        <v>48</v>
      </c>
      <c r="C31017" s="7" t="n">
        <v>26</v>
      </c>
      <c r="D31017" s="7" t="n">
        <v>0</v>
      </c>
      <c r="E31017" s="7" t="s">
        <v>1758</v>
      </c>
      <c r="F31017" s="7" t="n">
        <v>-1</v>
      </c>
      <c r="G31017" s="7" t="n">
        <v>0.600000023841858</v>
      </c>
      <c r="H31017" s="7" t="n">
        <v>0</v>
      </c>
    </row>
    <row r="31018" spans="1:8">
      <c r="A31018" t="s">
        <v>4</v>
      </c>
      <c r="B31018" s="4" t="s">
        <v>5</v>
      </c>
      <c r="C31018" s="4" t="s">
        <v>10</v>
      </c>
    </row>
    <row r="31019" spans="1:8">
      <c r="A31019" t="n">
        <v>250757</v>
      </c>
      <c r="B31019" s="35" t="n">
        <v>16</v>
      </c>
      <c r="C31019" s="7" t="n">
        <v>500</v>
      </c>
    </row>
    <row r="31020" spans="1:8">
      <c r="A31020" t="s">
        <v>4</v>
      </c>
      <c r="B31020" s="4" t="s">
        <v>5</v>
      </c>
      <c r="C31020" s="4" t="s">
        <v>13</v>
      </c>
      <c r="D31020" s="4" t="s">
        <v>10</v>
      </c>
      <c r="E31020" s="4" t="s">
        <v>10</v>
      </c>
      <c r="F31020" s="4" t="s">
        <v>10</v>
      </c>
      <c r="G31020" s="4" t="s">
        <v>10</v>
      </c>
      <c r="H31020" s="4" t="s">
        <v>10</v>
      </c>
      <c r="I31020" s="4" t="s">
        <v>6</v>
      </c>
      <c r="J31020" s="4" t="s">
        <v>22</v>
      </c>
      <c r="K31020" s="4" t="s">
        <v>22</v>
      </c>
      <c r="L31020" s="4" t="s">
        <v>22</v>
      </c>
      <c r="M31020" s="4" t="s">
        <v>9</v>
      </c>
      <c r="N31020" s="4" t="s">
        <v>9</v>
      </c>
      <c r="O31020" s="4" t="s">
        <v>22</v>
      </c>
      <c r="P31020" s="4" t="s">
        <v>22</v>
      </c>
      <c r="Q31020" s="4" t="s">
        <v>22</v>
      </c>
      <c r="R31020" s="4" t="s">
        <v>22</v>
      </c>
      <c r="S31020" s="4" t="s">
        <v>13</v>
      </c>
    </row>
    <row r="31021" spans="1:8">
      <c r="A31021" t="n">
        <v>250760</v>
      </c>
      <c r="B31021" s="83" t="n">
        <v>39</v>
      </c>
      <c r="C31021" s="7" t="n">
        <v>12</v>
      </c>
      <c r="D31021" s="7" t="n">
        <v>65533</v>
      </c>
      <c r="E31021" s="7" t="n">
        <v>203</v>
      </c>
      <c r="F31021" s="7" t="n">
        <v>0</v>
      </c>
      <c r="G31021" s="7" t="n">
        <v>26</v>
      </c>
      <c r="H31021" s="7" t="n">
        <v>3</v>
      </c>
      <c r="I31021" s="7" t="s">
        <v>12</v>
      </c>
      <c r="J31021" s="7" t="n">
        <v>0</v>
      </c>
      <c r="K31021" s="7" t="n">
        <v>0</v>
      </c>
      <c r="L31021" s="7" t="n">
        <v>0</v>
      </c>
      <c r="M31021" s="7" t="n">
        <v>0</v>
      </c>
      <c r="N31021" s="7" t="n">
        <v>0</v>
      </c>
      <c r="O31021" s="7" t="n">
        <v>0</v>
      </c>
      <c r="P31021" s="7" t="n">
        <v>1</v>
      </c>
      <c r="Q31021" s="7" t="n">
        <v>1</v>
      </c>
      <c r="R31021" s="7" t="n">
        <v>1</v>
      </c>
      <c r="S31021" s="7" t="n">
        <v>255</v>
      </c>
    </row>
    <row r="31022" spans="1:8">
      <c r="A31022" t="s">
        <v>4</v>
      </c>
      <c r="B31022" s="4" t="s">
        <v>5</v>
      </c>
      <c r="C31022" s="4" t="s">
        <v>13</v>
      </c>
      <c r="D31022" s="4" t="s">
        <v>10</v>
      </c>
      <c r="E31022" s="4" t="s">
        <v>22</v>
      </c>
      <c r="F31022" s="4" t="s">
        <v>10</v>
      </c>
      <c r="G31022" s="4" t="s">
        <v>9</v>
      </c>
      <c r="H31022" s="4" t="s">
        <v>9</v>
      </c>
      <c r="I31022" s="4" t="s">
        <v>10</v>
      </c>
      <c r="J31022" s="4" t="s">
        <v>10</v>
      </c>
      <c r="K31022" s="4" t="s">
        <v>9</v>
      </c>
      <c r="L31022" s="4" t="s">
        <v>9</v>
      </c>
      <c r="M31022" s="4" t="s">
        <v>9</v>
      </c>
      <c r="N31022" s="4" t="s">
        <v>9</v>
      </c>
      <c r="O31022" s="4" t="s">
        <v>6</v>
      </c>
    </row>
    <row r="31023" spans="1:8">
      <c r="A31023" t="n">
        <v>250810</v>
      </c>
      <c r="B31023" s="14" t="n">
        <v>50</v>
      </c>
      <c r="C31023" s="7" t="n">
        <v>0</v>
      </c>
      <c r="D31023" s="7" t="n">
        <v>5306</v>
      </c>
      <c r="E31023" s="7" t="n">
        <v>0.600000023841858</v>
      </c>
      <c r="F31023" s="7" t="n">
        <v>400</v>
      </c>
      <c r="G31023" s="7" t="n">
        <v>0</v>
      </c>
      <c r="H31023" s="7" t="n">
        <v>-1061158912</v>
      </c>
      <c r="I31023" s="7" t="n">
        <v>0</v>
      </c>
      <c r="J31023" s="7" t="n">
        <v>65533</v>
      </c>
      <c r="K31023" s="7" t="n">
        <v>0</v>
      </c>
      <c r="L31023" s="7" t="n">
        <v>0</v>
      </c>
      <c r="M31023" s="7" t="n">
        <v>0</v>
      </c>
      <c r="N31023" s="7" t="n">
        <v>0</v>
      </c>
      <c r="O31023" s="7" t="s">
        <v>12</v>
      </c>
    </row>
    <row r="31024" spans="1:8">
      <c r="A31024" t="s">
        <v>4</v>
      </c>
      <c r="B31024" s="4" t="s">
        <v>5</v>
      </c>
      <c r="C31024" s="4" t="s">
        <v>13</v>
      </c>
      <c r="D31024" s="4" t="s">
        <v>10</v>
      </c>
      <c r="E31024" s="4" t="s">
        <v>10</v>
      </c>
    </row>
    <row r="31025" spans="1:19">
      <c r="A31025" t="n">
        <v>250849</v>
      </c>
      <c r="B31025" s="14" t="n">
        <v>50</v>
      </c>
      <c r="C31025" s="7" t="n">
        <v>1</v>
      </c>
      <c r="D31025" s="7" t="n">
        <v>5304</v>
      </c>
      <c r="E31025" s="7" t="n">
        <v>3000</v>
      </c>
    </row>
    <row r="31026" spans="1:19">
      <c r="A31026" t="s">
        <v>4</v>
      </c>
      <c r="B31026" s="4" t="s">
        <v>5</v>
      </c>
      <c r="C31026" s="4" t="s">
        <v>10</v>
      </c>
    </row>
    <row r="31027" spans="1:19">
      <c r="A31027" t="n">
        <v>250855</v>
      </c>
      <c r="B31027" s="35" t="n">
        <v>16</v>
      </c>
      <c r="C31027" s="7" t="n">
        <v>2000</v>
      </c>
    </row>
    <row r="31028" spans="1:19">
      <c r="A31028" t="s">
        <v>4</v>
      </c>
      <c r="B31028" s="4" t="s">
        <v>5</v>
      </c>
      <c r="C31028" s="4" t="s">
        <v>10</v>
      </c>
      <c r="D31028" s="4" t="s">
        <v>9</v>
      </c>
      <c r="E31028" s="4" t="s">
        <v>9</v>
      </c>
      <c r="F31028" s="4" t="s">
        <v>9</v>
      </c>
      <c r="G31028" s="4" t="s">
        <v>9</v>
      </c>
      <c r="H31028" s="4" t="s">
        <v>10</v>
      </c>
      <c r="I31028" s="4" t="s">
        <v>13</v>
      </c>
    </row>
    <row r="31029" spans="1:19">
      <c r="A31029" t="n">
        <v>250858</v>
      </c>
      <c r="B31029" s="90" t="n">
        <v>66</v>
      </c>
      <c r="C31029" s="7" t="n">
        <v>26</v>
      </c>
      <c r="D31029" s="7" t="n">
        <v>1065353216</v>
      </c>
      <c r="E31029" s="7" t="n">
        <v>1065353216</v>
      </c>
      <c r="F31029" s="7" t="n">
        <v>1065353216</v>
      </c>
      <c r="G31029" s="7" t="n">
        <v>0</v>
      </c>
      <c r="H31029" s="7" t="n">
        <v>100</v>
      </c>
      <c r="I31029" s="7" t="n">
        <v>3</v>
      </c>
    </row>
    <row r="31030" spans="1:19">
      <c r="A31030" t="s">
        <v>4</v>
      </c>
      <c r="B31030" s="4" t="s">
        <v>5</v>
      </c>
      <c r="C31030" s="4" t="s">
        <v>13</v>
      </c>
      <c r="D31030" s="4" t="s">
        <v>10</v>
      </c>
      <c r="E31030" s="4" t="s">
        <v>22</v>
      </c>
      <c r="F31030" s="4" t="s">
        <v>10</v>
      </c>
      <c r="G31030" s="4" t="s">
        <v>9</v>
      </c>
      <c r="H31030" s="4" t="s">
        <v>9</v>
      </c>
      <c r="I31030" s="4" t="s">
        <v>10</v>
      </c>
      <c r="J31030" s="4" t="s">
        <v>10</v>
      </c>
      <c r="K31030" s="4" t="s">
        <v>9</v>
      </c>
      <c r="L31030" s="4" t="s">
        <v>9</v>
      </c>
      <c r="M31030" s="4" t="s">
        <v>9</v>
      </c>
      <c r="N31030" s="4" t="s">
        <v>9</v>
      </c>
      <c r="O31030" s="4" t="s">
        <v>6</v>
      </c>
    </row>
    <row r="31031" spans="1:19">
      <c r="A31031" t="n">
        <v>250880</v>
      </c>
      <c r="B31031" s="14" t="n">
        <v>50</v>
      </c>
      <c r="C31031" s="7" t="n">
        <v>0</v>
      </c>
      <c r="D31031" s="7" t="n">
        <v>4120</v>
      </c>
      <c r="E31031" s="7" t="n">
        <v>0.699999988079071</v>
      </c>
      <c r="F31031" s="7" t="n">
        <v>0</v>
      </c>
      <c r="G31031" s="7" t="n">
        <v>0</v>
      </c>
      <c r="H31031" s="7" t="n">
        <v>-1073741824</v>
      </c>
      <c r="I31031" s="7" t="n">
        <v>0</v>
      </c>
      <c r="J31031" s="7" t="n">
        <v>65533</v>
      </c>
      <c r="K31031" s="7" t="n">
        <v>0</v>
      </c>
      <c r="L31031" s="7" t="n">
        <v>0</v>
      </c>
      <c r="M31031" s="7" t="n">
        <v>0</v>
      </c>
      <c r="N31031" s="7" t="n">
        <v>0</v>
      </c>
      <c r="O31031" s="7" t="s">
        <v>12</v>
      </c>
    </row>
    <row r="31032" spans="1:19">
      <c r="A31032" t="s">
        <v>4</v>
      </c>
      <c r="B31032" s="4" t="s">
        <v>5</v>
      </c>
      <c r="C31032" s="4" t="s">
        <v>10</v>
      </c>
    </row>
    <row r="31033" spans="1:19">
      <c r="A31033" t="n">
        <v>250919</v>
      </c>
      <c r="B31033" s="35" t="n">
        <v>16</v>
      </c>
      <c r="C31033" s="7" t="n">
        <v>1000</v>
      </c>
    </row>
    <row r="31034" spans="1:19">
      <c r="A31034" t="s">
        <v>4</v>
      </c>
      <c r="B31034" s="4" t="s">
        <v>5</v>
      </c>
      <c r="C31034" s="4" t="s">
        <v>13</v>
      </c>
      <c r="D31034" s="4" t="s">
        <v>10</v>
      </c>
      <c r="E31034" s="4" t="s">
        <v>22</v>
      </c>
      <c r="F31034" s="4" t="s">
        <v>10</v>
      </c>
      <c r="G31034" s="4" t="s">
        <v>9</v>
      </c>
      <c r="H31034" s="4" t="s">
        <v>9</v>
      </c>
      <c r="I31034" s="4" t="s">
        <v>10</v>
      </c>
      <c r="J31034" s="4" t="s">
        <v>10</v>
      </c>
      <c r="K31034" s="4" t="s">
        <v>9</v>
      </c>
      <c r="L31034" s="4" t="s">
        <v>9</v>
      </c>
      <c r="M31034" s="4" t="s">
        <v>9</v>
      </c>
      <c r="N31034" s="4" t="s">
        <v>9</v>
      </c>
      <c r="O31034" s="4" t="s">
        <v>6</v>
      </c>
    </row>
    <row r="31035" spans="1:19">
      <c r="A31035" t="n">
        <v>250922</v>
      </c>
      <c r="B31035" s="14" t="n">
        <v>50</v>
      </c>
      <c r="C31035" s="7" t="n">
        <v>0</v>
      </c>
      <c r="D31035" s="7" t="n">
        <v>4120</v>
      </c>
      <c r="E31035" s="7" t="n">
        <v>0.400000005960464</v>
      </c>
      <c r="F31035" s="7" t="n">
        <v>200</v>
      </c>
      <c r="G31035" s="7" t="n">
        <v>0</v>
      </c>
      <c r="H31035" s="7" t="n">
        <v>0</v>
      </c>
      <c r="I31035" s="7" t="n">
        <v>0</v>
      </c>
      <c r="J31035" s="7" t="n">
        <v>65533</v>
      </c>
      <c r="K31035" s="7" t="n">
        <v>0</v>
      </c>
      <c r="L31035" s="7" t="n">
        <v>0</v>
      </c>
      <c r="M31035" s="7" t="n">
        <v>0</v>
      </c>
      <c r="N31035" s="7" t="n">
        <v>0</v>
      </c>
      <c r="O31035" s="7" t="s">
        <v>12</v>
      </c>
    </row>
    <row r="31036" spans="1:19">
      <c r="A31036" t="s">
        <v>4</v>
      </c>
      <c r="B31036" s="4" t="s">
        <v>5</v>
      </c>
      <c r="C31036" s="4" t="s">
        <v>13</v>
      </c>
      <c r="D31036" s="4" t="s">
        <v>10</v>
      </c>
      <c r="E31036" s="4" t="s">
        <v>13</v>
      </c>
    </row>
    <row r="31037" spans="1:19">
      <c r="A31037" t="n">
        <v>250961</v>
      </c>
      <c r="B31037" s="83" t="n">
        <v>39</v>
      </c>
      <c r="C31037" s="7" t="n">
        <v>14</v>
      </c>
      <c r="D31037" s="7" t="n">
        <v>65533</v>
      </c>
      <c r="E31037" s="7" t="n">
        <v>106</v>
      </c>
    </row>
    <row r="31038" spans="1:19">
      <c r="A31038" t="s">
        <v>4</v>
      </c>
      <c r="B31038" s="4" t="s">
        <v>5</v>
      </c>
      <c r="C31038" s="4" t="s">
        <v>10</v>
      </c>
    </row>
    <row r="31039" spans="1:19">
      <c r="A31039" t="n">
        <v>250966</v>
      </c>
      <c r="B31039" s="35" t="n">
        <v>16</v>
      </c>
      <c r="C31039" s="7" t="n">
        <v>1500</v>
      </c>
    </row>
    <row r="31040" spans="1:19">
      <c r="A31040" t="s">
        <v>4</v>
      </c>
      <c r="B31040" s="4" t="s">
        <v>5</v>
      </c>
      <c r="C31040" s="4" t="s">
        <v>13</v>
      </c>
      <c r="D31040" s="4" t="s">
        <v>10</v>
      </c>
      <c r="E31040" s="4" t="s">
        <v>22</v>
      </c>
    </row>
    <row r="31041" spans="1:15">
      <c r="A31041" t="n">
        <v>250969</v>
      </c>
      <c r="B31041" s="28" t="n">
        <v>58</v>
      </c>
      <c r="C31041" s="7" t="n">
        <v>101</v>
      </c>
      <c r="D31041" s="7" t="n">
        <v>300</v>
      </c>
      <c r="E31041" s="7" t="n">
        <v>1</v>
      </c>
    </row>
    <row r="31042" spans="1:15">
      <c r="A31042" t="s">
        <v>4</v>
      </c>
      <c r="B31042" s="4" t="s">
        <v>5</v>
      </c>
      <c r="C31042" s="4" t="s">
        <v>13</v>
      </c>
      <c r="D31042" s="4" t="s">
        <v>10</v>
      </c>
    </row>
    <row r="31043" spans="1:15">
      <c r="A31043" t="n">
        <v>250977</v>
      </c>
      <c r="B31043" s="28" t="n">
        <v>58</v>
      </c>
      <c r="C31043" s="7" t="n">
        <v>254</v>
      </c>
      <c r="D31043" s="7" t="n">
        <v>0</v>
      </c>
    </row>
    <row r="31044" spans="1:15">
      <c r="A31044" t="s">
        <v>4</v>
      </c>
      <c r="B31044" s="4" t="s">
        <v>5</v>
      </c>
      <c r="C31044" s="4" t="s">
        <v>13</v>
      </c>
      <c r="D31044" s="4" t="s">
        <v>13</v>
      </c>
      <c r="E31044" s="4" t="s">
        <v>22</v>
      </c>
      <c r="F31044" s="4" t="s">
        <v>22</v>
      </c>
      <c r="G31044" s="4" t="s">
        <v>22</v>
      </c>
      <c r="H31044" s="4" t="s">
        <v>10</v>
      </c>
    </row>
    <row r="31045" spans="1:15">
      <c r="A31045" t="n">
        <v>250981</v>
      </c>
      <c r="B31045" s="25" t="n">
        <v>45</v>
      </c>
      <c r="C31045" s="7" t="n">
        <v>2</v>
      </c>
      <c r="D31045" s="7" t="n">
        <v>3</v>
      </c>
      <c r="E31045" s="7" t="n">
        <v>11.1099996566772</v>
      </c>
      <c r="F31045" s="7" t="n">
        <v>1.41999995708466</v>
      </c>
      <c r="G31045" s="7" t="n">
        <v>-21.2999992370605</v>
      </c>
      <c r="H31045" s="7" t="n">
        <v>0</v>
      </c>
    </row>
    <row r="31046" spans="1:15">
      <c r="A31046" t="s">
        <v>4</v>
      </c>
      <c r="B31046" s="4" t="s">
        <v>5</v>
      </c>
      <c r="C31046" s="4" t="s">
        <v>13</v>
      </c>
      <c r="D31046" s="4" t="s">
        <v>13</v>
      </c>
      <c r="E31046" s="4" t="s">
        <v>22</v>
      </c>
      <c r="F31046" s="4" t="s">
        <v>22</v>
      </c>
      <c r="G31046" s="4" t="s">
        <v>22</v>
      </c>
      <c r="H31046" s="4" t="s">
        <v>10</v>
      </c>
      <c r="I31046" s="4" t="s">
        <v>13</v>
      </c>
    </row>
    <row r="31047" spans="1:15">
      <c r="A31047" t="n">
        <v>250998</v>
      </c>
      <c r="B31047" s="25" t="n">
        <v>45</v>
      </c>
      <c r="C31047" s="7" t="n">
        <v>4</v>
      </c>
      <c r="D31047" s="7" t="n">
        <v>3</v>
      </c>
      <c r="E31047" s="7" t="n">
        <v>1.87000000476837</v>
      </c>
      <c r="F31047" s="7" t="n">
        <v>142.600006103516</v>
      </c>
      <c r="G31047" s="7" t="n">
        <v>348</v>
      </c>
      <c r="H31047" s="7" t="n">
        <v>0</v>
      </c>
      <c r="I31047" s="7" t="n">
        <v>1</v>
      </c>
    </row>
    <row r="31048" spans="1:15">
      <c r="A31048" t="s">
        <v>4</v>
      </c>
      <c r="B31048" s="4" t="s">
        <v>5</v>
      </c>
      <c r="C31048" s="4" t="s">
        <v>13</v>
      </c>
      <c r="D31048" s="4" t="s">
        <v>13</v>
      </c>
      <c r="E31048" s="4" t="s">
        <v>22</v>
      </c>
      <c r="F31048" s="4" t="s">
        <v>10</v>
      </c>
    </row>
    <row r="31049" spans="1:15">
      <c r="A31049" t="n">
        <v>251016</v>
      </c>
      <c r="B31049" s="25" t="n">
        <v>45</v>
      </c>
      <c r="C31049" s="7" t="n">
        <v>5</v>
      </c>
      <c r="D31049" s="7" t="n">
        <v>3</v>
      </c>
      <c r="E31049" s="7" t="n">
        <v>10.3000001907349</v>
      </c>
      <c r="F31049" s="7" t="n">
        <v>0</v>
      </c>
    </row>
    <row r="31050" spans="1:15">
      <c r="A31050" t="s">
        <v>4</v>
      </c>
      <c r="B31050" s="4" t="s">
        <v>5</v>
      </c>
      <c r="C31050" s="4" t="s">
        <v>13</v>
      </c>
      <c r="D31050" s="4" t="s">
        <v>13</v>
      </c>
      <c r="E31050" s="4" t="s">
        <v>22</v>
      </c>
      <c r="F31050" s="4" t="s">
        <v>10</v>
      </c>
    </row>
    <row r="31051" spans="1:15">
      <c r="A31051" t="n">
        <v>251025</v>
      </c>
      <c r="B31051" s="25" t="n">
        <v>45</v>
      </c>
      <c r="C31051" s="7" t="n">
        <v>11</v>
      </c>
      <c r="D31051" s="7" t="n">
        <v>3</v>
      </c>
      <c r="E31051" s="7" t="n">
        <v>17.3999996185303</v>
      </c>
      <c r="F31051" s="7" t="n">
        <v>0</v>
      </c>
    </row>
    <row r="31052" spans="1:15">
      <c r="A31052" t="s">
        <v>4</v>
      </c>
      <c r="B31052" s="4" t="s">
        <v>5</v>
      </c>
      <c r="C31052" s="4" t="s">
        <v>13</v>
      </c>
      <c r="D31052" s="4" t="s">
        <v>13</v>
      </c>
      <c r="E31052" s="4" t="s">
        <v>22</v>
      </c>
      <c r="F31052" s="4" t="s">
        <v>22</v>
      </c>
      <c r="G31052" s="4" t="s">
        <v>22</v>
      </c>
      <c r="H31052" s="4" t="s">
        <v>10</v>
      </c>
    </row>
    <row r="31053" spans="1:15">
      <c r="A31053" t="n">
        <v>251034</v>
      </c>
      <c r="B31053" s="25" t="n">
        <v>45</v>
      </c>
      <c r="C31053" s="7" t="n">
        <v>2</v>
      </c>
      <c r="D31053" s="7" t="n">
        <v>3</v>
      </c>
      <c r="E31053" s="7" t="n">
        <v>11.1099996566772</v>
      </c>
      <c r="F31053" s="7" t="n">
        <v>1.41999995708466</v>
      </c>
      <c r="G31053" s="7" t="n">
        <v>-21.2999992370605</v>
      </c>
      <c r="H31053" s="7" t="n">
        <v>15000</v>
      </c>
    </row>
    <row r="31054" spans="1:15">
      <c r="A31054" t="s">
        <v>4</v>
      </c>
      <c r="B31054" s="4" t="s">
        <v>5</v>
      </c>
      <c r="C31054" s="4" t="s">
        <v>13</v>
      </c>
      <c r="D31054" s="4" t="s">
        <v>13</v>
      </c>
      <c r="E31054" s="4" t="s">
        <v>22</v>
      </c>
      <c r="F31054" s="4" t="s">
        <v>22</v>
      </c>
      <c r="G31054" s="4" t="s">
        <v>22</v>
      </c>
      <c r="H31054" s="4" t="s">
        <v>10</v>
      </c>
      <c r="I31054" s="4" t="s">
        <v>13</v>
      </c>
    </row>
    <row r="31055" spans="1:15">
      <c r="A31055" t="n">
        <v>251051</v>
      </c>
      <c r="B31055" s="25" t="n">
        <v>45</v>
      </c>
      <c r="C31055" s="7" t="n">
        <v>4</v>
      </c>
      <c r="D31055" s="7" t="n">
        <v>3</v>
      </c>
      <c r="E31055" s="7" t="n">
        <v>359.429992675781</v>
      </c>
      <c r="F31055" s="7" t="n">
        <v>144.619995117188</v>
      </c>
      <c r="G31055" s="7" t="n">
        <v>348</v>
      </c>
      <c r="H31055" s="7" t="n">
        <v>15000</v>
      </c>
      <c r="I31055" s="7" t="n">
        <v>1</v>
      </c>
    </row>
    <row r="31056" spans="1:15">
      <c r="A31056" t="s">
        <v>4</v>
      </c>
      <c r="B31056" s="4" t="s">
        <v>5</v>
      </c>
      <c r="C31056" s="4" t="s">
        <v>13</v>
      </c>
      <c r="D31056" s="4" t="s">
        <v>13</v>
      </c>
      <c r="E31056" s="4" t="s">
        <v>22</v>
      </c>
      <c r="F31056" s="4" t="s">
        <v>10</v>
      </c>
    </row>
    <row r="31057" spans="1:9">
      <c r="A31057" t="n">
        <v>251069</v>
      </c>
      <c r="B31057" s="25" t="n">
        <v>45</v>
      </c>
      <c r="C31057" s="7" t="n">
        <v>5</v>
      </c>
      <c r="D31057" s="7" t="n">
        <v>3</v>
      </c>
      <c r="E31057" s="7" t="n">
        <v>17.5</v>
      </c>
      <c r="F31057" s="7" t="n">
        <v>15000</v>
      </c>
    </row>
    <row r="31058" spans="1:9">
      <c r="A31058" t="s">
        <v>4</v>
      </c>
      <c r="B31058" s="4" t="s">
        <v>5</v>
      </c>
      <c r="C31058" s="4" t="s">
        <v>13</v>
      </c>
      <c r="D31058" s="4" t="s">
        <v>13</v>
      </c>
      <c r="E31058" s="4" t="s">
        <v>22</v>
      </c>
      <c r="F31058" s="4" t="s">
        <v>10</v>
      </c>
    </row>
    <row r="31059" spans="1:9">
      <c r="A31059" t="n">
        <v>251078</v>
      </c>
      <c r="B31059" s="25" t="n">
        <v>45</v>
      </c>
      <c r="C31059" s="7" t="n">
        <v>11</v>
      </c>
      <c r="D31059" s="7" t="n">
        <v>3</v>
      </c>
      <c r="E31059" s="7" t="n">
        <v>10.8000001907349</v>
      </c>
      <c r="F31059" s="7" t="n">
        <v>15000</v>
      </c>
    </row>
    <row r="31060" spans="1:9">
      <c r="A31060" t="s">
        <v>4</v>
      </c>
      <c r="B31060" s="4" t="s">
        <v>5</v>
      </c>
      <c r="C31060" s="4" t="s">
        <v>13</v>
      </c>
    </row>
    <row r="31061" spans="1:9">
      <c r="A31061" t="n">
        <v>251087</v>
      </c>
      <c r="B31061" s="42" t="n">
        <v>116</v>
      </c>
      <c r="C31061" s="7" t="n">
        <v>1</v>
      </c>
    </row>
    <row r="31062" spans="1:9">
      <c r="A31062" t="s">
        <v>4</v>
      </c>
      <c r="B31062" s="4" t="s">
        <v>5</v>
      </c>
      <c r="C31062" s="4" t="s">
        <v>13</v>
      </c>
      <c r="D31062" s="4" t="s">
        <v>10</v>
      </c>
      <c r="E31062" s="4" t="s">
        <v>10</v>
      </c>
      <c r="F31062" s="4" t="s">
        <v>9</v>
      </c>
    </row>
    <row r="31063" spans="1:9">
      <c r="A31063" t="n">
        <v>251089</v>
      </c>
      <c r="B31063" s="86" t="n">
        <v>84</v>
      </c>
      <c r="C31063" s="7" t="n">
        <v>0</v>
      </c>
      <c r="D31063" s="7" t="n">
        <v>0</v>
      </c>
      <c r="E31063" s="7" t="n">
        <v>0</v>
      </c>
      <c r="F31063" s="7" t="n">
        <v>1036831949</v>
      </c>
    </row>
    <row r="31064" spans="1:9">
      <c r="A31064" t="s">
        <v>4</v>
      </c>
      <c r="B31064" s="4" t="s">
        <v>5</v>
      </c>
      <c r="C31064" s="4" t="s">
        <v>10</v>
      </c>
      <c r="D31064" s="4" t="s">
        <v>22</v>
      </c>
      <c r="E31064" s="4" t="s">
        <v>22</v>
      </c>
      <c r="F31064" s="4" t="s">
        <v>22</v>
      </c>
      <c r="G31064" s="4" t="s">
        <v>22</v>
      </c>
    </row>
    <row r="31065" spans="1:9">
      <c r="A31065" t="n">
        <v>251099</v>
      </c>
      <c r="B31065" s="24" t="n">
        <v>46</v>
      </c>
      <c r="C31065" s="7" t="n">
        <v>7033</v>
      </c>
      <c r="D31065" s="7" t="n">
        <v>-50.9000015258789</v>
      </c>
      <c r="E31065" s="7" t="n">
        <v>-8</v>
      </c>
      <c r="F31065" s="7" t="n">
        <v>61.5</v>
      </c>
      <c r="G31065" s="7" t="n">
        <v>351.100006103516</v>
      </c>
    </row>
    <row r="31066" spans="1:9">
      <c r="A31066" t="s">
        <v>4</v>
      </c>
      <c r="B31066" s="4" t="s">
        <v>5</v>
      </c>
      <c r="C31066" s="4" t="s">
        <v>10</v>
      </c>
      <c r="D31066" s="4" t="s">
        <v>22</v>
      </c>
      <c r="E31066" s="4" t="s">
        <v>22</v>
      </c>
      <c r="F31066" s="4" t="s">
        <v>22</v>
      </c>
      <c r="G31066" s="4" t="s">
        <v>22</v>
      </c>
    </row>
    <row r="31067" spans="1:9">
      <c r="A31067" t="n">
        <v>251118</v>
      </c>
      <c r="B31067" s="24" t="n">
        <v>46</v>
      </c>
      <c r="C31067" s="7" t="n">
        <v>7034</v>
      </c>
      <c r="D31067" s="7" t="n">
        <v>-43</v>
      </c>
      <c r="E31067" s="7" t="n">
        <v>-8</v>
      </c>
      <c r="F31067" s="7" t="n">
        <v>53.5</v>
      </c>
      <c r="G31067" s="7" t="n">
        <v>351.100006103516</v>
      </c>
    </row>
    <row r="31068" spans="1:9">
      <c r="A31068" t="s">
        <v>4</v>
      </c>
      <c r="B31068" s="4" t="s">
        <v>5</v>
      </c>
      <c r="C31068" s="4" t="s">
        <v>10</v>
      </c>
      <c r="D31068" s="4" t="s">
        <v>9</v>
      </c>
    </row>
    <row r="31069" spans="1:9">
      <c r="A31069" t="n">
        <v>251137</v>
      </c>
      <c r="B31069" s="41" t="n">
        <v>43</v>
      </c>
      <c r="C31069" s="7" t="n">
        <v>7034</v>
      </c>
      <c r="D31069" s="7" t="n">
        <v>512</v>
      </c>
    </row>
    <row r="31070" spans="1:9">
      <c r="A31070" t="s">
        <v>4</v>
      </c>
      <c r="B31070" s="4" t="s">
        <v>5</v>
      </c>
      <c r="C31070" s="4" t="s">
        <v>10</v>
      </c>
      <c r="D31070" s="4" t="s">
        <v>9</v>
      </c>
    </row>
    <row r="31071" spans="1:9">
      <c r="A31071" t="n">
        <v>251144</v>
      </c>
      <c r="B31071" s="41" t="n">
        <v>43</v>
      </c>
      <c r="C31071" s="7" t="n">
        <v>7033</v>
      </c>
      <c r="D31071" s="7" t="n">
        <v>512</v>
      </c>
    </row>
    <row r="31072" spans="1:9">
      <c r="A31072" t="s">
        <v>4</v>
      </c>
      <c r="B31072" s="4" t="s">
        <v>5</v>
      </c>
      <c r="C31072" s="4" t="s">
        <v>10</v>
      </c>
      <c r="D31072" s="4" t="s">
        <v>10</v>
      </c>
      <c r="E31072" s="4" t="s">
        <v>22</v>
      </c>
      <c r="F31072" s="4" t="s">
        <v>13</v>
      </c>
    </row>
    <row r="31073" spans="1:7">
      <c r="A31073" t="n">
        <v>251151</v>
      </c>
      <c r="B31073" s="61" t="n">
        <v>53</v>
      </c>
      <c r="C31073" s="7" t="n">
        <v>1</v>
      </c>
      <c r="D31073" s="7" t="n">
        <v>7033</v>
      </c>
      <c r="E31073" s="7" t="n">
        <v>0</v>
      </c>
      <c r="F31073" s="7" t="n">
        <v>0</v>
      </c>
    </row>
    <row r="31074" spans="1:7">
      <c r="A31074" t="s">
        <v>4</v>
      </c>
      <c r="B31074" s="4" t="s">
        <v>5</v>
      </c>
      <c r="C31074" s="4" t="s">
        <v>10</v>
      </c>
      <c r="D31074" s="4" t="s">
        <v>10</v>
      </c>
      <c r="E31074" s="4" t="s">
        <v>22</v>
      </c>
      <c r="F31074" s="4" t="s">
        <v>13</v>
      </c>
    </row>
    <row r="31075" spans="1:7">
      <c r="A31075" t="n">
        <v>251161</v>
      </c>
      <c r="B31075" s="61" t="n">
        <v>53</v>
      </c>
      <c r="C31075" s="7" t="n">
        <v>2</v>
      </c>
      <c r="D31075" s="7" t="n">
        <v>7033</v>
      </c>
      <c r="E31075" s="7" t="n">
        <v>0</v>
      </c>
      <c r="F31075" s="7" t="n">
        <v>0</v>
      </c>
    </row>
    <row r="31076" spans="1:7">
      <c r="A31076" t="s">
        <v>4</v>
      </c>
      <c r="B31076" s="4" t="s">
        <v>5</v>
      </c>
      <c r="C31076" s="4" t="s">
        <v>10</v>
      </c>
      <c r="D31076" s="4" t="s">
        <v>10</v>
      </c>
      <c r="E31076" s="4" t="s">
        <v>22</v>
      </c>
      <c r="F31076" s="4" t="s">
        <v>13</v>
      </c>
    </row>
    <row r="31077" spans="1:7">
      <c r="A31077" t="n">
        <v>251171</v>
      </c>
      <c r="B31077" s="61" t="n">
        <v>53</v>
      </c>
      <c r="C31077" s="7" t="n">
        <v>3</v>
      </c>
      <c r="D31077" s="7" t="n">
        <v>7033</v>
      </c>
      <c r="E31077" s="7" t="n">
        <v>0</v>
      </c>
      <c r="F31077" s="7" t="n">
        <v>0</v>
      </c>
    </row>
    <row r="31078" spans="1:7">
      <c r="A31078" t="s">
        <v>4</v>
      </c>
      <c r="B31078" s="4" t="s">
        <v>5</v>
      </c>
      <c r="C31078" s="4" t="s">
        <v>10</v>
      </c>
      <c r="D31078" s="4" t="s">
        <v>10</v>
      </c>
      <c r="E31078" s="4" t="s">
        <v>22</v>
      </c>
      <c r="F31078" s="4" t="s">
        <v>13</v>
      </c>
    </row>
    <row r="31079" spans="1:7">
      <c r="A31079" t="n">
        <v>251181</v>
      </c>
      <c r="B31079" s="61" t="n">
        <v>53</v>
      </c>
      <c r="C31079" s="7" t="n">
        <v>4</v>
      </c>
      <c r="D31079" s="7" t="n">
        <v>7033</v>
      </c>
      <c r="E31079" s="7" t="n">
        <v>0</v>
      </c>
      <c r="F31079" s="7" t="n">
        <v>0</v>
      </c>
    </row>
    <row r="31080" spans="1:7">
      <c r="A31080" t="s">
        <v>4</v>
      </c>
      <c r="B31080" s="4" t="s">
        <v>5</v>
      </c>
      <c r="C31080" s="4" t="s">
        <v>10</v>
      </c>
      <c r="D31080" s="4" t="s">
        <v>10</v>
      </c>
      <c r="E31080" s="4" t="s">
        <v>22</v>
      </c>
      <c r="F31080" s="4" t="s">
        <v>13</v>
      </c>
    </row>
    <row r="31081" spans="1:7">
      <c r="A31081" t="n">
        <v>251191</v>
      </c>
      <c r="B31081" s="61" t="n">
        <v>53</v>
      </c>
      <c r="C31081" s="7" t="n">
        <v>5</v>
      </c>
      <c r="D31081" s="7" t="n">
        <v>7033</v>
      </c>
      <c r="E31081" s="7" t="n">
        <v>0</v>
      </c>
      <c r="F31081" s="7" t="n">
        <v>0</v>
      </c>
    </row>
    <row r="31082" spans="1:7">
      <c r="A31082" t="s">
        <v>4</v>
      </c>
      <c r="B31082" s="4" t="s">
        <v>5</v>
      </c>
      <c r="C31082" s="4" t="s">
        <v>10</v>
      </c>
      <c r="D31082" s="4" t="s">
        <v>10</v>
      </c>
      <c r="E31082" s="4" t="s">
        <v>22</v>
      </c>
      <c r="F31082" s="4" t="s">
        <v>13</v>
      </c>
    </row>
    <row r="31083" spans="1:7">
      <c r="A31083" t="n">
        <v>251201</v>
      </c>
      <c r="B31083" s="61" t="n">
        <v>53</v>
      </c>
      <c r="C31083" s="7" t="n">
        <v>6</v>
      </c>
      <c r="D31083" s="7" t="n">
        <v>7033</v>
      </c>
      <c r="E31083" s="7" t="n">
        <v>0</v>
      </c>
      <c r="F31083" s="7" t="n">
        <v>0</v>
      </c>
    </row>
    <row r="31084" spans="1:7">
      <c r="A31084" t="s">
        <v>4</v>
      </c>
      <c r="B31084" s="4" t="s">
        <v>5</v>
      </c>
      <c r="C31084" s="4" t="s">
        <v>10</v>
      </c>
      <c r="D31084" s="4" t="s">
        <v>10</v>
      </c>
      <c r="E31084" s="4" t="s">
        <v>22</v>
      </c>
      <c r="F31084" s="4" t="s">
        <v>13</v>
      </c>
    </row>
    <row r="31085" spans="1:7">
      <c r="A31085" t="n">
        <v>251211</v>
      </c>
      <c r="B31085" s="61" t="n">
        <v>53</v>
      </c>
      <c r="C31085" s="7" t="n">
        <v>7</v>
      </c>
      <c r="D31085" s="7" t="n">
        <v>7033</v>
      </c>
      <c r="E31085" s="7" t="n">
        <v>0</v>
      </c>
      <c r="F31085" s="7" t="n">
        <v>0</v>
      </c>
    </row>
    <row r="31086" spans="1:7">
      <c r="A31086" t="s">
        <v>4</v>
      </c>
      <c r="B31086" s="4" t="s">
        <v>5</v>
      </c>
      <c r="C31086" s="4" t="s">
        <v>10</v>
      </c>
      <c r="D31086" s="4" t="s">
        <v>10</v>
      </c>
      <c r="E31086" s="4" t="s">
        <v>22</v>
      </c>
      <c r="F31086" s="4" t="s">
        <v>13</v>
      </c>
    </row>
    <row r="31087" spans="1:7">
      <c r="A31087" t="n">
        <v>251221</v>
      </c>
      <c r="B31087" s="61" t="n">
        <v>53</v>
      </c>
      <c r="C31087" s="7" t="n">
        <v>8</v>
      </c>
      <c r="D31087" s="7" t="n">
        <v>7033</v>
      </c>
      <c r="E31087" s="7" t="n">
        <v>0</v>
      </c>
      <c r="F31087" s="7" t="n">
        <v>0</v>
      </c>
    </row>
    <row r="31088" spans="1:7">
      <c r="A31088" t="s">
        <v>4</v>
      </c>
      <c r="B31088" s="4" t="s">
        <v>5</v>
      </c>
      <c r="C31088" s="4" t="s">
        <v>10</v>
      </c>
      <c r="D31088" s="4" t="s">
        <v>10</v>
      </c>
      <c r="E31088" s="4" t="s">
        <v>22</v>
      </c>
      <c r="F31088" s="4" t="s">
        <v>13</v>
      </c>
    </row>
    <row r="31089" spans="1:6">
      <c r="A31089" t="n">
        <v>251231</v>
      </c>
      <c r="B31089" s="61" t="n">
        <v>53</v>
      </c>
      <c r="C31089" s="7" t="n">
        <v>9</v>
      </c>
      <c r="D31089" s="7" t="n">
        <v>7033</v>
      </c>
      <c r="E31089" s="7" t="n">
        <v>0</v>
      </c>
      <c r="F31089" s="7" t="n">
        <v>0</v>
      </c>
    </row>
    <row r="31090" spans="1:6">
      <c r="A31090" t="s">
        <v>4</v>
      </c>
      <c r="B31090" s="4" t="s">
        <v>5</v>
      </c>
      <c r="C31090" s="4" t="s">
        <v>13</v>
      </c>
      <c r="D31090" s="4" t="s">
        <v>10</v>
      </c>
    </row>
    <row r="31091" spans="1:6">
      <c r="A31091" t="n">
        <v>251241</v>
      </c>
      <c r="B31091" s="28" t="n">
        <v>58</v>
      </c>
      <c r="C31091" s="7" t="n">
        <v>255</v>
      </c>
      <c r="D31091" s="7" t="n">
        <v>0</v>
      </c>
    </row>
    <row r="31092" spans="1:6">
      <c r="A31092" t="s">
        <v>4</v>
      </c>
      <c r="B31092" s="4" t="s">
        <v>5</v>
      </c>
      <c r="C31092" s="4" t="s">
        <v>13</v>
      </c>
      <c r="D31092" s="4" t="s">
        <v>10</v>
      </c>
      <c r="E31092" s="4" t="s">
        <v>22</v>
      </c>
      <c r="F31092" s="4" t="s">
        <v>10</v>
      </c>
      <c r="G31092" s="4" t="s">
        <v>9</v>
      </c>
      <c r="H31092" s="4" t="s">
        <v>9</v>
      </c>
      <c r="I31092" s="4" t="s">
        <v>10</v>
      </c>
      <c r="J31092" s="4" t="s">
        <v>10</v>
      </c>
      <c r="K31092" s="4" t="s">
        <v>9</v>
      </c>
      <c r="L31092" s="4" t="s">
        <v>9</v>
      </c>
      <c r="M31092" s="4" t="s">
        <v>9</v>
      </c>
      <c r="N31092" s="4" t="s">
        <v>9</v>
      </c>
      <c r="O31092" s="4" t="s">
        <v>6</v>
      </c>
    </row>
    <row r="31093" spans="1:6">
      <c r="A31093" t="n">
        <v>251245</v>
      </c>
      <c r="B31093" s="14" t="n">
        <v>50</v>
      </c>
      <c r="C31093" s="7" t="n">
        <v>0</v>
      </c>
      <c r="D31093" s="7" t="n">
        <v>4525</v>
      </c>
      <c r="E31093" s="7" t="n">
        <v>0.699999988079071</v>
      </c>
      <c r="F31093" s="7" t="n">
        <v>5000</v>
      </c>
      <c r="G31093" s="7" t="n">
        <v>0</v>
      </c>
      <c r="H31093" s="7" t="n">
        <v>0</v>
      </c>
      <c r="I31093" s="7" t="n">
        <v>1</v>
      </c>
      <c r="J31093" s="7" t="n">
        <v>7033</v>
      </c>
      <c r="K31093" s="7" t="n">
        <v>0</v>
      </c>
      <c r="L31093" s="7" t="n">
        <v>0</v>
      </c>
      <c r="M31093" s="7" t="n">
        <v>0</v>
      </c>
      <c r="N31093" s="7" t="n">
        <v>1128792064</v>
      </c>
      <c r="O31093" s="7" t="s">
        <v>12</v>
      </c>
    </row>
    <row r="31094" spans="1:6">
      <c r="A31094" t="s">
        <v>4</v>
      </c>
      <c r="B31094" s="4" t="s">
        <v>5</v>
      </c>
      <c r="C31094" s="4" t="s">
        <v>10</v>
      </c>
    </row>
    <row r="31095" spans="1:6">
      <c r="A31095" t="n">
        <v>251284</v>
      </c>
      <c r="B31095" s="35" t="n">
        <v>16</v>
      </c>
      <c r="C31095" s="7" t="n">
        <v>1500</v>
      </c>
    </row>
    <row r="31096" spans="1:6">
      <c r="A31096" t="s">
        <v>4</v>
      </c>
      <c r="B31096" s="4" t="s">
        <v>5</v>
      </c>
      <c r="C31096" s="4" t="s">
        <v>10</v>
      </c>
      <c r="D31096" s="4" t="s">
        <v>13</v>
      </c>
      <c r="E31096" s="4" t="s">
        <v>22</v>
      </c>
      <c r="F31096" s="4" t="s">
        <v>10</v>
      </c>
    </row>
    <row r="31097" spans="1:6">
      <c r="A31097" t="n">
        <v>251287</v>
      </c>
      <c r="B31097" s="58" t="n">
        <v>59</v>
      </c>
      <c r="C31097" s="7" t="n">
        <v>1</v>
      </c>
      <c r="D31097" s="7" t="n">
        <v>16</v>
      </c>
      <c r="E31097" s="7" t="n">
        <v>0.150000005960464</v>
      </c>
      <c r="F31097" s="7" t="n">
        <v>0</v>
      </c>
    </row>
    <row r="31098" spans="1:6">
      <c r="A31098" t="s">
        <v>4</v>
      </c>
      <c r="B31098" s="4" t="s">
        <v>5</v>
      </c>
      <c r="C31098" s="4" t="s">
        <v>10</v>
      </c>
      <c r="D31098" s="4" t="s">
        <v>13</v>
      </c>
      <c r="E31098" s="4" t="s">
        <v>22</v>
      </c>
      <c r="F31098" s="4" t="s">
        <v>10</v>
      </c>
    </row>
    <row r="31099" spans="1:6">
      <c r="A31099" t="n">
        <v>251297</v>
      </c>
      <c r="B31099" s="58" t="n">
        <v>59</v>
      </c>
      <c r="C31099" s="7" t="n">
        <v>2</v>
      </c>
      <c r="D31099" s="7" t="n">
        <v>16</v>
      </c>
      <c r="E31099" s="7" t="n">
        <v>0.150000005960464</v>
      </c>
      <c r="F31099" s="7" t="n">
        <v>0</v>
      </c>
    </row>
    <row r="31100" spans="1:6">
      <c r="A31100" t="s">
        <v>4</v>
      </c>
      <c r="B31100" s="4" t="s">
        <v>5</v>
      </c>
      <c r="C31100" s="4" t="s">
        <v>10</v>
      </c>
    </row>
    <row r="31101" spans="1:6">
      <c r="A31101" t="n">
        <v>251307</v>
      </c>
      <c r="B31101" s="35" t="n">
        <v>16</v>
      </c>
      <c r="C31101" s="7" t="n">
        <v>50</v>
      </c>
    </row>
    <row r="31102" spans="1:6">
      <c r="A31102" t="s">
        <v>4</v>
      </c>
      <c r="B31102" s="4" t="s">
        <v>5</v>
      </c>
      <c r="C31102" s="4" t="s">
        <v>10</v>
      </c>
      <c r="D31102" s="4" t="s">
        <v>13</v>
      </c>
      <c r="E31102" s="4" t="s">
        <v>22</v>
      </c>
      <c r="F31102" s="4" t="s">
        <v>10</v>
      </c>
    </row>
    <row r="31103" spans="1:6">
      <c r="A31103" t="n">
        <v>251310</v>
      </c>
      <c r="B31103" s="58" t="n">
        <v>59</v>
      </c>
      <c r="C31103" s="7" t="n">
        <v>3</v>
      </c>
      <c r="D31103" s="7" t="n">
        <v>16</v>
      </c>
      <c r="E31103" s="7" t="n">
        <v>0.150000005960464</v>
      </c>
      <c r="F31103" s="7" t="n">
        <v>0</v>
      </c>
    </row>
    <row r="31104" spans="1:6">
      <c r="A31104" t="s">
        <v>4</v>
      </c>
      <c r="B31104" s="4" t="s">
        <v>5</v>
      </c>
      <c r="C31104" s="4" t="s">
        <v>10</v>
      </c>
      <c r="D31104" s="4" t="s">
        <v>13</v>
      </c>
      <c r="E31104" s="4" t="s">
        <v>22</v>
      </c>
      <c r="F31104" s="4" t="s">
        <v>10</v>
      </c>
    </row>
    <row r="31105" spans="1:15">
      <c r="A31105" t="n">
        <v>251320</v>
      </c>
      <c r="B31105" s="58" t="n">
        <v>59</v>
      </c>
      <c r="C31105" s="7" t="n">
        <v>4</v>
      </c>
      <c r="D31105" s="7" t="n">
        <v>16</v>
      </c>
      <c r="E31105" s="7" t="n">
        <v>0.150000005960464</v>
      </c>
      <c r="F31105" s="7" t="n">
        <v>0</v>
      </c>
    </row>
    <row r="31106" spans="1:15">
      <c r="A31106" t="s">
        <v>4</v>
      </c>
      <c r="B31106" s="4" t="s">
        <v>5</v>
      </c>
      <c r="C31106" s="4" t="s">
        <v>10</v>
      </c>
    </row>
    <row r="31107" spans="1:15">
      <c r="A31107" t="n">
        <v>251330</v>
      </c>
      <c r="B31107" s="35" t="n">
        <v>16</v>
      </c>
      <c r="C31107" s="7" t="n">
        <v>50</v>
      </c>
    </row>
    <row r="31108" spans="1:15">
      <c r="A31108" t="s">
        <v>4</v>
      </c>
      <c r="B31108" s="4" t="s">
        <v>5</v>
      </c>
      <c r="C31108" s="4" t="s">
        <v>10</v>
      </c>
      <c r="D31108" s="4" t="s">
        <v>13</v>
      </c>
      <c r="E31108" s="4" t="s">
        <v>22</v>
      </c>
      <c r="F31108" s="4" t="s">
        <v>10</v>
      </c>
    </row>
    <row r="31109" spans="1:15">
      <c r="A31109" t="n">
        <v>251333</v>
      </c>
      <c r="B31109" s="58" t="n">
        <v>59</v>
      </c>
      <c r="C31109" s="7" t="n">
        <v>5</v>
      </c>
      <c r="D31109" s="7" t="n">
        <v>16</v>
      </c>
      <c r="E31109" s="7" t="n">
        <v>0.150000005960464</v>
      </c>
      <c r="F31109" s="7" t="n">
        <v>0</v>
      </c>
    </row>
    <row r="31110" spans="1:15">
      <c r="A31110" t="s">
        <v>4</v>
      </c>
      <c r="B31110" s="4" t="s">
        <v>5</v>
      </c>
      <c r="C31110" s="4" t="s">
        <v>10</v>
      </c>
      <c r="D31110" s="4" t="s">
        <v>13</v>
      </c>
      <c r="E31110" s="4" t="s">
        <v>22</v>
      </c>
      <c r="F31110" s="4" t="s">
        <v>10</v>
      </c>
    </row>
    <row r="31111" spans="1:15">
      <c r="A31111" t="n">
        <v>251343</v>
      </c>
      <c r="B31111" s="58" t="n">
        <v>59</v>
      </c>
      <c r="C31111" s="7" t="n">
        <v>6</v>
      </c>
      <c r="D31111" s="7" t="n">
        <v>16</v>
      </c>
      <c r="E31111" s="7" t="n">
        <v>0.150000005960464</v>
      </c>
      <c r="F31111" s="7" t="n">
        <v>0</v>
      </c>
    </row>
    <row r="31112" spans="1:15">
      <c r="A31112" t="s">
        <v>4</v>
      </c>
      <c r="B31112" s="4" t="s">
        <v>5</v>
      </c>
      <c r="C31112" s="4" t="s">
        <v>10</v>
      </c>
    </row>
    <row r="31113" spans="1:15">
      <c r="A31113" t="n">
        <v>251353</v>
      </c>
      <c r="B31113" s="35" t="n">
        <v>16</v>
      </c>
      <c r="C31113" s="7" t="n">
        <v>50</v>
      </c>
    </row>
    <row r="31114" spans="1:15">
      <c r="A31114" t="s">
        <v>4</v>
      </c>
      <c r="B31114" s="4" t="s">
        <v>5</v>
      </c>
      <c r="C31114" s="4" t="s">
        <v>10</v>
      </c>
      <c r="D31114" s="4" t="s">
        <v>13</v>
      </c>
      <c r="E31114" s="4" t="s">
        <v>22</v>
      </c>
      <c r="F31114" s="4" t="s">
        <v>10</v>
      </c>
    </row>
    <row r="31115" spans="1:15">
      <c r="A31115" t="n">
        <v>251356</v>
      </c>
      <c r="B31115" s="58" t="n">
        <v>59</v>
      </c>
      <c r="C31115" s="7" t="n">
        <v>7</v>
      </c>
      <c r="D31115" s="7" t="n">
        <v>16</v>
      </c>
      <c r="E31115" s="7" t="n">
        <v>0.150000005960464</v>
      </c>
      <c r="F31115" s="7" t="n">
        <v>0</v>
      </c>
    </row>
    <row r="31116" spans="1:15">
      <c r="A31116" t="s">
        <v>4</v>
      </c>
      <c r="B31116" s="4" t="s">
        <v>5</v>
      </c>
      <c r="C31116" s="4" t="s">
        <v>10</v>
      </c>
      <c r="D31116" s="4" t="s">
        <v>13</v>
      </c>
      <c r="E31116" s="4" t="s">
        <v>22</v>
      </c>
      <c r="F31116" s="4" t="s">
        <v>10</v>
      </c>
    </row>
    <row r="31117" spans="1:15">
      <c r="A31117" t="n">
        <v>251366</v>
      </c>
      <c r="B31117" s="58" t="n">
        <v>59</v>
      </c>
      <c r="C31117" s="7" t="n">
        <v>8</v>
      </c>
      <c r="D31117" s="7" t="n">
        <v>16</v>
      </c>
      <c r="E31117" s="7" t="n">
        <v>0.150000005960464</v>
      </c>
      <c r="F31117" s="7" t="n">
        <v>0</v>
      </c>
    </row>
    <row r="31118" spans="1:15">
      <c r="A31118" t="s">
        <v>4</v>
      </c>
      <c r="B31118" s="4" t="s">
        <v>5</v>
      </c>
      <c r="C31118" s="4" t="s">
        <v>10</v>
      </c>
    </row>
    <row r="31119" spans="1:15">
      <c r="A31119" t="n">
        <v>251376</v>
      </c>
      <c r="B31119" s="35" t="n">
        <v>16</v>
      </c>
      <c r="C31119" s="7" t="n">
        <v>50</v>
      </c>
    </row>
    <row r="31120" spans="1:15">
      <c r="A31120" t="s">
        <v>4</v>
      </c>
      <c r="B31120" s="4" t="s">
        <v>5</v>
      </c>
      <c r="C31120" s="4" t="s">
        <v>10</v>
      </c>
      <c r="D31120" s="4" t="s">
        <v>13</v>
      </c>
      <c r="E31120" s="4" t="s">
        <v>22</v>
      </c>
      <c r="F31120" s="4" t="s">
        <v>10</v>
      </c>
    </row>
    <row r="31121" spans="1:6">
      <c r="A31121" t="n">
        <v>251379</v>
      </c>
      <c r="B31121" s="58" t="n">
        <v>59</v>
      </c>
      <c r="C31121" s="7" t="n">
        <v>9</v>
      </c>
      <c r="D31121" s="7" t="n">
        <v>16</v>
      </c>
      <c r="E31121" s="7" t="n">
        <v>0.150000005960464</v>
      </c>
      <c r="F31121" s="7" t="n">
        <v>0</v>
      </c>
    </row>
    <row r="31122" spans="1:6">
      <c r="A31122" t="s">
        <v>4</v>
      </c>
      <c r="B31122" s="4" t="s">
        <v>5</v>
      </c>
      <c r="C31122" s="4" t="s">
        <v>10</v>
      </c>
      <c r="D31122" s="4" t="s">
        <v>13</v>
      </c>
      <c r="E31122" s="4" t="s">
        <v>22</v>
      </c>
      <c r="F31122" s="4" t="s">
        <v>10</v>
      </c>
    </row>
    <row r="31123" spans="1:6">
      <c r="A31123" t="n">
        <v>251389</v>
      </c>
      <c r="B31123" s="58" t="n">
        <v>59</v>
      </c>
      <c r="C31123" s="7" t="n">
        <v>5703</v>
      </c>
      <c r="D31123" s="7" t="n">
        <v>16</v>
      </c>
      <c r="E31123" s="7" t="n">
        <v>0.150000005960464</v>
      </c>
      <c r="F31123" s="7" t="n">
        <v>0</v>
      </c>
    </row>
    <row r="31124" spans="1:6">
      <c r="A31124" t="s">
        <v>4</v>
      </c>
      <c r="B31124" s="4" t="s">
        <v>5</v>
      </c>
      <c r="C31124" s="4" t="s">
        <v>10</v>
      </c>
      <c r="D31124" s="4" t="s">
        <v>13</v>
      </c>
      <c r="E31124" s="4" t="s">
        <v>22</v>
      </c>
      <c r="F31124" s="4" t="s">
        <v>10</v>
      </c>
    </row>
    <row r="31125" spans="1:6">
      <c r="A31125" t="n">
        <v>251399</v>
      </c>
      <c r="B31125" s="58" t="n">
        <v>59</v>
      </c>
      <c r="C31125" s="7" t="n">
        <v>5704</v>
      </c>
      <c r="D31125" s="7" t="n">
        <v>16</v>
      </c>
      <c r="E31125" s="7" t="n">
        <v>0.150000005960464</v>
      </c>
      <c r="F31125" s="7" t="n">
        <v>0</v>
      </c>
    </row>
    <row r="31126" spans="1:6">
      <c r="A31126" t="s">
        <v>4</v>
      </c>
      <c r="B31126" s="4" t="s">
        <v>5</v>
      </c>
      <c r="C31126" s="4" t="s">
        <v>10</v>
      </c>
    </row>
    <row r="31127" spans="1:6">
      <c r="A31127" t="n">
        <v>251409</v>
      </c>
      <c r="B31127" s="35" t="n">
        <v>16</v>
      </c>
      <c r="C31127" s="7" t="n">
        <v>1800</v>
      </c>
    </row>
    <row r="31128" spans="1:6">
      <c r="A31128" t="s">
        <v>4</v>
      </c>
      <c r="B31128" s="4" t="s">
        <v>5</v>
      </c>
      <c r="C31128" s="4" t="s">
        <v>10</v>
      </c>
      <c r="D31128" s="4" t="s">
        <v>13</v>
      </c>
      <c r="E31128" s="4" t="s">
        <v>6</v>
      </c>
      <c r="F31128" s="4" t="s">
        <v>22</v>
      </c>
      <c r="G31128" s="4" t="s">
        <v>22</v>
      </c>
      <c r="H31128" s="4" t="s">
        <v>22</v>
      </c>
    </row>
    <row r="31129" spans="1:6">
      <c r="A31129" t="n">
        <v>251412</v>
      </c>
      <c r="B31129" s="39" t="n">
        <v>48</v>
      </c>
      <c r="C31129" s="7" t="n">
        <v>7033</v>
      </c>
      <c r="D31129" s="7" t="n">
        <v>0</v>
      </c>
      <c r="E31129" s="7" t="s">
        <v>1684</v>
      </c>
      <c r="F31129" s="7" t="n">
        <v>-1</v>
      </c>
      <c r="G31129" s="7" t="n">
        <v>1</v>
      </c>
      <c r="H31129" s="7" t="n">
        <v>0</v>
      </c>
    </row>
    <row r="31130" spans="1:6">
      <c r="A31130" t="s">
        <v>4</v>
      </c>
      <c r="B31130" s="4" t="s">
        <v>5</v>
      </c>
      <c r="C31130" s="4" t="s">
        <v>13</v>
      </c>
      <c r="D31130" s="4" t="s">
        <v>10</v>
      </c>
      <c r="E31130" s="4" t="s">
        <v>10</v>
      </c>
      <c r="F31130" s="4" t="s">
        <v>10</v>
      </c>
      <c r="G31130" s="4" t="s">
        <v>10</v>
      </c>
      <c r="H31130" s="4" t="s">
        <v>10</v>
      </c>
      <c r="I31130" s="4" t="s">
        <v>6</v>
      </c>
      <c r="J31130" s="4" t="s">
        <v>22</v>
      </c>
      <c r="K31130" s="4" t="s">
        <v>22</v>
      </c>
      <c r="L31130" s="4" t="s">
        <v>22</v>
      </c>
      <c r="M31130" s="4" t="s">
        <v>9</v>
      </c>
      <c r="N31130" s="4" t="s">
        <v>9</v>
      </c>
      <c r="O31130" s="4" t="s">
        <v>22</v>
      </c>
      <c r="P31130" s="4" t="s">
        <v>22</v>
      </c>
      <c r="Q31130" s="4" t="s">
        <v>22</v>
      </c>
      <c r="R31130" s="4" t="s">
        <v>22</v>
      </c>
      <c r="S31130" s="4" t="s">
        <v>13</v>
      </c>
    </row>
    <row r="31131" spans="1:6">
      <c r="A31131" t="n">
        <v>251439</v>
      </c>
      <c r="B31131" s="83" t="n">
        <v>39</v>
      </c>
      <c r="C31131" s="7" t="n">
        <v>12</v>
      </c>
      <c r="D31131" s="7" t="n">
        <v>65533</v>
      </c>
      <c r="E31131" s="7" t="n">
        <v>208</v>
      </c>
      <c r="F31131" s="7" t="n">
        <v>0</v>
      </c>
      <c r="G31131" s="7" t="n">
        <v>7033</v>
      </c>
      <c r="H31131" s="7" t="n">
        <v>259</v>
      </c>
      <c r="I31131" s="7" t="s">
        <v>1509</v>
      </c>
      <c r="J31131" s="7" t="n">
        <v>0</v>
      </c>
      <c r="K31131" s="7" t="n">
        <v>0</v>
      </c>
      <c r="L31131" s="7" t="n">
        <v>0</v>
      </c>
      <c r="M31131" s="7" t="n">
        <v>0</v>
      </c>
      <c r="N31131" s="7" t="n">
        <v>0</v>
      </c>
      <c r="O31131" s="7" t="n">
        <v>0</v>
      </c>
      <c r="P31131" s="7" t="n">
        <v>1</v>
      </c>
      <c r="Q31131" s="7" t="n">
        <v>1</v>
      </c>
      <c r="R31131" s="7" t="n">
        <v>1</v>
      </c>
      <c r="S31131" s="7" t="n">
        <v>108</v>
      </c>
    </row>
    <row r="31132" spans="1:6">
      <c r="A31132" t="s">
        <v>4</v>
      </c>
      <c r="B31132" s="4" t="s">
        <v>5</v>
      </c>
      <c r="C31132" s="4" t="s">
        <v>13</v>
      </c>
      <c r="D31132" s="4" t="s">
        <v>10</v>
      </c>
      <c r="E31132" s="4" t="s">
        <v>10</v>
      </c>
      <c r="F31132" s="4" t="s">
        <v>10</v>
      </c>
      <c r="G31132" s="4" t="s">
        <v>10</v>
      </c>
      <c r="H31132" s="4" t="s">
        <v>10</v>
      </c>
      <c r="I31132" s="4" t="s">
        <v>6</v>
      </c>
      <c r="J31132" s="4" t="s">
        <v>22</v>
      </c>
      <c r="K31132" s="4" t="s">
        <v>22</v>
      </c>
      <c r="L31132" s="4" t="s">
        <v>22</v>
      </c>
      <c r="M31132" s="4" t="s">
        <v>9</v>
      </c>
      <c r="N31132" s="4" t="s">
        <v>9</v>
      </c>
      <c r="O31132" s="4" t="s">
        <v>22</v>
      </c>
      <c r="P31132" s="4" t="s">
        <v>22</v>
      </c>
      <c r="Q31132" s="4" t="s">
        <v>22</v>
      </c>
      <c r="R31132" s="4" t="s">
        <v>22</v>
      </c>
      <c r="S31132" s="4" t="s">
        <v>13</v>
      </c>
    </row>
    <row r="31133" spans="1:6">
      <c r="A31133" t="n">
        <v>251501</v>
      </c>
      <c r="B31133" s="83" t="n">
        <v>39</v>
      </c>
      <c r="C31133" s="7" t="n">
        <v>12</v>
      </c>
      <c r="D31133" s="7" t="n">
        <v>65533</v>
      </c>
      <c r="E31133" s="7" t="n">
        <v>208</v>
      </c>
      <c r="F31133" s="7" t="n">
        <v>0</v>
      </c>
      <c r="G31133" s="7" t="n">
        <v>7033</v>
      </c>
      <c r="H31133" s="7" t="n">
        <v>259</v>
      </c>
      <c r="I31133" s="7" t="s">
        <v>1511</v>
      </c>
      <c r="J31133" s="7" t="n">
        <v>0</v>
      </c>
      <c r="K31133" s="7" t="n">
        <v>0</v>
      </c>
      <c r="L31133" s="7" t="n">
        <v>0</v>
      </c>
      <c r="M31133" s="7" t="n">
        <v>0</v>
      </c>
      <c r="N31133" s="7" t="n">
        <v>0</v>
      </c>
      <c r="O31133" s="7" t="n">
        <v>0</v>
      </c>
      <c r="P31133" s="7" t="n">
        <v>1</v>
      </c>
      <c r="Q31133" s="7" t="n">
        <v>1</v>
      </c>
      <c r="R31133" s="7" t="n">
        <v>1</v>
      </c>
      <c r="S31133" s="7" t="n">
        <v>109</v>
      </c>
    </row>
    <row r="31134" spans="1:6">
      <c r="A31134" t="s">
        <v>4</v>
      </c>
      <c r="B31134" s="4" t="s">
        <v>5</v>
      </c>
      <c r="C31134" s="4" t="s">
        <v>10</v>
      </c>
      <c r="D31134" s="4" t="s">
        <v>13</v>
      </c>
      <c r="E31134" s="4" t="s">
        <v>6</v>
      </c>
      <c r="F31134" s="4" t="s">
        <v>22</v>
      </c>
      <c r="G31134" s="4" t="s">
        <v>22</v>
      </c>
      <c r="H31134" s="4" t="s">
        <v>22</v>
      </c>
    </row>
    <row r="31135" spans="1:6">
      <c r="A31135" t="n">
        <v>251563</v>
      </c>
      <c r="B31135" s="39" t="n">
        <v>48</v>
      </c>
      <c r="C31135" s="7" t="n">
        <v>7034</v>
      </c>
      <c r="D31135" s="7" t="n">
        <v>0</v>
      </c>
      <c r="E31135" s="7" t="s">
        <v>1684</v>
      </c>
      <c r="F31135" s="7" t="n">
        <v>-1</v>
      </c>
      <c r="G31135" s="7" t="n">
        <v>1</v>
      </c>
      <c r="H31135" s="7" t="n">
        <v>0</v>
      </c>
    </row>
    <row r="31136" spans="1:6">
      <c r="A31136" t="s">
        <v>4</v>
      </c>
      <c r="B31136" s="4" t="s">
        <v>5</v>
      </c>
      <c r="C31136" s="4" t="s">
        <v>10</v>
      </c>
      <c r="D31136" s="4" t="s">
        <v>10</v>
      </c>
      <c r="E31136" s="4" t="s">
        <v>22</v>
      </c>
      <c r="F31136" s="4" t="s">
        <v>22</v>
      </c>
      <c r="G31136" s="4" t="s">
        <v>22</v>
      </c>
      <c r="H31136" s="4" t="s">
        <v>22</v>
      </c>
      <c r="I31136" s="4" t="s">
        <v>13</v>
      </c>
      <c r="J31136" s="4" t="s">
        <v>10</v>
      </c>
    </row>
    <row r="31137" spans="1:19">
      <c r="A31137" t="n">
        <v>251590</v>
      </c>
      <c r="B31137" s="85" t="n">
        <v>55</v>
      </c>
      <c r="C31137" s="7" t="n">
        <v>7033</v>
      </c>
      <c r="D31137" s="7" t="n">
        <v>65533</v>
      </c>
      <c r="E31137" s="7" t="n">
        <v>-51.6699981689453</v>
      </c>
      <c r="F31137" s="7" t="n">
        <v>28.6399993896484</v>
      </c>
      <c r="G31137" s="7" t="n">
        <v>86.3099975585938</v>
      </c>
      <c r="H31137" s="7" t="n">
        <v>10</v>
      </c>
      <c r="I31137" s="7" t="n">
        <v>0</v>
      </c>
      <c r="J31137" s="7" t="n">
        <v>1</v>
      </c>
    </row>
    <row r="31138" spans="1:19">
      <c r="A31138" t="s">
        <v>4</v>
      </c>
      <c r="B31138" s="4" t="s">
        <v>5</v>
      </c>
      <c r="C31138" s="4" t="s">
        <v>10</v>
      </c>
    </row>
    <row r="31139" spans="1:19">
      <c r="A31139" t="n">
        <v>251614</v>
      </c>
      <c r="B31139" s="35" t="n">
        <v>16</v>
      </c>
      <c r="C31139" s="7" t="n">
        <v>1600</v>
      </c>
    </row>
    <row r="31140" spans="1:19">
      <c r="A31140" t="s">
        <v>4</v>
      </c>
      <c r="B31140" s="4" t="s">
        <v>5</v>
      </c>
      <c r="C31140" s="4" t="s">
        <v>10</v>
      </c>
      <c r="D31140" s="4" t="s">
        <v>10</v>
      </c>
      <c r="E31140" s="4" t="s">
        <v>22</v>
      </c>
      <c r="F31140" s="4" t="s">
        <v>22</v>
      </c>
      <c r="G31140" s="4" t="s">
        <v>22</v>
      </c>
      <c r="H31140" s="4" t="s">
        <v>22</v>
      </c>
      <c r="I31140" s="4" t="s">
        <v>13</v>
      </c>
      <c r="J31140" s="4" t="s">
        <v>10</v>
      </c>
    </row>
    <row r="31141" spans="1:19">
      <c r="A31141" t="n">
        <v>251617</v>
      </c>
      <c r="B31141" s="85" t="n">
        <v>55</v>
      </c>
      <c r="C31141" s="7" t="n">
        <v>7034</v>
      </c>
      <c r="D31141" s="7" t="n">
        <v>65533</v>
      </c>
      <c r="E31141" s="7" t="n">
        <v>-45.25</v>
      </c>
      <c r="F31141" s="7" t="n">
        <v>19.3299999237061</v>
      </c>
      <c r="G31141" s="7" t="n">
        <v>74.5999984741211</v>
      </c>
      <c r="H31141" s="7" t="n">
        <v>10</v>
      </c>
      <c r="I31141" s="7" t="n">
        <v>0</v>
      </c>
      <c r="J31141" s="7" t="n">
        <v>1</v>
      </c>
    </row>
    <row r="31142" spans="1:19">
      <c r="A31142" t="s">
        <v>4</v>
      </c>
      <c r="B31142" s="4" t="s">
        <v>5</v>
      </c>
      <c r="C31142" s="4" t="s">
        <v>13</v>
      </c>
      <c r="D31142" s="4" t="s">
        <v>10</v>
      </c>
      <c r="E31142" s="4" t="s">
        <v>10</v>
      </c>
      <c r="F31142" s="4" t="s">
        <v>10</v>
      </c>
      <c r="G31142" s="4" t="s">
        <v>10</v>
      </c>
      <c r="H31142" s="4" t="s">
        <v>10</v>
      </c>
      <c r="I31142" s="4" t="s">
        <v>6</v>
      </c>
      <c r="J31142" s="4" t="s">
        <v>22</v>
      </c>
      <c r="K31142" s="4" t="s">
        <v>22</v>
      </c>
      <c r="L31142" s="4" t="s">
        <v>22</v>
      </c>
      <c r="M31142" s="4" t="s">
        <v>9</v>
      </c>
      <c r="N31142" s="4" t="s">
        <v>9</v>
      </c>
      <c r="O31142" s="4" t="s">
        <v>22</v>
      </c>
      <c r="P31142" s="4" t="s">
        <v>22</v>
      </c>
      <c r="Q31142" s="4" t="s">
        <v>22</v>
      </c>
      <c r="R31142" s="4" t="s">
        <v>22</v>
      </c>
      <c r="S31142" s="4" t="s">
        <v>13</v>
      </c>
    </row>
    <row r="31143" spans="1:19">
      <c r="A31143" t="n">
        <v>251641</v>
      </c>
      <c r="B31143" s="83" t="n">
        <v>39</v>
      </c>
      <c r="C31143" s="7" t="n">
        <v>12</v>
      </c>
      <c r="D31143" s="7" t="n">
        <v>65533</v>
      </c>
      <c r="E31143" s="7" t="n">
        <v>204</v>
      </c>
      <c r="F31143" s="7" t="n">
        <v>0</v>
      </c>
      <c r="G31143" s="7" t="n">
        <v>7034</v>
      </c>
      <c r="H31143" s="7" t="n">
        <v>259</v>
      </c>
      <c r="I31143" s="7" t="s">
        <v>1509</v>
      </c>
      <c r="J31143" s="7" t="n">
        <v>0</v>
      </c>
      <c r="K31143" s="7" t="n">
        <v>0</v>
      </c>
      <c r="L31143" s="7" t="n">
        <v>0</v>
      </c>
      <c r="M31143" s="7" t="n">
        <v>0</v>
      </c>
      <c r="N31143" s="7" t="n">
        <v>0</v>
      </c>
      <c r="O31143" s="7" t="n">
        <v>0</v>
      </c>
      <c r="P31143" s="7" t="n">
        <v>1</v>
      </c>
      <c r="Q31143" s="7" t="n">
        <v>1</v>
      </c>
      <c r="R31143" s="7" t="n">
        <v>1</v>
      </c>
      <c r="S31143" s="7" t="n">
        <v>255</v>
      </c>
    </row>
    <row r="31144" spans="1:19">
      <c r="A31144" t="s">
        <v>4</v>
      </c>
      <c r="B31144" s="4" t="s">
        <v>5</v>
      </c>
      <c r="C31144" s="4" t="s">
        <v>13</v>
      </c>
      <c r="D31144" s="4" t="s">
        <v>10</v>
      </c>
      <c r="E31144" s="4" t="s">
        <v>10</v>
      </c>
      <c r="F31144" s="4" t="s">
        <v>10</v>
      </c>
      <c r="G31144" s="4" t="s">
        <v>10</v>
      </c>
      <c r="H31144" s="4" t="s">
        <v>10</v>
      </c>
      <c r="I31144" s="4" t="s">
        <v>6</v>
      </c>
      <c r="J31144" s="4" t="s">
        <v>22</v>
      </c>
      <c r="K31144" s="4" t="s">
        <v>22</v>
      </c>
      <c r="L31144" s="4" t="s">
        <v>22</v>
      </c>
      <c r="M31144" s="4" t="s">
        <v>9</v>
      </c>
      <c r="N31144" s="4" t="s">
        <v>9</v>
      </c>
      <c r="O31144" s="4" t="s">
        <v>22</v>
      </c>
      <c r="P31144" s="4" t="s">
        <v>22</v>
      </c>
      <c r="Q31144" s="4" t="s">
        <v>22</v>
      </c>
      <c r="R31144" s="4" t="s">
        <v>22</v>
      </c>
      <c r="S31144" s="4" t="s">
        <v>13</v>
      </c>
    </row>
    <row r="31145" spans="1:19">
      <c r="A31145" t="n">
        <v>251703</v>
      </c>
      <c r="B31145" s="83" t="n">
        <v>39</v>
      </c>
      <c r="C31145" s="7" t="n">
        <v>12</v>
      </c>
      <c r="D31145" s="7" t="n">
        <v>65533</v>
      </c>
      <c r="E31145" s="7" t="n">
        <v>204</v>
      </c>
      <c r="F31145" s="7" t="n">
        <v>0</v>
      </c>
      <c r="G31145" s="7" t="n">
        <v>7034</v>
      </c>
      <c r="H31145" s="7" t="n">
        <v>259</v>
      </c>
      <c r="I31145" s="7" t="s">
        <v>1510</v>
      </c>
      <c r="J31145" s="7" t="n">
        <v>0</v>
      </c>
      <c r="K31145" s="7" t="n">
        <v>0</v>
      </c>
      <c r="L31145" s="7" t="n">
        <v>0</v>
      </c>
      <c r="M31145" s="7" t="n">
        <v>0</v>
      </c>
      <c r="N31145" s="7" t="n">
        <v>0</v>
      </c>
      <c r="O31145" s="7" t="n">
        <v>0</v>
      </c>
      <c r="P31145" s="7" t="n">
        <v>1</v>
      </c>
      <c r="Q31145" s="7" t="n">
        <v>1</v>
      </c>
      <c r="R31145" s="7" t="n">
        <v>1</v>
      </c>
      <c r="S31145" s="7" t="n">
        <v>255</v>
      </c>
    </row>
    <row r="31146" spans="1:19">
      <c r="A31146" t="s">
        <v>4</v>
      </c>
      <c r="B31146" s="4" t="s">
        <v>5</v>
      </c>
      <c r="C31146" s="4" t="s">
        <v>13</v>
      </c>
      <c r="D31146" s="4" t="s">
        <v>10</v>
      </c>
      <c r="E31146" s="4" t="s">
        <v>10</v>
      </c>
      <c r="F31146" s="4" t="s">
        <v>10</v>
      </c>
      <c r="G31146" s="4" t="s">
        <v>10</v>
      </c>
      <c r="H31146" s="4" t="s">
        <v>10</v>
      </c>
      <c r="I31146" s="4" t="s">
        <v>6</v>
      </c>
      <c r="J31146" s="4" t="s">
        <v>22</v>
      </c>
      <c r="K31146" s="4" t="s">
        <v>22</v>
      </c>
      <c r="L31146" s="4" t="s">
        <v>22</v>
      </c>
      <c r="M31146" s="4" t="s">
        <v>9</v>
      </c>
      <c r="N31146" s="4" t="s">
        <v>9</v>
      </c>
      <c r="O31146" s="4" t="s">
        <v>22</v>
      </c>
      <c r="P31146" s="4" t="s">
        <v>22</v>
      </c>
      <c r="Q31146" s="4" t="s">
        <v>22</v>
      </c>
      <c r="R31146" s="4" t="s">
        <v>22</v>
      </c>
      <c r="S31146" s="4" t="s">
        <v>13</v>
      </c>
    </row>
    <row r="31147" spans="1:19">
      <c r="A31147" t="n">
        <v>251765</v>
      </c>
      <c r="B31147" s="83" t="n">
        <v>39</v>
      </c>
      <c r="C31147" s="7" t="n">
        <v>12</v>
      </c>
      <c r="D31147" s="7" t="n">
        <v>65533</v>
      </c>
      <c r="E31147" s="7" t="n">
        <v>204</v>
      </c>
      <c r="F31147" s="7" t="n">
        <v>0</v>
      </c>
      <c r="G31147" s="7" t="n">
        <v>7034</v>
      </c>
      <c r="H31147" s="7" t="n">
        <v>259</v>
      </c>
      <c r="I31147" s="7" t="s">
        <v>1511</v>
      </c>
      <c r="J31147" s="7" t="n">
        <v>0</v>
      </c>
      <c r="K31147" s="7" t="n">
        <v>0</v>
      </c>
      <c r="L31147" s="7" t="n">
        <v>0</v>
      </c>
      <c r="M31147" s="7" t="n">
        <v>0</v>
      </c>
      <c r="N31147" s="7" t="n">
        <v>0</v>
      </c>
      <c r="O31147" s="7" t="n">
        <v>0</v>
      </c>
      <c r="P31147" s="7" t="n">
        <v>1</v>
      </c>
      <c r="Q31147" s="7" t="n">
        <v>1</v>
      </c>
      <c r="R31147" s="7" t="n">
        <v>1</v>
      </c>
      <c r="S31147" s="7" t="n">
        <v>255</v>
      </c>
    </row>
    <row r="31148" spans="1:19">
      <c r="A31148" t="s">
        <v>4</v>
      </c>
      <c r="B31148" s="4" t="s">
        <v>5</v>
      </c>
      <c r="C31148" s="4" t="s">
        <v>13</v>
      </c>
      <c r="D31148" s="4" t="s">
        <v>10</v>
      </c>
      <c r="E31148" s="4" t="s">
        <v>10</v>
      </c>
      <c r="F31148" s="4" t="s">
        <v>10</v>
      </c>
      <c r="G31148" s="4" t="s">
        <v>10</v>
      </c>
      <c r="H31148" s="4" t="s">
        <v>10</v>
      </c>
      <c r="I31148" s="4" t="s">
        <v>6</v>
      </c>
      <c r="J31148" s="4" t="s">
        <v>22</v>
      </c>
      <c r="K31148" s="4" t="s">
        <v>22</v>
      </c>
      <c r="L31148" s="4" t="s">
        <v>22</v>
      </c>
      <c r="M31148" s="4" t="s">
        <v>9</v>
      </c>
      <c r="N31148" s="4" t="s">
        <v>9</v>
      </c>
      <c r="O31148" s="4" t="s">
        <v>22</v>
      </c>
      <c r="P31148" s="4" t="s">
        <v>22</v>
      </c>
      <c r="Q31148" s="4" t="s">
        <v>22</v>
      </c>
      <c r="R31148" s="4" t="s">
        <v>22</v>
      </c>
      <c r="S31148" s="4" t="s">
        <v>13</v>
      </c>
    </row>
    <row r="31149" spans="1:19">
      <c r="A31149" t="n">
        <v>251827</v>
      </c>
      <c r="B31149" s="83" t="n">
        <v>39</v>
      </c>
      <c r="C31149" s="7" t="n">
        <v>12</v>
      </c>
      <c r="D31149" s="7" t="n">
        <v>65533</v>
      </c>
      <c r="E31149" s="7" t="n">
        <v>204</v>
      </c>
      <c r="F31149" s="7" t="n">
        <v>0</v>
      </c>
      <c r="G31149" s="7" t="n">
        <v>7034</v>
      </c>
      <c r="H31149" s="7" t="n">
        <v>259</v>
      </c>
      <c r="I31149" s="7" t="s">
        <v>1512</v>
      </c>
      <c r="J31149" s="7" t="n">
        <v>0</v>
      </c>
      <c r="K31149" s="7" t="n">
        <v>0</v>
      </c>
      <c r="L31149" s="7" t="n">
        <v>0</v>
      </c>
      <c r="M31149" s="7" t="n">
        <v>0</v>
      </c>
      <c r="N31149" s="7" t="n">
        <v>0</v>
      </c>
      <c r="O31149" s="7" t="n">
        <v>0</v>
      </c>
      <c r="P31149" s="7" t="n">
        <v>1</v>
      </c>
      <c r="Q31149" s="7" t="n">
        <v>1</v>
      </c>
      <c r="R31149" s="7" t="n">
        <v>1</v>
      </c>
      <c r="S31149" s="7" t="n">
        <v>255</v>
      </c>
    </row>
    <row r="31150" spans="1:19">
      <c r="A31150" t="s">
        <v>4</v>
      </c>
      <c r="B31150" s="4" t="s">
        <v>5</v>
      </c>
      <c r="C31150" s="4" t="s">
        <v>13</v>
      </c>
      <c r="D31150" s="4" t="s">
        <v>10</v>
      </c>
      <c r="E31150" s="4" t="s">
        <v>6</v>
      </c>
    </row>
    <row r="31151" spans="1:19">
      <c r="A31151" t="n">
        <v>251889</v>
      </c>
      <c r="B31151" s="40" t="n">
        <v>51</v>
      </c>
      <c r="C31151" s="7" t="n">
        <v>4</v>
      </c>
      <c r="D31151" s="7" t="n">
        <v>1</v>
      </c>
      <c r="E31151" s="7" t="s">
        <v>882</v>
      </c>
    </row>
    <row r="31152" spans="1:19">
      <c r="A31152" t="s">
        <v>4</v>
      </c>
      <c r="B31152" s="4" t="s">
        <v>5</v>
      </c>
      <c r="C31152" s="4" t="s">
        <v>10</v>
      </c>
    </row>
    <row r="31153" spans="1:19">
      <c r="A31153" t="n">
        <v>251902</v>
      </c>
      <c r="B31153" s="35" t="n">
        <v>16</v>
      </c>
      <c r="C31153" s="7" t="n">
        <v>0</v>
      </c>
    </row>
    <row r="31154" spans="1:19">
      <c r="A31154" t="s">
        <v>4</v>
      </c>
      <c r="B31154" s="4" t="s">
        <v>5</v>
      </c>
      <c r="C31154" s="4" t="s">
        <v>10</v>
      </c>
      <c r="D31154" s="4" t="s">
        <v>13</v>
      </c>
      <c r="E31154" s="4" t="s">
        <v>9</v>
      </c>
      <c r="F31154" s="4" t="s">
        <v>72</v>
      </c>
      <c r="G31154" s="4" t="s">
        <v>13</v>
      </c>
      <c r="H31154" s="4" t="s">
        <v>13</v>
      </c>
      <c r="I31154" s="4" t="s">
        <v>13</v>
      </c>
    </row>
    <row r="31155" spans="1:19">
      <c r="A31155" t="n">
        <v>251905</v>
      </c>
      <c r="B31155" s="52" t="n">
        <v>26</v>
      </c>
      <c r="C31155" s="7" t="n">
        <v>1</v>
      </c>
      <c r="D31155" s="7" t="n">
        <v>17</v>
      </c>
      <c r="E31155" s="7" t="n">
        <v>1379</v>
      </c>
      <c r="F31155" s="7" t="s">
        <v>1770</v>
      </c>
      <c r="G31155" s="7" t="n">
        <v>8</v>
      </c>
      <c r="H31155" s="7" t="n">
        <v>2</v>
      </c>
      <c r="I31155" s="7" t="n">
        <v>0</v>
      </c>
    </row>
    <row r="31156" spans="1:19">
      <c r="A31156" t="s">
        <v>4</v>
      </c>
      <c r="B31156" s="4" t="s">
        <v>5</v>
      </c>
      <c r="C31156" s="4" t="s">
        <v>10</v>
      </c>
    </row>
    <row r="31157" spans="1:19">
      <c r="A31157" t="n">
        <v>251929</v>
      </c>
      <c r="B31157" s="35" t="n">
        <v>16</v>
      </c>
      <c r="C31157" s="7" t="n">
        <v>1</v>
      </c>
    </row>
    <row r="31158" spans="1:19">
      <c r="A31158" t="s">
        <v>4</v>
      </c>
      <c r="B31158" s="4" t="s">
        <v>5</v>
      </c>
      <c r="C31158" s="4" t="s">
        <v>13</v>
      </c>
      <c r="D31158" s="4" t="s">
        <v>10</v>
      </c>
    </row>
    <row r="31159" spans="1:19">
      <c r="A31159" t="n">
        <v>251932</v>
      </c>
      <c r="B31159" s="14" t="n">
        <v>50</v>
      </c>
      <c r="C31159" s="7" t="n">
        <v>52</v>
      </c>
      <c r="D31159" s="7" t="n">
        <v>1379</v>
      </c>
    </row>
    <row r="31160" spans="1:19">
      <c r="A31160" t="s">
        <v>4</v>
      </c>
      <c r="B31160" s="4" t="s">
        <v>5</v>
      </c>
      <c r="C31160" s="4" t="s">
        <v>10</v>
      </c>
    </row>
    <row r="31161" spans="1:19">
      <c r="A31161" t="n">
        <v>251936</v>
      </c>
      <c r="B31161" s="35" t="n">
        <v>16</v>
      </c>
      <c r="C31161" s="7" t="n">
        <v>500</v>
      </c>
    </row>
    <row r="31162" spans="1:19">
      <c r="A31162" t="s">
        <v>4</v>
      </c>
      <c r="B31162" s="4" t="s">
        <v>5</v>
      </c>
      <c r="C31162" s="4" t="s">
        <v>10</v>
      </c>
      <c r="D31162" s="4" t="s">
        <v>13</v>
      </c>
    </row>
    <row r="31163" spans="1:19">
      <c r="A31163" t="n">
        <v>251939</v>
      </c>
      <c r="B31163" s="54" t="n">
        <v>89</v>
      </c>
      <c r="C31163" s="7" t="n">
        <v>65533</v>
      </c>
      <c r="D31163" s="7" t="n">
        <v>0</v>
      </c>
    </row>
    <row r="31164" spans="1:19">
      <c r="A31164" t="s">
        <v>4</v>
      </c>
      <c r="B31164" s="4" t="s">
        <v>5</v>
      </c>
      <c r="C31164" s="4" t="s">
        <v>13</v>
      </c>
      <c r="D31164" s="4" t="s">
        <v>10</v>
      </c>
      <c r="E31164" s="4" t="s">
        <v>6</v>
      </c>
    </row>
    <row r="31165" spans="1:19">
      <c r="A31165" t="n">
        <v>251943</v>
      </c>
      <c r="B31165" s="40" t="n">
        <v>51</v>
      </c>
      <c r="C31165" s="7" t="n">
        <v>4</v>
      </c>
      <c r="D31165" s="7" t="n">
        <v>5</v>
      </c>
      <c r="E31165" s="7" t="s">
        <v>882</v>
      </c>
    </row>
    <row r="31166" spans="1:19">
      <c r="A31166" t="s">
        <v>4</v>
      </c>
      <c r="B31166" s="4" t="s">
        <v>5</v>
      </c>
      <c r="C31166" s="4" t="s">
        <v>10</v>
      </c>
    </row>
    <row r="31167" spans="1:19">
      <c r="A31167" t="n">
        <v>251956</v>
      </c>
      <c r="B31167" s="35" t="n">
        <v>16</v>
      </c>
      <c r="C31167" s="7" t="n">
        <v>0</v>
      </c>
    </row>
    <row r="31168" spans="1:19">
      <c r="A31168" t="s">
        <v>4</v>
      </c>
      <c r="B31168" s="4" t="s">
        <v>5</v>
      </c>
      <c r="C31168" s="4" t="s">
        <v>10</v>
      </c>
      <c r="D31168" s="4" t="s">
        <v>13</v>
      </c>
      <c r="E31168" s="4" t="s">
        <v>9</v>
      </c>
      <c r="F31168" s="4" t="s">
        <v>72</v>
      </c>
      <c r="G31168" s="4" t="s">
        <v>13</v>
      </c>
      <c r="H31168" s="4" t="s">
        <v>13</v>
      </c>
      <c r="I31168" s="4" t="s">
        <v>13</v>
      </c>
    </row>
    <row r="31169" spans="1:9">
      <c r="A31169" t="n">
        <v>251959</v>
      </c>
      <c r="B31169" s="52" t="n">
        <v>26</v>
      </c>
      <c r="C31169" s="7" t="n">
        <v>5</v>
      </c>
      <c r="D31169" s="7" t="n">
        <v>17</v>
      </c>
      <c r="E31169" s="7" t="n">
        <v>3374</v>
      </c>
      <c r="F31169" s="7" t="s">
        <v>1770</v>
      </c>
      <c r="G31169" s="7" t="n">
        <v>8</v>
      </c>
      <c r="H31169" s="7" t="n">
        <v>2</v>
      </c>
      <c r="I31169" s="7" t="n">
        <v>0</v>
      </c>
    </row>
    <row r="31170" spans="1:9">
      <c r="A31170" t="s">
        <v>4</v>
      </c>
      <c r="B31170" s="4" t="s">
        <v>5</v>
      </c>
      <c r="C31170" s="4" t="s">
        <v>10</v>
      </c>
    </row>
    <row r="31171" spans="1:9">
      <c r="A31171" t="n">
        <v>251983</v>
      </c>
      <c r="B31171" s="35" t="n">
        <v>16</v>
      </c>
      <c r="C31171" s="7" t="n">
        <v>1</v>
      </c>
    </row>
    <row r="31172" spans="1:9">
      <c r="A31172" t="s">
        <v>4</v>
      </c>
      <c r="B31172" s="4" t="s">
        <v>5</v>
      </c>
      <c r="C31172" s="4" t="s">
        <v>13</v>
      </c>
      <c r="D31172" s="4" t="s">
        <v>10</v>
      </c>
    </row>
    <row r="31173" spans="1:9">
      <c r="A31173" t="n">
        <v>251986</v>
      </c>
      <c r="B31173" s="14" t="n">
        <v>50</v>
      </c>
      <c r="C31173" s="7" t="n">
        <v>52</v>
      </c>
      <c r="D31173" s="7" t="n">
        <v>3374</v>
      </c>
    </row>
    <row r="31174" spans="1:9">
      <c r="A31174" t="s">
        <v>4</v>
      </c>
      <c r="B31174" s="4" t="s">
        <v>5</v>
      </c>
      <c r="C31174" s="4" t="s">
        <v>10</v>
      </c>
    </row>
    <row r="31175" spans="1:9">
      <c r="A31175" t="n">
        <v>251990</v>
      </c>
      <c r="B31175" s="35" t="n">
        <v>16</v>
      </c>
      <c r="C31175" s="7" t="n">
        <v>500</v>
      </c>
    </row>
    <row r="31176" spans="1:9">
      <c r="A31176" t="s">
        <v>4</v>
      </c>
      <c r="B31176" s="4" t="s">
        <v>5</v>
      </c>
      <c r="C31176" s="4" t="s">
        <v>10</v>
      </c>
      <c r="D31176" s="4" t="s">
        <v>13</v>
      </c>
    </row>
    <row r="31177" spans="1:9">
      <c r="A31177" t="n">
        <v>251993</v>
      </c>
      <c r="B31177" s="54" t="n">
        <v>89</v>
      </c>
      <c r="C31177" s="7" t="n">
        <v>65533</v>
      </c>
      <c r="D31177" s="7" t="n">
        <v>0</v>
      </c>
    </row>
    <row r="31178" spans="1:9">
      <c r="A31178" t="s">
        <v>4</v>
      </c>
      <c r="B31178" s="4" t="s">
        <v>5</v>
      </c>
      <c r="C31178" s="4" t="s">
        <v>13</v>
      </c>
      <c r="D31178" s="4" t="s">
        <v>10</v>
      </c>
      <c r="E31178" s="4" t="s">
        <v>6</v>
      </c>
    </row>
    <row r="31179" spans="1:9">
      <c r="A31179" t="n">
        <v>251997</v>
      </c>
      <c r="B31179" s="40" t="n">
        <v>51</v>
      </c>
      <c r="C31179" s="7" t="n">
        <v>4</v>
      </c>
      <c r="D31179" s="7" t="n">
        <v>2</v>
      </c>
      <c r="E31179" s="7" t="s">
        <v>882</v>
      </c>
    </row>
    <row r="31180" spans="1:9">
      <c r="A31180" t="s">
        <v>4</v>
      </c>
      <c r="B31180" s="4" t="s">
        <v>5</v>
      </c>
      <c r="C31180" s="4" t="s">
        <v>10</v>
      </c>
    </row>
    <row r="31181" spans="1:9">
      <c r="A31181" t="n">
        <v>252010</v>
      </c>
      <c r="B31181" s="35" t="n">
        <v>16</v>
      </c>
      <c r="C31181" s="7" t="n">
        <v>0</v>
      </c>
    </row>
    <row r="31182" spans="1:9">
      <c r="A31182" t="s">
        <v>4</v>
      </c>
      <c r="B31182" s="4" t="s">
        <v>5</v>
      </c>
      <c r="C31182" s="4" t="s">
        <v>10</v>
      </c>
      <c r="D31182" s="4" t="s">
        <v>13</v>
      </c>
      <c r="E31182" s="4" t="s">
        <v>9</v>
      </c>
      <c r="F31182" s="4" t="s">
        <v>72</v>
      </c>
      <c r="G31182" s="4" t="s">
        <v>13</v>
      </c>
      <c r="H31182" s="4" t="s">
        <v>13</v>
      </c>
      <c r="I31182" s="4" t="s">
        <v>13</v>
      </c>
    </row>
    <row r="31183" spans="1:9">
      <c r="A31183" t="n">
        <v>252013</v>
      </c>
      <c r="B31183" s="52" t="n">
        <v>26</v>
      </c>
      <c r="C31183" s="7" t="n">
        <v>2</v>
      </c>
      <c r="D31183" s="7" t="n">
        <v>17</v>
      </c>
      <c r="E31183" s="7" t="n">
        <v>6393</v>
      </c>
      <c r="F31183" s="7" t="s">
        <v>1771</v>
      </c>
      <c r="G31183" s="7" t="n">
        <v>8</v>
      </c>
      <c r="H31183" s="7" t="n">
        <v>2</v>
      </c>
      <c r="I31183" s="7" t="n">
        <v>0</v>
      </c>
    </row>
    <row r="31184" spans="1:9">
      <c r="A31184" t="s">
        <v>4</v>
      </c>
      <c r="B31184" s="4" t="s">
        <v>5</v>
      </c>
      <c r="C31184" s="4" t="s">
        <v>10</v>
      </c>
    </row>
    <row r="31185" spans="1:9">
      <c r="A31185" t="n">
        <v>252077</v>
      </c>
      <c r="B31185" s="35" t="n">
        <v>16</v>
      </c>
      <c r="C31185" s="7" t="n">
        <v>1</v>
      </c>
    </row>
    <row r="31186" spans="1:9">
      <c r="A31186" t="s">
        <v>4</v>
      </c>
      <c r="B31186" s="4" t="s">
        <v>5</v>
      </c>
      <c r="C31186" s="4" t="s">
        <v>13</v>
      </c>
      <c r="D31186" s="4" t="s">
        <v>10</v>
      </c>
    </row>
    <row r="31187" spans="1:9">
      <c r="A31187" t="n">
        <v>252080</v>
      </c>
      <c r="B31187" s="14" t="n">
        <v>50</v>
      </c>
      <c r="C31187" s="7" t="n">
        <v>52</v>
      </c>
      <c r="D31187" s="7" t="n">
        <v>6393</v>
      </c>
    </row>
    <row r="31188" spans="1:9">
      <c r="A31188" t="s">
        <v>4</v>
      </c>
      <c r="B31188" s="4" t="s">
        <v>5</v>
      </c>
      <c r="C31188" s="4" t="s">
        <v>10</v>
      </c>
    </row>
    <row r="31189" spans="1:9">
      <c r="A31189" t="n">
        <v>252084</v>
      </c>
      <c r="B31189" s="35" t="n">
        <v>16</v>
      </c>
      <c r="C31189" s="7" t="n">
        <v>500</v>
      </c>
    </row>
    <row r="31190" spans="1:9">
      <c r="A31190" t="s">
        <v>4</v>
      </c>
      <c r="B31190" s="4" t="s">
        <v>5</v>
      </c>
      <c r="C31190" s="4" t="s">
        <v>10</v>
      </c>
      <c r="D31190" s="4" t="s">
        <v>13</v>
      </c>
    </row>
    <row r="31191" spans="1:9">
      <c r="A31191" t="n">
        <v>252087</v>
      </c>
      <c r="B31191" s="54" t="n">
        <v>89</v>
      </c>
      <c r="C31191" s="7" t="n">
        <v>65533</v>
      </c>
      <c r="D31191" s="7" t="n">
        <v>0</v>
      </c>
    </row>
    <row r="31192" spans="1:9">
      <c r="A31192" t="s">
        <v>4</v>
      </c>
      <c r="B31192" s="4" t="s">
        <v>5</v>
      </c>
      <c r="C31192" s="4" t="s">
        <v>10</v>
      </c>
      <c r="D31192" s="4" t="s">
        <v>13</v>
      </c>
    </row>
    <row r="31193" spans="1:9">
      <c r="A31193" t="n">
        <v>252091</v>
      </c>
      <c r="B31193" s="54" t="n">
        <v>89</v>
      </c>
      <c r="C31193" s="7" t="n">
        <v>65533</v>
      </c>
      <c r="D31193" s="7" t="n">
        <v>1</v>
      </c>
    </row>
    <row r="31194" spans="1:9">
      <c r="A31194" t="s">
        <v>4</v>
      </c>
      <c r="B31194" s="4" t="s">
        <v>5</v>
      </c>
      <c r="C31194" s="4" t="s">
        <v>13</v>
      </c>
      <c r="D31194" s="4" t="s">
        <v>10</v>
      </c>
      <c r="E31194" s="4" t="s">
        <v>22</v>
      </c>
    </row>
    <row r="31195" spans="1:9">
      <c r="A31195" t="n">
        <v>252095</v>
      </c>
      <c r="B31195" s="28" t="n">
        <v>58</v>
      </c>
      <c r="C31195" s="7" t="n">
        <v>101</v>
      </c>
      <c r="D31195" s="7" t="n">
        <v>300</v>
      </c>
      <c r="E31195" s="7" t="n">
        <v>1</v>
      </c>
    </row>
    <row r="31196" spans="1:9">
      <c r="A31196" t="s">
        <v>4</v>
      </c>
      <c r="B31196" s="4" t="s">
        <v>5</v>
      </c>
      <c r="C31196" s="4" t="s">
        <v>13</v>
      </c>
      <c r="D31196" s="4" t="s">
        <v>10</v>
      </c>
      <c r="E31196" s="4" t="s">
        <v>9</v>
      </c>
      <c r="F31196" s="4" t="s">
        <v>10</v>
      </c>
    </row>
    <row r="31197" spans="1:9">
      <c r="A31197" t="n">
        <v>252103</v>
      </c>
      <c r="B31197" s="14" t="n">
        <v>50</v>
      </c>
      <c r="C31197" s="7" t="n">
        <v>3</v>
      </c>
      <c r="D31197" s="7" t="n">
        <v>1527</v>
      </c>
      <c r="E31197" s="7" t="n">
        <v>1050253722</v>
      </c>
      <c r="F31197" s="7" t="n">
        <v>1000</v>
      </c>
    </row>
    <row r="31198" spans="1:9">
      <c r="A31198" t="s">
        <v>4</v>
      </c>
      <c r="B31198" s="4" t="s">
        <v>5</v>
      </c>
      <c r="C31198" s="4" t="s">
        <v>13</v>
      </c>
      <c r="D31198" s="4" t="s">
        <v>10</v>
      </c>
    </row>
    <row r="31199" spans="1:9">
      <c r="A31199" t="n">
        <v>252113</v>
      </c>
      <c r="B31199" s="28" t="n">
        <v>58</v>
      </c>
      <c r="C31199" s="7" t="n">
        <v>254</v>
      </c>
      <c r="D31199" s="7" t="n">
        <v>0</v>
      </c>
    </row>
    <row r="31200" spans="1:9">
      <c r="A31200" t="s">
        <v>4</v>
      </c>
      <c r="B31200" s="4" t="s">
        <v>5</v>
      </c>
      <c r="C31200" s="4" t="s">
        <v>13</v>
      </c>
      <c r="D31200" s="4" t="s">
        <v>13</v>
      </c>
      <c r="E31200" s="4" t="s">
        <v>22</v>
      </c>
      <c r="F31200" s="4" t="s">
        <v>22</v>
      </c>
      <c r="G31200" s="4" t="s">
        <v>22</v>
      </c>
      <c r="H31200" s="4" t="s">
        <v>10</v>
      </c>
    </row>
    <row r="31201" spans="1:8">
      <c r="A31201" t="n">
        <v>252117</v>
      </c>
      <c r="B31201" s="25" t="n">
        <v>45</v>
      </c>
      <c r="C31201" s="7" t="n">
        <v>2</v>
      </c>
      <c r="D31201" s="7" t="n">
        <v>3</v>
      </c>
      <c r="E31201" s="7" t="n">
        <v>-49.5800018310547</v>
      </c>
      <c r="F31201" s="7" t="n">
        <v>34.2299995422363</v>
      </c>
      <c r="G31201" s="7" t="n">
        <v>85.4700012207031</v>
      </c>
      <c r="H31201" s="7" t="n">
        <v>0</v>
      </c>
    </row>
    <row r="31202" spans="1:8">
      <c r="A31202" t="s">
        <v>4</v>
      </c>
      <c r="B31202" s="4" t="s">
        <v>5</v>
      </c>
      <c r="C31202" s="4" t="s">
        <v>13</v>
      </c>
      <c r="D31202" s="4" t="s">
        <v>13</v>
      </c>
      <c r="E31202" s="4" t="s">
        <v>22</v>
      </c>
      <c r="F31202" s="4" t="s">
        <v>22</v>
      </c>
      <c r="G31202" s="4" t="s">
        <v>22</v>
      </c>
      <c r="H31202" s="4" t="s">
        <v>10</v>
      </c>
      <c r="I31202" s="4" t="s">
        <v>13</v>
      </c>
    </row>
    <row r="31203" spans="1:8">
      <c r="A31203" t="n">
        <v>252134</v>
      </c>
      <c r="B31203" s="25" t="n">
        <v>45</v>
      </c>
      <c r="C31203" s="7" t="n">
        <v>4</v>
      </c>
      <c r="D31203" s="7" t="n">
        <v>3</v>
      </c>
      <c r="E31203" s="7" t="n">
        <v>15.9300003051758</v>
      </c>
      <c r="F31203" s="7" t="n">
        <v>331.480010986328</v>
      </c>
      <c r="G31203" s="7" t="n">
        <v>344</v>
      </c>
      <c r="H31203" s="7" t="n">
        <v>0</v>
      </c>
      <c r="I31203" s="7" t="n">
        <v>1</v>
      </c>
    </row>
    <row r="31204" spans="1:8">
      <c r="A31204" t="s">
        <v>4</v>
      </c>
      <c r="B31204" s="4" t="s">
        <v>5</v>
      </c>
      <c r="C31204" s="4" t="s">
        <v>13</v>
      </c>
      <c r="D31204" s="4" t="s">
        <v>13</v>
      </c>
      <c r="E31204" s="4" t="s">
        <v>22</v>
      </c>
      <c r="F31204" s="4" t="s">
        <v>10</v>
      </c>
    </row>
    <row r="31205" spans="1:8">
      <c r="A31205" t="n">
        <v>252152</v>
      </c>
      <c r="B31205" s="25" t="n">
        <v>45</v>
      </c>
      <c r="C31205" s="7" t="n">
        <v>5</v>
      </c>
      <c r="D31205" s="7" t="n">
        <v>3</v>
      </c>
      <c r="E31205" s="7" t="n">
        <v>13.1000003814697</v>
      </c>
      <c r="F31205" s="7" t="n">
        <v>0</v>
      </c>
    </row>
    <row r="31206" spans="1:8">
      <c r="A31206" t="s">
        <v>4</v>
      </c>
      <c r="B31206" s="4" t="s">
        <v>5</v>
      </c>
      <c r="C31206" s="4" t="s">
        <v>13</v>
      </c>
      <c r="D31206" s="4" t="s">
        <v>13</v>
      </c>
      <c r="E31206" s="4" t="s">
        <v>22</v>
      </c>
      <c r="F31206" s="4" t="s">
        <v>10</v>
      </c>
    </row>
    <row r="31207" spans="1:8">
      <c r="A31207" t="n">
        <v>252161</v>
      </c>
      <c r="B31207" s="25" t="n">
        <v>45</v>
      </c>
      <c r="C31207" s="7" t="n">
        <v>11</v>
      </c>
      <c r="D31207" s="7" t="n">
        <v>3</v>
      </c>
      <c r="E31207" s="7" t="n">
        <v>17.3999996185303</v>
      </c>
      <c r="F31207" s="7" t="n">
        <v>0</v>
      </c>
    </row>
    <row r="31208" spans="1:8">
      <c r="A31208" t="s">
        <v>4</v>
      </c>
      <c r="B31208" s="4" t="s">
        <v>5</v>
      </c>
      <c r="C31208" s="4" t="s">
        <v>13</v>
      </c>
      <c r="D31208" s="4" t="s">
        <v>13</v>
      </c>
      <c r="E31208" s="4" t="s">
        <v>22</v>
      </c>
      <c r="F31208" s="4" t="s">
        <v>22</v>
      </c>
      <c r="G31208" s="4" t="s">
        <v>22</v>
      </c>
      <c r="H31208" s="4" t="s">
        <v>10</v>
      </c>
      <c r="I31208" s="4" t="s">
        <v>13</v>
      </c>
    </row>
    <row r="31209" spans="1:8">
      <c r="A31209" t="n">
        <v>252170</v>
      </c>
      <c r="B31209" s="25" t="n">
        <v>45</v>
      </c>
      <c r="C31209" s="7" t="n">
        <v>4</v>
      </c>
      <c r="D31209" s="7" t="n">
        <v>3</v>
      </c>
      <c r="E31209" s="7" t="n">
        <v>15.8800001144409</v>
      </c>
      <c r="F31209" s="7" t="n">
        <v>333</v>
      </c>
      <c r="G31209" s="7" t="n">
        <v>344</v>
      </c>
      <c r="H31209" s="7" t="n">
        <v>3000</v>
      </c>
      <c r="I31209" s="7" t="n">
        <v>1</v>
      </c>
    </row>
    <row r="31210" spans="1:8">
      <c r="A31210" t="s">
        <v>4</v>
      </c>
      <c r="B31210" s="4" t="s">
        <v>5</v>
      </c>
      <c r="C31210" s="4" t="s">
        <v>13</v>
      </c>
      <c r="D31210" s="4" t="s">
        <v>13</v>
      </c>
      <c r="E31210" s="4" t="s">
        <v>22</v>
      </c>
      <c r="F31210" s="4" t="s">
        <v>10</v>
      </c>
    </row>
    <row r="31211" spans="1:8">
      <c r="A31211" t="n">
        <v>252188</v>
      </c>
      <c r="B31211" s="25" t="n">
        <v>45</v>
      </c>
      <c r="C31211" s="7" t="n">
        <v>5</v>
      </c>
      <c r="D31211" s="7" t="n">
        <v>3</v>
      </c>
      <c r="E31211" s="7" t="n">
        <v>11.3999996185303</v>
      </c>
      <c r="F31211" s="7" t="n">
        <v>10000</v>
      </c>
    </row>
    <row r="31212" spans="1:8">
      <c r="A31212" t="s">
        <v>4</v>
      </c>
      <c r="B31212" s="4" t="s">
        <v>5</v>
      </c>
      <c r="C31212" s="4" t="s">
        <v>13</v>
      </c>
    </row>
    <row r="31213" spans="1:8">
      <c r="A31213" t="n">
        <v>252197</v>
      </c>
      <c r="B31213" s="42" t="n">
        <v>116</v>
      </c>
      <c r="C31213" s="7" t="n">
        <v>0</v>
      </c>
    </row>
    <row r="31214" spans="1:8">
      <c r="A31214" t="s">
        <v>4</v>
      </c>
      <c r="B31214" s="4" t="s">
        <v>5</v>
      </c>
      <c r="C31214" s="4" t="s">
        <v>13</v>
      </c>
      <c r="D31214" s="4" t="s">
        <v>10</v>
      </c>
    </row>
    <row r="31215" spans="1:8">
      <c r="A31215" t="n">
        <v>252199</v>
      </c>
      <c r="B31215" s="42" t="n">
        <v>116</v>
      </c>
      <c r="C31215" s="7" t="n">
        <v>2</v>
      </c>
      <c r="D31215" s="7" t="n">
        <v>1</v>
      </c>
    </row>
    <row r="31216" spans="1:8">
      <c r="A31216" t="s">
        <v>4</v>
      </c>
      <c r="B31216" s="4" t="s">
        <v>5</v>
      </c>
      <c r="C31216" s="4" t="s">
        <v>13</v>
      </c>
      <c r="D31216" s="4" t="s">
        <v>9</v>
      </c>
    </row>
    <row r="31217" spans="1:9">
      <c r="A31217" t="n">
        <v>252203</v>
      </c>
      <c r="B31217" s="42" t="n">
        <v>116</v>
      </c>
      <c r="C31217" s="7" t="n">
        <v>5</v>
      </c>
      <c r="D31217" s="7" t="n">
        <v>1148846080</v>
      </c>
    </row>
    <row r="31218" spans="1:9">
      <c r="A31218" t="s">
        <v>4</v>
      </c>
      <c r="B31218" s="4" t="s">
        <v>5</v>
      </c>
      <c r="C31218" s="4" t="s">
        <v>13</v>
      </c>
      <c r="D31218" s="4" t="s">
        <v>10</v>
      </c>
    </row>
    <row r="31219" spans="1:9">
      <c r="A31219" t="n">
        <v>252209</v>
      </c>
      <c r="B31219" s="42" t="n">
        <v>116</v>
      </c>
      <c r="C31219" s="7" t="n">
        <v>6</v>
      </c>
      <c r="D31219" s="7" t="n">
        <v>1</v>
      </c>
    </row>
    <row r="31220" spans="1:9">
      <c r="A31220" t="s">
        <v>4</v>
      </c>
      <c r="B31220" s="4" t="s">
        <v>5</v>
      </c>
      <c r="C31220" s="4" t="s">
        <v>13</v>
      </c>
      <c r="D31220" s="4" t="s">
        <v>13</v>
      </c>
      <c r="E31220" s="4" t="s">
        <v>13</v>
      </c>
      <c r="F31220" s="4" t="s">
        <v>13</v>
      </c>
    </row>
    <row r="31221" spans="1:9">
      <c r="A31221" t="n">
        <v>252213</v>
      </c>
      <c r="B31221" s="13" t="n">
        <v>14</v>
      </c>
      <c r="C31221" s="7" t="n">
        <v>0</v>
      </c>
      <c r="D31221" s="7" t="n">
        <v>0</v>
      </c>
      <c r="E31221" s="7" t="n">
        <v>32</v>
      </c>
      <c r="F31221" s="7" t="n">
        <v>0</v>
      </c>
    </row>
    <row r="31222" spans="1:9">
      <c r="A31222" t="s">
        <v>4</v>
      </c>
      <c r="B31222" s="4" t="s">
        <v>5</v>
      </c>
      <c r="C31222" s="4" t="s">
        <v>10</v>
      </c>
      <c r="D31222" s="4" t="s">
        <v>13</v>
      </c>
    </row>
    <row r="31223" spans="1:9">
      <c r="A31223" t="n">
        <v>252218</v>
      </c>
      <c r="B31223" s="63" t="n">
        <v>56</v>
      </c>
      <c r="C31223" s="7" t="n">
        <v>7034</v>
      </c>
      <c r="D31223" s="7" t="n">
        <v>1</v>
      </c>
    </row>
    <row r="31224" spans="1:9">
      <c r="A31224" t="s">
        <v>4</v>
      </c>
      <c r="B31224" s="4" t="s">
        <v>5</v>
      </c>
      <c r="C31224" s="4" t="s">
        <v>10</v>
      </c>
      <c r="D31224" s="4" t="s">
        <v>22</v>
      </c>
      <c r="E31224" s="4" t="s">
        <v>22</v>
      </c>
      <c r="F31224" s="4" t="s">
        <v>22</v>
      </c>
      <c r="G31224" s="4" t="s">
        <v>22</v>
      </c>
    </row>
    <row r="31225" spans="1:9">
      <c r="A31225" t="n">
        <v>252222</v>
      </c>
      <c r="B31225" s="24" t="n">
        <v>46</v>
      </c>
      <c r="C31225" s="7" t="n">
        <v>7034</v>
      </c>
      <c r="D31225" s="7" t="n">
        <v>-45.25</v>
      </c>
      <c r="E31225" s="7" t="n">
        <v>16</v>
      </c>
      <c r="F31225" s="7" t="n">
        <v>74.5999984741211</v>
      </c>
      <c r="G31225" s="7" t="n">
        <v>351.100006103516</v>
      </c>
    </row>
    <row r="31226" spans="1:9">
      <c r="A31226" t="s">
        <v>4</v>
      </c>
      <c r="B31226" s="4" t="s">
        <v>5</v>
      </c>
      <c r="C31226" s="4" t="s">
        <v>10</v>
      </c>
      <c r="D31226" s="4" t="s">
        <v>13</v>
      </c>
    </row>
    <row r="31227" spans="1:9">
      <c r="A31227" t="n">
        <v>252241</v>
      </c>
      <c r="B31227" s="63" t="n">
        <v>56</v>
      </c>
      <c r="C31227" s="7" t="n">
        <v>7033</v>
      </c>
      <c r="D31227" s="7" t="n">
        <v>1</v>
      </c>
    </row>
    <row r="31228" spans="1:9">
      <c r="A31228" t="s">
        <v>4</v>
      </c>
      <c r="B31228" s="4" t="s">
        <v>5</v>
      </c>
      <c r="C31228" s="4" t="s">
        <v>10</v>
      </c>
      <c r="D31228" s="4" t="s">
        <v>22</v>
      </c>
      <c r="E31228" s="4" t="s">
        <v>22</v>
      </c>
      <c r="F31228" s="4" t="s">
        <v>22</v>
      </c>
      <c r="G31228" s="4" t="s">
        <v>22</v>
      </c>
    </row>
    <row r="31229" spans="1:9">
      <c r="A31229" t="n">
        <v>252245</v>
      </c>
      <c r="B31229" s="24" t="n">
        <v>46</v>
      </c>
      <c r="C31229" s="7" t="n">
        <v>7033</v>
      </c>
      <c r="D31229" s="7" t="n">
        <v>-51.6699981689453</v>
      </c>
      <c r="E31229" s="7" t="n">
        <v>28.6399993896484</v>
      </c>
      <c r="F31229" s="7" t="n">
        <v>86.3099975585938</v>
      </c>
      <c r="G31229" s="7" t="n">
        <v>351.100006103516</v>
      </c>
    </row>
    <row r="31230" spans="1:9">
      <c r="A31230" t="s">
        <v>4</v>
      </c>
      <c r="B31230" s="4" t="s">
        <v>5</v>
      </c>
      <c r="C31230" s="4" t="s">
        <v>13</v>
      </c>
      <c r="D31230" s="4" t="s">
        <v>10</v>
      </c>
    </row>
    <row r="31231" spans="1:9">
      <c r="A31231" t="n">
        <v>252264</v>
      </c>
      <c r="B31231" s="28" t="n">
        <v>58</v>
      </c>
      <c r="C31231" s="7" t="n">
        <v>255</v>
      </c>
      <c r="D31231" s="7" t="n">
        <v>0</v>
      </c>
    </row>
    <row r="31232" spans="1:9">
      <c r="A31232" t="s">
        <v>4</v>
      </c>
      <c r="B31232" s="4" t="s">
        <v>5</v>
      </c>
      <c r="C31232" s="4" t="s">
        <v>10</v>
      </c>
      <c r="D31232" s="4" t="s">
        <v>22</v>
      </c>
      <c r="E31232" s="4" t="s">
        <v>22</v>
      </c>
      <c r="F31232" s="4" t="s">
        <v>22</v>
      </c>
      <c r="G31232" s="4" t="s">
        <v>10</v>
      </c>
      <c r="H31232" s="4" t="s">
        <v>10</v>
      </c>
    </row>
    <row r="31233" spans="1:8">
      <c r="A31233" t="n">
        <v>252268</v>
      </c>
      <c r="B31233" s="56" t="n">
        <v>60</v>
      </c>
      <c r="C31233" s="7" t="n">
        <v>7033</v>
      </c>
      <c r="D31233" s="7" t="n">
        <v>30</v>
      </c>
      <c r="E31233" s="7" t="n">
        <v>-10</v>
      </c>
      <c r="F31233" s="7" t="n">
        <v>0</v>
      </c>
      <c r="G31233" s="7" t="n">
        <v>2000</v>
      </c>
      <c r="H31233" s="7" t="n">
        <v>0</v>
      </c>
    </row>
    <row r="31234" spans="1:8">
      <c r="A31234" t="s">
        <v>4</v>
      </c>
      <c r="B31234" s="4" t="s">
        <v>5</v>
      </c>
      <c r="C31234" s="4" t="s">
        <v>10</v>
      </c>
      <c r="D31234" s="4" t="s">
        <v>22</v>
      </c>
      <c r="E31234" s="4" t="s">
        <v>22</v>
      </c>
      <c r="F31234" s="4" t="s">
        <v>13</v>
      </c>
    </row>
    <row r="31235" spans="1:8">
      <c r="A31235" t="n">
        <v>252287</v>
      </c>
      <c r="B31235" s="59" t="n">
        <v>52</v>
      </c>
      <c r="C31235" s="7" t="n">
        <v>7033</v>
      </c>
      <c r="D31235" s="7" t="n">
        <v>39.7999992370605</v>
      </c>
      <c r="E31235" s="7" t="n">
        <v>1.5</v>
      </c>
      <c r="F31235" s="7" t="n">
        <v>1</v>
      </c>
    </row>
    <row r="31236" spans="1:8">
      <c r="A31236" t="s">
        <v>4</v>
      </c>
      <c r="B31236" s="4" t="s">
        <v>5</v>
      </c>
      <c r="C31236" s="4" t="s">
        <v>10</v>
      </c>
      <c r="D31236" s="4" t="s">
        <v>13</v>
      </c>
      <c r="E31236" s="4" t="s">
        <v>6</v>
      </c>
      <c r="F31236" s="4" t="s">
        <v>22</v>
      </c>
      <c r="G31236" s="4" t="s">
        <v>22</v>
      </c>
      <c r="H31236" s="4" t="s">
        <v>22</v>
      </c>
    </row>
    <row r="31237" spans="1:8">
      <c r="A31237" t="n">
        <v>252299</v>
      </c>
      <c r="B31237" s="39" t="n">
        <v>48</v>
      </c>
      <c r="C31237" s="7" t="n">
        <v>7033</v>
      </c>
      <c r="D31237" s="7" t="n">
        <v>0</v>
      </c>
      <c r="E31237" s="7" t="s">
        <v>1492</v>
      </c>
      <c r="F31237" s="7" t="n">
        <v>3</v>
      </c>
      <c r="G31237" s="7" t="n">
        <v>0.400000005960464</v>
      </c>
      <c r="H31237" s="7" t="n">
        <v>0</v>
      </c>
    </row>
    <row r="31238" spans="1:8">
      <c r="A31238" t="s">
        <v>4</v>
      </c>
      <c r="B31238" s="4" t="s">
        <v>5</v>
      </c>
      <c r="C31238" s="4" t="s">
        <v>13</v>
      </c>
      <c r="D31238" s="4" t="s">
        <v>10</v>
      </c>
      <c r="E31238" s="4" t="s">
        <v>22</v>
      </c>
      <c r="F31238" s="4" t="s">
        <v>10</v>
      </c>
      <c r="G31238" s="4" t="s">
        <v>9</v>
      </c>
      <c r="H31238" s="4" t="s">
        <v>9</v>
      </c>
      <c r="I31238" s="4" t="s">
        <v>10</v>
      </c>
      <c r="J31238" s="4" t="s">
        <v>10</v>
      </c>
      <c r="K31238" s="4" t="s">
        <v>9</v>
      </c>
      <c r="L31238" s="4" t="s">
        <v>9</v>
      </c>
      <c r="M31238" s="4" t="s">
        <v>9</v>
      </c>
      <c r="N31238" s="4" t="s">
        <v>9</v>
      </c>
      <c r="O31238" s="4" t="s">
        <v>6</v>
      </c>
    </row>
    <row r="31239" spans="1:8">
      <c r="A31239" t="n">
        <v>252326</v>
      </c>
      <c r="B31239" s="14" t="n">
        <v>50</v>
      </c>
      <c r="C31239" s="7" t="n">
        <v>0</v>
      </c>
      <c r="D31239" s="7" t="n">
        <v>4441</v>
      </c>
      <c r="E31239" s="7" t="n">
        <v>0.800000011920929</v>
      </c>
      <c r="F31239" s="7" t="n">
        <v>100</v>
      </c>
      <c r="G31239" s="7" t="n">
        <v>0</v>
      </c>
      <c r="H31239" s="7" t="n">
        <v>-1082130432</v>
      </c>
      <c r="I31239" s="7" t="n">
        <v>0</v>
      </c>
      <c r="J31239" s="7" t="n">
        <v>65533</v>
      </c>
      <c r="K31239" s="7" t="n">
        <v>0</v>
      </c>
      <c r="L31239" s="7" t="n">
        <v>0</v>
      </c>
      <c r="M31239" s="7" t="n">
        <v>0</v>
      </c>
      <c r="N31239" s="7" t="n">
        <v>0</v>
      </c>
      <c r="O31239" s="7" t="s">
        <v>12</v>
      </c>
    </row>
    <row r="31240" spans="1:8">
      <c r="A31240" t="s">
        <v>4</v>
      </c>
      <c r="B31240" s="4" t="s">
        <v>5</v>
      </c>
      <c r="C31240" s="4" t="s">
        <v>10</v>
      </c>
    </row>
    <row r="31241" spans="1:8">
      <c r="A31241" t="n">
        <v>252365</v>
      </c>
      <c r="B31241" s="60" t="n">
        <v>54</v>
      </c>
      <c r="C31241" s="7" t="n">
        <v>7033</v>
      </c>
    </row>
    <row r="31242" spans="1:8">
      <c r="A31242" t="s">
        <v>4</v>
      </c>
      <c r="B31242" s="4" t="s">
        <v>5</v>
      </c>
      <c r="C31242" s="4" t="s">
        <v>13</v>
      </c>
      <c r="D31242" s="4" t="s">
        <v>13</v>
      </c>
      <c r="E31242" s="4" t="s">
        <v>13</v>
      </c>
      <c r="F31242" s="4" t="s">
        <v>13</v>
      </c>
    </row>
    <row r="31243" spans="1:8">
      <c r="A31243" t="n">
        <v>252368</v>
      </c>
      <c r="B31243" s="13" t="n">
        <v>14</v>
      </c>
      <c r="C31243" s="7" t="n">
        <v>0</v>
      </c>
      <c r="D31243" s="7" t="n">
        <v>1</v>
      </c>
      <c r="E31243" s="7" t="n">
        <v>0</v>
      </c>
      <c r="F31243" s="7" t="n">
        <v>0</v>
      </c>
    </row>
    <row r="31244" spans="1:8">
      <c r="A31244" t="s">
        <v>4</v>
      </c>
      <c r="B31244" s="4" t="s">
        <v>5</v>
      </c>
      <c r="C31244" s="4" t="s">
        <v>13</v>
      </c>
      <c r="D31244" s="4" t="s">
        <v>10</v>
      </c>
      <c r="E31244" s="4" t="s">
        <v>6</v>
      </c>
    </row>
    <row r="31245" spans="1:8">
      <c r="A31245" t="n">
        <v>252373</v>
      </c>
      <c r="B31245" s="40" t="n">
        <v>51</v>
      </c>
      <c r="C31245" s="7" t="n">
        <v>4</v>
      </c>
      <c r="D31245" s="7" t="n">
        <v>7033</v>
      </c>
      <c r="E31245" s="7" t="s">
        <v>158</v>
      </c>
    </row>
    <row r="31246" spans="1:8">
      <c r="A31246" t="s">
        <v>4</v>
      </c>
      <c r="B31246" s="4" t="s">
        <v>5</v>
      </c>
      <c r="C31246" s="4" t="s">
        <v>10</v>
      </c>
    </row>
    <row r="31247" spans="1:8">
      <c r="A31247" t="n">
        <v>252386</v>
      </c>
      <c r="B31247" s="35" t="n">
        <v>16</v>
      </c>
      <c r="C31247" s="7" t="n">
        <v>0</v>
      </c>
    </row>
    <row r="31248" spans="1:8">
      <c r="A31248" t="s">
        <v>4</v>
      </c>
      <c r="B31248" s="4" t="s">
        <v>5</v>
      </c>
      <c r="C31248" s="4" t="s">
        <v>10</v>
      </c>
      <c r="D31248" s="4" t="s">
        <v>13</v>
      </c>
      <c r="E31248" s="4" t="s">
        <v>9</v>
      </c>
      <c r="F31248" s="4" t="s">
        <v>72</v>
      </c>
      <c r="G31248" s="4" t="s">
        <v>13</v>
      </c>
      <c r="H31248" s="4" t="s">
        <v>13</v>
      </c>
      <c r="I31248" s="4" t="s">
        <v>13</v>
      </c>
      <c r="J31248" s="4" t="s">
        <v>9</v>
      </c>
      <c r="K31248" s="4" t="s">
        <v>72</v>
      </c>
      <c r="L31248" s="4" t="s">
        <v>13</v>
      </c>
      <c r="M31248" s="4" t="s">
        <v>13</v>
      </c>
    </row>
    <row r="31249" spans="1:15">
      <c r="A31249" t="n">
        <v>252389</v>
      </c>
      <c r="B31249" s="52" t="n">
        <v>26</v>
      </c>
      <c r="C31249" s="7" t="n">
        <v>7033</v>
      </c>
      <c r="D31249" s="7" t="n">
        <v>17</v>
      </c>
      <c r="E31249" s="7" t="n">
        <v>52745</v>
      </c>
      <c r="F31249" s="7" t="s">
        <v>1772</v>
      </c>
      <c r="G31249" s="7" t="n">
        <v>2</v>
      </c>
      <c r="H31249" s="7" t="n">
        <v>3</v>
      </c>
      <c r="I31249" s="7" t="n">
        <v>17</v>
      </c>
      <c r="J31249" s="7" t="n">
        <v>52746</v>
      </c>
      <c r="K31249" s="7" t="s">
        <v>1773</v>
      </c>
      <c r="L31249" s="7" t="n">
        <v>2</v>
      </c>
      <c r="M31249" s="7" t="n">
        <v>0</v>
      </c>
    </row>
    <row r="31250" spans="1:15">
      <c r="A31250" t="s">
        <v>4</v>
      </c>
      <c r="B31250" s="4" t="s">
        <v>5</v>
      </c>
    </row>
    <row r="31251" spans="1:15">
      <c r="A31251" t="n">
        <v>252462</v>
      </c>
      <c r="B31251" s="53" t="n">
        <v>28</v>
      </c>
    </row>
    <row r="31252" spans="1:15">
      <c r="A31252" t="s">
        <v>4</v>
      </c>
      <c r="B31252" s="4" t="s">
        <v>5</v>
      </c>
      <c r="C31252" s="4" t="s">
        <v>10</v>
      </c>
      <c r="D31252" s="4" t="s">
        <v>13</v>
      </c>
    </row>
    <row r="31253" spans="1:15">
      <c r="A31253" t="n">
        <v>252463</v>
      </c>
      <c r="B31253" s="54" t="n">
        <v>89</v>
      </c>
      <c r="C31253" s="7" t="n">
        <v>65533</v>
      </c>
      <c r="D31253" s="7" t="n">
        <v>1</v>
      </c>
    </row>
    <row r="31254" spans="1:15">
      <c r="A31254" t="s">
        <v>4</v>
      </c>
      <c r="B31254" s="4" t="s">
        <v>5</v>
      </c>
      <c r="C31254" s="4" t="s">
        <v>9</v>
      </c>
    </row>
    <row r="31255" spans="1:15">
      <c r="A31255" t="n">
        <v>252467</v>
      </c>
      <c r="B31255" s="50" t="n">
        <v>15</v>
      </c>
      <c r="C31255" s="7" t="n">
        <v>256</v>
      </c>
    </row>
    <row r="31256" spans="1:15">
      <c r="A31256" t="s">
        <v>4</v>
      </c>
      <c r="B31256" s="4" t="s">
        <v>5</v>
      </c>
      <c r="C31256" s="4" t="s">
        <v>10</v>
      </c>
      <c r="D31256" s="4" t="s">
        <v>22</v>
      </c>
      <c r="E31256" s="4" t="s">
        <v>22</v>
      </c>
      <c r="F31256" s="4" t="s">
        <v>22</v>
      </c>
      <c r="G31256" s="4" t="s">
        <v>10</v>
      </c>
      <c r="H31256" s="4" t="s">
        <v>10</v>
      </c>
    </row>
    <row r="31257" spans="1:15">
      <c r="A31257" t="n">
        <v>252472</v>
      </c>
      <c r="B31257" s="56" t="n">
        <v>60</v>
      </c>
      <c r="C31257" s="7" t="n">
        <v>7033</v>
      </c>
      <c r="D31257" s="7" t="n">
        <v>0</v>
      </c>
      <c r="E31257" s="7" t="n">
        <v>20</v>
      </c>
      <c r="F31257" s="7" t="n">
        <v>0</v>
      </c>
      <c r="G31257" s="7" t="n">
        <v>2500</v>
      </c>
      <c r="H31257" s="7" t="n">
        <v>0</v>
      </c>
    </row>
    <row r="31258" spans="1:15">
      <c r="A31258" t="s">
        <v>4</v>
      </c>
      <c r="B31258" s="4" t="s">
        <v>5</v>
      </c>
      <c r="C31258" s="4" t="s">
        <v>10</v>
      </c>
      <c r="D31258" s="4" t="s">
        <v>22</v>
      </c>
      <c r="E31258" s="4" t="s">
        <v>22</v>
      </c>
      <c r="F31258" s="4" t="s">
        <v>13</v>
      </c>
    </row>
    <row r="31259" spans="1:15">
      <c r="A31259" t="n">
        <v>252491</v>
      </c>
      <c r="B31259" s="59" t="n">
        <v>52</v>
      </c>
      <c r="C31259" s="7" t="n">
        <v>7033</v>
      </c>
      <c r="D31259" s="7" t="n">
        <v>351.100006103516</v>
      </c>
      <c r="E31259" s="7" t="n">
        <v>1.5</v>
      </c>
      <c r="F31259" s="7" t="n">
        <v>1</v>
      </c>
    </row>
    <row r="31260" spans="1:15">
      <c r="A31260" t="s">
        <v>4</v>
      </c>
      <c r="B31260" s="4" t="s">
        <v>5</v>
      </c>
      <c r="C31260" s="4" t="s">
        <v>10</v>
      </c>
      <c r="D31260" s="4" t="s">
        <v>13</v>
      </c>
      <c r="E31260" s="4" t="s">
        <v>6</v>
      </c>
      <c r="F31260" s="4" t="s">
        <v>22</v>
      </c>
      <c r="G31260" s="4" t="s">
        <v>22</v>
      </c>
      <c r="H31260" s="4" t="s">
        <v>22</v>
      </c>
    </row>
    <row r="31261" spans="1:15">
      <c r="A31261" t="n">
        <v>252503</v>
      </c>
      <c r="B31261" s="39" t="n">
        <v>48</v>
      </c>
      <c r="C31261" s="7" t="n">
        <v>7033</v>
      </c>
      <c r="D31261" s="7" t="n">
        <v>0</v>
      </c>
      <c r="E31261" s="7" t="s">
        <v>1684</v>
      </c>
      <c r="F31261" s="7" t="n">
        <v>2</v>
      </c>
      <c r="G31261" s="7" t="n">
        <v>1</v>
      </c>
      <c r="H31261" s="7" t="n">
        <v>0</v>
      </c>
    </row>
    <row r="31262" spans="1:15">
      <c r="A31262" t="s">
        <v>4</v>
      </c>
      <c r="B31262" s="4" t="s">
        <v>5</v>
      </c>
      <c r="C31262" s="4" t="s">
        <v>13</v>
      </c>
      <c r="D31262" s="4" t="s">
        <v>10</v>
      </c>
      <c r="E31262" s="4" t="s">
        <v>22</v>
      </c>
      <c r="F31262" s="4" t="s">
        <v>10</v>
      </c>
      <c r="G31262" s="4" t="s">
        <v>9</v>
      </c>
      <c r="H31262" s="4" t="s">
        <v>9</v>
      </c>
      <c r="I31262" s="4" t="s">
        <v>10</v>
      </c>
      <c r="J31262" s="4" t="s">
        <v>10</v>
      </c>
      <c r="K31262" s="4" t="s">
        <v>9</v>
      </c>
      <c r="L31262" s="4" t="s">
        <v>9</v>
      </c>
      <c r="M31262" s="4" t="s">
        <v>9</v>
      </c>
      <c r="N31262" s="4" t="s">
        <v>9</v>
      </c>
      <c r="O31262" s="4" t="s">
        <v>6</v>
      </c>
    </row>
    <row r="31263" spans="1:15">
      <c r="A31263" t="n">
        <v>252530</v>
      </c>
      <c r="B31263" s="14" t="n">
        <v>50</v>
      </c>
      <c r="C31263" s="7" t="n">
        <v>0</v>
      </c>
      <c r="D31263" s="7" t="n">
        <v>4400</v>
      </c>
      <c r="E31263" s="7" t="n">
        <v>0.800000011920929</v>
      </c>
      <c r="F31263" s="7" t="n">
        <v>100</v>
      </c>
      <c r="G31263" s="7" t="n">
        <v>0</v>
      </c>
      <c r="H31263" s="7" t="n">
        <v>-1082130432</v>
      </c>
      <c r="I31263" s="7" t="n">
        <v>0</v>
      </c>
      <c r="J31263" s="7" t="n">
        <v>65533</v>
      </c>
      <c r="K31263" s="7" t="n">
        <v>0</v>
      </c>
      <c r="L31263" s="7" t="n">
        <v>0</v>
      </c>
      <c r="M31263" s="7" t="n">
        <v>0</v>
      </c>
      <c r="N31263" s="7" t="n">
        <v>0</v>
      </c>
      <c r="O31263" s="7" t="s">
        <v>12</v>
      </c>
    </row>
    <row r="31264" spans="1:15">
      <c r="A31264" t="s">
        <v>4</v>
      </c>
      <c r="B31264" s="4" t="s">
        <v>5</v>
      </c>
      <c r="C31264" s="4" t="s">
        <v>10</v>
      </c>
    </row>
    <row r="31265" spans="1:15">
      <c r="A31265" t="n">
        <v>252569</v>
      </c>
      <c r="B31265" s="35" t="n">
        <v>16</v>
      </c>
      <c r="C31265" s="7" t="n">
        <v>1000</v>
      </c>
    </row>
    <row r="31266" spans="1:15">
      <c r="A31266" t="s">
        <v>4</v>
      </c>
      <c r="B31266" s="4" t="s">
        <v>5</v>
      </c>
      <c r="C31266" s="4" t="s">
        <v>10</v>
      </c>
      <c r="D31266" s="4" t="s">
        <v>13</v>
      </c>
    </row>
    <row r="31267" spans="1:15">
      <c r="A31267" t="n">
        <v>252572</v>
      </c>
      <c r="B31267" s="54" t="n">
        <v>89</v>
      </c>
      <c r="C31267" s="7" t="n">
        <v>65533</v>
      </c>
      <c r="D31267" s="7" t="n">
        <v>1</v>
      </c>
    </row>
    <row r="31268" spans="1:15">
      <c r="A31268" t="s">
        <v>4</v>
      </c>
      <c r="B31268" s="4" t="s">
        <v>5</v>
      </c>
      <c r="C31268" s="4" t="s">
        <v>13</v>
      </c>
      <c r="D31268" s="4" t="s">
        <v>10</v>
      </c>
      <c r="E31268" s="4" t="s">
        <v>22</v>
      </c>
    </row>
    <row r="31269" spans="1:15">
      <c r="A31269" t="n">
        <v>252576</v>
      </c>
      <c r="B31269" s="28" t="n">
        <v>58</v>
      </c>
      <c r="C31269" s="7" t="n">
        <v>101</v>
      </c>
      <c r="D31269" s="7" t="n">
        <v>300</v>
      </c>
      <c r="E31269" s="7" t="n">
        <v>1</v>
      </c>
    </row>
    <row r="31270" spans="1:15">
      <c r="A31270" t="s">
        <v>4</v>
      </c>
      <c r="B31270" s="4" t="s">
        <v>5</v>
      </c>
      <c r="C31270" s="4" t="s">
        <v>13</v>
      </c>
      <c r="D31270" s="4" t="s">
        <v>10</v>
      </c>
    </row>
    <row r="31271" spans="1:15">
      <c r="A31271" t="n">
        <v>252584</v>
      </c>
      <c r="B31271" s="28" t="n">
        <v>58</v>
      </c>
      <c r="C31271" s="7" t="n">
        <v>254</v>
      </c>
      <c r="D31271" s="7" t="n">
        <v>0</v>
      </c>
    </row>
    <row r="31272" spans="1:15">
      <c r="A31272" t="s">
        <v>4</v>
      </c>
      <c r="B31272" s="4" t="s">
        <v>5</v>
      </c>
      <c r="C31272" s="4" t="s">
        <v>13</v>
      </c>
    </row>
    <row r="31273" spans="1:15">
      <c r="A31273" t="n">
        <v>252588</v>
      </c>
      <c r="B31273" s="42" t="n">
        <v>116</v>
      </c>
      <c r="C31273" s="7" t="n">
        <v>1</v>
      </c>
    </row>
    <row r="31274" spans="1:15">
      <c r="A31274" t="s">
        <v>4</v>
      </c>
      <c r="B31274" s="4" t="s">
        <v>5</v>
      </c>
      <c r="C31274" s="4" t="s">
        <v>13</v>
      </c>
      <c r="D31274" s="4" t="s">
        <v>10</v>
      </c>
      <c r="E31274" s="4" t="s">
        <v>10</v>
      </c>
      <c r="F31274" s="4" t="s">
        <v>9</v>
      </c>
    </row>
    <row r="31275" spans="1:15">
      <c r="A31275" t="n">
        <v>252590</v>
      </c>
      <c r="B31275" s="86" t="n">
        <v>84</v>
      </c>
      <c r="C31275" s="7" t="n">
        <v>0</v>
      </c>
      <c r="D31275" s="7" t="n">
        <v>0</v>
      </c>
      <c r="E31275" s="7" t="n">
        <v>0</v>
      </c>
      <c r="F31275" s="7" t="n">
        <v>1045220557</v>
      </c>
    </row>
    <row r="31276" spans="1:15">
      <c r="A31276" t="s">
        <v>4</v>
      </c>
      <c r="B31276" s="4" t="s">
        <v>5</v>
      </c>
      <c r="C31276" s="4" t="s">
        <v>13</v>
      </c>
      <c r="D31276" s="4" t="s">
        <v>13</v>
      </c>
      <c r="E31276" s="4" t="s">
        <v>22</v>
      </c>
      <c r="F31276" s="4" t="s">
        <v>22</v>
      </c>
      <c r="G31276" s="4" t="s">
        <v>22</v>
      </c>
      <c r="H31276" s="4" t="s">
        <v>10</v>
      </c>
    </row>
    <row r="31277" spans="1:15">
      <c r="A31277" t="n">
        <v>252600</v>
      </c>
      <c r="B31277" s="25" t="n">
        <v>45</v>
      </c>
      <c r="C31277" s="7" t="n">
        <v>2</v>
      </c>
      <c r="D31277" s="7" t="n">
        <v>3</v>
      </c>
      <c r="E31277" s="7" t="n">
        <v>-52.6300010681152</v>
      </c>
      <c r="F31277" s="7" t="n">
        <v>52.4900016784668</v>
      </c>
      <c r="G31277" s="7" t="n">
        <v>107.419998168945</v>
      </c>
      <c r="H31277" s="7" t="n">
        <v>0</v>
      </c>
    </row>
    <row r="31278" spans="1:15">
      <c r="A31278" t="s">
        <v>4</v>
      </c>
      <c r="B31278" s="4" t="s">
        <v>5</v>
      </c>
      <c r="C31278" s="4" t="s">
        <v>13</v>
      </c>
      <c r="D31278" s="4" t="s">
        <v>13</v>
      </c>
      <c r="E31278" s="4" t="s">
        <v>22</v>
      </c>
      <c r="F31278" s="4" t="s">
        <v>22</v>
      </c>
      <c r="G31278" s="4" t="s">
        <v>22</v>
      </c>
      <c r="H31278" s="4" t="s">
        <v>10</v>
      </c>
      <c r="I31278" s="4" t="s">
        <v>13</v>
      </c>
    </row>
    <row r="31279" spans="1:15">
      <c r="A31279" t="n">
        <v>252617</v>
      </c>
      <c r="B31279" s="25" t="n">
        <v>45</v>
      </c>
      <c r="C31279" s="7" t="n">
        <v>4</v>
      </c>
      <c r="D31279" s="7" t="n">
        <v>3</v>
      </c>
      <c r="E31279" s="7" t="n">
        <v>325.649993896484</v>
      </c>
      <c r="F31279" s="7" t="n">
        <v>175.039993286133</v>
      </c>
      <c r="G31279" s="7" t="n">
        <v>342.760009765625</v>
      </c>
      <c r="H31279" s="7" t="n">
        <v>0</v>
      </c>
      <c r="I31279" s="7" t="n">
        <v>0</v>
      </c>
    </row>
    <row r="31280" spans="1:15">
      <c r="A31280" t="s">
        <v>4</v>
      </c>
      <c r="B31280" s="4" t="s">
        <v>5</v>
      </c>
      <c r="C31280" s="4" t="s">
        <v>13</v>
      </c>
      <c r="D31280" s="4" t="s">
        <v>13</v>
      </c>
      <c r="E31280" s="4" t="s">
        <v>22</v>
      </c>
      <c r="F31280" s="4" t="s">
        <v>10</v>
      </c>
    </row>
    <row r="31281" spans="1:9">
      <c r="A31281" t="n">
        <v>252635</v>
      </c>
      <c r="B31281" s="25" t="n">
        <v>45</v>
      </c>
      <c r="C31281" s="7" t="n">
        <v>5</v>
      </c>
      <c r="D31281" s="7" t="n">
        <v>3</v>
      </c>
      <c r="E31281" s="7" t="n">
        <v>15.3999996185303</v>
      </c>
      <c r="F31281" s="7" t="n">
        <v>0</v>
      </c>
    </row>
    <row r="31282" spans="1:9">
      <c r="A31282" t="s">
        <v>4</v>
      </c>
      <c r="B31282" s="4" t="s">
        <v>5</v>
      </c>
      <c r="C31282" s="4" t="s">
        <v>13</v>
      </c>
      <c r="D31282" s="4" t="s">
        <v>13</v>
      </c>
      <c r="E31282" s="4" t="s">
        <v>22</v>
      </c>
      <c r="F31282" s="4" t="s">
        <v>10</v>
      </c>
    </row>
    <row r="31283" spans="1:9">
      <c r="A31283" t="n">
        <v>252644</v>
      </c>
      <c r="B31283" s="25" t="n">
        <v>45</v>
      </c>
      <c r="C31283" s="7" t="n">
        <v>11</v>
      </c>
      <c r="D31283" s="7" t="n">
        <v>3</v>
      </c>
      <c r="E31283" s="7" t="n">
        <v>32.4000015258789</v>
      </c>
      <c r="F31283" s="7" t="n">
        <v>0</v>
      </c>
    </row>
    <row r="31284" spans="1:9">
      <c r="A31284" t="s">
        <v>4</v>
      </c>
      <c r="B31284" s="4" t="s">
        <v>5</v>
      </c>
      <c r="C31284" s="4" t="s">
        <v>13</v>
      </c>
      <c r="D31284" s="4" t="s">
        <v>13</v>
      </c>
      <c r="E31284" s="4" t="s">
        <v>22</v>
      </c>
      <c r="F31284" s="4" t="s">
        <v>22</v>
      </c>
      <c r="G31284" s="4" t="s">
        <v>22</v>
      </c>
      <c r="H31284" s="4" t="s">
        <v>10</v>
      </c>
    </row>
    <row r="31285" spans="1:9">
      <c r="A31285" t="n">
        <v>252653</v>
      </c>
      <c r="B31285" s="25" t="n">
        <v>45</v>
      </c>
      <c r="C31285" s="7" t="n">
        <v>2</v>
      </c>
      <c r="D31285" s="7" t="n">
        <v>3</v>
      </c>
      <c r="E31285" s="7" t="n">
        <v>-40.1500015258789</v>
      </c>
      <c r="F31285" s="7" t="n">
        <v>25.9899997711182</v>
      </c>
      <c r="G31285" s="7" t="n">
        <v>78.2200012207031</v>
      </c>
      <c r="H31285" s="7" t="n">
        <v>20000</v>
      </c>
    </row>
    <row r="31286" spans="1:9">
      <c r="A31286" t="s">
        <v>4</v>
      </c>
      <c r="B31286" s="4" t="s">
        <v>5</v>
      </c>
      <c r="C31286" s="4" t="s">
        <v>13</v>
      </c>
      <c r="D31286" s="4" t="s">
        <v>13</v>
      </c>
      <c r="E31286" s="4" t="s">
        <v>22</v>
      </c>
      <c r="F31286" s="4" t="s">
        <v>22</v>
      </c>
      <c r="G31286" s="4" t="s">
        <v>22</v>
      </c>
      <c r="H31286" s="4" t="s">
        <v>10</v>
      </c>
      <c r="I31286" s="4" t="s">
        <v>13</v>
      </c>
    </row>
    <row r="31287" spans="1:9">
      <c r="A31287" t="n">
        <v>252670</v>
      </c>
      <c r="B31287" s="25" t="n">
        <v>45</v>
      </c>
      <c r="C31287" s="7" t="n">
        <v>4</v>
      </c>
      <c r="D31287" s="7" t="n">
        <v>3</v>
      </c>
      <c r="E31287" s="7" t="n">
        <v>327.730010986328</v>
      </c>
      <c r="F31287" s="7" t="n">
        <v>170.479995727539</v>
      </c>
      <c r="G31287" s="7" t="n">
        <v>330</v>
      </c>
      <c r="H31287" s="7" t="n">
        <v>20000</v>
      </c>
      <c r="I31287" s="7" t="n">
        <v>1</v>
      </c>
    </row>
    <row r="31288" spans="1:9">
      <c r="A31288" t="s">
        <v>4</v>
      </c>
      <c r="B31288" s="4" t="s">
        <v>5</v>
      </c>
      <c r="C31288" s="4" t="s">
        <v>13</v>
      </c>
      <c r="D31288" s="4" t="s">
        <v>13</v>
      </c>
      <c r="E31288" s="4" t="s">
        <v>22</v>
      </c>
      <c r="F31288" s="4" t="s">
        <v>10</v>
      </c>
    </row>
    <row r="31289" spans="1:9">
      <c r="A31289" t="n">
        <v>252688</v>
      </c>
      <c r="B31289" s="25" t="n">
        <v>45</v>
      </c>
      <c r="C31289" s="7" t="n">
        <v>5</v>
      </c>
      <c r="D31289" s="7" t="n">
        <v>3</v>
      </c>
      <c r="E31289" s="7" t="n">
        <v>5.09999990463257</v>
      </c>
      <c r="F31289" s="7" t="n">
        <v>20000</v>
      </c>
    </row>
    <row r="31290" spans="1:9">
      <c r="A31290" t="s">
        <v>4</v>
      </c>
      <c r="B31290" s="4" t="s">
        <v>5</v>
      </c>
      <c r="C31290" s="4" t="s">
        <v>13</v>
      </c>
      <c r="D31290" s="4" t="s">
        <v>13</v>
      </c>
      <c r="E31290" s="4" t="s">
        <v>22</v>
      </c>
      <c r="F31290" s="4" t="s">
        <v>10</v>
      </c>
    </row>
    <row r="31291" spans="1:9">
      <c r="A31291" t="n">
        <v>252697</v>
      </c>
      <c r="B31291" s="25" t="n">
        <v>45</v>
      </c>
      <c r="C31291" s="7" t="n">
        <v>11</v>
      </c>
      <c r="D31291" s="7" t="n">
        <v>3</v>
      </c>
      <c r="E31291" s="7" t="n">
        <v>35.5999984741211</v>
      </c>
      <c r="F31291" s="7" t="n">
        <v>20000</v>
      </c>
    </row>
    <row r="31292" spans="1:9">
      <c r="A31292" t="s">
        <v>4</v>
      </c>
      <c r="B31292" s="4" t="s">
        <v>5</v>
      </c>
      <c r="C31292" s="4" t="s">
        <v>22</v>
      </c>
      <c r="D31292" s="4" t="s">
        <v>22</v>
      </c>
      <c r="E31292" s="4" t="s">
        <v>22</v>
      </c>
      <c r="F31292" s="4" t="s">
        <v>22</v>
      </c>
      <c r="G31292" s="4" t="s">
        <v>22</v>
      </c>
      <c r="H31292" s="4" t="s">
        <v>10</v>
      </c>
    </row>
    <row r="31293" spans="1:9">
      <c r="A31293" t="n">
        <v>252706</v>
      </c>
      <c r="B31293" s="98" t="n">
        <v>71</v>
      </c>
      <c r="C31293" s="7" t="n">
        <v>0.490000009536743</v>
      </c>
      <c r="D31293" s="7" t="n">
        <v>0.680000007152557</v>
      </c>
      <c r="E31293" s="7" t="n">
        <v>0.819999992847443</v>
      </c>
      <c r="F31293" s="7" t="n">
        <v>20</v>
      </c>
      <c r="G31293" s="7" t="n">
        <v>1500</v>
      </c>
      <c r="H31293" s="7" t="n">
        <v>0</v>
      </c>
    </row>
    <row r="31294" spans="1:9">
      <c r="A31294" t="s">
        <v>4</v>
      </c>
      <c r="B31294" s="4" t="s">
        <v>5</v>
      </c>
      <c r="C31294" s="4" t="s">
        <v>10</v>
      </c>
      <c r="D31294" s="4" t="s">
        <v>22</v>
      </c>
      <c r="E31294" s="4" t="s">
        <v>22</v>
      </c>
      <c r="F31294" s="4" t="s">
        <v>22</v>
      </c>
      <c r="G31294" s="4" t="s">
        <v>22</v>
      </c>
    </row>
    <row r="31295" spans="1:9">
      <c r="A31295" t="n">
        <v>252729</v>
      </c>
      <c r="B31295" s="24" t="n">
        <v>46</v>
      </c>
      <c r="C31295" s="7" t="n">
        <v>1630</v>
      </c>
      <c r="D31295" s="7" t="n">
        <v>-108.400001525879</v>
      </c>
      <c r="E31295" s="7" t="n">
        <v>223.070007324219</v>
      </c>
      <c r="F31295" s="7" t="n">
        <v>452.279998779297</v>
      </c>
      <c r="G31295" s="7" t="n">
        <v>103.800003051758</v>
      </c>
    </row>
    <row r="31296" spans="1:9">
      <c r="A31296" t="s">
        <v>4</v>
      </c>
      <c r="B31296" s="4" t="s">
        <v>5</v>
      </c>
      <c r="C31296" s="4" t="s">
        <v>10</v>
      </c>
      <c r="D31296" s="4" t="s">
        <v>10</v>
      </c>
      <c r="E31296" s="4" t="s">
        <v>22</v>
      </c>
      <c r="F31296" s="4" t="s">
        <v>22</v>
      </c>
      <c r="G31296" s="4" t="s">
        <v>22</v>
      </c>
      <c r="H31296" s="4" t="s">
        <v>22</v>
      </c>
      <c r="I31296" s="4" t="s">
        <v>13</v>
      </c>
      <c r="J31296" s="4" t="s">
        <v>10</v>
      </c>
    </row>
    <row r="31297" spans="1:10">
      <c r="A31297" t="n">
        <v>252748</v>
      </c>
      <c r="B31297" s="85" t="n">
        <v>55</v>
      </c>
      <c r="C31297" s="7" t="n">
        <v>7033</v>
      </c>
      <c r="D31297" s="7" t="n">
        <v>65533</v>
      </c>
      <c r="E31297" s="7" t="n">
        <v>-108.400001525879</v>
      </c>
      <c r="F31297" s="7" t="n">
        <v>300</v>
      </c>
      <c r="G31297" s="7" t="n">
        <v>452.279998779297</v>
      </c>
      <c r="H31297" s="7" t="n">
        <v>15</v>
      </c>
      <c r="I31297" s="7" t="n">
        <v>0</v>
      </c>
      <c r="J31297" s="7" t="n">
        <v>1</v>
      </c>
    </row>
    <row r="31298" spans="1:10">
      <c r="A31298" t="s">
        <v>4</v>
      </c>
      <c r="B31298" s="4" t="s">
        <v>5</v>
      </c>
      <c r="C31298" s="4" t="s">
        <v>10</v>
      </c>
      <c r="D31298" s="4" t="s">
        <v>10</v>
      </c>
      <c r="E31298" s="4" t="s">
        <v>22</v>
      </c>
      <c r="F31298" s="4" t="s">
        <v>22</v>
      </c>
      <c r="G31298" s="4" t="s">
        <v>22</v>
      </c>
      <c r="H31298" s="4" t="s">
        <v>22</v>
      </c>
      <c r="I31298" s="4" t="s">
        <v>13</v>
      </c>
      <c r="J31298" s="4" t="s">
        <v>10</v>
      </c>
    </row>
    <row r="31299" spans="1:10">
      <c r="A31299" t="n">
        <v>252772</v>
      </c>
      <c r="B31299" s="85" t="n">
        <v>55</v>
      </c>
      <c r="C31299" s="7" t="n">
        <v>7034</v>
      </c>
      <c r="D31299" s="7" t="n">
        <v>65533</v>
      </c>
      <c r="E31299" s="7" t="n">
        <v>-108.400001525879</v>
      </c>
      <c r="F31299" s="7" t="n">
        <v>300</v>
      </c>
      <c r="G31299" s="7" t="n">
        <v>452.279998779297</v>
      </c>
      <c r="H31299" s="7" t="n">
        <v>15</v>
      </c>
      <c r="I31299" s="7" t="n">
        <v>0</v>
      </c>
      <c r="J31299" s="7" t="n">
        <v>1</v>
      </c>
    </row>
    <row r="31300" spans="1:10">
      <c r="A31300" t="s">
        <v>4</v>
      </c>
      <c r="B31300" s="4" t="s">
        <v>5</v>
      </c>
      <c r="C31300" s="4" t="s">
        <v>13</v>
      </c>
      <c r="D31300" s="4" t="s">
        <v>10</v>
      </c>
      <c r="E31300" s="4" t="s">
        <v>22</v>
      </c>
      <c r="F31300" s="4" t="s">
        <v>10</v>
      </c>
      <c r="G31300" s="4" t="s">
        <v>9</v>
      </c>
      <c r="H31300" s="4" t="s">
        <v>9</v>
      </c>
      <c r="I31300" s="4" t="s">
        <v>10</v>
      </c>
      <c r="J31300" s="4" t="s">
        <v>10</v>
      </c>
      <c r="K31300" s="4" t="s">
        <v>9</v>
      </c>
      <c r="L31300" s="4" t="s">
        <v>9</v>
      </c>
      <c r="M31300" s="4" t="s">
        <v>9</v>
      </c>
      <c r="N31300" s="4" t="s">
        <v>9</v>
      </c>
      <c r="O31300" s="4" t="s">
        <v>6</v>
      </c>
    </row>
    <row r="31301" spans="1:10">
      <c r="A31301" t="n">
        <v>252796</v>
      </c>
      <c r="B31301" s="14" t="n">
        <v>50</v>
      </c>
      <c r="C31301" s="7" t="n">
        <v>0</v>
      </c>
      <c r="D31301" s="7" t="n">
        <v>4527</v>
      </c>
      <c r="E31301" s="7" t="n">
        <v>0.800000011920929</v>
      </c>
      <c r="F31301" s="7" t="n">
        <v>500</v>
      </c>
      <c r="G31301" s="7" t="n">
        <v>0</v>
      </c>
      <c r="H31301" s="7" t="n">
        <v>1065353216</v>
      </c>
      <c r="I31301" s="7" t="n">
        <v>0</v>
      </c>
      <c r="J31301" s="7" t="n">
        <v>65533</v>
      </c>
      <c r="K31301" s="7" t="n">
        <v>0</v>
      </c>
      <c r="L31301" s="7" t="n">
        <v>0</v>
      </c>
      <c r="M31301" s="7" t="n">
        <v>0</v>
      </c>
      <c r="N31301" s="7" t="n">
        <v>0</v>
      </c>
      <c r="O31301" s="7" t="s">
        <v>12</v>
      </c>
    </row>
    <row r="31302" spans="1:10">
      <c r="A31302" t="s">
        <v>4</v>
      </c>
      <c r="B31302" s="4" t="s">
        <v>5</v>
      </c>
      <c r="C31302" s="4" t="s">
        <v>13</v>
      </c>
      <c r="D31302" s="4" t="s">
        <v>10</v>
      </c>
      <c r="E31302" s="4" t="s">
        <v>10</v>
      </c>
    </row>
    <row r="31303" spans="1:10">
      <c r="A31303" t="n">
        <v>252835</v>
      </c>
      <c r="B31303" s="14" t="n">
        <v>50</v>
      </c>
      <c r="C31303" s="7" t="n">
        <v>1</v>
      </c>
      <c r="D31303" s="7" t="n">
        <v>4525</v>
      </c>
      <c r="E31303" s="7" t="n">
        <v>12000</v>
      </c>
    </row>
    <row r="31304" spans="1:10">
      <c r="A31304" t="s">
        <v>4</v>
      </c>
      <c r="B31304" s="4" t="s">
        <v>5</v>
      </c>
      <c r="C31304" s="4" t="s">
        <v>10</v>
      </c>
    </row>
    <row r="31305" spans="1:10">
      <c r="A31305" t="n">
        <v>252841</v>
      </c>
      <c r="B31305" s="35" t="n">
        <v>16</v>
      </c>
      <c r="C31305" s="7" t="n">
        <v>2000</v>
      </c>
    </row>
    <row r="31306" spans="1:10">
      <c r="A31306" t="s">
        <v>4</v>
      </c>
      <c r="B31306" s="4" t="s">
        <v>5</v>
      </c>
      <c r="C31306" s="4" t="s">
        <v>13</v>
      </c>
      <c r="D31306" s="4" t="s">
        <v>10</v>
      </c>
      <c r="E31306" s="4" t="s">
        <v>10</v>
      </c>
      <c r="F31306" s="4" t="s">
        <v>13</v>
      </c>
    </row>
    <row r="31307" spans="1:10">
      <c r="A31307" t="n">
        <v>252844</v>
      </c>
      <c r="B31307" s="29" t="n">
        <v>25</v>
      </c>
      <c r="C31307" s="7" t="n">
        <v>1</v>
      </c>
      <c r="D31307" s="7" t="n">
        <v>60</v>
      </c>
      <c r="E31307" s="7" t="n">
        <v>640</v>
      </c>
      <c r="F31307" s="7" t="n">
        <v>2</v>
      </c>
    </row>
    <row r="31308" spans="1:10">
      <c r="A31308" t="s">
        <v>4</v>
      </c>
      <c r="B31308" s="4" t="s">
        <v>5</v>
      </c>
      <c r="C31308" s="4" t="s">
        <v>13</v>
      </c>
      <c r="D31308" s="4" t="s">
        <v>10</v>
      </c>
      <c r="E31308" s="4" t="s">
        <v>13</v>
      </c>
      <c r="F31308" s="4" t="s">
        <v>20</v>
      </c>
    </row>
    <row r="31309" spans="1:10">
      <c r="A31309" t="n">
        <v>252851</v>
      </c>
      <c r="B31309" s="10" t="n">
        <v>5</v>
      </c>
      <c r="C31309" s="7" t="n">
        <v>30</v>
      </c>
      <c r="D31309" s="7" t="n">
        <v>8529</v>
      </c>
      <c r="E31309" s="7" t="n">
        <v>1</v>
      </c>
      <c r="F31309" s="11" t="n">
        <f t="normal" ca="1">A31331</f>
        <v>0</v>
      </c>
    </row>
    <row r="31310" spans="1:10">
      <c r="A31310" t="s">
        <v>4</v>
      </c>
      <c r="B31310" s="4" t="s">
        <v>5</v>
      </c>
      <c r="C31310" s="4" t="s">
        <v>13</v>
      </c>
      <c r="D31310" s="4" t="s">
        <v>22</v>
      </c>
      <c r="E31310" s="4" t="s">
        <v>22</v>
      </c>
      <c r="F31310" s="4" t="s">
        <v>22</v>
      </c>
    </row>
    <row r="31311" spans="1:10">
      <c r="A31311" t="n">
        <v>252860</v>
      </c>
      <c r="B31311" s="25" t="n">
        <v>45</v>
      </c>
      <c r="C31311" s="7" t="n">
        <v>9</v>
      </c>
      <c r="D31311" s="7" t="n">
        <v>0.0199999995529652</v>
      </c>
      <c r="E31311" s="7" t="n">
        <v>0.0199999995529652</v>
      </c>
      <c r="F31311" s="7" t="n">
        <v>0.300000011920929</v>
      </c>
    </row>
    <row r="31312" spans="1:10">
      <c r="A31312" t="s">
        <v>4</v>
      </c>
      <c r="B31312" s="4" t="s">
        <v>5</v>
      </c>
      <c r="C31312" s="4" t="s">
        <v>13</v>
      </c>
      <c r="D31312" s="4" t="s">
        <v>10</v>
      </c>
      <c r="E31312" s="4" t="s">
        <v>6</v>
      </c>
    </row>
    <row r="31313" spans="1:15">
      <c r="A31313" t="n">
        <v>252874</v>
      </c>
      <c r="B31313" s="40" t="n">
        <v>51</v>
      </c>
      <c r="C31313" s="7" t="n">
        <v>4</v>
      </c>
      <c r="D31313" s="7" t="n">
        <v>16</v>
      </c>
      <c r="E31313" s="7" t="s">
        <v>435</v>
      </c>
    </row>
    <row r="31314" spans="1:15">
      <c r="A31314" t="s">
        <v>4</v>
      </c>
      <c r="B31314" s="4" t="s">
        <v>5</v>
      </c>
      <c r="C31314" s="4" t="s">
        <v>10</v>
      </c>
    </row>
    <row r="31315" spans="1:15">
      <c r="A31315" t="n">
        <v>252887</v>
      </c>
      <c r="B31315" s="35" t="n">
        <v>16</v>
      </c>
      <c r="C31315" s="7" t="n">
        <v>0</v>
      </c>
    </row>
    <row r="31316" spans="1:15">
      <c r="A31316" t="s">
        <v>4</v>
      </c>
      <c r="B31316" s="4" t="s">
        <v>5</v>
      </c>
      <c r="C31316" s="4" t="s">
        <v>10</v>
      </c>
      <c r="D31316" s="4" t="s">
        <v>13</v>
      </c>
      <c r="E31316" s="4" t="s">
        <v>9</v>
      </c>
      <c r="F31316" s="4" t="s">
        <v>72</v>
      </c>
      <c r="G31316" s="4" t="s">
        <v>13</v>
      </c>
      <c r="H31316" s="4" t="s">
        <v>13</v>
      </c>
      <c r="I31316" s="4" t="s">
        <v>13</v>
      </c>
    </row>
    <row r="31317" spans="1:15">
      <c r="A31317" t="n">
        <v>252890</v>
      </c>
      <c r="B31317" s="52" t="n">
        <v>26</v>
      </c>
      <c r="C31317" s="7" t="n">
        <v>16</v>
      </c>
      <c r="D31317" s="7" t="n">
        <v>17</v>
      </c>
      <c r="E31317" s="7" t="n">
        <v>14395</v>
      </c>
      <c r="F31317" s="7" t="s">
        <v>1774</v>
      </c>
      <c r="G31317" s="7" t="n">
        <v>8</v>
      </c>
      <c r="H31317" s="7" t="n">
        <v>2</v>
      </c>
      <c r="I31317" s="7" t="n">
        <v>0</v>
      </c>
    </row>
    <row r="31318" spans="1:15">
      <c r="A31318" t="s">
        <v>4</v>
      </c>
      <c r="B31318" s="4" t="s">
        <v>5</v>
      </c>
      <c r="C31318" s="4" t="s">
        <v>10</v>
      </c>
    </row>
    <row r="31319" spans="1:15">
      <c r="A31319" t="n">
        <v>252916</v>
      </c>
      <c r="B31319" s="35" t="n">
        <v>16</v>
      </c>
      <c r="C31319" s="7" t="n">
        <v>1</v>
      </c>
    </row>
    <row r="31320" spans="1:15">
      <c r="A31320" t="s">
        <v>4</v>
      </c>
      <c r="B31320" s="4" t="s">
        <v>5</v>
      </c>
      <c r="C31320" s="4" t="s">
        <v>13</v>
      </c>
      <c r="D31320" s="4" t="s">
        <v>10</v>
      </c>
    </row>
    <row r="31321" spans="1:15">
      <c r="A31321" t="n">
        <v>252919</v>
      </c>
      <c r="B31321" s="14" t="n">
        <v>50</v>
      </c>
      <c r="C31321" s="7" t="n">
        <v>52</v>
      </c>
      <c r="D31321" s="7" t="n">
        <v>14395</v>
      </c>
    </row>
    <row r="31322" spans="1:15">
      <c r="A31322" t="s">
        <v>4</v>
      </c>
      <c r="B31322" s="4" t="s">
        <v>5</v>
      </c>
      <c r="C31322" s="4" t="s">
        <v>10</v>
      </c>
    </row>
    <row r="31323" spans="1:15">
      <c r="A31323" t="n">
        <v>252923</v>
      </c>
      <c r="B31323" s="35" t="n">
        <v>16</v>
      </c>
      <c r="C31323" s="7" t="n">
        <v>500</v>
      </c>
    </row>
    <row r="31324" spans="1:15">
      <c r="A31324" t="s">
        <v>4</v>
      </c>
      <c r="B31324" s="4" t="s">
        <v>5</v>
      </c>
      <c r="C31324" s="4" t="s">
        <v>10</v>
      </c>
      <c r="D31324" s="4" t="s">
        <v>13</v>
      </c>
    </row>
    <row r="31325" spans="1:15">
      <c r="A31325" t="n">
        <v>252926</v>
      </c>
      <c r="B31325" s="54" t="n">
        <v>89</v>
      </c>
      <c r="C31325" s="7" t="n">
        <v>65533</v>
      </c>
      <c r="D31325" s="7" t="n">
        <v>0</v>
      </c>
    </row>
    <row r="31326" spans="1:15">
      <c r="A31326" t="s">
        <v>4</v>
      </c>
      <c r="B31326" s="4" t="s">
        <v>5</v>
      </c>
      <c r="C31326" s="4" t="s">
        <v>10</v>
      </c>
      <c r="D31326" s="4" t="s">
        <v>13</v>
      </c>
    </row>
    <row r="31327" spans="1:15">
      <c r="A31327" t="n">
        <v>252930</v>
      </c>
      <c r="B31327" s="54" t="n">
        <v>89</v>
      </c>
      <c r="C31327" s="7" t="n">
        <v>65533</v>
      </c>
      <c r="D31327" s="7" t="n">
        <v>1</v>
      </c>
    </row>
    <row r="31328" spans="1:15">
      <c r="A31328" t="s">
        <v>4</v>
      </c>
      <c r="B31328" s="4" t="s">
        <v>5</v>
      </c>
      <c r="C31328" s="4" t="s">
        <v>20</v>
      </c>
    </row>
    <row r="31329" spans="1:9">
      <c r="A31329" t="n">
        <v>252934</v>
      </c>
      <c r="B31329" s="17" t="n">
        <v>3</v>
      </c>
      <c r="C31329" s="11" t="n">
        <f t="normal" ca="1">A31441</f>
        <v>0</v>
      </c>
    </row>
    <row r="31330" spans="1:9">
      <c r="A31330" t="s">
        <v>4</v>
      </c>
      <c r="B31330" s="4" t="s">
        <v>5</v>
      </c>
      <c r="C31330" s="4" t="s">
        <v>13</v>
      </c>
      <c r="D31330" s="4" t="s">
        <v>10</v>
      </c>
      <c r="E31330" s="4" t="s">
        <v>13</v>
      </c>
      <c r="F31330" s="4" t="s">
        <v>20</v>
      </c>
    </row>
    <row r="31331" spans="1:9">
      <c r="A31331" t="n">
        <v>252939</v>
      </c>
      <c r="B31331" s="10" t="n">
        <v>5</v>
      </c>
      <c r="C31331" s="7" t="n">
        <v>30</v>
      </c>
      <c r="D31331" s="7" t="n">
        <v>8530</v>
      </c>
      <c r="E31331" s="7" t="n">
        <v>1</v>
      </c>
      <c r="F31331" s="11" t="n">
        <f t="normal" ca="1">A31353</f>
        <v>0</v>
      </c>
    </row>
    <row r="31332" spans="1:9">
      <c r="A31332" t="s">
        <v>4</v>
      </c>
      <c r="B31332" s="4" t="s">
        <v>5</v>
      </c>
      <c r="C31332" s="4" t="s">
        <v>13</v>
      </c>
      <c r="D31332" s="4" t="s">
        <v>22</v>
      </c>
      <c r="E31332" s="4" t="s">
        <v>22</v>
      </c>
      <c r="F31332" s="4" t="s">
        <v>22</v>
      </c>
    </row>
    <row r="31333" spans="1:9">
      <c r="A31333" t="n">
        <v>252948</v>
      </c>
      <c r="B31333" s="25" t="n">
        <v>45</v>
      </c>
      <c r="C31333" s="7" t="n">
        <v>9</v>
      </c>
      <c r="D31333" s="7" t="n">
        <v>0.0199999995529652</v>
      </c>
      <c r="E31333" s="7" t="n">
        <v>0.0199999995529652</v>
      </c>
      <c r="F31333" s="7" t="n">
        <v>0.300000011920929</v>
      </c>
    </row>
    <row r="31334" spans="1:9">
      <c r="A31334" t="s">
        <v>4</v>
      </c>
      <c r="B31334" s="4" t="s">
        <v>5</v>
      </c>
      <c r="C31334" s="4" t="s">
        <v>13</v>
      </c>
      <c r="D31334" s="4" t="s">
        <v>10</v>
      </c>
      <c r="E31334" s="4" t="s">
        <v>6</v>
      </c>
    </row>
    <row r="31335" spans="1:9">
      <c r="A31335" t="n">
        <v>252962</v>
      </c>
      <c r="B31335" s="40" t="n">
        <v>51</v>
      </c>
      <c r="C31335" s="7" t="n">
        <v>4</v>
      </c>
      <c r="D31335" s="7" t="n">
        <v>15</v>
      </c>
      <c r="E31335" s="7" t="s">
        <v>882</v>
      </c>
    </row>
    <row r="31336" spans="1:9">
      <c r="A31336" t="s">
        <v>4</v>
      </c>
      <c r="B31336" s="4" t="s">
        <v>5</v>
      </c>
      <c r="C31336" s="4" t="s">
        <v>10</v>
      </c>
    </row>
    <row r="31337" spans="1:9">
      <c r="A31337" t="n">
        <v>252975</v>
      </c>
      <c r="B31337" s="35" t="n">
        <v>16</v>
      </c>
      <c r="C31337" s="7" t="n">
        <v>0</v>
      </c>
    </row>
    <row r="31338" spans="1:9">
      <c r="A31338" t="s">
        <v>4</v>
      </c>
      <c r="B31338" s="4" t="s">
        <v>5</v>
      </c>
      <c r="C31338" s="4" t="s">
        <v>10</v>
      </c>
      <c r="D31338" s="4" t="s">
        <v>13</v>
      </c>
      <c r="E31338" s="4" t="s">
        <v>9</v>
      </c>
      <c r="F31338" s="4" t="s">
        <v>72</v>
      </c>
      <c r="G31338" s="4" t="s">
        <v>13</v>
      </c>
      <c r="H31338" s="4" t="s">
        <v>13</v>
      </c>
      <c r="I31338" s="4" t="s">
        <v>13</v>
      </c>
    </row>
    <row r="31339" spans="1:9">
      <c r="A31339" t="n">
        <v>252978</v>
      </c>
      <c r="B31339" s="52" t="n">
        <v>26</v>
      </c>
      <c r="C31339" s="7" t="n">
        <v>15</v>
      </c>
      <c r="D31339" s="7" t="n">
        <v>17</v>
      </c>
      <c r="E31339" s="7" t="n">
        <v>15360</v>
      </c>
      <c r="F31339" s="7" t="s">
        <v>1774</v>
      </c>
      <c r="G31339" s="7" t="n">
        <v>8</v>
      </c>
      <c r="H31339" s="7" t="n">
        <v>2</v>
      </c>
      <c r="I31339" s="7" t="n">
        <v>0</v>
      </c>
    </row>
    <row r="31340" spans="1:9">
      <c r="A31340" t="s">
        <v>4</v>
      </c>
      <c r="B31340" s="4" t="s">
        <v>5</v>
      </c>
      <c r="C31340" s="4" t="s">
        <v>10</v>
      </c>
    </row>
    <row r="31341" spans="1:9">
      <c r="A31341" t="n">
        <v>253004</v>
      </c>
      <c r="B31341" s="35" t="n">
        <v>16</v>
      </c>
      <c r="C31341" s="7" t="n">
        <v>1</v>
      </c>
    </row>
    <row r="31342" spans="1:9">
      <c r="A31342" t="s">
        <v>4</v>
      </c>
      <c r="B31342" s="4" t="s">
        <v>5</v>
      </c>
      <c r="C31342" s="4" t="s">
        <v>13</v>
      </c>
      <c r="D31342" s="4" t="s">
        <v>10</v>
      </c>
    </row>
    <row r="31343" spans="1:9">
      <c r="A31343" t="n">
        <v>253007</v>
      </c>
      <c r="B31343" s="14" t="n">
        <v>50</v>
      </c>
      <c r="C31343" s="7" t="n">
        <v>52</v>
      </c>
      <c r="D31343" s="7" t="n">
        <v>15360</v>
      </c>
    </row>
    <row r="31344" spans="1:9">
      <c r="A31344" t="s">
        <v>4</v>
      </c>
      <c r="B31344" s="4" t="s">
        <v>5</v>
      </c>
      <c r="C31344" s="4" t="s">
        <v>10</v>
      </c>
    </row>
    <row r="31345" spans="1:9">
      <c r="A31345" t="n">
        <v>253011</v>
      </c>
      <c r="B31345" s="35" t="n">
        <v>16</v>
      </c>
      <c r="C31345" s="7" t="n">
        <v>500</v>
      </c>
    </row>
    <row r="31346" spans="1:9">
      <c r="A31346" t="s">
        <v>4</v>
      </c>
      <c r="B31346" s="4" t="s">
        <v>5</v>
      </c>
      <c r="C31346" s="4" t="s">
        <v>10</v>
      </c>
      <c r="D31346" s="4" t="s">
        <v>13</v>
      </c>
    </row>
    <row r="31347" spans="1:9">
      <c r="A31347" t="n">
        <v>253014</v>
      </c>
      <c r="B31347" s="54" t="n">
        <v>89</v>
      </c>
      <c r="C31347" s="7" t="n">
        <v>65533</v>
      </c>
      <c r="D31347" s="7" t="n">
        <v>0</v>
      </c>
    </row>
    <row r="31348" spans="1:9">
      <c r="A31348" t="s">
        <v>4</v>
      </c>
      <c r="B31348" s="4" t="s">
        <v>5</v>
      </c>
      <c r="C31348" s="4" t="s">
        <v>10</v>
      </c>
      <c r="D31348" s="4" t="s">
        <v>13</v>
      </c>
    </row>
    <row r="31349" spans="1:9">
      <c r="A31349" t="n">
        <v>253018</v>
      </c>
      <c r="B31349" s="54" t="n">
        <v>89</v>
      </c>
      <c r="C31349" s="7" t="n">
        <v>65533</v>
      </c>
      <c r="D31349" s="7" t="n">
        <v>1</v>
      </c>
    </row>
    <row r="31350" spans="1:9">
      <c r="A31350" t="s">
        <v>4</v>
      </c>
      <c r="B31350" s="4" t="s">
        <v>5</v>
      </c>
      <c r="C31350" s="4" t="s">
        <v>20</v>
      </c>
    </row>
    <row r="31351" spans="1:9">
      <c r="A31351" t="n">
        <v>253022</v>
      </c>
      <c r="B31351" s="17" t="n">
        <v>3</v>
      </c>
      <c r="C31351" s="11" t="n">
        <f t="normal" ca="1">A31441</f>
        <v>0</v>
      </c>
    </row>
    <row r="31352" spans="1:9">
      <c r="A31352" t="s">
        <v>4</v>
      </c>
      <c r="B31352" s="4" t="s">
        <v>5</v>
      </c>
      <c r="C31352" s="4" t="s">
        <v>13</v>
      </c>
      <c r="D31352" s="4" t="s">
        <v>10</v>
      </c>
      <c r="E31352" s="4" t="s">
        <v>13</v>
      </c>
      <c r="F31352" s="4" t="s">
        <v>20</v>
      </c>
    </row>
    <row r="31353" spans="1:9">
      <c r="A31353" t="n">
        <v>253027</v>
      </c>
      <c r="B31353" s="10" t="n">
        <v>5</v>
      </c>
      <c r="C31353" s="7" t="n">
        <v>30</v>
      </c>
      <c r="D31353" s="7" t="n">
        <v>8531</v>
      </c>
      <c r="E31353" s="7" t="n">
        <v>1</v>
      </c>
      <c r="F31353" s="11" t="n">
        <f t="normal" ca="1">A31375</f>
        <v>0</v>
      </c>
    </row>
    <row r="31354" spans="1:9">
      <c r="A31354" t="s">
        <v>4</v>
      </c>
      <c r="B31354" s="4" t="s">
        <v>5</v>
      </c>
      <c r="C31354" s="4" t="s">
        <v>13</v>
      </c>
      <c r="D31354" s="4" t="s">
        <v>22</v>
      </c>
      <c r="E31354" s="4" t="s">
        <v>22</v>
      </c>
      <c r="F31354" s="4" t="s">
        <v>22</v>
      </c>
    </row>
    <row r="31355" spans="1:9">
      <c r="A31355" t="n">
        <v>253036</v>
      </c>
      <c r="B31355" s="25" t="n">
        <v>45</v>
      </c>
      <c r="C31355" s="7" t="n">
        <v>9</v>
      </c>
      <c r="D31355" s="7" t="n">
        <v>0.0199999995529652</v>
      </c>
      <c r="E31355" s="7" t="n">
        <v>0.0199999995529652</v>
      </c>
      <c r="F31355" s="7" t="n">
        <v>0.300000011920929</v>
      </c>
    </row>
    <row r="31356" spans="1:9">
      <c r="A31356" t="s">
        <v>4</v>
      </c>
      <c r="B31356" s="4" t="s">
        <v>5</v>
      </c>
      <c r="C31356" s="4" t="s">
        <v>13</v>
      </c>
      <c r="D31356" s="4" t="s">
        <v>10</v>
      </c>
      <c r="E31356" s="4" t="s">
        <v>6</v>
      </c>
    </row>
    <row r="31357" spans="1:9">
      <c r="A31357" t="n">
        <v>253050</v>
      </c>
      <c r="B31357" s="40" t="n">
        <v>51</v>
      </c>
      <c r="C31357" s="7" t="n">
        <v>4</v>
      </c>
      <c r="D31357" s="7" t="n">
        <v>14</v>
      </c>
      <c r="E31357" s="7" t="s">
        <v>435</v>
      </c>
    </row>
    <row r="31358" spans="1:9">
      <c r="A31358" t="s">
        <v>4</v>
      </c>
      <c r="B31358" s="4" t="s">
        <v>5</v>
      </c>
      <c r="C31358" s="4" t="s">
        <v>10</v>
      </c>
    </row>
    <row r="31359" spans="1:9">
      <c r="A31359" t="n">
        <v>253063</v>
      </c>
      <c r="B31359" s="35" t="n">
        <v>16</v>
      </c>
      <c r="C31359" s="7" t="n">
        <v>0</v>
      </c>
    </row>
    <row r="31360" spans="1:9">
      <c r="A31360" t="s">
        <v>4</v>
      </c>
      <c r="B31360" s="4" t="s">
        <v>5</v>
      </c>
      <c r="C31360" s="4" t="s">
        <v>10</v>
      </c>
      <c r="D31360" s="4" t="s">
        <v>13</v>
      </c>
      <c r="E31360" s="4" t="s">
        <v>9</v>
      </c>
      <c r="F31360" s="4" t="s">
        <v>72</v>
      </c>
      <c r="G31360" s="4" t="s">
        <v>13</v>
      </c>
      <c r="H31360" s="4" t="s">
        <v>13</v>
      </c>
      <c r="I31360" s="4" t="s">
        <v>13</v>
      </c>
    </row>
    <row r="31361" spans="1:9">
      <c r="A31361" t="n">
        <v>253066</v>
      </c>
      <c r="B31361" s="52" t="n">
        <v>26</v>
      </c>
      <c r="C31361" s="7" t="n">
        <v>14</v>
      </c>
      <c r="D31361" s="7" t="n">
        <v>17</v>
      </c>
      <c r="E31361" s="7" t="n">
        <v>13346</v>
      </c>
      <c r="F31361" s="7" t="s">
        <v>1775</v>
      </c>
      <c r="G31361" s="7" t="n">
        <v>8</v>
      </c>
      <c r="H31361" s="7" t="n">
        <v>2</v>
      </c>
      <c r="I31361" s="7" t="n">
        <v>0</v>
      </c>
    </row>
    <row r="31362" spans="1:9">
      <c r="A31362" t="s">
        <v>4</v>
      </c>
      <c r="B31362" s="4" t="s">
        <v>5</v>
      </c>
      <c r="C31362" s="4" t="s">
        <v>10</v>
      </c>
    </row>
    <row r="31363" spans="1:9">
      <c r="A31363" t="n">
        <v>253099</v>
      </c>
      <c r="B31363" s="35" t="n">
        <v>16</v>
      </c>
      <c r="C31363" s="7" t="n">
        <v>1</v>
      </c>
    </row>
    <row r="31364" spans="1:9">
      <c r="A31364" t="s">
        <v>4</v>
      </c>
      <c r="B31364" s="4" t="s">
        <v>5</v>
      </c>
      <c r="C31364" s="4" t="s">
        <v>13</v>
      </c>
      <c r="D31364" s="4" t="s">
        <v>10</v>
      </c>
    </row>
    <row r="31365" spans="1:9">
      <c r="A31365" t="n">
        <v>253102</v>
      </c>
      <c r="B31365" s="14" t="n">
        <v>50</v>
      </c>
      <c r="C31365" s="7" t="n">
        <v>52</v>
      </c>
      <c r="D31365" s="7" t="n">
        <v>13346</v>
      </c>
    </row>
    <row r="31366" spans="1:9">
      <c r="A31366" t="s">
        <v>4</v>
      </c>
      <c r="B31366" s="4" t="s">
        <v>5</v>
      </c>
      <c r="C31366" s="4" t="s">
        <v>10</v>
      </c>
    </row>
    <row r="31367" spans="1:9">
      <c r="A31367" t="n">
        <v>253106</v>
      </c>
      <c r="B31367" s="35" t="n">
        <v>16</v>
      </c>
      <c r="C31367" s="7" t="n">
        <v>500</v>
      </c>
    </row>
    <row r="31368" spans="1:9">
      <c r="A31368" t="s">
        <v>4</v>
      </c>
      <c r="B31368" s="4" t="s">
        <v>5</v>
      </c>
      <c r="C31368" s="4" t="s">
        <v>10</v>
      </c>
      <c r="D31368" s="4" t="s">
        <v>13</v>
      </c>
    </row>
    <row r="31369" spans="1:9">
      <c r="A31369" t="n">
        <v>253109</v>
      </c>
      <c r="B31369" s="54" t="n">
        <v>89</v>
      </c>
      <c r="C31369" s="7" t="n">
        <v>65533</v>
      </c>
      <c r="D31369" s="7" t="n">
        <v>0</v>
      </c>
    </row>
    <row r="31370" spans="1:9">
      <c r="A31370" t="s">
        <v>4</v>
      </c>
      <c r="B31370" s="4" t="s">
        <v>5</v>
      </c>
      <c r="C31370" s="4" t="s">
        <v>10</v>
      </c>
      <c r="D31370" s="4" t="s">
        <v>13</v>
      </c>
    </row>
    <row r="31371" spans="1:9">
      <c r="A31371" t="n">
        <v>253113</v>
      </c>
      <c r="B31371" s="54" t="n">
        <v>89</v>
      </c>
      <c r="C31371" s="7" t="n">
        <v>65533</v>
      </c>
      <c r="D31371" s="7" t="n">
        <v>1</v>
      </c>
    </row>
    <row r="31372" spans="1:9">
      <c r="A31372" t="s">
        <v>4</v>
      </c>
      <c r="B31372" s="4" t="s">
        <v>5</v>
      </c>
      <c r="C31372" s="4" t="s">
        <v>20</v>
      </c>
    </row>
    <row r="31373" spans="1:9">
      <c r="A31373" t="n">
        <v>253117</v>
      </c>
      <c r="B31373" s="17" t="n">
        <v>3</v>
      </c>
      <c r="C31373" s="11" t="n">
        <f t="normal" ca="1">A31441</f>
        <v>0</v>
      </c>
    </row>
    <row r="31374" spans="1:9">
      <c r="A31374" t="s">
        <v>4</v>
      </c>
      <c r="B31374" s="4" t="s">
        <v>5</v>
      </c>
      <c r="C31374" s="4" t="s">
        <v>13</v>
      </c>
      <c r="D31374" s="4" t="s">
        <v>13</v>
      </c>
      <c r="E31374" s="4" t="s">
        <v>10</v>
      </c>
      <c r="F31374" s="4" t="s">
        <v>10</v>
      </c>
      <c r="G31374" s="4" t="s">
        <v>10</v>
      </c>
      <c r="H31374" s="4" t="s">
        <v>10</v>
      </c>
      <c r="I31374" s="4" t="s">
        <v>10</v>
      </c>
      <c r="J31374" s="4" t="s">
        <v>10</v>
      </c>
      <c r="K31374" s="4" t="s">
        <v>10</v>
      </c>
      <c r="L31374" s="4" t="s">
        <v>10</v>
      </c>
      <c r="M31374" s="4" t="s">
        <v>10</v>
      </c>
      <c r="N31374" s="4" t="s">
        <v>10</v>
      </c>
      <c r="O31374" s="4" t="s">
        <v>10</v>
      </c>
      <c r="P31374" s="4" t="s">
        <v>10</v>
      </c>
      <c r="Q31374" s="4" t="s">
        <v>10</v>
      </c>
      <c r="R31374" s="4" t="s">
        <v>10</v>
      </c>
      <c r="S31374" s="4" t="s">
        <v>10</v>
      </c>
      <c r="T31374" s="4" t="s">
        <v>10</v>
      </c>
    </row>
    <row r="31375" spans="1:9">
      <c r="A31375" t="n">
        <v>253122</v>
      </c>
      <c r="B31375" s="110" t="n">
        <v>154</v>
      </c>
      <c r="C31375" s="7" t="n">
        <v>0</v>
      </c>
      <c r="D31375" s="7" t="n">
        <v>0</v>
      </c>
      <c r="E31375" s="7" t="n">
        <v>16</v>
      </c>
      <c r="F31375" s="7" t="n">
        <v>15</v>
      </c>
      <c r="G31375" s="7" t="n">
        <v>14</v>
      </c>
      <c r="H31375" s="7" t="n">
        <v>65533</v>
      </c>
      <c r="I31375" s="7" t="n">
        <v>65533</v>
      </c>
      <c r="J31375" s="7" t="n">
        <v>65533</v>
      </c>
      <c r="K31375" s="7" t="n">
        <v>65533</v>
      </c>
      <c r="L31375" s="7" t="n">
        <v>65533</v>
      </c>
      <c r="M31375" s="7" t="n">
        <v>65533</v>
      </c>
      <c r="N31375" s="7" t="n">
        <v>65533</v>
      </c>
      <c r="O31375" s="7" t="n">
        <v>65533</v>
      </c>
      <c r="P31375" s="7" t="n">
        <v>65533</v>
      </c>
      <c r="Q31375" s="7" t="n">
        <v>65533</v>
      </c>
      <c r="R31375" s="7" t="n">
        <v>65533</v>
      </c>
      <c r="S31375" s="7" t="n">
        <v>65533</v>
      </c>
      <c r="T31375" s="7" t="n">
        <v>65533</v>
      </c>
    </row>
    <row r="31376" spans="1:9">
      <c r="A31376" t="s">
        <v>4</v>
      </c>
      <c r="B31376" s="4" t="s">
        <v>5</v>
      </c>
      <c r="C31376" s="4" t="s">
        <v>13</v>
      </c>
      <c r="D31376" s="4" t="s">
        <v>13</v>
      </c>
      <c r="E31376" s="4" t="s">
        <v>13</v>
      </c>
      <c r="F31376" s="4" t="s">
        <v>9</v>
      </c>
      <c r="G31376" s="4" t="s">
        <v>13</v>
      </c>
      <c r="H31376" s="4" t="s">
        <v>13</v>
      </c>
      <c r="I31376" s="4" t="s">
        <v>20</v>
      </c>
    </row>
    <row r="31377" spans="1:20">
      <c r="A31377" t="n">
        <v>253157</v>
      </c>
      <c r="B31377" s="10" t="n">
        <v>5</v>
      </c>
      <c r="C31377" s="7" t="n">
        <v>35</v>
      </c>
      <c r="D31377" s="7" t="n">
        <v>30</v>
      </c>
      <c r="E31377" s="7" t="n">
        <v>0</v>
      </c>
      <c r="F31377" s="7" t="n">
        <v>16</v>
      </c>
      <c r="G31377" s="7" t="n">
        <v>2</v>
      </c>
      <c r="H31377" s="7" t="n">
        <v>1</v>
      </c>
      <c r="I31377" s="11" t="n">
        <f t="normal" ca="1">A31399</f>
        <v>0</v>
      </c>
    </row>
    <row r="31378" spans="1:20">
      <c r="A31378" t="s">
        <v>4</v>
      </c>
      <c r="B31378" s="4" t="s">
        <v>5</v>
      </c>
      <c r="C31378" s="4" t="s">
        <v>13</v>
      </c>
      <c r="D31378" s="4" t="s">
        <v>22</v>
      </c>
      <c r="E31378" s="4" t="s">
        <v>22</v>
      </c>
      <c r="F31378" s="4" t="s">
        <v>22</v>
      </c>
    </row>
    <row r="31379" spans="1:20">
      <c r="A31379" t="n">
        <v>253171</v>
      </c>
      <c r="B31379" s="25" t="n">
        <v>45</v>
      </c>
      <c r="C31379" s="7" t="n">
        <v>9</v>
      </c>
      <c r="D31379" s="7" t="n">
        <v>0.0199999995529652</v>
      </c>
      <c r="E31379" s="7" t="n">
        <v>0.0199999995529652</v>
      </c>
      <c r="F31379" s="7" t="n">
        <v>0.300000011920929</v>
      </c>
    </row>
    <row r="31380" spans="1:20">
      <c r="A31380" t="s">
        <v>4</v>
      </c>
      <c r="B31380" s="4" t="s">
        <v>5</v>
      </c>
      <c r="C31380" s="4" t="s">
        <v>13</v>
      </c>
      <c r="D31380" s="4" t="s">
        <v>10</v>
      </c>
      <c r="E31380" s="4" t="s">
        <v>6</v>
      </c>
    </row>
    <row r="31381" spans="1:20">
      <c r="A31381" t="n">
        <v>253185</v>
      </c>
      <c r="B31381" s="40" t="n">
        <v>51</v>
      </c>
      <c r="C31381" s="7" t="n">
        <v>4</v>
      </c>
      <c r="D31381" s="7" t="n">
        <v>16</v>
      </c>
      <c r="E31381" s="7" t="s">
        <v>435</v>
      </c>
    </row>
    <row r="31382" spans="1:20">
      <c r="A31382" t="s">
        <v>4</v>
      </c>
      <c r="B31382" s="4" t="s">
        <v>5</v>
      </c>
      <c r="C31382" s="4" t="s">
        <v>10</v>
      </c>
    </row>
    <row r="31383" spans="1:20">
      <c r="A31383" t="n">
        <v>253198</v>
      </c>
      <c r="B31383" s="35" t="n">
        <v>16</v>
      </c>
      <c r="C31383" s="7" t="n">
        <v>0</v>
      </c>
    </row>
    <row r="31384" spans="1:20">
      <c r="A31384" t="s">
        <v>4</v>
      </c>
      <c r="B31384" s="4" t="s">
        <v>5</v>
      </c>
      <c r="C31384" s="4" t="s">
        <v>10</v>
      </c>
      <c r="D31384" s="4" t="s">
        <v>13</v>
      </c>
      <c r="E31384" s="4" t="s">
        <v>9</v>
      </c>
      <c r="F31384" s="4" t="s">
        <v>72</v>
      </c>
      <c r="G31384" s="4" t="s">
        <v>13</v>
      </c>
      <c r="H31384" s="4" t="s">
        <v>13</v>
      </c>
      <c r="I31384" s="4" t="s">
        <v>13</v>
      </c>
    </row>
    <row r="31385" spans="1:20">
      <c r="A31385" t="n">
        <v>253201</v>
      </c>
      <c r="B31385" s="52" t="n">
        <v>26</v>
      </c>
      <c r="C31385" s="7" t="n">
        <v>16</v>
      </c>
      <c r="D31385" s="7" t="n">
        <v>17</v>
      </c>
      <c r="E31385" s="7" t="n">
        <v>14395</v>
      </c>
      <c r="F31385" s="7" t="s">
        <v>1774</v>
      </c>
      <c r="G31385" s="7" t="n">
        <v>8</v>
      </c>
      <c r="H31385" s="7" t="n">
        <v>2</v>
      </c>
      <c r="I31385" s="7" t="n">
        <v>0</v>
      </c>
    </row>
    <row r="31386" spans="1:20">
      <c r="A31386" t="s">
        <v>4</v>
      </c>
      <c r="B31386" s="4" t="s">
        <v>5</v>
      </c>
      <c r="C31386" s="4" t="s">
        <v>10</v>
      </c>
    </row>
    <row r="31387" spans="1:20">
      <c r="A31387" t="n">
        <v>253227</v>
      </c>
      <c r="B31387" s="35" t="n">
        <v>16</v>
      </c>
      <c r="C31387" s="7" t="n">
        <v>1</v>
      </c>
    </row>
    <row r="31388" spans="1:20">
      <c r="A31388" t="s">
        <v>4</v>
      </c>
      <c r="B31388" s="4" t="s">
        <v>5</v>
      </c>
      <c r="C31388" s="4" t="s">
        <v>13</v>
      </c>
      <c r="D31388" s="4" t="s">
        <v>10</v>
      </c>
    </row>
    <row r="31389" spans="1:20">
      <c r="A31389" t="n">
        <v>253230</v>
      </c>
      <c r="B31389" s="14" t="n">
        <v>50</v>
      </c>
      <c r="C31389" s="7" t="n">
        <v>52</v>
      </c>
      <c r="D31389" s="7" t="n">
        <v>14395</v>
      </c>
    </row>
    <row r="31390" spans="1:20">
      <c r="A31390" t="s">
        <v>4</v>
      </c>
      <c r="B31390" s="4" t="s">
        <v>5</v>
      </c>
      <c r="C31390" s="4" t="s">
        <v>10</v>
      </c>
    </row>
    <row r="31391" spans="1:20">
      <c r="A31391" t="n">
        <v>253234</v>
      </c>
      <c r="B31391" s="35" t="n">
        <v>16</v>
      </c>
      <c r="C31391" s="7" t="n">
        <v>500</v>
      </c>
    </row>
    <row r="31392" spans="1:20">
      <c r="A31392" t="s">
        <v>4</v>
      </c>
      <c r="B31392" s="4" t="s">
        <v>5</v>
      </c>
      <c r="C31392" s="4" t="s">
        <v>10</v>
      </c>
      <c r="D31392" s="4" t="s">
        <v>13</v>
      </c>
    </row>
    <row r="31393" spans="1:9">
      <c r="A31393" t="n">
        <v>253237</v>
      </c>
      <c r="B31393" s="54" t="n">
        <v>89</v>
      </c>
      <c r="C31393" s="7" t="n">
        <v>65533</v>
      </c>
      <c r="D31393" s="7" t="n">
        <v>0</v>
      </c>
    </row>
    <row r="31394" spans="1:9">
      <c r="A31394" t="s">
        <v>4</v>
      </c>
      <c r="B31394" s="4" t="s">
        <v>5</v>
      </c>
      <c r="C31394" s="4" t="s">
        <v>10</v>
      </c>
      <c r="D31394" s="4" t="s">
        <v>13</v>
      </c>
    </row>
    <row r="31395" spans="1:9">
      <c r="A31395" t="n">
        <v>253241</v>
      </c>
      <c r="B31395" s="54" t="n">
        <v>89</v>
      </c>
      <c r="C31395" s="7" t="n">
        <v>65533</v>
      </c>
      <c r="D31395" s="7" t="n">
        <v>1</v>
      </c>
    </row>
    <row r="31396" spans="1:9">
      <c r="A31396" t="s">
        <v>4</v>
      </c>
      <c r="B31396" s="4" t="s">
        <v>5</v>
      </c>
      <c r="C31396" s="4" t="s">
        <v>20</v>
      </c>
    </row>
    <row r="31397" spans="1:9">
      <c r="A31397" t="n">
        <v>253245</v>
      </c>
      <c r="B31397" s="17" t="n">
        <v>3</v>
      </c>
      <c r="C31397" s="11" t="n">
        <f t="normal" ca="1">A31441</f>
        <v>0</v>
      </c>
    </row>
    <row r="31398" spans="1:9">
      <c r="A31398" t="s">
        <v>4</v>
      </c>
      <c r="B31398" s="4" t="s">
        <v>5</v>
      </c>
      <c r="C31398" s="4" t="s">
        <v>13</v>
      </c>
      <c r="D31398" s="4" t="s">
        <v>13</v>
      </c>
      <c r="E31398" s="4" t="s">
        <v>13</v>
      </c>
      <c r="F31398" s="4" t="s">
        <v>9</v>
      </c>
      <c r="G31398" s="4" t="s">
        <v>13</v>
      </c>
      <c r="H31398" s="4" t="s">
        <v>13</v>
      </c>
      <c r="I31398" s="4" t="s">
        <v>20</v>
      </c>
    </row>
    <row r="31399" spans="1:9">
      <c r="A31399" t="n">
        <v>253250</v>
      </c>
      <c r="B31399" s="10" t="n">
        <v>5</v>
      </c>
      <c r="C31399" s="7" t="n">
        <v>35</v>
      </c>
      <c r="D31399" s="7" t="n">
        <v>30</v>
      </c>
      <c r="E31399" s="7" t="n">
        <v>0</v>
      </c>
      <c r="F31399" s="7" t="n">
        <v>15</v>
      </c>
      <c r="G31399" s="7" t="n">
        <v>2</v>
      </c>
      <c r="H31399" s="7" t="n">
        <v>1</v>
      </c>
      <c r="I31399" s="11" t="n">
        <f t="normal" ca="1">A31421</f>
        <v>0</v>
      </c>
    </row>
    <row r="31400" spans="1:9">
      <c r="A31400" t="s">
        <v>4</v>
      </c>
      <c r="B31400" s="4" t="s">
        <v>5</v>
      </c>
      <c r="C31400" s="4" t="s">
        <v>13</v>
      </c>
      <c r="D31400" s="4" t="s">
        <v>22</v>
      </c>
      <c r="E31400" s="4" t="s">
        <v>22</v>
      </c>
      <c r="F31400" s="4" t="s">
        <v>22</v>
      </c>
    </row>
    <row r="31401" spans="1:9">
      <c r="A31401" t="n">
        <v>253264</v>
      </c>
      <c r="B31401" s="25" t="n">
        <v>45</v>
      </c>
      <c r="C31401" s="7" t="n">
        <v>9</v>
      </c>
      <c r="D31401" s="7" t="n">
        <v>0.0199999995529652</v>
      </c>
      <c r="E31401" s="7" t="n">
        <v>0.0199999995529652</v>
      </c>
      <c r="F31401" s="7" t="n">
        <v>0.300000011920929</v>
      </c>
    </row>
    <row r="31402" spans="1:9">
      <c r="A31402" t="s">
        <v>4</v>
      </c>
      <c r="B31402" s="4" t="s">
        <v>5</v>
      </c>
      <c r="C31402" s="4" t="s">
        <v>13</v>
      </c>
      <c r="D31402" s="4" t="s">
        <v>10</v>
      </c>
      <c r="E31402" s="4" t="s">
        <v>6</v>
      </c>
    </row>
    <row r="31403" spans="1:9">
      <c r="A31403" t="n">
        <v>253278</v>
      </c>
      <c r="B31403" s="40" t="n">
        <v>51</v>
      </c>
      <c r="C31403" s="7" t="n">
        <v>4</v>
      </c>
      <c r="D31403" s="7" t="n">
        <v>15</v>
      </c>
      <c r="E31403" s="7" t="s">
        <v>882</v>
      </c>
    </row>
    <row r="31404" spans="1:9">
      <c r="A31404" t="s">
        <v>4</v>
      </c>
      <c r="B31404" s="4" t="s">
        <v>5</v>
      </c>
      <c r="C31404" s="4" t="s">
        <v>10</v>
      </c>
    </row>
    <row r="31405" spans="1:9">
      <c r="A31405" t="n">
        <v>253291</v>
      </c>
      <c r="B31405" s="35" t="n">
        <v>16</v>
      </c>
      <c r="C31405" s="7" t="n">
        <v>0</v>
      </c>
    </row>
    <row r="31406" spans="1:9">
      <c r="A31406" t="s">
        <v>4</v>
      </c>
      <c r="B31406" s="4" t="s">
        <v>5</v>
      </c>
      <c r="C31406" s="4" t="s">
        <v>10</v>
      </c>
      <c r="D31406" s="4" t="s">
        <v>13</v>
      </c>
      <c r="E31406" s="4" t="s">
        <v>9</v>
      </c>
      <c r="F31406" s="4" t="s">
        <v>72</v>
      </c>
      <c r="G31406" s="4" t="s">
        <v>13</v>
      </c>
      <c r="H31406" s="4" t="s">
        <v>13</v>
      </c>
      <c r="I31406" s="4" t="s">
        <v>13</v>
      </c>
    </row>
    <row r="31407" spans="1:9">
      <c r="A31407" t="n">
        <v>253294</v>
      </c>
      <c r="B31407" s="52" t="n">
        <v>26</v>
      </c>
      <c r="C31407" s="7" t="n">
        <v>15</v>
      </c>
      <c r="D31407" s="7" t="n">
        <v>17</v>
      </c>
      <c r="E31407" s="7" t="n">
        <v>15360</v>
      </c>
      <c r="F31407" s="7" t="s">
        <v>1774</v>
      </c>
      <c r="G31407" s="7" t="n">
        <v>8</v>
      </c>
      <c r="H31407" s="7" t="n">
        <v>2</v>
      </c>
      <c r="I31407" s="7" t="n">
        <v>0</v>
      </c>
    </row>
    <row r="31408" spans="1:9">
      <c r="A31408" t="s">
        <v>4</v>
      </c>
      <c r="B31408" s="4" t="s">
        <v>5</v>
      </c>
      <c r="C31408" s="4" t="s">
        <v>10</v>
      </c>
    </row>
    <row r="31409" spans="1:9">
      <c r="A31409" t="n">
        <v>253320</v>
      </c>
      <c r="B31409" s="35" t="n">
        <v>16</v>
      </c>
      <c r="C31409" s="7" t="n">
        <v>1</v>
      </c>
    </row>
    <row r="31410" spans="1:9">
      <c r="A31410" t="s">
        <v>4</v>
      </c>
      <c r="B31410" s="4" t="s">
        <v>5</v>
      </c>
      <c r="C31410" s="4" t="s">
        <v>13</v>
      </c>
      <c r="D31410" s="4" t="s">
        <v>10</v>
      </c>
    </row>
    <row r="31411" spans="1:9">
      <c r="A31411" t="n">
        <v>253323</v>
      </c>
      <c r="B31411" s="14" t="n">
        <v>50</v>
      </c>
      <c r="C31411" s="7" t="n">
        <v>52</v>
      </c>
      <c r="D31411" s="7" t="n">
        <v>15360</v>
      </c>
    </row>
    <row r="31412" spans="1:9">
      <c r="A31412" t="s">
        <v>4</v>
      </c>
      <c r="B31412" s="4" t="s">
        <v>5</v>
      </c>
      <c r="C31412" s="4" t="s">
        <v>10</v>
      </c>
    </row>
    <row r="31413" spans="1:9">
      <c r="A31413" t="n">
        <v>253327</v>
      </c>
      <c r="B31413" s="35" t="n">
        <v>16</v>
      </c>
      <c r="C31413" s="7" t="n">
        <v>500</v>
      </c>
    </row>
    <row r="31414" spans="1:9">
      <c r="A31414" t="s">
        <v>4</v>
      </c>
      <c r="B31414" s="4" t="s">
        <v>5</v>
      </c>
      <c r="C31414" s="4" t="s">
        <v>10</v>
      </c>
      <c r="D31414" s="4" t="s">
        <v>13</v>
      </c>
    </row>
    <row r="31415" spans="1:9">
      <c r="A31415" t="n">
        <v>253330</v>
      </c>
      <c r="B31415" s="54" t="n">
        <v>89</v>
      </c>
      <c r="C31415" s="7" t="n">
        <v>65533</v>
      </c>
      <c r="D31415" s="7" t="n">
        <v>0</v>
      </c>
    </row>
    <row r="31416" spans="1:9">
      <c r="A31416" t="s">
        <v>4</v>
      </c>
      <c r="B31416" s="4" t="s">
        <v>5</v>
      </c>
      <c r="C31416" s="4" t="s">
        <v>10</v>
      </c>
      <c r="D31416" s="4" t="s">
        <v>13</v>
      </c>
    </row>
    <row r="31417" spans="1:9">
      <c r="A31417" t="n">
        <v>253334</v>
      </c>
      <c r="B31417" s="54" t="n">
        <v>89</v>
      </c>
      <c r="C31417" s="7" t="n">
        <v>65533</v>
      </c>
      <c r="D31417" s="7" t="n">
        <v>1</v>
      </c>
    </row>
    <row r="31418" spans="1:9">
      <c r="A31418" t="s">
        <v>4</v>
      </c>
      <c r="B31418" s="4" t="s">
        <v>5</v>
      </c>
      <c r="C31418" s="4" t="s">
        <v>20</v>
      </c>
    </row>
    <row r="31419" spans="1:9">
      <c r="A31419" t="n">
        <v>253338</v>
      </c>
      <c r="B31419" s="17" t="n">
        <v>3</v>
      </c>
      <c r="C31419" s="11" t="n">
        <f t="normal" ca="1">A31441</f>
        <v>0</v>
      </c>
    </row>
    <row r="31420" spans="1:9">
      <c r="A31420" t="s">
        <v>4</v>
      </c>
      <c r="B31420" s="4" t="s">
        <v>5</v>
      </c>
      <c r="C31420" s="4" t="s">
        <v>13</v>
      </c>
      <c r="D31420" s="4" t="s">
        <v>13</v>
      </c>
      <c r="E31420" s="4" t="s">
        <v>13</v>
      </c>
      <c r="F31420" s="4" t="s">
        <v>9</v>
      </c>
      <c r="G31420" s="4" t="s">
        <v>13</v>
      </c>
      <c r="H31420" s="4" t="s">
        <v>13</v>
      </c>
      <c r="I31420" s="4" t="s">
        <v>20</v>
      </c>
    </row>
    <row r="31421" spans="1:9">
      <c r="A31421" t="n">
        <v>253343</v>
      </c>
      <c r="B31421" s="10" t="n">
        <v>5</v>
      </c>
      <c r="C31421" s="7" t="n">
        <v>35</v>
      </c>
      <c r="D31421" s="7" t="n">
        <v>30</v>
      </c>
      <c r="E31421" s="7" t="n">
        <v>0</v>
      </c>
      <c r="F31421" s="7" t="n">
        <v>14</v>
      </c>
      <c r="G31421" s="7" t="n">
        <v>2</v>
      </c>
      <c r="H31421" s="7" t="n">
        <v>1</v>
      </c>
      <c r="I31421" s="11" t="n">
        <f t="normal" ca="1">A31441</f>
        <v>0</v>
      </c>
    </row>
    <row r="31422" spans="1:9">
      <c r="A31422" t="s">
        <v>4</v>
      </c>
      <c r="B31422" s="4" t="s">
        <v>5</v>
      </c>
      <c r="C31422" s="4" t="s">
        <v>13</v>
      </c>
      <c r="D31422" s="4" t="s">
        <v>22</v>
      </c>
      <c r="E31422" s="4" t="s">
        <v>22</v>
      </c>
      <c r="F31422" s="4" t="s">
        <v>22</v>
      </c>
    </row>
    <row r="31423" spans="1:9">
      <c r="A31423" t="n">
        <v>253357</v>
      </c>
      <c r="B31423" s="25" t="n">
        <v>45</v>
      </c>
      <c r="C31423" s="7" t="n">
        <v>9</v>
      </c>
      <c r="D31423" s="7" t="n">
        <v>0.0199999995529652</v>
      </c>
      <c r="E31423" s="7" t="n">
        <v>0.0199999995529652</v>
      </c>
      <c r="F31423" s="7" t="n">
        <v>0.300000011920929</v>
      </c>
    </row>
    <row r="31424" spans="1:9">
      <c r="A31424" t="s">
        <v>4</v>
      </c>
      <c r="B31424" s="4" t="s">
        <v>5</v>
      </c>
      <c r="C31424" s="4" t="s">
        <v>13</v>
      </c>
      <c r="D31424" s="4" t="s">
        <v>10</v>
      </c>
      <c r="E31424" s="4" t="s">
        <v>6</v>
      </c>
    </row>
    <row r="31425" spans="1:9">
      <c r="A31425" t="n">
        <v>253371</v>
      </c>
      <c r="B31425" s="40" t="n">
        <v>51</v>
      </c>
      <c r="C31425" s="7" t="n">
        <v>4</v>
      </c>
      <c r="D31425" s="7" t="n">
        <v>14</v>
      </c>
      <c r="E31425" s="7" t="s">
        <v>435</v>
      </c>
    </row>
    <row r="31426" spans="1:9">
      <c r="A31426" t="s">
        <v>4</v>
      </c>
      <c r="B31426" s="4" t="s">
        <v>5</v>
      </c>
      <c r="C31426" s="4" t="s">
        <v>10</v>
      </c>
    </row>
    <row r="31427" spans="1:9">
      <c r="A31427" t="n">
        <v>253384</v>
      </c>
      <c r="B31427" s="35" t="n">
        <v>16</v>
      </c>
      <c r="C31427" s="7" t="n">
        <v>0</v>
      </c>
    </row>
    <row r="31428" spans="1:9">
      <c r="A31428" t="s">
        <v>4</v>
      </c>
      <c r="B31428" s="4" t="s">
        <v>5</v>
      </c>
      <c r="C31428" s="4" t="s">
        <v>10</v>
      </c>
      <c r="D31428" s="4" t="s">
        <v>13</v>
      </c>
      <c r="E31428" s="4" t="s">
        <v>9</v>
      </c>
      <c r="F31428" s="4" t="s">
        <v>72</v>
      </c>
      <c r="G31428" s="4" t="s">
        <v>13</v>
      </c>
      <c r="H31428" s="4" t="s">
        <v>13</v>
      </c>
      <c r="I31428" s="4" t="s">
        <v>13</v>
      </c>
    </row>
    <row r="31429" spans="1:9">
      <c r="A31429" t="n">
        <v>253387</v>
      </c>
      <c r="B31429" s="52" t="n">
        <v>26</v>
      </c>
      <c r="C31429" s="7" t="n">
        <v>14</v>
      </c>
      <c r="D31429" s="7" t="n">
        <v>17</v>
      </c>
      <c r="E31429" s="7" t="n">
        <v>13346</v>
      </c>
      <c r="F31429" s="7" t="s">
        <v>1775</v>
      </c>
      <c r="G31429" s="7" t="n">
        <v>8</v>
      </c>
      <c r="H31429" s="7" t="n">
        <v>2</v>
      </c>
      <c r="I31429" s="7" t="n">
        <v>0</v>
      </c>
    </row>
    <row r="31430" spans="1:9">
      <c r="A31430" t="s">
        <v>4</v>
      </c>
      <c r="B31430" s="4" t="s">
        <v>5</v>
      </c>
      <c r="C31430" s="4" t="s">
        <v>10</v>
      </c>
    </row>
    <row r="31431" spans="1:9">
      <c r="A31431" t="n">
        <v>253420</v>
      </c>
      <c r="B31431" s="35" t="n">
        <v>16</v>
      </c>
      <c r="C31431" s="7" t="n">
        <v>1</v>
      </c>
    </row>
    <row r="31432" spans="1:9">
      <c r="A31432" t="s">
        <v>4</v>
      </c>
      <c r="B31432" s="4" t="s">
        <v>5</v>
      </c>
      <c r="C31432" s="4" t="s">
        <v>13</v>
      </c>
      <c r="D31432" s="4" t="s">
        <v>10</v>
      </c>
    </row>
    <row r="31433" spans="1:9">
      <c r="A31433" t="n">
        <v>253423</v>
      </c>
      <c r="B31433" s="14" t="n">
        <v>50</v>
      </c>
      <c r="C31433" s="7" t="n">
        <v>52</v>
      </c>
      <c r="D31433" s="7" t="n">
        <v>13346</v>
      </c>
    </row>
    <row r="31434" spans="1:9">
      <c r="A31434" t="s">
        <v>4</v>
      </c>
      <c r="B31434" s="4" t="s">
        <v>5</v>
      </c>
      <c r="C31434" s="4" t="s">
        <v>10</v>
      </c>
    </row>
    <row r="31435" spans="1:9">
      <c r="A31435" t="n">
        <v>253427</v>
      </c>
      <c r="B31435" s="35" t="n">
        <v>16</v>
      </c>
      <c r="C31435" s="7" t="n">
        <v>500</v>
      </c>
    </row>
    <row r="31436" spans="1:9">
      <c r="A31436" t="s">
        <v>4</v>
      </c>
      <c r="B31436" s="4" t="s">
        <v>5</v>
      </c>
      <c r="C31436" s="4" t="s">
        <v>10</v>
      </c>
      <c r="D31436" s="4" t="s">
        <v>13</v>
      </c>
    </row>
    <row r="31437" spans="1:9">
      <c r="A31437" t="n">
        <v>253430</v>
      </c>
      <c r="B31437" s="54" t="n">
        <v>89</v>
      </c>
      <c r="C31437" s="7" t="n">
        <v>65533</v>
      </c>
      <c r="D31437" s="7" t="n">
        <v>0</v>
      </c>
    </row>
    <row r="31438" spans="1:9">
      <c r="A31438" t="s">
        <v>4</v>
      </c>
      <c r="B31438" s="4" t="s">
        <v>5</v>
      </c>
      <c r="C31438" s="4" t="s">
        <v>10</v>
      </c>
      <c r="D31438" s="4" t="s">
        <v>13</v>
      </c>
    </row>
    <row r="31439" spans="1:9">
      <c r="A31439" t="n">
        <v>253434</v>
      </c>
      <c r="B31439" s="54" t="n">
        <v>89</v>
      </c>
      <c r="C31439" s="7" t="n">
        <v>65533</v>
      </c>
      <c r="D31439" s="7" t="n">
        <v>1</v>
      </c>
    </row>
    <row r="31440" spans="1:9">
      <c r="A31440" t="s">
        <v>4</v>
      </c>
      <c r="B31440" s="4" t="s">
        <v>5</v>
      </c>
      <c r="C31440" s="4" t="s">
        <v>10</v>
      </c>
    </row>
    <row r="31441" spans="1:9">
      <c r="A31441" t="n">
        <v>253438</v>
      </c>
      <c r="B31441" s="35" t="n">
        <v>16</v>
      </c>
      <c r="C31441" s="7" t="n">
        <v>1000</v>
      </c>
    </row>
    <row r="31442" spans="1:9">
      <c r="A31442" t="s">
        <v>4</v>
      </c>
      <c r="B31442" s="4" t="s">
        <v>5</v>
      </c>
      <c r="C31442" s="4" t="s">
        <v>10</v>
      </c>
    </row>
    <row r="31443" spans="1:9">
      <c r="A31443" t="n">
        <v>253441</v>
      </c>
      <c r="B31443" s="15" t="n">
        <v>13</v>
      </c>
      <c r="C31443" s="7" t="n">
        <v>13</v>
      </c>
    </row>
    <row r="31444" spans="1:9">
      <c r="A31444" t="s">
        <v>4</v>
      </c>
      <c r="B31444" s="4" t="s">
        <v>5</v>
      </c>
      <c r="C31444" s="4" t="s">
        <v>13</v>
      </c>
      <c r="D31444" s="4" t="s">
        <v>10</v>
      </c>
      <c r="E31444" s="4" t="s">
        <v>13</v>
      </c>
      <c r="F31444" s="4" t="s">
        <v>10</v>
      </c>
      <c r="G31444" s="4" t="s">
        <v>13</v>
      </c>
      <c r="H31444" s="4" t="s">
        <v>13</v>
      </c>
      <c r="I31444" s="4" t="s">
        <v>10</v>
      </c>
      <c r="J31444" s="4" t="s">
        <v>13</v>
      </c>
      <c r="K31444" s="4" t="s">
        <v>13</v>
      </c>
      <c r="L31444" s="4" t="s">
        <v>20</v>
      </c>
    </row>
    <row r="31445" spans="1:9">
      <c r="A31445" t="n">
        <v>253444</v>
      </c>
      <c r="B31445" s="10" t="n">
        <v>5</v>
      </c>
      <c r="C31445" s="7" t="n">
        <v>30</v>
      </c>
      <c r="D31445" s="7" t="n">
        <v>8529</v>
      </c>
      <c r="E31445" s="7" t="n">
        <v>30</v>
      </c>
      <c r="F31445" s="7" t="n">
        <v>8530</v>
      </c>
      <c r="G31445" s="7" t="n">
        <v>11</v>
      </c>
      <c r="H31445" s="7" t="n">
        <v>30</v>
      </c>
      <c r="I31445" s="7" t="n">
        <v>8531</v>
      </c>
      <c r="J31445" s="7" t="n">
        <v>11</v>
      </c>
      <c r="K31445" s="7" t="n">
        <v>1</v>
      </c>
      <c r="L31445" s="11" t="n">
        <f t="normal" ca="1">A31449</f>
        <v>0</v>
      </c>
    </row>
    <row r="31446" spans="1:9">
      <c r="A31446" t="s">
        <v>4</v>
      </c>
      <c r="B31446" s="4" t="s">
        <v>5</v>
      </c>
      <c r="C31446" s="4" t="s">
        <v>10</v>
      </c>
    </row>
    <row r="31447" spans="1:9">
      <c r="A31447" t="n">
        <v>253461</v>
      </c>
      <c r="B31447" s="12" t="n">
        <v>12</v>
      </c>
      <c r="C31447" s="7" t="n">
        <v>13</v>
      </c>
    </row>
    <row r="31448" spans="1:9">
      <c r="A31448" t="s">
        <v>4</v>
      </c>
      <c r="B31448" s="4" t="s">
        <v>5</v>
      </c>
      <c r="C31448" s="4" t="s">
        <v>13</v>
      </c>
      <c r="D31448" s="4" t="s">
        <v>13</v>
      </c>
      <c r="E31448" s="4" t="s">
        <v>10</v>
      </c>
      <c r="F31448" s="4" t="s">
        <v>10</v>
      </c>
      <c r="G31448" s="4" t="s">
        <v>10</v>
      </c>
      <c r="H31448" s="4" t="s">
        <v>10</v>
      </c>
      <c r="I31448" s="4" t="s">
        <v>10</v>
      </c>
      <c r="J31448" s="4" t="s">
        <v>10</v>
      </c>
      <c r="K31448" s="4" t="s">
        <v>10</v>
      </c>
      <c r="L31448" s="4" t="s">
        <v>10</v>
      </c>
      <c r="M31448" s="4" t="s">
        <v>10</v>
      </c>
      <c r="N31448" s="4" t="s">
        <v>10</v>
      </c>
      <c r="O31448" s="4" t="s">
        <v>10</v>
      </c>
      <c r="P31448" s="4" t="s">
        <v>10</v>
      </c>
      <c r="Q31448" s="4" t="s">
        <v>10</v>
      </c>
      <c r="R31448" s="4" t="s">
        <v>10</v>
      </c>
      <c r="S31448" s="4" t="s">
        <v>10</v>
      </c>
      <c r="T31448" s="4" t="s">
        <v>10</v>
      </c>
    </row>
    <row r="31449" spans="1:9">
      <c r="A31449" t="n">
        <v>253464</v>
      </c>
      <c r="B31449" s="110" t="n">
        <v>154</v>
      </c>
      <c r="C31449" s="7" t="n">
        <v>0</v>
      </c>
      <c r="D31449" s="7" t="n">
        <v>0</v>
      </c>
      <c r="E31449" s="7" t="n">
        <v>1</v>
      </c>
      <c r="F31449" s="7" t="n">
        <v>2</v>
      </c>
      <c r="G31449" s="7" t="n">
        <v>3</v>
      </c>
      <c r="H31449" s="7" t="n">
        <v>4</v>
      </c>
      <c r="I31449" s="7" t="n">
        <v>5</v>
      </c>
      <c r="J31449" s="7" t="n">
        <v>6</v>
      </c>
      <c r="K31449" s="7" t="n">
        <v>7</v>
      </c>
      <c r="L31449" s="7" t="n">
        <v>8</v>
      </c>
      <c r="M31449" s="7" t="n">
        <v>9</v>
      </c>
      <c r="N31449" s="7" t="n">
        <v>11</v>
      </c>
      <c r="O31449" s="7" t="n">
        <v>65533</v>
      </c>
      <c r="P31449" s="7" t="n">
        <v>65533</v>
      </c>
      <c r="Q31449" s="7" t="n">
        <v>65533</v>
      </c>
      <c r="R31449" s="7" t="n">
        <v>65533</v>
      </c>
      <c r="S31449" s="7" t="n">
        <v>65533</v>
      </c>
      <c r="T31449" s="7" t="n">
        <v>65533</v>
      </c>
    </row>
    <row r="31450" spans="1:9">
      <c r="A31450" t="s">
        <v>4</v>
      </c>
      <c r="B31450" s="4" t="s">
        <v>5</v>
      </c>
      <c r="C31450" s="4" t="s">
        <v>13</v>
      </c>
      <c r="D31450" s="4" t="s">
        <v>10</v>
      </c>
      <c r="E31450" s="4" t="s">
        <v>10</v>
      </c>
      <c r="F31450" s="4" t="s">
        <v>13</v>
      </c>
    </row>
    <row r="31451" spans="1:9">
      <c r="A31451" t="n">
        <v>253499</v>
      </c>
      <c r="B31451" s="29" t="n">
        <v>25</v>
      </c>
      <c r="C31451" s="7" t="n">
        <v>1</v>
      </c>
      <c r="D31451" s="7" t="n">
        <v>65535</v>
      </c>
      <c r="E31451" s="7" t="n">
        <v>500</v>
      </c>
      <c r="F31451" s="7" t="n">
        <v>5</v>
      </c>
    </row>
    <row r="31452" spans="1:9">
      <c r="A31452" t="s">
        <v>4</v>
      </c>
      <c r="B31452" s="4" t="s">
        <v>5</v>
      </c>
      <c r="C31452" s="4" t="s">
        <v>13</v>
      </c>
      <c r="D31452" s="4" t="s">
        <v>10</v>
      </c>
      <c r="E31452" s="4" t="s">
        <v>13</v>
      </c>
      <c r="F31452" s="4" t="s">
        <v>10</v>
      </c>
      <c r="G31452" s="4" t="s">
        <v>13</v>
      </c>
      <c r="H31452" s="4" t="s">
        <v>13</v>
      </c>
      <c r="I31452" s="4" t="s">
        <v>13</v>
      </c>
      <c r="J31452" s="4" t="s">
        <v>9</v>
      </c>
      <c r="K31452" s="4" t="s">
        <v>13</v>
      </c>
      <c r="L31452" s="4" t="s">
        <v>13</v>
      </c>
      <c r="M31452" s="4" t="s">
        <v>13</v>
      </c>
      <c r="N31452" s="4" t="s">
        <v>13</v>
      </c>
      <c r="O31452" s="4" t="s">
        <v>20</v>
      </c>
    </row>
    <row r="31453" spans="1:9">
      <c r="A31453" t="n">
        <v>253506</v>
      </c>
      <c r="B31453" s="10" t="n">
        <v>5</v>
      </c>
      <c r="C31453" s="7" t="n">
        <v>30</v>
      </c>
      <c r="D31453" s="7" t="n">
        <v>8520</v>
      </c>
      <c r="E31453" s="7" t="n">
        <v>30</v>
      </c>
      <c r="F31453" s="7" t="n">
        <v>13</v>
      </c>
      <c r="G31453" s="7" t="n">
        <v>35</v>
      </c>
      <c r="H31453" s="7" t="n">
        <v>30</v>
      </c>
      <c r="I31453" s="7" t="n">
        <v>0</v>
      </c>
      <c r="J31453" s="7" t="n">
        <v>1</v>
      </c>
      <c r="K31453" s="7" t="n">
        <v>2</v>
      </c>
      <c r="L31453" s="7" t="n">
        <v>9</v>
      </c>
      <c r="M31453" s="7" t="n">
        <v>11</v>
      </c>
      <c r="N31453" s="7" t="n">
        <v>1</v>
      </c>
      <c r="O31453" s="11" t="n">
        <f t="normal" ca="1">A31475</f>
        <v>0</v>
      </c>
    </row>
    <row r="31454" spans="1:9">
      <c r="A31454" t="s">
        <v>4</v>
      </c>
      <c r="B31454" s="4" t="s">
        <v>5</v>
      </c>
      <c r="C31454" s="4" t="s">
        <v>13</v>
      </c>
      <c r="D31454" s="4" t="s">
        <v>22</v>
      </c>
      <c r="E31454" s="4" t="s">
        <v>22</v>
      </c>
      <c r="F31454" s="4" t="s">
        <v>22</v>
      </c>
    </row>
    <row r="31455" spans="1:9">
      <c r="A31455" t="n">
        <v>253528</v>
      </c>
      <c r="B31455" s="25" t="n">
        <v>45</v>
      </c>
      <c r="C31455" s="7" t="n">
        <v>9</v>
      </c>
      <c r="D31455" s="7" t="n">
        <v>0.0199999995529652</v>
      </c>
      <c r="E31455" s="7" t="n">
        <v>0.0199999995529652</v>
      </c>
      <c r="F31455" s="7" t="n">
        <v>1.5</v>
      </c>
    </row>
    <row r="31456" spans="1:9">
      <c r="A31456" t="s">
        <v>4</v>
      </c>
      <c r="B31456" s="4" t="s">
        <v>5</v>
      </c>
      <c r="C31456" s="4" t="s">
        <v>13</v>
      </c>
      <c r="D31456" s="4" t="s">
        <v>10</v>
      </c>
      <c r="E31456" s="4" t="s">
        <v>6</v>
      </c>
    </row>
    <row r="31457" spans="1:20">
      <c r="A31457" t="n">
        <v>253542</v>
      </c>
      <c r="B31457" s="40" t="n">
        <v>51</v>
      </c>
      <c r="C31457" s="7" t="n">
        <v>4</v>
      </c>
      <c r="D31457" s="7" t="n">
        <v>1</v>
      </c>
      <c r="E31457" s="7" t="s">
        <v>1143</v>
      </c>
    </row>
    <row r="31458" spans="1:20">
      <c r="A31458" t="s">
        <v>4</v>
      </c>
      <c r="B31458" s="4" t="s">
        <v>5</v>
      </c>
      <c r="C31458" s="4" t="s">
        <v>10</v>
      </c>
    </row>
    <row r="31459" spans="1:20">
      <c r="A31459" t="n">
        <v>253556</v>
      </c>
      <c r="B31459" s="35" t="n">
        <v>16</v>
      </c>
      <c r="C31459" s="7" t="n">
        <v>0</v>
      </c>
    </row>
    <row r="31460" spans="1:20">
      <c r="A31460" t="s">
        <v>4</v>
      </c>
      <c r="B31460" s="4" t="s">
        <v>5</v>
      </c>
      <c r="C31460" s="4" t="s">
        <v>10</v>
      </c>
      <c r="D31460" s="4" t="s">
        <v>13</v>
      </c>
      <c r="E31460" s="4" t="s">
        <v>9</v>
      </c>
      <c r="F31460" s="4" t="s">
        <v>72</v>
      </c>
      <c r="G31460" s="4" t="s">
        <v>13</v>
      </c>
      <c r="H31460" s="4" t="s">
        <v>13</v>
      </c>
      <c r="I31460" s="4" t="s">
        <v>13</v>
      </c>
    </row>
    <row r="31461" spans="1:20">
      <c r="A31461" t="n">
        <v>253559</v>
      </c>
      <c r="B31461" s="52" t="n">
        <v>26</v>
      </c>
      <c r="C31461" s="7" t="n">
        <v>1</v>
      </c>
      <c r="D31461" s="7" t="n">
        <v>17</v>
      </c>
      <c r="E31461" s="7" t="n">
        <v>1380</v>
      </c>
      <c r="F31461" s="7" t="s">
        <v>1776</v>
      </c>
      <c r="G31461" s="7" t="n">
        <v>8</v>
      </c>
      <c r="H31461" s="7" t="n">
        <v>2</v>
      </c>
      <c r="I31461" s="7" t="n">
        <v>0</v>
      </c>
    </row>
    <row r="31462" spans="1:20">
      <c r="A31462" t="s">
        <v>4</v>
      </c>
      <c r="B31462" s="4" t="s">
        <v>5</v>
      </c>
      <c r="C31462" s="4" t="s">
        <v>10</v>
      </c>
    </row>
    <row r="31463" spans="1:20">
      <c r="A31463" t="n">
        <v>253588</v>
      </c>
      <c r="B31463" s="35" t="n">
        <v>16</v>
      </c>
      <c r="C31463" s="7" t="n">
        <v>1</v>
      </c>
    </row>
    <row r="31464" spans="1:20">
      <c r="A31464" t="s">
        <v>4</v>
      </c>
      <c r="B31464" s="4" t="s">
        <v>5</v>
      </c>
      <c r="C31464" s="4" t="s">
        <v>13</v>
      </c>
      <c r="D31464" s="4" t="s">
        <v>10</v>
      </c>
    </row>
    <row r="31465" spans="1:20">
      <c r="A31465" t="n">
        <v>253591</v>
      </c>
      <c r="B31465" s="14" t="n">
        <v>50</v>
      </c>
      <c r="C31465" s="7" t="n">
        <v>52</v>
      </c>
      <c r="D31465" s="7" t="n">
        <v>1380</v>
      </c>
    </row>
    <row r="31466" spans="1:20">
      <c r="A31466" t="s">
        <v>4</v>
      </c>
      <c r="B31466" s="4" t="s">
        <v>5</v>
      </c>
      <c r="C31466" s="4" t="s">
        <v>10</v>
      </c>
    </row>
    <row r="31467" spans="1:20">
      <c r="A31467" t="n">
        <v>253595</v>
      </c>
      <c r="B31467" s="35" t="n">
        <v>16</v>
      </c>
      <c r="C31467" s="7" t="n">
        <v>500</v>
      </c>
    </row>
    <row r="31468" spans="1:20">
      <c r="A31468" t="s">
        <v>4</v>
      </c>
      <c r="B31468" s="4" t="s">
        <v>5</v>
      </c>
      <c r="C31468" s="4" t="s">
        <v>10</v>
      </c>
      <c r="D31468" s="4" t="s">
        <v>13</v>
      </c>
    </row>
    <row r="31469" spans="1:20">
      <c r="A31469" t="n">
        <v>253598</v>
      </c>
      <c r="B31469" s="54" t="n">
        <v>89</v>
      </c>
      <c r="C31469" s="7" t="n">
        <v>65533</v>
      </c>
      <c r="D31469" s="7" t="n">
        <v>0</v>
      </c>
    </row>
    <row r="31470" spans="1:20">
      <c r="A31470" t="s">
        <v>4</v>
      </c>
      <c r="B31470" s="4" t="s">
        <v>5</v>
      </c>
      <c r="C31470" s="4" t="s">
        <v>10</v>
      </c>
      <c r="D31470" s="4" t="s">
        <v>13</v>
      </c>
    </row>
    <row r="31471" spans="1:20">
      <c r="A31471" t="n">
        <v>253602</v>
      </c>
      <c r="B31471" s="54" t="n">
        <v>89</v>
      </c>
      <c r="C31471" s="7" t="n">
        <v>65533</v>
      </c>
      <c r="D31471" s="7" t="n">
        <v>1</v>
      </c>
    </row>
    <row r="31472" spans="1:20">
      <c r="A31472" t="s">
        <v>4</v>
      </c>
      <c r="B31472" s="4" t="s">
        <v>5</v>
      </c>
      <c r="C31472" s="4" t="s">
        <v>20</v>
      </c>
    </row>
    <row r="31473" spans="1:9">
      <c r="A31473" t="n">
        <v>253606</v>
      </c>
      <c r="B31473" s="17" t="n">
        <v>3</v>
      </c>
      <c r="C31473" s="11" t="n">
        <f t="normal" ca="1">A31669</f>
        <v>0</v>
      </c>
    </row>
    <row r="31474" spans="1:9">
      <c r="A31474" t="s">
        <v>4</v>
      </c>
      <c r="B31474" s="4" t="s">
        <v>5</v>
      </c>
      <c r="C31474" s="4" t="s">
        <v>13</v>
      </c>
      <c r="D31474" s="4" t="s">
        <v>10</v>
      </c>
      <c r="E31474" s="4" t="s">
        <v>13</v>
      </c>
      <c r="F31474" s="4" t="s">
        <v>10</v>
      </c>
      <c r="G31474" s="4" t="s">
        <v>13</v>
      </c>
      <c r="H31474" s="4" t="s">
        <v>13</v>
      </c>
      <c r="I31474" s="4" t="s">
        <v>13</v>
      </c>
      <c r="J31474" s="4" t="s">
        <v>9</v>
      </c>
      <c r="K31474" s="4" t="s">
        <v>13</v>
      </c>
      <c r="L31474" s="4" t="s">
        <v>13</v>
      </c>
      <c r="M31474" s="4" t="s">
        <v>13</v>
      </c>
      <c r="N31474" s="4" t="s">
        <v>13</v>
      </c>
      <c r="O31474" s="4" t="s">
        <v>20</v>
      </c>
    </row>
    <row r="31475" spans="1:9">
      <c r="A31475" t="n">
        <v>253611</v>
      </c>
      <c r="B31475" s="10" t="n">
        <v>5</v>
      </c>
      <c r="C31475" s="7" t="n">
        <v>30</v>
      </c>
      <c r="D31475" s="7" t="n">
        <v>8521</v>
      </c>
      <c r="E31475" s="7" t="n">
        <v>30</v>
      </c>
      <c r="F31475" s="7" t="n">
        <v>13</v>
      </c>
      <c r="G31475" s="7" t="n">
        <v>35</v>
      </c>
      <c r="H31475" s="7" t="n">
        <v>30</v>
      </c>
      <c r="I31475" s="7" t="n">
        <v>0</v>
      </c>
      <c r="J31475" s="7" t="n">
        <v>2</v>
      </c>
      <c r="K31475" s="7" t="n">
        <v>2</v>
      </c>
      <c r="L31475" s="7" t="n">
        <v>9</v>
      </c>
      <c r="M31475" s="7" t="n">
        <v>11</v>
      </c>
      <c r="N31475" s="7" t="n">
        <v>1</v>
      </c>
      <c r="O31475" s="11" t="n">
        <f t="normal" ca="1">A31497</f>
        <v>0</v>
      </c>
    </row>
    <row r="31476" spans="1:9">
      <c r="A31476" t="s">
        <v>4</v>
      </c>
      <c r="B31476" s="4" t="s">
        <v>5</v>
      </c>
      <c r="C31476" s="4" t="s">
        <v>13</v>
      </c>
      <c r="D31476" s="4" t="s">
        <v>22</v>
      </c>
      <c r="E31476" s="4" t="s">
        <v>22</v>
      </c>
      <c r="F31476" s="4" t="s">
        <v>22</v>
      </c>
    </row>
    <row r="31477" spans="1:9">
      <c r="A31477" t="n">
        <v>253633</v>
      </c>
      <c r="B31477" s="25" t="n">
        <v>45</v>
      </c>
      <c r="C31477" s="7" t="n">
        <v>9</v>
      </c>
      <c r="D31477" s="7" t="n">
        <v>0.0199999995529652</v>
      </c>
      <c r="E31477" s="7" t="n">
        <v>0.0199999995529652</v>
      </c>
      <c r="F31477" s="7" t="n">
        <v>1.5</v>
      </c>
    </row>
    <row r="31478" spans="1:9">
      <c r="A31478" t="s">
        <v>4</v>
      </c>
      <c r="B31478" s="4" t="s">
        <v>5</v>
      </c>
      <c r="C31478" s="4" t="s">
        <v>13</v>
      </c>
      <c r="D31478" s="4" t="s">
        <v>10</v>
      </c>
      <c r="E31478" s="4" t="s">
        <v>6</v>
      </c>
    </row>
    <row r="31479" spans="1:9">
      <c r="A31479" t="n">
        <v>253647</v>
      </c>
      <c r="B31479" s="40" t="n">
        <v>51</v>
      </c>
      <c r="C31479" s="7" t="n">
        <v>4</v>
      </c>
      <c r="D31479" s="7" t="n">
        <v>2</v>
      </c>
      <c r="E31479" s="7" t="s">
        <v>1141</v>
      </c>
    </row>
    <row r="31480" spans="1:9">
      <c r="A31480" t="s">
        <v>4</v>
      </c>
      <c r="B31480" s="4" t="s">
        <v>5</v>
      </c>
      <c r="C31480" s="4" t="s">
        <v>10</v>
      </c>
    </row>
    <row r="31481" spans="1:9">
      <c r="A31481" t="n">
        <v>253661</v>
      </c>
      <c r="B31481" s="35" t="n">
        <v>16</v>
      </c>
      <c r="C31481" s="7" t="n">
        <v>0</v>
      </c>
    </row>
    <row r="31482" spans="1:9">
      <c r="A31482" t="s">
        <v>4</v>
      </c>
      <c r="B31482" s="4" t="s">
        <v>5</v>
      </c>
      <c r="C31482" s="4" t="s">
        <v>10</v>
      </c>
      <c r="D31482" s="4" t="s">
        <v>13</v>
      </c>
      <c r="E31482" s="4" t="s">
        <v>9</v>
      </c>
      <c r="F31482" s="4" t="s">
        <v>72</v>
      </c>
      <c r="G31482" s="4" t="s">
        <v>13</v>
      </c>
      <c r="H31482" s="4" t="s">
        <v>13</v>
      </c>
      <c r="I31482" s="4" t="s">
        <v>13</v>
      </c>
    </row>
    <row r="31483" spans="1:9">
      <c r="A31483" t="n">
        <v>253664</v>
      </c>
      <c r="B31483" s="52" t="n">
        <v>26</v>
      </c>
      <c r="C31483" s="7" t="n">
        <v>2</v>
      </c>
      <c r="D31483" s="7" t="n">
        <v>17</v>
      </c>
      <c r="E31483" s="7" t="n">
        <v>6394</v>
      </c>
      <c r="F31483" s="7" t="s">
        <v>1776</v>
      </c>
      <c r="G31483" s="7" t="n">
        <v>8</v>
      </c>
      <c r="H31483" s="7" t="n">
        <v>2</v>
      </c>
      <c r="I31483" s="7" t="n">
        <v>0</v>
      </c>
    </row>
    <row r="31484" spans="1:9">
      <c r="A31484" t="s">
        <v>4</v>
      </c>
      <c r="B31484" s="4" t="s">
        <v>5</v>
      </c>
      <c r="C31484" s="4" t="s">
        <v>10</v>
      </c>
    </row>
    <row r="31485" spans="1:9">
      <c r="A31485" t="n">
        <v>253693</v>
      </c>
      <c r="B31485" s="35" t="n">
        <v>16</v>
      </c>
      <c r="C31485" s="7" t="n">
        <v>1</v>
      </c>
    </row>
    <row r="31486" spans="1:9">
      <c r="A31486" t="s">
        <v>4</v>
      </c>
      <c r="B31486" s="4" t="s">
        <v>5</v>
      </c>
      <c r="C31486" s="4" t="s">
        <v>13</v>
      </c>
      <c r="D31486" s="4" t="s">
        <v>10</v>
      </c>
    </row>
    <row r="31487" spans="1:9">
      <c r="A31487" t="n">
        <v>253696</v>
      </c>
      <c r="B31487" s="14" t="n">
        <v>50</v>
      </c>
      <c r="C31487" s="7" t="n">
        <v>52</v>
      </c>
      <c r="D31487" s="7" t="n">
        <v>6394</v>
      </c>
    </row>
    <row r="31488" spans="1:9">
      <c r="A31488" t="s">
        <v>4</v>
      </c>
      <c r="B31488" s="4" t="s">
        <v>5</v>
      </c>
      <c r="C31488" s="4" t="s">
        <v>10</v>
      </c>
    </row>
    <row r="31489" spans="1:15">
      <c r="A31489" t="n">
        <v>253700</v>
      </c>
      <c r="B31489" s="35" t="n">
        <v>16</v>
      </c>
      <c r="C31489" s="7" t="n">
        <v>500</v>
      </c>
    </row>
    <row r="31490" spans="1:15">
      <c r="A31490" t="s">
        <v>4</v>
      </c>
      <c r="B31490" s="4" t="s">
        <v>5</v>
      </c>
      <c r="C31490" s="4" t="s">
        <v>10</v>
      </c>
      <c r="D31490" s="4" t="s">
        <v>13</v>
      </c>
    </row>
    <row r="31491" spans="1:15">
      <c r="A31491" t="n">
        <v>253703</v>
      </c>
      <c r="B31491" s="54" t="n">
        <v>89</v>
      </c>
      <c r="C31491" s="7" t="n">
        <v>65533</v>
      </c>
      <c r="D31491" s="7" t="n">
        <v>0</v>
      </c>
    </row>
    <row r="31492" spans="1:15">
      <c r="A31492" t="s">
        <v>4</v>
      </c>
      <c r="B31492" s="4" t="s">
        <v>5</v>
      </c>
      <c r="C31492" s="4" t="s">
        <v>10</v>
      </c>
      <c r="D31492" s="4" t="s">
        <v>13</v>
      </c>
    </row>
    <row r="31493" spans="1:15">
      <c r="A31493" t="n">
        <v>253707</v>
      </c>
      <c r="B31493" s="54" t="n">
        <v>89</v>
      </c>
      <c r="C31493" s="7" t="n">
        <v>65533</v>
      </c>
      <c r="D31493" s="7" t="n">
        <v>1</v>
      </c>
    </row>
    <row r="31494" spans="1:15">
      <c r="A31494" t="s">
        <v>4</v>
      </c>
      <c r="B31494" s="4" t="s">
        <v>5</v>
      </c>
      <c r="C31494" s="4" t="s">
        <v>20</v>
      </c>
    </row>
    <row r="31495" spans="1:15">
      <c r="A31495" t="n">
        <v>253711</v>
      </c>
      <c r="B31495" s="17" t="n">
        <v>3</v>
      </c>
      <c r="C31495" s="11" t="n">
        <f t="normal" ca="1">A31669</f>
        <v>0</v>
      </c>
    </row>
    <row r="31496" spans="1:15">
      <c r="A31496" t="s">
        <v>4</v>
      </c>
      <c r="B31496" s="4" t="s">
        <v>5</v>
      </c>
      <c r="C31496" s="4" t="s">
        <v>13</v>
      </c>
      <c r="D31496" s="4" t="s">
        <v>10</v>
      </c>
      <c r="E31496" s="4" t="s">
        <v>13</v>
      </c>
      <c r="F31496" s="4" t="s">
        <v>10</v>
      </c>
      <c r="G31496" s="4" t="s">
        <v>13</v>
      </c>
      <c r="H31496" s="4" t="s">
        <v>13</v>
      </c>
      <c r="I31496" s="4" t="s">
        <v>13</v>
      </c>
      <c r="J31496" s="4" t="s">
        <v>9</v>
      </c>
      <c r="K31496" s="4" t="s">
        <v>13</v>
      </c>
      <c r="L31496" s="4" t="s">
        <v>13</v>
      </c>
      <c r="M31496" s="4" t="s">
        <v>13</v>
      </c>
      <c r="N31496" s="4" t="s">
        <v>13</v>
      </c>
      <c r="O31496" s="4" t="s">
        <v>20</v>
      </c>
    </row>
    <row r="31497" spans="1:15">
      <c r="A31497" t="n">
        <v>253716</v>
      </c>
      <c r="B31497" s="10" t="n">
        <v>5</v>
      </c>
      <c r="C31497" s="7" t="n">
        <v>30</v>
      </c>
      <c r="D31497" s="7" t="n">
        <v>8522</v>
      </c>
      <c r="E31497" s="7" t="n">
        <v>30</v>
      </c>
      <c r="F31497" s="7" t="n">
        <v>13</v>
      </c>
      <c r="G31497" s="7" t="n">
        <v>35</v>
      </c>
      <c r="H31497" s="7" t="n">
        <v>30</v>
      </c>
      <c r="I31497" s="7" t="n">
        <v>0</v>
      </c>
      <c r="J31497" s="7" t="n">
        <v>3</v>
      </c>
      <c r="K31497" s="7" t="n">
        <v>2</v>
      </c>
      <c r="L31497" s="7" t="n">
        <v>9</v>
      </c>
      <c r="M31497" s="7" t="n">
        <v>11</v>
      </c>
      <c r="N31497" s="7" t="n">
        <v>1</v>
      </c>
      <c r="O31497" s="11" t="n">
        <f t="normal" ca="1">A31519</f>
        <v>0</v>
      </c>
    </row>
    <row r="31498" spans="1:15">
      <c r="A31498" t="s">
        <v>4</v>
      </c>
      <c r="B31498" s="4" t="s">
        <v>5</v>
      </c>
      <c r="C31498" s="4" t="s">
        <v>13</v>
      </c>
      <c r="D31498" s="4" t="s">
        <v>22</v>
      </c>
      <c r="E31498" s="4" t="s">
        <v>22</v>
      </c>
      <c r="F31498" s="4" t="s">
        <v>22</v>
      </c>
    </row>
    <row r="31499" spans="1:15">
      <c r="A31499" t="n">
        <v>253738</v>
      </c>
      <c r="B31499" s="25" t="n">
        <v>45</v>
      </c>
      <c r="C31499" s="7" t="n">
        <v>9</v>
      </c>
      <c r="D31499" s="7" t="n">
        <v>0.0199999995529652</v>
      </c>
      <c r="E31499" s="7" t="n">
        <v>0.0199999995529652</v>
      </c>
      <c r="F31499" s="7" t="n">
        <v>1.5</v>
      </c>
    </row>
    <row r="31500" spans="1:15">
      <c r="A31500" t="s">
        <v>4</v>
      </c>
      <c r="B31500" s="4" t="s">
        <v>5</v>
      </c>
      <c r="C31500" s="4" t="s">
        <v>13</v>
      </c>
      <c r="D31500" s="4" t="s">
        <v>10</v>
      </c>
      <c r="E31500" s="4" t="s">
        <v>6</v>
      </c>
    </row>
    <row r="31501" spans="1:15">
      <c r="A31501" t="n">
        <v>253752</v>
      </c>
      <c r="B31501" s="40" t="n">
        <v>51</v>
      </c>
      <c r="C31501" s="7" t="n">
        <v>4</v>
      </c>
      <c r="D31501" s="7" t="n">
        <v>3</v>
      </c>
      <c r="E31501" s="7" t="s">
        <v>1141</v>
      </c>
    </row>
    <row r="31502" spans="1:15">
      <c r="A31502" t="s">
        <v>4</v>
      </c>
      <c r="B31502" s="4" t="s">
        <v>5</v>
      </c>
      <c r="C31502" s="4" t="s">
        <v>10</v>
      </c>
    </row>
    <row r="31503" spans="1:15">
      <c r="A31503" t="n">
        <v>253766</v>
      </c>
      <c r="B31503" s="35" t="n">
        <v>16</v>
      </c>
      <c r="C31503" s="7" t="n">
        <v>0</v>
      </c>
    </row>
    <row r="31504" spans="1:15">
      <c r="A31504" t="s">
        <v>4</v>
      </c>
      <c r="B31504" s="4" t="s">
        <v>5</v>
      </c>
      <c r="C31504" s="4" t="s">
        <v>10</v>
      </c>
      <c r="D31504" s="4" t="s">
        <v>13</v>
      </c>
      <c r="E31504" s="4" t="s">
        <v>9</v>
      </c>
      <c r="F31504" s="4" t="s">
        <v>72</v>
      </c>
      <c r="G31504" s="4" t="s">
        <v>13</v>
      </c>
      <c r="H31504" s="4" t="s">
        <v>13</v>
      </c>
      <c r="I31504" s="4" t="s">
        <v>13</v>
      </c>
    </row>
    <row r="31505" spans="1:15">
      <c r="A31505" t="n">
        <v>253769</v>
      </c>
      <c r="B31505" s="52" t="n">
        <v>26</v>
      </c>
      <c r="C31505" s="7" t="n">
        <v>3</v>
      </c>
      <c r="D31505" s="7" t="n">
        <v>17</v>
      </c>
      <c r="E31505" s="7" t="n">
        <v>2361</v>
      </c>
      <c r="F31505" s="7" t="s">
        <v>1776</v>
      </c>
      <c r="G31505" s="7" t="n">
        <v>8</v>
      </c>
      <c r="H31505" s="7" t="n">
        <v>2</v>
      </c>
      <c r="I31505" s="7" t="n">
        <v>0</v>
      </c>
    </row>
    <row r="31506" spans="1:15">
      <c r="A31506" t="s">
        <v>4</v>
      </c>
      <c r="B31506" s="4" t="s">
        <v>5</v>
      </c>
      <c r="C31506" s="4" t="s">
        <v>10</v>
      </c>
    </row>
    <row r="31507" spans="1:15">
      <c r="A31507" t="n">
        <v>253798</v>
      </c>
      <c r="B31507" s="35" t="n">
        <v>16</v>
      </c>
      <c r="C31507" s="7" t="n">
        <v>1</v>
      </c>
    </row>
    <row r="31508" spans="1:15">
      <c r="A31508" t="s">
        <v>4</v>
      </c>
      <c r="B31508" s="4" t="s">
        <v>5</v>
      </c>
      <c r="C31508" s="4" t="s">
        <v>13</v>
      </c>
      <c r="D31508" s="4" t="s">
        <v>10</v>
      </c>
    </row>
    <row r="31509" spans="1:15">
      <c r="A31509" t="n">
        <v>253801</v>
      </c>
      <c r="B31509" s="14" t="n">
        <v>50</v>
      </c>
      <c r="C31509" s="7" t="n">
        <v>52</v>
      </c>
      <c r="D31509" s="7" t="n">
        <v>2361</v>
      </c>
    </row>
    <row r="31510" spans="1:15">
      <c r="A31510" t="s">
        <v>4</v>
      </c>
      <c r="B31510" s="4" t="s">
        <v>5</v>
      </c>
      <c r="C31510" s="4" t="s">
        <v>10</v>
      </c>
    </row>
    <row r="31511" spans="1:15">
      <c r="A31511" t="n">
        <v>253805</v>
      </c>
      <c r="B31511" s="35" t="n">
        <v>16</v>
      </c>
      <c r="C31511" s="7" t="n">
        <v>500</v>
      </c>
    </row>
    <row r="31512" spans="1:15">
      <c r="A31512" t="s">
        <v>4</v>
      </c>
      <c r="B31512" s="4" t="s">
        <v>5</v>
      </c>
      <c r="C31512" s="4" t="s">
        <v>10</v>
      </c>
      <c r="D31512" s="4" t="s">
        <v>13</v>
      </c>
    </row>
    <row r="31513" spans="1:15">
      <c r="A31513" t="n">
        <v>253808</v>
      </c>
      <c r="B31513" s="54" t="n">
        <v>89</v>
      </c>
      <c r="C31513" s="7" t="n">
        <v>65533</v>
      </c>
      <c r="D31513" s="7" t="n">
        <v>0</v>
      </c>
    </row>
    <row r="31514" spans="1:15">
      <c r="A31514" t="s">
        <v>4</v>
      </c>
      <c r="B31514" s="4" t="s">
        <v>5</v>
      </c>
      <c r="C31514" s="4" t="s">
        <v>10</v>
      </c>
      <c r="D31514" s="4" t="s">
        <v>13</v>
      </c>
    </row>
    <row r="31515" spans="1:15">
      <c r="A31515" t="n">
        <v>253812</v>
      </c>
      <c r="B31515" s="54" t="n">
        <v>89</v>
      </c>
      <c r="C31515" s="7" t="n">
        <v>65533</v>
      </c>
      <c r="D31515" s="7" t="n">
        <v>1</v>
      </c>
    </row>
    <row r="31516" spans="1:15">
      <c r="A31516" t="s">
        <v>4</v>
      </c>
      <c r="B31516" s="4" t="s">
        <v>5</v>
      </c>
      <c r="C31516" s="4" t="s">
        <v>20</v>
      </c>
    </row>
    <row r="31517" spans="1:15">
      <c r="A31517" t="n">
        <v>253816</v>
      </c>
      <c r="B31517" s="17" t="n">
        <v>3</v>
      </c>
      <c r="C31517" s="11" t="n">
        <f t="normal" ca="1">A31669</f>
        <v>0</v>
      </c>
    </row>
    <row r="31518" spans="1:15">
      <c r="A31518" t="s">
        <v>4</v>
      </c>
      <c r="B31518" s="4" t="s">
        <v>5</v>
      </c>
      <c r="C31518" s="4" t="s">
        <v>13</v>
      </c>
      <c r="D31518" s="4" t="s">
        <v>10</v>
      </c>
      <c r="E31518" s="4" t="s">
        <v>13</v>
      </c>
      <c r="F31518" s="4" t="s">
        <v>10</v>
      </c>
      <c r="G31518" s="4" t="s">
        <v>13</v>
      </c>
      <c r="H31518" s="4" t="s">
        <v>13</v>
      </c>
      <c r="I31518" s="4" t="s">
        <v>13</v>
      </c>
      <c r="J31518" s="4" t="s">
        <v>9</v>
      </c>
      <c r="K31518" s="4" t="s">
        <v>13</v>
      </c>
      <c r="L31518" s="4" t="s">
        <v>13</v>
      </c>
      <c r="M31518" s="4" t="s">
        <v>13</v>
      </c>
      <c r="N31518" s="4" t="s">
        <v>13</v>
      </c>
      <c r="O31518" s="4" t="s">
        <v>20</v>
      </c>
    </row>
    <row r="31519" spans="1:15">
      <c r="A31519" t="n">
        <v>253821</v>
      </c>
      <c r="B31519" s="10" t="n">
        <v>5</v>
      </c>
      <c r="C31519" s="7" t="n">
        <v>30</v>
      </c>
      <c r="D31519" s="7" t="n">
        <v>8523</v>
      </c>
      <c r="E31519" s="7" t="n">
        <v>30</v>
      </c>
      <c r="F31519" s="7" t="n">
        <v>13</v>
      </c>
      <c r="G31519" s="7" t="n">
        <v>35</v>
      </c>
      <c r="H31519" s="7" t="n">
        <v>30</v>
      </c>
      <c r="I31519" s="7" t="n">
        <v>0</v>
      </c>
      <c r="J31519" s="7" t="n">
        <v>4</v>
      </c>
      <c r="K31519" s="7" t="n">
        <v>2</v>
      </c>
      <c r="L31519" s="7" t="n">
        <v>9</v>
      </c>
      <c r="M31519" s="7" t="n">
        <v>11</v>
      </c>
      <c r="N31519" s="7" t="n">
        <v>1</v>
      </c>
      <c r="O31519" s="11" t="n">
        <f t="normal" ca="1">A31541</f>
        <v>0</v>
      </c>
    </row>
    <row r="31520" spans="1:15">
      <c r="A31520" t="s">
        <v>4</v>
      </c>
      <c r="B31520" s="4" t="s">
        <v>5</v>
      </c>
      <c r="C31520" s="4" t="s">
        <v>13</v>
      </c>
      <c r="D31520" s="4" t="s">
        <v>22</v>
      </c>
      <c r="E31520" s="4" t="s">
        <v>22</v>
      </c>
      <c r="F31520" s="4" t="s">
        <v>22</v>
      </c>
    </row>
    <row r="31521" spans="1:15">
      <c r="A31521" t="n">
        <v>253843</v>
      </c>
      <c r="B31521" s="25" t="n">
        <v>45</v>
      </c>
      <c r="C31521" s="7" t="n">
        <v>9</v>
      </c>
      <c r="D31521" s="7" t="n">
        <v>0.0199999995529652</v>
      </c>
      <c r="E31521" s="7" t="n">
        <v>0.0199999995529652</v>
      </c>
      <c r="F31521" s="7" t="n">
        <v>1.5</v>
      </c>
    </row>
    <row r="31522" spans="1:15">
      <c r="A31522" t="s">
        <v>4</v>
      </c>
      <c r="B31522" s="4" t="s">
        <v>5</v>
      </c>
      <c r="C31522" s="4" t="s">
        <v>13</v>
      </c>
      <c r="D31522" s="4" t="s">
        <v>10</v>
      </c>
      <c r="E31522" s="4" t="s">
        <v>6</v>
      </c>
    </row>
    <row r="31523" spans="1:15">
      <c r="A31523" t="n">
        <v>253857</v>
      </c>
      <c r="B31523" s="40" t="n">
        <v>51</v>
      </c>
      <c r="C31523" s="7" t="n">
        <v>4</v>
      </c>
      <c r="D31523" s="7" t="n">
        <v>4</v>
      </c>
      <c r="E31523" s="7" t="s">
        <v>1141</v>
      </c>
    </row>
    <row r="31524" spans="1:15">
      <c r="A31524" t="s">
        <v>4</v>
      </c>
      <c r="B31524" s="4" t="s">
        <v>5</v>
      </c>
      <c r="C31524" s="4" t="s">
        <v>10</v>
      </c>
    </row>
    <row r="31525" spans="1:15">
      <c r="A31525" t="n">
        <v>253871</v>
      </c>
      <c r="B31525" s="35" t="n">
        <v>16</v>
      </c>
      <c r="C31525" s="7" t="n">
        <v>0</v>
      </c>
    </row>
    <row r="31526" spans="1:15">
      <c r="A31526" t="s">
        <v>4</v>
      </c>
      <c r="B31526" s="4" t="s">
        <v>5</v>
      </c>
      <c r="C31526" s="4" t="s">
        <v>10</v>
      </c>
      <c r="D31526" s="4" t="s">
        <v>13</v>
      </c>
      <c r="E31526" s="4" t="s">
        <v>9</v>
      </c>
      <c r="F31526" s="4" t="s">
        <v>72</v>
      </c>
      <c r="G31526" s="4" t="s">
        <v>13</v>
      </c>
      <c r="H31526" s="4" t="s">
        <v>13</v>
      </c>
      <c r="I31526" s="4" t="s">
        <v>13</v>
      </c>
    </row>
    <row r="31527" spans="1:15">
      <c r="A31527" t="n">
        <v>253874</v>
      </c>
      <c r="B31527" s="52" t="n">
        <v>26</v>
      </c>
      <c r="C31527" s="7" t="n">
        <v>4</v>
      </c>
      <c r="D31527" s="7" t="n">
        <v>17</v>
      </c>
      <c r="E31527" s="7" t="n">
        <v>7390</v>
      </c>
      <c r="F31527" s="7" t="s">
        <v>1776</v>
      </c>
      <c r="G31527" s="7" t="n">
        <v>8</v>
      </c>
      <c r="H31527" s="7" t="n">
        <v>2</v>
      </c>
      <c r="I31527" s="7" t="n">
        <v>0</v>
      </c>
    </row>
    <row r="31528" spans="1:15">
      <c r="A31528" t="s">
        <v>4</v>
      </c>
      <c r="B31528" s="4" t="s">
        <v>5</v>
      </c>
      <c r="C31528" s="4" t="s">
        <v>10</v>
      </c>
    </row>
    <row r="31529" spans="1:15">
      <c r="A31529" t="n">
        <v>253903</v>
      </c>
      <c r="B31529" s="35" t="n">
        <v>16</v>
      </c>
      <c r="C31529" s="7" t="n">
        <v>1</v>
      </c>
    </row>
    <row r="31530" spans="1:15">
      <c r="A31530" t="s">
        <v>4</v>
      </c>
      <c r="B31530" s="4" t="s">
        <v>5</v>
      </c>
      <c r="C31530" s="4" t="s">
        <v>13</v>
      </c>
      <c r="D31530" s="4" t="s">
        <v>10</v>
      </c>
    </row>
    <row r="31531" spans="1:15">
      <c r="A31531" t="n">
        <v>253906</v>
      </c>
      <c r="B31531" s="14" t="n">
        <v>50</v>
      </c>
      <c r="C31531" s="7" t="n">
        <v>52</v>
      </c>
      <c r="D31531" s="7" t="n">
        <v>7390</v>
      </c>
    </row>
    <row r="31532" spans="1:15">
      <c r="A31532" t="s">
        <v>4</v>
      </c>
      <c r="B31532" s="4" t="s">
        <v>5</v>
      </c>
      <c r="C31532" s="4" t="s">
        <v>10</v>
      </c>
    </row>
    <row r="31533" spans="1:15">
      <c r="A31533" t="n">
        <v>253910</v>
      </c>
      <c r="B31533" s="35" t="n">
        <v>16</v>
      </c>
      <c r="C31533" s="7" t="n">
        <v>500</v>
      </c>
    </row>
    <row r="31534" spans="1:15">
      <c r="A31534" t="s">
        <v>4</v>
      </c>
      <c r="B31534" s="4" t="s">
        <v>5</v>
      </c>
      <c r="C31534" s="4" t="s">
        <v>10</v>
      </c>
      <c r="D31534" s="4" t="s">
        <v>13</v>
      </c>
    </row>
    <row r="31535" spans="1:15">
      <c r="A31535" t="n">
        <v>253913</v>
      </c>
      <c r="B31535" s="54" t="n">
        <v>89</v>
      </c>
      <c r="C31535" s="7" t="n">
        <v>65533</v>
      </c>
      <c r="D31535" s="7" t="n">
        <v>0</v>
      </c>
    </row>
    <row r="31536" spans="1:15">
      <c r="A31536" t="s">
        <v>4</v>
      </c>
      <c r="B31536" s="4" t="s">
        <v>5</v>
      </c>
      <c r="C31536" s="4" t="s">
        <v>10</v>
      </c>
      <c r="D31536" s="4" t="s">
        <v>13</v>
      </c>
    </row>
    <row r="31537" spans="1:9">
      <c r="A31537" t="n">
        <v>253917</v>
      </c>
      <c r="B31537" s="54" t="n">
        <v>89</v>
      </c>
      <c r="C31537" s="7" t="n">
        <v>65533</v>
      </c>
      <c r="D31537" s="7" t="n">
        <v>1</v>
      </c>
    </row>
    <row r="31538" spans="1:9">
      <c r="A31538" t="s">
        <v>4</v>
      </c>
      <c r="B31538" s="4" t="s">
        <v>5</v>
      </c>
      <c r="C31538" s="4" t="s">
        <v>20</v>
      </c>
    </row>
    <row r="31539" spans="1:9">
      <c r="A31539" t="n">
        <v>253921</v>
      </c>
      <c r="B31539" s="17" t="n">
        <v>3</v>
      </c>
      <c r="C31539" s="11" t="n">
        <f t="normal" ca="1">A31669</f>
        <v>0</v>
      </c>
    </row>
    <row r="31540" spans="1:9">
      <c r="A31540" t="s">
        <v>4</v>
      </c>
      <c r="B31540" s="4" t="s">
        <v>5</v>
      </c>
      <c r="C31540" s="4" t="s">
        <v>13</v>
      </c>
      <c r="D31540" s="4" t="s">
        <v>10</v>
      </c>
      <c r="E31540" s="4" t="s">
        <v>13</v>
      </c>
      <c r="F31540" s="4" t="s">
        <v>10</v>
      </c>
      <c r="G31540" s="4" t="s">
        <v>13</v>
      </c>
      <c r="H31540" s="4" t="s">
        <v>13</v>
      </c>
      <c r="I31540" s="4" t="s">
        <v>13</v>
      </c>
      <c r="J31540" s="4" t="s">
        <v>9</v>
      </c>
      <c r="K31540" s="4" t="s">
        <v>13</v>
      </c>
      <c r="L31540" s="4" t="s">
        <v>13</v>
      </c>
      <c r="M31540" s="4" t="s">
        <v>13</v>
      </c>
      <c r="N31540" s="4" t="s">
        <v>13</v>
      </c>
      <c r="O31540" s="4" t="s">
        <v>20</v>
      </c>
    </row>
    <row r="31541" spans="1:9">
      <c r="A31541" t="n">
        <v>253926</v>
      </c>
      <c r="B31541" s="10" t="n">
        <v>5</v>
      </c>
      <c r="C31541" s="7" t="n">
        <v>30</v>
      </c>
      <c r="D31541" s="7" t="n">
        <v>8524</v>
      </c>
      <c r="E31541" s="7" t="n">
        <v>30</v>
      </c>
      <c r="F31541" s="7" t="n">
        <v>13</v>
      </c>
      <c r="G31541" s="7" t="n">
        <v>35</v>
      </c>
      <c r="H31541" s="7" t="n">
        <v>30</v>
      </c>
      <c r="I31541" s="7" t="n">
        <v>0</v>
      </c>
      <c r="J31541" s="7" t="n">
        <v>5</v>
      </c>
      <c r="K31541" s="7" t="n">
        <v>2</v>
      </c>
      <c r="L31541" s="7" t="n">
        <v>9</v>
      </c>
      <c r="M31541" s="7" t="n">
        <v>11</v>
      </c>
      <c r="N31541" s="7" t="n">
        <v>1</v>
      </c>
      <c r="O31541" s="11" t="n">
        <f t="normal" ca="1">A31563</f>
        <v>0</v>
      </c>
    </row>
    <row r="31542" spans="1:9">
      <c r="A31542" t="s">
        <v>4</v>
      </c>
      <c r="B31542" s="4" t="s">
        <v>5</v>
      </c>
      <c r="C31542" s="4" t="s">
        <v>13</v>
      </c>
      <c r="D31542" s="4" t="s">
        <v>22</v>
      </c>
      <c r="E31542" s="4" t="s">
        <v>22</v>
      </c>
      <c r="F31542" s="4" t="s">
        <v>22</v>
      </c>
    </row>
    <row r="31543" spans="1:9">
      <c r="A31543" t="n">
        <v>253948</v>
      </c>
      <c r="B31543" s="25" t="n">
        <v>45</v>
      </c>
      <c r="C31543" s="7" t="n">
        <v>9</v>
      </c>
      <c r="D31543" s="7" t="n">
        <v>0.0199999995529652</v>
      </c>
      <c r="E31543" s="7" t="n">
        <v>0.0199999995529652</v>
      </c>
      <c r="F31543" s="7" t="n">
        <v>1.5</v>
      </c>
    </row>
    <row r="31544" spans="1:9">
      <c r="A31544" t="s">
        <v>4</v>
      </c>
      <c r="B31544" s="4" t="s">
        <v>5</v>
      </c>
      <c r="C31544" s="4" t="s">
        <v>13</v>
      </c>
      <c r="D31544" s="4" t="s">
        <v>10</v>
      </c>
      <c r="E31544" s="4" t="s">
        <v>6</v>
      </c>
    </row>
    <row r="31545" spans="1:9">
      <c r="A31545" t="n">
        <v>253962</v>
      </c>
      <c r="B31545" s="40" t="n">
        <v>51</v>
      </c>
      <c r="C31545" s="7" t="n">
        <v>4</v>
      </c>
      <c r="D31545" s="7" t="n">
        <v>5</v>
      </c>
      <c r="E31545" s="7" t="s">
        <v>1143</v>
      </c>
    </row>
    <row r="31546" spans="1:9">
      <c r="A31546" t="s">
        <v>4</v>
      </c>
      <c r="B31546" s="4" t="s">
        <v>5</v>
      </c>
      <c r="C31546" s="4" t="s">
        <v>10</v>
      </c>
    </row>
    <row r="31547" spans="1:9">
      <c r="A31547" t="n">
        <v>253976</v>
      </c>
      <c r="B31547" s="35" t="n">
        <v>16</v>
      </c>
      <c r="C31547" s="7" t="n">
        <v>0</v>
      </c>
    </row>
    <row r="31548" spans="1:9">
      <c r="A31548" t="s">
        <v>4</v>
      </c>
      <c r="B31548" s="4" t="s">
        <v>5</v>
      </c>
      <c r="C31548" s="4" t="s">
        <v>10</v>
      </c>
      <c r="D31548" s="4" t="s">
        <v>13</v>
      </c>
      <c r="E31548" s="4" t="s">
        <v>9</v>
      </c>
      <c r="F31548" s="4" t="s">
        <v>72</v>
      </c>
      <c r="G31548" s="4" t="s">
        <v>13</v>
      </c>
      <c r="H31548" s="4" t="s">
        <v>13</v>
      </c>
      <c r="I31548" s="4" t="s">
        <v>13</v>
      </c>
    </row>
    <row r="31549" spans="1:9">
      <c r="A31549" t="n">
        <v>253979</v>
      </c>
      <c r="B31549" s="52" t="n">
        <v>26</v>
      </c>
      <c r="C31549" s="7" t="n">
        <v>5</v>
      </c>
      <c r="D31549" s="7" t="n">
        <v>17</v>
      </c>
      <c r="E31549" s="7" t="n">
        <v>3375</v>
      </c>
      <c r="F31549" s="7" t="s">
        <v>1776</v>
      </c>
      <c r="G31549" s="7" t="n">
        <v>8</v>
      </c>
      <c r="H31549" s="7" t="n">
        <v>2</v>
      </c>
      <c r="I31549" s="7" t="n">
        <v>0</v>
      </c>
    </row>
    <row r="31550" spans="1:9">
      <c r="A31550" t="s">
        <v>4</v>
      </c>
      <c r="B31550" s="4" t="s">
        <v>5</v>
      </c>
      <c r="C31550" s="4" t="s">
        <v>10</v>
      </c>
    </row>
    <row r="31551" spans="1:9">
      <c r="A31551" t="n">
        <v>254008</v>
      </c>
      <c r="B31551" s="35" t="n">
        <v>16</v>
      </c>
      <c r="C31551" s="7" t="n">
        <v>1</v>
      </c>
    </row>
    <row r="31552" spans="1:9">
      <c r="A31552" t="s">
        <v>4</v>
      </c>
      <c r="B31552" s="4" t="s">
        <v>5</v>
      </c>
      <c r="C31552" s="4" t="s">
        <v>13</v>
      </c>
      <c r="D31552" s="4" t="s">
        <v>10</v>
      </c>
    </row>
    <row r="31553" spans="1:15">
      <c r="A31553" t="n">
        <v>254011</v>
      </c>
      <c r="B31553" s="14" t="n">
        <v>50</v>
      </c>
      <c r="C31553" s="7" t="n">
        <v>52</v>
      </c>
      <c r="D31553" s="7" t="n">
        <v>3375</v>
      </c>
    </row>
    <row r="31554" spans="1:15">
      <c r="A31554" t="s">
        <v>4</v>
      </c>
      <c r="B31554" s="4" t="s">
        <v>5</v>
      </c>
      <c r="C31554" s="4" t="s">
        <v>10</v>
      </c>
    </row>
    <row r="31555" spans="1:15">
      <c r="A31555" t="n">
        <v>254015</v>
      </c>
      <c r="B31555" s="35" t="n">
        <v>16</v>
      </c>
      <c r="C31555" s="7" t="n">
        <v>500</v>
      </c>
    </row>
    <row r="31556" spans="1:15">
      <c r="A31556" t="s">
        <v>4</v>
      </c>
      <c r="B31556" s="4" t="s">
        <v>5</v>
      </c>
      <c r="C31556" s="4" t="s">
        <v>10</v>
      </c>
      <c r="D31556" s="4" t="s">
        <v>13</v>
      </c>
    </row>
    <row r="31557" spans="1:15">
      <c r="A31557" t="n">
        <v>254018</v>
      </c>
      <c r="B31557" s="54" t="n">
        <v>89</v>
      </c>
      <c r="C31557" s="7" t="n">
        <v>65533</v>
      </c>
      <c r="D31557" s="7" t="n">
        <v>0</v>
      </c>
    </row>
    <row r="31558" spans="1:15">
      <c r="A31558" t="s">
        <v>4</v>
      </c>
      <c r="B31558" s="4" t="s">
        <v>5</v>
      </c>
      <c r="C31558" s="4" t="s">
        <v>10</v>
      </c>
      <c r="D31558" s="4" t="s">
        <v>13</v>
      </c>
    </row>
    <row r="31559" spans="1:15">
      <c r="A31559" t="n">
        <v>254022</v>
      </c>
      <c r="B31559" s="54" t="n">
        <v>89</v>
      </c>
      <c r="C31559" s="7" t="n">
        <v>65533</v>
      </c>
      <c r="D31559" s="7" t="n">
        <v>1</v>
      </c>
    </row>
    <row r="31560" spans="1:15">
      <c r="A31560" t="s">
        <v>4</v>
      </c>
      <c r="B31560" s="4" t="s">
        <v>5</v>
      </c>
      <c r="C31560" s="4" t="s">
        <v>20</v>
      </c>
    </row>
    <row r="31561" spans="1:15">
      <c r="A31561" t="n">
        <v>254026</v>
      </c>
      <c r="B31561" s="17" t="n">
        <v>3</v>
      </c>
      <c r="C31561" s="11" t="n">
        <f t="normal" ca="1">A31669</f>
        <v>0</v>
      </c>
    </row>
    <row r="31562" spans="1:15">
      <c r="A31562" t="s">
        <v>4</v>
      </c>
      <c r="B31562" s="4" t="s">
        <v>5</v>
      </c>
      <c r="C31562" s="4" t="s">
        <v>13</v>
      </c>
      <c r="D31562" s="4" t="s">
        <v>10</v>
      </c>
      <c r="E31562" s="4" t="s">
        <v>13</v>
      </c>
      <c r="F31562" s="4" t="s">
        <v>10</v>
      </c>
      <c r="G31562" s="4" t="s">
        <v>13</v>
      </c>
      <c r="H31562" s="4" t="s">
        <v>13</v>
      </c>
      <c r="I31562" s="4" t="s">
        <v>13</v>
      </c>
      <c r="J31562" s="4" t="s">
        <v>9</v>
      </c>
      <c r="K31562" s="4" t="s">
        <v>13</v>
      </c>
      <c r="L31562" s="4" t="s">
        <v>13</v>
      </c>
      <c r="M31562" s="4" t="s">
        <v>13</v>
      </c>
      <c r="N31562" s="4" t="s">
        <v>13</v>
      </c>
      <c r="O31562" s="4" t="s">
        <v>20</v>
      </c>
    </row>
    <row r="31563" spans="1:15">
      <c r="A31563" t="n">
        <v>254031</v>
      </c>
      <c r="B31563" s="10" t="n">
        <v>5</v>
      </c>
      <c r="C31563" s="7" t="n">
        <v>30</v>
      </c>
      <c r="D31563" s="7" t="n">
        <v>8525</v>
      </c>
      <c r="E31563" s="7" t="n">
        <v>30</v>
      </c>
      <c r="F31563" s="7" t="n">
        <v>13</v>
      </c>
      <c r="G31563" s="7" t="n">
        <v>35</v>
      </c>
      <c r="H31563" s="7" t="n">
        <v>30</v>
      </c>
      <c r="I31563" s="7" t="n">
        <v>0</v>
      </c>
      <c r="J31563" s="7" t="n">
        <v>6</v>
      </c>
      <c r="K31563" s="7" t="n">
        <v>2</v>
      </c>
      <c r="L31563" s="7" t="n">
        <v>9</v>
      </c>
      <c r="M31563" s="7" t="n">
        <v>11</v>
      </c>
      <c r="N31563" s="7" t="n">
        <v>1</v>
      </c>
      <c r="O31563" s="11" t="n">
        <f t="normal" ca="1">A31585</f>
        <v>0</v>
      </c>
    </row>
    <row r="31564" spans="1:15">
      <c r="A31564" t="s">
        <v>4</v>
      </c>
      <c r="B31564" s="4" t="s">
        <v>5</v>
      </c>
      <c r="C31564" s="4" t="s">
        <v>13</v>
      </c>
      <c r="D31564" s="4" t="s">
        <v>22</v>
      </c>
      <c r="E31564" s="4" t="s">
        <v>22</v>
      </c>
      <c r="F31564" s="4" t="s">
        <v>22</v>
      </c>
    </row>
    <row r="31565" spans="1:15">
      <c r="A31565" t="n">
        <v>254053</v>
      </c>
      <c r="B31565" s="25" t="n">
        <v>45</v>
      </c>
      <c r="C31565" s="7" t="n">
        <v>9</v>
      </c>
      <c r="D31565" s="7" t="n">
        <v>0.0199999995529652</v>
      </c>
      <c r="E31565" s="7" t="n">
        <v>0.0199999995529652</v>
      </c>
      <c r="F31565" s="7" t="n">
        <v>1.5</v>
      </c>
    </row>
    <row r="31566" spans="1:15">
      <c r="A31566" t="s">
        <v>4</v>
      </c>
      <c r="B31566" s="4" t="s">
        <v>5</v>
      </c>
      <c r="C31566" s="4" t="s">
        <v>13</v>
      </c>
      <c r="D31566" s="4" t="s">
        <v>10</v>
      </c>
      <c r="E31566" s="4" t="s">
        <v>6</v>
      </c>
    </row>
    <row r="31567" spans="1:15">
      <c r="A31567" t="n">
        <v>254067</v>
      </c>
      <c r="B31567" s="40" t="n">
        <v>51</v>
      </c>
      <c r="C31567" s="7" t="n">
        <v>4</v>
      </c>
      <c r="D31567" s="7" t="n">
        <v>6</v>
      </c>
      <c r="E31567" s="7" t="s">
        <v>1141</v>
      </c>
    </row>
    <row r="31568" spans="1:15">
      <c r="A31568" t="s">
        <v>4</v>
      </c>
      <c r="B31568" s="4" t="s">
        <v>5</v>
      </c>
      <c r="C31568" s="4" t="s">
        <v>10</v>
      </c>
    </row>
    <row r="31569" spans="1:15">
      <c r="A31569" t="n">
        <v>254081</v>
      </c>
      <c r="B31569" s="35" t="n">
        <v>16</v>
      </c>
      <c r="C31569" s="7" t="n">
        <v>0</v>
      </c>
    </row>
    <row r="31570" spans="1:15">
      <c r="A31570" t="s">
        <v>4</v>
      </c>
      <c r="B31570" s="4" t="s">
        <v>5</v>
      </c>
      <c r="C31570" s="4" t="s">
        <v>10</v>
      </c>
      <c r="D31570" s="4" t="s">
        <v>13</v>
      </c>
      <c r="E31570" s="4" t="s">
        <v>9</v>
      </c>
      <c r="F31570" s="4" t="s">
        <v>72</v>
      </c>
      <c r="G31570" s="4" t="s">
        <v>13</v>
      </c>
      <c r="H31570" s="4" t="s">
        <v>13</v>
      </c>
      <c r="I31570" s="4" t="s">
        <v>13</v>
      </c>
    </row>
    <row r="31571" spans="1:15">
      <c r="A31571" t="n">
        <v>254084</v>
      </c>
      <c r="B31571" s="52" t="n">
        <v>26</v>
      </c>
      <c r="C31571" s="7" t="n">
        <v>6</v>
      </c>
      <c r="D31571" s="7" t="n">
        <v>17</v>
      </c>
      <c r="E31571" s="7" t="n">
        <v>8398</v>
      </c>
      <c r="F31571" s="7" t="s">
        <v>1777</v>
      </c>
      <c r="G31571" s="7" t="n">
        <v>8</v>
      </c>
      <c r="H31571" s="7" t="n">
        <v>2</v>
      </c>
      <c r="I31571" s="7" t="n">
        <v>0</v>
      </c>
    </row>
    <row r="31572" spans="1:15">
      <c r="A31572" t="s">
        <v>4</v>
      </c>
      <c r="B31572" s="4" t="s">
        <v>5</v>
      </c>
      <c r="C31572" s="4" t="s">
        <v>10</v>
      </c>
    </row>
    <row r="31573" spans="1:15">
      <c r="A31573" t="n">
        <v>254110</v>
      </c>
      <c r="B31573" s="35" t="n">
        <v>16</v>
      </c>
      <c r="C31573" s="7" t="n">
        <v>1</v>
      </c>
    </row>
    <row r="31574" spans="1:15">
      <c r="A31574" t="s">
        <v>4</v>
      </c>
      <c r="B31574" s="4" t="s">
        <v>5</v>
      </c>
      <c r="C31574" s="4" t="s">
        <v>13</v>
      </c>
      <c r="D31574" s="4" t="s">
        <v>10</v>
      </c>
    </row>
    <row r="31575" spans="1:15">
      <c r="A31575" t="n">
        <v>254113</v>
      </c>
      <c r="B31575" s="14" t="n">
        <v>50</v>
      </c>
      <c r="C31575" s="7" t="n">
        <v>52</v>
      </c>
      <c r="D31575" s="7" t="n">
        <v>8398</v>
      </c>
    </row>
    <row r="31576" spans="1:15">
      <c r="A31576" t="s">
        <v>4</v>
      </c>
      <c r="B31576" s="4" t="s">
        <v>5</v>
      </c>
      <c r="C31576" s="4" t="s">
        <v>10</v>
      </c>
    </row>
    <row r="31577" spans="1:15">
      <c r="A31577" t="n">
        <v>254117</v>
      </c>
      <c r="B31577" s="35" t="n">
        <v>16</v>
      </c>
      <c r="C31577" s="7" t="n">
        <v>500</v>
      </c>
    </row>
    <row r="31578" spans="1:15">
      <c r="A31578" t="s">
        <v>4</v>
      </c>
      <c r="B31578" s="4" t="s">
        <v>5</v>
      </c>
      <c r="C31578" s="4" t="s">
        <v>10</v>
      </c>
      <c r="D31578" s="4" t="s">
        <v>13</v>
      </c>
    </row>
    <row r="31579" spans="1:15">
      <c r="A31579" t="n">
        <v>254120</v>
      </c>
      <c r="B31579" s="54" t="n">
        <v>89</v>
      </c>
      <c r="C31579" s="7" t="n">
        <v>65533</v>
      </c>
      <c r="D31579" s="7" t="n">
        <v>0</v>
      </c>
    </row>
    <row r="31580" spans="1:15">
      <c r="A31580" t="s">
        <v>4</v>
      </c>
      <c r="B31580" s="4" t="s">
        <v>5</v>
      </c>
      <c r="C31580" s="4" t="s">
        <v>10</v>
      </c>
      <c r="D31580" s="4" t="s">
        <v>13</v>
      </c>
    </row>
    <row r="31581" spans="1:15">
      <c r="A31581" t="n">
        <v>254124</v>
      </c>
      <c r="B31581" s="54" t="n">
        <v>89</v>
      </c>
      <c r="C31581" s="7" t="n">
        <v>65533</v>
      </c>
      <c r="D31581" s="7" t="n">
        <v>1</v>
      </c>
    </row>
    <row r="31582" spans="1:15">
      <c r="A31582" t="s">
        <v>4</v>
      </c>
      <c r="B31582" s="4" t="s">
        <v>5</v>
      </c>
      <c r="C31582" s="4" t="s">
        <v>20</v>
      </c>
    </row>
    <row r="31583" spans="1:15">
      <c r="A31583" t="n">
        <v>254128</v>
      </c>
      <c r="B31583" s="17" t="n">
        <v>3</v>
      </c>
      <c r="C31583" s="11" t="n">
        <f t="normal" ca="1">A31669</f>
        <v>0</v>
      </c>
    </row>
    <row r="31584" spans="1:15">
      <c r="A31584" t="s">
        <v>4</v>
      </c>
      <c r="B31584" s="4" t="s">
        <v>5</v>
      </c>
      <c r="C31584" s="4" t="s">
        <v>13</v>
      </c>
      <c r="D31584" s="4" t="s">
        <v>10</v>
      </c>
      <c r="E31584" s="4" t="s">
        <v>13</v>
      </c>
      <c r="F31584" s="4" t="s">
        <v>10</v>
      </c>
      <c r="G31584" s="4" t="s">
        <v>13</v>
      </c>
      <c r="H31584" s="4" t="s">
        <v>13</v>
      </c>
      <c r="I31584" s="4" t="s">
        <v>13</v>
      </c>
      <c r="J31584" s="4" t="s">
        <v>9</v>
      </c>
      <c r="K31584" s="4" t="s">
        <v>13</v>
      </c>
      <c r="L31584" s="4" t="s">
        <v>13</v>
      </c>
      <c r="M31584" s="4" t="s">
        <v>13</v>
      </c>
      <c r="N31584" s="4" t="s">
        <v>13</v>
      </c>
      <c r="O31584" s="4" t="s">
        <v>20</v>
      </c>
    </row>
    <row r="31585" spans="1:15">
      <c r="A31585" t="n">
        <v>254133</v>
      </c>
      <c r="B31585" s="10" t="n">
        <v>5</v>
      </c>
      <c r="C31585" s="7" t="n">
        <v>30</v>
      </c>
      <c r="D31585" s="7" t="n">
        <v>8526</v>
      </c>
      <c r="E31585" s="7" t="n">
        <v>30</v>
      </c>
      <c r="F31585" s="7" t="n">
        <v>13</v>
      </c>
      <c r="G31585" s="7" t="n">
        <v>35</v>
      </c>
      <c r="H31585" s="7" t="n">
        <v>30</v>
      </c>
      <c r="I31585" s="7" t="n">
        <v>0</v>
      </c>
      <c r="J31585" s="7" t="n">
        <v>7</v>
      </c>
      <c r="K31585" s="7" t="n">
        <v>2</v>
      </c>
      <c r="L31585" s="7" t="n">
        <v>9</v>
      </c>
      <c r="M31585" s="7" t="n">
        <v>11</v>
      </c>
      <c r="N31585" s="7" t="n">
        <v>1</v>
      </c>
      <c r="O31585" s="11" t="n">
        <f t="normal" ca="1">A31605</f>
        <v>0</v>
      </c>
    </row>
    <row r="31586" spans="1:15">
      <c r="A31586" t="s">
        <v>4</v>
      </c>
      <c r="B31586" s="4" t="s">
        <v>5</v>
      </c>
      <c r="C31586" s="4" t="s">
        <v>13</v>
      </c>
      <c r="D31586" s="4" t="s">
        <v>10</v>
      </c>
      <c r="E31586" s="4" t="s">
        <v>6</v>
      </c>
    </row>
    <row r="31587" spans="1:15">
      <c r="A31587" t="n">
        <v>254155</v>
      </c>
      <c r="B31587" s="40" t="n">
        <v>51</v>
      </c>
      <c r="C31587" s="7" t="n">
        <v>4</v>
      </c>
      <c r="D31587" s="7" t="n">
        <v>7</v>
      </c>
      <c r="E31587" s="7" t="s">
        <v>1080</v>
      </c>
    </row>
    <row r="31588" spans="1:15">
      <c r="A31588" t="s">
        <v>4</v>
      </c>
      <c r="B31588" s="4" t="s">
        <v>5</v>
      </c>
      <c r="C31588" s="4" t="s">
        <v>10</v>
      </c>
    </row>
    <row r="31589" spans="1:15">
      <c r="A31589" t="n">
        <v>254168</v>
      </c>
      <c r="B31589" s="35" t="n">
        <v>16</v>
      </c>
      <c r="C31589" s="7" t="n">
        <v>0</v>
      </c>
    </row>
    <row r="31590" spans="1:15">
      <c r="A31590" t="s">
        <v>4</v>
      </c>
      <c r="B31590" s="4" t="s">
        <v>5</v>
      </c>
      <c r="C31590" s="4" t="s">
        <v>10</v>
      </c>
      <c r="D31590" s="4" t="s">
        <v>13</v>
      </c>
      <c r="E31590" s="4" t="s">
        <v>9</v>
      </c>
      <c r="F31590" s="4" t="s">
        <v>72</v>
      </c>
      <c r="G31590" s="4" t="s">
        <v>13</v>
      </c>
      <c r="H31590" s="4" t="s">
        <v>13</v>
      </c>
      <c r="I31590" s="4" t="s">
        <v>13</v>
      </c>
    </row>
    <row r="31591" spans="1:15">
      <c r="A31591" t="n">
        <v>254171</v>
      </c>
      <c r="B31591" s="52" t="n">
        <v>26</v>
      </c>
      <c r="C31591" s="7" t="n">
        <v>7</v>
      </c>
      <c r="D31591" s="7" t="n">
        <v>17</v>
      </c>
      <c r="E31591" s="7" t="n">
        <v>4387</v>
      </c>
      <c r="F31591" s="7" t="s">
        <v>1777</v>
      </c>
      <c r="G31591" s="7" t="n">
        <v>8</v>
      </c>
      <c r="H31591" s="7" t="n">
        <v>2</v>
      </c>
      <c r="I31591" s="7" t="n">
        <v>0</v>
      </c>
    </row>
    <row r="31592" spans="1:15">
      <c r="A31592" t="s">
        <v>4</v>
      </c>
      <c r="B31592" s="4" t="s">
        <v>5</v>
      </c>
      <c r="C31592" s="4" t="s">
        <v>10</v>
      </c>
    </row>
    <row r="31593" spans="1:15">
      <c r="A31593" t="n">
        <v>254197</v>
      </c>
      <c r="B31593" s="35" t="n">
        <v>16</v>
      </c>
      <c r="C31593" s="7" t="n">
        <v>1</v>
      </c>
    </row>
    <row r="31594" spans="1:15">
      <c r="A31594" t="s">
        <v>4</v>
      </c>
      <c r="B31594" s="4" t="s">
        <v>5</v>
      </c>
      <c r="C31594" s="4" t="s">
        <v>13</v>
      </c>
      <c r="D31594" s="4" t="s">
        <v>10</v>
      </c>
    </row>
    <row r="31595" spans="1:15">
      <c r="A31595" t="n">
        <v>254200</v>
      </c>
      <c r="B31595" s="14" t="n">
        <v>50</v>
      </c>
      <c r="C31595" s="7" t="n">
        <v>52</v>
      </c>
      <c r="D31595" s="7" t="n">
        <v>4387</v>
      </c>
    </row>
    <row r="31596" spans="1:15">
      <c r="A31596" t="s">
        <v>4</v>
      </c>
      <c r="B31596" s="4" t="s">
        <v>5</v>
      </c>
      <c r="C31596" s="4" t="s">
        <v>10</v>
      </c>
    </row>
    <row r="31597" spans="1:15">
      <c r="A31597" t="n">
        <v>254204</v>
      </c>
      <c r="B31597" s="35" t="n">
        <v>16</v>
      </c>
      <c r="C31597" s="7" t="n">
        <v>500</v>
      </c>
    </row>
    <row r="31598" spans="1:15">
      <c r="A31598" t="s">
        <v>4</v>
      </c>
      <c r="B31598" s="4" t="s">
        <v>5</v>
      </c>
      <c r="C31598" s="4" t="s">
        <v>10</v>
      </c>
      <c r="D31598" s="4" t="s">
        <v>13</v>
      </c>
    </row>
    <row r="31599" spans="1:15">
      <c r="A31599" t="n">
        <v>254207</v>
      </c>
      <c r="B31599" s="54" t="n">
        <v>89</v>
      </c>
      <c r="C31599" s="7" t="n">
        <v>65533</v>
      </c>
      <c r="D31599" s="7" t="n">
        <v>0</v>
      </c>
    </row>
    <row r="31600" spans="1:15">
      <c r="A31600" t="s">
        <v>4</v>
      </c>
      <c r="B31600" s="4" t="s">
        <v>5</v>
      </c>
      <c r="C31600" s="4" t="s">
        <v>10</v>
      </c>
      <c r="D31600" s="4" t="s">
        <v>13</v>
      </c>
    </row>
    <row r="31601" spans="1:15">
      <c r="A31601" t="n">
        <v>254211</v>
      </c>
      <c r="B31601" s="54" t="n">
        <v>89</v>
      </c>
      <c r="C31601" s="7" t="n">
        <v>65533</v>
      </c>
      <c r="D31601" s="7" t="n">
        <v>1</v>
      </c>
    </row>
    <row r="31602" spans="1:15">
      <c r="A31602" t="s">
        <v>4</v>
      </c>
      <c r="B31602" s="4" t="s">
        <v>5</v>
      </c>
      <c r="C31602" s="4" t="s">
        <v>20</v>
      </c>
    </row>
    <row r="31603" spans="1:15">
      <c r="A31603" t="n">
        <v>254215</v>
      </c>
      <c r="B31603" s="17" t="n">
        <v>3</v>
      </c>
      <c r="C31603" s="11" t="n">
        <f t="normal" ca="1">A31669</f>
        <v>0</v>
      </c>
    </row>
    <row r="31604" spans="1:15">
      <c r="A31604" t="s">
        <v>4</v>
      </c>
      <c r="B31604" s="4" t="s">
        <v>5</v>
      </c>
      <c r="C31604" s="4" t="s">
        <v>13</v>
      </c>
      <c r="D31604" s="4" t="s">
        <v>10</v>
      </c>
      <c r="E31604" s="4" t="s">
        <v>13</v>
      </c>
      <c r="F31604" s="4" t="s">
        <v>10</v>
      </c>
      <c r="G31604" s="4" t="s">
        <v>13</v>
      </c>
      <c r="H31604" s="4" t="s">
        <v>13</v>
      </c>
      <c r="I31604" s="4" t="s">
        <v>13</v>
      </c>
      <c r="J31604" s="4" t="s">
        <v>9</v>
      </c>
      <c r="K31604" s="4" t="s">
        <v>13</v>
      </c>
      <c r="L31604" s="4" t="s">
        <v>13</v>
      </c>
      <c r="M31604" s="4" t="s">
        <v>13</v>
      </c>
      <c r="N31604" s="4" t="s">
        <v>13</v>
      </c>
      <c r="O31604" s="4" t="s">
        <v>20</v>
      </c>
    </row>
    <row r="31605" spans="1:15">
      <c r="A31605" t="n">
        <v>254220</v>
      </c>
      <c r="B31605" s="10" t="n">
        <v>5</v>
      </c>
      <c r="C31605" s="7" t="n">
        <v>30</v>
      </c>
      <c r="D31605" s="7" t="n">
        <v>8527</v>
      </c>
      <c r="E31605" s="7" t="n">
        <v>30</v>
      </c>
      <c r="F31605" s="7" t="n">
        <v>13</v>
      </c>
      <c r="G31605" s="7" t="n">
        <v>35</v>
      </c>
      <c r="H31605" s="7" t="n">
        <v>30</v>
      </c>
      <c r="I31605" s="7" t="n">
        <v>0</v>
      </c>
      <c r="J31605" s="7" t="n">
        <v>8</v>
      </c>
      <c r="K31605" s="7" t="n">
        <v>2</v>
      </c>
      <c r="L31605" s="7" t="n">
        <v>9</v>
      </c>
      <c r="M31605" s="7" t="n">
        <v>11</v>
      </c>
      <c r="N31605" s="7" t="n">
        <v>1</v>
      </c>
      <c r="O31605" s="11" t="n">
        <f t="normal" ca="1">A31627</f>
        <v>0</v>
      </c>
    </row>
    <row r="31606" spans="1:15">
      <c r="A31606" t="s">
        <v>4</v>
      </c>
      <c r="B31606" s="4" t="s">
        <v>5</v>
      </c>
      <c r="C31606" s="4" t="s">
        <v>13</v>
      </c>
      <c r="D31606" s="4" t="s">
        <v>22</v>
      </c>
      <c r="E31606" s="4" t="s">
        <v>22</v>
      </c>
      <c r="F31606" s="4" t="s">
        <v>22</v>
      </c>
    </row>
    <row r="31607" spans="1:15">
      <c r="A31607" t="n">
        <v>254242</v>
      </c>
      <c r="B31607" s="25" t="n">
        <v>45</v>
      </c>
      <c r="C31607" s="7" t="n">
        <v>9</v>
      </c>
      <c r="D31607" s="7" t="n">
        <v>0.0199999995529652</v>
      </c>
      <c r="E31607" s="7" t="n">
        <v>0.0199999995529652</v>
      </c>
      <c r="F31607" s="7" t="n">
        <v>1.5</v>
      </c>
    </row>
    <row r="31608" spans="1:15">
      <c r="A31608" t="s">
        <v>4</v>
      </c>
      <c r="B31608" s="4" t="s">
        <v>5</v>
      </c>
      <c r="C31608" s="4" t="s">
        <v>13</v>
      </c>
      <c r="D31608" s="4" t="s">
        <v>10</v>
      </c>
      <c r="E31608" s="4" t="s">
        <v>6</v>
      </c>
    </row>
    <row r="31609" spans="1:15">
      <c r="A31609" t="n">
        <v>254256</v>
      </c>
      <c r="B31609" s="40" t="n">
        <v>51</v>
      </c>
      <c r="C31609" s="7" t="n">
        <v>4</v>
      </c>
      <c r="D31609" s="7" t="n">
        <v>8</v>
      </c>
      <c r="E31609" s="7" t="s">
        <v>1080</v>
      </c>
    </row>
    <row r="31610" spans="1:15">
      <c r="A31610" t="s">
        <v>4</v>
      </c>
      <c r="B31610" s="4" t="s">
        <v>5</v>
      </c>
      <c r="C31610" s="4" t="s">
        <v>10</v>
      </c>
    </row>
    <row r="31611" spans="1:15">
      <c r="A31611" t="n">
        <v>254269</v>
      </c>
      <c r="B31611" s="35" t="n">
        <v>16</v>
      </c>
      <c r="C31611" s="7" t="n">
        <v>0</v>
      </c>
    </row>
    <row r="31612" spans="1:15">
      <c r="A31612" t="s">
        <v>4</v>
      </c>
      <c r="B31612" s="4" t="s">
        <v>5</v>
      </c>
      <c r="C31612" s="4" t="s">
        <v>10</v>
      </c>
      <c r="D31612" s="4" t="s">
        <v>13</v>
      </c>
      <c r="E31612" s="4" t="s">
        <v>9</v>
      </c>
      <c r="F31612" s="4" t="s">
        <v>72</v>
      </c>
      <c r="G31612" s="4" t="s">
        <v>13</v>
      </c>
      <c r="H31612" s="4" t="s">
        <v>13</v>
      </c>
      <c r="I31612" s="4" t="s">
        <v>13</v>
      </c>
    </row>
    <row r="31613" spans="1:15">
      <c r="A31613" t="n">
        <v>254272</v>
      </c>
      <c r="B31613" s="52" t="n">
        <v>26</v>
      </c>
      <c r="C31613" s="7" t="n">
        <v>8</v>
      </c>
      <c r="D31613" s="7" t="n">
        <v>17</v>
      </c>
      <c r="E31613" s="7" t="n">
        <v>9357</v>
      </c>
      <c r="F31613" s="7" t="s">
        <v>1777</v>
      </c>
      <c r="G31613" s="7" t="n">
        <v>8</v>
      </c>
      <c r="H31613" s="7" t="n">
        <v>2</v>
      </c>
      <c r="I31613" s="7" t="n">
        <v>0</v>
      </c>
    </row>
    <row r="31614" spans="1:15">
      <c r="A31614" t="s">
        <v>4</v>
      </c>
      <c r="B31614" s="4" t="s">
        <v>5</v>
      </c>
      <c r="C31614" s="4" t="s">
        <v>10</v>
      </c>
    </row>
    <row r="31615" spans="1:15">
      <c r="A31615" t="n">
        <v>254298</v>
      </c>
      <c r="B31615" s="35" t="n">
        <v>16</v>
      </c>
      <c r="C31615" s="7" t="n">
        <v>1</v>
      </c>
    </row>
    <row r="31616" spans="1:15">
      <c r="A31616" t="s">
        <v>4</v>
      </c>
      <c r="B31616" s="4" t="s">
        <v>5</v>
      </c>
      <c r="C31616" s="4" t="s">
        <v>13</v>
      </c>
      <c r="D31616" s="4" t="s">
        <v>10</v>
      </c>
    </row>
    <row r="31617" spans="1:15">
      <c r="A31617" t="n">
        <v>254301</v>
      </c>
      <c r="B31617" s="14" t="n">
        <v>50</v>
      </c>
      <c r="C31617" s="7" t="n">
        <v>52</v>
      </c>
      <c r="D31617" s="7" t="n">
        <v>9357</v>
      </c>
    </row>
    <row r="31618" spans="1:15">
      <c r="A31618" t="s">
        <v>4</v>
      </c>
      <c r="B31618" s="4" t="s">
        <v>5</v>
      </c>
      <c r="C31618" s="4" t="s">
        <v>10</v>
      </c>
    </row>
    <row r="31619" spans="1:15">
      <c r="A31619" t="n">
        <v>254305</v>
      </c>
      <c r="B31619" s="35" t="n">
        <v>16</v>
      </c>
      <c r="C31619" s="7" t="n">
        <v>500</v>
      </c>
    </row>
    <row r="31620" spans="1:15">
      <c r="A31620" t="s">
        <v>4</v>
      </c>
      <c r="B31620" s="4" t="s">
        <v>5</v>
      </c>
      <c r="C31620" s="4" t="s">
        <v>10</v>
      </c>
      <c r="D31620" s="4" t="s">
        <v>13</v>
      </c>
    </row>
    <row r="31621" spans="1:15">
      <c r="A31621" t="n">
        <v>254308</v>
      </c>
      <c r="B31621" s="54" t="n">
        <v>89</v>
      </c>
      <c r="C31621" s="7" t="n">
        <v>65533</v>
      </c>
      <c r="D31621" s="7" t="n">
        <v>0</v>
      </c>
    </row>
    <row r="31622" spans="1:15">
      <c r="A31622" t="s">
        <v>4</v>
      </c>
      <c r="B31622" s="4" t="s">
        <v>5</v>
      </c>
      <c r="C31622" s="4" t="s">
        <v>10</v>
      </c>
      <c r="D31622" s="4" t="s">
        <v>13</v>
      </c>
    </row>
    <row r="31623" spans="1:15">
      <c r="A31623" t="n">
        <v>254312</v>
      </c>
      <c r="B31623" s="54" t="n">
        <v>89</v>
      </c>
      <c r="C31623" s="7" t="n">
        <v>65533</v>
      </c>
      <c r="D31623" s="7" t="n">
        <v>1</v>
      </c>
    </row>
    <row r="31624" spans="1:15">
      <c r="A31624" t="s">
        <v>4</v>
      </c>
      <c r="B31624" s="4" t="s">
        <v>5</v>
      </c>
      <c r="C31624" s="4" t="s">
        <v>20</v>
      </c>
    </row>
    <row r="31625" spans="1:15">
      <c r="A31625" t="n">
        <v>254316</v>
      </c>
      <c r="B31625" s="17" t="n">
        <v>3</v>
      </c>
      <c r="C31625" s="11" t="n">
        <f t="normal" ca="1">A31669</f>
        <v>0</v>
      </c>
    </row>
    <row r="31626" spans="1:15">
      <c r="A31626" t="s">
        <v>4</v>
      </c>
      <c r="B31626" s="4" t="s">
        <v>5</v>
      </c>
      <c r="C31626" s="4" t="s">
        <v>13</v>
      </c>
      <c r="D31626" s="4" t="s">
        <v>10</v>
      </c>
      <c r="E31626" s="4" t="s">
        <v>13</v>
      </c>
      <c r="F31626" s="4" t="s">
        <v>10</v>
      </c>
      <c r="G31626" s="4" t="s">
        <v>13</v>
      </c>
      <c r="H31626" s="4" t="s">
        <v>13</v>
      </c>
      <c r="I31626" s="4" t="s">
        <v>13</v>
      </c>
      <c r="J31626" s="4" t="s">
        <v>9</v>
      </c>
      <c r="K31626" s="4" t="s">
        <v>13</v>
      </c>
      <c r="L31626" s="4" t="s">
        <v>13</v>
      </c>
      <c r="M31626" s="4" t="s">
        <v>13</v>
      </c>
      <c r="N31626" s="4" t="s">
        <v>13</v>
      </c>
      <c r="O31626" s="4" t="s">
        <v>20</v>
      </c>
    </row>
    <row r="31627" spans="1:15">
      <c r="A31627" t="n">
        <v>254321</v>
      </c>
      <c r="B31627" s="10" t="n">
        <v>5</v>
      </c>
      <c r="C31627" s="7" t="n">
        <v>30</v>
      </c>
      <c r="D31627" s="7" t="n">
        <v>8528</v>
      </c>
      <c r="E31627" s="7" t="n">
        <v>30</v>
      </c>
      <c r="F31627" s="7" t="n">
        <v>13</v>
      </c>
      <c r="G31627" s="7" t="n">
        <v>35</v>
      </c>
      <c r="H31627" s="7" t="n">
        <v>30</v>
      </c>
      <c r="I31627" s="7" t="n">
        <v>0</v>
      </c>
      <c r="J31627" s="7" t="n">
        <v>9</v>
      </c>
      <c r="K31627" s="7" t="n">
        <v>2</v>
      </c>
      <c r="L31627" s="7" t="n">
        <v>9</v>
      </c>
      <c r="M31627" s="7" t="n">
        <v>11</v>
      </c>
      <c r="N31627" s="7" t="n">
        <v>1</v>
      </c>
      <c r="O31627" s="11" t="n">
        <f t="normal" ca="1">A31649</f>
        <v>0</v>
      </c>
    </row>
    <row r="31628" spans="1:15">
      <c r="A31628" t="s">
        <v>4</v>
      </c>
      <c r="B31628" s="4" t="s">
        <v>5</v>
      </c>
      <c r="C31628" s="4" t="s">
        <v>13</v>
      </c>
      <c r="D31628" s="4" t="s">
        <v>22</v>
      </c>
      <c r="E31628" s="4" t="s">
        <v>22</v>
      </c>
      <c r="F31628" s="4" t="s">
        <v>22</v>
      </c>
    </row>
    <row r="31629" spans="1:15">
      <c r="A31629" t="n">
        <v>254343</v>
      </c>
      <c r="B31629" s="25" t="n">
        <v>45</v>
      </c>
      <c r="C31629" s="7" t="n">
        <v>9</v>
      </c>
      <c r="D31629" s="7" t="n">
        <v>0.0199999995529652</v>
      </c>
      <c r="E31629" s="7" t="n">
        <v>0.0199999995529652</v>
      </c>
      <c r="F31629" s="7" t="n">
        <v>1.5</v>
      </c>
    </row>
    <row r="31630" spans="1:15">
      <c r="A31630" t="s">
        <v>4</v>
      </c>
      <c r="B31630" s="4" t="s">
        <v>5</v>
      </c>
      <c r="C31630" s="4" t="s">
        <v>13</v>
      </c>
      <c r="D31630" s="4" t="s">
        <v>10</v>
      </c>
      <c r="E31630" s="4" t="s">
        <v>6</v>
      </c>
    </row>
    <row r="31631" spans="1:15">
      <c r="A31631" t="n">
        <v>254357</v>
      </c>
      <c r="B31631" s="40" t="n">
        <v>51</v>
      </c>
      <c r="C31631" s="7" t="n">
        <v>4</v>
      </c>
      <c r="D31631" s="7" t="n">
        <v>9</v>
      </c>
      <c r="E31631" s="7" t="s">
        <v>1141</v>
      </c>
    </row>
    <row r="31632" spans="1:15">
      <c r="A31632" t="s">
        <v>4</v>
      </c>
      <c r="B31632" s="4" t="s">
        <v>5</v>
      </c>
      <c r="C31632" s="4" t="s">
        <v>10</v>
      </c>
    </row>
    <row r="31633" spans="1:15">
      <c r="A31633" t="n">
        <v>254371</v>
      </c>
      <c r="B31633" s="35" t="n">
        <v>16</v>
      </c>
      <c r="C31633" s="7" t="n">
        <v>0</v>
      </c>
    </row>
    <row r="31634" spans="1:15">
      <c r="A31634" t="s">
        <v>4</v>
      </c>
      <c r="B31634" s="4" t="s">
        <v>5</v>
      </c>
      <c r="C31634" s="4" t="s">
        <v>10</v>
      </c>
      <c r="D31634" s="4" t="s">
        <v>13</v>
      </c>
      <c r="E31634" s="4" t="s">
        <v>9</v>
      </c>
      <c r="F31634" s="4" t="s">
        <v>72</v>
      </c>
      <c r="G31634" s="4" t="s">
        <v>13</v>
      </c>
      <c r="H31634" s="4" t="s">
        <v>13</v>
      </c>
      <c r="I31634" s="4" t="s">
        <v>13</v>
      </c>
    </row>
    <row r="31635" spans="1:15">
      <c r="A31635" t="n">
        <v>254374</v>
      </c>
      <c r="B31635" s="52" t="n">
        <v>26</v>
      </c>
      <c r="C31635" s="7" t="n">
        <v>9</v>
      </c>
      <c r="D31635" s="7" t="n">
        <v>17</v>
      </c>
      <c r="E31635" s="7" t="n">
        <v>5354</v>
      </c>
      <c r="F31635" s="7" t="s">
        <v>1776</v>
      </c>
      <c r="G31635" s="7" t="n">
        <v>8</v>
      </c>
      <c r="H31635" s="7" t="n">
        <v>2</v>
      </c>
      <c r="I31635" s="7" t="n">
        <v>0</v>
      </c>
    </row>
    <row r="31636" spans="1:15">
      <c r="A31636" t="s">
        <v>4</v>
      </c>
      <c r="B31636" s="4" t="s">
        <v>5</v>
      </c>
      <c r="C31636" s="4" t="s">
        <v>10</v>
      </c>
    </row>
    <row r="31637" spans="1:15">
      <c r="A31637" t="n">
        <v>254403</v>
      </c>
      <c r="B31637" s="35" t="n">
        <v>16</v>
      </c>
      <c r="C31637" s="7" t="n">
        <v>1</v>
      </c>
    </row>
    <row r="31638" spans="1:15">
      <c r="A31638" t="s">
        <v>4</v>
      </c>
      <c r="B31638" s="4" t="s">
        <v>5</v>
      </c>
      <c r="C31638" s="4" t="s">
        <v>13</v>
      </c>
      <c r="D31638" s="4" t="s">
        <v>10</v>
      </c>
    </row>
    <row r="31639" spans="1:15">
      <c r="A31639" t="n">
        <v>254406</v>
      </c>
      <c r="B31639" s="14" t="n">
        <v>50</v>
      </c>
      <c r="C31639" s="7" t="n">
        <v>52</v>
      </c>
      <c r="D31639" s="7" t="n">
        <v>5354</v>
      </c>
    </row>
    <row r="31640" spans="1:15">
      <c r="A31640" t="s">
        <v>4</v>
      </c>
      <c r="B31640" s="4" t="s">
        <v>5</v>
      </c>
      <c r="C31640" s="4" t="s">
        <v>10</v>
      </c>
    </row>
    <row r="31641" spans="1:15">
      <c r="A31641" t="n">
        <v>254410</v>
      </c>
      <c r="B31641" s="35" t="n">
        <v>16</v>
      </c>
      <c r="C31641" s="7" t="n">
        <v>500</v>
      </c>
    </row>
    <row r="31642" spans="1:15">
      <c r="A31642" t="s">
        <v>4</v>
      </c>
      <c r="B31642" s="4" t="s">
        <v>5</v>
      </c>
      <c r="C31642" s="4" t="s">
        <v>10</v>
      </c>
      <c r="D31642" s="4" t="s">
        <v>13</v>
      </c>
    </row>
    <row r="31643" spans="1:15">
      <c r="A31643" t="n">
        <v>254413</v>
      </c>
      <c r="B31643" s="54" t="n">
        <v>89</v>
      </c>
      <c r="C31643" s="7" t="n">
        <v>65533</v>
      </c>
      <c r="D31643" s="7" t="n">
        <v>0</v>
      </c>
    </row>
    <row r="31644" spans="1:15">
      <c r="A31644" t="s">
        <v>4</v>
      </c>
      <c r="B31644" s="4" t="s">
        <v>5</v>
      </c>
      <c r="C31644" s="4" t="s">
        <v>10</v>
      </c>
      <c r="D31644" s="4" t="s">
        <v>13</v>
      </c>
    </row>
    <row r="31645" spans="1:15">
      <c r="A31645" t="n">
        <v>254417</v>
      </c>
      <c r="B31645" s="54" t="n">
        <v>89</v>
      </c>
      <c r="C31645" s="7" t="n">
        <v>65533</v>
      </c>
      <c r="D31645" s="7" t="n">
        <v>1</v>
      </c>
    </row>
    <row r="31646" spans="1:15">
      <c r="A31646" t="s">
        <v>4</v>
      </c>
      <c r="B31646" s="4" t="s">
        <v>5</v>
      </c>
      <c r="C31646" s="4" t="s">
        <v>20</v>
      </c>
    </row>
    <row r="31647" spans="1:15">
      <c r="A31647" t="n">
        <v>254421</v>
      </c>
      <c r="B31647" s="17" t="n">
        <v>3</v>
      </c>
      <c r="C31647" s="11" t="n">
        <f t="normal" ca="1">A31669</f>
        <v>0</v>
      </c>
    </row>
    <row r="31648" spans="1:15">
      <c r="A31648" t="s">
        <v>4</v>
      </c>
      <c r="B31648" s="4" t="s">
        <v>5</v>
      </c>
      <c r="C31648" s="4" t="s">
        <v>13</v>
      </c>
      <c r="D31648" s="4" t="s">
        <v>10</v>
      </c>
      <c r="E31648" s="4" t="s">
        <v>13</v>
      </c>
      <c r="F31648" s="4" t="s">
        <v>10</v>
      </c>
      <c r="G31648" s="4" t="s">
        <v>13</v>
      </c>
      <c r="H31648" s="4" t="s">
        <v>13</v>
      </c>
      <c r="I31648" s="4" t="s">
        <v>13</v>
      </c>
      <c r="J31648" s="4" t="s">
        <v>9</v>
      </c>
      <c r="K31648" s="4" t="s">
        <v>13</v>
      </c>
      <c r="L31648" s="4" t="s">
        <v>13</v>
      </c>
      <c r="M31648" s="4" t="s">
        <v>13</v>
      </c>
      <c r="N31648" s="4" t="s">
        <v>13</v>
      </c>
      <c r="O31648" s="4" t="s">
        <v>20</v>
      </c>
    </row>
    <row r="31649" spans="1:15">
      <c r="A31649" t="n">
        <v>254426</v>
      </c>
      <c r="B31649" s="10" t="n">
        <v>5</v>
      </c>
      <c r="C31649" s="7" t="n">
        <v>30</v>
      </c>
      <c r="D31649" s="7" t="n">
        <v>8532</v>
      </c>
      <c r="E31649" s="7" t="n">
        <v>30</v>
      </c>
      <c r="F31649" s="7" t="n">
        <v>13</v>
      </c>
      <c r="G31649" s="7" t="n">
        <v>35</v>
      </c>
      <c r="H31649" s="7" t="n">
        <v>30</v>
      </c>
      <c r="I31649" s="7" t="n">
        <v>0</v>
      </c>
      <c r="J31649" s="7" t="n">
        <v>11</v>
      </c>
      <c r="K31649" s="7" t="n">
        <v>2</v>
      </c>
      <c r="L31649" s="7" t="n">
        <v>9</v>
      </c>
      <c r="M31649" s="7" t="n">
        <v>11</v>
      </c>
      <c r="N31649" s="7" t="n">
        <v>1</v>
      </c>
      <c r="O31649" s="11" t="n">
        <f t="normal" ca="1">A31669</f>
        <v>0</v>
      </c>
    </row>
    <row r="31650" spans="1:15">
      <c r="A31650" t="s">
        <v>4</v>
      </c>
      <c r="B31650" s="4" t="s">
        <v>5</v>
      </c>
      <c r="C31650" s="4" t="s">
        <v>13</v>
      </c>
      <c r="D31650" s="4" t="s">
        <v>22</v>
      </c>
      <c r="E31650" s="4" t="s">
        <v>22</v>
      </c>
      <c r="F31650" s="4" t="s">
        <v>22</v>
      </c>
    </row>
    <row r="31651" spans="1:15">
      <c r="A31651" t="n">
        <v>254448</v>
      </c>
      <c r="B31651" s="25" t="n">
        <v>45</v>
      </c>
      <c r="C31651" s="7" t="n">
        <v>9</v>
      </c>
      <c r="D31651" s="7" t="n">
        <v>0.0199999995529652</v>
      </c>
      <c r="E31651" s="7" t="n">
        <v>0.0199999995529652</v>
      </c>
      <c r="F31651" s="7" t="n">
        <v>1.5</v>
      </c>
    </row>
    <row r="31652" spans="1:15">
      <c r="A31652" t="s">
        <v>4</v>
      </c>
      <c r="B31652" s="4" t="s">
        <v>5</v>
      </c>
      <c r="C31652" s="4" t="s">
        <v>13</v>
      </c>
      <c r="D31652" s="4" t="s">
        <v>10</v>
      </c>
      <c r="E31652" s="4" t="s">
        <v>6</v>
      </c>
    </row>
    <row r="31653" spans="1:15">
      <c r="A31653" t="n">
        <v>254462</v>
      </c>
      <c r="B31653" s="40" t="n">
        <v>51</v>
      </c>
      <c r="C31653" s="7" t="n">
        <v>4</v>
      </c>
      <c r="D31653" s="7" t="n">
        <v>11</v>
      </c>
      <c r="E31653" s="7" t="s">
        <v>1080</v>
      </c>
    </row>
    <row r="31654" spans="1:15">
      <c r="A31654" t="s">
        <v>4</v>
      </c>
      <c r="B31654" s="4" t="s">
        <v>5</v>
      </c>
      <c r="C31654" s="4" t="s">
        <v>10</v>
      </c>
    </row>
    <row r="31655" spans="1:15">
      <c r="A31655" t="n">
        <v>254475</v>
      </c>
      <c r="B31655" s="35" t="n">
        <v>16</v>
      </c>
      <c r="C31655" s="7" t="n">
        <v>0</v>
      </c>
    </row>
    <row r="31656" spans="1:15">
      <c r="A31656" t="s">
        <v>4</v>
      </c>
      <c r="B31656" s="4" t="s">
        <v>5</v>
      </c>
      <c r="C31656" s="4" t="s">
        <v>10</v>
      </c>
      <c r="D31656" s="4" t="s">
        <v>13</v>
      </c>
      <c r="E31656" s="4" t="s">
        <v>9</v>
      </c>
      <c r="F31656" s="4" t="s">
        <v>72</v>
      </c>
      <c r="G31656" s="4" t="s">
        <v>13</v>
      </c>
      <c r="H31656" s="4" t="s">
        <v>13</v>
      </c>
      <c r="I31656" s="4" t="s">
        <v>13</v>
      </c>
    </row>
    <row r="31657" spans="1:15">
      <c r="A31657" t="n">
        <v>254478</v>
      </c>
      <c r="B31657" s="52" t="n">
        <v>26</v>
      </c>
      <c r="C31657" s="7" t="n">
        <v>11</v>
      </c>
      <c r="D31657" s="7" t="n">
        <v>17</v>
      </c>
      <c r="E31657" s="7" t="n">
        <v>10325</v>
      </c>
      <c r="F31657" s="7" t="s">
        <v>1776</v>
      </c>
      <c r="G31657" s="7" t="n">
        <v>8</v>
      </c>
      <c r="H31657" s="7" t="n">
        <v>2</v>
      </c>
      <c r="I31657" s="7" t="n">
        <v>0</v>
      </c>
    </row>
    <row r="31658" spans="1:15">
      <c r="A31658" t="s">
        <v>4</v>
      </c>
      <c r="B31658" s="4" t="s">
        <v>5</v>
      </c>
      <c r="C31658" s="4" t="s">
        <v>10</v>
      </c>
    </row>
    <row r="31659" spans="1:15">
      <c r="A31659" t="n">
        <v>254507</v>
      </c>
      <c r="B31659" s="35" t="n">
        <v>16</v>
      </c>
      <c r="C31659" s="7" t="n">
        <v>1</v>
      </c>
    </row>
    <row r="31660" spans="1:15">
      <c r="A31660" t="s">
        <v>4</v>
      </c>
      <c r="B31660" s="4" t="s">
        <v>5</v>
      </c>
      <c r="C31660" s="4" t="s">
        <v>13</v>
      </c>
      <c r="D31660" s="4" t="s">
        <v>10</v>
      </c>
    </row>
    <row r="31661" spans="1:15">
      <c r="A31661" t="n">
        <v>254510</v>
      </c>
      <c r="B31661" s="14" t="n">
        <v>50</v>
      </c>
      <c r="C31661" s="7" t="n">
        <v>52</v>
      </c>
      <c r="D31661" s="7" t="n">
        <v>10325</v>
      </c>
    </row>
    <row r="31662" spans="1:15">
      <c r="A31662" t="s">
        <v>4</v>
      </c>
      <c r="B31662" s="4" t="s">
        <v>5</v>
      </c>
      <c r="C31662" s="4" t="s">
        <v>10</v>
      </c>
    </row>
    <row r="31663" spans="1:15">
      <c r="A31663" t="n">
        <v>254514</v>
      </c>
      <c r="B31663" s="35" t="n">
        <v>16</v>
      </c>
      <c r="C31663" s="7" t="n">
        <v>500</v>
      </c>
    </row>
    <row r="31664" spans="1:15">
      <c r="A31664" t="s">
        <v>4</v>
      </c>
      <c r="B31664" s="4" t="s">
        <v>5</v>
      </c>
      <c r="C31664" s="4" t="s">
        <v>10</v>
      </c>
      <c r="D31664" s="4" t="s">
        <v>13</v>
      </c>
    </row>
    <row r="31665" spans="1:15">
      <c r="A31665" t="n">
        <v>254517</v>
      </c>
      <c r="B31665" s="54" t="n">
        <v>89</v>
      </c>
      <c r="C31665" s="7" t="n">
        <v>65533</v>
      </c>
      <c r="D31665" s="7" t="n">
        <v>0</v>
      </c>
    </row>
    <row r="31666" spans="1:15">
      <c r="A31666" t="s">
        <v>4</v>
      </c>
      <c r="B31666" s="4" t="s">
        <v>5</v>
      </c>
      <c r="C31666" s="4" t="s">
        <v>10</v>
      </c>
      <c r="D31666" s="4" t="s">
        <v>13</v>
      </c>
    </row>
    <row r="31667" spans="1:15">
      <c r="A31667" t="n">
        <v>254521</v>
      </c>
      <c r="B31667" s="54" t="n">
        <v>89</v>
      </c>
      <c r="C31667" s="7" t="n">
        <v>65533</v>
      </c>
      <c r="D31667" s="7" t="n">
        <v>1</v>
      </c>
    </row>
    <row r="31668" spans="1:15">
      <c r="A31668" t="s">
        <v>4</v>
      </c>
      <c r="B31668" s="4" t="s">
        <v>5</v>
      </c>
      <c r="C31668" s="4" t="s">
        <v>10</v>
      </c>
      <c r="D31668" s="4" t="s">
        <v>13</v>
      </c>
    </row>
    <row r="31669" spans="1:15">
      <c r="A31669" t="n">
        <v>254525</v>
      </c>
      <c r="B31669" s="54" t="n">
        <v>89</v>
      </c>
      <c r="C31669" s="7" t="n">
        <v>65533</v>
      </c>
      <c r="D31669" s="7" t="n">
        <v>1</v>
      </c>
    </row>
    <row r="31670" spans="1:15">
      <c r="A31670" t="s">
        <v>4</v>
      </c>
      <c r="B31670" s="4" t="s">
        <v>5</v>
      </c>
      <c r="C31670" s="4" t="s">
        <v>13</v>
      </c>
      <c r="D31670" s="4" t="s">
        <v>10</v>
      </c>
      <c r="E31670" s="4" t="s">
        <v>10</v>
      </c>
      <c r="F31670" s="4" t="s">
        <v>13</v>
      </c>
    </row>
    <row r="31671" spans="1:15">
      <c r="A31671" t="n">
        <v>254529</v>
      </c>
      <c r="B31671" s="29" t="n">
        <v>25</v>
      </c>
      <c r="C31671" s="7" t="n">
        <v>1</v>
      </c>
      <c r="D31671" s="7" t="n">
        <v>65535</v>
      </c>
      <c r="E31671" s="7" t="n">
        <v>65535</v>
      </c>
      <c r="F31671" s="7" t="n">
        <v>0</v>
      </c>
    </row>
    <row r="31672" spans="1:15">
      <c r="A31672" t="s">
        <v>4</v>
      </c>
      <c r="B31672" s="4" t="s">
        <v>5</v>
      </c>
      <c r="C31672" s="4" t="s">
        <v>10</v>
      </c>
    </row>
    <row r="31673" spans="1:15">
      <c r="A31673" t="n">
        <v>254536</v>
      </c>
      <c r="B31673" s="35" t="n">
        <v>16</v>
      </c>
      <c r="C31673" s="7" t="n">
        <v>2000</v>
      </c>
    </row>
    <row r="31674" spans="1:15">
      <c r="A31674" t="s">
        <v>4</v>
      </c>
      <c r="B31674" s="4" t="s">
        <v>5</v>
      </c>
      <c r="C31674" s="4" t="s">
        <v>13</v>
      </c>
      <c r="D31674" s="4" t="s">
        <v>10</v>
      </c>
      <c r="E31674" s="4" t="s">
        <v>22</v>
      </c>
    </row>
    <row r="31675" spans="1:15">
      <c r="A31675" t="n">
        <v>254539</v>
      </c>
      <c r="B31675" s="28" t="n">
        <v>58</v>
      </c>
      <c r="C31675" s="7" t="n">
        <v>101</v>
      </c>
      <c r="D31675" s="7" t="n">
        <v>300</v>
      </c>
      <c r="E31675" s="7" t="n">
        <v>1</v>
      </c>
    </row>
    <row r="31676" spans="1:15">
      <c r="A31676" t="s">
        <v>4</v>
      </c>
      <c r="B31676" s="4" t="s">
        <v>5</v>
      </c>
      <c r="C31676" s="4" t="s">
        <v>13</v>
      </c>
      <c r="D31676" s="4" t="s">
        <v>10</v>
      </c>
      <c r="E31676" s="4" t="s">
        <v>9</v>
      </c>
      <c r="F31676" s="4" t="s">
        <v>10</v>
      </c>
    </row>
    <row r="31677" spans="1:15">
      <c r="A31677" t="n">
        <v>254547</v>
      </c>
      <c r="B31677" s="14" t="n">
        <v>50</v>
      </c>
      <c r="C31677" s="7" t="n">
        <v>3</v>
      </c>
      <c r="D31677" s="7" t="n">
        <v>1527</v>
      </c>
      <c r="E31677" s="7" t="n">
        <v>1045220557</v>
      </c>
      <c r="F31677" s="7" t="n">
        <v>400</v>
      </c>
    </row>
    <row r="31678" spans="1:15">
      <c r="A31678" t="s">
        <v>4</v>
      </c>
      <c r="B31678" s="4" t="s">
        <v>5</v>
      </c>
      <c r="C31678" s="4" t="s">
        <v>13</v>
      </c>
      <c r="D31678" s="4" t="s">
        <v>10</v>
      </c>
    </row>
    <row r="31679" spans="1:15">
      <c r="A31679" t="n">
        <v>254557</v>
      </c>
      <c r="B31679" s="28" t="n">
        <v>58</v>
      </c>
      <c r="C31679" s="7" t="n">
        <v>254</v>
      </c>
      <c r="D31679" s="7" t="n">
        <v>0</v>
      </c>
    </row>
    <row r="31680" spans="1:15">
      <c r="A31680" t="s">
        <v>4</v>
      </c>
      <c r="B31680" s="4" t="s">
        <v>5</v>
      </c>
      <c r="C31680" s="4" t="s">
        <v>13</v>
      </c>
      <c r="D31680" s="4" t="s">
        <v>13</v>
      </c>
      <c r="E31680" s="4" t="s">
        <v>22</v>
      </c>
      <c r="F31680" s="4" t="s">
        <v>22</v>
      </c>
      <c r="G31680" s="4" t="s">
        <v>22</v>
      </c>
      <c r="H31680" s="4" t="s">
        <v>10</v>
      </c>
    </row>
    <row r="31681" spans="1:8">
      <c r="A31681" t="n">
        <v>254561</v>
      </c>
      <c r="B31681" s="25" t="n">
        <v>45</v>
      </c>
      <c r="C31681" s="7" t="n">
        <v>2</v>
      </c>
      <c r="D31681" s="7" t="n">
        <v>3</v>
      </c>
      <c r="E31681" s="7" t="n">
        <v>-42.6399993896484</v>
      </c>
      <c r="F31681" s="7" t="n">
        <v>-3.5699999332428</v>
      </c>
      <c r="G31681" s="7" t="n">
        <v>30.5599994659424</v>
      </c>
      <c r="H31681" s="7" t="n">
        <v>0</v>
      </c>
    </row>
    <row r="31682" spans="1:8">
      <c r="A31682" t="s">
        <v>4</v>
      </c>
      <c r="B31682" s="4" t="s">
        <v>5</v>
      </c>
      <c r="C31682" s="4" t="s">
        <v>13</v>
      </c>
      <c r="D31682" s="4" t="s">
        <v>13</v>
      </c>
      <c r="E31682" s="4" t="s">
        <v>22</v>
      </c>
      <c r="F31682" s="4" t="s">
        <v>22</v>
      </c>
      <c r="G31682" s="4" t="s">
        <v>22</v>
      </c>
      <c r="H31682" s="4" t="s">
        <v>10</v>
      </c>
      <c r="I31682" s="4" t="s">
        <v>13</v>
      </c>
    </row>
    <row r="31683" spans="1:8">
      <c r="A31683" t="n">
        <v>254578</v>
      </c>
      <c r="B31683" s="25" t="n">
        <v>45</v>
      </c>
      <c r="C31683" s="7" t="n">
        <v>4</v>
      </c>
      <c r="D31683" s="7" t="n">
        <v>3</v>
      </c>
      <c r="E31683" s="7" t="n">
        <v>352.049987792969</v>
      </c>
      <c r="F31683" s="7" t="n">
        <v>59.4199981689453</v>
      </c>
      <c r="G31683" s="7" t="n">
        <v>348</v>
      </c>
      <c r="H31683" s="7" t="n">
        <v>0</v>
      </c>
      <c r="I31683" s="7" t="n">
        <v>1</v>
      </c>
    </row>
    <row r="31684" spans="1:8">
      <c r="A31684" t="s">
        <v>4</v>
      </c>
      <c r="B31684" s="4" t="s">
        <v>5</v>
      </c>
      <c r="C31684" s="4" t="s">
        <v>13</v>
      </c>
      <c r="D31684" s="4" t="s">
        <v>13</v>
      </c>
      <c r="E31684" s="4" t="s">
        <v>22</v>
      </c>
      <c r="F31684" s="4" t="s">
        <v>10</v>
      </c>
    </row>
    <row r="31685" spans="1:8">
      <c r="A31685" t="n">
        <v>254596</v>
      </c>
      <c r="B31685" s="25" t="n">
        <v>45</v>
      </c>
      <c r="C31685" s="7" t="n">
        <v>5</v>
      </c>
      <c r="D31685" s="7" t="n">
        <v>3</v>
      </c>
      <c r="E31685" s="7" t="n">
        <v>1.39999997615814</v>
      </c>
      <c r="F31685" s="7" t="n">
        <v>0</v>
      </c>
    </row>
    <row r="31686" spans="1:8">
      <c r="A31686" t="s">
        <v>4</v>
      </c>
      <c r="B31686" s="4" t="s">
        <v>5</v>
      </c>
      <c r="C31686" s="4" t="s">
        <v>13</v>
      </c>
      <c r="D31686" s="4" t="s">
        <v>13</v>
      </c>
      <c r="E31686" s="4" t="s">
        <v>22</v>
      </c>
      <c r="F31686" s="4" t="s">
        <v>10</v>
      </c>
    </row>
    <row r="31687" spans="1:8">
      <c r="A31687" t="n">
        <v>254605</v>
      </c>
      <c r="B31687" s="25" t="n">
        <v>45</v>
      </c>
      <c r="C31687" s="7" t="n">
        <v>11</v>
      </c>
      <c r="D31687" s="7" t="n">
        <v>3</v>
      </c>
      <c r="E31687" s="7" t="n">
        <v>39.2000007629395</v>
      </c>
      <c r="F31687" s="7" t="n">
        <v>0</v>
      </c>
    </row>
    <row r="31688" spans="1:8">
      <c r="A31688" t="s">
        <v>4</v>
      </c>
      <c r="B31688" s="4" t="s">
        <v>5</v>
      </c>
      <c r="C31688" s="4" t="s">
        <v>13</v>
      </c>
      <c r="D31688" s="4" t="s">
        <v>13</v>
      </c>
      <c r="E31688" s="4" t="s">
        <v>22</v>
      </c>
      <c r="F31688" s="4" t="s">
        <v>22</v>
      </c>
      <c r="G31688" s="4" t="s">
        <v>22</v>
      </c>
      <c r="H31688" s="4" t="s">
        <v>10</v>
      </c>
    </row>
    <row r="31689" spans="1:8">
      <c r="A31689" t="n">
        <v>254614</v>
      </c>
      <c r="B31689" s="25" t="n">
        <v>45</v>
      </c>
      <c r="C31689" s="7" t="n">
        <v>2</v>
      </c>
      <c r="D31689" s="7" t="n">
        <v>3</v>
      </c>
      <c r="E31689" s="7" t="n">
        <v>-42.6399993896484</v>
      </c>
      <c r="F31689" s="7" t="n">
        <v>-3.58999991416931</v>
      </c>
      <c r="G31689" s="7" t="n">
        <v>30.5599994659424</v>
      </c>
      <c r="H31689" s="7" t="n">
        <v>4000</v>
      </c>
    </row>
    <row r="31690" spans="1:8">
      <c r="A31690" t="s">
        <v>4</v>
      </c>
      <c r="B31690" s="4" t="s">
        <v>5</v>
      </c>
      <c r="C31690" s="4" t="s">
        <v>13</v>
      </c>
      <c r="D31690" s="4" t="s">
        <v>13</v>
      </c>
      <c r="E31690" s="4" t="s">
        <v>22</v>
      </c>
      <c r="F31690" s="4" t="s">
        <v>22</v>
      </c>
      <c r="G31690" s="4" t="s">
        <v>22</v>
      </c>
      <c r="H31690" s="4" t="s">
        <v>10</v>
      </c>
      <c r="I31690" s="4" t="s">
        <v>13</v>
      </c>
    </row>
    <row r="31691" spans="1:8">
      <c r="A31691" t="n">
        <v>254631</v>
      </c>
      <c r="B31691" s="25" t="n">
        <v>45</v>
      </c>
      <c r="C31691" s="7" t="n">
        <v>4</v>
      </c>
      <c r="D31691" s="7" t="n">
        <v>3</v>
      </c>
      <c r="E31691" s="7" t="n">
        <v>359.299987792969</v>
      </c>
      <c r="F31691" s="7" t="n">
        <v>50.8600006103516</v>
      </c>
      <c r="G31691" s="7" t="n">
        <v>348</v>
      </c>
      <c r="H31691" s="7" t="n">
        <v>4000</v>
      </c>
      <c r="I31691" s="7" t="n">
        <v>1</v>
      </c>
    </row>
    <row r="31692" spans="1:8">
      <c r="A31692" t="s">
        <v>4</v>
      </c>
      <c r="B31692" s="4" t="s">
        <v>5</v>
      </c>
      <c r="C31692" s="4" t="s">
        <v>13</v>
      </c>
      <c r="D31692" s="4" t="s">
        <v>13</v>
      </c>
      <c r="E31692" s="4" t="s">
        <v>22</v>
      </c>
      <c r="F31692" s="4" t="s">
        <v>10</v>
      </c>
    </row>
    <row r="31693" spans="1:8">
      <c r="A31693" t="n">
        <v>254649</v>
      </c>
      <c r="B31693" s="25" t="n">
        <v>45</v>
      </c>
      <c r="C31693" s="7" t="n">
        <v>5</v>
      </c>
      <c r="D31693" s="7" t="n">
        <v>3</v>
      </c>
      <c r="E31693" s="7" t="n">
        <v>1.60000002384186</v>
      </c>
      <c r="F31693" s="7" t="n">
        <v>4000</v>
      </c>
    </row>
    <row r="31694" spans="1:8">
      <c r="A31694" t="s">
        <v>4</v>
      </c>
      <c r="B31694" s="4" t="s">
        <v>5</v>
      </c>
      <c r="C31694" s="4" t="s">
        <v>13</v>
      </c>
      <c r="D31694" s="4" t="s">
        <v>13</v>
      </c>
      <c r="E31694" s="4" t="s">
        <v>22</v>
      </c>
      <c r="F31694" s="4" t="s">
        <v>10</v>
      </c>
    </row>
    <row r="31695" spans="1:8">
      <c r="A31695" t="n">
        <v>254658</v>
      </c>
      <c r="B31695" s="25" t="n">
        <v>45</v>
      </c>
      <c r="C31695" s="7" t="n">
        <v>11</v>
      </c>
      <c r="D31695" s="7" t="n">
        <v>3</v>
      </c>
      <c r="E31695" s="7" t="n">
        <v>39.2000007629395</v>
      </c>
      <c r="F31695" s="7" t="n">
        <v>4000</v>
      </c>
    </row>
    <row r="31696" spans="1:8">
      <c r="A31696" t="s">
        <v>4</v>
      </c>
      <c r="B31696" s="4" t="s">
        <v>5</v>
      </c>
      <c r="C31696" s="4" t="s">
        <v>13</v>
      </c>
      <c r="D31696" s="4" t="s">
        <v>10</v>
      </c>
      <c r="E31696" s="4" t="s">
        <v>6</v>
      </c>
      <c r="F31696" s="4" t="s">
        <v>6</v>
      </c>
      <c r="G31696" s="4" t="s">
        <v>6</v>
      </c>
      <c r="H31696" s="4" t="s">
        <v>6</v>
      </c>
    </row>
    <row r="31697" spans="1:9">
      <c r="A31697" t="n">
        <v>254667</v>
      </c>
      <c r="B31697" s="40" t="n">
        <v>51</v>
      </c>
      <c r="C31697" s="7" t="n">
        <v>3</v>
      </c>
      <c r="D31697" s="7" t="n">
        <v>7032</v>
      </c>
      <c r="E31697" s="7" t="s">
        <v>814</v>
      </c>
      <c r="F31697" s="7" t="s">
        <v>844</v>
      </c>
      <c r="G31697" s="7" t="s">
        <v>88</v>
      </c>
      <c r="H31697" s="7" t="s">
        <v>89</v>
      </c>
    </row>
    <row r="31698" spans="1:9">
      <c r="A31698" t="s">
        <v>4</v>
      </c>
      <c r="B31698" s="4" t="s">
        <v>5</v>
      </c>
      <c r="C31698" s="4" t="s">
        <v>13</v>
      </c>
    </row>
    <row r="31699" spans="1:9">
      <c r="A31699" t="n">
        <v>254680</v>
      </c>
      <c r="B31699" s="42" t="n">
        <v>116</v>
      </c>
      <c r="C31699" s="7" t="n">
        <v>0</v>
      </c>
    </row>
    <row r="31700" spans="1:9">
      <c r="A31700" t="s">
        <v>4</v>
      </c>
      <c r="B31700" s="4" t="s">
        <v>5</v>
      </c>
      <c r="C31700" s="4" t="s">
        <v>13</v>
      </c>
      <c r="D31700" s="4" t="s">
        <v>10</v>
      </c>
    </row>
    <row r="31701" spans="1:9">
      <c r="A31701" t="n">
        <v>254682</v>
      </c>
      <c r="B31701" s="42" t="n">
        <v>116</v>
      </c>
      <c r="C31701" s="7" t="n">
        <v>2</v>
      </c>
      <c r="D31701" s="7" t="n">
        <v>1</v>
      </c>
    </row>
    <row r="31702" spans="1:9">
      <c r="A31702" t="s">
        <v>4</v>
      </c>
      <c r="B31702" s="4" t="s">
        <v>5</v>
      </c>
      <c r="C31702" s="4" t="s">
        <v>13</v>
      </c>
      <c r="D31702" s="4" t="s">
        <v>9</v>
      </c>
    </row>
    <row r="31703" spans="1:9">
      <c r="A31703" t="n">
        <v>254686</v>
      </c>
      <c r="B31703" s="42" t="n">
        <v>116</v>
      </c>
      <c r="C31703" s="7" t="n">
        <v>5</v>
      </c>
      <c r="D31703" s="7" t="n">
        <v>1106247680</v>
      </c>
    </row>
    <row r="31704" spans="1:9">
      <c r="A31704" t="s">
        <v>4</v>
      </c>
      <c r="B31704" s="4" t="s">
        <v>5</v>
      </c>
      <c r="C31704" s="4" t="s">
        <v>13</v>
      </c>
      <c r="D31704" s="4" t="s">
        <v>10</v>
      </c>
    </row>
    <row r="31705" spans="1:9">
      <c r="A31705" t="n">
        <v>254692</v>
      </c>
      <c r="B31705" s="42" t="n">
        <v>116</v>
      </c>
      <c r="C31705" s="7" t="n">
        <v>6</v>
      </c>
      <c r="D31705" s="7" t="n">
        <v>1</v>
      </c>
    </row>
    <row r="31706" spans="1:9">
      <c r="A31706" t="s">
        <v>4</v>
      </c>
      <c r="B31706" s="4" t="s">
        <v>5</v>
      </c>
      <c r="C31706" s="4" t="s">
        <v>10</v>
      </c>
      <c r="D31706" s="4" t="s">
        <v>9</v>
      </c>
    </row>
    <row r="31707" spans="1:9">
      <c r="A31707" t="n">
        <v>254696</v>
      </c>
      <c r="B31707" s="41" t="n">
        <v>43</v>
      </c>
      <c r="C31707" s="7" t="n">
        <v>7033</v>
      </c>
      <c r="D31707" s="7" t="n">
        <v>1</v>
      </c>
    </row>
    <row r="31708" spans="1:9">
      <c r="A31708" t="s">
        <v>4</v>
      </c>
      <c r="B31708" s="4" t="s">
        <v>5</v>
      </c>
      <c r="C31708" s="4" t="s">
        <v>10</v>
      </c>
      <c r="D31708" s="4" t="s">
        <v>9</v>
      </c>
    </row>
    <row r="31709" spans="1:9">
      <c r="A31709" t="n">
        <v>254703</v>
      </c>
      <c r="B31709" s="41" t="n">
        <v>43</v>
      </c>
      <c r="C31709" s="7" t="n">
        <v>7034</v>
      </c>
      <c r="D31709" s="7" t="n">
        <v>1</v>
      </c>
    </row>
    <row r="31710" spans="1:9">
      <c r="A31710" t="s">
        <v>4</v>
      </c>
      <c r="B31710" s="4" t="s">
        <v>5</v>
      </c>
      <c r="C31710" s="4" t="s">
        <v>13</v>
      </c>
      <c r="D31710" s="4" t="s">
        <v>10</v>
      </c>
      <c r="E31710" s="4" t="s">
        <v>10</v>
      </c>
    </row>
    <row r="31711" spans="1:9">
      <c r="A31711" t="n">
        <v>254710</v>
      </c>
      <c r="B31711" s="83" t="n">
        <v>39</v>
      </c>
      <c r="C31711" s="7" t="n">
        <v>16</v>
      </c>
      <c r="D31711" s="7" t="n">
        <v>65533</v>
      </c>
      <c r="E31711" s="7" t="n">
        <v>208</v>
      </c>
    </row>
    <row r="31712" spans="1:9">
      <c r="A31712" t="s">
        <v>4</v>
      </c>
      <c r="B31712" s="4" t="s">
        <v>5</v>
      </c>
      <c r="C31712" s="4" t="s">
        <v>13</v>
      </c>
      <c r="D31712" s="4" t="s">
        <v>10</v>
      </c>
      <c r="E31712" s="4" t="s">
        <v>10</v>
      </c>
    </row>
    <row r="31713" spans="1:8">
      <c r="A31713" t="n">
        <v>254716</v>
      </c>
      <c r="B31713" s="83" t="n">
        <v>39</v>
      </c>
      <c r="C31713" s="7" t="n">
        <v>16</v>
      </c>
      <c r="D31713" s="7" t="n">
        <v>65533</v>
      </c>
      <c r="E31713" s="7" t="n">
        <v>204</v>
      </c>
    </row>
    <row r="31714" spans="1:8">
      <c r="A31714" t="s">
        <v>4</v>
      </c>
      <c r="B31714" s="4" t="s">
        <v>5</v>
      </c>
      <c r="C31714" s="4" t="s">
        <v>10</v>
      </c>
      <c r="D31714" s="4" t="s">
        <v>22</v>
      </c>
      <c r="E31714" s="4" t="s">
        <v>22</v>
      </c>
      <c r="F31714" s="4" t="s">
        <v>22</v>
      </c>
      <c r="G31714" s="4" t="s">
        <v>22</v>
      </c>
    </row>
    <row r="31715" spans="1:8">
      <c r="A31715" t="n">
        <v>254722</v>
      </c>
      <c r="B31715" s="24" t="n">
        <v>46</v>
      </c>
      <c r="C31715" s="7" t="n">
        <v>7032</v>
      </c>
      <c r="D31715" s="7" t="n">
        <v>-42.689998626709</v>
      </c>
      <c r="E31715" s="7" t="n">
        <v>-3.98000001907349</v>
      </c>
      <c r="F31715" s="7" t="n">
        <v>30.4699993133545</v>
      </c>
      <c r="G31715" s="7" t="n">
        <v>30</v>
      </c>
    </row>
    <row r="31716" spans="1:8">
      <c r="A31716" t="s">
        <v>4</v>
      </c>
      <c r="B31716" s="4" t="s">
        <v>5</v>
      </c>
      <c r="C31716" s="4" t="s">
        <v>10</v>
      </c>
      <c r="D31716" s="4" t="s">
        <v>22</v>
      </c>
      <c r="E31716" s="4" t="s">
        <v>22</v>
      </c>
      <c r="F31716" s="4" t="s">
        <v>22</v>
      </c>
      <c r="G31716" s="4" t="s">
        <v>10</v>
      </c>
      <c r="H31716" s="4" t="s">
        <v>10</v>
      </c>
    </row>
    <row r="31717" spans="1:8">
      <c r="A31717" t="n">
        <v>254741</v>
      </c>
      <c r="B31717" s="56" t="n">
        <v>60</v>
      </c>
      <c r="C31717" s="7" t="n">
        <v>7032</v>
      </c>
      <c r="D31717" s="7" t="n">
        <v>0</v>
      </c>
      <c r="E31717" s="7" t="n">
        <v>30</v>
      </c>
      <c r="F31717" s="7" t="n">
        <v>0</v>
      </c>
      <c r="G31717" s="7" t="n">
        <v>0</v>
      </c>
      <c r="H31717" s="7" t="n">
        <v>0</v>
      </c>
    </row>
    <row r="31718" spans="1:8">
      <c r="A31718" t="s">
        <v>4</v>
      </c>
      <c r="B31718" s="4" t="s">
        <v>5</v>
      </c>
      <c r="C31718" s="4" t="s">
        <v>10</v>
      </c>
      <c r="D31718" s="4" t="s">
        <v>9</v>
      </c>
    </row>
    <row r="31719" spans="1:8">
      <c r="A31719" t="n">
        <v>254760</v>
      </c>
      <c r="B31719" s="41" t="n">
        <v>43</v>
      </c>
      <c r="C31719" s="7" t="n">
        <v>7033</v>
      </c>
      <c r="D31719" s="7" t="n">
        <v>1</v>
      </c>
    </row>
    <row r="31720" spans="1:8">
      <c r="A31720" t="s">
        <v>4</v>
      </c>
      <c r="B31720" s="4" t="s">
        <v>5</v>
      </c>
      <c r="C31720" s="4" t="s">
        <v>10</v>
      </c>
      <c r="D31720" s="4" t="s">
        <v>9</v>
      </c>
    </row>
    <row r="31721" spans="1:8">
      <c r="A31721" t="n">
        <v>254767</v>
      </c>
      <c r="B31721" s="41" t="n">
        <v>43</v>
      </c>
      <c r="C31721" s="7" t="n">
        <v>7034</v>
      </c>
      <c r="D31721" s="7" t="n">
        <v>1</v>
      </c>
    </row>
    <row r="31722" spans="1:8">
      <c r="A31722" t="s">
        <v>4</v>
      </c>
      <c r="B31722" s="4" t="s">
        <v>5</v>
      </c>
      <c r="C31722" s="4" t="s">
        <v>10</v>
      </c>
      <c r="D31722" s="4" t="s">
        <v>9</v>
      </c>
    </row>
    <row r="31723" spans="1:8">
      <c r="A31723" t="n">
        <v>254774</v>
      </c>
      <c r="B31723" s="45" t="n">
        <v>44</v>
      </c>
      <c r="C31723" s="7" t="n">
        <v>7032</v>
      </c>
      <c r="D31723" s="7" t="n">
        <v>1</v>
      </c>
    </row>
    <row r="31724" spans="1:8">
      <c r="A31724" t="s">
        <v>4</v>
      </c>
      <c r="B31724" s="4" t="s">
        <v>5</v>
      </c>
      <c r="C31724" s="4" t="s">
        <v>13</v>
      </c>
      <c r="D31724" s="4" t="s">
        <v>10</v>
      </c>
    </row>
    <row r="31725" spans="1:8">
      <c r="A31725" t="n">
        <v>254781</v>
      </c>
      <c r="B31725" s="25" t="n">
        <v>45</v>
      </c>
      <c r="C31725" s="7" t="n">
        <v>7</v>
      </c>
      <c r="D31725" s="7" t="n">
        <v>255</v>
      </c>
    </row>
    <row r="31726" spans="1:8">
      <c r="A31726" t="s">
        <v>4</v>
      </c>
      <c r="B31726" s="4" t="s">
        <v>5</v>
      </c>
      <c r="C31726" s="4" t="s">
        <v>13</v>
      </c>
      <c r="D31726" s="4" t="s">
        <v>10</v>
      </c>
      <c r="E31726" s="4" t="s">
        <v>22</v>
      </c>
    </row>
    <row r="31727" spans="1:8">
      <c r="A31727" t="n">
        <v>254785</v>
      </c>
      <c r="B31727" s="28" t="n">
        <v>58</v>
      </c>
      <c r="C31727" s="7" t="n">
        <v>101</v>
      </c>
      <c r="D31727" s="7" t="n">
        <v>300</v>
      </c>
      <c r="E31727" s="7" t="n">
        <v>1</v>
      </c>
    </row>
    <row r="31728" spans="1:8">
      <c r="A31728" t="s">
        <v>4</v>
      </c>
      <c r="B31728" s="4" t="s">
        <v>5</v>
      </c>
      <c r="C31728" s="4" t="s">
        <v>13</v>
      </c>
      <c r="D31728" s="4" t="s">
        <v>10</v>
      </c>
      <c r="E31728" s="4" t="s">
        <v>9</v>
      </c>
      <c r="F31728" s="4" t="s">
        <v>10</v>
      </c>
    </row>
    <row r="31729" spans="1:8">
      <c r="A31729" t="n">
        <v>254793</v>
      </c>
      <c r="B31729" s="14" t="n">
        <v>50</v>
      </c>
      <c r="C31729" s="7" t="n">
        <v>3</v>
      </c>
      <c r="D31729" s="7" t="n">
        <v>1527</v>
      </c>
      <c r="E31729" s="7" t="n">
        <v>1053609165</v>
      </c>
      <c r="F31729" s="7" t="n">
        <v>400</v>
      </c>
    </row>
    <row r="31730" spans="1:8">
      <c r="A31730" t="s">
        <v>4</v>
      </c>
      <c r="B31730" s="4" t="s">
        <v>5</v>
      </c>
      <c r="C31730" s="4" t="s">
        <v>13</v>
      </c>
      <c r="D31730" s="4" t="s">
        <v>10</v>
      </c>
    </row>
    <row r="31731" spans="1:8">
      <c r="A31731" t="n">
        <v>254803</v>
      </c>
      <c r="B31731" s="28" t="n">
        <v>58</v>
      </c>
      <c r="C31731" s="7" t="n">
        <v>254</v>
      </c>
      <c r="D31731" s="7" t="n">
        <v>0</v>
      </c>
    </row>
    <row r="31732" spans="1:8">
      <c r="A31732" t="s">
        <v>4</v>
      </c>
      <c r="B31732" s="4" t="s">
        <v>5</v>
      </c>
      <c r="C31732" s="4" t="s">
        <v>13</v>
      </c>
      <c r="D31732" s="4" t="s">
        <v>13</v>
      </c>
      <c r="E31732" s="4" t="s">
        <v>22</v>
      </c>
      <c r="F31732" s="4" t="s">
        <v>22</v>
      </c>
      <c r="G31732" s="4" t="s">
        <v>22</v>
      </c>
      <c r="H31732" s="4" t="s">
        <v>10</v>
      </c>
    </row>
    <row r="31733" spans="1:8">
      <c r="A31733" t="n">
        <v>254807</v>
      </c>
      <c r="B31733" s="25" t="n">
        <v>45</v>
      </c>
      <c r="C31733" s="7" t="n">
        <v>2</v>
      </c>
      <c r="D31733" s="7" t="n">
        <v>3</v>
      </c>
      <c r="E31733" s="7" t="n">
        <v>-13.1300001144409</v>
      </c>
      <c r="F31733" s="7" t="n">
        <v>9.43000030517578</v>
      </c>
      <c r="G31733" s="7" t="n">
        <v>13.4700002670288</v>
      </c>
      <c r="H31733" s="7" t="n">
        <v>0</v>
      </c>
    </row>
    <row r="31734" spans="1:8">
      <c r="A31734" t="s">
        <v>4</v>
      </c>
      <c r="B31734" s="4" t="s">
        <v>5</v>
      </c>
      <c r="C31734" s="4" t="s">
        <v>13</v>
      </c>
      <c r="D31734" s="4" t="s">
        <v>13</v>
      </c>
      <c r="E31734" s="4" t="s">
        <v>22</v>
      </c>
      <c r="F31734" s="4" t="s">
        <v>22</v>
      </c>
      <c r="G31734" s="4" t="s">
        <v>22</v>
      </c>
      <c r="H31734" s="4" t="s">
        <v>10</v>
      </c>
      <c r="I31734" s="4" t="s">
        <v>13</v>
      </c>
    </row>
    <row r="31735" spans="1:8">
      <c r="A31735" t="n">
        <v>254824</v>
      </c>
      <c r="B31735" s="25" t="n">
        <v>45</v>
      </c>
      <c r="C31735" s="7" t="n">
        <v>4</v>
      </c>
      <c r="D31735" s="7" t="n">
        <v>3</v>
      </c>
      <c r="E31735" s="7" t="n">
        <v>340.75</v>
      </c>
      <c r="F31735" s="7" t="n">
        <v>191.699996948242</v>
      </c>
      <c r="G31735" s="7" t="n">
        <v>360</v>
      </c>
      <c r="H31735" s="7" t="n">
        <v>0</v>
      </c>
      <c r="I31735" s="7" t="n">
        <v>0</v>
      </c>
    </row>
    <row r="31736" spans="1:8">
      <c r="A31736" t="s">
        <v>4</v>
      </c>
      <c r="B31736" s="4" t="s">
        <v>5</v>
      </c>
      <c r="C31736" s="4" t="s">
        <v>13</v>
      </c>
      <c r="D31736" s="4" t="s">
        <v>13</v>
      </c>
      <c r="E31736" s="4" t="s">
        <v>22</v>
      </c>
      <c r="F31736" s="4" t="s">
        <v>10</v>
      </c>
    </row>
    <row r="31737" spans="1:8">
      <c r="A31737" t="n">
        <v>254842</v>
      </c>
      <c r="B31737" s="25" t="n">
        <v>45</v>
      </c>
      <c r="C31737" s="7" t="n">
        <v>5</v>
      </c>
      <c r="D31737" s="7" t="n">
        <v>3</v>
      </c>
      <c r="E31737" s="7" t="n">
        <v>12.8999996185303</v>
      </c>
      <c r="F31737" s="7" t="n">
        <v>0</v>
      </c>
    </row>
    <row r="31738" spans="1:8">
      <c r="A31738" t="s">
        <v>4</v>
      </c>
      <c r="B31738" s="4" t="s">
        <v>5</v>
      </c>
      <c r="C31738" s="4" t="s">
        <v>13</v>
      </c>
      <c r="D31738" s="4" t="s">
        <v>13</v>
      </c>
      <c r="E31738" s="4" t="s">
        <v>22</v>
      </c>
      <c r="F31738" s="4" t="s">
        <v>10</v>
      </c>
    </row>
    <row r="31739" spans="1:8">
      <c r="A31739" t="n">
        <v>254851</v>
      </c>
      <c r="B31739" s="25" t="n">
        <v>45</v>
      </c>
      <c r="C31739" s="7" t="n">
        <v>11</v>
      </c>
      <c r="D31739" s="7" t="n">
        <v>3</v>
      </c>
      <c r="E31739" s="7" t="n">
        <v>45.5</v>
      </c>
      <c r="F31739" s="7" t="n">
        <v>0</v>
      </c>
    </row>
    <row r="31740" spans="1:8">
      <c r="A31740" t="s">
        <v>4</v>
      </c>
      <c r="B31740" s="4" t="s">
        <v>5</v>
      </c>
      <c r="C31740" s="4" t="s">
        <v>13</v>
      </c>
      <c r="D31740" s="4" t="s">
        <v>13</v>
      </c>
      <c r="E31740" s="4" t="s">
        <v>22</v>
      </c>
      <c r="F31740" s="4" t="s">
        <v>10</v>
      </c>
    </row>
    <row r="31741" spans="1:8">
      <c r="A31741" t="n">
        <v>254860</v>
      </c>
      <c r="B31741" s="25" t="n">
        <v>45</v>
      </c>
      <c r="C31741" s="7" t="n">
        <v>5</v>
      </c>
      <c r="D31741" s="7" t="n">
        <v>3</v>
      </c>
      <c r="E31741" s="7" t="n">
        <v>24.5</v>
      </c>
      <c r="F31741" s="7" t="n">
        <v>8000</v>
      </c>
    </row>
    <row r="31742" spans="1:8">
      <c r="A31742" t="s">
        <v>4</v>
      </c>
      <c r="B31742" s="4" t="s">
        <v>5</v>
      </c>
      <c r="C31742" s="4" t="s">
        <v>13</v>
      </c>
    </row>
    <row r="31743" spans="1:8">
      <c r="A31743" t="n">
        <v>254869</v>
      </c>
      <c r="B31743" s="42" t="n">
        <v>116</v>
      </c>
      <c r="C31743" s="7" t="n">
        <v>1</v>
      </c>
    </row>
    <row r="31744" spans="1:8">
      <c r="A31744" t="s">
        <v>4</v>
      </c>
      <c r="B31744" s="4" t="s">
        <v>5</v>
      </c>
      <c r="C31744" s="4" t="s">
        <v>10</v>
      </c>
      <c r="D31744" s="4" t="s">
        <v>22</v>
      </c>
      <c r="E31744" s="4" t="s">
        <v>22</v>
      </c>
      <c r="F31744" s="4" t="s">
        <v>22</v>
      </c>
      <c r="G31744" s="4" t="s">
        <v>22</v>
      </c>
    </row>
    <row r="31745" spans="1:9">
      <c r="A31745" t="n">
        <v>254871</v>
      </c>
      <c r="B31745" s="24" t="n">
        <v>46</v>
      </c>
      <c r="C31745" s="7" t="n">
        <v>1630</v>
      </c>
      <c r="D31745" s="7" t="n">
        <v>-12.539999961853</v>
      </c>
      <c r="E31745" s="7" t="n">
        <v>200</v>
      </c>
      <c r="F31745" s="7" t="n">
        <v>455.559997558594</v>
      </c>
      <c r="G31745" s="7" t="n">
        <v>12.3999996185303</v>
      </c>
    </row>
    <row r="31746" spans="1:9">
      <c r="A31746" t="s">
        <v>4</v>
      </c>
      <c r="B31746" s="4" t="s">
        <v>5</v>
      </c>
      <c r="C31746" s="4" t="s">
        <v>10</v>
      </c>
      <c r="D31746" s="4" t="s">
        <v>10</v>
      </c>
      <c r="E31746" s="4" t="s">
        <v>22</v>
      </c>
      <c r="F31746" s="4" t="s">
        <v>22</v>
      </c>
      <c r="G31746" s="4" t="s">
        <v>22</v>
      </c>
      <c r="H31746" s="4" t="s">
        <v>22</v>
      </c>
      <c r="I31746" s="4" t="s">
        <v>13</v>
      </c>
      <c r="J31746" s="4" t="s">
        <v>10</v>
      </c>
    </row>
    <row r="31747" spans="1:9">
      <c r="A31747" t="n">
        <v>254890</v>
      </c>
      <c r="B31747" s="85" t="n">
        <v>55</v>
      </c>
      <c r="C31747" s="7" t="n">
        <v>1630</v>
      </c>
      <c r="D31747" s="7" t="n">
        <v>65024</v>
      </c>
      <c r="E31747" s="7" t="n">
        <v>0</v>
      </c>
      <c r="F31747" s="7" t="n">
        <v>0</v>
      </c>
      <c r="G31747" s="7" t="n">
        <v>3000</v>
      </c>
      <c r="H31747" s="7" t="n">
        <v>45</v>
      </c>
      <c r="I31747" s="7" t="n">
        <v>0</v>
      </c>
      <c r="J31747" s="7" t="n">
        <v>0</v>
      </c>
    </row>
    <row r="31748" spans="1:9">
      <c r="A31748" t="s">
        <v>4</v>
      </c>
      <c r="B31748" s="4" t="s">
        <v>5</v>
      </c>
      <c r="C31748" s="4" t="s">
        <v>10</v>
      </c>
    </row>
    <row r="31749" spans="1:9">
      <c r="A31749" t="n">
        <v>254914</v>
      </c>
      <c r="B31749" s="35" t="n">
        <v>16</v>
      </c>
      <c r="C31749" s="7" t="n">
        <v>1000</v>
      </c>
    </row>
    <row r="31750" spans="1:9">
      <c r="A31750" t="s">
        <v>4</v>
      </c>
      <c r="B31750" s="4" t="s">
        <v>5</v>
      </c>
      <c r="C31750" s="4" t="s">
        <v>13</v>
      </c>
      <c r="D31750" s="4" t="s">
        <v>10</v>
      </c>
      <c r="E31750" s="4" t="s">
        <v>10</v>
      </c>
    </row>
    <row r="31751" spans="1:9">
      <c r="A31751" t="n">
        <v>254917</v>
      </c>
      <c r="B31751" s="14" t="n">
        <v>50</v>
      </c>
      <c r="C31751" s="7" t="n">
        <v>1</v>
      </c>
      <c r="D31751" s="7" t="n">
        <v>1527</v>
      </c>
      <c r="E31751" s="7" t="n">
        <v>6000</v>
      </c>
    </row>
    <row r="31752" spans="1:9">
      <c r="A31752" t="s">
        <v>4</v>
      </c>
      <c r="B31752" s="4" t="s">
        <v>5</v>
      </c>
      <c r="C31752" s="4" t="s">
        <v>10</v>
      </c>
    </row>
    <row r="31753" spans="1:9">
      <c r="A31753" t="n">
        <v>254923</v>
      </c>
      <c r="B31753" s="35" t="n">
        <v>16</v>
      </c>
      <c r="C31753" s="7" t="n">
        <v>5000</v>
      </c>
    </row>
    <row r="31754" spans="1:9">
      <c r="A31754" t="s">
        <v>4</v>
      </c>
      <c r="B31754" s="4" t="s">
        <v>5</v>
      </c>
      <c r="C31754" s="4" t="s">
        <v>13</v>
      </c>
      <c r="D31754" s="4" t="s">
        <v>10</v>
      </c>
      <c r="E31754" s="4" t="s">
        <v>13</v>
      </c>
    </row>
    <row r="31755" spans="1:9">
      <c r="A31755" t="n">
        <v>254926</v>
      </c>
      <c r="B31755" s="16" t="n">
        <v>49</v>
      </c>
      <c r="C31755" s="7" t="n">
        <v>1</v>
      </c>
      <c r="D31755" s="7" t="n">
        <v>5000</v>
      </c>
      <c r="E31755" s="7" t="n">
        <v>0</v>
      </c>
    </row>
    <row r="31756" spans="1:9">
      <c r="A31756" t="s">
        <v>4</v>
      </c>
      <c r="B31756" s="4" t="s">
        <v>5</v>
      </c>
      <c r="C31756" s="4" t="s">
        <v>13</v>
      </c>
      <c r="D31756" s="4" t="s">
        <v>10</v>
      </c>
      <c r="E31756" s="4" t="s">
        <v>10</v>
      </c>
    </row>
    <row r="31757" spans="1:9">
      <c r="A31757" t="n">
        <v>254931</v>
      </c>
      <c r="B31757" s="16" t="n">
        <v>49</v>
      </c>
      <c r="C31757" s="7" t="n">
        <v>5</v>
      </c>
      <c r="D31757" s="7" t="n">
        <v>1</v>
      </c>
      <c r="E31757" s="7" t="n">
        <v>1</v>
      </c>
    </row>
    <row r="31758" spans="1:9">
      <c r="A31758" t="s">
        <v>4</v>
      </c>
      <c r="B31758" s="4" t="s">
        <v>5</v>
      </c>
      <c r="C31758" s="4" t="s">
        <v>13</v>
      </c>
      <c r="D31758" s="4" t="s">
        <v>10</v>
      </c>
      <c r="E31758" s="4" t="s">
        <v>22</v>
      </c>
    </row>
    <row r="31759" spans="1:9">
      <c r="A31759" t="n">
        <v>254937</v>
      </c>
      <c r="B31759" s="28" t="n">
        <v>58</v>
      </c>
      <c r="C31759" s="7" t="n">
        <v>0</v>
      </c>
      <c r="D31759" s="7" t="n">
        <v>2000</v>
      </c>
      <c r="E31759" s="7" t="n">
        <v>1</v>
      </c>
    </row>
    <row r="31760" spans="1:9">
      <c r="A31760" t="s">
        <v>4</v>
      </c>
      <c r="B31760" s="4" t="s">
        <v>5</v>
      </c>
      <c r="C31760" s="4" t="s">
        <v>13</v>
      </c>
      <c r="D31760" s="4" t="s">
        <v>10</v>
      </c>
    </row>
    <row r="31761" spans="1:10">
      <c r="A31761" t="n">
        <v>254945</v>
      </c>
      <c r="B31761" s="28" t="n">
        <v>58</v>
      </c>
      <c r="C31761" s="7" t="n">
        <v>255</v>
      </c>
      <c r="D31761" s="7" t="n">
        <v>0</v>
      </c>
    </row>
    <row r="31762" spans="1:10">
      <c r="A31762" t="s">
        <v>4</v>
      </c>
      <c r="B31762" s="4" t="s">
        <v>5</v>
      </c>
      <c r="C31762" s="4" t="s">
        <v>13</v>
      </c>
      <c r="D31762" s="4" t="s">
        <v>13</v>
      </c>
    </row>
    <row r="31763" spans="1:10">
      <c r="A31763" t="n">
        <v>254949</v>
      </c>
      <c r="B31763" s="16" t="n">
        <v>49</v>
      </c>
      <c r="C31763" s="7" t="n">
        <v>2</v>
      </c>
      <c r="D31763" s="7" t="n">
        <v>0</v>
      </c>
    </row>
    <row r="31764" spans="1:10">
      <c r="A31764" t="s">
        <v>4</v>
      </c>
      <c r="B31764" s="4" t="s">
        <v>5</v>
      </c>
      <c r="C31764" s="4" t="s">
        <v>10</v>
      </c>
    </row>
    <row r="31765" spans="1:10">
      <c r="A31765" t="n">
        <v>254952</v>
      </c>
      <c r="B31765" s="35" t="n">
        <v>16</v>
      </c>
      <c r="C31765" s="7" t="n">
        <v>1000</v>
      </c>
    </row>
    <row r="31766" spans="1:10">
      <c r="A31766" t="s">
        <v>4</v>
      </c>
      <c r="B31766" s="4" t="s">
        <v>5</v>
      </c>
      <c r="C31766" s="4" t="s">
        <v>13</v>
      </c>
      <c r="D31766" s="4" t="s">
        <v>10</v>
      </c>
      <c r="E31766" s="4" t="s">
        <v>10</v>
      </c>
      <c r="F31766" s="4" t="s">
        <v>9</v>
      </c>
    </row>
    <row r="31767" spans="1:10">
      <c r="A31767" t="n">
        <v>254955</v>
      </c>
      <c r="B31767" s="86" t="n">
        <v>84</v>
      </c>
      <c r="C31767" s="7" t="n">
        <v>1</v>
      </c>
      <c r="D31767" s="7" t="n">
        <v>0</v>
      </c>
      <c r="E31767" s="7" t="n">
        <v>0</v>
      </c>
      <c r="F31767" s="7" t="n">
        <v>0</v>
      </c>
    </row>
    <row r="31768" spans="1:10">
      <c r="A31768" t="s">
        <v>4</v>
      </c>
      <c r="B31768" s="4" t="s">
        <v>5</v>
      </c>
      <c r="C31768" s="4" t="s">
        <v>13</v>
      </c>
      <c r="D31768" s="4" t="s">
        <v>13</v>
      </c>
      <c r="E31768" s="4" t="s">
        <v>13</v>
      </c>
      <c r="F31768" s="4" t="s">
        <v>22</v>
      </c>
      <c r="G31768" s="4" t="s">
        <v>22</v>
      </c>
      <c r="H31768" s="4" t="s">
        <v>22</v>
      </c>
      <c r="I31768" s="4" t="s">
        <v>22</v>
      </c>
      <c r="J31768" s="4" t="s">
        <v>22</v>
      </c>
    </row>
    <row r="31769" spans="1:10">
      <c r="A31769" t="n">
        <v>254965</v>
      </c>
      <c r="B31769" s="72" t="n">
        <v>76</v>
      </c>
      <c r="C31769" s="7" t="n">
        <v>1</v>
      </c>
      <c r="D31769" s="7" t="n">
        <v>3</v>
      </c>
      <c r="E31769" s="7" t="n">
        <v>0</v>
      </c>
      <c r="F31769" s="7" t="n">
        <v>1</v>
      </c>
      <c r="G31769" s="7" t="n">
        <v>1</v>
      </c>
      <c r="H31769" s="7" t="n">
        <v>1</v>
      </c>
      <c r="I31769" s="7" t="n">
        <v>1</v>
      </c>
      <c r="J31769" s="7" t="n">
        <v>1000</v>
      </c>
    </row>
    <row r="31770" spans="1:10">
      <c r="A31770" t="s">
        <v>4</v>
      </c>
      <c r="B31770" s="4" t="s">
        <v>5</v>
      </c>
      <c r="C31770" s="4" t="s">
        <v>13</v>
      </c>
      <c r="D31770" s="4" t="s">
        <v>13</v>
      </c>
    </row>
    <row r="31771" spans="1:10">
      <c r="A31771" t="n">
        <v>254989</v>
      </c>
      <c r="B31771" s="74" t="n">
        <v>77</v>
      </c>
      <c r="C31771" s="7" t="n">
        <v>1</v>
      </c>
      <c r="D31771" s="7" t="n">
        <v>3</v>
      </c>
    </row>
    <row r="31772" spans="1:10">
      <c r="A31772" t="s">
        <v>4</v>
      </c>
      <c r="B31772" s="4" t="s">
        <v>5</v>
      </c>
    </row>
    <row r="31773" spans="1:10">
      <c r="A31773" t="n">
        <v>254992</v>
      </c>
      <c r="B31773" s="43" t="n">
        <v>88</v>
      </c>
    </row>
    <row r="31774" spans="1:10">
      <c r="A31774" t="s">
        <v>4</v>
      </c>
      <c r="B31774" s="4" t="s">
        <v>5</v>
      </c>
      <c r="C31774" s="4" t="s">
        <v>10</v>
      </c>
    </row>
    <row r="31775" spans="1:10">
      <c r="A31775" t="n">
        <v>254993</v>
      </c>
      <c r="B31775" s="35" t="n">
        <v>16</v>
      </c>
      <c r="C31775" s="7" t="n">
        <v>0</v>
      </c>
    </row>
    <row r="31776" spans="1:10">
      <c r="A31776" t="s">
        <v>4</v>
      </c>
      <c r="B31776" s="4" t="s">
        <v>5</v>
      </c>
      <c r="C31776" s="4" t="s">
        <v>13</v>
      </c>
    </row>
    <row r="31777" spans="1:10">
      <c r="A31777" t="n">
        <v>254996</v>
      </c>
      <c r="B31777" s="111" t="n">
        <v>165</v>
      </c>
      <c r="C31777" s="7" t="n">
        <v>0</v>
      </c>
    </row>
    <row r="31778" spans="1:10">
      <c r="A31778" t="s">
        <v>4</v>
      </c>
      <c r="B31778" s="4" t="s">
        <v>5</v>
      </c>
      <c r="C31778" s="4" t="s">
        <v>13</v>
      </c>
      <c r="D31778" s="4" t="s">
        <v>10</v>
      </c>
      <c r="E31778" s="4" t="s">
        <v>13</v>
      </c>
      <c r="F31778" s="4" t="s">
        <v>13</v>
      </c>
      <c r="G31778" s="4" t="s">
        <v>20</v>
      </c>
    </row>
    <row r="31779" spans="1:10">
      <c r="A31779" t="n">
        <v>254998</v>
      </c>
      <c r="B31779" s="10" t="n">
        <v>5</v>
      </c>
      <c r="C31779" s="7" t="n">
        <v>30</v>
      </c>
      <c r="D31779" s="7" t="n">
        <v>6496</v>
      </c>
      <c r="E31779" s="7" t="n">
        <v>8</v>
      </c>
      <c r="F31779" s="7" t="n">
        <v>1</v>
      </c>
      <c r="G31779" s="11" t="n">
        <f t="normal" ca="1">A31985</f>
        <v>0</v>
      </c>
    </row>
    <row r="31780" spans="1:10">
      <c r="A31780" t="s">
        <v>4</v>
      </c>
      <c r="B31780" s="4" t="s">
        <v>5</v>
      </c>
      <c r="C31780" s="4" t="s">
        <v>13</v>
      </c>
      <c r="D31780" s="4" t="s">
        <v>10</v>
      </c>
      <c r="E31780" s="4" t="s">
        <v>22</v>
      </c>
      <c r="F31780" s="4" t="s">
        <v>10</v>
      </c>
      <c r="G31780" s="4" t="s">
        <v>9</v>
      </c>
      <c r="H31780" s="4" t="s">
        <v>9</v>
      </c>
      <c r="I31780" s="4" t="s">
        <v>10</v>
      </c>
      <c r="J31780" s="4" t="s">
        <v>10</v>
      </c>
      <c r="K31780" s="4" t="s">
        <v>9</v>
      </c>
      <c r="L31780" s="4" t="s">
        <v>9</v>
      </c>
      <c r="M31780" s="4" t="s">
        <v>9</v>
      </c>
      <c r="N31780" s="4" t="s">
        <v>9</v>
      </c>
      <c r="O31780" s="4" t="s">
        <v>6</v>
      </c>
    </row>
    <row r="31781" spans="1:10">
      <c r="A31781" t="n">
        <v>255008</v>
      </c>
      <c r="B31781" s="14" t="n">
        <v>50</v>
      </c>
      <c r="C31781" s="7" t="n">
        <v>0</v>
      </c>
      <c r="D31781" s="7" t="n">
        <v>12101</v>
      </c>
      <c r="E31781" s="7" t="n">
        <v>1</v>
      </c>
      <c r="F31781" s="7" t="n">
        <v>0</v>
      </c>
      <c r="G31781" s="7" t="n">
        <v>0</v>
      </c>
      <c r="H31781" s="7" t="n">
        <v>0</v>
      </c>
      <c r="I31781" s="7" t="n">
        <v>0</v>
      </c>
      <c r="J31781" s="7" t="n">
        <v>65533</v>
      </c>
      <c r="K31781" s="7" t="n">
        <v>0</v>
      </c>
      <c r="L31781" s="7" t="n">
        <v>0</v>
      </c>
      <c r="M31781" s="7" t="n">
        <v>0</v>
      </c>
      <c r="N31781" s="7" t="n">
        <v>0</v>
      </c>
      <c r="O31781" s="7" t="s">
        <v>12</v>
      </c>
    </row>
    <row r="31782" spans="1:10">
      <c r="A31782" t="s">
        <v>4</v>
      </c>
      <c r="B31782" s="4" t="s">
        <v>5</v>
      </c>
      <c r="C31782" s="4" t="s">
        <v>13</v>
      </c>
      <c r="D31782" s="4" t="s">
        <v>10</v>
      </c>
      <c r="E31782" s="4" t="s">
        <v>10</v>
      </c>
      <c r="F31782" s="4" t="s">
        <v>10</v>
      </c>
      <c r="G31782" s="4" t="s">
        <v>10</v>
      </c>
      <c r="H31782" s="4" t="s">
        <v>13</v>
      </c>
    </row>
    <row r="31783" spans="1:10">
      <c r="A31783" t="n">
        <v>255047</v>
      </c>
      <c r="B31783" s="29" t="n">
        <v>25</v>
      </c>
      <c r="C31783" s="7" t="n">
        <v>5</v>
      </c>
      <c r="D31783" s="7" t="n">
        <v>65535</v>
      </c>
      <c r="E31783" s="7" t="n">
        <v>65535</v>
      </c>
      <c r="F31783" s="7" t="n">
        <v>65535</v>
      </c>
      <c r="G31783" s="7" t="n">
        <v>65535</v>
      </c>
      <c r="H31783" s="7" t="n">
        <v>0</v>
      </c>
    </row>
    <row r="31784" spans="1:10">
      <c r="A31784" t="s">
        <v>4</v>
      </c>
      <c r="B31784" s="4" t="s">
        <v>5</v>
      </c>
      <c r="C31784" s="4" t="s">
        <v>10</v>
      </c>
      <c r="D31784" s="4" t="s">
        <v>13</v>
      </c>
      <c r="E31784" s="4" t="s">
        <v>13</v>
      </c>
      <c r="F31784" s="4" t="s">
        <v>72</v>
      </c>
      <c r="G31784" s="4" t="s">
        <v>13</v>
      </c>
      <c r="H31784" s="4" t="s">
        <v>13</v>
      </c>
    </row>
    <row r="31785" spans="1:10">
      <c r="A31785" t="n">
        <v>255058</v>
      </c>
      <c r="B31785" s="30" t="n">
        <v>24</v>
      </c>
      <c r="C31785" s="7" t="n">
        <v>65533</v>
      </c>
      <c r="D31785" s="7" t="n">
        <v>11</v>
      </c>
      <c r="E31785" s="7" t="n">
        <v>6</v>
      </c>
      <c r="F31785" s="7" t="s">
        <v>1778</v>
      </c>
      <c r="G31785" s="7" t="n">
        <v>2</v>
      </c>
      <c r="H31785" s="7" t="n">
        <v>0</v>
      </c>
    </row>
    <row r="31786" spans="1:10">
      <c r="A31786" t="s">
        <v>4</v>
      </c>
      <c r="B31786" s="4" t="s">
        <v>5</v>
      </c>
    </row>
    <row r="31787" spans="1:10">
      <c r="A31787" t="n">
        <v>255095</v>
      </c>
      <c r="B31787" s="53" t="n">
        <v>28</v>
      </c>
    </row>
    <row r="31788" spans="1:10">
      <c r="A31788" t="s">
        <v>4</v>
      </c>
      <c r="B31788" s="4" t="s">
        <v>5</v>
      </c>
      <c r="C31788" s="4" t="s">
        <v>13</v>
      </c>
    </row>
    <row r="31789" spans="1:10">
      <c r="A31789" t="n">
        <v>255096</v>
      </c>
      <c r="B31789" s="33" t="n">
        <v>27</v>
      </c>
      <c r="C31789" s="7" t="n">
        <v>0</v>
      </c>
    </row>
    <row r="31790" spans="1:10">
      <c r="A31790" t="s">
        <v>4</v>
      </c>
      <c r="B31790" s="4" t="s">
        <v>5</v>
      </c>
      <c r="C31790" s="4" t="s">
        <v>13</v>
      </c>
      <c r="D31790" s="4" t="s">
        <v>10</v>
      </c>
      <c r="E31790" s="4" t="s">
        <v>10</v>
      </c>
      <c r="F31790" s="4" t="s">
        <v>10</v>
      </c>
      <c r="G31790" s="4" t="s">
        <v>10</v>
      </c>
      <c r="H31790" s="4" t="s">
        <v>13</v>
      </c>
    </row>
    <row r="31791" spans="1:10">
      <c r="A31791" t="n">
        <v>255098</v>
      </c>
      <c r="B31791" s="29" t="n">
        <v>25</v>
      </c>
      <c r="C31791" s="7" t="n">
        <v>5</v>
      </c>
      <c r="D31791" s="7" t="n">
        <v>65535</v>
      </c>
      <c r="E31791" s="7" t="n">
        <v>65535</v>
      </c>
      <c r="F31791" s="7" t="n">
        <v>65535</v>
      </c>
      <c r="G31791" s="7" t="n">
        <v>65535</v>
      </c>
      <c r="H31791" s="7" t="n">
        <v>0</v>
      </c>
    </row>
    <row r="31792" spans="1:10">
      <c r="A31792" t="s">
        <v>4</v>
      </c>
      <c r="B31792" s="4" t="s">
        <v>5</v>
      </c>
      <c r="C31792" s="4" t="s">
        <v>10</v>
      </c>
    </row>
    <row r="31793" spans="1:15">
      <c r="A31793" t="n">
        <v>255109</v>
      </c>
      <c r="B31793" s="35" t="n">
        <v>16</v>
      </c>
      <c r="C31793" s="7" t="n">
        <v>300</v>
      </c>
    </row>
    <row r="31794" spans="1:15">
      <c r="A31794" t="s">
        <v>4</v>
      </c>
      <c r="B31794" s="4" t="s">
        <v>5</v>
      </c>
      <c r="C31794" s="4" t="s">
        <v>13</v>
      </c>
      <c r="D31794" s="4" t="s">
        <v>10</v>
      </c>
      <c r="E31794" s="4" t="s">
        <v>10</v>
      </c>
      <c r="F31794" s="4" t="s">
        <v>10</v>
      </c>
      <c r="G31794" s="4" t="s">
        <v>9</v>
      </c>
    </row>
    <row r="31795" spans="1:15">
      <c r="A31795" t="n">
        <v>255112</v>
      </c>
      <c r="B31795" s="82" t="n">
        <v>95</v>
      </c>
      <c r="C31795" s="7" t="n">
        <v>6</v>
      </c>
      <c r="D31795" s="7" t="n">
        <v>0</v>
      </c>
      <c r="E31795" s="7" t="n">
        <v>1</v>
      </c>
      <c r="F31795" s="7" t="n">
        <v>500</v>
      </c>
      <c r="G31795" s="7" t="n">
        <v>0</v>
      </c>
    </row>
    <row r="31796" spans="1:15">
      <c r="A31796" t="s">
        <v>4</v>
      </c>
      <c r="B31796" s="4" t="s">
        <v>5</v>
      </c>
      <c r="C31796" s="4" t="s">
        <v>13</v>
      </c>
      <c r="D31796" s="4" t="s">
        <v>10</v>
      </c>
      <c r="E31796" s="4" t="s">
        <v>10</v>
      </c>
      <c r="F31796" s="4" t="s">
        <v>10</v>
      </c>
      <c r="G31796" s="4" t="s">
        <v>9</v>
      </c>
    </row>
    <row r="31797" spans="1:15">
      <c r="A31797" t="n">
        <v>255124</v>
      </c>
      <c r="B31797" s="82" t="n">
        <v>95</v>
      </c>
      <c r="C31797" s="7" t="n">
        <v>6</v>
      </c>
      <c r="D31797" s="7" t="n">
        <v>0</v>
      </c>
      <c r="E31797" s="7" t="n">
        <v>3</v>
      </c>
      <c r="F31797" s="7" t="n">
        <v>500</v>
      </c>
      <c r="G31797" s="7" t="n">
        <v>0</v>
      </c>
    </row>
    <row r="31798" spans="1:15">
      <c r="A31798" t="s">
        <v>4</v>
      </c>
      <c r="B31798" s="4" t="s">
        <v>5</v>
      </c>
      <c r="C31798" s="4" t="s">
        <v>13</v>
      </c>
      <c r="D31798" s="4" t="s">
        <v>10</v>
      </c>
      <c r="E31798" s="4" t="s">
        <v>10</v>
      </c>
      <c r="F31798" s="4" t="s">
        <v>10</v>
      </c>
      <c r="G31798" s="4" t="s">
        <v>9</v>
      </c>
    </row>
    <row r="31799" spans="1:15">
      <c r="A31799" t="n">
        <v>255136</v>
      </c>
      <c r="B31799" s="82" t="n">
        <v>95</v>
      </c>
      <c r="C31799" s="7" t="n">
        <v>6</v>
      </c>
      <c r="D31799" s="7" t="n">
        <v>0</v>
      </c>
      <c r="E31799" s="7" t="n">
        <v>5</v>
      </c>
      <c r="F31799" s="7" t="n">
        <v>500</v>
      </c>
      <c r="G31799" s="7" t="n">
        <v>0</v>
      </c>
    </row>
    <row r="31800" spans="1:15">
      <c r="A31800" t="s">
        <v>4</v>
      </c>
      <c r="B31800" s="4" t="s">
        <v>5</v>
      </c>
      <c r="C31800" s="4" t="s">
        <v>13</v>
      </c>
      <c r="D31800" s="4" t="s">
        <v>10</v>
      </c>
      <c r="E31800" s="4" t="s">
        <v>10</v>
      </c>
      <c r="F31800" s="4" t="s">
        <v>10</v>
      </c>
      <c r="G31800" s="4" t="s">
        <v>9</v>
      </c>
    </row>
    <row r="31801" spans="1:15">
      <c r="A31801" t="n">
        <v>255148</v>
      </c>
      <c r="B31801" s="82" t="n">
        <v>95</v>
      </c>
      <c r="C31801" s="7" t="n">
        <v>6</v>
      </c>
      <c r="D31801" s="7" t="n">
        <v>0</v>
      </c>
      <c r="E31801" s="7" t="n">
        <v>7</v>
      </c>
      <c r="F31801" s="7" t="n">
        <v>500</v>
      </c>
      <c r="G31801" s="7" t="n">
        <v>0</v>
      </c>
    </row>
    <row r="31802" spans="1:15">
      <c r="A31802" t="s">
        <v>4</v>
      </c>
      <c r="B31802" s="4" t="s">
        <v>5</v>
      </c>
      <c r="C31802" s="4" t="s">
        <v>13</v>
      </c>
      <c r="D31802" s="4" t="s">
        <v>10</v>
      </c>
      <c r="E31802" s="4" t="s">
        <v>10</v>
      </c>
      <c r="F31802" s="4" t="s">
        <v>10</v>
      </c>
      <c r="G31802" s="4" t="s">
        <v>9</v>
      </c>
    </row>
    <row r="31803" spans="1:15">
      <c r="A31803" t="n">
        <v>255160</v>
      </c>
      <c r="B31803" s="82" t="n">
        <v>95</v>
      </c>
      <c r="C31803" s="7" t="n">
        <v>6</v>
      </c>
      <c r="D31803" s="7" t="n">
        <v>0</v>
      </c>
      <c r="E31803" s="7" t="n">
        <v>9</v>
      </c>
      <c r="F31803" s="7" t="n">
        <v>500</v>
      </c>
      <c r="G31803" s="7" t="n">
        <v>0</v>
      </c>
    </row>
    <row r="31804" spans="1:15">
      <c r="A31804" t="s">
        <v>4</v>
      </c>
      <c r="B31804" s="4" t="s">
        <v>5</v>
      </c>
      <c r="C31804" s="4" t="s">
        <v>13</v>
      </c>
      <c r="D31804" s="4" t="s">
        <v>10</v>
      </c>
      <c r="E31804" s="4" t="s">
        <v>10</v>
      </c>
      <c r="F31804" s="4" t="s">
        <v>10</v>
      </c>
      <c r="G31804" s="4" t="s">
        <v>9</v>
      </c>
    </row>
    <row r="31805" spans="1:15">
      <c r="A31805" t="n">
        <v>255172</v>
      </c>
      <c r="B31805" s="82" t="n">
        <v>95</v>
      </c>
      <c r="C31805" s="7" t="n">
        <v>6</v>
      </c>
      <c r="D31805" s="7" t="n">
        <v>0</v>
      </c>
      <c r="E31805" s="7" t="n">
        <v>2</v>
      </c>
      <c r="F31805" s="7" t="n">
        <v>500</v>
      </c>
      <c r="G31805" s="7" t="n">
        <v>0</v>
      </c>
    </row>
    <row r="31806" spans="1:15">
      <c r="A31806" t="s">
        <v>4</v>
      </c>
      <c r="B31806" s="4" t="s">
        <v>5</v>
      </c>
      <c r="C31806" s="4" t="s">
        <v>13</v>
      </c>
      <c r="D31806" s="4" t="s">
        <v>10</v>
      </c>
      <c r="E31806" s="4" t="s">
        <v>10</v>
      </c>
      <c r="F31806" s="4" t="s">
        <v>10</v>
      </c>
      <c r="G31806" s="4" t="s">
        <v>9</v>
      </c>
    </row>
    <row r="31807" spans="1:15">
      <c r="A31807" t="n">
        <v>255184</v>
      </c>
      <c r="B31807" s="82" t="n">
        <v>95</v>
      </c>
      <c r="C31807" s="7" t="n">
        <v>6</v>
      </c>
      <c r="D31807" s="7" t="n">
        <v>0</v>
      </c>
      <c r="E31807" s="7" t="n">
        <v>8</v>
      </c>
      <c r="F31807" s="7" t="n">
        <v>500</v>
      </c>
      <c r="G31807" s="7" t="n">
        <v>0</v>
      </c>
    </row>
    <row r="31808" spans="1:15">
      <c r="A31808" t="s">
        <v>4</v>
      </c>
      <c r="B31808" s="4" t="s">
        <v>5</v>
      </c>
      <c r="C31808" s="4" t="s">
        <v>13</v>
      </c>
      <c r="D31808" s="4" t="s">
        <v>10</v>
      </c>
      <c r="E31808" s="4" t="s">
        <v>10</v>
      </c>
      <c r="F31808" s="4" t="s">
        <v>10</v>
      </c>
      <c r="G31808" s="4" t="s">
        <v>9</v>
      </c>
    </row>
    <row r="31809" spans="1:7">
      <c r="A31809" t="n">
        <v>255196</v>
      </c>
      <c r="B31809" s="82" t="n">
        <v>95</v>
      </c>
      <c r="C31809" s="7" t="n">
        <v>6</v>
      </c>
      <c r="D31809" s="7" t="n">
        <v>0</v>
      </c>
      <c r="E31809" s="7" t="n">
        <v>4</v>
      </c>
      <c r="F31809" s="7" t="n">
        <v>500</v>
      </c>
      <c r="G31809" s="7" t="n">
        <v>0</v>
      </c>
    </row>
    <row r="31810" spans="1:7">
      <c r="A31810" t="s">
        <v>4</v>
      </c>
      <c r="B31810" s="4" t="s">
        <v>5</v>
      </c>
      <c r="C31810" s="4" t="s">
        <v>13</v>
      </c>
      <c r="D31810" s="4" t="s">
        <v>10</v>
      </c>
      <c r="E31810" s="4" t="s">
        <v>10</v>
      </c>
      <c r="F31810" s="4" t="s">
        <v>10</v>
      </c>
      <c r="G31810" s="4" t="s">
        <v>9</v>
      </c>
    </row>
    <row r="31811" spans="1:7">
      <c r="A31811" t="n">
        <v>255208</v>
      </c>
      <c r="B31811" s="82" t="n">
        <v>95</v>
      </c>
      <c r="C31811" s="7" t="n">
        <v>6</v>
      </c>
      <c r="D31811" s="7" t="n">
        <v>0</v>
      </c>
      <c r="E31811" s="7" t="n">
        <v>6</v>
      </c>
      <c r="F31811" s="7" t="n">
        <v>500</v>
      </c>
      <c r="G31811" s="7" t="n">
        <v>0</v>
      </c>
    </row>
    <row r="31812" spans="1:7">
      <c r="A31812" t="s">
        <v>4</v>
      </c>
      <c r="B31812" s="4" t="s">
        <v>5</v>
      </c>
      <c r="C31812" s="4" t="s">
        <v>13</v>
      </c>
      <c r="D31812" s="4" t="s">
        <v>10</v>
      </c>
      <c r="E31812" s="4" t="s">
        <v>10</v>
      </c>
      <c r="F31812" s="4" t="s">
        <v>10</v>
      </c>
      <c r="G31812" s="4" t="s">
        <v>9</v>
      </c>
    </row>
    <row r="31813" spans="1:7">
      <c r="A31813" t="n">
        <v>255220</v>
      </c>
      <c r="B31813" s="82" t="n">
        <v>95</v>
      </c>
      <c r="C31813" s="7" t="n">
        <v>6</v>
      </c>
      <c r="D31813" s="7" t="n">
        <v>0</v>
      </c>
      <c r="E31813" s="7" t="n">
        <v>11</v>
      </c>
      <c r="F31813" s="7" t="n">
        <v>500</v>
      </c>
      <c r="G31813" s="7" t="n">
        <v>0</v>
      </c>
    </row>
    <row r="31814" spans="1:7">
      <c r="A31814" t="s">
        <v>4</v>
      </c>
      <c r="B31814" s="4" t="s">
        <v>5</v>
      </c>
      <c r="C31814" s="4" t="s">
        <v>13</v>
      </c>
      <c r="D31814" s="4" t="s">
        <v>10</v>
      </c>
      <c r="E31814" s="4" t="s">
        <v>10</v>
      </c>
      <c r="F31814" s="4" t="s">
        <v>10</v>
      </c>
      <c r="G31814" s="4" t="s">
        <v>9</v>
      </c>
    </row>
    <row r="31815" spans="1:7">
      <c r="A31815" t="n">
        <v>255232</v>
      </c>
      <c r="B31815" s="82" t="n">
        <v>95</v>
      </c>
      <c r="C31815" s="7" t="n">
        <v>6</v>
      </c>
      <c r="D31815" s="7" t="n">
        <v>0</v>
      </c>
      <c r="E31815" s="7" t="n">
        <v>16</v>
      </c>
      <c r="F31815" s="7" t="n">
        <v>500</v>
      </c>
      <c r="G31815" s="7" t="n">
        <v>0</v>
      </c>
    </row>
    <row r="31816" spans="1:7">
      <c r="A31816" t="s">
        <v>4</v>
      </c>
      <c r="B31816" s="4" t="s">
        <v>5</v>
      </c>
      <c r="C31816" s="4" t="s">
        <v>13</v>
      </c>
      <c r="D31816" s="4" t="s">
        <v>10</v>
      </c>
      <c r="E31816" s="4" t="s">
        <v>10</v>
      </c>
      <c r="F31816" s="4" t="s">
        <v>10</v>
      </c>
      <c r="G31816" s="4" t="s">
        <v>9</v>
      </c>
    </row>
    <row r="31817" spans="1:7">
      <c r="A31817" t="n">
        <v>255244</v>
      </c>
      <c r="B31817" s="82" t="n">
        <v>95</v>
      </c>
      <c r="C31817" s="7" t="n">
        <v>6</v>
      </c>
      <c r="D31817" s="7" t="n">
        <v>0</v>
      </c>
      <c r="E31817" s="7" t="n">
        <v>15</v>
      </c>
      <c r="F31817" s="7" t="n">
        <v>500</v>
      </c>
      <c r="G31817" s="7" t="n">
        <v>0</v>
      </c>
    </row>
    <row r="31818" spans="1:7">
      <c r="A31818" t="s">
        <v>4</v>
      </c>
      <c r="B31818" s="4" t="s">
        <v>5</v>
      </c>
      <c r="C31818" s="4" t="s">
        <v>13</v>
      </c>
      <c r="D31818" s="4" t="s">
        <v>10</v>
      </c>
      <c r="E31818" s="4" t="s">
        <v>10</v>
      </c>
      <c r="F31818" s="4" t="s">
        <v>10</v>
      </c>
      <c r="G31818" s="4" t="s">
        <v>9</v>
      </c>
    </row>
    <row r="31819" spans="1:7">
      <c r="A31819" t="n">
        <v>255256</v>
      </c>
      <c r="B31819" s="82" t="n">
        <v>95</v>
      </c>
      <c r="C31819" s="7" t="n">
        <v>6</v>
      </c>
      <c r="D31819" s="7" t="n">
        <v>0</v>
      </c>
      <c r="E31819" s="7" t="n">
        <v>14</v>
      </c>
      <c r="F31819" s="7" t="n">
        <v>500</v>
      </c>
      <c r="G31819" s="7" t="n">
        <v>0</v>
      </c>
    </row>
    <row r="31820" spans="1:7">
      <c r="A31820" t="s">
        <v>4</v>
      </c>
      <c r="B31820" s="4" t="s">
        <v>5</v>
      </c>
      <c r="C31820" s="4" t="s">
        <v>13</v>
      </c>
      <c r="D31820" s="4" t="s">
        <v>10</v>
      </c>
    </row>
    <row r="31821" spans="1:7">
      <c r="A31821" t="n">
        <v>255268</v>
      </c>
      <c r="B31821" s="82" t="n">
        <v>95</v>
      </c>
      <c r="C31821" s="7" t="n">
        <v>7</v>
      </c>
      <c r="D31821" s="7" t="n">
        <v>1</v>
      </c>
    </row>
    <row r="31822" spans="1:7">
      <c r="A31822" t="s">
        <v>4</v>
      </c>
      <c r="B31822" s="4" t="s">
        <v>5</v>
      </c>
      <c r="C31822" s="4" t="s">
        <v>13</v>
      </c>
      <c r="D31822" s="4" t="s">
        <v>10</v>
      </c>
    </row>
    <row r="31823" spans="1:7">
      <c r="A31823" t="n">
        <v>255272</v>
      </c>
      <c r="B31823" s="82" t="n">
        <v>95</v>
      </c>
      <c r="C31823" s="7" t="n">
        <v>9</v>
      </c>
      <c r="D31823" s="7" t="n">
        <v>0</v>
      </c>
    </row>
    <row r="31824" spans="1:7">
      <c r="A31824" t="s">
        <v>4</v>
      </c>
      <c r="B31824" s="4" t="s">
        <v>5</v>
      </c>
      <c r="C31824" s="4" t="s">
        <v>13</v>
      </c>
      <c r="D31824" s="4" t="s">
        <v>10</v>
      </c>
    </row>
    <row r="31825" spans="1:7">
      <c r="A31825" t="n">
        <v>255276</v>
      </c>
      <c r="B31825" s="82" t="n">
        <v>95</v>
      </c>
      <c r="C31825" s="7" t="n">
        <v>8</v>
      </c>
      <c r="D31825" s="7" t="n">
        <v>0</v>
      </c>
    </row>
    <row r="31826" spans="1:7">
      <c r="A31826" t="s">
        <v>4</v>
      </c>
      <c r="B31826" s="4" t="s">
        <v>5</v>
      </c>
      <c r="C31826" s="4" t="s">
        <v>10</v>
      </c>
    </row>
    <row r="31827" spans="1:7">
      <c r="A31827" t="n">
        <v>255280</v>
      </c>
      <c r="B31827" s="35" t="n">
        <v>16</v>
      </c>
      <c r="C31827" s="7" t="n">
        <v>500</v>
      </c>
    </row>
    <row r="31828" spans="1:7">
      <c r="A31828" t="s">
        <v>4</v>
      </c>
      <c r="B31828" s="4" t="s">
        <v>5</v>
      </c>
      <c r="C31828" s="4" t="s">
        <v>13</v>
      </c>
      <c r="D31828" s="4" t="s">
        <v>10</v>
      </c>
      <c r="E31828" s="4" t="s">
        <v>10</v>
      </c>
      <c r="F31828" s="4" t="s">
        <v>10</v>
      </c>
      <c r="G31828" s="4" t="s">
        <v>9</v>
      </c>
    </row>
    <row r="31829" spans="1:7">
      <c r="A31829" t="n">
        <v>255283</v>
      </c>
      <c r="B31829" s="82" t="n">
        <v>95</v>
      </c>
      <c r="C31829" s="7" t="n">
        <v>6</v>
      </c>
      <c r="D31829" s="7" t="n">
        <v>1</v>
      </c>
      <c r="E31829" s="7" t="n">
        <v>3</v>
      </c>
      <c r="F31829" s="7" t="n">
        <v>500</v>
      </c>
      <c r="G31829" s="7" t="n">
        <v>1</v>
      </c>
    </row>
    <row r="31830" spans="1:7">
      <c r="A31830" t="s">
        <v>4</v>
      </c>
      <c r="B31830" s="4" t="s">
        <v>5</v>
      </c>
      <c r="C31830" s="4" t="s">
        <v>13</v>
      </c>
      <c r="D31830" s="4" t="s">
        <v>10</v>
      </c>
      <c r="E31830" s="4" t="s">
        <v>10</v>
      </c>
      <c r="F31830" s="4" t="s">
        <v>10</v>
      </c>
      <c r="G31830" s="4" t="s">
        <v>9</v>
      </c>
    </row>
    <row r="31831" spans="1:7">
      <c r="A31831" t="n">
        <v>255295</v>
      </c>
      <c r="B31831" s="82" t="n">
        <v>95</v>
      </c>
      <c r="C31831" s="7" t="n">
        <v>6</v>
      </c>
      <c r="D31831" s="7" t="n">
        <v>1</v>
      </c>
      <c r="E31831" s="7" t="n">
        <v>5</v>
      </c>
      <c r="F31831" s="7" t="n">
        <v>500</v>
      </c>
      <c r="G31831" s="7" t="n">
        <v>1</v>
      </c>
    </row>
    <row r="31832" spans="1:7">
      <c r="A31832" t="s">
        <v>4</v>
      </c>
      <c r="B31832" s="4" t="s">
        <v>5</v>
      </c>
      <c r="C31832" s="4" t="s">
        <v>13</v>
      </c>
      <c r="D31832" s="4" t="s">
        <v>10</v>
      </c>
      <c r="E31832" s="4" t="s">
        <v>10</v>
      </c>
      <c r="F31832" s="4" t="s">
        <v>10</v>
      </c>
      <c r="G31832" s="4" t="s">
        <v>9</v>
      </c>
    </row>
    <row r="31833" spans="1:7">
      <c r="A31833" t="n">
        <v>255307</v>
      </c>
      <c r="B31833" s="82" t="n">
        <v>95</v>
      </c>
      <c r="C31833" s="7" t="n">
        <v>6</v>
      </c>
      <c r="D31833" s="7" t="n">
        <v>1</v>
      </c>
      <c r="E31833" s="7" t="n">
        <v>7</v>
      </c>
      <c r="F31833" s="7" t="n">
        <v>500</v>
      </c>
      <c r="G31833" s="7" t="n">
        <v>1</v>
      </c>
    </row>
    <row r="31834" spans="1:7">
      <c r="A31834" t="s">
        <v>4</v>
      </c>
      <c r="B31834" s="4" t="s">
        <v>5</v>
      </c>
      <c r="C31834" s="4" t="s">
        <v>13</v>
      </c>
      <c r="D31834" s="4" t="s">
        <v>10</v>
      </c>
      <c r="E31834" s="4" t="s">
        <v>10</v>
      </c>
      <c r="F31834" s="4" t="s">
        <v>10</v>
      </c>
      <c r="G31834" s="4" t="s">
        <v>9</v>
      </c>
    </row>
    <row r="31835" spans="1:7">
      <c r="A31835" t="n">
        <v>255319</v>
      </c>
      <c r="B31835" s="82" t="n">
        <v>95</v>
      </c>
      <c r="C31835" s="7" t="n">
        <v>6</v>
      </c>
      <c r="D31835" s="7" t="n">
        <v>1</v>
      </c>
      <c r="E31835" s="7" t="n">
        <v>9</v>
      </c>
      <c r="F31835" s="7" t="n">
        <v>500</v>
      </c>
      <c r="G31835" s="7" t="n">
        <v>1</v>
      </c>
    </row>
    <row r="31836" spans="1:7">
      <c r="A31836" t="s">
        <v>4</v>
      </c>
      <c r="B31836" s="4" t="s">
        <v>5</v>
      </c>
      <c r="C31836" s="4" t="s">
        <v>13</v>
      </c>
      <c r="D31836" s="4" t="s">
        <v>10</v>
      </c>
      <c r="E31836" s="4" t="s">
        <v>10</v>
      </c>
      <c r="F31836" s="4" t="s">
        <v>10</v>
      </c>
      <c r="G31836" s="4" t="s">
        <v>9</v>
      </c>
    </row>
    <row r="31837" spans="1:7">
      <c r="A31837" t="n">
        <v>255331</v>
      </c>
      <c r="B31837" s="82" t="n">
        <v>95</v>
      </c>
      <c r="C31837" s="7" t="n">
        <v>6</v>
      </c>
      <c r="D31837" s="7" t="n">
        <v>1</v>
      </c>
      <c r="E31837" s="7" t="n">
        <v>2</v>
      </c>
      <c r="F31837" s="7" t="n">
        <v>500</v>
      </c>
      <c r="G31837" s="7" t="n">
        <v>1</v>
      </c>
    </row>
    <row r="31838" spans="1:7">
      <c r="A31838" t="s">
        <v>4</v>
      </c>
      <c r="B31838" s="4" t="s">
        <v>5</v>
      </c>
      <c r="C31838" s="4" t="s">
        <v>13</v>
      </c>
      <c r="D31838" s="4" t="s">
        <v>10</v>
      </c>
      <c r="E31838" s="4" t="s">
        <v>10</v>
      </c>
      <c r="F31838" s="4" t="s">
        <v>10</v>
      </c>
      <c r="G31838" s="4" t="s">
        <v>9</v>
      </c>
    </row>
    <row r="31839" spans="1:7">
      <c r="A31839" t="n">
        <v>255343</v>
      </c>
      <c r="B31839" s="82" t="n">
        <v>95</v>
      </c>
      <c r="C31839" s="7" t="n">
        <v>6</v>
      </c>
      <c r="D31839" s="7" t="n">
        <v>1</v>
      </c>
      <c r="E31839" s="7" t="n">
        <v>8</v>
      </c>
      <c r="F31839" s="7" t="n">
        <v>500</v>
      </c>
      <c r="G31839" s="7" t="n">
        <v>1</v>
      </c>
    </row>
    <row r="31840" spans="1:7">
      <c r="A31840" t="s">
        <v>4</v>
      </c>
      <c r="B31840" s="4" t="s">
        <v>5</v>
      </c>
      <c r="C31840" s="4" t="s">
        <v>13</v>
      </c>
      <c r="D31840" s="4" t="s">
        <v>10</v>
      </c>
      <c r="E31840" s="4" t="s">
        <v>10</v>
      </c>
      <c r="F31840" s="4" t="s">
        <v>10</v>
      </c>
      <c r="G31840" s="4" t="s">
        <v>9</v>
      </c>
    </row>
    <row r="31841" spans="1:7">
      <c r="A31841" t="n">
        <v>255355</v>
      </c>
      <c r="B31841" s="82" t="n">
        <v>95</v>
      </c>
      <c r="C31841" s="7" t="n">
        <v>6</v>
      </c>
      <c r="D31841" s="7" t="n">
        <v>1</v>
      </c>
      <c r="E31841" s="7" t="n">
        <v>4</v>
      </c>
      <c r="F31841" s="7" t="n">
        <v>500</v>
      </c>
      <c r="G31841" s="7" t="n">
        <v>1</v>
      </c>
    </row>
    <row r="31842" spans="1:7">
      <c r="A31842" t="s">
        <v>4</v>
      </c>
      <c r="B31842" s="4" t="s">
        <v>5</v>
      </c>
      <c r="C31842" s="4" t="s">
        <v>13</v>
      </c>
      <c r="D31842" s="4" t="s">
        <v>10</v>
      </c>
      <c r="E31842" s="4" t="s">
        <v>10</v>
      </c>
      <c r="F31842" s="4" t="s">
        <v>10</v>
      </c>
      <c r="G31842" s="4" t="s">
        <v>9</v>
      </c>
    </row>
    <row r="31843" spans="1:7">
      <c r="A31843" t="n">
        <v>255367</v>
      </c>
      <c r="B31843" s="82" t="n">
        <v>95</v>
      </c>
      <c r="C31843" s="7" t="n">
        <v>6</v>
      </c>
      <c r="D31843" s="7" t="n">
        <v>1</v>
      </c>
      <c r="E31843" s="7" t="n">
        <v>6</v>
      </c>
      <c r="F31843" s="7" t="n">
        <v>500</v>
      </c>
      <c r="G31843" s="7" t="n">
        <v>1</v>
      </c>
    </row>
    <row r="31844" spans="1:7">
      <c r="A31844" t="s">
        <v>4</v>
      </c>
      <c r="B31844" s="4" t="s">
        <v>5</v>
      </c>
      <c r="C31844" s="4" t="s">
        <v>13</v>
      </c>
      <c r="D31844" s="4" t="s">
        <v>10</v>
      </c>
      <c r="E31844" s="4" t="s">
        <v>10</v>
      </c>
      <c r="F31844" s="4" t="s">
        <v>10</v>
      </c>
      <c r="G31844" s="4" t="s">
        <v>9</v>
      </c>
    </row>
    <row r="31845" spans="1:7">
      <c r="A31845" t="n">
        <v>255379</v>
      </c>
      <c r="B31845" s="82" t="n">
        <v>95</v>
      </c>
      <c r="C31845" s="7" t="n">
        <v>6</v>
      </c>
      <c r="D31845" s="7" t="n">
        <v>1</v>
      </c>
      <c r="E31845" s="7" t="n">
        <v>11</v>
      </c>
      <c r="F31845" s="7" t="n">
        <v>500</v>
      </c>
      <c r="G31845" s="7" t="n">
        <v>1</v>
      </c>
    </row>
    <row r="31846" spans="1:7">
      <c r="A31846" t="s">
        <v>4</v>
      </c>
      <c r="B31846" s="4" t="s">
        <v>5</v>
      </c>
      <c r="C31846" s="4" t="s">
        <v>13</v>
      </c>
      <c r="D31846" s="4" t="s">
        <v>10</v>
      </c>
      <c r="E31846" s="4" t="s">
        <v>10</v>
      </c>
      <c r="F31846" s="4" t="s">
        <v>10</v>
      </c>
      <c r="G31846" s="4" t="s">
        <v>9</v>
      </c>
    </row>
    <row r="31847" spans="1:7">
      <c r="A31847" t="n">
        <v>255391</v>
      </c>
      <c r="B31847" s="82" t="n">
        <v>95</v>
      </c>
      <c r="C31847" s="7" t="n">
        <v>6</v>
      </c>
      <c r="D31847" s="7" t="n">
        <v>1</v>
      </c>
      <c r="E31847" s="7" t="n">
        <v>16</v>
      </c>
      <c r="F31847" s="7" t="n">
        <v>500</v>
      </c>
      <c r="G31847" s="7" t="n">
        <v>1</v>
      </c>
    </row>
    <row r="31848" spans="1:7">
      <c r="A31848" t="s">
        <v>4</v>
      </c>
      <c r="B31848" s="4" t="s">
        <v>5</v>
      </c>
      <c r="C31848" s="4" t="s">
        <v>13</v>
      </c>
      <c r="D31848" s="4" t="s">
        <v>10</v>
      </c>
      <c r="E31848" s="4" t="s">
        <v>10</v>
      </c>
      <c r="F31848" s="4" t="s">
        <v>10</v>
      </c>
      <c r="G31848" s="4" t="s">
        <v>9</v>
      </c>
    </row>
    <row r="31849" spans="1:7">
      <c r="A31849" t="n">
        <v>255403</v>
      </c>
      <c r="B31849" s="82" t="n">
        <v>95</v>
      </c>
      <c r="C31849" s="7" t="n">
        <v>6</v>
      </c>
      <c r="D31849" s="7" t="n">
        <v>1</v>
      </c>
      <c r="E31849" s="7" t="n">
        <v>15</v>
      </c>
      <c r="F31849" s="7" t="n">
        <v>500</v>
      </c>
      <c r="G31849" s="7" t="n">
        <v>1</v>
      </c>
    </row>
    <row r="31850" spans="1:7">
      <c r="A31850" t="s">
        <v>4</v>
      </c>
      <c r="B31850" s="4" t="s">
        <v>5</v>
      </c>
      <c r="C31850" s="4" t="s">
        <v>13</v>
      </c>
      <c r="D31850" s="4" t="s">
        <v>10</v>
      </c>
      <c r="E31850" s="4" t="s">
        <v>10</v>
      </c>
      <c r="F31850" s="4" t="s">
        <v>10</v>
      </c>
      <c r="G31850" s="4" t="s">
        <v>9</v>
      </c>
    </row>
    <row r="31851" spans="1:7">
      <c r="A31851" t="n">
        <v>255415</v>
      </c>
      <c r="B31851" s="82" t="n">
        <v>95</v>
      </c>
      <c r="C31851" s="7" t="n">
        <v>6</v>
      </c>
      <c r="D31851" s="7" t="n">
        <v>1</v>
      </c>
      <c r="E31851" s="7" t="n">
        <v>14</v>
      </c>
      <c r="F31851" s="7" t="n">
        <v>500</v>
      </c>
      <c r="G31851" s="7" t="n">
        <v>1</v>
      </c>
    </row>
    <row r="31852" spans="1:7">
      <c r="A31852" t="s">
        <v>4</v>
      </c>
      <c r="B31852" s="4" t="s">
        <v>5</v>
      </c>
      <c r="C31852" s="4" t="s">
        <v>13</v>
      </c>
      <c r="D31852" s="4" t="s">
        <v>10</v>
      </c>
      <c r="E31852" s="4" t="s">
        <v>10</v>
      </c>
      <c r="F31852" s="4" t="s">
        <v>10</v>
      </c>
      <c r="G31852" s="4" t="s">
        <v>9</v>
      </c>
    </row>
    <row r="31853" spans="1:7">
      <c r="A31853" t="n">
        <v>255427</v>
      </c>
      <c r="B31853" s="82" t="n">
        <v>95</v>
      </c>
      <c r="C31853" s="7" t="n">
        <v>6</v>
      </c>
      <c r="D31853" s="7" t="n">
        <v>3</v>
      </c>
      <c r="E31853" s="7" t="n">
        <v>5</v>
      </c>
      <c r="F31853" s="7" t="n">
        <v>500</v>
      </c>
      <c r="G31853" s="7" t="n">
        <v>1</v>
      </c>
    </row>
    <row r="31854" spans="1:7">
      <c r="A31854" t="s">
        <v>4</v>
      </c>
      <c r="B31854" s="4" t="s">
        <v>5</v>
      </c>
      <c r="C31854" s="4" t="s">
        <v>13</v>
      </c>
      <c r="D31854" s="4" t="s">
        <v>10</v>
      </c>
      <c r="E31854" s="4" t="s">
        <v>10</v>
      </c>
      <c r="F31854" s="4" t="s">
        <v>10</v>
      </c>
      <c r="G31854" s="4" t="s">
        <v>9</v>
      </c>
    </row>
    <row r="31855" spans="1:7">
      <c r="A31855" t="n">
        <v>255439</v>
      </c>
      <c r="B31855" s="82" t="n">
        <v>95</v>
      </c>
      <c r="C31855" s="7" t="n">
        <v>6</v>
      </c>
      <c r="D31855" s="7" t="n">
        <v>3</v>
      </c>
      <c r="E31855" s="7" t="n">
        <v>7</v>
      </c>
      <c r="F31855" s="7" t="n">
        <v>500</v>
      </c>
      <c r="G31855" s="7" t="n">
        <v>1</v>
      </c>
    </row>
    <row r="31856" spans="1:7">
      <c r="A31856" t="s">
        <v>4</v>
      </c>
      <c r="B31856" s="4" t="s">
        <v>5</v>
      </c>
      <c r="C31856" s="4" t="s">
        <v>13</v>
      </c>
      <c r="D31856" s="4" t="s">
        <v>10</v>
      </c>
      <c r="E31856" s="4" t="s">
        <v>10</v>
      </c>
      <c r="F31856" s="4" t="s">
        <v>10</v>
      </c>
      <c r="G31856" s="4" t="s">
        <v>9</v>
      </c>
    </row>
    <row r="31857" spans="1:7">
      <c r="A31857" t="n">
        <v>255451</v>
      </c>
      <c r="B31857" s="82" t="n">
        <v>95</v>
      </c>
      <c r="C31857" s="7" t="n">
        <v>6</v>
      </c>
      <c r="D31857" s="7" t="n">
        <v>3</v>
      </c>
      <c r="E31857" s="7" t="n">
        <v>9</v>
      </c>
      <c r="F31857" s="7" t="n">
        <v>500</v>
      </c>
      <c r="G31857" s="7" t="n">
        <v>1</v>
      </c>
    </row>
    <row r="31858" spans="1:7">
      <c r="A31858" t="s">
        <v>4</v>
      </c>
      <c r="B31858" s="4" t="s">
        <v>5</v>
      </c>
      <c r="C31858" s="4" t="s">
        <v>13</v>
      </c>
      <c r="D31858" s="4" t="s">
        <v>10</v>
      </c>
      <c r="E31858" s="4" t="s">
        <v>10</v>
      </c>
      <c r="F31858" s="4" t="s">
        <v>10</v>
      </c>
      <c r="G31858" s="4" t="s">
        <v>9</v>
      </c>
    </row>
    <row r="31859" spans="1:7">
      <c r="A31859" t="n">
        <v>255463</v>
      </c>
      <c r="B31859" s="82" t="n">
        <v>95</v>
      </c>
      <c r="C31859" s="7" t="n">
        <v>6</v>
      </c>
      <c r="D31859" s="7" t="n">
        <v>3</v>
      </c>
      <c r="E31859" s="7" t="n">
        <v>2</v>
      </c>
      <c r="F31859" s="7" t="n">
        <v>500</v>
      </c>
      <c r="G31859" s="7" t="n">
        <v>1</v>
      </c>
    </row>
    <row r="31860" spans="1:7">
      <c r="A31860" t="s">
        <v>4</v>
      </c>
      <c r="B31860" s="4" t="s">
        <v>5</v>
      </c>
      <c r="C31860" s="4" t="s">
        <v>13</v>
      </c>
      <c r="D31860" s="4" t="s">
        <v>10</v>
      </c>
      <c r="E31860" s="4" t="s">
        <v>10</v>
      </c>
      <c r="F31860" s="4" t="s">
        <v>10</v>
      </c>
      <c r="G31860" s="4" t="s">
        <v>9</v>
      </c>
    </row>
    <row r="31861" spans="1:7">
      <c r="A31861" t="n">
        <v>255475</v>
      </c>
      <c r="B31861" s="82" t="n">
        <v>95</v>
      </c>
      <c r="C31861" s="7" t="n">
        <v>6</v>
      </c>
      <c r="D31861" s="7" t="n">
        <v>3</v>
      </c>
      <c r="E31861" s="7" t="n">
        <v>8</v>
      </c>
      <c r="F31861" s="7" t="n">
        <v>500</v>
      </c>
      <c r="G31861" s="7" t="n">
        <v>1</v>
      </c>
    </row>
    <row r="31862" spans="1:7">
      <c r="A31862" t="s">
        <v>4</v>
      </c>
      <c r="B31862" s="4" t="s">
        <v>5</v>
      </c>
      <c r="C31862" s="4" t="s">
        <v>13</v>
      </c>
      <c r="D31862" s="4" t="s">
        <v>10</v>
      </c>
      <c r="E31862" s="4" t="s">
        <v>10</v>
      </c>
      <c r="F31862" s="4" t="s">
        <v>10</v>
      </c>
      <c r="G31862" s="4" t="s">
        <v>9</v>
      </c>
    </row>
    <row r="31863" spans="1:7">
      <c r="A31863" t="n">
        <v>255487</v>
      </c>
      <c r="B31863" s="82" t="n">
        <v>95</v>
      </c>
      <c r="C31863" s="7" t="n">
        <v>6</v>
      </c>
      <c r="D31863" s="7" t="n">
        <v>3</v>
      </c>
      <c r="E31863" s="7" t="n">
        <v>4</v>
      </c>
      <c r="F31863" s="7" t="n">
        <v>500</v>
      </c>
      <c r="G31863" s="7" t="n">
        <v>1</v>
      </c>
    </row>
    <row r="31864" spans="1:7">
      <c r="A31864" t="s">
        <v>4</v>
      </c>
      <c r="B31864" s="4" t="s">
        <v>5</v>
      </c>
      <c r="C31864" s="4" t="s">
        <v>13</v>
      </c>
      <c r="D31864" s="4" t="s">
        <v>10</v>
      </c>
      <c r="E31864" s="4" t="s">
        <v>10</v>
      </c>
      <c r="F31864" s="4" t="s">
        <v>10</v>
      </c>
      <c r="G31864" s="4" t="s">
        <v>9</v>
      </c>
    </row>
    <row r="31865" spans="1:7">
      <c r="A31865" t="n">
        <v>255499</v>
      </c>
      <c r="B31865" s="82" t="n">
        <v>95</v>
      </c>
      <c r="C31865" s="7" t="n">
        <v>6</v>
      </c>
      <c r="D31865" s="7" t="n">
        <v>3</v>
      </c>
      <c r="E31865" s="7" t="n">
        <v>6</v>
      </c>
      <c r="F31865" s="7" t="n">
        <v>500</v>
      </c>
      <c r="G31865" s="7" t="n">
        <v>1</v>
      </c>
    </row>
    <row r="31866" spans="1:7">
      <c r="A31866" t="s">
        <v>4</v>
      </c>
      <c r="B31866" s="4" t="s">
        <v>5</v>
      </c>
      <c r="C31866" s="4" t="s">
        <v>13</v>
      </c>
      <c r="D31866" s="4" t="s">
        <v>10</v>
      </c>
      <c r="E31866" s="4" t="s">
        <v>10</v>
      </c>
      <c r="F31866" s="4" t="s">
        <v>10</v>
      </c>
      <c r="G31866" s="4" t="s">
        <v>9</v>
      </c>
    </row>
    <row r="31867" spans="1:7">
      <c r="A31867" t="n">
        <v>255511</v>
      </c>
      <c r="B31867" s="82" t="n">
        <v>95</v>
      </c>
      <c r="C31867" s="7" t="n">
        <v>6</v>
      </c>
      <c r="D31867" s="7" t="n">
        <v>3</v>
      </c>
      <c r="E31867" s="7" t="n">
        <v>11</v>
      </c>
      <c r="F31867" s="7" t="n">
        <v>500</v>
      </c>
      <c r="G31867" s="7" t="n">
        <v>1</v>
      </c>
    </row>
    <row r="31868" spans="1:7">
      <c r="A31868" t="s">
        <v>4</v>
      </c>
      <c r="B31868" s="4" t="s">
        <v>5</v>
      </c>
      <c r="C31868" s="4" t="s">
        <v>13</v>
      </c>
      <c r="D31868" s="4" t="s">
        <v>10</v>
      </c>
      <c r="E31868" s="4" t="s">
        <v>10</v>
      </c>
      <c r="F31868" s="4" t="s">
        <v>10</v>
      </c>
      <c r="G31868" s="4" t="s">
        <v>9</v>
      </c>
    </row>
    <row r="31869" spans="1:7">
      <c r="A31869" t="n">
        <v>255523</v>
      </c>
      <c r="B31869" s="82" t="n">
        <v>95</v>
      </c>
      <c r="C31869" s="7" t="n">
        <v>6</v>
      </c>
      <c r="D31869" s="7" t="n">
        <v>3</v>
      </c>
      <c r="E31869" s="7" t="n">
        <v>16</v>
      </c>
      <c r="F31869" s="7" t="n">
        <v>500</v>
      </c>
      <c r="G31869" s="7" t="n">
        <v>1</v>
      </c>
    </row>
    <row r="31870" spans="1:7">
      <c r="A31870" t="s">
        <v>4</v>
      </c>
      <c r="B31870" s="4" t="s">
        <v>5</v>
      </c>
      <c r="C31870" s="4" t="s">
        <v>13</v>
      </c>
      <c r="D31870" s="4" t="s">
        <v>10</v>
      </c>
      <c r="E31870" s="4" t="s">
        <v>10</v>
      </c>
      <c r="F31870" s="4" t="s">
        <v>10</v>
      </c>
      <c r="G31870" s="4" t="s">
        <v>9</v>
      </c>
    </row>
    <row r="31871" spans="1:7">
      <c r="A31871" t="n">
        <v>255535</v>
      </c>
      <c r="B31871" s="82" t="n">
        <v>95</v>
      </c>
      <c r="C31871" s="7" t="n">
        <v>6</v>
      </c>
      <c r="D31871" s="7" t="n">
        <v>3</v>
      </c>
      <c r="E31871" s="7" t="n">
        <v>15</v>
      </c>
      <c r="F31871" s="7" t="n">
        <v>500</v>
      </c>
      <c r="G31871" s="7" t="n">
        <v>1</v>
      </c>
    </row>
    <row r="31872" spans="1:7">
      <c r="A31872" t="s">
        <v>4</v>
      </c>
      <c r="B31872" s="4" t="s">
        <v>5</v>
      </c>
      <c r="C31872" s="4" t="s">
        <v>13</v>
      </c>
      <c r="D31872" s="4" t="s">
        <v>10</v>
      </c>
      <c r="E31872" s="4" t="s">
        <v>10</v>
      </c>
      <c r="F31872" s="4" t="s">
        <v>10</v>
      </c>
      <c r="G31872" s="4" t="s">
        <v>9</v>
      </c>
    </row>
    <row r="31873" spans="1:7">
      <c r="A31873" t="n">
        <v>255547</v>
      </c>
      <c r="B31873" s="82" t="n">
        <v>95</v>
      </c>
      <c r="C31873" s="7" t="n">
        <v>6</v>
      </c>
      <c r="D31873" s="7" t="n">
        <v>3</v>
      </c>
      <c r="E31873" s="7" t="n">
        <v>14</v>
      </c>
      <c r="F31873" s="7" t="n">
        <v>500</v>
      </c>
      <c r="G31873" s="7" t="n">
        <v>1</v>
      </c>
    </row>
    <row r="31874" spans="1:7">
      <c r="A31874" t="s">
        <v>4</v>
      </c>
      <c r="B31874" s="4" t="s">
        <v>5</v>
      </c>
      <c r="C31874" s="4" t="s">
        <v>13</v>
      </c>
      <c r="D31874" s="4" t="s">
        <v>10</v>
      </c>
      <c r="E31874" s="4" t="s">
        <v>10</v>
      </c>
      <c r="F31874" s="4" t="s">
        <v>10</v>
      </c>
      <c r="G31874" s="4" t="s">
        <v>9</v>
      </c>
    </row>
    <row r="31875" spans="1:7">
      <c r="A31875" t="n">
        <v>255559</v>
      </c>
      <c r="B31875" s="82" t="n">
        <v>95</v>
      </c>
      <c r="C31875" s="7" t="n">
        <v>6</v>
      </c>
      <c r="D31875" s="7" t="n">
        <v>5</v>
      </c>
      <c r="E31875" s="7" t="n">
        <v>7</v>
      </c>
      <c r="F31875" s="7" t="n">
        <v>500</v>
      </c>
      <c r="G31875" s="7" t="n">
        <v>1</v>
      </c>
    </row>
    <row r="31876" spans="1:7">
      <c r="A31876" t="s">
        <v>4</v>
      </c>
      <c r="B31876" s="4" t="s">
        <v>5</v>
      </c>
      <c r="C31876" s="4" t="s">
        <v>13</v>
      </c>
      <c r="D31876" s="4" t="s">
        <v>10</v>
      </c>
      <c r="E31876" s="4" t="s">
        <v>10</v>
      </c>
      <c r="F31876" s="4" t="s">
        <v>10</v>
      </c>
      <c r="G31876" s="4" t="s">
        <v>9</v>
      </c>
    </row>
    <row r="31877" spans="1:7">
      <c r="A31877" t="n">
        <v>255571</v>
      </c>
      <c r="B31877" s="82" t="n">
        <v>95</v>
      </c>
      <c r="C31877" s="7" t="n">
        <v>6</v>
      </c>
      <c r="D31877" s="7" t="n">
        <v>5</v>
      </c>
      <c r="E31877" s="7" t="n">
        <v>9</v>
      </c>
      <c r="F31877" s="7" t="n">
        <v>500</v>
      </c>
      <c r="G31877" s="7" t="n">
        <v>1</v>
      </c>
    </row>
    <row r="31878" spans="1:7">
      <c r="A31878" t="s">
        <v>4</v>
      </c>
      <c r="B31878" s="4" t="s">
        <v>5</v>
      </c>
      <c r="C31878" s="4" t="s">
        <v>13</v>
      </c>
      <c r="D31878" s="4" t="s">
        <v>10</v>
      </c>
      <c r="E31878" s="4" t="s">
        <v>10</v>
      </c>
      <c r="F31878" s="4" t="s">
        <v>10</v>
      </c>
      <c r="G31878" s="4" t="s">
        <v>9</v>
      </c>
    </row>
    <row r="31879" spans="1:7">
      <c r="A31879" t="n">
        <v>255583</v>
      </c>
      <c r="B31879" s="82" t="n">
        <v>95</v>
      </c>
      <c r="C31879" s="7" t="n">
        <v>6</v>
      </c>
      <c r="D31879" s="7" t="n">
        <v>5</v>
      </c>
      <c r="E31879" s="7" t="n">
        <v>2</v>
      </c>
      <c r="F31879" s="7" t="n">
        <v>500</v>
      </c>
      <c r="G31879" s="7" t="n">
        <v>1</v>
      </c>
    </row>
    <row r="31880" spans="1:7">
      <c r="A31880" t="s">
        <v>4</v>
      </c>
      <c r="B31880" s="4" t="s">
        <v>5</v>
      </c>
      <c r="C31880" s="4" t="s">
        <v>13</v>
      </c>
      <c r="D31880" s="4" t="s">
        <v>10</v>
      </c>
      <c r="E31880" s="4" t="s">
        <v>10</v>
      </c>
      <c r="F31880" s="4" t="s">
        <v>10</v>
      </c>
      <c r="G31880" s="4" t="s">
        <v>9</v>
      </c>
    </row>
    <row r="31881" spans="1:7">
      <c r="A31881" t="n">
        <v>255595</v>
      </c>
      <c r="B31881" s="82" t="n">
        <v>95</v>
      </c>
      <c r="C31881" s="7" t="n">
        <v>6</v>
      </c>
      <c r="D31881" s="7" t="n">
        <v>5</v>
      </c>
      <c r="E31881" s="7" t="n">
        <v>8</v>
      </c>
      <c r="F31881" s="7" t="n">
        <v>500</v>
      </c>
      <c r="G31881" s="7" t="n">
        <v>1</v>
      </c>
    </row>
    <row r="31882" spans="1:7">
      <c r="A31882" t="s">
        <v>4</v>
      </c>
      <c r="B31882" s="4" t="s">
        <v>5</v>
      </c>
      <c r="C31882" s="4" t="s">
        <v>13</v>
      </c>
      <c r="D31882" s="4" t="s">
        <v>10</v>
      </c>
      <c r="E31882" s="4" t="s">
        <v>10</v>
      </c>
      <c r="F31882" s="4" t="s">
        <v>10</v>
      </c>
      <c r="G31882" s="4" t="s">
        <v>9</v>
      </c>
    </row>
    <row r="31883" spans="1:7">
      <c r="A31883" t="n">
        <v>255607</v>
      </c>
      <c r="B31883" s="82" t="n">
        <v>95</v>
      </c>
      <c r="C31883" s="7" t="n">
        <v>6</v>
      </c>
      <c r="D31883" s="7" t="n">
        <v>5</v>
      </c>
      <c r="E31883" s="7" t="n">
        <v>4</v>
      </c>
      <c r="F31883" s="7" t="n">
        <v>500</v>
      </c>
      <c r="G31883" s="7" t="n">
        <v>1</v>
      </c>
    </row>
    <row r="31884" spans="1:7">
      <c r="A31884" t="s">
        <v>4</v>
      </c>
      <c r="B31884" s="4" t="s">
        <v>5</v>
      </c>
      <c r="C31884" s="4" t="s">
        <v>13</v>
      </c>
      <c r="D31884" s="4" t="s">
        <v>10</v>
      </c>
      <c r="E31884" s="4" t="s">
        <v>10</v>
      </c>
      <c r="F31884" s="4" t="s">
        <v>10</v>
      </c>
      <c r="G31884" s="4" t="s">
        <v>9</v>
      </c>
    </row>
    <row r="31885" spans="1:7">
      <c r="A31885" t="n">
        <v>255619</v>
      </c>
      <c r="B31885" s="82" t="n">
        <v>95</v>
      </c>
      <c r="C31885" s="7" t="n">
        <v>6</v>
      </c>
      <c r="D31885" s="7" t="n">
        <v>5</v>
      </c>
      <c r="E31885" s="7" t="n">
        <v>6</v>
      </c>
      <c r="F31885" s="7" t="n">
        <v>500</v>
      </c>
      <c r="G31885" s="7" t="n">
        <v>1</v>
      </c>
    </row>
    <row r="31886" spans="1:7">
      <c r="A31886" t="s">
        <v>4</v>
      </c>
      <c r="B31886" s="4" t="s">
        <v>5</v>
      </c>
      <c r="C31886" s="4" t="s">
        <v>13</v>
      </c>
      <c r="D31886" s="4" t="s">
        <v>10</v>
      </c>
      <c r="E31886" s="4" t="s">
        <v>10</v>
      </c>
      <c r="F31886" s="4" t="s">
        <v>10</v>
      </c>
      <c r="G31886" s="4" t="s">
        <v>9</v>
      </c>
    </row>
    <row r="31887" spans="1:7">
      <c r="A31887" t="n">
        <v>255631</v>
      </c>
      <c r="B31887" s="82" t="n">
        <v>95</v>
      </c>
      <c r="C31887" s="7" t="n">
        <v>6</v>
      </c>
      <c r="D31887" s="7" t="n">
        <v>5</v>
      </c>
      <c r="E31887" s="7" t="n">
        <v>11</v>
      </c>
      <c r="F31887" s="7" t="n">
        <v>500</v>
      </c>
      <c r="G31887" s="7" t="n">
        <v>1</v>
      </c>
    </row>
    <row r="31888" spans="1:7">
      <c r="A31888" t="s">
        <v>4</v>
      </c>
      <c r="B31888" s="4" t="s">
        <v>5</v>
      </c>
      <c r="C31888" s="4" t="s">
        <v>13</v>
      </c>
      <c r="D31888" s="4" t="s">
        <v>10</v>
      </c>
      <c r="E31888" s="4" t="s">
        <v>10</v>
      </c>
      <c r="F31888" s="4" t="s">
        <v>10</v>
      </c>
      <c r="G31888" s="4" t="s">
        <v>9</v>
      </c>
    </row>
    <row r="31889" spans="1:7">
      <c r="A31889" t="n">
        <v>255643</v>
      </c>
      <c r="B31889" s="82" t="n">
        <v>95</v>
      </c>
      <c r="C31889" s="7" t="n">
        <v>6</v>
      </c>
      <c r="D31889" s="7" t="n">
        <v>5</v>
      </c>
      <c r="E31889" s="7" t="n">
        <v>16</v>
      </c>
      <c r="F31889" s="7" t="n">
        <v>500</v>
      </c>
      <c r="G31889" s="7" t="n">
        <v>1</v>
      </c>
    </row>
    <row r="31890" spans="1:7">
      <c r="A31890" t="s">
        <v>4</v>
      </c>
      <c r="B31890" s="4" t="s">
        <v>5</v>
      </c>
      <c r="C31890" s="4" t="s">
        <v>13</v>
      </c>
      <c r="D31890" s="4" t="s">
        <v>10</v>
      </c>
      <c r="E31890" s="4" t="s">
        <v>10</v>
      </c>
      <c r="F31890" s="4" t="s">
        <v>10</v>
      </c>
      <c r="G31890" s="4" t="s">
        <v>9</v>
      </c>
    </row>
    <row r="31891" spans="1:7">
      <c r="A31891" t="n">
        <v>255655</v>
      </c>
      <c r="B31891" s="82" t="n">
        <v>95</v>
      </c>
      <c r="C31891" s="7" t="n">
        <v>6</v>
      </c>
      <c r="D31891" s="7" t="n">
        <v>5</v>
      </c>
      <c r="E31891" s="7" t="n">
        <v>15</v>
      </c>
      <c r="F31891" s="7" t="n">
        <v>500</v>
      </c>
      <c r="G31891" s="7" t="n">
        <v>1</v>
      </c>
    </row>
    <row r="31892" spans="1:7">
      <c r="A31892" t="s">
        <v>4</v>
      </c>
      <c r="B31892" s="4" t="s">
        <v>5</v>
      </c>
      <c r="C31892" s="4" t="s">
        <v>13</v>
      </c>
      <c r="D31892" s="4" t="s">
        <v>10</v>
      </c>
      <c r="E31892" s="4" t="s">
        <v>10</v>
      </c>
      <c r="F31892" s="4" t="s">
        <v>10</v>
      </c>
      <c r="G31892" s="4" t="s">
        <v>9</v>
      </c>
    </row>
    <row r="31893" spans="1:7">
      <c r="A31893" t="n">
        <v>255667</v>
      </c>
      <c r="B31893" s="82" t="n">
        <v>95</v>
      </c>
      <c r="C31893" s="7" t="n">
        <v>6</v>
      </c>
      <c r="D31893" s="7" t="n">
        <v>5</v>
      </c>
      <c r="E31893" s="7" t="n">
        <v>14</v>
      </c>
      <c r="F31893" s="7" t="n">
        <v>500</v>
      </c>
      <c r="G31893" s="7" t="n">
        <v>1</v>
      </c>
    </row>
    <row r="31894" spans="1:7">
      <c r="A31894" t="s">
        <v>4</v>
      </c>
      <c r="B31894" s="4" t="s">
        <v>5</v>
      </c>
      <c r="C31894" s="4" t="s">
        <v>13</v>
      </c>
      <c r="D31894" s="4" t="s">
        <v>10</v>
      </c>
      <c r="E31894" s="4" t="s">
        <v>10</v>
      </c>
      <c r="F31894" s="4" t="s">
        <v>10</v>
      </c>
      <c r="G31894" s="4" t="s">
        <v>9</v>
      </c>
    </row>
    <row r="31895" spans="1:7">
      <c r="A31895" t="n">
        <v>255679</v>
      </c>
      <c r="B31895" s="82" t="n">
        <v>95</v>
      </c>
      <c r="C31895" s="7" t="n">
        <v>6</v>
      </c>
      <c r="D31895" s="7" t="n">
        <v>7</v>
      </c>
      <c r="E31895" s="7" t="n">
        <v>9</v>
      </c>
      <c r="F31895" s="7" t="n">
        <v>500</v>
      </c>
      <c r="G31895" s="7" t="n">
        <v>1</v>
      </c>
    </row>
    <row r="31896" spans="1:7">
      <c r="A31896" t="s">
        <v>4</v>
      </c>
      <c r="B31896" s="4" t="s">
        <v>5</v>
      </c>
      <c r="C31896" s="4" t="s">
        <v>13</v>
      </c>
      <c r="D31896" s="4" t="s">
        <v>10</v>
      </c>
      <c r="E31896" s="4" t="s">
        <v>10</v>
      </c>
      <c r="F31896" s="4" t="s">
        <v>10</v>
      </c>
      <c r="G31896" s="4" t="s">
        <v>9</v>
      </c>
    </row>
    <row r="31897" spans="1:7">
      <c r="A31897" t="n">
        <v>255691</v>
      </c>
      <c r="B31897" s="82" t="n">
        <v>95</v>
      </c>
      <c r="C31897" s="7" t="n">
        <v>6</v>
      </c>
      <c r="D31897" s="7" t="n">
        <v>7</v>
      </c>
      <c r="E31897" s="7" t="n">
        <v>2</v>
      </c>
      <c r="F31897" s="7" t="n">
        <v>500</v>
      </c>
      <c r="G31897" s="7" t="n">
        <v>1</v>
      </c>
    </row>
    <row r="31898" spans="1:7">
      <c r="A31898" t="s">
        <v>4</v>
      </c>
      <c r="B31898" s="4" t="s">
        <v>5</v>
      </c>
      <c r="C31898" s="4" t="s">
        <v>13</v>
      </c>
      <c r="D31898" s="4" t="s">
        <v>10</v>
      </c>
      <c r="E31898" s="4" t="s">
        <v>10</v>
      </c>
      <c r="F31898" s="4" t="s">
        <v>10</v>
      </c>
      <c r="G31898" s="4" t="s">
        <v>9</v>
      </c>
    </row>
    <row r="31899" spans="1:7">
      <c r="A31899" t="n">
        <v>255703</v>
      </c>
      <c r="B31899" s="82" t="n">
        <v>95</v>
      </c>
      <c r="C31899" s="7" t="n">
        <v>6</v>
      </c>
      <c r="D31899" s="7" t="n">
        <v>7</v>
      </c>
      <c r="E31899" s="7" t="n">
        <v>8</v>
      </c>
      <c r="F31899" s="7" t="n">
        <v>500</v>
      </c>
      <c r="G31899" s="7" t="n">
        <v>1</v>
      </c>
    </row>
    <row r="31900" spans="1:7">
      <c r="A31900" t="s">
        <v>4</v>
      </c>
      <c r="B31900" s="4" t="s">
        <v>5</v>
      </c>
      <c r="C31900" s="4" t="s">
        <v>13</v>
      </c>
      <c r="D31900" s="4" t="s">
        <v>10</v>
      </c>
      <c r="E31900" s="4" t="s">
        <v>10</v>
      </c>
      <c r="F31900" s="4" t="s">
        <v>10</v>
      </c>
      <c r="G31900" s="4" t="s">
        <v>9</v>
      </c>
    </row>
    <row r="31901" spans="1:7">
      <c r="A31901" t="n">
        <v>255715</v>
      </c>
      <c r="B31901" s="82" t="n">
        <v>95</v>
      </c>
      <c r="C31901" s="7" t="n">
        <v>6</v>
      </c>
      <c r="D31901" s="7" t="n">
        <v>7</v>
      </c>
      <c r="E31901" s="7" t="n">
        <v>4</v>
      </c>
      <c r="F31901" s="7" t="n">
        <v>500</v>
      </c>
      <c r="G31901" s="7" t="n">
        <v>1</v>
      </c>
    </row>
    <row r="31902" spans="1:7">
      <c r="A31902" t="s">
        <v>4</v>
      </c>
      <c r="B31902" s="4" t="s">
        <v>5</v>
      </c>
      <c r="C31902" s="4" t="s">
        <v>13</v>
      </c>
      <c r="D31902" s="4" t="s">
        <v>10</v>
      </c>
      <c r="E31902" s="4" t="s">
        <v>10</v>
      </c>
      <c r="F31902" s="4" t="s">
        <v>10</v>
      </c>
      <c r="G31902" s="4" t="s">
        <v>9</v>
      </c>
    </row>
    <row r="31903" spans="1:7">
      <c r="A31903" t="n">
        <v>255727</v>
      </c>
      <c r="B31903" s="82" t="n">
        <v>95</v>
      </c>
      <c r="C31903" s="7" t="n">
        <v>6</v>
      </c>
      <c r="D31903" s="7" t="n">
        <v>7</v>
      </c>
      <c r="E31903" s="7" t="n">
        <v>6</v>
      </c>
      <c r="F31903" s="7" t="n">
        <v>500</v>
      </c>
      <c r="G31903" s="7" t="n">
        <v>1</v>
      </c>
    </row>
    <row r="31904" spans="1:7">
      <c r="A31904" t="s">
        <v>4</v>
      </c>
      <c r="B31904" s="4" t="s">
        <v>5</v>
      </c>
      <c r="C31904" s="4" t="s">
        <v>13</v>
      </c>
      <c r="D31904" s="4" t="s">
        <v>10</v>
      </c>
      <c r="E31904" s="4" t="s">
        <v>10</v>
      </c>
      <c r="F31904" s="4" t="s">
        <v>10</v>
      </c>
      <c r="G31904" s="4" t="s">
        <v>9</v>
      </c>
    </row>
    <row r="31905" spans="1:7">
      <c r="A31905" t="n">
        <v>255739</v>
      </c>
      <c r="B31905" s="82" t="n">
        <v>95</v>
      </c>
      <c r="C31905" s="7" t="n">
        <v>6</v>
      </c>
      <c r="D31905" s="7" t="n">
        <v>7</v>
      </c>
      <c r="E31905" s="7" t="n">
        <v>11</v>
      </c>
      <c r="F31905" s="7" t="n">
        <v>500</v>
      </c>
      <c r="G31905" s="7" t="n">
        <v>1</v>
      </c>
    </row>
    <row r="31906" spans="1:7">
      <c r="A31906" t="s">
        <v>4</v>
      </c>
      <c r="B31906" s="4" t="s">
        <v>5</v>
      </c>
      <c r="C31906" s="4" t="s">
        <v>13</v>
      </c>
      <c r="D31906" s="4" t="s">
        <v>10</v>
      </c>
      <c r="E31906" s="4" t="s">
        <v>10</v>
      </c>
      <c r="F31906" s="4" t="s">
        <v>10</v>
      </c>
      <c r="G31906" s="4" t="s">
        <v>9</v>
      </c>
    </row>
    <row r="31907" spans="1:7">
      <c r="A31907" t="n">
        <v>255751</v>
      </c>
      <c r="B31907" s="82" t="n">
        <v>95</v>
      </c>
      <c r="C31907" s="7" t="n">
        <v>6</v>
      </c>
      <c r="D31907" s="7" t="n">
        <v>7</v>
      </c>
      <c r="E31907" s="7" t="n">
        <v>16</v>
      </c>
      <c r="F31907" s="7" t="n">
        <v>500</v>
      </c>
      <c r="G31907" s="7" t="n">
        <v>1</v>
      </c>
    </row>
    <row r="31908" spans="1:7">
      <c r="A31908" t="s">
        <v>4</v>
      </c>
      <c r="B31908" s="4" t="s">
        <v>5</v>
      </c>
      <c r="C31908" s="4" t="s">
        <v>13</v>
      </c>
      <c r="D31908" s="4" t="s">
        <v>10</v>
      </c>
      <c r="E31908" s="4" t="s">
        <v>10</v>
      </c>
      <c r="F31908" s="4" t="s">
        <v>10</v>
      </c>
      <c r="G31908" s="4" t="s">
        <v>9</v>
      </c>
    </row>
    <row r="31909" spans="1:7">
      <c r="A31909" t="n">
        <v>255763</v>
      </c>
      <c r="B31909" s="82" t="n">
        <v>95</v>
      </c>
      <c r="C31909" s="7" t="n">
        <v>6</v>
      </c>
      <c r="D31909" s="7" t="n">
        <v>7</v>
      </c>
      <c r="E31909" s="7" t="n">
        <v>15</v>
      </c>
      <c r="F31909" s="7" t="n">
        <v>500</v>
      </c>
      <c r="G31909" s="7" t="n">
        <v>1</v>
      </c>
    </row>
    <row r="31910" spans="1:7">
      <c r="A31910" t="s">
        <v>4</v>
      </c>
      <c r="B31910" s="4" t="s">
        <v>5</v>
      </c>
      <c r="C31910" s="4" t="s">
        <v>13</v>
      </c>
      <c r="D31910" s="4" t="s">
        <v>10</v>
      </c>
      <c r="E31910" s="4" t="s">
        <v>10</v>
      </c>
      <c r="F31910" s="4" t="s">
        <v>10</v>
      </c>
      <c r="G31910" s="4" t="s">
        <v>9</v>
      </c>
    </row>
    <row r="31911" spans="1:7">
      <c r="A31911" t="n">
        <v>255775</v>
      </c>
      <c r="B31911" s="82" t="n">
        <v>95</v>
      </c>
      <c r="C31911" s="7" t="n">
        <v>6</v>
      </c>
      <c r="D31911" s="7" t="n">
        <v>7</v>
      </c>
      <c r="E31911" s="7" t="n">
        <v>14</v>
      </c>
      <c r="F31911" s="7" t="n">
        <v>500</v>
      </c>
      <c r="G31911" s="7" t="n">
        <v>1</v>
      </c>
    </row>
    <row r="31912" spans="1:7">
      <c r="A31912" t="s">
        <v>4</v>
      </c>
      <c r="B31912" s="4" t="s">
        <v>5</v>
      </c>
      <c r="C31912" s="4" t="s">
        <v>13</v>
      </c>
      <c r="D31912" s="4" t="s">
        <v>10</v>
      </c>
      <c r="E31912" s="4" t="s">
        <v>10</v>
      </c>
      <c r="F31912" s="4" t="s">
        <v>10</v>
      </c>
      <c r="G31912" s="4" t="s">
        <v>9</v>
      </c>
    </row>
    <row r="31913" spans="1:7">
      <c r="A31913" t="n">
        <v>255787</v>
      </c>
      <c r="B31913" s="82" t="n">
        <v>95</v>
      </c>
      <c r="C31913" s="7" t="n">
        <v>6</v>
      </c>
      <c r="D31913" s="7" t="n">
        <v>9</v>
      </c>
      <c r="E31913" s="7" t="n">
        <v>2</v>
      </c>
      <c r="F31913" s="7" t="n">
        <v>500</v>
      </c>
      <c r="G31913" s="7" t="n">
        <v>1</v>
      </c>
    </row>
    <row r="31914" spans="1:7">
      <c r="A31914" t="s">
        <v>4</v>
      </c>
      <c r="B31914" s="4" t="s">
        <v>5</v>
      </c>
      <c r="C31914" s="4" t="s">
        <v>13</v>
      </c>
      <c r="D31914" s="4" t="s">
        <v>10</v>
      </c>
      <c r="E31914" s="4" t="s">
        <v>10</v>
      </c>
      <c r="F31914" s="4" t="s">
        <v>10</v>
      </c>
      <c r="G31914" s="4" t="s">
        <v>9</v>
      </c>
    </row>
    <row r="31915" spans="1:7">
      <c r="A31915" t="n">
        <v>255799</v>
      </c>
      <c r="B31915" s="82" t="n">
        <v>95</v>
      </c>
      <c r="C31915" s="7" t="n">
        <v>6</v>
      </c>
      <c r="D31915" s="7" t="n">
        <v>9</v>
      </c>
      <c r="E31915" s="7" t="n">
        <v>8</v>
      </c>
      <c r="F31915" s="7" t="n">
        <v>500</v>
      </c>
      <c r="G31915" s="7" t="n">
        <v>1</v>
      </c>
    </row>
    <row r="31916" spans="1:7">
      <c r="A31916" t="s">
        <v>4</v>
      </c>
      <c r="B31916" s="4" t="s">
        <v>5</v>
      </c>
      <c r="C31916" s="4" t="s">
        <v>13</v>
      </c>
      <c r="D31916" s="4" t="s">
        <v>10</v>
      </c>
      <c r="E31916" s="4" t="s">
        <v>10</v>
      </c>
      <c r="F31916" s="4" t="s">
        <v>10</v>
      </c>
      <c r="G31916" s="4" t="s">
        <v>9</v>
      </c>
    </row>
    <row r="31917" spans="1:7">
      <c r="A31917" t="n">
        <v>255811</v>
      </c>
      <c r="B31917" s="82" t="n">
        <v>95</v>
      </c>
      <c r="C31917" s="7" t="n">
        <v>6</v>
      </c>
      <c r="D31917" s="7" t="n">
        <v>9</v>
      </c>
      <c r="E31917" s="7" t="n">
        <v>4</v>
      </c>
      <c r="F31917" s="7" t="n">
        <v>500</v>
      </c>
      <c r="G31917" s="7" t="n">
        <v>1</v>
      </c>
    </row>
    <row r="31918" spans="1:7">
      <c r="A31918" t="s">
        <v>4</v>
      </c>
      <c r="B31918" s="4" t="s">
        <v>5</v>
      </c>
      <c r="C31918" s="4" t="s">
        <v>13</v>
      </c>
      <c r="D31918" s="4" t="s">
        <v>10</v>
      </c>
      <c r="E31918" s="4" t="s">
        <v>10</v>
      </c>
      <c r="F31918" s="4" t="s">
        <v>10</v>
      </c>
      <c r="G31918" s="4" t="s">
        <v>9</v>
      </c>
    </row>
    <row r="31919" spans="1:7">
      <c r="A31919" t="n">
        <v>255823</v>
      </c>
      <c r="B31919" s="82" t="n">
        <v>95</v>
      </c>
      <c r="C31919" s="7" t="n">
        <v>6</v>
      </c>
      <c r="D31919" s="7" t="n">
        <v>9</v>
      </c>
      <c r="E31919" s="7" t="n">
        <v>6</v>
      </c>
      <c r="F31919" s="7" t="n">
        <v>500</v>
      </c>
      <c r="G31919" s="7" t="n">
        <v>1</v>
      </c>
    </row>
    <row r="31920" spans="1:7">
      <c r="A31920" t="s">
        <v>4</v>
      </c>
      <c r="B31920" s="4" t="s">
        <v>5</v>
      </c>
      <c r="C31920" s="4" t="s">
        <v>13</v>
      </c>
      <c r="D31920" s="4" t="s">
        <v>10</v>
      </c>
      <c r="E31920" s="4" t="s">
        <v>10</v>
      </c>
      <c r="F31920" s="4" t="s">
        <v>10</v>
      </c>
      <c r="G31920" s="4" t="s">
        <v>9</v>
      </c>
    </row>
    <row r="31921" spans="1:7">
      <c r="A31921" t="n">
        <v>255835</v>
      </c>
      <c r="B31921" s="82" t="n">
        <v>95</v>
      </c>
      <c r="C31921" s="7" t="n">
        <v>6</v>
      </c>
      <c r="D31921" s="7" t="n">
        <v>9</v>
      </c>
      <c r="E31921" s="7" t="n">
        <v>11</v>
      </c>
      <c r="F31921" s="7" t="n">
        <v>500</v>
      </c>
      <c r="G31921" s="7" t="n">
        <v>1</v>
      </c>
    </row>
    <row r="31922" spans="1:7">
      <c r="A31922" t="s">
        <v>4</v>
      </c>
      <c r="B31922" s="4" t="s">
        <v>5</v>
      </c>
      <c r="C31922" s="4" t="s">
        <v>13</v>
      </c>
      <c r="D31922" s="4" t="s">
        <v>10</v>
      </c>
      <c r="E31922" s="4" t="s">
        <v>10</v>
      </c>
      <c r="F31922" s="4" t="s">
        <v>10</v>
      </c>
      <c r="G31922" s="4" t="s">
        <v>9</v>
      </c>
    </row>
    <row r="31923" spans="1:7">
      <c r="A31923" t="n">
        <v>255847</v>
      </c>
      <c r="B31923" s="82" t="n">
        <v>95</v>
      </c>
      <c r="C31923" s="7" t="n">
        <v>6</v>
      </c>
      <c r="D31923" s="7" t="n">
        <v>9</v>
      </c>
      <c r="E31923" s="7" t="n">
        <v>16</v>
      </c>
      <c r="F31923" s="7" t="n">
        <v>500</v>
      </c>
      <c r="G31923" s="7" t="n">
        <v>1</v>
      </c>
    </row>
    <row r="31924" spans="1:7">
      <c r="A31924" t="s">
        <v>4</v>
      </c>
      <c r="B31924" s="4" t="s">
        <v>5</v>
      </c>
      <c r="C31924" s="4" t="s">
        <v>13</v>
      </c>
      <c r="D31924" s="4" t="s">
        <v>10</v>
      </c>
      <c r="E31924" s="4" t="s">
        <v>10</v>
      </c>
      <c r="F31924" s="4" t="s">
        <v>10</v>
      </c>
      <c r="G31924" s="4" t="s">
        <v>9</v>
      </c>
    </row>
    <row r="31925" spans="1:7">
      <c r="A31925" t="n">
        <v>255859</v>
      </c>
      <c r="B31925" s="82" t="n">
        <v>95</v>
      </c>
      <c r="C31925" s="7" t="n">
        <v>6</v>
      </c>
      <c r="D31925" s="7" t="n">
        <v>9</v>
      </c>
      <c r="E31925" s="7" t="n">
        <v>15</v>
      </c>
      <c r="F31925" s="7" t="n">
        <v>500</v>
      </c>
      <c r="G31925" s="7" t="n">
        <v>1</v>
      </c>
    </row>
    <row r="31926" spans="1:7">
      <c r="A31926" t="s">
        <v>4</v>
      </c>
      <c r="B31926" s="4" t="s">
        <v>5</v>
      </c>
      <c r="C31926" s="4" t="s">
        <v>13</v>
      </c>
      <c r="D31926" s="4" t="s">
        <v>10</v>
      </c>
      <c r="E31926" s="4" t="s">
        <v>10</v>
      </c>
      <c r="F31926" s="4" t="s">
        <v>10</v>
      </c>
      <c r="G31926" s="4" t="s">
        <v>9</v>
      </c>
    </row>
    <row r="31927" spans="1:7">
      <c r="A31927" t="n">
        <v>255871</v>
      </c>
      <c r="B31927" s="82" t="n">
        <v>95</v>
      </c>
      <c r="C31927" s="7" t="n">
        <v>6</v>
      </c>
      <c r="D31927" s="7" t="n">
        <v>9</v>
      </c>
      <c r="E31927" s="7" t="n">
        <v>14</v>
      </c>
      <c r="F31927" s="7" t="n">
        <v>500</v>
      </c>
      <c r="G31927" s="7" t="n">
        <v>1</v>
      </c>
    </row>
    <row r="31928" spans="1:7">
      <c r="A31928" t="s">
        <v>4</v>
      </c>
      <c r="B31928" s="4" t="s">
        <v>5</v>
      </c>
      <c r="C31928" s="4" t="s">
        <v>13</v>
      </c>
      <c r="D31928" s="4" t="s">
        <v>10</v>
      </c>
      <c r="E31928" s="4" t="s">
        <v>10</v>
      </c>
      <c r="F31928" s="4" t="s">
        <v>10</v>
      </c>
      <c r="G31928" s="4" t="s">
        <v>9</v>
      </c>
    </row>
    <row r="31929" spans="1:7">
      <c r="A31929" t="n">
        <v>255883</v>
      </c>
      <c r="B31929" s="82" t="n">
        <v>95</v>
      </c>
      <c r="C31929" s="7" t="n">
        <v>6</v>
      </c>
      <c r="D31929" s="7" t="n">
        <v>2</v>
      </c>
      <c r="E31929" s="7" t="n">
        <v>8</v>
      </c>
      <c r="F31929" s="7" t="n">
        <v>500</v>
      </c>
      <c r="G31929" s="7" t="n">
        <v>1</v>
      </c>
    </row>
    <row r="31930" spans="1:7">
      <c r="A31930" t="s">
        <v>4</v>
      </c>
      <c r="B31930" s="4" t="s">
        <v>5</v>
      </c>
      <c r="C31930" s="4" t="s">
        <v>13</v>
      </c>
      <c r="D31930" s="4" t="s">
        <v>10</v>
      </c>
      <c r="E31930" s="4" t="s">
        <v>10</v>
      </c>
      <c r="F31930" s="4" t="s">
        <v>10</v>
      </c>
      <c r="G31930" s="4" t="s">
        <v>9</v>
      </c>
    </row>
    <row r="31931" spans="1:7">
      <c r="A31931" t="n">
        <v>255895</v>
      </c>
      <c r="B31931" s="82" t="n">
        <v>95</v>
      </c>
      <c r="C31931" s="7" t="n">
        <v>6</v>
      </c>
      <c r="D31931" s="7" t="n">
        <v>2</v>
      </c>
      <c r="E31931" s="7" t="n">
        <v>4</v>
      </c>
      <c r="F31931" s="7" t="n">
        <v>500</v>
      </c>
      <c r="G31931" s="7" t="n">
        <v>1</v>
      </c>
    </row>
    <row r="31932" spans="1:7">
      <c r="A31932" t="s">
        <v>4</v>
      </c>
      <c r="B31932" s="4" t="s">
        <v>5</v>
      </c>
      <c r="C31932" s="4" t="s">
        <v>13</v>
      </c>
      <c r="D31932" s="4" t="s">
        <v>10</v>
      </c>
      <c r="E31932" s="4" t="s">
        <v>10</v>
      </c>
      <c r="F31932" s="4" t="s">
        <v>10</v>
      </c>
      <c r="G31932" s="4" t="s">
        <v>9</v>
      </c>
    </row>
    <row r="31933" spans="1:7">
      <c r="A31933" t="n">
        <v>255907</v>
      </c>
      <c r="B31933" s="82" t="n">
        <v>95</v>
      </c>
      <c r="C31933" s="7" t="n">
        <v>6</v>
      </c>
      <c r="D31933" s="7" t="n">
        <v>2</v>
      </c>
      <c r="E31933" s="7" t="n">
        <v>6</v>
      </c>
      <c r="F31933" s="7" t="n">
        <v>500</v>
      </c>
      <c r="G31933" s="7" t="n">
        <v>1</v>
      </c>
    </row>
    <row r="31934" spans="1:7">
      <c r="A31934" t="s">
        <v>4</v>
      </c>
      <c r="B31934" s="4" t="s">
        <v>5</v>
      </c>
      <c r="C31934" s="4" t="s">
        <v>13</v>
      </c>
      <c r="D31934" s="4" t="s">
        <v>10</v>
      </c>
      <c r="E31934" s="4" t="s">
        <v>10</v>
      </c>
      <c r="F31934" s="4" t="s">
        <v>10</v>
      </c>
      <c r="G31934" s="4" t="s">
        <v>9</v>
      </c>
    </row>
    <row r="31935" spans="1:7">
      <c r="A31935" t="n">
        <v>255919</v>
      </c>
      <c r="B31935" s="82" t="n">
        <v>95</v>
      </c>
      <c r="C31935" s="7" t="n">
        <v>6</v>
      </c>
      <c r="D31935" s="7" t="n">
        <v>2</v>
      </c>
      <c r="E31935" s="7" t="n">
        <v>11</v>
      </c>
      <c r="F31935" s="7" t="n">
        <v>500</v>
      </c>
      <c r="G31935" s="7" t="n">
        <v>1</v>
      </c>
    </row>
    <row r="31936" spans="1:7">
      <c r="A31936" t="s">
        <v>4</v>
      </c>
      <c r="B31936" s="4" t="s">
        <v>5</v>
      </c>
      <c r="C31936" s="4" t="s">
        <v>13</v>
      </c>
      <c r="D31936" s="4" t="s">
        <v>10</v>
      </c>
      <c r="E31936" s="4" t="s">
        <v>10</v>
      </c>
      <c r="F31936" s="4" t="s">
        <v>10</v>
      </c>
      <c r="G31936" s="4" t="s">
        <v>9</v>
      </c>
    </row>
    <row r="31937" spans="1:7">
      <c r="A31937" t="n">
        <v>255931</v>
      </c>
      <c r="B31937" s="82" t="n">
        <v>95</v>
      </c>
      <c r="C31937" s="7" t="n">
        <v>6</v>
      </c>
      <c r="D31937" s="7" t="n">
        <v>2</v>
      </c>
      <c r="E31937" s="7" t="n">
        <v>16</v>
      </c>
      <c r="F31937" s="7" t="n">
        <v>500</v>
      </c>
      <c r="G31937" s="7" t="n">
        <v>1</v>
      </c>
    </row>
    <row r="31938" spans="1:7">
      <c r="A31938" t="s">
        <v>4</v>
      </c>
      <c r="B31938" s="4" t="s">
        <v>5</v>
      </c>
      <c r="C31938" s="4" t="s">
        <v>13</v>
      </c>
      <c r="D31938" s="4" t="s">
        <v>10</v>
      </c>
      <c r="E31938" s="4" t="s">
        <v>10</v>
      </c>
      <c r="F31938" s="4" t="s">
        <v>10</v>
      </c>
      <c r="G31938" s="4" t="s">
        <v>9</v>
      </c>
    </row>
    <row r="31939" spans="1:7">
      <c r="A31939" t="n">
        <v>255943</v>
      </c>
      <c r="B31939" s="82" t="n">
        <v>95</v>
      </c>
      <c r="C31939" s="7" t="n">
        <v>6</v>
      </c>
      <c r="D31939" s="7" t="n">
        <v>2</v>
      </c>
      <c r="E31939" s="7" t="n">
        <v>15</v>
      </c>
      <c r="F31939" s="7" t="n">
        <v>500</v>
      </c>
      <c r="G31939" s="7" t="n">
        <v>1</v>
      </c>
    </row>
    <row r="31940" spans="1:7">
      <c r="A31940" t="s">
        <v>4</v>
      </c>
      <c r="B31940" s="4" t="s">
        <v>5</v>
      </c>
      <c r="C31940" s="4" t="s">
        <v>13</v>
      </c>
      <c r="D31940" s="4" t="s">
        <v>10</v>
      </c>
      <c r="E31940" s="4" t="s">
        <v>10</v>
      </c>
      <c r="F31940" s="4" t="s">
        <v>10</v>
      </c>
      <c r="G31940" s="4" t="s">
        <v>9</v>
      </c>
    </row>
    <row r="31941" spans="1:7">
      <c r="A31941" t="n">
        <v>255955</v>
      </c>
      <c r="B31941" s="82" t="n">
        <v>95</v>
      </c>
      <c r="C31941" s="7" t="n">
        <v>6</v>
      </c>
      <c r="D31941" s="7" t="n">
        <v>2</v>
      </c>
      <c r="E31941" s="7" t="n">
        <v>14</v>
      </c>
      <c r="F31941" s="7" t="n">
        <v>500</v>
      </c>
      <c r="G31941" s="7" t="n">
        <v>1</v>
      </c>
    </row>
    <row r="31942" spans="1:7">
      <c r="A31942" t="s">
        <v>4</v>
      </c>
      <c r="B31942" s="4" t="s">
        <v>5</v>
      </c>
      <c r="C31942" s="4" t="s">
        <v>13</v>
      </c>
      <c r="D31942" s="4" t="s">
        <v>10</v>
      </c>
      <c r="E31942" s="4" t="s">
        <v>10</v>
      </c>
      <c r="F31942" s="4" t="s">
        <v>10</v>
      </c>
      <c r="G31942" s="4" t="s">
        <v>9</v>
      </c>
    </row>
    <row r="31943" spans="1:7">
      <c r="A31943" t="n">
        <v>255967</v>
      </c>
      <c r="B31943" s="82" t="n">
        <v>95</v>
      </c>
      <c r="C31943" s="7" t="n">
        <v>6</v>
      </c>
      <c r="D31943" s="7" t="n">
        <v>8</v>
      </c>
      <c r="E31943" s="7" t="n">
        <v>4</v>
      </c>
      <c r="F31943" s="7" t="n">
        <v>500</v>
      </c>
      <c r="G31943" s="7" t="n">
        <v>1</v>
      </c>
    </row>
    <row r="31944" spans="1:7">
      <c r="A31944" t="s">
        <v>4</v>
      </c>
      <c r="B31944" s="4" t="s">
        <v>5</v>
      </c>
      <c r="C31944" s="4" t="s">
        <v>13</v>
      </c>
      <c r="D31944" s="4" t="s">
        <v>10</v>
      </c>
      <c r="E31944" s="4" t="s">
        <v>10</v>
      </c>
      <c r="F31944" s="4" t="s">
        <v>10</v>
      </c>
      <c r="G31944" s="4" t="s">
        <v>9</v>
      </c>
    </row>
    <row r="31945" spans="1:7">
      <c r="A31945" t="n">
        <v>255979</v>
      </c>
      <c r="B31945" s="82" t="n">
        <v>95</v>
      </c>
      <c r="C31945" s="7" t="n">
        <v>6</v>
      </c>
      <c r="D31945" s="7" t="n">
        <v>8</v>
      </c>
      <c r="E31945" s="7" t="n">
        <v>6</v>
      </c>
      <c r="F31945" s="7" t="n">
        <v>500</v>
      </c>
      <c r="G31945" s="7" t="n">
        <v>1</v>
      </c>
    </row>
    <row r="31946" spans="1:7">
      <c r="A31946" t="s">
        <v>4</v>
      </c>
      <c r="B31946" s="4" t="s">
        <v>5</v>
      </c>
      <c r="C31946" s="4" t="s">
        <v>13</v>
      </c>
      <c r="D31946" s="4" t="s">
        <v>10</v>
      </c>
      <c r="E31946" s="4" t="s">
        <v>10</v>
      </c>
      <c r="F31946" s="4" t="s">
        <v>10</v>
      </c>
      <c r="G31946" s="4" t="s">
        <v>9</v>
      </c>
    </row>
    <row r="31947" spans="1:7">
      <c r="A31947" t="n">
        <v>255991</v>
      </c>
      <c r="B31947" s="82" t="n">
        <v>95</v>
      </c>
      <c r="C31947" s="7" t="n">
        <v>6</v>
      </c>
      <c r="D31947" s="7" t="n">
        <v>8</v>
      </c>
      <c r="E31947" s="7" t="n">
        <v>11</v>
      </c>
      <c r="F31947" s="7" t="n">
        <v>500</v>
      </c>
      <c r="G31947" s="7" t="n">
        <v>1</v>
      </c>
    </row>
    <row r="31948" spans="1:7">
      <c r="A31948" t="s">
        <v>4</v>
      </c>
      <c r="B31948" s="4" t="s">
        <v>5</v>
      </c>
      <c r="C31948" s="4" t="s">
        <v>13</v>
      </c>
      <c r="D31948" s="4" t="s">
        <v>10</v>
      </c>
      <c r="E31948" s="4" t="s">
        <v>10</v>
      </c>
      <c r="F31948" s="4" t="s">
        <v>10</v>
      </c>
      <c r="G31948" s="4" t="s">
        <v>9</v>
      </c>
    </row>
    <row r="31949" spans="1:7">
      <c r="A31949" t="n">
        <v>256003</v>
      </c>
      <c r="B31949" s="82" t="n">
        <v>95</v>
      </c>
      <c r="C31949" s="7" t="n">
        <v>6</v>
      </c>
      <c r="D31949" s="7" t="n">
        <v>8</v>
      </c>
      <c r="E31949" s="7" t="n">
        <v>16</v>
      </c>
      <c r="F31949" s="7" t="n">
        <v>500</v>
      </c>
      <c r="G31949" s="7" t="n">
        <v>1</v>
      </c>
    </row>
    <row r="31950" spans="1:7">
      <c r="A31950" t="s">
        <v>4</v>
      </c>
      <c r="B31950" s="4" t="s">
        <v>5</v>
      </c>
      <c r="C31950" s="4" t="s">
        <v>13</v>
      </c>
      <c r="D31950" s="4" t="s">
        <v>10</v>
      </c>
      <c r="E31950" s="4" t="s">
        <v>10</v>
      </c>
      <c r="F31950" s="4" t="s">
        <v>10</v>
      </c>
      <c r="G31950" s="4" t="s">
        <v>9</v>
      </c>
    </row>
    <row r="31951" spans="1:7">
      <c r="A31951" t="n">
        <v>256015</v>
      </c>
      <c r="B31951" s="82" t="n">
        <v>95</v>
      </c>
      <c r="C31951" s="7" t="n">
        <v>6</v>
      </c>
      <c r="D31951" s="7" t="n">
        <v>8</v>
      </c>
      <c r="E31951" s="7" t="n">
        <v>15</v>
      </c>
      <c r="F31951" s="7" t="n">
        <v>500</v>
      </c>
      <c r="G31951" s="7" t="n">
        <v>1</v>
      </c>
    </row>
    <row r="31952" spans="1:7">
      <c r="A31952" t="s">
        <v>4</v>
      </c>
      <c r="B31952" s="4" t="s">
        <v>5</v>
      </c>
      <c r="C31952" s="4" t="s">
        <v>13</v>
      </c>
      <c r="D31952" s="4" t="s">
        <v>10</v>
      </c>
      <c r="E31952" s="4" t="s">
        <v>10</v>
      </c>
      <c r="F31952" s="4" t="s">
        <v>10</v>
      </c>
      <c r="G31952" s="4" t="s">
        <v>9</v>
      </c>
    </row>
    <row r="31953" spans="1:7">
      <c r="A31953" t="n">
        <v>256027</v>
      </c>
      <c r="B31953" s="82" t="n">
        <v>95</v>
      </c>
      <c r="C31953" s="7" t="n">
        <v>6</v>
      </c>
      <c r="D31953" s="7" t="n">
        <v>8</v>
      </c>
      <c r="E31953" s="7" t="n">
        <v>14</v>
      </c>
      <c r="F31953" s="7" t="n">
        <v>500</v>
      </c>
      <c r="G31953" s="7" t="n">
        <v>1</v>
      </c>
    </row>
    <row r="31954" spans="1:7">
      <c r="A31954" t="s">
        <v>4</v>
      </c>
      <c r="B31954" s="4" t="s">
        <v>5</v>
      </c>
      <c r="C31954" s="4" t="s">
        <v>13</v>
      </c>
      <c r="D31954" s="4" t="s">
        <v>10</v>
      </c>
      <c r="E31954" s="4" t="s">
        <v>10</v>
      </c>
      <c r="F31954" s="4" t="s">
        <v>10</v>
      </c>
      <c r="G31954" s="4" t="s">
        <v>9</v>
      </c>
    </row>
    <row r="31955" spans="1:7">
      <c r="A31955" t="n">
        <v>256039</v>
      </c>
      <c r="B31955" s="82" t="n">
        <v>95</v>
      </c>
      <c r="C31955" s="7" t="n">
        <v>6</v>
      </c>
      <c r="D31955" s="7" t="n">
        <v>4</v>
      </c>
      <c r="E31955" s="7" t="n">
        <v>6</v>
      </c>
      <c r="F31955" s="7" t="n">
        <v>500</v>
      </c>
      <c r="G31955" s="7" t="n">
        <v>1</v>
      </c>
    </row>
    <row r="31956" spans="1:7">
      <c r="A31956" t="s">
        <v>4</v>
      </c>
      <c r="B31956" s="4" t="s">
        <v>5</v>
      </c>
      <c r="C31956" s="4" t="s">
        <v>13</v>
      </c>
      <c r="D31956" s="4" t="s">
        <v>10</v>
      </c>
      <c r="E31956" s="4" t="s">
        <v>10</v>
      </c>
      <c r="F31956" s="4" t="s">
        <v>10</v>
      </c>
      <c r="G31956" s="4" t="s">
        <v>9</v>
      </c>
    </row>
    <row r="31957" spans="1:7">
      <c r="A31957" t="n">
        <v>256051</v>
      </c>
      <c r="B31957" s="82" t="n">
        <v>95</v>
      </c>
      <c r="C31957" s="7" t="n">
        <v>6</v>
      </c>
      <c r="D31957" s="7" t="n">
        <v>4</v>
      </c>
      <c r="E31957" s="7" t="n">
        <v>11</v>
      </c>
      <c r="F31957" s="7" t="n">
        <v>500</v>
      </c>
      <c r="G31957" s="7" t="n">
        <v>1</v>
      </c>
    </row>
    <row r="31958" spans="1:7">
      <c r="A31958" t="s">
        <v>4</v>
      </c>
      <c r="B31958" s="4" t="s">
        <v>5</v>
      </c>
      <c r="C31958" s="4" t="s">
        <v>13</v>
      </c>
      <c r="D31958" s="4" t="s">
        <v>10</v>
      </c>
      <c r="E31958" s="4" t="s">
        <v>10</v>
      </c>
      <c r="F31958" s="4" t="s">
        <v>10</v>
      </c>
      <c r="G31958" s="4" t="s">
        <v>9</v>
      </c>
    </row>
    <row r="31959" spans="1:7">
      <c r="A31959" t="n">
        <v>256063</v>
      </c>
      <c r="B31959" s="82" t="n">
        <v>95</v>
      </c>
      <c r="C31959" s="7" t="n">
        <v>6</v>
      </c>
      <c r="D31959" s="7" t="n">
        <v>4</v>
      </c>
      <c r="E31959" s="7" t="n">
        <v>16</v>
      </c>
      <c r="F31959" s="7" t="n">
        <v>500</v>
      </c>
      <c r="G31959" s="7" t="n">
        <v>1</v>
      </c>
    </row>
    <row r="31960" spans="1:7">
      <c r="A31960" t="s">
        <v>4</v>
      </c>
      <c r="B31960" s="4" t="s">
        <v>5</v>
      </c>
      <c r="C31960" s="4" t="s">
        <v>13</v>
      </c>
      <c r="D31960" s="4" t="s">
        <v>10</v>
      </c>
      <c r="E31960" s="4" t="s">
        <v>10</v>
      </c>
      <c r="F31960" s="4" t="s">
        <v>10</v>
      </c>
      <c r="G31960" s="4" t="s">
        <v>9</v>
      </c>
    </row>
    <row r="31961" spans="1:7">
      <c r="A31961" t="n">
        <v>256075</v>
      </c>
      <c r="B31961" s="82" t="n">
        <v>95</v>
      </c>
      <c r="C31961" s="7" t="n">
        <v>6</v>
      </c>
      <c r="D31961" s="7" t="n">
        <v>4</v>
      </c>
      <c r="E31961" s="7" t="n">
        <v>15</v>
      </c>
      <c r="F31961" s="7" t="n">
        <v>500</v>
      </c>
      <c r="G31961" s="7" t="n">
        <v>1</v>
      </c>
    </row>
    <row r="31962" spans="1:7">
      <c r="A31962" t="s">
        <v>4</v>
      </c>
      <c r="B31962" s="4" t="s">
        <v>5</v>
      </c>
      <c r="C31962" s="4" t="s">
        <v>13</v>
      </c>
      <c r="D31962" s="4" t="s">
        <v>10</v>
      </c>
      <c r="E31962" s="4" t="s">
        <v>10</v>
      </c>
      <c r="F31962" s="4" t="s">
        <v>10</v>
      </c>
      <c r="G31962" s="4" t="s">
        <v>9</v>
      </c>
    </row>
    <row r="31963" spans="1:7">
      <c r="A31963" t="n">
        <v>256087</v>
      </c>
      <c r="B31963" s="82" t="n">
        <v>95</v>
      </c>
      <c r="C31963" s="7" t="n">
        <v>6</v>
      </c>
      <c r="D31963" s="7" t="n">
        <v>4</v>
      </c>
      <c r="E31963" s="7" t="n">
        <v>14</v>
      </c>
      <c r="F31963" s="7" t="n">
        <v>500</v>
      </c>
      <c r="G31963" s="7" t="n">
        <v>1</v>
      </c>
    </row>
    <row r="31964" spans="1:7">
      <c r="A31964" t="s">
        <v>4</v>
      </c>
      <c r="B31964" s="4" t="s">
        <v>5</v>
      </c>
      <c r="C31964" s="4" t="s">
        <v>13</v>
      </c>
      <c r="D31964" s="4" t="s">
        <v>10</v>
      </c>
      <c r="E31964" s="4" t="s">
        <v>10</v>
      </c>
      <c r="F31964" s="4" t="s">
        <v>10</v>
      </c>
      <c r="G31964" s="4" t="s">
        <v>9</v>
      </c>
    </row>
    <row r="31965" spans="1:7">
      <c r="A31965" t="n">
        <v>256099</v>
      </c>
      <c r="B31965" s="82" t="n">
        <v>95</v>
      </c>
      <c r="C31965" s="7" t="n">
        <v>6</v>
      </c>
      <c r="D31965" s="7" t="n">
        <v>6</v>
      </c>
      <c r="E31965" s="7" t="n">
        <v>11</v>
      </c>
      <c r="F31965" s="7" t="n">
        <v>500</v>
      </c>
      <c r="G31965" s="7" t="n">
        <v>1</v>
      </c>
    </row>
    <row r="31966" spans="1:7">
      <c r="A31966" t="s">
        <v>4</v>
      </c>
      <c r="B31966" s="4" t="s">
        <v>5</v>
      </c>
      <c r="C31966" s="4" t="s">
        <v>13</v>
      </c>
      <c r="D31966" s="4" t="s">
        <v>10</v>
      </c>
      <c r="E31966" s="4" t="s">
        <v>10</v>
      </c>
      <c r="F31966" s="4" t="s">
        <v>10</v>
      </c>
      <c r="G31966" s="4" t="s">
        <v>9</v>
      </c>
    </row>
    <row r="31967" spans="1:7">
      <c r="A31967" t="n">
        <v>256111</v>
      </c>
      <c r="B31967" s="82" t="n">
        <v>95</v>
      </c>
      <c r="C31967" s="7" t="n">
        <v>6</v>
      </c>
      <c r="D31967" s="7" t="n">
        <v>6</v>
      </c>
      <c r="E31967" s="7" t="n">
        <v>16</v>
      </c>
      <c r="F31967" s="7" t="n">
        <v>500</v>
      </c>
      <c r="G31967" s="7" t="n">
        <v>1</v>
      </c>
    </row>
    <row r="31968" spans="1:7">
      <c r="A31968" t="s">
        <v>4</v>
      </c>
      <c r="B31968" s="4" t="s">
        <v>5</v>
      </c>
      <c r="C31968" s="4" t="s">
        <v>13</v>
      </c>
      <c r="D31968" s="4" t="s">
        <v>10</v>
      </c>
      <c r="E31968" s="4" t="s">
        <v>10</v>
      </c>
      <c r="F31968" s="4" t="s">
        <v>10</v>
      </c>
      <c r="G31968" s="4" t="s">
        <v>9</v>
      </c>
    </row>
    <row r="31969" spans="1:7">
      <c r="A31969" t="n">
        <v>256123</v>
      </c>
      <c r="B31969" s="82" t="n">
        <v>95</v>
      </c>
      <c r="C31969" s="7" t="n">
        <v>6</v>
      </c>
      <c r="D31969" s="7" t="n">
        <v>6</v>
      </c>
      <c r="E31969" s="7" t="n">
        <v>15</v>
      </c>
      <c r="F31969" s="7" t="n">
        <v>500</v>
      </c>
      <c r="G31969" s="7" t="n">
        <v>1</v>
      </c>
    </row>
    <row r="31970" spans="1:7">
      <c r="A31970" t="s">
        <v>4</v>
      </c>
      <c r="B31970" s="4" t="s">
        <v>5</v>
      </c>
      <c r="C31970" s="4" t="s">
        <v>13</v>
      </c>
      <c r="D31970" s="4" t="s">
        <v>10</v>
      </c>
      <c r="E31970" s="4" t="s">
        <v>10</v>
      </c>
      <c r="F31970" s="4" t="s">
        <v>10</v>
      </c>
      <c r="G31970" s="4" t="s">
        <v>9</v>
      </c>
    </row>
    <row r="31971" spans="1:7">
      <c r="A31971" t="n">
        <v>256135</v>
      </c>
      <c r="B31971" s="82" t="n">
        <v>95</v>
      </c>
      <c r="C31971" s="7" t="n">
        <v>6</v>
      </c>
      <c r="D31971" s="7" t="n">
        <v>6</v>
      </c>
      <c r="E31971" s="7" t="n">
        <v>14</v>
      </c>
      <c r="F31971" s="7" t="n">
        <v>500</v>
      </c>
      <c r="G31971" s="7" t="n">
        <v>1</v>
      </c>
    </row>
    <row r="31972" spans="1:7">
      <c r="A31972" t="s">
        <v>4</v>
      </c>
      <c r="B31972" s="4" t="s">
        <v>5</v>
      </c>
      <c r="C31972" s="4" t="s">
        <v>13</v>
      </c>
      <c r="D31972" s="4" t="s">
        <v>10</v>
      </c>
      <c r="E31972" s="4" t="s">
        <v>10</v>
      </c>
      <c r="F31972" s="4" t="s">
        <v>10</v>
      </c>
      <c r="G31972" s="4" t="s">
        <v>9</v>
      </c>
    </row>
    <row r="31973" spans="1:7">
      <c r="A31973" t="n">
        <v>256147</v>
      </c>
      <c r="B31973" s="82" t="n">
        <v>95</v>
      </c>
      <c r="C31973" s="7" t="n">
        <v>6</v>
      </c>
      <c r="D31973" s="7" t="n">
        <v>11</v>
      </c>
      <c r="E31973" s="7" t="n">
        <v>16</v>
      </c>
      <c r="F31973" s="7" t="n">
        <v>500</v>
      </c>
      <c r="G31973" s="7" t="n">
        <v>1</v>
      </c>
    </row>
    <row r="31974" spans="1:7">
      <c r="A31974" t="s">
        <v>4</v>
      </c>
      <c r="B31974" s="4" t="s">
        <v>5</v>
      </c>
      <c r="C31974" s="4" t="s">
        <v>13</v>
      </c>
      <c r="D31974" s="4" t="s">
        <v>10</v>
      </c>
      <c r="E31974" s="4" t="s">
        <v>10</v>
      </c>
      <c r="F31974" s="4" t="s">
        <v>10</v>
      </c>
      <c r="G31974" s="4" t="s">
        <v>9</v>
      </c>
    </row>
    <row r="31975" spans="1:7">
      <c r="A31975" t="n">
        <v>256159</v>
      </c>
      <c r="B31975" s="82" t="n">
        <v>95</v>
      </c>
      <c r="C31975" s="7" t="n">
        <v>6</v>
      </c>
      <c r="D31975" s="7" t="n">
        <v>11</v>
      </c>
      <c r="E31975" s="7" t="n">
        <v>15</v>
      </c>
      <c r="F31975" s="7" t="n">
        <v>500</v>
      </c>
      <c r="G31975" s="7" t="n">
        <v>1</v>
      </c>
    </row>
    <row r="31976" spans="1:7">
      <c r="A31976" t="s">
        <v>4</v>
      </c>
      <c r="B31976" s="4" t="s">
        <v>5</v>
      </c>
      <c r="C31976" s="4" t="s">
        <v>13</v>
      </c>
      <c r="D31976" s="4" t="s">
        <v>10</v>
      </c>
      <c r="E31976" s="4" t="s">
        <v>10</v>
      </c>
      <c r="F31976" s="4" t="s">
        <v>10</v>
      </c>
      <c r="G31976" s="4" t="s">
        <v>9</v>
      </c>
    </row>
    <row r="31977" spans="1:7">
      <c r="A31977" t="n">
        <v>256171</v>
      </c>
      <c r="B31977" s="82" t="n">
        <v>95</v>
      </c>
      <c r="C31977" s="7" t="n">
        <v>6</v>
      </c>
      <c r="D31977" s="7" t="n">
        <v>11</v>
      </c>
      <c r="E31977" s="7" t="n">
        <v>14</v>
      </c>
      <c r="F31977" s="7" t="n">
        <v>500</v>
      </c>
      <c r="G31977" s="7" t="n">
        <v>1</v>
      </c>
    </row>
    <row r="31978" spans="1:7">
      <c r="A31978" t="s">
        <v>4</v>
      </c>
      <c r="B31978" s="4" t="s">
        <v>5</v>
      </c>
      <c r="C31978" s="4" t="s">
        <v>13</v>
      </c>
      <c r="D31978" s="4" t="s">
        <v>10</v>
      </c>
      <c r="E31978" s="4" t="s">
        <v>10</v>
      </c>
      <c r="F31978" s="4" t="s">
        <v>10</v>
      </c>
      <c r="G31978" s="4" t="s">
        <v>9</v>
      </c>
    </row>
    <row r="31979" spans="1:7">
      <c r="A31979" t="n">
        <v>256183</v>
      </c>
      <c r="B31979" s="82" t="n">
        <v>95</v>
      </c>
      <c r="C31979" s="7" t="n">
        <v>6</v>
      </c>
      <c r="D31979" s="7" t="n">
        <v>16</v>
      </c>
      <c r="E31979" s="7" t="n">
        <v>15</v>
      </c>
      <c r="F31979" s="7" t="n">
        <v>500</v>
      </c>
      <c r="G31979" s="7" t="n">
        <v>1</v>
      </c>
    </row>
    <row r="31980" spans="1:7">
      <c r="A31980" t="s">
        <v>4</v>
      </c>
      <c r="B31980" s="4" t="s">
        <v>5</v>
      </c>
      <c r="C31980" s="4" t="s">
        <v>13</v>
      </c>
      <c r="D31980" s="4" t="s">
        <v>10</v>
      </c>
      <c r="E31980" s="4" t="s">
        <v>10</v>
      </c>
      <c r="F31980" s="4" t="s">
        <v>10</v>
      </c>
      <c r="G31980" s="4" t="s">
        <v>9</v>
      </c>
    </row>
    <row r="31981" spans="1:7">
      <c r="A31981" t="n">
        <v>256195</v>
      </c>
      <c r="B31981" s="82" t="n">
        <v>95</v>
      </c>
      <c r="C31981" s="7" t="n">
        <v>6</v>
      </c>
      <c r="D31981" s="7" t="n">
        <v>16</v>
      </c>
      <c r="E31981" s="7" t="n">
        <v>14</v>
      </c>
      <c r="F31981" s="7" t="n">
        <v>500</v>
      </c>
      <c r="G31981" s="7" t="n">
        <v>1</v>
      </c>
    </row>
    <row r="31982" spans="1:7">
      <c r="A31982" t="s">
        <v>4</v>
      </c>
      <c r="B31982" s="4" t="s">
        <v>5</v>
      </c>
      <c r="C31982" s="4" t="s">
        <v>13</v>
      </c>
      <c r="D31982" s="4" t="s">
        <v>10</v>
      </c>
      <c r="E31982" s="4" t="s">
        <v>10</v>
      </c>
      <c r="F31982" s="4" t="s">
        <v>10</v>
      </c>
      <c r="G31982" s="4" t="s">
        <v>9</v>
      </c>
    </row>
    <row r="31983" spans="1:7">
      <c r="A31983" t="n">
        <v>256207</v>
      </c>
      <c r="B31983" s="82" t="n">
        <v>95</v>
      </c>
      <c r="C31983" s="7" t="n">
        <v>6</v>
      </c>
      <c r="D31983" s="7" t="n">
        <v>15</v>
      </c>
      <c r="E31983" s="7" t="n">
        <v>14</v>
      </c>
      <c r="F31983" s="7" t="n">
        <v>500</v>
      </c>
      <c r="G31983" s="7" t="n">
        <v>1</v>
      </c>
    </row>
    <row r="31984" spans="1:7">
      <c r="A31984" t="s">
        <v>4</v>
      </c>
      <c r="B31984" s="4" t="s">
        <v>5</v>
      </c>
      <c r="C31984" s="4" t="s">
        <v>13</v>
      </c>
      <c r="D31984" s="36" t="s">
        <v>81</v>
      </c>
      <c r="E31984" s="4" t="s">
        <v>5</v>
      </c>
      <c r="F31984" s="4" t="s">
        <v>10</v>
      </c>
      <c r="G31984" s="4" t="s">
        <v>13</v>
      </c>
      <c r="H31984" s="4" t="s">
        <v>13</v>
      </c>
      <c r="I31984" s="4" t="s">
        <v>13</v>
      </c>
      <c r="J31984" s="36" t="s">
        <v>82</v>
      </c>
      <c r="K31984" s="4" t="s">
        <v>13</v>
      </c>
      <c r="L31984" s="4" t="s">
        <v>20</v>
      </c>
    </row>
    <row r="31985" spans="1:12">
      <c r="A31985" t="n">
        <v>256219</v>
      </c>
      <c r="B31985" s="10" t="n">
        <v>5</v>
      </c>
      <c r="C31985" s="7" t="n">
        <v>28</v>
      </c>
      <c r="D31985" s="36" t="s">
        <v>3</v>
      </c>
      <c r="E31985" s="112" t="n">
        <v>105</v>
      </c>
      <c r="F31985" s="7" t="n">
        <v>152</v>
      </c>
      <c r="G31985" s="7" t="n">
        <v>0</v>
      </c>
      <c r="H31985" s="7" t="n">
        <v>2</v>
      </c>
      <c r="I31985" s="7" t="n">
        <v>1</v>
      </c>
      <c r="J31985" s="36" t="s">
        <v>3</v>
      </c>
      <c r="K31985" s="7" t="n">
        <v>1</v>
      </c>
      <c r="L31985" s="11" t="n">
        <f t="normal" ca="1">A31993</f>
        <v>0</v>
      </c>
    </row>
    <row r="31986" spans="1:12">
      <c r="A31986" t="s">
        <v>4</v>
      </c>
      <c r="B31986" s="4" t="s">
        <v>5</v>
      </c>
      <c r="C31986" s="4" t="s">
        <v>13</v>
      </c>
      <c r="D31986" s="4" t="s">
        <v>13</v>
      </c>
      <c r="E31986" s="4" t="s">
        <v>10</v>
      </c>
      <c r="F31986" s="4" t="s">
        <v>10</v>
      </c>
      <c r="G31986" s="4" t="s">
        <v>10</v>
      </c>
      <c r="H31986" s="4" t="s">
        <v>10</v>
      </c>
      <c r="I31986" s="4" t="s">
        <v>10</v>
      </c>
    </row>
    <row r="31987" spans="1:12">
      <c r="A31987" t="n">
        <v>256232</v>
      </c>
      <c r="B31987" s="113" t="n">
        <v>146</v>
      </c>
      <c r="C31987" s="7" t="n">
        <v>0</v>
      </c>
      <c r="D31987" s="7" t="n">
        <v>0</v>
      </c>
      <c r="E31987" s="7" t="n">
        <v>65533</v>
      </c>
      <c r="F31987" s="7" t="n">
        <v>3</v>
      </c>
      <c r="G31987" s="7" t="n">
        <v>0</v>
      </c>
      <c r="H31987" s="7" t="n">
        <v>0</v>
      </c>
      <c r="I31987" s="7" t="n">
        <v>0</v>
      </c>
    </row>
    <row r="31988" spans="1:12">
      <c r="A31988" t="s">
        <v>4</v>
      </c>
      <c r="B31988" s="4" t="s">
        <v>5</v>
      </c>
      <c r="C31988" s="4" t="s">
        <v>13</v>
      </c>
    </row>
    <row r="31989" spans="1:12">
      <c r="A31989" t="n">
        <v>256245</v>
      </c>
      <c r="B31989" s="113" t="n">
        <v>146</v>
      </c>
      <c r="C31989" s="7" t="n">
        <v>1</v>
      </c>
    </row>
    <row r="31990" spans="1:12">
      <c r="A31990" t="s">
        <v>4</v>
      </c>
      <c r="B31990" s="4" t="s">
        <v>5</v>
      </c>
      <c r="C31990" s="4" t="s">
        <v>10</v>
      </c>
    </row>
    <row r="31991" spans="1:12">
      <c r="A31991" t="n">
        <v>256247</v>
      </c>
      <c r="B31991" s="35" t="n">
        <v>16</v>
      </c>
      <c r="C31991" s="7" t="n">
        <v>300</v>
      </c>
    </row>
    <row r="31992" spans="1:12">
      <c r="A31992" t="s">
        <v>4</v>
      </c>
      <c r="B31992" s="4" t="s">
        <v>5</v>
      </c>
      <c r="C31992" s="4" t="s">
        <v>13</v>
      </c>
    </row>
    <row r="31993" spans="1:12">
      <c r="A31993" t="n">
        <v>256250</v>
      </c>
      <c r="B31993" s="114" t="n">
        <v>148</v>
      </c>
      <c r="C31993" s="7" t="n">
        <v>0</v>
      </c>
    </row>
    <row r="31994" spans="1:12">
      <c r="A31994" t="s">
        <v>4</v>
      </c>
      <c r="B31994" s="4" t="s">
        <v>5</v>
      </c>
      <c r="C31994" s="4" t="s">
        <v>13</v>
      </c>
      <c r="D31994" s="4" t="s">
        <v>6</v>
      </c>
    </row>
    <row r="31995" spans="1:12">
      <c r="A31995" t="n">
        <v>256252</v>
      </c>
      <c r="B31995" s="8" t="n">
        <v>2</v>
      </c>
      <c r="C31995" s="7" t="n">
        <v>10</v>
      </c>
      <c r="D31995" s="7" t="s">
        <v>1779</v>
      </c>
    </row>
    <row r="31996" spans="1:12">
      <c r="A31996" t="s">
        <v>4</v>
      </c>
      <c r="B31996" s="4" t="s">
        <v>5</v>
      </c>
      <c r="C31996" s="4" t="s">
        <v>13</v>
      </c>
      <c r="D31996" s="4" t="s">
        <v>10</v>
      </c>
      <c r="E31996" s="4" t="s">
        <v>9</v>
      </c>
    </row>
    <row r="31997" spans="1:12">
      <c r="A31997" t="n">
        <v>256271</v>
      </c>
      <c r="B31997" s="65" t="n">
        <v>101</v>
      </c>
      <c r="C31997" s="7" t="n">
        <v>1</v>
      </c>
      <c r="D31997" s="7" t="n">
        <v>100</v>
      </c>
      <c r="E31997" s="7" t="n">
        <v>1</v>
      </c>
    </row>
    <row r="31998" spans="1:12">
      <c r="A31998" t="s">
        <v>4</v>
      </c>
      <c r="B31998" s="4" t="s">
        <v>5</v>
      </c>
      <c r="C31998" s="4" t="s">
        <v>13</v>
      </c>
      <c r="D31998" s="4" t="s">
        <v>10</v>
      </c>
      <c r="E31998" s="4" t="s">
        <v>9</v>
      </c>
    </row>
    <row r="31999" spans="1:12">
      <c r="A31999" t="n">
        <v>256279</v>
      </c>
      <c r="B31999" s="65" t="n">
        <v>101</v>
      </c>
      <c r="C31999" s="7" t="n">
        <v>1</v>
      </c>
      <c r="D31999" s="7" t="n">
        <v>101</v>
      </c>
      <c r="E31999" s="7" t="n">
        <v>1</v>
      </c>
    </row>
    <row r="32000" spans="1:12">
      <c r="A32000" t="s">
        <v>4</v>
      </c>
      <c r="B32000" s="4" t="s">
        <v>5</v>
      </c>
      <c r="C32000" s="4" t="s">
        <v>13</v>
      </c>
      <c r="D32000" s="4" t="s">
        <v>10</v>
      </c>
      <c r="E32000" s="4" t="s">
        <v>9</v>
      </c>
    </row>
    <row r="32001" spans="1:12">
      <c r="A32001" t="n">
        <v>256287</v>
      </c>
      <c r="B32001" s="65" t="n">
        <v>101</v>
      </c>
      <c r="C32001" s="7" t="n">
        <v>1</v>
      </c>
      <c r="D32001" s="7" t="n">
        <v>102</v>
      </c>
      <c r="E32001" s="7" t="n">
        <v>1</v>
      </c>
    </row>
    <row r="32002" spans="1:12">
      <c r="A32002" t="s">
        <v>4</v>
      </c>
      <c r="B32002" s="4" t="s">
        <v>5</v>
      </c>
      <c r="C32002" s="4" t="s">
        <v>13</v>
      </c>
      <c r="D32002" s="4" t="s">
        <v>10</v>
      </c>
    </row>
    <row r="32003" spans="1:12">
      <c r="A32003" t="n">
        <v>256295</v>
      </c>
      <c r="B32003" s="14" t="n">
        <v>50</v>
      </c>
      <c r="C32003" s="7" t="n">
        <v>254</v>
      </c>
      <c r="D32003" s="7" t="n">
        <v>45</v>
      </c>
    </row>
    <row r="32004" spans="1:12">
      <c r="A32004" t="s">
        <v>4</v>
      </c>
      <c r="B32004" s="4" t="s">
        <v>5</v>
      </c>
      <c r="C32004" s="4" t="s">
        <v>10</v>
      </c>
    </row>
    <row r="32005" spans="1:12">
      <c r="A32005" t="n">
        <v>256299</v>
      </c>
      <c r="B32005" s="12" t="n">
        <v>12</v>
      </c>
      <c r="C32005" s="7" t="n">
        <v>6410</v>
      </c>
    </row>
    <row r="32006" spans="1:12">
      <c r="A32006" t="s">
        <v>4</v>
      </c>
      <c r="B32006" s="4" t="s">
        <v>5</v>
      </c>
      <c r="C32006" s="4" t="s">
        <v>10</v>
      </c>
    </row>
    <row r="32007" spans="1:12">
      <c r="A32007" t="n">
        <v>256302</v>
      </c>
      <c r="B32007" s="12" t="n">
        <v>12</v>
      </c>
      <c r="C32007" s="7" t="n">
        <v>6527</v>
      </c>
    </row>
    <row r="32008" spans="1:12">
      <c r="A32008" t="s">
        <v>4</v>
      </c>
      <c r="B32008" s="4" t="s">
        <v>5</v>
      </c>
      <c r="C32008" s="4" t="s">
        <v>6</v>
      </c>
      <c r="D32008" s="4" t="s">
        <v>9</v>
      </c>
    </row>
    <row r="32009" spans="1:12">
      <c r="A32009" t="n">
        <v>256305</v>
      </c>
      <c r="B32009" s="115" t="n">
        <v>134</v>
      </c>
      <c r="C32009" s="7" t="s">
        <v>1780</v>
      </c>
      <c r="D32009" s="7" t="n">
        <v>21</v>
      </c>
    </row>
    <row r="32010" spans="1:12">
      <c r="A32010" t="s">
        <v>4</v>
      </c>
      <c r="B32010" s="4" t="s">
        <v>5</v>
      </c>
      <c r="C32010" s="4" t="s">
        <v>13</v>
      </c>
      <c r="D32010" s="4" t="s">
        <v>13</v>
      </c>
    </row>
    <row r="32011" spans="1:12">
      <c r="A32011" t="n">
        <v>256318</v>
      </c>
      <c r="B32011" s="116" t="n">
        <v>137</v>
      </c>
      <c r="C32011" s="7" t="n">
        <v>0</v>
      </c>
      <c r="D32011" s="7" t="n">
        <v>0</v>
      </c>
    </row>
    <row r="32012" spans="1:12">
      <c r="A32012" t="s">
        <v>4</v>
      </c>
      <c r="B32012" s="4" t="s">
        <v>5</v>
      </c>
      <c r="C32012" s="4" t="s">
        <v>13</v>
      </c>
    </row>
    <row r="32013" spans="1:12">
      <c r="A32013" t="n">
        <v>256321</v>
      </c>
      <c r="B32013" s="116" t="n">
        <v>137</v>
      </c>
      <c r="C32013" s="7" t="n">
        <v>1</v>
      </c>
    </row>
    <row r="32014" spans="1:12">
      <c r="A32014" t="s">
        <v>4</v>
      </c>
      <c r="B32014" s="4" t="s">
        <v>5</v>
      </c>
      <c r="C32014" s="4" t="s">
        <v>10</v>
      </c>
    </row>
    <row r="32015" spans="1:12">
      <c r="A32015" t="n">
        <v>256323</v>
      </c>
      <c r="B32015" s="15" t="n">
        <v>13</v>
      </c>
      <c r="C32015" s="7" t="n">
        <v>6527</v>
      </c>
    </row>
    <row r="32016" spans="1:12">
      <c r="A32016" t="s">
        <v>4</v>
      </c>
      <c r="B32016" s="4" t="s">
        <v>5</v>
      </c>
      <c r="C32016" s="4" t="s">
        <v>10</v>
      </c>
    </row>
    <row r="32017" spans="1:5">
      <c r="A32017" t="n">
        <v>256326</v>
      </c>
      <c r="B32017" s="15" t="n">
        <v>13</v>
      </c>
      <c r="C32017" s="7" t="n">
        <v>6410</v>
      </c>
    </row>
    <row r="32018" spans="1:5">
      <c r="A32018" t="s">
        <v>4</v>
      </c>
      <c r="B32018" s="4" t="s">
        <v>5</v>
      </c>
      <c r="C32018" s="4" t="s">
        <v>13</v>
      </c>
      <c r="D32018" s="4" t="s">
        <v>13</v>
      </c>
      <c r="E32018" s="4" t="s">
        <v>13</v>
      </c>
      <c r="F32018" s="4" t="s">
        <v>22</v>
      </c>
      <c r="G32018" s="4" t="s">
        <v>22</v>
      </c>
      <c r="H32018" s="4" t="s">
        <v>22</v>
      </c>
      <c r="I32018" s="4" t="s">
        <v>22</v>
      </c>
      <c r="J32018" s="4" t="s">
        <v>22</v>
      </c>
    </row>
    <row r="32019" spans="1:5">
      <c r="A32019" t="n">
        <v>256329</v>
      </c>
      <c r="B32019" s="72" t="n">
        <v>76</v>
      </c>
      <c r="C32019" s="7" t="n">
        <v>1</v>
      </c>
      <c r="D32019" s="7" t="n">
        <v>3</v>
      </c>
      <c r="E32019" s="7" t="n">
        <v>0</v>
      </c>
      <c r="F32019" s="7" t="n">
        <v>1</v>
      </c>
      <c r="G32019" s="7" t="n">
        <v>1</v>
      </c>
      <c r="H32019" s="7" t="n">
        <v>1</v>
      </c>
      <c r="I32019" s="7" t="n">
        <v>0</v>
      </c>
      <c r="J32019" s="7" t="n">
        <v>1000</v>
      </c>
    </row>
    <row r="32020" spans="1:5">
      <c r="A32020" t="s">
        <v>4</v>
      </c>
      <c r="B32020" s="4" t="s">
        <v>5</v>
      </c>
      <c r="C32020" s="4" t="s">
        <v>13</v>
      </c>
      <c r="D32020" s="4" t="s">
        <v>13</v>
      </c>
    </row>
    <row r="32021" spans="1:5">
      <c r="A32021" t="n">
        <v>256353</v>
      </c>
      <c r="B32021" s="74" t="n">
        <v>77</v>
      </c>
      <c r="C32021" s="7" t="n">
        <v>1</v>
      </c>
      <c r="D32021" s="7" t="n">
        <v>3</v>
      </c>
    </row>
    <row r="32022" spans="1:5">
      <c r="A32022" t="s">
        <v>4</v>
      </c>
      <c r="B32022" s="4" t="s">
        <v>5</v>
      </c>
      <c r="C32022" s="4" t="s">
        <v>13</v>
      </c>
    </row>
    <row r="32023" spans="1:5">
      <c r="A32023" t="n">
        <v>256356</v>
      </c>
      <c r="B32023" s="111" t="n">
        <v>165</v>
      </c>
      <c r="C32023" s="7" t="n">
        <v>1</v>
      </c>
    </row>
    <row r="32024" spans="1:5">
      <c r="A32024" t="s">
        <v>4</v>
      </c>
      <c r="B32024" s="4" t="s">
        <v>5</v>
      </c>
      <c r="C32024" s="4" t="s">
        <v>13</v>
      </c>
      <c r="D32024" s="4" t="s">
        <v>13</v>
      </c>
      <c r="E32024" s="4" t="s">
        <v>9</v>
      </c>
      <c r="F32024" s="4" t="s">
        <v>13</v>
      </c>
      <c r="G32024" s="4" t="s">
        <v>13</v>
      </c>
    </row>
    <row r="32025" spans="1:5">
      <c r="A32025" t="n">
        <v>256358</v>
      </c>
      <c r="B32025" s="31" t="n">
        <v>18</v>
      </c>
      <c r="C32025" s="7" t="n">
        <v>3</v>
      </c>
      <c r="D32025" s="7" t="n">
        <v>0</v>
      </c>
      <c r="E32025" s="7" t="n">
        <v>2</v>
      </c>
      <c r="F32025" s="7" t="n">
        <v>19</v>
      </c>
      <c r="G32025" s="7" t="n">
        <v>1</v>
      </c>
    </row>
    <row r="32026" spans="1:5">
      <c r="A32026" t="s">
        <v>4</v>
      </c>
      <c r="B32026" s="4" t="s">
        <v>5</v>
      </c>
      <c r="C32026" s="4" t="s">
        <v>13</v>
      </c>
    </row>
    <row r="32027" spans="1:5">
      <c r="A32027" t="n">
        <v>256367</v>
      </c>
      <c r="B32027" s="75" t="n">
        <v>78</v>
      </c>
      <c r="C32027" s="7" t="n">
        <v>255</v>
      </c>
    </row>
    <row r="32028" spans="1:5">
      <c r="A32028" t="s">
        <v>4</v>
      </c>
      <c r="B32028" s="4" t="s">
        <v>5</v>
      </c>
      <c r="C32028" s="4" t="s">
        <v>13</v>
      </c>
      <c r="D32028" s="4" t="s">
        <v>10</v>
      </c>
      <c r="E32028" s="4" t="s">
        <v>13</v>
      </c>
    </row>
    <row r="32029" spans="1:5">
      <c r="A32029" t="n">
        <v>256369</v>
      </c>
      <c r="B32029" s="83" t="n">
        <v>39</v>
      </c>
      <c r="C32029" s="7" t="n">
        <v>13</v>
      </c>
      <c r="D32029" s="7" t="n">
        <v>65533</v>
      </c>
      <c r="E32029" s="7" t="n">
        <v>104</v>
      </c>
    </row>
    <row r="32030" spans="1:5">
      <c r="A32030" t="s">
        <v>4</v>
      </c>
      <c r="B32030" s="4" t="s">
        <v>5</v>
      </c>
      <c r="C32030" s="4" t="s">
        <v>13</v>
      </c>
      <c r="D32030" s="4" t="s">
        <v>10</v>
      </c>
      <c r="E32030" s="4" t="s">
        <v>13</v>
      </c>
    </row>
    <row r="32031" spans="1:5">
      <c r="A32031" t="n">
        <v>256374</v>
      </c>
      <c r="B32031" s="83" t="n">
        <v>39</v>
      </c>
      <c r="C32031" s="7" t="n">
        <v>13</v>
      </c>
      <c r="D32031" s="7" t="n">
        <v>65533</v>
      </c>
      <c r="E32031" s="7" t="n">
        <v>105</v>
      </c>
    </row>
    <row r="32032" spans="1:5">
      <c r="A32032" t="s">
        <v>4</v>
      </c>
      <c r="B32032" s="4" t="s">
        <v>5</v>
      </c>
      <c r="C32032" s="4" t="s">
        <v>13</v>
      </c>
      <c r="D32032" s="4" t="s">
        <v>10</v>
      </c>
      <c r="E32032" s="4" t="s">
        <v>13</v>
      </c>
    </row>
    <row r="32033" spans="1:10">
      <c r="A32033" t="n">
        <v>256379</v>
      </c>
      <c r="B32033" s="83" t="n">
        <v>39</v>
      </c>
      <c r="C32033" s="7" t="n">
        <v>13</v>
      </c>
      <c r="D32033" s="7" t="n">
        <v>65533</v>
      </c>
      <c r="E32033" s="7" t="n">
        <v>106</v>
      </c>
    </row>
    <row r="32034" spans="1:10">
      <c r="A32034" t="s">
        <v>4</v>
      </c>
      <c r="B32034" s="4" t="s">
        <v>5</v>
      </c>
      <c r="C32034" s="4" t="s">
        <v>13</v>
      </c>
      <c r="D32034" s="4" t="s">
        <v>10</v>
      </c>
      <c r="E32034" s="4" t="s">
        <v>13</v>
      </c>
    </row>
    <row r="32035" spans="1:10">
      <c r="A32035" t="n">
        <v>256384</v>
      </c>
      <c r="B32035" s="83" t="n">
        <v>39</v>
      </c>
      <c r="C32035" s="7" t="n">
        <v>13</v>
      </c>
      <c r="D32035" s="7" t="n">
        <v>65533</v>
      </c>
      <c r="E32035" s="7" t="n">
        <v>107</v>
      </c>
    </row>
    <row r="32036" spans="1:10">
      <c r="A32036" t="s">
        <v>4</v>
      </c>
      <c r="B32036" s="4" t="s">
        <v>5</v>
      </c>
      <c r="C32036" s="4" t="s">
        <v>13</v>
      </c>
      <c r="D32036" s="4" t="s">
        <v>10</v>
      </c>
      <c r="E32036" s="4" t="s">
        <v>13</v>
      </c>
    </row>
    <row r="32037" spans="1:10">
      <c r="A32037" t="n">
        <v>256389</v>
      </c>
      <c r="B32037" s="83" t="n">
        <v>39</v>
      </c>
      <c r="C32037" s="7" t="n">
        <v>13</v>
      </c>
      <c r="D32037" s="7" t="n">
        <v>65533</v>
      </c>
      <c r="E32037" s="7" t="n">
        <v>108</v>
      </c>
    </row>
    <row r="32038" spans="1:10">
      <c r="A32038" t="s">
        <v>4</v>
      </c>
      <c r="B32038" s="4" t="s">
        <v>5</v>
      </c>
      <c r="C32038" s="4" t="s">
        <v>13</v>
      </c>
      <c r="D32038" s="4" t="s">
        <v>10</v>
      </c>
      <c r="E32038" s="4" t="s">
        <v>13</v>
      </c>
    </row>
    <row r="32039" spans="1:10">
      <c r="A32039" t="n">
        <v>256394</v>
      </c>
      <c r="B32039" s="83" t="n">
        <v>39</v>
      </c>
      <c r="C32039" s="7" t="n">
        <v>13</v>
      </c>
      <c r="D32039" s="7" t="n">
        <v>65533</v>
      </c>
      <c r="E32039" s="7" t="n">
        <v>109</v>
      </c>
    </row>
    <row r="32040" spans="1:10">
      <c r="A32040" t="s">
        <v>4</v>
      </c>
      <c r="B32040" s="4" t="s">
        <v>5</v>
      </c>
      <c r="C32040" s="4" t="s">
        <v>13</v>
      </c>
      <c r="D32040" s="4" t="s">
        <v>10</v>
      </c>
      <c r="E32040" s="4" t="s">
        <v>13</v>
      </c>
    </row>
    <row r="32041" spans="1:10">
      <c r="A32041" t="n">
        <v>256399</v>
      </c>
      <c r="B32041" s="83" t="n">
        <v>39</v>
      </c>
      <c r="C32041" s="7" t="n">
        <v>11</v>
      </c>
      <c r="D32041" s="7" t="n">
        <v>65533</v>
      </c>
      <c r="E32041" s="7" t="n">
        <v>201</v>
      </c>
    </row>
    <row r="32042" spans="1:10">
      <c r="A32042" t="s">
        <v>4</v>
      </c>
      <c r="B32042" s="4" t="s">
        <v>5</v>
      </c>
      <c r="C32042" s="4" t="s">
        <v>13</v>
      </c>
      <c r="D32042" s="4" t="s">
        <v>10</v>
      </c>
      <c r="E32042" s="4" t="s">
        <v>13</v>
      </c>
    </row>
    <row r="32043" spans="1:10">
      <c r="A32043" t="n">
        <v>256404</v>
      </c>
      <c r="B32043" s="83" t="n">
        <v>39</v>
      </c>
      <c r="C32043" s="7" t="n">
        <v>11</v>
      </c>
      <c r="D32043" s="7" t="n">
        <v>65533</v>
      </c>
      <c r="E32043" s="7" t="n">
        <v>202</v>
      </c>
    </row>
    <row r="32044" spans="1:10">
      <c r="A32044" t="s">
        <v>4</v>
      </c>
      <c r="B32044" s="4" t="s">
        <v>5</v>
      </c>
      <c r="C32044" s="4" t="s">
        <v>13</v>
      </c>
      <c r="D32044" s="4" t="s">
        <v>10</v>
      </c>
      <c r="E32044" s="4" t="s">
        <v>13</v>
      </c>
    </row>
    <row r="32045" spans="1:10">
      <c r="A32045" t="n">
        <v>256409</v>
      </c>
      <c r="B32045" s="83" t="n">
        <v>39</v>
      </c>
      <c r="C32045" s="7" t="n">
        <v>11</v>
      </c>
      <c r="D32045" s="7" t="n">
        <v>65533</v>
      </c>
      <c r="E32045" s="7" t="n">
        <v>203</v>
      </c>
    </row>
    <row r="32046" spans="1:10">
      <c r="A32046" t="s">
        <v>4</v>
      </c>
      <c r="B32046" s="4" t="s">
        <v>5</v>
      </c>
      <c r="C32046" s="4" t="s">
        <v>13</v>
      </c>
      <c r="D32046" s="4" t="s">
        <v>10</v>
      </c>
      <c r="E32046" s="4" t="s">
        <v>13</v>
      </c>
    </row>
    <row r="32047" spans="1:10">
      <c r="A32047" t="n">
        <v>256414</v>
      </c>
      <c r="B32047" s="83" t="n">
        <v>39</v>
      </c>
      <c r="C32047" s="7" t="n">
        <v>11</v>
      </c>
      <c r="D32047" s="7" t="n">
        <v>65533</v>
      </c>
      <c r="E32047" s="7" t="n">
        <v>204</v>
      </c>
    </row>
    <row r="32048" spans="1:10">
      <c r="A32048" t="s">
        <v>4</v>
      </c>
      <c r="B32048" s="4" t="s">
        <v>5</v>
      </c>
      <c r="C32048" s="4" t="s">
        <v>13</v>
      </c>
      <c r="D32048" s="4" t="s">
        <v>10</v>
      </c>
      <c r="E32048" s="4" t="s">
        <v>13</v>
      </c>
    </row>
    <row r="32049" spans="1:5">
      <c r="A32049" t="n">
        <v>256419</v>
      </c>
      <c r="B32049" s="83" t="n">
        <v>39</v>
      </c>
      <c r="C32049" s="7" t="n">
        <v>11</v>
      </c>
      <c r="D32049" s="7" t="n">
        <v>65533</v>
      </c>
      <c r="E32049" s="7" t="n">
        <v>208</v>
      </c>
    </row>
    <row r="32050" spans="1:5">
      <c r="A32050" t="s">
        <v>4</v>
      </c>
      <c r="B32050" s="4" t="s">
        <v>5</v>
      </c>
      <c r="C32050" s="4" t="s">
        <v>13</v>
      </c>
      <c r="D32050" s="4" t="s">
        <v>10</v>
      </c>
      <c r="E32050" s="4" t="s">
        <v>13</v>
      </c>
    </row>
    <row r="32051" spans="1:5">
      <c r="A32051" t="n">
        <v>256424</v>
      </c>
      <c r="B32051" s="83" t="n">
        <v>39</v>
      </c>
      <c r="C32051" s="7" t="n">
        <v>11</v>
      </c>
      <c r="D32051" s="7" t="n">
        <v>65533</v>
      </c>
      <c r="E32051" s="7" t="n">
        <v>211</v>
      </c>
    </row>
    <row r="32052" spans="1:5">
      <c r="A32052" t="s">
        <v>4</v>
      </c>
      <c r="B32052" s="4" t="s">
        <v>5</v>
      </c>
      <c r="C32052" s="4" t="s">
        <v>13</v>
      </c>
      <c r="D32052" s="4" t="s">
        <v>10</v>
      </c>
      <c r="E32052" s="4" t="s">
        <v>13</v>
      </c>
    </row>
    <row r="32053" spans="1:5">
      <c r="A32053" t="n">
        <v>256429</v>
      </c>
      <c r="B32053" s="83" t="n">
        <v>39</v>
      </c>
      <c r="C32053" s="7" t="n">
        <v>11</v>
      </c>
      <c r="D32053" s="7" t="n">
        <v>65533</v>
      </c>
      <c r="E32053" s="7" t="n">
        <v>213</v>
      </c>
    </row>
    <row r="32054" spans="1:5">
      <c r="A32054" t="s">
        <v>4</v>
      </c>
      <c r="B32054" s="4" t="s">
        <v>5</v>
      </c>
      <c r="C32054" s="4" t="s">
        <v>13</v>
      </c>
      <c r="D32054" s="4" t="s">
        <v>10</v>
      </c>
      <c r="E32054" s="4" t="s">
        <v>13</v>
      </c>
    </row>
    <row r="32055" spans="1:5">
      <c r="A32055" t="n">
        <v>256434</v>
      </c>
      <c r="B32055" s="38" t="n">
        <v>36</v>
      </c>
      <c r="C32055" s="7" t="n">
        <v>9</v>
      </c>
      <c r="D32055" s="7" t="n">
        <v>0</v>
      </c>
      <c r="E32055" s="7" t="n">
        <v>0</v>
      </c>
    </row>
    <row r="32056" spans="1:5">
      <c r="A32056" t="s">
        <v>4</v>
      </c>
      <c r="B32056" s="4" t="s">
        <v>5</v>
      </c>
      <c r="C32056" s="4" t="s">
        <v>13</v>
      </c>
      <c r="D32056" s="4" t="s">
        <v>10</v>
      </c>
      <c r="E32056" s="4" t="s">
        <v>13</v>
      </c>
    </row>
    <row r="32057" spans="1:5">
      <c r="A32057" t="n">
        <v>256439</v>
      </c>
      <c r="B32057" s="38" t="n">
        <v>36</v>
      </c>
      <c r="C32057" s="7" t="n">
        <v>9</v>
      </c>
      <c r="D32057" s="7" t="n">
        <v>1</v>
      </c>
      <c r="E32057" s="7" t="n">
        <v>0</v>
      </c>
    </row>
    <row r="32058" spans="1:5">
      <c r="A32058" t="s">
        <v>4</v>
      </c>
      <c r="B32058" s="4" t="s">
        <v>5</v>
      </c>
      <c r="C32058" s="4" t="s">
        <v>13</v>
      </c>
      <c r="D32058" s="4" t="s">
        <v>10</v>
      </c>
      <c r="E32058" s="4" t="s">
        <v>13</v>
      </c>
    </row>
    <row r="32059" spans="1:5">
      <c r="A32059" t="n">
        <v>256444</v>
      </c>
      <c r="B32059" s="38" t="n">
        <v>36</v>
      </c>
      <c r="C32059" s="7" t="n">
        <v>9</v>
      </c>
      <c r="D32059" s="7" t="n">
        <v>2</v>
      </c>
      <c r="E32059" s="7" t="n">
        <v>0</v>
      </c>
    </row>
    <row r="32060" spans="1:5">
      <c r="A32060" t="s">
        <v>4</v>
      </c>
      <c r="B32060" s="4" t="s">
        <v>5</v>
      </c>
      <c r="C32060" s="4" t="s">
        <v>13</v>
      </c>
      <c r="D32060" s="4" t="s">
        <v>10</v>
      </c>
      <c r="E32060" s="4" t="s">
        <v>13</v>
      </c>
    </row>
    <row r="32061" spans="1:5">
      <c r="A32061" t="n">
        <v>256449</v>
      </c>
      <c r="B32061" s="38" t="n">
        <v>36</v>
      </c>
      <c r="C32061" s="7" t="n">
        <v>9</v>
      </c>
      <c r="D32061" s="7" t="n">
        <v>3</v>
      </c>
      <c r="E32061" s="7" t="n">
        <v>0</v>
      </c>
    </row>
    <row r="32062" spans="1:5">
      <c r="A32062" t="s">
        <v>4</v>
      </c>
      <c r="B32062" s="4" t="s">
        <v>5</v>
      </c>
      <c r="C32062" s="4" t="s">
        <v>13</v>
      </c>
      <c r="D32062" s="4" t="s">
        <v>10</v>
      </c>
      <c r="E32062" s="4" t="s">
        <v>13</v>
      </c>
    </row>
    <row r="32063" spans="1:5">
      <c r="A32063" t="n">
        <v>256454</v>
      </c>
      <c r="B32063" s="38" t="n">
        <v>36</v>
      </c>
      <c r="C32063" s="7" t="n">
        <v>9</v>
      </c>
      <c r="D32063" s="7" t="n">
        <v>4</v>
      </c>
      <c r="E32063" s="7" t="n">
        <v>0</v>
      </c>
    </row>
    <row r="32064" spans="1:5">
      <c r="A32064" t="s">
        <v>4</v>
      </c>
      <c r="B32064" s="4" t="s">
        <v>5</v>
      </c>
      <c r="C32064" s="4" t="s">
        <v>13</v>
      </c>
      <c r="D32064" s="4" t="s">
        <v>10</v>
      </c>
      <c r="E32064" s="4" t="s">
        <v>13</v>
      </c>
    </row>
    <row r="32065" spans="1:5">
      <c r="A32065" t="n">
        <v>256459</v>
      </c>
      <c r="B32065" s="38" t="n">
        <v>36</v>
      </c>
      <c r="C32065" s="7" t="n">
        <v>9</v>
      </c>
      <c r="D32065" s="7" t="n">
        <v>5</v>
      </c>
      <c r="E32065" s="7" t="n">
        <v>0</v>
      </c>
    </row>
    <row r="32066" spans="1:5">
      <c r="A32066" t="s">
        <v>4</v>
      </c>
      <c r="B32066" s="4" t="s">
        <v>5</v>
      </c>
      <c r="C32066" s="4" t="s">
        <v>13</v>
      </c>
      <c r="D32066" s="4" t="s">
        <v>10</v>
      </c>
      <c r="E32066" s="4" t="s">
        <v>13</v>
      </c>
    </row>
    <row r="32067" spans="1:5">
      <c r="A32067" t="n">
        <v>256464</v>
      </c>
      <c r="B32067" s="38" t="n">
        <v>36</v>
      </c>
      <c r="C32067" s="7" t="n">
        <v>9</v>
      </c>
      <c r="D32067" s="7" t="n">
        <v>6</v>
      </c>
      <c r="E32067" s="7" t="n">
        <v>0</v>
      </c>
    </row>
    <row r="32068" spans="1:5">
      <c r="A32068" t="s">
        <v>4</v>
      </c>
      <c r="B32068" s="4" t="s">
        <v>5</v>
      </c>
      <c r="C32068" s="4" t="s">
        <v>13</v>
      </c>
      <c r="D32068" s="4" t="s">
        <v>10</v>
      </c>
      <c r="E32068" s="4" t="s">
        <v>13</v>
      </c>
    </row>
    <row r="32069" spans="1:5">
      <c r="A32069" t="n">
        <v>256469</v>
      </c>
      <c r="B32069" s="38" t="n">
        <v>36</v>
      </c>
      <c r="C32069" s="7" t="n">
        <v>9</v>
      </c>
      <c r="D32069" s="7" t="n">
        <v>7</v>
      </c>
      <c r="E32069" s="7" t="n">
        <v>0</v>
      </c>
    </row>
    <row r="32070" spans="1:5">
      <c r="A32070" t="s">
        <v>4</v>
      </c>
      <c r="B32070" s="4" t="s">
        <v>5</v>
      </c>
      <c r="C32070" s="4" t="s">
        <v>13</v>
      </c>
      <c r="D32070" s="4" t="s">
        <v>10</v>
      </c>
      <c r="E32070" s="4" t="s">
        <v>13</v>
      </c>
    </row>
    <row r="32071" spans="1:5">
      <c r="A32071" t="n">
        <v>256474</v>
      </c>
      <c r="B32071" s="38" t="n">
        <v>36</v>
      </c>
      <c r="C32071" s="7" t="n">
        <v>9</v>
      </c>
      <c r="D32071" s="7" t="n">
        <v>8</v>
      </c>
      <c r="E32071" s="7" t="n">
        <v>0</v>
      </c>
    </row>
    <row r="32072" spans="1:5">
      <c r="A32072" t="s">
        <v>4</v>
      </c>
      <c r="B32072" s="4" t="s">
        <v>5</v>
      </c>
      <c r="C32072" s="4" t="s">
        <v>13</v>
      </c>
      <c r="D32072" s="4" t="s">
        <v>10</v>
      </c>
      <c r="E32072" s="4" t="s">
        <v>13</v>
      </c>
    </row>
    <row r="32073" spans="1:5">
      <c r="A32073" t="n">
        <v>256479</v>
      </c>
      <c r="B32073" s="38" t="n">
        <v>36</v>
      </c>
      <c r="C32073" s="7" t="n">
        <v>9</v>
      </c>
      <c r="D32073" s="7" t="n">
        <v>9</v>
      </c>
      <c r="E32073" s="7" t="n">
        <v>0</v>
      </c>
    </row>
    <row r="32074" spans="1:5">
      <c r="A32074" t="s">
        <v>4</v>
      </c>
      <c r="B32074" s="4" t="s">
        <v>5</v>
      </c>
      <c r="C32074" s="4" t="s">
        <v>13</v>
      </c>
      <c r="D32074" s="4" t="s">
        <v>10</v>
      </c>
      <c r="E32074" s="4" t="s">
        <v>13</v>
      </c>
    </row>
    <row r="32075" spans="1:5">
      <c r="A32075" t="n">
        <v>256484</v>
      </c>
      <c r="B32075" s="38" t="n">
        <v>36</v>
      </c>
      <c r="C32075" s="7" t="n">
        <v>9</v>
      </c>
      <c r="D32075" s="7" t="n">
        <v>7033</v>
      </c>
      <c r="E32075" s="7" t="n">
        <v>0</v>
      </c>
    </row>
    <row r="32076" spans="1:5">
      <c r="A32076" t="s">
        <v>4</v>
      </c>
      <c r="B32076" s="4" t="s">
        <v>5</v>
      </c>
      <c r="C32076" s="4" t="s">
        <v>13</v>
      </c>
      <c r="D32076" s="4" t="s">
        <v>10</v>
      </c>
      <c r="E32076" s="4" t="s">
        <v>13</v>
      </c>
    </row>
    <row r="32077" spans="1:5">
      <c r="A32077" t="n">
        <v>256489</v>
      </c>
      <c r="B32077" s="38" t="n">
        <v>36</v>
      </c>
      <c r="C32077" s="7" t="n">
        <v>9</v>
      </c>
      <c r="D32077" s="7" t="n">
        <v>7034</v>
      </c>
      <c r="E32077" s="7" t="n">
        <v>0</v>
      </c>
    </row>
    <row r="32078" spans="1:5">
      <c r="A32078" t="s">
        <v>4</v>
      </c>
      <c r="B32078" s="4" t="s">
        <v>5</v>
      </c>
      <c r="C32078" s="4" t="s">
        <v>13</v>
      </c>
      <c r="D32078" s="4" t="s">
        <v>10</v>
      </c>
      <c r="E32078" s="4" t="s">
        <v>13</v>
      </c>
    </row>
    <row r="32079" spans="1:5">
      <c r="A32079" t="n">
        <v>256494</v>
      </c>
      <c r="B32079" s="38" t="n">
        <v>36</v>
      </c>
      <c r="C32079" s="7" t="n">
        <v>9</v>
      </c>
      <c r="D32079" s="7" t="n">
        <v>7024</v>
      </c>
      <c r="E32079" s="7" t="n">
        <v>0</v>
      </c>
    </row>
    <row r="32080" spans="1:5">
      <c r="A32080" t="s">
        <v>4</v>
      </c>
      <c r="B32080" s="4" t="s">
        <v>5</v>
      </c>
      <c r="C32080" s="4" t="s">
        <v>13</v>
      </c>
      <c r="D32080" s="4" t="s">
        <v>10</v>
      </c>
      <c r="E32080" s="4" t="s">
        <v>13</v>
      </c>
    </row>
    <row r="32081" spans="1:5">
      <c r="A32081" t="n">
        <v>256499</v>
      </c>
      <c r="B32081" s="38" t="n">
        <v>36</v>
      </c>
      <c r="C32081" s="7" t="n">
        <v>9</v>
      </c>
      <c r="D32081" s="7" t="n">
        <v>19</v>
      </c>
      <c r="E32081" s="7" t="n">
        <v>0</v>
      </c>
    </row>
    <row r="32082" spans="1:5">
      <c r="A32082" t="s">
        <v>4</v>
      </c>
      <c r="B32082" s="4" t="s">
        <v>5</v>
      </c>
      <c r="C32082" s="4" t="s">
        <v>13</v>
      </c>
      <c r="D32082" s="4" t="s">
        <v>10</v>
      </c>
      <c r="E32082" s="4" t="s">
        <v>13</v>
      </c>
    </row>
    <row r="32083" spans="1:5">
      <c r="A32083" t="n">
        <v>256504</v>
      </c>
      <c r="B32083" s="38" t="n">
        <v>36</v>
      </c>
      <c r="C32083" s="7" t="n">
        <v>9</v>
      </c>
      <c r="D32083" s="7" t="n">
        <v>26</v>
      </c>
      <c r="E32083" s="7" t="n">
        <v>0</v>
      </c>
    </row>
    <row r="32084" spans="1:5">
      <c r="A32084" t="s">
        <v>4</v>
      </c>
      <c r="B32084" s="4" t="s">
        <v>5</v>
      </c>
      <c r="C32084" s="4" t="s">
        <v>13</v>
      </c>
      <c r="D32084" s="4" t="s">
        <v>10</v>
      </c>
      <c r="E32084" s="4" t="s">
        <v>13</v>
      </c>
    </row>
    <row r="32085" spans="1:5">
      <c r="A32085" t="n">
        <v>256509</v>
      </c>
      <c r="B32085" s="38" t="n">
        <v>36</v>
      </c>
      <c r="C32085" s="7" t="n">
        <v>9</v>
      </c>
      <c r="D32085" s="7" t="n">
        <v>23</v>
      </c>
      <c r="E32085" s="7" t="n">
        <v>0</v>
      </c>
    </row>
    <row r="32086" spans="1:5">
      <c r="A32086" t="s">
        <v>4</v>
      </c>
      <c r="B32086" s="4" t="s">
        <v>5</v>
      </c>
      <c r="C32086" s="4" t="s">
        <v>9</v>
      </c>
    </row>
    <row r="32087" spans="1:5">
      <c r="A32087" t="n">
        <v>256514</v>
      </c>
      <c r="B32087" s="50" t="n">
        <v>15</v>
      </c>
      <c r="C32087" s="7" t="n">
        <v>2097152</v>
      </c>
    </row>
    <row r="32088" spans="1:5">
      <c r="A32088" t="s">
        <v>4</v>
      </c>
      <c r="B32088" s="4" t="s">
        <v>5</v>
      </c>
      <c r="C32088" s="4" t="s">
        <v>13</v>
      </c>
      <c r="D32088" s="4" t="s">
        <v>10</v>
      </c>
    </row>
    <row r="32089" spans="1:5">
      <c r="A32089" t="n">
        <v>256519</v>
      </c>
      <c r="B32089" s="9" t="n">
        <v>162</v>
      </c>
      <c r="C32089" s="7" t="n">
        <v>1</v>
      </c>
      <c r="D32089" s="7" t="n">
        <v>0</v>
      </c>
    </row>
    <row r="32090" spans="1:5">
      <c r="A32090" t="s">
        <v>4</v>
      </c>
      <c r="B32090" s="4" t="s">
        <v>5</v>
      </c>
    </row>
    <row r="32091" spans="1:5">
      <c r="A32091" t="n">
        <v>256523</v>
      </c>
      <c r="B32091" s="5" t="n">
        <v>1</v>
      </c>
    </row>
    <row r="32092" spans="1:5" s="3" customFormat="1" customHeight="0">
      <c r="A32092" s="3" t="s">
        <v>2</v>
      </c>
      <c r="B32092" s="3" t="s">
        <v>1781</v>
      </c>
    </row>
    <row r="32093" spans="1:5">
      <c r="A32093" t="s">
        <v>4</v>
      </c>
      <c r="B32093" s="4" t="s">
        <v>5</v>
      </c>
      <c r="C32093" s="4" t="s">
        <v>13</v>
      </c>
      <c r="D32093" s="4" t="s">
        <v>10</v>
      </c>
    </row>
    <row r="32094" spans="1:5">
      <c r="A32094" t="n">
        <v>256524</v>
      </c>
      <c r="B32094" s="27" t="n">
        <v>22</v>
      </c>
      <c r="C32094" s="7" t="n">
        <v>0</v>
      </c>
      <c r="D32094" s="7" t="n">
        <v>0</v>
      </c>
    </row>
    <row r="32095" spans="1:5">
      <c r="A32095" t="s">
        <v>4</v>
      </c>
      <c r="B32095" s="4" t="s">
        <v>5</v>
      </c>
      <c r="C32095" s="4" t="s">
        <v>13</v>
      </c>
      <c r="D32095" s="4" t="s">
        <v>10</v>
      </c>
      <c r="E32095" s="4" t="s">
        <v>22</v>
      </c>
    </row>
    <row r="32096" spans="1:5">
      <c r="A32096" t="n">
        <v>256528</v>
      </c>
      <c r="B32096" s="28" t="n">
        <v>58</v>
      </c>
      <c r="C32096" s="7" t="n">
        <v>0</v>
      </c>
      <c r="D32096" s="7" t="n">
        <v>0</v>
      </c>
      <c r="E32096" s="7" t="n">
        <v>1</v>
      </c>
    </row>
    <row r="32097" spans="1:5">
      <c r="A32097" t="s">
        <v>4</v>
      </c>
      <c r="B32097" s="4" t="s">
        <v>5</v>
      </c>
      <c r="C32097" s="4" t="s">
        <v>13</v>
      </c>
    </row>
    <row r="32098" spans="1:5">
      <c r="A32098" t="n">
        <v>256536</v>
      </c>
      <c r="B32098" s="37" t="n">
        <v>64</v>
      </c>
      <c r="C32098" s="7" t="n">
        <v>7</v>
      </c>
    </row>
    <row r="32099" spans="1:5">
      <c r="A32099" t="s">
        <v>4</v>
      </c>
      <c r="B32099" s="4" t="s">
        <v>5</v>
      </c>
      <c r="C32099" s="4" t="s">
        <v>13</v>
      </c>
      <c r="D32099" s="4" t="s">
        <v>13</v>
      </c>
      <c r="E32099" s="4" t="s">
        <v>9</v>
      </c>
      <c r="F32099" s="4" t="s">
        <v>13</v>
      </c>
      <c r="G32099" s="4" t="s">
        <v>13</v>
      </c>
    </row>
    <row r="32100" spans="1:5">
      <c r="A32100" t="n">
        <v>256538</v>
      </c>
      <c r="B32100" s="31" t="n">
        <v>18</v>
      </c>
      <c r="C32100" s="7" t="n">
        <v>3</v>
      </c>
      <c r="D32100" s="7" t="n">
        <v>0</v>
      </c>
      <c r="E32100" s="7" t="n">
        <v>2</v>
      </c>
      <c r="F32100" s="7" t="n">
        <v>19</v>
      </c>
      <c r="G32100" s="7" t="n">
        <v>1</v>
      </c>
    </row>
    <row r="32101" spans="1:5">
      <c r="A32101" t="s">
        <v>4</v>
      </c>
      <c r="B32101" s="4" t="s">
        <v>5</v>
      </c>
      <c r="C32101" s="4" t="s">
        <v>10</v>
      </c>
    </row>
    <row r="32102" spans="1:5">
      <c r="A32102" t="n">
        <v>256547</v>
      </c>
      <c r="B32102" s="15" t="n">
        <v>13</v>
      </c>
      <c r="C32102" s="7" t="n">
        <v>6410</v>
      </c>
    </row>
    <row r="32103" spans="1:5">
      <c r="A32103" t="s">
        <v>4</v>
      </c>
      <c r="B32103" s="4" t="s">
        <v>5</v>
      </c>
      <c r="C32103" s="4" t="s">
        <v>13</v>
      </c>
      <c r="D32103" s="4" t="s">
        <v>10</v>
      </c>
    </row>
    <row r="32104" spans="1:5">
      <c r="A32104" t="n">
        <v>256550</v>
      </c>
      <c r="B32104" s="9" t="n">
        <v>162</v>
      </c>
      <c r="C32104" s="7" t="n">
        <v>1</v>
      </c>
      <c r="D32104" s="7" t="n">
        <v>8193</v>
      </c>
    </row>
    <row r="32105" spans="1:5">
      <c r="A32105" t="s">
        <v>4</v>
      </c>
      <c r="B32105" s="4" t="s">
        <v>5</v>
      </c>
    </row>
    <row r="32106" spans="1:5">
      <c r="A32106" t="n">
        <v>256554</v>
      </c>
      <c r="B32106" s="5" t="n">
        <v>1</v>
      </c>
    </row>
    <row r="32107" spans="1:5" s="3" customFormat="1" customHeight="0">
      <c r="A32107" s="3" t="s">
        <v>2</v>
      </c>
      <c r="B32107" s="3" t="s">
        <v>1782</v>
      </c>
    </row>
    <row r="32108" spans="1:5">
      <c r="A32108" t="s">
        <v>4</v>
      </c>
      <c r="B32108" s="4" t="s">
        <v>5</v>
      </c>
      <c r="C32108" s="4" t="s">
        <v>13</v>
      </c>
      <c r="D32108" s="4" t="s">
        <v>13</v>
      </c>
      <c r="E32108" s="4" t="s">
        <v>13</v>
      </c>
      <c r="F32108" s="4" t="s">
        <v>13</v>
      </c>
    </row>
    <row r="32109" spans="1:5">
      <c r="A32109" t="n">
        <v>256556</v>
      </c>
      <c r="B32109" s="13" t="n">
        <v>14</v>
      </c>
      <c r="C32109" s="7" t="n">
        <v>2</v>
      </c>
      <c r="D32109" s="7" t="n">
        <v>0</v>
      </c>
      <c r="E32109" s="7" t="n">
        <v>0</v>
      </c>
      <c r="F32109" s="7" t="n">
        <v>0</v>
      </c>
    </row>
    <row r="32110" spans="1:5">
      <c r="A32110" t="s">
        <v>4</v>
      </c>
      <c r="B32110" s="4" t="s">
        <v>5</v>
      </c>
      <c r="C32110" s="4" t="s">
        <v>13</v>
      </c>
      <c r="D32110" s="36" t="s">
        <v>81</v>
      </c>
      <c r="E32110" s="4" t="s">
        <v>5</v>
      </c>
      <c r="F32110" s="4" t="s">
        <v>13</v>
      </c>
      <c r="G32110" s="4" t="s">
        <v>10</v>
      </c>
      <c r="H32110" s="36" t="s">
        <v>82</v>
      </c>
      <c r="I32110" s="4" t="s">
        <v>13</v>
      </c>
      <c r="J32110" s="4" t="s">
        <v>9</v>
      </c>
      <c r="K32110" s="4" t="s">
        <v>13</v>
      </c>
      <c r="L32110" s="4" t="s">
        <v>13</v>
      </c>
      <c r="M32110" s="36" t="s">
        <v>81</v>
      </c>
      <c r="N32110" s="4" t="s">
        <v>5</v>
      </c>
      <c r="O32110" s="4" t="s">
        <v>13</v>
      </c>
      <c r="P32110" s="4" t="s">
        <v>10</v>
      </c>
      <c r="Q32110" s="36" t="s">
        <v>82</v>
      </c>
      <c r="R32110" s="4" t="s">
        <v>13</v>
      </c>
      <c r="S32110" s="4" t="s">
        <v>9</v>
      </c>
      <c r="T32110" s="4" t="s">
        <v>13</v>
      </c>
      <c r="U32110" s="4" t="s">
        <v>13</v>
      </c>
      <c r="V32110" s="4" t="s">
        <v>13</v>
      </c>
      <c r="W32110" s="4" t="s">
        <v>20</v>
      </c>
    </row>
    <row r="32111" spans="1:5">
      <c r="A32111" t="n">
        <v>256561</v>
      </c>
      <c r="B32111" s="10" t="n">
        <v>5</v>
      </c>
      <c r="C32111" s="7" t="n">
        <v>28</v>
      </c>
      <c r="D32111" s="36" t="s">
        <v>3</v>
      </c>
      <c r="E32111" s="9" t="n">
        <v>162</v>
      </c>
      <c r="F32111" s="7" t="n">
        <v>3</v>
      </c>
      <c r="G32111" s="7" t="n">
        <v>28683</v>
      </c>
      <c r="H32111" s="36" t="s">
        <v>3</v>
      </c>
      <c r="I32111" s="7" t="n">
        <v>0</v>
      </c>
      <c r="J32111" s="7" t="n">
        <v>1</v>
      </c>
      <c r="K32111" s="7" t="n">
        <v>2</v>
      </c>
      <c r="L32111" s="7" t="n">
        <v>28</v>
      </c>
      <c r="M32111" s="36" t="s">
        <v>3</v>
      </c>
      <c r="N32111" s="9" t="n">
        <v>162</v>
      </c>
      <c r="O32111" s="7" t="n">
        <v>3</v>
      </c>
      <c r="P32111" s="7" t="n">
        <v>28683</v>
      </c>
      <c r="Q32111" s="36" t="s">
        <v>3</v>
      </c>
      <c r="R32111" s="7" t="n">
        <v>0</v>
      </c>
      <c r="S32111" s="7" t="n">
        <v>2</v>
      </c>
      <c r="T32111" s="7" t="n">
        <v>2</v>
      </c>
      <c r="U32111" s="7" t="n">
        <v>11</v>
      </c>
      <c r="V32111" s="7" t="n">
        <v>1</v>
      </c>
      <c r="W32111" s="11" t="n">
        <f t="normal" ca="1">A32115</f>
        <v>0</v>
      </c>
    </row>
    <row r="32112" spans="1:5">
      <c r="A32112" t="s">
        <v>4</v>
      </c>
      <c r="B32112" s="4" t="s">
        <v>5</v>
      </c>
      <c r="C32112" s="4" t="s">
        <v>13</v>
      </c>
      <c r="D32112" s="4" t="s">
        <v>10</v>
      </c>
      <c r="E32112" s="4" t="s">
        <v>22</v>
      </c>
    </row>
    <row r="32113" spans="1:23">
      <c r="A32113" t="n">
        <v>256590</v>
      </c>
      <c r="B32113" s="28" t="n">
        <v>58</v>
      </c>
      <c r="C32113" s="7" t="n">
        <v>0</v>
      </c>
      <c r="D32113" s="7" t="n">
        <v>0</v>
      </c>
      <c r="E32113" s="7" t="n">
        <v>1</v>
      </c>
    </row>
    <row r="32114" spans="1:23">
      <c r="A32114" t="s">
        <v>4</v>
      </c>
      <c r="B32114" s="4" t="s">
        <v>5</v>
      </c>
      <c r="C32114" s="4" t="s">
        <v>13</v>
      </c>
      <c r="D32114" s="36" t="s">
        <v>81</v>
      </c>
      <c r="E32114" s="4" t="s">
        <v>5</v>
      </c>
      <c r="F32114" s="4" t="s">
        <v>13</v>
      </c>
      <c r="G32114" s="4" t="s">
        <v>10</v>
      </c>
      <c r="H32114" s="36" t="s">
        <v>82</v>
      </c>
      <c r="I32114" s="4" t="s">
        <v>13</v>
      </c>
      <c r="J32114" s="4" t="s">
        <v>9</v>
      </c>
      <c r="K32114" s="4" t="s">
        <v>13</v>
      </c>
      <c r="L32114" s="4" t="s">
        <v>13</v>
      </c>
      <c r="M32114" s="36" t="s">
        <v>81</v>
      </c>
      <c r="N32114" s="4" t="s">
        <v>5</v>
      </c>
      <c r="O32114" s="4" t="s">
        <v>13</v>
      </c>
      <c r="P32114" s="4" t="s">
        <v>10</v>
      </c>
      <c r="Q32114" s="36" t="s">
        <v>82</v>
      </c>
      <c r="R32114" s="4" t="s">
        <v>13</v>
      </c>
      <c r="S32114" s="4" t="s">
        <v>9</v>
      </c>
      <c r="T32114" s="4" t="s">
        <v>13</v>
      </c>
      <c r="U32114" s="4" t="s">
        <v>13</v>
      </c>
      <c r="V32114" s="4" t="s">
        <v>13</v>
      </c>
      <c r="W32114" s="4" t="s">
        <v>20</v>
      </c>
    </row>
    <row r="32115" spans="1:23">
      <c r="A32115" t="n">
        <v>256598</v>
      </c>
      <c r="B32115" s="10" t="n">
        <v>5</v>
      </c>
      <c r="C32115" s="7" t="n">
        <v>28</v>
      </c>
      <c r="D32115" s="36" t="s">
        <v>3</v>
      </c>
      <c r="E32115" s="9" t="n">
        <v>162</v>
      </c>
      <c r="F32115" s="7" t="n">
        <v>3</v>
      </c>
      <c r="G32115" s="7" t="n">
        <v>28683</v>
      </c>
      <c r="H32115" s="36" t="s">
        <v>3</v>
      </c>
      <c r="I32115" s="7" t="n">
        <v>0</v>
      </c>
      <c r="J32115" s="7" t="n">
        <v>1</v>
      </c>
      <c r="K32115" s="7" t="n">
        <v>3</v>
      </c>
      <c r="L32115" s="7" t="n">
        <v>28</v>
      </c>
      <c r="M32115" s="36" t="s">
        <v>3</v>
      </c>
      <c r="N32115" s="9" t="n">
        <v>162</v>
      </c>
      <c r="O32115" s="7" t="n">
        <v>3</v>
      </c>
      <c r="P32115" s="7" t="n">
        <v>28683</v>
      </c>
      <c r="Q32115" s="36" t="s">
        <v>3</v>
      </c>
      <c r="R32115" s="7" t="n">
        <v>0</v>
      </c>
      <c r="S32115" s="7" t="n">
        <v>2</v>
      </c>
      <c r="T32115" s="7" t="n">
        <v>3</v>
      </c>
      <c r="U32115" s="7" t="n">
        <v>9</v>
      </c>
      <c r="V32115" s="7" t="n">
        <v>1</v>
      </c>
      <c r="W32115" s="11" t="n">
        <f t="normal" ca="1">A32125</f>
        <v>0</v>
      </c>
    </row>
    <row r="32116" spans="1:23">
      <c r="A32116" t="s">
        <v>4</v>
      </c>
      <c r="B32116" s="4" t="s">
        <v>5</v>
      </c>
      <c r="C32116" s="4" t="s">
        <v>13</v>
      </c>
      <c r="D32116" s="36" t="s">
        <v>81</v>
      </c>
      <c r="E32116" s="4" t="s">
        <v>5</v>
      </c>
      <c r="F32116" s="4" t="s">
        <v>10</v>
      </c>
      <c r="G32116" s="4" t="s">
        <v>13</v>
      </c>
      <c r="H32116" s="4" t="s">
        <v>13</v>
      </c>
      <c r="I32116" s="4" t="s">
        <v>6</v>
      </c>
      <c r="J32116" s="36" t="s">
        <v>82</v>
      </c>
      <c r="K32116" s="4" t="s">
        <v>13</v>
      </c>
      <c r="L32116" s="4" t="s">
        <v>13</v>
      </c>
      <c r="M32116" s="36" t="s">
        <v>81</v>
      </c>
      <c r="N32116" s="4" t="s">
        <v>5</v>
      </c>
      <c r="O32116" s="4" t="s">
        <v>13</v>
      </c>
      <c r="P32116" s="36" t="s">
        <v>82</v>
      </c>
      <c r="Q32116" s="4" t="s">
        <v>13</v>
      </c>
      <c r="R32116" s="4" t="s">
        <v>9</v>
      </c>
      <c r="S32116" s="4" t="s">
        <v>13</v>
      </c>
      <c r="T32116" s="4" t="s">
        <v>13</v>
      </c>
      <c r="U32116" s="4" t="s">
        <v>13</v>
      </c>
      <c r="V32116" s="36" t="s">
        <v>81</v>
      </c>
      <c r="W32116" s="4" t="s">
        <v>5</v>
      </c>
      <c r="X32116" s="4" t="s">
        <v>13</v>
      </c>
      <c r="Y32116" s="36" t="s">
        <v>82</v>
      </c>
      <c r="Z32116" s="4" t="s">
        <v>13</v>
      </c>
      <c r="AA32116" s="4" t="s">
        <v>9</v>
      </c>
      <c r="AB32116" s="4" t="s">
        <v>13</v>
      </c>
      <c r="AC32116" s="4" t="s">
        <v>13</v>
      </c>
      <c r="AD32116" s="4" t="s">
        <v>13</v>
      </c>
      <c r="AE32116" s="4" t="s">
        <v>20</v>
      </c>
    </row>
    <row r="32117" spans="1:23">
      <c r="A32117" t="n">
        <v>256627</v>
      </c>
      <c r="B32117" s="10" t="n">
        <v>5</v>
      </c>
      <c r="C32117" s="7" t="n">
        <v>28</v>
      </c>
      <c r="D32117" s="36" t="s">
        <v>3</v>
      </c>
      <c r="E32117" s="64" t="n">
        <v>47</v>
      </c>
      <c r="F32117" s="7" t="n">
        <v>61456</v>
      </c>
      <c r="G32117" s="7" t="n">
        <v>2</v>
      </c>
      <c r="H32117" s="7" t="n">
        <v>0</v>
      </c>
      <c r="I32117" s="7" t="s">
        <v>785</v>
      </c>
      <c r="J32117" s="36" t="s">
        <v>3</v>
      </c>
      <c r="K32117" s="7" t="n">
        <v>8</v>
      </c>
      <c r="L32117" s="7" t="n">
        <v>28</v>
      </c>
      <c r="M32117" s="36" t="s">
        <v>3</v>
      </c>
      <c r="N32117" s="49" t="n">
        <v>74</v>
      </c>
      <c r="O32117" s="7" t="n">
        <v>65</v>
      </c>
      <c r="P32117" s="36" t="s">
        <v>3</v>
      </c>
      <c r="Q32117" s="7" t="n">
        <v>0</v>
      </c>
      <c r="R32117" s="7" t="n">
        <v>1</v>
      </c>
      <c r="S32117" s="7" t="n">
        <v>3</v>
      </c>
      <c r="T32117" s="7" t="n">
        <v>9</v>
      </c>
      <c r="U32117" s="7" t="n">
        <v>28</v>
      </c>
      <c r="V32117" s="36" t="s">
        <v>3</v>
      </c>
      <c r="W32117" s="49" t="n">
        <v>74</v>
      </c>
      <c r="X32117" s="7" t="n">
        <v>65</v>
      </c>
      <c r="Y32117" s="36" t="s">
        <v>3</v>
      </c>
      <c r="Z32117" s="7" t="n">
        <v>0</v>
      </c>
      <c r="AA32117" s="7" t="n">
        <v>2</v>
      </c>
      <c r="AB32117" s="7" t="n">
        <v>3</v>
      </c>
      <c r="AC32117" s="7" t="n">
        <v>9</v>
      </c>
      <c r="AD32117" s="7" t="n">
        <v>1</v>
      </c>
      <c r="AE32117" s="11" t="n">
        <f t="normal" ca="1">A32121</f>
        <v>0</v>
      </c>
    </row>
    <row r="32118" spans="1:23">
      <c r="A32118" t="s">
        <v>4</v>
      </c>
      <c r="B32118" s="4" t="s">
        <v>5</v>
      </c>
      <c r="C32118" s="4" t="s">
        <v>10</v>
      </c>
      <c r="D32118" s="4" t="s">
        <v>13</v>
      </c>
      <c r="E32118" s="4" t="s">
        <v>13</v>
      </c>
      <c r="F32118" s="4" t="s">
        <v>6</v>
      </c>
    </row>
    <row r="32119" spans="1:23">
      <c r="A32119" t="n">
        <v>256675</v>
      </c>
      <c r="B32119" s="64" t="n">
        <v>47</v>
      </c>
      <c r="C32119" s="7" t="n">
        <v>61456</v>
      </c>
      <c r="D32119" s="7" t="n">
        <v>0</v>
      </c>
      <c r="E32119" s="7" t="n">
        <v>0</v>
      </c>
      <c r="F32119" s="7" t="s">
        <v>408</v>
      </c>
    </row>
    <row r="32120" spans="1:23">
      <c r="A32120" t="s">
        <v>4</v>
      </c>
      <c r="B32120" s="4" t="s">
        <v>5</v>
      </c>
      <c r="C32120" s="4" t="s">
        <v>13</v>
      </c>
      <c r="D32120" s="4" t="s">
        <v>10</v>
      </c>
      <c r="E32120" s="4" t="s">
        <v>22</v>
      </c>
    </row>
    <row r="32121" spans="1:23">
      <c r="A32121" t="n">
        <v>256688</v>
      </c>
      <c r="B32121" s="28" t="n">
        <v>58</v>
      </c>
      <c r="C32121" s="7" t="n">
        <v>0</v>
      </c>
      <c r="D32121" s="7" t="n">
        <v>300</v>
      </c>
      <c r="E32121" s="7" t="n">
        <v>1</v>
      </c>
    </row>
    <row r="32122" spans="1:23">
      <c r="A32122" t="s">
        <v>4</v>
      </c>
      <c r="B32122" s="4" t="s">
        <v>5</v>
      </c>
      <c r="C32122" s="4" t="s">
        <v>13</v>
      </c>
      <c r="D32122" s="4" t="s">
        <v>10</v>
      </c>
    </row>
    <row r="32123" spans="1:23">
      <c r="A32123" t="n">
        <v>256696</v>
      </c>
      <c r="B32123" s="28" t="n">
        <v>58</v>
      </c>
      <c r="C32123" s="7" t="n">
        <v>255</v>
      </c>
      <c r="D32123" s="7" t="n">
        <v>0</v>
      </c>
    </row>
    <row r="32124" spans="1:23">
      <c r="A32124" t="s">
        <v>4</v>
      </c>
      <c r="B32124" s="4" t="s">
        <v>5</v>
      </c>
      <c r="C32124" s="4" t="s">
        <v>13</v>
      </c>
      <c r="D32124" s="4" t="s">
        <v>13</v>
      </c>
      <c r="E32124" s="4" t="s">
        <v>13</v>
      </c>
      <c r="F32124" s="4" t="s">
        <v>13</v>
      </c>
    </row>
    <row r="32125" spans="1:23">
      <c r="A32125" t="n">
        <v>256700</v>
      </c>
      <c r="B32125" s="13" t="n">
        <v>14</v>
      </c>
      <c r="C32125" s="7" t="n">
        <v>0</v>
      </c>
      <c r="D32125" s="7" t="n">
        <v>0</v>
      </c>
      <c r="E32125" s="7" t="n">
        <v>0</v>
      </c>
      <c r="F32125" s="7" t="n">
        <v>64</v>
      </c>
    </row>
    <row r="32126" spans="1:23">
      <c r="A32126" t="s">
        <v>4</v>
      </c>
      <c r="B32126" s="4" t="s">
        <v>5</v>
      </c>
      <c r="C32126" s="4" t="s">
        <v>13</v>
      </c>
      <c r="D32126" s="4" t="s">
        <v>10</v>
      </c>
    </row>
    <row r="32127" spans="1:23">
      <c r="A32127" t="n">
        <v>256705</v>
      </c>
      <c r="B32127" s="27" t="n">
        <v>22</v>
      </c>
      <c r="C32127" s="7" t="n">
        <v>0</v>
      </c>
      <c r="D32127" s="7" t="n">
        <v>28683</v>
      </c>
    </row>
    <row r="32128" spans="1:23">
      <c r="A32128" t="s">
        <v>4</v>
      </c>
      <c r="B32128" s="4" t="s">
        <v>5</v>
      </c>
      <c r="C32128" s="4" t="s">
        <v>13</v>
      </c>
      <c r="D32128" s="4" t="s">
        <v>10</v>
      </c>
    </row>
    <row r="32129" spans="1:31">
      <c r="A32129" t="n">
        <v>256709</v>
      </c>
      <c r="B32129" s="28" t="n">
        <v>58</v>
      </c>
      <c r="C32129" s="7" t="n">
        <v>5</v>
      </c>
      <c r="D32129" s="7" t="n">
        <v>300</v>
      </c>
    </row>
    <row r="32130" spans="1:31">
      <c r="A32130" t="s">
        <v>4</v>
      </c>
      <c r="B32130" s="4" t="s">
        <v>5</v>
      </c>
      <c r="C32130" s="4" t="s">
        <v>22</v>
      </c>
      <c r="D32130" s="4" t="s">
        <v>10</v>
      </c>
    </row>
    <row r="32131" spans="1:31">
      <c r="A32131" t="n">
        <v>256713</v>
      </c>
      <c r="B32131" s="51" t="n">
        <v>103</v>
      </c>
      <c r="C32131" s="7" t="n">
        <v>0</v>
      </c>
      <c r="D32131" s="7" t="n">
        <v>300</v>
      </c>
    </row>
    <row r="32132" spans="1:31">
      <c r="A32132" t="s">
        <v>4</v>
      </c>
      <c r="B32132" s="4" t="s">
        <v>5</v>
      </c>
      <c r="C32132" s="4" t="s">
        <v>13</v>
      </c>
    </row>
    <row r="32133" spans="1:31">
      <c r="A32133" t="n">
        <v>256720</v>
      </c>
      <c r="B32133" s="37" t="n">
        <v>64</v>
      </c>
      <c r="C32133" s="7" t="n">
        <v>7</v>
      </c>
    </row>
    <row r="32134" spans="1:31">
      <c r="A32134" t="s">
        <v>4</v>
      </c>
      <c r="B32134" s="4" t="s">
        <v>5</v>
      </c>
      <c r="C32134" s="4" t="s">
        <v>13</v>
      </c>
      <c r="D32134" s="4" t="s">
        <v>10</v>
      </c>
    </row>
    <row r="32135" spans="1:31">
      <c r="A32135" t="n">
        <v>256722</v>
      </c>
      <c r="B32135" s="67" t="n">
        <v>72</v>
      </c>
      <c r="C32135" s="7" t="n">
        <v>5</v>
      </c>
      <c r="D32135" s="7" t="n">
        <v>0</v>
      </c>
    </row>
    <row r="32136" spans="1:31">
      <c r="A32136" t="s">
        <v>4</v>
      </c>
      <c r="B32136" s="4" t="s">
        <v>5</v>
      </c>
      <c r="C32136" s="4" t="s">
        <v>13</v>
      </c>
      <c r="D32136" s="36" t="s">
        <v>81</v>
      </c>
      <c r="E32136" s="4" t="s">
        <v>5</v>
      </c>
      <c r="F32136" s="4" t="s">
        <v>13</v>
      </c>
      <c r="G32136" s="4" t="s">
        <v>10</v>
      </c>
      <c r="H32136" s="36" t="s">
        <v>82</v>
      </c>
      <c r="I32136" s="4" t="s">
        <v>13</v>
      </c>
      <c r="J32136" s="4" t="s">
        <v>9</v>
      </c>
      <c r="K32136" s="4" t="s">
        <v>13</v>
      </c>
      <c r="L32136" s="4" t="s">
        <v>13</v>
      </c>
      <c r="M32136" s="4" t="s">
        <v>20</v>
      </c>
    </row>
    <row r="32137" spans="1:31">
      <c r="A32137" t="n">
        <v>256726</v>
      </c>
      <c r="B32137" s="10" t="n">
        <v>5</v>
      </c>
      <c r="C32137" s="7" t="n">
        <v>28</v>
      </c>
      <c r="D32137" s="36" t="s">
        <v>3</v>
      </c>
      <c r="E32137" s="9" t="n">
        <v>162</v>
      </c>
      <c r="F32137" s="7" t="n">
        <v>4</v>
      </c>
      <c r="G32137" s="7" t="n">
        <v>28683</v>
      </c>
      <c r="H32137" s="36" t="s">
        <v>3</v>
      </c>
      <c r="I32137" s="7" t="n">
        <v>0</v>
      </c>
      <c r="J32137" s="7" t="n">
        <v>1</v>
      </c>
      <c r="K32137" s="7" t="n">
        <v>2</v>
      </c>
      <c r="L32137" s="7" t="n">
        <v>1</v>
      </c>
      <c r="M32137" s="11" t="n">
        <f t="normal" ca="1">A32143</f>
        <v>0</v>
      </c>
    </row>
    <row r="32138" spans="1:31">
      <c r="A32138" t="s">
        <v>4</v>
      </c>
      <c r="B32138" s="4" t="s">
        <v>5</v>
      </c>
      <c r="C32138" s="4" t="s">
        <v>13</v>
      </c>
      <c r="D32138" s="4" t="s">
        <v>6</v>
      </c>
    </row>
    <row r="32139" spans="1:31">
      <c r="A32139" t="n">
        <v>256743</v>
      </c>
      <c r="B32139" s="8" t="n">
        <v>2</v>
      </c>
      <c r="C32139" s="7" t="n">
        <v>10</v>
      </c>
      <c r="D32139" s="7" t="s">
        <v>786</v>
      </c>
    </row>
    <row r="32140" spans="1:31">
      <c r="A32140" t="s">
        <v>4</v>
      </c>
      <c r="B32140" s="4" t="s">
        <v>5</v>
      </c>
      <c r="C32140" s="4" t="s">
        <v>10</v>
      </c>
    </row>
    <row r="32141" spans="1:31">
      <c r="A32141" t="n">
        <v>256760</v>
      </c>
      <c r="B32141" s="35" t="n">
        <v>16</v>
      </c>
      <c r="C32141" s="7" t="n">
        <v>0</v>
      </c>
    </row>
    <row r="32142" spans="1:31">
      <c r="A32142" t="s">
        <v>4</v>
      </c>
      <c r="B32142" s="4" t="s">
        <v>5</v>
      </c>
      <c r="C32142" s="4" t="s">
        <v>10</v>
      </c>
      <c r="D32142" s="4" t="s">
        <v>13</v>
      </c>
      <c r="E32142" s="4" t="s">
        <v>13</v>
      </c>
      <c r="F32142" s="4" t="s">
        <v>6</v>
      </c>
    </row>
    <row r="32143" spans="1:31">
      <c r="A32143" t="n">
        <v>256763</v>
      </c>
      <c r="B32143" s="22" t="n">
        <v>20</v>
      </c>
      <c r="C32143" s="7" t="n">
        <v>0</v>
      </c>
      <c r="D32143" s="7" t="n">
        <v>3</v>
      </c>
      <c r="E32143" s="7" t="n">
        <v>10</v>
      </c>
      <c r="F32143" s="7" t="s">
        <v>80</v>
      </c>
    </row>
    <row r="32144" spans="1:31">
      <c r="A32144" t="s">
        <v>4</v>
      </c>
      <c r="B32144" s="4" t="s">
        <v>5</v>
      </c>
      <c r="C32144" s="4" t="s">
        <v>10</v>
      </c>
    </row>
    <row r="32145" spans="1:13">
      <c r="A32145" t="n">
        <v>256781</v>
      </c>
      <c r="B32145" s="35" t="n">
        <v>16</v>
      </c>
      <c r="C32145" s="7" t="n">
        <v>0</v>
      </c>
    </row>
    <row r="32146" spans="1:13">
      <c r="A32146" t="s">
        <v>4</v>
      </c>
      <c r="B32146" s="4" t="s">
        <v>5</v>
      </c>
      <c r="C32146" s="4" t="s">
        <v>10</v>
      </c>
      <c r="D32146" s="4" t="s">
        <v>13</v>
      </c>
      <c r="E32146" s="4" t="s">
        <v>13</v>
      </c>
      <c r="F32146" s="4" t="s">
        <v>6</v>
      </c>
    </row>
    <row r="32147" spans="1:13">
      <c r="A32147" t="n">
        <v>256784</v>
      </c>
      <c r="B32147" s="22" t="n">
        <v>20</v>
      </c>
      <c r="C32147" s="7" t="n">
        <v>5700</v>
      </c>
      <c r="D32147" s="7" t="n">
        <v>3</v>
      </c>
      <c r="E32147" s="7" t="n">
        <v>10</v>
      </c>
      <c r="F32147" s="7" t="s">
        <v>80</v>
      </c>
    </row>
    <row r="32148" spans="1:13">
      <c r="A32148" t="s">
        <v>4</v>
      </c>
      <c r="B32148" s="4" t="s">
        <v>5</v>
      </c>
      <c r="C32148" s="4" t="s">
        <v>10</v>
      </c>
    </row>
    <row r="32149" spans="1:13">
      <c r="A32149" t="n">
        <v>256802</v>
      </c>
      <c r="B32149" s="35" t="n">
        <v>16</v>
      </c>
      <c r="C32149" s="7" t="n">
        <v>0</v>
      </c>
    </row>
    <row r="32150" spans="1:13">
      <c r="A32150" t="s">
        <v>4</v>
      </c>
      <c r="B32150" s="4" t="s">
        <v>5</v>
      </c>
      <c r="C32150" s="4" t="s">
        <v>10</v>
      </c>
      <c r="D32150" s="4" t="s">
        <v>13</v>
      </c>
      <c r="E32150" s="4" t="s">
        <v>13</v>
      </c>
      <c r="F32150" s="4" t="s">
        <v>6</v>
      </c>
    </row>
    <row r="32151" spans="1:13">
      <c r="A32151" t="n">
        <v>256805</v>
      </c>
      <c r="B32151" s="22" t="n">
        <v>20</v>
      </c>
      <c r="C32151" s="7" t="n">
        <v>5701</v>
      </c>
      <c r="D32151" s="7" t="n">
        <v>3</v>
      </c>
      <c r="E32151" s="7" t="n">
        <v>10</v>
      </c>
      <c r="F32151" s="7" t="s">
        <v>80</v>
      </c>
    </row>
    <row r="32152" spans="1:13">
      <c r="A32152" t="s">
        <v>4</v>
      </c>
      <c r="B32152" s="4" t="s">
        <v>5</v>
      </c>
      <c r="C32152" s="4" t="s">
        <v>10</v>
      </c>
    </row>
    <row r="32153" spans="1:13">
      <c r="A32153" t="n">
        <v>256823</v>
      </c>
      <c r="B32153" s="35" t="n">
        <v>16</v>
      </c>
      <c r="C32153" s="7" t="n">
        <v>0</v>
      </c>
    </row>
    <row r="32154" spans="1:13">
      <c r="A32154" t="s">
        <v>4</v>
      </c>
      <c r="B32154" s="4" t="s">
        <v>5</v>
      </c>
      <c r="C32154" s="4" t="s">
        <v>13</v>
      </c>
      <c r="D32154" s="4" t="s">
        <v>10</v>
      </c>
      <c r="E32154" s="4" t="s">
        <v>13</v>
      </c>
      <c r="F32154" s="4" t="s">
        <v>6</v>
      </c>
      <c r="G32154" s="4" t="s">
        <v>6</v>
      </c>
      <c r="H32154" s="4" t="s">
        <v>6</v>
      </c>
      <c r="I32154" s="4" t="s">
        <v>6</v>
      </c>
      <c r="J32154" s="4" t="s">
        <v>6</v>
      </c>
      <c r="K32154" s="4" t="s">
        <v>6</v>
      </c>
      <c r="L32154" s="4" t="s">
        <v>6</v>
      </c>
      <c r="M32154" s="4" t="s">
        <v>6</v>
      </c>
      <c r="N32154" s="4" t="s">
        <v>6</v>
      </c>
      <c r="O32154" s="4" t="s">
        <v>6</v>
      </c>
      <c r="P32154" s="4" t="s">
        <v>6</v>
      </c>
      <c r="Q32154" s="4" t="s">
        <v>6</v>
      </c>
      <c r="R32154" s="4" t="s">
        <v>6</v>
      </c>
      <c r="S32154" s="4" t="s">
        <v>6</v>
      </c>
      <c r="T32154" s="4" t="s">
        <v>6</v>
      </c>
      <c r="U32154" s="4" t="s">
        <v>6</v>
      </c>
    </row>
    <row r="32155" spans="1:13">
      <c r="A32155" t="n">
        <v>256826</v>
      </c>
      <c r="B32155" s="38" t="n">
        <v>36</v>
      </c>
      <c r="C32155" s="7" t="n">
        <v>8</v>
      </c>
      <c r="D32155" s="7" t="n">
        <v>5701</v>
      </c>
      <c r="E32155" s="7" t="n">
        <v>0</v>
      </c>
      <c r="F32155" s="7" t="s">
        <v>1371</v>
      </c>
      <c r="G32155" s="7" t="s">
        <v>12</v>
      </c>
      <c r="H32155" s="7" t="s">
        <v>12</v>
      </c>
      <c r="I32155" s="7" t="s">
        <v>12</v>
      </c>
      <c r="J32155" s="7" t="s">
        <v>12</v>
      </c>
      <c r="K32155" s="7" t="s">
        <v>12</v>
      </c>
      <c r="L32155" s="7" t="s">
        <v>12</v>
      </c>
      <c r="M32155" s="7" t="s">
        <v>12</v>
      </c>
      <c r="N32155" s="7" t="s">
        <v>12</v>
      </c>
      <c r="O32155" s="7" t="s">
        <v>12</v>
      </c>
      <c r="P32155" s="7" t="s">
        <v>12</v>
      </c>
      <c r="Q32155" s="7" t="s">
        <v>12</v>
      </c>
      <c r="R32155" s="7" t="s">
        <v>12</v>
      </c>
      <c r="S32155" s="7" t="s">
        <v>12</v>
      </c>
      <c r="T32155" s="7" t="s">
        <v>12</v>
      </c>
      <c r="U32155" s="7" t="s">
        <v>12</v>
      </c>
    </row>
    <row r="32156" spans="1:13">
      <c r="A32156" t="s">
        <v>4</v>
      </c>
      <c r="B32156" s="4" t="s">
        <v>5</v>
      </c>
      <c r="C32156" s="4" t="s">
        <v>13</v>
      </c>
      <c r="D32156" s="4" t="s">
        <v>10</v>
      </c>
      <c r="E32156" s="4" t="s">
        <v>13</v>
      </c>
      <c r="F32156" s="4" t="s">
        <v>6</v>
      </c>
      <c r="G32156" s="4" t="s">
        <v>6</v>
      </c>
      <c r="H32156" s="4" t="s">
        <v>6</v>
      </c>
      <c r="I32156" s="4" t="s">
        <v>6</v>
      </c>
      <c r="J32156" s="4" t="s">
        <v>6</v>
      </c>
      <c r="K32156" s="4" t="s">
        <v>6</v>
      </c>
      <c r="L32156" s="4" t="s">
        <v>6</v>
      </c>
      <c r="M32156" s="4" t="s">
        <v>6</v>
      </c>
      <c r="N32156" s="4" t="s">
        <v>6</v>
      </c>
      <c r="O32156" s="4" t="s">
        <v>6</v>
      </c>
      <c r="P32156" s="4" t="s">
        <v>6</v>
      </c>
      <c r="Q32156" s="4" t="s">
        <v>6</v>
      </c>
      <c r="R32156" s="4" t="s">
        <v>6</v>
      </c>
      <c r="S32156" s="4" t="s">
        <v>6</v>
      </c>
      <c r="T32156" s="4" t="s">
        <v>6</v>
      </c>
      <c r="U32156" s="4" t="s">
        <v>6</v>
      </c>
    </row>
    <row r="32157" spans="1:13">
      <c r="A32157" t="n">
        <v>256857</v>
      </c>
      <c r="B32157" s="38" t="n">
        <v>36</v>
      </c>
      <c r="C32157" s="7" t="n">
        <v>8</v>
      </c>
      <c r="D32157" s="7" t="n">
        <v>0</v>
      </c>
      <c r="E32157" s="7" t="n">
        <v>0</v>
      </c>
      <c r="F32157" s="7" t="s">
        <v>1783</v>
      </c>
      <c r="G32157" s="7" t="s">
        <v>12</v>
      </c>
      <c r="H32157" s="7" t="s">
        <v>12</v>
      </c>
      <c r="I32157" s="7" t="s">
        <v>12</v>
      </c>
      <c r="J32157" s="7" t="s">
        <v>12</v>
      </c>
      <c r="K32157" s="7" t="s">
        <v>12</v>
      </c>
      <c r="L32157" s="7" t="s">
        <v>12</v>
      </c>
      <c r="M32157" s="7" t="s">
        <v>12</v>
      </c>
      <c r="N32157" s="7" t="s">
        <v>12</v>
      </c>
      <c r="O32157" s="7" t="s">
        <v>12</v>
      </c>
      <c r="P32157" s="7" t="s">
        <v>12</v>
      </c>
      <c r="Q32157" s="7" t="s">
        <v>12</v>
      </c>
      <c r="R32157" s="7" t="s">
        <v>12</v>
      </c>
      <c r="S32157" s="7" t="s">
        <v>12</v>
      </c>
      <c r="T32157" s="7" t="s">
        <v>12</v>
      </c>
      <c r="U32157" s="7" t="s">
        <v>12</v>
      </c>
    </row>
    <row r="32158" spans="1:13">
      <c r="A32158" t="s">
        <v>4</v>
      </c>
      <c r="B32158" s="4" t="s">
        <v>5</v>
      </c>
      <c r="C32158" s="4" t="s">
        <v>13</v>
      </c>
    </row>
    <row r="32159" spans="1:13">
      <c r="A32159" t="n">
        <v>256889</v>
      </c>
      <c r="B32159" s="42" t="n">
        <v>116</v>
      </c>
      <c r="C32159" s="7" t="n">
        <v>0</v>
      </c>
    </row>
    <row r="32160" spans="1:13">
      <c r="A32160" t="s">
        <v>4</v>
      </c>
      <c r="B32160" s="4" t="s">
        <v>5</v>
      </c>
      <c r="C32160" s="4" t="s">
        <v>13</v>
      </c>
      <c r="D32160" s="4" t="s">
        <v>10</v>
      </c>
    </row>
    <row r="32161" spans="1:21">
      <c r="A32161" t="n">
        <v>256891</v>
      </c>
      <c r="B32161" s="42" t="n">
        <v>116</v>
      </c>
      <c r="C32161" s="7" t="n">
        <v>2</v>
      </c>
      <c r="D32161" s="7" t="n">
        <v>1</v>
      </c>
    </row>
    <row r="32162" spans="1:21">
      <c r="A32162" t="s">
        <v>4</v>
      </c>
      <c r="B32162" s="4" t="s">
        <v>5</v>
      </c>
      <c r="C32162" s="4" t="s">
        <v>13</v>
      </c>
      <c r="D32162" s="4" t="s">
        <v>9</v>
      </c>
    </row>
    <row r="32163" spans="1:21">
      <c r="A32163" t="n">
        <v>256895</v>
      </c>
      <c r="B32163" s="42" t="n">
        <v>116</v>
      </c>
      <c r="C32163" s="7" t="n">
        <v>5</v>
      </c>
      <c r="D32163" s="7" t="n">
        <v>1106247680</v>
      </c>
    </row>
    <row r="32164" spans="1:21">
      <c r="A32164" t="s">
        <v>4</v>
      </c>
      <c r="B32164" s="4" t="s">
        <v>5</v>
      </c>
      <c r="C32164" s="4" t="s">
        <v>13</v>
      </c>
      <c r="D32164" s="4" t="s">
        <v>10</v>
      </c>
    </row>
    <row r="32165" spans="1:21">
      <c r="A32165" t="n">
        <v>256901</v>
      </c>
      <c r="B32165" s="42" t="n">
        <v>116</v>
      </c>
      <c r="C32165" s="7" t="n">
        <v>6</v>
      </c>
      <c r="D32165" s="7" t="n">
        <v>1</v>
      </c>
    </row>
    <row r="32166" spans="1:21">
      <c r="A32166" t="s">
        <v>4</v>
      </c>
      <c r="B32166" s="4" t="s">
        <v>5</v>
      </c>
      <c r="C32166" s="4" t="s">
        <v>10</v>
      </c>
      <c r="D32166" s="4" t="s">
        <v>9</v>
      </c>
    </row>
    <row r="32167" spans="1:21">
      <c r="A32167" t="n">
        <v>256905</v>
      </c>
      <c r="B32167" s="41" t="n">
        <v>43</v>
      </c>
      <c r="C32167" s="7" t="n">
        <v>5702</v>
      </c>
      <c r="D32167" s="7" t="n">
        <v>1</v>
      </c>
    </row>
    <row r="32168" spans="1:21">
      <c r="A32168" t="s">
        <v>4</v>
      </c>
      <c r="B32168" s="4" t="s">
        <v>5</v>
      </c>
      <c r="C32168" s="4" t="s">
        <v>10</v>
      </c>
      <c r="D32168" s="4" t="s">
        <v>22</v>
      </c>
      <c r="E32168" s="4" t="s">
        <v>22</v>
      </c>
      <c r="F32168" s="4" t="s">
        <v>22</v>
      </c>
      <c r="G32168" s="4" t="s">
        <v>22</v>
      </c>
    </row>
    <row r="32169" spans="1:21">
      <c r="A32169" t="n">
        <v>256912</v>
      </c>
      <c r="B32169" s="24" t="n">
        <v>46</v>
      </c>
      <c r="C32169" s="7" t="n">
        <v>0</v>
      </c>
      <c r="D32169" s="7" t="n">
        <v>2.58999991416931</v>
      </c>
      <c r="E32169" s="7" t="n">
        <v>-0.5</v>
      </c>
      <c r="F32169" s="7" t="n">
        <v>6.98999977111816</v>
      </c>
      <c r="G32169" s="7" t="n">
        <v>359.799987792969</v>
      </c>
    </row>
    <row r="32170" spans="1:21">
      <c r="A32170" t="s">
        <v>4</v>
      </c>
      <c r="B32170" s="4" t="s">
        <v>5</v>
      </c>
      <c r="C32170" s="4" t="s">
        <v>10</v>
      </c>
      <c r="D32170" s="4" t="s">
        <v>10</v>
      </c>
      <c r="E32170" s="4" t="s">
        <v>10</v>
      </c>
      <c r="F32170" s="4" t="s">
        <v>9</v>
      </c>
      <c r="G32170" s="4" t="s">
        <v>9</v>
      </c>
      <c r="H32170" s="4" t="s">
        <v>9</v>
      </c>
    </row>
    <row r="32171" spans="1:21">
      <c r="A32171" t="n">
        <v>256931</v>
      </c>
      <c r="B32171" s="57" t="n">
        <v>61</v>
      </c>
      <c r="C32171" s="7" t="n">
        <v>0</v>
      </c>
      <c r="D32171" s="7" t="n">
        <v>65535</v>
      </c>
      <c r="E32171" s="7" t="n">
        <v>0</v>
      </c>
      <c r="F32171" s="7" t="n">
        <v>1076761723</v>
      </c>
      <c r="G32171" s="7" t="n">
        <v>1058306785</v>
      </c>
      <c r="H32171" s="7" t="n">
        <v>1091211100</v>
      </c>
    </row>
    <row r="32172" spans="1:21">
      <c r="A32172" t="s">
        <v>4</v>
      </c>
      <c r="B32172" s="4" t="s">
        <v>5</v>
      </c>
      <c r="C32172" s="4" t="s">
        <v>10</v>
      </c>
      <c r="D32172" s="4" t="s">
        <v>13</v>
      </c>
      <c r="E32172" s="4" t="s">
        <v>6</v>
      </c>
      <c r="F32172" s="4" t="s">
        <v>22</v>
      </c>
      <c r="G32172" s="4" t="s">
        <v>22</v>
      </c>
      <c r="H32172" s="4" t="s">
        <v>22</v>
      </c>
    </row>
    <row r="32173" spans="1:21">
      <c r="A32173" t="n">
        <v>256950</v>
      </c>
      <c r="B32173" s="39" t="n">
        <v>48</v>
      </c>
      <c r="C32173" s="7" t="n">
        <v>5701</v>
      </c>
      <c r="D32173" s="7" t="n">
        <v>0</v>
      </c>
      <c r="E32173" s="7" t="s">
        <v>292</v>
      </c>
      <c r="F32173" s="7" t="n">
        <v>-1</v>
      </c>
      <c r="G32173" s="7" t="n">
        <v>1</v>
      </c>
      <c r="H32173" s="7" t="n">
        <v>1.40129846432482e-45</v>
      </c>
    </row>
    <row r="32174" spans="1:21">
      <c r="A32174" t="s">
        <v>4</v>
      </c>
      <c r="B32174" s="4" t="s">
        <v>5</v>
      </c>
      <c r="C32174" s="4" t="s">
        <v>13</v>
      </c>
      <c r="D32174" s="4" t="s">
        <v>13</v>
      </c>
      <c r="E32174" s="4" t="s">
        <v>22</v>
      </c>
      <c r="F32174" s="4" t="s">
        <v>22</v>
      </c>
      <c r="G32174" s="4" t="s">
        <v>22</v>
      </c>
      <c r="H32174" s="4" t="s">
        <v>10</v>
      </c>
    </row>
    <row r="32175" spans="1:21">
      <c r="A32175" t="n">
        <v>256981</v>
      </c>
      <c r="B32175" s="25" t="n">
        <v>45</v>
      </c>
      <c r="C32175" s="7" t="n">
        <v>2</v>
      </c>
      <c r="D32175" s="7" t="n">
        <v>3</v>
      </c>
      <c r="E32175" s="7" t="n">
        <v>1.21000003814697</v>
      </c>
      <c r="F32175" s="7" t="n">
        <v>0.0500000007450581</v>
      </c>
      <c r="G32175" s="7" t="n">
        <v>9.60999965667725</v>
      </c>
      <c r="H32175" s="7" t="n">
        <v>0</v>
      </c>
    </row>
    <row r="32176" spans="1:21">
      <c r="A32176" t="s">
        <v>4</v>
      </c>
      <c r="B32176" s="4" t="s">
        <v>5</v>
      </c>
      <c r="C32176" s="4" t="s">
        <v>13</v>
      </c>
      <c r="D32176" s="4" t="s">
        <v>13</v>
      </c>
      <c r="E32176" s="4" t="s">
        <v>22</v>
      </c>
      <c r="F32176" s="4" t="s">
        <v>22</v>
      </c>
      <c r="G32176" s="4" t="s">
        <v>22</v>
      </c>
      <c r="H32176" s="4" t="s">
        <v>10</v>
      </c>
      <c r="I32176" s="4" t="s">
        <v>13</v>
      </c>
    </row>
    <row r="32177" spans="1:9">
      <c r="A32177" t="n">
        <v>256998</v>
      </c>
      <c r="B32177" s="25" t="n">
        <v>45</v>
      </c>
      <c r="C32177" s="7" t="n">
        <v>4</v>
      </c>
      <c r="D32177" s="7" t="n">
        <v>3</v>
      </c>
      <c r="E32177" s="7" t="n">
        <v>13.75</v>
      </c>
      <c r="F32177" s="7" t="n">
        <v>136.720001220703</v>
      </c>
      <c r="G32177" s="7" t="n">
        <v>0</v>
      </c>
      <c r="H32177" s="7" t="n">
        <v>0</v>
      </c>
      <c r="I32177" s="7" t="n">
        <v>0</v>
      </c>
    </row>
    <row r="32178" spans="1:9">
      <c r="A32178" t="s">
        <v>4</v>
      </c>
      <c r="B32178" s="4" t="s">
        <v>5</v>
      </c>
      <c r="C32178" s="4" t="s">
        <v>13</v>
      </c>
      <c r="D32178" s="4" t="s">
        <v>13</v>
      </c>
      <c r="E32178" s="4" t="s">
        <v>22</v>
      </c>
      <c r="F32178" s="4" t="s">
        <v>10</v>
      </c>
    </row>
    <row r="32179" spans="1:9">
      <c r="A32179" t="n">
        <v>257016</v>
      </c>
      <c r="B32179" s="25" t="n">
        <v>45</v>
      </c>
      <c r="C32179" s="7" t="n">
        <v>5</v>
      </c>
      <c r="D32179" s="7" t="n">
        <v>3</v>
      </c>
      <c r="E32179" s="7" t="n">
        <v>6</v>
      </c>
      <c r="F32179" s="7" t="n">
        <v>0</v>
      </c>
    </row>
    <row r="32180" spans="1:9">
      <c r="A32180" t="s">
        <v>4</v>
      </c>
      <c r="B32180" s="4" t="s">
        <v>5</v>
      </c>
      <c r="C32180" s="4" t="s">
        <v>13</v>
      </c>
      <c r="D32180" s="4" t="s">
        <v>13</v>
      </c>
      <c r="E32180" s="4" t="s">
        <v>22</v>
      </c>
      <c r="F32180" s="4" t="s">
        <v>10</v>
      </c>
    </row>
    <row r="32181" spans="1:9">
      <c r="A32181" t="n">
        <v>257025</v>
      </c>
      <c r="B32181" s="25" t="n">
        <v>45</v>
      </c>
      <c r="C32181" s="7" t="n">
        <v>11</v>
      </c>
      <c r="D32181" s="7" t="n">
        <v>3</v>
      </c>
      <c r="E32181" s="7" t="n">
        <v>38.5999984741211</v>
      </c>
      <c r="F32181" s="7" t="n">
        <v>0</v>
      </c>
    </row>
    <row r="32182" spans="1:9">
      <c r="A32182" t="s">
        <v>4</v>
      </c>
      <c r="B32182" s="4" t="s">
        <v>5</v>
      </c>
      <c r="C32182" s="4" t="s">
        <v>13</v>
      </c>
      <c r="D32182" s="4" t="s">
        <v>13</v>
      </c>
      <c r="E32182" s="4" t="s">
        <v>22</v>
      </c>
      <c r="F32182" s="4" t="s">
        <v>10</v>
      </c>
    </row>
    <row r="32183" spans="1:9">
      <c r="A32183" t="n">
        <v>257034</v>
      </c>
      <c r="B32183" s="25" t="n">
        <v>45</v>
      </c>
      <c r="C32183" s="7" t="n">
        <v>5</v>
      </c>
      <c r="D32183" s="7" t="n">
        <v>3</v>
      </c>
      <c r="E32183" s="7" t="n">
        <v>5.5</v>
      </c>
      <c r="F32183" s="7" t="n">
        <v>2000</v>
      </c>
    </row>
    <row r="32184" spans="1:9">
      <c r="A32184" t="s">
        <v>4</v>
      </c>
      <c r="B32184" s="4" t="s">
        <v>5</v>
      </c>
      <c r="C32184" s="4" t="s">
        <v>13</v>
      </c>
      <c r="D32184" s="4" t="s">
        <v>10</v>
      </c>
      <c r="E32184" s="4" t="s">
        <v>22</v>
      </c>
    </row>
    <row r="32185" spans="1:9">
      <c r="A32185" t="n">
        <v>257043</v>
      </c>
      <c r="B32185" s="28" t="n">
        <v>58</v>
      </c>
      <c r="C32185" s="7" t="n">
        <v>100</v>
      </c>
      <c r="D32185" s="7" t="n">
        <v>1000</v>
      </c>
      <c r="E32185" s="7" t="n">
        <v>1</v>
      </c>
    </row>
    <row r="32186" spans="1:9">
      <c r="A32186" t="s">
        <v>4</v>
      </c>
      <c r="B32186" s="4" t="s">
        <v>5</v>
      </c>
      <c r="C32186" s="4" t="s">
        <v>13</v>
      </c>
      <c r="D32186" s="4" t="s">
        <v>10</v>
      </c>
    </row>
    <row r="32187" spans="1:9">
      <c r="A32187" t="n">
        <v>257051</v>
      </c>
      <c r="B32187" s="28" t="n">
        <v>58</v>
      </c>
      <c r="C32187" s="7" t="n">
        <v>255</v>
      </c>
      <c r="D32187" s="7" t="n">
        <v>0</v>
      </c>
    </row>
    <row r="32188" spans="1:9">
      <c r="A32188" t="s">
        <v>4</v>
      </c>
      <c r="B32188" s="4" t="s">
        <v>5</v>
      </c>
      <c r="C32188" s="4" t="s">
        <v>13</v>
      </c>
      <c r="D32188" s="4" t="s">
        <v>10</v>
      </c>
    </row>
    <row r="32189" spans="1:9">
      <c r="A32189" t="n">
        <v>257055</v>
      </c>
      <c r="B32189" s="25" t="n">
        <v>45</v>
      </c>
      <c r="C32189" s="7" t="n">
        <v>7</v>
      </c>
      <c r="D32189" s="7" t="n">
        <v>255</v>
      </c>
    </row>
    <row r="32190" spans="1:9">
      <c r="A32190" t="s">
        <v>4</v>
      </c>
      <c r="B32190" s="4" t="s">
        <v>5</v>
      </c>
      <c r="C32190" s="4" t="s">
        <v>13</v>
      </c>
      <c r="D32190" s="4" t="s">
        <v>10</v>
      </c>
      <c r="E32190" s="4" t="s">
        <v>13</v>
      </c>
      <c r="F32190" s="4" t="s">
        <v>13</v>
      </c>
      <c r="G32190" s="4" t="s">
        <v>20</v>
      </c>
    </row>
    <row r="32191" spans="1:9">
      <c r="A32191" t="n">
        <v>257059</v>
      </c>
      <c r="B32191" s="10" t="n">
        <v>5</v>
      </c>
      <c r="C32191" s="7" t="n">
        <v>30</v>
      </c>
      <c r="D32191" s="7" t="n">
        <v>8715</v>
      </c>
      <c r="E32191" s="7" t="n">
        <v>8</v>
      </c>
      <c r="F32191" s="7" t="n">
        <v>1</v>
      </c>
      <c r="G32191" s="11" t="n">
        <f t="normal" ca="1">A32329</f>
        <v>0</v>
      </c>
    </row>
    <row r="32192" spans="1:9">
      <c r="A32192" t="s">
        <v>4</v>
      </c>
      <c r="B32192" s="4" t="s">
        <v>5</v>
      </c>
      <c r="C32192" s="4" t="s">
        <v>13</v>
      </c>
      <c r="D32192" s="4" t="s">
        <v>10</v>
      </c>
      <c r="E32192" s="4" t="s">
        <v>6</v>
      </c>
    </row>
    <row r="32193" spans="1:9">
      <c r="A32193" t="n">
        <v>257069</v>
      </c>
      <c r="B32193" s="40" t="n">
        <v>51</v>
      </c>
      <c r="C32193" s="7" t="n">
        <v>4</v>
      </c>
      <c r="D32193" s="7" t="n">
        <v>5701</v>
      </c>
      <c r="E32193" s="7" t="s">
        <v>710</v>
      </c>
    </row>
    <row r="32194" spans="1:9">
      <c r="A32194" t="s">
        <v>4</v>
      </c>
      <c r="B32194" s="4" t="s">
        <v>5</v>
      </c>
      <c r="C32194" s="4" t="s">
        <v>10</v>
      </c>
    </row>
    <row r="32195" spans="1:9">
      <c r="A32195" t="n">
        <v>257083</v>
      </c>
      <c r="B32195" s="35" t="n">
        <v>16</v>
      </c>
      <c r="C32195" s="7" t="n">
        <v>0</v>
      </c>
    </row>
    <row r="32196" spans="1:9">
      <c r="A32196" t="s">
        <v>4</v>
      </c>
      <c r="B32196" s="4" t="s">
        <v>5</v>
      </c>
      <c r="C32196" s="4" t="s">
        <v>10</v>
      </c>
      <c r="D32196" s="4" t="s">
        <v>72</v>
      </c>
      <c r="E32196" s="4" t="s">
        <v>13</v>
      </c>
      <c r="F32196" s="4" t="s">
        <v>13</v>
      </c>
    </row>
    <row r="32197" spans="1:9">
      <c r="A32197" t="n">
        <v>257086</v>
      </c>
      <c r="B32197" s="52" t="n">
        <v>26</v>
      </c>
      <c r="C32197" s="7" t="n">
        <v>5701</v>
      </c>
      <c r="D32197" s="7" t="s">
        <v>1784</v>
      </c>
      <c r="E32197" s="7" t="n">
        <v>2</v>
      </c>
      <c r="F32197" s="7" t="n">
        <v>0</v>
      </c>
    </row>
    <row r="32198" spans="1:9">
      <c r="A32198" t="s">
        <v>4</v>
      </c>
      <c r="B32198" s="4" t="s">
        <v>5</v>
      </c>
    </row>
    <row r="32199" spans="1:9">
      <c r="A32199" t="n">
        <v>257134</v>
      </c>
      <c r="B32199" s="53" t="n">
        <v>28</v>
      </c>
    </row>
    <row r="32200" spans="1:9">
      <c r="A32200" t="s">
        <v>4</v>
      </c>
      <c r="B32200" s="4" t="s">
        <v>5</v>
      </c>
      <c r="C32200" s="4" t="s">
        <v>13</v>
      </c>
      <c r="D32200" s="4" t="s">
        <v>10</v>
      </c>
      <c r="E32200" s="4" t="s">
        <v>6</v>
      </c>
    </row>
    <row r="32201" spans="1:9">
      <c r="A32201" t="n">
        <v>257135</v>
      </c>
      <c r="B32201" s="40" t="n">
        <v>51</v>
      </c>
      <c r="C32201" s="7" t="n">
        <v>4</v>
      </c>
      <c r="D32201" s="7" t="n">
        <v>5700</v>
      </c>
      <c r="E32201" s="7" t="s">
        <v>521</v>
      </c>
    </row>
    <row r="32202" spans="1:9">
      <c r="A32202" t="s">
        <v>4</v>
      </c>
      <c r="B32202" s="4" t="s">
        <v>5</v>
      </c>
      <c r="C32202" s="4" t="s">
        <v>10</v>
      </c>
    </row>
    <row r="32203" spans="1:9">
      <c r="A32203" t="n">
        <v>257149</v>
      </c>
      <c r="B32203" s="35" t="n">
        <v>16</v>
      </c>
      <c r="C32203" s="7" t="n">
        <v>0</v>
      </c>
    </row>
    <row r="32204" spans="1:9">
      <c r="A32204" t="s">
        <v>4</v>
      </c>
      <c r="B32204" s="4" t="s">
        <v>5</v>
      </c>
      <c r="C32204" s="4" t="s">
        <v>10</v>
      </c>
      <c r="D32204" s="4" t="s">
        <v>72</v>
      </c>
      <c r="E32204" s="4" t="s">
        <v>13</v>
      </c>
      <c r="F32204" s="4" t="s">
        <v>13</v>
      </c>
      <c r="G32204" s="4" t="s">
        <v>72</v>
      </c>
      <c r="H32204" s="4" t="s">
        <v>13</v>
      </c>
      <c r="I32204" s="4" t="s">
        <v>13</v>
      </c>
    </row>
    <row r="32205" spans="1:9">
      <c r="A32205" t="n">
        <v>257152</v>
      </c>
      <c r="B32205" s="52" t="n">
        <v>26</v>
      </c>
      <c r="C32205" s="7" t="n">
        <v>5700</v>
      </c>
      <c r="D32205" s="7" t="s">
        <v>1785</v>
      </c>
      <c r="E32205" s="7" t="n">
        <v>2</v>
      </c>
      <c r="F32205" s="7" t="n">
        <v>3</v>
      </c>
      <c r="G32205" s="7" t="s">
        <v>1786</v>
      </c>
      <c r="H32205" s="7" t="n">
        <v>2</v>
      </c>
      <c r="I32205" s="7" t="n">
        <v>0</v>
      </c>
    </row>
    <row r="32206" spans="1:9">
      <c r="A32206" t="s">
        <v>4</v>
      </c>
      <c r="B32206" s="4" t="s">
        <v>5</v>
      </c>
    </row>
    <row r="32207" spans="1:9">
      <c r="A32207" t="n">
        <v>257282</v>
      </c>
      <c r="B32207" s="53" t="n">
        <v>28</v>
      </c>
    </row>
    <row r="32208" spans="1:9">
      <c r="A32208" t="s">
        <v>4</v>
      </c>
      <c r="B32208" s="4" t="s">
        <v>5</v>
      </c>
      <c r="C32208" s="4" t="s">
        <v>10</v>
      </c>
      <c r="D32208" s="4" t="s">
        <v>13</v>
      </c>
      <c r="E32208" s="4" t="s">
        <v>6</v>
      </c>
      <c r="F32208" s="4" t="s">
        <v>22</v>
      </c>
      <c r="G32208" s="4" t="s">
        <v>22</v>
      </c>
      <c r="H32208" s="4" t="s">
        <v>22</v>
      </c>
    </row>
    <row r="32209" spans="1:9">
      <c r="A32209" t="n">
        <v>257283</v>
      </c>
      <c r="B32209" s="39" t="n">
        <v>48</v>
      </c>
      <c r="C32209" s="7" t="n">
        <v>0</v>
      </c>
      <c r="D32209" s="7" t="n">
        <v>0</v>
      </c>
      <c r="E32209" s="7" t="s">
        <v>1783</v>
      </c>
      <c r="F32209" s="7" t="n">
        <v>-1</v>
      </c>
      <c r="G32209" s="7" t="n">
        <v>1</v>
      </c>
      <c r="H32209" s="7" t="n">
        <v>0</v>
      </c>
    </row>
    <row r="32210" spans="1:9">
      <c r="A32210" t="s">
        <v>4</v>
      </c>
      <c r="B32210" s="4" t="s">
        <v>5</v>
      </c>
      <c r="C32210" s="4" t="s">
        <v>13</v>
      </c>
      <c r="D32210" s="4" t="s">
        <v>10</v>
      </c>
      <c r="E32210" s="4" t="s">
        <v>6</v>
      </c>
    </row>
    <row r="32211" spans="1:9">
      <c r="A32211" t="n">
        <v>257311</v>
      </c>
      <c r="B32211" s="40" t="n">
        <v>51</v>
      </c>
      <c r="C32211" s="7" t="n">
        <v>4</v>
      </c>
      <c r="D32211" s="7" t="n">
        <v>0</v>
      </c>
      <c r="E32211" s="7" t="s">
        <v>266</v>
      </c>
    </row>
    <row r="32212" spans="1:9">
      <c r="A32212" t="s">
        <v>4</v>
      </c>
      <c r="B32212" s="4" t="s">
        <v>5</v>
      </c>
      <c r="C32212" s="4" t="s">
        <v>10</v>
      </c>
    </row>
    <row r="32213" spans="1:9">
      <c r="A32213" t="n">
        <v>257325</v>
      </c>
      <c r="B32213" s="35" t="n">
        <v>16</v>
      </c>
      <c r="C32213" s="7" t="n">
        <v>0</v>
      </c>
    </row>
    <row r="32214" spans="1:9">
      <c r="A32214" t="s">
        <v>4</v>
      </c>
      <c r="B32214" s="4" t="s">
        <v>5</v>
      </c>
      <c r="C32214" s="4" t="s">
        <v>10</v>
      </c>
      <c r="D32214" s="4" t="s">
        <v>72</v>
      </c>
      <c r="E32214" s="4" t="s">
        <v>13</v>
      </c>
      <c r="F32214" s="4" t="s">
        <v>13</v>
      </c>
    </row>
    <row r="32215" spans="1:9">
      <c r="A32215" t="n">
        <v>257328</v>
      </c>
      <c r="B32215" s="52" t="n">
        <v>26</v>
      </c>
      <c r="C32215" s="7" t="n">
        <v>0</v>
      </c>
      <c r="D32215" s="7" t="s">
        <v>1787</v>
      </c>
      <c r="E32215" s="7" t="n">
        <v>2</v>
      </c>
      <c r="F32215" s="7" t="n">
        <v>0</v>
      </c>
    </row>
    <row r="32216" spans="1:9">
      <c r="A32216" t="s">
        <v>4</v>
      </c>
      <c r="B32216" s="4" t="s">
        <v>5</v>
      </c>
    </row>
    <row r="32217" spans="1:9">
      <c r="A32217" t="n">
        <v>257418</v>
      </c>
      <c r="B32217" s="53" t="n">
        <v>28</v>
      </c>
    </row>
    <row r="32218" spans="1:9">
      <c r="A32218" t="s">
        <v>4</v>
      </c>
      <c r="B32218" s="4" t="s">
        <v>5</v>
      </c>
      <c r="C32218" s="4" t="s">
        <v>13</v>
      </c>
      <c r="D32218" s="4" t="s">
        <v>10</v>
      </c>
      <c r="E32218" s="4" t="s">
        <v>6</v>
      </c>
      <c r="F32218" s="4" t="s">
        <v>6</v>
      </c>
      <c r="G32218" s="4" t="s">
        <v>6</v>
      </c>
      <c r="H32218" s="4" t="s">
        <v>6</v>
      </c>
    </row>
    <row r="32219" spans="1:9">
      <c r="A32219" t="n">
        <v>257419</v>
      </c>
      <c r="B32219" s="40" t="n">
        <v>51</v>
      </c>
      <c r="C32219" s="7" t="n">
        <v>3</v>
      </c>
      <c r="D32219" s="7" t="n">
        <v>5701</v>
      </c>
      <c r="E32219" s="7" t="s">
        <v>827</v>
      </c>
      <c r="F32219" s="7" t="s">
        <v>828</v>
      </c>
      <c r="G32219" s="7" t="s">
        <v>88</v>
      </c>
      <c r="H32219" s="7" t="s">
        <v>89</v>
      </c>
    </row>
    <row r="32220" spans="1:9">
      <c r="A32220" t="s">
        <v>4</v>
      </c>
      <c r="B32220" s="4" t="s">
        <v>5</v>
      </c>
      <c r="C32220" s="4" t="s">
        <v>10</v>
      </c>
      <c r="D32220" s="4" t="s">
        <v>13</v>
      </c>
      <c r="E32220" s="4" t="s">
        <v>22</v>
      </c>
      <c r="F32220" s="4" t="s">
        <v>10</v>
      </c>
    </row>
    <row r="32221" spans="1:9">
      <c r="A32221" t="n">
        <v>257448</v>
      </c>
      <c r="B32221" s="58" t="n">
        <v>59</v>
      </c>
      <c r="C32221" s="7" t="n">
        <v>5700</v>
      </c>
      <c r="D32221" s="7" t="n">
        <v>13</v>
      </c>
      <c r="E32221" s="7" t="n">
        <v>0.150000005960464</v>
      </c>
      <c r="F32221" s="7" t="n">
        <v>0</v>
      </c>
    </row>
    <row r="32222" spans="1:9">
      <c r="A32222" t="s">
        <v>4</v>
      </c>
      <c r="B32222" s="4" t="s">
        <v>5</v>
      </c>
      <c r="C32222" s="4" t="s">
        <v>10</v>
      </c>
      <c r="D32222" s="4" t="s">
        <v>13</v>
      </c>
      <c r="E32222" s="4" t="s">
        <v>22</v>
      </c>
      <c r="F32222" s="4" t="s">
        <v>10</v>
      </c>
    </row>
    <row r="32223" spans="1:9">
      <c r="A32223" t="n">
        <v>257458</v>
      </c>
      <c r="B32223" s="58" t="n">
        <v>59</v>
      </c>
      <c r="C32223" s="7" t="n">
        <v>5701</v>
      </c>
      <c r="D32223" s="7" t="n">
        <v>13</v>
      </c>
      <c r="E32223" s="7" t="n">
        <v>0.150000005960464</v>
      </c>
      <c r="F32223" s="7" t="n">
        <v>0</v>
      </c>
    </row>
    <row r="32224" spans="1:9">
      <c r="A32224" t="s">
        <v>4</v>
      </c>
      <c r="B32224" s="4" t="s">
        <v>5</v>
      </c>
      <c r="C32224" s="4" t="s">
        <v>10</v>
      </c>
    </row>
    <row r="32225" spans="1:8">
      <c r="A32225" t="n">
        <v>257468</v>
      </c>
      <c r="B32225" s="35" t="n">
        <v>16</v>
      </c>
      <c r="C32225" s="7" t="n">
        <v>700</v>
      </c>
    </row>
    <row r="32226" spans="1:8">
      <c r="A32226" t="s">
        <v>4</v>
      </c>
      <c r="B32226" s="4" t="s">
        <v>5</v>
      </c>
      <c r="C32226" s="4" t="s">
        <v>10</v>
      </c>
      <c r="D32226" s="4" t="s">
        <v>10</v>
      </c>
      <c r="E32226" s="4" t="s">
        <v>22</v>
      </c>
      <c r="F32226" s="4" t="s">
        <v>13</v>
      </c>
    </row>
    <row r="32227" spans="1:8">
      <c r="A32227" t="n">
        <v>257471</v>
      </c>
      <c r="B32227" s="61" t="n">
        <v>53</v>
      </c>
      <c r="C32227" s="7" t="n">
        <v>5700</v>
      </c>
      <c r="D32227" s="7" t="n">
        <v>0</v>
      </c>
      <c r="E32227" s="7" t="n">
        <v>10</v>
      </c>
      <c r="F32227" s="7" t="n">
        <v>0</v>
      </c>
    </row>
    <row r="32228" spans="1:8">
      <c r="A32228" t="s">
        <v>4</v>
      </c>
      <c r="B32228" s="4" t="s">
        <v>5</v>
      </c>
      <c r="C32228" s="4" t="s">
        <v>10</v>
      </c>
    </row>
    <row r="32229" spans="1:8">
      <c r="A32229" t="n">
        <v>257481</v>
      </c>
      <c r="B32229" s="35" t="n">
        <v>16</v>
      </c>
      <c r="C32229" s="7" t="n">
        <v>100</v>
      </c>
    </row>
    <row r="32230" spans="1:8">
      <c r="A32230" t="s">
        <v>4</v>
      </c>
      <c r="B32230" s="4" t="s">
        <v>5</v>
      </c>
      <c r="C32230" s="4" t="s">
        <v>10</v>
      </c>
      <c r="D32230" s="4" t="s">
        <v>10</v>
      </c>
      <c r="E32230" s="4" t="s">
        <v>22</v>
      </c>
      <c r="F32230" s="4" t="s">
        <v>13</v>
      </c>
    </row>
    <row r="32231" spans="1:8">
      <c r="A32231" t="n">
        <v>257484</v>
      </c>
      <c r="B32231" s="61" t="n">
        <v>53</v>
      </c>
      <c r="C32231" s="7" t="n">
        <v>5701</v>
      </c>
      <c r="D32231" s="7" t="n">
        <v>0</v>
      </c>
      <c r="E32231" s="7" t="n">
        <v>10</v>
      </c>
      <c r="F32231" s="7" t="n">
        <v>0</v>
      </c>
    </row>
    <row r="32232" spans="1:8">
      <c r="A32232" t="s">
        <v>4</v>
      </c>
      <c r="B32232" s="4" t="s">
        <v>5</v>
      </c>
      <c r="C32232" s="4" t="s">
        <v>10</v>
      </c>
      <c r="D32232" s="4" t="s">
        <v>10</v>
      </c>
      <c r="E32232" s="4" t="s">
        <v>10</v>
      </c>
    </row>
    <row r="32233" spans="1:8">
      <c r="A32233" t="n">
        <v>257494</v>
      </c>
      <c r="B32233" s="57" t="n">
        <v>61</v>
      </c>
      <c r="C32233" s="7" t="n">
        <v>5700</v>
      </c>
      <c r="D32233" s="7" t="n">
        <v>0</v>
      </c>
      <c r="E32233" s="7" t="n">
        <v>1000</v>
      </c>
    </row>
    <row r="32234" spans="1:8">
      <c r="A32234" t="s">
        <v>4</v>
      </c>
      <c r="B32234" s="4" t="s">
        <v>5</v>
      </c>
      <c r="C32234" s="4" t="s">
        <v>10</v>
      </c>
      <c r="D32234" s="4" t="s">
        <v>10</v>
      </c>
      <c r="E32234" s="4" t="s">
        <v>10</v>
      </c>
    </row>
    <row r="32235" spans="1:8">
      <c r="A32235" t="n">
        <v>257501</v>
      </c>
      <c r="B32235" s="57" t="n">
        <v>61</v>
      </c>
      <c r="C32235" s="7" t="n">
        <v>5701</v>
      </c>
      <c r="D32235" s="7" t="n">
        <v>0</v>
      </c>
      <c r="E32235" s="7" t="n">
        <v>1000</v>
      </c>
    </row>
    <row r="32236" spans="1:8">
      <c r="A32236" t="s">
        <v>4</v>
      </c>
      <c r="B32236" s="4" t="s">
        <v>5</v>
      </c>
      <c r="C32236" s="4" t="s">
        <v>10</v>
      </c>
    </row>
    <row r="32237" spans="1:8">
      <c r="A32237" t="n">
        <v>257508</v>
      </c>
      <c r="B32237" s="60" t="n">
        <v>54</v>
      </c>
      <c r="C32237" s="7" t="n">
        <v>5700</v>
      </c>
    </row>
    <row r="32238" spans="1:8">
      <c r="A32238" t="s">
        <v>4</v>
      </c>
      <c r="B32238" s="4" t="s">
        <v>5</v>
      </c>
      <c r="C32238" s="4" t="s">
        <v>10</v>
      </c>
    </row>
    <row r="32239" spans="1:8">
      <c r="A32239" t="n">
        <v>257511</v>
      </c>
      <c r="B32239" s="60" t="n">
        <v>54</v>
      </c>
      <c r="C32239" s="7" t="n">
        <v>5701</v>
      </c>
    </row>
    <row r="32240" spans="1:8">
      <c r="A32240" t="s">
        <v>4</v>
      </c>
      <c r="B32240" s="4" t="s">
        <v>5</v>
      </c>
      <c r="C32240" s="4" t="s">
        <v>13</v>
      </c>
      <c r="D32240" s="4" t="s">
        <v>10</v>
      </c>
      <c r="E32240" s="4" t="s">
        <v>6</v>
      </c>
    </row>
    <row r="32241" spans="1:6">
      <c r="A32241" t="n">
        <v>257514</v>
      </c>
      <c r="B32241" s="40" t="n">
        <v>51</v>
      </c>
      <c r="C32241" s="7" t="n">
        <v>4</v>
      </c>
      <c r="D32241" s="7" t="n">
        <v>5700</v>
      </c>
      <c r="E32241" s="7" t="s">
        <v>605</v>
      </c>
    </row>
    <row r="32242" spans="1:6">
      <c r="A32242" t="s">
        <v>4</v>
      </c>
      <c r="B32242" s="4" t="s">
        <v>5</v>
      </c>
      <c r="C32242" s="4" t="s">
        <v>10</v>
      </c>
    </row>
    <row r="32243" spans="1:6">
      <c r="A32243" t="n">
        <v>257527</v>
      </c>
      <c r="B32243" s="35" t="n">
        <v>16</v>
      </c>
      <c r="C32243" s="7" t="n">
        <v>0</v>
      </c>
    </row>
    <row r="32244" spans="1:6">
      <c r="A32244" t="s">
        <v>4</v>
      </c>
      <c r="B32244" s="4" t="s">
        <v>5</v>
      </c>
      <c r="C32244" s="4" t="s">
        <v>10</v>
      </c>
      <c r="D32244" s="4" t="s">
        <v>72</v>
      </c>
      <c r="E32244" s="4" t="s">
        <v>13</v>
      </c>
      <c r="F32244" s="4" t="s">
        <v>13</v>
      </c>
    </row>
    <row r="32245" spans="1:6">
      <c r="A32245" t="n">
        <v>257530</v>
      </c>
      <c r="B32245" s="52" t="n">
        <v>26</v>
      </c>
      <c r="C32245" s="7" t="n">
        <v>5700</v>
      </c>
      <c r="D32245" s="7" t="s">
        <v>1788</v>
      </c>
      <c r="E32245" s="7" t="n">
        <v>2</v>
      </c>
      <c r="F32245" s="7" t="n">
        <v>0</v>
      </c>
    </row>
    <row r="32246" spans="1:6">
      <c r="A32246" t="s">
        <v>4</v>
      </c>
      <c r="B32246" s="4" t="s">
        <v>5</v>
      </c>
    </row>
    <row r="32247" spans="1:6">
      <c r="A32247" t="n">
        <v>257576</v>
      </c>
      <c r="B32247" s="53" t="n">
        <v>28</v>
      </c>
    </row>
    <row r="32248" spans="1:6">
      <c r="A32248" t="s">
        <v>4</v>
      </c>
      <c r="B32248" s="4" t="s">
        <v>5</v>
      </c>
      <c r="C32248" s="4" t="s">
        <v>13</v>
      </c>
      <c r="D32248" s="4" t="s">
        <v>10</v>
      </c>
      <c r="E32248" s="4" t="s">
        <v>6</v>
      </c>
    </row>
    <row r="32249" spans="1:6">
      <c r="A32249" t="n">
        <v>257577</v>
      </c>
      <c r="B32249" s="40" t="n">
        <v>51</v>
      </c>
      <c r="C32249" s="7" t="n">
        <v>4</v>
      </c>
      <c r="D32249" s="7" t="n">
        <v>0</v>
      </c>
      <c r="E32249" s="7" t="s">
        <v>254</v>
      </c>
    </row>
    <row r="32250" spans="1:6">
      <c r="A32250" t="s">
        <v>4</v>
      </c>
      <c r="B32250" s="4" t="s">
        <v>5</v>
      </c>
      <c r="C32250" s="4" t="s">
        <v>10</v>
      </c>
    </row>
    <row r="32251" spans="1:6">
      <c r="A32251" t="n">
        <v>257590</v>
      </c>
      <c r="B32251" s="35" t="n">
        <v>16</v>
      </c>
      <c r="C32251" s="7" t="n">
        <v>0</v>
      </c>
    </row>
    <row r="32252" spans="1:6">
      <c r="A32252" t="s">
        <v>4</v>
      </c>
      <c r="B32252" s="4" t="s">
        <v>5</v>
      </c>
      <c r="C32252" s="4" t="s">
        <v>10</v>
      </c>
      <c r="D32252" s="4" t="s">
        <v>72</v>
      </c>
      <c r="E32252" s="4" t="s">
        <v>13</v>
      </c>
      <c r="F32252" s="4" t="s">
        <v>13</v>
      </c>
      <c r="G32252" s="4" t="s">
        <v>72</v>
      </c>
      <c r="H32252" s="4" t="s">
        <v>13</v>
      </c>
      <c r="I32252" s="4" t="s">
        <v>13</v>
      </c>
    </row>
    <row r="32253" spans="1:6">
      <c r="A32253" t="n">
        <v>257593</v>
      </c>
      <c r="B32253" s="52" t="n">
        <v>26</v>
      </c>
      <c r="C32253" s="7" t="n">
        <v>0</v>
      </c>
      <c r="D32253" s="7" t="s">
        <v>1789</v>
      </c>
      <c r="E32253" s="7" t="n">
        <v>2</v>
      </c>
      <c r="F32253" s="7" t="n">
        <v>3</v>
      </c>
      <c r="G32253" s="7" t="s">
        <v>1790</v>
      </c>
      <c r="H32253" s="7" t="n">
        <v>2</v>
      </c>
      <c r="I32253" s="7" t="n">
        <v>0</v>
      </c>
    </row>
    <row r="32254" spans="1:6">
      <c r="A32254" t="s">
        <v>4</v>
      </c>
      <c r="B32254" s="4" t="s">
        <v>5</v>
      </c>
    </row>
    <row r="32255" spans="1:6">
      <c r="A32255" t="n">
        <v>257657</v>
      </c>
      <c r="B32255" s="53" t="n">
        <v>28</v>
      </c>
    </row>
    <row r="32256" spans="1:6">
      <c r="A32256" t="s">
        <v>4</v>
      </c>
      <c r="B32256" s="4" t="s">
        <v>5</v>
      </c>
      <c r="C32256" s="4" t="s">
        <v>10</v>
      </c>
      <c r="D32256" s="4" t="s">
        <v>13</v>
      </c>
      <c r="E32256" s="4" t="s">
        <v>22</v>
      </c>
      <c r="F32256" s="4" t="s">
        <v>10</v>
      </c>
    </row>
    <row r="32257" spans="1:9">
      <c r="A32257" t="n">
        <v>257658</v>
      </c>
      <c r="B32257" s="58" t="n">
        <v>59</v>
      </c>
      <c r="C32257" s="7" t="n">
        <v>5700</v>
      </c>
      <c r="D32257" s="7" t="n">
        <v>14</v>
      </c>
      <c r="E32257" s="7" t="n">
        <v>0.150000005960464</v>
      </c>
      <c r="F32257" s="7" t="n">
        <v>0</v>
      </c>
    </row>
    <row r="32258" spans="1:9">
      <c r="A32258" t="s">
        <v>4</v>
      </c>
      <c r="B32258" s="4" t="s">
        <v>5</v>
      </c>
      <c r="C32258" s="4" t="s">
        <v>10</v>
      </c>
    </row>
    <row r="32259" spans="1:9">
      <c r="A32259" t="n">
        <v>257668</v>
      </c>
      <c r="B32259" s="35" t="n">
        <v>16</v>
      </c>
      <c r="C32259" s="7" t="n">
        <v>1000</v>
      </c>
    </row>
    <row r="32260" spans="1:9">
      <c r="A32260" t="s">
        <v>4</v>
      </c>
      <c r="B32260" s="4" t="s">
        <v>5</v>
      </c>
      <c r="C32260" s="4" t="s">
        <v>10</v>
      </c>
      <c r="D32260" s="4" t="s">
        <v>13</v>
      </c>
      <c r="E32260" s="4" t="s">
        <v>13</v>
      </c>
      <c r="F32260" s="4" t="s">
        <v>6</v>
      </c>
    </row>
    <row r="32261" spans="1:9">
      <c r="A32261" t="n">
        <v>257671</v>
      </c>
      <c r="B32261" s="22" t="n">
        <v>20</v>
      </c>
      <c r="C32261" s="7" t="n">
        <v>5700</v>
      </c>
      <c r="D32261" s="7" t="n">
        <v>2</v>
      </c>
      <c r="E32261" s="7" t="n">
        <v>10</v>
      </c>
      <c r="F32261" s="7" t="s">
        <v>1422</v>
      </c>
    </row>
    <row r="32262" spans="1:9">
      <c r="A32262" t="s">
        <v>4</v>
      </c>
      <c r="B32262" s="4" t="s">
        <v>5</v>
      </c>
      <c r="C32262" s="4" t="s">
        <v>13</v>
      </c>
      <c r="D32262" s="4" t="s">
        <v>10</v>
      </c>
      <c r="E32262" s="4" t="s">
        <v>6</v>
      </c>
    </row>
    <row r="32263" spans="1:9">
      <c r="A32263" t="n">
        <v>257691</v>
      </c>
      <c r="B32263" s="40" t="n">
        <v>51</v>
      </c>
      <c r="C32263" s="7" t="n">
        <v>4</v>
      </c>
      <c r="D32263" s="7" t="n">
        <v>5700</v>
      </c>
      <c r="E32263" s="7" t="s">
        <v>882</v>
      </c>
    </row>
    <row r="32264" spans="1:9">
      <c r="A32264" t="s">
        <v>4</v>
      </c>
      <c r="B32264" s="4" t="s">
        <v>5</v>
      </c>
      <c r="C32264" s="4" t="s">
        <v>10</v>
      </c>
    </row>
    <row r="32265" spans="1:9">
      <c r="A32265" t="n">
        <v>257704</v>
      </c>
      <c r="B32265" s="35" t="n">
        <v>16</v>
      </c>
      <c r="C32265" s="7" t="n">
        <v>0</v>
      </c>
    </row>
    <row r="32266" spans="1:9">
      <c r="A32266" t="s">
        <v>4</v>
      </c>
      <c r="B32266" s="4" t="s">
        <v>5</v>
      </c>
      <c r="C32266" s="4" t="s">
        <v>10</v>
      </c>
      <c r="D32266" s="4" t="s">
        <v>72</v>
      </c>
      <c r="E32266" s="4" t="s">
        <v>13</v>
      </c>
      <c r="F32266" s="4" t="s">
        <v>13</v>
      </c>
    </row>
    <row r="32267" spans="1:9">
      <c r="A32267" t="n">
        <v>257707</v>
      </c>
      <c r="B32267" s="52" t="n">
        <v>26</v>
      </c>
      <c r="C32267" s="7" t="n">
        <v>5700</v>
      </c>
      <c r="D32267" s="7" t="s">
        <v>1791</v>
      </c>
      <c r="E32267" s="7" t="n">
        <v>2</v>
      </c>
      <c r="F32267" s="7" t="n">
        <v>0</v>
      </c>
    </row>
    <row r="32268" spans="1:9">
      <c r="A32268" t="s">
        <v>4</v>
      </c>
      <c r="B32268" s="4" t="s">
        <v>5</v>
      </c>
    </row>
    <row r="32269" spans="1:9">
      <c r="A32269" t="n">
        <v>257724</v>
      </c>
      <c r="B32269" s="53" t="n">
        <v>28</v>
      </c>
    </row>
    <row r="32270" spans="1:9">
      <c r="A32270" t="s">
        <v>4</v>
      </c>
      <c r="B32270" s="4" t="s">
        <v>5</v>
      </c>
      <c r="C32270" s="4" t="s">
        <v>13</v>
      </c>
      <c r="D32270" s="4" t="s">
        <v>10</v>
      </c>
      <c r="E32270" s="4" t="s">
        <v>6</v>
      </c>
    </row>
    <row r="32271" spans="1:9">
      <c r="A32271" t="n">
        <v>257725</v>
      </c>
      <c r="B32271" s="40" t="n">
        <v>51</v>
      </c>
      <c r="C32271" s="7" t="n">
        <v>4</v>
      </c>
      <c r="D32271" s="7" t="n">
        <v>5701</v>
      </c>
      <c r="E32271" s="7" t="s">
        <v>605</v>
      </c>
    </row>
    <row r="32272" spans="1:9">
      <c r="A32272" t="s">
        <v>4</v>
      </c>
      <c r="B32272" s="4" t="s">
        <v>5</v>
      </c>
      <c r="C32272" s="4" t="s">
        <v>10</v>
      </c>
    </row>
    <row r="32273" spans="1:6">
      <c r="A32273" t="n">
        <v>257738</v>
      </c>
      <c r="B32273" s="35" t="n">
        <v>16</v>
      </c>
      <c r="C32273" s="7" t="n">
        <v>0</v>
      </c>
    </row>
    <row r="32274" spans="1:6">
      <c r="A32274" t="s">
        <v>4</v>
      </c>
      <c r="B32274" s="4" t="s">
        <v>5</v>
      </c>
      <c r="C32274" s="4" t="s">
        <v>10</v>
      </c>
      <c r="D32274" s="4" t="s">
        <v>72</v>
      </c>
      <c r="E32274" s="4" t="s">
        <v>13</v>
      </c>
      <c r="F32274" s="4" t="s">
        <v>13</v>
      </c>
    </row>
    <row r="32275" spans="1:6">
      <c r="A32275" t="n">
        <v>257741</v>
      </c>
      <c r="B32275" s="52" t="n">
        <v>26</v>
      </c>
      <c r="C32275" s="7" t="n">
        <v>5701</v>
      </c>
      <c r="D32275" s="7" t="s">
        <v>1792</v>
      </c>
      <c r="E32275" s="7" t="n">
        <v>2</v>
      </c>
      <c r="F32275" s="7" t="n">
        <v>0</v>
      </c>
    </row>
    <row r="32276" spans="1:6">
      <c r="A32276" t="s">
        <v>4</v>
      </c>
      <c r="B32276" s="4" t="s">
        <v>5</v>
      </c>
    </row>
    <row r="32277" spans="1:6">
      <c r="A32277" t="n">
        <v>257783</v>
      </c>
      <c r="B32277" s="53" t="n">
        <v>28</v>
      </c>
    </row>
    <row r="32278" spans="1:6">
      <c r="A32278" t="s">
        <v>4</v>
      </c>
      <c r="B32278" s="4" t="s">
        <v>5</v>
      </c>
      <c r="C32278" s="4" t="s">
        <v>13</v>
      </c>
      <c r="D32278" s="4" t="s">
        <v>10</v>
      </c>
      <c r="E32278" s="4" t="s">
        <v>6</v>
      </c>
    </row>
    <row r="32279" spans="1:6">
      <c r="A32279" t="n">
        <v>257784</v>
      </c>
      <c r="B32279" s="40" t="n">
        <v>51</v>
      </c>
      <c r="C32279" s="7" t="n">
        <v>4</v>
      </c>
      <c r="D32279" s="7" t="n">
        <v>0</v>
      </c>
      <c r="E32279" s="7" t="s">
        <v>1415</v>
      </c>
    </row>
    <row r="32280" spans="1:6">
      <c r="A32280" t="s">
        <v>4</v>
      </c>
      <c r="B32280" s="4" t="s">
        <v>5</v>
      </c>
      <c r="C32280" s="4" t="s">
        <v>10</v>
      </c>
    </row>
    <row r="32281" spans="1:6">
      <c r="A32281" t="n">
        <v>257797</v>
      </c>
      <c r="B32281" s="35" t="n">
        <v>16</v>
      </c>
      <c r="C32281" s="7" t="n">
        <v>0</v>
      </c>
    </row>
    <row r="32282" spans="1:6">
      <c r="A32282" t="s">
        <v>4</v>
      </c>
      <c r="B32282" s="4" t="s">
        <v>5</v>
      </c>
      <c r="C32282" s="4" t="s">
        <v>10</v>
      </c>
      <c r="D32282" s="4" t="s">
        <v>72</v>
      </c>
      <c r="E32282" s="4" t="s">
        <v>13</v>
      </c>
      <c r="F32282" s="4" t="s">
        <v>13</v>
      </c>
      <c r="G32282" s="4" t="s">
        <v>72</v>
      </c>
      <c r="H32282" s="4" t="s">
        <v>13</v>
      </c>
      <c r="I32282" s="4" t="s">
        <v>13</v>
      </c>
    </row>
    <row r="32283" spans="1:6">
      <c r="A32283" t="n">
        <v>257800</v>
      </c>
      <c r="B32283" s="52" t="n">
        <v>26</v>
      </c>
      <c r="C32283" s="7" t="n">
        <v>0</v>
      </c>
      <c r="D32283" s="7" t="s">
        <v>1793</v>
      </c>
      <c r="E32283" s="7" t="n">
        <v>2</v>
      </c>
      <c r="F32283" s="7" t="n">
        <v>3</v>
      </c>
      <c r="G32283" s="7" t="s">
        <v>1794</v>
      </c>
      <c r="H32283" s="7" t="n">
        <v>2</v>
      </c>
      <c r="I32283" s="7" t="n">
        <v>0</v>
      </c>
    </row>
    <row r="32284" spans="1:6">
      <c r="A32284" t="s">
        <v>4</v>
      </c>
      <c r="B32284" s="4" t="s">
        <v>5</v>
      </c>
    </row>
    <row r="32285" spans="1:6">
      <c r="A32285" t="n">
        <v>257966</v>
      </c>
      <c r="B32285" s="53" t="n">
        <v>28</v>
      </c>
    </row>
    <row r="32286" spans="1:6">
      <c r="A32286" t="s">
        <v>4</v>
      </c>
      <c r="B32286" s="4" t="s">
        <v>5</v>
      </c>
      <c r="C32286" s="4" t="s">
        <v>13</v>
      </c>
      <c r="D32286" s="4" t="s">
        <v>10</v>
      </c>
      <c r="E32286" s="4" t="s">
        <v>6</v>
      </c>
    </row>
    <row r="32287" spans="1:6">
      <c r="A32287" t="n">
        <v>257967</v>
      </c>
      <c r="B32287" s="40" t="n">
        <v>51</v>
      </c>
      <c r="C32287" s="7" t="n">
        <v>4</v>
      </c>
      <c r="D32287" s="7" t="n">
        <v>5700</v>
      </c>
      <c r="E32287" s="7" t="s">
        <v>150</v>
      </c>
    </row>
    <row r="32288" spans="1:6">
      <c r="A32288" t="s">
        <v>4</v>
      </c>
      <c r="B32288" s="4" t="s">
        <v>5</v>
      </c>
      <c r="C32288" s="4" t="s">
        <v>10</v>
      </c>
    </row>
    <row r="32289" spans="1:9">
      <c r="A32289" t="n">
        <v>257980</v>
      </c>
      <c r="B32289" s="35" t="n">
        <v>16</v>
      </c>
      <c r="C32289" s="7" t="n">
        <v>0</v>
      </c>
    </row>
    <row r="32290" spans="1:9">
      <c r="A32290" t="s">
        <v>4</v>
      </c>
      <c r="B32290" s="4" t="s">
        <v>5</v>
      </c>
      <c r="C32290" s="4" t="s">
        <v>10</v>
      </c>
      <c r="D32290" s="4" t="s">
        <v>72</v>
      </c>
      <c r="E32290" s="4" t="s">
        <v>13</v>
      </c>
      <c r="F32290" s="4" t="s">
        <v>13</v>
      </c>
      <c r="G32290" s="4" t="s">
        <v>72</v>
      </c>
      <c r="H32290" s="4" t="s">
        <v>13</v>
      </c>
      <c r="I32290" s="4" t="s">
        <v>13</v>
      </c>
      <c r="J32290" s="4" t="s">
        <v>72</v>
      </c>
      <c r="K32290" s="4" t="s">
        <v>13</v>
      </c>
      <c r="L32290" s="4" t="s">
        <v>13</v>
      </c>
      <c r="M32290" s="4" t="s">
        <v>72</v>
      </c>
      <c r="N32290" s="4" t="s">
        <v>13</v>
      </c>
      <c r="O32290" s="4" t="s">
        <v>13</v>
      </c>
    </row>
    <row r="32291" spans="1:9">
      <c r="A32291" t="n">
        <v>257983</v>
      </c>
      <c r="B32291" s="52" t="n">
        <v>26</v>
      </c>
      <c r="C32291" s="7" t="n">
        <v>5700</v>
      </c>
      <c r="D32291" s="7" t="s">
        <v>1795</v>
      </c>
      <c r="E32291" s="7" t="n">
        <v>2</v>
      </c>
      <c r="F32291" s="7" t="n">
        <v>3</v>
      </c>
      <c r="G32291" s="7" t="s">
        <v>1796</v>
      </c>
      <c r="H32291" s="7" t="n">
        <v>2</v>
      </c>
      <c r="I32291" s="7" t="n">
        <v>3</v>
      </c>
      <c r="J32291" s="7" t="s">
        <v>1797</v>
      </c>
      <c r="K32291" s="7" t="n">
        <v>2</v>
      </c>
      <c r="L32291" s="7" t="n">
        <v>3</v>
      </c>
      <c r="M32291" s="7" t="s">
        <v>1798</v>
      </c>
      <c r="N32291" s="7" t="n">
        <v>2</v>
      </c>
      <c r="O32291" s="7" t="n">
        <v>0</v>
      </c>
    </row>
    <row r="32292" spans="1:9">
      <c r="A32292" t="s">
        <v>4</v>
      </c>
      <c r="B32292" s="4" t="s">
        <v>5</v>
      </c>
    </row>
    <row r="32293" spans="1:9">
      <c r="A32293" t="n">
        <v>258240</v>
      </c>
      <c r="B32293" s="53" t="n">
        <v>28</v>
      </c>
    </row>
    <row r="32294" spans="1:9">
      <c r="A32294" t="s">
        <v>4</v>
      </c>
      <c r="B32294" s="4" t="s">
        <v>5</v>
      </c>
      <c r="C32294" s="4" t="s">
        <v>10</v>
      </c>
      <c r="D32294" s="4" t="s">
        <v>22</v>
      </c>
      <c r="E32294" s="4" t="s">
        <v>22</v>
      </c>
      <c r="F32294" s="4" t="s">
        <v>22</v>
      </c>
      <c r="G32294" s="4" t="s">
        <v>10</v>
      </c>
      <c r="H32294" s="4" t="s">
        <v>10</v>
      </c>
    </row>
    <row r="32295" spans="1:9">
      <c r="A32295" t="n">
        <v>258241</v>
      </c>
      <c r="B32295" s="56" t="n">
        <v>60</v>
      </c>
      <c r="C32295" s="7" t="n">
        <v>5701</v>
      </c>
      <c r="D32295" s="7" t="n">
        <v>0</v>
      </c>
      <c r="E32295" s="7" t="n">
        <v>-30</v>
      </c>
      <c r="F32295" s="7" t="n">
        <v>0</v>
      </c>
      <c r="G32295" s="7" t="n">
        <v>1600</v>
      </c>
      <c r="H32295" s="7" t="n">
        <v>0</v>
      </c>
    </row>
    <row r="32296" spans="1:9">
      <c r="A32296" t="s">
        <v>4</v>
      </c>
      <c r="B32296" s="4" t="s">
        <v>5</v>
      </c>
      <c r="C32296" s="4" t="s">
        <v>10</v>
      </c>
    </row>
    <row r="32297" spans="1:9">
      <c r="A32297" t="n">
        <v>258260</v>
      </c>
      <c r="B32297" s="35" t="n">
        <v>16</v>
      </c>
      <c r="C32297" s="7" t="n">
        <v>300</v>
      </c>
    </row>
    <row r="32298" spans="1:9">
      <c r="A32298" t="s">
        <v>4</v>
      </c>
      <c r="B32298" s="4" t="s">
        <v>5</v>
      </c>
      <c r="C32298" s="4" t="s">
        <v>13</v>
      </c>
      <c r="D32298" s="4" t="s">
        <v>10</v>
      </c>
      <c r="E32298" s="4" t="s">
        <v>6</v>
      </c>
    </row>
    <row r="32299" spans="1:9">
      <c r="A32299" t="n">
        <v>258263</v>
      </c>
      <c r="B32299" s="40" t="n">
        <v>51</v>
      </c>
      <c r="C32299" s="7" t="n">
        <v>4</v>
      </c>
      <c r="D32299" s="7" t="n">
        <v>5701</v>
      </c>
      <c r="E32299" s="7" t="s">
        <v>710</v>
      </c>
    </row>
    <row r="32300" spans="1:9">
      <c r="A32300" t="s">
        <v>4</v>
      </c>
      <c r="B32300" s="4" t="s">
        <v>5</v>
      </c>
      <c r="C32300" s="4" t="s">
        <v>10</v>
      </c>
    </row>
    <row r="32301" spans="1:9">
      <c r="A32301" t="n">
        <v>258277</v>
      </c>
      <c r="B32301" s="35" t="n">
        <v>16</v>
      </c>
      <c r="C32301" s="7" t="n">
        <v>0</v>
      </c>
    </row>
    <row r="32302" spans="1:9">
      <c r="A32302" t="s">
        <v>4</v>
      </c>
      <c r="B32302" s="4" t="s">
        <v>5</v>
      </c>
      <c r="C32302" s="4" t="s">
        <v>10</v>
      </c>
      <c r="D32302" s="4" t="s">
        <v>72</v>
      </c>
      <c r="E32302" s="4" t="s">
        <v>13</v>
      </c>
      <c r="F32302" s="4" t="s">
        <v>13</v>
      </c>
    </row>
    <row r="32303" spans="1:9">
      <c r="A32303" t="n">
        <v>258280</v>
      </c>
      <c r="B32303" s="52" t="n">
        <v>26</v>
      </c>
      <c r="C32303" s="7" t="n">
        <v>5701</v>
      </c>
      <c r="D32303" s="7" t="s">
        <v>1799</v>
      </c>
      <c r="E32303" s="7" t="n">
        <v>2</v>
      </c>
      <c r="F32303" s="7" t="n">
        <v>0</v>
      </c>
    </row>
    <row r="32304" spans="1:9">
      <c r="A32304" t="s">
        <v>4</v>
      </c>
      <c r="B32304" s="4" t="s">
        <v>5</v>
      </c>
    </row>
    <row r="32305" spans="1:15">
      <c r="A32305" t="n">
        <v>258323</v>
      </c>
      <c r="B32305" s="53" t="n">
        <v>28</v>
      </c>
    </row>
    <row r="32306" spans="1:15">
      <c r="A32306" t="s">
        <v>4</v>
      </c>
      <c r="B32306" s="4" t="s">
        <v>5</v>
      </c>
      <c r="C32306" s="4" t="s">
        <v>10</v>
      </c>
      <c r="D32306" s="4" t="s">
        <v>22</v>
      </c>
      <c r="E32306" s="4" t="s">
        <v>22</v>
      </c>
      <c r="F32306" s="4" t="s">
        <v>22</v>
      </c>
      <c r="G32306" s="4" t="s">
        <v>10</v>
      </c>
      <c r="H32306" s="4" t="s">
        <v>10</v>
      </c>
    </row>
    <row r="32307" spans="1:15">
      <c r="A32307" t="n">
        <v>258324</v>
      </c>
      <c r="B32307" s="56" t="n">
        <v>60</v>
      </c>
      <c r="C32307" s="7" t="n">
        <v>5700</v>
      </c>
      <c r="D32307" s="7" t="n">
        <v>0</v>
      </c>
      <c r="E32307" s="7" t="n">
        <v>-30</v>
      </c>
      <c r="F32307" s="7" t="n">
        <v>0</v>
      </c>
      <c r="G32307" s="7" t="n">
        <v>1000</v>
      </c>
      <c r="H32307" s="7" t="n">
        <v>0</v>
      </c>
    </row>
    <row r="32308" spans="1:15">
      <c r="A32308" t="s">
        <v>4</v>
      </c>
      <c r="B32308" s="4" t="s">
        <v>5</v>
      </c>
      <c r="C32308" s="4" t="s">
        <v>10</v>
      </c>
    </row>
    <row r="32309" spans="1:15">
      <c r="A32309" t="n">
        <v>258343</v>
      </c>
      <c r="B32309" s="35" t="n">
        <v>16</v>
      </c>
      <c r="C32309" s="7" t="n">
        <v>300</v>
      </c>
    </row>
    <row r="32310" spans="1:15">
      <c r="A32310" t="s">
        <v>4</v>
      </c>
      <c r="B32310" s="4" t="s">
        <v>5</v>
      </c>
      <c r="C32310" s="4" t="s">
        <v>13</v>
      </c>
      <c r="D32310" s="4" t="s">
        <v>10</v>
      </c>
      <c r="E32310" s="4" t="s">
        <v>6</v>
      </c>
    </row>
    <row r="32311" spans="1:15">
      <c r="A32311" t="n">
        <v>258346</v>
      </c>
      <c r="B32311" s="40" t="n">
        <v>51</v>
      </c>
      <c r="C32311" s="7" t="n">
        <v>4</v>
      </c>
      <c r="D32311" s="7" t="n">
        <v>5700</v>
      </c>
      <c r="E32311" s="7" t="s">
        <v>521</v>
      </c>
    </row>
    <row r="32312" spans="1:15">
      <c r="A32312" t="s">
        <v>4</v>
      </c>
      <c r="B32312" s="4" t="s">
        <v>5</v>
      </c>
      <c r="C32312" s="4" t="s">
        <v>10</v>
      </c>
    </row>
    <row r="32313" spans="1:15">
      <c r="A32313" t="n">
        <v>258360</v>
      </c>
      <c r="B32313" s="35" t="n">
        <v>16</v>
      </c>
      <c r="C32313" s="7" t="n">
        <v>0</v>
      </c>
    </row>
    <row r="32314" spans="1:15">
      <c r="A32314" t="s">
        <v>4</v>
      </c>
      <c r="B32314" s="4" t="s">
        <v>5</v>
      </c>
      <c r="C32314" s="4" t="s">
        <v>10</v>
      </c>
      <c r="D32314" s="4" t="s">
        <v>72</v>
      </c>
      <c r="E32314" s="4" t="s">
        <v>13</v>
      </c>
      <c r="F32314" s="4" t="s">
        <v>13</v>
      </c>
      <c r="G32314" s="4" t="s">
        <v>72</v>
      </c>
      <c r="H32314" s="4" t="s">
        <v>13</v>
      </c>
      <c r="I32314" s="4" t="s">
        <v>13</v>
      </c>
    </row>
    <row r="32315" spans="1:15">
      <c r="A32315" t="n">
        <v>258363</v>
      </c>
      <c r="B32315" s="52" t="n">
        <v>26</v>
      </c>
      <c r="C32315" s="7" t="n">
        <v>5700</v>
      </c>
      <c r="D32315" s="7" t="s">
        <v>1800</v>
      </c>
      <c r="E32315" s="7" t="n">
        <v>2</v>
      </c>
      <c r="F32315" s="7" t="n">
        <v>3</v>
      </c>
      <c r="G32315" s="7" t="s">
        <v>1801</v>
      </c>
      <c r="H32315" s="7" t="n">
        <v>2</v>
      </c>
      <c r="I32315" s="7" t="n">
        <v>0</v>
      </c>
    </row>
    <row r="32316" spans="1:15">
      <c r="A32316" t="s">
        <v>4</v>
      </c>
      <c r="B32316" s="4" t="s">
        <v>5</v>
      </c>
    </row>
    <row r="32317" spans="1:15">
      <c r="A32317" t="n">
        <v>258499</v>
      </c>
      <c r="B32317" s="53" t="n">
        <v>28</v>
      </c>
    </row>
    <row r="32318" spans="1:15">
      <c r="A32318" t="s">
        <v>4</v>
      </c>
      <c r="B32318" s="4" t="s">
        <v>5</v>
      </c>
      <c r="C32318" s="4" t="s">
        <v>13</v>
      </c>
      <c r="D32318" s="4" t="s">
        <v>10</v>
      </c>
      <c r="E32318" s="4" t="s">
        <v>6</v>
      </c>
    </row>
    <row r="32319" spans="1:15">
      <c r="A32319" t="n">
        <v>258500</v>
      </c>
      <c r="B32319" s="40" t="n">
        <v>51</v>
      </c>
      <c r="C32319" s="7" t="n">
        <v>4</v>
      </c>
      <c r="D32319" s="7" t="n">
        <v>0</v>
      </c>
      <c r="E32319" s="7" t="s">
        <v>1802</v>
      </c>
    </row>
    <row r="32320" spans="1:15">
      <c r="A32320" t="s">
        <v>4</v>
      </c>
      <c r="B32320" s="4" t="s">
        <v>5</v>
      </c>
      <c r="C32320" s="4" t="s">
        <v>10</v>
      </c>
    </row>
    <row r="32321" spans="1:9">
      <c r="A32321" t="n">
        <v>258515</v>
      </c>
      <c r="B32321" s="35" t="n">
        <v>16</v>
      </c>
      <c r="C32321" s="7" t="n">
        <v>0</v>
      </c>
    </row>
    <row r="32322" spans="1:9">
      <c r="A32322" t="s">
        <v>4</v>
      </c>
      <c r="B32322" s="4" t="s">
        <v>5</v>
      </c>
      <c r="C32322" s="4" t="s">
        <v>10</v>
      </c>
      <c r="D32322" s="4" t="s">
        <v>72</v>
      </c>
      <c r="E32322" s="4" t="s">
        <v>13</v>
      </c>
      <c r="F32322" s="4" t="s">
        <v>13</v>
      </c>
      <c r="G32322" s="4" t="s">
        <v>72</v>
      </c>
      <c r="H32322" s="4" t="s">
        <v>13</v>
      </c>
      <c r="I32322" s="4" t="s">
        <v>13</v>
      </c>
    </row>
    <row r="32323" spans="1:9">
      <c r="A32323" t="n">
        <v>258518</v>
      </c>
      <c r="B32323" s="52" t="n">
        <v>26</v>
      </c>
      <c r="C32323" s="7" t="n">
        <v>0</v>
      </c>
      <c r="D32323" s="7" t="s">
        <v>1803</v>
      </c>
      <c r="E32323" s="7" t="n">
        <v>2</v>
      </c>
      <c r="F32323" s="7" t="n">
        <v>3</v>
      </c>
      <c r="G32323" s="7" t="s">
        <v>1804</v>
      </c>
      <c r="H32323" s="7" t="n">
        <v>2</v>
      </c>
      <c r="I32323" s="7" t="n">
        <v>0</v>
      </c>
    </row>
    <row r="32324" spans="1:9">
      <c r="A32324" t="s">
        <v>4</v>
      </c>
      <c r="B32324" s="4" t="s">
        <v>5</v>
      </c>
    </row>
    <row r="32325" spans="1:9">
      <c r="A32325" t="n">
        <v>258595</v>
      </c>
      <c r="B32325" s="53" t="n">
        <v>28</v>
      </c>
    </row>
    <row r="32326" spans="1:9">
      <c r="A32326" t="s">
        <v>4</v>
      </c>
      <c r="B32326" s="4" t="s">
        <v>5</v>
      </c>
      <c r="C32326" s="4" t="s">
        <v>20</v>
      </c>
    </row>
    <row r="32327" spans="1:9">
      <c r="A32327" t="n">
        <v>258596</v>
      </c>
      <c r="B32327" s="17" t="n">
        <v>3</v>
      </c>
      <c r="C32327" s="11" t="n">
        <f t="normal" ca="1">A32353</f>
        <v>0</v>
      </c>
    </row>
    <row r="32328" spans="1:9">
      <c r="A32328" t="s">
        <v>4</v>
      </c>
      <c r="B32328" s="4" t="s">
        <v>5</v>
      </c>
      <c r="C32328" s="4" t="s">
        <v>13</v>
      </c>
      <c r="D32328" s="4" t="s">
        <v>10</v>
      </c>
      <c r="E32328" s="4" t="s">
        <v>6</v>
      </c>
    </row>
    <row r="32329" spans="1:9">
      <c r="A32329" t="n">
        <v>258601</v>
      </c>
      <c r="B32329" s="40" t="n">
        <v>51</v>
      </c>
      <c r="C32329" s="7" t="n">
        <v>4</v>
      </c>
      <c r="D32329" s="7" t="n">
        <v>5700</v>
      </c>
      <c r="E32329" s="7" t="s">
        <v>882</v>
      </c>
    </row>
    <row r="32330" spans="1:9">
      <c r="A32330" t="s">
        <v>4</v>
      </c>
      <c r="B32330" s="4" t="s">
        <v>5</v>
      </c>
      <c r="C32330" s="4" t="s">
        <v>10</v>
      </c>
    </row>
    <row r="32331" spans="1:9">
      <c r="A32331" t="n">
        <v>258614</v>
      </c>
      <c r="B32331" s="35" t="n">
        <v>16</v>
      </c>
      <c r="C32331" s="7" t="n">
        <v>0</v>
      </c>
    </row>
    <row r="32332" spans="1:9">
      <c r="A32332" t="s">
        <v>4</v>
      </c>
      <c r="B32332" s="4" t="s">
        <v>5</v>
      </c>
      <c r="C32332" s="4" t="s">
        <v>10</v>
      </c>
      <c r="D32332" s="4" t="s">
        <v>72</v>
      </c>
      <c r="E32332" s="4" t="s">
        <v>13</v>
      </c>
      <c r="F32332" s="4" t="s">
        <v>13</v>
      </c>
    </row>
    <row r="32333" spans="1:9">
      <c r="A32333" t="n">
        <v>258617</v>
      </c>
      <c r="B32333" s="52" t="n">
        <v>26</v>
      </c>
      <c r="C32333" s="7" t="n">
        <v>5700</v>
      </c>
      <c r="D32333" s="7" t="s">
        <v>1800</v>
      </c>
      <c r="E32333" s="7" t="n">
        <v>2</v>
      </c>
      <c r="F32333" s="7" t="n">
        <v>0</v>
      </c>
    </row>
    <row r="32334" spans="1:9">
      <c r="A32334" t="s">
        <v>4</v>
      </c>
      <c r="B32334" s="4" t="s">
        <v>5</v>
      </c>
    </row>
    <row r="32335" spans="1:9">
      <c r="A32335" t="n">
        <v>258676</v>
      </c>
      <c r="B32335" s="53" t="n">
        <v>28</v>
      </c>
    </row>
    <row r="32336" spans="1:9">
      <c r="A32336" t="s">
        <v>4</v>
      </c>
      <c r="B32336" s="4" t="s">
        <v>5</v>
      </c>
      <c r="C32336" s="4" t="s">
        <v>13</v>
      </c>
      <c r="D32336" s="4" t="s">
        <v>10</v>
      </c>
      <c r="E32336" s="4" t="s">
        <v>6</v>
      </c>
    </row>
    <row r="32337" spans="1:9">
      <c r="A32337" t="n">
        <v>258677</v>
      </c>
      <c r="B32337" s="40" t="n">
        <v>51</v>
      </c>
      <c r="C32337" s="7" t="n">
        <v>4</v>
      </c>
      <c r="D32337" s="7" t="n">
        <v>5701</v>
      </c>
      <c r="E32337" s="7" t="s">
        <v>521</v>
      </c>
    </row>
    <row r="32338" spans="1:9">
      <c r="A32338" t="s">
        <v>4</v>
      </c>
      <c r="B32338" s="4" t="s">
        <v>5</v>
      </c>
      <c r="C32338" s="4" t="s">
        <v>10</v>
      </c>
    </row>
    <row r="32339" spans="1:9">
      <c r="A32339" t="n">
        <v>258691</v>
      </c>
      <c r="B32339" s="35" t="n">
        <v>16</v>
      </c>
      <c r="C32339" s="7" t="n">
        <v>0</v>
      </c>
    </row>
    <row r="32340" spans="1:9">
      <c r="A32340" t="s">
        <v>4</v>
      </c>
      <c r="B32340" s="4" t="s">
        <v>5</v>
      </c>
      <c r="C32340" s="4" t="s">
        <v>10</v>
      </c>
      <c r="D32340" s="4" t="s">
        <v>72</v>
      </c>
      <c r="E32340" s="4" t="s">
        <v>13</v>
      </c>
      <c r="F32340" s="4" t="s">
        <v>13</v>
      </c>
    </row>
    <row r="32341" spans="1:9">
      <c r="A32341" t="n">
        <v>258694</v>
      </c>
      <c r="B32341" s="52" t="n">
        <v>26</v>
      </c>
      <c r="C32341" s="7" t="n">
        <v>5701</v>
      </c>
      <c r="D32341" s="7" t="s">
        <v>1805</v>
      </c>
      <c r="E32341" s="7" t="n">
        <v>2</v>
      </c>
      <c r="F32341" s="7" t="n">
        <v>0</v>
      </c>
    </row>
    <row r="32342" spans="1:9">
      <c r="A32342" t="s">
        <v>4</v>
      </c>
      <c r="B32342" s="4" t="s">
        <v>5</v>
      </c>
    </row>
    <row r="32343" spans="1:9">
      <c r="A32343" t="n">
        <v>258741</v>
      </c>
      <c r="B32343" s="53" t="n">
        <v>28</v>
      </c>
    </row>
    <row r="32344" spans="1:9">
      <c r="A32344" t="s">
        <v>4</v>
      </c>
      <c r="B32344" s="4" t="s">
        <v>5</v>
      </c>
      <c r="C32344" s="4" t="s">
        <v>13</v>
      </c>
      <c r="D32344" s="4" t="s">
        <v>10</v>
      </c>
      <c r="E32344" s="4" t="s">
        <v>6</v>
      </c>
    </row>
    <row r="32345" spans="1:9">
      <c r="A32345" t="n">
        <v>258742</v>
      </c>
      <c r="B32345" s="40" t="n">
        <v>51</v>
      </c>
      <c r="C32345" s="7" t="n">
        <v>4</v>
      </c>
      <c r="D32345" s="7" t="n">
        <v>0</v>
      </c>
      <c r="E32345" s="7" t="s">
        <v>1806</v>
      </c>
    </row>
    <row r="32346" spans="1:9">
      <c r="A32346" t="s">
        <v>4</v>
      </c>
      <c r="B32346" s="4" t="s">
        <v>5</v>
      </c>
      <c r="C32346" s="4" t="s">
        <v>10</v>
      </c>
    </row>
    <row r="32347" spans="1:9">
      <c r="A32347" t="n">
        <v>258756</v>
      </c>
      <c r="B32347" s="35" t="n">
        <v>16</v>
      </c>
      <c r="C32347" s="7" t="n">
        <v>0</v>
      </c>
    </row>
    <row r="32348" spans="1:9">
      <c r="A32348" t="s">
        <v>4</v>
      </c>
      <c r="B32348" s="4" t="s">
        <v>5</v>
      </c>
      <c r="C32348" s="4" t="s">
        <v>10</v>
      </c>
      <c r="D32348" s="4" t="s">
        <v>72</v>
      </c>
      <c r="E32348" s="4" t="s">
        <v>13</v>
      </c>
      <c r="F32348" s="4" t="s">
        <v>13</v>
      </c>
    </row>
    <row r="32349" spans="1:9">
      <c r="A32349" t="n">
        <v>258759</v>
      </c>
      <c r="B32349" s="52" t="n">
        <v>26</v>
      </c>
      <c r="C32349" s="7" t="n">
        <v>0</v>
      </c>
      <c r="D32349" s="7" t="s">
        <v>1807</v>
      </c>
      <c r="E32349" s="7" t="n">
        <v>2</v>
      </c>
      <c r="F32349" s="7" t="n">
        <v>0</v>
      </c>
    </row>
    <row r="32350" spans="1:9">
      <c r="A32350" t="s">
        <v>4</v>
      </c>
      <c r="B32350" s="4" t="s">
        <v>5</v>
      </c>
    </row>
    <row r="32351" spans="1:9">
      <c r="A32351" t="n">
        <v>258786</v>
      </c>
      <c r="B32351" s="53" t="n">
        <v>28</v>
      </c>
    </row>
    <row r="32352" spans="1:9">
      <c r="A32352" t="s">
        <v>4</v>
      </c>
      <c r="B32352" s="4" t="s">
        <v>5</v>
      </c>
      <c r="C32352" s="4" t="s">
        <v>13</v>
      </c>
      <c r="D32352" s="4" t="s">
        <v>10</v>
      </c>
      <c r="E32352" s="4" t="s">
        <v>22</v>
      </c>
    </row>
    <row r="32353" spans="1:6">
      <c r="A32353" t="n">
        <v>258787</v>
      </c>
      <c r="B32353" s="28" t="n">
        <v>58</v>
      </c>
      <c r="C32353" s="7" t="n">
        <v>0</v>
      </c>
      <c r="D32353" s="7" t="n">
        <v>300</v>
      </c>
      <c r="E32353" s="7" t="n">
        <v>0.300000011920929</v>
      </c>
    </row>
    <row r="32354" spans="1:6">
      <c r="A32354" t="s">
        <v>4</v>
      </c>
      <c r="B32354" s="4" t="s">
        <v>5</v>
      </c>
      <c r="C32354" s="4" t="s">
        <v>13</v>
      </c>
      <c r="D32354" s="4" t="s">
        <v>10</v>
      </c>
    </row>
    <row r="32355" spans="1:6">
      <c r="A32355" t="n">
        <v>258795</v>
      </c>
      <c r="B32355" s="28" t="n">
        <v>58</v>
      </c>
      <c r="C32355" s="7" t="n">
        <v>255</v>
      </c>
      <c r="D32355" s="7" t="n">
        <v>0</v>
      </c>
    </row>
    <row r="32356" spans="1:6">
      <c r="A32356" t="s">
        <v>4</v>
      </c>
      <c r="B32356" s="4" t="s">
        <v>5</v>
      </c>
      <c r="C32356" s="4" t="s">
        <v>13</v>
      </c>
      <c r="D32356" s="4" t="s">
        <v>13</v>
      </c>
      <c r="E32356" s="4" t="s">
        <v>9</v>
      </c>
      <c r="F32356" s="4" t="s">
        <v>13</v>
      </c>
      <c r="G32356" s="4" t="s">
        <v>13</v>
      </c>
    </row>
    <row r="32357" spans="1:6">
      <c r="A32357" t="n">
        <v>258799</v>
      </c>
      <c r="B32357" s="31" t="n">
        <v>18</v>
      </c>
      <c r="C32357" s="7" t="n">
        <v>0</v>
      </c>
      <c r="D32357" s="7" t="n">
        <v>0</v>
      </c>
      <c r="E32357" s="7" t="n">
        <v>0</v>
      </c>
      <c r="F32357" s="7" t="n">
        <v>19</v>
      </c>
      <c r="G32357" s="7" t="n">
        <v>1</v>
      </c>
    </row>
    <row r="32358" spans="1:6">
      <c r="A32358" t="s">
        <v>4</v>
      </c>
      <c r="B32358" s="4" t="s">
        <v>5</v>
      </c>
      <c r="C32358" s="4" t="s">
        <v>13</v>
      </c>
      <c r="D32358" s="4" t="s">
        <v>13</v>
      </c>
      <c r="E32358" s="4" t="s">
        <v>10</v>
      </c>
      <c r="F32358" s="4" t="s">
        <v>22</v>
      </c>
    </row>
    <row r="32359" spans="1:6">
      <c r="A32359" t="n">
        <v>258808</v>
      </c>
      <c r="B32359" s="32" t="n">
        <v>107</v>
      </c>
      <c r="C32359" s="7" t="n">
        <v>0</v>
      </c>
      <c r="D32359" s="7" t="n">
        <v>0</v>
      </c>
      <c r="E32359" s="7" t="n">
        <v>0</v>
      </c>
      <c r="F32359" s="7" t="n">
        <v>32</v>
      </c>
    </row>
    <row r="32360" spans="1:6">
      <c r="A32360" t="s">
        <v>4</v>
      </c>
      <c r="B32360" s="4" t="s">
        <v>5</v>
      </c>
      <c r="C32360" s="4" t="s">
        <v>13</v>
      </c>
      <c r="D32360" s="4" t="s">
        <v>13</v>
      </c>
      <c r="E32360" s="4" t="s">
        <v>6</v>
      </c>
      <c r="F32360" s="4" t="s">
        <v>10</v>
      </c>
    </row>
    <row r="32361" spans="1:6">
      <c r="A32361" t="n">
        <v>258817</v>
      </c>
      <c r="B32361" s="32" t="n">
        <v>107</v>
      </c>
      <c r="C32361" s="7" t="n">
        <v>1</v>
      </c>
      <c r="D32361" s="7" t="n">
        <v>0</v>
      </c>
      <c r="E32361" s="7" t="s">
        <v>1808</v>
      </c>
      <c r="F32361" s="7" t="n">
        <v>1</v>
      </c>
    </row>
    <row r="32362" spans="1:6">
      <c r="A32362" t="s">
        <v>4</v>
      </c>
      <c r="B32362" s="4" t="s">
        <v>5</v>
      </c>
      <c r="C32362" s="4" t="s">
        <v>13</v>
      </c>
      <c r="D32362" s="4" t="s">
        <v>13</v>
      </c>
      <c r="E32362" s="4" t="s">
        <v>6</v>
      </c>
      <c r="F32362" s="4" t="s">
        <v>10</v>
      </c>
    </row>
    <row r="32363" spans="1:6">
      <c r="A32363" t="n">
        <v>258836</v>
      </c>
      <c r="B32363" s="32" t="n">
        <v>107</v>
      </c>
      <c r="C32363" s="7" t="n">
        <v>1</v>
      </c>
      <c r="D32363" s="7" t="n">
        <v>0</v>
      </c>
      <c r="E32363" s="7" t="s">
        <v>1809</v>
      </c>
      <c r="F32363" s="7" t="n">
        <v>2</v>
      </c>
    </row>
    <row r="32364" spans="1:6">
      <c r="A32364" t="s">
        <v>4</v>
      </c>
      <c r="B32364" s="4" t="s">
        <v>5</v>
      </c>
      <c r="C32364" s="4" t="s">
        <v>13</v>
      </c>
      <c r="D32364" s="4" t="s">
        <v>13</v>
      </c>
      <c r="E32364" s="4" t="s">
        <v>13</v>
      </c>
      <c r="F32364" s="4" t="s">
        <v>10</v>
      </c>
      <c r="G32364" s="4" t="s">
        <v>10</v>
      </c>
      <c r="H32364" s="4" t="s">
        <v>13</v>
      </c>
    </row>
    <row r="32365" spans="1:6">
      <c r="A32365" t="n">
        <v>258856</v>
      </c>
      <c r="B32365" s="32" t="n">
        <v>107</v>
      </c>
      <c r="C32365" s="7" t="n">
        <v>2</v>
      </c>
      <c r="D32365" s="7" t="n">
        <v>0</v>
      </c>
      <c r="E32365" s="7" t="n">
        <v>1</v>
      </c>
      <c r="F32365" s="7" t="n">
        <v>65535</v>
      </c>
      <c r="G32365" s="7" t="n">
        <v>65535</v>
      </c>
      <c r="H32365" s="7" t="n">
        <v>0</v>
      </c>
    </row>
    <row r="32366" spans="1:6">
      <c r="A32366" t="s">
        <v>4</v>
      </c>
      <c r="B32366" s="4" t="s">
        <v>5</v>
      </c>
      <c r="C32366" s="4" t="s">
        <v>13</v>
      </c>
      <c r="D32366" s="4" t="s">
        <v>13</v>
      </c>
      <c r="E32366" s="4" t="s">
        <v>13</v>
      </c>
    </row>
    <row r="32367" spans="1:6">
      <c r="A32367" t="n">
        <v>258865</v>
      </c>
      <c r="B32367" s="32" t="n">
        <v>107</v>
      </c>
      <c r="C32367" s="7" t="n">
        <v>4</v>
      </c>
      <c r="D32367" s="7" t="n">
        <v>0</v>
      </c>
      <c r="E32367" s="7" t="n">
        <v>0</v>
      </c>
    </row>
    <row r="32368" spans="1:6">
      <c r="A32368" t="s">
        <v>4</v>
      </c>
      <c r="B32368" s="4" t="s">
        <v>5</v>
      </c>
      <c r="C32368" s="4" t="s">
        <v>13</v>
      </c>
      <c r="D32368" s="4" t="s">
        <v>13</v>
      </c>
    </row>
    <row r="32369" spans="1:8">
      <c r="A32369" t="n">
        <v>258869</v>
      </c>
      <c r="B32369" s="32" t="n">
        <v>107</v>
      </c>
      <c r="C32369" s="7" t="n">
        <v>3</v>
      </c>
      <c r="D32369" s="7" t="n">
        <v>0</v>
      </c>
    </row>
    <row r="32370" spans="1:8">
      <c r="A32370" t="s">
        <v>4</v>
      </c>
      <c r="B32370" s="4" t="s">
        <v>5</v>
      </c>
      <c r="C32370" s="4" t="s">
        <v>13</v>
      </c>
      <c r="D32370" s="4" t="s">
        <v>10</v>
      </c>
      <c r="E32370" s="4" t="s">
        <v>22</v>
      </c>
    </row>
    <row r="32371" spans="1:8">
      <c r="A32371" t="n">
        <v>258872</v>
      </c>
      <c r="B32371" s="28" t="n">
        <v>58</v>
      </c>
      <c r="C32371" s="7" t="n">
        <v>100</v>
      </c>
      <c r="D32371" s="7" t="n">
        <v>300</v>
      </c>
      <c r="E32371" s="7" t="n">
        <v>0.300000011920929</v>
      </c>
    </row>
    <row r="32372" spans="1:8">
      <c r="A32372" t="s">
        <v>4</v>
      </c>
      <c r="B32372" s="4" t="s">
        <v>5</v>
      </c>
      <c r="C32372" s="4" t="s">
        <v>13</v>
      </c>
      <c r="D32372" s="4" t="s">
        <v>10</v>
      </c>
    </row>
    <row r="32373" spans="1:8">
      <c r="A32373" t="n">
        <v>258880</v>
      </c>
      <c r="B32373" s="28" t="n">
        <v>58</v>
      </c>
      <c r="C32373" s="7" t="n">
        <v>255</v>
      </c>
      <c r="D32373" s="7" t="n">
        <v>0</v>
      </c>
    </row>
    <row r="32374" spans="1:8">
      <c r="A32374" t="s">
        <v>4</v>
      </c>
      <c r="B32374" s="4" t="s">
        <v>5</v>
      </c>
      <c r="C32374" s="4" t="s">
        <v>13</v>
      </c>
      <c r="D32374" s="4" t="s">
        <v>13</v>
      </c>
      <c r="E32374" s="4" t="s">
        <v>13</v>
      </c>
      <c r="F32374" s="4" t="s">
        <v>9</v>
      </c>
      <c r="G32374" s="4" t="s">
        <v>13</v>
      </c>
      <c r="H32374" s="4" t="s">
        <v>13</v>
      </c>
      <c r="I32374" s="4" t="s">
        <v>20</v>
      </c>
    </row>
    <row r="32375" spans="1:8">
      <c r="A32375" t="n">
        <v>258884</v>
      </c>
      <c r="B32375" s="10" t="n">
        <v>5</v>
      </c>
      <c r="C32375" s="7" t="n">
        <v>35</v>
      </c>
      <c r="D32375" s="7" t="n">
        <v>0</v>
      </c>
      <c r="E32375" s="7" t="n">
        <v>0</v>
      </c>
      <c r="F32375" s="7" t="n">
        <v>1</v>
      </c>
      <c r="G32375" s="7" t="n">
        <v>2</v>
      </c>
      <c r="H32375" s="7" t="n">
        <v>1</v>
      </c>
      <c r="I32375" s="11" t="n">
        <f t="normal" ca="1">A32507</f>
        <v>0</v>
      </c>
    </row>
    <row r="32376" spans="1:8">
      <c r="A32376" t="s">
        <v>4</v>
      </c>
      <c r="B32376" s="4" t="s">
        <v>5</v>
      </c>
      <c r="C32376" s="4" t="s">
        <v>13</v>
      </c>
      <c r="D32376" s="4" t="s">
        <v>10</v>
      </c>
      <c r="E32376" s="4" t="s">
        <v>6</v>
      </c>
    </row>
    <row r="32377" spans="1:8">
      <c r="A32377" t="n">
        <v>258898</v>
      </c>
      <c r="B32377" s="40" t="n">
        <v>51</v>
      </c>
      <c r="C32377" s="7" t="n">
        <v>4</v>
      </c>
      <c r="D32377" s="7" t="n">
        <v>0</v>
      </c>
      <c r="E32377" s="7" t="s">
        <v>1810</v>
      </c>
    </row>
    <row r="32378" spans="1:8">
      <c r="A32378" t="s">
        <v>4</v>
      </c>
      <c r="B32378" s="4" t="s">
        <v>5</v>
      </c>
      <c r="C32378" s="4" t="s">
        <v>10</v>
      </c>
    </row>
    <row r="32379" spans="1:8">
      <c r="A32379" t="n">
        <v>258913</v>
      </c>
      <c r="B32379" s="35" t="n">
        <v>16</v>
      </c>
      <c r="C32379" s="7" t="n">
        <v>0</v>
      </c>
    </row>
    <row r="32380" spans="1:8">
      <c r="A32380" t="s">
        <v>4</v>
      </c>
      <c r="B32380" s="4" t="s">
        <v>5</v>
      </c>
      <c r="C32380" s="4" t="s">
        <v>10</v>
      </c>
      <c r="D32380" s="4" t="s">
        <v>72</v>
      </c>
      <c r="E32380" s="4" t="s">
        <v>13</v>
      </c>
      <c r="F32380" s="4" t="s">
        <v>13</v>
      </c>
      <c r="G32380" s="4" t="s">
        <v>72</v>
      </c>
      <c r="H32380" s="4" t="s">
        <v>13</v>
      </c>
      <c r="I32380" s="4" t="s">
        <v>13</v>
      </c>
    </row>
    <row r="32381" spans="1:8">
      <c r="A32381" t="n">
        <v>258916</v>
      </c>
      <c r="B32381" s="52" t="n">
        <v>26</v>
      </c>
      <c r="C32381" s="7" t="n">
        <v>0</v>
      </c>
      <c r="D32381" s="7" t="s">
        <v>1811</v>
      </c>
      <c r="E32381" s="7" t="n">
        <v>2</v>
      </c>
      <c r="F32381" s="7" t="n">
        <v>3</v>
      </c>
      <c r="G32381" s="7" t="s">
        <v>1812</v>
      </c>
      <c r="H32381" s="7" t="n">
        <v>2</v>
      </c>
      <c r="I32381" s="7" t="n">
        <v>0</v>
      </c>
    </row>
    <row r="32382" spans="1:8">
      <c r="A32382" t="s">
        <v>4</v>
      </c>
      <c r="B32382" s="4" t="s">
        <v>5</v>
      </c>
    </row>
    <row r="32383" spans="1:8">
      <c r="A32383" t="n">
        <v>259044</v>
      </c>
      <c r="B32383" s="53" t="n">
        <v>28</v>
      </c>
    </row>
    <row r="32384" spans="1:8">
      <c r="A32384" t="s">
        <v>4</v>
      </c>
      <c r="B32384" s="4" t="s">
        <v>5</v>
      </c>
      <c r="C32384" s="4" t="s">
        <v>13</v>
      </c>
      <c r="D32384" s="4" t="s">
        <v>10</v>
      </c>
      <c r="E32384" s="4" t="s">
        <v>6</v>
      </c>
      <c r="F32384" s="4" t="s">
        <v>6</v>
      </c>
      <c r="G32384" s="4" t="s">
        <v>6</v>
      </c>
      <c r="H32384" s="4" t="s">
        <v>6</v>
      </c>
    </row>
    <row r="32385" spans="1:9">
      <c r="A32385" t="n">
        <v>259045</v>
      </c>
      <c r="B32385" s="40" t="n">
        <v>51</v>
      </c>
      <c r="C32385" s="7" t="n">
        <v>3</v>
      </c>
      <c r="D32385" s="7" t="n">
        <v>5700</v>
      </c>
      <c r="E32385" s="7" t="s">
        <v>827</v>
      </c>
      <c r="F32385" s="7" t="s">
        <v>828</v>
      </c>
      <c r="G32385" s="7" t="s">
        <v>88</v>
      </c>
      <c r="H32385" s="7" t="s">
        <v>89</v>
      </c>
    </row>
    <row r="32386" spans="1:9">
      <c r="A32386" t="s">
        <v>4</v>
      </c>
      <c r="B32386" s="4" t="s">
        <v>5</v>
      </c>
      <c r="C32386" s="4" t="s">
        <v>13</v>
      </c>
      <c r="D32386" s="4" t="s">
        <v>10</v>
      </c>
      <c r="E32386" s="4" t="s">
        <v>6</v>
      </c>
      <c r="F32386" s="4" t="s">
        <v>6</v>
      </c>
      <c r="G32386" s="4" t="s">
        <v>6</v>
      </c>
      <c r="H32386" s="4" t="s">
        <v>6</v>
      </c>
    </row>
    <row r="32387" spans="1:9">
      <c r="A32387" t="n">
        <v>259074</v>
      </c>
      <c r="B32387" s="40" t="n">
        <v>51</v>
      </c>
      <c r="C32387" s="7" t="n">
        <v>3</v>
      </c>
      <c r="D32387" s="7" t="n">
        <v>5701</v>
      </c>
      <c r="E32387" s="7" t="s">
        <v>827</v>
      </c>
      <c r="F32387" s="7" t="s">
        <v>828</v>
      </c>
      <c r="G32387" s="7" t="s">
        <v>88</v>
      </c>
      <c r="H32387" s="7" t="s">
        <v>89</v>
      </c>
    </row>
    <row r="32388" spans="1:9">
      <c r="A32388" t="s">
        <v>4</v>
      </c>
      <c r="B32388" s="4" t="s">
        <v>5</v>
      </c>
      <c r="C32388" s="4" t="s">
        <v>10</v>
      </c>
      <c r="D32388" s="4" t="s">
        <v>13</v>
      </c>
      <c r="E32388" s="4" t="s">
        <v>22</v>
      </c>
      <c r="F32388" s="4" t="s">
        <v>10</v>
      </c>
    </row>
    <row r="32389" spans="1:9">
      <c r="A32389" t="n">
        <v>259103</v>
      </c>
      <c r="B32389" s="58" t="n">
        <v>59</v>
      </c>
      <c r="C32389" s="7" t="n">
        <v>5700</v>
      </c>
      <c r="D32389" s="7" t="n">
        <v>13</v>
      </c>
      <c r="E32389" s="7" t="n">
        <v>0.150000005960464</v>
      </c>
      <c r="F32389" s="7" t="n">
        <v>0</v>
      </c>
    </row>
    <row r="32390" spans="1:9">
      <c r="A32390" t="s">
        <v>4</v>
      </c>
      <c r="B32390" s="4" t="s">
        <v>5</v>
      </c>
      <c r="C32390" s="4" t="s">
        <v>10</v>
      </c>
      <c r="D32390" s="4" t="s">
        <v>13</v>
      </c>
      <c r="E32390" s="4" t="s">
        <v>22</v>
      </c>
      <c r="F32390" s="4" t="s">
        <v>10</v>
      </c>
    </row>
    <row r="32391" spans="1:9">
      <c r="A32391" t="n">
        <v>259113</v>
      </c>
      <c r="B32391" s="58" t="n">
        <v>59</v>
      </c>
      <c r="C32391" s="7" t="n">
        <v>5701</v>
      </c>
      <c r="D32391" s="7" t="n">
        <v>13</v>
      </c>
      <c r="E32391" s="7" t="n">
        <v>0.150000005960464</v>
      </c>
      <c r="F32391" s="7" t="n">
        <v>0</v>
      </c>
    </row>
    <row r="32392" spans="1:9">
      <c r="A32392" t="s">
        <v>4</v>
      </c>
      <c r="B32392" s="4" t="s">
        <v>5</v>
      </c>
      <c r="C32392" s="4" t="s">
        <v>10</v>
      </c>
    </row>
    <row r="32393" spans="1:9">
      <c r="A32393" t="n">
        <v>259123</v>
      </c>
      <c r="B32393" s="35" t="n">
        <v>16</v>
      </c>
      <c r="C32393" s="7" t="n">
        <v>300</v>
      </c>
    </row>
    <row r="32394" spans="1:9">
      <c r="A32394" t="s">
        <v>4</v>
      </c>
      <c r="B32394" s="4" t="s">
        <v>5</v>
      </c>
      <c r="C32394" s="4" t="s">
        <v>13</v>
      </c>
      <c r="D32394" s="4" t="s">
        <v>10</v>
      </c>
      <c r="E32394" s="4" t="s">
        <v>13</v>
      </c>
      <c r="F32394" s="4" t="s">
        <v>13</v>
      </c>
      <c r="G32394" s="4" t="s">
        <v>20</v>
      </c>
    </row>
    <row r="32395" spans="1:9">
      <c r="A32395" t="n">
        <v>259126</v>
      </c>
      <c r="B32395" s="10" t="n">
        <v>5</v>
      </c>
      <c r="C32395" s="7" t="n">
        <v>30</v>
      </c>
      <c r="D32395" s="7" t="n">
        <v>8715</v>
      </c>
      <c r="E32395" s="7" t="n">
        <v>8</v>
      </c>
      <c r="F32395" s="7" t="n">
        <v>1</v>
      </c>
      <c r="G32395" s="11" t="n">
        <f t="normal" ca="1">A32405</f>
        <v>0</v>
      </c>
    </row>
    <row r="32396" spans="1:9">
      <c r="A32396" t="s">
        <v>4</v>
      </c>
      <c r="B32396" s="4" t="s">
        <v>5</v>
      </c>
      <c r="C32396" s="4" t="s">
        <v>10</v>
      </c>
      <c r="D32396" s="4" t="s">
        <v>22</v>
      </c>
      <c r="E32396" s="4" t="s">
        <v>22</v>
      </c>
      <c r="F32396" s="4" t="s">
        <v>22</v>
      </c>
      <c r="G32396" s="4" t="s">
        <v>10</v>
      </c>
      <c r="H32396" s="4" t="s">
        <v>10</v>
      </c>
    </row>
    <row r="32397" spans="1:9">
      <c r="A32397" t="n">
        <v>259136</v>
      </c>
      <c r="B32397" s="56" t="n">
        <v>60</v>
      </c>
      <c r="C32397" s="7" t="n">
        <v>5700</v>
      </c>
      <c r="D32397" s="7" t="n">
        <v>0</v>
      </c>
      <c r="E32397" s="7" t="n">
        <v>0</v>
      </c>
      <c r="F32397" s="7" t="n">
        <v>0</v>
      </c>
      <c r="G32397" s="7" t="n">
        <v>700</v>
      </c>
      <c r="H32397" s="7" t="n">
        <v>0</v>
      </c>
    </row>
    <row r="32398" spans="1:9">
      <c r="A32398" t="s">
        <v>4</v>
      </c>
      <c r="B32398" s="4" t="s">
        <v>5</v>
      </c>
      <c r="C32398" s="4" t="s">
        <v>10</v>
      </c>
    </row>
    <row r="32399" spans="1:9">
      <c r="A32399" t="n">
        <v>259155</v>
      </c>
      <c r="B32399" s="35" t="n">
        <v>16</v>
      </c>
      <c r="C32399" s="7" t="n">
        <v>100</v>
      </c>
    </row>
    <row r="32400" spans="1:9">
      <c r="A32400" t="s">
        <v>4</v>
      </c>
      <c r="B32400" s="4" t="s">
        <v>5</v>
      </c>
      <c r="C32400" s="4" t="s">
        <v>10</v>
      </c>
      <c r="D32400" s="4" t="s">
        <v>22</v>
      </c>
      <c r="E32400" s="4" t="s">
        <v>22</v>
      </c>
      <c r="F32400" s="4" t="s">
        <v>22</v>
      </c>
      <c r="G32400" s="4" t="s">
        <v>10</v>
      </c>
      <c r="H32400" s="4" t="s">
        <v>10</v>
      </c>
    </row>
    <row r="32401" spans="1:8">
      <c r="A32401" t="n">
        <v>259158</v>
      </c>
      <c r="B32401" s="56" t="n">
        <v>60</v>
      </c>
      <c r="C32401" s="7" t="n">
        <v>5701</v>
      </c>
      <c r="D32401" s="7" t="n">
        <v>0</v>
      </c>
      <c r="E32401" s="7" t="n">
        <v>0</v>
      </c>
      <c r="F32401" s="7" t="n">
        <v>0</v>
      </c>
      <c r="G32401" s="7" t="n">
        <v>700</v>
      </c>
      <c r="H32401" s="7" t="n">
        <v>0</v>
      </c>
    </row>
    <row r="32402" spans="1:8">
      <c r="A32402" t="s">
        <v>4</v>
      </c>
      <c r="B32402" s="4" t="s">
        <v>5</v>
      </c>
      <c r="C32402" s="4" t="s">
        <v>20</v>
      </c>
    </row>
    <row r="32403" spans="1:8">
      <c r="A32403" t="n">
        <v>259177</v>
      </c>
      <c r="B32403" s="17" t="n">
        <v>3</v>
      </c>
      <c r="C32403" s="11" t="n">
        <f t="normal" ca="1">A32419</f>
        <v>0</v>
      </c>
    </row>
    <row r="32404" spans="1:8">
      <c r="A32404" t="s">
        <v>4</v>
      </c>
      <c r="B32404" s="4" t="s">
        <v>5</v>
      </c>
      <c r="C32404" s="4" t="s">
        <v>10</v>
      </c>
      <c r="D32404" s="4" t="s">
        <v>10</v>
      </c>
      <c r="E32404" s="4" t="s">
        <v>10</v>
      </c>
    </row>
    <row r="32405" spans="1:8">
      <c r="A32405" t="n">
        <v>259182</v>
      </c>
      <c r="B32405" s="57" t="n">
        <v>61</v>
      </c>
      <c r="C32405" s="7" t="n">
        <v>5700</v>
      </c>
      <c r="D32405" s="7" t="n">
        <v>0</v>
      </c>
      <c r="E32405" s="7" t="n">
        <v>1000</v>
      </c>
    </row>
    <row r="32406" spans="1:8">
      <c r="A32406" t="s">
        <v>4</v>
      </c>
      <c r="B32406" s="4" t="s">
        <v>5</v>
      </c>
      <c r="C32406" s="4" t="s">
        <v>10</v>
      </c>
      <c r="D32406" s="4" t="s">
        <v>10</v>
      </c>
      <c r="E32406" s="4" t="s">
        <v>10</v>
      </c>
    </row>
    <row r="32407" spans="1:8">
      <c r="A32407" t="n">
        <v>259189</v>
      </c>
      <c r="B32407" s="57" t="n">
        <v>61</v>
      </c>
      <c r="C32407" s="7" t="n">
        <v>5701</v>
      </c>
      <c r="D32407" s="7" t="n">
        <v>0</v>
      </c>
      <c r="E32407" s="7" t="n">
        <v>1000</v>
      </c>
    </row>
    <row r="32408" spans="1:8">
      <c r="A32408" t="s">
        <v>4</v>
      </c>
      <c r="B32408" s="4" t="s">
        <v>5</v>
      </c>
      <c r="C32408" s="4" t="s">
        <v>10</v>
      </c>
      <c r="D32408" s="4" t="s">
        <v>10</v>
      </c>
      <c r="E32408" s="4" t="s">
        <v>22</v>
      </c>
      <c r="F32408" s="4" t="s">
        <v>13</v>
      </c>
    </row>
    <row r="32409" spans="1:8">
      <c r="A32409" t="n">
        <v>259196</v>
      </c>
      <c r="B32409" s="61" t="n">
        <v>53</v>
      </c>
      <c r="C32409" s="7" t="n">
        <v>5700</v>
      </c>
      <c r="D32409" s="7" t="n">
        <v>0</v>
      </c>
      <c r="E32409" s="7" t="n">
        <v>10</v>
      </c>
      <c r="F32409" s="7" t="n">
        <v>0</v>
      </c>
    </row>
    <row r="32410" spans="1:8">
      <c r="A32410" t="s">
        <v>4</v>
      </c>
      <c r="B32410" s="4" t="s">
        <v>5</v>
      </c>
      <c r="C32410" s="4" t="s">
        <v>10</v>
      </c>
    </row>
    <row r="32411" spans="1:8">
      <c r="A32411" t="n">
        <v>259206</v>
      </c>
      <c r="B32411" s="35" t="n">
        <v>16</v>
      </c>
      <c r="C32411" s="7" t="n">
        <v>100</v>
      </c>
    </row>
    <row r="32412" spans="1:8">
      <c r="A32412" t="s">
        <v>4</v>
      </c>
      <c r="B32412" s="4" t="s">
        <v>5</v>
      </c>
      <c r="C32412" s="4" t="s">
        <v>10</v>
      </c>
      <c r="D32412" s="4" t="s">
        <v>10</v>
      </c>
      <c r="E32412" s="4" t="s">
        <v>22</v>
      </c>
      <c r="F32412" s="4" t="s">
        <v>13</v>
      </c>
    </row>
    <row r="32413" spans="1:8">
      <c r="A32413" t="n">
        <v>259209</v>
      </c>
      <c r="B32413" s="61" t="n">
        <v>53</v>
      </c>
      <c r="C32413" s="7" t="n">
        <v>5701</v>
      </c>
      <c r="D32413" s="7" t="n">
        <v>0</v>
      </c>
      <c r="E32413" s="7" t="n">
        <v>10</v>
      </c>
      <c r="F32413" s="7" t="n">
        <v>0</v>
      </c>
    </row>
    <row r="32414" spans="1:8">
      <c r="A32414" t="s">
        <v>4</v>
      </c>
      <c r="B32414" s="4" t="s">
        <v>5</v>
      </c>
      <c r="C32414" s="4" t="s">
        <v>10</v>
      </c>
    </row>
    <row r="32415" spans="1:8">
      <c r="A32415" t="n">
        <v>259219</v>
      </c>
      <c r="B32415" s="60" t="n">
        <v>54</v>
      </c>
      <c r="C32415" s="7" t="n">
        <v>5700</v>
      </c>
    </row>
    <row r="32416" spans="1:8">
      <c r="A32416" t="s">
        <v>4</v>
      </c>
      <c r="B32416" s="4" t="s">
        <v>5</v>
      </c>
      <c r="C32416" s="4" t="s">
        <v>10</v>
      </c>
    </row>
    <row r="32417" spans="1:8">
      <c r="A32417" t="n">
        <v>259222</v>
      </c>
      <c r="B32417" s="60" t="n">
        <v>54</v>
      </c>
      <c r="C32417" s="7" t="n">
        <v>5701</v>
      </c>
    </row>
    <row r="32418" spans="1:8">
      <c r="A32418" t="s">
        <v>4</v>
      </c>
      <c r="B32418" s="4" t="s">
        <v>5</v>
      </c>
      <c r="C32418" s="4" t="s">
        <v>13</v>
      </c>
      <c r="D32418" s="4" t="s">
        <v>10</v>
      </c>
      <c r="E32418" s="4" t="s">
        <v>6</v>
      </c>
    </row>
    <row r="32419" spans="1:8">
      <c r="A32419" t="n">
        <v>259225</v>
      </c>
      <c r="B32419" s="40" t="n">
        <v>51</v>
      </c>
      <c r="C32419" s="7" t="n">
        <v>4</v>
      </c>
      <c r="D32419" s="7" t="n">
        <v>5700</v>
      </c>
      <c r="E32419" s="7" t="s">
        <v>605</v>
      </c>
    </row>
    <row r="32420" spans="1:8">
      <c r="A32420" t="s">
        <v>4</v>
      </c>
      <c r="B32420" s="4" t="s">
        <v>5</v>
      </c>
      <c r="C32420" s="4" t="s">
        <v>10</v>
      </c>
    </row>
    <row r="32421" spans="1:8">
      <c r="A32421" t="n">
        <v>259238</v>
      </c>
      <c r="B32421" s="35" t="n">
        <v>16</v>
      </c>
      <c r="C32421" s="7" t="n">
        <v>0</v>
      </c>
    </row>
    <row r="32422" spans="1:8">
      <c r="A32422" t="s">
        <v>4</v>
      </c>
      <c r="B32422" s="4" t="s">
        <v>5</v>
      </c>
      <c r="C32422" s="4" t="s">
        <v>10</v>
      </c>
      <c r="D32422" s="4" t="s">
        <v>72</v>
      </c>
      <c r="E32422" s="4" t="s">
        <v>13</v>
      </c>
      <c r="F32422" s="4" t="s">
        <v>13</v>
      </c>
    </row>
    <row r="32423" spans="1:8">
      <c r="A32423" t="n">
        <v>259241</v>
      </c>
      <c r="B32423" s="52" t="n">
        <v>26</v>
      </c>
      <c r="C32423" s="7" t="n">
        <v>5700</v>
      </c>
      <c r="D32423" s="7" t="s">
        <v>1813</v>
      </c>
      <c r="E32423" s="7" t="n">
        <v>2</v>
      </c>
      <c r="F32423" s="7" t="n">
        <v>0</v>
      </c>
    </row>
    <row r="32424" spans="1:8">
      <c r="A32424" t="s">
        <v>4</v>
      </c>
      <c r="B32424" s="4" t="s">
        <v>5</v>
      </c>
    </row>
    <row r="32425" spans="1:8">
      <c r="A32425" t="n">
        <v>259259</v>
      </c>
      <c r="B32425" s="53" t="n">
        <v>28</v>
      </c>
    </row>
    <row r="32426" spans="1:8">
      <c r="A32426" t="s">
        <v>4</v>
      </c>
      <c r="B32426" s="4" t="s">
        <v>5</v>
      </c>
      <c r="C32426" s="4" t="s">
        <v>10</v>
      </c>
      <c r="D32426" s="4" t="s">
        <v>13</v>
      </c>
      <c r="E32426" s="4" t="s">
        <v>6</v>
      </c>
      <c r="F32426" s="4" t="s">
        <v>22</v>
      </c>
      <c r="G32426" s="4" t="s">
        <v>22</v>
      </c>
      <c r="H32426" s="4" t="s">
        <v>22</v>
      </c>
    </row>
    <row r="32427" spans="1:8">
      <c r="A32427" t="n">
        <v>259260</v>
      </c>
      <c r="B32427" s="39" t="n">
        <v>48</v>
      </c>
      <c r="C32427" s="7" t="n">
        <v>0</v>
      </c>
      <c r="D32427" s="7" t="n">
        <v>0</v>
      </c>
      <c r="E32427" s="7" t="s">
        <v>1783</v>
      </c>
      <c r="F32427" s="7" t="n">
        <v>-1</v>
      </c>
      <c r="G32427" s="7" t="n">
        <v>1</v>
      </c>
      <c r="H32427" s="7" t="n">
        <v>0</v>
      </c>
    </row>
    <row r="32428" spans="1:8">
      <c r="A32428" t="s">
        <v>4</v>
      </c>
      <c r="B32428" s="4" t="s">
        <v>5</v>
      </c>
      <c r="C32428" s="4" t="s">
        <v>13</v>
      </c>
      <c r="D32428" s="4" t="s">
        <v>10</v>
      </c>
      <c r="E32428" s="4" t="s">
        <v>6</v>
      </c>
    </row>
    <row r="32429" spans="1:8">
      <c r="A32429" t="n">
        <v>259288</v>
      </c>
      <c r="B32429" s="40" t="n">
        <v>51</v>
      </c>
      <c r="C32429" s="7" t="n">
        <v>4</v>
      </c>
      <c r="D32429" s="7" t="n">
        <v>0</v>
      </c>
      <c r="E32429" s="7" t="s">
        <v>254</v>
      </c>
    </row>
    <row r="32430" spans="1:8">
      <c r="A32430" t="s">
        <v>4</v>
      </c>
      <c r="B32430" s="4" t="s">
        <v>5</v>
      </c>
      <c r="C32430" s="4" t="s">
        <v>10</v>
      </c>
    </row>
    <row r="32431" spans="1:8">
      <c r="A32431" t="n">
        <v>259301</v>
      </c>
      <c r="B32431" s="35" t="n">
        <v>16</v>
      </c>
      <c r="C32431" s="7" t="n">
        <v>0</v>
      </c>
    </row>
    <row r="32432" spans="1:8">
      <c r="A32432" t="s">
        <v>4</v>
      </c>
      <c r="B32432" s="4" t="s">
        <v>5</v>
      </c>
      <c r="C32432" s="4" t="s">
        <v>10</v>
      </c>
      <c r="D32432" s="4" t="s">
        <v>72</v>
      </c>
      <c r="E32432" s="4" t="s">
        <v>13</v>
      </c>
      <c r="F32432" s="4" t="s">
        <v>13</v>
      </c>
      <c r="G32432" s="4" t="s">
        <v>72</v>
      </c>
      <c r="H32432" s="4" t="s">
        <v>13</v>
      </c>
      <c r="I32432" s="4" t="s">
        <v>13</v>
      </c>
      <c r="J32432" s="4" t="s">
        <v>72</v>
      </c>
      <c r="K32432" s="4" t="s">
        <v>13</v>
      </c>
      <c r="L32432" s="4" t="s">
        <v>13</v>
      </c>
    </row>
    <row r="32433" spans="1:12">
      <c r="A32433" t="n">
        <v>259304</v>
      </c>
      <c r="B32433" s="52" t="n">
        <v>26</v>
      </c>
      <c r="C32433" s="7" t="n">
        <v>0</v>
      </c>
      <c r="D32433" s="7" t="s">
        <v>1814</v>
      </c>
      <c r="E32433" s="7" t="n">
        <v>2</v>
      </c>
      <c r="F32433" s="7" t="n">
        <v>3</v>
      </c>
      <c r="G32433" s="7" t="s">
        <v>1815</v>
      </c>
      <c r="H32433" s="7" t="n">
        <v>2</v>
      </c>
      <c r="I32433" s="7" t="n">
        <v>3</v>
      </c>
      <c r="J32433" s="7" t="s">
        <v>1816</v>
      </c>
      <c r="K32433" s="7" t="n">
        <v>2</v>
      </c>
      <c r="L32433" s="7" t="n">
        <v>0</v>
      </c>
    </row>
    <row r="32434" spans="1:12">
      <c r="A32434" t="s">
        <v>4</v>
      </c>
      <c r="B32434" s="4" t="s">
        <v>5</v>
      </c>
    </row>
    <row r="32435" spans="1:12">
      <c r="A32435" t="n">
        <v>259551</v>
      </c>
      <c r="B32435" s="53" t="n">
        <v>28</v>
      </c>
    </row>
    <row r="32436" spans="1:12">
      <c r="A32436" t="s">
        <v>4</v>
      </c>
      <c r="B32436" s="4" t="s">
        <v>5</v>
      </c>
      <c r="C32436" s="4" t="s">
        <v>10</v>
      </c>
      <c r="D32436" s="4" t="s">
        <v>13</v>
      </c>
      <c r="E32436" s="4" t="s">
        <v>13</v>
      </c>
      <c r="F32436" s="4" t="s">
        <v>6</v>
      </c>
    </row>
    <row r="32437" spans="1:12">
      <c r="A32437" t="n">
        <v>259552</v>
      </c>
      <c r="B32437" s="22" t="n">
        <v>20</v>
      </c>
      <c r="C32437" s="7" t="n">
        <v>5700</v>
      </c>
      <c r="D32437" s="7" t="n">
        <v>2</v>
      </c>
      <c r="E32437" s="7" t="n">
        <v>10</v>
      </c>
      <c r="F32437" s="7" t="s">
        <v>937</v>
      </c>
    </row>
    <row r="32438" spans="1:12">
      <c r="A32438" t="s">
        <v>4</v>
      </c>
      <c r="B32438" s="4" t="s">
        <v>5</v>
      </c>
      <c r="C32438" s="4" t="s">
        <v>13</v>
      </c>
      <c r="D32438" s="4" t="s">
        <v>10</v>
      </c>
      <c r="E32438" s="4" t="s">
        <v>6</v>
      </c>
    </row>
    <row r="32439" spans="1:12">
      <c r="A32439" t="n">
        <v>259573</v>
      </c>
      <c r="B32439" s="40" t="n">
        <v>51</v>
      </c>
      <c r="C32439" s="7" t="n">
        <v>4</v>
      </c>
      <c r="D32439" s="7" t="n">
        <v>5700</v>
      </c>
      <c r="E32439" s="7" t="s">
        <v>1290</v>
      </c>
    </row>
    <row r="32440" spans="1:12">
      <c r="A32440" t="s">
        <v>4</v>
      </c>
      <c r="B32440" s="4" t="s">
        <v>5</v>
      </c>
      <c r="C32440" s="4" t="s">
        <v>10</v>
      </c>
    </row>
    <row r="32441" spans="1:12">
      <c r="A32441" t="n">
        <v>259586</v>
      </c>
      <c r="B32441" s="35" t="n">
        <v>16</v>
      </c>
      <c r="C32441" s="7" t="n">
        <v>0</v>
      </c>
    </row>
    <row r="32442" spans="1:12">
      <c r="A32442" t="s">
        <v>4</v>
      </c>
      <c r="B32442" s="4" t="s">
        <v>5</v>
      </c>
      <c r="C32442" s="4" t="s">
        <v>10</v>
      </c>
      <c r="D32442" s="4" t="s">
        <v>72</v>
      </c>
      <c r="E32442" s="4" t="s">
        <v>13</v>
      </c>
      <c r="F32442" s="4" t="s">
        <v>13</v>
      </c>
    </row>
    <row r="32443" spans="1:12">
      <c r="A32443" t="n">
        <v>259589</v>
      </c>
      <c r="B32443" s="52" t="n">
        <v>26</v>
      </c>
      <c r="C32443" s="7" t="n">
        <v>5700</v>
      </c>
      <c r="D32443" s="7" t="s">
        <v>1817</v>
      </c>
      <c r="E32443" s="7" t="n">
        <v>2</v>
      </c>
      <c r="F32443" s="7" t="n">
        <v>0</v>
      </c>
    </row>
    <row r="32444" spans="1:12">
      <c r="A32444" t="s">
        <v>4</v>
      </c>
      <c r="B32444" s="4" t="s">
        <v>5</v>
      </c>
    </row>
    <row r="32445" spans="1:12">
      <c r="A32445" t="n">
        <v>259619</v>
      </c>
      <c r="B32445" s="53" t="n">
        <v>28</v>
      </c>
    </row>
    <row r="32446" spans="1:12">
      <c r="A32446" t="s">
        <v>4</v>
      </c>
      <c r="B32446" s="4" t="s">
        <v>5</v>
      </c>
      <c r="C32446" s="4" t="s">
        <v>13</v>
      </c>
      <c r="D32446" s="4" t="s">
        <v>10</v>
      </c>
      <c r="E32446" s="4" t="s">
        <v>6</v>
      </c>
    </row>
    <row r="32447" spans="1:12">
      <c r="A32447" t="n">
        <v>259620</v>
      </c>
      <c r="B32447" s="40" t="n">
        <v>51</v>
      </c>
      <c r="C32447" s="7" t="n">
        <v>4</v>
      </c>
      <c r="D32447" s="7" t="n">
        <v>5701</v>
      </c>
      <c r="E32447" s="7" t="s">
        <v>521</v>
      </c>
    </row>
    <row r="32448" spans="1:12">
      <c r="A32448" t="s">
        <v>4</v>
      </c>
      <c r="B32448" s="4" t="s">
        <v>5</v>
      </c>
      <c r="C32448" s="4" t="s">
        <v>10</v>
      </c>
    </row>
    <row r="32449" spans="1:12">
      <c r="A32449" t="n">
        <v>259634</v>
      </c>
      <c r="B32449" s="35" t="n">
        <v>16</v>
      </c>
      <c r="C32449" s="7" t="n">
        <v>0</v>
      </c>
    </row>
    <row r="32450" spans="1:12">
      <c r="A32450" t="s">
        <v>4</v>
      </c>
      <c r="B32450" s="4" t="s">
        <v>5</v>
      </c>
      <c r="C32450" s="4" t="s">
        <v>10</v>
      </c>
      <c r="D32450" s="4" t="s">
        <v>72</v>
      </c>
      <c r="E32450" s="4" t="s">
        <v>13</v>
      </c>
      <c r="F32450" s="4" t="s">
        <v>13</v>
      </c>
    </row>
    <row r="32451" spans="1:12">
      <c r="A32451" t="n">
        <v>259637</v>
      </c>
      <c r="B32451" s="52" t="n">
        <v>26</v>
      </c>
      <c r="C32451" s="7" t="n">
        <v>5701</v>
      </c>
      <c r="D32451" s="7" t="s">
        <v>1818</v>
      </c>
      <c r="E32451" s="7" t="n">
        <v>2</v>
      </c>
      <c r="F32451" s="7" t="n">
        <v>0</v>
      </c>
    </row>
    <row r="32452" spans="1:12">
      <c r="A32452" t="s">
        <v>4</v>
      </c>
      <c r="B32452" s="4" t="s">
        <v>5</v>
      </c>
    </row>
    <row r="32453" spans="1:12">
      <c r="A32453" t="n">
        <v>259653</v>
      </c>
      <c r="B32453" s="53" t="n">
        <v>28</v>
      </c>
    </row>
    <row r="32454" spans="1:12">
      <c r="A32454" t="s">
        <v>4</v>
      </c>
      <c r="B32454" s="4" t="s">
        <v>5</v>
      </c>
      <c r="C32454" s="4" t="s">
        <v>10</v>
      </c>
      <c r="D32454" s="4" t="s">
        <v>13</v>
      </c>
    </row>
    <row r="32455" spans="1:12">
      <c r="A32455" t="n">
        <v>259654</v>
      </c>
      <c r="B32455" s="54" t="n">
        <v>89</v>
      </c>
      <c r="C32455" s="7" t="n">
        <v>65533</v>
      </c>
      <c r="D32455" s="7" t="n">
        <v>1</v>
      </c>
    </row>
    <row r="32456" spans="1:12">
      <c r="A32456" t="s">
        <v>4</v>
      </c>
      <c r="B32456" s="4" t="s">
        <v>5</v>
      </c>
      <c r="C32456" s="4" t="s">
        <v>10</v>
      </c>
      <c r="D32456" s="4" t="s">
        <v>13</v>
      </c>
      <c r="E32456" s="4" t="s">
        <v>6</v>
      </c>
      <c r="F32456" s="4" t="s">
        <v>22</v>
      </c>
      <c r="G32456" s="4" t="s">
        <v>22</v>
      </c>
      <c r="H32456" s="4" t="s">
        <v>22</v>
      </c>
    </row>
    <row r="32457" spans="1:12">
      <c r="A32457" t="n">
        <v>259658</v>
      </c>
      <c r="B32457" s="39" t="n">
        <v>48</v>
      </c>
      <c r="C32457" s="7" t="n">
        <v>5701</v>
      </c>
      <c r="D32457" s="7" t="n">
        <v>0</v>
      </c>
      <c r="E32457" s="7" t="s">
        <v>1371</v>
      </c>
      <c r="F32457" s="7" t="n">
        <v>-1</v>
      </c>
      <c r="G32457" s="7" t="n">
        <v>1</v>
      </c>
      <c r="H32457" s="7" t="n">
        <v>0</v>
      </c>
    </row>
    <row r="32458" spans="1:12">
      <c r="A32458" t="s">
        <v>4</v>
      </c>
      <c r="B32458" s="4" t="s">
        <v>5</v>
      </c>
      <c r="C32458" s="4" t="s">
        <v>10</v>
      </c>
    </row>
    <row r="32459" spans="1:12">
      <c r="A32459" t="n">
        <v>259685</v>
      </c>
      <c r="B32459" s="35" t="n">
        <v>16</v>
      </c>
      <c r="C32459" s="7" t="n">
        <v>800</v>
      </c>
    </row>
    <row r="32460" spans="1:12">
      <c r="A32460" t="s">
        <v>4</v>
      </c>
      <c r="B32460" s="4" t="s">
        <v>5</v>
      </c>
      <c r="C32460" s="4" t="s">
        <v>13</v>
      </c>
      <c r="D32460" s="4" t="s">
        <v>10</v>
      </c>
      <c r="E32460" s="4" t="s">
        <v>6</v>
      </c>
    </row>
    <row r="32461" spans="1:12">
      <c r="A32461" t="n">
        <v>259688</v>
      </c>
      <c r="B32461" s="40" t="n">
        <v>51</v>
      </c>
      <c r="C32461" s="7" t="n">
        <v>4</v>
      </c>
      <c r="D32461" s="7" t="n">
        <v>5701</v>
      </c>
      <c r="E32461" s="7" t="s">
        <v>435</v>
      </c>
    </row>
    <row r="32462" spans="1:12">
      <c r="A32462" t="s">
        <v>4</v>
      </c>
      <c r="B32462" s="4" t="s">
        <v>5</v>
      </c>
      <c r="C32462" s="4" t="s">
        <v>10</v>
      </c>
    </row>
    <row r="32463" spans="1:12">
      <c r="A32463" t="n">
        <v>259701</v>
      </c>
      <c r="B32463" s="35" t="n">
        <v>16</v>
      </c>
      <c r="C32463" s="7" t="n">
        <v>0</v>
      </c>
    </row>
    <row r="32464" spans="1:12">
      <c r="A32464" t="s">
        <v>4</v>
      </c>
      <c r="B32464" s="4" t="s">
        <v>5</v>
      </c>
      <c r="C32464" s="4" t="s">
        <v>10</v>
      </c>
      <c r="D32464" s="4" t="s">
        <v>72</v>
      </c>
      <c r="E32464" s="4" t="s">
        <v>13</v>
      </c>
      <c r="F32464" s="4" t="s">
        <v>13</v>
      </c>
    </row>
    <row r="32465" spans="1:8">
      <c r="A32465" t="n">
        <v>259704</v>
      </c>
      <c r="B32465" s="52" t="n">
        <v>26</v>
      </c>
      <c r="C32465" s="7" t="n">
        <v>5701</v>
      </c>
      <c r="D32465" s="7" t="s">
        <v>1819</v>
      </c>
      <c r="E32465" s="7" t="n">
        <v>2</v>
      </c>
      <c r="F32465" s="7" t="n">
        <v>0</v>
      </c>
    </row>
    <row r="32466" spans="1:8">
      <c r="A32466" t="s">
        <v>4</v>
      </c>
      <c r="B32466" s="4" t="s">
        <v>5</v>
      </c>
    </row>
    <row r="32467" spans="1:8">
      <c r="A32467" t="n">
        <v>259761</v>
      </c>
      <c r="B32467" s="53" t="n">
        <v>28</v>
      </c>
    </row>
    <row r="32468" spans="1:8">
      <c r="A32468" t="s">
        <v>4</v>
      </c>
      <c r="B32468" s="4" t="s">
        <v>5</v>
      </c>
      <c r="C32468" s="4" t="s">
        <v>13</v>
      </c>
      <c r="D32468" s="4" t="s">
        <v>10</v>
      </c>
      <c r="E32468" s="4" t="s">
        <v>6</v>
      </c>
    </row>
    <row r="32469" spans="1:8">
      <c r="A32469" t="n">
        <v>259762</v>
      </c>
      <c r="B32469" s="40" t="n">
        <v>51</v>
      </c>
      <c r="C32469" s="7" t="n">
        <v>4</v>
      </c>
      <c r="D32469" s="7" t="n">
        <v>0</v>
      </c>
      <c r="E32469" s="7" t="s">
        <v>536</v>
      </c>
    </row>
    <row r="32470" spans="1:8">
      <c r="A32470" t="s">
        <v>4</v>
      </c>
      <c r="B32470" s="4" t="s">
        <v>5</v>
      </c>
      <c r="C32470" s="4" t="s">
        <v>10</v>
      </c>
    </row>
    <row r="32471" spans="1:8">
      <c r="A32471" t="n">
        <v>259776</v>
      </c>
      <c r="B32471" s="35" t="n">
        <v>16</v>
      </c>
      <c r="C32471" s="7" t="n">
        <v>0</v>
      </c>
    </row>
    <row r="32472" spans="1:8">
      <c r="A32472" t="s">
        <v>4</v>
      </c>
      <c r="B32472" s="4" t="s">
        <v>5</v>
      </c>
      <c r="C32472" s="4" t="s">
        <v>10</v>
      </c>
      <c r="D32472" s="4" t="s">
        <v>72</v>
      </c>
      <c r="E32472" s="4" t="s">
        <v>13</v>
      </c>
      <c r="F32472" s="4" t="s">
        <v>13</v>
      </c>
      <c r="G32472" s="4" t="s">
        <v>72</v>
      </c>
      <c r="H32472" s="4" t="s">
        <v>13</v>
      </c>
      <c r="I32472" s="4" t="s">
        <v>13</v>
      </c>
    </row>
    <row r="32473" spans="1:8">
      <c r="A32473" t="n">
        <v>259779</v>
      </c>
      <c r="B32473" s="52" t="n">
        <v>26</v>
      </c>
      <c r="C32473" s="7" t="n">
        <v>0</v>
      </c>
      <c r="D32473" s="7" t="s">
        <v>1820</v>
      </c>
      <c r="E32473" s="7" t="n">
        <v>2</v>
      </c>
      <c r="F32473" s="7" t="n">
        <v>3</v>
      </c>
      <c r="G32473" s="7" t="s">
        <v>1821</v>
      </c>
      <c r="H32473" s="7" t="n">
        <v>2</v>
      </c>
      <c r="I32473" s="7" t="n">
        <v>0</v>
      </c>
    </row>
    <row r="32474" spans="1:8">
      <c r="A32474" t="s">
        <v>4</v>
      </c>
      <c r="B32474" s="4" t="s">
        <v>5</v>
      </c>
    </row>
    <row r="32475" spans="1:8">
      <c r="A32475" t="n">
        <v>259902</v>
      </c>
      <c r="B32475" s="53" t="n">
        <v>28</v>
      </c>
    </row>
    <row r="32476" spans="1:8">
      <c r="A32476" t="s">
        <v>4</v>
      </c>
      <c r="B32476" s="4" t="s">
        <v>5</v>
      </c>
      <c r="C32476" s="4" t="s">
        <v>13</v>
      </c>
      <c r="D32476" s="4" t="s">
        <v>10</v>
      </c>
      <c r="E32476" s="4" t="s">
        <v>22</v>
      </c>
    </row>
    <row r="32477" spans="1:8">
      <c r="A32477" t="n">
        <v>259903</v>
      </c>
      <c r="B32477" s="28" t="n">
        <v>58</v>
      </c>
      <c r="C32477" s="7" t="n">
        <v>0</v>
      </c>
      <c r="D32477" s="7" t="n">
        <v>300</v>
      </c>
      <c r="E32477" s="7" t="n">
        <v>0.300000011920929</v>
      </c>
    </row>
    <row r="32478" spans="1:8">
      <c r="A32478" t="s">
        <v>4</v>
      </c>
      <c r="B32478" s="4" t="s">
        <v>5</v>
      </c>
      <c r="C32478" s="4" t="s">
        <v>13</v>
      </c>
      <c r="D32478" s="4" t="s">
        <v>10</v>
      </c>
    </row>
    <row r="32479" spans="1:8">
      <c r="A32479" t="n">
        <v>259911</v>
      </c>
      <c r="B32479" s="28" t="n">
        <v>58</v>
      </c>
      <c r="C32479" s="7" t="n">
        <v>255</v>
      </c>
      <c r="D32479" s="7" t="n">
        <v>0</v>
      </c>
    </row>
    <row r="32480" spans="1:8">
      <c r="A32480" t="s">
        <v>4</v>
      </c>
      <c r="B32480" s="4" t="s">
        <v>5</v>
      </c>
      <c r="C32480" s="4" t="s">
        <v>13</v>
      </c>
      <c r="D32480" s="4" t="s">
        <v>10</v>
      </c>
      <c r="E32480" s="4" t="s">
        <v>10</v>
      </c>
      <c r="F32480" s="4" t="s">
        <v>10</v>
      </c>
      <c r="G32480" s="4" t="s">
        <v>10</v>
      </c>
      <c r="H32480" s="4" t="s">
        <v>13</v>
      </c>
    </row>
    <row r="32481" spans="1:9">
      <c r="A32481" t="n">
        <v>259915</v>
      </c>
      <c r="B32481" s="29" t="n">
        <v>25</v>
      </c>
      <c r="C32481" s="7" t="n">
        <v>5</v>
      </c>
      <c r="D32481" s="7" t="n">
        <v>65535</v>
      </c>
      <c r="E32481" s="7" t="n">
        <v>65535</v>
      </c>
      <c r="F32481" s="7" t="n">
        <v>65535</v>
      </c>
      <c r="G32481" s="7" t="n">
        <v>65535</v>
      </c>
      <c r="H32481" s="7" t="n">
        <v>0</v>
      </c>
    </row>
    <row r="32482" spans="1:9">
      <c r="A32482" t="s">
        <v>4</v>
      </c>
      <c r="B32482" s="4" t="s">
        <v>5</v>
      </c>
      <c r="C32482" s="4" t="s">
        <v>13</v>
      </c>
      <c r="D32482" s="4" t="s">
        <v>10</v>
      </c>
      <c r="E32482" s="4" t="s">
        <v>22</v>
      </c>
      <c r="F32482" s="4" t="s">
        <v>10</v>
      </c>
      <c r="G32482" s="4" t="s">
        <v>9</v>
      </c>
      <c r="H32482" s="4" t="s">
        <v>9</v>
      </c>
      <c r="I32482" s="4" t="s">
        <v>10</v>
      </c>
      <c r="J32482" s="4" t="s">
        <v>10</v>
      </c>
      <c r="K32482" s="4" t="s">
        <v>9</v>
      </c>
      <c r="L32482" s="4" t="s">
        <v>9</v>
      </c>
      <c r="M32482" s="4" t="s">
        <v>9</v>
      </c>
      <c r="N32482" s="4" t="s">
        <v>9</v>
      </c>
      <c r="O32482" s="4" t="s">
        <v>6</v>
      </c>
    </row>
    <row r="32483" spans="1:9">
      <c r="A32483" t="n">
        <v>259926</v>
      </c>
      <c r="B32483" s="14" t="n">
        <v>50</v>
      </c>
      <c r="C32483" s="7" t="n">
        <v>0</v>
      </c>
      <c r="D32483" s="7" t="n">
        <v>12100</v>
      </c>
      <c r="E32483" s="7" t="n">
        <v>1</v>
      </c>
      <c r="F32483" s="7" t="n">
        <v>0</v>
      </c>
      <c r="G32483" s="7" t="n">
        <v>0</v>
      </c>
      <c r="H32483" s="7" t="n">
        <v>0</v>
      </c>
      <c r="I32483" s="7" t="n">
        <v>0</v>
      </c>
      <c r="J32483" s="7" t="n">
        <v>65533</v>
      </c>
      <c r="K32483" s="7" t="n">
        <v>0</v>
      </c>
      <c r="L32483" s="7" t="n">
        <v>0</v>
      </c>
      <c r="M32483" s="7" t="n">
        <v>0</v>
      </c>
      <c r="N32483" s="7" t="n">
        <v>0</v>
      </c>
      <c r="O32483" s="7" t="s">
        <v>12</v>
      </c>
    </row>
    <row r="32484" spans="1:9">
      <c r="A32484" t="s">
        <v>4</v>
      </c>
      <c r="B32484" s="4" t="s">
        <v>5</v>
      </c>
      <c r="C32484" s="4" t="s">
        <v>10</v>
      </c>
      <c r="D32484" s="4" t="s">
        <v>13</v>
      </c>
      <c r="E32484" s="4" t="s">
        <v>72</v>
      </c>
      <c r="F32484" s="4" t="s">
        <v>13</v>
      </c>
      <c r="G32484" s="4" t="s">
        <v>13</v>
      </c>
      <c r="H32484" s="4" t="s">
        <v>13</v>
      </c>
    </row>
    <row r="32485" spans="1:9">
      <c r="A32485" t="n">
        <v>259965</v>
      </c>
      <c r="B32485" s="30" t="n">
        <v>24</v>
      </c>
      <c r="C32485" s="7" t="n">
        <v>65533</v>
      </c>
      <c r="D32485" s="7" t="n">
        <v>12</v>
      </c>
      <c r="E32485" s="7" t="s">
        <v>1822</v>
      </c>
      <c r="F32485" s="7" t="n">
        <v>6</v>
      </c>
      <c r="G32485" s="7" t="n">
        <v>2</v>
      </c>
      <c r="H32485" s="7" t="n">
        <v>0</v>
      </c>
    </row>
    <row r="32486" spans="1:9">
      <c r="A32486" t="s">
        <v>4</v>
      </c>
      <c r="B32486" s="4" t="s">
        <v>5</v>
      </c>
    </row>
    <row r="32487" spans="1:9">
      <c r="A32487" t="n">
        <v>260008</v>
      </c>
      <c r="B32487" s="53" t="n">
        <v>28</v>
      </c>
    </row>
    <row r="32488" spans="1:9">
      <c r="A32488" t="s">
        <v>4</v>
      </c>
      <c r="B32488" s="4" t="s">
        <v>5</v>
      </c>
      <c r="C32488" s="4" t="s">
        <v>13</v>
      </c>
    </row>
    <row r="32489" spans="1:9">
      <c r="A32489" t="n">
        <v>260009</v>
      </c>
      <c r="B32489" s="33" t="n">
        <v>27</v>
      </c>
      <c r="C32489" s="7" t="n">
        <v>0</v>
      </c>
    </row>
    <row r="32490" spans="1:9">
      <c r="A32490" t="s">
        <v>4</v>
      </c>
      <c r="B32490" s="4" t="s">
        <v>5</v>
      </c>
      <c r="C32490" s="4" t="s">
        <v>13</v>
      </c>
    </row>
    <row r="32491" spans="1:9">
      <c r="A32491" t="n">
        <v>260011</v>
      </c>
      <c r="B32491" s="33" t="n">
        <v>27</v>
      </c>
      <c r="C32491" s="7" t="n">
        <v>1</v>
      </c>
    </row>
    <row r="32492" spans="1:9">
      <c r="A32492" t="s">
        <v>4</v>
      </c>
      <c r="B32492" s="4" t="s">
        <v>5</v>
      </c>
      <c r="C32492" s="4" t="s">
        <v>13</v>
      </c>
      <c r="D32492" s="4" t="s">
        <v>10</v>
      </c>
      <c r="E32492" s="4" t="s">
        <v>10</v>
      </c>
      <c r="F32492" s="4" t="s">
        <v>10</v>
      </c>
      <c r="G32492" s="4" t="s">
        <v>10</v>
      </c>
      <c r="H32492" s="4" t="s">
        <v>13</v>
      </c>
    </row>
    <row r="32493" spans="1:9">
      <c r="A32493" t="n">
        <v>260013</v>
      </c>
      <c r="B32493" s="29" t="n">
        <v>25</v>
      </c>
      <c r="C32493" s="7" t="n">
        <v>5</v>
      </c>
      <c r="D32493" s="7" t="n">
        <v>65535</v>
      </c>
      <c r="E32493" s="7" t="n">
        <v>65535</v>
      </c>
      <c r="F32493" s="7" t="n">
        <v>65535</v>
      </c>
      <c r="G32493" s="7" t="n">
        <v>65535</v>
      </c>
      <c r="H32493" s="7" t="n">
        <v>0</v>
      </c>
    </row>
    <row r="32494" spans="1:9">
      <c r="A32494" t="s">
        <v>4</v>
      </c>
      <c r="B32494" s="4" t="s">
        <v>5</v>
      </c>
      <c r="C32494" s="4" t="s">
        <v>10</v>
      </c>
      <c r="D32494" s="4" t="s">
        <v>13</v>
      </c>
      <c r="E32494" s="4" t="s">
        <v>13</v>
      </c>
    </row>
    <row r="32495" spans="1:9">
      <c r="A32495" t="n">
        <v>260024</v>
      </c>
      <c r="B32495" s="76" t="n">
        <v>104</v>
      </c>
      <c r="C32495" s="7" t="n">
        <v>4</v>
      </c>
      <c r="D32495" s="7" t="n">
        <v>3</v>
      </c>
      <c r="E32495" s="7" t="n">
        <v>1</v>
      </c>
    </row>
    <row r="32496" spans="1:9">
      <c r="A32496" t="s">
        <v>4</v>
      </c>
      <c r="B32496" s="4" t="s">
        <v>5</v>
      </c>
    </row>
    <row r="32497" spans="1:15">
      <c r="A32497" t="n">
        <v>260029</v>
      </c>
      <c r="B32497" s="5" t="n">
        <v>1</v>
      </c>
    </row>
    <row r="32498" spans="1:15">
      <c r="A32498" t="s">
        <v>4</v>
      </c>
      <c r="B32498" s="4" t="s">
        <v>5</v>
      </c>
      <c r="C32498" s="4" t="s">
        <v>10</v>
      </c>
    </row>
    <row r="32499" spans="1:15">
      <c r="A32499" t="n">
        <v>260030</v>
      </c>
      <c r="B32499" s="12" t="n">
        <v>12</v>
      </c>
      <c r="C32499" s="7" t="n">
        <v>8716</v>
      </c>
    </row>
    <row r="32500" spans="1:15">
      <c r="A32500" t="s">
        <v>4</v>
      </c>
      <c r="B32500" s="4" t="s">
        <v>5</v>
      </c>
      <c r="C32500" s="4" t="s">
        <v>10</v>
      </c>
      <c r="D32500" s="4" t="s">
        <v>13</v>
      </c>
      <c r="E32500" s="4" t="s">
        <v>10</v>
      </c>
    </row>
    <row r="32501" spans="1:15">
      <c r="A32501" t="n">
        <v>260033</v>
      </c>
      <c r="B32501" s="76" t="n">
        <v>104</v>
      </c>
      <c r="C32501" s="7" t="n">
        <v>4</v>
      </c>
      <c r="D32501" s="7" t="n">
        <v>1</v>
      </c>
      <c r="E32501" s="7" t="n">
        <v>0</v>
      </c>
    </row>
    <row r="32502" spans="1:15">
      <c r="A32502" t="s">
        <v>4</v>
      </c>
      <c r="B32502" s="4" t="s">
        <v>5</v>
      </c>
    </row>
    <row r="32503" spans="1:15">
      <c r="A32503" t="n">
        <v>260039</v>
      </c>
      <c r="B32503" s="5" t="n">
        <v>1</v>
      </c>
    </row>
    <row r="32504" spans="1:15">
      <c r="A32504" t="s">
        <v>4</v>
      </c>
      <c r="B32504" s="4" t="s">
        <v>5</v>
      </c>
      <c r="C32504" s="4" t="s">
        <v>20</v>
      </c>
    </row>
    <row r="32505" spans="1:15">
      <c r="A32505" t="n">
        <v>260040</v>
      </c>
      <c r="B32505" s="17" t="n">
        <v>3</v>
      </c>
      <c r="C32505" s="11" t="n">
        <f t="normal" ca="1">A32515</f>
        <v>0</v>
      </c>
    </row>
    <row r="32506" spans="1:15">
      <c r="A32506" t="s">
        <v>4</v>
      </c>
      <c r="B32506" s="4" t="s">
        <v>5</v>
      </c>
      <c r="C32506" s="4" t="s">
        <v>13</v>
      </c>
      <c r="D32506" s="4" t="s">
        <v>10</v>
      </c>
      <c r="E32506" s="4" t="s">
        <v>6</v>
      </c>
    </row>
    <row r="32507" spans="1:15">
      <c r="A32507" t="n">
        <v>260045</v>
      </c>
      <c r="B32507" s="40" t="n">
        <v>51</v>
      </c>
      <c r="C32507" s="7" t="n">
        <v>4</v>
      </c>
      <c r="D32507" s="7" t="n">
        <v>0</v>
      </c>
      <c r="E32507" s="7" t="s">
        <v>1802</v>
      </c>
    </row>
    <row r="32508" spans="1:15">
      <c r="A32508" t="s">
        <v>4</v>
      </c>
      <c r="B32508" s="4" t="s">
        <v>5</v>
      </c>
      <c r="C32508" s="4" t="s">
        <v>10</v>
      </c>
    </row>
    <row r="32509" spans="1:15">
      <c r="A32509" t="n">
        <v>260060</v>
      </c>
      <c r="B32509" s="35" t="n">
        <v>16</v>
      </c>
      <c r="C32509" s="7" t="n">
        <v>0</v>
      </c>
    </row>
    <row r="32510" spans="1:15">
      <c r="A32510" t="s">
        <v>4</v>
      </c>
      <c r="B32510" s="4" t="s">
        <v>5</v>
      </c>
      <c r="C32510" s="4" t="s">
        <v>10</v>
      </c>
      <c r="D32510" s="4" t="s">
        <v>72</v>
      </c>
      <c r="E32510" s="4" t="s">
        <v>13</v>
      </c>
      <c r="F32510" s="4" t="s">
        <v>13</v>
      </c>
    </row>
    <row r="32511" spans="1:15">
      <c r="A32511" t="n">
        <v>260063</v>
      </c>
      <c r="B32511" s="52" t="n">
        <v>26</v>
      </c>
      <c r="C32511" s="7" t="n">
        <v>0</v>
      </c>
      <c r="D32511" s="7" t="s">
        <v>1823</v>
      </c>
      <c r="E32511" s="7" t="n">
        <v>2</v>
      </c>
      <c r="F32511" s="7" t="n">
        <v>0</v>
      </c>
    </row>
    <row r="32512" spans="1:15">
      <c r="A32512" t="s">
        <v>4</v>
      </c>
      <c r="B32512" s="4" t="s">
        <v>5</v>
      </c>
    </row>
    <row r="32513" spans="1:6">
      <c r="A32513" t="n">
        <v>260179</v>
      </c>
      <c r="B32513" s="53" t="n">
        <v>28</v>
      </c>
    </row>
    <row r="32514" spans="1:6">
      <c r="A32514" t="s">
        <v>4</v>
      </c>
      <c r="B32514" s="4" t="s">
        <v>5</v>
      </c>
      <c r="C32514" s="4" t="s">
        <v>13</v>
      </c>
      <c r="D32514" s="4" t="s">
        <v>10</v>
      </c>
      <c r="E32514" s="4" t="s">
        <v>22</v>
      </c>
    </row>
    <row r="32515" spans="1:6">
      <c r="A32515" t="n">
        <v>260180</v>
      </c>
      <c r="B32515" s="28" t="n">
        <v>58</v>
      </c>
      <c r="C32515" s="7" t="n">
        <v>0</v>
      </c>
      <c r="D32515" s="7" t="n">
        <v>1000</v>
      </c>
      <c r="E32515" s="7" t="n">
        <v>1</v>
      </c>
    </row>
    <row r="32516" spans="1:6">
      <c r="A32516" t="s">
        <v>4</v>
      </c>
      <c r="B32516" s="4" t="s">
        <v>5</v>
      </c>
      <c r="C32516" s="4" t="s">
        <v>13</v>
      </c>
      <c r="D32516" s="4" t="s">
        <v>10</v>
      </c>
    </row>
    <row r="32517" spans="1:6">
      <c r="A32517" t="n">
        <v>260188</v>
      </c>
      <c r="B32517" s="28" t="n">
        <v>58</v>
      </c>
      <c r="C32517" s="7" t="n">
        <v>255</v>
      </c>
      <c r="D32517" s="7" t="n">
        <v>0</v>
      </c>
    </row>
    <row r="32518" spans="1:6">
      <c r="A32518" t="s">
        <v>4</v>
      </c>
      <c r="B32518" s="4" t="s">
        <v>5</v>
      </c>
      <c r="C32518" s="4" t="s">
        <v>13</v>
      </c>
      <c r="D32518" s="4" t="s">
        <v>10</v>
      </c>
      <c r="E32518" s="4" t="s">
        <v>13</v>
      </c>
    </row>
    <row r="32519" spans="1:6">
      <c r="A32519" t="n">
        <v>260192</v>
      </c>
      <c r="B32519" s="38" t="n">
        <v>36</v>
      </c>
      <c r="C32519" s="7" t="n">
        <v>9</v>
      </c>
      <c r="D32519" s="7" t="n">
        <v>5701</v>
      </c>
      <c r="E32519" s="7" t="n">
        <v>0</v>
      </c>
    </row>
    <row r="32520" spans="1:6">
      <c r="A32520" t="s">
        <v>4</v>
      </c>
      <c r="B32520" s="4" t="s">
        <v>5</v>
      </c>
      <c r="C32520" s="4" t="s">
        <v>13</v>
      </c>
      <c r="D32520" s="4" t="s">
        <v>10</v>
      </c>
      <c r="E32520" s="4" t="s">
        <v>13</v>
      </c>
    </row>
    <row r="32521" spans="1:6">
      <c r="A32521" t="n">
        <v>260197</v>
      </c>
      <c r="B32521" s="38" t="n">
        <v>36</v>
      </c>
      <c r="C32521" s="7" t="n">
        <v>9</v>
      </c>
      <c r="D32521" s="7" t="n">
        <v>5700</v>
      </c>
      <c r="E32521" s="7" t="n">
        <v>0</v>
      </c>
    </row>
    <row r="32522" spans="1:6">
      <c r="A32522" t="s">
        <v>4</v>
      </c>
      <c r="B32522" s="4" t="s">
        <v>5</v>
      </c>
      <c r="C32522" s="4" t="s">
        <v>10</v>
      </c>
    </row>
    <row r="32523" spans="1:6">
      <c r="A32523" t="n">
        <v>260202</v>
      </c>
      <c r="B32523" s="12" t="n">
        <v>12</v>
      </c>
      <c r="C32523" s="7" t="n">
        <v>8715</v>
      </c>
    </row>
    <row r="32524" spans="1:6">
      <c r="A32524" t="s">
        <v>4</v>
      </c>
      <c r="B32524" s="4" t="s">
        <v>5</v>
      </c>
      <c r="C32524" s="4" t="s">
        <v>10</v>
      </c>
      <c r="D32524" s="4" t="s">
        <v>9</v>
      </c>
    </row>
    <row r="32525" spans="1:6">
      <c r="A32525" t="n">
        <v>260205</v>
      </c>
      <c r="B32525" s="45" t="n">
        <v>44</v>
      </c>
      <c r="C32525" s="7" t="n">
        <v>5702</v>
      </c>
      <c r="D32525" s="7" t="n">
        <v>1</v>
      </c>
    </row>
    <row r="32526" spans="1:6">
      <c r="A32526" t="s">
        <v>4</v>
      </c>
      <c r="B32526" s="4" t="s">
        <v>5</v>
      </c>
      <c r="C32526" s="4" t="s">
        <v>10</v>
      </c>
      <c r="D32526" s="4" t="s">
        <v>22</v>
      </c>
      <c r="E32526" s="4" t="s">
        <v>22</v>
      </c>
      <c r="F32526" s="4" t="s">
        <v>22</v>
      </c>
      <c r="G32526" s="4" t="s">
        <v>10</v>
      </c>
      <c r="H32526" s="4" t="s">
        <v>10</v>
      </c>
    </row>
    <row r="32527" spans="1:6">
      <c r="A32527" t="n">
        <v>260212</v>
      </c>
      <c r="B32527" s="56" t="n">
        <v>60</v>
      </c>
      <c r="C32527" s="7" t="n">
        <v>0</v>
      </c>
      <c r="D32527" s="7" t="n">
        <v>0</v>
      </c>
      <c r="E32527" s="7" t="n">
        <v>0</v>
      </c>
      <c r="F32527" s="7" t="n">
        <v>0</v>
      </c>
      <c r="G32527" s="7" t="n">
        <v>0</v>
      </c>
      <c r="H32527" s="7" t="n">
        <v>1</v>
      </c>
    </row>
    <row r="32528" spans="1:6">
      <c r="A32528" t="s">
        <v>4</v>
      </c>
      <c r="B32528" s="4" t="s">
        <v>5</v>
      </c>
      <c r="C32528" s="4" t="s">
        <v>10</v>
      </c>
      <c r="D32528" s="4" t="s">
        <v>22</v>
      </c>
      <c r="E32528" s="4" t="s">
        <v>22</v>
      </c>
      <c r="F32528" s="4" t="s">
        <v>22</v>
      </c>
      <c r="G32528" s="4" t="s">
        <v>10</v>
      </c>
      <c r="H32528" s="4" t="s">
        <v>10</v>
      </c>
    </row>
    <row r="32529" spans="1:8">
      <c r="A32529" t="n">
        <v>260231</v>
      </c>
      <c r="B32529" s="56" t="n">
        <v>60</v>
      </c>
      <c r="C32529" s="7" t="n">
        <v>0</v>
      </c>
      <c r="D32529" s="7" t="n">
        <v>0</v>
      </c>
      <c r="E32529" s="7" t="n">
        <v>0</v>
      </c>
      <c r="F32529" s="7" t="n">
        <v>0</v>
      </c>
      <c r="G32529" s="7" t="n">
        <v>0</v>
      </c>
      <c r="H32529" s="7" t="n">
        <v>0</v>
      </c>
    </row>
    <row r="32530" spans="1:8">
      <c r="A32530" t="s">
        <v>4</v>
      </c>
      <c r="B32530" s="4" t="s">
        <v>5</v>
      </c>
      <c r="C32530" s="4" t="s">
        <v>10</v>
      </c>
      <c r="D32530" s="4" t="s">
        <v>10</v>
      </c>
      <c r="E32530" s="4" t="s">
        <v>10</v>
      </c>
    </row>
    <row r="32531" spans="1:8">
      <c r="A32531" t="n">
        <v>260250</v>
      </c>
      <c r="B32531" s="57" t="n">
        <v>61</v>
      </c>
      <c r="C32531" s="7" t="n">
        <v>0</v>
      </c>
      <c r="D32531" s="7" t="n">
        <v>65533</v>
      </c>
      <c r="E32531" s="7" t="n">
        <v>0</v>
      </c>
    </row>
    <row r="32532" spans="1:8">
      <c r="A32532" t="s">
        <v>4</v>
      </c>
      <c r="B32532" s="4" t="s">
        <v>5</v>
      </c>
      <c r="C32532" s="4" t="s">
        <v>10</v>
      </c>
      <c r="D32532" s="4" t="s">
        <v>22</v>
      </c>
      <c r="E32532" s="4" t="s">
        <v>22</v>
      </c>
      <c r="F32532" s="4" t="s">
        <v>22</v>
      </c>
      <c r="G32532" s="4" t="s">
        <v>10</v>
      </c>
      <c r="H32532" s="4" t="s">
        <v>10</v>
      </c>
    </row>
    <row r="32533" spans="1:8">
      <c r="A32533" t="n">
        <v>260257</v>
      </c>
      <c r="B32533" s="56" t="n">
        <v>60</v>
      </c>
      <c r="C32533" s="7" t="n">
        <v>5700</v>
      </c>
      <c r="D32533" s="7" t="n">
        <v>0</v>
      </c>
      <c r="E32533" s="7" t="n">
        <v>0</v>
      </c>
      <c r="F32533" s="7" t="n">
        <v>0</v>
      </c>
      <c r="G32533" s="7" t="n">
        <v>0</v>
      </c>
      <c r="H32533" s="7" t="n">
        <v>1</v>
      </c>
    </row>
    <row r="32534" spans="1:8">
      <c r="A32534" t="s">
        <v>4</v>
      </c>
      <c r="B32534" s="4" t="s">
        <v>5</v>
      </c>
      <c r="C32534" s="4" t="s">
        <v>10</v>
      </c>
      <c r="D32534" s="4" t="s">
        <v>22</v>
      </c>
      <c r="E32534" s="4" t="s">
        <v>22</v>
      </c>
      <c r="F32534" s="4" t="s">
        <v>22</v>
      </c>
      <c r="G32534" s="4" t="s">
        <v>10</v>
      </c>
      <c r="H32534" s="4" t="s">
        <v>10</v>
      </c>
    </row>
    <row r="32535" spans="1:8">
      <c r="A32535" t="n">
        <v>260276</v>
      </c>
      <c r="B32535" s="56" t="n">
        <v>60</v>
      </c>
      <c r="C32535" s="7" t="n">
        <v>5700</v>
      </c>
      <c r="D32535" s="7" t="n">
        <v>0</v>
      </c>
      <c r="E32535" s="7" t="n">
        <v>0</v>
      </c>
      <c r="F32535" s="7" t="n">
        <v>0</v>
      </c>
      <c r="G32535" s="7" t="n">
        <v>0</v>
      </c>
      <c r="H32535" s="7" t="n">
        <v>0</v>
      </c>
    </row>
    <row r="32536" spans="1:8">
      <c r="A32536" t="s">
        <v>4</v>
      </c>
      <c r="B32536" s="4" t="s">
        <v>5</v>
      </c>
      <c r="C32536" s="4" t="s">
        <v>10</v>
      </c>
      <c r="D32536" s="4" t="s">
        <v>10</v>
      </c>
      <c r="E32536" s="4" t="s">
        <v>10</v>
      </c>
    </row>
    <row r="32537" spans="1:8">
      <c r="A32537" t="n">
        <v>260295</v>
      </c>
      <c r="B32537" s="57" t="n">
        <v>61</v>
      </c>
      <c r="C32537" s="7" t="n">
        <v>5700</v>
      </c>
      <c r="D32537" s="7" t="n">
        <v>65533</v>
      </c>
      <c r="E32537" s="7" t="n">
        <v>0</v>
      </c>
    </row>
    <row r="32538" spans="1:8">
      <c r="A32538" t="s">
        <v>4</v>
      </c>
      <c r="B32538" s="4" t="s">
        <v>5</v>
      </c>
      <c r="C32538" s="4" t="s">
        <v>10</v>
      </c>
      <c r="D32538" s="4" t="s">
        <v>22</v>
      </c>
      <c r="E32538" s="4" t="s">
        <v>22</v>
      </c>
      <c r="F32538" s="4" t="s">
        <v>22</v>
      </c>
      <c r="G32538" s="4" t="s">
        <v>10</v>
      </c>
      <c r="H32538" s="4" t="s">
        <v>10</v>
      </c>
    </row>
    <row r="32539" spans="1:8">
      <c r="A32539" t="n">
        <v>260302</v>
      </c>
      <c r="B32539" s="56" t="n">
        <v>60</v>
      </c>
      <c r="C32539" s="7" t="n">
        <v>5701</v>
      </c>
      <c r="D32539" s="7" t="n">
        <v>0</v>
      </c>
      <c r="E32539" s="7" t="n">
        <v>0</v>
      </c>
      <c r="F32539" s="7" t="n">
        <v>0</v>
      </c>
      <c r="G32539" s="7" t="n">
        <v>0</v>
      </c>
      <c r="H32539" s="7" t="n">
        <v>1</v>
      </c>
    </row>
    <row r="32540" spans="1:8">
      <c r="A32540" t="s">
        <v>4</v>
      </c>
      <c r="B32540" s="4" t="s">
        <v>5</v>
      </c>
      <c r="C32540" s="4" t="s">
        <v>10</v>
      </c>
      <c r="D32540" s="4" t="s">
        <v>22</v>
      </c>
      <c r="E32540" s="4" t="s">
        <v>22</v>
      </c>
      <c r="F32540" s="4" t="s">
        <v>22</v>
      </c>
      <c r="G32540" s="4" t="s">
        <v>10</v>
      </c>
      <c r="H32540" s="4" t="s">
        <v>10</v>
      </c>
    </row>
    <row r="32541" spans="1:8">
      <c r="A32541" t="n">
        <v>260321</v>
      </c>
      <c r="B32541" s="56" t="n">
        <v>60</v>
      </c>
      <c r="C32541" s="7" t="n">
        <v>5701</v>
      </c>
      <c r="D32541" s="7" t="n">
        <v>0</v>
      </c>
      <c r="E32541" s="7" t="n">
        <v>0</v>
      </c>
      <c r="F32541" s="7" t="n">
        <v>0</v>
      </c>
      <c r="G32541" s="7" t="n">
        <v>0</v>
      </c>
      <c r="H32541" s="7" t="n">
        <v>0</v>
      </c>
    </row>
    <row r="32542" spans="1:8">
      <c r="A32542" t="s">
        <v>4</v>
      </c>
      <c r="B32542" s="4" t="s">
        <v>5</v>
      </c>
      <c r="C32542" s="4" t="s">
        <v>10</v>
      </c>
      <c r="D32542" s="4" t="s">
        <v>10</v>
      </c>
      <c r="E32542" s="4" t="s">
        <v>10</v>
      </c>
    </row>
    <row r="32543" spans="1:8">
      <c r="A32543" t="n">
        <v>260340</v>
      </c>
      <c r="B32543" s="57" t="n">
        <v>61</v>
      </c>
      <c r="C32543" s="7" t="n">
        <v>5701</v>
      </c>
      <c r="D32543" s="7" t="n">
        <v>65533</v>
      </c>
      <c r="E32543" s="7" t="n">
        <v>0</v>
      </c>
    </row>
    <row r="32544" spans="1:8">
      <c r="A32544" t="s">
        <v>4</v>
      </c>
      <c r="B32544" s="4" t="s">
        <v>5</v>
      </c>
      <c r="C32544" s="4" t="s">
        <v>10</v>
      </c>
      <c r="D32544" s="4" t="s">
        <v>22</v>
      </c>
      <c r="E32544" s="4" t="s">
        <v>22</v>
      </c>
      <c r="F32544" s="4" t="s">
        <v>22</v>
      </c>
      <c r="G32544" s="4" t="s">
        <v>22</v>
      </c>
    </row>
    <row r="32545" spans="1:8">
      <c r="A32545" t="n">
        <v>260347</v>
      </c>
      <c r="B32545" s="24" t="n">
        <v>46</v>
      </c>
      <c r="C32545" s="7" t="n">
        <v>61456</v>
      </c>
      <c r="D32545" s="7" t="n">
        <v>2.58999991416931</v>
      </c>
      <c r="E32545" s="7" t="n">
        <v>-0.5</v>
      </c>
      <c r="F32545" s="7" t="n">
        <v>6.98999977111816</v>
      </c>
      <c r="G32545" s="7" t="n">
        <v>180.800003051758</v>
      </c>
    </row>
    <row r="32546" spans="1:8">
      <c r="A32546" t="s">
        <v>4</v>
      </c>
      <c r="B32546" s="4" t="s">
        <v>5</v>
      </c>
      <c r="C32546" s="4" t="s">
        <v>13</v>
      </c>
      <c r="D32546" s="4" t="s">
        <v>13</v>
      </c>
      <c r="E32546" s="4" t="s">
        <v>22</v>
      </c>
      <c r="F32546" s="4" t="s">
        <v>22</v>
      </c>
      <c r="G32546" s="4" t="s">
        <v>22</v>
      </c>
      <c r="H32546" s="4" t="s">
        <v>10</v>
      </c>
      <c r="I32546" s="4" t="s">
        <v>13</v>
      </c>
    </row>
    <row r="32547" spans="1:8">
      <c r="A32547" t="n">
        <v>260366</v>
      </c>
      <c r="B32547" s="25" t="n">
        <v>45</v>
      </c>
      <c r="C32547" s="7" t="n">
        <v>4</v>
      </c>
      <c r="D32547" s="7" t="n">
        <v>3</v>
      </c>
      <c r="E32547" s="7" t="n">
        <v>13.75</v>
      </c>
      <c r="F32547" s="7" t="n">
        <v>136.720001220703</v>
      </c>
      <c r="G32547" s="7" t="n">
        <v>0</v>
      </c>
      <c r="H32547" s="7" t="n">
        <v>0</v>
      </c>
      <c r="I32547" s="7" t="n">
        <v>0</v>
      </c>
    </row>
    <row r="32548" spans="1:8">
      <c r="A32548" t="s">
        <v>4</v>
      </c>
      <c r="B32548" s="4" t="s">
        <v>5</v>
      </c>
      <c r="C32548" s="4" t="s">
        <v>13</v>
      </c>
      <c r="D32548" s="4" t="s">
        <v>6</v>
      </c>
    </row>
    <row r="32549" spans="1:8">
      <c r="A32549" t="n">
        <v>260384</v>
      </c>
      <c r="B32549" s="8" t="n">
        <v>2</v>
      </c>
      <c r="C32549" s="7" t="n">
        <v>10</v>
      </c>
      <c r="D32549" s="7" t="s">
        <v>855</v>
      </c>
    </row>
    <row r="32550" spans="1:8">
      <c r="A32550" t="s">
        <v>4</v>
      </c>
      <c r="B32550" s="4" t="s">
        <v>5</v>
      </c>
      <c r="C32550" s="4" t="s">
        <v>10</v>
      </c>
    </row>
    <row r="32551" spans="1:8">
      <c r="A32551" t="n">
        <v>260399</v>
      </c>
      <c r="B32551" s="35" t="n">
        <v>16</v>
      </c>
      <c r="C32551" s="7" t="n">
        <v>0</v>
      </c>
    </row>
    <row r="32552" spans="1:8">
      <c r="A32552" t="s">
        <v>4</v>
      </c>
      <c r="B32552" s="4" t="s">
        <v>5</v>
      </c>
      <c r="C32552" s="4" t="s">
        <v>13</v>
      </c>
      <c r="D32552" s="4" t="s">
        <v>10</v>
      </c>
    </row>
    <row r="32553" spans="1:8">
      <c r="A32553" t="n">
        <v>260402</v>
      </c>
      <c r="B32553" s="28" t="n">
        <v>58</v>
      </c>
      <c r="C32553" s="7" t="n">
        <v>105</v>
      </c>
      <c r="D32553" s="7" t="n">
        <v>300</v>
      </c>
    </row>
    <row r="32554" spans="1:8">
      <c r="A32554" t="s">
        <v>4</v>
      </c>
      <c r="B32554" s="4" t="s">
        <v>5</v>
      </c>
      <c r="C32554" s="4" t="s">
        <v>22</v>
      </c>
      <c r="D32554" s="4" t="s">
        <v>10</v>
      </c>
    </row>
    <row r="32555" spans="1:8">
      <c r="A32555" t="n">
        <v>260406</v>
      </c>
      <c r="B32555" s="51" t="n">
        <v>103</v>
      </c>
      <c r="C32555" s="7" t="n">
        <v>1</v>
      </c>
      <c r="D32555" s="7" t="n">
        <v>300</v>
      </c>
    </row>
    <row r="32556" spans="1:8">
      <c r="A32556" t="s">
        <v>4</v>
      </c>
      <c r="B32556" s="4" t="s">
        <v>5</v>
      </c>
      <c r="C32556" s="4" t="s">
        <v>13</v>
      </c>
      <c r="D32556" s="4" t="s">
        <v>10</v>
      </c>
    </row>
    <row r="32557" spans="1:8">
      <c r="A32557" t="n">
        <v>260413</v>
      </c>
      <c r="B32557" s="67" t="n">
        <v>72</v>
      </c>
      <c r="C32557" s="7" t="n">
        <v>4</v>
      </c>
      <c r="D32557" s="7" t="n">
        <v>0</v>
      </c>
    </row>
    <row r="32558" spans="1:8">
      <c r="A32558" t="s">
        <v>4</v>
      </c>
      <c r="B32558" s="4" t="s">
        <v>5</v>
      </c>
      <c r="C32558" s="4" t="s">
        <v>9</v>
      </c>
    </row>
    <row r="32559" spans="1:8">
      <c r="A32559" t="n">
        <v>260417</v>
      </c>
      <c r="B32559" s="50" t="n">
        <v>15</v>
      </c>
      <c r="C32559" s="7" t="n">
        <v>1073741824</v>
      </c>
    </row>
    <row r="32560" spans="1:8">
      <c r="A32560" t="s">
        <v>4</v>
      </c>
      <c r="B32560" s="4" t="s">
        <v>5</v>
      </c>
      <c r="C32560" s="4" t="s">
        <v>13</v>
      </c>
    </row>
    <row r="32561" spans="1:9">
      <c r="A32561" t="n">
        <v>260422</v>
      </c>
      <c r="B32561" s="37" t="n">
        <v>64</v>
      </c>
      <c r="C32561" s="7" t="n">
        <v>3</v>
      </c>
    </row>
    <row r="32562" spans="1:9">
      <c r="A32562" t="s">
        <v>4</v>
      </c>
      <c r="B32562" s="4" t="s">
        <v>5</v>
      </c>
      <c r="C32562" s="4" t="s">
        <v>13</v>
      </c>
    </row>
    <row r="32563" spans="1:9">
      <c r="A32563" t="n">
        <v>260424</v>
      </c>
      <c r="B32563" s="49" t="n">
        <v>74</v>
      </c>
      <c r="C32563" s="7" t="n">
        <v>67</v>
      </c>
    </row>
    <row r="32564" spans="1:9">
      <c r="A32564" t="s">
        <v>4</v>
      </c>
      <c r="B32564" s="4" t="s">
        <v>5</v>
      </c>
      <c r="C32564" s="4" t="s">
        <v>13</v>
      </c>
      <c r="D32564" s="4" t="s">
        <v>13</v>
      </c>
      <c r="E32564" s="4" t="s">
        <v>10</v>
      </c>
    </row>
    <row r="32565" spans="1:9">
      <c r="A32565" t="n">
        <v>260426</v>
      </c>
      <c r="B32565" s="25" t="n">
        <v>45</v>
      </c>
      <c r="C32565" s="7" t="n">
        <v>8</v>
      </c>
      <c r="D32565" s="7" t="n">
        <v>1</v>
      </c>
      <c r="E32565" s="7" t="n">
        <v>0</v>
      </c>
    </row>
    <row r="32566" spans="1:9">
      <c r="A32566" t="s">
        <v>4</v>
      </c>
      <c r="B32566" s="4" t="s">
        <v>5</v>
      </c>
      <c r="C32566" s="4" t="s">
        <v>10</v>
      </c>
    </row>
    <row r="32567" spans="1:9">
      <c r="A32567" t="n">
        <v>260431</v>
      </c>
      <c r="B32567" s="15" t="n">
        <v>13</v>
      </c>
      <c r="C32567" s="7" t="n">
        <v>6409</v>
      </c>
    </row>
    <row r="32568" spans="1:9">
      <c r="A32568" t="s">
        <v>4</v>
      </c>
      <c r="B32568" s="4" t="s">
        <v>5</v>
      </c>
      <c r="C32568" s="4" t="s">
        <v>10</v>
      </c>
    </row>
    <row r="32569" spans="1:9">
      <c r="A32569" t="n">
        <v>260434</v>
      </c>
      <c r="B32569" s="15" t="n">
        <v>13</v>
      </c>
      <c r="C32569" s="7" t="n">
        <v>6408</v>
      </c>
    </row>
    <row r="32570" spans="1:9">
      <c r="A32570" t="s">
        <v>4</v>
      </c>
      <c r="B32570" s="4" t="s">
        <v>5</v>
      </c>
      <c r="C32570" s="4" t="s">
        <v>10</v>
      </c>
    </row>
    <row r="32571" spans="1:9">
      <c r="A32571" t="n">
        <v>260437</v>
      </c>
      <c r="B32571" s="12" t="n">
        <v>12</v>
      </c>
      <c r="C32571" s="7" t="n">
        <v>6464</v>
      </c>
    </row>
    <row r="32572" spans="1:9">
      <c r="A32572" t="s">
        <v>4</v>
      </c>
      <c r="B32572" s="4" t="s">
        <v>5</v>
      </c>
      <c r="C32572" s="4" t="s">
        <v>10</v>
      </c>
    </row>
    <row r="32573" spans="1:9">
      <c r="A32573" t="n">
        <v>260440</v>
      </c>
      <c r="B32573" s="15" t="n">
        <v>13</v>
      </c>
      <c r="C32573" s="7" t="n">
        <v>6465</v>
      </c>
    </row>
    <row r="32574" spans="1:9">
      <c r="A32574" t="s">
        <v>4</v>
      </c>
      <c r="B32574" s="4" t="s">
        <v>5</v>
      </c>
      <c r="C32574" s="4" t="s">
        <v>10</v>
      </c>
    </row>
    <row r="32575" spans="1:9">
      <c r="A32575" t="n">
        <v>260443</v>
      </c>
      <c r="B32575" s="15" t="n">
        <v>13</v>
      </c>
      <c r="C32575" s="7" t="n">
        <v>6466</v>
      </c>
    </row>
    <row r="32576" spans="1:9">
      <c r="A32576" t="s">
        <v>4</v>
      </c>
      <c r="B32576" s="4" t="s">
        <v>5</v>
      </c>
      <c r="C32576" s="4" t="s">
        <v>10</v>
      </c>
    </row>
    <row r="32577" spans="1:5">
      <c r="A32577" t="n">
        <v>260446</v>
      </c>
      <c r="B32577" s="15" t="n">
        <v>13</v>
      </c>
      <c r="C32577" s="7" t="n">
        <v>6467</v>
      </c>
    </row>
    <row r="32578" spans="1:5">
      <c r="A32578" t="s">
        <v>4</v>
      </c>
      <c r="B32578" s="4" t="s">
        <v>5</v>
      </c>
      <c r="C32578" s="4" t="s">
        <v>10</v>
      </c>
    </row>
    <row r="32579" spans="1:5">
      <c r="A32579" t="n">
        <v>260449</v>
      </c>
      <c r="B32579" s="15" t="n">
        <v>13</v>
      </c>
      <c r="C32579" s="7" t="n">
        <v>6468</v>
      </c>
    </row>
    <row r="32580" spans="1:5">
      <c r="A32580" t="s">
        <v>4</v>
      </c>
      <c r="B32580" s="4" t="s">
        <v>5</v>
      </c>
      <c r="C32580" s="4" t="s">
        <v>10</v>
      </c>
    </row>
    <row r="32581" spans="1:5">
      <c r="A32581" t="n">
        <v>260452</v>
      </c>
      <c r="B32581" s="15" t="n">
        <v>13</v>
      </c>
      <c r="C32581" s="7" t="n">
        <v>6469</v>
      </c>
    </row>
    <row r="32582" spans="1:5">
      <c r="A32582" t="s">
        <v>4</v>
      </c>
      <c r="B32582" s="4" t="s">
        <v>5</v>
      </c>
      <c r="C32582" s="4" t="s">
        <v>10</v>
      </c>
    </row>
    <row r="32583" spans="1:5">
      <c r="A32583" t="n">
        <v>260455</v>
      </c>
      <c r="B32583" s="15" t="n">
        <v>13</v>
      </c>
      <c r="C32583" s="7" t="n">
        <v>6470</v>
      </c>
    </row>
    <row r="32584" spans="1:5">
      <c r="A32584" t="s">
        <v>4</v>
      </c>
      <c r="B32584" s="4" t="s">
        <v>5</v>
      </c>
      <c r="C32584" s="4" t="s">
        <v>10</v>
      </c>
    </row>
    <row r="32585" spans="1:5">
      <c r="A32585" t="n">
        <v>260458</v>
      </c>
      <c r="B32585" s="15" t="n">
        <v>13</v>
      </c>
      <c r="C32585" s="7" t="n">
        <v>6471</v>
      </c>
    </row>
    <row r="32586" spans="1:5">
      <c r="A32586" t="s">
        <v>4</v>
      </c>
      <c r="B32586" s="4" t="s">
        <v>5</v>
      </c>
      <c r="C32586" s="4" t="s">
        <v>13</v>
      </c>
    </row>
    <row r="32587" spans="1:5">
      <c r="A32587" t="n">
        <v>260461</v>
      </c>
      <c r="B32587" s="49" t="n">
        <v>74</v>
      </c>
      <c r="C32587" s="7" t="n">
        <v>18</v>
      </c>
    </row>
    <row r="32588" spans="1:5">
      <c r="A32588" t="s">
        <v>4</v>
      </c>
      <c r="B32588" s="4" t="s">
        <v>5</v>
      </c>
      <c r="C32588" s="4" t="s">
        <v>13</v>
      </c>
    </row>
    <row r="32589" spans="1:5">
      <c r="A32589" t="n">
        <v>260463</v>
      </c>
      <c r="B32589" s="49" t="n">
        <v>74</v>
      </c>
      <c r="C32589" s="7" t="n">
        <v>45</v>
      </c>
    </row>
    <row r="32590" spans="1:5">
      <c r="A32590" t="s">
        <v>4</v>
      </c>
      <c r="B32590" s="4" t="s">
        <v>5</v>
      </c>
      <c r="C32590" s="4" t="s">
        <v>10</v>
      </c>
    </row>
    <row r="32591" spans="1:5">
      <c r="A32591" t="n">
        <v>260465</v>
      </c>
      <c r="B32591" s="35" t="n">
        <v>16</v>
      </c>
      <c r="C32591" s="7" t="n">
        <v>0</v>
      </c>
    </row>
    <row r="32592" spans="1:5">
      <c r="A32592" t="s">
        <v>4</v>
      </c>
      <c r="B32592" s="4" t="s">
        <v>5</v>
      </c>
      <c r="C32592" s="4" t="s">
        <v>13</v>
      </c>
      <c r="D32592" s="4" t="s">
        <v>13</v>
      </c>
      <c r="E32592" s="4" t="s">
        <v>13</v>
      </c>
      <c r="F32592" s="4" t="s">
        <v>13</v>
      </c>
    </row>
    <row r="32593" spans="1:6">
      <c r="A32593" t="n">
        <v>260468</v>
      </c>
      <c r="B32593" s="13" t="n">
        <v>14</v>
      </c>
      <c r="C32593" s="7" t="n">
        <v>0</v>
      </c>
      <c r="D32593" s="7" t="n">
        <v>8</v>
      </c>
      <c r="E32593" s="7" t="n">
        <v>0</v>
      </c>
      <c r="F32593" s="7" t="n">
        <v>0</v>
      </c>
    </row>
    <row r="32594" spans="1:6">
      <c r="A32594" t="s">
        <v>4</v>
      </c>
      <c r="B32594" s="4" t="s">
        <v>5</v>
      </c>
      <c r="C32594" s="4" t="s">
        <v>13</v>
      </c>
      <c r="D32594" s="4" t="s">
        <v>6</v>
      </c>
    </row>
    <row r="32595" spans="1:6">
      <c r="A32595" t="n">
        <v>260473</v>
      </c>
      <c r="B32595" s="8" t="n">
        <v>2</v>
      </c>
      <c r="C32595" s="7" t="n">
        <v>11</v>
      </c>
      <c r="D32595" s="7" t="s">
        <v>24</v>
      </c>
    </row>
    <row r="32596" spans="1:6">
      <c r="A32596" t="s">
        <v>4</v>
      </c>
      <c r="B32596" s="4" t="s">
        <v>5</v>
      </c>
      <c r="C32596" s="4" t="s">
        <v>10</v>
      </c>
    </row>
    <row r="32597" spans="1:6">
      <c r="A32597" t="n">
        <v>260487</v>
      </c>
      <c r="B32597" s="35" t="n">
        <v>16</v>
      </c>
      <c r="C32597" s="7" t="n">
        <v>0</v>
      </c>
    </row>
    <row r="32598" spans="1:6">
      <c r="A32598" t="s">
        <v>4</v>
      </c>
      <c r="B32598" s="4" t="s">
        <v>5</v>
      </c>
      <c r="C32598" s="4" t="s">
        <v>13</v>
      </c>
      <c r="D32598" s="4" t="s">
        <v>6</v>
      </c>
    </row>
    <row r="32599" spans="1:6">
      <c r="A32599" t="n">
        <v>260490</v>
      </c>
      <c r="B32599" s="8" t="n">
        <v>2</v>
      </c>
      <c r="C32599" s="7" t="n">
        <v>11</v>
      </c>
      <c r="D32599" s="7" t="s">
        <v>145</v>
      </c>
    </row>
    <row r="32600" spans="1:6">
      <c r="A32600" t="s">
        <v>4</v>
      </c>
      <c r="B32600" s="4" t="s">
        <v>5</v>
      </c>
      <c r="C32600" s="4" t="s">
        <v>10</v>
      </c>
    </row>
    <row r="32601" spans="1:6">
      <c r="A32601" t="n">
        <v>260499</v>
      </c>
      <c r="B32601" s="35" t="n">
        <v>16</v>
      </c>
      <c r="C32601" s="7" t="n">
        <v>0</v>
      </c>
    </row>
    <row r="32602" spans="1:6">
      <c r="A32602" t="s">
        <v>4</v>
      </c>
      <c r="B32602" s="4" t="s">
        <v>5</v>
      </c>
      <c r="C32602" s="4" t="s">
        <v>9</v>
      </c>
    </row>
    <row r="32603" spans="1:6">
      <c r="A32603" t="n">
        <v>260502</v>
      </c>
      <c r="B32603" s="50" t="n">
        <v>15</v>
      </c>
      <c r="C32603" s="7" t="n">
        <v>2048</v>
      </c>
    </row>
    <row r="32604" spans="1:6">
      <c r="A32604" t="s">
        <v>4</v>
      </c>
      <c r="B32604" s="4" t="s">
        <v>5</v>
      </c>
      <c r="C32604" s="4" t="s">
        <v>13</v>
      </c>
      <c r="D32604" s="4" t="s">
        <v>6</v>
      </c>
    </row>
    <row r="32605" spans="1:6">
      <c r="A32605" t="n">
        <v>260507</v>
      </c>
      <c r="B32605" s="8" t="n">
        <v>2</v>
      </c>
      <c r="C32605" s="7" t="n">
        <v>10</v>
      </c>
      <c r="D32605" s="7" t="s">
        <v>146</v>
      </c>
    </row>
    <row r="32606" spans="1:6">
      <c r="A32606" t="s">
        <v>4</v>
      </c>
      <c r="B32606" s="4" t="s">
        <v>5</v>
      </c>
      <c r="C32606" s="4" t="s">
        <v>10</v>
      </c>
    </row>
    <row r="32607" spans="1:6">
      <c r="A32607" t="n">
        <v>260525</v>
      </c>
      <c r="B32607" s="35" t="n">
        <v>16</v>
      </c>
      <c r="C32607" s="7" t="n">
        <v>0</v>
      </c>
    </row>
    <row r="32608" spans="1:6">
      <c r="A32608" t="s">
        <v>4</v>
      </c>
      <c r="B32608" s="4" t="s">
        <v>5</v>
      </c>
      <c r="C32608" s="4" t="s">
        <v>13</v>
      </c>
      <c r="D32608" s="4" t="s">
        <v>6</v>
      </c>
    </row>
    <row r="32609" spans="1:6">
      <c r="A32609" t="n">
        <v>260528</v>
      </c>
      <c r="B32609" s="8" t="n">
        <v>2</v>
      </c>
      <c r="C32609" s="7" t="n">
        <v>10</v>
      </c>
      <c r="D32609" s="7" t="s">
        <v>147</v>
      </c>
    </row>
    <row r="32610" spans="1:6">
      <c r="A32610" t="s">
        <v>4</v>
      </c>
      <c r="B32610" s="4" t="s">
        <v>5</v>
      </c>
      <c r="C32610" s="4" t="s">
        <v>10</v>
      </c>
    </row>
    <row r="32611" spans="1:6">
      <c r="A32611" t="n">
        <v>260547</v>
      </c>
      <c r="B32611" s="35" t="n">
        <v>16</v>
      </c>
      <c r="C32611" s="7" t="n">
        <v>0</v>
      </c>
    </row>
    <row r="32612" spans="1:6">
      <c r="A32612" t="s">
        <v>4</v>
      </c>
      <c r="B32612" s="4" t="s">
        <v>5</v>
      </c>
      <c r="C32612" s="4" t="s">
        <v>13</v>
      </c>
      <c r="D32612" s="4" t="s">
        <v>10</v>
      </c>
      <c r="E32612" s="4" t="s">
        <v>22</v>
      </c>
    </row>
    <row r="32613" spans="1:6">
      <c r="A32613" t="n">
        <v>260550</v>
      </c>
      <c r="B32613" s="28" t="n">
        <v>58</v>
      </c>
      <c r="C32613" s="7" t="n">
        <v>100</v>
      </c>
      <c r="D32613" s="7" t="n">
        <v>300</v>
      </c>
      <c r="E32613" s="7" t="n">
        <v>1</v>
      </c>
    </row>
    <row r="32614" spans="1:6">
      <c r="A32614" t="s">
        <v>4</v>
      </c>
      <c r="B32614" s="4" t="s">
        <v>5</v>
      </c>
      <c r="C32614" s="4" t="s">
        <v>13</v>
      </c>
      <c r="D32614" s="4" t="s">
        <v>10</v>
      </c>
    </row>
    <row r="32615" spans="1:6">
      <c r="A32615" t="n">
        <v>260558</v>
      </c>
      <c r="B32615" s="28" t="n">
        <v>58</v>
      </c>
      <c r="C32615" s="7" t="n">
        <v>255</v>
      </c>
      <c r="D32615" s="7" t="n">
        <v>0</v>
      </c>
    </row>
    <row r="32616" spans="1:6">
      <c r="A32616" t="s">
        <v>4</v>
      </c>
      <c r="B32616" s="4" t="s">
        <v>5</v>
      </c>
      <c r="C32616" s="4" t="s">
        <v>13</v>
      </c>
    </row>
    <row r="32617" spans="1:6">
      <c r="A32617" t="n">
        <v>260562</v>
      </c>
      <c r="B32617" s="34" t="n">
        <v>23</v>
      </c>
      <c r="C32617" s="7" t="n">
        <v>0</v>
      </c>
    </row>
    <row r="32618" spans="1:6">
      <c r="A32618" t="s">
        <v>4</v>
      </c>
      <c r="B32618" s="4" t="s">
        <v>5</v>
      </c>
    </row>
    <row r="32619" spans="1:6">
      <c r="A32619" t="n">
        <v>260564</v>
      </c>
      <c r="B32619" s="5" t="n">
        <v>1</v>
      </c>
    </row>
    <row r="32620" spans="1:6" s="3" customFormat="1" customHeight="0">
      <c r="A32620" s="3" t="s">
        <v>2</v>
      </c>
      <c r="B32620" s="3" t="s">
        <v>1824</v>
      </c>
    </row>
    <row r="32621" spans="1:6">
      <c r="A32621" t="s">
        <v>4</v>
      </c>
      <c r="B32621" s="4" t="s">
        <v>5</v>
      </c>
      <c r="C32621" s="4" t="s">
        <v>13</v>
      </c>
      <c r="D32621" s="4" t="s">
        <v>13</v>
      </c>
      <c r="E32621" s="4" t="s">
        <v>13</v>
      </c>
      <c r="F32621" s="4" t="s">
        <v>13</v>
      </c>
    </row>
    <row r="32622" spans="1:6">
      <c r="A32622" t="n">
        <v>260568</v>
      </c>
      <c r="B32622" s="13" t="n">
        <v>14</v>
      </c>
      <c r="C32622" s="7" t="n">
        <v>2</v>
      </c>
      <c r="D32622" s="7" t="n">
        <v>0</v>
      </c>
      <c r="E32622" s="7" t="n">
        <v>0</v>
      </c>
      <c r="F32622" s="7" t="n">
        <v>0</v>
      </c>
    </row>
    <row r="32623" spans="1:6">
      <c r="A32623" t="s">
        <v>4</v>
      </c>
      <c r="B32623" s="4" t="s">
        <v>5</v>
      </c>
      <c r="C32623" s="4" t="s">
        <v>13</v>
      </c>
      <c r="D32623" s="36" t="s">
        <v>81</v>
      </c>
      <c r="E32623" s="4" t="s">
        <v>5</v>
      </c>
      <c r="F32623" s="4" t="s">
        <v>13</v>
      </c>
      <c r="G32623" s="4" t="s">
        <v>10</v>
      </c>
      <c r="H32623" s="36" t="s">
        <v>82</v>
      </c>
      <c r="I32623" s="4" t="s">
        <v>13</v>
      </c>
      <c r="J32623" s="4" t="s">
        <v>9</v>
      </c>
      <c r="K32623" s="4" t="s">
        <v>13</v>
      </c>
      <c r="L32623" s="4" t="s">
        <v>13</v>
      </c>
      <c r="M32623" s="36" t="s">
        <v>81</v>
      </c>
      <c r="N32623" s="4" t="s">
        <v>5</v>
      </c>
      <c r="O32623" s="4" t="s">
        <v>13</v>
      </c>
      <c r="P32623" s="4" t="s">
        <v>10</v>
      </c>
      <c r="Q32623" s="36" t="s">
        <v>82</v>
      </c>
      <c r="R32623" s="4" t="s">
        <v>13</v>
      </c>
      <c r="S32623" s="4" t="s">
        <v>9</v>
      </c>
      <c r="T32623" s="4" t="s">
        <v>13</v>
      </c>
      <c r="U32623" s="4" t="s">
        <v>13</v>
      </c>
      <c r="V32623" s="4" t="s">
        <v>13</v>
      </c>
      <c r="W32623" s="4" t="s">
        <v>20</v>
      </c>
    </row>
    <row r="32624" spans="1:6">
      <c r="A32624" t="n">
        <v>260573</v>
      </c>
      <c r="B32624" s="10" t="n">
        <v>5</v>
      </c>
      <c r="C32624" s="7" t="n">
        <v>28</v>
      </c>
      <c r="D32624" s="36" t="s">
        <v>3</v>
      </c>
      <c r="E32624" s="9" t="n">
        <v>162</v>
      </c>
      <c r="F32624" s="7" t="n">
        <v>3</v>
      </c>
      <c r="G32624" s="7" t="n">
        <v>28686</v>
      </c>
      <c r="H32624" s="36" t="s">
        <v>3</v>
      </c>
      <c r="I32624" s="7" t="n">
        <v>0</v>
      </c>
      <c r="J32624" s="7" t="n">
        <v>1</v>
      </c>
      <c r="K32624" s="7" t="n">
        <v>2</v>
      </c>
      <c r="L32624" s="7" t="n">
        <v>28</v>
      </c>
      <c r="M32624" s="36" t="s">
        <v>3</v>
      </c>
      <c r="N32624" s="9" t="n">
        <v>162</v>
      </c>
      <c r="O32624" s="7" t="n">
        <v>3</v>
      </c>
      <c r="P32624" s="7" t="n">
        <v>28686</v>
      </c>
      <c r="Q32624" s="36" t="s">
        <v>3</v>
      </c>
      <c r="R32624" s="7" t="n">
        <v>0</v>
      </c>
      <c r="S32624" s="7" t="n">
        <v>2</v>
      </c>
      <c r="T32624" s="7" t="n">
        <v>2</v>
      </c>
      <c r="U32624" s="7" t="n">
        <v>11</v>
      </c>
      <c r="V32624" s="7" t="n">
        <v>1</v>
      </c>
      <c r="W32624" s="11" t="n">
        <f t="normal" ca="1">A32628</f>
        <v>0</v>
      </c>
    </row>
    <row r="32625" spans="1:23">
      <c r="A32625" t="s">
        <v>4</v>
      </c>
      <c r="B32625" s="4" t="s">
        <v>5</v>
      </c>
      <c r="C32625" s="4" t="s">
        <v>13</v>
      </c>
      <c r="D32625" s="4" t="s">
        <v>10</v>
      </c>
      <c r="E32625" s="4" t="s">
        <v>22</v>
      </c>
    </row>
    <row r="32626" spans="1:23">
      <c r="A32626" t="n">
        <v>260602</v>
      </c>
      <c r="B32626" s="28" t="n">
        <v>58</v>
      </c>
      <c r="C32626" s="7" t="n">
        <v>0</v>
      </c>
      <c r="D32626" s="7" t="n">
        <v>0</v>
      </c>
      <c r="E32626" s="7" t="n">
        <v>1</v>
      </c>
    </row>
    <row r="32627" spans="1:23">
      <c r="A32627" t="s">
        <v>4</v>
      </c>
      <c r="B32627" s="4" t="s">
        <v>5</v>
      </c>
      <c r="C32627" s="4" t="s">
        <v>13</v>
      </c>
      <c r="D32627" s="36" t="s">
        <v>81</v>
      </c>
      <c r="E32627" s="4" t="s">
        <v>5</v>
      </c>
      <c r="F32627" s="4" t="s">
        <v>13</v>
      </c>
      <c r="G32627" s="4" t="s">
        <v>10</v>
      </c>
      <c r="H32627" s="36" t="s">
        <v>82</v>
      </c>
      <c r="I32627" s="4" t="s">
        <v>13</v>
      </c>
      <c r="J32627" s="4" t="s">
        <v>9</v>
      </c>
      <c r="K32627" s="4" t="s">
        <v>13</v>
      </c>
      <c r="L32627" s="4" t="s">
        <v>13</v>
      </c>
      <c r="M32627" s="36" t="s">
        <v>81</v>
      </c>
      <c r="N32627" s="4" t="s">
        <v>5</v>
      </c>
      <c r="O32627" s="4" t="s">
        <v>13</v>
      </c>
      <c r="P32627" s="4" t="s">
        <v>10</v>
      </c>
      <c r="Q32627" s="36" t="s">
        <v>82</v>
      </c>
      <c r="R32627" s="4" t="s">
        <v>13</v>
      </c>
      <c r="S32627" s="4" t="s">
        <v>9</v>
      </c>
      <c r="T32627" s="4" t="s">
        <v>13</v>
      </c>
      <c r="U32627" s="4" t="s">
        <v>13</v>
      </c>
      <c r="V32627" s="4" t="s">
        <v>13</v>
      </c>
      <c r="W32627" s="4" t="s">
        <v>20</v>
      </c>
    </row>
    <row r="32628" spans="1:23">
      <c r="A32628" t="n">
        <v>260610</v>
      </c>
      <c r="B32628" s="10" t="n">
        <v>5</v>
      </c>
      <c r="C32628" s="7" t="n">
        <v>28</v>
      </c>
      <c r="D32628" s="36" t="s">
        <v>3</v>
      </c>
      <c r="E32628" s="9" t="n">
        <v>162</v>
      </c>
      <c r="F32628" s="7" t="n">
        <v>3</v>
      </c>
      <c r="G32628" s="7" t="n">
        <v>28686</v>
      </c>
      <c r="H32628" s="36" t="s">
        <v>3</v>
      </c>
      <c r="I32628" s="7" t="n">
        <v>0</v>
      </c>
      <c r="J32628" s="7" t="n">
        <v>1</v>
      </c>
      <c r="K32628" s="7" t="n">
        <v>3</v>
      </c>
      <c r="L32628" s="7" t="n">
        <v>28</v>
      </c>
      <c r="M32628" s="36" t="s">
        <v>3</v>
      </c>
      <c r="N32628" s="9" t="n">
        <v>162</v>
      </c>
      <c r="O32628" s="7" t="n">
        <v>3</v>
      </c>
      <c r="P32628" s="7" t="n">
        <v>28686</v>
      </c>
      <c r="Q32628" s="36" t="s">
        <v>3</v>
      </c>
      <c r="R32628" s="7" t="n">
        <v>0</v>
      </c>
      <c r="S32628" s="7" t="n">
        <v>2</v>
      </c>
      <c r="T32628" s="7" t="n">
        <v>3</v>
      </c>
      <c r="U32628" s="7" t="n">
        <v>9</v>
      </c>
      <c r="V32628" s="7" t="n">
        <v>1</v>
      </c>
      <c r="W32628" s="11" t="n">
        <f t="normal" ca="1">A32638</f>
        <v>0</v>
      </c>
    </row>
    <row r="32629" spans="1:23">
      <c r="A32629" t="s">
        <v>4</v>
      </c>
      <c r="B32629" s="4" t="s">
        <v>5</v>
      </c>
      <c r="C32629" s="4" t="s">
        <v>13</v>
      </c>
      <c r="D32629" s="36" t="s">
        <v>81</v>
      </c>
      <c r="E32629" s="4" t="s">
        <v>5</v>
      </c>
      <c r="F32629" s="4" t="s">
        <v>10</v>
      </c>
      <c r="G32629" s="4" t="s">
        <v>13</v>
      </c>
      <c r="H32629" s="4" t="s">
        <v>13</v>
      </c>
      <c r="I32629" s="4" t="s">
        <v>6</v>
      </c>
      <c r="J32629" s="36" t="s">
        <v>82</v>
      </c>
      <c r="K32629" s="4" t="s">
        <v>13</v>
      </c>
      <c r="L32629" s="4" t="s">
        <v>13</v>
      </c>
      <c r="M32629" s="36" t="s">
        <v>81</v>
      </c>
      <c r="N32629" s="4" t="s">
        <v>5</v>
      </c>
      <c r="O32629" s="4" t="s">
        <v>13</v>
      </c>
      <c r="P32629" s="36" t="s">
        <v>82</v>
      </c>
      <c r="Q32629" s="4" t="s">
        <v>13</v>
      </c>
      <c r="R32629" s="4" t="s">
        <v>9</v>
      </c>
      <c r="S32629" s="4" t="s">
        <v>13</v>
      </c>
      <c r="T32629" s="4" t="s">
        <v>13</v>
      </c>
      <c r="U32629" s="4" t="s">
        <v>13</v>
      </c>
      <c r="V32629" s="36" t="s">
        <v>81</v>
      </c>
      <c r="W32629" s="4" t="s">
        <v>5</v>
      </c>
      <c r="X32629" s="4" t="s">
        <v>13</v>
      </c>
      <c r="Y32629" s="36" t="s">
        <v>82</v>
      </c>
      <c r="Z32629" s="4" t="s">
        <v>13</v>
      </c>
      <c r="AA32629" s="4" t="s">
        <v>9</v>
      </c>
      <c r="AB32629" s="4" t="s">
        <v>13</v>
      </c>
      <c r="AC32629" s="4" t="s">
        <v>13</v>
      </c>
      <c r="AD32629" s="4" t="s">
        <v>13</v>
      </c>
      <c r="AE32629" s="4" t="s">
        <v>20</v>
      </c>
    </row>
    <row r="32630" spans="1:23">
      <c r="A32630" t="n">
        <v>260639</v>
      </c>
      <c r="B32630" s="10" t="n">
        <v>5</v>
      </c>
      <c r="C32630" s="7" t="n">
        <v>28</v>
      </c>
      <c r="D32630" s="36" t="s">
        <v>3</v>
      </c>
      <c r="E32630" s="64" t="n">
        <v>47</v>
      </c>
      <c r="F32630" s="7" t="n">
        <v>61456</v>
      </c>
      <c r="G32630" s="7" t="n">
        <v>2</v>
      </c>
      <c r="H32630" s="7" t="n">
        <v>0</v>
      </c>
      <c r="I32630" s="7" t="s">
        <v>785</v>
      </c>
      <c r="J32630" s="36" t="s">
        <v>3</v>
      </c>
      <c r="K32630" s="7" t="n">
        <v>8</v>
      </c>
      <c r="L32630" s="7" t="n">
        <v>28</v>
      </c>
      <c r="M32630" s="36" t="s">
        <v>3</v>
      </c>
      <c r="N32630" s="49" t="n">
        <v>74</v>
      </c>
      <c r="O32630" s="7" t="n">
        <v>65</v>
      </c>
      <c r="P32630" s="36" t="s">
        <v>3</v>
      </c>
      <c r="Q32630" s="7" t="n">
        <v>0</v>
      </c>
      <c r="R32630" s="7" t="n">
        <v>1</v>
      </c>
      <c r="S32630" s="7" t="n">
        <v>3</v>
      </c>
      <c r="T32630" s="7" t="n">
        <v>9</v>
      </c>
      <c r="U32630" s="7" t="n">
        <v>28</v>
      </c>
      <c r="V32630" s="36" t="s">
        <v>3</v>
      </c>
      <c r="W32630" s="49" t="n">
        <v>74</v>
      </c>
      <c r="X32630" s="7" t="n">
        <v>65</v>
      </c>
      <c r="Y32630" s="36" t="s">
        <v>3</v>
      </c>
      <c r="Z32630" s="7" t="n">
        <v>0</v>
      </c>
      <c r="AA32630" s="7" t="n">
        <v>2</v>
      </c>
      <c r="AB32630" s="7" t="n">
        <v>3</v>
      </c>
      <c r="AC32630" s="7" t="n">
        <v>9</v>
      </c>
      <c r="AD32630" s="7" t="n">
        <v>1</v>
      </c>
      <c r="AE32630" s="11" t="n">
        <f t="normal" ca="1">A32634</f>
        <v>0</v>
      </c>
    </row>
    <row r="32631" spans="1:23">
      <c r="A32631" t="s">
        <v>4</v>
      </c>
      <c r="B32631" s="4" t="s">
        <v>5</v>
      </c>
      <c r="C32631" s="4" t="s">
        <v>10</v>
      </c>
      <c r="D32631" s="4" t="s">
        <v>13</v>
      </c>
      <c r="E32631" s="4" t="s">
        <v>13</v>
      </c>
      <c r="F32631" s="4" t="s">
        <v>6</v>
      </c>
    </row>
    <row r="32632" spans="1:23">
      <c r="A32632" t="n">
        <v>260687</v>
      </c>
      <c r="B32632" s="64" t="n">
        <v>47</v>
      </c>
      <c r="C32632" s="7" t="n">
        <v>61456</v>
      </c>
      <c r="D32632" s="7" t="n">
        <v>0</v>
      </c>
      <c r="E32632" s="7" t="n">
        <v>0</v>
      </c>
      <c r="F32632" s="7" t="s">
        <v>408</v>
      </c>
    </row>
    <row r="32633" spans="1:23">
      <c r="A32633" t="s">
        <v>4</v>
      </c>
      <c r="B32633" s="4" t="s">
        <v>5</v>
      </c>
      <c r="C32633" s="4" t="s">
        <v>13</v>
      </c>
      <c r="D32633" s="4" t="s">
        <v>10</v>
      </c>
      <c r="E32633" s="4" t="s">
        <v>22</v>
      </c>
    </row>
    <row r="32634" spans="1:23">
      <c r="A32634" t="n">
        <v>260700</v>
      </c>
      <c r="B32634" s="28" t="n">
        <v>58</v>
      </c>
      <c r="C32634" s="7" t="n">
        <v>0</v>
      </c>
      <c r="D32634" s="7" t="n">
        <v>300</v>
      </c>
      <c r="E32634" s="7" t="n">
        <v>1</v>
      </c>
    </row>
    <row r="32635" spans="1:23">
      <c r="A32635" t="s">
        <v>4</v>
      </c>
      <c r="B32635" s="4" t="s">
        <v>5</v>
      </c>
      <c r="C32635" s="4" t="s">
        <v>13</v>
      </c>
      <c r="D32635" s="4" t="s">
        <v>10</v>
      </c>
    </row>
    <row r="32636" spans="1:23">
      <c r="A32636" t="n">
        <v>260708</v>
      </c>
      <c r="B32636" s="28" t="n">
        <v>58</v>
      </c>
      <c r="C32636" s="7" t="n">
        <v>255</v>
      </c>
      <c r="D32636" s="7" t="n">
        <v>0</v>
      </c>
    </row>
    <row r="32637" spans="1:23">
      <c r="A32637" t="s">
        <v>4</v>
      </c>
      <c r="B32637" s="4" t="s">
        <v>5</v>
      </c>
      <c r="C32637" s="4" t="s">
        <v>13</v>
      </c>
      <c r="D32637" s="4" t="s">
        <v>13</v>
      </c>
      <c r="E32637" s="4" t="s">
        <v>13</v>
      </c>
      <c r="F32637" s="4" t="s">
        <v>13</v>
      </c>
    </row>
    <row r="32638" spans="1:23">
      <c r="A32638" t="n">
        <v>260712</v>
      </c>
      <c r="B32638" s="13" t="n">
        <v>14</v>
      </c>
      <c r="C32638" s="7" t="n">
        <v>0</v>
      </c>
      <c r="D32638" s="7" t="n">
        <v>0</v>
      </c>
      <c r="E32638" s="7" t="n">
        <v>0</v>
      </c>
      <c r="F32638" s="7" t="n">
        <v>64</v>
      </c>
    </row>
    <row r="32639" spans="1:23">
      <c r="A32639" t="s">
        <v>4</v>
      </c>
      <c r="B32639" s="4" t="s">
        <v>5</v>
      </c>
      <c r="C32639" s="4" t="s">
        <v>13</v>
      </c>
      <c r="D32639" s="4" t="s">
        <v>10</v>
      </c>
    </row>
    <row r="32640" spans="1:23">
      <c r="A32640" t="n">
        <v>260717</v>
      </c>
      <c r="B32640" s="27" t="n">
        <v>22</v>
      </c>
      <c r="C32640" s="7" t="n">
        <v>0</v>
      </c>
      <c r="D32640" s="7" t="n">
        <v>28686</v>
      </c>
    </row>
    <row r="32641" spans="1:31">
      <c r="A32641" t="s">
        <v>4</v>
      </c>
      <c r="B32641" s="4" t="s">
        <v>5</v>
      </c>
      <c r="C32641" s="4" t="s">
        <v>13</v>
      </c>
      <c r="D32641" s="4" t="s">
        <v>10</v>
      </c>
    </row>
    <row r="32642" spans="1:31">
      <c r="A32642" t="n">
        <v>260721</v>
      </c>
      <c r="B32642" s="28" t="n">
        <v>58</v>
      </c>
      <c r="C32642" s="7" t="n">
        <v>5</v>
      </c>
      <c r="D32642" s="7" t="n">
        <v>300</v>
      </c>
    </row>
    <row r="32643" spans="1:31">
      <c r="A32643" t="s">
        <v>4</v>
      </c>
      <c r="B32643" s="4" t="s">
        <v>5</v>
      </c>
      <c r="C32643" s="4" t="s">
        <v>22</v>
      </c>
      <c r="D32643" s="4" t="s">
        <v>10</v>
      </c>
    </row>
    <row r="32644" spans="1:31">
      <c r="A32644" t="n">
        <v>260725</v>
      </c>
      <c r="B32644" s="51" t="n">
        <v>103</v>
      </c>
      <c r="C32644" s="7" t="n">
        <v>0</v>
      </c>
      <c r="D32644" s="7" t="n">
        <v>300</v>
      </c>
    </row>
    <row r="32645" spans="1:31">
      <c r="A32645" t="s">
        <v>4</v>
      </c>
      <c r="B32645" s="4" t="s">
        <v>5</v>
      </c>
      <c r="C32645" s="4" t="s">
        <v>13</v>
      </c>
    </row>
    <row r="32646" spans="1:31">
      <c r="A32646" t="n">
        <v>260732</v>
      </c>
      <c r="B32646" s="37" t="n">
        <v>64</v>
      </c>
      <c r="C32646" s="7" t="n">
        <v>7</v>
      </c>
    </row>
    <row r="32647" spans="1:31">
      <c r="A32647" t="s">
        <v>4</v>
      </c>
      <c r="B32647" s="4" t="s">
        <v>5</v>
      </c>
      <c r="C32647" s="4" t="s">
        <v>13</v>
      </c>
      <c r="D32647" s="4" t="s">
        <v>10</v>
      </c>
    </row>
    <row r="32648" spans="1:31">
      <c r="A32648" t="n">
        <v>260734</v>
      </c>
      <c r="B32648" s="67" t="n">
        <v>72</v>
      </c>
      <c r="C32648" s="7" t="n">
        <v>5</v>
      </c>
      <c r="D32648" s="7" t="n">
        <v>0</v>
      </c>
    </row>
    <row r="32649" spans="1:31">
      <c r="A32649" t="s">
        <v>4</v>
      </c>
      <c r="B32649" s="4" t="s">
        <v>5</v>
      </c>
      <c r="C32649" s="4" t="s">
        <v>13</v>
      </c>
      <c r="D32649" s="36" t="s">
        <v>81</v>
      </c>
      <c r="E32649" s="4" t="s">
        <v>5</v>
      </c>
      <c r="F32649" s="4" t="s">
        <v>13</v>
      </c>
      <c r="G32649" s="4" t="s">
        <v>10</v>
      </c>
      <c r="H32649" s="36" t="s">
        <v>82</v>
      </c>
      <c r="I32649" s="4" t="s">
        <v>13</v>
      </c>
      <c r="J32649" s="4" t="s">
        <v>9</v>
      </c>
      <c r="K32649" s="4" t="s">
        <v>13</v>
      </c>
      <c r="L32649" s="4" t="s">
        <v>13</v>
      </c>
      <c r="M32649" s="4" t="s">
        <v>20</v>
      </c>
    </row>
    <row r="32650" spans="1:31">
      <c r="A32650" t="n">
        <v>260738</v>
      </c>
      <c r="B32650" s="10" t="n">
        <v>5</v>
      </c>
      <c r="C32650" s="7" t="n">
        <v>28</v>
      </c>
      <c r="D32650" s="36" t="s">
        <v>3</v>
      </c>
      <c r="E32650" s="9" t="n">
        <v>162</v>
      </c>
      <c r="F32650" s="7" t="n">
        <v>4</v>
      </c>
      <c r="G32650" s="7" t="n">
        <v>28686</v>
      </c>
      <c r="H32650" s="36" t="s">
        <v>3</v>
      </c>
      <c r="I32650" s="7" t="n">
        <v>0</v>
      </c>
      <c r="J32650" s="7" t="n">
        <v>1</v>
      </c>
      <c r="K32650" s="7" t="n">
        <v>2</v>
      </c>
      <c r="L32650" s="7" t="n">
        <v>1</v>
      </c>
      <c r="M32650" s="11" t="n">
        <f t="normal" ca="1">A32656</f>
        <v>0</v>
      </c>
    </row>
    <row r="32651" spans="1:31">
      <c r="A32651" t="s">
        <v>4</v>
      </c>
      <c r="B32651" s="4" t="s">
        <v>5</v>
      </c>
      <c r="C32651" s="4" t="s">
        <v>13</v>
      </c>
      <c r="D32651" s="4" t="s">
        <v>6</v>
      </c>
    </row>
    <row r="32652" spans="1:31">
      <c r="A32652" t="n">
        <v>260755</v>
      </c>
      <c r="B32652" s="8" t="n">
        <v>2</v>
      </c>
      <c r="C32652" s="7" t="n">
        <v>10</v>
      </c>
      <c r="D32652" s="7" t="s">
        <v>786</v>
      </c>
    </row>
    <row r="32653" spans="1:31">
      <c r="A32653" t="s">
        <v>4</v>
      </c>
      <c r="B32653" s="4" t="s">
        <v>5</v>
      </c>
      <c r="C32653" s="4" t="s">
        <v>10</v>
      </c>
    </row>
    <row r="32654" spans="1:31">
      <c r="A32654" t="n">
        <v>260772</v>
      </c>
      <c r="B32654" s="35" t="n">
        <v>16</v>
      </c>
      <c r="C32654" s="7" t="n">
        <v>0</v>
      </c>
    </row>
    <row r="32655" spans="1:31">
      <c r="A32655" t="s">
        <v>4</v>
      </c>
      <c r="B32655" s="4" t="s">
        <v>5</v>
      </c>
      <c r="C32655" s="4" t="s">
        <v>10</v>
      </c>
      <c r="D32655" s="4" t="s">
        <v>13</v>
      </c>
      <c r="E32655" s="4" t="s">
        <v>13</v>
      </c>
      <c r="F32655" s="4" t="s">
        <v>6</v>
      </c>
    </row>
    <row r="32656" spans="1:31">
      <c r="A32656" t="n">
        <v>260775</v>
      </c>
      <c r="B32656" s="22" t="n">
        <v>20</v>
      </c>
      <c r="C32656" s="7" t="n">
        <v>0</v>
      </c>
      <c r="D32656" s="7" t="n">
        <v>3</v>
      </c>
      <c r="E32656" s="7" t="n">
        <v>10</v>
      </c>
      <c r="F32656" s="7" t="s">
        <v>80</v>
      </c>
    </row>
    <row r="32657" spans="1:13">
      <c r="A32657" t="s">
        <v>4</v>
      </c>
      <c r="B32657" s="4" t="s">
        <v>5</v>
      </c>
      <c r="C32657" s="4" t="s">
        <v>10</v>
      </c>
    </row>
    <row r="32658" spans="1:13">
      <c r="A32658" t="n">
        <v>260793</v>
      </c>
      <c r="B32658" s="35" t="n">
        <v>16</v>
      </c>
      <c r="C32658" s="7" t="n">
        <v>0</v>
      </c>
    </row>
    <row r="32659" spans="1:13">
      <c r="A32659" t="s">
        <v>4</v>
      </c>
      <c r="B32659" s="4" t="s">
        <v>5</v>
      </c>
      <c r="C32659" s="4" t="s">
        <v>10</v>
      </c>
      <c r="D32659" s="4" t="s">
        <v>13</v>
      </c>
      <c r="E32659" s="4" t="s">
        <v>13</v>
      </c>
      <c r="F32659" s="4" t="s">
        <v>6</v>
      </c>
    </row>
    <row r="32660" spans="1:13">
      <c r="A32660" t="n">
        <v>260796</v>
      </c>
      <c r="B32660" s="22" t="n">
        <v>20</v>
      </c>
      <c r="C32660" s="7" t="n">
        <v>5700</v>
      </c>
      <c r="D32660" s="7" t="n">
        <v>3</v>
      </c>
      <c r="E32660" s="7" t="n">
        <v>10</v>
      </c>
      <c r="F32660" s="7" t="s">
        <v>80</v>
      </c>
    </row>
    <row r="32661" spans="1:13">
      <c r="A32661" t="s">
        <v>4</v>
      </c>
      <c r="B32661" s="4" t="s">
        <v>5</v>
      </c>
      <c r="C32661" s="4" t="s">
        <v>10</v>
      </c>
    </row>
    <row r="32662" spans="1:13">
      <c r="A32662" t="n">
        <v>260814</v>
      </c>
      <c r="B32662" s="35" t="n">
        <v>16</v>
      </c>
      <c r="C32662" s="7" t="n">
        <v>0</v>
      </c>
    </row>
    <row r="32663" spans="1:13">
      <c r="A32663" t="s">
        <v>4</v>
      </c>
      <c r="B32663" s="4" t="s">
        <v>5</v>
      </c>
      <c r="C32663" s="4" t="s">
        <v>10</v>
      </c>
      <c r="D32663" s="4" t="s">
        <v>13</v>
      </c>
      <c r="E32663" s="4" t="s">
        <v>13</v>
      </c>
      <c r="F32663" s="4" t="s">
        <v>6</v>
      </c>
    </row>
    <row r="32664" spans="1:13">
      <c r="A32664" t="n">
        <v>260817</v>
      </c>
      <c r="B32664" s="22" t="n">
        <v>20</v>
      </c>
      <c r="C32664" s="7" t="n">
        <v>5701</v>
      </c>
      <c r="D32664" s="7" t="n">
        <v>3</v>
      </c>
      <c r="E32664" s="7" t="n">
        <v>10</v>
      </c>
      <c r="F32664" s="7" t="s">
        <v>80</v>
      </c>
    </row>
    <row r="32665" spans="1:13">
      <c r="A32665" t="s">
        <v>4</v>
      </c>
      <c r="B32665" s="4" t="s">
        <v>5</v>
      </c>
      <c r="C32665" s="4" t="s">
        <v>10</v>
      </c>
    </row>
    <row r="32666" spans="1:13">
      <c r="A32666" t="n">
        <v>260835</v>
      </c>
      <c r="B32666" s="35" t="n">
        <v>16</v>
      </c>
      <c r="C32666" s="7" t="n">
        <v>0</v>
      </c>
    </row>
    <row r="32667" spans="1:13">
      <c r="A32667" t="s">
        <v>4</v>
      </c>
      <c r="B32667" s="4" t="s">
        <v>5</v>
      </c>
      <c r="C32667" s="4" t="s">
        <v>13</v>
      </c>
      <c r="D32667" s="4" t="s">
        <v>10</v>
      </c>
      <c r="E32667" s="4" t="s">
        <v>13</v>
      </c>
      <c r="F32667" s="4" t="s">
        <v>6</v>
      </c>
      <c r="G32667" s="4" t="s">
        <v>6</v>
      </c>
      <c r="H32667" s="4" t="s">
        <v>6</v>
      </c>
      <c r="I32667" s="4" t="s">
        <v>6</v>
      </c>
      <c r="J32667" s="4" t="s">
        <v>6</v>
      </c>
      <c r="K32667" s="4" t="s">
        <v>6</v>
      </c>
      <c r="L32667" s="4" t="s">
        <v>6</v>
      </c>
      <c r="M32667" s="4" t="s">
        <v>6</v>
      </c>
      <c r="N32667" s="4" t="s">
        <v>6</v>
      </c>
      <c r="O32667" s="4" t="s">
        <v>6</v>
      </c>
      <c r="P32667" s="4" t="s">
        <v>6</v>
      </c>
      <c r="Q32667" s="4" t="s">
        <v>6</v>
      </c>
      <c r="R32667" s="4" t="s">
        <v>6</v>
      </c>
      <c r="S32667" s="4" t="s">
        <v>6</v>
      </c>
      <c r="T32667" s="4" t="s">
        <v>6</v>
      </c>
      <c r="U32667" s="4" t="s">
        <v>6</v>
      </c>
    </row>
    <row r="32668" spans="1:13">
      <c r="A32668" t="n">
        <v>260838</v>
      </c>
      <c r="B32668" s="38" t="n">
        <v>36</v>
      </c>
      <c r="C32668" s="7" t="n">
        <v>8</v>
      </c>
      <c r="D32668" s="7" t="n">
        <v>0</v>
      </c>
      <c r="E32668" s="7" t="n">
        <v>0</v>
      </c>
      <c r="F32668" s="7" t="s">
        <v>1783</v>
      </c>
      <c r="G32668" s="7" t="s">
        <v>12</v>
      </c>
      <c r="H32668" s="7" t="s">
        <v>12</v>
      </c>
      <c r="I32668" s="7" t="s">
        <v>12</v>
      </c>
      <c r="J32668" s="7" t="s">
        <v>12</v>
      </c>
      <c r="K32668" s="7" t="s">
        <v>12</v>
      </c>
      <c r="L32668" s="7" t="s">
        <v>12</v>
      </c>
      <c r="M32668" s="7" t="s">
        <v>12</v>
      </c>
      <c r="N32668" s="7" t="s">
        <v>12</v>
      </c>
      <c r="O32668" s="7" t="s">
        <v>12</v>
      </c>
      <c r="P32668" s="7" t="s">
        <v>12</v>
      </c>
      <c r="Q32668" s="7" t="s">
        <v>12</v>
      </c>
      <c r="R32668" s="7" t="s">
        <v>12</v>
      </c>
      <c r="S32668" s="7" t="s">
        <v>12</v>
      </c>
      <c r="T32668" s="7" t="s">
        <v>12</v>
      </c>
      <c r="U32668" s="7" t="s">
        <v>12</v>
      </c>
    </row>
    <row r="32669" spans="1:13">
      <c r="A32669" t="s">
        <v>4</v>
      </c>
      <c r="B32669" s="4" t="s">
        <v>5</v>
      </c>
      <c r="C32669" s="4" t="s">
        <v>13</v>
      </c>
      <c r="D32669" s="4" t="s">
        <v>10</v>
      </c>
      <c r="E32669" s="4" t="s">
        <v>13</v>
      </c>
      <c r="F32669" s="4" t="s">
        <v>6</v>
      </c>
      <c r="G32669" s="4" t="s">
        <v>6</v>
      </c>
      <c r="H32669" s="4" t="s">
        <v>6</v>
      </c>
      <c r="I32669" s="4" t="s">
        <v>6</v>
      </c>
      <c r="J32669" s="4" t="s">
        <v>6</v>
      </c>
      <c r="K32669" s="4" t="s">
        <v>6</v>
      </c>
      <c r="L32669" s="4" t="s">
        <v>6</v>
      </c>
      <c r="M32669" s="4" t="s">
        <v>6</v>
      </c>
      <c r="N32669" s="4" t="s">
        <v>6</v>
      </c>
      <c r="O32669" s="4" t="s">
        <v>6</v>
      </c>
      <c r="P32669" s="4" t="s">
        <v>6</v>
      </c>
      <c r="Q32669" s="4" t="s">
        <v>6</v>
      </c>
      <c r="R32669" s="4" t="s">
        <v>6</v>
      </c>
      <c r="S32669" s="4" t="s">
        <v>6</v>
      </c>
      <c r="T32669" s="4" t="s">
        <v>6</v>
      </c>
      <c r="U32669" s="4" t="s">
        <v>6</v>
      </c>
    </row>
    <row r="32670" spans="1:13">
      <c r="A32670" t="n">
        <v>260870</v>
      </c>
      <c r="B32670" s="38" t="n">
        <v>36</v>
      </c>
      <c r="C32670" s="7" t="n">
        <v>8</v>
      </c>
      <c r="D32670" s="7" t="n">
        <v>5700</v>
      </c>
      <c r="E32670" s="7" t="n">
        <v>0</v>
      </c>
      <c r="F32670" s="7" t="s">
        <v>197</v>
      </c>
      <c r="G32670" s="7" t="s">
        <v>12</v>
      </c>
      <c r="H32670" s="7" t="s">
        <v>12</v>
      </c>
      <c r="I32670" s="7" t="s">
        <v>12</v>
      </c>
      <c r="J32670" s="7" t="s">
        <v>12</v>
      </c>
      <c r="K32670" s="7" t="s">
        <v>12</v>
      </c>
      <c r="L32670" s="7" t="s">
        <v>12</v>
      </c>
      <c r="M32670" s="7" t="s">
        <v>12</v>
      </c>
      <c r="N32670" s="7" t="s">
        <v>12</v>
      </c>
      <c r="O32670" s="7" t="s">
        <v>12</v>
      </c>
      <c r="P32670" s="7" t="s">
        <v>12</v>
      </c>
      <c r="Q32670" s="7" t="s">
        <v>12</v>
      </c>
      <c r="R32670" s="7" t="s">
        <v>12</v>
      </c>
      <c r="S32670" s="7" t="s">
        <v>12</v>
      </c>
      <c r="T32670" s="7" t="s">
        <v>12</v>
      </c>
      <c r="U32670" s="7" t="s">
        <v>12</v>
      </c>
    </row>
    <row r="32671" spans="1:13">
      <c r="A32671" t="s">
        <v>4</v>
      </c>
      <c r="B32671" s="4" t="s">
        <v>5</v>
      </c>
      <c r="C32671" s="4" t="s">
        <v>13</v>
      </c>
    </row>
    <row r="32672" spans="1:13">
      <c r="A32672" t="n">
        <v>260902</v>
      </c>
      <c r="B32672" s="42" t="n">
        <v>116</v>
      </c>
      <c r="C32672" s="7" t="n">
        <v>0</v>
      </c>
    </row>
    <row r="32673" spans="1:21">
      <c r="A32673" t="s">
        <v>4</v>
      </c>
      <c r="B32673" s="4" t="s">
        <v>5</v>
      </c>
      <c r="C32673" s="4" t="s">
        <v>13</v>
      </c>
      <c r="D32673" s="4" t="s">
        <v>10</v>
      </c>
    </row>
    <row r="32674" spans="1:21">
      <c r="A32674" t="n">
        <v>260904</v>
      </c>
      <c r="B32674" s="42" t="n">
        <v>116</v>
      </c>
      <c r="C32674" s="7" t="n">
        <v>2</v>
      </c>
      <c r="D32674" s="7" t="n">
        <v>1</v>
      </c>
    </row>
    <row r="32675" spans="1:21">
      <c r="A32675" t="s">
        <v>4</v>
      </c>
      <c r="B32675" s="4" t="s">
        <v>5</v>
      </c>
      <c r="C32675" s="4" t="s">
        <v>13</v>
      </c>
      <c r="D32675" s="4" t="s">
        <v>9</v>
      </c>
    </row>
    <row r="32676" spans="1:21">
      <c r="A32676" t="n">
        <v>260908</v>
      </c>
      <c r="B32676" s="42" t="n">
        <v>116</v>
      </c>
      <c r="C32676" s="7" t="n">
        <v>5</v>
      </c>
      <c r="D32676" s="7" t="n">
        <v>1106247680</v>
      </c>
    </row>
    <row r="32677" spans="1:21">
      <c r="A32677" t="s">
        <v>4</v>
      </c>
      <c r="B32677" s="4" t="s">
        <v>5</v>
      </c>
      <c r="C32677" s="4" t="s">
        <v>13</v>
      </c>
      <c r="D32677" s="4" t="s">
        <v>10</v>
      </c>
    </row>
    <row r="32678" spans="1:21">
      <c r="A32678" t="n">
        <v>260914</v>
      </c>
      <c r="B32678" s="42" t="n">
        <v>116</v>
      </c>
      <c r="C32678" s="7" t="n">
        <v>6</v>
      </c>
      <c r="D32678" s="7" t="n">
        <v>1</v>
      </c>
    </row>
    <row r="32679" spans="1:21">
      <c r="A32679" t="s">
        <v>4</v>
      </c>
      <c r="B32679" s="4" t="s">
        <v>5</v>
      </c>
      <c r="C32679" s="4" t="s">
        <v>10</v>
      </c>
      <c r="D32679" s="4" t="s">
        <v>9</v>
      </c>
    </row>
    <row r="32680" spans="1:21">
      <c r="A32680" t="n">
        <v>260918</v>
      </c>
      <c r="B32680" s="41" t="n">
        <v>43</v>
      </c>
      <c r="C32680" s="7" t="n">
        <v>5702</v>
      </c>
      <c r="D32680" s="7" t="n">
        <v>1</v>
      </c>
    </row>
    <row r="32681" spans="1:21">
      <c r="A32681" t="s">
        <v>4</v>
      </c>
      <c r="B32681" s="4" t="s">
        <v>5</v>
      </c>
      <c r="C32681" s="4" t="s">
        <v>10</v>
      </c>
      <c r="D32681" s="4" t="s">
        <v>22</v>
      </c>
      <c r="E32681" s="4" t="s">
        <v>22</v>
      </c>
      <c r="F32681" s="4" t="s">
        <v>22</v>
      </c>
      <c r="G32681" s="4" t="s">
        <v>22</v>
      </c>
    </row>
    <row r="32682" spans="1:21">
      <c r="A32682" t="n">
        <v>260925</v>
      </c>
      <c r="B32682" s="24" t="n">
        <v>46</v>
      </c>
      <c r="C32682" s="7" t="n">
        <v>0</v>
      </c>
      <c r="D32682" s="7" t="n">
        <v>2.58999991416931</v>
      </c>
      <c r="E32682" s="7" t="n">
        <v>-0.5</v>
      </c>
      <c r="F32682" s="7" t="n">
        <v>6.98999977111816</v>
      </c>
      <c r="G32682" s="7" t="n">
        <v>359.799987792969</v>
      </c>
    </row>
    <row r="32683" spans="1:21">
      <c r="A32683" t="s">
        <v>4</v>
      </c>
      <c r="B32683" s="4" t="s">
        <v>5</v>
      </c>
      <c r="C32683" s="4" t="s">
        <v>10</v>
      </c>
    </row>
    <row r="32684" spans="1:21">
      <c r="A32684" t="n">
        <v>260944</v>
      </c>
      <c r="B32684" s="35" t="n">
        <v>16</v>
      </c>
      <c r="C32684" s="7" t="n">
        <v>0</v>
      </c>
    </row>
    <row r="32685" spans="1:21">
      <c r="A32685" t="s">
        <v>4</v>
      </c>
      <c r="B32685" s="4" t="s">
        <v>5</v>
      </c>
      <c r="C32685" s="4" t="s">
        <v>10</v>
      </c>
      <c r="D32685" s="4" t="s">
        <v>10</v>
      </c>
      <c r="E32685" s="4" t="s">
        <v>10</v>
      </c>
      <c r="F32685" s="4" t="s">
        <v>9</v>
      </c>
      <c r="G32685" s="4" t="s">
        <v>9</v>
      </c>
      <c r="H32685" s="4" t="s">
        <v>9</v>
      </c>
    </row>
    <row r="32686" spans="1:21">
      <c r="A32686" t="n">
        <v>260947</v>
      </c>
      <c r="B32686" s="57" t="n">
        <v>61</v>
      </c>
      <c r="C32686" s="7" t="n">
        <v>0</v>
      </c>
      <c r="D32686" s="7" t="n">
        <v>65535</v>
      </c>
      <c r="E32686" s="7" t="n">
        <v>0</v>
      </c>
      <c r="F32686" s="7" t="n">
        <v>1076761723</v>
      </c>
      <c r="G32686" s="7" t="n">
        <v>1058306785</v>
      </c>
      <c r="H32686" s="7" t="n">
        <v>1091211100</v>
      </c>
    </row>
    <row r="32687" spans="1:21">
      <c r="A32687" t="s">
        <v>4</v>
      </c>
      <c r="B32687" s="4" t="s">
        <v>5</v>
      </c>
      <c r="C32687" s="4" t="s">
        <v>10</v>
      </c>
      <c r="D32687" s="4" t="s">
        <v>10</v>
      </c>
      <c r="E32687" s="4" t="s">
        <v>22</v>
      </c>
      <c r="F32687" s="4" t="s">
        <v>13</v>
      </c>
    </row>
    <row r="32688" spans="1:21">
      <c r="A32688" t="n">
        <v>260966</v>
      </c>
      <c r="B32688" s="61" t="n">
        <v>53</v>
      </c>
      <c r="C32688" s="7" t="n">
        <v>5700</v>
      </c>
      <c r="D32688" s="7" t="n">
        <v>0</v>
      </c>
      <c r="E32688" s="7" t="n">
        <v>0</v>
      </c>
      <c r="F32688" s="7" t="n">
        <v>0</v>
      </c>
    </row>
    <row r="32689" spans="1:8">
      <c r="A32689" t="s">
        <v>4</v>
      </c>
      <c r="B32689" s="4" t="s">
        <v>5</v>
      </c>
      <c r="C32689" s="4" t="s">
        <v>10</v>
      </c>
      <c r="D32689" s="4" t="s">
        <v>10</v>
      </c>
      <c r="E32689" s="4" t="s">
        <v>22</v>
      </c>
      <c r="F32689" s="4" t="s">
        <v>13</v>
      </c>
    </row>
    <row r="32690" spans="1:8">
      <c r="A32690" t="n">
        <v>260976</v>
      </c>
      <c r="B32690" s="61" t="n">
        <v>53</v>
      </c>
      <c r="C32690" s="7" t="n">
        <v>5701</v>
      </c>
      <c r="D32690" s="7" t="n">
        <v>0</v>
      </c>
      <c r="E32690" s="7" t="n">
        <v>0</v>
      </c>
      <c r="F32690" s="7" t="n">
        <v>0</v>
      </c>
    </row>
    <row r="32691" spans="1:8">
      <c r="A32691" t="s">
        <v>4</v>
      </c>
      <c r="B32691" s="4" t="s">
        <v>5</v>
      </c>
      <c r="C32691" s="4" t="s">
        <v>10</v>
      </c>
      <c r="D32691" s="4" t="s">
        <v>10</v>
      </c>
      <c r="E32691" s="4" t="s">
        <v>10</v>
      </c>
    </row>
    <row r="32692" spans="1:8">
      <c r="A32692" t="n">
        <v>260986</v>
      </c>
      <c r="B32692" s="57" t="n">
        <v>61</v>
      </c>
      <c r="C32692" s="7" t="n">
        <v>5700</v>
      </c>
      <c r="D32692" s="7" t="n">
        <v>0</v>
      </c>
      <c r="E32692" s="7" t="n">
        <v>0</v>
      </c>
    </row>
    <row r="32693" spans="1:8">
      <c r="A32693" t="s">
        <v>4</v>
      </c>
      <c r="B32693" s="4" t="s">
        <v>5</v>
      </c>
      <c r="C32693" s="4" t="s">
        <v>10</v>
      </c>
      <c r="D32693" s="4" t="s">
        <v>10</v>
      </c>
      <c r="E32693" s="4" t="s">
        <v>10</v>
      </c>
    </row>
    <row r="32694" spans="1:8">
      <c r="A32694" t="n">
        <v>260993</v>
      </c>
      <c r="B32694" s="57" t="n">
        <v>61</v>
      </c>
      <c r="C32694" s="7" t="n">
        <v>5701</v>
      </c>
      <c r="D32694" s="7" t="n">
        <v>0</v>
      </c>
      <c r="E32694" s="7" t="n">
        <v>0</v>
      </c>
    </row>
    <row r="32695" spans="1:8">
      <c r="A32695" t="s">
        <v>4</v>
      </c>
      <c r="B32695" s="4" t="s">
        <v>5</v>
      </c>
      <c r="C32695" s="4" t="s">
        <v>10</v>
      </c>
      <c r="D32695" s="4" t="s">
        <v>6</v>
      </c>
      <c r="E32695" s="4" t="s">
        <v>13</v>
      </c>
      <c r="F32695" s="4" t="s">
        <v>13</v>
      </c>
      <c r="G32695" s="4" t="s">
        <v>13</v>
      </c>
      <c r="H32695" s="4" t="s">
        <v>13</v>
      </c>
      <c r="I32695" s="4" t="s">
        <v>13</v>
      </c>
      <c r="J32695" s="4" t="s">
        <v>22</v>
      </c>
      <c r="K32695" s="4" t="s">
        <v>22</v>
      </c>
      <c r="L32695" s="4" t="s">
        <v>22</v>
      </c>
      <c r="M32695" s="4" t="s">
        <v>22</v>
      </c>
      <c r="N32695" s="4" t="s">
        <v>13</v>
      </c>
    </row>
    <row r="32696" spans="1:8">
      <c r="A32696" t="n">
        <v>261000</v>
      </c>
      <c r="B32696" s="97" t="n">
        <v>34</v>
      </c>
      <c r="C32696" s="7" t="n">
        <v>5700</v>
      </c>
      <c r="D32696" s="7" t="s">
        <v>1825</v>
      </c>
      <c r="E32696" s="7" t="n">
        <v>1</v>
      </c>
      <c r="F32696" s="7" t="n">
        <v>0</v>
      </c>
      <c r="G32696" s="7" t="n">
        <v>0</v>
      </c>
      <c r="H32696" s="7" t="n">
        <v>0</v>
      </c>
      <c r="I32696" s="7" t="n">
        <v>0</v>
      </c>
      <c r="J32696" s="7" t="n">
        <v>0</v>
      </c>
      <c r="K32696" s="7" t="n">
        <v>-1</v>
      </c>
      <c r="L32696" s="7" t="n">
        <v>-1</v>
      </c>
      <c r="M32696" s="7" t="n">
        <v>-1</v>
      </c>
      <c r="N32696" s="7" t="n">
        <v>0</v>
      </c>
    </row>
    <row r="32697" spans="1:8">
      <c r="A32697" t="s">
        <v>4</v>
      </c>
      <c r="B32697" s="4" t="s">
        <v>5</v>
      </c>
      <c r="C32697" s="4" t="s">
        <v>10</v>
      </c>
      <c r="D32697" s="4" t="s">
        <v>6</v>
      </c>
      <c r="E32697" s="4" t="s">
        <v>13</v>
      </c>
      <c r="F32697" s="4" t="s">
        <v>13</v>
      </c>
      <c r="G32697" s="4" t="s">
        <v>13</v>
      </c>
      <c r="H32697" s="4" t="s">
        <v>13</v>
      </c>
      <c r="I32697" s="4" t="s">
        <v>13</v>
      </c>
      <c r="J32697" s="4" t="s">
        <v>22</v>
      </c>
      <c r="K32697" s="4" t="s">
        <v>22</v>
      </c>
      <c r="L32697" s="4" t="s">
        <v>22</v>
      </c>
      <c r="M32697" s="4" t="s">
        <v>22</v>
      </c>
      <c r="N32697" s="4" t="s">
        <v>13</v>
      </c>
    </row>
    <row r="32698" spans="1:8">
      <c r="A32698" t="n">
        <v>261030</v>
      </c>
      <c r="B32698" s="97" t="n">
        <v>34</v>
      </c>
      <c r="C32698" s="7" t="n">
        <v>5701</v>
      </c>
      <c r="D32698" s="7" t="s">
        <v>1825</v>
      </c>
      <c r="E32698" s="7" t="n">
        <v>1</v>
      </c>
      <c r="F32698" s="7" t="n">
        <v>0</v>
      </c>
      <c r="G32698" s="7" t="n">
        <v>0</v>
      </c>
      <c r="H32698" s="7" t="n">
        <v>0</v>
      </c>
      <c r="I32698" s="7" t="n">
        <v>0</v>
      </c>
      <c r="J32698" s="7" t="n">
        <v>0</v>
      </c>
      <c r="K32698" s="7" t="n">
        <v>-1</v>
      </c>
      <c r="L32698" s="7" t="n">
        <v>-1</v>
      </c>
      <c r="M32698" s="7" t="n">
        <v>-1</v>
      </c>
      <c r="N32698" s="7" t="n">
        <v>0</v>
      </c>
    </row>
    <row r="32699" spans="1:8">
      <c r="A32699" t="s">
        <v>4</v>
      </c>
      <c r="B32699" s="4" t="s">
        <v>5</v>
      </c>
      <c r="C32699" s="4" t="s">
        <v>13</v>
      </c>
      <c r="D32699" s="4" t="s">
        <v>13</v>
      </c>
      <c r="E32699" s="4" t="s">
        <v>22</v>
      </c>
      <c r="F32699" s="4" t="s">
        <v>22</v>
      </c>
      <c r="G32699" s="4" t="s">
        <v>22</v>
      </c>
      <c r="H32699" s="4" t="s">
        <v>10</v>
      </c>
    </row>
    <row r="32700" spans="1:8">
      <c r="A32700" t="n">
        <v>261060</v>
      </c>
      <c r="B32700" s="25" t="n">
        <v>45</v>
      </c>
      <c r="C32700" s="7" t="n">
        <v>2</v>
      </c>
      <c r="D32700" s="7" t="n">
        <v>3</v>
      </c>
      <c r="E32700" s="7" t="n">
        <v>1.21000003814697</v>
      </c>
      <c r="F32700" s="7" t="n">
        <v>0.0500000007450581</v>
      </c>
      <c r="G32700" s="7" t="n">
        <v>9.60999965667725</v>
      </c>
      <c r="H32700" s="7" t="n">
        <v>0</v>
      </c>
    </row>
    <row r="32701" spans="1:8">
      <c r="A32701" t="s">
        <v>4</v>
      </c>
      <c r="B32701" s="4" t="s">
        <v>5</v>
      </c>
      <c r="C32701" s="4" t="s">
        <v>13</v>
      </c>
      <c r="D32701" s="4" t="s">
        <v>13</v>
      </c>
      <c r="E32701" s="4" t="s">
        <v>22</v>
      </c>
      <c r="F32701" s="4" t="s">
        <v>22</v>
      </c>
      <c r="G32701" s="4" t="s">
        <v>22</v>
      </c>
      <c r="H32701" s="4" t="s">
        <v>10</v>
      </c>
      <c r="I32701" s="4" t="s">
        <v>13</v>
      </c>
    </row>
    <row r="32702" spans="1:8">
      <c r="A32702" t="n">
        <v>261077</v>
      </c>
      <c r="B32702" s="25" t="n">
        <v>45</v>
      </c>
      <c r="C32702" s="7" t="n">
        <v>4</v>
      </c>
      <c r="D32702" s="7" t="n">
        <v>3</v>
      </c>
      <c r="E32702" s="7" t="n">
        <v>13.75</v>
      </c>
      <c r="F32702" s="7" t="n">
        <v>136.720001220703</v>
      </c>
      <c r="G32702" s="7" t="n">
        <v>0</v>
      </c>
      <c r="H32702" s="7" t="n">
        <v>0</v>
      </c>
      <c r="I32702" s="7" t="n">
        <v>0</v>
      </c>
    </row>
    <row r="32703" spans="1:8">
      <c r="A32703" t="s">
        <v>4</v>
      </c>
      <c r="B32703" s="4" t="s">
        <v>5</v>
      </c>
      <c r="C32703" s="4" t="s">
        <v>13</v>
      </c>
      <c r="D32703" s="4" t="s">
        <v>13</v>
      </c>
      <c r="E32703" s="4" t="s">
        <v>22</v>
      </c>
      <c r="F32703" s="4" t="s">
        <v>10</v>
      </c>
    </row>
    <row r="32704" spans="1:8">
      <c r="A32704" t="n">
        <v>261095</v>
      </c>
      <c r="B32704" s="25" t="n">
        <v>45</v>
      </c>
      <c r="C32704" s="7" t="n">
        <v>5</v>
      </c>
      <c r="D32704" s="7" t="n">
        <v>3</v>
      </c>
      <c r="E32704" s="7" t="n">
        <v>6</v>
      </c>
      <c r="F32704" s="7" t="n">
        <v>0</v>
      </c>
    </row>
    <row r="32705" spans="1:14">
      <c r="A32705" t="s">
        <v>4</v>
      </c>
      <c r="B32705" s="4" t="s">
        <v>5</v>
      </c>
      <c r="C32705" s="4" t="s">
        <v>13</v>
      </c>
      <c r="D32705" s="4" t="s">
        <v>13</v>
      </c>
      <c r="E32705" s="4" t="s">
        <v>22</v>
      </c>
      <c r="F32705" s="4" t="s">
        <v>10</v>
      </c>
    </row>
    <row r="32706" spans="1:14">
      <c r="A32706" t="n">
        <v>261104</v>
      </c>
      <c r="B32706" s="25" t="n">
        <v>45</v>
      </c>
      <c r="C32706" s="7" t="n">
        <v>11</v>
      </c>
      <c r="D32706" s="7" t="n">
        <v>3</v>
      </c>
      <c r="E32706" s="7" t="n">
        <v>38.5999984741211</v>
      </c>
      <c r="F32706" s="7" t="n">
        <v>0</v>
      </c>
    </row>
    <row r="32707" spans="1:14">
      <c r="A32707" t="s">
        <v>4</v>
      </c>
      <c r="B32707" s="4" t="s">
        <v>5</v>
      </c>
      <c r="C32707" s="4" t="s">
        <v>13</v>
      </c>
      <c r="D32707" s="4" t="s">
        <v>13</v>
      </c>
      <c r="E32707" s="4" t="s">
        <v>22</v>
      </c>
      <c r="F32707" s="4" t="s">
        <v>10</v>
      </c>
    </row>
    <row r="32708" spans="1:14">
      <c r="A32708" t="n">
        <v>261113</v>
      </c>
      <c r="B32708" s="25" t="n">
        <v>45</v>
      </c>
      <c r="C32708" s="7" t="n">
        <v>5</v>
      </c>
      <c r="D32708" s="7" t="n">
        <v>3</v>
      </c>
      <c r="E32708" s="7" t="n">
        <v>5.5</v>
      </c>
      <c r="F32708" s="7" t="n">
        <v>2000</v>
      </c>
    </row>
    <row r="32709" spans="1:14">
      <c r="A32709" t="s">
        <v>4</v>
      </c>
      <c r="B32709" s="4" t="s">
        <v>5</v>
      </c>
      <c r="C32709" s="4" t="s">
        <v>13</v>
      </c>
      <c r="D32709" s="4" t="s">
        <v>10</v>
      </c>
      <c r="E32709" s="4" t="s">
        <v>22</v>
      </c>
    </row>
    <row r="32710" spans="1:14">
      <c r="A32710" t="n">
        <v>261122</v>
      </c>
      <c r="B32710" s="28" t="n">
        <v>58</v>
      </c>
      <c r="C32710" s="7" t="n">
        <v>100</v>
      </c>
      <c r="D32710" s="7" t="n">
        <v>1000</v>
      </c>
      <c r="E32710" s="7" t="n">
        <v>1</v>
      </c>
    </row>
    <row r="32711" spans="1:14">
      <c r="A32711" t="s">
        <v>4</v>
      </c>
      <c r="B32711" s="4" t="s">
        <v>5</v>
      </c>
      <c r="C32711" s="4" t="s">
        <v>13</v>
      </c>
      <c r="D32711" s="4" t="s">
        <v>10</v>
      </c>
    </row>
    <row r="32712" spans="1:14">
      <c r="A32712" t="n">
        <v>261130</v>
      </c>
      <c r="B32712" s="28" t="n">
        <v>58</v>
      </c>
      <c r="C32712" s="7" t="n">
        <v>255</v>
      </c>
      <c r="D32712" s="7" t="n">
        <v>0</v>
      </c>
    </row>
    <row r="32713" spans="1:14">
      <c r="A32713" t="s">
        <v>4</v>
      </c>
      <c r="B32713" s="4" t="s">
        <v>5</v>
      </c>
      <c r="C32713" s="4" t="s">
        <v>13</v>
      </c>
      <c r="D32713" s="4" t="s">
        <v>10</v>
      </c>
    </row>
    <row r="32714" spans="1:14">
      <c r="A32714" t="n">
        <v>261134</v>
      </c>
      <c r="B32714" s="25" t="n">
        <v>45</v>
      </c>
      <c r="C32714" s="7" t="n">
        <v>7</v>
      </c>
      <c r="D32714" s="7" t="n">
        <v>255</v>
      </c>
    </row>
    <row r="32715" spans="1:14">
      <c r="A32715" t="s">
        <v>4</v>
      </c>
      <c r="B32715" s="4" t="s">
        <v>5</v>
      </c>
      <c r="C32715" s="4" t="s">
        <v>13</v>
      </c>
      <c r="D32715" s="4" t="s">
        <v>10</v>
      </c>
      <c r="E32715" s="4" t="s">
        <v>6</v>
      </c>
    </row>
    <row r="32716" spans="1:14">
      <c r="A32716" t="n">
        <v>261138</v>
      </c>
      <c r="B32716" s="40" t="n">
        <v>51</v>
      </c>
      <c r="C32716" s="7" t="n">
        <v>4</v>
      </c>
      <c r="D32716" s="7" t="n">
        <v>5700</v>
      </c>
      <c r="E32716" s="7" t="s">
        <v>158</v>
      </c>
    </row>
    <row r="32717" spans="1:14">
      <c r="A32717" t="s">
        <v>4</v>
      </c>
      <c r="B32717" s="4" t="s">
        <v>5</v>
      </c>
      <c r="C32717" s="4" t="s">
        <v>10</v>
      </c>
    </row>
    <row r="32718" spans="1:14">
      <c r="A32718" t="n">
        <v>261151</v>
      </c>
      <c r="B32718" s="35" t="n">
        <v>16</v>
      </c>
      <c r="C32718" s="7" t="n">
        <v>0</v>
      </c>
    </row>
    <row r="32719" spans="1:14">
      <c r="A32719" t="s">
        <v>4</v>
      </c>
      <c r="B32719" s="4" t="s">
        <v>5</v>
      </c>
      <c r="C32719" s="4" t="s">
        <v>10</v>
      </c>
      <c r="D32719" s="4" t="s">
        <v>72</v>
      </c>
      <c r="E32719" s="4" t="s">
        <v>13</v>
      </c>
      <c r="F32719" s="4" t="s">
        <v>13</v>
      </c>
    </row>
    <row r="32720" spans="1:14">
      <c r="A32720" t="n">
        <v>261154</v>
      </c>
      <c r="B32720" s="52" t="n">
        <v>26</v>
      </c>
      <c r="C32720" s="7" t="n">
        <v>5700</v>
      </c>
      <c r="D32720" s="7" t="s">
        <v>1826</v>
      </c>
      <c r="E32720" s="7" t="n">
        <v>2</v>
      </c>
      <c r="F32720" s="7" t="n">
        <v>0</v>
      </c>
    </row>
    <row r="32721" spans="1:6">
      <c r="A32721" t="s">
        <v>4</v>
      </c>
      <c r="B32721" s="4" t="s">
        <v>5</v>
      </c>
    </row>
    <row r="32722" spans="1:6">
      <c r="A32722" t="n">
        <v>261192</v>
      </c>
      <c r="B32722" s="53" t="n">
        <v>28</v>
      </c>
    </row>
    <row r="32723" spans="1:6">
      <c r="A32723" t="s">
        <v>4</v>
      </c>
      <c r="B32723" s="4" t="s">
        <v>5</v>
      </c>
      <c r="C32723" s="4" t="s">
        <v>10</v>
      </c>
      <c r="D32723" s="4" t="s">
        <v>13</v>
      </c>
      <c r="E32723" s="4" t="s">
        <v>6</v>
      </c>
      <c r="F32723" s="4" t="s">
        <v>22</v>
      </c>
      <c r="G32723" s="4" t="s">
        <v>22</v>
      </c>
      <c r="H32723" s="4" t="s">
        <v>22</v>
      </c>
    </row>
    <row r="32724" spans="1:6">
      <c r="A32724" t="n">
        <v>261193</v>
      </c>
      <c r="B32724" s="39" t="n">
        <v>48</v>
      </c>
      <c r="C32724" s="7" t="n">
        <v>0</v>
      </c>
      <c r="D32724" s="7" t="n">
        <v>0</v>
      </c>
      <c r="E32724" s="7" t="s">
        <v>1783</v>
      </c>
      <c r="F32724" s="7" t="n">
        <v>-1</v>
      </c>
      <c r="G32724" s="7" t="n">
        <v>1</v>
      </c>
      <c r="H32724" s="7" t="n">
        <v>0</v>
      </c>
    </row>
    <row r="32725" spans="1:6">
      <c r="A32725" t="s">
        <v>4</v>
      </c>
      <c r="B32725" s="4" t="s">
        <v>5</v>
      </c>
      <c r="C32725" s="4" t="s">
        <v>10</v>
      </c>
    </row>
    <row r="32726" spans="1:6">
      <c r="A32726" t="n">
        <v>261221</v>
      </c>
      <c r="B32726" s="35" t="n">
        <v>16</v>
      </c>
      <c r="C32726" s="7" t="n">
        <v>400</v>
      </c>
    </row>
    <row r="32727" spans="1:6">
      <c r="A32727" t="s">
        <v>4</v>
      </c>
      <c r="B32727" s="4" t="s">
        <v>5</v>
      </c>
      <c r="C32727" s="4" t="s">
        <v>13</v>
      </c>
      <c r="D32727" s="4" t="s">
        <v>10</v>
      </c>
      <c r="E32727" s="4" t="s">
        <v>6</v>
      </c>
    </row>
    <row r="32728" spans="1:6">
      <c r="A32728" t="n">
        <v>261224</v>
      </c>
      <c r="B32728" s="40" t="n">
        <v>51</v>
      </c>
      <c r="C32728" s="7" t="n">
        <v>4</v>
      </c>
      <c r="D32728" s="7" t="n">
        <v>0</v>
      </c>
      <c r="E32728" s="7" t="s">
        <v>1290</v>
      </c>
    </row>
    <row r="32729" spans="1:6">
      <c r="A32729" t="s">
        <v>4</v>
      </c>
      <c r="B32729" s="4" t="s">
        <v>5</v>
      </c>
      <c r="C32729" s="4" t="s">
        <v>10</v>
      </c>
    </row>
    <row r="32730" spans="1:6">
      <c r="A32730" t="n">
        <v>261237</v>
      </c>
      <c r="B32730" s="35" t="n">
        <v>16</v>
      </c>
      <c r="C32730" s="7" t="n">
        <v>0</v>
      </c>
    </row>
    <row r="32731" spans="1:6">
      <c r="A32731" t="s">
        <v>4</v>
      </c>
      <c r="B32731" s="4" t="s">
        <v>5</v>
      </c>
      <c r="C32731" s="4" t="s">
        <v>10</v>
      </c>
      <c r="D32731" s="4" t="s">
        <v>72</v>
      </c>
      <c r="E32731" s="4" t="s">
        <v>13</v>
      </c>
      <c r="F32731" s="4" t="s">
        <v>13</v>
      </c>
    </row>
    <row r="32732" spans="1:6">
      <c r="A32732" t="n">
        <v>261240</v>
      </c>
      <c r="B32732" s="52" t="n">
        <v>26</v>
      </c>
      <c r="C32732" s="7" t="n">
        <v>0</v>
      </c>
      <c r="D32732" s="7" t="s">
        <v>1827</v>
      </c>
      <c r="E32732" s="7" t="n">
        <v>2</v>
      </c>
      <c r="F32732" s="7" t="n">
        <v>0</v>
      </c>
    </row>
    <row r="32733" spans="1:6">
      <c r="A32733" t="s">
        <v>4</v>
      </c>
      <c r="B32733" s="4" t="s">
        <v>5</v>
      </c>
    </row>
    <row r="32734" spans="1:6">
      <c r="A32734" t="n">
        <v>261259</v>
      </c>
      <c r="B32734" s="53" t="n">
        <v>28</v>
      </c>
    </row>
    <row r="32735" spans="1:6">
      <c r="A32735" t="s">
        <v>4</v>
      </c>
      <c r="B32735" s="4" t="s">
        <v>5</v>
      </c>
      <c r="C32735" s="4" t="s">
        <v>13</v>
      </c>
      <c r="D32735" s="4" t="s">
        <v>10</v>
      </c>
      <c r="E32735" s="4" t="s">
        <v>22</v>
      </c>
    </row>
    <row r="32736" spans="1:6">
      <c r="A32736" t="n">
        <v>261260</v>
      </c>
      <c r="B32736" s="28" t="n">
        <v>58</v>
      </c>
      <c r="C32736" s="7" t="n">
        <v>0</v>
      </c>
      <c r="D32736" s="7" t="n">
        <v>300</v>
      </c>
      <c r="E32736" s="7" t="n">
        <v>0.300000011920929</v>
      </c>
    </row>
    <row r="32737" spans="1:8">
      <c r="A32737" t="s">
        <v>4</v>
      </c>
      <c r="B32737" s="4" t="s">
        <v>5</v>
      </c>
      <c r="C32737" s="4" t="s">
        <v>13</v>
      </c>
      <c r="D32737" s="4" t="s">
        <v>10</v>
      </c>
    </row>
    <row r="32738" spans="1:8">
      <c r="A32738" t="n">
        <v>261268</v>
      </c>
      <c r="B32738" s="28" t="n">
        <v>58</v>
      </c>
      <c r="C32738" s="7" t="n">
        <v>255</v>
      </c>
      <c r="D32738" s="7" t="n">
        <v>0</v>
      </c>
    </row>
    <row r="32739" spans="1:8">
      <c r="A32739" t="s">
        <v>4</v>
      </c>
      <c r="B32739" s="4" t="s">
        <v>5</v>
      </c>
      <c r="C32739" s="4" t="s">
        <v>13</v>
      </c>
      <c r="D32739" s="4" t="s">
        <v>10</v>
      </c>
      <c r="E32739" s="4" t="s">
        <v>22</v>
      </c>
      <c r="F32739" s="4" t="s">
        <v>10</v>
      </c>
      <c r="G32739" s="4" t="s">
        <v>9</v>
      </c>
      <c r="H32739" s="4" t="s">
        <v>9</v>
      </c>
      <c r="I32739" s="4" t="s">
        <v>10</v>
      </c>
      <c r="J32739" s="4" t="s">
        <v>10</v>
      </c>
      <c r="K32739" s="4" t="s">
        <v>9</v>
      </c>
      <c r="L32739" s="4" t="s">
        <v>9</v>
      </c>
      <c r="M32739" s="4" t="s">
        <v>9</v>
      </c>
      <c r="N32739" s="4" t="s">
        <v>9</v>
      </c>
      <c r="O32739" s="4" t="s">
        <v>6</v>
      </c>
    </row>
    <row r="32740" spans="1:8">
      <c r="A32740" t="n">
        <v>261272</v>
      </c>
      <c r="B32740" s="14" t="n">
        <v>50</v>
      </c>
      <c r="C32740" s="7" t="n">
        <v>0</v>
      </c>
      <c r="D32740" s="7" t="n">
        <v>12010</v>
      </c>
      <c r="E32740" s="7" t="n">
        <v>1</v>
      </c>
      <c r="F32740" s="7" t="n">
        <v>0</v>
      </c>
      <c r="G32740" s="7" t="n">
        <v>0</v>
      </c>
      <c r="H32740" s="7" t="n">
        <v>0</v>
      </c>
      <c r="I32740" s="7" t="n">
        <v>0</v>
      </c>
      <c r="J32740" s="7" t="n">
        <v>65533</v>
      </c>
      <c r="K32740" s="7" t="n">
        <v>0</v>
      </c>
      <c r="L32740" s="7" t="n">
        <v>0</v>
      </c>
      <c r="M32740" s="7" t="n">
        <v>0</v>
      </c>
      <c r="N32740" s="7" t="n">
        <v>0</v>
      </c>
      <c r="O32740" s="7" t="s">
        <v>12</v>
      </c>
    </row>
    <row r="32741" spans="1:8">
      <c r="A32741" t="s">
        <v>4</v>
      </c>
      <c r="B32741" s="4" t="s">
        <v>5</v>
      </c>
      <c r="C32741" s="4" t="s">
        <v>13</v>
      </c>
      <c r="D32741" s="4" t="s">
        <v>10</v>
      </c>
      <c r="E32741" s="4" t="s">
        <v>10</v>
      </c>
      <c r="F32741" s="4" t="s">
        <v>10</v>
      </c>
      <c r="G32741" s="4" t="s">
        <v>10</v>
      </c>
      <c r="H32741" s="4" t="s">
        <v>13</v>
      </c>
    </row>
    <row r="32742" spans="1:8">
      <c r="A32742" t="n">
        <v>261311</v>
      </c>
      <c r="B32742" s="29" t="n">
        <v>25</v>
      </c>
      <c r="C32742" s="7" t="n">
        <v>5</v>
      </c>
      <c r="D32742" s="7" t="n">
        <v>65535</v>
      </c>
      <c r="E32742" s="7" t="n">
        <v>65535</v>
      </c>
      <c r="F32742" s="7" t="n">
        <v>65535</v>
      </c>
      <c r="G32742" s="7" t="n">
        <v>65535</v>
      </c>
      <c r="H32742" s="7" t="n">
        <v>0</v>
      </c>
    </row>
    <row r="32743" spans="1:8">
      <c r="A32743" t="s">
        <v>4</v>
      </c>
      <c r="B32743" s="4" t="s">
        <v>5</v>
      </c>
      <c r="C32743" s="4" t="s">
        <v>10</v>
      </c>
      <c r="D32743" s="4" t="s">
        <v>13</v>
      </c>
      <c r="E32743" s="4" t="s">
        <v>72</v>
      </c>
      <c r="F32743" s="4" t="s">
        <v>13</v>
      </c>
      <c r="G32743" s="4" t="s">
        <v>13</v>
      </c>
      <c r="H32743" s="4" t="s">
        <v>13</v>
      </c>
    </row>
    <row r="32744" spans="1:8">
      <c r="A32744" t="n">
        <v>261322</v>
      </c>
      <c r="B32744" s="30" t="n">
        <v>24</v>
      </c>
      <c r="C32744" s="7" t="n">
        <v>65533</v>
      </c>
      <c r="D32744" s="7" t="n">
        <v>11</v>
      </c>
      <c r="E32744" s="7" t="s">
        <v>1828</v>
      </c>
      <c r="F32744" s="7" t="n">
        <v>6</v>
      </c>
      <c r="G32744" s="7" t="n">
        <v>2</v>
      </c>
      <c r="H32744" s="7" t="n">
        <v>0</v>
      </c>
    </row>
    <row r="32745" spans="1:8">
      <c r="A32745" t="s">
        <v>4</v>
      </c>
      <c r="B32745" s="4" t="s">
        <v>5</v>
      </c>
    </row>
    <row r="32746" spans="1:8">
      <c r="A32746" t="n">
        <v>261366</v>
      </c>
      <c r="B32746" s="53" t="n">
        <v>28</v>
      </c>
    </row>
    <row r="32747" spans="1:8">
      <c r="A32747" t="s">
        <v>4</v>
      </c>
      <c r="B32747" s="4" t="s">
        <v>5</v>
      </c>
      <c r="C32747" s="4" t="s">
        <v>13</v>
      </c>
    </row>
    <row r="32748" spans="1:8">
      <c r="A32748" t="n">
        <v>261367</v>
      </c>
      <c r="B32748" s="33" t="n">
        <v>27</v>
      </c>
      <c r="C32748" s="7" t="n">
        <v>0</v>
      </c>
    </row>
    <row r="32749" spans="1:8">
      <c r="A32749" t="s">
        <v>4</v>
      </c>
      <c r="B32749" s="4" t="s">
        <v>5</v>
      </c>
      <c r="C32749" s="4" t="s">
        <v>13</v>
      </c>
    </row>
    <row r="32750" spans="1:8">
      <c r="A32750" t="n">
        <v>261369</v>
      </c>
      <c r="B32750" s="33" t="n">
        <v>27</v>
      </c>
      <c r="C32750" s="7" t="n">
        <v>1</v>
      </c>
    </row>
    <row r="32751" spans="1:8">
      <c r="A32751" t="s">
        <v>4</v>
      </c>
      <c r="B32751" s="4" t="s">
        <v>5</v>
      </c>
      <c r="C32751" s="4" t="s">
        <v>13</v>
      </c>
      <c r="D32751" s="4" t="s">
        <v>10</v>
      </c>
      <c r="E32751" s="4" t="s">
        <v>10</v>
      </c>
      <c r="F32751" s="4" t="s">
        <v>10</v>
      </c>
      <c r="G32751" s="4" t="s">
        <v>10</v>
      </c>
      <c r="H32751" s="4" t="s">
        <v>13</v>
      </c>
    </row>
    <row r="32752" spans="1:8">
      <c r="A32752" t="n">
        <v>261371</v>
      </c>
      <c r="B32752" s="29" t="n">
        <v>25</v>
      </c>
      <c r="C32752" s="7" t="n">
        <v>5</v>
      </c>
      <c r="D32752" s="7" t="n">
        <v>65535</v>
      </c>
      <c r="E32752" s="7" t="n">
        <v>65535</v>
      </c>
      <c r="F32752" s="7" t="n">
        <v>65535</v>
      </c>
      <c r="G32752" s="7" t="n">
        <v>65535</v>
      </c>
      <c r="H32752" s="7" t="n">
        <v>0</v>
      </c>
    </row>
    <row r="32753" spans="1:15">
      <c r="A32753" t="s">
        <v>4</v>
      </c>
      <c r="B32753" s="4" t="s">
        <v>5</v>
      </c>
      <c r="C32753" s="4" t="s">
        <v>13</v>
      </c>
      <c r="D32753" s="4" t="s">
        <v>10</v>
      </c>
      <c r="E32753" s="4" t="s">
        <v>9</v>
      </c>
    </row>
    <row r="32754" spans="1:15">
      <c r="A32754" t="n">
        <v>261382</v>
      </c>
      <c r="B32754" s="65" t="n">
        <v>101</v>
      </c>
      <c r="C32754" s="7" t="n">
        <v>1</v>
      </c>
      <c r="D32754" s="7" t="n">
        <v>166</v>
      </c>
      <c r="E32754" s="7" t="n">
        <v>1</v>
      </c>
    </row>
    <row r="32755" spans="1:15">
      <c r="A32755" t="s">
        <v>4</v>
      </c>
      <c r="B32755" s="4" t="s">
        <v>5</v>
      </c>
      <c r="C32755" s="4" t="s">
        <v>13</v>
      </c>
      <c r="D32755" s="4" t="s">
        <v>10</v>
      </c>
      <c r="E32755" s="4" t="s">
        <v>9</v>
      </c>
    </row>
    <row r="32756" spans="1:15">
      <c r="A32756" t="n">
        <v>261390</v>
      </c>
      <c r="B32756" s="65" t="n">
        <v>101</v>
      </c>
      <c r="C32756" s="7" t="n">
        <v>1</v>
      </c>
      <c r="D32756" s="7" t="n">
        <v>167</v>
      </c>
      <c r="E32756" s="7" t="n">
        <v>1</v>
      </c>
    </row>
    <row r="32757" spans="1:15">
      <c r="A32757" t="s">
        <v>4</v>
      </c>
      <c r="B32757" s="4" t="s">
        <v>5</v>
      </c>
      <c r="C32757" s="4" t="s">
        <v>13</v>
      </c>
      <c r="D32757" s="4" t="s">
        <v>10</v>
      </c>
      <c r="E32757" s="4" t="s">
        <v>22</v>
      </c>
    </row>
    <row r="32758" spans="1:15">
      <c r="A32758" t="n">
        <v>261398</v>
      </c>
      <c r="B32758" s="28" t="n">
        <v>58</v>
      </c>
      <c r="C32758" s="7" t="n">
        <v>100</v>
      </c>
      <c r="D32758" s="7" t="n">
        <v>300</v>
      </c>
      <c r="E32758" s="7" t="n">
        <v>0.300000011920929</v>
      </c>
    </row>
    <row r="32759" spans="1:15">
      <c r="A32759" t="s">
        <v>4</v>
      </c>
      <c r="B32759" s="4" t="s">
        <v>5</v>
      </c>
      <c r="C32759" s="4" t="s">
        <v>13</v>
      </c>
      <c r="D32759" s="4" t="s">
        <v>10</v>
      </c>
    </row>
    <row r="32760" spans="1:15">
      <c r="A32760" t="n">
        <v>261406</v>
      </c>
      <c r="B32760" s="28" t="n">
        <v>58</v>
      </c>
      <c r="C32760" s="7" t="n">
        <v>255</v>
      </c>
      <c r="D32760" s="7" t="n">
        <v>0</v>
      </c>
    </row>
    <row r="32761" spans="1:15">
      <c r="A32761" t="s">
        <v>4</v>
      </c>
      <c r="B32761" s="4" t="s">
        <v>5</v>
      </c>
      <c r="C32761" s="4" t="s">
        <v>10</v>
      </c>
    </row>
    <row r="32762" spans="1:15">
      <c r="A32762" t="n">
        <v>261410</v>
      </c>
      <c r="B32762" s="35" t="n">
        <v>16</v>
      </c>
      <c r="C32762" s="7" t="n">
        <v>200</v>
      </c>
    </row>
    <row r="32763" spans="1:15">
      <c r="A32763" t="s">
        <v>4</v>
      </c>
      <c r="B32763" s="4" t="s">
        <v>5</v>
      </c>
      <c r="C32763" s="4" t="s">
        <v>10</v>
      </c>
      <c r="D32763" s="4" t="s">
        <v>13</v>
      </c>
      <c r="E32763" s="4" t="s">
        <v>22</v>
      </c>
      <c r="F32763" s="4" t="s">
        <v>10</v>
      </c>
    </row>
    <row r="32764" spans="1:15">
      <c r="A32764" t="n">
        <v>261413</v>
      </c>
      <c r="B32764" s="58" t="n">
        <v>59</v>
      </c>
      <c r="C32764" s="7" t="n">
        <v>5701</v>
      </c>
      <c r="D32764" s="7" t="n">
        <v>1</v>
      </c>
      <c r="E32764" s="7" t="n">
        <v>0.150000005960464</v>
      </c>
      <c r="F32764" s="7" t="n">
        <v>0</v>
      </c>
    </row>
    <row r="32765" spans="1:15">
      <c r="A32765" t="s">
        <v>4</v>
      </c>
      <c r="B32765" s="4" t="s">
        <v>5</v>
      </c>
      <c r="C32765" s="4" t="s">
        <v>10</v>
      </c>
    </row>
    <row r="32766" spans="1:15">
      <c r="A32766" t="n">
        <v>261423</v>
      </c>
      <c r="B32766" s="35" t="n">
        <v>16</v>
      </c>
      <c r="C32766" s="7" t="n">
        <v>50</v>
      </c>
    </row>
    <row r="32767" spans="1:15">
      <c r="A32767" t="s">
        <v>4</v>
      </c>
      <c r="B32767" s="4" t="s">
        <v>5</v>
      </c>
      <c r="C32767" s="4" t="s">
        <v>10</v>
      </c>
      <c r="D32767" s="4" t="s">
        <v>13</v>
      </c>
      <c r="E32767" s="4" t="s">
        <v>22</v>
      </c>
      <c r="F32767" s="4" t="s">
        <v>10</v>
      </c>
    </row>
    <row r="32768" spans="1:15">
      <c r="A32768" t="n">
        <v>261426</v>
      </c>
      <c r="B32768" s="58" t="n">
        <v>59</v>
      </c>
      <c r="C32768" s="7" t="n">
        <v>5700</v>
      </c>
      <c r="D32768" s="7" t="n">
        <v>1</v>
      </c>
      <c r="E32768" s="7" t="n">
        <v>0.150000005960464</v>
      </c>
      <c r="F32768" s="7" t="n">
        <v>0</v>
      </c>
    </row>
    <row r="32769" spans="1:6">
      <c r="A32769" t="s">
        <v>4</v>
      </c>
      <c r="B32769" s="4" t="s">
        <v>5</v>
      </c>
      <c r="C32769" s="4" t="s">
        <v>10</v>
      </c>
    </row>
    <row r="32770" spans="1:6">
      <c r="A32770" t="n">
        <v>261436</v>
      </c>
      <c r="B32770" s="35" t="n">
        <v>16</v>
      </c>
      <c r="C32770" s="7" t="n">
        <v>1300</v>
      </c>
    </row>
    <row r="32771" spans="1:6">
      <c r="A32771" t="s">
        <v>4</v>
      </c>
      <c r="B32771" s="4" t="s">
        <v>5</v>
      </c>
      <c r="C32771" s="4" t="s">
        <v>10</v>
      </c>
      <c r="D32771" s="4" t="s">
        <v>13</v>
      </c>
      <c r="E32771" s="4" t="s">
        <v>22</v>
      </c>
      <c r="F32771" s="4" t="s">
        <v>10</v>
      </c>
    </row>
    <row r="32772" spans="1:6">
      <c r="A32772" t="n">
        <v>261439</v>
      </c>
      <c r="B32772" s="58" t="n">
        <v>59</v>
      </c>
      <c r="C32772" s="7" t="n">
        <v>5700</v>
      </c>
      <c r="D32772" s="7" t="n">
        <v>12</v>
      </c>
      <c r="E32772" s="7" t="n">
        <v>0.150000005960464</v>
      </c>
      <c r="F32772" s="7" t="n">
        <v>0</v>
      </c>
    </row>
    <row r="32773" spans="1:6">
      <c r="A32773" t="s">
        <v>4</v>
      </c>
      <c r="B32773" s="4" t="s">
        <v>5</v>
      </c>
      <c r="C32773" s="4" t="s">
        <v>13</v>
      </c>
      <c r="D32773" s="4" t="s">
        <v>10</v>
      </c>
      <c r="E32773" s="4" t="s">
        <v>6</v>
      </c>
    </row>
    <row r="32774" spans="1:6">
      <c r="A32774" t="n">
        <v>261449</v>
      </c>
      <c r="B32774" s="40" t="n">
        <v>51</v>
      </c>
      <c r="C32774" s="7" t="n">
        <v>4</v>
      </c>
      <c r="D32774" s="7" t="n">
        <v>5700</v>
      </c>
      <c r="E32774" s="7" t="s">
        <v>536</v>
      </c>
    </row>
    <row r="32775" spans="1:6">
      <c r="A32775" t="s">
        <v>4</v>
      </c>
      <c r="B32775" s="4" t="s">
        <v>5</v>
      </c>
      <c r="C32775" s="4" t="s">
        <v>10</v>
      </c>
    </row>
    <row r="32776" spans="1:6">
      <c r="A32776" t="n">
        <v>261463</v>
      </c>
      <c r="B32776" s="35" t="n">
        <v>16</v>
      </c>
      <c r="C32776" s="7" t="n">
        <v>0</v>
      </c>
    </row>
    <row r="32777" spans="1:6">
      <c r="A32777" t="s">
        <v>4</v>
      </c>
      <c r="B32777" s="4" t="s">
        <v>5</v>
      </c>
      <c r="C32777" s="4" t="s">
        <v>10</v>
      </c>
      <c r="D32777" s="4" t="s">
        <v>72</v>
      </c>
      <c r="E32777" s="4" t="s">
        <v>13</v>
      </c>
      <c r="F32777" s="4" t="s">
        <v>13</v>
      </c>
    </row>
    <row r="32778" spans="1:6">
      <c r="A32778" t="n">
        <v>261466</v>
      </c>
      <c r="B32778" s="52" t="n">
        <v>26</v>
      </c>
      <c r="C32778" s="7" t="n">
        <v>5700</v>
      </c>
      <c r="D32778" s="7" t="s">
        <v>1829</v>
      </c>
      <c r="E32778" s="7" t="n">
        <v>2</v>
      </c>
      <c r="F32778" s="7" t="n">
        <v>0</v>
      </c>
    </row>
    <row r="32779" spans="1:6">
      <c r="A32779" t="s">
        <v>4</v>
      </c>
      <c r="B32779" s="4" t="s">
        <v>5</v>
      </c>
    </row>
    <row r="32780" spans="1:6">
      <c r="A32780" t="n">
        <v>261527</v>
      </c>
      <c r="B32780" s="53" t="n">
        <v>28</v>
      </c>
    </row>
    <row r="32781" spans="1:6">
      <c r="A32781" t="s">
        <v>4</v>
      </c>
      <c r="B32781" s="4" t="s">
        <v>5</v>
      </c>
      <c r="C32781" s="4" t="s">
        <v>10</v>
      </c>
      <c r="D32781" s="4" t="s">
        <v>13</v>
      </c>
      <c r="E32781" s="4" t="s">
        <v>22</v>
      </c>
      <c r="F32781" s="4" t="s">
        <v>10</v>
      </c>
    </row>
    <row r="32782" spans="1:6">
      <c r="A32782" t="n">
        <v>261528</v>
      </c>
      <c r="B32782" s="58" t="n">
        <v>59</v>
      </c>
      <c r="C32782" s="7" t="n">
        <v>5701</v>
      </c>
      <c r="D32782" s="7" t="n">
        <v>12</v>
      </c>
      <c r="E32782" s="7" t="n">
        <v>0.150000005960464</v>
      </c>
      <c r="F32782" s="7" t="n">
        <v>0</v>
      </c>
    </row>
    <row r="32783" spans="1:6">
      <c r="A32783" t="s">
        <v>4</v>
      </c>
      <c r="B32783" s="4" t="s">
        <v>5</v>
      </c>
      <c r="C32783" s="4" t="s">
        <v>13</v>
      </c>
      <c r="D32783" s="4" t="s">
        <v>10</v>
      </c>
      <c r="E32783" s="4" t="s">
        <v>6</v>
      </c>
    </row>
    <row r="32784" spans="1:6">
      <c r="A32784" t="n">
        <v>261538</v>
      </c>
      <c r="B32784" s="40" t="n">
        <v>51</v>
      </c>
      <c r="C32784" s="7" t="n">
        <v>4</v>
      </c>
      <c r="D32784" s="7" t="n">
        <v>5701</v>
      </c>
      <c r="E32784" s="7" t="s">
        <v>1290</v>
      </c>
    </row>
    <row r="32785" spans="1:6">
      <c r="A32785" t="s">
        <v>4</v>
      </c>
      <c r="B32785" s="4" t="s">
        <v>5</v>
      </c>
      <c r="C32785" s="4" t="s">
        <v>10</v>
      </c>
    </row>
    <row r="32786" spans="1:6">
      <c r="A32786" t="n">
        <v>261551</v>
      </c>
      <c r="B32786" s="35" t="n">
        <v>16</v>
      </c>
      <c r="C32786" s="7" t="n">
        <v>0</v>
      </c>
    </row>
    <row r="32787" spans="1:6">
      <c r="A32787" t="s">
        <v>4</v>
      </c>
      <c r="B32787" s="4" t="s">
        <v>5</v>
      </c>
      <c r="C32787" s="4" t="s">
        <v>10</v>
      </c>
      <c r="D32787" s="4" t="s">
        <v>72</v>
      </c>
      <c r="E32787" s="4" t="s">
        <v>13</v>
      </c>
      <c r="F32787" s="4" t="s">
        <v>13</v>
      </c>
    </row>
    <row r="32788" spans="1:6">
      <c r="A32788" t="n">
        <v>261554</v>
      </c>
      <c r="B32788" s="52" t="n">
        <v>26</v>
      </c>
      <c r="C32788" s="7" t="n">
        <v>5701</v>
      </c>
      <c r="D32788" s="7" t="s">
        <v>1830</v>
      </c>
      <c r="E32788" s="7" t="n">
        <v>2</v>
      </c>
      <c r="F32788" s="7" t="n">
        <v>0</v>
      </c>
    </row>
    <row r="32789" spans="1:6">
      <c r="A32789" t="s">
        <v>4</v>
      </c>
      <c r="B32789" s="4" t="s">
        <v>5</v>
      </c>
    </row>
    <row r="32790" spans="1:6">
      <c r="A32790" t="n">
        <v>261585</v>
      </c>
      <c r="B32790" s="53" t="n">
        <v>28</v>
      </c>
    </row>
    <row r="32791" spans="1:6">
      <c r="A32791" t="s">
        <v>4</v>
      </c>
      <c r="B32791" s="4" t="s">
        <v>5</v>
      </c>
      <c r="C32791" s="4" t="s">
        <v>10</v>
      </c>
    </row>
    <row r="32792" spans="1:6">
      <c r="A32792" t="n">
        <v>261586</v>
      </c>
      <c r="B32792" s="35" t="n">
        <v>16</v>
      </c>
      <c r="C32792" s="7" t="n">
        <v>300</v>
      </c>
    </row>
    <row r="32793" spans="1:6">
      <c r="A32793" t="s">
        <v>4</v>
      </c>
      <c r="B32793" s="4" t="s">
        <v>5</v>
      </c>
      <c r="C32793" s="4" t="s">
        <v>10</v>
      </c>
      <c r="D32793" s="4" t="s">
        <v>10</v>
      </c>
      <c r="E32793" s="4" t="s">
        <v>10</v>
      </c>
    </row>
    <row r="32794" spans="1:6">
      <c r="A32794" t="n">
        <v>261589</v>
      </c>
      <c r="B32794" s="57" t="n">
        <v>61</v>
      </c>
      <c r="C32794" s="7" t="n">
        <v>5701</v>
      </c>
      <c r="D32794" s="7" t="n">
        <v>5700</v>
      </c>
      <c r="E32794" s="7" t="n">
        <v>1000</v>
      </c>
    </row>
    <row r="32795" spans="1:6">
      <c r="A32795" t="s">
        <v>4</v>
      </c>
      <c r="B32795" s="4" t="s">
        <v>5</v>
      </c>
      <c r="C32795" s="4" t="s">
        <v>13</v>
      </c>
      <c r="D32795" s="4" t="s">
        <v>10</v>
      </c>
      <c r="E32795" s="4" t="s">
        <v>6</v>
      </c>
    </row>
    <row r="32796" spans="1:6">
      <c r="A32796" t="n">
        <v>261596</v>
      </c>
      <c r="B32796" s="40" t="n">
        <v>51</v>
      </c>
      <c r="C32796" s="7" t="n">
        <v>4</v>
      </c>
      <c r="D32796" s="7" t="n">
        <v>5701</v>
      </c>
      <c r="E32796" s="7" t="s">
        <v>536</v>
      </c>
    </row>
    <row r="32797" spans="1:6">
      <c r="A32797" t="s">
        <v>4</v>
      </c>
      <c r="B32797" s="4" t="s">
        <v>5</v>
      </c>
      <c r="C32797" s="4" t="s">
        <v>10</v>
      </c>
    </row>
    <row r="32798" spans="1:6">
      <c r="A32798" t="n">
        <v>261610</v>
      </c>
      <c r="B32798" s="35" t="n">
        <v>16</v>
      </c>
      <c r="C32798" s="7" t="n">
        <v>0</v>
      </c>
    </row>
    <row r="32799" spans="1:6">
      <c r="A32799" t="s">
        <v>4</v>
      </c>
      <c r="B32799" s="4" t="s">
        <v>5</v>
      </c>
      <c r="C32799" s="4" t="s">
        <v>10</v>
      </c>
      <c r="D32799" s="4" t="s">
        <v>72</v>
      </c>
      <c r="E32799" s="4" t="s">
        <v>13</v>
      </c>
      <c r="F32799" s="4" t="s">
        <v>13</v>
      </c>
    </row>
    <row r="32800" spans="1:6">
      <c r="A32800" t="n">
        <v>261613</v>
      </c>
      <c r="B32800" s="52" t="n">
        <v>26</v>
      </c>
      <c r="C32800" s="7" t="n">
        <v>5701</v>
      </c>
      <c r="D32800" s="7" t="s">
        <v>1831</v>
      </c>
      <c r="E32800" s="7" t="n">
        <v>2</v>
      </c>
      <c r="F32800" s="7" t="n">
        <v>0</v>
      </c>
    </row>
    <row r="32801" spans="1:6">
      <c r="A32801" t="s">
        <v>4</v>
      </c>
      <c r="B32801" s="4" t="s">
        <v>5</v>
      </c>
    </row>
    <row r="32802" spans="1:6">
      <c r="A32802" t="n">
        <v>261687</v>
      </c>
      <c r="B32802" s="53" t="n">
        <v>28</v>
      </c>
    </row>
    <row r="32803" spans="1:6">
      <c r="A32803" t="s">
        <v>4</v>
      </c>
      <c r="B32803" s="4" t="s">
        <v>5</v>
      </c>
      <c r="C32803" s="4" t="s">
        <v>10</v>
      </c>
      <c r="D32803" s="4" t="s">
        <v>10</v>
      </c>
      <c r="E32803" s="4" t="s">
        <v>10</v>
      </c>
    </row>
    <row r="32804" spans="1:6">
      <c r="A32804" t="n">
        <v>261688</v>
      </c>
      <c r="B32804" s="57" t="n">
        <v>61</v>
      </c>
      <c r="C32804" s="7" t="n">
        <v>5700</v>
      </c>
      <c r="D32804" s="7" t="n">
        <v>5701</v>
      </c>
      <c r="E32804" s="7" t="n">
        <v>1000</v>
      </c>
    </row>
    <row r="32805" spans="1:6">
      <c r="A32805" t="s">
        <v>4</v>
      </c>
      <c r="B32805" s="4" t="s">
        <v>5</v>
      </c>
      <c r="C32805" s="4" t="s">
        <v>13</v>
      </c>
      <c r="D32805" s="4" t="s">
        <v>10</v>
      </c>
      <c r="E32805" s="4" t="s">
        <v>6</v>
      </c>
    </row>
    <row r="32806" spans="1:6">
      <c r="A32806" t="n">
        <v>261695</v>
      </c>
      <c r="B32806" s="40" t="n">
        <v>51</v>
      </c>
      <c r="C32806" s="7" t="n">
        <v>4</v>
      </c>
      <c r="D32806" s="7" t="n">
        <v>5700</v>
      </c>
      <c r="E32806" s="7" t="s">
        <v>536</v>
      </c>
    </row>
    <row r="32807" spans="1:6">
      <c r="A32807" t="s">
        <v>4</v>
      </c>
      <c r="B32807" s="4" t="s">
        <v>5</v>
      </c>
      <c r="C32807" s="4" t="s">
        <v>10</v>
      </c>
    </row>
    <row r="32808" spans="1:6">
      <c r="A32808" t="n">
        <v>261709</v>
      </c>
      <c r="B32808" s="35" t="n">
        <v>16</v>
      </c>
      <c r="C32808" s="7" t="n">
        <v>0</v>
      </c>
    </row>
    <row r="32809" spans="1:6">
      <c r="A32809" t="s">
        <v>4</v>
      </c>
      <c r="B32809" s="4" t="s">
        <v>5</v>
      </c>
      <c r="C32809" s="4" t="s">
        <v>10</v>
      </c>
      <c r="D32809" s="4" t="s">
        <v>72</v>
      </c>
      <c r="E32809" s="4" t="s">
        <v>13</v>
      </c>
      <c r="F32809" s="4" t="s">
        <v>13</v>
      </c>
    </row>
    <row r="32810" spans="1:6">
      <c r="A32810" t="n">
        <v>261712</v>
      </c>
      <c r="B32810" s="52" t="n">
        <v>26</v>
      </c>
      <c r="C32810" s="7" t="n">
        <v>5700</v>
      </c>
      <c r="D32810" s="7" t="s">
        <v>1832</v>
      </c>
      <c r="E32810" s="7" t="n">
        <v>2</v>
      </c>
      <c r="F32810" s="7" t="n">
        <v>0</v>
      </c>
    </row>
    <row r="32811" spans="1:6">
      <c r="A32811" t="s">
        <v>4</v>
      </c>
      <c r="B32811" s="4" t="s">
        <v>5</v>
      </c>
    </row>
    <row r="32812" spans="1:6">
      <c r="A32812" t="n">
        <v>261725</v>
      </c>
      <c r="B32812" s="53" t="n">
        <v>28</v>
      </c>
    </row>
    <row r="32813" spans="1:6">
      <c r="A32813" t="s">
        <v>4</v>
      </c>
      <c r="B32813" s="4" t="s">
        <v>5</v>
      </c>
      <c r="C32813" s="4" t="s">
        <v>10</v>
      </c>
      <c r="D32813" s="4" t="s">
        <v>13</v>
      </c>
      <c r="E32813" s="4" t="s">
        <v>6</v>
      </c>
      <c r="F32813" s="4" t="s">
        <v>22</v>
      </c>
      <c r="G32813" s="4" t="s">
        <v>22</v>
      </c>
      <c r="H32813" s="4" t="s">
        <v>22</v>
      </c>
    </row>
    <row r="32814" spans="1:6">
      <c r="A32814" t="n">
        <v>261726</v>
      </c>
      <c r="B32814" s="39" t="n">
        <v>48</v>
      </c>
      <c r="C32814" s="7" t="n">
        <v>5700</v>
      </c>
      <c r="D32814" s="7" t="n">
        <v>0</v>
      </c>
      <c r="E32814" s="7" t="s">
        <v>197</v>
      </c>
      <c r="F32814" s="7" t="n">
        <v>-1</v>
      </c>
      <c r="G32814" s="7" t="n">
        <v>1.20000004768372</v>
      </c>
      <c r="H32814" s="7" t="n">
        <v>0</v>
      </c>
    </row>
    <row r="32815" spans="1:6">
      <c r="A32815" t="s">
        <v>4</v>
      </c>
      <c r="B32815" s="4" t="s">
        <v>5</v>
      </c>
      <c r="C32815" s="4" t="s">
        <v>13</v>
      </c>
      <c r="D32815" s="4" t="s">
        <v>10</v>
      </c>
      <c r="E32815" s="4" t="s">
        <v>6</v>
      </c>
    </row>
    <row r="32816" spans="1:6">
      <c r="A32816" t="n">
        <v>261754</v>
      </c>
      <c r="B32816" s="40" t="n">
        <v>51</v>
      </c>
      <c r="C32816" s="7" t="n">
        <v>4</v>
      </c>
      <c r="D32816" s="7" t="n">
        <v>5700</v>
      </c>
      <c r="E32816" s="7" t="s">
        <v>1290</v>
      </c>
    </row>
    <row r="32817" spans="1:8">
      <c r="A32817" t="s">
        <v>4</v>
      </c>
      <c r="B32817" s="4" t="s">
        <v>5</v>
      </c>
      <c r="C32817" s="4" t="s">
        <v>10</v>
      </c>
    </row>
    <row r="32818" spans="1:8">
      <c r="A32818" t="n">
        <v>261767</v>
      </c>
      <c r="B32818" s="35" t="n">
        <v>16</v>
      </c>
      <c r="C32818" s="7" t="n">
        <v>0</v>
      </c>
    </row>
    <row r="32819" spans="1:8">
      <c r="A32819" t="s">
        <v>4</v>
      </c>
      <c r="B32819" s="4" t="s">
        <v>5</v>
      </c>
      <c r="C32819" s="4" t="s">
        <v>10</v>
      </c>
      <c r="D32819" s="4" t="s">
        <v>72</v>
      </c>
      <c r="E32819" s="4" t="s">
        <v>13</v>
      </c>
      <c r="F32819" s="4" t="s">
        <v>13</v>
      </c>
    </row>
    <row r="32820" spans="1:8">
      <c r="A32820" t="n">
        <v>261770</v>
      </c>
      <c r="B32820" s="52" t="n">
        <v>26</v>
      </c>
      <c r="C32820" s="7" t="n">
        <v>5700</v>
      </c>
      <c r="D32820" s="7" t="s">
        <v>1833</v>
      </c>
      <c r="E32820" s="7" t="n">
        <v>2</v>
      </c>
      <c r="F32820" s="7" t="n">
        <v>0</v>
      </c>
    </row>
    <row r="32821" spans="1:8">
      <c r="A32821" t="s">
        <v>4</v>
      </c>
      <c r="B32821" s="4" t="s">
        <v>5</v>
      </c>
    </row>
    <row r="32822" spans="1:8">
      <c r="A32822" t="n">
        <v>261837</v>
      </c>
      <c r="B32822" s="53" t="n">
        <v>28</v>
      </c>
    </row>
    <row r="32823" spans="1:8">
      <c r="A32823" t="s">
        <v>4</v>
      </c>
      <c r="B32823" s="4" t="s">
        <v>5</v>
      </c>
      <c r="C32823" s="4" t="s">
        <v>10</v>
      </c>
      <c r="D32823" s="4" t="s">
        <v>10</v>
      </c>
      <c r="E32823" s="4" t="s">
        <v>10</v>
      </c>
    </row>
    <row r="32824" spans="1:8">
      <c r="A32824" t="n">
        <v>261838</v>
      </c>
      <c r="B32824" s="57" t="n">
        <v>61</v>
      </c>
      <c r="C32824" s="7" t="n">
        <v>5700</v>
      </c>
      <c r="D32824" s="7" t="n">
        <v>0</v>
      </c>
      <c r="E32824" s="7" t="n">
        <v>1000</v>
      </c>
    </row>
    <row r="32825" spans="1:8">
      <c r="A32825" t="s">
        <v>4</v>
      </c>
      <c r="B32825" s="4" t="s">
        <v>5</v>
      </c>
      <c r="C32825" s="4" t="s">
        <v>10</v>
      </c>
    </row>
    <row r="32826" spans="1:8">
      <c r="A32826" t="n">
        <v>261845</v>
      </c>
      <c r="B32826" s="35" t="n">
        <v>16</v>
      </c>
      <c r="C32826" s="7" t="n">
        <v>300</v>
      </c>
    </row>
    <row r="32827" spans="1:8">
      <c r="A32827" t="s">
        <v>4</v>
      </c>
      <c r="B32827" s="4" t="s">
        <v>5</v>
      </c>
      <c r="C32827" s="4" t="s">
        <v>13</v>
      </c>
      <c r="D32827" s="4" t="s">
        <v>10</v>
      </c>
      <c r="E32827" s="4" t="s">
        <v>6</v>
      </c>
    </row>
    <row r="32828" spans="1:8">
      <c r="A32828" t="n">
        <v>261848</v>
      </c>
      <c r="B32828" s="40" t="n">
        <v>51</v>
      </c>
      <c r="C32828" s="7" t="n">
        <v>4</v>
      </c>
      <c r="D32828" s="7" t="n">
        <v>5700</v>
      </c>
      <c r="E32828" s="7" t="s">
        <v>536</v>
      </c>
    </row>
    <row r="32829" spans="1:8">
      <c r="A32829" t="s">
        <v>4</v>
      </c>
      <c r="B32829" s="4" t="s">
        <v>5</v>
      </c>
      <c r="C32829" s="4" t="s">
        <v>10</v>
      </c>
    </row>
    <row r="32830" spans="1:8">
      <c r="A32830" t="n">
        <v>261862</v>
      </c>
      <c r="B32830" s="35" t="n">
        <v>16</v>
      </c>
      <c r="C32830" s="7" t="n">
        <v>0</v>
      </c>
    </row>
    <row r="32831" spans="1:8">
      <c r="A32831" t="s">
        <v>4</v>
      </c>
      <c r="B32831" s="4" t="s">
        <v>5</v>
      </c>
      <c r="C32831" s="4" t="s">
        <v>10</v>
      </c>
      <c r="D32831" s="4" t="s">
        <v>72</v>
      </c>
      <c r="E32831" s="4" t="s">
        <v>13</v>
      </c>
      <c r="F32831" s="4" t="s">
        <v>13</v>
      </c>
    </row>
    <row r="32832" spans="1:8">
      <c r="A32832" t="n">
        <v>261865</v>
      </c>
      <c r="B32832" s="52" t="n">
        <v>26</v>
      </c>
      <c r="C32832" s="7" t="n">
        <v>5700</v>
      </c>
      <c r="D32832" s="7" t="s">
        <v>1834</v>
      </c>
      <c r="E32832" s="7" t="n">
        <v>2</v>
      </c>
      <c r="F32832" s="7" t="n">
        <v>0</v>
      </c>
    </row>
    <row r="32833" spans="1:6">
      <c r="A32833" t="s">
        <v>4</v>
      </c>
      <c r="B32833" s="4" t="s">
        <v>5</v>
      </c>
    </row>
    <row r="32834" spans="1:6">
      <c r="A32834" t="n">
        <v>261889</v>
      </c>
      <c r="B32834" s="53" t="n">
        <v>28</v>
      </c>
    </row>
    <row r="32835" spans="1:6">
      <c r="A32835" t="s">
        <v>4</v>
      </c>
      <c r="B32835" s="4" t="s">
        <v>5</v>
      </c>
      <c r="C32835" s="4" t="s">
        <v>10</v>
      </c>
      <c r="D32835" s="4" t="s">
        <v>10</v>
      </c>
      <c r="E32835" s="4" t="s">
        <v>10</v>
      </c>
    </row>
    <row r="32836" spans="1:6">
      <c r="A32836" t="n">
        <v>261890</v>
      </c>
      <c r="B32836" s="57" t="n">
        <v>61</v>
      </c>
      <c r="C32836" s="7" t="n">
        <v>5701</v>
      </c>
      <c r="D32836" s="7" t="n">
        <v>0</v>
      </c>
      <c r="E32836" s="7" t="n">
        <v>1000</v>
      </c>
    </row>
    <row r="32837" spans="1:6">
      <c r="A32837" t="s">
        <v>4</v>
      </c>
      <c r="B32837" s="4" t="s">
        <v>5</v>
      </c>
      <c r="C32837" s="4" t="s">
        <v>13</v>
      </c>
      <c r="D32837" s="4" t="s">
        <v>10</v>
      </c>
      <c r="E32837" s="4" t="s">
        <v>6</v>
      </c>
    </row>
    <row r="32838" spans="1:6">
      <c r="A32838" t="n">
        <v>261897</v>
      </c>
      <c r="B32838" s="40" t="n">
        <v>51</v>
      </c>
      <c r="C32838" s="7" t="n">
        <v>4</v>
      </c>
      <c r="D32838" s="7" t="n">
        <v>5701</v>
      </c>
      <c r="E32838" s="7" t="s">
        <v>536</v>
      </c>
    </row>
    <row r="32839" spans="1:6">
      <c r="A32839" t="s">
        <v>4</v>
      </c>
      <c r="B32839" s="4" t="s">
        <v>5</v>
      </c>
      <c r="C32839" s="4" t="s">
        <v>10</v>
      </c>
    </row>
    <row r="32840" spans="1:6">
      <c r="A32840" t="n">
        <v>261911</v>
      </c>
      <c r="B32840" s="35" t="n">
        <v>16</v>
      </c>
      <c r="C32840" s="7" t="n">
        <v>0</v>
      </c>
    </row>
    <row r="32841" spans="1:6">
      <c r="A32841" t="s">
        <v>4</v>
      </c>
      <c r="B32841" s="4" t="s">
        <v>5</v>
      </c>
      <c r="C32841" s="4" t="s">
        <v>10</v>
      </c>
      <c r="D32841" s="4" t="s">
        <v>72</v>
      </c>
      <c r="E32841" s="4" t="s">
        <v>13</v>
      </c>
      <c r="F32841" s="4" t="s">
        <v>13</v>
      </c>
      <c r="G32841" s="4" t="s">
        <v>72</v>
      </c>
      <c r="H32841" s="4" t="s">
        <v>13</v>
      </c>
      <c r="I32841" s="4" t="s">
        <v>13</v>
      </c>
    </row>
    <row r="32842" spans="1:6">
      <c r="A32842" t="n">
        <v>261914</v>
      </c>
      <c r="B32842" s="52" t="n">
        <v>26</v>
      </c>
      <c r="C32842" s="7" t="n">
        <v>5701</v>
      </c>
      <c r="D32842" s="7" t="s">
        <v>1835</v>
      </c>
      <c r="E32842" s="7" t="n">
        <v>2</v>
      </c>
      <c r="F32842" s="7" t="n">
        <v>3</v>
      </c>
      <c r="G32842" s="7" t="s">
        <v>1836</v>
      </c>
      <c r="H32842" s="7" t="n">
        <v>2</v>
      </c>
      <c r="I32842" s="7" t="n">
        <v>0</v>
      </c>
    </row>
    <row r="32843" spans="1:6">
      <c r="A32843" t="s">
        <v>4</v>
      </c>
      <c r="B32843" s="4" t="s">
        <v>5</v>
      </c>
    </row>
    <row r="32844" spans="1:6">
      <c r="A32844" t="n">
        <v>261957</v>
      </c>
      <c r="B32844" s="53" t="n">
        <v>28</v>
      </c>
    </row>
    <row r="32845" spans="1:6">
      <c r="A32845" t="s">
        <v>4</v>
      </c>
      <c r="B32845" s="4" t="s">
        <v>5</v>
      </c>
      <c r="C32845" s="4" t="s">
        <v>13</v>
      </c>
      <c r="D32845" s="4" t="s">
        <v>10</v>
      </c>
      <c r="E32845" s="4" t="s">
        <v>22</v>
      </c>
    </row>
    <row r="32846" spans="1:6">
      <c r="A32846" t="n">
        <v>261958</v>
      </c>
      <c r="B32846" s="28" t="n">
        <v>58</v>
      </c>
      <c r="C32846" s="7" t="n">
        <v>0</v>
      </c>
      <c r="D32846" s="7" t="n">
        <v>300</v>
      </c>
      <c r="E32846" s="7" t="n">
        <v>0.300000011920929</v>
      </c>
    </row>
    <row r="32847" spans="1:6">
      <c r="A32847" t="s">
        <v>4</v>
      </c>
      <c r="B32847" s="4" t="s">
        <v>5</v>
      </c>
      <c r="C32847" s="4" t="s">
        <v>13</v>
      </c>
      <c r="D32847" s="4" t="s">
        <v>10</v>
      </c>
    </row>
    <row r="32848" spans="1:6">
      <c r="A32848" t="n">
        <v>261966</v>
      </c>
      <c r="B32848" s="28" t="n">
        <v>58</v>
      </c>
      <c r="C32848" s="7" t="n">
        <v>255</v>
      </c>
      <c r="D32848" s="7" t="n">
        <v>0</v>
      </c>
    </row>
    <row r="32849" spans="1:9">
      <c r="A32849" t="s">
        <v>4</v>
      </c>
      <c r="B32849" s="4" t="s">
        <v>5</v>
      </c>
      <c r="C32849" s="4" t="s">
        <v>13</v>
      </c>
      <c r="D32849" s="4" t="s">
        <v>10</v>
      </c>
      <c r="E32849" s="4" t="s">
        <v>22</v>
      </c>
      <c r="F32849" s="4" t="s">
        <v>10</v>
      </c>
      <c r="G32849" s="4" t="s">
        <v>9</v>
      </c>
      <c r="H32849" s="4" t="s">
        <v>9</v>
      </c>
      <c r="I32849" s="4" t="s">
        <v>10</v>
      </c>
      <c r="J32849" s="4" t="s">
        <v>10</v>
      </c>
      <c r="K32849" s="4" t="s">
        <v>9</v>
      </c>
      <c r="L32849" s="4" t="s">
        <v>9</v>
      </c>
      <c r="M32849" s="4" t="s">
        <v>9</v>
      </c>
      <c r="N32849" s="4" t="s">
        <v>9</v>
      </c>
      <c r="O32849" s="4" t="s">
        <v>6</v>
      </c>
    </row>
    <row r="32850" spans="1:9">
      <c r="A32850" t="n">
        <v>261970</v>
      </c>
      <c r="B32850" s="14" t="n">
        <v>50</v>
      </c>
      <c r="C32850" s="7" t="n">
        <v>0</v>
      </c>
      <c r="D32850" s="7" t="n">
        <v>12010</v>
      </c>
      <c r="E32850" s="7" t="n">
        <v>1</v>
      </c>
      <c r="F32850" s="7" t="n">
        <v>0</v>
      </c>
      <c r="G32850" s="7" t="n">
        <v>0</v>
      </c>
      <c r="H32850" s="7" t="n">
        <v>0</v>
      </c>
      <c r="I32850" s="7" t="n">
        <v>0</v>
      </c>
      <c r="J32850" s="7" t="n">
        <v>65533</v>
      </c>
      <c r="K32850" s="7" t="n">
        <v>0</v>
      </c>
      <c r="L32850" s="7" t="n">
        <v>0</v>
      </c>
      <c r="M32850" s="7" t="n">
        <v>0</v>
      </c>
      <c r="N32850" s="7" t="n">
        <v>0</v>
      </c>
      <c r="O32850" s="7" t="s">
        <v>12</v>
      </c>
    </row>
    <row r="32851" spans="1:9">
      <c r="A32851" t="s">
        <v>4</v>
      </c>
      <c r="B32851" s="4" t="s">
        <v>5</v>
      </c>
      <c r="C32851" s="4" t="s">
        <v>13</v>
      </c>
      <c r="D32851" s="4" t="s">
        <v>10</v>
      </c>
      <c r="E32851" s="4" t="s">
        <v>10</v>
      </c>
      <c r="F32851" s="4" t="s">
        <v>10</v>
      </c>
      <c r="G32851" s="4" t="s">
        <v>10</v>
      </c>
      <c r="H32851" s="4" t="s">
        <v>13</v>
      </c>
    </row>
    <row r="32852" spans="1:9">
      <c r="A32852" t="n">
        <v>262009</v>
      </c>
      <c r="B32852" s="29" t="n">
        <v>25</v>
      </c>
      <c r="C32852" s="7" t="n">
        <v>5</v>
      </c>
      <c r="D32852" s="7" t="n">
        <v>65535</v>
      </c>
      <c r="E32852" s="7" t="n">
        <v>65535</v>
      </c>
      <c r="F32852" s="7" t="n">
        <v>65535</v>
      </c>
      <c r="G32852" s="7" t="n">
        <v>65535</v>
      </c>
      <c r="H32852" s="7" t="n">
        <v>0</v>
      </c>
    </row>
    <row r="32853" spans="1:9">
      <c r="A32853" t="s">
        <v>4</v>
      </c>
      <c r="B32853" s="4" t="s">
        <v>5</v>
      </c>
      <c r="C32853" s="4" t="s">
        <v>10</v>
      </c>
      <c r="D32853" s="4" t="s">
        <v>13</v>
      </c>
      <c r="E32853" s="4" t="s">
        <v>72</v>
      </c>
      <c r="F32853" s="4" t="s">
        <v>13</v>
      </c>
      <c r="G32853" s="4" t="s">
        <v>13</v>
      </c>
      <c r="H32853" s="4" t="s">
        <v>10</v>
      </c>
      <c r="I32853" s="4" t="s">
        <v>13</v>
      </c>
      <c r="J32853" s="4" t="s">
        <v>72</v>
      </c>
      <c r="K32853" s="4" t="s">
        <v>13</v>
      </c>
      <c r="L32853" s="4" t="s">
        <v>13</v>
      </c>
      <c r="M32853" s="4" t="s">
        <v>13</v>
      </c>
    </row>
    <row r="32854" spans="1:9">
      <c r="A32854" t="n">
        <v>262020</v>
      </c>
      <c r="B32854" s="30" t="n">
        <v>24</v>
      </c>
      <c r="C32854" s="7" t="n">
        <v>65533</v>
      </c>
      <c r="D32854" s="7" t="n">
        <v>7</v>
      </c>
      <c r="E32854" s="7" t="s">
        <v>431</v>
      </c>
      <c r="F32854" s="7" t="n">
        <v>12</v>
      </c>
      <c r="G32854" s="7" t="n">
        <v>16</v>
      </c>
      <c r="H32854" s="7" t="n">
        <v>767</v>
      </c>
      <c r="I32854" s="7" t="n">
        <v>7</v>
      </c>
      <c r="J32854" s="7" t="s">
        <v>1837</v>
      </c>
      <c r="K32854" s="7" t="n">
        <v>6</v>
      </c>
      <c r="L32854" s="7" t="n">
        <v>2</v>
      </c>
      <c r="M32854" s="7" t="n">
        <v>0</v>
      </c>
    </row>
    <row r="32855" spans="1:9">
      <c r="A32855" t="s">
        <v>4</v>
      </c>
      <c r="B32855" s="4" t="s">
        <v>5</v>
      </c>
    </row>
    <row r="32856" spans="1:9">
      <c r="A32856" t="n">
        <v>262042</v>
      </c>
      <c r="B32856" s="53" t="n">
        <v>28</v>
      </c>
    </row>
    <row r="32857" spans="1:9">
      <c r="A32857" t="s">
        <v>4</v>
      </c>
      <c r="B32857" s="4" t="s">
        <v>5</v>
      </c>
      <c r="C32857" s="4" t="s">
        <v>13</v>
      </c>
    </row>
    <row r="32858" spans="1:9">
      <c r="A32858" t="n">
        <v>262043</v>
      </c>
      <c r="B32858" s="33" t="n">
        <v>27</v>
      </c>
      <c r="C32858" s="7" t="n">
        <v>0</v>
      </c>
    </row>
    <row r="32859" spans="1:9">
      <c r="A32859" t="s">
        <v>4</v>
      </c>
      <c r="B32859" s="4" t="s">
        <v>5</v>
      </c>
      <c r="C32859" s="4" t="s">
        <v>13</v>
      </c>
    </row>
    <row r="32860" spans="1:9">
      <c r="A32860" t="n">
        <v>262045</v>
      </c>
      <c r="B32860" s="33" t="n">
        <v>27</v>
      </c>
      <c r="C32860" s="7" t="n">
        <v>1</v>
      </c>
    </row>
    <row r="32861" spans="1:9">
      <c r="A32861" t="s">
        <v>4</v>
      </c>
      <c r="B32861" s="4" t="s">
        <v>5</v>
      </c>
      <c r="C32861" s="4" t="s">
        <v>13</v>
      </c>
      <c r="D32861" s="4" t="s">
        <v>10</v>
      </c>
      <c r="E32861" s="4" t="s">
        <v>10</v>
      </c>
      <c r="F32861" s="4" t="s">
        <v>10</v>
      </c>
      <c r="G32861" s="4" t="s">
        <v>10</v>
      </c>
      <c r="H32861" s="4" t="s">
        <v>13</v>
      </c>
    </row>
    <row r="32862" spans="1:9">
      <c r="A32862" t="n">
        <v>262047</v>
      </c>
      <c r="B32862" s="29" t="n">
        <v>25</v>
      </c>
      <c r="C32862" s="7" t="n">
        <v>5</v>
      </c>
      <c r="D32862" s="7" t="n">
        <v>65535</v>
      </c>
      <c r="E32862" s="7" t="n">
        <v>65535</v>
      </c>
      <c r="F32862" s="7" t="n">
        <v>65535</v>
      </c>
      <c r="G32862" s="7" t="n">
        <v>65535</v>
      </c>
      <c r="H32862" s="7" t="n">
        <v>0</v>
      </c>
    </row>
    <row r="32863" spans="1:9">
      <c r="A32863" t="s">
        <v>4</v>
      </c>
      <c r="B32863" s="4" t="s">
        <v>5</v>
      </c>
      <c r="C32863" s="4" t="s">
        <v>13</v>
      </c>
      <c r="D32863" s="4" t="s">
        <v>10</v>
      </c>
      <c r="E32863" s="4" t="s">
        <v>9</v>
      </c>
    </row>
    <row r="32864" spans="1:9">
      <c r="A32864" t="n">
        <v>262058</v>
      </c>
      <c r="B32864" s="65" t="n">
        <v>101</v>
      </c>
      <c r="C32864" s="7" t="n">
        <v>0</v>
      </c>
      <c r="D32864" s="7" t="n">
        <v>767</v>
      </c>
      <c r="E32864" s="7" t="n">
        <v>1</v>
      </c>
    </row>
    <row r="32865" spans="1:15">
      <c r="A32865" t="s">
        <v>4</v>
      </c>
      <c r="B32865" s="4" t="s">
        <v>5</v>
      </c>
      <c r="C32865" s="4" t="s">
        <v>13</v>
      </c>
      <c r="D32865" s="4" t="s">
        <v>10</v>
      </c>
      <c r="E32865" s="4" t="s">
        <v>22</v>
      </c>
    </row>
    <row r="32866" spans="1:15">
      <c r="A32866" t="n">
        <v>262066</v>
      </c>
      <c r="B32866" s="28" t="n">
        <v>58</v>
      </c>
      <c r="C32866" s="7" t="n">
        <v>100</v>
      </c>
      <c r="D32866" s="7" t="n">
        <v>300</v>
      </c>
      <c r="E32866" s="7" t="n">
        <v>0.300000011920929</v>
      </c>
    </row>
    <row r="32867" spans="1:15">
      <c r="A32867" t="s">
        <v>4</v>
      </c>
      <c r="B32867" s="4" t="s">
        <v>5</v>
      </c>
      <c r="C32867" s="4" t="s">
        <v>13</v>
      </c>
      <c r="D32867" s="4" t="s">
        <v>10</v>
      </c>
    </row>
    <row r="32868" spans="1:15">
      <c r="A32868" t="n">
        <v>262074</v>
      </c>
      <c r="B32868" s="28" t="n">
        <v>58</v>
      </c>
      <c r="C32868" s="7" t="n">
        <v>255</v>
      </c>
      <c r="D32868" s="7" t="n">
        <v>0</v>
      </c>
    </row>
    <row r="32869" spans="1:15">
      <c r="A32869" t="s">
        <v>4</v>
      </c>
      <c r="B32869" s="4" t="s">
        <v>5</v>
      </c>
      <c r="C32869" s="4" t="s">
        <v>10</v>
      </c>
      <c r="D32869" s="4" t="s">
        <v>13</v>
      </c>
      <c r="E32869" s="4" t="s">
        <v>6</v>
      </c>
      <c r="F32869" s="4" t="s">
        <v>22</v>
      </c>
      <c r="G32869" s="4" t="s">
        <v>22</v>
      </c>
      <c r="H32869" s="4" t="s">
        <v>22</v>
      </c>
    </row>
    <row r="32870" spans="1:15">
      <c r="A32870" t="n">
        <v>262078</v>
      </c>
      <c r="B32870" s="39" t="n">
        <v>48</v>
      </c>
      <c r="C32870" s="7" t="n">
        <v>5700</v>
      </c>
      <c r="D32870" s="7" t="n">
        <v>0</v>
      </c>
      <c r="E32870" s="7" t="s">
        <v>197</v>
      </c>
      <c r="F32870" s="7" t="n">
        <v>-1</v>
      </c>
      <c r="G32870" s="7" t="n">
        <v>1</v>
      </c>
      <c r="H32870" s="7" t="n">
        <v>2.80259692864963e-45</v>
      </c>
    </row>
    <row r="32871" spans="1:15">
      <c r="A32871" t="s">
        <v>4</v>
      </c>
      <c r="B32871" s="4" t="s">
        <v>5</v>
      </c>
      <c r="C32871" s="4" t="s">
        <v>13</v>
      </c>
      <c r="D32871" s="4" t="s">
        <v>10</v>
      </c>
      <c r="E32871" s="4" t="s">
        <v>6</v>
      </c>
    </row>
    <row r="32872" spans="1:15">
      <c r="A32872" t="n">
        <v>262106</v>
      </c>
      <c r="B32872" s="40" t="n">
        <v>51</v>
      </c>
      <c r="C32872" s="7" t="n">
        <v>4</v>
      </c>
      <c r="D32872" s="7" t="n">
        <v>5700</v>
      </c>
      <c r="E32872" s="7" t="s">
        <v>1290</v>
      </c>
    </row>
    <row r="32873" spans="1:15">
      <c r="A32873" t="s">
        <v>4</v>
      </c>
      <c r="B32873" s="4" t="s">
        <v>5</v>
      </c>
      <c r="C32873" s="4" t="s">
        <v>10</v>
      </c>
    </row>
    <row r="32874" spans="1:15">
      <c r="A32874" t="n">
        <v>262119</v>
      </c>
      <c r="B32874" s="35" t="n">
        <v>16</v>
      </c>
      <c r="C32874" s="7" t="n">
        <v>0</v>
      </c>
    </row>
    <row r="32875" spans="1:15">
      <c r="A32875" t="s">
        <v>4</v>
      </c>
      <c r="B32875" s="4" t="s">
        <v>5</v>
      </c>
      <c r="C32875" s="4" t="s">
        <v>10</v>
      </c>
      <c r="D32875" s="4" t="s">
        <v>72</v>
      </c>
      <c r="E32875" s="4" t="s">
        <v>13</v>
      </c>
      <c r="F32875" s="4" t="s">
        <v>13</v>
      </c>
    </row>
    <row r="32876" spans="1:15">
      <c r="A32876" t="n">
        <v>262122</v>
      </c>
      <c r="B32876" s="52" t="n">
        <v>26</v>
      </c>
      <c r="C32876" s="7" t="n">
        <v>5700</v>
      </c>
      <c r="D32876" s="7" t="s">
        <v>1838</v>
      </c>
      <c r="E32876" s="7" t="n">
        <v>2</v>
      </c>
      <c r="F32876" s="7" t="n">
        <v>0</v>
      </c>
    </row>
    <row r="32877" spans="1:15">
      <c r="A32877" t="s">
        <v>4</v>
      </c>
      <c r="B32877" s="4" t="s">
        <v>5</v>
      </c>
    </row>
    <row r="32878" spans="1:15">
      <c r="A32878" t="n">
        <v>262142</v>
      </c>
      <c r="B32878" s="53" t="n">
        <v>28</v>
      </c>
    </row>
    <row r="32879" spans="1:15">
      <c r="A32879" t="s">
        <v>4</v>
      </c>
      <c r="B32879" s="4" t="s">
        <v>5</v>
      </c>
      <c r="C32879" s="4" t="s">
        <v>10</v>
      </c>
      <c r="D32879" s="4" t="s">
        <v>13</v>
      </c>
      <c r="E32879" s="4" t="s">
        <v>13</v>
      </c>
      <c r="F32879" s="4" t="s">
        <v>6</v>
      </c>
    </row>
    <row r="32880" spans="1:15">
      <c r="A32880" t="n">
        <v>262143</v>
      </c>
      <c r="B32880" s="22" t="n">
        <v>20</v>
      </c>
      <c r="C32880" s="7" t="n">
        <v>5701</v>
      </c>
      <c r="D32880" s="7" t="n">
        <v>2</v>
      </c>
      <c r="E32880" s="7" t="n">
        <v>10</v>
      </c>
      <c r="F32880" s="7" t="s">
        <v>937</v>
      </c>
    </row>
    <row r="32881" spans="1:8">
      <c r="A32881" t="s">
        <v>4</v>
      </c>
      <c r="B32881" s="4" t="s">
        <v>5</v>
      </c>
      <c r="C32881" s="4" t="s">
        <v>13</v>
      </c>
      <c r="D32881" s="4" t="s">
        <v>10</v>
      </c>
      <c r="E32881" s="4" t="s">
        <v>6</v>
      </c>
    </row>
    <row r="32882" spans="1:8">
      <c r="A32882" t="n">
        <v>262164</v>
      </c>
      <c r="B32882" s="40" t="n">
        <v>51</v>
      </c>
      <c r="C32882" s="7" t="n">
        <v>4</v>
      </c>
      <c r="D32882" s="7" t="n">
        <v>5701</v>
      </c>
      <c r="E32882" s="7" t="s">
        <v>1290</v>
      </c>
    </row>
    <row r="32883" spans="1:8">
      <c r="A32883" t="s">
        <v>4</v>
      </c>
      <c r="B32883" s="4" t="s">
        <v>5</v>
      </c>
      <c r="C32883" s="4" t="s">
        <v>10</v>
      </c>
    </row>
    <row r="32884" spans="1:8">
      <c r="A32884" t="n">
        <v>262177</v>
      </c>
      <c r="B32884" s="35" t="n">
        <v>16</v>
      </c>
      <c r="C32884" s="7" t="n">
        <v>0</v>
      </c>
    </row>
    <row r="32885" spans="1:8">
      <c r="A32885" t="s">
        <v>4</v>
      </c>
      <c r="B32885" s="4" t="s">
        <v>5</v>
      </c>
      <c r="C32885" s="4" t="s">
        <v>10</v>
      </c>
      <c r="D32885" s="4" t="s">
        <v>72</v>
      </c>
      <c r="E32885" s="4" t="s">
        <v>13</v>
      </c>
      <c r="F32885" s="4" t="s">
        <v>13</v>
      </c>
    </row>
    <row r="32886" spans="1:8">
      <c r="A32886" t="n">
        <v>262180</v>
      </c>
      <c r="B32886" s="52" t="n">
        <v>26</v>
      </c>
      <c r="C32886" s="7" t="n">
        <v>5701</v>
      </c>
      <c r="D32886" s="7" t="s">
        <v>1839</v>
      </c>
      <c r="E32886" s="7" t="n">
        <v>2</v>
      </c>
      <c r="F32886" s="7" t="n">
        <v>0</v>
      </c>
    </row>
    <row r="32887" spans="1:8">
      <c r="A32887" t="s">
        <v>4</v>
      </c>
      <c r="B32887" s="4" t="s">
        <v>5</v>
      </c>
    </row>
    <row r="32888" spans="1:8">
      <c r="A32888" t="n">
        <v>262215</v>
      </c>
      <c r="B32888" s="53" t="n">
        <v>28</v>
      </c>
    </row>
    <row r="32889" spans="1:8">
      <c r="A32889" t="s">
        <v>4</v>
      </c>
      <c r="B32889" s="4" t="s">
        <v>5</v>
      </c>
      <c r="C32889" s="4" t="s">
        <v>10</v>
      </c>
      <c r="D32889" s="4" t="s">
        <v>10</v>
      </c>
      <c r="E32889" s="4" t="s">
        <v>10</v>
      </c>
    </row>
    <row r="32890" spans="1:8">
      <c r="A32890" t="n">
        <v>262216</v>
      </c>
      <c r="B32890" s="57" t="n">
        <v>61</v>
      </c>
      <c r="C32890" s="7" t="n">
        <v>5700</v>
      </c>
      <c r="D32890" s="7" t="n">
        <v>65533</v>
      </c>
      <c r="E32890" s="7" t="n">
        <v>1000</v>
      </c>
    </row>
    <row r="32891" spans="1:8">
      <c r="A32891" t="s">
        <v>4</v>
      </c>
      <c r="B32891" s="4" t="s">
        <v>5</v>
      </c>
      <c r="C32891" s="4" t="s">
        <v>10</v>
      </c>
    </row>
    <row r="32892" spans="1:8">
      <c r="A32892" t="n">
        <v>262223</v>
      </c>
      <c r="B32892" s="35" t="n">
        <v>16</v>
      </c>
      <c r="C32892" s="7" t="n">
        <v>200</v>
      </c>
    </row>
    <row r="32893" spans="1:8">
      <c r="A32893" t="s">
        <v>4</v>
      </c>
      <c r="B32893" s="4" t="s">
        <v>5</v>
      </c>
      <c r="C32893" s="4" t="s">
        <v>10</v>
      </c>
      <c r="D32893" s="4" t="s">
        <v>10</v>
      </c>
      <c r="E32893" s="4" t="s">
        <v>10</v>
      </c>
    </row>
    <row r="32894" spans="1:8">
      <c r="A32894" t="n">
        <v>262226</v>
      </c>
      <c r="B32894" s="57" t="n">
        <v>61</v>
      </c>
      <c r="C32894" s="7" t="n">
        <v>5701</v>
      </c>
      <c r="D32894" s="7" t="n">
        <v>65533</v>
      </c>
      <c r="E32894" s="7" t="n">
        <v>1000</v>
      </c>
    </row>
    <row r="32895" spans="1:8">
      <c r="A32895" t="s">
        <v>4</v>
      </c>
      <c r="B32895" s="4" t="s">
        <v>5</v>
      </c>
      <c r="C32895" s="4" t="s">
        <v>10</v>
      </c>
      <c r="D32895" s="4" t="s">
        <v>10</v>
      </c>
      <c r="E32895" s="4" t="s">
        <v>22</v>
      </c>
      <c r="F32895" s="4" t="s">
        <v>22</v>
      </c>
      <c r="G32895" s="4" t="s">
        <v>22</v>
      </c>
      <c r="H32895" s="4" t="s">
        <v>22</v>
      </c>
      <c r="I32895" s="4" t="s">
        <v>13</v>
      </c>
      <c r="J32895" s="4" t="s">
        <v>10</v>
      </c>
    </row>
    <row r="32896" spans="1:8">
      <c r="A32896" t="n">
        <v>262233</v>
      </c>
      <c r="B32896" s="85" t="n">
        <v>55</v>
      </c>
      <c r="C32896" s="7" t="n">
        <v>5700</v>
      </c>
      <c r="D32896" s="7" t="n">
        <v>65533</v>
      </c>
      <c r="E32896" s="7" t="n">
        <v>5.78000020980835</v>
      </c>
      <c r="F32896" s="7" t="n">
        <v>-0.5</v>
      </c>
      <c r="G32896" s="7" t="n">
        <v>8.64000034332275</v>
      </c>
      <c r="H32896" s="7" t="n">
        <v>2.29999995231628</v>
      </c>
      <c r="I32896" s="7" t="n">
        <v>2</v>
      </c>
      <c r="J32896" s="7" t="n">
        <v>0</v>
      </c>
    </row>
    <row r="32897" spans="1:10">
      <c r="A32897" t="s">
        <v>4</v>
      </c>
      <c r="B32897" s="4" t="s">
        <v>5</v>
      </c>
      <c r="C32897" s="4" t="s">
        <v>10</v>
      </c>
      <c r="D32897" s="4" t="s">
        <v>10</v>
      </c>
      <c r="E32897" s="4" t="s">
        <v>22</v>
      </c>
      <c r="F32897" s="4" t="s">
        <v>22</v>
      </c>
      <c r="G32897" s="4" t="s">
        <v>22</v>
      </c>
      <c r="H32897" s="4" t="s">
        <v>22</v>
      </c>
      <c r="I32897" s="4" t="s">
        <v>13</v>
      </c>
      <c r="J32897" s="4" t="s">
        <v>10</v>
      </c>
    </row>
    <row r="32898" spans="1:10">
      <c r="A32898" t="n">
        <v>262257</v>
      </c>
      <c r="B32898" s="85" t="n">
        <v>55</v>
      </c>
      <c r="C32898" s="7" t="n">
        <v>5701</v>
      </c>
      <c r="D32898" s="7" t="n">
        <v>65533</v>
      </c>
      <c r="E32898" s="7" t="n">
        <v>4.78000020980835</v>
      </c>
      <c r="F32898" s="7" t="n">
        <v>-0.5</v>
      </c>
      <c r="G32898" s="7" t="n">
        <v>8.67000007629395</v>
      </c>
      <c r="H32898" s="7" t="n">
        <v>2.29999995231628</v>
      </c>
      <c r="I32898" s="7" t="n">
        <v>2</v>
      </c>
      <c r="J32898" s="7" t="n">
        <v>0</v>
      </c>
    </row>
    <row r="32899" spans="1:10">
      <c r="A32899" t="s">
        <v>4</v>
      </c>
      <c r="B32899" s="4" t="s">
        <v>5</v>
      </c>
      <c r="C32899" s="4" t="s">
        <v>10</v>
      </c>
      <c r="D32899" s="4" t="s">
        <v>22</v>
      </c>
      <c r="E32899" s="4" t="s">
        <v>22</v>
      </c>
      <c r="F32899" s="4" t="s">
        <v>22</v>
      </c>
      <c r="G32899" s="4" t="s">
        <v>10</v>
      </c>
      <c r="H32899" s="4" t="s">
        <v>10</v>
      </c>
    </row>
    <row r="32900" spans="1:10">
      <c r="A32900" t="n">
        <v>262281</v>
      </c>
      <c r="B32900" s="56" t="n">
        <v>60</v>
      </c>
      <c r="C32900" s="7" t="n">
        <v>0</v>
      </c>
      <c r="D32900" s="7" t="n">
        <v>40</v>
      </c>
      <c r="E32900" s="7" t="n">
        <v>0</v>
      </c>
      <c r="F32900" s="7" t="n">
        <v>0</v>
      </c>
      <c r="G32900" s="7" t="n">
        <v>2000</v>
      </c>
      <c r="H32900" s="7" t="n">
        <v>0</v>
      </c>
    </row>
    <row r="32901" spans="1:10">
      <c r="A32901" t="s">
        <v>4</v>
      </c>
      <c r="B32901" s="4" t="s">
        <v>5</v>
      </c>
      <c r="C32901" s="4" t="s">
        <v>10</v>
      </c>
      <c r="D32901" s="4" t="s">
        <v>13</v>
      </c>
      <c r="E32901" s="4" t="s">
        <v>22</v>
      </c>
      <c r="F32901" s="4" t="s">
        <v>10</v>
      </c>
    </row>
    <row r="32902" spans="1:10">
      <c r="A32902" t="n">
        <v>262300</v>
      </c>
      <c r="B32902" s="58" t="n">
        <v>59</v>
      </c>
      <c r="C32902" s="7" t="n">
        <v>5700</v>
      </c>
      <c r="D32902" s="7" t="n">
        <v>12</v>
      </c>
      <c r="E32902" s="7" t="n">
        <v>0.150000005960464</v>
      </c>
      <c r="F32902" s="7" t="n">
        <v>0</v>
      </c>
    </row>
    <row r="32903" spans="1:10">
      <c r="A32903" t="s">
        <v>4</v>
      </c>
      <c r="B32903" s="4" t="s">
        <v>5</v>
      </c>
      <c r="C32903" s="4" t="s">
        <v>10</v>
      </c>
    </row>
    <row r="32904" spans="1:10">
      <c r="A32904" t="n">
        <v>262310</v>
      </c>
      <c r="B32904" s="35" t="n">
        <v>16</v>
      </c>
      <c r="C32904" s="7" t="n">
        <v>50</v>
      </c>
    </row>
    <row r="32905" spans="1:10">
      <c r="A32905" t="s">
        <v>4</v>
      </c>
      <c r="B32905" s="4" t="s">
        <v>5</v>
      </c>
      <c r="C32905" s="4" t="s">
        <v>10</v>
      </c>
      <c r="D32905" s="4" t="s">
        <v>13</v>
      </c>
      <c r="E32905" s="4" t="s">
        <v>22</v>
      </c>
      <c r="F32905" s="4" t="s">
        <v>10</v>
      </c>
    </row>
    <row r="32906" spans="1:10">
      <c r="A32906" t="n">
        <v>262313</v>
      </c>
      <c r="B32906" s="58" t="n">
        <v>59</v>
      </c>
      <c r="C32906" s="7" t="n">
        <v>5701</v>
      </c>
      <c r="D32906" s="7" t="n">
        <v>12</v>
      </c>
      <c r="E32906" s="7" t="n">
        <v>0.150000005960464</v>
      </c>
      <c r="F32906" s="7" t="n">
        <v>0</v>
      </c>
    </row>
    <row r="32907" spans="1:10">
      <c r="A32907" t="s">
        <v>4</v>
      </c>
      <c r="B32907" s="4" t="s">
        <v>5</v>
      </c>
      <c r="C32907" s="4" t="s">
        <v>10</v>
      </c>
    </row>
    <row r="32908" spans="1:10">
      <c r="A32908" t="n">
        <v>262323</v>
      </c>
      <c r="B32908" s="35" t="n">
        <v>16</v>
      </c>
      <c r="C32908" s="7" t="n">
        <v>100</v>
      </c>
    </row>
    <row r="32909" spans="1:10">
      <c r="A32909" t="s">
        <v>4</v>
      </c>
      <c r="B32909" s="4" t="s">
        <v>5</v>
      </c>
      <c r="C32909" s="4" t="s">
        <v>10</v>
      </c>
    </row>
    <row r="32910" spans="1:10">
      <c r="A32910" t="n">
        <v>262326</v>
      </c>
      <c r="B32910" s="35" t="n">
        <v>16</v>
      </c>
      <c r="C32910" s="7" t="n">
        <v>100</v>
      </c>
    </row>
    <row r="32911" spans="1:10">
      <c r="A32911" t="s">
        <v>4</v>
      </c>
      <c r="B32911" s="4" t="s">
        <v>5</v>
      </c>
      <c r="C32911" s="4" t="s">
        <v>10</v>
      </c>
    </row>
    <row r="32912" spans="1:10">
      <c r="A32912" t="n">
        <v>262329</v>
      </c>
      <c r="B32912" s="35" t="n">
        <v>16</v>
      </c>
      <c r="C32912" s="7" t="n">
        <v>2000</v>
      </c>
    </row>
    <row r="32913" spans="1:10">
      <c r="A32913" t="s">
        <v>4</v>
      </c>
      <c r="B32913" s="4" t="s">
        <v>5</v>
      </c>
      <c r="C32913" s="4" t="s">
        <v>13</v>
      </c>
      <c r="D32913" s="4" t="s">
        <v>10</v>
      </c>
      <c r="E32913" s="4" t="s">
        <v>22</v>
      </c>
    </row>
    <row r="32914" spans="1:10">
      <c r="A32914" t="n">
        <v>262332</v>
      </c>
      <c r="B32914" s="28" t="n">
        <v>58</v>
      </c>
      <c r="C32914" s="7" t="n">
        <v>101</v>
      </c>
      <c r="D32914" s="7" t="n">
        <v>800</v>
      </c>
      <c r="E32914" s="7" t="n">
        <v>1</v>
      </c>
    </row>
    <row r="32915" spans="1:10">
      <c r="A32915" t="s">
        <v>4</v>
      </c>
      <c r="B32915" s="4" t="s">
        <v>5</v>
      </c>
      <c r="C32915" s="4" t="s">
        <v>13</v>
      </c>
      <c r="D32915" s="4" t="s">
        <v>10</v>
      </c>
    </row>
    <row r="32916" spans="1:10">
      <c r="A32916" t="n">
        <v>262340</v>
      </c>
      <c r="B32916" s="28" t="n">
        <v>58</v>
      </c>
      <c r="C32916" s="7" t="n">
        <v>254</v>
      </c>
      <c r="D32916" s="7" t="n">
        <v>0</v>
      </c>
    </row>
    <row r="32917" spans="1:10">
      <c r="A32917" t="s">
        <v>4</v>
      </c>
      <c r="B32917" s="4" t="s">
        <v>5</v>
      </c>
      <c r="C32917" s="4" t="s">
        <v>13</v>
      </c>
      <c r="D32917" s="4" t="s">
        <v>13</v>
      </c>
      <c r="E32917" s="4" t="s">
        <v>22</v>
      </c>
      <c r="F32917" s="4" t="s">
        <v>22</v>
      </c>
      <c r="G32917" s="4" t="s">
        <v>22</v>
      </c>
      <c r="H32917" s="4" t="s">
        <v>10</v>
      </c>
    </row>
    <row r="32918" spans="1:10">
      <c r="A32918" t="n">
        <v>262344</v>
      </c>
      <c r="B32918" s="25" t="n">
        <v>45</v>
      </c>
      <c r="C32918" s="7" t="n">
        <v>2</v>
      </c>
      <c r="D32918" s="7" t="n">
        <v>3</v>
      </c>
      <c r="E32918" s="7" t="n">
        <v>2.65000009536743</v>
      </c>
      <c r="F32918" s="7" t="n">
        <v>0.949999988079071</v>
      </c>
      <c r="G32918" s="7" t="n">
        <v>7.05999994277954</v>
      </c>
      <c r="H32918" s="7" t="n">
        <v>0</v>
      </c>
    </row>
    <row r="32919" spans="1:10">
      <c r="A32919" t="s">
        <v>4</v>
      </c>
      <c r="B32919" s="4" t="s">
        <v>5</v>
      </c>
      <c r="C32919" s="4" t="s">
        <v>13</v>
      </c>
      <c r="D32919" s="4" t="s">
        <v>13</v>
      </c>
      <c r="E32919" s="4" t="s">
        <v>22</v>
      </c>
      <c r="F32919" s="4" t="s">
        <v>22</v>
      </c>
      <c r="G32919" s="4" t="s">
        <v>22</v>
      </c>
      <c r="H32919" s="4" t="s">
        <v>10</v>
      </c>
      <c r="I32919" s="4" t="s">
        <v>13</v>
      </c>
    </row>
    <row r="32920" spans="1:10">
      <c r="A32920" t="n">
        <v>262361</v>
      </c>
      <c r="B32920" s="25" t="n">
        <v>45</v>
      </c>
      <c r="C32920" s="7" t="n">
        <v>4</v>
      </c>
      <c r="D32920" s="7" t="n">
        <v>3</v>
      </c>
      <c r="E32920" s="7" t="n">
        <v>353.859985351563</v>
      </c>
      <c r="F32920" s="7" t="n">
        <v>111.230003356934</v>
      </c>
      <c r="G32920" s="7" t="n">
        <v>0</v>
      </c>
      <c r="H32920" s="7" t="n">
        <v>0</v>
      </c>
      <c r="I32920" s="7" t="n">
        <v>0</v>
      </c>
    </row>
    <row r="32921" spans="1:10">
      <c r="A32921" t="s">
        <v>4</v>
      </c>
      <c r="B32921" s="4" t="s">
        <v>5</v>
      </c>
      <c r="C32921" s="4" t="s">
        <v>13</v>
      </c>
      <c r="D32921" s="4" t="s">
        <v>13</v>
      </c>
      <c r="E32921" s="4" t="s">
        <v>22</v>
      </c>
      <c r="F32921" s="4" t="s">
        <v>10</v>
      </c>
    </row>
    <row r="32922" spans="1:10">
      <c r="A32922" t="n">
        <v>262379</v>
      </c>
      <c r="B32922" s="25" t="n">
        <v>45</v>
      </c>
      <c r="C32922" s="7" t="n">
        <v>5</v>
      </c>
      <c r="D32922" s="7" t="n">
        <v>3</v>
      </c>
      <c r="E32922" s="7" t="n">
        <v>1.79999995231628</v>
      </c>
      <c r="F32922" s="7" t="n">
        <v>0</v>
      </c>
    </row>
    <row r="32923" spans="1:10">
      <c r="A32923" t="s">
        <v>4</v>
      </c>
      <c r="B32923" s="4" t="s">
        <v>5</v>
      </c>
      <c r="C32923" s="4" t="s">
        <v>13</v>
      </c>
      <c r="D32923" s="4" t="s">
        <v>13</v>
      </c>
      <c r="E32923" s="4" t="s">
        <v>22</v>
      </c>
      <c r="F32923" s="4" t="s">
        <v>10</v>
      </c>
    </row>
    <row r="32924" spans="1:10">
      <c r="A32924" t="n">
        <v>262388</v>
      </c>
      <c r="B32924" s="25" t="n">
        <v>45</v>
      </c>
      <c r="C32924" s="7" t="n">
        <v>5</v>
      </c>
      <c r="D32924" s="7" t="n">
        <v>3</v>
      </c>
      <c r="E32924" s="7" t="n">
        <v>1.60000002384186</v>
      </c>
      <c r="F32924" s="7" t="n">
        <v>3000</v>
      </c>
    </row>
    <row r="32925" spans="1:10">
      <c r="A32925" t="s">
        <v>4</v>
      </c>
      <c r="B32925" s="4" t="s">
        <v>5</v>
      </c>
      <c r="C32925" s="4" t="s">
        <v>13</v>
      </c>
      <c r="D32925" s="4" t="s">
        <v>13</v>
      </c>
      <c r="E32925" s="4" t="s">
        <v>22</v>
      </c>
      <c r="F32925" s="4" t="s">
        <v>10</v>
      </c>
    </row>
    <row r="32926" spans="1:10">
      <c r="A32926" t="n">
        <v>262397</v>
      </c>
      <c r="B32926" s="25" t="n">
        <v>45</v>
      </c>
      <c r="C32926" s="7" t="n">
        <v>11</v>
      </c>
      <c r="D32926" s="7" t="n">
        <v>3</v>
      </c>
      <c r="E32926" s="7" t="n">
        <v>38.5999984741211</v>
      </c>
      <c r="F32926" s="7" t="n">
        <v>0</v>
      </c>
    </row>
    <row r="32927" spans="1:10">
      <c r="A32927" t="s">
        <v>4</v>
      </c>
      <c r="B32927" s="4" t="s">
        <v>5</v>
      </c>
      <c r="C32927" s="4" t="s">
        <v>10</v>
      </c>
      <c r="D32927" s="4" t="s">
        <v>22</v>
      </c>
      <c r="E32927" s="4" t="s">
        <v>22</v>
      </c>
      <c r="F32927" s="4" t="s">
        <v>22</v>
      </c>
      <c r="G32927" s="4" t="s">
        <v>10</v>
      </c>
      <c r="H32927" s="4" t="s">
        <v>10</v>
      </c>
    </row>
    <row r="32928" spans="1:10">
      <c r="A32928" t="n">
        <v>262406</v>
      </c>
      <c r="B32928" s="56" t="n">
        <v>60</v>
      </c>
      <c r="C32928" s="7" t="n">
        <v>0</v>
      </c>
      <c r="D32928" s="7" t="n">
        <v>0</v>
      </c>
      <c r="E32928" s="7" t="n">
        <v>0</v>
      </c>
      <c r="F32928" s="7" t="n">
        <v>0</v>
      </c>
      <c r="G32928" s="7" t="n">
        <v>0</v>
      </c>
      <c r="H32928" s="7" t="n">
        <v>1</v>
      </c>
    </row>
    <row r="32929" spans="1:9">
      <c r="A32929" t="s">
        <v>4</v>
      </c>
      <c r="B32929" s="4" t="s">
        <v>5</v>
      </c>
      <c r="C32929" s="4" t="s">
        <v>10</v>
      </c>
      <c r="D32929" s="4" t="s">
        <v>22</v>
      </c>
      <c r="E32929" s="4" t="s">
        <v>22</v>
      </c>
      <c r="F32929" s="4" t="s">
        <v>22</v>
      </c>
      <c r="G32929" s="4" t="s">
        <v>10</v>
      </c>
      <c r="H32929" s="4" t="s">
        <v>10</v>
      </c>
    </row>
    <row r="32930" spans="1:9">
      <c r="A32930" t="n">
        <v>262425</v>
      </c>
      <c r="B32930" s="56" t="n">
        <v>60</v>
      </c>
      <c r="C32930" s="7" t="n">
        <v>0</v>
      </c>
      <c r="D32930" s="7" t="n">
        <v>0</v>
      </c>
      <c r="E32930" s="7" t="n">
        <v>0</v>
      </c>
      <c r="F32930" s="7" t="n">
        <v>0</v>
      </c>
      <c r="G32930" s="7" t="n">
        <v>0</v>
      </c>
      <c r="H32930" s="7" t="n">
        <v>0</v>
      </c>
    </row>
    <row r="32931" spans="1:9">
      <c r="A32931" t="s">
        <v>4</v>
      </c>
      <c r="B32931" s="4" t="s">
        <v>5</v>
      </c>
      <c r="C32931" s="4" t="s">
        <v>10</v>
      </c>
      <c r="D32931" s="4" t="s">
        <v>10</v>
      </c>
      <c r="E32931" s="4" t="s">
        <v>10</v>
      </c>
    </row>
    <row r="32932" spans="1:9">
      <c r="A32932" t="n">
        <v>262444</v>
      </c>
      <c r="B32932" s="57" t="n">
        <v>61</v>
      </c>
      <c r="C32932" s="7" t="n">
        <v>0</v>
      </c>
      <c r="D32932" s="7" t="n">
        <v>65533</v>
      </c>
      <c r="E32932" s="7" t="n">
        <v>0</v>
      </c>
    </row>
    <row r="32933" spans="1:9">
      <c r="A32933" t="s">
        <v>4</v>
      </c>
      <c r="B32933" s="4" t="s">
        <v>5</v>
      </c>
      <c r="C32933" s="4" t="s">
        <v>10</v>
      </c>
      <c r="D32933" s="4" t="s">
        <v>22</v>
      </c>
      <c r="E32933" s="4" t="s">
        <v>22</v>
      </c>
      <c r="F32933" s="4" t="s">
        <v>13</v>
      </c>
    </row>
    <row r="32934" spans="1:9">
      <c r="A32934" t="n">
        <v>262451</v>
      </c>
      <c r="B32934" s="59" t="n">
        <v>52</v>
      </c>
      <c r="C32934" s="7" t="n">
        <v>0</v>
      </c>
      <c r="D32934" s="7" t="n">
        <v>70</v>
      </c>
      <c r="E32934" s="7" t="n">
        <v>5</v>
      </c>
      <c r="F32934" s="7" t="n">
        <v>0</v>
      </c>
    </row>
    <row r="32935" spans="1:9">
      <c r="A32935" t="s">
        <v>4</v>
      </c>
      <c r="B32935" s="4" t="s">
        <v>5</v>
      </c>
      <c r="C32935" s="4" t="s">
        <v>10</v>
      </c>
    </row>
    <row r="32936" spans="1:9">
      <c r="A32936" t="n">
        <v>262463</v>
      </c>
      <c r="B32936" s="35" t="n">
        <v>16</v>
      </c>
      <c r="C32936" s="7" t="n">
        <v>2000</v>
      </c>
    </row>
    <row r="32937" spans="1:9">
      <c r="A32937" t="s">
        <v>4</v>
      </c>
      <c r="B32937" s="4" t="s">
        <v>5</v>
      </c>
      <c r="C32937" s="4" t="s">
        <v>13</v>
      </c>
      <c r="D32937" s="4" t="s">
        <v>10</v>
      </c>
      <c r="E32937" s="4" t="s">
        <v>6</v>
      </c>
    </row>
    <row r="32938" spans="1:9">
      <c r="A32938" t="n">
        <v>262466</v>
      </c>
      <c r="B32938" s="40" t="n">
        <v>51</v>
      </c>
      <c r="C32938" s="7" t="n">
        <v>4</v>
      </c>
      <c r="D32938" s="7" t="n">
        <v>0</v>
      </c>
      <c r="E32938" s="7" t="s">
        <v>271</v>
      </c>
    </row>
    <row r="32939" spans="1:9">
      <c r="A32939" t="s">
        <v>4</v>
      </c>
      <c r="B32939" s="4" t="s">
        <v>5</v>
      </c>
      <c r="C32939" s="4" t="s">
        <v>10</v>
      </c>
    </row>
    <row r="32940" spans="1:9">
      <c r="A32940" t="n">
        <v>262480</v>
      </c>
      <c r="B32940" s="35" t="n">
        <v>16</v>
      </c>
      <c r="C32940" s="7" t="n">
        <v>0</v>
      </c>
    </row>
    <row r="32941" spans="1:9">
      <c r="A32941" t="s">
        <v>4</v>
      </c>
      <c r="B32941" s="4" t="s">
        <v>5</v>
      </c>
      <c r="C32941" s="4" t="s">
        <v>10</v>
      </c>
      <c r="D32941" s="4" t="s">
        <v>72</v>
      </c>
      <c r="E32941" s="4" t="s">
        <v>13</v>
      </c>
      <c r="F32941" s="4" t="s">
        <v>13</v>
      </c>
    </row>
    <row r="32942" spans="1:9">
      <c r="A32942" t="n">
        <v>262483</v>
      </c>
      <c r="B32942" s="52" t="n">
        <v>26</v>
      </c>
      <c r="C32942" s="7" t="n">
        <v>0</v>
      </c>
      <c r="D32942" s="7" t="s">
        <v>1840</v>
      </c>
      <c r="E32942" s="7" t="n">
        <v>2</v>
      </c>
      <c r="F32942" s="7" t="n">
        <v>0</v>
      </c>
    </row>
    <row r="32943" spans="1:9">
      <c r="A32943" t="s">
        <v>4</v>
      </c>
      <c r="B32943" s="4" t="s">
        <v>5</v>
      </c>
    </row>
    <row r="32944" spans="1:9">
      <c r="A32944" t="n">
        <v>262541</v>
      </c>
      <c r="B32944" s="53" t="n">
        <v>28</v>
      </c>
    </row>
    <row r="32945" spans="1:8">
      <c r="A32945" t="s">
        <v>4</v>
      </c>
      <c r="B32945" s="4" t="s">
        <v>5</v>
      </c>
      <c r="C32945" s="4" t="s">
        <v>10</v>
      </c>
      <c r="D32945" s="4" t="s">
        <v>13</v>
      </c>
    </row>
    <row r="32946" spans="1:8">
      <c r="A32946" t="n">
        <v>262542</v>
      </c>
      <c r="B32946" s="54" t="n">
        <v>89</v>
      </c>
      <c r="C32946" s="7" t="n">
        <v>65533</v>
      </c>
      <c r="D32946" s="7" t="n">
        <v>1</v>
      </c>
    </row>
    <row r="32947" spans="1:8">
      <c r="A32947" t="s">
        <v>4</v>
      </c>
      <c r="B32947" s="4" t="s">
        <v>5</v>
      </c>
      <c r="C32947" s="4" t="s">
        <v>13</v>
      </c>
      <c r="D32947" s="4" t="s">
        <v>10</v>
      </c>
      <c r="E32947" s="4" t="s">
        <v>6</v>
      </c>
      <c r="F32947" s="4" t="s">
        <v>6</v>
      </c>
      <c r="G32947" s="4" t="s">
        <v>6</v>
      </c>
      <c r="H32947" s="4" t="s">
        <v>6</v>
      </c>
    </row>
    <row r="32948" spans="1:8">
      <c r="A32948" t="n">
        <v>262546</v>
      </c>
      <c r="B32948" s="40" t="n">
        <v>51</v>
      </c>
      <c r="C32948" s="7" t="n">
        <v>3</v>
      </c>
      <c r="D32948" s="7" t="n">
        <v>0</v>
      </c>
      <c r="E32948" s="7" t="s">
        <v>1590</v>
      </c>
      <c r="F32948" s="7" t="s">
        <v>87</v>
      </c>
      <c r="G32948" s="7" t="s">
        <v>88</v>
      </c>
      <c r="H32948" s="7" t="s">
        <v>89</v>
      </c>
    </row>
    <row r="32949" spans="1:8">
      <c r="A32949" t="s">
        <v>4</v>
      </c>
      <c r="B32949" s="4" t="s">
        <v>5</v>
      </c>
      <c r="C32949" s="4" t="s">
        <v>10</v>
      </c>
      <c r="D32949" s="4" t="s">
        <v>22</v>
      </c>
      <c r="E32949" s="4" t="s">
        <v>22</v>
      </c>
      <c r="F32949" s="4" t="s">
        <v>22</v>
      </c>
      <c r="G32949" s="4" t="s">
        <v>10</v>
      </c>
      <c r="H32949" s="4" t="s">
        <v>10</v>
      </c>
    </row>
    <row r="32950" spans="1:8">
      <c r="A32950" t="n">
        <v>262559</v>
      </c>
      <c r="B32950" s="56" t="n">
        <v>60</v>
      </c>
      <c r="C32950" s="7" t="n">
        <v>0</v>
      </c>
      <c r="D32950" s="7" t="n">
        <v>0</v>
      </c>
      <c r="E32950" s="7" t="n">
        <v>-10</v>
      </c>
      <c r="F32950" s="7" t="n">
        <v>0</v>
      </c>
      <c r="G32950" s="7" t="n">
        <v>800</v>
      </c>
      <c r="H32950" s="7" t="n">
        <v>0</v>
      </c>
    </row>
    <row r="32951" spans="1:8">
      <c r="A32951" t="s">
        <v>4</v>
      </c>
      <c r="B32951" s="4" t="s">
        <v>5</v>
      </c>
      <c r="C32951" s="4" t="s">
        <v>10</v>
      </c>
    </row>
    <row r="32952" spans="1:8">
      <c r="A32952" t="n">
        <v>262578</v>
      </c>
      <c r="B32952" s="35" t="n">
        <v>16</v>
      </c>
      <c r="C32952" s="7" t="n">
        <v>1500</v>
      </c>
    </row>
    <row r="32953" spans="1:8">
      <c r="A32953" t="s">
        <v>4</v>
      </c>
      <c r="B32953" s="4" t="s">
        <v>5</v>
      </c>
      <c r="C32953" s="4" t="s">
        <v>13</v>
      </c>
      <c r="D32953" s="4" t="s">
        <v>10</v>
      </c>
      <c r="E32953" s="4" t="s">
        <v>6</v>
      </c>
    </row>
    <row r="32954" spans="1:8">
      <c r="A32954" t="n">
        <v>262581</v>
      </c>
      <c r="B32954" s="40" t="n">
        <v>51</v>
      </c>
      <c r="C32954" s="7" t="n">
        <v>4</v>
      </c>
      <c r="D32954" s="7" t="n">
        <v>0</v>
      </c>
      <c r="E32954" s="7" t="s">
        <v>1841</v>
      </c>
    </row>
    <row r="32955" spans="1:8">
      <c r="A32955" t="s">
        <v>4</v>
      </c>
      <c r="B32955" s="4" t="s">
        <v>5</v>
      </c>
      <c r="C32955" s="4" t="s">
        <v>10</v>
      </c>
    </row>
    <row r="32956" spans="1:8">
      <c r="A32956" t="n">
        <v>262596</v>
      </c>
      <c r="B32956" s="35" t="n">
        <v>16</v>
      </c>
      <c r="C32956" s="7" t="n">
        <v>0</v>
      </c>
    </row>
    <row r="32957" spans="1:8">
      <c r="A32957" t="s">
        <v>4</v>
      </c>
      <c r="B32957" s="4" t="s">
        <v>5</v>
      </c>
      <c r="C32957" s="4" t="s">
        <v>10</v>
      </c>
      <c r="D32957" s="4" t="s">
        <v>72</v>
      </c>
      <c r="E32957" s="4" t="s">
        <v>13</v>
      </c>
      <c r="F32957" s="4" t="s">
        <v>13</v>
      </c>
    </row>
    <row r="32958" spans="1:8">
      <c r="A32958" t="n">
        <v>262599</v>
      </c>
      <c r="B32958" s="52" t="n">
        <v>26</v>
      </c>
      <c r="C32958" s="7" t="n">
        <v>0</v>
      </c>
      <c r="D32958" s="7" t="s">
        <v>1842</v>
      </c>
      <c r="E32958" s="7" t="n">
        <v>2</v>
      </c>
      <c r="F32958" s="7" t="n">
        <v>0</v>
      </c>
    </row>
    <row r="32959" spans="1:8">
      <c r="A32959" t="s">
        <v>4</v>
      </c>
      <c r="B32959" s="4" t="s">
        <v>5</v>
      </c>
    </row>
    <row r="32960" spans="1:8">
      <c r="A32960" t="n">
        <v>262700</v>
      </c>
      <c r="B32960" s="53" t="n">
        <v>28</v>
      </c>
    </row>
    <row r="32961" spans="1:8">
      <c r="A32961" t="s">
        <v>4</v>
      </c>
      <c r="B32961" s="4" t="s">
        <v>5</v>
      </c>
      <c r="C32961" s="4" t="s">
        <v>10</v>
      </c>
      <c r="D32961" s="4" t="s">
        <v>13</v>
      </c>
    </row>
    <row r="32962" spans="1:8">
      <c r="A32962" t="n">
        <v>262701</v>
      </c>
      <c r="B32962" s="54" t="n">
        <v>89</v>
      </c>
      <c r="C32962" s="7" t="n">
        <v>65533</v>
      </c>
      <c r="D32962" s="7" t="n">
        <v>1</v>
      </c>
    </row>
    <row r="32963" spans="1:8">
      <c r="A32963" t="s">
        <v>4</v>
      </c>
      <c r="B32963" s="4" t="s">
        <v>5</v>
      </c>
      <c r="C32963" s="4" t="s">
        <v>13</v>
      </c>
      <c r="D32963" s="4" t="s">
        <v>10</v>
      </c>
      <c r="E32963" s="4" t="s">
        <v>22</v>
      </c>
    </row>
    <row r="32964" spans="1:8">
      <c r="A32964" t="n">
        <v>262705</v>
      </c>
      <c r="B32964" s="28" t="n">
        <v>58</v>
      </c>
      <c r="C32964" s="7" t="n">
        <v>0</v>
      </c>
      <c r="D32964" s="7" t="n">
        <v>1000</v>
      </c>
      <c r="E32964" s="7" t="n">
        <v>1</v>
      </c>
    </row>
    <row r="32965" spans="1:8">
      <c r="A32965" t="s">
        <v>4</v>
      </c>
      <c r="B32965" s="4" t="s">
        <v>5</v>
      </c>
      <c r="C32965" s="4" t="s">
        <v>13</v>
      </c>
      <c r="D32965" s="4" t="s">
        <v>10</v>
      </c>
    </row>
    <row r="32966" spans="1:8">
      <c r="A32966" t="n">
        <v>262713</v>
      </c>
      <c r="B32966" s="28" t="n">
        <v>58</v>
      </c>
      <c r="C32966" s="7" t="n">
        <v>255</v>
      </c>
      <c r="D32966" s="7" t="n">
        <v>0</v>
      </c>
    </row>
    <row r="32967" spans="1:8">
      <c r="A32967" t="s">
        <v>4</v>
      </c>
      <c r="B32967" s="4" t="s">
        <v>5</v>
      </c>
      <c r="C32967" s="4" t="s">
        <v>13</v>
      </c>
      <c r="D32967" s="4" t="s">
        <v>10</v>
      </c>
      <c r="E32967" s="4" t="s">
        <v>10</v>
      </c>
      <c r="F32967" s="4" t="s">
        <v>10</v>
      </c>
      <c r="G32967" s="4" t="s">
        <v>10</v>
      </c>
      <c r="H32967" s="4" t="s">
        <v>13</v>
      </c>
    </row>
    <row r="32968" spans="1:8">
      <c r="A32968" t="n">
        <v>262717</v>
      </c>
      <c r="B32968" s="29" t="n">
        <v>25</v>
      </c>
      <c r="C32968" s="7" t="n">
        <v>5</v>
      </c>
      <c r="D32968" s="7" t="n">
        <v>65535</v>
      </c>
      <c r="E32968" s="7" t="n">
        <v>65535</v>
      </c>
      <c r="F32968" s="7" t="n">
        <v>65535</v>
      </c>
      <c r="G32968" s="7" t="n">
        <v>65535</v>
      </c>
      <c r="H32968" s="7" t="n">
        <v>0</v>
      </c>
    </row>
    <row r="32969" spans="1:8">
      <c r="A32969" t="s">
        <v>4</v>
      </c>
      <c r="B32969" s="4" t="s">
        <v>5</v>
      </c>
      <c r="C32969" s="4" t="s">
        <v>13</v>
      </c>
      <c r="D32969" s="4" t="s">
        <v>10</v>
      </c>
      <c r="E32969" s="4" t="s">
        <v>22</v>
      </c>
      <c r="F32969" s="4" t="s">
        <v>10</v>
      </c>
      <c r="G32969" s="4" t="s">
        <v>9</v>
      </c>
      <c r="H32969" s="4" t="s">
        <v>9</v>
      </c>
      <c r="I32969" s="4" t="s">
        <v>10</v>
      </c>
      <c r="J32969" s="4" t="s">
        <v>10</v>
      </c>
      <c r="K32969" s="4" t="s">
        <v>9</v>
      </c>
      <c r="L32969" s="4" t="s">
        <v>9</v>
      </c>
      <c r="M32969" s="4" t="s">
        <v>9</v>
      </c>
      <c r="N32969" s="4" t="s">
        <v>9</v>
      </c>
      <c r="O32969" s="4" t="s">
        <v>6</v>
      </c>
    </row>
    <row r="32970" spans="1:8">
      <c r="A32970" t="n">
        <v>262728</v>
      </c>
      <c r="B32970" s="14" t="n">
        <v>50</v>
      </c>
      <c r="C32970" s="7" t="n">
        <v>0</v>
      </c>
      <c r="D32970" s="7" t="n">
        <v>12101</v>
      </c>
      <c r="E32970" s="7" t="n">
        <v>1</v>
      </c>
      <c r="F32970" s="7" t="n">
        <v>0</v>
      </c>
      <c r="G32970" s="7" t="n">
        <v>0</v>
      </c>
      <c r="H32970" s="7" t="n">
        <v>0</v>
      </c>
      <c r="I32970" s="7" t="n">
        <v>0</v>
      </c>
      <c r="J32970" s="7" t="n">
        <v>65533</v>
      </c>
      <c r="K32970" s="7" t="n">
        <v>0</v>
      </c>
      <c r="L32970" s="7" t="n">
        <v>0</v>
      </c>
      <c r="M32970" s="7" t="n">
        <v>0</v>
      </c>
      <c r="N32970" s="7" t="n">
        <v>0</v>
      </c>
      <c r="O32970" s="7" t="s">
        <v>12</v>
      </c>
    </row>
    <row r="32971" spans="1:8">
      <c r="A32971" t="s">
        <v>4</v>
      </c>
      <c r="B32971" s="4" t="s">
        <v>5</v>
      </c>
      <c r="C32971" s="4" t="s">
        <v>10</v>
      </c>
      <c r="D32971" s="4" t="s">
        <v>13</v>
      </c>
      <c r="E32971" s="4" t="s">
        <v>72</v>
      </c>
      <c r="F32971" s="4" t="s">
        <v>13</v>
      </c>
      <c r="G32971" s="4" t="s">
        <v>13</v>
      </c>
      <c r="H32971" s="4" t="s">
        <v>13</v>
      </c>
    </row>
    <row r="32972" spans="1:8">
      <c r="A32972" t="n">
        <v>262767</v>
      </c>
      <c r="B32972" s="30" t="n">
        <v>24</v>
      </c>
      <c r="C32972" s="7" t="n">
        <v>65533</v>
      </c>
      <c r="D32972" s="7" t="n">
        <v>12</v>
      </c>
      <c r="E32972" s="7" t="s">
        <v>1843</v>
      </c>
      <c r="F32972" s="7" t="n">
        <v>6</v>
      </c>
      <c r="G32972" s="7" t="n">
        <v>2</v>
      </c>
      <c r="H32972" s="7" t="n">
        <v>0</v>
      </c>
    </row>
    <row r="32973" spans="1:8">
      <c r="A32973" t="s">
        <v>4</v>
      </c>
      <c r="B32973" s="4" t="s">
        <v>5</v>
      </c>
    </row>
    <row r="32974" spans="1:8">
      <c r="A32974" t="n">
        <v>262813</v>
      </c>
      <c r="B32974" s="53" t="n">
        <v>28</v>
      </c>
    </row>
    <row r="32975" spans="1:8">
      <c r="A32975" t="s">
        <v>4</v>
      </c>
      <c r="B32975" s="4" t="s">
        <v>5</v>
      </c>
      <c r="C32975" s="4" t="s">
        <v>13</v>
      </c>
    </row>
    <row r="32976" spans="1:8">
      <c r="A32976" t="n">
        <v>262814</v>
      </c>
      <c r="B32976" s="33" t="n">
        <v>27</v>
      </c>
      <c r="C32976" s="7" t="n">
        <v>0</v>
      </c>
    </row>
    <row r="32977" spans="1:15">
      <c r="A32977" t="s">
        <v>4</v>
      </c>
      <c r="B32977" s="4" t="s">
        <v>5</v>
      </c>
      <c r="C32977" s="4" t="s">
        <v>13</v>
      </c>
    </row>
    <row r="32978" spans="1:15">
      <c r="A32978" t="n">
        <v>262816</v>
      </c>
      <c r="B32978" s="33" t="n">
        <v>27</v>
      </c>
      <c r="C32978" s="7" t="n">
        <v>1</v>
      </c>
    </row>
    <row r="32979" spans="1:15">
      <c r="A32979" t="s">
        <v>4</v>
      </c>
      <c r="B32979" s="4" t="s">
        <v>5</v>
      </c>
      <c r="C32979" s="4" t="s">
        <v>13</v>
      </c>
      <c r="D32979" s="4" t="s">
        <v>10</v>
      </c>
      <c r="E32979" s="4" t="s">
        <v>10</v>
      </c>
      <c r="F32979" s="4" t="s">
        <v>10</v>
      </c>
      <c r="G32979" s="4" t="s">
        <v>10</v>
      </c>
      <c r="H32979" s="4" t="s">
        <v>13</v>
      </c>
    </row>
    <row r="32980" spans="1:15">
      <c r="A32980" t="n">
        <v>262818</v>
      </c>
      <c r="B32980" s="29" t="n">
        <v>25</v>
      </c>
      <c r="C32980" s="7" t="n">
        <v>5</v>
      </c>
      <c r="D32980" s="7" t="n">
        <v>65535</v>
      </c>
      <c r="E32980" s="7" t="n">
        <v>65535</v>
      </c>
      <c r="F32980" s="7" t="n">
        <v>65535</v>
      </c>
      <c r="G32980" s="7" t="n">
        <v>65535</v>
      </c>
      <c r="H32980" s="7" t="n">
        <v>0</v>
      </c>
    </row>
    <row r="32981" spans="1:15">
      <c r="A32981" t="s">
        <v>4</v>
      </c>
      <c r="B32981" s="4" t="s">
        <v>5</v>
      </c>
      <c r="C32981" s="4" t="s">
        <v>13</v>
      </c>
      <c r="D32981" s="4" t="s">
        <v>10</v>
      </c>
      <c r="E32981" s="4" t="s">
        <v>13</v>
      </c>
    </row>
    <row r="32982" spans="1:15">
      <c r="A32982" t="n">
        <v>262829</v>
      </c>
      <c r="B32982" s="38" t="n">
        <v>36</v>
      </c>
      <c r="C32982" s="7" t="n">
        <v>9</v>
      </c>
      <c r="D32982" s="7" t="n">
        <v>0</v>
      </c>
      <c r="E32982" s="7" t="n">
        <v>0</v>
      </c>
    </row>
    <row r="32983" spans="1:15">
      <c r="A32983" t="s">
        <v>4</v>
      </c>
      <c r="B32983" s="4" t="s">
        <v>5</v>
      </c>
      <c r="C32983" s="4" t="s">
        <v>13</v>
      </c>
      <c r="D32983" s="4" t="s">
        <v>10</v>
      </c>
      <c r="E32983" s="4" t="s">
        <v>13</v>
      </c>
    </row>
    <row r="32984" spans="1:15">
      <c r="A32984" t="n">
        <v>262834</v>
      </c>
      <c r="B32984" s="38" t="n">
        <v>36</v>
      </c>
      <c r="C32984" s="7" t="n">
        <v>9</v>
      </c>
      <c r="D32984" s="7" t="n">
        <v>5700</v>
      </c>
      <c r="E32984" s="7" t="n">
        <v>0</v>
      </c>
    </row>
    <row r="32985" spans="1:15">
      <c r="A32985" t="s">
        <v>4</v>
      </c>
      <c r="B32985" s="4" t="s">
        <v>5</v>
      </c>
      <c r="C32985" s="4" t="s">
        <v>10</v>
      </c>
    </row>
    <row r="32986" spans="1:15">
      <c r="A32986" t="n">
        <v>262839</v>
      </c>
      <c r="B32986" s="12" t="n">
        <v>12</v>
      </c>
      <c r="C32986" s="7" t="n">
        <v>8719</v>
      </c>
    </row>
    <row r="32987" spans="1:15">
      <c r="A32987" t="s">
        <v>4</v>
      </c>
      <c r="B32987" s="4" t="s">
        <v>5</v>
      </c>
      <c r="C32987" s="4" t="s">
        <v>10</v>
      </c>
      <c r="D32987" s="4" t="s">
        <v>13</v>
      </c>
      <c r="E32987" s="4" t="s">
        <v>10</v>
      </c>
    </row>
    <row r="32988" spans="1:15">
      <c r="A32988" t="n">
        <v>262842</v>
      </c>
      <c r="B32988" s="76" t="n">
        <v>104</v>
      </c>
      <c r="C32988" s="7" t="n">
        <v>4</v>
      </c>
      <c r="D32988" s="7" t="n">
        <v>1</v>
      </c>
      <c r="E32988" s="7" t="n">
        <v>4</v>
      </c>
    </row>
    <row r="32989" spans="1:15">
      <c r="A32989" t="s">
        <v>4</v>
      </c>
      <c r="B32989" s="4" t="s">
        <v>5</v>
      </c>
    </row>
    <row r="32990" spans="1:15">
      <c r="A32990" t="n">
        <v>262848</v>
      </c>
      <c r="B32990" s="5" t="n">
        <v>1</v>
      </c>
    </row>
    <row r="32991" spans="1:15">
      <c r="A32991" t="s">
        <v>4</v>
      </c>
      <c r="B32991" s="4" t="s">
        <v>5</v>
      </c>
      <c r="C32991" s="4" t="s">
        <v>10</v>
      </c>
      <c r="D32991" s="4" t="s">
        <v>13</v>
      </c>
      <c r="E32991" s="4" t="s">
        <v>13</v>
      </c>
    </row>
    <row r="32992" spans="1:15">
      <c r="A32992" t="n">
        <v>262849</v>
      </c>
      <c r="B32992" s="76" t="n">
        <v>104</v>
      </c>
      <c r="C32992" s="7" t="n">
        <v>4</v>
      </c>
      <c r="D32992" s="7" t="n">
        <v>3</v>
      </c>
      <c r="E32992" s="7" t="n">
        <v>2</v>
      </c>
    </row>
    <row r="32993" spans="1:8">
      <c r="A32993" t="s">
        <v>4</v>
      </c>
      <c r="B32993" s="4" t="s">
        <v>5</v>
      </c>
    </row>
    <row r="32994" spans="1:8">
      <c r="A32994" t="n">
        <v>262854</v>
      </c>
      <c r="B32994" s="5" t="n">
        <v>1</v>
      </c>
    </row>
    <row r="32995" spans="1:8">
      <c r="A32995" t="s">
        <v>4</v>
      </c>
      <c r="B32995" s="4" t="s">
        <v>5</v>
      </c>
      <c r="C32995" s="4" t="s">
        <v>10</v>
      </c>
      <c r="D32995" s="4" t="s">
        <v>9</v>
      </c>
    </row>
    <row r="32996" spans="1:8">
      <c r="A32996" t="n">
        <v>262855</v>
      </c>
      <c r="B32996" s="45" t="n">
        <v>44</v>
      </c>
      <c r="C32996" s="7" t="n">
        <v>5702</v>
      </c>
      <c r="D32996" s="7" t="n">
        <v>1</v>
      </c>
    </row>
    <row r="32997" spans="1:8">
      <c r="A32997" t="s">
        <v>4</v>
      </c>
      <c r="B32997" s="4" t="s">
        <v>5</v>
      </c>
      <c r="C32997" s="4" t="s">
        <v>10</v>
      </c>
      <c r="D32997" s="4" t="s">
        <v>22</v>
      </c>
      <c r="E32997" s="4" t="s">
        <v>22</v>
      </c>
      <c r="F32997" s="4" t="s">
        <v>22</v>
      </c>
      <c r="G32997" s="4" t="s">
        <v>10</v>
      </c>
      <c r="H32997" s="4" t="s">
        <v>10</v>
      </c>
    </row>
    <row r="32998" spans="1:8">
      <c r="A32998" t="n">
        <v>262862</v>
      </c>
      <c r="B32998" s="56" t="n">
        <v>60</v>
      </c>
      <c r="C32998" s="7" t="n">
        <v>0</v>
      </c>
      <c r="D32998" s="7" t="n">
        <v>0</v>
      </c>
      <c r="E32998" s="7" t="n">
        <v>0</v>
      </c>
      <c r="F32998" s="7" t="n">
        <v>0</v>
      </c>
      <c r="G32998" s="7" t="n">
        <v>0</v>
      </c>
      <c r="H32998" s="7" t="n">
        <v>1</v>
      </c>
    </row>
    <row r="32999" spans="1:8">
      <c r="A32999" t="s">
        <v>4</v>
      </c>
      <c r="B32999" s="4" t="s">
        <v>5</v>
      </c>
      <c r="C32999" s="4" t="s">
        <v>10</v>
      </c>
      <c r="D32999" s="4" t="s">
        <v>22</v>
      </c>
      <c r="E32999" s="4" t="s">
        <v>22</v>
      </c>
      <c r="F32999" s="4" t="s">
        <v>22</v>
      </c>
      <c r="G32999" s="4" t="s">
        <v>10</v>
      </c>
      <c r="H32999" s="4" t="s">
        <v>10</v>
      </c>
    </row>
    <row r="33000" spans="1:8">
      <c r="A33000" t="n">
        <v>262881</v>
      </c>
      <c r="B33000" s="56" t="n">
        <v>60</v>
      </c>
      <c r="C33000" s="7" t="n">
        <v>0</v>
      </c>
      <c r="D33000" s="7" t="n">
        <v>0</v>
      </c>
      <c r="E33000" s="7" t="n">
        <v>0</v>
      </c>
      <c r="F33000" s="7" t="n">
        <v>0</v>
      </c>
      <c r="G33000" s="7" t="n">
        <v>0</v>
      </c>
      <c r="H33000" s="7" t="n">
        <v>0</v>
      </c>
    </row>
    <row r="33001" spans="1:8">
      <c r="A33001" t="s">
        <v>4</v>
      </c>
      <c r="B33001" s="4" t="s">
        <v>5</v>
      </c>
      <c r="C33001" s="4" t="s">
        <v>10</v>
      </c>
      <c r="D33001" s="4" t="s">
        <v>10</v>
      </c>
      <c r="E33001" s="4" t="s">
        <v>10</v>
      </c>
    </row>
    <row r="33002" spans="1:8">
      <c r="A33002" t="n">
        <v>262900</v>
      </c>
      <c r="B33002" s="57" t="n">
        <v>61</v>
      </c>
      <c r="C33002" s="7" t="n">
        <v>0</v>
      </c>
      <c r="D33002" s="7" t="n">
        <v>65533</v>
      </c>
      <c r="E33002" s="7" t="n">
        <v>0</v>
      </c>
    </row>
    <row r="33003" spans="1:8">
      <c r="A33003" t="s">
        <v>4</v>
      </c>
      <c r="B33003" s="4" t="s">
        <v>5</v>
      </c>
      <c r="C33003" s="4" t="s">
        <v>10</v>
      </c>
      <c r="D33003" s="4" t="s">
        <v>22</v>
      </c>
      <c r="E33003" s="4" t="s">
        <v>22</v>
      </c>
      <c r="F33003" s="4" t="s">
        <v>22</v>
      </c>
      <c r="G33003" s="4" t="s">
        <v>10</v>
      </c>
      <c r="H33003" s="4" t="s">
        <v>10</v>
      </c>
    </row>
    <row r="33004" spans="1:8">
      <c r="A33004" t="n">
        <v>262907</v>
      </c>
      <c r="B33004" s="56" t="n">
        <v>60</v>
      </c>
      <c r="C33004" s="7" t="n">
        <v>5700</v>
      </c>
      <c r="D33004" s="7" t="n">
        <v>0</v>
      </c>
      <c r="E33004" s="7" t="n">
        <v>0</v>
      </c>
      <c r="F33004" s="7" t="n">
        <v>0</v>
      </c>
      <c r="G33004" s="7" t="n">
        <v>0</v>
      </c>
      <c r="H33004" s="7" t="n">
        <v>1</v>
      </c>
    </row>
    <row r="33005" spans="1:8">
      <c r="A33005" t="s">
        <v>4</v>
      </c>
      <c r="B33005" s="4" t="s">
        <v>5</v>
      </c>
      <c r="C33005" s="4" t="s">
        <v>10</v>
      </c>
      <c r="D33005" s="4" t="s">
        <v>22</v>
      </c>
      <c r="E33005" s="4" t="s">
        <v>22</v>
      </c>
      <c r="F33005" s="4" t="s">
        <v>22</v>
      </c>
      <c r="G33005" s="4" t="s">
        <v>10</v>
      </c>
      <c r="H33005" s="4" t="s">
        <v>10</v>
      </c>
    </row>
    <row r="33006" spans="1:8">
      <c r="A33006" t="n">
        <v>262926</v>
      </c>
      <c r="B33006" s="56" t="n">
        <v>60</v>
      </c>
      <c r="C33006" s="7" t="n">
        <v>5700</v>
      </c>
      <c r="D33006" s="7" t="n">
        <v>0</v>
      </c>
      <c r="E33006" s="7" t="n">
        <v>0</v>
      </c>
      <c r="F33006" s="7" t="n">
        <v>0</v>
      </c>
      <c r="G33006" s="7" t="n">
        <v>0</v>
      </c>
      <c r="H33006" s="7" t="n">
        <v>0</v>
      </c>
    </row>
    <row r="33007" spans="1:8">
      <c r="A33007" t="s">
        <v>4</v>
      </c>
      <c r="B33007" s="4" t="s">
        <v>5</v>
      </c>
      <c r="C33007" s="4" t="s">
        <v>10</v>
      </c>
      <c r="D33007" s="4" t="s">
        <v>10</v>
      </c>
      <c r="E33007" s="4" t="s">
        <v>10</v>
      </c>
    </row>
    <row r="33008" spans="1:8">
      <c r="A33008" t="n">
        <v>262945</v>
      </c>
      <c r="B33008" s="57" t="n">
        <v>61</v>
      </c>
      <c r="C33008" s="7" t="n">
        <v>5700</v>
      </c>
      <c r="D33008" s="7" t="n">
        <v>65533</v>
      </c>
      <c r="E33008" s="7" t="n">
        <v>0</v>
      </c>
    </row>
    <row r="33009" spans="1:8">
      <c r="A33009" t="s">
        <v>4</v>
      </c>
      <c r="B33009" s="4" t="s">
        <v>5</v>
      </c>
      <c r="C33009" s="4" t="s">
        <v>10</v>
      </c>
      <c r="D33009" s="4" t="s">
        <v>22</v>
      </c>
      <c r="E33009" s="4" t="s">
        <v>22</v>
      </c>
      <c r="F33009" s="4" t="s">
        <v>22</v>
      </c>
      <c r="G33009" s="4" t="s">
        <v>10</v>
      </c>
      <c r="H33009" s="4" t="s">
        <v>10</v>
      </c>
    </row>
    <row r="33010" spans="1:8">
      <c r="A33010" t="n">
        <v>262952</v>
      </c>
      <c r="B33010" s="56" t="n">
        <v>60</v>
      </c>
      <c r="C33010" s="7" t="n">
        <v>5701</v>
      </c>
      <c r="D33010" s="7" t="n">
        <v>0</v>
      </c>
      <c r="E33010" s="7" t="n">
        <v>0</v>
      </c>
      <c r="F33010" s="7" t="n">
        <v>0</v>
      </c>
      <c r="G33010" s="7" t="n">
        <v>0</v>
      </c>
      <c r="H33010" s="7" t="n">
        <v>1</v>
      </c>
    </row>
    <row r="33011" spans="1:8">
      <c r="A33011" t="s">
        <v>4</v>
      </c>
      <c r="B33011" s="4" t="s">
        <v>5</v>
      </c>
      <c r="C33011" s="4" t="s">
        <v>10</v>
      </c>
      <c r="D33011" s="4" t="s">
        <v>22</v>
      </c>
      <c r="E33011" s="4" t="s">
        <v>22</v>
      </c>
      <c r="F33011" s="4" t="s">
        <v>22</v>
      </c>
      <c r="G33011" s="4" t="s">
        <v>10</v>
      </c>
      <c r="H33011" s="4" t="s">
        <v>10</v>
      </c>
    </row>
    <row r="33012" spans="1:8">
      <c r="A33012" t="n">
        <v>262971</v>
      </c>
      <c r="B33012" s="56" t="n">
        <v>60</v>
      </c>
      <c r="C33012" s="7" t="n">
        <v>5701</v>
      </c>
      <c r="D33012" s="7" t="n">
        <v>0</v>
      </c>
      <c r="E33012" s="7" t="n">
        <v>0</v>
      </c>
      <c r="F33012" s="7" t="n">
        <v>0</v>
      </c>
      <c r="G33012" s="7" t="n">
        <v>0</v>
      </c>
      <c r="H33012" s="7" t="n">
        <v>0</v>
      </c>
    </row>
    <row r="33013" spans="1:8">
      <c r="A33013" t="s">
        <v>4</v>
      </c>
      <c r="B33013" s="4" t="s">
        <v>5</v>
      </c>
      <c r="C33013" s="4" t="s">
        <v>10</v>
      </c>
      <c r="D33013" s="4" t="s">
        <v>10</v>
      </c>
      <c r="E33013" s="4" t="s">
        <v>10</v>
      </c>
    </row>
    <row r="33014" spans="1:8">
      <c r="A33014" t="n">
        <v>262990</v>
      </c>
      <c r="B33014" s="57" t="n">
        <v>61</v>
      </c>
      <c r="C33014" s="7" t="n">
        <v>5701</v>
      </c>
      <c r="D33014" s="7" t="n">
        <v>65533</v>
      </c>
      <c r="E33014" s="7" t="n">
        <v>0</v>
      </c>
    </row>
    <row r="33015" spans="1:8">
      <c r="A33015" t="s">
        <v>4</v>
      </c>
      <c r="B33015" s="4" t="s">
        <v>5</v>
      </c>
      <c r="C33015" s="4" t="s">
        <v>10</v>
      </c>
      <c r="D33015" s="4" t="s">
        <v>22</v>
      </c>
      <c r="E33015" s="4" t="s">
        <v>22</v>
      </c>
      <c r="F33015" s="4" t="s">
        <v>22</v>
      </c>
      <c r="G33015" s="4" t="s">
        <v>22</v>
      </c>
    </row>
    <row r="33016" spans="1:8">
      <c r="A33016" t="n">
        <v>262997</v>
      </c>
      <c r="B33016" s="24" t="n">
        <v>46</v>
      </c>
      <c r="C33016" s="7" t="n">
        <v>61456</v>
      </c>
      <c r="D33016" s="7" t="n">
        <v>2.58999991416931</v>
      </c>
      <c r="E33016" s="7" t="n">
        <v>-0.5</v>
      </c>
      <c r="F33016" s="7" t="n">
        <v>6.98999977111816</v>
      </c>
      <c r="G33016" s="7" t="n">
        <v>180.800003051758</v>
      </c>
    </row>
    <row r="33017" spans="1:8">
      <c r="A33017" t="s">
        <v>4</v>
      </c>
      <c r="B33017" s="4" t="s">
        <v>5</v>
      </c>
      <c r="C33017" s="4" t="s">
        <v>13</v>
      </c>
      <c r="D33017" s="4" t="s">
        <v>13</v>
      </c>
      <c r="E33017" s="4" t="s">
        <v>22</v>
      </c>
      <c r="F33017" s="4" t="s">
        <v>22</v>
      </c>
      <c r="G33017" s="4" t="s">
        <v>22</v>
      </c>
      <c r="H33017" s="4" t="s">
        <v>10</v>
      </c>
      <c r="I33017" s="4" t="s">
        <v>13</v>
      </c>
    </row>
    <row r="33018" spans="1:8">
      <c r="A33018" t="n">
        <v>263016</v>
      </c>
      <c r="B33018" s="25" t="n">
        <v>45</v>
      </c>
      <c r="C33018" s="7" t="n">
        <v>4</v>
      </c>
      <c r="D33018" s="7" t="n">
        <v>3</v>
      </c>
      <c r="E33018" s="7" t="n">
        <v>13.75</v>
      </c>
      <c r="F33018" s="7" t="n">
        <v>136.720001220703</v>
      </c>
      <c r="G33018" s="7" t="n">
        <v>0</v>
      </c>
      <c r="H33018" s="7" t="n">
        <v>0</v>
      </c>
      <c r="I33018" s="7" t="n">
        <v>0</v>
      </c>
    </row>
    <row r="33019" spans="1:8">
      <c r="A33019" t="s">
        <v>4</v>
      </c>
      <c r="B33019" s="4" t="s">
        <v>5</v>
      </c>
      <c r="C33019" s="4" t="s">
        <v>13</v>
      </c>
      <c r="D33019" s="4" t="s">
        <v>6</v>
      </c>
    </row>
    <row r="33020" spans="1:8">
      <c r="A33020" t="n">
        <v>263034</v>
      </c>
      <c r="B33020" s="8" t="n">
        <v>2</v>
      </c>
      <c r="C33020" s="7" t="n">
        <v>10</v>
      </c>
      <c r="D33020" s="7" t="s">
        <v>855</v>
      </c>
    </row>
    <row r="33021" spans="1:8">
      <c r="A33021" t="s">
        <v>4</v>
      </c>
      <c r="B33021" s="4" t="s">
        <v>5</v>
      </c>
      <c r="C33021" s="4" t="s">
        <v>10</v>
      </c>
    </row>
    <row r="33022" spans="1:8">
      <c r="A33022" t="n">
        <v>263049</v>
      </c>
      <c r="B33022" s="35" t="n">
        <v>16</v>
      </c>
      <c r="C33022" s="7" t="n">
        <v>0</v>
      </c>
    </row>
    <row r="33023" spans="1:8">
      <c r="A33023" t="s">
        <v>4</v>
      </c>
      <c r="B33023" s="4" t="s">
        <v>5</v>
      </c>
      <c r="C33023" s="4" t="s">
        <v>13</v>
      </c>
      <c r="D33023" s="4" t="s">
        <v>10</v>
      </c>
    </row>
    <row r="33024" spans="1:8">
      <c r="A33024" t="n">
        <v>263052</v>
      </c>
      <c r="B33024" s="28" t="n">
        <v>58</v>
      </c>
      <c r="C33024" s="7" t="n">
        <v>105</v>
      </c>
      <c r="D33024" s="7" t="n">
        <v>300</v>
      </c>
    </row>
    <row r="33025" spans="1:9">
      <c r="A33025" t="s">
        <v>4</v>
      </c>
      <c r="B33025" s="4" t="s">
        <v>5</v>
      </c>
      <c r="C33025" s="4" t="s">
        <v>22</v>
      </c>
      <c r="D33025" s="4" t="s">
        <v>10</v>
      </c>
    </row>
    <row r="33026" spans="1:9">
      <c r="A33026" t="n">
        <v>263056</v>
      </c>
      <c r="B33026" s="51" t="n">
        <v>103</v>
      </c>
      <c r="C33026" s="7" t="n">
        <v>1</v>
      </c>
      <c r="D33026" s="7" t="n">
        <v>300</v>
      </c>
    </row>
    <row r="33027" spans="1:9">
      <c r="A33027" t="s">
        <v>4</v>
      </c>
      <c r="B33027" s="4" t="s">
        <v>5</v>
      </c>
      <c r="C33027" s="4" t="s">
        <v>13</v>
      </c>
      <c r="D33027" s="4" t="s">
        <v>10</v>
      </c>
    </row>
    <row r="33028" spans="1:9">
      <c r="A33028" t="n">
        <v>263063</v>
      </c>
      <c r="B33028" s="67" t="n">
        <v>72</v>
      </c>
      <c r="C33028" s="7" t="n">
        <v>4</v>
      </c>
      <c r="D33028" s="7" t="n">
        <v>0</v>
      </c>
    </row>
    <row r="33029" spans="1:9">
      <c r="A33029" t="s">
        <v>4</v>
      </c>
      <c r="B33029" s="4" t="s">
        <v>5</v>
      </c>
      <c r="C33029" s="4" t="s">
        <v>9</v>
      </c>
    </row>
    <row r="33030" spans="1:9">
      <c r="A33030" t="n">
        <v>263067</v>
      </c>
      <c r="B33030" s="50" t="n">
        <v>15</v>
      </c>
      <c r="C33030" s="7" t="n">
        <v>1073741824</v>
      </c>
    </row>
    <row r="33031" spans="1:9">
      <c r="A33031" t="s">
        <v>4</v>
      </c>
      <c r="B33031" s="4" t="s">
        <v>5</v>
      </c>
      <c r="C33031" s="4" t="s">
        <v>13</v>
      </c>
    </row>
    <row r="33032" spans="1:9">
      <c r="A33032" t="n">
        <v>263072</v>
      </c>
      <c r="B33032" s="37" t="n">
        <v>64</v>
      </c>
      <c r="C33032" s="7" t="n">
        <v>3</v>
      </c>
    </row>
    <row r="33033" spans="1:9">
      <c r="A33033" t="s">
        <v>4</v>
      </c>
      <c r="B33033" s="4" t="s">
        <v>5</v>
      </c>
      <c r="C33033" s="4" t="s">
        <v>13</v>
      </c>
    </row>
    <row r="33034" spans="1:9">
      <c r="A33034" t="n">
        <v>263074</v>
      </c>
      <c r="B33034" s="49" t="n">
        <v>74</v>
      </c>
      <c r="C33034" s="7" t="n">
        <v>67</v>
      </c>
    </row>
    <row r="33035" spans="1:9">
      <c r="A33035" t="s">
        <v>4</v>
      </c>
      <c r="B33035" s="4" t="s">
        <v>5</v>
      </c>
      <c r="C33035" s="4" t="s">
        <v>13</v>
      </c>
      <c r="D33035" s="4" t="s">
        <v>13</v>
      </c>
      <c r="E33035" s="4" t="s">
        <v>10</v>
      </c>
    </row>
    <row r="33036" spans="1:9">
      <c r="A33036" t="n">
        <v>263076</v>
      </c>
      <c r="B33036" s="25" t="n">
        <v>45</v>
      </c>
      <c r="C33036" s="7" t="n">
        <v>8</v>
      </c>
      <c r="D33036" s="7" t="n">
        <v>1</v>
      </c>
      <c r="E33036" s="7" t="n">
        <v>0</v>
      </c>
    </row>
    <row r="33037" spans="1:9">
      <c r="A33037" t="s">
        <v>4</v>
      </c>
      <c r="B33037" s="4" t="s">
        <v>5</v>
      </c>
      <c r="C33037" s="4" t="s">
        <v>10</v>
      </c>
    </row>
    <row r="33038" spans="1:9">
      <c r="A33038" t="n">
        <v>263081</v>
      </c>
      <c r="B33038" s="15" t="n">
        <v>13</v>
      </c>
      <c r="C33038" s="7" t="n">
        <v>6409</v>
      </c>
    </row>
    <row r="33039" spans="1:9">
      <c r="A33039" t="s">
        <v>4</v>
      </c>
      <c r="B33039" s="4" t="s">
        <v>5</v>
      </c>
      <c r="C33039" s="4" t="s">
        <v>10</v>
      </c>
    </row>
    <row r="33040" spans="1:9">
      <c r="A33040" t="n">
        <v>263084</v>
      </c>
      <c r="B33040" s="15" t="n">
        <v>13</v>
      </c>
      <c r="C33040" s="7" t="n">
        <v>6408</v>
      </c>
    </row>
    <row r="33041" spans="1:5">
      <c r="A33041" t="s">
        <v>4</v>
      </c>
      <c r="B33041" s="4" t="s">
        <v>5</v>
      </c>
      <c r="C33041" s="4" t="s">
        <v>10</v>
      </c>
    </row>
    <row r="33042" spans="1:5">
      <c r="A33042" t="n">
        <v>263087</v>
      </c>
      <c r="B33042" s="12" t="n">
        <v>12</v>
      </c>
      <c r="C33042" s="7" t="n">
        <v>6464</v>
      </c>
    </row>
    <row r="33043" spans="1:5">
      <c r="A33043" t="s">
        <v>4</v>
      </c>
      <c r="B33043" s="4" t="s">
        <v>5</v>
      </c>
      <c r="C33043" s="4" t="s">
        <v>10</v>
      </c>
    </row>
    <row r="33044" spans="1:5">
      <c r="A33044" t="n">
        <v>263090</v>
      </c>
      <c r="B33044" s="15" t="n">
        <v>13</v>
      </c>
      <c r="C33044" s="7" t="n">
        <v>6465</v>
      </c>
    </row>
    <row r="33045" spans="1:5">
      <c r="A33045" t="s">
        <v>4</v>
      </c>
      <c r="B33045" s="4" t="s">
        <v>5</v>
      </c>
      <c r="C33045" s="4" t="s">
        <v>10</v>
      </c>
    </row>
    <row r="33046" spans="1:5">
      <c r="A33046" t="n">
        <v>263093</v>
      </c>
      <c r="B33046" s="15" t="n">
        <v>13</v>
      </c>
      <c r="C33046" s="7" t="n">
        <v>6466</v>
      </c>
    </row>
    <row r="33047" spans="1:5">
      <c r="A33047" t="s">
        <v>4</v>
      </c>
      <c r="B33047" s="4" t="s">
        <v>5</v>
      </c>
      <c r="C33047" s="4" t="s">
        <v>10</v>
      </c>
    </row>
    <row r="33048" spans="1:5">
      <c r="A33048" t="n">
        <v>263096</v>
      </c>
      <c r="B33048" s="15" t="n">
        <v>13</v>
      </c>
      <c r="C33048" s="7" t="n">
        <v>6467</v>
      </c>
    </row>
    <row r="33049" spans="1:5">
      <c r="A33049" t="s">
        <v>4</v>
      </c>
      <c r="B33049" s="4" t="s">
        <v>5</v>
      </c>
      <c r="C33049" s="4" t="s">
        <v>10</v>
      </c>
    </row>
    <row r="33050" spans="1:5">
      <c r="A33050" t="n">
        <v>263099</v>
      </c>
      <c r="B33050" s="15" t="n">
        <v>13</v>
      </c>
      <c r="C33050" s="7" t="n">
        <v>6468</v>
      </c>
    </row>
    <row r="33051" spans="1:5">
      <c r="A33051" t="s">
        <v>4</v>
      </c>
      <c r="B33051" s="4" t="s">
        <v>5</v>
      </c>
      <c r="C33051" s="4" t="s">
        <v>10</v>
      </c>
    </row>
    <row r="33052" spans="1:5">
      <c r="A33052" t="n">
        <v>263102</v>
      </c>
      <c r="B33052" s="15" t="n">
        <v>13</v>
      </c>
      <c r="C33052" s="7" t="n">
        <v>6469</v>
      </c>
    </row>
    <row r="33053" spans="1:5">
      <c r="A33053" t="s">
        <v>4</v>
      </c>
      <c r="B33053" s="4" t="s">
        <v>5</v>
      </c>
      <c r="C33053" s="4" t="s">
        <v>10</v>
      </c>
    </row>
    <row r="33054" spans="1:5">
      <c r="A33054" t="n">
        <v>263105</v>
      </c>
      <c r="B33054" s="15" t="n">
        <v>13</v>
      </c>
      <c r="C33054" s="7" t="n">
        <v>6470</v>
      </c>
    </row>
    <row r="33055" spans="1:5">
      <c r="A33055" t="s">
        <v>4</v>
      </c>
      <c r="B33055" s="4" t="s">
        <v>5</v>
      </c>
      <c r="C33055" s="4" t="s">
        <v>10</v>
      </c>
    </row>
    <row r="33056" spans="1:5">
      <c r="A33056" t="n">
        <v>263108</v>
      </c>
      <c r="B33056" s="15" t="n">
        <v>13</v>
      </c>
      <c r="C33056" s="7" t="n">
        <v>6471</v>
      </c>
    </row>
    <row r="33057" spans="1:3">
      <c r="A33057" t="s">
        <v>4</v>
      </c>
      <c r="B33057" s="4" t="s">
        <v>5</v>
      </c>
      <c r="C33057" s="4" t="s">
        <v>13</v>
      </c>
    </row>
    <row r="33058" spans="1:3">
      <c r="A33058" t="n">
        <v>263111</v>
      </c>
      <c r="B33058" s="49" t="n">
        <v>74</v>
      </c>
      <c r="C33058" s="7" t="n">
        <v>18</v>
      </c>
    </row>
    <row r="33059" spans="1:3">
      <c r="A33059" t="s">
        <v>4</v>
      </c>
      <c r="B33059" s="4" t="s">
        <v>5</v>
      </c>
      <c r="C33059" s="4" t="s">
        <v>13</v>
      </c>
    </row>
    <row r="33060" spans="1:3">
      <c r="A33060" t="n">
        <v>263113</v>
      </c>
      <c r="B33060" s="49" t="n">
        <v>74</v>
      </c>
      <c r="C33060" s="7" t="n">
        <v>45</v>
      </c>
    </row>
    <row r="33061" spans="1:3">
      <c r="A33061" t="s">
        <v>4</v>
      </c>
      <c r="B33061" s="4" t="s">
        <v>5</v>
      </c>
      <c r="C33061" s="4" t="s">
        <v>10</v>
      </c>
    </row>
    <row r="33062" spans="1:3">
      <c r="A33062" t="n">
        <v>263115</v>
      </c>
      <c r="B33062" s="35" t="n">
        <v>16</v>
      </c>
      <c r="C33062" s="7" t="n">
        <v>0</v>
      </c>
    </row>
    <row r="33063" spans="1:3">
      <c r="A33063" t="s">
        <v>4</v>
      </c>
      <c r="B33063" s="4" t="s">
        <v>5</v>
      </c>
      <c r="C33063" s="4" t="s">
        <v>13</v>
      </c>
      <c r="D33063" s="4" t="s">
        <v>13</v>
      </c>
      <c r="E33063" s="4" t="s">
        <v>13</v>
      </c>
      <c r="F33063" s="4" t="s">
        <v>13</v>
      </c>
    </row>
    <row r="33064" spans="1:3">
      <c r="A33064" t="n">
        <v>263118</v>
      </c>
      <c r="B33064" s="13" t="n">
        <v>14</v>
      </c>
      <c r="C33064" s="7" t="n">
        <v>0</v>
      </c>
      <c r="D33064" s="7" t="n">
        <v>8</v>
      </c>
      <c r="E33064" s="7" t="n">
        <v>0</v>
      </c>
      <c r="F33064" s="7" t="n">
        <v>0</v>
      </c>
    </row>
    <row r="33065" spans="1:3">
      <c r="A33065" t="s">
        <v>4</v>
      </c>
      <c r="B33065" s="4" t="s">
        <v>5</v>
      </c>
      <c r="C33065" s="4" t="s">
        <v>13</v>
      </c>
      <c r="D33065" s="4" t="s">
        <v>6</v>
      </c>
    </row>
    <row r="33066" spans="1:3">
      <c r="A33066" t="n">
        <v>263123</v>
      </c>
      <c r="B33066" s="8" t="n">
        <v>2</v>
      </c>
      <c r="C33066" s="7" t="n">
        <v>11</v>
      </c>
      <c r="D33066" s="7" t="s">
        <v>24</v>
      </c>
    </row>
    <row r="33067" spans="1:3">
      <c r="A33067" t="s">
        <v>4</v>
      </c>
      <c r="B33067" s="4" t="s">
        <v>5</v>
      </c>
      <c r="C33067" s="4" t="s">
        <v>10</v>
      </c>
    </row>
    <row r="33068" spans="1:3">
      <c r="A33068" t="n">
        <v>263137</v>
      </c>
      <c r="B33068" s="35" t="n">
        <v>16</v>
      </c>
      <c r="C33068" s="7" t="n">
        <v>0</v>
      </c>
    </row>
    <row r="33069" spans="1:3">
      <c r="A33069" t="s">
        <v>4</v>
      </c>
      <c r="B33069" s="4" t="s">
        <v>5</v>
      </c>
      <c r="C33069" s="4" t="s">
        <v>13</v>
      </c>
      <c r="D33069" s="4" t="s">
        <v>6</v>
      </c>
    </row>
    <row r="33070" spans="1:3">
      <c r="A33070" t="n">
        <v>263140</v>
      </c>
      <c r="B33070" s="8" t="n">
        <v>2</v>
      </c>
      <c r="C33070" s="7" t="n">
        <v>11</v>
      </c>
      <c r="D33070" s="7" t="s">
        <v>145</v>
      </c>
    </row>
    <row r="33071" spans="1:3">
      <c r="A33071" t="s">
        <v>4</v>
      </c>
      <c r="B33071" s="4" t="s">
        <v>5</v>
      </c>
      <c r="C33071" s="4" t="s">
        <v>10</v>
      </c>
    </row>
    <row r="33072" spans="1:3">
      <c r="A33072" t="n">
        <v>263149</v>
      </c>
      <c r="B33072" s="35" t="n">
        <v>16</v>
      </c>
      <c r="C33072" s="7" t="n">
        <v>0</v>
      </c>
    </row>
    <row r="33073" spans="1:6">
      <c r="A33073" t="s">
        <v>4</v>
      </c>
      <c r="B33073" s="4" t="s">
        <v>5</v>
      </c>
      <c r="C33073" s="4" t="s">
        <v>9</v>
      </c>
    </row>
    <row r="33074" spans="1:6">
      <c r="A33074" t="n">
        <v>263152</v>
      </c>
      <c r="B33074" s="50" t="n">
        <v>15</v>
      </c>
      <c r="C33074" s="7" t="n">
        <v>2048</v>
      </c>
    </row>
    <row r="33075" spans="1:6">
      <c r="A33075" t="s">
        <v>4</v>
      </c>
      <c r="B33075" s="4" t="s">
        <v>5</v>
      </c>
      <c r="C33075" s="4" t="s">
        <v>13</v>
      </c>
      <c r="D33075" s="4" t="s">
        <v>6</v>
      </c>
    </row>
    <row r="33076" spans="1:6">
      <c r="A33076" t="n">
        <v>263157</v>
      </c>
      <c r="B33076" s="8" t="n">
        <v>2</v>
      </c>
      <c r="C33076" s="7" t="n">
        <v>10</v>
      </c>
      <c r="D33076" s="7" t="s">
        <v>146</v>
      </c>
    </row>
    <row r="33077" spans="1:6">
      <c r="A33077" t="s">
        <v>4</v>
      </c>
      <c r="B33077" s="4" t="s">
        <v>5</v>
      </c>
      <c r="C33077" s="4" t="s">
        <v>10</v>
      </c>
    </row>
    <row r="33078" spans="1:6">
      <c r="A33078" t="n">
        <v>263175</v>
      </c>
      <c r="B33078" s="35" t="n">
        <v>16</v>
      </c>
      <c r="C33078" s="7" t="n">
        <v>0</v>
      </c>
    </row>
    <row r="33079" spans="1:6">
      <c r="A33079" t="s">
        <v>4</v>
      </c>
      <c r="B33079" s="4" t="s">
        <v>5</v>
      </c>
      <c r="C33079" s="4" t="s">
        <v>13</v>
      </c>
      <c r="D33079" s="4" t="s">
        <v>6</v>
      </c>
    </row>
    <row r="33080" spans="1:6">
      <c r="A33080" t="n">
        <v>263178</v>
      </c>
      <c r="B33080" s="8" t="n">
        <v>2</v>
      </c>
      <c r="C33080" s="7" t="n">
        <v>10</v>
      </c>
      <c r="D33080" s="7" t="s">
        <v>147</v>
      </c>
    </row>
    <row r="33081" spans="1:6">
      <c r="A33081" t="s">
        <v>4</v>
      </c>
      <c r="B33081" s="4" t="s">
        <v>5</v>
      </c>
      <c r="C33081" s="4" t="s">
        <v>10</v>
      </c>
    </row>
    <row r="33082" spans="1:6">
      <c r="A33082" t="n">
        <v>263197</v>
      </c>
      <c r="B33082" s="35" t="n">
        <v>16</v>
      </c>
      <c r="C33082" s="7" t="n">
        <v>0</v>
      </c>
    </row>
    <row r="33083" spans="1:6">
      <c r="A33083" t="s">
        <v>4</v>
      </c>
      <c r="B33083" s="4" t="s">
        <v>5</v>
      </c>
      <c r="C33083" s="4" t="s">
        <v>13</v>
      </c>
      <c r="D33083" s="4" t="s">
        <v>10</v>
      </c>
      <c r="E33083" s="4" t="s">
        <v>22</v>
      </c>
    </row>
    <row r="33084" spans="1:6">
      <c r="A33084" t="n">
        <v>263200</v>
      </c>
      <c r="B33084" s="28" t="n">
        <v>58</v>
      </c>
      <c r="C33084" s="7" t="n">
        <v>100</v>
      </c>
      <c r="D33084" s="7" t="n">
        <v>300</v>
      </c>
      <c r="E33084" s="7" t="n">
        <v>1</v>
      </c>
    </row>
    <row r="33085" spans="1:6">
      <c r="A33085" t="s">
        <v>4</v>
      </c>
      <c r="B33085" s="4" t="s">
        <v>5</v>
      </c>
      <c r="C33085" s="4" t="s">
        <v>13</v>
      </c>
      <c r="D33085" s="4" t="s">
        <v>10</v>
      </c>
    </row>
    <row r="33086" spans="1:6">
      <c r="A33086" t="n">
        <v>263208</v>
      </c>
      <c r="B33086" s="28" t="n">
        <v>58</v>
      </c>
      <c r="C33086" s="7" t="n">
        <v>255</v>
      </c>
      <c r="D33086" s="7" t="n">
        <v>0</v>
      </c>
    </row>
    <row r="33087" spans="1:6">
      <c r="A33087" t="s">
        <v>4</v>
      </c>
      <c r="B33087" s="4" t="s">
        <v>5</v>
      </c>
      <c r="C33087" s="4" t="s">
        <v>13</v>
      </c>
    </row>
    <row r="33088" spans="1:6">
      <c r="A33088" t="n">
        <v>263212</v>
      </c>
      <c r="B33088" s="34" t="n">
        <v>23</v>
      </c>
      <c r="C33088" s="7" t="n">
        <v>0</v>
      </c>
    </row>
    <row r="33089" spans="1:5">
      <c r="A33089" t="s">
        <v>4</v>
      </c>
      <c r="B33089" s="4" t="s">
        <v>5</v>
      </c>
    </row>
    <row r="33090" spans="1:5">
      <c r="A33090" t="n">
        <v>263214</v>
      </c>
      <c r="B33090" s="5" t="n">
        <v>1</v>
      </c>
    </row>
    <row r="33091" spans="1:5" s="3" customFormat="1" customHeight="0">
      <c r="A33091" s="3" t="s">
        <v>2</v>
      </c>
      <c r="B33091" s="3" t="s">
        <v>1844</v>
      </c>
    </row>
    <row r="33092" spans="1:5">
      <c r="A33092" t="s">
        <v>4</v>
      </c>
      <c r="B33092" s="4" t="s">
        <v>5</v>
      </c>
      <c r="C33092" s="4" t="s">
        <v>13</v>
      </c>
      <c r="D33092" s="4" t="s">
        <v>13</v>
      </c>
      <c r="E33092" s="4" t="s">
        <v>13</v>
      </c>
      <c r="F33092" s="4" t="s">
        <v>13</v>
      </c>
    </row>
    <row r="33093" spans="1:5">
      <c r="A33093" t="n">
        <v>263216</v>
      </c>
      <c r="B33093" s="13" t="n">
        <v>14</v>
      </c>
      <c r="C33093" s="7" t="n">
        <v>2</v>
      </c>
      <c r="D33093" s="7" t="n">
        <v>0</v>
      </c>
      <c r="E33093" s="7" t="n">
        <v>0</v>
      </c>
      <c r="F33093" s="7" t="n">
        <v>0</v>
      </c>
    </row>
    <row r="33094" spans="1:5">
      <c r="A33094" t="s">
        <v>4</v>
      </c>
      <c r="B33094" s="4" t="s">
        <v>5</v>
      </c>
      <c r="C33094" s="4" t="s">
        <v>13</v>
      </c>
      <c r="D33094" s="36" t="s">
        <v>81</v>
      </c>
      <c r="E33094" s="4" t="s">
        <v>5</v>
      </c>
      <c r="F33094" s="4" t="s">
        <v>13</v>
      </c>
      <c r="G33094" s="4" t="s">
        <v>10</v>
      </c>
      <c r="H33094" s="36" t="s">
        <v>82</v>
      </c>
      <c r="I33094" s="4" t="s">
        <v>13</v>
      </c>
      <c r="J33094" s="4" t="s">
        <v>9</v>
      </c>
      <c r="K33094" s="4" t="s">
        <v>13</v>
      </c>
      <c r="L33094" s="4" t="s">
        <v>13</v>
      </c>
      <c r="M33094" s="36" t="s">
        <v>81</v>
      </c>
      <c r="N33094" s="4" t="s">
        <v>5</v>
      </c>
      <c r="O33094" s="4" t="s">
        <v>13</v>
      </c>
      <c r="P33094" s="4" t="s">
        <v>10</v>
      </c>
      <c r="Q33094" s="36" t="s">
        <v>82</v>
      </c>
      <c r="R33094" s="4" t="s">
        <v>13</v>
      </c>
      <c r="S33094" s="4" t="s">
        <v>9</v>
      </c>
      <c r="T33094" s="4" t="s">
        <v>13</v>
      </c>
      <c r="U33094" s="4" t="s">
        <v>13</v>
      </c>
      <c r="V33094" s="4" t="s">
        <v>13</v>
      </c>
      <c r="W33094" s="4" t="s">
        <v>20</v>
      </c>
    </row>
    <row r="33095" spans="1:5">
      <c r="A33095" t="n">
        <v>263221</v>
      </c>
      <c r="B33095" s="10" t="n">
        <v>5</v>
      </c>
      <c r="C33095" s="7" t="n">
        <v>28</v>
      </c>
      <c r="D33095" s="36" t="s">
        <v>3</v>
      </c>
      <c r="E33095" s="9" t="n">
        <v>162</v>
      </c>
      <c r="F33095" s="7" t="n">
        <v>3</v>
      </c>
      <c r="G33095" s="7" t="n">
        <v>28712</v>
      </c>
      <c r="H33095" s="36" t="s">
        <v>3</v>
      </c>
      <c r="I33095" s="7" t="n">
        <v>0</v>
      </c>
      <c r="J33095" s="7" t="n">
        <v>1</v>
      </c>
      <c r="K33095" s="7" t="n">
        <v>2</v>
      </c>
      <c r="L33095" s="7" t="n">
        <v>28</v>
      </c>
      <c r="M33095" s="36" t="s">
        <v>3</v>
      </c>
      <c r="N33095" s="9" t="n">
        <v>162</v>
      </c>
      <c r="O33095" s="7" t="n">
        <v>3</v>
      </c>
      <c r="P33095" s="7" t="n">
        <v>28712</v>
      </c>
      <c r="Q33095" s="36" t="s">
        <v>3</v>
      </c>
      <c r="R33095" s="7" t="n">
        <v>0</v>
      </c>
      <c r="S33095" s="7" t="n">
        <v>2</v>
      </c>
      <c r="T33095" s="7" t="n">
        <v>2</v>
      </c>
      <c r="U33095" s="7" t="n">
        <v>11</v>
      </c>
      <c r="V33095" s="7" t="n">
        <v>1</v>
      </c>
      <c r="W33095" s="11" t="n">
        <f t="normal" ca="1">A33099</f>
        <v>0</v>
      </c>
    </row>
    <row r="33096" spans="1:5">
      <c r="A33096" t="s">
        <v>4</v>
      </c>
      <c r="B33096" s="4" t="s">
        <v>5</v>
      </c>
      <c r="C33096" s="4" t="s">
        <v>13</v>
      </c>
      <c r="D33096" s="4" t="s">
        <v>10</v>
      </c>
      <c r="E33096" s="4" t="s">
        <v>22</v>
      </c>
    </row>
    <row r="33097" spans="1:5">
      <c r="A33097" t="n">
        <v>263250</v>
      </c>
      <c r="B33097" s="28" t="n">
        <v>58</v>
      </c>
      <c r="C33097" s="7" t="n">
        <v>0</v>
      </c>
      <c r="D33097" s="7" t="n">
        <v>0</v>
      </c>
      <c r="E33097" s="7" t="n">
        <v>1</v>
      </c>
    </row>
    <row r="33098" spans="1:5">
      <c r="A33098" t="s">
        <v>4</v>
      </c>
      <c r="B33098" s="4" t="s">
        <v>5</v>
      </c>
      <c r="C33098" s="4" t="s">
        <v>13</v>
      </c>
      <c r="D33098" s="36" t="s">
        <v>81</v>
      </c>
      <c r="E33098" s="4" t="s">
        <v>5</v>
      </c>
      <c r="F33098" s="4" t="s">
        <v>13</v>
      </c>
      <c r="G33098" s="4" t="s">
        <v>10</v>
      </c>
      <c r="H33098" s="36" t="s">
        <v>82</v>
      </c>
      <c r="I33098" s="4" t="s">
        <v>13</v>
      </c>
      <c r="J33098" s="4" t="s">
        <v>9</v>
      </c>
      <c r="K33098" s="4" t="s">
        <v>13</v>
      </c>
      <c r="L33098" s="4" t="s">
        <v>13</v>
      </c>
      <c r="M33098" s="36" t="s">
        <v>81</v>
      </c>
      <c r="N33098" s="4" t="s">
        <v>5</v>
      </c>
      <c r="O33098" s="4" t="s">
        <v>13</v>
      </c>
      <c r="P33098" s="4" t="s">
        <v>10</v>
      </c>
      <c r="Q33098" s="36" t="s">
        <v>82</v>
      </c>
      <c r="R33098" s="4" t="s">
        <v>13</v>
      </c>
      <c r="S33098" s="4" t="s">
        <v>9</v>
      </c>
      <c r="T33098" s="4" t="s">
        <v>13</v>
      </c>
      <c r="U33098" s="4" t="s">
        <v>13</v>
      </c>
      <c r="V33098" s="4" t="s">
        <v>13</v>
      </c>
      <c r="W33098" s="4" t="s">
        <v>20</v>
      </c>
    </row>
    <row r="33099" spans="1:5">
      <c r="A33099" t="n">
        <v>263258</v>
      </c>
      <c r="B33099" s="10" t="n">
        <v>5</v>
      </c>
      <c r="C33099" s="7" t="n">
        <v>28</v>
      </c>
      <c r="D33099" s="36" t="s">
        <v>3</v>
      </c>
      <c r="E33099" s="9" t="n">
        <v>162</v>
      </c>
      <c r="F33099" s="7" t="n">
        <v>3</v>
      </c>
      <c r="G33099" s="7" t="n">
        <v>28712</v>
      </c>
      <c r="H33099" s="36" t="s">
        <v>3</v>
      </c>
      <c r="I33099" s="7" t="n">
        <v>0</v>
      </c>
      <c r="J33099" s="7" t="n">
        <v>1</v>
      </c>
      <c r="K33099" s="7" t="n">
        <v>3</v>
      </c>
      <c r="L33099" s="7" t="n">
        <v>28</v>
      </c>
      <c r="M33099" s="36" t="s">
        <v>3</v>
      </c>
      <c r="N33099" s="9" t="n">
        <v>162</v>
      </c>
      <c r="O33099" s="7" t="n">
        <v>3</v>
      </c>
      <c r="P33099" s="7" t="n">
        <v>28712</v>
      </c>
      <c r="Q33099" s="36" t="s">
        <v>3</v>
      </c>
      <c r="R33099" s="7" t="n">
        <v>0</v>
      </c>
      <c r="S33099" s="7" t="n">
        <v>2</v>
      </c>
      <c r="T33099" s="7" t="n">
        <v>3</v>
      </c>
      <c r="U33099" s="7" t="n">
        <v>9</v>
      </c>
      <c r="V33099" s="7" t="n">
        <v>1</v>
      </c>
      <c r="W33099" s="11" t="n">
        <f t="normal" ca="1">A33109</f>
        <v>0</v>
      </c>
    </row>
    <row r="33100" spans="1:5">
      <c r="A33100" t="s">
        <v>4</v>
      </c>
      <c r="B33100" s="4" t="s">
        <v>5</v>
      </c>
      <c r="C33100" s="4" t="s">
        <v>13</v>
      </c>
      <c r="D33100" s="36" t="s">
        <v>81</v>
      </c>
      <c r="E33100" s="4" t="s">
        <v>5</v>
      </c>
      <c r="F33100" s="4" t="s">
        <v>10</v>
      </c>
      <c r="G33100" s="4" t="s">
        <v>13</v>
      </c>
      <c r="H33100" s="4" t="s">
        <v>13</v>
      </c>
      <c r="I33100" s="4" t="s">
        <v>6</v>
      </c>
      <c r="J33100" s="36" t="s">
        <v>82</v>
      </c>
      <c r="K33100" s="4" t="s">
        <v>13</v>
      </c>
      <c r="L33100" s="4" t="s">
        <v>13</v>
      </c>
      <c r="M33100" s="36" t="s">
        <v>81</v>
      </c>
      <c r="N33100" s="4" t="s">
        <v>5</v>
      </c>
      <c r="O33100" s="4" t="s">
        <v>13</v>
      </c>
      <c r="P33100" s="36" t="s">
        <v>82</v>
      </c>
      <c r="Q33100" s="4" t="s">
        <v>13</v>
      </c>
      <c r="R33100" s="4" t="s">
        <v>9</v>
      </c>
      <c r="S33100" s="4" t="s">
        <v>13</v>
      </c>
      <c r="T33100" s="4" t="s">
        <v>13</v>
      </c>
      <c r="U33100" s="4" t="s">
        <v>13</v>
      </c>
      <c r="V33100" s="36" t="s">
        <v>81</v>
      </c>
      <c r="W33100" s="4" t="s">
        <v>5</v>
      </c>
      <c r="X33100" s="4" t="s">
        <v>13</v>
      </c>
      <c r="Y33100" s="36" t="s">
        <v>82</v>
      </c>
      <c r="Z33100" s="4" t="s">
        <v>13</v>
      </c>
      <c r="AA33100" s="4" t="s">
        <v>9</v>
      </c>
      <c r="AB33100" s="4" t="s">
        <v>13</v>
      </c>
      <c r="AC33100" s="4" t="s">
        <v>13</v>
      </c>
      <c r="AD33100" s="4" t="s">
        <v>13</v>
      </c>
      <c r="AE33100" s="4" t="s">
        <v>20</v>
      </c>
    </row>
    <row r="33101" spans="1:5">
      <c r="A33101" t="n">
        <v>263287</v>
      </c>
      <c r="B33101" s="10" t="n">
        <v>5</v>
      </c>
      <c r="C33101" s="7" t="n">
        <v>28</v>
      </c>
      <c r="D33101" s="36" t="s">
        <v>3</v>
      </c>
      <c r="E33101" s="64" t="n">
        <v>47</v>
      </c>
      <c r="F33101" s="7" t="n">
        <v>61456</v>
      </c>
      <c r="G33101" s="7" t="n">
        <v>2</v>
      </c>
      <c r="H33101" s="7" t="n">
        <v>0</v>
      </c>
      <c r="I33101" s="7" t="s">
        <v>785</v>
      </c>
      <c r="J33101" s="36" t="s">
        <v>3</v>
      </c>
      <c r="K33101" s="7" t="n">
        <v>8</v>
      </c>
      <c r="L33101" s="7" t="n">
        <v>28</v>
      </c>
      <c r="M33101" s="36" t="s">
        <v>3</v>
      </c>
      <c r="N33101" s="49" t="n">
        <v>74</v>
      </c>
      <c r="O33101" s="7" t="n">
        <v>65</v>
      </c>
      <c r="P33101" s="36" t="s">
        <v>3</v>
      </c>
      <c r="Q33101" s="7" t="n">
        <v>0</v>
      </c>
      <c r="R33101" s="7" t="n">
        <v>1</v>
      </c>
      <c r="S33101" s="7" t="n">
        <v>3</v>
      </c>
      <c r="T33101" s="7" t="n">
        <v>9</v>
      </c>
      <c r="U33101" s="7" t="n">
        <v>28</v>
      </c>
      <c r="V33101" s="36" t="s">
        <v>3</v>
      </c>
      <c r="W33101" s="49" t="n">
        <v>74</v>
      </c>
      <c r="X33101" s="7" t="n">
        <v>65</v>
      </c>
      <c r="Y33101" s="36" t="s">
        <v>3</v>
      </c>
      <c r="Z33101" s="7" t="n">
        <v>0</v>
      </c>
      <c r="AA33101" s="7" t="n">
        <v>2</v>
      </c>
      <c r="AB33101" s="7" t="n">
        <v>3</v>
      </c>
      <c r="AC33101" s="7" t="n">
        <v>9</v>
      </c>
      <c r="AD33101" s="7" t="n">
        <v>1</v>
      </c>
      <c r="AE33101" s="11" t="n">
        <f t="normal" ca="1">A33105</f>
        <v>0</v>
      </c>
    </row>
    <row r="33102" spans="1:5">
      <c r="A33102" t="s">
        <v>4</v>
      </c>
      <c r="B33102" s="4" t="s">
        <v>5</v>
      </c>
      <c r="C33102" s="4" t="s">
        <v>10</v>
      </c>
      <c r="D33102" s="4" t="s">
        <v>13</v>
      </c>
      <c r="E33102" s="4" t="s">
        <v>13</v>
      </c>
      <c r="F33102" s="4" t="s">
        <v>6</v>
      </c>
    </row>
    <row r="33103" spans="1:5">
      <c r="A33103" t="n">
        <v>263335</v>
      </c>
      <c r="B33103" s="64" t="n">
        <v>47</v>
      </c>
      <c r="C33103" s="7" t="n">
        <v>61456</v>
      </c>
      <c r="D33103" s="7" t="n">
        <v>0</v>
      </c>
      <c r="E33103" s="7" t="n">
        <v>0</v>
      </c>
      <c r="F33103" s="7" t="s">
        <v>408</v>
      </c>
    </row>
    <row r="33104" spans="1:5">
      <c r="A33104" t="s">
        <v>4</v>
      </c>
      <c r="B33104" s="4" t="s">
        <v>5</v>
      </c>
      <c r="C33104" s="4" t="s">
        <v>13</v>
      </c>
      <c r="D33104" s="4" t="s">
        <v>10</v>
      </c>
      <c r="E33104" s="4" t="s">
        <v>22</v>
      </c>
    </row>
    <row r="33105" spans="1:31">
      <c r="A33105" t="n">
        <v>263348</v>
      </c>
      <c r="B33105" s="28" t="n">
        <v>58</v>
      </c>
      <c r="C33105" s="7" t="n">
        <v>0</v>
      </c>
      <c r="D33105" s="7" t="n">
        <v>300</v>
      </c>
      <c r="E33105" s="7" t="n">
        <v>1</v>
      </c>
    </row>
    <row r="33106" spans="1:31">
      <c r="A33106" t="s">
        <v>4</v>
      </c>
      <c r="B33106" s="4" t="s">
        <v>5</v>
      </c>
      <c r="C33106" s="4" t="s">
        <v>13</v>
      </c>
      <c r="D33106" s="4" t="s">
        <v>10</v>
      </c>
    </row>
    <row r="33107" spans="1:31">
      <c r="A33107" t="n">
        <v>263356</v>
      </c>
      <c r="B33107" s="28" t="n">
        <v>58</v>
      </c>
      <c r="C33107" s="7" t="n">
        <v>255</v>
      </c>
      <c r="D33107" s="7" t="n">
        <v>0</v>
      </c>
    </row>
    <row r="33108" spans="1:31">
      <c r="A33108" t="s">
        <v>4</v>
      </c>
      <c r="B33108" s="4" t="s">
        <v>5</v>
      </c>
      <c r="C33108" s="4" t="s">
        <v>13</v>
      </c>
      <c r="D33108" s="4" t="s">
        <v>13</v>
      </c>
      <c r="E33108" s="4" t="s">
        <v>13</v>
      </c>
      <c r="F33108" s="4" t="s">
        <v>13</v>
      </c>
    </row>
    <row r="33109" spans="1:31">
      <c r="A33109" t="n">
        <v>263360</v>
      </c>
      <c r="B33109" s="13" t="n">
        <v>14</v>
      </c>
      <c r="C33109" s="7" t="n">
        <v>0</v>
      </c>
      <c r="D33109" s="7" t="n">
        <v>0</v>
      </c>
      <c r="E33109" s="7" t="n">
        <v>0</v>
      </c>
      <c r="F33109" s="7" t="n">
        <v>64</v>
      </c>
    </row>
    <row r="33110" spans="1:31">
      <c r="A33110" t="s">
        <v>4</v>
      </c>
      <c r="B33110" s="4" t="s">
        <v>5</v>
      </c>
      <c r="C33110" s="4" t="s">
        <v>13</v>
      </c>
      <c r="D33110" s="4" t="s">
        <v>10</v>
      </c>
    </row>
    <row r="33111" spans="1:31">
      <c r="A33111" t="n">
        <v>263365</v>
      </c>
      <c r="B33111" s="27" t="n">
        <v>22</v>
      </c>
      <c r="C33111" s="7" t="n">
        <v>0</v>
      </c>
      <c r="D33111" s="7" t="n">
        <v>28712</v>
      </c>
    </row>
    <row r="33112" spans="1:31">
      <c r="A33112" t="s">
        <v>4</v>
      </c>
      <c r="B33112" s="4" t="s">
        <v>5</v>
      </c>
      <c r="C33112" s="4" t="s">
        <v>13</v>
      </c>
      <c r="D33112" s="4" t="s">
        <v>10</v>
      </c>
    </row>
    <row r="33113" spans="1:31">
      <c r="A33113" t="n">
        <v>263369</v>
      </c>
      <c r="B33113" s="28" t="n">
        <v>58</v>
      </c>
      <c r="C33113" s="7" t="n">
        <v>5</v>
      </c>
      <c r="D33113" s="7" t="n">
        <v>300</v>
      </c>
    </row>
    <row r="33114" spans="1:31">
      <c r="A33114" t="s">
        <v>4</v>
      </c>
      <c r="B33114" s="4" t="s">
        <v>5</v>
      </c>
      <c r="C33114" s="4" t="s">
        <v>22</v>
      </c>
      <c r="D33114" s="4" t="s">
        <v>10</v>
      </c>
    </row>
    <row r="33115" spans="1:31">
      <c r="A33115" t="n">
        <v>263373</v>
      </c>
      <c r="B33115" s="51" t="n">
        <v>103</v>
      </c>
      <c r="C33115" s="7" t="n">
        <v>0</v>
      </c>
      <c r="D33115" s="7" t="n">
        <v>300</v>
      </c>
    </row>
    <row r="33116" spans="1:31">
      <c r="A33116" t="s">
        <v>4</v>
      </c>
      <c r="B33116" s="4" t="s">
        <v>5</v>
      </c>
      <c r="C33116" s="4" t="s">
        <v>13</v>
      </c>
    </row>
    <row r="33117" spans="1:31">
      <c r="A33117" t="n">
        <v>263380</v>
      </c>
      <c r="B33117" s="37" t="n">
        <v>64</v>
      </c>
      <c r="C33117" s="7" t="n">
        <v>7</v>
      </c>
    </row>
    <row r="33118" spans="1:31">
      <c r="A33118" t="s">
        <v>4</v>
      </c>
      <c r="B33118" s="4" t="s">
        <v>5</v>
      </c>
      <c r="C33118" s="4" t="s">
        <v>13</v>
      </c>
      <c r="D33118" s="4" t="s">
        <v>10</v>
      </c>
    </row>
    <row r="33119" spans="1:31">
      <c r="A33119" t="n">
        <v>263382</v>
      </c>
      <c r="B33119" s="67" t="n">
        <v>72</v>
      </c>
      <c r="C33119" s="7" t="n">
        <v>5</v>
      </c>
      <c r="D33119" s="7" t="n">
        <v>0</v>
      </c>
    </row>
    <row r="33120" spans="1:31">
      <c r="A33120" t="s">
        <v>4</v>
      </c>
      <c r="B33120" s="4" t="s">
        <v>5</v>
      </c>
      <c r="C33120" s="4" t="s">
        <v>13</v>
      </c>
      <c r="D33120" s="36" t="s">
        <v>81</v>
      </c>
      <c r="E33120" s="4" t="s">
        <v>5</v>
      </c>
      <c r="F33120" s="4" t="s">
        <v>13</v>
      </c>
      <c r="G33120" s="4" t="s">
        <v>10</v>
      </c>
      <c r="H33120" s="36" t="s">
        <v>82</v>
      </c>
      <c r="I33120" s="4" t="s">
        <v>13</v>
      </c>
      <c r="J33120" s="4" t="s">
        <v>9</v>
      </c>
      <c r="K33120" s="4" t="s">
        <v>13</v>
      </c>
      <c r="L33120" s="4" t="s">
        <v>13</v>
      </c>
      <c r="M33120" s="4" t="s">
        <v>20</v>
      </c>
    </row>
    <row r="33121" spans="1:13">
      <c r="A33121" t="n">
        <v>263386</v>
      </c>
      <c r="B33121" s="10" t="n">
        <v>5</v>
      </c>
      <c r="C33121" s="7" t="n">
        <v>28</v>
      </c>
      <c r="D33121" s="36" t="s">
        <v>3</v>
      </c>
      <c r="E33121" s="9" t="n">
        <v>162</v>
      </c>
      <c r="F33121" s="7" t="n">
        <v>4</v>
      </c>
      <c r="G33121" s="7" t="n">
        <v>28712</v>
      </c>
      <c r="H33121" s="36" t="s">
        <v>3</v>
      </c>
      <c r="I33121" s="7" t="n">
        <v>0</v>
      </c>
      <c r="J33121" s="7" t="n">
        <v>1</v>
      </c>
      <c r="K33121" s="7" t="n">
        <v>2</v>
      </c>
      <c r="L33121" s="7" t="n">
        <v>1</v>
      </c>
      <c r="M33121" s="11" t="n">
        <f t="normal" ca="1">A33127</f>
        <v>0</v>
      </c>
    </row>
    <row r="33122" spans="1:13">
      <c r="A33122" t="s">
        <v>4</v>
      </c>
      <c r="B33122" s="4" t="s">
        <v>5</v>
      </c>
      <c r="C33122" s="4" t="s">
        <v>13</v>
      </c>
      <c r="D33122" s="4" t="s">
        <v>6</v>
      </c>
    </row>
    <row r="33123" spans="1:13">
      <c r="A33123" t="n">
        <v>263403</v>
      </c>
      <c r="B33123" s="8" t="n">
        <v>2</v>
      </c>
      <c r="C33123" s="7" t="n">
        <v>10</v>
      </c>
      <c r="D33123" s="7" t="s">
        <v>786</v>
      </c>
    </row>
    <row r="33124" spans="1:13">
      <c r="A33124" t="s">
        <v>4</v>
      </c>
      <c r="B33124" s="4" t="s">
        <v>5</v>
      </c>
      <c r="C33124" s="4" t="s">
        <v>10</v>
      </c>
    </row>
    <row r="33125" spans="1:13">
      <c r="A33125" t="n">
        <v>263420</v>
      </c>
      <c r="B33125" s="35" t="n">
        <v>16</v>
      </c>
      <c r="C33125" s="7" t="n">
        <v>0</v>
      </c>
    </row>
    <row r="33126" spans="1:13">
      <c r="A33126" t="s">
        <v>4</v>
      </c>
      <c r="B33126" s="4" t="s">
        <v>5</v>
      </c>
      <c r="C33126" s="4" t="s">
        <v>10</v>
      </c>
      <c r="D33126" s="4" t="s">
        <v>9</v>
      </c>
    </row>
    <row r="33127" spans="1:13">
      <c r="A33127" t="n">
        <v>263423</v>
      </c>
      <c r="B33127" s="41" t="n">
        <v>43</v>
      </c>
      <c r="C33127" s="7" t="n">
        <v>61456</v>
      </c>
      <c r="D33127" s="7" t="n">
        <v>1</v>
      </c>
    </row>
    <row r="33128" spans="1:13">
      <c r="A33128" t="s">
        <v>4</v>
      </c>
      <c r="B33128" s="4" t="s">
        <v>5</v>
      </c>
      <c r="C33128" s="4" t="s">
        <v>10</v>
      </c>
      <c r="D33128" s="4" t="s">
        <v>13</v>
      </c>
      <c r="E33128" s="4" t="s">
        <v>13</v>
      </c>
      <c r="F33128" s="4" t="s">
        <v>6</v>
      </c>
    </row>
    <row r="33129" spans="1:13">
      <c r="A33129" t="n">
        <v>263430</v>
      </c>
      <c r="B33129" s="22" t="n">
        <v>20</v>
      </c>
      <c r="C33129" s="7" t="n">
        <v>0</v>
      </c>
      <c r="D33129" s="7" t="n">
        <v>3</v>
      </c>
      <c r="E33129" s="7" t="n">
        <v>10</v>
      </c>
      <c r="F33129" s="7" t="s">
        <v>80</v>
      </c>
    </row>
    <row r="33130" spans="1:13">
      <c r="A33130" t="s">
        <v>4</v>
      </c>
      <c r="B33130" s="4" t="s">
        <v>5</v>
      </c>
      <c r="C33130" s="4" t="s">
        <v>10</v>
      </c>
    </row>
    <row r="33131" spans="1:13">
      <c r="A33131" t="n">
        <v>263448</v>
      </c>
      <c r="B33131" s="35" t="n">
        <v>16</v>
      </c>
      <c r="C33131" s="7" t="n">
        <v>0</v>
      </c>
    </row>
    <row r="33132" spans="1:13">
      <c r="A33132" t="s">
        <v>4</v>
      </c>
      <c r="B33132" s="4" t="s">
        <v>5</v>
      </c>
      <c r="C33132" s="4" t="s">
        <v>10</v>
      </c>
      <c r="D33132" s="4" t="s">
        <v>13</v>
      </c>
      <c r="E33132" s="4" t="s">
        <v>13</v>
      </c>
      <c r="F33132" s="4" t="s">
        <v>6</v>
      </c>
    </row>
    <row r="33133" spans="1:13">
      <c r="A33133" t="n">
        <v>263451</v>
      </c>
      <c r="B33133" s="22" t="n">
        <v>20</v>
      </c>
      <c r="C33133" s="7" t="n">
        <v>5702</v>
      </c>
      <c r="D33133" s="7" t="n">
        <v>3</v>
      </c>
      <c r="E33133" s="7" t="n">
        <v>10</v>
      </c>
      <c r="F33133" s="7" t="s">
        <v>80</v>
      </c>
    </row>
    <row r="33134" spans="1:13">
      <c r="A33134" t="s">
        <v>4</v>
      </c>
      <c r="B33134" s="4" t="s">
        <v>5</v>
      </c>
      <c r="C33134" s="4" t="s">
        <v>10</v>
      </c>
    </row>
    <row r="33135" spans="1:13">
      <c r="A33135" t="n">
        <v>263469</v>
      </c>
      <c r="B33135" s="35" t="n">
        <v>16</v>
      </c>
      <c r="C33135" s="7" t="n">
        <v>0</v>
      </c>
    </row>
    <row r="33136" spans="1:13">
      <c r="A33136" t="s">
        <v>4</v>
      </c>
      <c r="B33136" s="4" t="s">
        <v>5</v>
      </c>
      <c r="C33136" s="4" t="s">
        <v>10</v>
      </c>
      <c r="D33136" s="4" t="s">
        <v>13</v>
      </c>
    </row>
    <row r="33137" spans="1:13">
      <c r="A33137" t="n">
        <v>263472</v>
      </c>
      <c r="B33137" s="44" t="n">
        <v>21</v>
      </c>
      <c r="C33137" s="7" t="n">
        <v>5702</v>
      </c>
      <c r="D33137" s="7" t="n">
        <v>2</v>
      </c>
    </row>
    <row r="33138" spans="1:13">
      <c r="A33138" t="s">
        <v>4</v>
      </c>
      <c r="B33138" s="4" t="s">
        <v>5</v>
      </c>
      <c r="C33138" s="4" t="s">
        <v>10</v>
      </c>
      <c r="D33138" s="4" t="s">
        <v>6</v>
      </c>
      <c r="E33138" s="4" t="s">
        <v>13</v>
      </c>
      <c r="F33138" s="4" t="s">
        <v>13</v>
      </c>
      <c r="G33138" s="4" t="s">
        <v>13</v>
      </c>
      <c r="H33138" s="4" t="s">
        <v>13</v>
      </c>
      <c r="I33138" s="4" t="s">
        <v>13</v>
      </c>
      <c r="J33138" s="4" t="s">
        <v>22</v>
      </c>
      <c r="K33138" s="4" t="s">
        <v>22</v>
      </c>
      <c r="L33138" s="4" t="s">
        <v>22</v>
      </c>
      <c r="M33138" s="4" t="s">
        <v>22</v>
      </c>
      <c r="N33138" s="4" t="s">
        <v>13</v>
      </c>
    </row>
    <row r="33139" spans="1:13">
      <c r="A33139" t="n">
        <v>263476</v>
      </c>
      <c r="B33139" s="97" t="n">
        <v>34</v>
      </c>
      <c r="C33139" s="7" t="n">
        <v>5702</v>
      </c>
      <c r="D33139" s="7" t="s">
        <v>1845</v>
      </c>
      <c r="E33139" s="7" t="n">
        <v>1</v>
      </c>
      <c r="F33139" s="7" t="n">
        <v>1</v>
      </c>
      <c r="G33139" s="7" t="n">
        <v>0</v>
      </c>
      <c r="H33139" s="7" t="n">
        <v>1</v>
      </c>
      <c r="I33139" s="7" t="n">
        <v>0</v>
      </c>
      <c r="J33139" s="7" t="n">
        <v>0</v>
      </c>
      <c r="K33139" s="7" t="n">
        <v>-0.0333333350718021</v>
      </c>
      <c r="L33139" s="7" t="n">
        <v>-0.0333333350718021</v>
      </c>
      <c r="M33139" s="7" t="n">
        <v>-0.0333333350718021</v>
      </c>
      <c r="N33139" s="7" t="n">
        <v>0</v>
      </c>
    </row>
    <row r="33140" spans="1:13">
      <c r="A33140" t="s">
        <v>4</v>
      </c>
      <c r="B33140" s="4" t="s">
        <v>5</v>
      </c>
      <c r="C33140" s="4" t="s">
        <v>10</v>
      </c>
      <c r="D33140" s="4" t="s">
        <v>9</v>
      </c>
    </row>
    <row r="33141" spans="1:13">
      <c r="A33141" t="n">
        <v>263508</v>
      </c>
      <c r="B33141" s="106" t="n">
        <v>98</v>
      </c>
      <c r="C33141" s="7" t="n">
        <v>5702</v>
      </c>
      <c r="D33141" s="7" t="n">
        <v>1053609165</v>
      </c>
    </row>
    <row r="33142" spans="1:13">
      <c r="A33142" t="s">
        <v>4</v>
      </c>
      <c r="B33142" s="4" t="s">
        <v>5</v>
      </c>
      <c r="C33142" s="4" t="s">
        <v>13</v>
      </c>
      <c r="D33142" s="4" t="s">
        <v>10</v>
      </c>
      <c r="E33142" s="4" t="s">
        <v>13</v>
      </c>
      <c r="F33142" s="4" t="s">
        <v>6</v>
      </c>
      <c r="G33142" s="4" t="s">
        <v>6</v>
      </c>
      <c r="H33142" s="4" t="s">
        <v>6</v>
      </c>
      <c r="I33142" s="4" t="s">
        <v>6</v>
      </c>
      <c r="J33142" s="4" t="s">
        <v>6</v>
      </c>
      <c r="K33142" s="4" t="s">
        <v>6</v>
      </c>
      <c r="L33142" s="4" t="s">
        <v>6</v>
      </c>
      <c r="M33142" s="4" t="s">
        <v>6</v>
      </c>
      <c r="N33142" s="4" t="s">
        <v>6</v>
      </c>
      <c r="O33142" s="4" t="s">
        <v>6</v>
      </c>
      <c r="P33142" s="4" t="s">
        <v>6</v>
      </c>
      <c r="Q33142" s="4" t="s">
        <v>6</v>
      </c>
      <c r="R33142" s="4" t="s">
        <v>6</v>
      </c>
      <c r="S33142" s="4" t="s">
        <v>6</v>
      </c>
      <c r="T33142" s="4" t="s">
        <v>6</v>
      </c>
      <c r="U33142" s="4" t="s">
        <v>6</v>
      </c>
    </row>
    <row r="33143" spans="1:13">
      <c r="A33143" t="n">
        <v>263515</v>
      </c>
      <c r="B33143" s="38" t="n">
        <v>36</v>
      </c>
      <c r="C33143" s="7" t="n">
        <v>8</v>
      </c>
      <c r="D33143" s="7" t="n">
        <v>0</v>
      </c>
      <c r="E33143" s="7" t="n">
        <v>0</v>
      </c>
      <c r="F33143" s="7" t="s">
        <v>1783</v>
      </c>
      <c r="G33143" s="7" t="s">
        <v>12</v>
      </c>
      <c r="H33143" s="7" t="s">
        <v>12</v>
      </c>
      <c r="I33143" s="7" t="s">
        <v>12</v>
      </c>
      <c r="J33143" s="7" t="s">
        <v>12</v>
      </c>
      <c r="K33143" s="7" t="s">
        <v>12</v>
      </c>
      <c r="L33143" s="7" t="s">
        <v>12</v>
      </c>
      <c r="M33143" s="7" t="s">
        <v>12</v>
      </c>
      <c r="N33143" s="7" t="s">
        <v>12</v>
      </c>
      <c r="O33143" s="7" t="s">
        <v>12</v>
      </c>
      <c r="P33143" s="7" t="s">
        <v>12</v>
      </c>
      <c r="Q33143" s="7" t="s">
        <v>12</v>
      </c>
      <c r="R33143" s="7" t="s">
        <v>12</v>
      </c>
      <c r="S33143" s="7" t="s">
        <v>12</v>
      </c>
      <c r="T33143" s="7" t="s">
        <v>12</v>
      </c>
      <c r="U33143" s="7" t="s">
        <v>12</v>
      </c>
    </row>
    <row r="33144" spans="1:13">
      <c r="A33144" t="s">
        <v>4</v>
      </c>
      <c r="B33144" s="4" t="s">
        <v>5</v>
      </c>
      <c r="C33144" s="4" t="s">
        <v>13</v>
      </c>
    </row>
    <row r="33145" spans="1:13">
      <c r="A33145" t="n">
        <v>263547</v>
      </c>
      <c r="B33145" s="42" t="n">
        <v>116</v>
      </c>
      <c r="C33145" s="7" t="n">
        <v>0</v>
      </c>
    </row>
    <row r="33146" spans="1:13">
      <c r="A33146" t="s">
        <v>4</v>
      </c>
      <c r="B33146" s="4" t="s">
        <v>5</v>
      </c>
      <c r="C33146" s="4" t="s">
        <v>13</v>
      </c>
      <c r="D33146" s="4" t="s">
        <v>10</v>
      </c>
    </row>
    <row r="33147" spans="1:13">
      <c r="A33147" t="n">
        <v>263549</v>
      </c>
      <c r="B33147" s="42" t="n">
        <v>116</v>
      </c>
      <c r="C33147" s="7" t="n">
        <v>2</v>
      </c>
      <c r="D33147" s="7" t="n">
        <v>1</v>
      </c>
    </row>
    <row r="33148" spans="1:13">
      <c r="A33148" t="s">
        <v>4</v>
      </c>
      <c r="B33148" s="4" t="s">
        <v>5</v>
      </c>
      <c r="C33148" s="4" t="s">
        <v>13</v>
      </c>
      <c r="D33148" s="4" t="s">
        <v>9</v>
      </c>
    </row>
    <row r="33149" spans="1:13">
      <c r="A33149" t="n">
        <v>263553</v>
      </c>
      <c r="B33149" s="42" t="n">
        <v>116</v>
      </c>
      <c r="C33149" s="7" t="n">
        <v>5</v>
      </c>
      <c r="D33149" s="7" t="n">
        <v>1106247680</v>
      </c>
    </row>
    <row r="33150" spans="1:13">
      <c r="A33150" t="s">
        <v>4</v>
      </c>
      <c r="B33150" s="4" t="s">
        <v>5</v>
      </c>
      <c r="C33150" s="4" t="s">
        <v>13</v>
      </c>
      <c r="D33150" s="4" t="s">
        <v>10</v>
      </c>
    </row>
    <row r="33151" spans="1:13">
      <c r="A33151" t="n">
        <v>263559</v>
      </c>
      <c r="B33151" s="42" t="n">
        <v>116</v>
      </c>
      <c r="C33151" s="7" t="n">
        <v>6</v>
      </c>
      <c r="D33151" s="7" t="n">
        <v>1</v>
      </c>
    </row>
    <row r="33152" spans="1:13">
      <c r="A33152" t="s">
        <v>4</v>
      </c>
      <c r="B33152" s="4" t="s">
        <v>5</v>
      </c>
      <c r="C33152" s="4" t="s">
        <v>10</v>
      </c>
      <c r="D33152" s="4" t="s">
        <v>22</v>
      </c>
      <c r="E33152" s="4" t="s">
        <v>22</v>
      </c>
      <c r="F33152" s="4" t="s">
        <v>22</v>
      </c>
      <c r="G33152" s="4" t="s">
        <v>22</v>
      </c>
    </row>
    <row r="33153" spans="1:21">
      <c r="A33153" t="n">
        <v>263563</v>
      </c>
      <c r="B33153" s="24" t="n">
        <v>46</v>
      </c>
      <c r="C33153" s="7" t="n">
        <v>0</v>
      </c>
      <c r="D33153" s="7" t="n">
        <v>-5.65000009536743</v>
      </c>
      <c r="E33153" s="7" t="n">
        <v>0.419999986886978</v>
      </c>
      <c r="F33153" s="7" t="n">
        <v>23.1900005340576</v>
      </c>
      <c r="G33153" s="7" t="n">
        <v>118.800003051758</v>
      </c>
    </row>
    <row r="33154" spans="1:21">
      <c r="A33154" t="s">
        <v>4</v>
      </c>
      <c r="B33154" s="4" t="s">
        <v>5</v>
      </c>
      <c r="C33154" s="4" t="s">
        <v>10</v>
      </c>
      <c r="D33154" s="4" t="s">
        <v>22</v>
      </c>
      <c r="E33154" s="4" t="s">
        <v>22</v>
      </c>
      <c r="F33154" s="4" t="s">
        <v>22</v>
      </c>
      <c r="G33154" s="4" t="s">
        <v>22</v>
      </c>
    </row>
    <row r="33155" spans="1:21">
      <c r="A33155" t="n">
        <v>263582</v>
      </c>
      <c r="B33155" s="24" t="n">
        <v>46</v>
      </c>
      <c r="C33155" s="7" t="n">
        <v>5702</v>
      </c>
      <c r="D33155" s="7" t="n">
        <v>-4.46000003814697</v>
      </c>
      <c r="E33155" s="7" t="n">
        <v>0.419999986886978</v>
      </c>
      <c r="F33155" s="7" t="n">
        <v>22.2800006866455</v>
      </c>
      <c r="G33155" s="7" t="n">
        <v>307.399993896484</v>
      </c>
    </row>
    <row r="33156" spans="1:21">
      <c r="A33156" t="s">
        <v>4</v>
      </c>
      <c r="B33156" s="4" t="s">
        <v>5</v>
      </c>
      <c r="C33156" s="4" t="s">
        <v>13</v>
      </c>
    </row>
    <row r="33157" spans="1:21">
      <c r="A33157" t="n">
        <v>263601</v>
      </c>
      <c r="B33157" s="49" t="n">
        <v>74</v>
      </c>
      <c r="C33157" s="7" t="n">
        <v>18</v>
      </c>
    </row>
    <row r="33158" spans="1:21">
      <c r="A33158" t="s">
        <v>4</v>
      </c>
      <c r="B33158" s="4" t="s">
        <v>5</v>
      </c>
      <c r="C33158" s="4" t="s">
        <v>13</v>
      </c>
      <c r="D33158" s="4" t="s">
        <v>13</v>
      </c>
      <c r="E33158" s="4" t="s">
        <v>22</v>
      </c>
      <c r="F33158" s="4" t="s">
        <v>22</v>
      </c>
      <c r="G33158" s="4" t="s">
        <v>22</v>
      </c>
      <c r="H33158" s="4" t="s">
        <v>10</v>
      </c>
    </row>
    <row r="33159" spans="1:21">
      <c r="A33159" t="n">
        <v>263603</v>
      </c>
      <c r="B33159" s="25" t="n">
        <v>45</v>
      </c>
      <c r="C33159" s="7" t="n">
        <v>2</v>
      </c>
      <c r="D33159" s="7" t="n">
        <v>3</v>
      </c>
      <c r="E33159" s="7" t="n">
        <v>-5.01000022888184</v>
      </c>
      <c r="F33159" s="7" t="n">
        <v>1.78999996185303</v>
      </c>
      <c r="G33159" s="7" t="n">
        <v>22.75</v>
      </c>
      <c r="H33159" s="7" t="n">
        <v>0</v>
      </c>
    </row>
    <row r="33160" spans="1:21">
      <c r="A33160" t="s">
        <v>4</v>
      </c>
      <c r="B33160" s="4" t="s">
        <v>5</v>
      </c>
      <c r="C33160" s="4" t="s">
        <v>13</v>
      </c>
      <c r="D33160" s="4" t="s">
        <v>13</v>
      </c>
      <c r="E33160" s="4" t="s">
        <v>22</v>
      </c>
      <c r="F33160" s="4" t="s">
        <v>22</v>
      </c>
      <c r="G33160" s="4" t="s">
        <v>22</v>
      </c>
      <c r="H33160" s="4" t="s">
        <v>10</v>
      </c>
      <c r="I33160" s="4" t="s">
        <v>13</v>
      </c>
    </row>
    <row r="33161" spans="1:21">
      <c r="A33161" t="n">
        <v>263620</v>
      </c>
      <c r="B33161" s="25" t="n">
        <v>45</v>
      </c>
      <c r="C33161" s="7" t="n">
        <v>4</v>
      </c>
      <c r="D33161" s="7" t="n">
        <v>3</v>
      </c>
      <c r="E33161" s="7" t="n">
        <v>10.5799999237061</v>
      </c>
      <c r="F33161" s="7" t="n">
        <v>266.600006103516</v>
      </c>
      <c r="G33161" s="7" t="n">
        <v>0</v>
      </c>
      <c r="H33161" s="7" t="n">
        <v>0</v>
      </c>
      <c r="I33161" s="7" t="n">
        <v>0</v>
      </c>
    </row>
    <row r="33162" spans="1:21">
      <c r="A33162" t="s">
        <v>4</v>
      </c>
      <c r="B33162" s="4" t="s">
        <v>5</v>
      </c>
      <c r="C33162" s="4" t="s">
        <v>13</v>
      </c>
      <c r="D33162" s="4" t="s">
        <v>13</v>
      </c>
      <c r="E33162" s="4" t="s">
        <v>22</v>
      </c>
      <c r="F33162" s="4" t="s">
        <v>10</v>
      </c>
    </row>
    <row r="33163" spans="1:21">
      <c r="A33163" t="n">
        <v>263638</v>
      </c>
      <c r="B33163" s="25" t="n">
        <v>45</v>
      </c>
      <c r="C33163" s="7" t="n">
        <v>11</v>
      </c>
      <c r="D33163" s="7" t="n">
        <v>3</v>
      </c>
      <c r="E33163" s="7" t="n">
        <v>38</v>
      </c>
      <c r="F33163" s="7" t="n">
        <v>0</v>
      </c>
    </row>
    <row r="33164" spans="1:21">
      <c r="A33164" t="s">
        <v>4</v>
      </c>
      <c r="B33164" s="4" t="s">
        <v>5</v>
      </c>
      <c r="C33164" s="4" t="s">
        <v>13</v>
      </c>
      <c r="D33164" s="4" t="s">
        <v>13</v>
      </c>
      <c r="E33164" s="4" t="s">
        <v>22</v>
      </c>
      <c r="F33164" s="4" t="s">
        <v>10</v>
      </c>
    </row>
    <row r="33165" spans="1:21">
      <c r="A33165" t="n">
        <v>263647</v>
      </c>
      <c r="B33165" s="25" t="n">
        <v>45</v>
      </c>
      <c r="C33165" s="7" t="n">
        <v>5</v>
      </c>
      <c r="D33165" s="7" t="n">
        <v>3</v>
      </c>
      <c r="E33165" s="7" t="n">
        <v>2.79999995231628</v>
      </c>
      <c r="F33165" s="7" t="n">
        <v>0</v>
      </c>
    </row>
    <row r="33166" spans="1:21">
      <c r="A33166" t="s">
        <v>4</v>
      </c>
      <c r="B33166" s="4" t="s">
        <v>5</v>
      </c>
      <c r="C33166" s="4" t="s">
        <v>13</v>
      </c>
      <c r="D33166" s="4" t="s">
        <v>13</v>
      </c>
      <c r="E33166" s="4" t="s">
        <v>22</v>
      </c>
      <c r="F33166" s="4" t="s">
        <v>10</v>
      </c>
    </row>
    <row r="33167" spans="1:21">
      <c r="A33167" t="n">
        <v>263656</v>
      </c>
      <c r="B33167" s="25" t="n">
        <v>45</v>
      </c>
      <c r="C33167" s="7" t="n">
        <v>5</v>
      </c>
      <c r="D33167" s="7" t="n">
        <v>3</v>
      </c>
      <c r="E33167" s="7" t="n">
        <v>2.40000009536743</v>
      </c>
      <c r="F33167" s="7" t="n">
        <v>2000</v>
      </c>
    </row>
    <row r="33168" spans="1:21">
      <c r="A33168" t="s">
        <v>4</v>
      </c>
      <c r="B33168" s="4" t="s">
        <v>5</v>
      </c>
      <c r="C33168" s="4" t="s">
        <v>13</v>
      </c>
      <c r="D33168" s="4" t="s">
        <v>10</v>
      </c>
      <c r="E33168" s="4" t="s">
        <v>22</v>
      </c>
    </row>
    <row r="33169" spans="1:9">
      <c r="A33169" t="n">
        <v>263665</v>
      </c>
      <c r="B33169" s="28" t="n">
        <v>58</v>
      </c>
      <c r="C33169" s="7" t="n">
        <v>100</v>
      </c>
      <c r="D33169" s="7" t="n">
        <v>1000</v>
      </c>
      <c r="E33169" s="7" t="n">
        <v>1</v>
      </c>
    </row>
    <row r="33170" spans="1:9">
      <c r="A33170" t="s">
        <v>4</v>
      </c>
      <c r="B33170" s="4" t="s">
        <v>5</v>
      </c>
      <c r="C33170" s="4" t="s">
        <v>13</v>
      </c>
      <c r="D33170" s="4" t="s">
        <v>10</v>
      </c>
    </row>
    <row r="33171" spans="1:9">
      <c r="A33171" t="n">
        <v>263673</v>
      </c>
      <c r="B33171" s="28" t="n">
        <v>58</v>
      </c>
      <c r="C33171" s="7" t="n">
        <v>255</v>
      </c>
      <c r="D33171" s="7" t="n">
        <v>0</v>
      </c>
    </row>
    <row r="33172" spans="1:9">
      <c r="A33172" t="s">
        <v>4</v>
      </c>
      <c r="B33172" s="4" t="s">
        <v>5</v>
      </c>
      <c r="C33172" s="4" t="s">
        <v>13</v>
      </c>
      <c r="D33172" s="4" t="s">
        <v>10</v>
      </c>
    </row>
    <row r="33173" spans="1:9">
      <c r="A33173" t="n">
        <v>263677</v>
      </c>
      <c r="B33173" s="25" t="n">
        <v>45</v>
      </c>
      <c r="C33173" s="7" t="n">
        <v>7</v>
      </c>
      <c r="D33173" s="7" t="n">
        <v>255</v>
      </c>
    </row>
    <row r="33174" spans="1:9">
      <c r="A33174" t="s">
        <v>4</v>
      </c>
      <c r="B33174" s="4" t="s">
        <v>5</v>
      </c>
      <c r="C33174" s="4" t="s">
        <v>13</v>
      </c>
      <c r="D33174" s="4" t="s">
        <v>10</v>
      </c>
      <c r="E33174" s="4" t="s">
        <v>6</v>
      </c>
    </row>
    <row r="33175" spans="1:9">
      <c r="A33175" t="n">
        <v>263681</v>
      </c>
      <c r="B33175" s="40" t="n">
        <v>51</v>
      </c>
      <c r="C33175" s="7" t="n">
        <v>4</v>
      </c>
      <c r="D33175" s="7" t="n">
        <v>0</v>
      </c>
      <c r="E33175" s="7" t="s">
        <v>254</v>
      </c>
    </row>
    <row r="33176" spans="1:9">
      <c r="A33176" t="s">
        <v>4</v>
      </c>
      <c r="B33176" s="4" t="s">
        <v>5</v>
      </c>
      <c r="C33176" s="4" t="s">
        <v>10</v>
      </c>
    </row>
    <row r="33177" spans="1:9">
      <c r="A33177" t="n">
        <v>263694</v>
      </c>
      <c r="B33177" s="35" t="n">
        <v>16</v>
      </c>
      <c r="C33177" s="7" t="n">
        <v>0</v>
      </c>
    </row>
    <row r="33178" spans="1:9">
      <c r="A33178" t="s">
        <v>4</v>
      </c>
      <c r="B33178" s="4" t="s">
        <v>5</v>
      </c>
      <c r="C33178" s="4" t="s">
        <v>10</v>
      </c>
      <c r="D33178" s="4" t="s">
        <v>72</v>
      </c>
      <c r="E33178" s="4" t="s">
        <v>13</v>
      </c>
      <c r="F33178" s="4" t="s">
        <v>13</v>
      </c>
    </row>
    <row r="33179" spans="1:9">
      <c r="A33179" t="n">
        <v>263697</v>
      </c>
      <c r="B33179" s="52" t="n">
        <v>26</v>
      </c>
      <c r="C33179" s="7" t="n">
        <v>0</v>
      </c>
      <c r="D33179" s="7" t="s">
        <v>1846</v>
      </c>
      <c r="E33179" s="7" t="n">
        <v>2</v>
      </c>
      <c r="F33179" s="7" t="n">
        <v>0</v>
      </c>
    </row>
    <row r="33180" spans="1:9">
      <c r="A33180" t="s">
        <v>4</v>
      </c>
      <c r="B33180" s="4" t="s">
        <v>5</v>
      </c>
    </row>
    <row r="33181" spans="1:9">
      <c r="A33181" t="n">
        <v>263731</v>
      </c>
      <c r="B33181" s="53" t="n">
        <v>28</v>
      </c>
    </row>
    <row r="33182" spans="1:9">
      <c r="A33182" t="s">
        <v>4</v>
      </c>
      <c r="B33182" s="4" t="s">
        <v>5</v>
      </c>
      <c r="C33182" s="4" t="s">
        <v>13</v>
      </c>
      <c r="D33182" s="4" t="s">
        <v>10</v>
      </c>
      <c r="E33182" s="4" t="s">
        <v>6</v>
      </c>
    </row>
    <row r="33183" spans="1:9">
      <c r="A33183" t="n">
        <v>263732</v>
      </c>
      <c r="B33183" s="40" t="n">
        <v>51</v>
      </c>
      <c r="C33183" s="7" t="n">
        <v>4</v>
      </c>
      <c r="D33183" s="7" t="n">
        <v>5702</v>
      </c>
      <c r="E33183" s="7" t="s">
        <v>533</v>
      </c>
    </row>
    <row r="33184" spans="1:9">
      <c r="A33184" t="s">
        <v>4</v>
      </c>
      <c r="B33184" s="4" t="s">
        <v>5</v>
      </c>
      <c r="C33184" s="4" t="s">
        <v>10</v>
      </c>
    </row>
    <row r="33185" spans="1:6">
      <c r="A33185" t="n">
        <v>263745</v>
      </c>
      <c r="B33185" s="35" t="n">
        <v>16</v>
      </c>
      <c r="C33185" s="7" t="n">
        <v>0</v>
      </c>
    </row>
    <row r="33186" spans="1:6">
      <c r="A33186" t="s">
        <v>4</v>
      </c>
      <c r="B33186" s="4" t="s">
        <v>5</v>
      </c>
      <c r="C33186" s="4" t="s">
        <v>10</v>
      </c>
      <c r="D33186" s="4" t="s">
        <v>72</v>
      </c>
      <c r="E33186" s="4" t="s">
        <v>13</v>
      </c>
      <c r="F33186" s="4" t="s">
        <v>13</v>
      </c>
    </row>
    <row r="33187" spans="1:6">
      <c r="A33187" t="n">
        <v>263748</v>
      </c>
      <c r="B33187" s="52" t="n">
        <v>26</v>
      </c>
      <c r="C33187" s="7" t="n">
        <v>5702</v>
      </c>
      <c r="D33187" s="7" t="s">
        <v>1847</v>
      </c>
      <c r="E33187" s="7" t="n">
        <v>2</v>
      </c>
      <c r="F33187" s="7" t="n">
        <v>0</v>
      </c>
    </row>
    <row r="33188" spans="1:6">
      <c r="A33188" t="s">
        <v>4</v>
      </c>
      <c r="B33188" s="4" t="s">
        <v>5</v>
      </c>
    </row>
    <row r="33189" spans="1:6">
      <c r="A33189" t="n">
        <v>263771</v>
      </c>
      <c r="B33189" s="53" t="n">
        <v>28</v>
      </c>
    </row>
    <row r="33190" spans="1:6">
      <c r="A33190" t="s">
        <v>4</v>
      </c>
      <c r="B33190" s="4" t="s">
        <v>5</v>
      </c>
      <c r="C33190" s="4" t="s">
        <v>13</v>
      </c>
      <c r="D33190" s="4" t="s">
        <v>10</v>
      </c>
      <c r="E33190" s="4" t="s">
        <v>22</v>
      </c>
    </row>
    <row r="33191" spans="1:6">
      <c r="A33191" t="n">
        <v>263772</v>
      </c>
      <c r="B33191" s="28" t="n">
        <v>58</v>
      </c>
      <c r="C33191" s="7" t="n">
        <v>0</v>
      </c>
      <c r="D33191" s="7" t="n">
        <v>300</v>
      </c>
      <c r="E33191" s="7" t="n">
        <v>0.300000011920929</v>
      </c>
    </row>
    <row r="33192" spans="1:6">
      <c r="A33192" t="s">
        <v>4</v>
      </c>
      <c r="B33192" s="4" t="s">
        <v>5</v>
      </c>
      <c r="C33192" s="4" t="s">
        <v>13</v>
      </c>
      <c r="D33192" s="4" t="s">
        <v>10</v>
      </c>
    </row>
    <row r="33193" spans="1:6">
      <c r="A33193" t="n">
        <v>263780</v>
      </c>
      <c r="B33193" s="28" t="n">
        <v>58</v>
      </c>
      <c r="C33193" s="7" t="n">
        <v>255</v>
      </c>
      <c r="D33193" s="7" t="n">
        <v>0</v>
      </c>
    </row>
    <row r="33194" spans="1:6">
      <c r="A33194" t="s">
        <v>4</v>
      </c>
      <c r="B33194" s="4" t="s">
        <v>5</v>
      </c>
      <c r="C33194" s="4" t="s">
        <v>13</v>
      </c>
      <c r="D33194" s="4" t="s">
        <v>10</v>
      </c>
      <c r="E33194" s="4" t="s">
        <v>10</v>
      </c>
      <c r="F33194" s="4" t="s">
        <v>10</v>
      </c>
      <c r="G33194" s="4" t="s">
        <v>10</v>
      </c>
      <c r="H33194" s="4" t="s">
        <v>13</v>
      </c>
    </row>
    <row r="33195" spans="1:6">
      <c r="A33195" t="n">
        <v>263784</v>
      </c>
      <c r="B33195" s="29" t="n">
        <v>25</v>
      </c>
      <c r="C33195" s="7" t="n">
        <v>5</v>
      </c>
      <c r="D33195" s="7" t="n">
        <v>65535</v>
      </c>
      <c r="E33195" s="7" t="n">
        <v>500</v>
      </c>
      <c r="F33195" s="7" t="n">
        <v>800</v>
      </c>
      <c r="G33195" s="7" t="n">
        <v>140</v>
      </c>
      <c r="H33195" s="7" t="n">
        <v>0</v>
      </c>
    </row>
    <row r="33196" spans="1:6">
      <c r="A33196" t="s">
        <v>4</v>
      </c>
      <c r="B33196" s="4" t="s">
        <v>5</v>
      </c>
      <c r="C33196" s="4" t="s">
        <v>10</v>
      </c>
      <c r="D33196" s="4" t="s">
        <v>13</v>
      </c>
      <c r="E33196" s="4" t="s">
        <v>72</v>
      </c>
      <c r="F33196" s="4" t="s">
        <v>13</v>
      </c>
      <c r="G33196" s="4" t="s">
        <v>13</v>
      </c>
    </row>
    <row r="33197" spans="1:6">
      <c r="A33197" t="n">
        <v>263795</v>
      </c>
      <c r="B33197" s="30" t="n">
        <v>24</v>
      </c>
      <c r="C33197" s="7" t="n">
        <v>65533</v>
      </c>
      <c r="D33197" s="7" t="n">
        <v>11</v>
      </c>
      <c r="E33197" s="7" t="s">
        <v>1848</v>
      </c>
      <c r="F33197" s="7" t="n">
        <v>2</v>
      </c>
      <c r="G33197" s="7" t="n">
        <v>0</v>
      </c>
    </row>
    <row r="33198" spans="1:6">
      <c r="A33198" t="s">
        <v>4</v>
      </c>
      <c r="B33198" s="4" t="s">
        <v>5</v>
      </c>
    </row>
    <row r="33199" spans="1:6">
      <c r="A33199" t="n">
        <v>263843</v>
      </c>
      <c r="B33199" s="53" t="n">
        <v>28</v>
      </c>
    </row>
    <row r="33200" spans="1:6">
      <c r="A33200" t="s">
        <v>4</v>
      </c>
      <c r="B33200" s="4" t="s">
        <v>5</v>
      </c>
      <c r="C33200" s="4" t="s">
        <v>13</v>
      </c>
    </row>
    <row r="33201" spans="1:8">
      <c r="A33201" t="n">
        <v>263844</v>
      </c>
      <c r="B33201" s="33" t="n">
        <v>27</v>
      </c>
      <c r="C33201" s="7" t="n">
        <v>0</v>
      </c>
    </row>
    <row r="33202" spans="1:8">
      <c r="A33202" t="s">
        <v>4</v>
      </c>
      <c r="B33202" s="4" t="s">
        <v>5</v>
      </c>
      <c r="C33202" s="4" t="s">
        <v>13</v>
      </c>
    </row>
    <row r="33203" spans="1:8">
      <c r="A33203" t="n">
        <v>263846</v>
      </c>
      <c r="B33203" s="33" t="n">
        <v>27</v>
      </c>
      <c r="C33203" s="7" t="n">
        <v>1</v>
      </c>
    </row>
    <row r="33204" spans="1:8">
      <c r="A33204" t="s">
        <v>4</v>
      </c>
      <c r="B33204" s="4" t="s">
        <v>5</v>
      </c>
      <c r="C33204" s="4" t="s">
        <v>13</v>
      </c>
      <c r="D33204" s="4" t="s">
        <v>10</v>
      </c>
      <c r="E33204" s="4" t="s">
        <v>10</v>
      </c>
      <c r="F33204" s="4" t="s">
        <v>10</v>
      </c>
      <c r="G33204" s="4" t="s">
        <v>10</v>
      </c>
      <c r="H33204" s="4" t="s">
        <v>13</v>
      </c>
    </row>
    <row r="33205" spans="1:8">
      <c r="A33205" t="n">
        <v>263848</v>
      </c>
      <c r="B33205" s="29" t="n">
        <v>25</v>
      </c>
      <c r="C33205" s="7" t="n">
        <v>5</v>
      </c>
      <c r="D33205" s="7" t="n">
        <v>65535</v>
      </c>
      <c r="E33205" s="7" t="n">
        <v>65535</v>
      </c>
      <c r="F33205" s="7" t="n">
        <v>65535</v>
      </c>
      <c r="G33205" s="7" t="n">
        <v>65535</v>
      </c>
      <c r="H33205" s="7" t="n">
        <v>0</v>
      </c>
    </row>
    <row r="33206" spans="1:8">
      <c r="A33206" t="s">
        <v>4</v>
      </c>
      <c r="B33206" s="4" t="s">
        <v>5</v>
      </c>
      <c r="C33206" s="4" t="s">
        <v>13</v>
      </c>
      <c r="D33206" s="4" t="s">
        <v>10</v>
      </c>
      <c r="E33206" s="4" t="s">
        <v>22</v>
      </c>
    </row>
    <row r="33207" spans="1:8">
      <c r="A33207" t="n">
        <v>263859</v>
      </c>
      <c r="B33207" s="28" t="n">
        <v>58</v>
      </c>
      <c r="C33207" s="7" t="n">
        <v>100</v>
      </c>
      <c r="D33207" s="7" t="n">
        <v>300</v>
      </c>
      <c r="E33207" s="7" t="n">
        <v>0.300000011920929</v>
      </c>
    </row>
    <row r="33208" spans="1:8">
      <c r="A33208" t="s">
        <v>4</v>
      </c>
      <c r="B33208" s="4" t="s">
        <v>5</v>
      </c>
      <c r="C33208" s="4" t="s">
        <v>13</v>
      </c>
      <c r="D33208" s="4" t="s">
        <v>10</v>
      </c>
    </row>
    <row r="33209" spans="1:8">
      <c r="A33209" t="n">
        <v>263867</v>
      </c>
      <c r="B33209" s="28" t="n">
        <v>58</v>
      </c>
      <c r="C33209" s="7" t="n">
        <v>255</v>
      </c>
      <c r="D33209" s="7" t="n">
        <v>0</v>
      </c>
    </row>
    <row r="33210" spans="1:8">
      <c r="A33210" t="s">
        <v>4</v>
      </c>
      <c r="B33210" s="4" t="s">
        <v>5</v>
      </c>
      <c r="C33210" s="4" t="s">
        <v>10</v>
      </c>
      <c r="D33210" s="4" t="s">
        <v>13</v>
      </c>
      <c r="E33210" s="4" t="s">
        <v>22</v>
      </c>
      <c r="F33210" s="4" t="s">
        <v>10</v>
      </c>
    </row>
    <row r="33211" spans="1:8">
      <c r="A33211" t="n">
        <v>263871</v>
      </c>
      <c r="B33211" s="58" t="n">
        <v>59</v>
      </c>
      <c r="C33211" s="7" t="n">
        <v>5702</v>
      </c>
      <c r="D33211" s="7" t="n">
        <v>14</v>
      </c>
      <c r="E33211" s="7" t="n">
        <v>0.150000005960464</v>
      </c>
      <c r="F33211" s="7" t="n">
        <v>0</v>
      </c>
    </row>
    <row r="33212" spans="1:8">
      <c r="A33212" t="s">
        <v>4</v>
      </c>
      <c r="B33212" s="4" t="s">
        <v>5</v>
      </c>
      <c r="C33212" s="4" t="s">
        <v>10</v>
      </c>
    </row>
    <row r="33213" spans="1:8">
      <c r="A33213" t="n">
        <v>263881</v>
      </c>
      <c r="B33213" s="35" t="n">
        <v>16</v>
      </c>
      <c r="C33213" s="7" t="n">
        <v>1000</v>
      </c>
    </row>
    <row r="33214" spans="1:8">
      <c r="A33214" t="s">
        <v>4</v>
      </c>
      <c r="B33214" s="4" t="s">
        <v>5</v>
      </c>
      <c r="C33214" s="4" t="s">
        <v>13</v>
      </c>
      <c r="D33214" s="4" t="s">
        <v>10</v>
      </c>
      <c r="E33214" s="4" t="s">
        <v>6</v>
      </c>
    </row>
    <row r="33215" spans="1:8">
      <c r="A33215" t="n">
        <v>263884</v>
      </c>
      <c r="B33215" s="40" t="n">
        <v>51</v>
      </c>
      <c r="C33215" s="7" t="n">
        <v>4</v>
      </c>
      <c r="D33215" s="7" t="n">
        <v>5702</v>
      </c>
      <c r="E33215" s="7" t="s">
        <v>713</v>
      </c>
    </row>
    <row r="33216" spans="1:8">
      <c r="A33216" t="s">
        <v>4</v>
      </c>
      <c r="B33216" s="4" t="s">
        <v>5</v>
      </c>
      <c r="C33216" s="4" t="s">
        <v>10</v>
      </c>
    </row>
    <row r="33217" spans="1:8">
      <c r="A33217" t="n">
        <v>263898</v>
      </c>
      <c r="B33217" s="35" t="n">
        <v>16</v>
      </c>
      <c r="C33217" s="7" t="n">
        <v>0</v>
      </c>
    </row>
    <row r="33218" spans="1:8">
      <c r="A33218" t="s">
        <v>4</v>
      </c>
      <c r="B33218" s="4" t="s">
        <v>5</v>
      </c>
      <c r="C33218" s="4" t="s">
        <v>10</v>
      </c>
      <c r="D33218" s="4" t="s">
        <v>72</v>
      </c>
      <c r="E33218" s="4" t="s">
        <v>13</v>
      </c>
      <c r="F33218" s="4" t="s">
        <v>13</v>
      </c>
    </row>
    <row r="33219" spans="1:8">
      <c r="A33219" t="n">
        <v>263901</v>
      </c>
      <c r="B33219" s="52" t="n">
        <v>26</v>
      </c>
      <c r="C33219" s="7" t="n">
        <v>5702</v>
      </c>
      <c r="D33219" s="7" t="s">
        <v>1849</v>
      </c>
      <c r="E33219" s="7" t="n">
        <v>2</v>
      </c>
      <c r="F33219" s="7" t="n">
        <v>0</v>
      </c>
    </row>
    <row r="33220" spans="1:8">
      <c r="A33220" t="s">
        <v>4</v>
      </c>
      <c r="B33220" s="4" t="s">
        <v>5</v>
      </c>
    </row>
    <row r="33221" spans="1:8">
      <c r="A33221" t="n">
        <v>263961</v>
      </c>
      <c r="B33221" s="53" t="n">
        <v>28</v>
      </c>
    </row>
    <row r="33222" spans="1:8">
      <c r="A33222" t="s">
        <v>4</v>
      </c>
      <c r="B33222" s="4" t="s">
        <v>5</v>
      </c>
      <c r="C33222" s="4" t="s">
        <v>10</v>
      </c>
      <c r="D33222" s="4" t="s">
        <v>13</v>
      </c>
      <c r="E33222" s="4" t="s">
        <v>22</v>
      </c>
      <c r="F33222" s="4" t="s">
        <v>10</v>
      </c>
    </row>
    <row r="33223" spans="1:8">
      <c r="A33223" t="n">
        <v>263962</v>
      </c>
      <c r="B33223" s="58" t="n">
        <v>59</v>
      </c>
      <c r="C33223" s="7" t="n">
        <v>0</v>
      </c>
      <c r="D33223" s="7" t="n">
        <v>0</v>
      </c>
      <c r="E33223" s="7" t="n">
        <v>0.150000005960464</v>
      </c>
      <c r="F33223" s="7" t="n">
        <v>0</v>
      </c>
    </row>
    <row r="33224" spans="1:8">
      <c r="A33224" t="s">
        <v>4</v>
      </c>
      <c r="B33224" s="4" t="s">
        <v>5</v>
      </c>
      <c r="C33224" s="4" t="s">
        <v>10</v>
      </c>
    </row>
    <row r="33225" spans="1:8">
      <c r="A33225" t="n">
        <v>263972</v>
      </c>
      <c r="B33225" s="35" t="n">
        <v>16</v>
      </c>
      <c r="C33225" s="7" t="n">
        <v>1500</v>
      </c>
    </row>
    <row r="33226" spans="1:8">
      <c r="A33226" t="s">
        <v>4</v>
      </c>
      <c r="B33226" s="4" t="s">
        <v>5</v>
      </c>
      <c r="C33226" s="4" t="s">
        <v>10</v>
      </c>
      <c r="D33226" s="4" t="s">
        <v>13</v>
      </c>
      <c r="E33226" s="4" t="s">
        <v>13</v>
      </c>
      <c r="F33226" s="4" t="s">
        <v>6</v>
      </c>
    </row>
    <row r="33227" spans="1:8">
      <c r="A33227" t="n">
        <v>263975</v>
      </c>
      <c r="B33227" s="64" t="n">
        <v>47</v>
      </c>
      <c r="C33227" s="7" t="n">
        <v>0</v>
      </c>
      <c r="D33227" s="7" t="n">
        <v>0</v>
      </c>
      <c r="E33227" s="7" t="n">
        <v>0</v>
      </c>
      <c r="F33227" s="7" t="s">
        <v>1783</v>
      </c>
    </row>
    <row r="33228" spans="1:8">
      <c r="A33228" t="s">
        <v>4</v>
      </c>
      <c r="B33228" s="4" t="s">
        <v>5</v>
      </c>
      <c r="C33228" s="4" t="s">
        <v>13</v>
      </c>
      <c r="D33228" s="4" t="s">
        <v>10</v>
      </c>
      <c r="E33228" s="4" t="s">
        <v>6</v>
      </c>
    </row>
    <row r="33229" spans="1:8">
      <c r="A33229" t="n">
        <v>263992</v>
      </c>
      <c r="B33229" s="40" t="n">
        <v>51</v>
      </c>
      <c r="C33229" s="7" t="n">
        <v>4</v>
      </c>
      <c r="D33229" s="7" t="n">
        <v>0</v>
      </c>
      <c r="E33229" s="7" t="s">
        <v>882</v>
      </c>
    </row>
    <row r="33230" spans="1:8">
      <c r="A33230" t="s">
        <v>4</v>
      </c>
      <c r="B33230" s="4" t="s">
        <v>5</v>
      </c>
      <c r="C33230" s="4" t="s">
        <v>10</v>
      </c>
    </row>
    <row r="33231" spans="1:8">
      <c r="A33231" t="n">
        <v>264005</v>
      </c>
      <c r="B33231" s="35" t="n">
        <v>16</v>
      </c>
      <c r="C33231" s="7" t="n">
        <v>0</v>
      </c>
    </row>
    <row r="33232" spans="1:8">
      <c r="A33232" t="s">
        <v>4</v>
      </c>
      <c r="B33232" s="4" t="s">
        <v>5</v>
      </c>
      <c r="C33232" s="4" t="s">
        <v>10</v>
      </c>
      <c r="D33232" s="4" t="s">
        <v>72</v>
      </c>
      <c r="E33232" s="4" t="s">
        <v>13</v>
      </c>
      <c r="F33232" s="4" t="s">
        <v>13</v>
      </c>
    </row>
    <row r="33233" spans="1:6">
      <c r="A33233" t="n">
        <v>264008</v>
      </c>
      <c r="B33233" s="52" t="n">
        <v>26</v>
      </c>
      <c r="C33233" s="7" t="n">
        <v>0</v>
      </c>
      <c r="D33233" s="7" t="s">
        <v>1850</v>
      </c>
      <c r="E33233" s="7" t="n">
        <v>2</v>
      </c>
      <c r="F33233" s="7" t="n">
        <v>0</v>
      </c>
    </row>
    <row r="33234" spans="1:6">
      <c r="A33234" t="s">
        <v>4</v>
      </c>
      <c r="B33234" s="4" t="s">
        <v>5</v>
      </c>
    </row>
    <row r="33235" spans="1:6">
      <c r="A33235" t="n">
        <v>264054</v>
      </c>
      <c r="B33235" s="53" t="n">
        <v>28</v>
      </c>
    </row>
    <row r="33236" spans="1:6">
      <c r="A33236" t="s">
        <v>4</v>
      </c>
      <c r="B33236" s="4" t="s">
        <v>5</v>
      </c>
      <c r="C33236" s="4" t="s">
        <v>10</v>
      </c>
      <c r="D33236" s="4" t="s">
        <v>13</v>
      </c>
      <c r="E33236" s="4" t="s">
        <v>13</v>
      </c>
      <c r="F33236" s="4" t="s">
        <v>6</v>
      </c>
    </row>
    <row r="33237" spans="1:6">
      <c r="A33237" t="n">
        <v>264055</v>
      </c>
      <c r="B33237" s="22" t="n">
        <v>20</v>
      </c>
      <c r="C33237" s="7" t="n">
        <v>5702</v>
      </c>
      <c r="D33237" s="7" t="n">
        <v>2</v>
      </c>
      <c r="E33237" s="7" t="n">
        <v>10</v>
      </c>
      <c r="F33237" s="7" t="s">
        <v>1422</v>
      </c>
    </row>
    <row r="33238" spans="1:6">
      <c r="A33238" t="s">
        <v>4</v>
      </c>
      <c r="B33238" s="4" t="s">
        <v>5</v>
      </c>
      <c r="C33238" s="4" t="s">
        <v>13</v>
      </c>
      <c r="D33238" s="4" t="s">
        <v>10</v>
      </c>
      <c r="E33238" s="4" t="s">
        <v>6</v>
      </c>
    </row>
    <row r="33239" spans="1:6">
      <c r="A33239" t="n">
        <v>264075</v>
      </c>
      <c r="B33239" s="40" t="n">
        <v>51</v>
      </c>
      <c r="C33239" s="7" t="n">
        <v>4</v>
      </c>
      <c r="D33239" s="7" t="n">
        <v>5702</v>
      </c>
      <c r="E33239" s="7" t="s">
        <v>636</v>
      </c>
    </row>
    <row r="33240" spans="1:6">
      <c r="A33240" t="s">
        <v>4</v>
      </c>
      <c r="B33240" s="4" t="s">
        <v>5</v>
      </c>
      <c r="C33240" s="4" t="s">
        <v>10</v>
      </c>
    </row>
    <row r="33241" spans="1:6">
      <c r="A33241" t="n">
        <v>264088</v>
      </c>
      <c r="B33241" s="35" t="n">
        <v>16</v>
      </c>
      <c r="C33241" s="7" t="n">
        <v>0</v>
      </c>
    </row>
    <row r="33242" spans="1:6">
      <c r="A33242" t="s">
        <v>4</v>
      </c>
      <c r="B33242" s="4" t="s">
        <v>5</v>
      </c>
      <c r="C33242" s="4" t="s">
        <v>10</v>
      </c>
      <c r="D33242" s="4" t="s">
        <v>72</v>
      </c>
      <c r="E33242" s="4" t="s">
        <v>13</v>
      </c>
      <c r="F33242" s="4" t="s">
        <v>13</v>
      </c>
      <c r="G33242" s="4" t="s">
        <v>72</v>
      </c>
      <c r="H33242" s="4" t="s">
        <v>13</v>
      </c>
      <c r="I33242" s="4" t="s">
        <v>13</v>
      </c>
      <c r="J33242" s="4" t="s">
        <v>72</v>
      </c>
      <c r="K33242" s="4" t="s">
        <v>13</v>
      </c>
      <c r="L33242" s="4" t="s">
        <v>13</v>
      </c>
    </row>
    <row r="33243" spans="1:6">
      <c r="A33243" t="n">
        <v>264091</v>
      </c>
      <c r="B33243" s="52" t="n">
        <v>26</v>
      </c>
      <c r="C33243" s="7" t="n">
        <v>5702</v>
      </c>
      <c r="D33243" s="7" t="s">
        <v>1851</v>
      </c>
      <c r="E33243" s="7" t="n">
        <v>2</v>
      </c>
      <c r="F33243" s="7" t="n">
        <v>3</v>
      </c>
      <c r="G33243" s="7" t="s">
        <v>1852</v>
      </c>
      <c r="H33243" s="7" t="n">
        <v>2</v>
      </c>
      <c r="I33243" s="7" t="n">
        <v>3</v>
      </c>
      <c r="J33243" s="7" t="s">
        <v>1853</v>
      </c>
      <c r="K33243" s="7" t="n">
        <v>2</v>
      </c>
      <c r="L33243" s="7" t="n">
        <v>0</v>
      </c>
    </row>
    <row r="33244" spans="1:6">
      <c r="A33244" t="s">
        <v>4</v>
      </c>
      <c r="B33244" s="4" t="s">
        <v>5</v>
      </c>
    </row>
    <row r="33245" spans="1:6">
      <c r="A33245" t="n">
        <v>264389</v>
      </c>
      <c r="B33245" s="53" t="n">
        <v>28</v>
      </c>
    </row>
    <row r="33246" spans="1:6">
      <c r="A33246" t="s">
        <v>4</v>
      </c>
      <c r="B33246" s="4" t="s">
        <v>5</v>
      </c>
      <c r="C33246" s="4" t="s">
        <v>10</v>
      </c>
      <c r="D33246" s="4" t="s">
        <v>13</v>
      </c>
      <c r="E33246" s="4" t="s">
        <v>13</v>
      </c>
      <c r="F33246" s="4" t="s">
        <v>6</v>
      </c>
    </row>
    <row r="33247" spans="1:6">
      <c r="A33247" t="n">
        <v>264390</v>
      </c>
      <c r="B33247" s="22" t="n">
        <v>20</v>
      </c>
      <c r="C33247" s="7" t="n">
        <v>0</v>
      </c>
      <c r="D33247" s="7" t="n">
        <v>2</v>
      </c>
      <c r="E33247" s="7" t="n">
        <v>10</v>
      </c>
      <c r="F33247" s="7" t="s">
        <v>937</v>
      </c>
    </row>
    <row r="33248" spans="1:6">
      <c r="A33248" t="s">
        <v>4</v>
      </c>
      <c r="B33248" s="4" t="s">
        <v>5</v>
      </c>
      <c r="C33248" s="4" t="s">
        <v>13</v>
      </c>
      <c r="D33248" s="4" t="s">
        <v>10</v>
      </c>
      <c r="E33248" s="4" t="s">
        <v>6</v>
      </c>
    </row>
    <row r="33249" spans="1:12">
      <c r="A33249" t="n">
        <v>264411</v>
      </c>
      <c r="B33249" s="40" t="n">
        <v>51</v>
      </c>
      <c r="C33249" s="7" t="n">
        <v>4</v>
      </c>
      <c r="D33249" s="7" t="n">
        <v>0</v>
      </c>
      <c r="E33249" s="7" t="s">
        <v>219</v>
      </c>
    </row>
    <row r="33250" spans="1:12">
      <c r="A33250" t="s">
        <v>4</v>
      </c>
      <c r="B33250" s="4" t="s">
        <v>5</v>
      </c>
      <c r="C33250" s="4" t="s">
        <v>10</v>
      </c>
    </row>
    <row r="33251" spans="1:12">
      <c r="A33251" t="n">
        <v>264425</v>
      </c>
      <c r="B33251" s="35" t="n">
        <v>16</v>
      </c>
      <c r="C33251" s="7" t="n">
        <v>0</v>
      </c>
    </row>
    <row r="33252" spans="1:12">
      <c r="A33252" t="s">
        <v>4</v>
      </c>
      <c r="B33252" s="4" t="s">
        <v>5</v>
      </c>
      <c r="C33252" s="4" t="s">
        <v>10</v>
      </c>
      <c r="D33252" s="4" t="s">
        <v>72</v>
      </c>
      <c r="E33252" s="4" t="s">
        <v>13</v>
      </c>
      <c r="F33252" s="4" t="s">
        <v>13</v>
      </c>
      <c r="G33252" s="4" t="s">
        <v>72</v>
      </c>
      <c r="H33252" s="4" t="s">
        <v>13</v>
      </c>
      <c r="I33252" s="4" t="s">
        <v>13</v>
      </c>
    </row>
    <row r="33253" spans="1:12">
      <c r="A33253" t="n">
        <v>264428</v>
      </c>
      <c r="B33253" s="52" t="n">
        <v>26</v>
      </c>
      <c r="C33253" s="7" t="n">
        <v>0</v>
      </c>
      <c r="D33253" s="7" t="s">
        <v>1854</v>
      </c>
      <c r="E33253" s="7" t="n">
        <v>2</v>
      </c>
      <c r="F33253" s="7" t="n">
        <v>3</v>
      </c>
      <c r="G33253" s="7" t="s">
        <v>1855</v>
      </c>
      <c r="H33253" s="7" t="n">
        <v>2</v>
      </c>
      <c r="I33253" s="7" t="n">
        <v>0</v>
      </c>
    </row>
    <row r="33254" spans="1:12">
      <c r="A33254" t="s">
        <v>4</v>
      </c>
      <c r="B33254" s="4" t="s">
        <v>5</v>
      </c>
    </row>
    <row r="33255" spans="1:12">
      <c r="A33255" t="n">
        <v>264611</v>
      </c>
      <c r="B33255" s="53" t="n">
        <v>28</v>
      </c>
    </row>
    <row r="33256" spans="1:12">
      <c r="A33256" t="s">
        <v>4</v>
      </c>
      <c r="B33256" s="4" t="s">
        <v>5</v>
      </c>
      <c r="C33256" s="4" t="s">
        <v>13</v>
      </c>
      <c r="D33256" s="4" t="s">
        <v>10</v>
      </c>
      <c r="E33256" s="4" t="s">
        <v>6</v>
      </c>
    </row>
    <row r="33257" spans="1:12">
      <c r="A33257" t="n">
        <v>264612</v>
      </c>
      <c r="B33257" s="40" t="n">
        <v>51</v>
      </c>
      <c r="C33257" s="7" t="n">
        <v>4</v>
      </c>
      <c r="D33257" s="7" t="n">
        <v>5702</v>
      </c>
      <c r="E33257" s="7" t="s">
        <v>710</v>
      </c>
    </row>
    <row r="33258" spans="1:12">
      <c r="A33258" t="s">
        <v>4</v>
      </c>
      <c r="B33258" s="4" t="s">
        <v>5</v>
      </c>
      <c r="C33258" s="4" t="s">
        <v>10</v>
      </c>
    </row>
    <row r="33259" spans="1:12">
      <c r="A33259" t="n">
        <v>264626</v>
      </c>
      <c r="B33259" s="35" t="n">
        <v>16</v>
      </c>
      <c r="C33259" s="7" t="n">
        <v>0</v>
      </c>
    </row>
    <row r="33260" spans="1:12">
      <c r="A33260" t="s">
        <v>4</v>
      </c>
      <c r="B33260" s="4" t="s">
        <v>5</v>
      </c>
      <c r="C33260" s="4" t="s">
        <v>10</v>
      </c>
      <c r="D33260" s="4" t="s">
        <v>72</v>
      </c>
      <c r="E33260" s="4" t="s">
        <v>13</v>
      </c>
      <c r="F33260" s="4" t="s">
        <v>13</v>
      </c>
      <c r="G33260" s="4" t="s">
        <v>72</v>
      </c>
      <c r="H33260" s="4" t="s">
        <v>13</v>
      </c>
      <c r="I33260" s="4" t="s">
        <v>13</v>
      </c>
    </row>
    <row r="33261" spans="1:12">
      <c r="A33261" t="n">
        <v>264629</v>
      </c>
      <c r="B33261" s="52" t="n">
        <v>26</v>
      </c>
      <c r="C33261" s="7" t="n">
        <v>5702</v>
      </c>
      <c r="D33261" s="7" t="s">
        <v>1856</v>
      </c>
      <c r="E33261" s="7" t="n">
        <v>2</v>
      </c>
      <c r="F33261" s="7" t="n">
        <v>3</v>
      </c>
      <c r="G33261" s="7" t="s">
        <v>1857</v>
      </c>
      <c r="H33261" s="7" t="n">
        <v>2</v>
      </c>
      <c r="I33261" s="7" t="n">
        <v>0</v>
      </c>
    </row>
    <row r="33262" spans="1:12">
      <c r="A33262" t="s">
        <v>4</v>
      </c>
      <c r="B33262" s="4" t="s">
        <v>5</v>
      </c>
    </row>
    <row r="33263" spans="1:12">
      <c r="A33263" t="n">
        <v>264752</v>
      </c>
      <c r="B33263" s="53" t="n">
        <v>28</v>
      </c>
    </row>
    <row r="33264" spans="1:12">
      <c r="A33264" t="s">
        <v>4</v>
      </c>
      <c r="B33264" s="4" t="s">
        <v>5</v>
      </c>
      <c r="C33264" s="4" t="s">
        <v>13</v>
      </c>
      <c r="D33264" s="4" t="s">
        <v>10</v>
      </c>
      <c r="E33264" s="4" t="s">
        <v>6</v>
      </c>
    </row>
    <row r="33265" spans="1:9">
      <c r="A33265" t="n">
        <v>264753</v>
      </c>
      <c r="B33265" s="40" t="n">
        <v>51</v>
      </c>
      <c r="C33265" s="7" t="n">
        <v>4</v>
      </c>
      <c r="D33265" s="7" t="n">
        <v>0</v>
      </c>
      <c r="E33265" s="7" t="s">
        <v>815</v>
      </c>
    </row>
    <row r="33266" spans="1:9">
      <c r="A33266" t="s">
        <v>4</v>
      </c>
      <c r="B33266" s="4" t="s">
        <v>5</v>
      </c>
      <c r="C33266" s="4" t="s">
        <v>10</v>
      </c>
    </row>
    <row r="33267" spans="1:9">
      <c r="A33267" t="n">
        <v>264767</v>
      </c>
      <c r="B33267" s="35" t="n">
        <v>16</v>
      </c>
      <c r="C33267" s="7" t="n">
        <v>0</v>
      </c>
    </row>
    <row r="33268" spans="1:9">
      <c r="A33268" t="s">
        <v>4</v>
      </c>
      <c r="B33268" s="4" t="s">
        <v>5</v>
      </c>
      <c r="C33268" s="4" t="s">
        <v>10</v>
      </c>
      <c r="D33268" s="4" t="s">
        <v>72</v>
      </c>
      <c r="E33268" s="4" t="s">
        <v>13</v>
      </c>
      <c r="F33268" s="4" t="s">
        <v>13</v>
      </c>
    </row>
    <row r="33269" spans="1:9">
      <c r="A33269" t="n">
        <v>264770</v>
      </c>
      <c r="B33269" s="52" t="n">
        <v>26</v>
      </c>
      <c r="C33269" s="7" t="n">
        <v>0</v>
      </c>
      <c r="D33269" s="7" t="s">
        <v>1858</v>
      </c>
      <c r="E33269" s="7" t="n">
        <v>2</v>
      </c>
      <c r="F33269" s="7" t="n">
        <v>0</v>
      </c>
    </row>
    <row r="33270" spans="1:9">
      <c r="A33270" t="s">
        <v>4</v>
      </c>
      <c r="B33270" s="4" t="s">
        <v>5</v>
      </c>
    </row>
    <row r="33271" spans="1:9">
      <c r="A33271" t="n">
        <v>264808</v>
      </c>
      <c r="B33271" s="53" t="n">
        <v>28</v>
      </c>
    </row>
    <row r="33272" spans="1:9">
      <c r="A33272" t="s">
        <v>4</v>
      </c>
      <c r="B33272" s="4" t="s">
        <v>5</v>
      </c>
      <c r="C33272" s="4" t="s">
        <v>13</v>
      </c>
      <c r="D33272" s="4" t="s">
        <v>10</v>
      </c>
      <c r="E33272" s="4" t="s">
        <v>6</v>
      </c>
    </row>
    <row r="33273" spans="1:9">
      <c r="A33273" t="n">
        <v>264809</v>
      </c>
      <c r="B33273" s="40" t="n">
        <v>51</v>
      </c>
      <c r="C33273" s="7" t="n">
        <v>4</v>
      </c>
      <c r="D33273" s="7" t="n">
        <v>5702</v>
      </c>
      <c r="E33273" s="7" t="s">
        <v>158</v>
      </c>
    </row>
    <row r="33274" spans="1:9">
      <c r="A33274" t="s">
        <v>4</v>
      </c>
      <c r="B33274" s="4" t="s">
        <v>5</v>
      </c>
      <c r="C33274" s="4" t="s">
        <v>10</v>
      </c>
    </row>
    <row r="33275" spans="1:9">
      <c r="A33275" t="n">
        <v>264822</v>
      </c>
      <c r="B33275" s="35" t="n">
        <v>16</v>
      </c>
      <c r="C33275" s="7" t="n">
        <v>0</v>
      </c>
    </row>
    <row r="33276" spans="1:9">
      <c r="A33276" t="s">
        <v>4</v>
      </c>
      <c r="B33276" s="4" t="s">
        <v>5</v>
      </c>
      <c r="C33276" s="4" t="s">
        <v>10</v>
      </c>
      <c r="D33276" s="4" t="s">
        <v>72</v>
      </c>
      <c r="E33276" s="4" t="s">
        <v>13</v>
      </c>
      <c r="F33276" s="4" t="s">
        <v>13</v>
      </c>
    </row>
    <row r="33277" spans="1:9">
      <c r="A33277" t="n">
        <v>264825</v>
      </c>
      <c r="B33277" s="52" t="n">
        <v>26</v>
      </c>
      <c r="C33277" s="7" t="n">
        <v>5702</v>
      </c>
      <c r="D33277" s="7" t="s">
        <v>1859</v>
      </c>
      <c r="E33277" s="7" t="n">
        <v>2</v>
      </c>
      <c r="F33277" s="7" t="n">
        <v>0</v>
      </c>
    </row>
    <row r="33278" spans="1:9">
      <c r="A33278" t="s">
        <v>4</v>
      </c>
      <c r="B33278" s="4" t="s">
        <v>5</v>
      </c>
    </row>
    <row r="33279" spans="1:9">
      <c r="A33279" t="n">
        <v>264938</v>
      </c>
      <c r="B33279" s="53" t="n">
        <v>28</v>
      </c>
    </row>
    <row r="33280" spans="1:9">
      <c r="A33280" t="s">
        <v>4</v>
      </c>
      <c r="B33280" s="4" t="s">
        <v>5</v>
      </c>
      <c r="C33280" s="4" t="s">
        <v>10</v>
      </c>
      <c r="D33280" s="4" t="s">
        <v>13</v>
      </c>
      <c r="E33280" s="4" t="s">
        <v>13</v>
      </c>
      <c r="F33280" s="4" t="s">
        <v>6</v>
      </c>
    </row>
    <row r="33281" spans="1:6">
      <c r="A33281" t="n">
        <v>264939</v>
      </c>
      <c r="B33281" s="22" t="n">
        <v>20</v>
      </c>
      <c r="C33281" s="7" t="n">
        <v>0</v>
      </c>
      <c r="D33281" s="7" t="n">
        <v>2</v>
      </c>
      <c r="E33281" s="7" t="n">
        <v>10</v>
      </c>
      <c r="F33281" s="7" t="s">
        <v>937</v>
      </c>
    </row>
    <row r="33282" spans="1:6">
      <c r="A33282" t="s">
        <v>4</v>
      </c>
      <c r="B33282" s="4" t="s">
        <v>5</v>
      </c>
      <c r="C33282" s="4" t="s">
        <v>13</v>
      </c>
      <c r="D33282" s="4" t="s">
        <v>10</v>
      </c>
      <c r="E33282" s="4" t="s">
        <v>6</v>
      </c>
    </row>
    <row r="33283" spans="1:6">
      <c r="A33283" t="n">
        <v>264960</v>
      </c>
      <c r="B33283" s="40" t="n">
        <v>51</v>
      </c>
      <c r="C33283" s="7" t="n">
        <v>4</v>
      </c>
      <c r="D33283" s="7" t="n">
        <v>0</v>
      </c>
      <c r="E33283" s="7" t="s">
        <v>443</v>
      </c>
    </row>
    <row r="33284" spans="1:6">
      <c r="A33284" t="s">
        <v>4</v>
      </c>
      <c r="B33284" s="4" t="s">
        <v>5</v>
      </c>
      <c r="C33284" s="4" t="s">
        <v>10</v>
      </c>
    </row>
    <row r="33285" spans="1:6">
      <c r="A33285" t="n">
        <v>264973</v>
      </c>
      <c r="B33285" s="35" t="n">
        <v>16</v>
      </c>
      <c r="C33285" s="7" t="n">
        <v>0</v>
      </c>
    </row>
    <row r="33286" spans="1:6">
      <c r="A33286" t="s">
        <v>4</v>
      </c>
      <c r="B33286" s="4" t="s">
        <v>5</v>
      </c>
      <c r="C33286" s="4" t="s">
        <v>10</v>
      </c>
      <c r="D33286" s="4" t="s">
        <v>72</v>
      </c>
      <c r="E33286" s="4" t="s">
        <v>13</v>
      </c>
      <c r="F33286" s="4" t="s">
        <v>13</v>
      </c>
    </row>
    <row r="33287" spans="1:6">
      <c r="A33287" t="n">
        <v>264976</v>
      </c>
      <c r="B33287" s="52" t="n">
        <v>26</v>
      </c>
      <c r="C33287" s="7" t="n">
        <v>0</v>
      </c>
      <c r="D33287" s="7" t="s">
        <v>1860</v>
      </c>
      <c r="E33287" s="7" t="n">
        <v>2</v>
      </c>
      <c r="F33287" s="7" t="n">
        <v>0</v>
      </c>
    </row>
    <row r="33288" spans="1:6">
      <c r="A33288" t="s">
        <v>4</v>
      </c>
      <c r="B33288" s="4" t="s">
        <v>5</v>
      </c>
    </row>
    <row r="33289" spans="1:6">
      <c r="A33289" t="n">
        <v>265011</v>
      </c>
      <c r="B33289" s="53" t="n">
        <v>28</v>
      </c>
    </row>
    <row r="33290" spans="1:6">
      <c r="A33290" t="s">
        <v>4</v>
      </c>
      <c r="B33290" s="4" t="s">
        <v>5</v>
      </c>
      <c r="C33290" s="4" t="s">
        <v>13</v>
      </c>
      <c r="D33290" s="4" t="s">
        <v>10</v>
      </c>
      <c r="E33290" s="4" t="s">
        <v>22</v>
      </c>
    </row>
    <row r="33291" spans="1:6">
      <c r="A33291" t="n">
        <v>265012</v>
      </c>
      <c r="B33291" s="28" t="n">
        <v>58</v>
      </c>
      <c r="C33291" s="7" t="n">
        <v>0</v>
      </c>
      <c r="D33291" s="7" t="n">
        <v>1000</v>
      </c>
      <c r="E33291" s="7" t="n">
        <v>1</v>
      </c>
    </row>
    <row r="33292" spans="1:6">
      <c r="A33292" t="s">
        <v>4</v>
      </c>
      <c r="B33292" s="4" t="s">
        <v>5</v>
      </c>
      <c r="C33292" s="4" t="s">
        <v>13</v>
      </c>
      <c r="D33292" s="4" t="s">
        <v>10</v>
      </c>
    </row>
    <row r="33293" spans="1:6">
      <c r="A33293" t="n">
        <v>265020</v>
      </c>
      <c r="B33293" s="28" t="n">
        <v>58</v>
      </c>
      <c r="C33293" s="7" t="n">
        <v>255</v>
      </c>
      <c r="D33293" s="7" t="n">
        <v>0</v>
      </c>
    </row>
    <row r="33294" spans="1:6">
      <c r="A33294" t="s">
        <v>4</v>
      </c>
      <c r="B33294" s="4" t="s">
        <v>5</v>
      </c>
      <c r="C33294" s="4" t="s">
        <v>13</v>
      </c>
      <c r="D33294" s="4" t="s">
        <v>10</v>
      </c>
      <c r="E33294" s="4" t="s">
        <v>13</v>
      </c>
    </row>
    <row r="33295" spans="1:6">
      <c r="A33295" t="n">
        <v>265024</v>
      </c>
      <c r="B33295" s="38" t="n">
        <v>36</v>
      </c>
      <c r="C33295" s="7" t="n">
        <v>9</v>
      </c>
      <c r="D33295" s="7" t="n">
        <v>0</v>
      </c>
      <c r="E33295" s="7" t="n">
        <v>0</v>
      </c>
    </row>
    <row r="33296" spans="1:6">
      <c r="A33296" t="s">
        <v>4</v>
      </c>
      <c r="B33296" s="4" t="s">
        <v>5</v>
      </c>
      <c r="C33296" s="4" t="s">
        <v>10</v>
      </c>
    </row>
    <row r="33297" spans="1:6">
      <c r="A33297" t="n">
        <v>265029</v>
      </c>
      <c r="B33297" s="12" t="n">
        <v>12</v>
      </c>
      <c r="C33297" s="7" t="n">
        <v>8776</v>
      </c>
    </row>
    <row r="33298" spans="1:6">
      <c r="A33298" t="s">
        <v>4</v>
      </c>
      <c r="B33298" s="4" t="s">
        <v>5</v>
      </c>
      <c r="C33298" s="4" t="s">
        <v>10</v>
      </c>
      <c r="D33298" s="4" t="s">
        <v>13</v>
      </c>
      <c r="E33298" s="4" t="s">
        <v>10</v>
      </c>
    </row>
    <row r="33299" spans="1:6">
      <c r="A33299" t="n">
        <v>265032</v>
      </c>
      <c r="B33299" s="76" t="n">
        <v>104</v>
      </c>
      <c r="C33299" s="7" t="n">
        <v>8</v>
      </c>
      <c r="D33299" s="7" t="n">
        <v>1</v>
      </c>
      <c r="E33299" s="7" t="n">
        <v>3</v>
      </c>
    </row>
    <row r="33300" spans="1:6">
      <c r="A33300" t="s">
        <v>4</v>
      </c>
      <c r="B33300" s="4" t="s">
        <v>5</v>
      </c>
    </row>
    <row r="33301" spans="1:6">
      <c r="A33301" t="n">
        <v>265038</v>
      </c>
      <c r="B33301" s="5" t="n">
        <v>1</v>
      </c>
    </row>
    <row r="33302" spans="1:6">
      <c r="A33302" t="s">
        <v>4</v>
      </c>
      <c r="B33302" s="4" t="s">
        <v>5</v>
      </c>
      <c r="C33302" s="4" t="s">
        <v>10</v>
      </c>
      <c r="D33302" s="4" t="s">
        <v>22</v>
      </c>
      <c r="E33302" s="4" t="s">
        <v>22</v>
      </c>
      <c r="F33302" s="4" t="s">
        <v>22</v>
      </c>
      <c r="G33302" s="4" t="s">
        <v>22</v>
      </c>
    </row>
    <row r="33303" spans="1:6">
      <c r="A33303" t="n">
        <v>265039</v>
      </c>
      <c r="B33303" s="24" t="n">
        <v>46</v>
      </c>
      <c r="C33303" s="7" t="n">
        <v>61456</v>
      </c>
      <c r="D33303" s="7" t="n">
        <v>-6.63000011444092</v>
      </c>
      <c r="E33303" s="7" t="n">
        <v>0.419999986886978</v>
      </c>
      <c r="F33303" s="7" t="n">
        <v>22.6100006103516</v>
      </c>
      <c r="G33303" s="7" t="n">
        <v>233.5</v>
      </c>
    </row>
    <row r="33304" spans="1:6">
      <c r="A33304" t="s">
        <v>4</v>
      </c>
      <c r="B33304" s="4" t="s">
        <v>5</v>
      </c>
      <c r="C33304" s="4" t="s">
        <v>13</v>
      </c>
      <c r="D33304" s="4" t="s">
        <v>13</v>
      </c>
      <c r="E33304" s="4" t="s">
        <v>22</v>
      </c>
      <c r="F33304" s="4" t="s">
        <v>22</v>
      </c>
      <c r="G33304" s="4" t="s">
        <v>22</v>
      </c>
      <c r="H33304" s="4" t="s">
        <v>10</v>
      </c>
      <c r="I33304" s="4" t="s">
        <v>13</v>
      </c>
    </row>
    <row r="33305" spans="1:6">
      <c r="A33305" t="n">
        <v>265058</v>
      </c>
      <c r="B33305" s="25" t="n">
        <v>45</v>
      </c>
      <c r="C33305" s="7" t="n">
        <v>4</v>
      </c>
      <c r="D33305" s="7" t="n">
        <v>3</v>
      </c>
      <c r="E33305" s="7" t="n">
        <v>5.13000011444092</v>
      </c>
      <c r="F33305" s="7" t="n">
        <v>233.470001220703</v>
      </c>
      <c r="G33305" s="7" t="n">
        <v>0</v>
      </c>
      <c r="H33305" s="7" t="n">
        <v>0</v>
      </c>
      <c r="I33305" s="7" t="n">
        <v>0</v>
      </c>
    </row>
    <row r="33306" spans="1:6">
      <c r="A33306" t="s">
        <v>4</v>
      </c>
      <c r="B33306" s="4" t="s">
        <v>5</v>
      </c>
      <c r="C33306" s="4" t="s">
        <v>13</v>
      </c>
      <c r="D33306" s="4" t="s">
        <v>6</v>
      </c>
    </row>
    <row r="33307" spans="1:6">
      <c r="A33307" t="n">
        <v>265076</v>
      </c>
      <c r="B33307" s="8" t="n">
        <v>2</v>
      </c>
      <c r="C33307" s="7" t="n">
        <v>10</v>
      </c>
      <c r="D33307" s="7" t="s">
        <v>855</v>
      </c>
    </row>
    <row r="33308" spans="1:6">
      <c r="A33308" t="s">
        <v>4</v>
      </c>
      <c r="B33308" s="4" t="s">
        <v>5</v>
      </c>
      <c r="C33308" s="4" t="s">
        <v>10</v>
      </c>
    </row>
    <row r="33309" spans="1:6">
      <c r="A33309" t="n">
        <v>265091</v>
      </c>
      <c r="B33309" s="35" t="n">
        <v>16</v>
      </c>
      <c r="C33309" s="7" t="n">
        <v>0</v>
      </c>
    </row>
    <row r="33310" spans="1:6">
      <c r="A33310" t="s">
        <v>4</v>
      </c>
      <c r="B33310" s="4" t="s">
        <v>5</v>
      </c>
      <c r="C33310" s="4" t="s">
        <v>13</v>
      </c>
      <c r="D33310" s="4" t="s">
        <v>10</v>
      </c>
    </row>
    <row r="33311" spans="1:6">
      <c r="A33311" t="n">
        <v>265094</v>
      </c>
      <c r="B33311" s="28" t="n">
        <v>58</v>
      </c>
      <c r="C33311" s="7" t="n">
        <v>105</v>
      </c>
      <c r="D33311" s="7" t="n">
        <v>300</v>
      </c>
    </row>
    <row r="33312" spans="1:6">
      <c r="A33312" t="s">
        <v>4</v>
      </c>
      <c r="B33312" s="4" t="s">
        <v>5</v>
      </c>
      <c r="C33312" s="4" t="s">
        <v>22</v>
      </c>
      <c r="D33312" s="4" t="s">
        <v>10</v>
      </c>
    </row>
    <row r="33313" spans="1:9">
      <c r="A33313" t="n">
        <v>265098</v>
      </c>
      <c r="B33313" s="51" t="n">
        <v>103</v>
      </c>
      <c r="C33313" s="7" t="n">
        <v>1</v>
      </c>
      <c r="D33313" s="7" t="n">
        <v>300</v>
      </c>
    </row>
    <row r="33314" spans="1:9">
      <c r="A33314" t="s">
        <v>4</v>
      </c>
      <c r="B33314" s="4" t="s">
        <v>5</v>
      </c>
      <c r="C33314" s="4" t="s">
        <v>13</v>
      </c>
      <c r="D33314" s="4" t="s">
        <v>10</v>
      </c>
    </row>
    <row r="33315" spans="1:9">
      <c r="A33315" t="n">
        <v>265105</v>
      </c>
      <c r="B33315" s="67" t="n">
        <v>72</v>
      </c>
      <c r="C33315" s="7" t="n">
        <v>4</v>
      </c>
      <c r="D33315" s="7" t="n">
        <v>0</v>
      </c>
    </row>
    <row r="33316" spans="1:9">
      <c r="A33316" t="s">
        <v>4</v>
      </c>
      <c r="B33316" s="4" t="s">
        <v>5</v>
      </c>
      <c r="C33316" s="4" t="s">
        <v>9</v>
      </c>
    </row>
    <row r="33317" spans="1:9">
      <c r="A33317" t="n">
        <v>265109</v>
      </c>
      <c r="B33317" s="50" t="n">
        <v>15</v>
      </c>
      <c r="C33317" s="7" t="n">
        <v>1073741824</v>
      </c>
    </row>
    <row r="33318" spans="1:9">
      <c r="A33318" t="s">
        <v>4</v>
      </c>
      <c r="B33318" s="4" t="s">
        <v>5</v>
      </c>
      <c r="C33318" s="4" t="s">
        <v>13</v>
      </c>
    </row>
    <row r="33319" spans="1:9">
      <c r="A33319" t="n">
        <v>265114</v>
      </c>
      <c r="B33319" s="37" t="n">
        <v>64</v>
      </c>
      <c r="C33319" s="7" t="n">
        <v>3</v>
      </c>
    </row>
    <row r="33320" spans="1:9">
      <c r="A33320" t="s">
        <v>4</v>
      </c>
      <c r="B33320" s="4" t="s">
        <v>5</v>
      </c>
      <c r="C33320" s="4" t="s">
        <v>13</v>
      </c>
    </row>
    <row r="33321" spans="1:9">
      <c r="A33321" t="n">
        <v>265116</v>
      </c>
      <c r="B33321" s="49" t="n">
        <v>74</v>
      </c>
      <c r="C33321" s="7" t="n">
        <v>67</v>
      </c>
    </row>
    <row r="33322" spans="1:9">
      <c r="A33322" t="s">
        <v>4</v>
      </c>
      <c r="B33322" s="4" t="s">
        <v>5</v>
      </c>
      <c r="C33322" s="4" t="s">
        <v>13</v>
      </c>
      <c r="D33322" s="4" t="s">
        <v>13</v>
      </c>
      <c r="E33322" s="4" t="s">
        <v>10</v>
      </c>
    </row>
    <row r="33323" spans="1:9">
      <c r="A33323" t="n">
        <v>265118</v>
      </c>
      <c r="B33323" s="25" t="n">
        <v>45</v>
      </c>
      <c r="C33323" s="7" t="n">
        <v>8</v>
      </c>
      <c r="D33323" s="7" t="n">
        <v>1</v>
      </c>
      <c r="E33323" s="7" t="n">
        <v>0</v>
      </c>
    </row>
    <row r="33324" spans="1:9">
      <c r="A33324" t="s">
        <v>4</v>
      </c>
      <c r="B33324" s="4" t="s">
        <v>5</v>
      </c>
      <c r="C33324" s="4" t="s">
        <v>10</v>
      </c>
    </row>
    <row r="33325" spans="1:9">
      <c r="A33325" t="n">
        <v>265123</v>
      </c>
      <c r="B33325" s="15" t="n">
        <v>13</v>
      </c>
      <c r="C33325" s="7" t="n">
        <v>6409</v>
      </c>
    </row>
    <row r="33326" spans="1:9">
      <c r="A33326" t="s">
        <v>4</v>
      </c>
      <c r="B33326" s="4" t="s">
        <v>5</v>
      </c>
      <c r="C33326" s="4" t="s">
        <v>10</v>
      </c>
    </row>
    <row r="33327" spans="1:9">
      <c r="A33327" t="n">
        <v>265126</v>
      </c>
      <c r="B33327" s="15" t="n">
        <v>13</v>
      </c>
      <c r="C33327" s="7" t="n">
        <v>6408</v>
      </c>
    </row>
    <row r="33328" spans="1:9">
      <c r="A33328" t="s">
        <v>4</v>
      </c>
      <c r="B33328" s="4" t="s">
        <v>5</v>
      </c>
      <c r="C33328" s="4" t="s">
        <v>10</v>
      </c>
    </row>
    <row r="33329" spans="1:5">
      <c r="A33329" t="n">
        <v>265129</v>
      </c>
      <c r="B33329" s="12" t="n">
        <v>12</v>
      </c>
      <c r="C33329" s="7" t="n">
        <v>6464</v>
      </c>
    </row>
    <row r="33330" spans="1:5">
      <c r="A33330" t="s">
        <v>4</v>
      </c>
      <c r="B33330" s="4" t="s">
        <v>5</v>
      </c>
      <c r="C33330" s="4" t="s">
        <v>10</v>
      </c>
    </row>
    <row r="33331" spans="1:5">
      <c r="A33331" t="n">
        <v>265132</v>
      </c>
      <c r="B33331" s="15" t="n">
        <v>13</v>
      </c>
      <c r="C33331" s="7" t="n">
        <v>6465</v>
      </c>
    </row>
    <row r="33332" spans="1:5">
      <c r="A33332" t="s">
        <v>4</v>
      </c>
      <c r="B33332" s="4" t="s">
        <v>5</v>
      </c>
      <c r="C33332" s="4" t="s">
        <v>10</v>
      </c>
    </row>
    <row r="33333" spans="1:5">
      <c r="A33333" t="n">
        <v>265135</v>
      </c>
      <c r="B33333" s="15" t="n">
        <v>13</v>
      </c>
      <c r="C33333" s="7" t="n">
        <v>6466</v>
      </c>
    </row>
    <row r="33334" spans="1:5">
      <c r="A33334" t="s">
        <v>4</v>
      </c>
      <c r="B33334" s="4" t="s">
        <v>5</v>
      </c>
      <c r="C33334" s="4" t="s">
        <v>10</v>
      </c>
    </row>
    <row r="33335" spans="1:5">
      <c r="A33335" t="n">
        <v>265138</v>
      </c>
      <c r="B33335" s="15" t="n">
        <v>13</v>
      </c>
      <c r="C33335" s="7" t="n">
        <v>6467</v>
      </c>
    </row>
    <row r="33336" spans="1:5">
      <c r="A33336" t="s">
        <v>4</v>
      </c>
      <c r="B33336" s="4" t="s">
        <v>5</v>
      </c>
      <c r="C33336" s="4" t="s">
        <v>10</v>
      </c>
    </row>
    <row r="33337" spans="1:5">
      <c r="A33337" t="n">
        <v>265141</v>
      </c>
      <c r="B33337" s="15" t="n">
        <v>13</v>
      </c>
      <c r="C33337" s="7" t="n">
        <v>6468</v>
      </c>
    </row>
    <row r="33338" spans="1:5">
      <c r="A33338" t="s">
        <v>4</v>
      </c>
      <c r="B33338" s="4" t="s">
        <v>5</v>
      </c>
      <c r="C33338" s="4" t="s">
        <v>10</v>
      </c>
    </row>
    <row r="33339" spans="1:5">
      <c r="A33339" t="n">
        <v>265144</v>
      </c>
      <c r="B33339" s="15" t="n">
        <v>13</v>
      </c>
      <c r="C33339" s="7" t="n">
        <v>6469</v>
      </c>
    </row>
    <row r="33340" spans="1:5">
      <c r="A33340" t="s">
        <v>4</v>
      </c>
      <c r="B33340" s="4" t="s">
        <v>5</v>
      </c>
      <c r="C33340" s="4" t="s">
        <v>10</v>
      </c>
    </row>
    <row r="33341" spans="1:5">
      <c r="A33341" t="n">
        <v>265147</v>
      </c>
      <c r="B33341" s="15" t="n">
        <v>13</v>
      </c>
      <c r="C33341" s="7" t="n">
        <v>6470</v>
      </c>
    </row>
    <row r="33342" spans="1:5">
      <c r="A33342" t="s">
        <v>4</v>
      </c>
      <c r="B33342" s="4" t="s">
        <v>5</v>
      </c>
      <c r="C33342" s="4" t="s">
        <v>10</v>
      </c>
    </row>
    <row r="33343" spans="1:5">
      <c r="A33343" t="n">
        <v>265150</v>
      </c>
      <c r="B33343" s="15" t="n">
        <v>13</v>
      </c>
      <c r="C33343" s="7" t="n">
        <v>6471</v>
      </c>
    </row>
    <row r="33344" spans="1:5">
      <c r="A33344" t="s">
        <v>4</v>
      </c>
      <c r="B33344" s="4" t="s">
        <v>5</v>
      </c>
      <c r="C33344" s="4" t="s">
        <v>13</v>
      </c>
    </row>
    <row r="33345" spans="1:3">
      <c r="A33345" t="n">
        <v>265153</v>
      </c>
      <c r="B33345" s="49" t="n">
        <v>74</v>
      </c>
      <c r="C33345" s="7" t="n">
        <v>18</v>
      </c>
    </row>
    <row r="33346" spans="1:3">
      <c r="A33346" t="s">
        <v>4</v>
      </c>
      <c r="B33346" s="4" t="s">
        <v>5</v>
      </c>
      <c r="C33346" s="4" t="s">
        <v>13</v>
      </c>
    </row>
    <row r="33347" spans="1:3">
      <c r="A33347" t="n">
        <v>265155</v>
      </c>
      <c r="B33347" s="49" t="n">
        <v>74</v>
      </c>
      <c r="C33347" s="7" t="n">
        <v>45</v>
      </c>
    </row>
    <row r="33348" spans="1:3">
      <c r="A33348" t="s">
        <v>4</v>
      </c>
      <c r="B33348" s="4" t="s">
        <v>5</v>
      </c>
      <c r="C33348" s="4" t="s">
        <v>10</v>
      </c>
    </row>
    <row r="33349" spans="1:3">
      <c r="A33349" t="n">
        <v>265157</v>
      </c>
      <c r="B33349" s="35" t="n">
        <v>16</v>
      </c>
      <c r="C33349" s="7" t="n">
        <v>0</v>
      </c>
    </row>
    <row r="33350" spans="1:3">
      <c r="A33350" t="s">
        <v>4</v>
      </c>
      <c r="B33350" s="4" t="s">
        <v>5</v>
      </c>
      <c r="C33350" s="4" t="s">
        <v>13</v>
      </c>
      <c r="D33350" s="4" t="s">
        <v>13</v>
      </c>
      <c r="E33350" s="4" t="s">
        <v>13</v>
      </c>
      <c r="F33350" s="4" t="s">
        <v>13</v>
      </c>
    </row>
    <row r="33351" spans="1:3">
      <c r="A33351" t="n">
        <v>265160</v>
      </c>
      <c r="B33351" s="13" t="n">
        <v>14</v>
      </c>
      <c r="C33351" s="7" t="n">
        <v>0</v>
      </c>
      <c r="D33351" s="7" t="n">
        <v>8</v>
      </c>
      <c r="E33351" s="7" t="n">
        <v>0</v>
      </c>
      <c r="F33351" s="7" t="n">
        <v>0</v>
      </c>
    </row>
    <row r="33352" spans="1:3">
      <c r="A33352" t="s">
        <v>4</v>
      </c>
      <c r="B33352" s="4" t="s">
        <v>5</v>
      </c>
      <c r="C33352" s="4" t="s">
        <v>13</v>
      </c>
      <c r="D33352" s="4" t="s">
        <v>6</v>
      </c>
    </row>
    <row r="33353" spans="1:3">
      <c r="A33353" t="n">
        <v>265165</v>
      </c>
      <c r="B33353" s="8" t="n">
        <v>2</v>
      </c>
      <c r="C33353" s="7" t="n">
        <v>11</v>
      </c>
      <c r="D33353" s="7" t="s">
        <v>24</v>
      </c>
    </row>
    <row r="33354" spans="1:3">
      <c r="A33354" t="s">
        <v>4</v>
      </c>
      <c r="B33354" s="4" t="s">
        <v>5</v>
      </c>
      <c r="C33354" s="4" t="s">
        <v>10</v>
      </c>
    </row>
    <row r="33355" spans="1:3">
      <c r="A33355" t="n">
        <v>265179</v>
      </c>
      <c r="B33355" s="35" t="n">
        <v>16</v>
      </c>
      <c r="C33355" s="7" t="n">
        <v>0</v>
      </c>
    </row>
    <row r="33356" spans="1:3">
      <c r="A33356" t="s">
        <v>4</v>
      </c>
      <c r="B33356" s="4" t="s">
        <v>5</v>
      </c>
      <c r="C33356" s="4" t="s">
        <v>13</v>
      </c>
      <c r="D33356" s="4" t="s">
        <v>6</v>
      </c>
    </row>
    <row r="33357" spans="1:3">
      <c r="A33357" t="n">
        <v>265182</v>
      </c>
      <c r="B33357" s="8" t="n">
        <v>2</v>
      </c>
      <c r="C33357" s="7" t="n">
        <v>11</v>
      </c>
      <c r="D33357" s="7" t="s">
        <v>145</v>
      </c>
    </row>
    <row r="33358" spans="1:3">
      <c r="A33358" t="s">
        <v>4</v>
      </c>
      <c r="B33358" s="4" t="s">
        <v>5</v>
      </c>
      <c r="C33358" s="4" t="s">
        <v>10</v>
      </c>
    </row>
    <row r="33359" spans="1:3">
      <c r="A33359" t="n">
        <v>265191</v>
      </c>
      <c r="B33359" s="35" t="n">
        <v>16</v>
      </c>
      <c r="C33359" s="7" t="n">
        <v>0</v>
      </c>
    </row>
    <row r="33360" spans="1:3">
      <c r="A33360" t="s">
        <v>4</v>
      </c>
      <c r="B33360" s="4" t="s">
        <v>5</v>
      </c>
      <c r="C33360" s="4" t="s">
        <v>9</v>
      </c>
    </row>
    <row r="33361" spans="1:6">
      <c r="A33361" t="n">
        <v>265194</v>
      </c>
      <c r="B33361" s="50" t="n">
        <v>15</v>
      </c>
      <c r="C33361" s="7" t="n">
        <v>2048</v>
      </c>
    </row>
    <row r="33362" spans="1:6">
      <c r="A33362" t="s">
        <v>4</v>
      </c>
      <c r="B33362" s="4" t="s">
        <v>5</v>
      </c>
      <c r="C33362" s="4" t="s">
        <v>13</v>
      </c>
      <c r="D33362" s="4" t="s">
        <v>6</v>
      </c>
    </row>
    <row r="33363" spans="1:6">
      <c r="A33363" t="n">
        <v>265199</v>
      </c>
      <c r="B33363" s="8" t="n">
        <v>2</v>
      </c>
      <c r="C33363" s="7" t="n">
        <v>10</v>
      </c>
      <c r="D33363" s="7" t="s">
        <v>146</v>
      </c>
    </row>
    <row r="33364" spans="1:6">
      <c r="A33364" t="s">
        <v>4</v>
      </c>
      <c r="B33364" s="4" t="s">
        <v>5</v>
      </c>
      <c r="C33364" s="4" t="s">
        <v>10</v>
      </c>
    </row>
    <row r="33365" spans="1:6">
      <c r="A33365" t="n">
        <v>265217</v>
      </c>
      <c r="B33365" s="35" t="n">
        <v>16</v>
      </c>
      <c r="C33365" s="7" t="n">
        <v>0</v>
      </c>
    </row>
    <row r="33366" spans="1:6">
      <c r="A33366" t="s">
        <v>4</v>
      </c>
      <c r="B33366" s="4" t="s">
        <v>5</v>
      </c>
      <c r="C33366" s="4" t="s">
        <v>13</v>
      </c>
      <c r="D33366" s="4" t="s">
        <v>6</v>
      </c>
    </row>
    <row r="33367" spans="1:6">
      <c r="A33367" t="n">
        <v>265220</v>
      </c>
      <c r="B33367" s="8" t="n">
        <v>2</v>
      </c>
      <c r="C33367" s="7" t="n">
        <v>10</v>
      </c>
      <c r="D33367" s="7" t="s">
        <v>147</v>
      </c>
    </row>
    <row r="33368" spans="1:6">
      <c r="A33368" t="s">
        <v>4</v>
      </c>
      <c r="B33368" s="4" t="s">
        <v>5</v>
      </c>
      <c r="C33368" s="4" t="s">
        <v>10</v>
      </c>
    </row>
    <row r="33369" spans="1:6">
      <c r="A33369" t="n">
        <v>265239</v>
      </c>
      <c r="B33369" s="35" t="n">
        <v>16</v>
      </c>
      <c r="C33369" s="7" t="n">
        <v>0</v>
      </c>
    </row>
    <row r="33370" spans="1:6">
      <c r="A33370" t="s">
        <v>4</v>
      </c>
      <c r="B33370" s="4" t="s">
        <v>5</v>
      </c>
      <c r="C33370" s="4" t="s">
        <v>13</v>
      </c>
      <c r="D33370" s="4" t="s">
        <v>10</v>
      </c>
      <c r="E33370" s="4" t="s">
        <v>22</v>
      </c>
    </row>
    <row r="33371" spans="1:6">
      <c r="A33371" t="n">
        <v>265242</v>
      </c>
      <c r="B33371" s="28" t="n">
        <v>58</v>
      </c>
      <c r="C33371" s="7" t="n">
        <v>100</v>
      </c>
      <c r="D33371" s="7" t="n">
        <v>300</v>
      </c>
      <c r="E33371" s="7" t="n">
        <v>1</v>
      </c>
    </row>
    <row r="33372" spans="1:6">
      <c r="A33372" t="s">
        <v>4</v>
      </c>
      <c r="B33372" s="4" t="s">
        <v>5</v>
      </c>
      <c r="C33372" s="4" t="s">
        <v>13</v>
      </c>
      <c r="D33372" s="4" t="s">
        <v>10</v>
      </c>
    </row>
    <row r="33373" spans="1:6">
      <c r="A33373" t="n">
        <v>265250</v>
      </c>
      <c r="B33373" s="28" t="n">
        <v>58</v>
      </c>
      <c r="C33373" s="7" t="n">
        <v>255</v>
      </c>
      <c r="D33373" s="7" t="n">
        <v>0</v>
      </c>
    </row>
    <row r="33374" spans="1:6">
      <c r="A33374" t="s">
        <v>4</v>
      </c>
      <c r="B33374" s="4" t="s">
        <v>5</v>
      </c>
      <c r="C33374" s="4" t="s">
        <v>13</v>
      </c>
    </row>
    <row r="33375" spans="1:6">
      <c r="A33375" t="n">
        <v>265254</v>
      </c>
      <c r="B33375" s="34" t="n">
        <v>23</v>
      </c>
      <c r="C33375" s="7" t="n">
        <v>0</v>
      </c>
    </row>
    <row r="33376" spans="1:6">
      <c r="A33376" t="s">
        <v>4</v>
      </c>
      <c r="B33376" s="4" t="s">
        <v>5</v>
      </c>
    </row>
    <row r="33377" spans="1:5">
      <c r="A33377" t="n">
        <v>265256</v>
      </c>
      <c r="B33377" s="5" t="n">
        <v>1</v>
      </c>
    </row>
    <row r="33378" spans="1:5" s="3" customFormat="1" customHeight="0">
      <c r="A33378" s="3" t="s">
        <v>2</v>
      </c>
      <c r="B33378" s="3" t="s">
        <v>1861</v>
      </c>
    </row>
    <row r="33379" spans="1:5">
      <c r="A33379" t="s">
        <v>4</v>
      </c>
      <c r="B33379" s="4" t="s">
        <v>5</v>
      </c>
      <c r="C33379" s="4" t="s">
        <v>10</v>
      </c>
      <c r="D33379" s="4" t="s">
        <v>22</v>
      </c>
      <c r="E33379" s="4" t="s">
        <v>22</v>
      </c>
      <c r="F33379" s="4" t="s">
        <v>22</v>
      </c>
      <c r="G33379" s="4" t="s">
        <v>10</v>
      </c>
      <c r="H33379" s="4" t="s">
        <v>10</v>
      </c>
    </row>
    <row r="33380" spans="1:5">
      <c r="A33380" t="n">
        <v>265260</v>
      </c>
      <c r="B33380" s="56" t="n">
        <v>60</v>
      </c>
      <c r="C33380" s="7" t="n">
        <v>65534</v>
      </c>
      <c r="D33380" s="7" t="n">
        <v>20</v>
      </c>
      <c r="E33380" s="7" t="n">
        <v>-22</v>
      </c>
      <c r="F33380" s="7" t="n">
        <v>0</v>
      </c>
      <c r="G33380" s="7" t="n">
        <v>400</v>
      </c>
      <c r="H33380" s="7" t="n">
        <v>0</v>
      </c>
    </row>
    <row r="33381" spans="1:5">
      <c r="A33381" t="s">
        <v>4</v>
      </c>
      <c r="B33381" s="4" t="s">
        <v>5</v>
      </c>
      <c r="C33381" s="4" t="s">
        <v>10</v>
      </c>
    </row>
    <row r="33382" spans="1:5">
      <c r="A33382" t="n">
        <v>265279</v>
      </c>
      <c r="B33382" s="35" t="n">
        <v>16</v>
      </c>
      <c r="C33382" s="7" t="n">
        <v>400</v>
      </c>
    </row>
    <row r="33383" spans="1:5">
      <c r="A33383" t="s">
        <v>4</v>
      </c>
      <c r="B33383" s="4" t="s">
        <v>5</v>
      </c>
      <c r="C33383" s="4" t="s">
        <v>10</v>
      </c>
      <c r="D33383" s="4" t="s">
        <v>22</v>
      </c>
      <c r="E33383" s="4" t="s">
        <v>22</v>
      </c>
      <c r="F33383" s="4" t="s">
        <v>22</v>
      </c>
      <c r="G33383" s="4" t="s">
        <v>10</v>
      </c>
      <c r="H33383" s="4" t="s">
        <v>10</v>
      </c>
    </row>
    <row r="33384" spans="1:5">
      <c r="A33384" t="n">
        <v>265282</v>
      </c>
      <c r="B33384" s="56" t="n">
        <v>60</v>
      </c>
      <c r="C33384" s="7" t="n">
        <v>65534</v>
      </c>
      <c r="D33384" s="7" t="n">
        <v>20</v>
      </c>
      <c r="E33384" s="7" t="n">
        <v>-10</v>
      </c>
      <c r="F33384" s="7" t="n">
        <v>0</v>
      </c>
      <c r="G33384" s="7" t="n">
        <v>400</v>
      </c>
      <c r="H33384" s="7" t="n">
        <v>0</v>
      </c>
    </row>
    <row r="33385" spans="1:5">
      <c r="A33385" t="s">
        <v>4</v>
      </c>
      <c r="B33385" s="4" t="s">
        <v>5</v>
      </c>
    </row>
    <row r="33386" spans="1:5">
      <c r="A33386" t="n">
        <v>265301</v>
      </c>
      <c r="B33386" s="5" t="n">
        <v>1</v>
      </c>
    </row>
    <row r="33387" spans="1:5" s="3" customFormat="1" customHeight="0">
      <c r="A33387" s="3" t="s">
        <v>2</v>
      </c>
      <c r="B33387" s="3" t="s">
        <v>1862</v>
      </c>
    </row>
    <row r="33388" spans="1:5">
      <c r="A33388" t="s">
        <v>4</v>
      </c>
      <c r="B33388" s="4" t="s">
        <v>5</v>
      </c>
      <c r="C33388" s="4" t="s">
        <v>13</v>
      </c>
      <c r="D33388" s="4" t="s">
        <v>10</v>
      </c>
      <c r="E33388" s="4" t="s">
        <v>10</v>
      </c>
      <c r="F33388" s="4" t="s">
        <v>9</v>
      </c>
    </row>
    <row r="33389" spans="1:5">
      <c r="A33389" t="n">
        <v>265304</v>
      </c>
      <c r="B33389" s="86" t="n">
        <v>84</v>
      </c>
      <c r="C33389" s="7" t="n">
        <v>0</v>
      </c>
      <c r="D33389" s="7" t="n">
        <v>2</v>
      </c>
      <c r="E33389" s="7" t="n">
        <v>0</v>
      </c>
      <c r="F33389" s="7" t="n">
        <v>1045220557</v>
      </c>
    </row>
    <row r="33390" spans="1:5">
      <c r="A33390" t="s">
        <v>4</v>
      </c>
      <c r="B33390" s="4" t="s">
        <v>5</v>
      </c>
      <c r="C33390" s="4" t="s">
        <v>10</v>
      </c>
    </row>
    <row r="33391" spans="1:5">
      <c r="A33391" t="n">
        <v>265314</v>
      </c>
      <c r="B33391" s="35" t="n">
        <v>16</v>
      </c>
      <c r="C33391" s="7" t="n">
        <v>600</v>
      </c>
    </row>
    <row r="33392" spans="1:5">
      <c r="A33392" t="s">
        <v>4</v>
      </c>
      <c r="B33392" s="4" t="s">
        <v>5</v>
      </c>
      <c r="C33392" s="4" t="s">
        <v>13</v>
      </c>
      <c r="D33392" s="4" t="s">
        <v>10</v>
      </c>
      <c r="E33392" s="4" t="s">
        <v>10</v>
      </c>
      <c r="F33392" s="4" t="s">
        <v>9</v>
      </c>
    </row>
    <row r="33393" spans="1:8">
      <c r="A33393" t="n">
        <v>265317</v>
      </c>
      <c r="B33393" s="86" t="n">
        <v>84</v>
      </c>
      <c r="C33393" s="7" t="n">
        <v>1</v>
      </c>
      <c r="D33393" s="7" t="n">
        <v>0</v>
      </c>
      <c r="E33393" s="7" t="n">
        <v>800</v>
      </c>
      <c r="F33393" s="7" t="n">
        <v>0</v>
      </c>
    </row>
    <row r="33394" spans="1:8">
      <c r="A33394" t="s">
        <v>4</v>
      </c>
      <c r="B33394" s="4" t="s">
        <v>5</v>
      </c>
    </row>
    <row r="33395" spans="1:8">
      <c r="A33395" t="n">
        <v>265327</v>
      </c>
      <c r="B33395" s="5" t="n">
        <v>1</v>
      </c>
    </row>
    <row r="33396" spans="1:8" s="3" customFormat="1" customHeight="0">
      <c r="A33396" s="3" t="s">
        <v>2</v>
      </c>
      <c r="B33396" s="3" t="s">
        <v>1863</v>
      </c>
    </row>
    <row r="33397" spans="1:8">
      <c r="A33397" t="s">
        <v>4</v>
      </c>
      <c r="B33397" s="4" t="s">
        <v>5</v>
      </c>
      <c r="C33397" s="4" t="s">
        <v>13</v>
      </c>
      <c r="D33397" s="4" t="s">
        <v>13</v>
      </c>
      <c r="E33397" s="4" t="s">
        <v>13</v>
      </c>
      <c r="F33397" s="4" t="s">
        <v>13</v>
      </c>
    </row>
    <row r="33398" spans="1:8">
      <c r="A33398" t="n">
        <v>265328</v>
      </c>
      <c r="B33398" s="13" t="n">
        <v>14</v>
      </c>
      <c r="C33398" s="7" t="n">
        <v>2</v>
      </c>
      <c r="D33398" s="7" t="n">
        <v>0</v>
      </c>
      <c r="E33398" s="7" t="n">
        <v>0</v>
      </c>
      <c r="F33398" s="7" t="n">
        <v>0</v>
      </c>
    </row>
    <row r="33399" spans="1:8">
      <c r="A33399" t="s">
        <v>4</v>
      </c>
      <c r="B33399" s="4" t="s">
        <v>5</v>
      </c>
      <c r="C33399" s="4" t="s">
        <v>13</v>
      </c>
      <c r="D33399" s="36" t="s">
        <v>81</v>
      </c>
      <c r="E33399" s="4" t="s">
        <v>5</v>
      </c>
      <c r="F33399" s="4" t="s">
        <v>13</v>
      </c>
      <c r="G33399" s="4" t="s">
        <v>10</v>
      </c>
      <c r="H33399" s="36" t="s">
        <v>82</v>
      </c>
      <c r="I33399" s="4" t="s">
        <v>13</v>
      </c>
      <c r="J33399" s="4" t="s">
        <v>9</v>
      </c>
      <c r="K33399" s="4" t="s">
        <v>13</v>
      </c>
      <c r="L33399" s="4" t="s">
        <v>13</v>
      </c>
      <c r="M33399" s="36" t="s">
        <v>81</v>
      </c>
      <c r="N33399" s="4" t="s">
        <v>5</v>
      </c>
      <c r="O33399" s="4" t="s">
        <v>13</v>
      </c>
      <c r="P33399" s="4" t="s">
        <v>10</v>
      </c>
      <c r="Q33399" s="36" t="s">
        <v>82</v>
      </c>
      <c r="R33399" s="4" t="s">
        <v>13</v>
      </c>
      <c r="S33399" s="4" t="s">
        <v>9</v>
      </c>
      <c r="T33399" s="4" t="s">
        <v>13</v>
      </c>
      <c r="U33399" s="4" t="s">
        <v>13</v>
      </c>
      <c r="V33399" s="4" t="s">
        <v>13</v>
      </c>
      <c r="W33399" s="4" t="s">
        <v>20</v>
      </c>
    </row>
    <row r="33400" spans="1:8">
      <c r="A33400" t="n">
        <v>265333</v>
      </c>
      <c r="B33400" s="10" t="n">
        <v>5</v>
      </c>
      <c r="C33400" s="7" t="n">
        <v>28</v>
      </c>
      <c r="D33400" s="36" t="s">
        <v>3</v>
      </c>
      <c r="E33400" s="9" t="n">
        <v>162</v>
      </c>
      <c r="F33400" s="7" t="n">
        <v>3</v>
      </c>
      <c r="G33400" s="7" t="n">
        <v>28714</v>
      </c>
      <c r="H33400" s="36" t="s">
        <v>3</v>
      </c>
      <c r="I33400" s="7" t="n">
        <v>0</v>
      </c>
      <c r="J33400" s="7" t="n">
        <v>1</v>
      </c>
      <c r="K33400" s="7" t="n">
        <v>2</v>
      </c>
      <c r="L33400" s="7" t="n">
        <v>28</v>
      </c>
      <c r="M33400" s="36" t="s">
        <v>3</v>
      </c>
      <c r="N33400" s="9" t="n">
        <v>162</v>
      </c>
      <c r="O33400" s="7" t="n">
        <v>3</v>
      </c>
      <c r="P33400" s="7" t="n">
        <v>28714</v>
      </c>
      <c r="Q33400" s="36" t="s">
        <v>3</v>
      </c>
      <c r="R33400" s="7" t="n">
        <v>0</v>
      </c>
      <c r="S33400" s="7" t="n">
        <v>2</v>
      </c>
      <c r="T33400" s="7" t="n">
        <v>2</v>
      </c>
      <c r="U33400" s="7" t="n">
        <v>11</v>
      </c>
      <c r="V33400" s="7" t="n">
        <v>1</v>
      </c>
      <c r="W33400" s="11" t="n">
        <f t="normal" ca="1">A33404</f>
        <v>0</v>
      </c>
    </row>
    <row r="33401" spans="1:8">
      <c r="A33401" t="s">
        <v>4</v>
      </c>
      <c r="B33401" s="4" t="s">
        <v>5</v>
      </c>
      <c r="C33401" s="4" t="s">
        <v>13</v>
      </c>
      <c r="D33401" s="4" t="s">
        <v>10</v>
      </c>
      <c r="E33401" s="4" t="s">
        <v>22</v>
      </c>
    </row>
    <row r="33402" spans="1:8">
      <c r="A33402" t="n">
        <v>265362</v>
      </c>
      <c r="B33402" s="28" t="n">
        <v>58</v>
      </c>
      <c r="C33402" s="7" t="n">
        <v>0</v>
      </c>
      <c r="D33402" s="7" t="n">
        <v>0</v>
      </c>
      <c r="E33402" s="7" t="n">
        <v>1</v>
      </c>
    </row>
    <row r="33403" spans="1:8">
      <c r="A33403" t="s">
        <v>4</v>
      </c>
      <c r="B33403" s="4" t="s">
        <v>5</v>
      </c>
      <c r="C33403" s="4" t="s">
        <v>13</v>
      </c>
      <c r="D33403" s="36" t="s">
        <v>81</v>
      </c>
      <c r="E33403" s="4" t="s">
        <v>5</v>
      </c>
      <c r="F33403" s="4" t="s">
        <v>13</v>
      </c>
      <c r="G33403" s="4" t="s">
        <v>10</v>
      </c>
      <c r="H33403" s="36" t="s">
        <v>82</v>
      </c>
      <c r="I33403" s="4" t="s">
        <v>13</v>
      </c>
      <c r="J33403" s="4" t="s">
        <v>9</v>
      </c>
      <c r="K33403" s="4" t="s">
        <v>13</v>
      </c>
      <c r="L33403" s="4" t="s">
        <v>13</v>
      </c>
      <c r="M33403" s="36" t="s">
        <v>81</v>
      </c>
      <c r="N33403" s="4" t="s">
        <v>5</v>
      </c>
      <c r="O33403" s="4" t="s">
        <v>13</v>
      </c>
      <c r="P33403" s="4" t="s">
        <v>10</v>
      </c>
      <c r="Q33403" s="36" t="s">
        <v>82</v>
      </c>
      <c r="R33403" s="4" t="s">
        <v>13</v>
      </c>
      <c r="S33403" s="4" t="s">
        <v>9</v>
      </c>
      <c r="T33403" s="4" t="s">
        <v>13</v>
      </c>
      <c r="U33403" s="4" t="s">
        <v>13</v>
      </c>
      <c r="V33403" s="4" t="s">
        <v>13</v>
      </c>
      <c r="W33403" s="4" t="s">
        <v>20</v>
      </c>
    </row>
    <row r="33404" spans="1:8">
      <c r="A33404" t="n">
        <v>265370</v>
      </c>
      <c r="B33404" s="10" t="n">
        <v>5</v>
      </c>
      <c r="C33404" s="7" t="n">
        <v>28</v>
      </c>
      <c r="D33404" s="36" t="s">
        <v>3</v>
      </c>
      <c r="E33404" s="9" t="n">
        <v>162</v>
      </c>
      <c r="F33404" s="7" t="n">
        <v>3</v>
      </c>
      <c r="G33404" s="7" t="n">
        <v>28714</v>
      </c>
      <c r="H33404" s="36" t="s">
        <v>3</v>
      </c>
      <c r="I33404" s="7" t="n">
        <v>0</v>
      </c>
      <c r="J33404" s="7" t="n">
        <v>1</v>
      </c>
      <c r="K33404" s="7" t="n">
        <v>3</v>
      </c>
      <c r="L33404" s="7" t="n">
        <v>28</v>
      </c>
      <c r="M33404" s="36" t="s">
        <v>3</v>
      </c>
      <c r="N33404" s="9" t="n">
        <v>162</v>
      </c>
      <c r="O33404" s="7" t="n">
        <v>3</v>
      </c>
      <c r="P33404" s="7" t="n">
        <v>28714</v>
      </c>
      <c r="Q33404" s="36" t="s">
        <v>3</v>
      </c>
      <c r="R33404" s="7" t="n">
        <v>0</v>
      </c>
      <c r="S33404" s="7" t="n">
        <v>2</v>
      </c>
      <c r="T33404" s="7" t="n">
        <v>3</v>
      </c>
      <c r="U33404" s="7" t="n">
        <v>9</v>
      </c>
      <c r="V33404" s="7" t="n">
        <v>1</v>
      </c>
      <c r="W33404" s="11" t="n">
        <f t="normal" ca="1">A33414</f>
        <v>0</v>
      </c>
    </row>
    <row r="33405" spans="1:8">
      <c r="A33405" t="s">
        <v>4</v>
      </c>
      <c r="B33405" s="4" t="s">
        <v>5</v>
      </c>
      <c r="C33405" s="4" t="s">
        <v>13</v>
      </c>
      <c r="D33405" s="36" t="s">
        <v>81</v>
      </c>
      <c r="E33405" s="4" t="s">
        <v>5</v>
      </c>
      <c r="F33405" s="4" t="s">
        <v>10</v>
      </c>
      <c r="G33405" s="4" t="s">
        <v>13</v>
      </c>
      <c r="H33405" s="4" t="s">
        <v>13</v>
      </c>
      <c r="I33405" s="4" t="s">
        <v>6</v>
      </c>
      <c r="J33405" s="36" t="s">
        <v>82</v>
      </c>
      <c r="K33405" s="4" t="s">
        <v>13</v>
      </c>
      <c r="L33405" s="4" t="s">
        <v>13</v>
      </c>
      <c r="M33405" s="36" t="s">
        <v>81</v>
      </c>
      <c r="N33405" s="4" t="s">
        <v>5</v>
      </c>
      <c r="O33405" s="4" t="s">
        <v>13</v>
      </c>
      <c r="P33405" s="36" t="s">
        <v>82</v>
      </c>
      <c r="Q33405" s="4" t="s">
        <v>13</v>
      </c>
      <c r="R33405" s="4" t="s">
        <v>9</v>
      </c>
      <c r="S33405" s="4" t="s">
        <v>13</v>
      </c>
      <c r="T33405" s="4" t="s">
        <v>13</v>
      </c>
      <c r="U33405" s="4" t="s">
        <v>13</v>
      </c>
      <c r="V33405" s="36" t="s">
        <v>81</v>
      </c>
      <c r="W33405" s="4" t="s">
        <v>5</v>
      </c>
      <c r="X33405" s="4" t="s">
        <v>13</v>
      </c>
      <c r="Y33405" s="36" t="s">
        <v>82</v>
      </c>
      <c r="Z33405" s="4" t="s">
        <v>13</v>
      </c>
      <c r="AA33405" s="4" t="s">
        <v>9</v>
      </c>
      <c r="AB33405" s="4" t="s">
        <v>13</v>
      </c>
      <c r="AC33405" s="4" t="s">
        <v>13</v>
      </c>
      <c r="AD33405" s="4" t="s">
        <v>13</v>
      </c>
      <c r="AE33405" s="4" t="s">
        <v>20</v>
      </c>
    </row>
    <row r="33406" spans="1:8">
      <c r="A33406" t="n">
        <v>265399</v>
      </c>
      <c r="B33406" s="10" t="n">
        <v>5</v>
      </c>
      <c r="C33406" s="7" t="n">
        <v>28</v>
      </c>
      <c r="D33406" s="36" t="s">
        <v>3</v>
      </c>
      <c r="E33406" s="64" t="n">
        <v>47</v>
      </c>
      <c r="F33406" s="7" t="n">
        <v>61456</v>
      </c>
      <c r="G33406" s="7" t="n">
        <v>2</v>
      </c>
      <c r="H33406" s="7" t="n">
        <v>0</v>
      </c>
      <c r="I33406" s="7" t="s">
        <v>785</v>
      </c>
      <c r="J33406" s="36" t="s">
        <v>3</v>
      </c>
      <c r="K33406" s="7" t="n">
        <v>8</v>
      </c>
      <c r="L33406" s="7" t="n">
        <v>28</v>
      </c>
      <c r="M33406" s="36" t="s">
        <v>3</v>
      </c>
      <c r="N33406" s="49" t="n">
        <v>74</v>
      </c>
      <c r="O33406" s="7" t="n">
        <v>65</v>
      </c>
      <c r="P33406" s="36" t="s">
        <v>3</v>
      </c>
      <c r="Q33406" s="7" t="n">
        <v>0</v>
      </c>
      <c r="R33406" s="7" t="n">
        <v>1</v>
      </c>
      <c r="S33406" s="7" t="n">
        <v>3</v>
      </c>
      <c r="T33406" s="7" t="n">
        <v>9</v>
      </c>
      <c r="U33406" s="7" t="n">
        <v>28</v>
      </c>
      <c r="V33406" s="36" t="s">
        <v>3</v>
      </c>
      <c r="W33406" s="49" t="n">
        <v>74</v>
      </c>
      <c r="X33406" s="7" t="n">
        <v>65</v>
      </c>
      <c r="Y33406" s="36" t="s">
        <v>3</v>
      </c>
      <c r="Z33406" s="7" t="n">
        <v>0</v>
      </c>
      <c r="AA33406" s="7" t="n">
        <v>2</v>
      </c>
      <c r="AB33406" s="7" t="n">
        <v>3</v>
      </c>
      <c r="AC33406" s="7" t="n">
        <v>9</v>
      </c>
      <c r="AD33406" s="7" t="n">
        <v>1</v>
      </c>
      <c r="AE33406" s="11" t="n">
        <f t="normal" ca="1">A33410</f>
        <v>0</v>
      </c>
    </row>
    <row r="33407" spans="1:8">
      <c r="A33407" t="s">
        <v>4</v>
      </c>
      <c r="B33407" s="4" t="s">
        <v>5</v>
      </c>
      <c r="C33407" s="4" t="s">
        <v>10</v>
      </c>
      <c r="D33407" s="4" t="s">
        <v>13</v>
      </c>
      <c r="E33407" s="4" t="s">
        <v>13</v>
      </c>
      <c r="F33407" s="4" t="s">
        <v>6</v>
      </c>
    </row>
    <row r="33408" spans="1:8">
      <c r="A33408" t="n">
        <v>265447</v>
      </c>
      <c r="B33408" s="64" t="n">
        <v>47</v>
      </c>
      <c r="C33408" s="7" t="n">
        <v>61456</v>
      </c>
      <c r="D33408" s="7" t="n">
        <v>0</v>
      </c>
      <c r="E33408" s="7" t="n">
        <v>0</v>
      </c>
      <c r="F33408" s="7" t="s">
        <v>408</v>
      </c>
    </row>
    <row r="33409" spans="1:31">
      <c r="A33409" t="s">
        <v>4</v>
      </c>
      <c r="B33409" s="4" t="s">
        <v>5</v>
      </c>
      <c r="C33409" s="4" t="s">
        <v>13</v>
      </c>
      <c r="D33409" s="4" t="s">
        <v>10</v>
      </c>
      <c r="E33409" s="4" t="s">
        <v>22</v>
      </c>
    </row>
    <row r="33410" spans="1:31">
      <c r="A33410" t="n">
        <v>265460</v>
      </c>
      <c r="B33410" s="28" t="n">
        <v>58</v>
      </c>
      <c r="C33410" s="7" t="n">
        <v>0</v>
      </c>
      <c r="D33410" s="7" t="n">
        <v>300</v>
      </c>
      <c r="E33410" s="7" t="n">
        <v>1</v>
      </c>
    </row>
    <row r="33411" spans="1:31">
      <c r="A33411" t="s">
        <v>4</v>
      </c>
      <c r="B33411" s="4" t="s">
        <v>5</v>
      </c>
      <c r="C33411" s="4" t="s">
        <v>13</v>
      </c>
      <c r="D33411" s="4" t="s">
        <v>10</v>
      </c>
    </row>
    <row r="33412" spans="1:31">
      <c r="A33412" t="n">
        <v>265468</v>
      </c>
      <c r="B33412" s="28" t="n">
        <v>58</v>
      </c>
      <c r="C33412" s="7" t="n">
        <v>255</v>
      </c>
      <c r="D33412" s="7" t="n">
        <v>0</v>
      </c>
    </row>
    <row r="33413" spans="1:31">
      <c r="A33413" t="s">
        <v>4</v>
      </c>
      <c r="B33413" s="4" t="s">
        <v>5</v>
      </c>
      <c r="C33413" s="4" t="s">
        <v>13</v>
      </c>
      <c r="D33413" s="4" t="s">
        <v>13</v>
      </c>
      <c r="E33413" s="4" t="s">
        <v>13</v>
      </c>
      <c r="F33413" s="4" t="s">
        <v>13</v>
      </c>
    </row>
    <row r="33414" spans="1:31">
      <c r="A33414" t="n">
        <v>265472</v>
      </c>
      <c r="B33414" s="13" t="n">
        <v>14</v>
      </c>
      <c r="C33414" s="7" t="n">
        <v>0</v>
      </c>
      <c r="D33414" s="7" t="n">
        <v>0</v>
      </c>
      <c r="E33414" s="7" t="n">
        <v>0</v>
      </c>
      <c r="F33414" s="7" t="n">
        <v>64</v>
      </c>
    </row>
    <row r="33415" spans="1:31">
      <c r="A33415" t="s">
        <v>4</v>
      </c>
      <c r="B33415" s="4" t="s">
        <v>5</v>
      </c>
      <c r="C33415" s="4" t="s">
        <v>13</v>
      </c>
      <c r="D33415" s="4" t="s">
        <v>10</v>
      </c>
    </row>
    <row r="33416" spans="1:31">
      <c r="A33416" t="n">
        <v>265477</v>
      </c>
      <c r="B33416" s="27" t="n">
        <v>22</v>
      </c>
      <c r="C33416" s="7" t="n">
        <v>0</v>
      </c>
      <c r="D33416" s="7" t="n">
        <v>28714</v>
      </c>
    </row>
    <row r="33417" spans="1:31">
      <c r="A33417" t="s">
        <v>4</v>
      </c>
      <c r="B33417" s="4" t="s">
        <v>5</v>
      </c>
      <c r="C33417" s="4" t="s">
        <v>13</v>
      </c>
      <c r="D33417" s="4" t="s">
        <v>10</v>
      </c>
    </row>
    <row r="33418" spans="1:31">
      <c r="A33418" t="n">
        <v>265481</v>
      </c>
      <c r="B33418" s="28" t="n">
        <v>58</v>
      </c>
      <c r="C33418" s="7" t="n">
        <v>5</v>
      </c>
      <c r="D33418" s="7" t="n">
        <v>300</v>
      </c>
    </row>
    <row r="33419" spans="1:31">
      <c r="A33419" t="s">
        <v>4</v>
      </c>
      <c r="B33419" s="4" t="s">
        <v>5</v>
      </c>
      <c r="C33419" s="4" t="s">
        <v>22</v>
      </c>
      <c r="D33419" s="4" t="s">
        <v>10</v>
      </c>
    </row>
    <row r="33420" spans="1:31">
      <c r="A33420" t="n">
        <v>265485</v>
      </c>
      <c r="B33420" s="51" t="n">
        <v>103</v>
      </c>
      <c r="C33420" s="7" t="n">
        <v>0</v>
      </c>
      <c r="D33420" s="7" t="n">
        <v>300</v>
      </c>
    </row>
    <row r="33421" spans="1:31">
      <c r="A33421" t="s">
        <v>4</v>
      </c>
      <c r="B33421" s="4" t="s">
        <v>5</v>
      </c>
      <c r="C33421" s="4" t="s">
        <v>13</v>
      </c>
    </row>
    <row r="33422" spans="1:31">
      <c r="A33422" t="n">
        <v>265492</v>
      </c>
      <c r="B33422" s="37" t="n">
        <v>64</v>
      </c>
      <c r="C33422" s="7" t="n">
        <v>7</v>
      </c>
    </row>
    <row r="33423" spans="1:31">
      <c r="A33423" t="s">
        <v>4</v>
      </c>
      <c r="B33423" s="4" t="s">
        <v>5</v>
      </c>
      <c r="C33423" s="4" t="s">
        <v>13</v>
      </c>
      <c r="D33423" s="4" t="s">
        <v>10</v>
      </c>
    </row>
    <row r="33424" spans="1:31">
      <c r="A33424" t="n">
        <v>265494</v>
      </c>
      <c r="B33424" s="67" t="n">
        <v>72</v>
      </c>
      <c r="C33424" s="7" t="n">
        <v>5</v>
      </c>
      <c r="D33424" s="7" t="n">
        <v>0</v>
      </c>
    </row>
    <row r="33425" spans="1:6">
      <c r="A33425" t="s">
        <v>4</v>
      </c>
      <c r="B33425" s="4" t="s">
        <v>5</v>
      </c>
      <c r="C33425" s="4" t="s">
        <v>13</v>
      </c>
      <c r="D33425" s="36" t="s">
        <v>81</v>
      </c>
      <c r="E33425" s="4" t="s">
        <v>5</v>
      </c>
      <c r="F33425" s="4" t="s">
        <v>13</v>
      </c>
      <c r="G33425" s="4" t="s">
        <v>10</v>
      </c>
      <c r="H33425" s="36" t="s">
        <v>82</v>
      </c>
      <c r="I33425" s="4" t="s">
        <v>13</v>
      </c>
      <c r="J33425" s="4" t="s">
        <v>9</v>
      </c>
      <c r="K33425" s="4" t="s">
        <v>13</v>
      </c>
      <c r="L33425" s="4" t="s">
        <v>13</v>
      </c>
      <c r="M33425" s="4" t="s">
        <v>20</v>
      </c>
    </row>
    <row r="33426" spans="1:6">
      <c r="A33426" t="n">
        <v>265498</v>
      </c>
      <c r="B33426" s="10" t="n">
        <v>5</v>
      </c>
      <c r="C33426" s="7" t="n">
        <v>28</v>
      </c>
      <c r="D33426" s="36" t="s">
        <v>3</v>
      </c>
      <c r="E33426" s="9" t="n">
        <v>162</v>
      </c>
      <c r="F33426" s="7" t="n">
        <v>4</v>
      </c>
      <c r="G33426" s="7" t="n">
        <v>28714</v>
      </c>
      <c r="H33426" s="36" t="s">
        <v>3</v>
      </c>
      <c r="I33426" s="7" t="n">
        <v>0</v>
      </c>
      <c r="J33426" s="7" t="n">
        <v>1</v>
      </c>
      <c r="K33426" s="7" t="n">
        <v>2</v>
      </c>
      <c r="L33426" s="7" t="n">
        <v>1</v>
      </c>
      <c r="M33426" s="11" t="n">
        <f t="normal" ca="1">A33432</f>
        <v>0</v>
      </c>
    </row>
    <row r="33427" spans="1:6">
      <c r="A33427" t="s">
        <v>4</v>
      </c>
      <c r="B33427" s="4" t="s">
        <v>5</v>
      </c>
      <c r="C33427" s="4" t="s">
        <v>13</v>
      </c>
      <c r="D33427" s="4" t="s">
        <v>6</v>
      </c>
    </row>
    <row r="33428" spans="1:6">
      <c r="A33428" t="n">
        <v>265515</v>
      </c>
      <c r="B33428" s="8" t="n">
        <v>2</v>
      </c>
      <c r="C33428" s="7" t="n">
        <v>10</v>
      </c>
      <c r="D33428" s="7" t="s">
        <v>786</v>
      </c>
    </row>
    <row r="33429" spans="1:6">
      <c r="A33429" t="s">
        <v>4</v>
      </c>
      <c r="B33429" s="4" t="s">
        <v>5</v>
      </c>
      <c r="C33429" s="4" t="s">
        <v>10</v>
      </c>
    </row>
    <row r="33430" spans="1:6">
      <c r="A33430" t="n">
        <v>265532</v>
      </c>
      <c r="B33430" s="35" t="n">
        <v>16</v>
      </c>
      <c r="C33430" s="7" t="n">
        <v>0</v>
      </c>
    </row>
    <row r="33431" spans="1:6">
      <c r="A33431" t="s">
        <v>4</v>
      </c>
      <c r="B33431" s="4" t="s">
        <v>5</v>
      </c>
      <c r="C33431" s="4" t="s">
        <v>10</v>
      </c>
      <c r="D33431" s="4" t="s">
        <v>9</v>
      </c>
    </row>
    <row r="33432" spans="1:6">
      <c r="A33432" t="n">
        <v>265535</v>
      </c>
      <c r="B33432" s="41" t="n">
        <v>43</v>
      </c>
      <c r="C33432" s="7" t="n">
        <v>61456</v>
      </c>
      <c r="D33432" s="7" t="n">
        <v>1</v>
      </c>
    </row>
    <row r="33433" spans="1:6">
      <c r="A33433" t="s">
        <v>4</v>
      </c>
      <c r="B33433" s="4" t="s">
        <v>5</v>
      </c>
      <c r="C33433" s="4" t="s">
        <v>10</v>
      </c>
      <c r="D33433" s="4" t="s">
        <v>6</v>
      </c>
      <c r="E33433" s="4" t="s">
        <v>6</v>
      </c>
      <c r="F33433" s="4" t="s">
        <v>6</v>
      </c>
      <c r="G33433" s="4" t="s">
        <v>13</v>
      </c>
      <c r="H33433" s="4" t="s">
        <v>9</v>
      </c>
      <c r="I33433" s="4" t="s">
        <v>22</v>
      </c>
      <c r="J33433" s="4" t="s">
        <v>22</v>
      </c>
      <c r="K33433" s="4" t="s">
        <v>22</v>
      </c>
      <c r="L33433" s="4" t="s">
        <v>22</v>
      </c>
      <c r="M33433" s="4" t="s">
        <v>22</v>
      </c>
      <c r="N33433" s="4" t="s">
        <v>22</v>
      </c>
      <c r="O33433" s="4" t="s">
        <v>22</v>
      </c>
      <c r="P33433" s="4" t="s">
        <v>6</v>
      </c>
      <c r="Q33433" s="4" t="s">
        <v>6</v>
      </c>
      <c r="R33433" s="4" t="s">
        <v>9</v>
      </c>
      <c r="S33433" s="4" t="s">
        <v>13</v>
      </c>
      <c r="T33433" s="4" t="s">
        <v>9</v>
      </c>
      <c r="U33433" s="4" t="s">
        <v>9</v>
      </c>
      <c r="V33433" s="4" t="s">
        <v>10</v>
      </c>
    </row>
    <row r="33434" spans="1:6">
      <c r="A33434" t="n">
        <v>265542</v>
      </c>
      <c r="B33434" s="68" t="n">
        <v>19</v>
      </c>
      <c r="C33434" s="7" t="n">
        <v>5721</v>
      </c>
      <c r="D33434" s="7" t="s">
        <v>791</v>
      </c>
      <c r="E33434" s="7" t="s">
        <v>792</v>
      </c>
      <c r="F33434" s="7" t="s">
        <v>12</v>
      </c>
      <c r="G33434" s="7" t="n">
        <v>0</v>
      </c>
      <c r="H33434" s="7" t="n">
        <v>1</v>
      </c>
      <c r="I33434" s="7" t="n">
        <v>0</v>
      </c>
      <c r="J33434" s="7" t="n">
        <v>0</v>
      </c>
      <c r="K33434" s="7" t="n">
        <v>0</v>
      </c>
      <c r="L33434" s="7" t="n">
        <v>0</v>
      </c>
      <c r="M33434" s="7" t="n">
        <v>1</v>
      </c>
      <c r="N33434" s="7" t="n">
        <v>1.60000002384186</v>
      </c>
      <c r="O33434" s="7" t="n">
        <v>0.0900000035762787</v>
      </c>
      <c r="P33434" s="7" t="s">
        <v>12</v>
      </c>
      <c r="Q33434" s="7" t="s">
        <v>12</v>
      </c>
      <c r="R33434" s="7" t="n">
        <v>-1</v>
      </c>
      <c r="S33434" s="7" t="n">
        <v>0</v>
      </c>
      <c r="T33434" s="7" t="n">
        <v>0</v>
      </c>
      <c r="U33434" s="7" t="n">
        <v>0</v>
      </c>
      <c r="V33434" s="7" t="n">
        <v>0</v>
      </c>
    </row>
    <row r="33435" spans="1:6">
      <c r="A33435" t="s">
        <v>4</v>
      </c>
      <c r="B33435" s="4" t="s">
        <v>5</v>
      </c>
      <c r="C33435" s="4" t="s">
        <v>10</v>
      </c>
      <c r="D33435" s="4" t="s">
        <v>6</v>
      </c>
      <c r="E33435" s="4" t="s">
        <v>6</v>
      </c>
      <c r="F33435" s="4" t="s">
        <v>6</v>
      </c>
      <c r="G33435" s="4" t="s">
        <v>13</v>
      </c>
      <c r="H33435" s="4" t="s">
        <v>9</v>
      </c>
      <c r="I33435" s="4" t="s">
        <v>22</v>
      </c>
      <c r="J33435" s="4" t="s">
        <v>22</v>
      </c>
      <c r="K33435" s="4" t="s">
        <v>22</v>
      </c>
      <c r="L33435" s="4" t="s">
        <v>22</v>
      </c>
      <c r="M33435" s="4" t="s">
        <v>22</v>
      </c>
      <c r="N33435" s="4" t="s">
        <v>22</v>
      </c>
      <c r="O33435" s="4" t="s">
        <v>22</v>
      </c>
      <c r="P33435" s="4" t="s">
        <v>6</v>
      </c>
      <c r="Q33435" s="4" t="s">
        <v>6</v>
      </c>
      <c r="R33435" s="4" t="s">
        <v>9</v>
      </c>
      <c r="S33435" s="4" t="s">
        <v>13</v>
      </c>
      <c r="T33435" s="4" t="s">
        <v>9</v>
      </c>
      <c r="U33435" s="4" t="s">
        <v>9</v>
      </c>
      <c r="V33435" s="4" t="s">
        <v>10</v>
      </c>
    </row>
    <row r="33436" spans="1:6">
      <c r="A33436" t="n">
        <v>265617</v>
      </c>
      <c r="B33436" s="68" t="n">
        <v>19</v>
      </c>
      <c r="C33436" s="7" t="n">
        <v>1001</v>
      </c>
      <c r="D33436" s="7" t="s">
        <v>1864</v>
      </c>
      <c r="E33436" s="7" t="s">
        <v>1865</v>
      </c>
      <c r="F33436" s="7" t="s">
        <v>12</v>
      </c>
      <c r="G33436" s="7" t="n">
        <v>0</v>
      </c>
      <c r="H33436" s="7" t="n">
        <v>0</v>
      </c>
      <c r="I33436" s="7" t="n">
        <v>0</v>
      </c>
      <c r="J33436" s="7" t="n">
        <v>0</v>
      </c>
      <c r="K33436" s="7" t="n">
        <v>0</v>
      </c>
      <c r="L33436" s="7" t="n">
        <v>0</v>
      </c>
      <c r="M33436" s="7" t="n">
        <v>1</v>
      </c>
      <c r="N33436" s="7" t="n">
        <v>1</v>
      </c>
      <c r="O33436" s="7" t="n">
        <v>0.100000001490116</v>
      </c>
      <c r="P33436" s="7" t="s">
        <v>1866</v>
      </c>
      <c r="Q33436" s="7" t="s">
        <v>12</v>
      </c>
      <c r="R33436" s="7" t="n">
        <v>-1</v>
      </c>
      <c r="S33436" s="7" t="n">
        <v>0</v>
      </c>
      <c r="T33436" s="7" t="n">
        <v>0</v>
      </c>
      <c r="U33436" s="7" t="n">
        <v>0</v>
      </c>
      <c r="V33436" s="7" t="n">
        <v>0</v>
      </c>
    </row>
    <row r="33437" spans="1:6">
      <c r="A33437" t="s">
        <v>4</v>
      </c>
      <c r="B33437" s="4" t="s">
        <v>5</v>
      </c>
      <c r="C33437" s="4" t="s">
        <v>10</v>
      </c>
      <c r="D33437" s="4" t="s">
        <v>6</v>
      </c>
      <c r="E33437" s="4" t="s">
        <v>6</v>
      </c>
      <c r="F33437" s="4" t="s">
        <v>6</v>
      </c>
      <c r="G33437" s="4" t="s">
        <v>13</v>
      </c>
      <c r="H33437" s="4" t="s">
        <v>9</v>
      </c>
      <c r="I33437" s="4" t="s">
        <v>22</v>
      </c>
      <c r="J33437" s="4" t="s">
        <v>22</v>
      </c>
      <c r="K33437" s="4" t="s">
        <v>22</v>
      </c>
      <c r="L33437" s="4" t="s">
        <v>22</v>
      </c>
      <c r="M33437" s="4" t="s">
        <v>22</v>
      </c>
      <c r="N33437" s="4" t="s">
        <v>22</v>
      </c>
      <c r="O33437" s="4" t="s">
        <v>22</v>
      </c>
      <c r="P33437" s="4" t="s">
        <v>6</v>
      </c>
      <c r="Q33437" s="4" t="s">
        <v>6</v>
      </c>
      <c r="R33437" s="4" t="s">
        <v>9</v>
      </c>
      <c r="S33437" s="4" t="s">
        <v>13</v>
      </c>
      <c r="T33437" s="4" t="s">
        <v>9</v>
      </c>
      <c r="U33437" s="4" t="s">
        <v>9</v>
      </c>
      <c r="V33437" s="4" t="s">
        <v>10</v>
      </c>
    </row>
    <row r="33438" spans="1:6">
      <c r="A33438" t="n">
        <v>265698</v>
      </c>
      <c r="B33438" s="68" t="n">
        <v>19</v>
      </c>
      <c r="C33438" s="7" t="n">
        <v>1002</v>
      </c>
      <c r="D33438" s="7" t="s">
        <v>1864</v>
      </c>
      <c r="E33438" s="7" t="s">
        <v>1865</v>
      </c>
      <c r="F33438" s="7" t="s">
        <v>12</v>
      </c>
      <c r="G33438" s="7" t="n">
        <v>0</v>
      </c>
      <c r="H33438" s="7" t="n">
        <v>0</v>
      </c>
      <c r="I33438" s="7" t="n">
        <v>0</v>
      </c>
      <c r="J33438" s="7" t="n">
        <v>0</v>
      </c>
      <c r="K33438" s="7" t="n">
        <v>0</v>
      </c>
      <c r="L33438" s="7" t="n">
        <v>0</v>
      </c>
      <c r="M33438" s="7" t="n">
        <v>1</v>
      </c>
      <c r="N33438" s="7" t="n">
        <v>1</v>
      </c>
      <c r="O33438" s="7" t="n">
        <v>0.100000001490116</v>
      </c>
      <c r="P33438" s="7" t="s">
        <v>1866</v>
      </c>
      <c r="Q33438" s="7" t="s">
        <v>12</v>
      </c>
      <c r="R33438" s="7" t="n">
        <v>-1</v>
      </c>
      <c r="S33438" s="7" t="n">
        <v>0</v>
      </c>
      <c r="T33438" s="7" t="n">
        <v>0</v>
      </c>
      <c r="U33438" s="7" t="n">
        <v>0</v>
      </c>
      <c r="V33438" s="7" t="n">
        <v>0</v>
      </c>
    </row>
    <row r="33439" spans="1:6">
      <c r="A33439" t="s">
        <v>4</v>
      </c>
      <c r="B33439" s="4" t="s">
        <v>5</v>
      </c>
      <c r="C33439" s="4" t="s">
        <v>10</v>
      </c>
      <c r="D33439" s="4" t="s">
        <v>13</v>
      </c>
      <c r="E33439" s="4" t="s">
        <v>13</v>
      </c>
      <c r="F33439" s="4" t="s">
        <v>6</v>
      </c>
    </row>
    <row r="33440" spans="1:6">
      <c r="A33440" t="n">
        <v>265779</v>
      </c>
      <c r="B33440" s="22" t="n">
        <v>20</v>
      </c>
      <c r="C33440" s="7" t="n">
        <v>0</v>
      </c>
      <c r="D33440" s="7" t="n">
        <v>3</v>
      </c>
      <c r="E33440" s="7" t="n">
        <v>10</v>
      </c>
      <c r="F33440" s="7" t="s">
        <v>80</v>
      </c>
    </row>
    <row r="33441" spans="1:22">
      <c r="A33441" t="s">
        <v>4</v>
      </c>
      <c r="B33441" s="4" t="s">
        <v>5</v>
      </c>
      <c r="C33441" s="4" t="s">
        <v>10</v>
      </c>
    </row>
    <row r="33442" spans="1:22">
      <c r="A33442" t="n">
        <v>265797</v>
      </c>
      <c r="B33442" s="35" t="n">
        <v>16</v>
      </c>
      <c r="C33442" s="7" t="n">
        <v>0</v>
      </c>
    </row>
    <row r="33443" spans="1:22">
      <c r="A33443" t="s">
        <v>4</v>
      </c>
      <c r="B33443" s="4" t="s">
        <v>5</v>
      </c>
      <c r="C33443" s="4" t="s">
        <v>10</v>
      </c>
      <c r="D33443" s="4" t="s">
        <v>13</v>
      </c>
      <c r="E33443" s="4" t="s">
        <v>13</v>
      </c>
      <c r="F33443" s="4" t="s">
        <v>6</v>
      </c>
    </row>
    <row r="33444" spans="1:22">
      <c r="A33444" t="n">
        <v>265800</v>
      </c>
      <c r="B33444" s="22" t="n">
        <v>20</v>
      </c>
      <c r="C33444" s="7" t="n">
        <v>5721</v>
      </c>
      <c r="D33444" s="7" t="n">
        <v>3</v>
      </c>
      <c r="E33444" s="7" t="n">
        <v>10</v>
      </c>
      <c r="F33444" s="7" t="s">
        <v>80</v>
      </c>
    </row>
    <row r="33445" spans="1:22">
      <c r="A33445" t="s">
        <v>4</v>
      </c>
      <c r="B33445" s="4" t="s">
        <v>5</v>
      </c>
      <c r="C33445" s="4" t="s">
        <v>10</v>
      </c>
    </row>
    <row r="33446" spans="1:22">
      <c r="A33446" t="n">
        <v>265818</v>
      </c>
      <c r="B33446" s="35" t="n">
        <v>16</v>
      </c>
      <c r="C33446" s="7" t="n">
        <v>0</v>
      </c>
    </row>
    <row r="33447" spans="1:22">
      <c r="A33447" t="s">
        <v>4</v>
      </c>
      <c r="B33447" s="4" t="s">
        <v>5</v>
      </c>
      <c r="C33447" s="4" t="s">
        <v>10</v>
      </c>
      <c r="D33447" s="4" t="s">
        <v>13</v>
      </c>
      <c r="E33447" s="4" t="s">
        <v>13</v>
      </c>
      <c r="F33447" s="4" t="s">
        <v>6</v>
      </c>
    </row>
    <row r="33448" spans="1:22">
      <c r="A33448" t="n">
        <v>265821</v>
      </c>
      <c r="B33448" s="22" t="n">
        <v>20</v>
      </c>
      <c r="C33448" s="7" t="n">
        <v>1001</v>
      </c>
      <c r="D33448" s="7" t="n">
        <v>3</v>
      </c>
      <c r="E33448" s="7" t="n">
        <v>10</v>
      </c>
      <c r="F33448" s="7" t="s">
        <v>80</v>
      </c>
    </row>
    <row r="33449" spans="1:22">
      <c r="A33449" t="s">
        <v>4</v>
      </c>
      <c r="B33449" s="4" t="s">
        <v>5</v>
      </c>
      <c r="C33449" s="4" t="s">
        <v>10</v>
      </c>
    </row>
    <row r="33450" spans="1:22">
      <c r="A33450" t="n">
        <v>265839</v>
      </c>
      <c r="B33450" s="35" t="n">
        <v>16</v>
      </c>
      <c r="C33450" s="7" t="n">
        <v>0</v>
      </c>
    </row>
    <row r="33451" spans="1:22">
      <c r="A33451" t="s">
        <v>4</v>
      </c>
      <c r="B33451" s="4" t="s">
        <v>5</v>
      </c>
      <c r="C33451" s="4" t="s">
        <v>10</v>
      </c>
      <c r="D33451" s="4" t="s">
        <v>13</v>
      </c>
      <c r="E33451" s="4" t="s">
        <v>13</v>
      </c>
      <c r="F33451" s="4" t="s">
        <v>6</v>
      </c>
    </row>
    <row r="33452" spans="1:22">
      <c r="A33452" t="n">
        <v>265842</v>
      </c>
      <c r="B33452" s="22" t="n">
        <v>20</v>
      </c>
      <c r="C33452" s="7" t="n">
        <v>1002</v>
      </c>
      <c r="D33452" s="7" t="n">
        <v>3</v>
      </c>
      <c r="E33452" s="7" t="n">
        <v>10</v>
      </c>
      <c r="F33452" s="7" t="s">
        <v>80</v>
      </c>
    </row>
    <row r="33453" spans="1:22">
      <c r="A33453" t="s">
        <v>4</v>
      </c>
      <c r="B33453" s="4" t="s">
        <v>5</v>
      </c>
      <c r="C33453" s="4" t="s">
        <v>10</v>
      </c>
    </row>
    <row r="33454" spans="1:22">
      <c r="A33454" t="n">
        <v>265860</v>
      </c>
      <c r="B33454" s="35" t="n">
        <v>16</v>
      </c>
      <c r="C33454" s="7" t="n">
        <v>0</v>
      </c>
    </row>
    <row r="33455" spans="1:22">
      <c r="A33455" t="s">
        <v>4</v>
      </c>
      <c r="B33455" s="4" t="s">
        <v>5</v>
      </c>
      <c r="C33455" s="4" t="s">
        <v>13</v>
      </c>
      <c r="D33455" s="4" t="s">
        <v>10</v>
      </c>
      <c r="E33455" s="4" t="s">
        <v>13</v>
      </c>
      <c r="F33455" s="4" t="s">
        <v>6</v>
      </c>
      <c r="G33455" s="4" t="s">
        <v>6</v>
      </c>
      <c r="H33455" s="4" t="s">
        <v>6</v>
      </c>
      <c r="I33455" s="4" t="s">
        <v>6</v>
      </c>
      <c r="J33455" s="4" t="s">
        <v>6</v>
      </c>
      <c r="K33455" s="4" t="s">
        <v>6</v>
      </c>
      <c r="L33455" s="4" t="s">
        <v>6</v>
      </c>
      <c r="M33455" s="4" t="s">
        <v>6</v>
      </c>
      <c r="N33455" s="4" t="s">
        <v>6</v>
      </c>
      <c r="O33455" s="4" t="s">
        <v>6</v>
      </c>
      <c r="P33455" s="4" t="s">
        <v>6</v>
      </c>
      <c r="Q33455" s="4" t="s">
        <v>6</v>
      </c>
      <c r="R33455" s="4" t="s">
        <v>6</v>
      </c>
      <c r="S33455" s="4" t="s">
        <v>6</v>
      </c>
      <c r="T33455" s="4" t="s">
        <v>6</v>
      </c>
      <c r="U33455" s="4" t="s">
        <v>6</v>
      </c>
    </row>
    <row r="33456" spans="1:22">
      <c r="A33456" t="n">
        <v>265863</v>
      </c>
      <c r="B33456" s="38" t="n">
        <v>36</v>
      </c>
      <c r="C33456" s="7" t="n">
        <v>8</v>
      </c>
      <c r="D33456" s="7" t="n">
        <v>0</v>
      </c>
      <c r="E33456" s="7" t="n">
        <v>0</v>
      </c>
      <c r="F33456" s="7" t="s">
        <v>864</v>
      </c>
      <c r="G33456" s="7" t="s">
        <v>12</v>
      </c>
      <c r="H33456" s="7" t="s">
        <v>12</v>
      </c>
      <c r="I33456" s="7" t="s">
        <v>12</v>
      </c>
      <c r="J33456" s="7" t="s">
        <v>12</v>
      </c>
      <c r="K33456" s="7" t="s">
        <v>12</v>
      </c>
      <c r="L33456" s="7" t="s">
        <v>12</v>
      </c>
      <c r="M33456" s="7" t="s">
        <v>12</v>
      </c>
      <c r="N33456" s="7" t="s">
        <v>12</v>
      </c>
      <c r="O33456" s="7" t="s">
        <v>12</v>
      </c>
      <c r="P33456" s="7" t="s">
        <v>12</v>
      </c>
      <c r="Q33456" s="7" t="s">
        <v>12</v>
      </c>
      <c r="R33456" s="7" t="s">
        <v>12</v>
      </c>
      <c r="S33456" s="7" t="s">
        <v>12</v>
      </c>
      <c r="T33456" s="7" t="s">
        <v>12</v>
      </c>
      <c r="U33456" s="7" t="s">
        <v>12</v>
      </c>
    </row>
    <row r="33457" spans="1:21">
      <c r="A33457" t="s">
        <v>4</v>
      </c>
      <c r="B33457" s="4" t="s">
        <v>5</v>
      </c>
      <c r="C33457" s="4" t="s">
        <v>10</v>
      </c>
      <c r="D33457" s="4" t="s">
        <v>13</v>
      </c>
      <c r="E33457" s="4" t="s">
        <v>6</v>
      </c>
      <c r="F33457" s="4" t="s">
        <v>22</v>
      </c>
      <c r="G33457" s="4" t="s">
        <v>22</v>
      </c>
      <c r="H33457" s="4" t="s">
        <v>22</v>
      </c>
    </row>
    <row r="33458" spans="1:21">
      <c r="A33458" t="n">
        <v>265898</v>
      </c>
      <c r="B33458" s="39" t="n">
        <v>48</v>
      </c>
      <c r="C33458" s="7" t="n">
        <v>1001</v>
      </c>
      <c r="D33458" s="7" t="n">
        <v>0</v>
      </c>
      <c r="E33458" s="7" t="s">
        <v>1867</v>
      </c>
      <c r="F33458" s="7" t="n">
        <v>0</v>
      </c>
      <c r="G33458" s="7" t="n">
        <v>1</v>
      </c>
      <c r="H33458" s="7" t="n">
        <v>0</v>
      </c>
    </row>
    <row r="33459" spans="1:21">
      <c r="A33459" t="s">
        <v>4</v>
      </c>
      <c r="B33459" s="4" t="s">
        <v>5</v>
      </c>
      <c r="C33459" s="4" t="s">
        <v>10</v>
      </c>
      <c r="D33459" s="4" t="s">
        <v>13</v>
      </c>
      <c r="E33459" s="4" t="s">
        <v>6</v>
      </c>
      <c r="F33459" s="4" t="s">
        <v>22</v>
      </c>
      <c r="G33459" s="4" t="s">
        <v>22</v>
      </c>
      <c r="H33459" s="4" t="s">
        <v>22</v>
      </c>
    </row>
    <row r="33460" spans="1:21">
      <c r="A33460" t="n">
        <v>265923</v>
      </c>
      <c r="B33460" s="39" t="n">
        <v>48</v>
      </c>
      <c r="C33460" s="7" t="n">
        <v>1002</v>
      </c>
      <c r="D33460" s="7" t="n">
        <v>0</v>
      </c>
      <c r="E33460" s="7" t="s">
        <v>1867</v>
      </c>
      <c r="F33460" s="7" t="n">
        <v>0</v>
      </c>
      <c r="G33460" s="7" t="n">
        <v>1</v>
      </c>
      <c r="H33460" s="7" t="n">
        <v>0</v>
      </c>
    </row>
    <row r="33461" spans="1:21">
      <c r="A33461" t="s">
        <v>4</v>
      </c>
      <c r="B33461" s="4" t="s">
        <v>5</v>
      </c>
      <c r="C33461" s="4" t="s">
        <v>10</v>
      </c>
      <c r="D33461" s="4" t="s">
        <v>9</v>
      </c>
    </row>
    <row r="33462" spans="1:21">
      <c r="A33462" t="n">
        <v>265948</v>
      </c>
      <c r="B33462" s="106" t="n">
        <v>98</v>
      </c>
      <c r="C33462" s="7" t="n">
        <v>1001</v>
      </c>
      <c r="D33462" s="7" t="n">
        <v>1056964608</v>
      </c>
    </row>
    <row r="33463" spans="1:21">
      <c r="A33463" t="s">
        <v>4</v>
      </c>
      <c r="B33463" s="4" t="s">
        <v>5</v>
      </c>
      <c r="C33463" s="4" t="s">
        <v>10</v>
      </c>
      <c r="D33463" s="4" t="s">
        <v>9</v>
      </c>
    </row>
    <row r="33464" spans="1:21">
      <c r="A33464" t="n">
        <v>265955</v>
      </c>
      <c r="B33464" s="106" t="n">
        <v>98</v>
      </c>
      <c r="C33464" s="7" t="n">
        <v>1002</v>
      </c>
      <c r="D33464" s="7" t="n">
        <v>1056964608</v>
      </c>
    </row>
    <row r="33465" spans="1:21">
      <c r="A33465" t="s">
        <v>4</v>
      </c>
      <c r="B33465" s="4" t="s">
        <v>5</v>
      </c>
      <c r="C33465" s="4" t="s">
        <v>13</v>
      </c>
    </row>
    <row r="33466" spans="1:21">
      <c r="A33466" t="n">
        <v>265962</v>
      </c>
      <c r="B33466" s="42" t="n">
        <v>116</v>
      </c>
      <c r="C33466" s="7" t="n">
        <v>0</v>
      </c>
    </row>
    <row r="33467" spans="1:21">
      <c r="A33467" t="s">
        <v>4</v>
      </c>
      <c r="B33467" s="4" t="s">
        <v>5</v>
      </c>
      <c r="C33467" s="4" t="s">
        <v>13</v>
      </c>
      <c r="D33467" s="4" t="s">
        <v>10</v>
      </c>
    </row>
    <row r="33468" spans="1:21">
      <c r="A33468" t="n">
        <v>265964</v>
      </c>
      <c r="B33468" s="42" t="n">
        <v>116</v>
      </c>
      <c r="C33468" s="7" t="n">
        <v>2</v>
      </c>
      <c r="D33468" s="7" t="n">
        <v>1</v>
      </c>
    </row>
    <row r="33469" spans="1:21">
      <c r="A33469" t="s">
        <v>4</v>
      </c>
      <c r="B33469" s="4" t="s">
        <v>5</v>
      </c>
      <c r="C33469" s="4" t="s">
        <v>13</v>
      </c>
      <c r="D33469" s="4" t="s">
        <v>9</v>
      </c>
    </row>
    <row r="33470" spans="1:21">
      <c r="A33470" t="n">
        <v>265968</v>
      </c>
      <c r="B33470" s="42" t="n">
        <v>116</v>
      </c>
      <c r="C33470" s="7" t="n">
        <v>5</v>
      </c>
      <c r="D33470" s="7" t="n">
        <v>1106247680</v>
      </c>
    </row>
    <row r="33471" spans="1:21">
      <c r="A33471" t="s">
        <v>4</v>
      </c>
      <c r="B33471" s="4" t="s">
        <v>5</v>
      </c>
      <c r="C33471" s="4" t="s">
        <v>13</v>
      </c>
      <c r="D33471" s="4" t="s">
        <v>10</v>
      </c>
    </row>
    <row r="33472" spans="1:21">
      <c r="A33472" t="n">
        <v>265974</v>
      </c>
      <c r="B33472" s="42" t="n">
        <v>116</v>
      </c>
      <c r="C33472" s="7" t="n">
        <v>6</v>
      </c>
      <c r="D33472" s="7" t="n">
        <v>1</v>
      </c>
    </row>
    <row r="33473" spans="1:8">
      <c r="A33473" t="s">
        <v>4</v>
      </c>
      <c r="B33473" s="4" t="s">
        <v>5</v>
      </c>
      <c r="C33473" s="4" t="s">
        <v>13</v>
      </c>
    </row>
    <row r="33474" spans="1:8">
      <c r="A33474" t="n">
        <v>265978</v>
      </c>
      <c r="B33474" s="49" t="n">
        <v>74</v>
      </c>
      <c r="C33474" s="7" t="n">
        <v>18</v>
      </c>
    </row>
    <row r="33475" spans="1:8">
      <c r="A33475" t="s">
        <v>4</v>
      </c>
      <c r="B33475" s="4" t="s">
        <v>5</v>
      </c>
      <c r="C33475" s="4" t="s">
        <v>10</v>
      </c>
      <c r="D33475" s="4" t="s">
        <v>22</v>
      </c>
      <c r="E33475" s="4" t="s">
        <v>22</v>
      </c>
      <c r="F33475" s="4" t="s">
        <v>22</v>
      </c>
      <c r="G33475" s="4" t="s">
        <v>22</v>
      </c>
    </row>
    <row r="33476" spans="1:8">
      <c r="A33476" t="n">
        <v>265980</v>
      </c>
      <c r="B33476" s="24" t="n">
        <v>46</v>
      </c>
      <c r="C33476" s="7" t="n">
        <v>0</v>
      </c>
      <c r="D33476" s="7" t="n">
        <v>-6.17999982833862</v>
      </c>
      <c r="E33476" s="7" t="n">
        <v>2</v>
      </c>
      <c r="F33476" s="7" t="n">
        <v>-37.1599998474121</v>
      </c>
      <c r="G33476" s="7" t="n">
        <v>265.899993896484</v>
      </c>
    </row>
    <row r="33477" spans="1:8">
      <c r="A33477" t="s">
        <v>4</v>
      </c>
      <c r="B33477" s="4" t="s">
        <v>5</v>
      </c>
      <c r="C33477" s="4" t="s">
        <v>10</v>
      </c>
      <c r="D33477" s="4" t="s">
        <v>22</v>
      </c>
      <c r="E33477" s="4" t="s">
        <v>22</v>
      </c>
      <c r="F33477" s="4" t="s">
        <v>22</v>
      </c>
      <c r="G33477" s="4" t="s">
        <v>22</v>
      </c>
    </row>
    <row r="33478" spans="1:8">
      <c r="A33478" t="n">
        <v>265999</v>
      </c>
      <c r="B33478" s="24" t="n">
        <v>46</v>
      </c>
      <c r="C33478" s="7" t="n">
        <v>5721</v>
      </c>
      <c r="D33478" s="7" t="n">
        <v>-6.40999984741211</v>
      </c>
      <c r="E33478" s="7" t="n">
        <v>1.95000004768372</v>
      </c>
      <c r="F33478" s="7" t="n">
        <v>-36.2400016784668</v>
      </c>
      <c r="G33478" s="7" t="n">
        <v>260.200012207031</v>
      </c>
    </row>
    <row r="33479" spans="1:8">
      <c r="A33479" t="s">
        <v>4</v>
      </c>
      <c r="B33479" s="4" t="s">
        <v>5</v>
      </c>
      <c r="C33479" s="4" t="s">
        <v>10</v>
      </c>
      <c r="D33479" s="4" t="s">
        <v>22</v>
      </c>
      <c r="E33479" s="4" t="s">
        <v>22</v>
      </c>
      <c r="F33479" s="4" t="s">
        <v>22</v>
      </c>
      <c r="G33479" s="4" t="s">
        <v>22</v>
      </c>
    </row>
    <row r="33480" spans="1:8">
      <c r="A33480" t="n">
        <v>266018</v>
      </c>
      <c r="B33480" s="24" t="n">
        <v>46</v>
      </c>
      <c r="C33480" s="7" t="n">
        <v>1001</v>
      </c>
      <c r="D33480" s="7" t="n">
        <v>-11.9300003051758</v>
      </c>
      <c r="E33480" s="7" t="n">
        <v>9</v>
      </c>
      <c r="F33480" s="7" t="n">
        <v>-33.9599990844727</v>
      </c>
      <c r="G33480" s="7" t="n">
        <v>99.6999969482422</v>
      </c>
    </row>
    <row r="33481" spans="1:8">
      <c r="A33481" t="s">
        <v>4</v>
      </c>
      <c r="B33481" s="4" t="s">
        <v>5</v>
      </c>
      <c r="C33481" s="4" t="s">
        <v>10</v>
      </c>
      <c r="D33481" s="4" t="s">
        <v>22</v>
      </c>
      <c r="E33481" s="4" t="s">
        <v>22</v>
      </c>
      <c r="F33481" s="4" t="s">
        <v>22</v>
      </c>
      <c r="G33481" s="4" t="s">
        <v>22</v>
      </c>
    </row>
    <row r="33482" spans="1:8">
      <c r="A33482" t="n">
        <v>266037</v>
      </c>
      <c r="B33482" s="24" t="n">
        <v>46</v>
      </c>
      <c r="C33482" s="7" t="n">
        <v>1002</v>
      </c>
      <c r="D33482" s="7" t="n">
        <v>-11.8800001144409</v>
      </c>
      <c r="E33482" s="7" t="n">
        <v>8.97999954223633</v>
      </c>
      <c r="F33482" s="7" t="n">
        <v>-32.75</v>
      </c>
      <c r="G33482" s="7" t="n">
        <v>104</v>
      </c>
    </row>
    <row r="33483" spans="1:8">
      <c r="A33483" t="s">
        <v>4</v>
      </c>
      <c r="B33483" s="4" t="s">
        <v>5</v>
      </c>
      <c r="C33483" s="4" t="s">
        <v>13</v>
      </c>
      <c r="D33483" s="4" t="s">
        <v>13</v>
      </c>
      <c r="E33483" s="4" t="s">
        <v>22</v>
      </c>
      <c r="F33483" s="4" t="s">
        <v>22</v>
      </c>
      <c r="G33483" s="4" t="s">
        <v>22</v>
      </c>
      <c r="H33483" s="4" t="s">
        <v>10</v>
      </c>
    </row>
    <row r="33484" spans="1:8">
      <c r="A33484" t="n">
        <v>266056</v>
      </c>
      <c r="B33484" s="25" t="n">
        <v>45</v>
      </c>
      <c r="C33484" s="7" t="n">
        <v>2</v>
      </c>
      <c r="D33484" s="7" t="n">
        <v>3</v>
      </c>
      <c r="E33484" s="7" t="n">
        <v>-7.71999979019165</v>
      </c>
      <c r="F33484" s="7" t="n">
        <v>3.9300000667572</v>
      </c>
      <c r="G33484" s="7" t="n">
        <v>-37.1300010681152</v>
      </c>
      <c r="H33484" s="7" t="n">
        <v>0</v>
      </c>
    </row>
    <row r="33485" spans="1:8">
      <c r="A33485" t="s">
        <v>4</v>
      </c>
      <c r="B33485" s="4" t="s">
        <v>5</v>
      </c>
      <c r="C33485" s="4" t="s">
        <v>13</v>
      </c>
      <c r="D33485" s="4" t="s">
        <v>13</v>
      </c>
      <c r="E33485" s="4" t="s">
        <v>22</v>
      </c>
      <c r="F33485" s="4" t="s">
        <v>22</v>
      </c>
      <c r="G33485" s="4" t="s">
        <v>22</v>
      </c>
      <c r="H33485" s="4" t="s">
        <v>10</v>
      </c>
    </row>
    <row r="33486" spans="1:8">
      <c r="A33486" t="n">
        <v>266073</v>
      </c>
      <c r="B33486" s="25" t="n">
        <v>45</v>
      </c>
      <c r="C33486" s="7" t="n">
        <v>2</v>
      </c>
      <c r="D33486" s="7" t="n">
        <v>3</v>
      </c>
      <c r="E33486" s="7" t="n">
        <v>-7.71999979019165</v>
      </c>
      <c r="F33486" s="7" t="n">
        <v>3.30999994277954</v>
      </c>
      <c r="G33486" s="7" t="n">
        <v>-37.1300010681152</v>
      </c>
      <c r="H33486" s="7" t="n">
        <v>2500</v>
      </c>
    </row>
    <row r="33487" spans="1:8">
      <c r="A33487" t="s">
        <v>4</v>
      </c>
      <c r="B33487" s="4" t="s">
        <v>5</v>
      </c>
      <c r="C33487" s="4" t="s">
        <v>13</v>
      </c>
      <c r="D33487" s="4" t="s">
        <v>13</v>
      </c>
      <c r="E33487" s="4" t="s">
        <v>22</v>
      </c>
      <c r="F33487" s="4" t="s">
        <v>22</v>
      </c>
      <c r="G33487" s="4" t="s">
        <v>22</v>
      </c>
      <c r="H33487" s="4" t="s">
        <v>10</v>
      </c>
      <c r="I33487" s="4" t="s">
        <v>13</v>
      </c>
    </row>
    <row r="33488" spans="1:8">
      <c r="A33488" t="n">
        <v>266090</v>
      </c>
      <c r="B33488" s="25" t="n">
        <v>45</v>
      </c>
      <c r="C33488" s="7" t="n">
        <v>4</v>
      </c>
      <c r="D33488" s="7" t="n">
        <v>3</v>
      </c>
      <c r="E33488" s="7" t="n">
        <v>0.850000023841858</v>
      </c>
      <c r="F33488" s="7" t="n">
        <v>70.1100006103516</v>
      </c>
      <c r="G33488" s="7" t="n">
        <v>0</v>
      </c>
      <c r="H33488" s="7" t="n">
        <v>0</v>
      </c>
      <c r="I33488" s="7" t="n">
        <v>0</v>
      </c>
    </row>
    <row r="33489" spans="1:9">
      <c r="A33489" t="s">
        <v>4</v>
      </c>
      <c r="B33489" s="4" t="s">
        <v>5</v>
      </c>
      <c r="C33489" s="4" t="s">
        <v>13</v>
      </c>
      <c r="D33489" s="4" t="s">
        <v>13</v>
      </c>
      <c r="E33489" s="4" t="s">
        <v>22</v>
      </c>
      <c r="F33489" s="4" t="s">
        <v>10</v>
      </c>
    </row>
    <row r="33490" spans="1:9">
      <c r="A33490" t="n">
        <v>266108</v>
      </c>
      <c r="B33490" s="25" t="n">
        <v>45</v>
      </c>
      <c r="C33490" s="7" t="n">
        <v>5</v>
      </c>
      <c r="D33490" s="7" t="n">
        <v>3</v>
      </c>
      <c r="E33490" s="7" t="n">
        <v>3.90000009536743</v>
      </c>
      <c r="F33490" s="7" t="n">
        <v>0</v>
      </c>
    </row>
    <row r="33491" spans="1:9">
      <c r="A33491" t="s">
        <v>4</v>
      </c>
      <c r="B33491" s="4" t="s">
        <v>5</v>
      </c>
      <c r="C33491" s="4" t="s">
        <v>13</v>
      </c>
      <c r="D33491" s="4" t="s">
        <v>13</v>
      </c>
      <c r="E33491" s="4" t="s">
        <v>22</v>
      </c>
      <c r="F33491" s="4" t="s">
        <v>10</v>
      </c>
    </row>
    <row r="33492" spans="1:9">
      <c r="A33492" t="n">
        <v>266117</v>
      </c>
      <c r="B33492" s="25" t="n">
        <v>45</v>
      </c>
      <c r="C33492" s="7" t="n">
        <v>11</v>
      </c>
      <c r="D33492" s="7" t="n">
        <v>3</v>
      </c>
      <c r="E33492" s="7" t="n">
        <v>36.9000015258789</v>
      </c>
      <c r="F33492" s="7" t="n">
        <v>0</v>
      </c>
    </row>
    <row r="33493" spans="1:9">
      <c r="A33493" t="s">
        <v>4</v>
      </c>
      <c r="B33493" s="4" t="s">
        <v>5</v>
      </c>
      <c r="C33493" s="4" t="s">
        <v>13</v>
      </c>
      <c r="D33493" s="4" t="s">
        <v>10</v>
      </c>
      <c r="E33493" s="4" t="s">
        <v>22</v>
      </c>
    </row>
    <row r="33494" spans="1:9">
      <c r="A33494" t="n">
        <v>266126</v>
      </c>
      <c r="B33494" s="28" t="n">
        <v>58</v>
      </c>
      <c r="C33494" s="7" t="n">
        <v>100</v>
      </c>
      <c r="D33494" s="7" t="n">
        <v>1000</v>
      </c>
      <c r="E33494" s="7" t="n">
        <v>1</v>
      </c>
    </row>
    <row r="33495" spans="1:9">
      <c r="A33495" t="s">
        <v>4</v>
      </c>
      <c r="B33495" s="4" t="s">
        <v>5</v>
      </c>
      <c r="C33495" s="4" t="s">
        <v>13</v>
      </c>
      <c r="D33495" s="4" t="s">
        <v>10</v>
      </c>
    </row>
    <row r="33496" spans="1:9">
      <c r="A33496" t="n">
        <v>266134</v>
      </c>
      <c r="B33496" s="28" t="n">
        <v>58</v>
      </c>
      <c r="C33496" s="7" t="n">
        <v>255</v>
      </c>
      <c r="D33496" s="7" t="n">
        <v>0</v>
      </c>
    </row>
    <row r="33497" spans="1:9">
      <c r="A33497" t="s">
        <v>4</v>
      </c>
      <c r="B33497" s="4" t="s">
        <v>5</v>
      </c>
      <c r="C33497" s="4" t="s">
        <v>13</v>
      </c>
      <c r="D33497" s="4" t="s">
        <v>10</v>
      </c>
    </row>
    <row r="33498" spans="1:9">
      <c r="A33498" t="n">
        <v>266138</v>
      </c>
      <c r="B33498" s="25" t="n">
        <v>45</v>
      </c>
      <c r="C33498" s="7" t="n">
        <v>7</v>
      </c>
      <c r="D33498" s="7" t="n">
        <v>255</v>
      </c>
    </row>
    <row r="33499" spans="1:9">
      <c r="A33499" t="s">
        <v>4</v>
      </c>
      <c r="B33499" s="4" t="s">
        <v>5</v>
      </c>
      <c r="C33499" s="4" t="s">
        <v>10</v>
      </c>
      <c r="D33499" s="4" t="s">
        <v>13</v>
      </c>
      <c r="E33499" s="4" t="s">
        <v>13</v>
      </c>
      <c r="F33499" s="4" t="s">
        <v>6</v>
      </c>
    </row>
    <row r="33500" spans="1:9">
      <c r="A33500" t="n">
        <v>266142</v>
      </c>
      <c r="B33500" s="22" t="n">
        <v>20</v>
      </c>
      <c r="C33500" s="7" t="n">
        <v>0</v>
      </c>
      <c r="D33500" s="7" t="n">
        <v>2</v>
      </c>
      <c r="E33500" s="7" t="n">
        <v>10</v>
      </c>
      <c r="F33500" s="7" t="s">
        <v>1422</v>
      </c>
    </row>
    <row r="33501" spans="1:9">
      <c r="A33501" t="s">
        <v>4</v>
      </c>
      <c r="B33501" s="4" t="s">
        <v>5</v>
      </c>
      <c r="C33501" s="4" t="s">
        <v>13</v>
      </c>
      <c r="D33501" s="4" t="s">
        <v>10</v>
      </c>
      <c r="E33501" s="4" t="s">
        <v>6</v>
      </c>
    </row>
    <row r="33502" spans="1:9">
      <c r="A33502" t="n">
        <v>266162</v>
      </c>
      <c r="B33502" s="40" t="n">
        <v>51</v>
      </c>
      <c r="C33502" s="7" t="n">
        <v>4</v>
      </c>
      <c r="D33502" s="7" t="n">
        <v>0</v>
      </c>
      <c r="E33502" s="7" t="s">
        <v>899</v>
      </c>
    </row>
    <row r="33503" spans="1:9">
      <c r="A33503" t="s">
        <v>4</v>
      </c>
      <c r="B33503" s="4" t="s">
        <v>5</v>
      </c>
      <c r="C33503" s="4" t="s">
        <v>10</v>
      </c>
    </row>
    <row r="33504" spans="1:9">
      <c r="A33504" t="n">
        <v>266176</v>
      </c>
      <c r="B33504" s="35" t="n">
        <v>16</v>
      </c>
      <c r="C33504" s="7" t="n">
        <v>0</v>
      </c>
    </row>
    <row r="33505" spans="1:6">
      <c r="A33505" t="s">
        <v>4</v>
      </c>
      <c r="B33505" s="4" t="s">
        <v>5</v>
      </c>
      <c r="C33505" s="4" t="s">
        <v>10</v>
      </c>
      <c r="D33505" s="4" t="s">
        <v>72</v>
      </c>
      <c r="E33505" s="4" t="s">
        <v>13</v>
      </c>
      <c r="F33505" s="4" t="s">
        <v>13</v>
      </c>
      <c r="G33505" s="4" t="s">
        <v>72</v>
      </c>
      <c r="H33505" s="4" t="s">
        <v>13</v>
      </c>
      <c r="I33505" s="4" t="s">
        <v>13</v>
      </c>
    </row>
    <row r="33506" spans="1:6">
      <c r="A33506" t="n">
        <v>266179</v>
      </c>
      <c r="B33506" s="52" t="n">
        <v>26</v>
      </c>
      <c r="C33506" s="7" t="n">
        <v>0</v>
      </c>
      <c r="D33506" s="7" t="s">
        <v>1868</v>
      </c>
      <c r="E33506" s="7" t="n">
        <v>2</v>
      </c>
      <c r="F33506" s="7" t="n">
        <v>3</v>
      </c>
      <c r="G33506" s="7" t="s">
        <v>1869</v>
      </c>
      <c r="H33506" s="7" t="n">
        <v>2</v>
      </c>
      <c r="I33506" s="7" t="n">
        <v>0</v>
      </c>
    </row>
    <row r="33507" spans="1:6">
      <c r="A33507" t="s">
        <v>4</v>
      </c>
      <c r="B33507" s="4" t="s">
        <v>5</v>
      </c>
    </row>
    <row r="33508" spans="1:6">
      <c r="A33508" t="n">
        <v>266260</v>
      </c>
      <c r="B33508" s="53" t="n">
        <v>28</v>
      </c>
    </row>
    <row r="33509" spans="1:6">
      <c r="A33509" t="s">
        <v>4</v>
      </c>
      <c r="B33509" s="4" t="s">
        <v>5</v>
      </c>
      <c r="C33509" s="4" t="s">
        <v>10</v>
      </c>
    </row>
    <row r="33510" spans="1:6">
      <c r="A33510" t="n">
        <v>266261</v>
      </c>
      <c r="B33510" s="35" t="n">
        <v>16</v>
      </c>
      <c r="C33510" s="7" t="n">
        <v>300</v>
      </c>
    </row>
    <row r="33511" spans="1:6">
      <c r="A33511" t="s">
        <v>4</v>
      </c>
      <c r="B33511" s="4" t="s">
        <v>5</v>
      </c>
      <c r="C33511" s="4" t="s">
        <v>10</v>
      </c>
      <c r="D33511" s="4" t="s">
        <v>22</v>
      </c>
      <c r="E33511" s="4" t="s">
        <v>22</v>
      </c>
      <c r="F33511" s="4" t="s">
        <v>22</v>
      </c>
      <c r="G33511" s="4" t="s">
        <v>10</v>
      </c>
      <c r="H33511" s="4" t="s">
        <v>10</v>
      </c>
    </row>
    <row r="33512" spans="1:6">
      <c r="A33512" t="n">
        <v>266264</v>
      </c>
      <c r="B33512" s="56" t="n">
        <v>60</v>
      </c>
      <c r="C33512" s="7" t="n">
        <v>0</v>
      </c>
      <c r="D33512" s="7" t="n">
        <v>0</v>
      </c>
      <c r="E33512" s="7" t="n">
        <v>30</v>
      </c>
      <c r="F33512" s="7" t="n">
        <v>0</v>
      </c>
      <c r="G33512" s="7" t="n">
        <v>1000</v>
      </c>
      <c r="H33512" s="7" t="n">
        <v>0</v>
      </c>
    </row>
    <row r="33513" spans="1:6">
      <c r="A33513" t="s">
        <v>4</v>
      </c>
      <c r="B33513" s="4" t="s">
        <v>5</v>
      </c>
      <c r="C33513" s="4" t="s">
        <v>10</v>
      </c>
      <c r="D33513" s="4" t="s">
        <v>22</v>
      </c>
      <c r="E33513" s="4" t="s">
        <v>22</v>
      </c>
      <c r="F33513" s="4" t="s">
        <v>13</v>
      </c>
    </row>
    <row r="33514" spans="1:6">
      <c r="A33514" t="n">
        <v>266283</v>
      </c>
      <c r="B33514" s="59" t="n">
        <v>52</v>
      </c>
      <c r="C33514" s="7" t="n">
        <v>0</v>
      </c>
      <c r="D33514" s="7" t="n">
        <v>308.399993896484</v>
      </c>
      <c r="E33514" s="7" t="n">
        <v>10</v>
      </c>
      <c r="F33514" s="7" t="n">
        <v>0</v>
      </c>
    </row>
    <row r="33515" spans="1:6">
      <c r="A33515" t="s">
        <v>4</v>
      </c>
      <c r="B33515" s="4" t="s">
        <v>5</v>
      </c>
      <c r="C33515" s="4" t="s">
        <v>10</v>
      </c>
    </row>
    <row r="33516" spans="1:6">
      <c r="A33516" t="n">
        <v>266295</v>
      </c>
      <c r="B33516" s="60" t="n">
        <v>54</v>
      </c>
      <c r="C33516" s="7" t="n">
        <v>0</v>
      </c>
    </row>
    <row r="33517" spans="1:6">
      <c r="A33517" t="s">
        <v>4</v>
      </c>
      <c r="B33517" s="4" t="s">
        <v>5</v>
      </c>
      <c r="C33517" s="4" t="s">
        <v>10</v>
      </c>
      <c r="D33517" s="4" t="s">
        <v>22</v>
      </c>
      <c r="E33517" s="4" t="s">
        <v>22</v>
      </c>
      <c r="F33517" s="4" t="s">
        <v>22</v>
      </c>
      <c r="G33517" s="4" t="s">
        <v>10</v>
      </c>
      <c r="H33517" s="4" t="s">
        <v>10</v>
      </c>
    </row>
    <row r="33518" spans="1:6">
      <c r="A33518" t="n">
        <v>266298</v>
      </c>
      <c r="B33518" s="56" t="n">
        <v>60</v>
      </c>
      <c r="C33518" s="7" t="n">
        <v>5721</v>
      </c>
      <c r="D33518" s="7" t="n">
        <v>0</v>
      </c>
      <c r="E33518" s="7" t="n">
        <v>30</v>
      </c>
      <c r="F33518" s="7" t="n">
        <v>0</v>
      </c>
      <c r="G33518" s="7" t="n">
        <v>1000</v>
      </c>
      <c r="H33518" s="7" t="n">
        <v>0</v>
      </c>
    </row>
    <row r="33519" spans="1:6">
      <c r="A33519" t="s">
        <v>4</v>
      </c>
      <c r="B33519" s="4" t="s">
        <v>5</v>
      </c>
      <c r="C33519" s="4" t="s">
        <v>10</v>
      </c>
      <c r="D33519" s="4" t="s">
        <v>22</v>
      </c>
      <c r="E33519" s="4" t="s">
        <v>22</v>
      </c>
      <c r="F33519" s="4" t="s">
        <v>13</v>
      </c>
    </row>
    <row r="33520" spans="1:6">
      <c r="A33520" t="n">
        <v>266317</v>
      </c>
      <c r="B33520" s="59" t="n">
        <v>52</v>
      </c>
      <c r="C33520" s="7" t="n">
        <v>5721</v>
      </c>
      <c r="D33520" s="7" t="n">
        <v>306</v>
      </c>
      <c r="E33520" s="7" t="n">
        <v>5</v>
      </c>
      <c r="F33520" s="7" t="n">
        <v>0</v>
      </c>
    </row>
    <row r="33521" spans="1:9">
      <c r="A33521" t="s">
        <v>4</v>
      </c>
      <c r="B33521" s="4" t="s">
        <v>5</v>
      </c>
      <c r="C33521" s="4" t="s">
        <v>10</v>
      </c>
    </row>
    <row r="33522" spans="1:9">
      <c r="A33522" t="n">
        <v>266329</v>
      </c>
      <c r="B33522" s="60" t="n">
        <v>54</v>
      </c>
      <c r="C33522" s="7" t="n">
        <v>5721</v>
      </c>
    </row>
    <row r="33523" spans="1:9">
      <c r="A33523" t="s">
        <v>4</v>
      </c>
      <c r="B33523" s="4" t="s">
        <v>5</v>
      </c>
      <c r="C33523" s="4" t="s">
        <v>10</v>
      </c>
    </row>
    <row r="33524" spans="1:9">
      <c r="A33524" t="n">
        <v>266332</v>
      </c>
      <c r="B33524" s="35" t="n">
        <v>16</v>
      </c>
      <c r="C33524" s="7" t="n">
        <v>400</v>
      </c>
    </row>
    <row r="33525" spans="1:9">
      <c r="A33525" t="s">
        <v>4</v>
      </c>
      <c r="B33525" s="4" t="s">
        <v>5</v>
      </c>
      <c r="C33525" s="4" t="s">
        <v>13</v>
      </c>
      <c r="D33525" s="4" t="s">
        <v>10</v>
      </c>
      <c r="E33525" s="4" t="s">
        <v>22</v>
      </c>
    </row>
    <row r="33526" spans="1:9">
      <c r="A33526" t="n">
        <v>266335</v>
      </c>
      <c r="B33526" s="28" t="n">
        <v>58</v>
      </c>
      <c r="C33526" s="7" t="n">
        <v>101</v>
      </c>
      <c r="D33526" s="7" t="n">
        <v>800</v>
      </c>
      <c r="E33526" s="7" t="n">
        <v>1</v>
      </c>
    </row>
    <row r="33527" spans="1:9">
      <c r="A33527" t="s">
        <v>4</v>
      </c>
      <c r="B33527" s="4" t="s">
        <v>5</v>
      </c>
      <c r="C33527" s="4" t="s">
        <v>13</v>
      </c>
      <c r="D33527" s="4" t="s">
        <v>10</v>
      </c>
    </row>
    <row r="33528" spans="1:9">
      <c r="A33528" t="n">
        <v>266343</v>
      </c>
      <c r="B33528" s="28" t="n">
        <v>58</v>
      </c>
      <c r="C33528" s="7" t="n">
        <v>254</v>
      </c>
      <c r="D33528" s="7" t="n">
        <v>0</v>
      </c>
    </row>
    <row r="33529" spans="1:9">
      <c r="A33529" t="s">
        <v>4</v>
      </c>
      <c r="B33529" s="4" t="s">
        <v>5</v>
      </c>
      <c r="C33529" s="4" t="s">
        <v>13</v>
      </c>
      <c r="D33529" s="4" t="s">
        <v>13</v>
      </c>
      <c r="E33529" s="4" t="s">
        <v>22</v>
      </c>
      <c r="F33529" s="4" t="s">
        <v>22</v>
      </c>
      <c r="G33529" s="4" t="s">
        <v>22</v>
      </c>
      <c r="H33529" s="4" t="s">
        <v>10</v>
      </c>
    </row>
    <row r="33530" spans="1:9">
      <c r="A33530" t="n">
        <v>266347</v>
      </c>
      <c r="B33530" s="25" t="n">
        <v>45</v>
      </c>
      <c r="C33530" s="7" t="n">
        <v>2</v>
      </c>
      <c r="D33530" s="7" t="n">
        <v>3</v>
      </c>
      <c r="E33530" s="7" t="n">
        <v>-11.789999961853</v>
      </c>
      <c r="F33530" s="7" t="n">
        <v>8.32999992370605</v>
      </c>
      <c r="G33530" s="7" t="n">
        <v>-34.0099983215332</v>
      </c>
      <c r="H33530" s="7" t="n">
        <v>0</v>
      </c>
    </row>
    <row r="33531" spans="1:9">
      <c r="A33531" t="s">
        <v>4</v>
      </c>
      <c r="B33531" s="4" t="s">
        <v>5</v>
      </c>
      <c r="C33531" s="4" t="s">
        <v>13</v>
      </c>
      <c r="D33531" s="4" t="s">
        <v>13</v>
      </c>
      <c r="E33531" s="4" t="s">
        <v>22</v>
      </c>
      <c r="F33531" s="4" t="s">
        <v>22</v>
      </c>
      <c r="G33531" s="4" t="s">
        <v>22</v>
      </c>
      <c r="H33531" s="4" t="s">
        <v>10</v>
      </c>
    </row>
    <row r="33532" spans="1:9">
      <c r="A33532" t="n">
        <v>266364</v>
      </c>
      <c r="B33532" s="25" t="n">
        <v>45</v>
      </c>
      <c r="C33532" s="7" t="n">
        <v>2</v>
      </c>
      <c r="D33532" s="7" t="n">
        <v>3</v>
      </c>
      <c r="E33532" s="7" t="n">
        <v>-11.789999961853</v>
      </c>
      <c r="F33532" s="7" t="n">
        <v>9.02999973297119</v>
      </c>
      <c r="G33532" s="7" t="n">
        <v>-34.0099983215332</v>
      </c>
      <c r="H33532" s="7" t="n">
        <v>3000</v>
      </c>
    </row>
    <row r="33533" spans="1:9">
      <c r="A33533" t="s">
        <v>4</v>
      </c>
      <c r="B33533" s="4" t="s">
        <v>5</v>
      </c>
      <c r="C33533" s="4" t="s">
        <v>13</v>
      </c>
      <c r="D33533" s="4" t="s">
        <v>13</v>
      </c>
      <c r="E33533" s="4" t="s">
        <v>22</v>
      </c>
      <c r="F33533" s="4" t="s">
        <v>22</v>
      </c>
      <c r="G33533" s="4" t="s">
        <v>22</v>
      </c>
      <c r="H33533" s="4" t="s">
        <v>10</v>
      </c>
      <c r="I33533" s="4" t="s">
        <v>13</v>
      </c>
    </row>
    <row r="33534" spans="1:9">
      <c r="A33534" t="n">
        <v>266381</v>
      </c>
      <c r="B33534" s="25" t="n">
        <v>45</v>
      </c>
      <c r="C33534" s="7" t="n">
        <v>4</v>
      </c>
      <c r="D33534" s="7" t="n">
        <v>3</v>
      </c>
      <c r="E33534" s="7" t="n">
        <v>354.399993896484</v>
      </c>
      <c r="F33534" s="7" t="n">
        <v>111.569999694824</v>
      </c>
      <c r="G33534" s="7" t="n">
        <v>0</v>
      </c>
      <c r="H33534" s="7" t="n">
        <v>0</v>
      </c>
      <c r="I33534" s="7" t="n">
        <v>0</v>
      </c>
    </row>
    <row r="33535" spans="1:9">
      <c r="A33535" t="s">
        <v>4</v>
      </c>
      <c r="B33535" s="4" t="s">
        <v>5</v>
      </c>
      <c r="C33535" s="4" t="s">
        <v>13</v>
      </c>
      <c r="D33535" s="4" t="s">
        <v>13</v>
      </c>
      <c r="E33535" s="4" t="s">
        <v>22</v>
      </c>
      <c r="F33535" s="4" t="s">
        <v>10</v>
      </c>
    </row>
    <row r="33536" spans="1:9">
      <c r="A33536" t="n">
        <v>266399</v>
      </c>
      <c r="B33536" s="25" t="n">
        <v>45</v>
      </c>
      <c r="C33536" s="7" t="n">
        <v>5</v>
      </c>
      <c r="D33536" s="7" t="n">
        <v>3</v>
      </c>
      <c r="E33536" s="7" t="n">
        <v>5.5</v>
      </c>
      <c r="F33536" s="7" t="n">
        <v>0</v>
      </c>
    </row>
    <row r="33537" spans="1:9">
      <c r="A33537" t="s">
        <v>4</v>
      </c>
      <c r="B33537" s="4" t="s">
        <v>5</v>
      </c>
      <c r="C33537" s="4" t="s">
        <v>13</v>
      </c>
      <c r="D33537" s="4" t="s">
        <v>13</v>
      </c>
      <c r="E33537" s="4" t="s">
        <v>22</v>
      </c>
      <c r="F33537" s="4" t="s">
        <v>10</v>
      </c>
    </row>
    <row r="33538" spans="1:9">
      <c r="A33538" t="n">
        <v>266408</v>
      </c>
      <c r="B33538" s="25" t="n">
        <v>45</v>
      </c>
      <c r="C33538" s="7" t="n">
        <v>11</v>
      </c>
      <c r="D33538" s="7" t="n">
        <v>3</v>
      </c>
      <c r="E33538" s="7" t="n">
        <v>37.5</v>
      </c>
      <c r="F33538" s="7" t="n">
        <v>0</v>
      </c>
    </row>
    <row r="33539" spans="1:9">
      <c r="A33539" t="s">
        <v>4</v>
      </c>
      <c r="B33539" s="4" t="s">
        <v>5</v>
      </c>
      <c r="C33539" s="4" t="s">
        <v>10</v>
      </c>
    </row>
    <row r="33540" spans="1:9">
      <c r="A33540" t="n">
        <v>266417</v>
      </c>
      <c r="B33540" s="35" t="n">
        <v>16</v>
      </c>
      <c r="C33540" s="7" t="n">
        <v>3000</v>
      </c>
    </row>
    <row r="33541" spans="1:9">
      <c r="A33541" t="s">
        <v>4</v>
      </c>
      <c r="B33541" s="4" t="s">
        <v>5</v>
      </c>
      <c r="C33541" s="4" t="s">
        <v>10</v>
      </c>
      <c r="D33541" s="4" t="s">
        <v>13</v>
      </c>
      <c r="E33541" s="4" t="s">
        <v>22</v>
      </c>
      <c r="F33541" s="4" t="s">
        <v>10</v>
      </c>
    </row>
    <row r="33542" spans="1:9">
      <c r="A33542" t="n">
        <v>266420</v>
      </c>
      <c r="B33542" s="58" t="n">
        <v>59</v>
      </c>
      <c r="C33542" s="7" t="n">
        <v>1001</v>
      </c>
      <c r="D33542" s="7" t="n">
        <v>13</v>
      </c>
      <c r="E33542" s="7" t="n">
        <v>-0.300000011920929</v>
      </c>
      <c r="F33542" s="7" t="n">
        <v>0</v>
      </c>
    </row>
    <row r="33543" spans="1:9">
      <c r="A33543" t="s">
        <v>4</v>
      </c>
      <c r="B33543" s="4" t="s">
        <v>5</v>
      </c>
      <c r="C33543" s="4" t="s">
        <v>10</v>
      </c>
      <c r="D33543" s="4" t="s">
        <v>13</v>
      </c>
      <c r="E33543" s="4" t="s">
        <v>22</v>
      </c>
      <c r="F33543" s="4" t="s">
        <v>10</v>
      </c>
    </row>
    <row r="33544" spans="1:9">
      <c r="A33544" t="n">
        <v>266430</v>
      </c>
      <c r="B33544" s="58" t="n">
        <v>59</v>
      </c>
      <c r="C33544" s="7" t="n">
        <v>1002</v>
      </c>
      <c r="D33544" s="7" t="n">
        <v>13</v>
      </c>
      <c r="E33544" s="7" t="n">
        <v>-0.300000011920929</v>
      </c>
      <c r="F33544" s="7" t="n">
        <v>0</v>
      </c>
    </row>
    <row r="33545" spans="1:9">
      <c r="A33545" t="s">
        <v>4</v>
      </c>
      <c r="B33545" s="4" t="s">
        <v>5</v>
      </c>
      <c r="C33545" s="4" t="s">
        <v>10</v>
      </c>
      <c r="D33545" s="4" t="s">
        <v>22</v>
      </c>
      <c r="E33545" s="4" t="s">
        <v>22</v>
      </c>
      <c r="F33545" s="4" t="s">
        <v>22</v>
      </c>
      <c r="G33545" s="4" t="s">
        <v>10</v>
      </c>
      <c r="H33545" s="4" t="s">
        <v>10</v>
      </c>
    </row>
    <row r="33546" spans="1:9">
      <c r="A33546" t="n">
        <v>266440</v>
      </c>
      <c r="B33546" s="56" t="n">
        <v>60</v>
      </c>
      <c r="C33546" s="7" t="n">
        <v>1001</v>
      </c>
      <c r="D33546" s="7" t="n">
        <v>20</v>
      </c>
      <c r="E33546" s="7" t="n">
        <v>-10</v>
      </c>
      <c r="F33546" s="7" t="n">
        <v>0</v>
      </c>
      <c r="G33546" s="7" t="n">
        <v>1000</v>
      </c>
      <c r="H33546" s="7" t="n">
        <v>0</v>
      </c>
    </row>
    <row r="33547" spans="1:9">
      <c r="A33547" t="s">
        <v>4</v>
      </c>
      <c r="B33547" s="4" t="s">
        <v>5</v>
      </c>
      <c r="C33547" s="4" t="s">
        <v>10</v>
      </c>
      <c r="D33547" s="4" t="s">
        <v>22</v>
      </c>
      <c r="E33547" s="4" t="s">
        <v>22</v>
      </c>
      <c r="F33547" s="4" t="s">
        <v>22</v>
      </c>
      <c r="G33547" s="4" t="s">
        <v>10</v>
      </c>
      <c r="H33547" s="4" t="s">
        <v>10</v>
      </c>
    </row>
    <row r="33548" spans="1:9">
      <c r="A33548" t="n">
        <v>266459</v>
      </c>
      <c r="B33548" s="56" t="n">
        <v>60</v>
      </c>
      <c r="C33548" s="7" t="n">
        <v>1002</v>
      </c>
      <c r="D33548" s="7" t="n">
        <v>20</v>
      </c>
      <c r="E33548" s="7" t="n">
        <v>-10</v>
      </c>
      <c r="F33548" s="7" t="n">
        <v>0</v>
      </c>
      <c r="G33548" s="7" t="n">
        <v>1000</v>
      </c>
      <c r="H33548" s="7" t="n">
        <v>0</v>
      </c>
    </row>
    <row r="33549" spans="1:9">
      <c r="A33549" t="s">
        <v>4</v>
      </c>
      <c r="B33549" s="4" t="s">
        <v>5</v>
      </c>
      <c r="C33549" s="4" t="s">
        <v>10</v>
      </c>
    </row>
    <row r="33550" spans="1:9">
      <c r="A33550" t="n">
        <v>266478</v>
      </c>
      <c r="B33550" s="35" t="n">
        <v>16</v>
      </c>
      <c r="C33550" s="7" t="n">
        <v>1300</v>
      </c>
    </row>
    <row r="33551" spans="1:9">
      <c r="A33551" t="s">
        <v>4</v>
      </c>
      <c r="B33551" s="4" t="s">
        <v>5</v>
      </c>
      <c r="C33551" s="4" t="s">
        <v>13</v>
      </c>
      <c r="D33551" s="4" t="s">
        <v>10</v>
      </c>
      <c r="E33551" s="4" t="s">
        <v>22</v>
      </c>
      <c r="F33551" s="4" t="s">
        <v>10</v>
      </c>
      <c r="G33551" s="4" t="s">
        <v>9</v>
      </c>
      <c r="H33551" s="4" t="s">
        <v>9</v>
      </c>
      <c r="I33551" s="4" t="s">
        <v>10</v>
      </c>
      <c r="J33551" s="4" t="s">
        <v>10</v>
      </c>
      <c r="K33551" s="4" t="s">
        <v>9</v>
      </c>
      <c r="L33551" s="4" t="s">
        <v>9</v>
      </c>
      <c r="M33551" s="4" t="s">
        <v>9</v>
      </c>
      <c r="N33551" s="4" t="s">
        <v>9</v>
      </c>
      <c r="O33551" s="4" t="s">
        <v>6</v>
      </c>
    </row>
    <row r="33552" spans="1:9">
      <c r="A33552" t="n">
        <v>266481</v>
      </c>
      <c r="B33552" s="14" t="n">
        <v>50</v>
      </c>
      <c r="C33552" s="7" t="n">
        <v>0</v>
      </c>
      <c r="D33552" s="7" t="n">
        <v>2261</v>
      </c>
      <c r="E33552" s="7" t="n">
        <v>0.800000011920929</v>
      </c>
      <c r="F33552" s="7" t="n">
        <v>0</v>
      </c>
      <c r="G33552" s="7" t="n">
        <v>0</v>
      </c>
      <c r="H33552" s="7" t="n">
        <v>1065353216</v>
      </c>
      <c r="I33552" s="7" t="n">
        <v>0</v>
      </c>
      <c r="J33552" s="7" t="n">
        <v>65533</v>
      </c>
      <c r="K33552" s="7" t="n">
        <v>0</v>
      </c>
      <c r="L33552" s="7" t="n">
        <v>0</v>
      </c>
      <c r="M33552" s="7" t="n">
        <v>0</v>
      </c>
      <c r="N33552" s="7" t="n">
        <v>0</v>
      </c>
      <c r="O33552" s="7" t="s">
        <v>12</v>
      </c>
    </row>
    <row r="33553" spans="1:15">
      <c r="A33553" t="s">
        <v>4</v>
      </c>
      <c r="B33553" s="4" t="s">
        <v>5</v>
      </c>
      <c r="C33553" s="4" t="s">
        <v>10</v>
      </c>
      <c r="D33553" s="4" t="s">
        <v>13</v>
      </c>
      <c r="E33553" s="4" t="s">
        <v>13</v>
      </c>
      <c r="F33553" s="4" t="s">
        <v>6</v>
      </c>
    </row>
    <row r="33554" spans="1:15">
      <c r="A33554" t="n">
        <v>266520</v>
      </c>
      <c r="B33554" s="22" t="n">
        <v>20</v>
      </c>
      <c r="C33554" s="7" t="n">
        <v>1001</v>
      </c>
      <c r="D33554" s="7" t="n">
        <v>2</v>
      </c>
      <c r="E33554" s="7" t="n">
        <v>11</v>
      </c>
      <c r="F33554" s="7" t="s">
        <v>1870</v>
      </c>
    </row>
    <row r="33555" spans="1:15">
      <c r="A33555" t="s">
        <v>4</v>
      </c>
      <c r="B33555" s="4" t="s">
        <v>5</v>
      </c>
      <c r="C33555" s="4" t="s">
        <v>10</v>
      </c>
    </row>
    <row r="33556" spans="1:15">
      <c r="A33556" t="n">
        <v>266544</v>
      </c>
      <c r="B33556" s="35" t="n">
        <v>16</v>
      </c>
      <c r="C33556" s="7" t="n">
        <v>1000</v>
      </c>
    </row>
    <row r="33557" spans="1:15">
      <c r="A33557" t="s">
        <v>4</v>
      </c>
      <c r="B33557" s="4" t="s">
        <v>5</v>
      </c>
      <c r="C33557" s="4" t="s">
        <v>13</v>
      </c>
      <c r="D33557" s="4" t="s">
        <v>10</v>
      </c>
      <c r="E33557" s="4" t="s">
        <v>22</v>
      </c>
      <c r="F33557" s="4" t="s">
        <v>10</v>
      </c>
      <c r="G33557" s="4" t="s">
        <v>9</v>
      </c>
      <c r="H33557" s="4" t="s">
        <v>9</v>
      </c>
      <c r="I33557" s="4" t="s">
        <v>10</v>
      </c>
      <c r="J33557" s="4" t="s">
        <v>10</v>
      </c>
      <c r="K33557" s="4" t="s">
        <v>9</v>
      </c>
      <c r="L33557" s="4" t="s">
        <v>9</v>
      </c>
      <c r="M33557" s="4" t="s">
        <v>9</v>
      </c>
      <c r="N33557" s="4" t="s">
        <v>9</v>
      </c>
      <c r="O33557" s="4" t="s">
        <v>6</v>
      </c>
    </row>
    <row r="33558" spans="1:15">
      <c r="A33558" t="n">
        <v>266547</v>
      </c>
      <c r="B33558" s="14" t="n">
        <v>50</v>
      </c>
      <c r="C33558" s="7" t="n">
        <v>0</v>
      </c>
      <c r="D33558" s="7" t="n">
        <v>2261</v>
      </c>
      <c r="E33558" s="7" t="n">
        <v>0.800000011920929</v>
      </c>
      <c r="F33558" s="7" t="n">
        <v>0</v>
      </c>
      <c r="G33558" s="7" t="n">
        <v>0</v>
      </c>
      <c r="H33558" s="7" t="n">
        <v>-1082130432</v>
      </c>
      <c r="I33558" s="7" t="n">
        <v>0</v>
      </c>
      <c r="J33558" s="7" t="n">
        <v>65533</v>
      </c>
      <c r="K33558" s="7" t="n">
        <v>0</v>
      </c>
      <c r="L33558" s="7" t="n">
        <v>0</v>
      </c>
      <c r="M33558" s="7" t="n">
        <v>0</v>
      </c>
      <c r="N33558" s="7" t="n">
        <v>0</v>
      </c>
      <c r="O33558" s="7" t="s">
        <v>12</v>
      </c>
    </row>
    <row r="33559" spans="1:15">
      <c r="A33559" t="s">
        <v>4</v>
      </c>
      <c r="B33559" s="4" t="s">
        <v>5</v>
      </c>
      <c r="C33559" s="4" t="s">
        <v>10</v>
      </c>
      <c r="D33559" s="4" t="s">
        <v>13</v>
      </c>
      <c r="E33559" s="4" t="s">
        <v>13</v>
      </c>
      <c r="F33559" s="4" t="s">
        <v>6</v>
      </c>
    </row>
    <row r="33560" spans="1:15">
      <c r="A33560" t="n">
        <v>266586</v>
      </c>
      <c r="B33560" s="22" t="n">
        <v>20</v>
      </c>
      <c r="C33560" s="7" t="n">
        <v>1002</v>
      </c>
      <c r="D33560" s="7" t="n">
        <v>2</v>
      </c>
      <c r="E33560" s="7" t="n">
        <v>11</v>
      </c>
      <c r="F33560" s="7" t="s">
        <v>1870</v>
      </c>
    </row>
    <row r="33561" spans="1:15">
      <c r="A33561" t="s">
        <v>4</v>
      </c>
      <c r="B33561" s="4" t="s">
        <v>5</v>
      </c>
      <c r="C33561" s="4" t="s">
        <v>10</v>
      </c>
    </row>
    <row r="33562" spans="1:15">
      <c r="A33562" t="n">
        <v>266610</v>
      </c>
      <c r="B33562" s="35" t="n">
        <v>16</v>
      </c>
      <c r="C33562" s="7" t="n">
        <v>2000</v>
      </c>
    </row>
    <row r="33563" spans="1:15">
      <c r="A33563" t="s">
        <v>4</v>
      </c>
      <c r="B33563" s="4" t="s">
        <v>5</v>
      </c>
      <c r="C33563" s="4" t="s">
        <v>13</v>
      </c>
      <c r="D33563" s="4" t="s">
        <v>10</v>
      </c>
      <c r="E33563" s="4" t="s">
        <v>10</v>
      </c>
      <c r="F33563" s="4" t="s">
        <v>13</v>
      </c>
    </row>
    <row r="33564" spans="1:15">
      <c r="A33564" t="n">
        <v>266613</v>
      </c>
      <c r="B33564" s="29" t="n">
        <v>25</v>
      </c>
      <c r="C33564" s="7" t="n">
        <v>1</v>
      </c>
      <c r="D33564" s="7" t="n">
        <v>260</v>
      </c>
      <c r="E33564" s="7" t="n">
        <v>640</v>
      </c>
      <c r="F33564" s="7" t="n">
        <v>2</v>
      </c>
    </row>
    <row r="33565" spans="1:15">
      <c r="A33565" t="s">
        <v>4</v>
      </c>
      <c r="B33565" s="4" t="s">
        <v>5</v>
      </c>
      <c r="C33565" s="4" t="s">
        <v>13</v>
      </c>
      <c r="D33565" s="4" t="s">
        <v>10</v>
      </c>
      <c r="E33565" s="4" t="s">
        <v>6</v>
      </c>
    </row>
    <row r="33566" spans="1:15">
      <c r="A33566" t="n">
        <v>266620</v>
      </c>
      <c r="B33566" s="40" t="n">
        <v>51</v>
      </c>
      <c r="C33566" s="7" t="n">
        <v>4</v>
      </c>
      <c r="D33566" s="7" t="n">
        <v>0</v>
      </c>
      <c r="E33566" s="7" t="s">
        <v>899</v>
      </c>
    </row>
    <row r="33567" spans="1:15">
      <c r="A33567" t="s">
        <v>4</v>
      </c>
      <c r="B33567" s="4" t="s">
        <v>5</v>
      </c>
      <c r="C33567" s="4" t="s">
        <v>10</v>
      </c>
    </row>
    <row r="33568" spans="1:15">
      <c r="A33568" t="n">
        <v>266634</v>
      </c>
      <c r="B33568" s="35" t="n">
        <v>16</v>
      </c>
      <c r="C33568" s="7" t="n">
        <v>0</v>
      </c>
    </row>
    <row r="33569" spans="1:15">
      <c r="A33569" t="s">
        <v>4</v>
      </c>
      <c r="B33569" s="4" t="s">
        <v>5</v>
      </c>
      <c r="C33569" s="4" t="s">
        <v>10</v>
      </c>
      <c r="D33569" s="4" t="s">
        <v>72</v>
      </c>
      <c r="E33569" s="4" t="s">
        <v>13</v>
      </c>
      <c r="F33569" s="4" t="s">
        <v>13</v>
      </c>
    </row>
    <row r="33570" spans="1:15">
      <c r="A33570" t="n">
        <v>266637</v>
      </c>
      <c r="B33570" s="52" t="n">
        <v>26</v>
      </c>
      <c r="C33570" s="7" t="n">
        <v>0</v>
      </c>
      <c r="D33570" s="7" t="s">
        <v>1871</v>
      </c>
      <c r="E33570" s="7" t="n">
        <v>2</v>
      </c>
      <c r="F33570" s="7" t="n">
        <v>0</v>
      </c>
    </row>
    <row r="33571" spans="1:15">
      <c r="A33571" t="s">
        <v>4</v>
      </c>
      <c r="B33571" s="4" t="s">
        <v>5</v>
      </c>
    </row>
    <row r="33572" spans="1:15">
      <c r="A33572" t="n">
        <v>266662</v>
      </c>
      <c r="B33572" s="53" t="n">
        <v>28</v>
      </c>
    </row>
    <row r="33573" spans="1:15">
      <c r="A33573" t="s">
        <v>4</v>
      </c>
      <c r="B33573" s="4" t="s">
        <v>5</v>
      </c>
      <c r="C33573" s="4" t="s">
        <v>10</v>
      </c>
      <c r="D33573" s="4" t="s">
        <v>13</v>
      </c>
    </row>
    <row r="33574" spans="1:15">
      <c r="A33574" t="n">
        <v>266663</v>
      </c>
      <c r="B33574" s="54" t="n">
        <v>89</v>
      </c>
      <c r="C33574" s="7" t="n">
        <v>65533</v>
      </c>
      <c r="D33574" s="7" t="n">
        <v>1</v>
      </c>
    </row>
    <row r="33575" spans="1:15">
      <c r="A33575" t="s">
        <v>4</v>
      </c>
      <c r="B33575" s="4" t="s">
        <v>5</v>
      </c>
      <c r="C33575" s="4" t="s">
        <v>10</v>
      </c>
    </row>
    <row r="33576" spans="1:15">
      <c r="A33576" t="n">
        <v>266667</v>
      </c>
      <c r="B33576" s="35" t="n">
        <v>16</v>
      </c>
      <c r="C33576" s="7" t="n">
        <v>800</v>
      </c>
    </row>
    <row r="33577" spans="1:15">
      <c r="A33577" t="s">
        <v>4</v>
      </c>
      <c r="B33577" s="4" t="s">
        <v>5</v>
      </c>
      <c r="C33577" s="4" t="s">
        <v>10</v>
      </c>
      <c r="D33577" s="4" t="s">
        <v>13</v>
      </c>
      <c r="E33577" s="4" t="s">
        <v>13</v>
      </c>
      <c r="F33577" s="4" t="s">
        <v>6</v>
      </c>
    </row>
    <row r="33578" spans="1:15">
      <c r="A33578" t="n">
        <v>266670</v>
      </c>
      <c r="B33578" s="22" t="n">
        <v>20</v>
      </c>
      <c r="C33578" s="7" t="n">
        <v>0</v>
      </c>
      <c r="D33578" s="7" t="n">
        <v>2</v>
      </c>
      <c r="E33578" s="7" t="n">
        <v>11</v>
      </c>
      <c r="F33578" s="7" t="s">
        <v>1872</v>
      </c>
    </row>
    <row r="33579" spans="1:15">
      <c r="A33579" t="s">
        <v>4</v>
      </c>
      <c r="B33579" s="4" t="s">
        <v>5</v>
      </c>
      <c r="C33579" s="4" t="s">
        <v>13</v>
      </c>
      <c r="D33579" s="4" t="s">
        <v>10</v>
      </c>
      <c r="E33579" s="4" t="s">
        <v>22</v>
      </c>
      <c r="F33579" s="4" t="s">
        <v>10</v>
      </c>
      <c r="G33579" s="4" t="s">
        <v>9</v>
      </c>
      <c r="H33579" s="4" t="s">
        <v>9</v>
      </c>
      <c r="I33579" s="4" t="s">
        <v>10</v>
      </c>
      <c r="J33579" s="4" t="s">
        <v>10</v>
      </c>
      <c r="K33579" s="4" t="s">
        <v>9</v>
      </c>
      <c r="L33579" s="4" t="s">
        <v>9</v>
      </c>
      <c r="M33579" s="4" t="s">
        <v>9</v>
      </c>
      <c r="N33579" s="4" t="s">
        <v>9</v>
      </c>
      <c r="O33579" s="4" t="s">
        <v>6</v>
      </c>
    </row>
    <row r="33580" spans="1:15">
      <c r="A33580" t="n">
        <v>266696</v>
      </c>
      <c r="B33580" s="14" t="n">
        <v>50</v>
      </c>
      <c r="C33580" s="7" t="n">
        <v>0</v>
      </c>
      <c r="D33580" s="7" t="n">
        <v>4255</v>
      </c>
      <c r="E33580" s="7" t="n">
        <v>1</v>
      </c>
      <c r="F33580" s="7" t="n">
        <v>0</v>
      </c>
      <c r="G33580" s="7" t="n">
        <v>0</v>
      </c>
      <c r="H33580" s="7" t="n">
        <v>0</v>
      </c>
      <c r="I33580" s="7" t="n">
        <v>0</v>
      </c>
      <c r="J33580" s="7" t="n">
        <v>65533</v>
      </c>
      <c r="K33580" s="7" t="n">
        <v>0</v>
      </c>
      <c r="L33580" s="7" t="n">
        <v>0</v>
      </c>
      <c r="M33580" s="7" t="n">
        <v>0</v>
      </c>
      <c r="N33580" s="7" t="n">
        <v>0</v>
      </c>
      <c r="O33580" s="7" t="s">
        <v>12</v>
      </c>
    </row>
    <row r="33581" spans="1:15">
      <c r="A33581" t="s">
        <v>4</v>
      </c>
      <c r="B33581" s="4" t="s">
        <v>5</v>
      </c>
      <c r="C33581" s="4" t="s">
        <v>13</v>
      </c>
      <c r="D33581" s="4" t="s">
        <v>22</v>
      </c>
      <c r="E33581" s="4" t="s">
        <v>22</v>
      </c>
      <c r="F33581" s="4" t="s">
        <v>22</v>
      </c>
    </row>
    <row r="33582" spans="1:15">
      <c r="A33582" t="n">
        <v>266735</v>
      </c>
      <c r="B33582" s="25" t="n">
        <v>45</v>
      </c>
      <c r="C33582" s="7" t="n">
        <v>9</v>
      </c>
      <c r="D33582" s="7" t="n">
        <v>0.0299999993294477</v>
      </c>
      <c r="E33582" s="7" t="n">
        <v>0.0299999993294477</v>
      </c>
      <c r="F33582" s="7" t="n">
        <v>0.400000005960464</v>
      </c>
    </row>
    <row r="33583" spans="1:15">
      <c r="A33583" t="s">
        <v>4</v>
      </c>
      <c r="B33583" s="4" t="s">
        <v>5</v>
      </c>
      <c r="C33583" s="4" t="s">
        <v>13</v>
      </c>
      <c r="D33583" s="4" t="s">
        <v>10</v>
      </c>
      <c r="E33583" s="4" t="s">
        <v>6</v>
      </c>
    </row>
    <row r="33584" spans="1:15">
      <c r="A33584" t="n">
        <v>266749</v>
      </c>
      <c r="B33584" s="40" t="n">
        <v>51</v>
      </c>
      <c r="C33584" s="7" t="n">
        <v>4</v>
      </c>
      <c r="D33584" s="7" t="n">
        <v>0</v>
      </c>
      <c r="E33584" s="7" t="s">
        <v>1873</v>
      </c>
    </row>
    <row r="33585" spans="1:15">
      <c r="A33585" t="s">
        <v>4</v>
      </c>
      <c r="B33585" s="4" t="s">
        <v>5</v>
      </c>
      <c r="C33585" s="4" t="s">
        <v>10</v>
      </c>
    </row>
    <row r="33586" spans="1:15">
      <c r="A33586" t="n">
        <v>266764</v>
      </c>
      <c r="B33586" s="35" t="n">
        <v>16</v>
      </c>
      <c r="C33586" s="7" t="n">
        <v>0</v>
      </c>
    </row>
    <row r="33587" spans="1:15">
      <c r="A33587" t="s">
        <v>4</v>
      </c>
      <c r="B33587" s="4" t="s">
        <v>5</v>
      </c>
      <c r="C33587" s="4" t="s">
        <v>10</v>
      </c>
      <c r="D33587" s="4" t="s">
        <v>72</v>
      </c>
      <c r="E33587" s="4" t="s">
        <v>13</v>
      </c>
      <c r="F33587" s="4" t="s">
        <v>13</v>
      </c>
      <c r="G33587" s="4" t="s">
        <v>13</v>
      </c>
    </row>
    <row r="33588" spans="1:15">
      <c r="A33588" t="n">
        <v>266767</v>
      </c>
      <c r="B33588" s="52" t="n">
        <v>26</v>
      </c>
      <c r="C33588" s="7" t="n">
        <v>0</v>
      </c>
      <c r="D33588" s="7" t="s">
        <v>1874</v>
      </c>
      <c r="E33588" s="7" t="n">
        <v>6</v>
      </c>
      <c r="F33588" s="7" t="n">
        <v>2</v>
      </c>
      <c r="G33588" s="7" t="n">
        <v>0</v>
      </c>
    </row>
    <row r="33589" spans="1:15">
      <c r="A33589" t="s">
        <v>4</v>
      </c>
      <c r="B33589" s="4" t="s">
        <v>5</v>
      </c>
    </row>
    <row r="33590" spans="1:15">
      <c r="A33590" t="n">
        <v>266793</v>
      </c>
      <c r="B33590" s="53" t="n">
        <v>28</v>
      </c>
    </row>
    <row r="33591" spans="1:15">
      <c r="A33591" t="s">
        <v>4</v>
      </c>
      <c r="B33591" s="4" t="s">
        <v>5</v>
      </c>
      <c r="C33591" s="4" t="s">
        <v>10</v>
      </c>
      <c r="D33591" s="4" t="s">
        <v>13</v>
      </c>
    </row>
    <row r="33592" spans="1:15">
      <c r="A33592" t="n">
        <v>266794</v>
      </c>
      <c r="B33592" s="54" t="n">
        <v>89</v>
      </c>
      <c r="C33592" s="7" t="n">
        <v>65533</v>
      </c>
      <c r="D33592" s="7" t="n">
        <v>1</v>
      </c>
    </row>
    <row r="33593" spans="1:15">
      <c r="A33593" t="s">
        <v>4</v>
      </c>
      <c r="B33593" s="4" t="s">
        <v>5</v>
      </c>
      <c r="C33593" s="4" t="s">
        <v>13</v>
      </c>
      <c r="D33593" s="4" t="s">
        <v>10</v>
      </c>
      <c r="E33593" s="4" t="s">
        <v>10</v>
      </c>
      <c r="F33593" s="4" t="s">
        <v>13</v>
      </c>
    </row>
    <row r="33594" spans="1:15">
      <c r="A33594" t="n">
        <v>266798</v>
      </c>
      <c r="B33594" s="29" t="n">
        <v>25</v>
      </c>
      <c r="C33594" s="7" t="n">
        <v>1</v>
      </c>
      <c r="D33594" s="7" t="n">
        <v>65535</v>
      </c>
      <c r="E33594" s="7" t="n">
        <v>65535</v>
      </c>
      <c r="F33594" s="7" t="n">
        <v>0</v>
      </c>
    </row>
    <row r="33595" spans="1:15">
      <c r="A33595" t="s">
        <v>4</v>
      </c>
      <c r="B33595" s="4" t="s">
        <v>5</v>
      </c>
      <c r="C33595" s="4" t="s">
        <v>10</v>
      </c>
      <c r="D33595" s="4" t="s">
        <v>9</v>
      </c>
    </row>
    <row r="33596" spans="1:15">
      <c r="A33596" t="n">
        <v>266805</v>
      </c>
      <c r="B33596" s="41" t="n">
        <v>43</v>
      </c>
      <c r="C33596" s="7" t="n">
        <v>1001</v>
      </c>
      <c r="D33596" s="7" t="n">
        <v>512</v>
      </c>
    </row>
    <row r="33597" spans="1:15">
      <c r="A33597" t="s">
        <v>4</v>
      </c>
      <c r="B33597" s="4" t="s">
        <v>5</v>
      </c>
      <c r="C33597" s="4" t="s">
        <v>10</v>
      </c>
      <c r="D33597" s="4" t="s">
        <v>9</v>
      </c>
    </row>
    <row r="33598" spans="1:15">
      <c r="A33598" t="n">
        <v>266812</v>
      </c>
      <c r="B33598" s="41" t="n">
        <v>43</v>
      </c>
      <c r="C33598" s="7" t="n">
        <v>1002</v>
      </c>
      <c r="D33598" s="7" t="n">
        <v>512</v>
      </c>
    </row>
    <row r="33599" spans="1:15">
      <c r="A33599" t="s">
        <v>4</v>
      </c>
      <c r="B33599" s="4" t="s">
        <v>5</v>
      </c>
      <c r="C33599" s="4" t="s">
        <v>10</v>
      </c>
      <c r="D33599" s="4" t="s">
        <v>13</v>
      </c>
      <c r="E33599" s="4" t="s">
        <v>22</v>
      </c>
      <c r="F33599" s="4" t="s">
        <v>10</v>
      </c>
    </row>
    <row r="33600" spans="1:15">
      <c r="A33600" t="n">
        <v>266819</v>
      </c>
      <c r="B33600" s="58" t="n">
        <v>59</v>
      </c>
      <c r="C33600" s="7" t="n">
        <v>1001</v>
      </c>
      <c r="D33600" s="7" t="n">
        <v>1</v>
      </c>
      <c r="E33600" s="7" t="n">
        <v>-0.300000011920929</v>
      </c>
      <c r="F33600" s="7" t="n">
        <v>0</v>
      </c>
    </row>
    <row r="33601" spans="1:7">
      <c r="A33601" t="s">
        <v>4</v>
      </c>
      <c r="B33601" s="4" t="s">
        <v>5</v>
      </c>
      <c r="C33601" s="4" t="s">
        <v>10</v>
      </c>
      <c r="D33601" s="4" t="s">
        <v>13</v>
      </c>
      <c r="E33601" s="4" t="s">
        <v>22</v>
      </c>
      <c r="F33601" s="4" t="s">
        <v>10</v>
      </c>
    </row>
    <row r="33602" spans="1:7">
      <c r="A33602" t="n">
        <v>266829</v>
      </c>
      <c r="B33602" s="58" t="n">
        <v>59</v>
      </c>
      <c r="C33602" s="7" t="n">
        <v>1002</v>
      </c>
      <c r="D33602" s="7" t="n">
        <v>1</v>
      </c>
      <c r="E33602" s="7" t="n">
        <v>-0.300000011920929</v>
      </c>
      <c r="F33602" s="7" t="n">
        <v>0</v>
      </c>
    </row>
    <row r="33603" spans="1:7">
      <c r="A33603" t="s">
        <v>4</v>
      </c>
      <c r="B33603" s="4" t="s">
        <v>5</v>
      </c>
      <c r="C33603" s="4" t="s">
        <v>10</v>
      </c>
    </row>
    <row r="33604" spans="1:7">
      <c r="A33604" t="n">
        <v>266839</v>
      </c>
      <c r="B33604" s="35" t="n">
        <v>16</v>
      </c>
      <c r="C33604" s="7" t="n">
        <v>1300</v>
      </c>
    </row>
    <row r="33605" spans="1:7">
      <c r="A33605" t="s">
        <v>4</v>
      </c>
      <c r="B33605" s="4" t="s">
        <v>5</v>
      </c>
      <c r="C33605" s="4" t="s">
        <v>13</v>
      </c>
      <c r="D33605" s="4" t="s">
        <v>22</v>
      </c>
      <c r="E33605" s="4" t="s">
        <v>22</v>
      </c>
      <c r="F33605" s="4" t="s">
        <v>22</v>
      </c>
    </row>
    <row r="33606" spans="1:7">
      <c r="A33606" t="n">
        <v>266842</v>
      </c>
      <c r="B33606" s="25" t="n">
        <v>45</v>
      </c>
      <c r="C33606" s="7" t="n">
        <v>9</v>
      </c>
      <c r="D33606" s="7" t="n">
        <v>0.0199999995529652</v>
      </c>
      <c r="E33606" s="7" t="n">
        <v>0.0199999995529652</v>
      </c>
      <c r="F33606" s="7" t="n">
        <v>0.25</v>
      </c>
    </row>
    <row r="33607" spans="1:7">
      <c r="A33607" t="s">
        <v>4</v>
      </c>
      <c r="B33607" s="4" t="s">
        <v>5</v>
      </c>
      <c r="C33607" s="4" t="s">
        <v>13</v>
      </c>
      <c r="D33607" s="4" t="s">
        <v>10</v>
      </c>
      <c r="E33607" s="4" t="s">
        <v>6</v>
      </c>
    </row>
    <row r="33608" spans="1:7">
      <c r="A33608" t="n">
        <v>266856</v>
      </c>
      <c r="B33608" s="40" t="n">
        <v>51</v>
      </c>
      <c r="C33608" s="7" t="n">
        <v>4</v>
      </c>
      <c r="D33608" s="7" t="n">
        <v>1001</v>
      </c>
      <c r="E33608" s="7" t="s">
        <v>158</v>
      </c>
    </row>
    <row r="33609" spans="1:7">
      <c r="A33609" t="s">
        <v>4</v>
      </c>
      <c r="B33609" s="4" t="s">
        <v>5</v>
      </c>
      <c r="C33609" s="4" t="s">
        <v>10</v>
      </c>
    </row>
    <row r="33610" spans="1:7">
      <c r="A33610" t="n">
        <v>266869</v>
      </c>
      <c r="B33610" s="35" t="n">
        <v>16</v>
      </c>
      <c r="C33610" s="7" t="n">
        <v>0</v>
      </c>
    </row>
    <row r="33611" spans="1:7">
      <c r="A33611" t="s">
        <v>4</v>
      </c>
      <c r="B33611" s="4" t="s">
        <v>5</v>
      </c>
      <c r="C33611" s="4" t="s">
        <v>10</v>
      </c>
      <c r="D33611" s="4" t="s">
        <v>72</v>
      </c>
      <c r="E33611" s="4" t="s">
        <v>13</v>
      </c>
      <c r="F33611" s="4" t="s">
        <v>13</v>
      </c>
    </row>
    <row r="33612" spans="1:7">
      <c r="A33612" t="n">
        <v>266872</v>
      </c>
      <c r="B33612" s="52" t="n">
        <v>26</v>
      </c>
      <c r="C33612" s="7" t="n">
        <v>1001</v>
      </c>
      <c r="D33612" s="7" t="s">
        <v>1875</v>
      </c>
      <c r="E33612" s="7" t="n">
        <v>2</v>
      </c>
      <c r="F33612" s="7" t="n">
        <v>0</v>
      </c>
    </row>
    <row r="33613" spans="1:7">
      <c r="A33613" t="s">
        <v>4</v>
      </c>
      <c r="B33613" s="4" t="s">
        <v>5</v>
      </c>
    </row>
    <row r="33614" spans="1:7">
      <c r="A33614" t="n">
        <v>266886</v>
      </c>
      <c r="B33614" s="53" t="n">
        <v>28</v>
      </c>
    </row>
    <row r="33615" spans="1:7">
      <c r="A33615" t="s">
        <v>4</v>
      </c>
      <c r="B33615" s="4" t="s">
        <v>5</v>
      </c>
      <c r="C33615" s="4" t="s">
        <v>10</v>
      </c>
      <c r="D33615" s="4" t="s">
        <v>13</v>
      </c>
      <c r="E33615" s="4" t="s">
        <v>22</v>
      </c>
      <c r="F33615" s="4" t="s">
        <v>10</v>
      </c>
    </row>
    <row r="33616" spans="1:7">
      <c r="A33616" t="n">
        <v>266887</v>
      </c>
      <c r="B33616" s="58" t="n">
        <v>59</v>
      </c>
      <c r="C33616" s="7" t="n">
        <v>1001</v>
      </c>
      <c r="D33616" s="7" t="n">
        <v>15</v>
      </c>
      <c r="E33616" s="7" t="n">
        <v>-0.300000011920929</v>
      </c>
      <c r="F33616" s="7" t="n">
        <v>0</v>
      </c>
    </row>
    <row r="33617" spans="1:6">
      <c r="A33617" t="s">
        <v>4</v>
      </c>
      <c r="B33617" s="4" t="s">
        <v>5</v>
      </c>
      <c r="C33617" s="4" t="s">
        <v>10</v>
      </c>
      <c r="D33617" s="4" t="s">
        <v>13</v>
      </c>
      <c r="E33617" s="4" t="s">
        <v>22</v>
      </c>
      <c r="F33617" s="4" t="s">
        <v>10</v>
      </c>
    </row>
    <row r="33618" spans="1:6">
      <c r="A33618" t="n">
        <v>266897</v>
      </c>
      <c r="B33618" s="58" t="n">
        <v>59</v>
      </c>
      <c r="C33618" s="7" t="n">
        <v>1002</v>
      </c>
      <c r="D33618" s="7" t="n">
        <v>15</v>
      </c>
      <c r="E33618" s="7" t="n">
        <v>-0.300000011920929</v>
      </c>
      <c r="F33618" s="7" t="n">
        <v>0</v>
      </c>
    </row>
    <row r="33619" spans="1:6">
      <c r="A33619" t="s">
        <v>4</v>
      </c>
      <c r="B33619" s="4" t="s">
        <v>5</v>
      </c>
      <c r="C33619" s="4" t="s">
        <v>13</v>
      </c>
      <c r="D33619" s="4" t="s">
        <v>13</v>
      </c>
      <c r="E33619" s="4" t="s">
        <v>13</v>
      </c>
      <c r="F33619" s="4" t="s">
        <v>13</v>
      </c>
    </row>
    <row r="33620" spans="1:6">
      <c r="A33620" t="n">
        <v>266907</v>
      </c>
      <c r="B33620" s="13" t="n">
        <v>14</v>
      </c>
      <c r="C33620" s="7" t="n">
        <v>0</v>
      </c>
      <c r="D33620" s="7" t="n">
        <v>4</v>
      </c>
      <c r="E33620" s="7" t="n">
        <v>0</v>
      </c>
      <c r="F33620" s="7" t="n">
        <v>0</v>
      </c>
    </row>
    <row r="33621" spans="1:6">
      <c r="A33621" t="s">
        <v>4</v>
      </c>
      <c r="B33621" s="4" t="s">
        <v>5</v>
      </c>
      <c r="C33621" s="4" t="s">
        <v>10</v>
      </c>
    </row>
    <row r="33622" spans="1:6">
      <c r="A33622" t="n">
        <v>266912</v>
      </c>
      <c r="B33622" s="35" t="n">
        <v>16</v>
      </c>
      <c r="C33622" s="7" t="n">
        <v>400</v>
      </c>
    </row>
    <row r="33623" spans="1:6">
      <c r="A33623" t="s">
        <v>4</v>
      </c>
      <c r="B33623" s="4" t="s">
        <v>5</v>
      </c>
      <c r="C33623" s="4" t="s">
        <v>10</v>
      </c>
      <c r="D33623" s="4" t="s">
        <v>22</v>
      </c>
      <c r="E33623" s="4" t="s">
        <v>22</v>
      </c>
      <c r="F33623" s="4" t="s">
        <v>22</v>
      </c>
      <c r="G33623" s="4" t="s">
        <v>10</v>
      </c>
      <c r="H33623" s="4" t="s">
        <v>10</v>
      </c>
    </row>
    <row r="33624" spans="1:6">
      <c r="A33624" t="n">
        <v>266915</v>
      </c>
      <c r="B33624" s="56" t="n">
        <v>60</v>
      </c>
      <c r="C33624" s="7" t="n">
        <v>1001</v>
      </c>
      <c r="D33624" s="7" t="n">
        <v>0</v>
      </c>
      <c r="E33624" s="7" t="n">
        <v>0</v>
      </c>
      <c r="F33624" s="7" t="n">
        <v>0</v>
      </c>
      <c r="G33624" s="7" t="n">
        <v>700</v>
      </c>
      <c r="H33624" s="7" t="n">
        <v>0</v>
      </c>
    </row>
    <row r="33625" spans="1:6">
      <c r="A33625" t="s">
        <v>4</v>
      </c>
      <c r="B33625" s="4" t="s">
        <v>5</v>
      </c>
      <c r="C33625" s="4" t="s">
        <v>10</v>
      </c>
      <c r="D33625" s="4" t="s">
        <v>22</v>
      </c>
      <c r="E33625" s="4" t="s">
        <v>22</v>
      </c>
      <c r="F33625" s="4" t="s">
        <v>22</v>
      </c>
      <c r="G33625" s="4" t="s">
        <v>10</v>
      </c>
      <c r="H33625" s="4" t="s">
        <v>10</v>
      </c>
    </row>
    <row r="33626" spans="1:6">
      <c r="A33626" t="n">
        <v>266934</v>
      </c>
      <c r="B33626" s="56" t="n">
        <v>60</v>
      </c>
      <c r="C33626" s="7" t="n">
        <v>1002</v>
      </c>
      <c r="D33626" s="7" t="n">
        <v>0</v>
      </c>
      <c r="E33626" s="7" t="n">
        <v>0</v>
      </c>
      <c r="F33626" s="7" t="n">
        <v>0</v>
      </c>
      <c r="G33626" s="7" t="n">
        <v>700</v>
      </c>
      <c r="H33626" s="7" t="n">
        <v>0</v>
      </c>
    </row>
    <row r="33627" spans="1:6">
      <c r="A33627" t="s">
        <v>4</v>
      </c>
      <c r="B33627" s="4" t="s">
        <v>5</v>
      </c>
      <c r="C33627" s="4" t="s">
        <v>10</v>
      </c>
      <c r="D33627" s="4" t="s">
        <v>10</v>
      </c>
      <c r="E33627" s="4" t="s">
        <v>22</v>
      </c>
      <c r="F33627" s="4" t="s">
        <v>22</v>
      </c>
      <c r="G33627" s="4" t="s">
        <v>22</v>
      </c>
      <c r="H33627" s="4" t="s">
        <v>22</v>
      </c>
      <c r="I33627" s="4" t="s">
        <v>13</v>
      </c>
      <c r="J33627" s="4" t="s">
        <v>10</v>
      </c>
    </row>
    <row r="33628" spans="1:6">
      <c r="A33628" t="n">
        <v>266953</v>
      </c>
      <c r="B33628" s="85" t="n">
        <v>55</v>
      </c>
      <c r="C33628" s="7" t="n">
        <v>1001</v>
      </c>
      <c r="D33628" s="7" t="n">
        <v>65533</v>
      </c>
      <c r="E33628" s="7" t="n">
        <v>-14.3500003814697</v>
      </c>
      <c r="F33628" s="7" t="n">
        <v>9.02000045776367</v>
      </c>
      <c r="G33628" s="7" t="n">
        <v>-33.5499992370605</v>
      </c>
      <c r="H33628" s="7" t="n">
        <v>1.5</v>
      </c>
      <c r="I33628" s="7" t="n">
        <v>1</v>
      </c>
      <c r="J33628" s="7" t="n">
        <v>0</v>
      </c>
    </row>
    <row r="33629" spans="1:6">
      <c r="A33629" t="s">
        <v>4</v>
      </c>
      <c r="B33629" s="4" t="s">
        <v>5</v>
      </c>
      <c r="C33629" s="4" t="s">
        <v>10</v>
      </c>
      <c r="D33629" s="4" t="s">
        <v>10</v>
      </c>
      <c r="E33629" s="4" t="s">
        <v>22</v>
      </c>
      <c r="F33629" s="4" t="s">
        <v>22</v>
      </c>
      <c r="G33629" s="4" t="s">
        <v>22</v>
      </c>
      <c r="H33629" s="4" t="s">
        <v>22</v>
      </c>
      <c r="I33629" s="4" t="s">
        <v>13</v>
      </c>
      <c r="J33629" s="4" t="s">
        <v>10</v>
      </c>
    </row>
    <row r="33630" spans="1:6">
      <c r="A33630" t="n">
        <v>266977</v>
      </c>
      <c r="B33630" s="85" t="n">
        <v>55</v>
      </c>
      <c r="C33630" s="7" t="n">
        <v>1002</v>
      </c>
      <c r="D33630" s="7" t="n">
        <v>65533</v>
      </c>
      <c r="E33630" s="7" t="n">
        <v>-14.3000001907349</v>
      </c>
      <c r="F33630" s="7" t="n">
        <v>9.06999969482422</v>
      </c>
      <c r="G33630" s="7" t="n">
        <v>-32.1300010681152</v>
      </c>
      <c r="H33630" s="7" t="n">
        <v>1.5</v>
      </c>
      <c r="I33630" s="7" t="n">
        <v>1</v>
      </c>
      <c r="J33630" s="7" t="n">
        <v>0</v>
      </c>
    </row>
    <row r="33631" spans="1:6">
      <c r="A33631" t="s">
        <v>4</v>
      </c>
      <c r="B33631" s="4" t="s">
        <v>5</v>
      </c>
      <c r="C33631" s="4" t="s">
        <v>13</v>
      </c>
      <c r="D33631" s="4" t="s">
        <v>10</v>
      </c>
      <c r="E33631" s="4" t="s">
        <v>22</v>
      </c>
      <c r="F33631" s="4" t="s">
        <v>10</v>
      </c>
      <c r="G33631" s="4" t="s">
        <v>9</v>
      </c>
      <c r="H33631" s="4" t="s">
        <v>9</v>
      </c>
      <c r="I33631" s="4" t="s">
        <v>10</v>
      </c>
      <c r="J33631" s="4" t="s">
        <v>10</v>
      </c>
      <c r="K33631" s="4" t="s">
        <v>9</v>
      </c>
      <c r="L33631" s="4" t="s">
        <v>9</v>
      </c>
      <c r="M33631" s="4" t="s">
        <v>9</v>
      </c>
      <c r="N33631" s="4" t="s">
        <v>9</v>
      </c>
      <c r="O33631" s="4" t="s">
        <v>6</v>
      </c>
    </row>
    <row r="33632" spans="1:6">
      <c r="A33632" t="n">
        <v>267001</v>
      </c>
      <c r="B33632" s="14" t="n">
        <v>50</v>
      </c>
      <c r="C33632" s="7" t="n">
        <v>0</v>
      </c>
      <c r="D33632" s="7" t="n">
        <v>2261</v>
      </c>
      <c r="E33632" s="7" t="n">
        <v>0.800000011920929</v>
      </c>
      <c r="F33632" s="7" t="n">
        <v>0</v>
      </c>
      <c r="G33632" s="7" t="n">
        <v>0</v>
      </c>
      <c r="H33632" s="7" t="n">
        <v>1088421888</v>
      </c>
      <c r="I33632" s="7" t="n">
        <v>0</v>
      </c>
      <c r="J33632" s="7" t="n">
        <v>65533</v>
      </c>
      <c r="K33632" s="7" t="n">
        <v>0</v>
      </c>
      <c r="L33632" s="7" t="n">
        <v>0</v>
      </c>
      <c r="M33632" s="7" t="n">
        <v>0</v>
      </c>
      <c r="N33632" s="7" t="n">
        <v>0</v>
      </c>
      <c r="O33632" s="7" t="s">
        <v>12</v>
      </c>
    </row>
    <row r="33633" spans="1:15">
      <c r="A33633" t="s">
        <v>4</v>
      </c>
      <c r="B33633" s="4" t="s">
        <v>5</v>
      </c>
      <c r="C33633" s="4" t="s">
        <v>10</v>
      </c>
    </row>
    <row r="33634" spans="1:15">
      <c r="A33634" t="n">
        <v>267040</v>
      </c>
      <c r="B33634" s="35" t="n">
        <v>16</v>
      </c>
      <c r="C33634" s="7" t="n">
        <v>500</v>
      </c>
    </row>
    <row r="33635" spans="1:15">
      <c r="A33635" t="s">
        <v>4</v>
      </c>
      <c r="B33635" s="4" t="s">
        <v>5</v>
      </c>
      <c r="C33635" s="4" t="s">
        <v>13</v>
      </c>
      <c r="D33635" s="4" t="s">
        <v>10</v>
      </c>
      <c r="E33635" s="4" t="s">
        <v>22</v>
      </c>
      <c r="F33635" s="4" t="s">
        <v>10</v>
      </c>
      <c r="G33635" s="4" t="s">
        <v>9</v>
      </c>
      <c r="H33635" s="4" t="s">
        <v>9</v>
      </c>
      <c r="I33635" s="4" t="s">
        <v>10</v>
      </c>
      <c r="J33635" s="4" t="s">
        <v>10</v>
      </c>
      <c r="K33635" s="4" t="s">
        <v>9</v>
      </c>
      <c r="L33635" s="4" t="s">
        <v>9</v>
      </c>
      <c r="M33635" s="4" t="s">
        <v>9</v>
      </c>
      <c r="N33635" s="4" t="s">
        <v>9</v>
      </c>
      <c r="O33635" s="4" t="s">
        <v>6</v>
      </c>
    </row>
    <row r="33636" spans="1:15">
      <c r="A33636" t="n">
        <v>267043</v>
      </c>
      <c r="B33636" s="14" t="n">
        <v>50</v>
      </c>
      <c r="C33636" s="7" t="n">
        <v>0</v>
      </c>
      <c r="D33636" s="7" t="n">
        <v>2261</v>
      </c>
      <c r="E33636" s="7" t="n">
        <v>0.699999988079071</v>
      </c>
      <c r="F33636" s="7" t="n">
        <v>0</v>
      </c>
      <c r="G33636" s="7" t="n">
        <v>0</v>
      </c>
      <c r="H33636" s="7" t="n">
        <v>1084227584</v>
      </c>
      <c r="I33636" s="7" t="n">
        <v>0</v>
      </c>
      <c r="J33636" s="7" t="n">
        <v>65533</v>
      </c>
      <c r="K33636" s="7" t="n">
        <v>0</v>
      </c>
      <c r="L33636" s="7" t="n">
        <v>0</v>
      </c>
      <c r="M33636" s="7" t="n">
        <v>0</v>
      </c>
      <c r="N33636" s="7" t="n">
        <v>0</v>
      </c>
      <c r="O33636" s="7" t="s">
        <v>12</v>
      </c>
    </row>
    <row r="33637" spans="1:15">
      <c r="A33637" t="s">
        <v>4</v>
      </c>
      <c r="B33637" s="4" t="s">
        <v>5</v>
      </c>
      <c r="C33637" s="4" t="s">
        <v>10</v>
      </c>
      <c r="D33637" s="4" t="s">
        <v>13</v>
      </c>
    </row>
    <row r="33638" spans="1:15">
      <c r="A33638" t="n">
        <v>267082</v>
      </c>
      <c r="B33638" s="63" t="n">
        <v>56</v>
      </c>
      <c r="C33638" s="7" t="n">
        <v>1001</v>
      </c>
      <c r="D33638" s="7" t="n">
        <v>0</v>
      </c>
    </row>
    <row r="33639" spans="1:15">
      <c r="A33639" t="s">
        <v>4</v>
      </c>
      <c r="B33639" s="4" t="s">
        <v>5</v>
      </c>
      <c r="C33639" s="4" t="s">
        <v>10</v>
      </c>
      <c r="D33639" s="4" t="s">
        <v>13</v>
      </c>
      <c r="E33639" s="4" t="s">
        <v>22</v>
      </c>
      <c r="F33639" s="4" t="s">
        <v>10</v>
      </c>
    </row>
    <row r="33640" spans="1:15">
      <c r="A33640" t="n">
        <v>267086</v>
      </c>
      <c r="B33640" s="58" t="n">
        <v>59</v>
      </c>
      <c r="C33640" s="7" t="n">
        <v>1001</v>
      </c>
      <c r="D33640" s="7" t="n">
        <v>255</v>
      </c>
      <c r="E33640" s="7" t="n">
        <v>0</v>
      </c>
      <c r="F33640" s="7" t="n">
        <v>0</v>
      </c>
    </row>
    <row r="33641" spans="1:15">
      <c r="A33641" t="s">
        <v>4</v>
      </c>
      <c r="B33641" s="4" t="s">
        <v>5</v>
      </c>
      <c r="C33641" s="4" t="s">
        <v>10</v>
      </c>
      <c r="D33641" s="4" t="s">
        <v>10</v>
      </c>
      <c r="E33641" s="4" t="s">
        <v>22</v>
      </c>
      <c r="F33641" s="4" t="s">
        <v>22</v>
      </c>
      <c r="G33641" s="4" t="s">
        <v>22</v>
      </c>
      <c r="H33641" s="4" t="s">
        <v>22</v>
      </c>
      <c r="I33641" s="4" t="s">
        <v>13</v>
      </c>
      <c r="J33641" s="4" t="s">
        <v>10</v>
      </c>
    </row>
    <row r="33642" spans="1:15">
      <c r="A33642" t="n">
        <v>267096</v>
      </c>
      <c r="B33642" s="85" t="n">
        <v>55</v>
      </c>
      <c r="C33642" s="7" t="n">
        <v>1001</v>
      </c>
      <c r="D33642" s="7" t="n">
        <v>65533</v>
      </c>
      <c r="E33642" s="7" t="n">
        <v>-15.9200000762939</v>
      </c>
      <c r="F33642" s="7" t="n">
        <v>7.26000022888184</v>
      </c>
      <c r="G33642" s="7" t="n">
        <v>-33.2900009155273</v>
      </c>
      <c r="H33642" s="7" t="n">
        <v>1.5</v>
      </c>
      <c r="I33642" s="7" t="n">
        <v>1</v>
      </c>
      <c r="J33642" s="7" t="n">
        <v>0</v>
      </c>
    </row>
    <row r="33643" spans="1:15">
      <c r="A33643" t="s">
        <v>4</v>
      </c>
      <c r="B33643" s="4" t="s">
        <v>5</v>
      </c>
      <c r="C33643" s="4" t="s">
        <v>10</v>
      </c>
      <c r="D33643" s="4" t="s">
        <v>13</v>
      </c>
    </row>
    <row r="33644" spans="1:15">
      <c r="A33644" t="n">
        <v>267120</v>
      </c>
      <c r="B33644" s="63" t="n">
        <v>56</v>
      </c>
      <c r="C33644" s="7" t="n">
        <v>1002</v>
      </c>
      <c r="D33644" s="7" t="n">
        <v>0</v>
      </c>
    </row>
    <row r="33645" spans="1:15">
      <c r="A33645" t="s">
        <v>4</v>
      </c>
      <c r="B33645" s="4" t="s">
        <v>5</v>
      </c>
      <c r="C33645" s="4" t="s">
        <v>10</v>
      </c>
      <c r="D33645" s="4" t="s">
        <v>13</v>
      </c>
      <c r="E33645" s="4" t="s">
        <v>22</v>
      </c>
      <c r="F33645" s="4" t="s">
        <v>10</v>
      </c>
    </row>
    <row r="33646" spans="1:15">
      <c r="A33646" t="n">
        <v>267124</v>
      </c>
      <c r="B33646" s="58" t="n">
        <v>59</v>
      </c>
      <c r="C33646" s="7" t="n">
        <v>1002</v>
      </c>
      <c r="D33646" s="7" t="n">
        <v>255</v>
      </c>
      <c r="E33646" s="7" t="n">
        <v>0</v>
      </c>
      <c r="F33646" s="7" t="n">
        <v>0</v>
      </c>
    </row>
    <row r="33647" spans="1:15">
      <c r="A33647" t="s">
        <v>4</v>
      </c>
      <c r="B33647" s="4" t="s">
        <v>5</v>
      </c>
      <c r="C33647" s="4" t="s">
        <v>10</v>
      </c>
      <c r="D33647" s="4" t="s">
        <v>10</v>
      </c>
      <c r="E33647" s="4" t="s">
        <v>22</v>
      </c>
      <c r="F33647" s="4" t="s">
        <v>22</v>
      </c>
      <c r="G33647" s="4" t="s">
        <v>22</v>
      </c>
      <c r="H33647" s="4" t="s">
        <v>22</v>
      </c>
      <c r="I33647" s="4" t="s">
        <v>13</v>
      </c>
      <c r="J33647" s="4" t="s">
        <v>10</v>
      </c>
    </row>
    <row r="33648" spans="1:15">
      <c r="A33648" t="n">
        <v>267134</v>
      </c>
      <c r="B33648" s="85" t="n">
        <v>55</v>
      </c>
      <c r="C33648" s="7" t="n">
        <v>1002</v>
      </c>
      <c r="D33648" s="7" t="n">
        <v>65533</v>
      </c>
      <c r="E33648" s="7" t="n">
        <v>-15.6400003433228</v>
      </c>
      <c r="F33648" s="7" t="n">
        <v>7.53000020980835</v>
      </c>
      <c r="G33648" s="7" t="n">
        <v>-31.7900009155273</v>
      </c>
      <c r="H33648" s="7" t="n">
        <v>1.5</v>
      </c>
      <c r="I33648" s="7" t="n">
        <v>1</v>
      </c>
      <c r="J33648" s="7" t="n">
        <v>0</v>
      </c>
    </row>
    <row r="33649" spans="1:15">
      <c r="A33649" t="s">
        <v>4</v>
      </c>
      <c r="B33649" s="4" t="s">
        <v>5</v>
      </c>
      <c r="C33649" s="4" t="s">
        <v>13</v>
      </c>
      <c r="D33649" s="4" t="s">
        <v>10</v>
      </c>
      <c r="E33649" s="4" t="s">
        <v>22</v>
      </c>
      <c r="F33649" s="4" t="s">
        <v>10</v>
      </c>
      <c r="G33649" s="4" t="s">
        <v>9</v>
      </c>
      <c r="H33649" s="4" t="s">
        <v>9</v>
      </c>
      <c r="I33649" s="4" t="s">
        <v>10</v>
      </c>
      <c r="J33649" s="4" t="s">
        <v>10</v>
      </c>
      <c r="K33649" s="4" t="s">
        <v>9</v>
      </c>
      <c r="L33649" s="4" t="s">
        <v>9</v>
      </c>
      <c r="M33649" s="4" t="s">
        <v>9</v>
      </c>
      <c r="N33649" s="4" t="s">
        <v>9</v>
      </c>
      <c r="O33649" s="4" t="s">
        <v>6</v>
      </c>
    </row>
    <row r="33650" spans="1:15">
      <c r="A33650" t="n">
        <v>267158</v>
      </c>
      <c r="B33650" s="14" t="n">
        <v>50</v>
      </c>
      <c r="C33650" s="7" t="n">
        <v>0</v>
      </c>
      <c r="D33650" s="7" t="n">
        <v>2261</v>
      </c>
      <c r="E33650" s="7" t="n">
        <v>0.800000011920929</v>
      </c>
      <c r="F33650" s="7" t="n">
        <v>0</v>
      </c>
      <c r="G33650" s="7" t="n">
        <v>0</v>
      </c>
      <c r="H33650" s="7" t="n">
        <v>1086324736</v>
      </c>
      <c r="I33650" s="7" t="n">
        <v>0</v>
      </c>
      <c r="J33650" s="7" t="n">
        <v>65533</v>
      </c>
      <c r="K33650" s="7" t="n">
        <v>0</v>
      </c>
      <c r="L33650" s="7" t="n">
        <v>0</v>
      </c>
      <c r="M33650" s="7" t="n">
        <v>0</v>
      </c>
      <c r="N33650" s="7" t="n">
        <v>0</v>
      </c>
      <c r="O33650" s="7" t="s">
        <v>12</v>
      </c>
    </row>
    <row r="33651" spans="1:15">
      <c r="A33651" t="s">
        <v>4</v>
      </c>
      <c r="B33651" s="4" t="s">
        <v>5</v>
      </c>
      <c r="C33651" s="4" t="s">
        <v>10</v>
      </c>
    </row>
    <row r="33652" spans="1:15">
      <c r="A33652" t="n">
        <v>267197</v>
      </c>
      <c r="B33652" s="35" t="n">
        <v>16</v>
      </c>
      <c r="C33652" s="7" t="n">
        <v>500</v>
      </c>
    </row>
    <row r="33653" spans="1:15">
      <c r="A33653" t="s">
        <v>4</v>
      </c>
      <c r="B33653" s="4" t="s">
        <v>5</v>
      </c>
      <c r="C33653" s="4" t="s">
        <v>13</v>
      </c>
      <c r="D33653" s="4" t="s">
        <v>10</v>
      </c>
      <c r="E33653" s="4" t="s">
        <v>22</v>
      </c>
      <c r="F33653" s="4" t="s">
        <v>10</v>
      </c>
      <c r="G33653" s="4" t="s">
        <v>9</v>
      </c>
      <c r="H33653" s="4" t="s">
        <v>9</v>
      </c>
      <c r="I33653" s="4" t="s">
        <v>10</v>
      </c>
      <c r="J33653" s="4" t="s">
        <v>10</v>
      </c>
      <c r="K33653" s="4" t="s">
        <v>9</v>
      </c>
      <c r="L33653" s="4" t="s">
        <v>9</v>
      </c>
      <c r="M33653" s="4" t="s">
        <v>9</v>
      </c>
      <c r="N33653" s="4" t="s">
        <v>9</v>
      </c>
      <c r="O33653" s="4" t="s">
        <v>6</v>
      </c>
    </row>
    <row r="33654" spans="1:15">
      <c r="A33654" t="n">
        <v>267200</v>
      </c>
      <c r="B33654" s="14" t="n">
        <v>50</v>
      </c>
      <c r="C33654" s="7" t="n">
        <v>0</v>
      </c>
      <c r="D33654" s="7" t="n">
        <v>2261</v>
      </c>
      <c r="E33654" s="7" t="n">
        <v>0.699999988079071</v>
      </c>
      <c r="F33654" s="7" t="n">
        <v>0</v>
      </c>
      <c r="G33654" s="7" t="n">
        <v>0</v>
      </c>
      <c r="H33654" s="7" t="n">
        <v>1082130432</v>
      </c>
      <c r="I33654" s="7" t="n">
        <v>0</v>
      </c>
      <c r="J33654" s="7" t="n">
        <v>65533</v>
      </c>
      <c r="K33654" s="7" t="n">
        <v>0</v>
      </c>
      <c r="L33654" s="7" t="n">
        <v>0</v>
      </c>
      <c r="M33654" s="7" t="n">
        <v>0</v>
      </c>
      <c r="N33654" s="7" t="n">
        <v>0</v>
      </c>
      <c r="O33654" s="7" t="s">
        <v>12</v>
      </c>
    </row>
    <row r="33655" spans="1:15">
      <c r="A33655" t="s">
        <v>4</v>
      </c>
      <c r="B33655" s="4" t="s">
        <v>5</v>
      </c>
      <c r="C33655" s="4" t="s">
        <v>10</v>
      </c>
    </row>
    <row r="33656" spans="1:15">
      <c r="A33656" t="n">
        <v>267239</v>
      </c>
      <c r="B33656" s="35" t="n">
        <v>16</v>
      </c>
      <c r="C33656" s="7" t="n">
        <v>2300</v>
      </c>
    </row>
    <row r="33657" spans="1:15">
      <c r="A33657" t="s">
        <v>4</v>
      </c>
      <c r="B33657" s="4" t="s">
        <v>5</v>
      </c>
      <c r="C33657" s="4" t="s">
        <v>13</v>
      </c>
      <c r="D33657" s="4" t="s">
        <v>10</v>
      </c>
      <c r="E33657" s="4" t="s">
        <v>22</v>
      </c>
    </row>
    <row r="33658" spans="1:15">
      <c r="A33658" t="n">
        <v>267242</v>
      </c>
      <c r="B33658" s="28" t="n">
        <v>58</v>
      </c>
      <c r="C33658" s="7" t="n">
        <v>101</v>
      </c>
      <c r="D33658" s="7" t="n">
        <v>800</v>
      </c>
      <c r="E33658" s="7" t="n">
        <v>1</v>
      </c>
    </row>
    <row r="33659" spans="1:15">
      <c r="A33659" t="s">
        <v>4</v>
      </c>
      <c r="B33659" s="4" t="s">
        <v>5</v>
      </c>
      <c r="C33659" s="4" t="s">
        <v>13</v>
      </c>
      <c r="D33659" s="4" t="s">
        <v>10</v>
      </c>
    </row>
    <row r="33660" spans="1:15">
      <c r="A33660" t="n">
        <v>267250</v>
      </c>
      <c r="B33660" s="28" t="n">
        <v>58</v>
      </c>
      <c r="C33660" s="7" t="n">
        <v>254</v>
      </c>
      <c r="D33660" s="7" t="n">
        <v>0</v>
      </c>
    </row>
    <row r="33661" spans="1:15">
      <c r="A33661" t="s">
        <v>4</v>
      </c>
      <c r="B33661" s="4" t="s">
        <v>5</v>
      </c>
      <c r="C33661" s="4" t="s">
        <v>13</v>
      </c>
      <c r="D33661" s="4" t="s">
        <v>13</v>
      </c>
      <c r="E33661" s="4" t="s">
        <v>22</v>
      </c>
      <c r="F33661" s="4" t="s">
        <v>22</v>
      </c>
      <c r="G33661" s="4" t="s">
        <v>22</v>
      </c>
      <c r="H33661" s="4" t="s">
        <v>10</v>
      </c>
    </row>
    <row r="33662" spans="1:15">
      <c r="A33662" t="n">
        <v>267254</v>
      </c>
      <c r="B33662" s="25" t="n">
        <v>45</v>
      </c>
      <c r="C33662" s="7" t="n">
        <v>2</v>
      </c>
      <c r="D33662" s="7" t="n">
        <v>3</v>
      </c>
      <c r="E33662" s="7" t="n">
        <v>-6.19000005722046</v>
      </c>
      <c r="F33662" s="7" t="n">
        <v>3.75999999046326</v>
      </c>
      <c r="G33662" s="7" t="n">
        <v>-36.7799987792969</v>
      </c>
      <c r="H33662" s="7" t="n">
        <v>0</v>
      </c>
    </row>
    <row r="33663" spans="1:15">
      <c r="A33663" t="s">
        <v>4</v>
      </c>
      <c r="B33663" s="4" t="s">
        <v>5</v>
      </c>
      <c r="C33663" s="4" t="s">
        <v>13</v>
      </c>
      <c r="D33663" s="4" t="s">
        <v>13</v>
      </c>
      <c r="E33663" s="4" t="s">
        <v>22</v>
      </c>
      <c r="F33663" s="4" t="s">
        <v>22</v>
      </c>
      <c r="G33663" s="4" t="s">
        <v>22</v>
      </c>
      <c r="H33663" s="4" t="s">
        <v>10</v>
      </c>
      <c r="I33663" s="4" t="s">
        <v>13</v>
      </c>
    </row>
    <row r="33664" spans="1:15">
      <c r="A33664" t="n">
        <v>267271</v>
      </c>
      <c r="B33664" s="25" t="n">
        <v>45</v>
      </c>
      <c r="C33664" s="7" t="n">
        <v>4</v>
      </c>
      <c r="D33664" s="7" t="n">
        <v>3</v>
      </c>
      <c r="E33664" s="7" t="n">
        <v>365.589996337891</v>
      </c>
      <c r="F33664" s="7" t="n">
        <v>112.319999694824</v>
      </c>
      <c r="G33664" s="7" t="n">
        <v>0</v>
      </c>
      <c r="H33664" s="7" t="n">
        <v>0</v>
      </c>
      <c r="I33664" s="7" t="n">
        <v>0</v>
      </c>
    </row>
    <row r="33665" spans="1:15">
      <c r="A33665" t="s">
        <v>4</v>
      </c>
      <c r="B33665" s="4" t="s">
        <v>5</v>
      </c>
      <c r="C33665" s="4" t="s">
        <v>13</v>
      </c>
      <c r="D33665" s="4" t="s">
        <v>13</v>
      </c>
      <c r="E33665" s="4" t="s">
        <v>22</v>
      </c>
      <c r="F33665" s="4" t="s">
        <v>10</v>
      </c>
    </row>
    <row r="33666" spans="1:15">
      <c r="A33666" t="n">
        <v>267289</v>
      </c>
      <c r="B33666" s="25" t="n">
        <v>45</v>
      </c>
      <c r="C33666" s="7" t="n">
        <v>5</v>
      </c>
      <c r="D33666" s="7" t="n">
        <v>3</v>
      </c>
      <c r="E33666" s="7" t="n">
        <v>2</v>
      </c>
      <c r="F33666" s="7" t="n">
        <v>0</v>
      </c>
    </row>
    <row r="33667" spans="1:15">
      <c r="A33667" t="s">
        <v>4</v>
      </c>
      <c r="B33667" s="4" t="s">
        <v>5</v>
      </c>
      <c r="C33667" s="4" t="s">
        <v>13</v>
      </c>
      <c r="D33667" s="4" t="s">
        <v>13</v>
      </c>
      <c r="E33667" s="4" t="s">
        <v>22</v>
      </c>
      <c r="F33667" s="4" t="s">
        <v>10</v>
      </c>
    </row>
    <row r="33668" spans="1:15">
      <c r="A33668" t="n">
        <v>267298</v>
      </c>
      <c r="B33668" s="25" t="n">
        <v>45</v>
      </c>
      <c r="C33668" s="7" t="n">
        <v>11</v>
      </c>
      <c r="D33668" s="7" t="n">
        <v>3</v>
      </c>
      <c r="E33668" s="7" t="n">
        <v>38.5999984741211</v>
      </c>
      <c r="F33668" s="7" t="n">
        <v>0</v>
      </c>
    </row>
    <row r="33669" spans="1:15">
      <c r="A33669" t="s">
        <v>4</v>
      </c>
      <c r="B33669" s="4" t="s">
        <v>5</v>
      </c>
      <c r="C33669" s="4" t="s">
        <v>13</v>
      </c>
      <c r="D33669" s="4" t="s">
        <v>13</v>
      </c>
      <c r="E33669" s="4" t="s">
        <v>22</v>
      </c>
      <c r="F33669" s="4" t="s">
        <v>22</v>
      </c>
      <c r="G33669" s="4" t="s">
        <v>22</v>
      </c>
      <c r="H33669" s="4" t="s">
        <v>10</v>
      </c>
    </row>
    <row r="33670" spans="1:15">
      <c r="A33670" t="n">
        <v>267307</v>
      </c>
      <c r="B33670" s="25" t="n">
        <v>45</v>
      </c>
      <c r="C33670" s="7" t="n">
        <v>2</v>
      </c>
      <c r="D33670" s="7" t="n">
        <v>3</v>
      </c>
      <c r="E33670" s="7" t="n">
        <v>-6.19000005722046</v>
      </c>
      <c r="F33670" s="7" t="n">
        <v>3.42000007629395</v>
      </c>
      <c r="G33670" s="7" t="n">
        <v>-36.7799987792969</v>
      </c>
      <c r="H33670" s="7" t="n">
        <v>2000</v>
      </c>
    </row>
    <row r="33671" spans="1:15">
      <c r="A33671" t="s">
        <v>4</v>
      </c>
      <c r="B33671" s="4" t="s">
        <v>5</v>
      </c>
      <c r="C33671" s="4" t="s">
        <v>10</v>
      </c>
    </row>
    <row r="33672" spans="1:15">
      <c r="A33672" t="n">
        <v>267324</v>
      </c>
      <c r="B33672" s="35" t="n">
        <v>16</v>
      </c>
      <c r="C33672" s="7" t="n">
        <v>2000</v>
      </c>
    </row>
    <row r="33673" spans="1:15">
      <c r="A33673" t="s">
        <v>4</v>
      </c>
      <c r="B33673" s="4" t="s">
        <v>5</v>
      </c>
      <c r="C33673" s="4" t="s">
        <v>9</v>
      </c>
    </row>
    <row r="33674" spans="1:15">
      <c r="A33674" t="n">
        <v>267327</v>
      </c>
      <c r="B33674" s="50" t="n">
        <v>15</v>
      </c>
      <c r="C33674" s="7" t="n">
        <v>1024</v>
      </c>
    </row>
    <row r="33675" spans="1:15">
      <c r="A33675" t="s">
        <v>4</v>
      </c>
      <c r="B33675" s="4" t="s">
        <v>5</v>
      </c>
      <c r="C33675" s="4" t="s">
        <v>10</v>
      </c>
      <c r="D33675" s="4" t="s">
        <v>22</v>
      </c>
      <c r="E33675" s="4" t="s">
        <v>22</v>
      </c>
      <c r="F33675" s="4" t="s">
        <v>22</v>
      </c>
      <c r="G33675" s="4" t="s">
        <v>10</v>
      </c>
      <c r="H33675" s="4" t="s">
        <v>10</v>
      </c>
    </row>
    <row r="33676" spans="1:15">
      <c r="A33676" t="n">
        <v>267332</v>
      </c>
      <c r="B33676" s="56" t="n">
        <v>60</v>
      </c>
      <c r="C33676" s="7" t="n">
        <v>0</v>
      </c>
      <c r="D33676" s="7" t="n">
        <v>0</v>
      </c>
      <c r="E33676" s="7" t="n">
        <v>0</v>
      </c>
      <c r="F33676" s="7" t="n">
        <v>0</v>
      </c>
      <c r="G33676" s="7" t="n">
        <v>1200</v>
      </c>
      <c r="H33676" s="7" t="n">
        <v>0</v>
      </c>
    </row>
    <row r="33677" spans="1:15">
      <c r="A33677" t="s">
        <v>4</v>
      </c>
      <c r="B33677" s="4" t="s">
        <v>5</v>
      </c>
      <c r="C33677" s="4" t="s">
        <v>10</v>
      </c>
    </row>
    <row r="33678" spans="1:15">
      <c r="A33678" t="n">
        <v>267351</v>
      </c>
      <c r="B33678" s="35" t="n">
        <v>16</v>
      </c>
      <c r="C33678" s="7" t="n">
        <v>900</v>
      </c>
    </row>
    <row r="33679" spans="1:15">
      <c r="A33679" t="s">
        <v>4</v>
      </c>
      <c r="B33679" s="4" t="s">
        <v>5</v>
      </c>
      <c r="C33679" s="4" t="s">
        <v>13</v>
      </c>
      <c r="D33679" s="4" t="s">
        <v>10</v>
      </c>
      <c r="E33679" s="4" t="s">
        <v>6</v>
      </c>
    </row>
    <row r="33680" spans="1:15">
      <c r="A33680" t="n">
        <v>267354</v>
      </c>
      <c r="B33680" s="40" t="n">
        <v>51</v>
      </c>
      <c r="C33680" s="7" t="n">
        <v>4</v>
      </c>
      <c r="D33680" s="7" t="n">
        <v>0</v>
      </c>
      <c r="E33680" s="7" t="s">
        <v>353</v>
      </c>
    </row>
    <row r="33681" spans="1:8">
      <c r="A33681" t="s">
        <v>4</v>
      </c>
      <c r="B33681" s="4" t="s">
        <v>5</v>
      </c>
      <c r="C33681" s="4" t="s">
        <v>10</v>
      </c>
    </row>
    <row r="33682" spans="1:8">
      <c r="A33682" t="n">
        <v>267368</v>
      </c>
      <c r="B33682" s="35" t="n">
        <v>16</v>
      </c>
      <c r="C33682" s="7" t="n">
        <v>0</v>
      </c>
    </row>
    <row r="33683" spans="1:8">
      <c r="A33683" t="s">
        <v>4</v>
      </c>
      <c r="B33683" s="4" t="s">
        <v>5</v>
      </c>
      <c r="C33683" s="4" t="s">
        <v>10</v>
      </c>
      <c r="D33683" s="4" t="s">
        <v>72</v>
      </c>
      <c r="E33683" s="4" t="s">
        <v>13</v>
      </c>
      <c r="F33683" s="4" t="s">
        <v>13</v>
      </c>
    </row>
    <row r="33684" spans="1:8">
      <c r="A33684" t="n">
        <v>267371</v>
      </c>
      <c r="B33684" s="52" t="n">
        <v>26</v>
      </c>
      <c r="C33684" s="7" t="n">
        <v>0</v>
      </c>
      <c r="D33684" s="7" t="s">
        <v>1876</v>
      </c>
      <c r="E33684" s="7" t="n">
        <v>2</v>
      </c>
      <c r="F33684" s="7" t="n">
        <v>0</v>
      </c>
    </row>
    <row r="33685" spans="1:8">
      <c r="A33685" t="s">
        <v>4</v>
      </c>
      <c r="B33685" s="4" t="s">
        <v>5</v>
      </c>
    </row>
    <row r="33686" spans="1:8">
      <c r="A33686" t="n">
        <v>267418</v>
      </c>
      <c r="B33686" s="53" t="n">
        <v>28</v>
      </c>
    </row>
    <row r="33687" spans="1:8">
      <c r="A33687" t="s">
        <v>4</v>
      </c>
      <c r="B33687" s="4" t="s">
        <v>5</v>
      </c>
      <c r="C33687" s="4" t="s">
        <v>10</v>
      </c>
      <c r="D33687" s="4" t="s">
        <v>22</v>
      </c>
      <c r="E33687" s="4" t="s">
        <v>22</v>
      </c>
      <c r="F33687" s="4" t="s">
        <v>22</v>
      </c>
      <c r="G33687" s="4" t="s">
        <v>10</v>
      </c>
      <c r="H33687" s="4" t="s">
        <v>10</v>
      </c>
    </row>
    <row r="33688" spans="1:8">
      <c r="A33688" t="n">
        <v>267419</v>
      </c>
      <c r="B33688" s="56" t="n">
        <v>60</v>
      </c>
      <c r="C33688" s="7" t="n">
        <v>5721</v>
      </c>
      <c r="D33688" s="7" t="n">
        <v>0</v>
      </c>
      <c r="E33688" s="7" t="n">
        <v>0</v>
      </c>
      <c r="F33688" s="7" t="n">
        <v>0</v>
      </c>
      <c r="G33688" s="7" t="n">
        <v>600</v>
      </c>
      <c r="H33688" s="7" t="n">
        <v>0</v>
      </c>
    </row>
    <row r="33689" spans="1:8">
      <c r="A33689" t="s">
        <v>4</v>
      </c>
      <c r="B33689" s="4" t="s">
        <v>5</v>
      </c>
      <c r="C33689" s="4" t="s">
        <v>10</v>
      </c>
      <c r="D33689" s="4" t="s">
        <v>22</v>
      </c>
      <c r="E33689" s="4" t="s">
        <v>22</v>
      </c>
      <c r="F33689" s="4" t="s">
        <v>13</v>
      </c>
    </row>
    <row r="33690" spans="1:8">
      <c r="A33690" t="n">
        <v>267438</v>
      </c>
      <c r="B33690" s="59" t="n">
        <v>52</v>
      </c>
      <c r="C33690" s="7" t="n">
        <v>5721</v>
      </c>
      <c r="D33690" s="7" t="n">
        <v>159.399993896484</v>
      </c>
      <c r="E33690" s="7" t="n">
        <v>10</v>
      </c>
      <c r="F33690" s="7" t="n">
        <v>0</v>
      </c>
    </row>
    <row r="33691" spans="1:8">
      <c r="A33691" t="s">
        <v>4</v>
      </c>
      <c r="B33691" s="4" t="s">
        <v>5</v>
      </c>
      <c r="C33691" s="4" t="s">
        <v>10</v>
      </c>
    </row>
    <row r="33692" spans="1:8">
      <c r="A33692" t="n">
        <v>267450</v>
      </c>
      <c r="B33692" s="60" t="n">
        <v>54</v>
      </c>
      <c r="C33692" s="7" t="n">
        <v>5721</v>
      </c>
    </row>
    <row r="33693" spans="1:8">
      <c r="A33693" t="s">
        <v>4</v>
      </c>
      <c r="B33693" s="4" t="s">
        <v>5</v>
      </c>
      <c r="C33693" s="4" t="s">
        <v>10</v>
      </c>
    </row>
    <row r="33694" spans="1:8">
      <c r="A33694" t="n">
        <v>267453</v>
      </c>
      <c r="B33694" s="35" t="n">
        <v>16</v>
      </c>
      <c r="C33694" s="7" t="n">
        <v>400</v>
      </c>
    </row>
    <row r="33695" spans="1:8">
      <c r="A33695" t="s">
        <v>4</v>
      </c>
      <c r="B33695" s="4" t="s">
        <v>5</v>
      </c>
      <c r="C33695" s="4" t="s">
        <v>10</v>
      </c>
      <c r="D33695" s="4" t="s">
        <v>13</v>
      </c>
      <c r="E33695" s="4" t="s">
        <v>22</v>
      </c>
      <c r="F33695" s="4" t="s">
        <v>10</v>
      </c>
    </row>
    <row r="33696" spans="1:8">
      <c r="A33696" t="n">
        <v>267456</v>
      </c>
      <c r="B33696" s="58" t="n">
        <v>59</v>
      </c>
      <c r="C33696" s="7" t="n">
        <v>5721</v>
      </c>
      <c r="D33696" s="7" t="n">
        <v>12</v>
      </c>
      <c r="E33696" s="7" t="n">
        <v>0.150000005960464</v>
      </c>
      <c r="F33696" s="7" t="n">
        <v>0</v>
      </c>
    </row>
    <row r="33697" spans="1:8">
      <c r="A33697" t="s">
        <v>4</v>
      </c>
      <c r="B33697" s="4" t="s">
        <v>5</v>
      </c>
      <c r="C33697" s="4" t="s">
        <v>13</v>
      </c>
      <c r="D33697" s="4" t="s">
        <v>10</v>
      </c>
      <c r="E33697" s="4" t="s">
        <v>6</v>
      </c>
    </row>
    <row r="33698" spans="1:8">
      <c r="A33698" t="n">
        <v>267466</v>
      </c>
      <c r="B33698" s="40" t="n">
        <v>51</v>
      </c>
      <c r="C33698" s="7" t="n">
        <v>4</v>
      </c>
      <c r="D33698" s="7" t="n">
        <v>5721</v>
      </c>
      <c r="E33698" s="7" t="s">
        <v>536</v>
      </c>
    </row>
    <row r="33699" spans="1:8">
      <c r="A33699" t="s">
        <v>4</v>
      </c>
      <c r="B33699" s="4" t="s">
        <v>5</v>
      </c>
      <c r="C33699" s="4" t="s">
        <v>10</v>
      </c>
    </row>
    <row r="33700" spans="1:8">
      <c r="A33700" t="n">
        <v>267480</v>
      </c>
      <c r="B33700" s="35" t="n">
        <v>16</v>
      </c>
      <c r="C33700" s="7" t="n">
        <v>0</v>
      </c>
    </row>
    <row r="33701" spans="1:8">
      <c r="A33701" t="s">
        <v>4</v>
      </c>
      <c r="B33701" s="4" t="s">
        <v>5</v>
      </c>
      <c r="C33701" s="4" t="s">
        <v>10</v>
      </c>
      <c r="D33701" s="4" t="s">
        <v>72</v>
      </c>
      <c r="E33701" s="4" t="s">
        <v>13</v>
      </c>
      <c r="F33701" s="4" t="s">
        <v>13</v>
      </c>
    </row>
    <row r="33702" spans="1:8">
      <c r="A33702" t="n">
        <v>267483</v>
      </c>
      <c r="B33702" s="52" t="n">
        <v>26</v>
      </c>
      <c r="C33702" s="7" t="n">
        <v>5721</v>
      </c>
      <c r="D33702" s="7" t="s">
        <v>1877</v>
      </c>
      <c r="E33702" s="7" t="n">
        <v>2</v>
      </c>
      <c r="F33702" s="7" t="n">
        <v>0</v>
      </c>
    </row>
    <row r="33703" spans="1:8">
      <c r="A33703" t="s">
        <v>4</v>
      </c>
      <c r="B33703" s="4" t="s">
        <v>5</v>
      </c>
    </row>
    <row r="33704" spans="1:8">
      <c r="A33704" t="n">
        <v>267573</v>
      </c>
      <c r="B33704" s="53" t="n">
        <v>28</v>
      </c>
    </row>
    <row r="33705" spans="1:8">
      <c r="A33705" t="s">
        <v>4</v>
      </c>
      <c r="B33705" s="4" t="s">
        <v>5</v>
      </c>
      <c r="C33705" s="4" t="s">
        <v>10</v>
      </c>
      <c r="D33705" s="4" t="s">
        <v>10</v>
      </c>
      <c r="E33705" s="4" t="s">
        <v>10</v>
      </c>
    </row>
    <row r="33706" spans="1:8">
      <c r="A33706" t="n">
        <v>267574</v>
      </c>
      <c r="B33706" s="57" t="n">
        <v>61</v>
      </c>
      <c r="C33706" s="7" t="n">
        <v>0</v>
      </c>
      <c r="D33706" s="7" t="n">
        <v>5721</v>
      </c>
      <c r="E33706" s="7" t="n">
        <v>1000</v>
      </c>
    </row>
    <row r="33707" spans="1:8">
      <c r="A33707" t="s">
        <v>4</v>
      </c>
      <c r="B33707" s="4" t="s">
        <v>5</v>
      </c>
      <c r="C33707" s="4" t="s">
        <v>10</v>
      </c>
      <c r="D33707" s="4" t="s">
        <v>13</v>
      </c>
      <c r="E33707" s="4" t="s">
        <v>6</v>
      </c>
      <c r="F33707" s="4" t="s">
        <v>22</v>
      </c>
      <c r="G33707" s="4" t="s">
        <v>22</v>
      </c>
      <c r="H33707" s="4" t="s">
        <v>22</v>
      </c>
    </row>
    <row r="33708" spans="1:8">
      <c r="A33708" t="n">
        <v>267581</v>
      </c>
      <c r="B33708" s="39" t="n">
        <v>48</v>
      </c>
      <c r="C33708" s="7" t="n">
        <v>0</v>
      </c>
      <c r="D33708" s="7" t="n">
        <v>0</v>
      </c>
      <c r="E33708" s="7" t="s">
        <v>864</v>
      </c>
      <c r="F33708" s="7" t="n">
        <v>-1</v>
      </c>
      <c r="G33708" s="7" t="n">
        <v>1</v>
      </c>
      <c r="H33708" s="7" t="n">
        <v>0</v>
      </c>
    </row>
    <row r="33709" spans="1:8">
      <c r="A33709" t="s">
        <v>4</v>
      </c>
      <c r="B33709" s="4" t="s">
        <v>5</v>
      </c>
      <c r="C33709" s="4" t="s">
        <v>13</v>
      </c>
      <c r="D33709" s="4" t="s">
        <v>10</v>
      </c>
      <c r="E33709" s="4" t="s">
        <v>6</v>
      </c>
    </row>
    <row r="33710" spans="1:8">
      <c r="A33710" t="n">
        <v>267612</v>
      </c>
      <c r="B33710" s="40" t="n">
        <v>51</v>
      </c>
      <c r="C33710" s="7" t="n">
        <v>4</v>
      </c>
      <c r="D33710" s="7" t="n">
        <v>0</v>
      </c>
      <c r="E33710" s="7" t="s">
        <v>258</v>
      </c>
    </row>
    <row r="33711" spans="1:8">
      <c r="A33711" t="s">
        <v>4</v>
      </c>
      <c r="B33711" s="4" t="s">
        <v>5</v>
      </c>
      <c r="C33711" s="4" t="s">
        <v>10</v>
      </c>
    </row>
    <row r="33712" spans="1:8">
      <c r="A33712" t="n">
        <v>267625</v>
      </c>
      <c r="B33712" s="35" t="n">
        <v>16</v>
      </c>
      <c r="C33712" s="7" t="n">
        <v>0</v>
      </c>
    </row>
    <row r="33713" spans="1:8">
      <c r="A33713" t="s">
        <v>4</v>
      </c>
      <c r="B33713" s="4" t="s">
        <v>5</v>
      </c>
      <c r="C33713" s="4" t="s">
        <v>10</v>
      </c>
      <c r="D33713" s="4" t="s">
        <v>72</v>
      </c>
      <c r="E33713" s="4" t="s">
        <v>13</v>
      </c>
      <c r="F33713" s="4" t="s">
        <v>13</v>
      </c>
      <c r="G33713" s="4" t="s">
        <v>72</v>
      </c>
      <c r="H33713" s="4" t="s">
        <v>13</v>
      </c>
      <c r="I33713" s="4" t="s">
        <v>13</v>
      </c>
    </row>
    <row r="33714" spans="1:8">
      <c r="A33714" t="n">
        <v>267628</v>
      </c>
      <c r="B33714" s="52" t="n">
        <v>26</v>
      </c>
      <c r="C33714" s="7" t="n">
        <v>0</v>
      </c>
      <c r="D33714" s="7" t="s">
        <v>1878</v>
      </c>
      <c r="E33714" s="7" t="n">
        <v>2</v>
      </c>
      <c r="F33714" s="7" t="n">
        <v>3</v>
      </c>
      <c r="G33714" s="7" t="s">
        <v>1879</v>
      </c>
      <c r="H33714" s="7" t="n">
        <v>2</v>
      </c>
      <c r="I33714" s="7" t="n">
        <v>0</v>
      </c>
    </row>
    <row r="33715" spans="1:8">
      <c r="A33715" t="s">
        <v>4</v>
      </c>
      <c r="B33715" s="4" t="s">
        <v>5</v>
      </c>
    </row>
    <row r="33716" spans="1:8">
      <c r="A33716" t="n">
        <v>267804</v>
      </c>
      <c r="B33716" s="53" t="n">
        <v>28</v>
      </c>
    </row>
    <row r="33717" spans="1:8">
      <c r="A33717" t="s">
        <v>4</v>
      </c>
      <c r="B33717" s="4" t="s">
        <v>5</v>
      </c>
      <c r="C33717" s="4" t="s">
        <v>10</v>
      </c>
      <c r="D33717" s="4" t="s">
        <v>13</v>
      </c>
      <c r="E33717" s="4" t="s">
        <v>13</v>
      </c>
      <c r="F33717" s="4" t="s">
        <v>6</v>
      </c>
    </row>
    <row r="33718" spans="1:8">
      <c r="A33718" t="n">
        <v>267805</v>
      </c>
      <c r="B33718" s="22" t="n">
        <v>20</v>
      </c>
      <c r="C33718" s="7" t="n">
        <v>5721</v>
      </c>
      <c r="D33718" s="7" t="n">
        <v>2</v>
      </c>
      <c r="E33718" s="7" t="n">
        <v>10</v>
      </c>
      <c r="F33718" s="7" t="s">
        <v>937</v>
      </c>
    </row>
    <row r="33719" spans="1:8">
      <c r="A33719" t="s">
        <v>4</v>
      </c>
      <c r="B33719" s="4" t="s">
        <v>5</v>
      </c>
      <c r="C33719" s="4" t="s">
        <v>13</v>
      </c>
      <c r="D33719" s="4" t="s">
        <v>10</v>
      </c>
      <c r="E33719" s="4" t="s">
        <v>6</v>
      </c>
    </row>
    <row r="33720" spans="1:8">
      <c r="A33720" t="n">
        <v>267826</v>
      </c>
      <c r="B33720" s="40" t="n">
        <v>51</v>
      </c>
      <c r="C33720" s="7" t="n">
        <v>4</v>
      </c>
      <c r="D33720" s="7" t="n">
        <v>5721</v>
      </c>
      <c r="E33720" s="7" t="s">
        <v>158</v>
      </c>
    </row>
    <row r="33721" spans="1:8">
      <c r="A33721" t="s">
        <v>4</v>
      </c>
      <c r="B33721" s="4" t="s">
        <v>5</v>
      </c>
      <c r="C33721" s="4" t="s">
        <v>10</v>
      </c>
    </row>
    <row r="33722" spans="1:8">
      <c r="A33722" t="n">
        <v>267839</v>
      </c>
      <c r="B33722" s="35" t="n">
        <v>16</v>
      </c>
      <c r="C33722" s="7" t="n">
        <v>0</v>
      </c>
    </row>
    <row r="33723" spans="1:8">
      <c r="A33723" t="s">
        <v>4</v>
      </c>
      <c r="B33723" s="4" t="s">
        <v>5</v>
      </c>
      <c r="C33723" s="4" t="s">
        <v>10</v>
      </c>
      <c r="D33723" s="4" t="s">
        <v>72</v>
      </c>
      <c r="E33723" s="4" t="s">
        <v>13</v>
      </c>
      <c r="F33723" s="4" t="s">
        <v>13</v>
      </c>
      <c r="G33723" s="4" t="s">
        <v>72</v>
      </c>
      <c r="H33723" s="4" t="s">
        <v>13</v>
      </c>
      <c r="I33723" s="4" t="s">
        <v>13</v>
      </c>
    </row>
    <row r="33724" spans="1:8">
      <c r="A33724" t="n">
        <v>267842</v>
      </c>
      <c r="B33724" s="52" t="n">
        <v>26</v>
      </c>
      <c r="C33724" s="7" t="n">
        <v>5721</v>
      </c>
      <c r="D33724" s="7" t="s">
        <v>1880</v>
      </c>
      <c r="E33724" s="7" t="n">
        <v>2</v>
      </c>
      <c r="F33724" s="7" t="n">
        <v>3</v>
      </c>
      <c r="G33724" s="7" t="s">
        <v>1881</v>
      </c>
      <c r="H33724" s="7" t="n">
        <v>2</v>
      </c>
      <c r="I33724" s="7" t="n">
        <v>0</v>
      </c>
    </row>
    <row r="33725" spans="1:8">
      <c r="A33725" t="s">
        <v>4</v>
      </c>
      <c r="B33725" s="4" t="s">
        <v>5</v>
      </c>
    </row>
    <row r="33726" spans="1:8">
      <c r="A33726" t="n">
        <v>267894</v>
      </c>
      <c r="B33726" s="53" t="n">
        <v>28</v>
      </c>
    </row>
    <row r="33727" spans="1:8">
      <c r="A33727" t="s">
        <v>4</v>
      </c>
      <c r="B33727" s="4" t="s">
        <v>5</v>
      </c>
      <c r="C33727" s="4" t="s">
        <v>13</v>
      </c>
      <c r="D33727" s="4" t="s">
        <v>13</v>
      </c>
      <c r="E33727" s="4" t="s">
        <v>22</v>
      </c>
      <c r="F33727" s="4" t="s">
        <v>22</v>
      </c>
      <c r="G33727" s="4" t="s">
        <v>22</v>
      </c>
      <c r="H33727" s="4" t="s">
        <v>10</v>
      </c>
      <c r="I33727" s="4" t="s">
        <v>13</v>
      </c>
    </row>
    <row r="33728" spans="1:8">
      <c r="A33728" t="n">
        <v>267895</v>
      </c>
      <c r="B33728" s="25" t="n">
        <v>45</v>
      </c>
      <c r="C33728" s="7" t="n">
        <v>4</v>
      </c>
      <c r="D33728" s="7" t="n">
        <v>3</v>
      </c>
      <c r="E33728" s="7" t="n">
        <v>354.559997558594</v>
      </c>
      <c r="F33728" s="7" t="n">
        <v>88.4499969482422</v>
      </c>
      <c r="G33728" s="7" t="n">
        <v>0</v>
      </c>
      <c r="H33728" s="7" t="n">
        <v>3500</v>
      </c>
      <c r="I33728" s="7" t="n">
        <v>0</v>
      </c>
    </row>
    <row r="33729" spans="1:9">
      <c r="A33729" t="s">
        <v>4</v>
      </c>
      <c r="B33729" s="4" t="s">
        <v>5</v>
      </c>
      <c r="C33729" s="4" t="s">
        <v>10</v>
      </c>
      <c r="D33729" s="4" t="s">
        <v>9</v>
      </c>
    </row>
    <row r="33730" spans="1:9">
      <c r="A33730" t="n">
        <v>267913</v>
      </c>
      <c r="B33730" s="41" t="n">
        <v>43</v>
      </c>
      <c r="C33730" s="7" t="n">
        <v>5721</v>
      </c>
      <c r="D33730" s="7" t="n">
        <v>512</v>
      </c>
    </row>
    <row r="33731" spans="1:9">
      <c r="A33731" t="s">
        <v>4</v>
      </c>
      <c r="B33731" s="4" t="s">
        <v>5</v>
      </c>
      <c r="C33731" s="4" t="s">
        <v>10</v>
      </c>
      <c r="D33731" s="4" t="s">
        <v>13</v>
      </c>
      <c r="E33731" s="4" t="s">
        <v>22</v>
      </c>
      <c r="F33731" s="4" t="s">
        <v>22</v>
      </c>
      <c r="G33731" s="4" t="s">
        <v>22</v>
      </c>
    </row>
    <row r="33732" spans="1:9">
      <c r="A33732" t="n">
        <v>267920</v>
      </c>
      <c r="B33732" s="69" t="n">
        <v>96</v>
      </c>
      <c r="C33732" s="7" t="n">
        <v>5721</v>
      </c>
      <c r="D33732" s="7" t="n">
        <v>2</v>
      </c>
      <c r="E33732" s="7" t="n">
        <v>-6.40999984741211</v>
      </c>
      <c r="F33732" s="7" t="n">
        <v>1.95000004768372</v>
      </c>
      <c r="G33732" s="7" t="n">
        <v>-36.2400016784668</v>
      </c>
    </row>
    <row r="33733" spans="1:9">
      <c r="A33733" t="s">
        <v>4</v>
      </c>
      <c r="B33733" s="4" t="s">
        <v>5</v>
      </c>
      <c r="C33733" s="4" t="s">
        <v>10</v>
      </c>
      <c r="D33733" s="4" t="s">
        <v>13</v>
      </c>
      <c r="E33733" s="4" t="s">
        <v>22</v>
      </c>
      <c r="F33733" s="4" t="s">
        <v>22</v>
      </c>
      <c r="G33733" s="4" t="s">
        <v>22</v>
      </c>
    </row>
    <row r="33734" spans="1:9">
      <c r="A33734" t="n">
        <v>267936</v>
      </c>
      <c r="B33734" s="69" t="n">
        <v>96</v>
      </c>
      <c r="C33734" s="7" t="n">
        <v>5721</v>
      </c>
      <c r="D33734" s="7" t="n">
        <v>2</v>
      </c>
      <c r="E33734" s="7" t="n">
        <v>-7.67000007629395</v>
      </c>
      <c r="F33734" s="7" t="n">
        <v>2</v>
      </c>
      <c r="G33734" s="7" t="n">
        <v>-36.5299987792969</v>
      </c>
    </row>
    <row r="33735" spans="1:9">
      <c r="A33735" t="s">
        <v>4</v>
      </c>
      <c r="B33735" s="4" t="s">
        <v>5</v>
      </c>
      <c r="C33735" s="4" t="s">
        <v>10</v>
      </c>
      <c r="D33735" s="4" t="s">
        <v>13</v>
      </c>
      <c r="E33735" s="4" t="s">
        <v>22</v>
      </c>
      <c r="F33735" s="4" t="s">
        <v>22</v>
      </c>
      <c r="G33735" s="4" t="s">
        <v>22</v>
      </c>
    </row>
    <row r="33736" spans="1:9">
      <c r="A33736" t="n">
        <v>267952</v>
      </c>
      <c r="B33736" s="69" t="n">
        <v>96</v>
      </c>
      <c r="C33736" s="7" t="n">
        <v>5721</v>
      </c>
      <c r="D33736" s="7" t="n">
        <v>2</v>
      </c>
      <c r="E33736" s="7" t="n">
        <v>-8.75</v>
      </c>
      <c r="F33736" s="7" t="n">
        <v>2.4300000667572</v>
      </c>
      <c r="G33736" s="7" t="n">
        <v>-36.6500015258789</v>
      </c>
    </row>
    <row r="33737" spans="1:9">
      <c r="A33737" t="s">
        <v>4</v>
      </c>
      <c r="B33737" s="4" t="s">
        <v>5</v>
      </c>
      <c r="C33737" s="4" t="s">
        <v>10</v>
      </c>
      <c r="D33737" s="4" t="s">
        <v>13</v>
      </c>
      <c r="E33737" s="4" t="s">
        <v>9</v>
      </c>
      <c r="F33737" s="4" t="s">
        <v>13</v>
      </c>
      <c r="G33737" s="4" t="s">
        <v>10</v>
      </c>
    </row>
    <row r="33738" spans="1:9">
      <c r="A33738" t="n">
        <v>267968</v>
      </c>
      <c r="B33738" s="69" t="n">
        <v>96</v>
      </c>
      <c r="C33738" s="7" t="n">
        <v>5721</v>
      </c>
      <c r="D33738" s="7" t="n">
        <v>0</v>
      </c>
      <c r="E33738" s="7" t="n">
        <v>1065353216</v>
      </c>
      <c r="F33738" s="7" t="n">
        <v>1</v>
      </c>
      <c r="G33738" s="7" t="n">
        <v>0</v>
      </c>
    </row>
    <row r="33739" spans="1:9">
      <c r="A33739" t="s">
        <v>4</v>
      </c>
      <c r="B33739" s="4" t="s">
        <v>5</v>
      </c>
      <c r="C33739" s="4" t="s">
        <v>10</v>
      </c>
      <c r="D33739" s="4" t="s">
        <v>13</v>
      </c>
    </row>
    <row r="33740" spans="1:9">
      <c r="A33740" t="n">
        <v>267979</v>
      </c>
      <c r="B33740" s="63" t="n">
        <v>56</v>
      </c>
      <c r="C33740" s="7" t="n">
        <v>5721</v>
      </c>
      <c r="D33740" s="7" t="n">
        <v>0</v>
      </c>
    </row>
    <row r="33741" spans="1:9">
      <c r="A33741" t="s">
        <v>4</v>
      </c>
      <c r="B33741" s="4" t="s">
        <v>5</v>
      </c>
      <c r="C33741" s="4" t="s">
        <v>10</v>
      </c>
    </row>
    <row r="33742" spans="1:9">
      <c r="A33742" t="n">
        <v>267983</v>
      </c>
      <c r="B33742" s="35" t="n">
        <v>16</v>
      </c>
      <c r="C33742" s="7" t="n">
        <v>400</v>
      </c>
    </row>
    <row r="33743" spans="1:9">
      <c r="A33743" t="s">
        <v>4</v>
      </c>
      <c r="B33743" s="4" t="s">
        <v>5</v>
      </c>
      <c r="C33743" s="4" t="s">
        <v>13</v>
      </c>
      <c r="D33743" s="4" t="s">
        <v>10</v>
      </c>
      <c r="E33743" s="4" t="s">
        <v>22</v>
      </c>
      <c r="F33743" s="4" t="s">
        <v>10</v>
      </c>
      <c r="G33743" s="4" t="s">
        <v>9</v>
      </c>
      <c r="H33743" s="4" t="s">
        <v>9</v>
      </c>
      <c r="I33743" s="4" t="s">
        <v>10</v>
      </c>
      <c r="J33743" s="4" t="s">
        <v>10</v>
      </c>
      <c r="K33743" s="4" t="s">
        <v>9</v>
      </c>
      <c r="L33743" s="4" t="s">
        <v>9</v>
      </c>
      <c r="M33743" s="4" t="s">
        <v>9</v>
      </c>
      <c r="N33743" s="4" t="s">
        <v>9</v>
      </c>
      <c r="O33743" s="4" t="s">
        <v>6</v>
      </c>
    </row>
    <row r="33744" spans="1:9">
      <c r="A33744" t="n">
        <v>267986</v>
      </c>
      <c r="B33744" s="14" t="n">
        <v>50</v>
      </c>
      <c r="C33744" s="7" t="n">
        <v>0</v>
      </c>
      <c r="D33744" s="7" t="n">
        <v>2048</v>
      </c>
      <c r="E33744" s="7" t="n">
        <v>1</v>
      </c>
      <c r="F33744" s="7" t="n">
        <v>0</v>
      </c>
      <c r="G33744" s="7" t="n">
        <v>0</v>
      </c>
      <c r="H33744" s="7" t="n">
        <v>0</v>
      </c>
      <c r="I33744" s="7" t="n">
        <v>0</v>
      </c>
      <c r="J33744" s="7" t="n">
        <v>65533</v>
      </c>
      <c r="K33744" s="7" t="n">
        <v>0</v>
      </c>
      <c r="L33744" s="7" t="n">
        <v>0</v>
      </c>
      <c r="M33744" s="7" t="n">
        <v>0</v>
      </c>
      <c r="N33744" s="7" t="n">
        <v>0</v>
      </c>
      <c r="O33744" s="7" t="s">
        <v>12</v>
      </c>
    </row>
    <row r="33745" spans="1:15">
      <c r="A33745" t="s">
        <v>4</v>
      </c>
      <c r="B33745" s="4" t="s">
        <v>5</v>
      </c>
      <c r="C33745" s="4" t="s">
        <v>10</v>
      </c>
    </row>
    <row r="33746" spans="1:15">
      <c r="A33746" t="n">
        <v>268025</v>
      </c>
      <c r="B33746" s="35" t="n">
        <v>16</v>
      </c>
      <c r="C33746" s="7" t="n">
        <v>1000</v>
      </c>
    </row>
    <row r="33747" spans="1:15">
      <c r="A33747" t="s">
        <v>4</v>
      </c>
      <c r="B33747" s="4" t="s">
        <v>5</v>
      </c>
      <c r="C33747" s="4" t="s">
        <v>10</v>
      </c>
      <c r="D33747" s="4" t="s">
        <v>22</v>
      </c>
      <c r="E33747" s="4" t="s">
        <v>22</v>
      </c>
      <c r="F33747" s="4" t="s">
        <v>13</v>
      </c>
    </row>
    <row r="33748" spans="1:15">
      <c r="A33748" t="n">
        <v>268028</v>
      </c>
      <c r="B33748" s="59" t="n">
        <v>52</v>
      </c>
      <c r="C33748" s="7" t="n">
        <v>5721</v>
      </c>
      <c r="D33748" s="7" t="n">
        <v>103.599998474121</v>
      </c>
      <c r="E33748" s="7" t="n">
        <v>10</v>
      </c>
      <c r="F33748" s="7" t="n">
        <v>0</v>
      </c>
    </row>
    <row r="33749" spans="1:15">
      <c r="A33749" t="s">
        <v>4</v>
      </c>
      <c r="B33749" s="4" t="s">
        <v>5</v>
      </c>
      <c r="C33749" s="4" t="s">
        <v>10</v>
      </c>
    </row>
    <row r="33750" spans="1:15">
      <c r="A33750" t="n">
        <v>268040</v>
      </c>
      <c r="B33750" s="60" t="n">
        <v>54</v>
      </c>
      <c r="C33750" s="7" t="n">
        <v>5721</v>
      </c>
    </row>
    <row r="33751" spans="1:15">
      <c r="A33751" t="s">
        <v>4</v>
      </c>
      <c r="B33751" s="4" t="s">
        <v>5</v>
      </c>
      <c r="C33751" s="4" t="s">
        <v>10</v>
      </c>
      <c r="D33751" s="4" t="s">
        <v>10</v>
      </c>
      <c r="E33751" s="4" t="s">
        <v>10</v>
      </c>
    </row>
    <row r="33752" spans="1:15">
      <c r="A33752" t="n">
        <v>268043</v>
      </c>
      <c r="B33752" s="57" t="n">
        <v>61</v>
      </c>
      <c r="C33752" s="7" t="n">
        <v>5721</v>
      </c>
      <c r="D33752" s="7" t="n">
        <v>0</v>
      </c>
      <c r="E33752" s="7" t="n">
        <v>1000</v>
      </c>
    </row>
    <row r="33753" spans="1:15">
      <c r="A33753" t="s">
        <v>4</v>
      </c>
      <c r="B33753" s="4" t="s">
        <v>5</v>
      </c>
      <c r="C33753" s="4" t="s">
        <v>13</v>
      </c>
      <c r="D33753" s="4" t="s">
        <v>10</v>
      </c>
      <c r="E33753" s="4" t="s">
        <v>6</v>
      </c>
    </row>
    <row r="33754" spans="1:15">
      <c r="A33754" t="n">
        <v>268050</v>
      </c>
      <c r="B33754" s="40" t="n">
        <v>51</v>
      </c>
      <c r="C33754" s="7" t="n">
        <v>4</v>
      </c>
      <c r="D33754" s="7" t="n">
        <v>5721</v>
      </c>
      <c r="E33754" s="7" t="s">
        <v>1290</v>
      </c>
    </row>
    <row r="33755" spans="1:15">
      <c r="A33755" t="s">
        <v>4</v>
      </c>
      <c r="B33755" s="4" t="s">
        <v>5</v>
      </c>
      <c r="C33755" s="4" t="s">
        <v>10</v>
      </c>
    </row>
    <row r="33756" spans="1:15">
      <c r="A33756" t="n">
        <v>268063</v>
      </c>
      <c r="B33756" s="35" t="n">
        <v>16</v>
      </c>
      <c r="C33756" s="7" t="n">
        <v>0</v>
      </c>
    </row>
    <row r="33757" spans="1:15">
      <c r="A33757" t="s">
        <v>4</v>
      </c>
      <c r="B33757" s="4" t="s">
        <v>5</v>
      </c>
      <c r="C33757" s="4" t="s">
        <v>10</v>
      </c>
      <c r="D33757" s="4" t="s">
        <v>72</v>
      </c>
      <c r="E33757" s="4" t="s">
        <v>13</v>
      </c>
      <c r="F33757" s="4" t="s">
        <v>13</v>
      </c>
    </row>
    <row r="33758" spans="1:15">
      <c r="A33758" t="n">
        <v>268066</v>
      </c>
      <c r="B33758" s="52" t="n">
        <v>26</v>
      </c>
      <c r="C33758" s="7" t="n">
        <v>5721</v>
      </c>
      <c r="D33758" s="7" t="s">
        <v>1882</v>
      </c>
      <c r="E33758" s="7" t="n">
        <v>2</v>
      </c>
      <c r="F33758" s="7" t="n">
        <v>0</v>
      </c>
    </row>
    <row r="33759" spans="1:15">
      <c r="A33759" t="s">
        <v>4</v>
      </c>
      <c r="B33759" s="4" t="s">
        <v>5</v>
      </c>
    </row>
    <row r="33760" spans="1:15">
      <c r="A33760" t="n">
        <v>268141</v>
      </c>
      <c r="B33760" s="53" t="n">
        <v>28</v>
      </c>
    </row>
    <row r="33761" spans="1:6">
      <c r="A33761" t="s">
        <v>4</v>
      </c>
      <c r="B33761" s="4" t="s">
        <v>5</v>
      </c>
      <c r="C33761" s="4" t="s">
        <v>10</v>
      </c>
      <c r="D33761" s="4" t="s">
        <v>13</v>
      </c>
      <c r="E33761" s="4" t="s">
        <v>13</v>
      </c>
      <c r="F33761" s="4" t="s">
        <v>6</v>
      </c>
    </row>
    <row r="33762" spans="1:6">
      <c r="A33762" t="n">
        <v>268142</v>
      </c>
      <c r="B33762" s="22" t="n">
        <v>20</v>
      </c>
      <c r="C33762" s="7" t="n">
        <v>0</v>
      </c>
      <c r="D33762" s="7" t="n">
        <v>2</v>
      </c>
      <c r="E33762" s="7" t="n">
        <v>10</v>
      </c>
      <c r="F33762" s="7" t="s">
        <v>937</v>
      </c>
    </row>
    <row r="33763" spans="1:6">
      <c r="A33763" t="s">
        <v>4</v>
      </c>
      <c r="B33763" s="4" t="s">
        <v>5</v>
      </c>
      <c r="C33763" s="4" t="s">
        <v>13</v>
      </c>
      <c r="D33763" s="4" t="s">
        <v>10</v>
      </c>
      <c r="E33763" s="4" t="s">
        <v>6</v>
      </c>
    </row>
    <row r="33764" spans="1:6">
      <c r="A33764" t="n">
        <v>268163</v>
      </c>
      <c r="B33764" s="40" t="n">
        <v>51</v>
      </c>
      <c r="C33764" s="7" t="n">
        <v>4</v>
      </c>
      <c r="D33764" s="7" t="n">
        <v>0</v>
      </c>
      <c r="E33764" s="7" t="s">
        <v>223</v>
      </c>
    </row>
    <row r="33765" spans="1:6">
      <c r="A33765" t="s">
        <v>4</v>
      </c>
      <c r="B33765" s="4" t="s">
        <v>5</v>
      </c>
      <c r="C33765" s="4" t="s">
        <v>10</v>
      </c>
    </row>
    <row r="33766" spans="1:6">
      <c r="A33766" t="n">
        <v>268176</v>
      </c>
      <c r="B33766" s="35" t="n">
        <v>16</v>
      </c>
      <c r="C33766" s="7" t="n">
        <v>0</v>
      </c>
    </row>
    <row r="33767" spans="1:6">
      <c r="A33767" t="s">
        <v>4</v>
      </c>
      <c r="B33767" s="4" t="s">
        <v>5</v>
      </c>
      <c r="C33767" s="4" t="s">
        <v>10</v>
      </c>
      <c r="D33767" s="4" t="s">
        <v>72</v>
      </c>
      <c r="E33767" s="4" t="s">
        <v>13</v>
      </c>
      <c r="F33767" s="4" t="s">
        <v>13</v>
      </c>
    </row>
    <row r="33768" spans="1:6">
      <c r="A33768" t="n">
        <v>268179</v>
      </c>
      <c r="B33768" s="52" t="n">
        <v>26</v>
      </c>
      <c r="C33768" s="7" t="n">
        <v>0</v>
      </c>
      <c r="D33768" s="7" t="s">
        <v>1883</v>
      </c>
      <c r="E33768" s="7" t="n">
        <v>2</v>
      </c>
      <c r="F33768" s="7" t="n">
        <v>0</v>
      </c>
    </row>
    <row r="33769" spans="1:6">
      <c r="A33769" t="s">
        <v>4</v>
      </c>
      <c r="B33769" s="4" t="s">
        <v>5</v>
      </c>
    </row>
    <row r="33770" spans="1:6">
      <c r="A33770" t="n">
        <v>268202</v>
      </c>
      <c r="B33770" s="53" t="n">
        <v>28</v>
      </c>
    </row>
    <row r="33771" spans="1:6">
      <c r="A33771" t="s">
        <v>4</v>
      </c>
      <c r="B33771" s="4" t="s">
        <v>5</v>
      </c>
      <c r="C33771" s="4" t="s">
        <v>13</v>
      </c>
      <c r="D33771" s="4" t="s">
        <v>10</v>
      </c>
      <c r="E33771" s="4" t="s">
        <v>22</v>
      </c>
    </row>
    <row r="33772" spans="1:6">
      <c r="A33772" t="n">
        <v>268203</v>
      </c>
      <c r="B33772" s="28" t="n">
        <v>58</v>
      </c>
      <c r="C33772" s="7" t="n">
        <v>0</v>
      </c>
      <c r="D33772" s="7" t="n">
        <v>1000</v>
      </c>
      <c r="E33772" s="7" t="n">
        <v>1</v>
      </c>
    </row>
    <row r="33773" spans="1:6">
      <c r="A33773" t="s">
        <v>4</v>
      </c>
      <c r="B33773" s="4" t="s">
        <v>5</v>
      </c>
      <c r="C33773" s="4" t="s">
        <v>13</v>
      </c>
      <c r="D33773" s="4" t="s">
        <v>10</v>
      </c>
    </row>
    <row r="33774" spans="1:6">
      <c r="A33774" t="n">
        <v>268211</v>
      </c>
      <c r="B33774" s="28" t="n">
        <v>58</v>
      </c>
      <c r="C33774" s="7" t="n">
        <v>255</v>
      </c>
      <c r="D33774" s="7" t="n">
        <v>0</v>
      </c>
    </row>
    <row r="33775" spans="1:6">
      <c r="A33775" t="s">
        <v>4</v>
      </c>
      <c r="B33775" s="4" t="s">
        <v>5</v>
      </c>
      <c r="C33775" s="4" t="s">
        <v>13</v>
      </c>
      <c r="D33775" s="4" t="s">
        <v>10</v>
      </c>
      <c r="E33775" s="4" t="s">
        <v>13</v>
      </c>
    </row>
    <row r="33776" spans="1:6">
      <c r="A33776" t="n">
        <v>268215</v>
      </c>
      <c r="B33776" s="38" t="n">
        <v>36</v>
      </c>
      <c r="C33776" s="7" t="n">
        <v>9</v>
      </c>
      <c r="D33776" s="7" t="n">
        <v>5721</v>
      </c>
      <c r="E33776" s="7" t="n">
        <v>0</v>
      </c>
    </row>
    <row r="33777" spans="1:6">
      <c r="A33777" t="s">
        <v>4</v>
      </c>
      <c r="B33777" s="4" t="s">
        <v>5</v>
      </c>
      <c r="C33777" s="4" t="s">
        <v>10</v>
      </c>
      <c r="D33777" s="4" t="s">
        <v>9</v>
      </c>
    </row>
    <row r="33778" spans="1:6">
      <c r="A33778" t="n">
        <v>268220</v>
      </c>
      <c r="B33778" s="45" t="n">
        <v>44</v>
      </c>
      <c r="C33778" s="7" t="n">
        <v>5721</v>
      </c>
      <c r="D33778" s="7" t="n">
        <v>512</v>
      </c>
    </row>
    <row r="33779" spans="1:6">
      <c r="A33779" t="s">
        <v>4</v>
      </c>
      <c r="B33779" s="4" t="s">
        <v>5</v>
      </c>
      <c r="C33779" s="4" t="s">
        <v>10</v>
      </c>
      <c r="D33779" s="4" t="s">
        <v>22</v>
      </c>
      <c r="E33779" s="4" t="s">
        <v>22</v>
      </c>
      <c r="F33779" s="4" t="s">
        <v>22</v>
      </c>
      <c r="G33779" s="4" t="s">
        <v>10</v>
      </c>
      <c r="H33779" s="4" t="s">
        <v>10</v>
      </c>
    </row>
    <row r="33780" spans="1:6">
      <c r="A33780" t="n">
        <v>268227</v>
      </c>
      <c r="B33780" s="56" t="n">
        <v>60</v>
      </c>
      <c r="C33780" s="7" t="n">
        <v>0</v>
      </c>
      <c r="D33780" s="7" t="n">
        <v>0</v>
      </c>
      <c r="E33780" s="7" t="n">
        <v>0</v>
      </c>
      <c r="F33780" s="7" t="n">
        <v>0</v>
      </c>
      <c r="G33780" s="7" t="n">
        <v>0</v>
      </c>
      <c r="H33780" s="7" t="n">
        <v>1</v>
      </c>
    </row>
    <row r="33781" spans="1:6">
      <c r="A33781" t="s">
        <v>4</v>
      </c>
      <c r="B33781" s="4" t="s">
        <v>5</v>
      </c>
      <c r="C33781" s="4" t="s">
        <v>10</v>
      </c>
      <c r="D33781" s="4" t="s">
        <v>22</v>
      </c>
      <c r="E33781" s="4" t="s">
        <v>22</v>
      </c>
      <c r="F33781" s="4" t="s">
        <v>22</v>
      </c>
      <c r="G33781" s="4" t="s">
        <v>10</v>
      </c>
      <c r="H33781" s="4" t="s">
        <v>10</v>
      </c>
    </row>
    <row r="33782" spans="1:6">
      <c r="A33782" t="n">
        <v>268246</v>
      </c>
      <c r="B33782" s="56" t="n">
        <v>60</v>
      </c>
      <c r="C33782" s="7" t="n">
        <v>0</v>
      </c>
      <c r="D33782" s="7" t="n">
        <v>0</v>
      </c>
      <c r="E33782" s="7" t="n">
        <v>0</v>
      </c>
      <c r="F33782" s="7" t="n">
        <v>0</v>
      </c>
      <c r="G33782" s="7" t="n">
        <v>0</v>
      </c>
      <c r="H33782" s="7" t="n">
        <v>0</v>
      </c>
    </row>
    <row r="33783" spans="1:6">
      <c r="A33783" t="s">
        <v>4</v>
      </c>
      <c r="B33783" s="4" t="s">
        <v>5</v>
      </c>
      <c r="C33783" s="4" t="s">
        <v>10</v>
      </c>
      <c r="D33783" s="4" t="s">
        <v>10</v>
      </c>
      <c r="E33783" s="4" t="s">
        <v>10</v>
      </c>
    </row>
    <row r="33784" spans="1:6">
      <c r="A33784" t="n">
        <v>268265</v>
      </c>
      <c r="B33784" s="57" t="n">
        <v>61</v>
      </c>
      <c r="C33784" s="7" t="n">
        <v>0</v>
      </c>
      <c r="D33784" s="7" t="n">
        <v>65533</v>
      </c>
      <c r="E33784" s="7" t="n">
        <v>0</v>
      </c>
    </row>
    <row r="33785" spans="1:6">
      <c r="A33785" t="s">
        <v>4</v>
      </c>
      <c r="B33785" s="4" t="s">
        <v>5</v>
      </c>
      <c r="C33785" s="4" t="s">
        <v>10</v>
      </c>
      <c r="D33785" s="4" t="s">
        <v>22</v>
      </c>
      <c r="E33785" s="4" t="s">
        <v>22</v>
      </c>
      <c r="F33785" s="4" t="s">
        <v>22</v>
      </c>
      <c r="G33785" s="4" t="s">
        <v>10</v>
      </c>
      <c r="H33785" s="4" t="s">
        <v>10</v>
      </c>
    </row>
    <row r="33786" spans="1:6">
      <c r="A33786" t="n">
        <v>268272</v>
      </c>
      <c r="B33786" s="56" t="n">
        <v>60</v>
      </c>
      <c r="C33786" s="7" t="n">
        <v>5721</v>
      </c>
      <c r="D33786" s="7" t="n">
        <v>0</v>
      </c>
      <c r="E33786" s="7" t="n">
        <v>0</v>
      </c>
      <c r="F33786" s="7" t="n">
        <v>0</v>
      </c>
      <c r="G33786" s="7" t="n">
        <v>0</v>
      </c>
      <c r="H33786" s="7" t="n">
        <v>1</v>
      </c>
    </row>
    <row r="33787" spans="1:6">
      <c r="A33787" t="s">
        <v>4</v>
      </c>
      <c r="B33787" s="4" t="s">
        <v>5</v>
      </c>
      <c r="C33787" s="4" t="s">
        <v>10</v>
      </c>
      <c r="D33787" s="4" t="s">
        <v>22</v>
      </c>
      <c r="E33787" s="4" t="s">
        <v>22</v>
      </c>
      <c r="F33787" s="4" t="s">
        <v>22</v>
      </c>
      <c r="G33787" s="4" t="s">
        <v>10</v>
      </c>
      <c r="H33787" s="4" t="s">
        <v>10</v>
      </c>
    </row>
    <row r="33788" spans="1:6">
      <c r="A33788" t="n">
        <v>268291</v>
      </c>
      <c r="B33788" s="56" t="n">
        <v>60</v>
      </c>
      <c r="C33788" s="7" t="n">
        <v>5721</v>
      </c>
      <c r="D33788" s="7" t="n">
        <v>0</v>
      </c>
      <c r="E33788" s="7" t="n">
        <v>0</v>
      </c>
      <c r="F33788" s="7" t="n">
        <v>0</v>
      </c>
      <c r="G33788" s="7" t="n">
        <v>0</v>
      </c>
      <c r="H33788" s="7" t="n">
        <v>0</v>
      </c>
    </row>
    <row r="33789" spans="1:6">
      <c r="A33789" t="s">
        <v>4</v>
      </c>
      <c r="B33789" s="4" t="s">
        <v>5</v>
      </c>
      <c r="C33789" s="4" t="s">
        <v>10</v>
      </c>
      <c r="D33789" s="4" t="s">
        <v>10</v>
      </c>
      <c r="E33789" s="4" t="s">
        <v>10</v>
      </c>
    </row>
    <row r="33790" spans="1:6">
      <c r="A33790" t="n">
        <v>268310</v>
      </c>
      <c r="B33790" s="57" t="n">
        <v>61</v>
      </c>
      <c r="C33790" s="7" t="n">
        <v>5721</v>
      </c>
      <c r="D33790" s="7" t="n">
        <v>65533</v>
      </c>
      <c r="E33790" s="7" t="n">
        <v>0</v>
      </c>
    </row>
    <row r="33791" spans="1:6">
      <c r="A33791" t="s">
        <v>4</v>
      </c>
      <c r="B33791" s="4" t="s">
        <v>5</v>
      </c>
      <c r="C33791" s="4" t="s">
        <v>10</v>
      </c>
      <c r="D33791" s="4" t="s">
        <v>22</v>
      </c>
      <c r="E33791" s="4" t="s">
        <v>22</v>
      </c>
      <c r="F33791" s="4" t="s">
        <v>22</v>
      </c>
      <c r="G33791" s="4" t="s">
        <v>22</v>
      </c>
    </row>
    <row r="33792" spans="1:6">
      <c r="A33792" t="n">
        <v>268317</v>
      </c>
      <c r="B33792" s="24" t="n">
        <v>46</v>
      </c>
      <c r="C33792" s="7" t="n">
        <v>61456</v>
      </c>
      <c r="D33792" s="7" t="n">
        <v>-5.80999994277954</v>
      </c>
      <c r="E33792" s="7" t="n">
        <v>0.419999986886978</v>
      </c>
      <c r="F33792" s="7" t="n">
        <v>23.1800003051758</v>
      </c>
      <c r="G33792" s="7" t="n">
        <v>266.600006103516</v>
      </c>
    </row>
    <row r="33793" spans="1:8">
      <c r="A33793" t="s">
        <v>4</v>
      </c>
      <c r="B33793" s="4" t="s">
        <v>5</v>
      </c>
      <c r="C33793" s="4" t="s">
        <v>13</v>
      </c>
      <c r="D33793" s="4" t="s">
        <v>13</v>
      </c>
      <c r="E33793" s="4" t="s">
        <v>22</v>
      </c>
      <c r="F33793" s="4" t="s">
        <v>22</v>
      </c>
      <c r="G33793" s="4" t="s">
        <v>22</v>
      </c>
      <c r="H33793" s="4" t="s">
        <v>10</v>
      </c>
      <c r="I33793" s="4" t="s">
        <v>13</v>
      </c>
    </row>
    <row r="33794" spans="1:8">
      <c r="A33794" t="n">
        <v>268336</v>
      </c>
      <c r="B33794" s="25" t="n">
        <v>45</v>
      </c>
      <c r="C33794" s="7" t="n">
        <v>4</v>
      </c>
      <c r="D33794" s="7" t="n">
        <v>3</v>
      </c>
      <c r="E33794" s="7" t="n">
        <v>8.30000019073486</v>
      </c>
      <c r="F33794" s="7" t="n">
        <v>266.600006103516</v>
      </c>
      <c r="G33794" s="7" t="n">
        <v>0</v>
      </c>
      <c r="H33794" s="7" t="n">
        <v>0</v>
      </c>
      <c r="I33794" s="7" t="n">
        <v>0</v>
      </c>
    </row>
    <row r="33795" spans="1:8">
      <c r="A33795" t="s">
        <v>4</v>
      </c>
      <c r="B33795" s="4" t="s">
        <v>5</v>
      </c>
      <c r="C33795" s="4" t="s">
        <v>13</v>
      </c>
      <c r="D33795" s="4" t="s">
        <v>10</v>
      </c>
    </row>
    <row r="33796" spans="1:8">
      <c r="A33796" t="n">
        <v>268354</v>
      </c>
      <c r="B33796" s="9" t="n">
        <v>162</v>
      </c>
      <c r="C33796" s="7" t="n">
        <v>1</v>
      </c>
      <c r="D33796" s="7" t="n">
        <v>0</v>
      </c>
    </row>
    <row r="33797" spans="1:8">
      <c r="A33797" t="s">
        <v>4</v>
      </c>
      <c r="B33797" s="4" t="s">
        <v>5</v>
      </c>
    </row>
    <row r="33798" spans="1:8">
      <c r="A33798" t="n">
        <v>268358</v>
      </c>
      <c r="B33798" s="5" t="n">
        <v>1</v>
      </c>
    </row>
    <row r="33799" spans="1:8" s="3" customFormat="1" customHeight="0">
      <c r="A33799" s="3" t="s">
        <v>2</v>
      </c>
      <c r="B33799" s="3" t="s">
        <v>1884</v>
      </c>
    </row>
    <row r="33800" spans="1:8">
      <c r="A33800" t="s">
        <v>4</v>
      </c>
      <c r="B33800" s="4" t="s">
        <v>5</v>
      </c>
      <c r="C33800" s="4" t="s">
        <v>13</v>
      </c>
      <c r="D33800" s="4" t="s">
        <v>13</v>
      </c>
      <c r="E33800" s="4" t="s">
        <v>13</v>
      </c>
      <c r="F33800" s="4" t="s">
        <v>13</v>
      </c>
    </row>
    <row r="33801" spans="1:8">
      <c r="A33801" t="n">
        <v>268360</v>
      </c>
      <c r="B33801" s="13" t="n">
        <v>14</v>
      </c>
      <c r="C33801" s="7" t="n">
        <v>2</v>
      </c>
      <c r="D33801" s="7" t="n">
        <v>0</v>
      </c>
      <c r="E33801" s="7" t="n">
        <v>0</v>
      </c>
      <c r="F33801" s="7" t="n">
        <v>0</v>
      </c>
    </row>
    <row r="33802" spans="1:8">
      <c r="A33802" t="s">
        <v>4</v>
      </c>
      <c r="B33802" s="4" t="s">
        <v>5</v>
      </c>
      <c r="C33802" s="4" t="s">
        <v>13</v>
      </c>
      <c r="D33802" s="36" t="s">
        <v>81</v>
      </c>
      <c r="E33802" s="4" t="s">
        <v>5</v>
      </c>
      <c r="F33802" s="4" t="s">
        <v>13</v>
      </c>
      <c r="G33802" s="4" t="s">
        <v>10</v>
      </c>
      <c r="H33802" s="36" t="s">
        <v>82</v>
      </c>
      <c r="I33802" s="4" t="s">
        <v>13</v>
      </c>
      <c r="J33802" s="4" t="s">
        <v>9</v>
      </c>
      <c r="K33802" s="4" t="s">
        <v>13</v>
      </c>
      <c r="L33802" s="4" t="s">
        <v>13</v>
      </c>
      <c r="M33802" s="36" t="s">
        <v>81</v>
      </c>
      <c r="N33802" s="4" t="s">
        <v>5</v>
      </c>
      <c r="O33802" s="4" t="s">
        <v>13</v>
      </c>
      <c r="P33802" s="4" t="s">
        <v>10</v>
      </c>
      <c r="Q33802" s="36" t="s">
        <v>82</v>
      </c>
      <c r="R33802" s="4" t="s">
        <v>13</v>
      </c>
      <c r="S33802" s="4" t="s">
        <v>9</v>
      </c>
      <c r="T33802" s="4" t="s">
        <v>13</v>
      </c>
      <c r="U33802" s="4" t="s">
        <v>13</v>
      </c>
      <c r="V33802" s="4" t="s">
        <v>13</v>
      </c>
      <c r="W33802" s="4" t="s">
        <v>20</v>
      </c>
    </row>
    <row r="33803" spans="1:8">
      <c r="A33803" t="n">
        <v>268365</v>
      </c>
      <c r="B33803" s="10" t="n">
        <v>5</v>
      </c>
      <c r="C33803" s="7" t="n">
        <v>28</v>
      </c>
      <c r="D33803" s="36" t="s">
        <v>3</v>
      </c>
      <c r="E33803" s="9" t="n">
        <v>162</v>
      </c>
      <c r="F33803" s="7" t="n">
        <v>3</v>
      </c>
      <c r="G33803" s="7" t="n">
        <v>28739</v>
      </c>
      <c r="H33803" s="36" t="s">
        <v>3</v>
      </c>
      <c r="I33803" s="7" t="n">
        <v>0</v>
      </c>
      <c r="J33803" s="7" t="n">
        <v>1</v>
      </c>
      <c r="K33803" s="7" t="n">
        <v>2</v>
      </c>
      <c r="L33803" s="7" t="n">
        <v>28</v>
      </c>
      <c r="M33803" s="36" t="s">
        <v>3</v>
      </c>
      <c r="N33803" s="9" t="n">
        <v>162</v>
      </c>
      <c r="O33803" s="7" t="n">
        <v>3</v>
      </c>
      <c r="P33803" s="7" t="n">
        <v>28739</v>
      </c>
      <c r="Q33803" s="36" t="s">
        <v>3</v>
      </c>
      <c r="R33803" s="7" t="n">
        <v>0</v>
      </c>
      <c r="S33803" s="7" t="n">
        <v>2</v>
      </c>
      <c r="T33803" s="7" t="n">
        <v>2</v>
      </c>
      <c r="U33803" s="7" t="n">
        <v>11</v>
      </c>
      <c r="V33803" s="7" t="n">
        <v>1</v>
      </c>
      <c r="W33803" s="11" t="n">
        <f t="normal" ca="1">A33807</f>
        <v>0</v>
      </c>
    </row>
    <row r="33804" spans="1:8">
      <c r="A33804" t="s">
        <v>4</v>
      </c>
      <c r="B33804" s="4" t="s">
        <v>5</v>
      </c>
      <c r="C33804" s="4" t="s">
        <v>13</v>
      </c>
      <c r="D33804" s="4" t="s">
        <v>10</v>
      </c>
      <c r="E33804" s="4" t="s">
        <v>22</v>
      </c>
    </row>
    <row r="33805" spans="1:8">
      <c r="A33805" t="n">
        <v>268394</v>
      </c>
      <c r="B33805" s="28" t="n">
        <v>58</v>
      </c>
      <c r="C33805" s="7" t="n">
        <v>0</v>
      </c>
      <c r="D33805" s="7" t="n">
        <v>0</v>
      </c>
      <c r="E33805" s="7" t="n">
        <v>1</v>
      </c>
    </row>
    <row r="33806" spans="1:8">
      <c r="A33806" t="s">
        <v>4</v>
      </c>
      <c r="B33806" s="4" t="s">
        <v>5</v>
      </c>
      <c r="C33806" s="4" t="s">
        <v>13</v>
      </c>
      <c r="D33806" s="36" t="s">
        <v>81</v>
      </c>
      <c r="E33806" s="4" t="s">
        <v>5</v>
      </c>
      <c r="F33806" s="4" t="s">
        <v>13</v>
      </c>
      <c r="G33806" s="4" t="s">
        <v>10</v>
      </c>
      <c r="H33806" s="36" t="s">
        <v>82</v>
      </c>
      <c r="I33806" s="4" t="s">
        <v>13</v>
      </c>
      <c r="J33806" s="4" t="s">
        <v>9</v>
      </c>
      <c r="K33806" s="4" t="s">
        <v>13</v>
      </c>
      <c r="L33806" s="4" t="s">
        <v>13</v>
      </c>
      <c r="M33806" s="36" t="s">
        <v>81</v>
      </c>
      <c r="N33806" s="4" t="s">
        <v>5</v>
      </c>
      <c r="O33806" s="4" t="s">
        <v>13</v>
      </c>
      <c r="P33806" s="4" t="s">
        <v>10</v>
      </c>
      <c r="Q33806" s="36" t="s">
        <v>82</v>
      </c>
      <c r="R33806" s="4" t="s">
        <v>13</v>
      </c>
      <c r="S33806" s="4" t="s">
        <v>9</v>
      </c>
      <c r="T33806" s="4" t="s">
        <v>13</v>
      </c>
      <c r="U33806" s="4" t="s">
        <v>13</v>
      </c>
      <c r="V33806" s="4" t="s">
        <v>13</v>
      </c>
      <c r="W33806" s="4" t="s">
        <v>20</v>
      </c>
    </row>
    <row r="33807" spans="1:8">
      <c r="A33807" t="n">
        <v>268402</v>
      </c>
      <c r="B33807" s="10" t="n">
        <v>5</v>
      </c>
      <c r="C33807" s="7" t="n">
        <v>28</v>
      </c>
      <c r="D33807" s="36" t="s">
        <v>3</v>
      </c>
      <c r="E33807" s="9" t="n">
        <v>162</v>
      </c>
      <c r="F33807" s="7" t="n">
        <v>3</v>
      </c>
      <c r="G33807" s="7" t="n">
        <v>28739</v>
      </c>
      <c r="H33807" s="36" t="s">
        <v>3</v>
      </c>
      <c r="I33807" s="7" t="n">
        <v>0</v>
      </c>
      <c r="J33807" s="7" t="n">
        <v>1</v>
      </c>
      <c r="K33807" s="7" t="n">
        <v>3</v>
      </c>
      <c r="L33807" s="7" t="n">
        <v>28</v>
      </c>
      <c r="M33807" s="36" t="s">
        <v>3</v>
      </c>
      <c r="N33807" s="9" t="n">
        <v>162</v>
      </c>
      <c r="O33807" s="7" t="n">
        <v>3</v>
      </c>
      <c r="P33807" s="7" t="n">
        <v>28739</v>
      </c>
      <c r="Q33807" s="36" t="s">
        <v>3</v>
      </c>
      <c r="R33807" s="7" t="n">
        <v>0</v>
      </c>
      <c r="S33807" s="7" t="n">
        <v>2</v>
      </c>
      <c r="T33807" s="7" t="n">
        <v>3</v>
      </c>
      <c r="U33807" s="7" t="n">
        <v>9</v>
      </c>
      <c r="V33807" s="7" t="n">
        <v>1</v>
      </c>
      <c r="W33807" s="11" t="n">
        <f t="normal" ca="1">A33817</f>
        <v>0</v>
      </c>
    </row>
    <row r="33808" spans="1:8">
      <c r="A33808" t="s">
        <v>4</v>
      </c>
      <c r="B33808" s="4" t="s">
        <v>5</v>
      </c>
      <c r="C33808" s="4" t="s">
        <v>13</v>
      </c>
      <c r="D33808" s="36" t="s">
        <v>81</v>
      </c>
      <c r="E33808" s="4" t="s">
        <v>5</v>
      </c>
      <c r="F33808" s="4" t="s">
        <v>10</v>
      </c>
      <c r="G33808" s="4" t="s">
        <v>13</v>
      </c>
      <c r="H33808" s="4" t="s">
        <v>13</v>
      </c>
      <c r="I33808" s="4" t="s">
        <v>6</v>
      </c>
      <c r="J33808" s="36" t="s">
        <v>82</v>
      </c>
      <c r="K33808" s="4" t="s">
        <v>13</v>
      </c>
      <c r="L33808" s="4" t="s">
        <v>13</v>
      </c>
      <c r="M33808" s="36" t="s">
        <v>81</v>
      </c>
      <c r="N33808" s="4" t="s">
        <v>5</v>
      </c>
      <c r="O33808" s="4" t="s">
        <v>13</v>
      </c>
      <c r="P33808" s="36" t="s">
        <v>82</v>
      </c>
      <c r="Q33808" s="4" t="s">
        <v>13</v>
      </c>
      <c r="R33808" s="4" t="s">
        <v>9</v>
      </c>
      <c r="S33808" s="4" t="s">
        <v>13</v>
      </c>
      <c r="T33808" s="4" t="s">
        <v>13</v>
      </c>
      <c r="U33808" s="4" t="s">
        <v>13</v>
      </c>
      <c r="V33808" s="36" t="s">
        <v>81</v>
      </c>
      <c r="W33808" s="4" t="s">
        <v>5</v>
      </c>
      <c r="X33808" s="4" t="s">
        <v>13</v>
      </c>
      <c r="Y33808" s="36" t="s">
        <v>82</v>
      </c>
      <c r="Z33808" s="4" t="s">
        <v>13</v>
      </c>
      <c r="AA33808" s="4" t="s">
        <v>9</v>
      </c>
      <c r="AB33808" s="4" t="s">
        <v>13</v>
      </c>
      <c r="AC33808" s="4" t="s">
        <v>13</v>
      </c>
      <c r="AD33808" s="4" t="s">
        <v>13</v>
      </c>
      <c r="AE33808" s="4" t="s">
        <v>20</v>
      </c>
    </row>
    <row r="33809" spans="1:31">
      <c r="A33809" t="n">
        <v>268431</v>
      </c>
      <c r="B33809" s="10" t="n">
        <v>5</v>
      </c>
      <c r="C33809" s="7" t="n">
        <v>28</v>
      </c>
      <c r="D33809" s="36" t="s">
        <v>3</v>
      </c>
      <c r="E33809" s="64" t="n">
        <v>47</v>
      </c>
      <c r="F33809" s="7" t="n">
        <v>61456</v>
      </c>
      <c r="G33809" s="7" t="n">
        <v>2</v>
      </c>
      <c r="H33809" s="7" t="n">
        <v>0</v>
      </c>
      <c r="I33809" s="7" t="s">
        <v>785</v>
      </c>
      <c r="J33809" s="36" t="s">
        <v>3</v>
      </c>
      <c r="K33809" s="7" t="n">
        <v>8</v>
      </c>
      <c r="L33809" s="7" t="n">
        <v>28</v>
      </c>
      <c r="M33809" s="36" t="s">
        <v>3</v>
      </c>
      <c r="N33809" s="49" t="n">
        <v>74</v>
      </c>
      <c r="O33809" s="7" t="n">
        <v>65</v>
      </c>
      <c r="P33809" s="36" t="s">
        <v>3</v>
      </c>
      <c r="Q33809" s="7" t="n">
        <v>0</v>
      </c>
      <c r="R33809" s="7" t="n">
        <v>1</v>
      </c>
      <c r="S33809" s="7" t="n">
        <v>3</v>
      </c>
      <c r="T33809" s="7" t="n">
        <v>9</v>
      </c>
      <c r="U33809" s="7" t="n">
        <v>28</v>
      </c>
      <c r="V33809" s="36" t="s">
        <v>3</v>
      </c>
      <c r="W33809" s="49" t="n">
        <v>74</v>
      </c>
      <c r="X33809" s="7" t="n">
        <v>65</v>
      </c>
      <c r="Y33809" s="36" t="s">
        <v>3</v>
      </c>
      <c r="Z33809" s="7" t="n">
        <v>0</v>
      </c>
      <c r="AA33809" s="7" t="n">
        <v>2</v>
      </c>
      <c r="AB33809" s="7" t="n">
        <v>3</v>
      </c>
      <c r="AC33809" s="7" t="n">
        <v>9</v>
      </c>
      <c r="AD33809" s="7" t="n">
        <v>1</v>
      </c>
      <c r="AE33809" s="11" t="n">
        <f t="normal" ca="1">A33813</f>
        <v>0</v>
      </c>
    </row>
    <row r="33810" spans="1:31">
      <c r="A33810" t="s">
        <v>4</v>
      </c>
      <c r="B33810" s="4" t="s">
        <v>5</v>
      </c>
      <c r="C33810" s="4" t="s">
        <v>10</v>
      </c>
      <c r="D33810" s="4" t="s">
        <v>13</v>
      </c>
      <c r="E33810" s="4" t="s">
        <v>13</v>
      </c>
      <c r="F33810" s="4" t="s">
        <v>6</v>
      </c>
    </row>
    <row r="33811" spans="1:31">
      <c r="A33811" t="n">
        <v>268479</v>
      </c>
      <c r="B33811" s="64" t="n">
        <v>47</v>
      </c>
      <c r="C33811" s="7" t="n">
        <v>61456</v>
      </c>
      <c r="D33811" s="7" t="n">
        <v>0</v>
      </c>
      <c r="E33811" s="7" t="n">
        <v>0</v>
      </c>
      <c r="F33811" s="7" t="s">
        <v>408</v>
      </c>
    </row>
    <row r="33812" spans="1:31">
      <c r="A33812" t="s">
        <v>4</v>
      </c>
      <c r="B33812" s="4" t="s">
        <v>5</v>
      </c>
      <c r="C33812" s="4" t="s">
        <v>13</v>
      </c>
      <c r="D33812" s="4" t="s">
        <v>10</v>
      </c>
      <c r="E33812" s="4" t="s">
        <v>22</v>
      </c>
    </row>
    <row r="33813" spans="1:31">
      <c r="A33813" t="n">
        <v>268492</v>
      </c>
      <c r="B33813" s="28" t="n">
        <v>58</v>
      </c>
      <c r="C33813" s="7" t="n">
        <v>0</v>
      </c>
      <c r="D33813" s="7" t="n">
        <v>300</v>
      </c>
      <c r="E33813" s="7" t="n">
        <v>1</v>
      </c>
    </row>
    <row r="33814" spans="1:31">
      <c r="A33814" t="s">
        <v>4</v>
      </c>
      <c r="B33814" s="4" t="s">
        <v>5</v>
      </c>
      <c r="C33814" s="4" t="s">
        <v>13</v>
      </c>
      <c r="D33814" s="4" t="s">
        <v>10</v>
      </c>
    </row>
    <row r="33815" spans="1:31">
      <c r="A33815" t="n">
        <v>268500</v>
      </c>
      <c r="B33815" s="28" t="n">
        <v>58</v>
      </c>
      <c r="C33815" s="7" t="n">
        <v>255</v>
      </c>
      <c r="D33815" s="7" t="n">
        <v>0</v>
      </c>
    </row>
    <row r="33816" spans="1:31">
      <c r="A33816" t="s">
        <v>4</v>
      </c>
      <c r="B33816" s="4" t="s">
        <v>5</v>
      </c>
      <c r="C33816" s="4" t="s">
        <v>13</v>
      </c>
      <c r="D33816" s="4" t="s">
        <v>13</v>
      </c>
      <c r="E33816" s="4" t="s">
        <v>13</v>
      </c>
      <c r="F33816" s="4" t="s">
        <v>13</v>
      </c>
    </row>
    <row r="33817" spans="1:31">
      <c r="A33817" t="n">
        <v>268504</v>
      </c>
      <c r="B33817" s="13" t="n">
        <v>14</v>
      </c>
      <c r="C33817" s="7" t="n">
        <v>0</v>
      </c>
      <c r="D33817" s="7" t="n">
        <v>0</v>
      </c>
      <c r="E33817" s="7" t="n">
        <v>0</v>
      </c>
      <c r="F33817" s="7" t="n">
        <v>64</v>
      </c>
    </row>
    <row r="33818" spans="1:31">
      <c r="A33818" t="s">
        <v>4</v>
      </c>
      <c r="B33818" s="4" t="s">
        <v>5</v>
      </c>
      <c r="C33818" s="4" t="s">
        <v>13</v>
      </c>
      <c r="D33818" s="4" t="s">
        <v>10</v>
      </c>
    </row>
    <row r="33819" spans="1:31">
      <c r="A33819" t="n">
        <v>268509</v>
      </c>
      <c r="B33819" s="27" t="n">
        <v>22</v>
      </c>
      <c r="C33819" s="7" t="n">
        <v>0</v>
      </c>
      <c r="D33819" s="7" t="n">
        <v>28739</v>
      </c>
    </row>
    <row r="33820" spans="1:31">
      <c r="A33820" t="s">
        <v>4</v>
      </c>
      <c r="B33820" s="4" t="s">
        <v>5</v>
      </c>
      <c r="C33820" s="4" t="s">
        <v>13</v>
      </c>
      <c r="D33820" s="4" t="s">
        <v>10</v>
      </c>
    </row>
    <row r="33821" spans="1:31">
      <c r="A33821" t="n">
        <v>268513</v>
      </c>
      <c r="B33821" s="28" t="n">
        <v>58</v>
      </c>
      <c r="C33821" s="7" t="n">
        <v>5</v>
      </c>
      <c r="D33821" s="7" t="n">
        <v>300</v>
      </c>
    </row>
    <row r="33822" spans="1:31">
      <c r="A33822" t="s">
        <v>4</v>
      </c>
      <c r="B33822" s="4" t="s">
        <v>5</v>
      </c>
      <c r="C33822" s="4" t="s">
        <v>22</v>
      </c>
      <c r="D33822" s="4" t="s">
        <v>10</v>
      </c>
    </row>
    <row r="33823" spans="1:31">
      <c r="A33823" t="n">
        <v>268517</v>
      </c>
      <c r="B33823" s="51" t="n">
        <v>103</v>
      </c>
      <c r="C33823" s="7" t="n">
        <v>0</v>
      </c>
      <c r="D33823" s="7" t="n">
        <v>300</v>
      </c>
    </row>
    <row r="33824" spans="1:31">
      <c r="A33824" t="s">
        <v>4</v>
      </c>
      <c r="B33824" s="4" t="s">
        <v>5</v>
      </c>
      <c r="C33824" s="4" t="s">
        <v>13</v>
      </c>
    </row>
    <row r="33825" spans="1:31">
      <c r="A33825" t="n">
        <v>268524</v>
      </c>
      <c r="B33825" s="37" t="n">
        <v>64</v>
      </c>
      <c r="C33825" s="7" t="n">
        <v>7</v>
      </c>
    </row>
    <row r="33826" spans="1:31">
      <c r="A33826" t="s">
        <v>4</v>
      </c>
      <c r="B33826" s="4" t="s">
        <v>5</v>
      </c>
      <c r="C33826" s="4" t="s">
        <v>13</v>
      </c>
      <c r="D33826" s="4" t="s">
        <v>10</v>
      </c>
    </row>
    <row r="33827" spans="1:31">
      <c r="A33827" t="n">
        <v>268526</v>
      </c>
      <c r="B33827" s="67" t="n">
        <v>72</v>
      </c>
      <c r="C33827" s="7" t="n">
        <v>5</v>
      </c>
      <c r="D33827" s="7" t="n">
        <v>0</v>
      </c>
    </row>
    <row r="33828" spans="1:31">
      <c r="A33828" t="s">
        <v>4</v>
      </c>
      <c r="B33828" s="4" t="s">
        <v>5</v>
      </c>
      <c r="C33828" s="4" t="s">
        <v>13</v>
      </c>
      <c r="D33828" s="36" t="s">
        <v>81</v>
      </c>
      <c r="E33828" s="4" t="s">
        <v>5</v>
      </c>
      <c r="F33828" s="4" t="s">
        <v>13</v>
      </c>
      <c r="G33828" s="4" t="s">
        <v>10</v>
      </c>
      <c r="H33828" s="36" t="s">
        <v>82</v>
      </c>
      <c r="I33828" s="4" t="s">
        <v>13</v>
      </c>
      <c r="J33828" s="4" t="s">
        <v>9</v>
      </c>
      <c r="K33828" s="4" t="s">
        <v>13</v>
      </c>
      <c r="L33828" s="4" t="s">
        <v>13</v>
      </c>
      <c r="M33828" s="4" t="s">
        <v>20</v>
      </c>
    </row>
    <row r="33829" spans="1:31">
      <c r="A33829" t="n">
        <v>268530</v>
      </c>
      <c r="B33829" s="10" t="n">
        <v>5</v>
      </c>
      <c r="C33829" s="7" t="n">
        <v>28</v>
      </c>
      <c r="D33829" s="36" t="s">
        <v>3</v>
      </c>
      <c r="E33829" s="9" t="n">
        <v>162</v>
      </c>
      <c r="F33829" s="7" t="n">
        <v>4</v>
      </c>
      <c r="G33829" s="7" t="n">
        <v>28739</v>
      </c>
      <c r="H33829" s="36" t="s">
        <v>3</v>
      </c>
      <c r="I33829" s="7" t="n">
        <v>0</v>
      </c>
      <c r="J33829" s="7" t="n">
        <v>1</v>
      </c>
      <c r="K33829" s="7" t="n">
        <v>2</v>
      </c>
      <c r="L33829" s="7" t="n">
        <v>1</v>
      </c>
      <c r="M33829" s="11" t="n">
        <f t="normal" ca="1">A33835</f>
        <v>0</v>
      </c>
    </row>
    <row r="33830" spans="1:31">
      <c r="A33830" t="s">
        <v>4</v>
      </c>
      <c r="B33830" s="4" t="s">
        <v>5</v>
      </c>
      <c r="C33830" s="4" t="s">
        <v>13</v>
      </c>
      <c r="D33830" s="4" t="s">
        <v>6</v>
      </c>
    </row>
    <row r="33831" spans="1:31">
      <c r="A33831" t="n">
        <v>268547</v>
      </c>
      <c r="B33831" s="8" t="n">
        <v>2</v>
      </c>
      <c r="C33831" s="7" t="n">
        <v>10</v>
      </c>
      <c r="D33831" s="7" t="s">
        <v>786</v>
      </c>
    </row>
    <row r="33832" spans="1:31">
      <c r="A33832" t="s">
        <v>4</v>
      </c>
      <c r="B33832" s="4" t="s">
        <v>5</v>
      </c>
      <c r="C33832" s="4" t="s">
        <v>10</v>
      </c>
    </row>
    <row r="33833" spans="1:31">
      <c r="A33833" t="n">
        <v>268564</v>
      </c>
      <c r="B33833" s="35" t="n">
        <v>16</v>
      </c>
      <c r="C33833" s="7" t="n">
        <v>0</v>
      </c>
    </row>
    <row r="33834" spans="1:31">
      <c r="A33834" t="s">
        <v>4</v>
      </c>
      <c r="B33834" s="4" t="s">
        <v>5</v>
      </c>
      <c r="C33834" s="4" t="s">
        <v>13</v>
      </c>
      <c r="D33834" s="36" t="s">
        <v>81</v>
      </c>
      <c r="E33834" s="4" t="s">
        <v>5</v>
      </c>
      <c r="F33834" s="4" t="s">
        <v>13</v>
      </c>
      <c r="G33834" s="4" t="s">
        <v>10</v>
      </c>
      <c r="H33834" s="36" t="s">
        <v>82</v>
      </c>
      <c r="I33834" s="4" t="s">
        <v>13</v>
      </c>
      <c r="J33834" s="4" t="s">
        <v>13</v>
      </c>
      <c r="K33834" s="4" t="s">
        <v>20</v>
      </c>
    </row>
    <row r="33835" spans="1:31">
      <c r="A33835" t="n">
        <v>268567</v>
      </c>
      <c r="B33835" s="10" t="n">
        <v>5</v>
      </c>
      <c r="C33835" s="7" t="n">
        <v>28</v>
      </c>
      <c r="D33835" s="36" t="s">
        <v>3</v>
      </c>
      <c r="E33835" s="37" t="n">
        <v>64</v>
      </c>
      <c r="F33835" s="7" t="n">
        <v>5</v>
      </c>
      <c r="G33835" s="7" t="n">
        <v>4</v>
      </c>
      <c r="H33835" s="36" t="s">
        <v>3</v>
      </c>
      <c r="I33835" s="7" t="n">
        <v>8</v>
      </c>
      <c r="J33835" s="7" t="n">
        <v>1</v>
      </c>
      <c r="K33835" s="11" t="n">
        <f t="normal" ca="1">A33839</f>
        <v>0</v>
      </c>
    </row>
    <row r="33836" spans="1:31">
      <c r="A33836" t="s">
        <v>4</v>
      </c>
      <c r="B33836" s="4" t="s">
        <v>5</v>
      </c>
      <c r="C33836" s="4" t="s">
        <v>10</v>
      </c>
      <c r="D33836" s="4" t="s">
        <v>6</v>
      </c>
      <c r="E33836" s="4" t="s">
        <v>6</v>
      </c>
      <c r="F33836" s="4" t="s">
        <v>6</v>
      </c>
      <c r="G33836" s="4" t="s">
        <v>13</v>
      </c>
      <c r="H33836" s="4" t="s">
        <v>9</v>
      </c>
      <c r="I33836" s="4" t="s">
        <v>22</v>
      </c>
      <c r="J33836" s="4" t="s">
        <v>22</v>
      </c>
      <c r="K33836" s="4" t="s">
        <v>22</v>
      </c>
      <c r="L33836" s="4" t="s">
        <v>22</v>
      </c>
      <c r="M33836" s="4" t="s">
        <v>22</v>
      </c>
      <c r="N33836" s="4" t="s">
        <v>22</v>
      </c>
      <c r="O33836" s="4" t="s">
        <v>22</v>
      </c>
      <c r="P33836" s="4" t="s">
        <v>6</v>
      </c>
      <c r="Q33836" s="4" t="s">
        <v>6</v>
      </c>
      <c r="R33836" s="4" t="s">
        <v>9</v>
      </c>
      <c r="S33836" s="4" t="s">
        <v>13</v>
      </c>
      <c r="T33836" s="4" t="s">
        <v>9</v>
      </c>
      <c r="U33836" s="4" t="s">
        <v>9</v>
      </c>
      <c r="V33836" s="4" t="s">
        <v>10</v>
      </c>
    </row>
    <row r="33837" spans="1:31">
      <c r="A33837" t="n">
        <v>268579</v>
      </c>
      <c r="B33837" s="68" t="n">
        <v>19</v>
      </c>
      <c r="C33837" s="7" t="n">
        <v>4</v>
      </c>
      <c r="D33837" s="7" t="s">
        <v>1354</v>
      </c>
      <c r="E33837" s="7" t="s">
        <v>1355</v>
      </c>
      <c r="F33837" s="7" t="s">
        <v>12</v>
      </c>
      <c r="G33837" s="7" t="n">
        <v>0</v>
      </c>
      <c r="H33837" s="7" t="n">
        <v>1</v>
      </c>
      <c r="I33837" s="7" t="n">
        <v>0</v>
      </c>
      <c r="J33837" s="7" t="n">
        <v>0</v>
      </c>
      <c r="K33837" s="7" t="n">
        <v>0</v>
      </c>
      <c r="L33837" s="7" t="n">
        <v>0</v>
      </c>
      <c r="M33837" s="7" t="n">
        <v>1</v>
      </c>
      <c r="N33837" s="7" t="n">
        <v>1.60000002384186</v>
      </c>
      <c r="O33837" s="7" t="n">
        <v>0.0900000035762787</v>
      </c>
      <c r="P33837" s="7" t="s">
        <v>12</v>
      </c>
      <c r="Q33837" s="7" t="s">
        <v>12</v>
      </c>
      <c r="R33837" s="7" t="n">
        <v>-1</v>
      </c>
      <c r="S33837" s="7" t="n">
        <v>0</v>
      </c>
      <c r="T33837" s="7" t="n">
        <v>0</v>
      </c>
      <c r="U33837" s="7" t="n">
        <v>0</v>
      </c>
      <c r="V33837" s="7" t="n">
        <v>0</v>
      </c>
    </row>
    <row r="33838" spans="1:31">
      <c r="A33838" t="s">
        <v>4</v>
      </c>
      <c r="B33838" s="4" t="s">
        <v>5</v>
      </c>
      <c r="C33838" s="4" t="s">
        <v>10</v>
      </c>
      <c r="D33838" s="4" t="s">
        <v>13</v>
      </c>
      <c r="E33838" s="4" t="s">
        <v>13</v>
      </c>
      <c r="F33838" s="4" t="s">
        <v>6</v>
      </c>
    </row>
    <row r="33839" spans="1:31">
      <c r="A33839" t="n">
        <v>268654</v>
      </c>
      <c r="B33839" s="22" t="n">
        <v>20</v>
      </c>
      <c r="C33839" s="7" t="n">
        <v>61440</v>
      </c>
      <c r="D33839" s="7" t="n">
        <v>3</v>
      </c>
      <c r="E33839" s="7" t="n">
        <v>10</v>
      </c>
      <c r="F33839" s="7" t="s">
        <v>80</v>
      </c>
    </row>
    <row r="33840" spans="1:31">
      <c r="A33840" t="s">
        <v>4</v>
      </c>
      <c r="B33840" s="4" t="s">
        <v>5</v>
      </c>
      <c r="C33840" s="4" t="s">
        <v>10</v>
      </c>
    </row>
    <row r="33841" spans="1:22">
      <c r="A33841" t="n">
        <v>268672</v>
      </c>
      <c r="B33841" s="35" t="n">
        <v>16</v>
      </c>
      <c r="C33841" s="7" t="n">
        <v>0</v>
      </c>
    </row>
    <row r="33842" spans="1:22">
      <c r="A33842" t="s">
        <v>4</v>
      </c>
      <c r="B33842" s="4" t="s">
        <v>5</v>
      </c>
      <c r="C33842" s="4" t="s">
        <v>10</v>
      </c>
      <c r="D33842" s="4" t="s">
        <v>13</v>
      </c>
      <c r="E33842" s="4" t="s">
        <v>13</v>
      </c>
      <c r="F33842" s="4" t="s">
        <v>6</v>
      </c>
    </row>
    <row r="33843" spans="1:22">
      <c r="A33843" t="n">
        <v>268675</v>
      </c>
      <c r="B33843" s="22" t="n">
        <v>20</v>
      </c>
      <c r="C33843" s="7" t="n">
        <v>61441</v>
      </c>
      <c r="D33843" s="7" t="n">
        <v>3</v>
      </c>
      <c r="E33843" s="7" t="n">
        <v>10</v>
      </c>
      <c r="F33843" s="7" t="s">
        <v>80</v>
      </c>
    </row>
    <row r="33844" spans="1:22">
      <c r="A33844" t="s">
        <v>4</v>
      </c>
      <c r="B33844" s="4" t="s">
        <v>5</v>
      </c>
      <c r="C33844" s="4" t="s">
        <v>10</v>
      </c>
    </row>
    <row r="33845" spans="1:22">
      <c r="A33845" t="n">
        <v>268693</v>
      </c>
      <c r="B33845" s="35" t="n">
        <v>16</v>
      </c>
      <c r="C33845" s="7" t="n">
        <v>0</v>
      </c>
    </row>
    <row r="33846" spans="1:22">
      <c r="A33846" t="s">
        <v>4</v>
      </c>
      <c r="B33846" s="4" t="s">
        <v>5</v>
      </c>
      <c r="C33846" s="4" t="s">
        <v>10</v>
      </c>
      <c r="D33846" s="4" t="s">
        <v>13</v>
      </c>
      <c r="E33846" s="4" t="s">
        <v>13</v>
      </c>
      <c r="F33846" s="4" t="s">
        <v>6</v>
      </c>
    </row>
    <row r="33847" spans="1:22">
      <c r="A33847" t="n">
        <v>268696</v>
      </c>
      <c r="B33847" s="22" t="n">
        <v>20</v>
      </c>
      <c r="C33847" s="7" t="n">
        <v>61442</v>
      </c>
      <c r="D33847" s="7" t="n">
        <v>3</v>
      </c>
      <c r="E33847" s="7" t="n">
        <v>10</v>
      </c>
      <c r="F33847" s="7" t="s">
        <v>80</v>
      </c>
    </row>
    <row r="33848" spans="1:22">
      <c r="A33848" t="s">
        <v>4</v>
      </c>
      <c r="B33848" s="4" t="s">
        <v>5</v>
      </c>
      <c r="C33848" s="4" t="s">
        <v>10</v>
      </c>
    </row>
    <row r="33849" spans="1:22">
      <c r="A33849" t="n">
        <v>268714</v>
      </c>
      <c r="B33849" s="35" t="n">
        <v>16</v>
      </c>
      <c r="C33849" s="7" t="n">
        <v>0</v>
      </c>
    </row>
    <row r="33850" spans="1:22">
      <c r="A33850" t="s">
        <v>4</v>
      </c>
      <c r="B33850" s="4" t="s">
        <v>5</v>
      </c>
      <c r="C33850" s="4" t="s">
        <v>10</v>
      </c>
      <c r="D33850" s="4" t="s">
        <v>13</v>
      </c>
      <c r="E33850" s="4" t="s">
        <v>13</v>
      </c>
      <c r="F33850" s="4" t="s">
        <v>6</v>
      </c>
    </row>
    <row r="33851" spans="1:22">
      <c r="A33851" t="n">
        <v>268717</v>
      </c>
      <c r="B33851" s="22" t="n">
        <v>20</v>
      </c>
      <c r="C33851" s="7" t="n">
        <v>61443</v>
      </c>
      <c r="D33851" s="7" t="n">
        <v>3</v>
      </c>
      <c r="E33851" s="7" t="n">
        <v>10</v>
      </c>
      <c r="F33851" s="7" t="s">
        <v>80</v>
      </c>
    </row>
    <row r="33852" spans="1:22">
      <c r="A33852" t="s">
        <v>4</v>
      </c>
      <c r="B33852" s="4" t="s">
        <v>5</v>
      </c>
      <c r="C33852" s="4" t="s">
        <v>10</v>
      </c>
    </row>
    <row r="33853" spans="1:22">
      <c r="A33853" t="n">
        <v>268735</v>
      </c>
      <c r="B33853" s="35" t="n">
        <v>16</v>
      </c>
      <c r="C33853" s="7" t="n">
        <v>0</v>
      </c>
    </row>
    <row r="33854" spans="1:22">
      <c r="A33854" t="s">
        <v>4</v>
      </c>
      <c r="B33854" s="4" t="s">
        <v>5</v>
      </c>
      <c r="C33854" s="4" t="s">
        <v>10</v>
      </c>
      <c r="D33854" s="4" t="s">
        <v>13</v>
      </c>
      <c r="E33854" s="4" t="s">
        <v>13</v>
      </c>
      <c r="F33854" s="4" t="s">
        <v>6</v>
      </c>
    </row>
    <row r="33855" spans="1:22">
      <c r="A33855" t="n">
        <v>268738</v>
      </c>
      <c r="B33855" s="22" t="n">
        <v>20</v>
      </c>
      <c r="C33855" s="7" t="n">
        <v>61444</v>
      </c>
      <c r="D33855" s="7" t="n">
        <v>3</v>
      </c>
      <c r="E33855" s="7" t="n">
        <v>10</v>
      </c>
      <c r="F33855" s="7" t="s">
        <v>80</v>
      </c>
    </row>
    <row r="33856" spans="1:22">
      <c r="A33856" t="s">
        <v>4</v>
      </c>
      <c r="B33856" s="4" t="s">
        <v>5</v>
      </c>
      <c r="C33856" s="4" t="s">
        <v>10</v>
      </c>
    </row>
    <row r="33857" spans="1:6">
      <c r="A33857" t="n">
        <v>268756</v>
      </c>
      <c r="B33857" s="35" t="n">
        <v>16</v>
      </c>
      <c r="C33857" s="7" t="n">
        <v>0</v>
      </c>
    </row>
    <row r="33858" spans="1:6">
      <c r="A33858" t="s">
        <v>4</v>
      </c>
      <c r="B33858" s="4" t="s">
        <v>5</v>
      </c>
      <c r="C33858" s="4" t="s">
        <v>10</v>
      </c>
      <c r="D33858" s="4" t="s">
        <v>13</v>
      </c>
      <c r="E33858" s="4" t="s">
        <v>13</v>
      </c>
      <c r="F33858" s="4" t="s">
        <v>6</v>
      </c>
    </row>
    <row r="33859" spans="1:6">
      <c r="A33859" t="n">
        <v>268759</v>
      </c>
      <c r="B33859" s="22" t="n">
        <v>20</v>
      </c>
      <c r="C33859" s="7" t="n">
        <v>61445</v>
      </c>
      <c r="D33859" s="7" t="n">
        <v>3</v>
      </c>
      <c r="E33859" s="7" t="n">
        <v>10</v>
      </c>
      <c r="F33859" s="7" t="s">
        <v>80</v>
      </c>
    </row>
    <row r="33860" spans="1:6">
      <c r="A33860" t="s">
        <v>4</v>
      </c>
      <c r="B33860" s="4" t="s">
        <v>5</v>
      </c>
      <c r="C33860" s="4" t="s">
        <v>10</v>
      </c>
    </row>
    <row r="33861" spans="1:6">
      <c r="A33861" t="n">
        <v>268777</v>
      </c>
      <c r="B33861" s="35" t="n">
        <v>16</v>
      </c>
      <c r="C33861" s="7" t="n">
        <v>0</v>
      </c>
    </row>
    <row r="33862" spans="1:6">
      <c r="A33862" t="s">
        <v>4</v>
      </c>
      <c r="B33862" s="4" t="s">
        <v>5</v>
      </c>
      <c r="C33862" s="4" t="s">
        <v>10</v>
      </c>
      <c r="D33862" s="4" t="s">
        <v>13</v>
      </c>
      <c r="E33862" s="4" t="s">
        <v>13</v>
      </c>
      <c r="F33862" s="4" t="s">
        <v>6</v>
      </c>
    </row>
    <row r="33863" spans="1:6">
      <c r="A33863" t="n">
        <v>268780</v>
      </c>
      <c r="B33863" s="22" t="n">
        <v>20</v>
      </c>
      <c r="C33863" s="7" t="n">
        <v>5702</v>
      </c>
      <c r="D33863" s="7" t="n">
        <v>3</v>
      </c>
      <c r="E33863" s="7" t="n">
        <v>10</v>
      </c>
      <c r="F33863" s="7" t="s">
        <v>80</v>
      </c>
    </row>
    <row r="33864" spans="1:6">
      <c r="A33864" t="s">
        <v>4</v>
      </c>
      <c r="B33864" s="4" t="s">
        <v>5</v>
      </c>
      <c r="C33864" s="4" t="s">
        <v>10</v>
      </c>
    </row>
    <row r="33865" spans="1:6">
      <c r="A33865" t="n">
        <v>268798</v>
      </c>
      <c r="B33865" s="35" t="n">
        <v>16</v>
      </c>
      <c r="C33865" s="7" t="n">
        <v>0</v>
      </c>
    </row>
    <row r="33866" spans="1:6">
      <c r="A33866" t="s">
        <v>4</v>
      </c>
      <c r="B33866" s="4" t="s">
        <v>5</v>
      </c>
      <c r="C33866" s="4" t="s">
        <v>10</v>
      </c>
      <c r="D33866" s="4" t="s">
        <v>13</v>
      </c>
      <c r="E33866" s="4" t="s">
        <v>13</v>
      </c>
      <c r="F33866" s="4" t="s">
        <v>6</v>
      </c>
    </row>
    <row r="33867" spans="1:6">
      <c r="A33867" t="n">
        <v>268801</v>
      </c>
      <c r="B33867" s="22" t="n">
        <v>20</v>
      </c>
      <c r="C33867" s="7" t="n">
        <v>5714</v>
      </c>
      <c r="D33867" s="7" t="n">
        <v>3</v>
      </c>
      <c r="E33867" s="7" t="n">
        <v>10</v>
      </c>
      <c r="F33867" s="7" t="s">
        <v>80</v>
      </c>
    </row>
    <row r="33868" spans="1:6">
      <c r="A33868" t="s">
        <v>4</v>
      </c>
      <c r="B33868" s="4" t="s">
        <v>5</v>
      </c>
      <c r="C33868" s="4" t="s">
        <v>10</v>
      </c>
    </row>
    <row r="33869" spans="1:6">
      <c r="A33869" t="n">
        <v>268819</v>
      </c>
      <c r="B33869" s="35" t="n">
        <v>16</v>
      </c>
      <c r="C33869" s="7" t="n">
        <v>0</v>
      </c>
    </row>
    <row r="33870" spans="1:6">
      <c r="A33870" t="s">
        <v>4</v>
      </c>
      <c r="B33870" s="4" t="s">
        <v>5</v>
      </c>
      <c r="C33870" s="4" t="s">
        <v>10</v>
      </c>
      <c r="D33870" s="4" t="s">
        <v>13</v>
      </c>
      <c r="E33870" s="4" t="s">
        <v>13</v>
      </c>
      <c r="F33870" s="4" t="s">
        <v>6</v>
      </c>
    </row>
    <row r="33871" spans="1:6">
      <c r="A33871" t="n">
        <v>268822</v>
      </c>
      <c r="B33871" s="22" t="n">
        <v>20</v>
      </c>
      <c r="C33871" s="7" t="n">
        <v>5715</v>
      </c>
      <c r="D33871" s="7" t="n">
        <v>3</v>
      </c>
      <c r="E33871" s="7" t="n">
        <v>10</v>
      </c>
      <c r="F33871" s="7" t="s">
        <v>80</v>
      </c>
    </row>
    <row r="33872" spans="1:6">
      <c r="A33872" t="s">
        <v>4</v>
      </c>
      <c r="B33872" s="4" t="s">
        <v>5</v>
      </c>
      <c r="C33872" s="4" t="s">
        <v>10</v>
      </c>
    </row>
    <row r="33873" spans="1:6">
      <c r="A33873" t="n">
        <v>268840</v>
      </c>
      <c r="B33873" s="35" t="n">
        <v>16</v>
      </c>
      <c r="C33873" s="7" t="n">
        <v>0</v>
      </c>
    </row>
    <row r="33874" spans="1:6">
      <c r="A33874" t="s">
        <v>4</v>
      </c>
      <c r="B33874" s="4" t="s">
        <v>5</v>
      </c>
      <c r="C33874" s="4" t="s">
        <v>13</v>
      </c>
      <c r="D33874" s="36" t="s">
        <v>81</v>
      </c>
      <c r="E33874" s="4" t="s">
        <v>5</v>
      </c>
      <c r="F33874" s="4" t="s">
        <v>13</v>
      </c>
      <c r="G33874" s="4" t="s">
        <v>10</v>
      </c>
      <c r="H33874" s="36" t="s">
        <v>82</v>
      </c>
      <c r="I33874" s="4" t="s">
        <v>13</v>
      </c>
      <c r="J33874" s="4" t="s">
        <v>13</v>
      </c>
      <c r="K33874" s="4" t="s">
        <v>20</v>
      </c>
    </row>
    <row r="33875" spans="1:6">
      <c r="A33875" t="n">
        <v>268843</v>
      </c>
      <c r="B33875" s="10" t="n">
        <v>5</v>
      </c>
      <c r="C33875" s="7" t="n">
        <v>28</v>
      </c>
      <c r="D33875" s="36" t="s">
        <v>3</v>
      </c>
      <c r="E33875" s="37" t="n">
        <v>64</v>
      </c>
      <c r="F33875" s="7" t="n">
        <v>5</v>
      </c>
      <c r="G33875" s="7" t="n">
        <v>4</v>
      </c>
      <c r="H33875" s="36" t="s">
        <v>3</v>
      </c>
      <c r="I33875" s="7" t="n">
        <v>8</v>
      </c>
      <c r="J33875" s="7" t="n">
        <v>1</v>
      </c>
      <c r="K33875" s="11" t="n">
        <f t="normal" ca="1">A33881</f>
        <v>0</v>
      </c>
    </row>
    <row r="33876" spans="1:6">
      <c r="A33876" t="s">
        <v>4</v>
      </c>
      <c r="B33876" s="4" t="s">
        <v>5</v>
      </c>
      <c r="C33876" s="4" t="s">
        <v>10</v>
      </c>
      <c r="D33876" s="4" t="s">
        <v>13</v>
      </c>
      <c r="E33876" s="4" t="s">
        <v>13</v>
      </c>
      <c r="F33876" s="4" t="s">
        <v>6</v>
      </c>
    </row>
    <row r="33877" spans="1:6">
      <c r="A33877" t="n">
        <v>268855</v>
      </c>
      <c r="B33877" s="22" t="n">
        <v>20</v>
      </c>
      <c r="C33877" s="7" t="n">
        <v>4</v>
      </c>
      <c r="D33877" s="7" t="n">
        <v>3</v>
      </c>
      <c r="E33877" s="7" t="n">
        <v>10</v>
      </c>
      <c r="F33877" s="7" t="s">
        <v>80</v>
      </c>
    </row>
    <row r="33878" spans="1:6">
      <c r="A33878" t="s">
        <v>4</v>
      </c>
      <c r="B33878" s="4" t="s">
        <v>5</v>
      </c>
      <c r="C33878" s="4" t="s">
        <v>10</v>
      </c>
    </row>
    <row r="33879" spans="1:6">
      <c r="A33879" t="n">
        <v>268873</v>
      </c>
      <c r="B33879" s="35" t="n">
        <v>16</v>
      </c>
      <c r="C33879" s="7" t="n">
        <v>0</v>
      </c>
    </row>
    <row r="33880" spans="1:6">
      <c r="A33880" t="s">
        <v>4</v>
      </c>
      <c r="B33880" s="4" t="s">
        <v>5</v>
      </c>
      <c r="C33880" s="4" t="s">
        <v>10</v>
      </c>
      <c r="D33880" s="4" t="s">
        <v>9</v>
      </c>
    </row>
    <row r="33881" spans="1:6">
      <c r="A33881" t="n">
        <v>268876</v>
      </c>
      <c r="B33881" s="41" t="n">
        <v>43</v>
      </c>
      <c r="C33881" s="7" t="n">
        <v>5715</v>
      </c>
      <c r="D33881" s="7" t="n">
        <v>1</v>
      </c>
    </row>
    <row r="33882" spans="1:6">
      <c r="A33882" t="s">
        <v>4</v>
      </c>
      <c r="B33882" s="4" t="s">
        <v>5</v>
      </c>
      <c r="C33882" s="4" t="s">
        <v>13</v>
      </c>
      <c r="D33882" s="4" t="s">
        <v>10</v>
      </c>
      <c r="E33882" s="4" t="s">
        <v>13</v>
      </c>
      <c r="F33882" s="4" t="s">
        <v>6</v>
      </c>
      <c r="G33882" s="4" t="s">
        <v>6</v>
      </c>
      <c r="H33882" s="4" t="s">
        <v>6</v>
      </c>
      <c r="I33882" s="4" t="s">
        <v>6</v>
      </c>
      <c r="J33882" s="4" t="s">
        <v>6</v>
      </c>
      <c r="K33882" s="4" t="s">
        <v>6</v>
      </c>
      <c r="L33882" s="4" t="s">
        <v>6</v>
      </c>
      <c r="M33882" s="4" t="s">
        <v>6</v>
      </c>
      <c r="N33882" s="4" t="s">
        <v>6</v>
      </c>
      <c r="O33882" s="4" t="s">
        <v>6</v>
      </c>
      <c r="P33882" s="4" t="s">
        <v>6</v>
      </c>
      <c r="Q33882" s="4" t="s">
        <v>6</v>
      </c>
      <c r="R33882" s="4" t="s">
        <v>6</v>
      </c>
      <c r="S33882" s="4" t="s">
        <v>6</v>
      </c>
      <c r="T33882" s="4" t="s">
        <v>6</v>
      </c>
      <c r="U33882" s="4" t="s">
        <v>6</v>
      </c>
    </row>
    <row r="33883" spans="1:6">
      <c r="A33883" t="n">
        <v>268883</v>
      </c>
      <c r="B33883" s="38" t="n">
        <v>36</v>
      </c>
      <c r="C33883" s="7" t="n">
        <v>8</v>
      </c>
      <c r="D33883" s="7" t="n">
        <v>5714</v>
      </c>
      <c r="E33883" s="7" t="n">
        <v>0</v>
      </c>
      <c r="F33883" s="7" t="s">
        <v>191</v>
      </c>
      <c r="G33883" s="7" t="s">
        <v>12</v>
      </c>
      <c r="H33883" s="7" t="s">
        <v>12</v>
      </c>
      <c r="I33883" s="7" t="s">
        <v>12</v>
      </c>
      <c r="J33883" s="7" t="s">
        <v>12</v>
      </c>
      <c r="K33883" s="7" t="s">
        <v>12</v>
      </c>
      <c r="L33883" s="7" t="s">
        <v>12</v>
      </c>
      <c r="M33883" s="7" t="s">
        <v>12</v>
      </c>
      <c r="N33883" s="7" t="s">
        <v>12</v>
      </c>
      <c r="O33883" s="7" t="s">
        <v>12</v>
      </c>
      <c r="P33883" s="7" t="s">
        <v>12</v>
      </c>
      <c r="Q33883" s="7" t="s">
        <v>12</v>
      </c>
      <c r="R33883" s="7" t="s">
        <v>12</v>
      </c>
      <c r="S33883" s="7" t="s">
        <v>12</v>
      </c>
      <c r="T33883" s="7" t="s">
        <v>12</v>
      </c>
      <c r="U33883" s="7" t="s">
        <v>12</v>
      </c>
    </row>
    <row r="33884" spans="1:6">
      <c r="A33884" t="s">
        <v>4</v>
      </c>
      <c r="B33884" s="4" t="s">
        <v>5</v>
      </c>
      <c r="C33884" s="4" t="s">
        <v>13</v>
      </c>
      <c r="D33884" s="4" t="s">
        <v>10</v>
      </c>
      <c r="E33884" s="4" t="s">
        <v>13</v>
      </c>
      <c r="F33884" s="4" t="s">
        <v>6</v>
      </c>
      <c r="G33884" s="4" t="s">
        <v>6</v>
      </c>
      <c r="H33884" s="4" t="s">
        <v>6</v>
      </c>
      <c r="I33884" s="4" t="s">
        <v>6</v>
      </c>
      <c r="J33884" s="4" t="s">
        <v>6</v>
      </c>
      <c r="K33884" s="4" t="s">
        <v>6</v>
      </c>
      <c r="L33884" s="4" t="s">
        <v>6</v>
      </c>
      <c r="M33884" s="4" t="s">
        <v>6</v>
      </c>
      <c r="N33884" s="4" t="s">
        <v>6</v>
      </c>
      <c r="O33884" s="4" t="s">
        <v>6</v>
      </c>
      <c r="P33884" s="4" t="s">
        <v>6</v>
      </c>
      <c r="Q33884" s="4" t="s">
        <v>6</v>
      </c>
      <c r="R33884" s="4" t="s">
        <v>6</v>
      </c>
      <c r="S33884" s="4" t="s">
        <v>6</v>
      </c>
      <c r="T33884" s="4" t="s">
        <v>6</v>
      </c>
      <c r="U33884" s="4" t="s">
        <v>6</v>
      </c>
    </row>
    <row r="33885" spans="1:6">
      <c r="A33885" t="n">
        <v>268916</v>
      </c>
      <c r="B33885" s="38" t="n">
        <v>36</v>
      </c>
      <c r="C33885" s="7" t="n">
        <v>8</v>
      </c>
      <c r="D33885" s="7" t="n">
        <v>5715</v>
      </c>
      <c r="E33885" s="7" t="n">
        <v>0</v>
      </c>
      <c r="F33885" s="7" t="s">
        <v>198</v>
      </c>
      <c r="G33885" s="7" t="s">
        <v>12</v>
      </c>
      <c r="H33885" s="7" t="s">
        <v>12</v>
      </c>
      <c r="I33885" s="7" t="s">
        <v>12</v>
      </c>
      <c r="J33885" s="7" t="s">
        <v>12</v>
      </c>
      <c r="K33885" s="7" t="s">
        <v>12</v>
      </c>
      <c r="L33885" s="7" t="s">
        <v>12</v>
      </c>
      <c r="M33885" s="7" t="s">
        <v>12</v>
      </c>
      <c r="N33885" s="7" t="s">
        <v>12</v>
      </c>
      <c r="O33885" s="7" t="s">
        <v>12</v>
      </c>
      <c r="P33885" s="7" t="s">
        <v>12</v>
      </c>
      <c r="Q33885" s="7" t="s">
        <v>12</v>
      </c>
      <c r="R33885" s="7" t="s">
        <v>12</v>
      </c>
      <c r="S33885" s="7" t="s">
        <v>12</v>
      </c>
      <c r="T33885" s="7" t="s">
        <v>12</v>
      </c>
      <c r="U33885" s="7" t="s">
        <v>12</v>
      </c>
    </row>
    <row r="33886" spans="1:6">
      <c r="A33886" t="s">
        <v>4</v>
      </c>
      <c r="B33886" s="4" t="s">
        <v>5</v>
      </c>
      <c r="C33886" s="4" t="s">
        <v>10</v>
      </c>
      <c r="D33886" s="4" t="s">
        <v>22</v>
      </c>
      <c r="E33886" s="4" t="s">
        <v>22</v>
      </c>
      <c r="F33886" s="4" t="s">
        <v>22</v>
      </c>
      <c r="G33886" s="4" t="s">
        <v>22</v>
      </c>
    </row>
    <row r="33887" spans="1:6">
      <c r="A33887" t="n">
        <v>268952</v>
      </c>
      <c r="B33887" s="24" t="n">
        <v>46</v>
      </c>
      <c r="C33887" s="7" t="n">
        <v>61456</v>
      </c>
      <c r="D33887" s="7" t="n">
        <v>5.98000001907349</v>
      </c>
      <c r="E33887" s="7" t="n">
        <v>0</v>
      </c>
      <c r="F33887" s="7" t="n">
        <v>-3.10999989509583</v>
      </c>
      <c r="G33887" s="7" t="n">
        <v>79.0999984741211</v>
      </c>
    </row>
    <row r="33888" spans="1:6">
      <c r="A33888" t="s">
        <v>4</v>
      </c>
      <c r="B33888" s="4" t="s">
        <v>5</v>
      </c>
      <c r="C33888" s="4" t="s">
        <v>13</v>
      </c>
      <c r="D33888" s="4" t="s">
        <v>13</v>
      </c>
      <c r="E33888" s="4" t="s">
        <v>22</v>
      </c>
      <c r="F33888" s="4" t="s">
        <v>22</v>
      </c>
      <c r="G33888" s="4" t="s">
        <v>22</v>
      </c>
      <c r="H33888" s="4" t="s">
        <v>10</v>
      </c>
    </row>
    <row r="33889" spans="1:21">
      <c r="A33889" t="n">
        <v>268971</v>
      </c>
      <c r="B33889" s="25" t="n">
        <v>45</v>
      </c>
      <c r="C33889" s="7" t="n">
        <v>2</v>
      </c>
      <c r="D33889" s="7" t="n">
        <v>3</v>
      </c>
      <c r="E33889" s="7" t="n">
        <v>7.44999980926514</v>
      </c>
      <c r="F33889" s="7" t="n">
        <v>1.11000001430511</v>
      </c>
      <c r="G33889" s="7" t="n">
        <v>-2.17000007629395</v>
      </c>
      <c r="H33889" s="7" t="n">
        <v>0</v>
      </c>
    </row>
    <row r="33890" spans="1:21">
      <c r="A33890" t="s">
        <v>4</v>
      </c>
      <c r="B33890" s="4" t="s">
        <v>5</v>
      </c>
      <c r="C33890" s="4" t="s">
        <v>13</v>
      </c>
      <c r="D33890" s="4" t="s">
        <v>13</v>
      </c>
      <c r="E33890" s="4" t="s">
        <v>22</v>
      </c>
      <c r="F33890" s="4" t="s">
        <v>22</v>
      </c>
      <c r="G33890" s="4" t="s">
        <v>22</v>
      </c>
      <c r="H33890" s="4" t="s">
        <v>10</v>
      </c>
      <c r="I33890" s="4" t="s">
        <v>13</v>
      </c>
    </row>
    <row r="33891" spans="1:21">
      <c r="A33891" t="n">
        <v>268988</v>
      </c>
      <c r="B33891" s="25" t="n">
        <v>45</v>
      </c>
      <c r="C33891" s="7" t="n">
        <v>4</v>
      </c>
      <c r="D33891" s="7" t="n">
        <v>3</v>
      </c>
      <c r="E33891" s="7" t="n">
        <v>10.0799999237061</v>
      </c>
      <c r="F33891" s="7" t="n">
        <v>218.669998168945</v>
      </c>
      <c r="G33891" s="7" t="n">
        <v>0</v>
      </c>
      <c r="H33891" s="7" t="n">
        <v>0</v>
      </c>
      <c r="I33891" s="7" t="n">
        <v>0</v>
      </c>
    </row>
    <row r="33892" spans="1:21">
      <c r="A33892" t="s">
        <v>4</v>
      </c>
      <c r="B33892" s="4" t="s">
        <v>5</v>
      </c>
      <c r="C33892" s="4" t="s">
        <v>13</v>
      </c>
      <c r="D33892" s="4" t="s">
        <v>13</v>
      </c>
      <c r="E33892" s="4" t="s">
        <v>22</v>
      </c>
      <c r="F33892" s="4" t="s">
        <v>10</v>
      </c>
    </row>
    <row r="33893" spans="1:21">
      <c r="A33893" t="n">
        <v>269006</v>
      </c>
      <c r="B33893" s="25" t="n">
        <v>45</v>
      </c>
      <c r="C33893" s="7" t="n">
        <v>5</v>
      </c>
      <c r="D33893" s="7" t="n">
        <v>3</v>
      </c>
      <c r="E33893" s="7" t="n">
        <v>4.5</v>
      </c>
      <c r="F33893" s="7" t="n">
        <v>0</v>
      </c>
    </row>
    <row r="33894" spans="1:21">
      <c r="A33894" t="s">
        <v>4</v>
      </c>
      <c r="B33894" s="4" t="s">
        <v>5</v>
      </c>
      <c r="C33894" s="4" t="s">
        <v>13</v>
      </c>
      <c r="D33894" s="4" t="s">
        <v>13</v>
      </c>
      <c r="E33894" s="4" t="s">
        <v>22</v>
      </c>
      <c r="F33894" s="4" t="s">
        <v>10</v>
      </c>
    </row>
    <row r="33895" spans="1:21">
      <c r="A33895" t="n">
        <v>269015</v>
      </c>
      <c r="B33895" s="25" t="n">
        <v>45</v>
      </c>
      <c r="C33895" s="7" t="n">
        <v>11</v>
      </c>
      <c r="D33895" s="7" t="n">
        <v>3</v>
      </c>
      <c r="E33895" s="7" t="n">
        <v>38</v>
      </c>
      <c r="F33895" s="7" t="n">
        <v>0</v>
      </c>
    </row>
    <row r="33896" spans="1:21">
      <c r="A33896" t="s">
        <v>4</v>
      </c>
      <c r="B33896" s="4" t="s">
        <v>5</v>
      </c>
      <c r="C33896" s="4" t="s">
        <v>13</v>
      </c>
      <c r="D33896" s="4" t="s">
        <v>13</v>
      </c>
      <c r="E33896" s="4" t="s">
        <v>22</v>
      </c>
      <c r="F33896" s="4" t="s">
        <v>10</v>
      </c>
    </row>
    <row r="33897" spans="1:21">
      <c r="A33897" t="n">
        <v>269024</v>
      </c>
      <c r="B33897" s="25" t="n">
        <v>45</v>
      </c>
      <c r="C33897" s="7" t="n">
        <v>5</v>
      </c>
      <c r="D33897" s="7" t="n">
        <v>3</v>
      </c>
      <c r="E33897" s="7" t="n">
        <v>4</v>
      </c>
      <c r="F33897" s="7" t="n">
        <v>2000</v>
      </c>
    </row>
    <row r="33898" spans="1:21">
      <c r="A33898" t="s">
        <v>4</v>
      </c>
      <c r="B33898" s="4" t="s">
        <v>5</v>
      </c>
      <c r="C33898" s="4" t="s">
        <v>13</v>
      </c>
      <c r="D33898" s="4" t="s">
        <v>10</v>
      </c>
      <c r="E33898" s="4" t="s">
        <v>22</v>
      </c>
    </row>
    <row r="33899" spans="1:21">
      <c r="A33899" t="n">
        <v>269033</v>
      </c>
      <c r="B33899" s="28" t="n">
        <v>58</v>
      </c>
      <c r="C33899" s="7" t="n">
        <v>100</v>
      </c>
      <c r="D33899" s="7" t="n">
        <v>1000</v>
      </c>
      <c r="E33899" s="7" t="n">
        <v>1</v>
      </c>
    </row>
    <row r="33900" spans="1:21">
      <c r="A33900" t="s">
        <v>4</v>
      </c>
      <c r="B33900" s="4" t="s">
        <v>5</v>
      </c>
      <c r="C33900" s="4" t="s">
        <v>13</v>
      </c>
      <c r="D33900" s="4" t="s">
        <v>10</v>
      </c>
    </row>
    <row r="33901" spans="1:21">
      <c r="A33901" t="n">
        <v>269041</v>
      </c>
      <c r="B33901" s="28" t="n">
        <v>58</v>
      </c>
      <c r="C33901" s="7" t="n">
        <v>255</v>
      </c>
      <c r="D33901" s="7" t="n">
        <v>0</v>
      </c>
    </row>
    <row r="33902" spans="1:21">
      <c r="A33902" t="s">
        <v>4</v>
      </c>
      <c r="B33902" s="4" t="s">
        <v>5</v>
      </c>
      <c r="C33902" s="4" t="s">
        <v>13</v>
      </c>
      <c r="D33902" s="4" t="s">
        <v>10</v>
      </c>
    </row>
    <row r="33903" spans="1:21">
      <c r="A33903" t="n">
        <v>269045</v>
      </c>
      <c r="B33903" s="25" t="n">
        <v>45</v>
      </c>
      <c r="C33903" s="7" t="n">
        <v>7</v>
      </c>
      <c r="D33903" s="7" t="n">
        <v>255</v>
      </c>
    </row>
    <row r="33904" spans="1:21">
      <c r="A33904" t="s">
        <v>4</v>
      </c>
      <c r="B33904" s="4" t="s">
        <v>5</v>
      </c>
      <c r="C33904" s="4" t="s">
        <v>13</v>
      </c>
      <c r="D33904" s="4" t="s">
        <v>22</v>
      </c>
      <c r="E33904" s="4" t="s">
        <v>10</v>
      </c>
      <c r="F33904" s="4" t="s">
        <v>13</v>
      </c>
    </row>
    <row r="33905" spans="1:9">
      <c r="A33905" t="n">
        <v>269049</v>
      </c>
      <c r="B33905" s="16" t="n">
        <v>49</v>
      </c>
      <c r="C33905" s="7" t="n">
        <v>3</v>
      </c>
      <c r="D33905" s="7" t="n">
        <v>0.699999988079071</v>
      </c>
      <c r="E33905" s="7" t="n">
        <v>500</v>
      </c>
      <c r="F33905" s="7" t="n">
        <v>0</v>
      </c>
    </row>
    <row r="33906" spans="1:9">
      <c r="A33906" t="s">
        <v>4</v>
      </c>
      <c r="B33906" s="4" t="s">
        <v>5</v>
      </c>
      <c r="C33906" s="4" t="s">
        <v>13</v>
      </c>
      <c r="D33906" s="4" t="s">
        <v>10</v>
      </c>
    </row>
    <row r="33907" spans="1:9">
      <c r="A33907" t="n">
        <v>269058</v>
      </c>
      <c r="B33907" s="28" t="n">
        <v>58</v>
      </c>
      <c r="C33907" s="7" t="n">
        <v>10</v>
      </c>
      <c r="D33907" s="7" t="n">
        <v>300</v>
      </c>
    </row>
    <row r="33908" spans="1:9">
      <c r="A33908" t="s">
        <v>4</v>
      </c>
      <c r="B33908" s="4" t="s">
        <v>5</v>
      </c>
      <c r="C33908" s="4" t="s">
        <v>13</v>
      </c>
      <c r="D33908" s="4" t="s">
        <v>10</v>
      </c>
    </row>
    <row r="33909" spans="1:9">
      <c r="A33909" t="n">
        <v>269062</v>
      </c>
      <c r="B33909" s="28" t="n">
        <v>58</v>
      </c>
      <c r="C33909" s="7" t="n">
        <v>12</v>
      </c>
      <c r="D33909" s="7" t="n">
        <v>0</v>
      </c>
    </row>
    <row r="33910" spans="1:9">
      <c r="A33910" t="s">
        <v>4</v>
      </c>
      <c r="B33910" s="4" t="s">
        <v>5</v>
      </c>
      <c r="C33910" s="4" t="s">
        <v>13</v>
      </c>
      <c r="D33910" s="4" t="s">
        <v>10</v>
      </c>
      <c r="E33910" s="4" t="s">
        <v>10</v>
      </c>
      <c r="F33910" s="4" t="s">
        <v>13</v>
      </c>
    </row>
    <row r="33911" spans="1:9">
      <c r="A33911" t="n">
        <v>269066</v>
      </c>
      <c r="B33911" s="29" t="n">
        <v>25</v>
      </c>
      <c r="C33911" s="7" t="n">
        <v>1</v>
      </c>
      <c r="D33911" s="7" t="n">
        <v>65535</v>
      </c>
      <c r="E33911" s="7" t="n">
        <v>140</v>
      </c>
      <c r="F33911" s="7" t="n">
        <v>6</v>
      </c>
    </row>
    <row r="33912" spans="1:9">
      <c r="A33912" t="s">
        <v>4</v>
      </c>
      <c r="B33912" s="4" t="s">
        <v>5</v>
      </c>
      <c r="C33912" s="4" t="s">
        <v>13</v>
      </c>
      <c r="D33912" s="4" t="s">
        <v>10</v>
      </c>
      <c r="E33912" s="4" t="s">
        <v>6</v>
      </c>
    </row>
    <row r="33913" spans="1:9">
      <c r="A33913" t="n">
        <v>269073</v>
      </c>
      <c r="B33913" s="40" t="n">
        <v>51</v>
      </c>
      <c r="C33913" s="7" t="n">
        <v>4</v>
      </c>
      <c r="D33913" s="7" t="n">
        <v>5714</v>
      </c>
      <c r="E33913" s="7" t="s">
        <v>1080</v>
      </c>
    </row>
    <row r="33914" spans="1:9">
      <c r="A33914" t="s">
        <v>4</v>
      </c>
      <c r="B33914" s="4" t="s">
        <v>5</v>
      </c>
      <c r="C33914" s="4" t="s">
        <v>10</v>
      </c>
    </row>
    <row r="33915" spans="1:9">
      <c r="A33915" t="n">
        <v>269086</v>
      </c>
      <c r="B33915" s="35" t="n">
        <v>16</v>
      </c>
      <c r="C33915" s="7" t="n">
        <v>0</v>
      </c>
    </row>
    <row r="33916" spans="1:9">
      <c r="A33916" t="s">
        <v>4</v>
      </c>
      <c r="B33916" s="4" t="s">
        <v>5</v>
      </c>
      <c r="C33916" s="4" t="s">
        <v>10</v>
      </c>
      <c r="D33916" s="4" t="s">
        <v>72</v>
      </c>
      <c r="E33916" s="4" t="s">
        <v>13</v>
      </c>
      <c r="F33916" s="4" t="s">
        <v>13</v>
      </c>
      <c r="G33916" s="4" t="s">
        <v>72</v>
      </c>
      <c r="H33916" s="4" t="s">
        <v>13</v>
      </c>
      <c r="I33916" s="4" t="s">
        <v>13</v>
      </c>
    </row>
    <row r="33917" spans="1:9">
      <c r="A33917" t="n">
        <v>269089</v>
      </c>
      <c r="B33917" s="52" t="n">
        <v>26</v>
      </c>
      <c r="C33917" s="7" t="n">
        <v>5714</v>
      </c>
      <c r="D33917" s="7" t="s">
        <v>1885</v>
      </c>
      <c r="E33917" s="7" t="n">
        <v>2</v>
      </c>
      <c r="F33917" s="7" t="n">
        <v>3</v>
      </c>
      <c r="G33917" s="7" t="s">
        <v>1886</v>
      </c>
      <c r="H33917" s="7" t="n">
        <v>2</v>
      </c>
      <c r="I33917" s="7" t="n">
        <v>0</v>
      </c>
    </row>
    <row r="33918" spans="1:9">
      <c r="A33918" t="s">
        <v>4</v>
      </c>
      <c r="B33918" s="4" t="s">
        <v>5</v>
      </c>
    </row>
    <row r="33919" spans="1:9">
      <c r="A33919" t="n">
        <v>269165</v>
      </c>
      <c r="B33919" s="53" t="n">
        <v>28</v>
      </c>
    </row>
    <row r="33920" spans="1:9">
      <c r="A33920" t="s">
        <v>4</v>
      </c>
      <c r="B33920" s="4" t="s">
        <v>5</v>
      </c>
      <c r="C33920" s="4" t="s">
        <v>10</v>
      </c>
      <c r="D33920" s="4" t="s">
        <v>13</v>
      </c>
      <c r="E33920" s="4" t="s">
        <v>22</v>
      </c>
      <c r="F33920" s="4" t="s">
        <v>10</v>
      </c>
    </row>
    <row r="33921" spans="1:9">
      <c r="A33921" t="n">
        <v>269166</v>
      </c>
      <c r="B33921" s="58" t="n">
        <v>59</v>
      </c>
      <c r="C33921" s="7" t="n">
        <v>5702</v>
      </c>
      <c r="D33921" s="7" t="n">
        <v>14</v>
      </c>
      <c r="E33921" s="7" t="n">
        <v>0.100000001490116</v>
      </c>
      <c r="F33921" s="7" t="n">
        <v>4</v>
      </c>
    </row>
    <row r="33922" spans="1:9">
      <c r="A33922" t="s">
        <v>4</v>
      </c>
      <c r="B33922" s="4" t="s">
        <v>5</v>
      </c>
      <c r="C33922" s="4" t="s">
        <v>13</v>
      </c>
      <c r="D33922" s="4" t="s">
        <v>10</v>
      </c>
      <c r="E33922" s="4" t="s">
        <v>10</v>
      </c>
      <c r="F33922" s="4" t="s">
        <v>13</v>
      </c>
    </row>
    <row r="33923" spans="1:9">
      <c r="A33923" t="n">
        <v>269176</v>
      </c>
      <c r="B33923" s="29" t="n">
        <v>25</v>
      </c>
      <c r="C33923" s="7" t="n">
        <v>1</v>
      </c>
      <c r="D33923" s="7" t="n">
        <v>160</v>
      </c>
      <c r="E33923" s="7" t="n">
        <v>570</v>
      </c>
      <c r="F33923" s="7" t="n">
        <v>1</v>
      </c>
    </row>
    <row r="33924" spans="1:9">
      <c r="A33924" t="s">
        <v>4</v>
      </c>
      <c r="B33924" s="4" t="s">
        <v>5</v>
      </c>
      <c r="C33924" s="4" t="s">
        <v>13</v>
      </c>
      <c r="D33924" s="4" t="s">
        <v>10</v>
      </c>
      <c r="E33924" s="4" t="s">
        <v>6</v>
      </c>
    </row>
    <row r="33925" spans="1:9">
      <c r="A33925" t="n">
        <v>269183</v>
      </c>
      <c r="B33925" s="40" t="n">
        <v>51</v>
      </c>
      <c r="C33925" s="7" t="n">
        <v>4</v>
      </c>
      <c r="D33925" s="7" t="n">
        <v>5702</v>
      </c>
      <c r="E33925" s="7" t="s">
        <v>882</v>
      </c>
    </row>
    <row r="33926" spans="1:9">
      <c r="A33926" t="s">
        <v>4</v>
      </c>
      <c r="B33926" s="4" t="s">
        <v>5</v>
      </c>
      <c r="C33926" s="4" t="s">
        <v>10</v>
      </c>
    </row>
    <row r="33927" spans="1:9">
      <c r="A33927" t="n">
        <v>269196</v>
      </c>
      <c r="B33927" s="35" t="n">
        <v>16</v>
      </c>
      <c r="C33927" s="7" t="n">
        <v>0</v>
      </c>
    </row>
    <row r="33928" spans="1:9">
      <c r="A33928" t="s">
        <v>4</v>
      </c>
      <c r="B33928" s="4" t="s">
        <v>5</v>
      </c>
      <c r="C33928" s="4" t="s">
        <v>10</v>
      </c>
      <c r="D33928" s="4" t="s">
        <v>72</v>
      </c>
      <c r="E33928" s="4" t="s">
        <v>13</v>
      </c>
      <c r="F33928" s="4" t="s">
        <v>13</v>
      </c>
    </row>
    <row r="33929" spans="1:9">
      <c r="A33929" t="n">
        <v>269199</v>
      </c>
      <c r="B33929" s="52" t="n">
        <v>26</v>
      </c>
      <c r="C33929" s="7" t="n">
        <v>5702</v>
      </c>
      <c r="D33929" s="7" t="s">
        <v>1887</v>
      </c>
      <c r="E33929" s="7" t="n">
        <v>2</v>
      </c>
      <c r="F33929" s="7" t="n">
        <v>0</v>
      </c>
    </row>
    <row r="33930" spans="1:9">
      <c r="A33930" t="s">
        <v>4</v>
      </c>
      <c r="B33930" s="4" t="s">
        <v>5</v>
      </c>
    </row>
    <row r="33931" spans="1:9">
      <c r="A33931" t="n">
        <v>269272</v>
      </c>
      <c r="B33931" s="53" t="n">
        <v>28</v>
      </c>
    </row>
    <row r="33932" spans="1:9">
      <c r="A33932" t="s">
        <v>4</v>
      </c>
      <c r="B33932" s="4" t="s">
        <v>5</v>
      </c>
      <c r="C33932" s="4" t="s">
        <v>13</v>
      </c>
      <c r="D33932" s="4" t="s">
        <v>10</v>
      </c>
      <c r="E33932" s="4" t="s">
        <v>10</v>
      </c>
      <c r="F33932" s="4" t="s">
        <v>13</v>
      </c>
    </row>
    <row r="33933" spans="1:9">
      <c r="A33933" t="n">
        <v>269273</v>
      </c>
      <c r="B33933" s="29" t="n">
        <v>25</v>
      </c>
      <c r="C33933" s="7" t="n">
        <v>1</v>
      </c>
      <c r="D33933" s="7" t="n">
        <v>160</v>
      </c>
      <c r="E33933" s="7" t="n">
        <v>570</v>
      </c>
      <c r="F33933" s="7" t="n">
        <v>2</v>
      </c>
    </row>
    <row r="33934" spans="1:9">
      <c r="A33934" t="s">
        <v>4</v>
      </c>
      <c r="B33934" s="4" t="s">
        <v>5</v>
      </c>
      <c r="C33934" s="4" t="s">
        <v>13</v>
      </c>
      <c r="D33934" s="4" t="s">
        <v>10</v>
      </c>
      <c r="E33934" s="4" t="s">
        <v>6</v>
      </c>
    </row>
    <row r="33935" spans="1:9">
      <c r="A33935" t="n">
        <v>269280</v>
      </c>
      <c r="B33935" s="40" t="n">
        <v>51</v>
      </c>
      <c r="C33935" s="7" t="n">
        <v>4</v>
      </c>
      <c r="D33935" s="7" t="n">
        <v>0</v>
      </c>
      <c r="E33935" s="7" t="s">
        <v>713</v>
      </c>
    </row>
    <row r="33936" spans="1:9">
      <c r="A33936" t="s">
        <v>4</v>
      </c>
      <c r="B33936" s="4" t="s">
        <v>5</v>
      </c>
      <c r="C33936" s="4" t="s">
        <v>10</v>
      </c>
    </row>
    <row r="33937" spans="1:6">
      <c r="A33937" t="n">
        <v>269294</v>
      </c>
      <c r="B33937" s="35" t="n">
        <v>16</v>
      </c>
      <c r="C33937" s="7" t="n">
        <v>0</v>
      </c>
    </row>
    <row r="33938" spans="1:6">
      <c r="A33938" t="s">
        <v>4</v>
      </c>
      <c r="B33938" s="4" t="s">
        <v>5</v>
      </c>
      <c r="C33938" s="4" t="s">
        <v>10</v>
      </c>
      <c r="D33938" s="4" t="s">
        <v>72</v>
      </c>
      <c r="E33938" s="4" t="s">
        <v>13</v>
      </c>
      <c r="F33938" s="4" t="s">
        <v>13</v>
      </c>
      <c r="G33938" s="4" t="s">
        <v>72</v>
      </c>
      <c r="H33938" s="4" t="s">
        <v>13</v>
      </c>
      <c r="I33938" s="4" t="s">
        <v>13</v>
      </c>
    </row>
    <row r="33939" spans="1:6">
      <c r="A33939" t="n">
        <v>269297</v>
      </c>
      <c r="B33939" s="52" t="n">
        <v>26</v>
      </c>
      <c r="C33939" s="7" t="n">
        <v>0</v>
      </c>
      <c r="D33939" s="7" t="s">
        <v>1888</v>
      </c>
      <c r="E33939" s="7" t="n">
        <v>2</v>
      </c>
      <c r="F33939" s="7" t="n">
        <v>3</v>
      </c>
      <c r="G33939" s="7" t="s">
        <v>1889</v>
      </c>
      <c r="H33939" s="7" t="n">
        <v>2</v>
      </c>
      <c r="I33939" s="7" t="n">
        <v>0</v>
      </c>
    </row>
    <row r="33940" spans="1:6">
      <c r="A33940" t="s">
        <v>4</v>
      </c>
      <c r="B33940" s="4" t="s">
        <v>5</v>
      </c>
    </row>
    <row r="33941" spans="1:6">
      <c r="A33941" t="n">
        <v>269416</v>
      </c>
      <c r="B33941" s="53" t="n">
        <v>28</v>
      </c>
    </row>
    <row r="33942" spans="1:6">
      <c r="A33942" t="s">
        <v>4</v>
      </c>
      <c r="B33942" s="4" t="s">
        <v>5</v>
      </c>
      <c r="C33942" s="4" t="s">
        <v>13</v>
      </c>
      <c r="D33942" s="36" t="s">
        <v>81</v>
      </c>
      <c r="E33942" s="4" t="s">
        <v>5</v>
      </c>
      <c r="F33942" s="4" t="s">
        <v>13</v>
      </c>
      <c r="G33942" s="4" t="s">
        <v>10</v>
      </c>
      <c r="H33942" s="36" t="s">
        <v>82</v>
      </c>
      <c r="I33942" s="4" t="s">
        <v>13</v>
      </c>
      <c r="J33942" s="4" t="s">
        <v>13</v>
      </c>
      <c r="K33942" s="4" t="s">
        <v>20</v>
      </c>
    </row>
    <row r="33943" spans="1:6">
      <c r="A33943" t="n">
        <v>269417</v>
      </c>
      <c r="B33943" s="10" t="n">
        <v>5</v>
      </c>
      <c r="C33943" s="7" t="n">
        <v>28</v>
      </c>
      <c r="D33943" s="36" t="s">
        <v>3</v>
      </c>
      <c r="E33943" s="37" t="n">
        <v>64</v>
      </c>
      <c r="F33943" s="7" t="n">
        <v>5</v>
      </c>
      <c r="G33943" s="7" t="n">
        <v>4</v>
      </c>
      <c r="H33943" s="36" t="s">
        <v>3</v>
      </c>
      <c r="I33943" s="7" t="n">
        <v>8</v>
      </c>
      <c r="J33943" s="7" t="n">
        <v>1</v>
      </c>
      <c r="K33943" s="11" t="n">
        <f t="normal" ca="1">A33993</f>
        <v>0</v>
      </c>
    </row>
    <row r="33944" spans="1:6">
      <c r="A33944" t="s">
        <v>4</v>
      </c>
      <c r="B33944" s="4" t="s">
        <v>5</v>
      </c>
      <c r="C33944" s="4" t="s">
        <v>13</v>
      </c>
      <c r="D33944" s="4" t="s">
        <v>10</v>
      </c>
      <c r="E33944" s="4" t="s">
        <v>10</v>
      </c>
      <c r="F33944" s="4" t="s">
        <v>13</v>
      </c>
    </row>
    <row r="33945" spans="1:6">
      <c r="A33945" t="n">
        <v>269429</v>
      </c>
      <c r="B33945" s="29" t="n">
        <v>25</v>
      </c>
      <c r="C33945" s="7" t="n">
        <v>1</v>
      </c>
      <c r="D33945" s="7" t="n">
        <v>260</v>
      </c>
      <c r="E33945" s="7" t="n">
        <v>640</v>
      </c>
      <c r="F33945" s="7" t="n">
        <v>2</v>
      </c>
    </row>
    <row r="33946" spans="1:6">
      <c r="A33946" t="s">
        <v>4</v>
      </c>
      <c r="B33946" s="4" t="s">
        <v>5</v>
      </c>
      <c r="C33946" s="4" t="s">
        <v>13</v>
      </c>
      <c r="D33946" s="4" t="s">
        <v>10</v>
      </c>
      <c r="E33946" s="4" t="s">
        <v>6</v>
      </c>
    </row>
    <row r="33947" spans="1:6">
      <c r="A33947" t="n">
        <v>269436</v>
      </c>
      <c r="B33947" s="40" t="n">
        <v>51</v>
      </c>
      <c r="C33947" s="7" t="n">
        <v>4</v>
      </c>
      <c r="D33947" s="7" t="n">
        <v>8</v>
      </c>
      <c r="E33947" s="7" t="s">
        <v>158</v>
      </c>
    </row>
    <row r="33948" spans="1:6">
      <c r="A33948" t="s">
        <v>4</v>
      </c>
      <c r="B33948" s="4" t="s">
        <v>5</v>
      </c>
      <c r="C33948" s="4" t="s">
        <v>10</v>
      </c>
    </row>
    <row r="33949" spans="1:6">
      <c r="A33949" t="n">
        <v>269449</v>
      </c>
      <c r="B33949" s="35" t="n">
        <v>16</v>
      </c>
      <c r="C33949" s="7" t="n">
        <v>0</v>
      </c>
    </row>
    <row r="33950" spans="1:6">
      <c r="A33950" t="s">
        <v>4</v>
      </c>
      <c r="B33950" s="4" t="s">
        <v>5</v>
      </c>
      <c r="C33950" s="4" t="s">
        <v>10</v>
      </c>
      <c r="D33950" s="4" t="s">
        <v>72</v>
      </c>
      <c r="E33950" s="4" t="s">
        <v>13</v>
      </c>
      <c r="F33950" s="4" t="s">
        <v>13</v>
      </c>
    </row>
    <row r="33951" spans="1:6">
      <c r="A33951" t="n">
        <v>269452</v>
      </c>
      <c r="B33951" s="52" t="n">
        <v>26</v>
      </c>
      <c r="C33951" s="7" t="n">
        <v>8</v>
      </c>
      <c r="D33951" s="7" t="s">
        <v>1890</v>
      </c>
      <c r="E33951" s="7" t="n">
        <v>2</v>
      </c>
      <c r="F33951" s="7" t="n">
        <v>0</v>
      </c>
    </row>
    <row r="33952" spans="1:6">
      <c r="A33952" t="s">
        <v>4</v>
      </c>
      <c r="B33952" s="4" t="s">
        <v>5</v>
      </c>
    </row>
    <row r="33953" spans="1:11">
      <c r="A33953" t="n">
        <v>269518</v>
      </c>
      <c r="B33953" s="53" t="n">
        <v>28</v>
      </c>
    </row>
    <row r="33954" spans="1:11">
      <c r="A33954" t="s">
        <v>4</v>
      </c>
      <c r="B33954" s="4" t="s">
        <v>5</v>
      </c>
      <c r="C33954" s="4" t="s">
        <v>13</v>
      </c>
      <c r="D33954" s="4" t="s">
        <v>10</v>
      </c>
      <c r="E33954" s="4" t="s">
        <v>10</v>
      </c>
      <c r="F33954" s="4" t="s">
        <v>13</v>
      </c>
    </row>
    <row r="33955" spans="1:11">
      <c r="A33955" t="n">
        <v>269519</v>
      </c>
      <c r="B33955" s="29" t="n">
        <v>25</v>
      </c>
      <c r="C33955" s="7" t="n">
        <v>1</v>
      </c>
      <c r="D33955" s="7" t="n">
        <v>160</v>
      </c>
      <c r="E33955" s="7" t="n">
        <v>570</v>
      </c>
      <c r="F33955" s="7" t="n">
        <v>2</v>
      </c>
    </row>
    <row r="33956" spans="1:11">
      <c r="A33956" t="s">
        <v>4</v>
      </c>
      <c r="B33956" s="4" t="s">
        <v>5</v>
      </c>
      <c r="C33956" s="4" t="s">
        <v>13</v>
      </c>
      <c r="D33956" s="4" t="s">
        <v>10</v>
      </c>
      <c r="E33956" s="4" t="s">
        <v>6</v>
      </c>
    </row>
    <row r="33957" spans="1:11">
      <c r="A33957" t="n">
        <v>269526</v>
      </c>
      <c r="B33957" s="40" t="n">
        <v>51</v>
      </c>
      <c r="C33957" s="7" t="n">
        <v>4</v>
      </c>
      <c r="D33957" s="7" t="n">
        <v>0</v>
      </c>
      <c r="E33957" s="7" t="s">
        <v>158</v>
      </c>
    </row>
    <row r="33958" spans="1:11">
      <c r="A33958" t="s">
        <v>4</v>
      </c>
      <c r="B33958" s="4" t="s">
        <v>5</v>
      </c>
      <c r="C33958" s="4" t="s">
        <v>10</v>
      </c>
    </row>
    <row r="33959" spans="1:11">
      <c r="A33959" t="n">
        <v>269539</v>
      </c>
      <c r="B33959" s="35" t="n">
        <v>16</v>
      </c>
      <c r="C33959" s="7" t="n">
        <v>0</v>
      </c>
    </row>
    <row r="33960" spans="1:11">
      <c r="A33960" t="s">
        <v>4</v>
      </c>
      <c r="B33960" s="4" t="s">
        <v>5</v>
      </c>
      <c r="C33960" s="4" t="s">
        <v>10</v>
      </c>
      <c r="D33960" s="4" t="s">
        <v>72</v>
      </c>
      <c r="E33960" s="4" t="s">
        <v>13</v>
      </c>
      <c r="F33960" s="4" t="s">
        <v>13</v>
      </c>
    </row>
    <row r="33961" spans="1:11">
      <c r="A33961" t="n">
        <v>269542</v>
      </c>
      <c r="B33961" s="52" t="n">
        <v>26</v>
      </c>
      <c r="C33961" s="7" t="n">
        <v>0</v>
      </c>
      <c r="D33961" s="7" t="s">
        <v>1891</v>
      </c>
      <c r="E33961" s="7" t="n">
        <v>2</v>
      </c>
      <c r="F33961" s="7" t="n">
        <v>0</v>
      </c>
    </row>
    <row r="33962" spans="1:11">
      <c r="A33962" t="s">
        <v>4</v>
      </c>
      <c r="B33962" s="4" t="s">
        <v>5</v>
      </c>
    </row>
    <row r="33963" spans="1:11">
      <c r="A33963" t="n">
        <v>269624</v>
      </c>
      <c r="B33963" s="53" t="n">
        <v>28</v>
      </c>
    </row>
    <row r="33964" spans="1:11">
      <c r="A33964" t="s">
        <v>4</v>
      </c>
      <c r="B33964" s="4" t="s">
        <v>5</v>
      </c>
      <c r="C33964" s="4" t="s">
        <v>10</v>
      </c>
      <c r="D33964" s="4" t="s">
        <v>13</v>
      </c>
    </row>
    <row r="33965" spans="1:11">
      <c r="A33965" t="n">
        <v>269625</v>
      </c>
      <c r="B33965" s="54" t="n">
        <v>89</v>
      </c>
      <c r="C33965" s="7" t="n">
        <v>65533</v>
      </c>
      <c r="D33965" s="7" t="n">
        <v>1</v>
      </c>
    </row>
    <row r="33966" spans="1:11">
      <c r="A33966" t="s">
        <v>4</v>
      </c>
      <c r="B33966" s="4" t="s">
        <v>5</v>
      </c>
      <c r="C33966" s="4" t="s">
        <v>13</v>
      </c>
      <c r="D33966" s="4" t="s">
        <v>10</v>
      </c>
      <c r="E33966" s="4" t="s">
        <v>22</v>
      </c>
    </row>
    <row r="33967" spans="1:11">
      <c r="A33967" t="n">
        <v>269629</v>
      </c>
      <c r="B33967" s="28" t="n">
        <v>58</v>
      </c>
      <c r="C33967" s="7" t="n">
        <v>0</v>
      </c>
      <c r="D33967" s="7" t="n">
        <v>1000</v>
      </c>
      <c r="E33967" s="7" t="n">
        <v>1</v>
      </c>
    </row>
    <row r="33968" spans="1:11">
      <c r="A33968" t="s">
        <v>4</v>
      </c>
      <c r="B33968" s="4" t="s">
        <v>5</v>
      </c>
      <c r="C33968" s="4" t="s">
        <v>13</v>
      </c>
      <c r="D33968" s="4" t="s">
        <v>10</v>
      </c>
    </row>
    <row r="33969" spans="1:6">
      <c r="A33969" t="n">
        <v>269637</v>
      </c>
      <c r="B33969" s="28" t="n">
        <v>58</v>
      </c>
      <c r="C33969" s="7" t="n">
        <v>255</v>
      </c>
      <c r="D33969" s="7" t="n">
        <v>0</v>
      </c>
    </row>
    <row r="33970" spans="1:6">
      <c r="A33970" t="s">
        <v>4</v>
      </c>
      <c r="B33970" s="4" t="s">
        <v>5</v>
      </c>
      <c r="C33970" s="4" t="s">
        <v>10</v>
      </c>
    </row>
    <row r="33971" spans="1:6">
      <c r="A33971" t="n">
        <v>269641</v>
      </c>
      <c r="B33971" s="35" t="n">
        <v>16</v>
      </c>
      <c r="C33971" s="7" t="n">
        <v>1000</v>
      </c>
    </row>
    <row r="33972" spans="1:6">
      <c r="A33972" t="s">
        <v>4</v>
      </c>
      <c r="B33972" s="4" t="s">
        <v>5</v>
      </c>
      <c r="C33972" s="4" t="s">
        <v>13</v>
      </c>
      <c r="D33972" s="4" t="s">
        <v>10</v>
      </c>
      <c r="E33972" s="4" t="s">
        <v>22</v>
      </c>
    </row>
    <row r="33973" spans="1:6">
      <c r="A33973" t="n">
        <v>269644</v>
      </c>
      <c r="B33973" s="28" t="n">
        <v>58</v>
      </c>
      <c r="C33973" s="7" t="n">
        <v>100</v>
      </c>
      <c r="D33973" s="7" t="n">
        <v>1000</v>
      </c>
      <c r="E33973" s="7" t="n">
        <v>1</v>
      </c>
    </row>
    <row r="33974" spans="1:6">
      <c r="A33974" t="s">
        <v>4</v>
      </c>
      <c r="B33974" s="4" t="s">
        <v>5</v>
      </c>
      <c r="C33974" s="4" t="s">
        <v>13</v>
      </c>
      <c r="D33974" s="4" t="s">
        <v>10</v>
      </c>
    </row>
    <row r="33975" spans="1:6">
      <c r="A33975" t="n">
        <v>269652</v>
      </c>
      <c r="B33975" s="28" t="n">
        <v>58</v>
      </c>
      <c r="C33975" s="7" t="n">
        <v>255</v>
      </c>
      <c r="D33975" s="7" t="n">
        <v>0</v>
      </c>
    </row>
    <row r="33976" spans="1:6">
      <c r="A33976" t="s">
        <v>4</v>
      </c>
      <c r="B33976" s="4" t="s">
        <v>5</v>
      </c>
      <c r="C33976" s="4" t="s">
        <v>10</v>
      </c>
    </row>
    <row r="33977" spans="1:6">
      <c r="A33977" t="n">
        <v>269656</v>
      </c>
      <c r="B33977" s="35" t="n">
        <v>16</v>
      </c>
      <c r="C33977" s="7" t="n">
        <v>500</v>
      </c>
    </row>
    <row r="33978" spans="1:6">
      <c r="A33978" t="s">
        <v>4</v>
      </c>
      <c r="B33978" s="4" t="s">
        <v>5</v>
      </c>
      <c r="C33978" s="4" t="s">
        <v>10</v>
      </c>
    </row>
    <row r="33979" spans="1:6">
      <c r="A33979" t="n">
        <v>269659</v>
      </c>
      <c r="B33979" s="12" t="n">
        <v>12</v>
      </c>
      <c r="C33979" s="7" t="n">
        <v>9477</v>
      </c>
    </row>
    <row r="33980" spans="1:6">
      <c r="A33980" t="s">
        <v>4</v>
      </c>
      <c r="B33980" s="4" t="s">
        <v>5</v>
      </c>
      <c r="C33980" s="4" t="s">
        <v>13</v>
      </c>
      <c r="D33980" s="4" t="s">
        <v>10</v>
      </c>
      <c r="E33980" s="4" t="s">
        <v>10</v>
      </c>
      <c r="F33980" s="4" t="s">
        <v>13</v>
      </c>
    </row>
    <row r="33981" spans="1:6">
      <c r="A33981" t="n">
        <v>269662</v>
      </c>
      <c r="B33981" s="29" t="n">
        <v>25</v>
      </c>
      <c r="C33981" s="7" t="n">
        <v>1</v>
      </c>
      <c r="D33981" s="7" t="n">
        <v>60</v>
      </c>
      <c r="E33981" s="7" t="n">
        <v>500</v>
      </c>
      <c r="F33981" s="7" t="n">
        <v>2</v>
      </c>
    </row>
    <row r="33982" spans="1:6">
      <c r="A33982" t="s">
        <v>4</v>
      </c>
      <c r="B33982" s="4" t="s">
        <v>5</v>
      </c>
      <c r="C33982" s="4" t="s">
        <v>13</v>
      </c>
      <c r="D33982" s="4" t="s">
        <v>10</v>
      </c>
      <c r="E33982" s="4" t="s">
        <v>6</v>
      </c>
    </row>
    <row r="33983" spans="1:6">
      <c r="A33983" t="n">
        <v>269669</v>
      </c>
      <c r="B33983" s="40" t="n">
        <v>51</v>
      </c>
      <c r="C33983" s="7" t="n">
        <v>4</v>
      </c>
      <c r="D33983" s="7" t="n">
        <v>4</v>
      </c>
      <c r="E33983" s="7" t="s">
        <v>158</v>
      </c>
    </row>
    <row r="33984" spans="1:6">
      <c r="A33984" t="s">
        <v>4</v>
      </c>
      <c r="B33984" s="4" t="s">
        <v>5</v>
      </c>
      <c r="C33984" s="4" t="s">
        <v>10</v>
      </c>
    </row>
    <row r="33985" spans="1:6">
      <c r="A33985" t="n">
        <v>269682</v>
      </c>
      <c r="B33985" s="35" t="n">
        <v>16</v>
      </c>
      <c r="C33985" s="7" t="n">
        <v>0</v>
      </c>
    </row>
    <row r="33986" spans="1:6">
      <c r="A33986" t="s">
        <v>4</v>
      </c>
      <c r="B33986" s="4" t="s">
        <v>5</v>
      </c>
      <c r="C33986" s="4" t="s">
        <v>10</v>
      </c>
      <c r="D33986" s="4" t="s">
        <v>72</v>
      </c>
      <c r="E33986" s="4" t="s">
        <v>13</v>
      </c>
      <c r="F33986" s="4" t="s">
        <v>13</v>
      </c>
      <c r="G33986" s="4" t="s">
        <v>72</v>
      </c>
      <c r="H33986" s="4" t="s">
        <v>13</v>
      </c>
      <c r="I33986" s="4" t="s">
        <v>13</v>
      </c>
    </row>
    <row r="33987" spans="1:6">
      <c r="A33987" t="n">
        <v>269685</v>
      </c>
      <c r="B33987" s="52" t="n">
        <v>26</v>
      </c>
      <c r="C33987" s="7" t="n">
        <v>4</v>
      </c>
      <c r="D33987" s="7" t="s">
        <v>1892</v>
      </c>
      <c r="E33987" s="7" t="n">
        <v>2</v>
      </c>
      <c r="F33987" s="7" t="n">
        <v>3</v>
      </c>
      <c r="G33987" s="7" t="s">
        <v>1893</v>
      </c>
      <c r="H33987" s="7" t="n">
        <v>2</v>
      </c>
      <c r="I33987" s="7" t="n">
        <v>0</v>
      </c>
    </row>
    <row r="33988" spans="1:6">
      <c r="A33988" t="s">
        <v>4</v>
      </c>
      <c r="B33988" s="4" t="s">
        <v>5</v>
      </c>
    </row>
    <row r="33989" spans="1:6">
      <c r="A33989" t="n">
        <v>269793</v>
      </c>
      <c r="B33989" s="53" t="n">
        <v>28</v>
      </c>
    </row>
    <row r="33990" spans="1:6">
      <c r="A33990" t="s">
        <v>4</v>
      </c>
      <c r="B33990" s="4" t="s">
        <v>5</v>
      </c>
      <c r="C33990" s="4" t="s">
        <v>20</v>
      </c>
    </row>
    <row r="33991" spans="1:6">
      <c r="A33991" t="n">
        <v>269794</v>
      </c>
      <c r="B33991" s="17" t="n">
        <v>3</v>
      </c>
      <c r="C33991" s="11" t="n">
        <f t="normal" ca="1">A34003</f>
        <v>0</v>
      </c>
    </row>
    <row r="33992" spans="1:6">
      <c r="A33992" t="s">
        <v>4</v>
      </c>
      <c r="B33992" s="4" t="s">
        <v>5</v>
      </c>
      <c r="C33992" s="4" t="s">
        <v>13</v>
      </c>
      <c r="D33992" s="4" t="s">
        <v>10</v>
      </c>
      <c r="E33992" s="4" t="s">
        <v>10</v>
      </c>
      <c r="F33992" s="4" t="s">
        <v>13</v>
      </c>
    </row>
    <row r="33993" spans="1:6">
      <c r="A33993" t="n">
        <v>269799</v>
      </c>
      <c r="B33993" s="29" t="n">
        <v>25</v>
      </c>
      <c r="C33993" s="7" t="n">
        <v>1</v>
      </c>
      <c r="D33993" s="7" t="n">
        <v>60</v>
      </c>
      <c r="E33993" s="7" t="n">
        <v>500</v>
      </c>
      <c r="F33993" s="7" t="n">
        <v>2</v>
      </c>
    </row>
    <row r="33994" spans="1:6">
      <c r="A33994" t="s">
        <v>4</v>
      </c>
      <c r="B33994" s="4" t="s">
        <v>5</v>
      </c>
      <c r="C33994" s="4" t="s">
        <v>13</v>
      </c>
      <c r="D33994" s="4" t="s">
        <v>10</v>
      </c>
      <c r="E33994" s="4" t="s">
        <v>6</v>
      </c>
    </row>
    <row r="33995" spans="1:6">
      <c r="A33995" t="n">
        <v>269806</v>
      </c>
      <c r="B33995" s="40" t="n">
        <v>51</v>
      </c>
      <c r="C33995" s="7" t="n">
        <v>4</v>
      </c>
      <c r="D33995" s="7" t="n">
        <v>4</v>
      </c>
      <c r="E33995" s="7" t="s">
        <v>158</v>
      </c>
    </row>
    <row r="33996" spans="1:6">
      <c r="A33996" t="s">
        <v>4</v>
      </c>
      <c r="B33996" s="4" t="s">
        <v>5</v>
      </c>
      <c r="C33996" s="4" t="s">
        <v>10</v>
      </c>
    </row>
    <row r="33997" spans="1:6">
      <c r="A33997" t="n">
        <v>269819</v>
      </c>
      <c r="B33997" s="35" t="n">
        <v>16</v>
      </c>
      <c r="C33997" s="7" t="n">
        <v>0</v>
      </c>
    </row>
    <row r="33998" spans="1:6">
      <c r="A33998" t="s">
        <v>4</v>
      </c>
      <c r="B33998" s="4" t="s">
        <v>5</v>
      </c>
      <c r="C33998" s="4" t="s">
        <v>10</v>
      </c>
      <c r="D33998" s="4" t="s">
        <v>72</v>
      </c>
      <c r="E33998" s="4" t="s">
        <v>13</v>
      </c>
      <c r="F33998" s="4" t="s">
        <v>13</v>
      </c>
      <c r="G33998" s="4" t="s">
        <v>72</v>
      </c>
      <c r="H33998" s="4" t="s">
        <v>13</v>
      </c>
      <c r="I33998" s="4" t="s">
        <v>13</v>
      </c>
      <c r="J33998" s="4" t="s">
        <v>72</v>
      </c>
      <c r="K33998" s="4" t="s">
        <v>13</v>
      </c>
      <c r="L33998" s="4" t="s">
        <v>13</v>
      </c>
    </row>
    <row r="33999" spans="1:6">
      <c r="A33999" t="n">
        <v>269822</v>
      </c>
      <c r="B33999" s="52" t="n">
        <v>26</v>
      </c>
      <c r="C33999" s="7" t="n">
        <v>4</v>
      </c>
      <c r="D33999" s="7" t="s">
        <v>1894</v>
      </c>
      <c r="E33999" s="7" t="n">
        <v>2</v>
      </c>
      <c r="F33999" s="7" t="n">
        <v>3</v>
      </c>
      <c r="G33999" s="7" t="s">
        <v>1895</v>
      </c>
      <c r="H33999" s="7" t="n">
        <v>2</v>
      </c>
      <c r="I33999" s="7" t="n">
        <v>3</v>
      </c>
      <c r="J33999" s="7" t="s">
        <v>1893</v>
      </c>
      <c r="K33999" s="7" t="n">
        <v>2</v>
      </c>
      <c r="L33999" s="7" t="n">
        <v>0</v>
      </c>
    </row>
    <row r="34000" spans="1:6">
      <c r="A34000" t="s">
        <v>4</v>
      </c>
      <c r="B34000" s="4" t="s">
        <v>5</v>
      </c>
    </row>
    <row r="34001" spans="1:12">
      <c r="A34001" t="n">
        <v>269973</v>
      </c>
      <c r="B34001" s="53" t="n">
        <v>28</v>
      </c>
    </row>
    <row r="34002" spans="1:12">
      <c r="A34002" t="s">
        <v>4</v>
      </c>
      <c r="B34002" s="4" t="s">
        <v>5</v>
      </c>
      <c r="C34002" s="4" t="s">
        <v>10</v>
      </c>
      <c r="D34002" s="4" t="s">
        <v>13</v>
      </c>
      <c r="E34002" s="4" t="s">
        <v>22</v>
      </c>
      <c r="F34002" s="4" t="s">
        <v>10</v>
      </c>
    </row>
    <row r="34003" spans="1:12">
      <c r="A34003" t="n">
        <v>269974</v>
      </c>
      <c r="B34003" s="58" t="n">
        <v>59</v>
      </c>
      <c r="C34003" s="7" t="n">
        <v>5714</v>
      </c>
      <c r="D34003" s="7" t="n">
        <v>1</v>
      </c>
      <c r="E34003" s="7" t="n">
        <v>0.100000001490116</v>
      </c>
      <c r="F34003" s="7" t="n">
        <v>4</v>
      </c>
    </row>
    <row r="34004" spans="1:12">
      <c r="A34004" t="s">
        <v>4</v>
      </c>
      <c r="B34004" s="4" t="s">
        <v>5</v>
      </c>
      <c r="C34004" s="4" t="s">
        <v>13</v>
      </c>
      <c r="D34004" s="4" t="s">
        <v>10</v>
      </c>
      <c r="E34004" s="4" t="s">
        <v>10</v>
      </c>
      <c r="F34004" s="4" t="s">
        <v>13</v>
      </c>
    </row>
    <row r="34005" spans="1:12">
      <c r="A34005" t="n">
        <v>269984</v>
      </c>
      <c r="B34005" s="29" t="n">
        <v>25</v>
      </c>
      <c r="C34005" s="7" t="n">
        <v>1</v>
      </c>
      <c r="D34005" s="7" t="n">
        <v>65535</v>
      </c>
      <c r="E34005" s="7" t="n">
        <v>140</v>
      </c>
      <c r="F34005" s="7" t="n">
        <v>5</v>
      </c>
    </row>
    <row r="34006" spans="1:12">
      <c r="A34006" t="s">
        <v>4</v>
      </c>
      <c r="B34006" s="4" t="s">
        <v>5</v>
      </c>
      <c r="C34006" s="4" t="s">
        <v>13</v>
      </c>
      <c r="D34006" s="4" t="s">
        <v>10</v>
      </c>
      <c r="E34006" s="4" t="s">
        <v>6</v>
      </c>
    </row>
    <row r="34007" spans="1:12">
      <c r="A34007" t="n">
        <v>269991</v>
      </c>
      <c r="B34007" s="40" t="n">
        <v>51</v>
      </c>
      <c r="C34007" s="7" t="n">
        <v>4</v>
      </c>
      <c r="D34007" s="7" t="n">
        <v>5714</v>
      </c>
      <c r="E34007" s="7" t="s">
        <v>605</v>
      </c>
    </row>
    <row r="34008" spans="1:12">
      <c r="A34008" t="s">
        <v>4</v>
      </c>
      <c r="B34008" s="4" t="s">
        <v>5</v>
      </c>
      <c r="C34008" s="4" t="s">
        <v>10</v>
      </c>
    </row>
    <row r="34009" spans="1:12">
      <c r="A34009" t="n">
        <v>270004</v>
      </c>
      <c r="B34009" s="35" t="n">
        <v>16</v>
      </c>
      <c r="C34009" s="7" t="n">
        <v>0</v>
      </c>
    </row>
    <row r="34010" spans="1:12">
      <c r="A34010" t="s">
        <v>4</v>
      </c>
      <c r="B34010" s="4" t="s">
        <v>5</v>
      </c>
      <c r="C34010" s="4" t="s">
        <v>10</v>
      </c>
      <c r="D34010" s="4" t="s">
        <v>72</v>
      </c>
      <c r="E34010" s="4" t="s">
        <v>13</v>
      </c>
      <c r="F34010" s="4" t="s">
        <v>13</v>
      </c>
      <c r="G34010" s="4" t="s">
        <v>72</v>
      </c>
      <c r="H34010" s="4" t="s">
        <v>13</v>
      </c>
      <c r="I34010" s="4" t="s">
        <v>13</v>
      </c>
      <c r="J34010" s="4" t="s">
        <v>72</v>
      </c>
      <c r="K34010" s="4" t="s">
        <v>13</v>
      </c>
      <c r="L34010" s="4" t="s">
        <v>13</v>
      </c>
      <c r="M34010" s="4" t="s">
        <v>72</v>
      </c>
      <c r="N34010" s="4" t="s">
        <v>13</v>
      </c>
      <c r="O34010" s="4" t="s">
        <v>13</v>
      </c>
    </row>
    <row r="34011" spans="1:12">
      <c r="A34011" t="n">
        <v>270007</v>
      </c>
      <c r="B34011" s="52" t="n">
        <v>26</v>
      </c>
      <c r="C34011" s="7" t="n">
        <v>5714</v>
      </c>
      <c r="D34011" s="7" t="s">
        <v>1896</v>
      </c>
      <c r="E34011" s="7" t="n">
        <v>2</v>
      </c>
      <c r="F34011" s="7" t="n">
        <v>3</v>
      </c>
      <c r="G34011" s="7" t="s">
        <v>1897</v>
      </c>
      <c r="H34011" s="7" t="n">
        <v>2</v>
      </c>
      <c r="I34011" s="7" t="n">
        <v>3</v>
      </c>
      <c r="J34011" s="7" t="s">
        <v>1898</v>
      </c>
      <c r="K34011" s="7" t="n">
        <v>2</v>
      </c>
      <c r="L34011" s="7" t="n">
        <v>3</v>
      </c>
      <c r="M34011" s="7" t="s">
        <v>1899</v>
      </c>
      <c r="N34011" s="7" t="n">
        <v>2</v>
      </c>
      <c r="O34011" s="7" t="n">
        <v>0</v>
      </c>
    </row>
    <row r="34012" spans="1:12">
      <c r="A34012" t="s">
        <v>4</v>
      </c>
      <c r="B34012" s="4" t="s">
        <v>5</v>
      </c>
    </row>
    <row r="34013" spans="1:12">
      <c r="A34013" t="n">
        <v>270175</v>
      </c>
      <c r="B34013" s="53" t="n">
        <v>28</v>
      </c>
    </row>
    <row r="34014" spans="1:12">
      <c r="A34014" t="s">
        <v>4</v>
      </c>
      <c r="B34014" s="4" t="s">
        <v>5</v>
      </c>
      <c r="C34014" s="4" t="s">
        <v>13</v>
      </c>
      <c r="D34014" s="4" t="s">
        <v>10</v>
      </c>
      <c r="E34014" s="4" t="s">
        <v>10</v>
      </c>
      <c r="F34014" s="4" t="s">
        <v>13</v>
      </c>
    </row>
    <row r="34015" spans="1:12">
      <c r="A34015" t="n">
        <v>270176</v>
      </c>
      <c r="B34015" s="29" t="n">
        <v>25</v>
      </c>
      <c r="C34015" s="7" t="n">
        <v>1</v>
      </c>
      <c r="D34015" s="7" t="n">
        <v>60</v>
      </c>
      <c r="E34015" s="7" t="n">
        <v>500</v>
      </c>
      <c r="F34015" s="7" t="n">
        <v>2</v>
      </c>
    </row>
    <row r="34016" spans="1:12">
      <c r="A34016" t="s">
        <v>4</v>
      </c>
      <c r="B34016" s="4" t="s">
        <v>5</v>
      </c>
      <c r="C34016" s="4" t="s">
        <v>13</v>
      </c>
      <c r="D34016" s="4" t="s">
        <v>10</v>
      </c>
      <c r="E34016" s="4" t="s">
        <v>6</v>
      </c>
    </row>
    <row r="34017" spans="1:15">
      <c r="A34017" t="n">
        <v>270183</v>
      </c>
      <c r="B34017" s="40" t="n">
        <v>51</v>
      </c>
      <c r="C34017" s="7" t="n">
        <v>4</v>
      </c>
      <c r="D34017" s="7" t="n">
        <v>4</v>
      </c>
      <c r="E34017" s="7" t="s">
        <v>410</v>
      </c>
    </row>
    <row r="34018" spans="1:15">
      <c r="A34018" t="s">
        <v>4</v>
      </c>
      <c r="B34018" s="4" t="s">
        <v>5</v>
      </c>
      <c r="C34018" s="4" t="s">
        <v>10</v>
      </c>
    </row>
    <row r="34019" spans="1:15">
      <c r="A34019" t="n">
        <v>270197</v>
      </c>
      <c r="B34019" s="35" t="n">
        <v>16</v>
      </c>
      <c r="C34019" s="7" t="n">
        <v>0</v>
      </c>
    </row>
    <row r="34020" spans="1:15">
      <c r="A34020" t="s">
        <v>4</v>
      </c>
      <c r="B34020" s="4" t="s">
        <v>5</v>
      </c>
      <c r="C34020" s="4" t="s">
        <v>10</v>
      </c>
      <c r="D34020" s="4" t="s">
        <v>72</v>
      </c>
      <c r="E34020" s="4" t="s">
        <v>13</v>
      </c>
      <c r="F34020" s="4" t="s">
        <v>13</v>
      </c>
      <c r="G34020" s="4" t="s">
        <v>72</v>
      </c>
      <c r="H34020" s="4" t="s">
        <v>13</v>
      </c>
      <c r="I34020" s="4" t="s">
        <v>13</v>
      </c>
      <c r="J34020" s="4" t="s">
        <v>72</v>
      </c>
      <c r="K34020" s="4" t="s">
        <v>13</v>
      </c>
      <c r="L34020" s="4" t="s">
        <v>13</v>
      </c>
      <c r="M34020" s="4" t="s">
        <v>72</v>
      </c>
      <c r="N34020" s="4" t="s">
        <v>13</v>
      </c>
      <c r="O34020" s="4" t="s">
        <v>13</v>
      </c>
    </row>
    <row r="34021" spans="1:15">
      <c r="A34021" t="n">
        <v>270200</v>
      </c>
      <c r="B34021" s="52" t="n">
        <v>26</v>
      </c>
      <c r="C34021" s="7" t="n">
        <v>4</v>
      </c>
      <c r="D34021" s="7" t="s">
        <v>1900</v>
      </c>
      <c r="E34021" s="7" t="n">
        <v>2</v>
      </c>
      <c r="F34021" s="7" t="n">
        <v>3</v>
      </c>
      <c r="G34021" s="7" t="s">
        <v>1901</v>
      </c>
      <c r="H34021" s="7" t="n">
        <v>2</v>
      </c>
      <c r="I34021" s="7" t="n">
        <v>3</v>
      </c>
      <c r="J34021" s="7" t="s">
        <v>1902</v>
      </c>
      <c r="K34021" s="7" t="n">
        <v>2</v>
      </c>
      <c r="L34021" s="7" t="n">
        <v>3</v>
      </c>
      <c r="M34021" s="7" t="s">
        <v>1903</v>
      </c>
      <c r="N34021" s="7" t="n">
        <v>2</v>
      </c>
      <c r="O34021" s="7" t="n">
        <v>0</v>
      </c>
    </row>
    <row r="34022" spans="1:15">
      <c r="A34022" t="s">
        <v>4</v>
      </c>
      <c r="B34022" s="4" t="s">
        <v>5</v>
      </c>
    </row>
    <row r="34023" spans="1:15">
      <c r="A34023" t="n">
        <v>270487</v>
      </c>
      <c r="B34023" s="53" t="n">
        <v>28</v>
      </c>
    </row>
    <row r="34024" spans="1:15">
      <c r="A34024" t="s">
        <v>4</v>
      </c>
      <c r="B34024" s="4" t="s">
        <v>5</v>
      </c>
      <c r="C34024" s="4" t="s">
        <v>10</v>
      </c>
      <c r="D34024" s="4" t="s">
        <v>13</v>
      </c>
      <c r="E34024" s="4" t="s">
        <v>22</v>
      </c>
      <c r="F34024" s="4" t="s">
        <v>10</v>
      </c>
    </row>
    <row r="34025" spans="1:15">
      <c r="A34025" t="n">
        <v>270488</v>
      </c>
      <c r="B34025" s="58" t="n">
        <v>59</v>
      </c>
      <c r="C34025" s="7" t="n">
        <v>5714</v>
      </c>
      <c r="D34025" s="7" t="n">
        <v>1</v>
      </c>
      <c r="E34025" s="7" t="n">
        <v>0.100000001490116</v>
      </c>
      <c r="F34025" s="7" t="n">
        <v>4</v>
      </c>
    </row>
    <row r="34026" spans="1:15">
      <c r="A34026" t="s">
        <v>4</v>
      </c>
      <c r="B34026" s="4" t="s">
        <v>5</v>
      </c>
      <c r="C34026" s="4" t="s">
        <v>13</v>
      </c>
      <c r="D34026" s="4" t="s">
        <v>10</v>
      </c>
      <c r="E34026" s="4" t="s">
        <v>10</v>
      </c>
      <c r="F34026" s="4" t="s">
        <v>13</v>
      </c>
    </row>
    <row r="34027" spans="1:15">
      <c r="A34027" t="n">
        <v>270498</v>
      </c>
      <c r="B34027" s="29" t="n">
        <v>25</v>
      </c>
      <c r="C34027" s="7" t="n">
        <v>1</v>
      </c>
      <c r="D34027" s="7" t="n">
        <v>65535</v>
      </c>
      <c r="E34027" s="7" t="n">
        <v>140</v>
      </c>
      <c r="F34027" s="7" t="n">
        <v>5</v>
      </c>
    </row>
    <row r="34028" spans="1:15">
      <c r="A34028" t="s">
        <v>4</v>
      </c>
      <c r="B34028" s="4" t="s">
        <v>5</v>
      </c>
      <c r="C34028" s="4" t="s">
        <v>13</v>
      </c>
      <c r="D34028" s="4" t="s">
        <v>10</v>
      </c>
      <c r="E34028" s="4" t="s">
        <v>6</v>
      </c>
    </row>
    <row r="34029" spans="1:15">
      <c r="A34029" t="n">
        <v>270505</v>
      </c>
      <c r="B34029" s="40" t="n">
        <v>51</v>
      </c>
      <c r="C34029" s="7" t="n">
        <v>4</v>
      </c>
      <c r="D34029" s="7" t="n">
        <v>5714</v>
      </c>
      <c r="E34029" s="7" t="s">
        <v>1080</v>
      </c>
    </row>
    <row r="34030" spans="1:15">
      <c r="A34030" t="s">
        <v>4</v>
      </c>
      <c r="B34030" s="4" t="s">
        <v>5</v>
      </c>
      <c r="C34030" s="4" t="s">
        <v>10</v>
      </c>
    </row>
    <row r="34031" spans="1:15">
      <c r="A34031" t="n">
        <v>270518</v>
      </c>
      <c r="B34031" s="35" t="n">
        <v>16</v>
      </c>
      <c r="C34031" s="7" t="n">
        <v>0</v>
      </c>
    </row>
    <row r="34032" spans="1:15">
      <c r="A34032" t="s">
        <v>4</v>
      </c>
      <c r="B34032" s="4" t="s">
        <v>5</v>
      </c>
      <c r="C34032" s="4" t="s">
        <v>10</v>
      </c>
      <c r="D34032" s="4" t="s">
        <v>72</v>
      </c>
      <c r="E34032" s="4" t="s">
        <v>13</v>
      </c>
      <c r="F34032" s="4" t="s">
        <v>13</v>
      </c>
      <c r="G34032" s="4" t="s">
        <v>72</v>
      </c>
      <c r="H34032" s="4" t="s">
        <v>13</v>
      </c>
      <c r="I34032" s="4" t="s">
        <v>13</v>
      </c>
    </row>
    <row r="34033" spans="1:15">
      <c r="A34033" t="n">
        <v>270521</v>
      </c>
      <c r="B34033" s="52" t="n">
        <v>26</v>
      </c>
      <c r="C34033" s="7" t="n">
        <v>5714</v>
      </c>
      <c r="D34033" s="7" t="s">
        <v>1904</v>
      </c>
      <c r="E34033" s="7" t="n">
        <v>2</v>
      </c>
      <c r="F34033" s="7" t="n">
        <v>3</v>
      </c>
      <c r="G34033" s="7" t="s">
        <v>1905</v>
      </c>
      <c r="H34033" s="7" t="n">
        <v>2</v>
      </c>
      <c r="I34033" s="7" t="n">
        <v>0</v>
      </c>
    </row>
    <row r="34034" spans="1:15">
      <c r="A34034" t="s">
        <v>4</v>
      </c>
      <c r="B34034" s="4" t="s">
        <v>5</v>
      </c>
    </row>
    <row r="34035" spans="1:15">
      <c r="A34035" t="n">
        <v>270571</v>
      </c>
      <c r="B34035" s="53" t="n">
        <v>28</v>
      </c>
    </row>
    <row r="34036" spans="1:15">
      <c r="A34036" t="s">
        <v>4</v>
      </c>
      <c r="B34036" s="4" t="s">
        <v>5</v>
      </c>
      <c r="C34036" s="4" t="s">
        <v>13</v>
      </c>
      <c r="D34036" s="4" t="s">
        <v>10</v>
      </c>
      <c r="E34036" s="4" t="s">
        <v>10</v>
      </c>
      <c r="F34036" s="4" t="s">
        <v>13</v>
      </c>
    </row>
    <row r="34037" spans="1:15">
      <c r="A34037" t="n">
        <v>270572</v>
      </c>
      <c r="B34037" s="29" t="n">
        <v>25</v>
      </c>
      <c r="C34037" s="7" t="n">
        <v>1</v>
      </c>
      <c r="D34037" s="7" t="n">
        <v>60</v>
      </c>
      <c r="E34037" s="7" t="n">
        <v>500</v>
      </c>
      <c r="F34037" s="7" t="n">
        <v>2</v>
      </c>
    </row>
    <row r="34038" spans="1:15">
      <c r="A34038" t="s">
        <v>4</v>
      </c>
      <c r="B34038" s="4" t="s">
        <v>5</v>
      </c>
      <c r="C34038" s="4" t="s">
        <v>13</v>
      </c>
      <c r="D34038" s="4" t="s">
        <v>10</v>
      </c>
      <c r="E34038" s="4" t="s">
        <v>6</v>
      </c>
    </row>
    <row r="34039" spans="1:15">
      <c r="A34039" t="n">
        <v>270579</v>
      </c>
      <c r="B34039" s="40" t="n">
        <v>51</v>
      </c>
      <c r="C34039" s="7" t="n">
        <v>4</v>
      </c>
      <c r="D34039" s="7" t="n">
        <v>4</v>
      </c>
      <c r="E34039" s="7" t="s">
        <v>882</v>
      </c>
    </row>
    <row r="34040" spans="1:15">
      <c r="A34040" t="s">
        <v>4</v>
      </c>
      <c r="B34040" s="4" t="s">
        <v>5</v>
      </c>
      <c r="C34040" s="4" t="s">
        <v>10</v>
      </c>
    </row>
    <row r="34041" spans="1:15">
      <c r="A34041" t="n">
        <v>270592</v>
      </c>
      <c r="B34041" s="35" t="n">
        <v>16</v>
      </c>
      <c r="C34041" s="7" t="n">
        <v>0</v>
      </c>
    </row>
    <row r="34042" spans="1:15">
      <c r="A34042" t="s">
        <v>4</v>
      </c>
      <c r="B34042" s="4" t="s">
        <v>5</v>
      </c>
      <c r="C34042" s="4" t="s">
        <v>10</v>
      </c>
      <c r="D34042" s="4" t="s">
        <v>72</v>
      </c>
      <c r="E34042" s="4" t="s">
        <v>13</v>
      </c>
      <c r="F34042" s="4" t="s">
        <v>13</v>
      </c>
    </row>
    <row r="34043" spans="1:15">
      <c r="A34043" t="n">
        <v>270595</v>
      </c>
      <c r="B34043" s="52" t="n">
        <v>26</v>
      </c>
      <c r="C34043" s="7" t="n">
        <v>4</v>
      </c>
      <c r="D34043" s="7" t="s">
        <v>1906</v>
      </c>
      <c r="E34043" s="7" t="n">
        <v>2</v>
      </c>
      <c r="F34043" s="7" t="n">
        <v>0</v>
      </c>
    </row>
    <row r="34044" spans="1:15">
      <c r="A34044" t="s">
        <v>4</v>
      </c>
      <c r="B34044" s="4" t="s">
        <v>5</v>
      </c>
    </row>
    <row r="34045" spans="1:15">
      <c r="A34045" t="n">
        <v>270614</v>
      </c>
      <c r="B34045" s="53" t="n">
        <v>28</v>
      </c>
    </row>
    <row r="34046" spans="1:15">
      <c r="A34046" t="s">
        <v>4</v>
      </c>
      <c r="B34046" s="4" t="s">
        <v>5</v>
      </c>
      <c r="C34046" s="4" t="s">
        <v>13</v>
      </c>
      <c r="D34046" s="4" t="s">
        <v>10</v>
      </c>
      <c r="E34046" s="4" t="s">
        <v>10</v>
      </c>
      <c r="F34046" s="4" t="s">
        <v>13</v>
      </c>
    </row>
    <row r="34047" spans="1:15">
      <c r="A34047" t="n">
        <v>270615</v>
      </c>
      <c r="B34047" s="29" t="n">
        <v>25</v>
      </c>
      <c r="C34047" s="7" t="n">
        <v>1</v>
      </c>
      <c r="D34047" s="7" t="n">
        <v>65535</v>
      </c>
      <c r="E34047" s="7" t="n">
        <v>140</v>
      </c>
      <c r="F34047" s="7" t="n">
        <v>5</v>
      </c>
    </row>
    <row r="34048" spans="1:15">
      <c r="A34048" t="s">
        <v>4</v>
      </c>
      <c r="B34048" s="4" t="s">
        <v>5</v>
      </c>
      <c r="C34048" s="4" t="s">
        <v>13</v>
      </c>
      <c r="D34048" s="4" t="s">
        <v>10</v>
      </c>
      <c r="E34048" s="4" t="s">
        <v>6</v>
      </c>
    </row>
    <row r="34049" spans="1:9">
      <c r="A34049" t="n">
        <v>270622</v>
      </c>
      <c r="B34049" s="40" t="n">
        <v>51</v>
      </c>
      <c r="C34049" s="7" t="n">
        <v>4</v>
      </c>
      <c r="D34049" s="7" t="n">
        <v>5714</v>
      </c>
      <c r="E34049" s="7" t="s">
        <v>699</v>
      </c>
    </row>
    <row r="34050" spans="1:9">
      <c r="A34050" t="s">
        <v>4</v>
      </c>
      <c r="B34050" s="4" t="s">
        <v>5</v>
      </c>
      <c r="C34050" s="4" t="s">
        <v>10</v>
      </c>
    </row>
    <row r="34051" spans="1:9">
      <c r="A34051" t="n">
        <v>270636</v>
      </c>
      <c r="B34051" s="35" t="n">
        <v>16</v>
      </c>
      <c r="C34051" s="7" t="n">
        <v>0</v>
      </c>
    </row>
    <row r="34052" spans="1:9">
      <c r="A34052" t="s">
        <v>4</v>
      </c>
      <c r="B34052" s="4" t="s">
        <v>5</v>
      </c>
      <c r="C34052" s="4" t="s">
        <v>10</v>
      </c>
      <c r="D34052" s="4" t="s">
        <v>72</v>
      </c>
      <c r="E34052" s="4" t="s">
        <v>13</v>
      </c>
      <c r="F34052" s="4" t="s">
        <v>13</v>
      </c>
      <c r="G34052" s="4" t="s">
        <v>72</v>
      </c>
      <c r="H34052" s="4" t="s">
        <v>13</v>
      </c>
      <c r="I34052" s="4" t="s">
        <v>13</v>
      </c>
      <c r="J34052" s="4" t="s">
        <v>72</v>
      </c>
      <c r="K34052" s="4" t="s">
        <v>13</v>
      </c>
      <c r="L34052" s="4" t="s">
        <v>13</v>
      </c>
      <c r="M34052" s="4" t="s">
        <v>72</v>
      </c>
      <c r="N34052" s="4" t="s">
        <v>13</v>
      </c>
      <c r="O34052" s="4" t="s">
        <v>13</v>
      </c>
      <c r="P34052" s="4" t="s">
        <v>72</v>
      </c>
      <c r="Q34052" s="4" t="s">
        <v>13</v>
      </c>
      <c r="R34052" s="4" t="s">
        <v>13</v>
      </c>
    </row>
    <row r="34053" spans="1:9">
      <c r="A34053" t="n">
        <v>270639</v>
      </c>
      <c r="B34053" s="52" t="n">
        <v>26</v>
      </c>
      <c r="C34053" s="7" t="n">
        <v>5714</v>
      </c>
      <c r="D34053" s="7" t="s">
        <v>1907</v>
      </c>
      <c r="E34053" s="7" t="n">
        <v>2</v>
      </c>
      <c r="F34053" s="7" t="n">
        <v>3</v>
      </c>
      <c r="G34053" s="7" t="s">
        <v>1908</v>
      </c>
      <c r="H34053" s="7" t="n">
        <v>2</v>
      </c>
      <c r="I34053" s="7" t="n">
        <v>3</v>
      </c>
      <c r="J34053" s="7" t="s">
        <v>1909</v>
      </c>
      <c r="K34053" s="7" t="n">
        <v>2</v>
      </c>
      <c r="L34053" s="7" t="n">
        <v>3</v>
      </c>
      <c r="M34053" s="7" t="s">
        <v>1910</v>
      </c>
      <c r="N34053" s="7" t="n">
        <v>2</v>
      </c>
      <c r="O34053" s="7" t="n">
        <v>3</v>
      </c>
      <c r="P34053" s="7" t="s">
        <v>1911</v>
      </c>
      <c r="Q34053" s="7" t="n">
        <v>2</v>
      </c>
      <c r="R34053" s="7" t="n">
        <v>0</v>
      </c>
    </row>
    <row r="34054" spans="1:9">
      <c r="A34054" t="s">
        <v>4</v>
      </c>
      <c r="B34054" s="4" t="s">
        <v>5</v>
      </c>
    </row>
    <row r="34055" spans="1:9">
      <c r="A34055" t="n">
        <v>271081</v>
      </c>
      <c r="B34055" s="53" t="n">
        <v>28</v>
      </c>
    </row>
    <row r="34056" spans="1:9">
      <c r="A34056" t="s">
        <v>4</v>
      </c>
      <c r="B34056" s="4" t="s">
        <v>5</v>
      </c>
      <c r="C34056" s="4" t="s">
        <v>13</v>
      </c>
      <c r="D34056" s="4" t="s">
        <v>10</v>
      </c>
      <c r="E34056" s="4" t="s">
        <v>10</v>
      </c>
      <c r="F34056" s="4" t="s">
        <v>13</v>
      </c>
    </row>
    <row r="34057" spans="1:9">
      <c r="A34057" t="n">
        <v>271082</v>
      </c>
      <c r="B34057" s="29" t="n">
        <v>25</v>
      </c>
      <c r="C34057" s="7" t="n">
        <v>1</v>
      </c>
      <c r="D34057" s="7" t="n">
        <v>160</v>
      </c>
      <c r="E34057" s="7" t="n">
        <v>570</v>
      </c>
      <c r="F34057" s="7" t="n">
        <v>2</v>
      </c>
    </row>
    <row r="34058" spans="1:9">
      <c r="A34058" t="s">
        <v>4</v>
      </c>
      <c r="B34058" s="4" t="s">
        <v>5</v>
      </c>
      <c r="C34058" s="4" t="s">
        <v>13</v>
      </c>
      <c r="D34058" s="4" t="s">
        <v>10</v>
      </c>
      <c r="E34058" s="4" t="s">
        <v>6</v>
      </c>
    </row>
    <row r="34059" spans="1:9">
      <c r="A34059" t="n">
        <v>271089</v>
      </c>
      <c r="B34059" s="40" t="n">
        <v>51</v>
      </c>
      <c r="C34059" s="7" t="n">
        <v>4</v>
      </c>
      <c r="D34059" s="7" t="n">
        <v>0</v>
      </c>
      <c r="E34059" s="7" t="s">
        <v>158</v>
      </c>
    </row>
    <row r="34060" spans="1:9">
      <c r="A34060" t="s">
        <v>4</v>
      </c>
      <c r="B34060" s="4" t="s">
        <v>5</v>
      </c>
      <c r="C34060" s="4" t="s">
        <v>10</v>
      </c>
    </row>
    <row r="34061" spans="1:9">
      <c r="A34061" t="n">
        <v>271102</v>
      </c>
      <c r="B34061" s="35" t="n">
        <v>16</v>
      </c>
      <c r="C34061" s="7" t="n">
        <v>0</v>
      </c>
    </row>
    <row r="34062" spans="1:9">
      <c r="A34062" t="s">
        <v>4</v>
      </c>
      <c r="B34062" s="4" t="s">
        <v>5</v>
      </c>
      <c r="C34062" s="4" t="s">
        <v>10</v>
      </c>
      <c r="D34062" s="4" t="s">
        <v>72</v>
      </c>
      <c r="E34062" s="4" t="s">
        <v>13</v>
      </c>
      <c r="F34062" s="4" t="s">
        <v>13</v>
      </c>
    </row>
    <row r="34063" spans="1:9">
      <c r="A34063" t="n">
        <v>271105</v>
      </c>
      <c r="B34063" s="52" t="n">
        <v>26</v>
      </c>
      <c r="C34063" s="7" t="n">
        <v>0</v>
      </c>
      <c r="D34063" s="7" t="s">
        <v>1912</v>
      </c>
      <c r="E34063" s="7" t="n">
        <v>2</v>
      </c>
      <c r="F34063" s="7" t="n">
        <v>0</v>
      </c>
    </row>
    <row r="34064" spans="1:9">
      <c r="A34064" t="s">
        <v>4</v>
      </c>
      <c r="B34064" s="4" t="s">
        <v>5</v>
      </c>
    </row>
    <row r="34065" spans="1:18">
      <c r="A34065" t="n">
        <v>271151</v>
      </c>
      <c r="B34065" s="53" t="n">
        <v>28</v>
      </c>
    </row>
    <row r="34066" spans="1:18">
      <c r="A34066" t="s">
        <v>4</v>
      </c>
      <c r="B34066" s="4" t="s">
        <v>5</v>
      </c>
      <c r="C34066" s="4" t="s">
        <v>13</v>
      </c>
      <c r="D34066" s="36" t="s">
        <v>81</v>
      </c>
      <c r="E34066" s="4" t="s">
        <v>5</v>
      </c>
      <c r="F34066" s="4" t="s">
        <v>13</v>
      </c>
      <c r="G34066" s="4" t="s">
        <v>10</v>
      </c>
      <c r="H34066" s="36" t="s">
        <v>82</v>
      </c>
      <c r="I34066" s="4" t="s">
        <v>13</v>
      </c>
      <c r="J34066" s="4" t="s">
        <v>20</v>
      </c>
    </row>
    <row r="34067" spans="1:18">
      <c r="A34067" t="n">
        <v>271152</v>
      </c>
      <c r="B34067" s="10" t="n">
        <v>5</v>
      </c>
      <c r="C34067" s="7" t="n">
        <v>28</v>
      </c>
      <c r="D34067" s="36" t="s">
        <v>3</v>
      </c>
      <c r="E34067" s="37" t="n">
        <v>64</v>
      </c>
      <c r="F34067" s="7" t="n">
        <v>5</v>
      </c>
      <c r="G34067" s="7" t="n">
        <v>2</v>
      </c>
      <c r="H34067" s="36" t="s">
        <v>3</v>
      </c>
      <c r="I34067" s="7" t="n">
        <v>1</v>
      </c>
      <c r="J34067" s="11" t="n">
        <f t="normal" ca="1">A34079</f>
        <v>0</v>
      </c>
    </row>
    <row r="34068" spans="1:18">
      <c r="A34068" t="s">
        <v>4</v>
      </c>
      <c r="B34068" s="4" t="s">
        <v>5</v>
      </c>
      <c r="C34068" s="4" t="s">
        <v>13</v>
      </c>
      <c r="D34068" s="4" t="s">
        <v>10</v>
      </c>
      <c r="E34068" s="4" t="s">
        <v>10</v>
      </c>
      <c r="F34068" s="4" t="s">
        <v>13</v>
      </c>
    </row>
    <row r="34069" spans="1:18">
      <c r="A34069" t="n">
        <v>271163</v>
      </c>
      <c r="B34069" s="29" t="n">
        <v>25</v>
      </c>
      <c r="C34069" s="7" t="n">
        <v>1</v>
      </c>
      <c r="D34069" s="7" t="n">
        <v>60</v>
      </c>
      <c r="E34069" s="7" t="n">
        <v>640</v>
      </c>
      <c r="F34069" s="7" t="n">
        <v>2</v>
      </c>
    </row>
    <row r="34070" spans="1:18">
      <c r="A34070" t="s">
        <v>4</v>
      </c>
      <c r="B34070" s="4" t="s">
        <v>5</v>
      </c>
      <c r="C34070" s="4" t="s">
        <v>13</v>
      </c>
      <c r="D34070" s="4" t="s">
        <v>10</v>
      </c>
      <c r="E34070" s="4" t="s">
        <v>6</v>
      </c>
    </row>
    <row r="34071" spans="1:18">
      <c r="A34071" t="n">
        <v>271170</v>
      </c>
      <c r="B34071" s="40" t="n">
        <v>51</v>
      </c>
      <c r="C34071" s="7" t="n">
        <v>4</v>
      </c>
      <c r="D34071" s="7" t="n">
        <v>2</v>
      </c>
      <c r="E34071" s="7" t="s">
        <v>882</v>
      </c>
    </row>
    <row r="34072" spans="1:18">
      <c r="A34072" t="s">
        <v>4</v>
      </c>
      <c r="B34072" s="4" t="s">
        <v>5</v>
      </c>
      <c r="C34072" s="4" t="s">
        <v>10</v>
      </c>
    </row>
    <row r="34073" spans="1:18">
      <c r="A34073" t="n">
        <v>271183</v>
      </c>
      <c r="B34073" s="35" t="n">
        <v>16</v>
      </c>
      <c r="C34073" s="7" t="n">
        <v>0</v>
      </c>
    </row>
    <row r="34074" spans="1:18">
      <c r="A34074" t="s">
        <v>4</v>
      </c>
      <c r="B34074" s="4" t="s">
        <v>5</v>
      </c>
      <c r="C34074" s="4" t="s">
        <v>10</v>
      </c>
      <c r="D34074" s="4" t="s">
        <v>72</v>
      </c>
      <c r="E34074" s="4" t="s">
        <v>13</v>
      </c>
      <c r="F34074" s="4" t="s">
        <v>13</v>
      </c>
      <c r="G34074" s="4" t="s">
        <v>72</v>
      </c>
      <c r="H34074" s="4" t="s">
        <v>13</v>
      </c>
      <c r="I34074" s="4" t="s">
        <v>13</v>
      </c>
    </row>
    <row r="34075" spans="1:18">
      <c r="A34075" t="n">
        <v>271186</v>
      </c>
      <c r="B34075" s="52" t="n">
        <v>26</v>
      </c>
      <c r="C34075" s="7" t="n">
        <v>2</v>
      </c>
      <c r="D34075" s="7" t="s">
        <v>1913</v>
      </c>
      <c r="E34075" s="7" t="n">
        <v>2</v>
      </c>
      <c r="F34075" s="7" t="n">
        <v>3</v>
      </c>
      <c r="G34075" s="7" t="s">
        <v>1914</v>
      </c>
      <c r="H34075" s="7" t="n">
        <v>2</v>
      </c>
      <c r="I34075" s="7" t="n">
        <v>0</v>
      </c>
    </row>
    <row r="34076" spans="1:18">
      <c r="A34076" t="s">
        <v>4</v>
      </c>
      <c r="B34076" s="4" t="s">
        <v>5</v>
      </c>
    </row>
    <row r="34077" spans="1:18">
      <c r="A34077" t="n">
        <v>271342</v>
      </c>
      <c r="B34077" s="53" t="n">
        <v>28</v>
      </c>
    </row>
    <row r="34078" spans="1:18">
      <c r="A34078" t="s">
        <v>4</v>
      </c>
      <c r="B34078" s="4" t="s">
        <v>5</v>
      </c>
      <c r="C34078" s="4" t="s">
        <v>13</v>
      </c>
      <c r="D34078" s="4" t="s">
        <v>10</v>
      </c>
      <c r="E34078" s="4" t="s">
        <v>10</v>
      </c>
      <c r="F34078" s="4" t="s">
        <v>13</v>
      </c>
    </row>
    <row r="34079" spans="1:18">
      <c r="A34079" t="n">
        <v>271343</v>
      </c>
      <c r="B34079" s="29" t="n">
        <v>25</v>
      </c>
      <c r="C34079" s="7" t="n">
        <v>1</v>
      </c>
      <c r="D34079" s="7" t="n">
        <v>60</v>
      </c>
      <c r="E34079" s="7" t="n">
        <v>500</v>
      </c>
      <c r="F34079" s="7" t="n">
        <v>2</v>
      </c>
    </row>
    <row r="34080" spans="1:18">
      <c r="A34080" t="s">
        <v>4</v>
      </c>
      <c r="B34080" s="4" t="s">
        <v>5</v>
      </c>
      <c r="C34080" s="4" t="s">
        <v>13</v>
      </c>
      <c r="D34080" s="4" t="s">
        <v>10</v>
      </c>
      <c r="E34080" s="4" t="s">
        <v>6</v>
      </c>
    </row>
    <row r="34081" spans="1:10">
      <c r="A34081" t="n">
        <v>271350</v>
      </c>
      <c r="B34081" s="40" t="n">
        <v>51</v>
      </c>
      <c r="C34081" s="7" t="n">
        <v>4</v>
      </c>
      <c r="D34081" s="7" t="n">
        <v>4</v>
      </c>
      <c r="E34081" s="7" t="s">
        <v>713</v>
      </c>
    </row>
    <row r="34082" spans="1:10">
      <c r="A34082" t="s">
        <v>4</v>
      </c>
      <c r="B34082" s="4" t="s">
        <v>5</v>
      </c>
      <c r="C34082" s="4" t="s">
        <v>10</v>
      </c>
    </row>
    <row r="34083" spans="1:10">
      <c r="A34083" t="n">
        <v>271364</v>
      </c>
      <c r="B34083" s="35" t="n">
        <v>16</v>
      </c>
      <c r="C34083" s="7" t="n">
        <v>0</v>
      </c>
    </row>
    <row r="34084" spans="1:10">
      <c r="A34084" t="s">
        <v>4</v>
      </c>
      <c r="B34084" s="4" t="s">
        <v>5</v>
      </c>
      <c r="C34084" s="4" t="s">
        <v>10</v>
      </c>
      <c r="D34084" s="4" t="s">
        <v>72</v>
      </c>
      <c r="E34084" s="4" t="s">
        <v>13</v>
      </c>
      <c r="F34084" s="4" t="s">
        <v>13</v>
      </c>
      <c r="G34084" s="4" t="s">
        <v>72</v>
      </c>
      <c r="H34084" s="4" t="s">
        <v>13</v>
      </c>
      <c r="I34084" s="4" t="s">
        <v>13</v>
      </c>
    </row>
    <row r="34085" spans="1:10">
      <c r="A34085" t="n">
        <v>271367</v>
      </c>
      <c r="B34085" s="52" t="n">
        <v>26</v>
      </c>
      <c r="C34085" s="7" t="n">
        <v>4</v>
      </c>
      <c r="D34085" s="7" t="s">
        <v>1915</v>
      </c>
      <c r="E34085" s="7" t="n">
        <v>2</v>
      </c>
      <c r="F34085" s="7" t="n">
        <v>3</v>
      </c>
      <c r="G34085" s="7" t="s">
        <v>1916</v>
      </c>
      <c r="H34085" s="7" t="n">
        <v>2</v>
      </c>
      <c r="I34085" s="7" t="n">
        <v>0</v>
      </c>
    </row>
    <row r="34086" spans="1:10">
      <c r="A34086" t="s">
        <v>4</v>
      </c>
      <c r="B34086" s="4" t="s">
        <v>5</v>
      </c>
    </row>
    <row r="34087" spans="1:10">
      <c r="A34087" t="n">
        <v>271465</v>
      </c>
      <c r="B34087" s="53" t="n">
        <v>28</v>
      </c>
    </row>
    <row r="34088" spans="1:10">
      <c r="A34088" t="s">
        <v>4</v>
      </c>
      <c r="B34088" s="4" t="s">
        <v>5</v>
      </c>
      <c r="C34088" s="4" t="s">
        <v>13</v>
      </c>
      <c r="D34088" s="4" t="s">
        <v>10</v>
      </c>
      <c r="E34088" s="4" t="s">
        <v>10</v>
      </c>
      <c r="F34088" s="4" t="s">
        <v>13</v>
      </c>
    </row>
    <row r="34089" spans="1:10">
      <c r="A34089" t="n">
        <v>271466</v>
      </c>
      <c r="B34089" s="29" t="n">
        <v>25</v>
      </c>
      <c r="C34089" s="7" t="n">
        <v>1</v>
      </c>
      <c r="D34089" s="7" t="n">
        <v>65535</v>
      </c>
      <c r="E34089" s="7" t="n">
        <v>140</v>
      </c>
      <c r="F34089" s="7" t="n">
        <v>5</v>
      </c>
    </row>
    <row r="34090" spans="1:10">
      <c r="A34090" t="s">
        <v>4</v>
      </c>
      <c r="B34090" s="4" t="s">
        <v>5</v>
      </c>
      <c r="C34090" s="4" t="s">
        <v>10</v>
      </c>
      <c r="D34090" s="4" t="s">
        <v>13</v>
      </c>
      <c r="E34090" s="4" t="s">
        <v>22</v>
      </c>
      <c r="F34090" s="4" t="s">
        <v>10</v>
      </c>
    </row>
    <row r="34091" spans="1:10">
      <c r="A34091" t="n">
        <v>271473</v>
      </c>
      <c r="B34091" s="58" t="n">
        <v>59</v>
      </c>
      <c r="C34091" s="7" t="n">
        <v>5714</v>
      </c>
      <c r="D34091" s="7" t="n">
        <v>14</v>
      </c>
      <c r="E34091" s="7" t="n">
        <v>0.100000001490116</v>
      </c>
      <c r="F34091" s="7" t="n">
        <v>4</v>
      </c>
    </row>
    <row r="34092" spans="1:10">
      <c r="A34092" t="s">
        <v>4</v>
      </c>
      <c r="B34092" s="4" t="s">
        <v>5</v>
      </c>
      <c r="C34092" s="4" t="s">
        <v>13</v>
      </c>
      <c r="D34092" s="4" t="s">
        <v>10</v>
      </c>
      <c r="E34092" s="4" t="s">
        <v>6</v>
      </c>
    </row>
    <row r="34093" spans="1:10">
      <c r="A34093" t="n">
        <v>271483</v>
      </c>
      <c r="B34093" s="40" t="n">
        <v>51</v>
      </c>
      <c r="C34093" s="7" t="n">
        <v>4</v>
      </c>
      <c r="D34093" s="7" t="n">
        <v>5714</v>
      </c>
      <c r="E34093" s="7" t="s">
        <v>595</v>
      </c>
    </row>
    <row r="34094" spans="1:10">
      <c r="A34094" t="s">
        <v>4</v>
      </c>
      <c r="B34094" s="4" t="s">
        <v>5</v>
      </c>
      <c r="C34094" s="4" t="s">
        <v>10</v>
      </c>
    </row>
    <row r="34095" spans="1:10">
      <c r="A34095" t="n">
        <v>271497</v>
      </c>
      <c r="B34095" s="35" t="n">
        <v>16</v>
      </c>
      <c r="C34095" s="7" t="n">
        <v>0</v>
      </c>
    </row>
    <row r="34096" spans="1:10">
      <c r="A34096" t="s">
        <v>4</v>
      </c>
      <c r="B34096" s="4" t="s">
        <v>5</v>
      </c>
      <c r="C34096" s="4" t="s">
        <v>10</v>
      </c>
      <c r="D34096" s="4" t="s">
        <v>72</v>
      </c>
      <c r="E34096" s="4" t="s">
        <v>13</v>
      </c>
      <c r="F34096" s="4" t="s">
        <v>13</v>
      </c>
      <c r="G34096" s="4" t="s">
        <v>72</v>
      </c>
      <c r="H34096" s="4" t="s">
        <v>13</v>
      </c>
      <c r="I34096" s="4" t="s">
        <v>13</v>
      </c>
      <c r="J34096" s="4" t="s">
        <v>72</v>
      </c>
      <c r="K34096" s="4" t="s">
        <v>13</v>
      </c>
      <c r="L34096" s="4" t="s">
        <v>13</v>
      </c>
    </row>
    <row r="34097" spans="1:12">
      <c r="A34097" t="n">
        <v>271500</v>
      </c>
      <c r="B34097" s="52" t="n">
        <v>26</v>
      </c>
      <c r="C34097" s="7" t="n">
        <v>5714</v>
      </c>
      <c r="D34097" s="7" t="s">
        <v>1917</v>
      </c>
      <c r="E34097" s="7" t="n">
        <v>2</v>
      </c>
      <c r="F34097" s="7" t="n">
        <v>3</v>
      </c>
      <c r="G34097" s="7" t="s">
        <v>1918</v>
      </c>
      <c r="H34097" s="7" t="n">
        <v>2</v>
      </c>
      <c r="I34097" s="7" t="n">
        <v>3</v>
      </c>
      <c r="J34097" s="7" t="s">
        <v>1919</v>
      </c>
      <c r="K34097" s="7" t="n">
        <v>2</v>
      </c>
      <c r="L34097" s="7" t="n">
        <v>0</v>
      </c>
    </row>
    <row r="34098" spans="1:12">
      <c r="A34098" t="s">
        <v>4</v>
      </c>
      <c r="B34098" s="4" t="s">
        <v>5</v>
      </c>
    </row>
    <row r="34099" spans="1:12">
      <c r="A34099" t="n">
        <v>271709</v>
      </c>
      <c r="B34099" s="53" t="n">
        <v>28</v>
      </c>
    </row>
    <row r="34100" spans="1:12">
      <c r="A34100" t="s">
        <v>4</v>
      </c>
      <c r="B34100" s="4" t="s">
        <v>5</v>
      </c>
      <c r="C34100" s="4" t="s">
        <v>13</v>
      </c>
      <c r="D34100" s="36" t="s">
        <v>81</v>
      </c>
      <c r="E34100" s="4" t="s">
        <v>5</v>
      </c>
      <c r="F34100" s="4" t="s">
        <v>13</v>
      </c>
      <c r="G34100" s="4" t="s">
        <v>10</v>
      </c>
      <c r="H34100" s="36" t="s">
        <v>82</v>
      </c>
      <c r="I34100" s="4" t="s">
        <v>13</v>
      </c>
      <c r="J34100" s="4" t="s">
        <v>20</v>
      </c>
    </row>
    <row r="34101" spans="1:12">
      <c r="A34101" t="n">
        <v>271710</v>
      </c>
      <c r="B34101" s="10" t="n">
        <v>5</v>
      </c>
      <c r="C34101" s="7" t="n">
        <v>28</v>
      </c>
      <c r="D34101" s="36" t="s">
        <v>3</v>
      </c>
      <c r="E34101" s="37" t="n">
        <v>64</v>
      </c>
      <c r="F34101" s="7" t="n">
        <v>5</v>
      </c>
      <c r="G34101" s="7" t="n">
        <v>3</v>
      </c>
      <c r="H34101" s="36" t="s">
        <v>3</v>
      </c>
      <c r="I34101" s="7" t="n">
        <v>1</v>
      </c>
      <c r="J34101" s="11" t="n">
        <f t="normal" ca="1">A34127</f>
        <v>0</v>
      </c>
    </row>
    <row r="34102" spans="1:12">
      <c r="A34102" t="s">
        <v>4</v>
      </c>
      <c r="B34102" s="4" t="s">
        <v>5</v>
      </c>
      <c r="C34102" s="4" t="s">
        <v>10</v>
      </c>
      <c r="D34102" s="4" t="s">
        <v>13</v>
      </c>
      <c r="E34102" s="4" t="s">
        <v>22</v>
      </c>
      <c r="F34102" s="4" t="s">
        <v>10</v>
      </c>
    </row>
    <row r="34103" spans="1:12">
      <c r="A34103" t="n">
        <v>271721</v>
      </c>
      <c r="B34103" s="58" t="n">
        <v>59</v>
      </c>
      <c r="C34103" s="7" t="n">
        <v>3</v>
      </c>
      <c r="D34103" s="7" t="n">
        <v>13</v>
      </c>
      <c r="E34103" s="7" t="n">
        <v>0.100000001490116</v>
      </c>
      <c r="F34103" s="7" t="n">
        <v>4</v>
      </c>
    </row>
    <row r="34104" spans="1:12">
      <c r="A34104" t="s">
        <v>4</v>
      </c>
      <c r="B34104" s="4" t="s">
        <v>5</v>
      </c>
      <c r="C34104" s="4" t="s">
        <v>13</v>
      </c>
      <c r="D34104" s="4" t="s">
        <v>10</v>
      </c>
      <c r="E34104" s="4" t="s">
        <v>10</v>
      </c>
      <c r="F34104" s="4" t="s">
        <v>13</v>
      </c>
    </row>
    <row r="34105" spans="1:12">
      <c r="A34105" t="n">
        <v>271731</v>
      </c>
      <c r="B34105" s="29" t="n">
        <v>25</v>
      </c>
      <c r="C34105" s="7" t="n">
        <v>1</v>
      </c>
      <c r="D34105" s="7" t="n">
        <v>60</v>
      </c>
      <c r="E34105" s="7" t="n">
        <v>420</v>
      </c>
      <c r="F34105" s="7" t="n">
        <v>2</v>
      </c>
    </row>
    <row r="34106" spans="1:12">
      <c r="A34106" t="s">
        <v>4</v>
      </c>
      <c r="B34106" s="4" t="s">
        <v>5</v>
      </c>
      <c r="C34106" s="4" t="s">
        <v>13</v>
      </c>
      <c r="D34106" s="4" t="s">
        <v>10</v>
      </c>
      <c r="E34106" s="4" t="s">
        <v>6</v>
      </c>
    </row>
    <row r="34107" spans="1:12">
      <c r="A34107" t="n">
        <v>271738</v>
      </c>
      <c r="B34107" s="40" t="n">
        <v>51</v>
      </c>
      <c r="C34107" s="7" t="n">
        <v>4</v>
      </c>
      <c r="D34107" s="7" t="n">
        <v>3</v>
      </c>
      <c r="E34107" s="7" t="s">
        <v>815</v>
      </c>
    </row>
    <row r="34108" spans="1:12">
      <c r="A34108" t="s">
        <v>4</v>
      </c>
      <c r="B34108" s="4" t="s">
        <v>5</v>
      </c>
      <c r="C34108" s="4" t="s">
        <v>10</v>
      </c>
    </row>
    <row r="34109" spans="1:12">
      <c r="A34109" t="n">
        <v>271752</v>
      </c>
      <c r="B34109" s="35" t="n">
        <v>16</v>
      </c>
      <c r="C34109" s="7" t="n">
        <v>0</v>
      </c>
    </row>
    <row r="34110" spans="1:12">
      <c r="A34110" t="s">
        <v>4</v>
      </c>
      <c r="B34110" s="4" t="s">
        <v>5</v>
      </c>
      <c r="C34110" s="4" t="s">
        <v>10</v>
      </c>
      <c r="D34110" s="4" t="s">
        <v>72</v>
      </c>
      <c r="E34110" s="4" t="s">
        <v>13</v>
      </c>
      <c r="F34110" s="4" t="s">
        <v>13</v>
      </c>
    </row>
    <row r="34111" spans="1:12">
      <c r="A34111" t="n">
        <v>271755</v>
      </c>
      <c r="B34111" s="52" t="n">
        <v>26</v>
      </c>
      <c r="C34111" s="7" t="n">
        <v>3</v>
      </c>
      <c r="D34111" s="7" t="s">
        <v>1920</v>
      </c>
      <c r="E34111" s="7" t="n">
        <v>2</v>
      </c>
      <c r="F34111" s="7" t="n">
        <v>0</v>
      </c>
    </row>
    <row r="34112" spans="1:12">
      <c r="A34112" t="s">
        <v>4</v>
      </c>
      <c r="B34112" s="4" t="s">
        <v>5</v>
      </c>
    </row>
    <row r="34113" spans="1:12">
      <c r="A34113" t="n">
        <v>271785</v>
      </c>
      <c r="B34113" s="53" t="n">
        <v>28</v>
      </c>
    </row>
    <row r="34114" spans="1:12">
      <c r="A34114" t="s">
        <v>4</v>
      </c>
      <c r="B34114" s="4" t="s">
        <v>5</v>
      </c>
      <c r="C34114" s="4" t="s">
        <v>13</v>
      </c>
      <c r="D34114" s="4" t="s">
        <v>10</v>
      </c>
      <c r="E34114" s="4" t="s">
        <v>10</v>
      </c>
      <c r="F34114" s="4" t="s">
        <v>13</v>
      </c>
    </row>
    <row r="34115" spans="1:12">
      <c r="A34115" t="n">
        <v>271786</v>
      </c>
      <c r="B34115" s="29" t="n">
        <v>25</v>
      </c>
      <c r="C34115" s="7" t="n">
        <v>1</v>
      </c>
      <c r="D34115" s="7" t="n">
        <v>160</v>
      </c>
      <c r="E34115" s="7" t="n">
        <v>570</v>
      </c>
      <c r="F34115" s="7" t="n">
        <v>2</v>
      </c>
    </row>
    <row r="34116" spans="1:12">
      <c r="A34116" t="s">
        <v>4</v>
      </c>
      <c r="B34116" s="4" t="s">
        <v>5</v>
      </c>
      <c r="C34116" s="4" t="s">
        <v>13</v>
      </c>
      <c r="D34116" s="4" t="s">
        <v>10</v>
      </c>
      <c r="E34116" s="4" t="s">
        <v>6</v>
      </c>
    </row>
    <row r="34117" spans="1:12">
      <c r="A34117" t="n">
        <v>271793</v>
      </c>
      <c r="B34117" s="40" t="n">
        <v>51</v>
      </c>
      <c r="C34117" s="7" t="n">
        <v>4</v>
      </c>
      <c r="D34117" s="7" t="n">
        <v>0</v>
      </c>
      <c r="E34117" s="7" t="s">
        <v>271</v>
      </c>
    </row>
    <row r="34118" spans="1:12">
      <c r="A34118" t="s">
        <v>4</v>
      </c>
      <c r="B34118" s="4" t="s">
        <v>5</v>
      </c>
      <c r="C34118" s="4" t="s">
        <v>10</v>
      </c>
    </row>
    <row r="34119" spans="1:12">
      <c r="A34119" t="n">
        <v>271807</v>
      </c>
      <c r="B34119" s="35" t="n">
        <v>16</v>
      </c>
      <c r="C34119" s="7" t="n">
        <v>0</v>
      </c>
    </row>
    <row r="34120" spans="1:12">
      <c r="A34120" t="s">
        <v>4</v>
      </c>
      <c r="B34120" s="4" t="s">
        <v>5</v>
      </c>
      <c r="C34120" s="4" t="s">
        <v>10</v>
      </c>
      <c r="D34120" s="4" t="s">
        <v>72</v>
      </c>
      <c r="E34120" s="4" t="s">
        <v>13</v>
      </c>
      <c r="F34120" s="4" t="s">
        <v>13</v>
      </c>
    </row>
    <row r="34121" spans="1:12">
      <c r="A34121" t="n">
        <v>271810</v>
      </c>
      <c r="B34121" s="52" t="n">
        <v>26</v>
      </c>
      <c r="C34121" s="7" t="n">
        <v>0</v>
      </c>
      <c r="D34121" s="7" t="s">
        <v>1921</v>
      </c>
      <c r="E34121" s="7" t="n">
        <v>2</v>
      </c>
      <c r="F34121" s="7" t="n">
        <v>0</v>
      </c>
    </row>
    <row r="34122" spans="1:12">
      <c r="A34122" t="s">
        <v>4</v>
      </c>
      <c r="B34122" s="4" t="s">
        <v>5</v>
      </c>
    </row>
    <row r="34123" spans="1:12">
      <c r="A34123" t="n">
        <v>271836</v>
      </c>
      <c r="B34123" s="53" t="n">
        <v>28</v>
      </c>
    </row>
    <row r="34124" spans="1:12">
      <c r="A34124" t="s">
        <v>4</v>
      </c>
      <c r="B34124" s="4" t="s">
        <v>5</v>
      </c>
      <c r="C34124" s="4" t="s">
        <v>20</v>
      </c>
    </row>
    <row r="34125" spans="1:12">
      <c r="A34125" t="n">
        <v>271837</v>
      </c>
      <c r="B34125" s="17" t="n">
        <v>3</v>
      </c>
      <c r="C34125" s="11" t="n">
        <f t="normal" ca="1">A34139</f>
        <v>0</v>
      </c>
    </row>
    <row r="34126" spans="1:12">
      <c r="A34126" t="s">
        <v>4</v>
      </c>
      <c r="B34126" s="4" t="s">
        <v>5</v>
      </c>
      <c r="C34126" s="4" t="s">
        <v>10</v>
      </c>
      <c r="D34126" s="4" t="s">
        <v>13</v>
      </c>
      <c r="E34126" s="4" t="s">
        <v>22</v>
      </c>
      <c r="F34126" s="4" t="s">
        <v>10</v>
      </c>
    </row>
    <row r="34127" spans="1:12">
      <c r="A34127" t="n">
        <v>271842</v>
      </c>
      <c r="B34127" s="58" t="n">
        <v>59</v>
      </c>
      <c r="C34127" s="7" t="n">
        <v>0</v>
      </c>
      <c r="D34127" s="7" t="n">
        <v>13</v>
      </c>
      <c r="E34127" s="7" t="n">
        <v>0.100000001490116</v>
      </c>
      <c r="F34127" s="7" t="n">
        <v>4</v>
      </c>
    </row>
    <row r="34128" spans="1:12">
      <c r="A34128" t="s">
        <v>4</v>
      </c>
      <c r="B34128" s="4" t="s">
        <v>5</v>
      </c>
      <c r="C34128" s="4" t="s">
        <v>13</v>
      </c>
      <c r="D34128" s="4" t="s">
        <v>10</v>
      </c>
      <c r="E34128" s="4" t="s">
        <v>10</v>
      </c>
      <c r="F34128" s="4" t="s">
        <v>13</v>
      </c>
    </row>
    <row r="34129" spans="1:6">
      <c r="A34129" t="n">
        <v>271852</v>
      </c>
      <c r="B34129" s="29" t="n">
        <v>25</v>
      </c>
      <c r="C34129" s="7" t="n">
        <v>1</v>
      </c>
      <c r="D34129" s="7" t="n">
        <v>160</v>
      </c>
      <c r="E34129" s="7" t="n">
        <v>570</v>
      </c>
      <c r="F34129" s="7" t="n">
        <v>2</v>
      </c>
    </row>
    <row r="34130" spans="1:6">
      <c r="A34130" t="s">
        <v>4</v>
      </c>
      <c r="B34130" s="4" t="s">
        <v>5</v>
      </c>
      <c r="C34130" s="4" t="s">
        <v>13</v>
      </c>
      <c r="D34130" s="4" t="s">
        <v>10</v>
      </c>
      <c r="E34130" s="4" t="s">
        <v>6</v>
      </c>
    </row>
    <row r="34131" spans="1:6">
      <c r="A34131" t="n">
        <v>271859</v>
      </c>
      <c r="B34131" s="40" t="n">
        <v>51</v>
      </c>
      <c r="C34131" s="7" t="n">
        <v>4</v>
      </c>
      <c r="D34131" s="7" t="n">
        <v>0</v>
      </c>
      <c r="E34131" s="7" t="s">
        <v>815</v>
      </c>
    </row>
    <row r="34132" spans="1:6">
      <c r="A34132" t="s">
        <v>4</v>
      </c>
      <c r="B34132" s="4" t="s">
        <v>5</v>
      </c>
      <c r="C34132" s="4" t="s">
        <v>10</v>
      </c>
    </row>
    <row r="34133" spans="1:6">
      <c r="A34133" t="n">
        <v>271873</v>
      </c>
      <c r="B34133" s="35" t="n">
        <v>16</v>
      </c>
      <c r="C34133" s="7" t="n">
        <v>0</v>
      </c>
    </row>
    <row r="34134" spans="1:6">
      <c r="A34134" t="s">
        <v>4</v>
      </c>
      <c r="B34134" s="4" t="s">
        <v>5</v>
      </c>
      <c r="C34134" s="4" t="s">
        <v>10</v>
      </c>
      <c r="D34134" s="4" t="s">
        <v>72</v>
      </c>
      <c r="E34134" s="4" t="s">
        <v>13</v>
      </c>
      <c r="F34134" s="4" t="s">
        <v>13</v>
      </c>
    </row>
    <row r="34135" spans="1:6">
      <c r="A34135" t="n">
        <v>271876</v>
      </c>
      <c r="B34135" s="52" t="n">
        <v>26</v>
      </c>
      <c r="C34135" s="7" t="n">
        <v>0</v>
      </c>
      <c r="D34135" s="7" t="s">
        <v>1922</v>
      </c>
      <c r="E34135" s="7" t="n">
        <v>2</v>
      </c>
      <c r="F34135" s="7" t="n">
        <v>0</v>
      </c>
    </row>
    <row r="34136" spans="1:6">
      <c r="A34136" t="s">
        <v>4</v>
      </c>
      <c r="B34136" s="4" t="s">
        <v>5</v>
      </c>
    </row>
    <row r="34137" spans="1:6">
      <c r="A34137" t="n">
        <v>271913</v>
      </c>
      <c r="B34137" s="53" t="n">
        <v>28</v>
      </c>
    </row>
    <row r="34138" spans="1:6">
      <c r="A34138" t="s">
        <v>4</v>
      </c>
      <c r="B34138" s="4" t="s">
        <v>5</v>
      </c>
      <c r="C34138" s="4" t="s">
        <v>13</v>
      </c>
      <c r="D34138" s="36" t="s">
        <v>81</v>
      </c>
      <c r="E34138" s="4" t="s">
        <v>5</v>
      </c>
      <c r="F34138" s="4" t="s">
        <v>13</v>
      </c>
      <c r="G34138" s="4" t="s">
        <v>10</v>
      </c>
      <c r="H34138" s="36" t="s">
        <v>82</v>
      </c>
      <c r="I34138" s="4" t="s">
        <v>13</v>
      </c>
      <c r="J34138" s="4" t="s">
        <v>20</v>
      </c>
    </row>
    <row r="34139" spans="1:6">
      <c r="A34139" t="n">
        <v>271914</v>
      </c>
      <c r="B34139" s="10" t="n">
        <v>5</v>
      </c>
      <c r="C34139" s="7" t="n">
        <v>28</v>
      </c>
      <c r="D34139" s="36" t="s">
        <v>3</v>
      </c>
      <c r="E34139" s="37" t="n">
        <v>64</v>
      </c>
      <c r="F34139" s="7" t="n">
        <v>5</v>
      </c>
      <c r="G34139" s="7" t="n">
        <v>5</v>
      </c>
      <c r="H34139" s="36" t="s">
        <v>3</v>
      </c>
      <c r="I34139" s="7" t="n">
        <v>1</v>
      </c>
      <c r="J34139" s="11" t="n">
        <f t="normal" ca="1">A34151</f>
        <v>0</v>
      </c>
    </row>
    <row r="34140" spans="1:6">
      <c r="A34140" t="s">
        <v>4</v>
      </c>
      <c r="B34140" s="4" t="s">
        <v>5</v>
      </c>
      <c r="C34140" s="4" t="s">
        <v>13</v>
      </c>
      <c r="D34140" s="4" t="s">
        <v>10</v>
      </c>
      <c r="E34140" s="4" t="s">
        <v>10</v>
      </c>
      <c r="F34140" s="4" t="s">
        <v>13</v>
      </c>
    </row>
    <row r="34141" spans="1:6">
      <c r="A34141" t="n">
        <v>271925</v>
      </c>
      <c r="B34141" s="29" t="n">
        <v>25</v>
      </c>
      <c r="C34141" s="7" t="n">
        <v>1</v>
      </c>
      <c r="D34141" s="7" t="n">
        <v>60</v>
      </c>
      <c r="E34141" s="7" t="n">
        <v>420</v>
      </c>
      <c r="F34141" s="7" t="n">
        <v>2</v>
      </c>
    </row>
    <row r="34142" spans="1:6">
      <c r="A34142" t="s">
        <v>4</v>
      </c>
      <c r="B34142" s="4" t="s">
        <v>5</v>
      </c>
      <c r="C34142" s="4" t="s">
        <v>13</v>
      </c>
      <c r="D34142" s="4" t="s">
        <v>10</v>
      </c>
      <c r="E34142" s="4" t="s">
        <v>6</v>
      </c>
    </row>
    <row r="34143" spans="1:6">
      <c r="A34143" t="n">
        <v>271932</v>
      </c>
      <c r="B34143" s="40" t="n">
        <v>51</v>
      </c>
      <c r="C34143" s="7" t="n">
        <v>4</v>
      </c>
      <c r="D34143" s="7" t="n">
        <v>5</v>
      </c>
      <c r="E34143" s="7" t="s">
        <v>271</v>
      </c>
    </row>
    <row r="34144" spans="1:6">
      <c r="A34144" t="s">
        <v>4</v>
      </c>
      <c r="B34144" s="4" t="s">
        <v>5</v>
      </c>
      <c r="C34144" s="4" t="s">
        <v>10</v>
      </c>
    </row>
    <row r="34145" spans="1:10">
      <c r="A34145" t="n">
        <v>271946</v>
      </c>
      <c r="B34145" s="35" t="n">
        <v>16</v>
      </c>
      <c r="C34145" s="7" t="n">
        <v>0</v>
      </c>
    </row>
    <row r="34146" spans="1:10">
      <c r="A34146" t="s">
        <v>4</v>
      </c>
      <c r="B34146" s="4" t="s">
        <v>5</v>
      </c>
      <c r="C34146" s="4" t="s">
        <v>10</v>
      </c>
      <c r="D34146" s="4" t="s">
        <v>72</v>
      </c>
      <c r="E34146" s="4" t="s">
        <v>13</v>
      </c>
      <c r="F34146" s="4" t="s">
        <v>13</v>
      </c>
    </row>
    <row r="34147" spans="1:10">
      <c r="A34147" t="n">
        <v>271949</v>
      </c>
      <c r="B34147" s="52" t="n">
        <v>26</v>
      </c>
      <c r="C34147" s="7" t="n">
        <v>5</v>
      </c>
      <c r="D34147" s="7" t="s">
        <v>1923</v>
      </c>
      <c r="E34147" s="7" t="n">
        <v>2</v>
      </c>
      <c r="F34147" s="7" t="n">
        <v>0</v>
      </c>
    </row>
    <row r="34148" spans="1:10">
      <c r="A34148" t="s">
        <v>4</v>
      </c>
      <c r="B34148" s="4" t="s">
        <v>5</v>
      </c>
    </row>
    <row r="34149" spans="1:10">
      <c r="A34149" t="n">
        <v>271994</v>
      </c>
      <c r="B34149" s="53" t="n">
        <v>28</v>
      </c>
    </row>
    <row r="34150" spans="1:10">
      <c r="A34150" t="s">
        <v>4</v>
      </c>
      <c r="B34150" s="4" t="s">
        <v>5</v>
      </c>
      <c r="C34150" s="4" t="s">
        <v>13</v>
      </c>
      <c r="D34150" s="36" t="s">
        <v>81</v>
      </c>
      <c r="E34150" s="4" t="s">
        <v>5</v>
      </c>
      <c r="F34150" s="4" t="s">
        <v>13</v>
      </c>
      <c r="G34150" s="4" t="s">
        <v>10</v>
      </c>
      <c r="H34150" s="36" t="s">
        <v>82</v>
      </c>
      <c r="I34150" s="4" t="s">
        <v>13</v>
      </c>
      <c r="J34150" s="4" t="s">
        <v>20</v>
      </c>
    </row>
    <row r="34151" spans="1:10">
      <c r="A34151" t="n">
        <v>271995</v>
      </c>
      <c r="B34151" s="10" t="n">
        <v>5</v>
      </c>
      <c r="C34151" s="7" t="n">
        <v>28</v>
      </c>
      <c r="D34151" s="36" t="s">
        <v>3</v>
      </c>
      <c r="E34151" s="37" t="n">
        <v>64</v>
      </c>
      <c r="F34151" s="7" t="n">
        <v>5</v>
      </c>
      <c r="G34151" s="7" t="n">
        <v>1</v>
      </c>
      <c r="H34151" s="36" t="s">
        <v>3</v>
      </c>
      <c r="I34151" s="7" t="n">
        <v>1</v>
      </c>
      <c r="J34151" s="11" t="n">
        <f t="normal" ca="1">A34165</f>
        <v>0</v>
      </c>
    </row>
    <row r="34152" spans="1:10">
      <c r="A34152" t="s">
        <v>4</v>
      </c>
      <c r="B34152" s="4" t="s">
        <v>5</v>
      </c>
      <c r="C34152" s="4" t="s">
        <v>13</v>
      </c>
      <c r="D34152" s="4" t="s">
        <v>10</v>
      </c>
      <c r="E34152" s="4" t="s">
        <v>10</v>
      </c>
      <c r="F34152" s="4" t="s">
        <v>13</v>
      </c>
    </row>
    <row r="34153" spans="1:10">
      <c r="A34153" t="n">
        <v>272006</v>
      </c>
      <c r="B34153" s="29" t="n">
        <v>25</v>
      </c>
      <c r="C34153" s="7" t="n">
        <v>1</v>
      </c>
      <c r="D34153" s="7" t="n">
        <v>60</v>
      </c>
      <c r="E34153" s="7" t="n">
        <v>280</v>
      </c>
      <c r="F34153" s="7" t="n">
        <v>2</v>
      </c>
    </row>
    <row r="34154" spans="1:10">
      <c r="A34154" t="s">
        <v>4</v>
      </c>
      <c r="B34154" s="4" t="s">
        <v>5</v>
      </c>
      <c r="C34154" s="4" t="s">
        <v>13</v>
      </c>
      <c r="D34154" s="4" t="s">
        <v>10</v>
      </c>
      <c r="E34154" s="4" t="s">
        <v>6</v>
      </c>
    </row>
    <row r="34155" spans="1:10">
      <c r="A34155" t="n">
        <v>272013</v>
      </c>
      <c r="B34155" s="40" t="n">
        <v>51</v>
      </c>
      <c r="C34155" s="7" t="n">
        <v>4</v>
      </c>
      <c r="D34155" s="7" t="n">
        <v>1</v>
      </c>
      <c r="E34155" s="7" t="s">
        <v>1924</v>
      </c>
    </row>
    <row r="34156" spans="1:10">
      <c r="A34156" t="s">
        <v>4</v>
      </c>
      <c r="B34156" s="4" t="s">
        <v>5</v>
      </c>
      <c r="C34156" s="4" t="s">
        <v>10</v>
      </c>
    </row>
    <row r="34157" spans="1:10">
      <c r="A34157" t="n">
        <v>272026</v>
      </c>
      <c r="B34157" s="35" t="n">
        <v>16</v>
      </c>
      <c r="C34157" s="7" t="n">
        <v>0</v>
      </c>
    </row>
    <row r="34158" spans="1:10">
      <c r="A34158" t="s">
        <v>4</v>
      </c>
      <c r="B34158" s="4" t="s">
        <v>5</v>
      </c>
      <c r="C34158" s="4" t="s">
        <v>10</v>
      </c>
      <c r="D34158" s="4" t="s">
        <v>72</v>
      </c>
      <c r="E34158" s="4" t="s">
        <v>13</v>
      </c>
      <c r="F34158" s="4" t="s">
        <v>13</v>
      </c>
      <c r="G34158" s="4" t="s">
        <v>72</v>
      </c>
      <c r="H34158" s="4" t="s">
        <v>13</v>
      </c>
      <c r="I34158" s="4" t="s">
        <v>13</v>
      </c>
    </row>
    <row r="34159" spans="1:10">
      <c r="A34159" t="n">
        <v>272029</v>
      </c>
      <c r="B34159" s="52" t="n">
        <v>26</v>
      </c>
      <c r="C34159" s="7" t="n">
        <v>1</v>
      </c>
      <c r="D34159" s="7" t="s">
        <v>1925</v>
      </c>
      <c r="E34159" s="7" t="n">
        <v>2</v>
      </c>
      <c r="F34159" s="7" t="n">
        <v>3</v>
      </c>
      <c r="G34159" s="7" t="s">
        <v>1926</v>
      </c>
      <c r="H34159" s="7" t="n">
        <v>2</v>
      </c>
      <c r="I34159" s="7" t="n">
        <v>0</v>
      </c>
    </row>
    <row r="34160" spans="1:10">
      <c r="A34160" t="s">
        <v>4</v>
      </c>
      <c r="B34160" s="4" t="s">
        <v>5</v>
      </c>
    </row>
    <row r="34161" spans="1:10">
      <c r="A34161" t="n">
        <v>272143</v>
      </c>
      <c r="B34161" s="53" t="n">
        <v>28</v>
      </c>
    </row>
    <row r="34162" spans="1:10">
      <c r="A34162" t="s">
        <v>4</v>
      </c>
      <c r="B34162" s="4" t="s">
        <v>5</v>
      </c>
      <c r="C34162" s="4" t="s">
        <v>20</v>
      </c>
    </row>
    <row r="34163" spans="1:10">
      <c r="A34163" t="n">
        <v>272144</v>
      </c>
      <c r="B34163" s="17" t="n">
        <v>3</v>
      </c>
      <c r="C34163" s="11" t="n">
        <f t="normal" ca="1">A34175</f>
        <v>0</v>
      </c>
    </row>
    <row r="34164" spans="1:10">
      <c r="A34164" t="s">
        <v>4</v>
      </c>
      <c r="B34164" s="4" t="s">
        <v>5</v>
      </c>
      <c r="C34164" s="4" t="s">
        <v>13</v>
      </c>
      <c r="D34164" s="4" t="s">
        <v>10</v>
      </c>
      <c r="E34164" s="4" t="s">
        <v>10</v>
      </c>
      <c r="F34164" s="4" t="s">
        <v>13</v>
      </c>
    </row>
    <row r="34165" spans="1:10">
      <c r="A34165" t="n">
        <v>272149</v>
      </c>
      <c r="B34165" s="29" t="n">
        <v>25</v>
      </c>
      <c r="C34165" s="7" t="n">
        <v>1</v>
      </c>
      <c r="D34165" s="7" t="n">
        <v>60</v>
      </c>
      <c r="E34165" s="7" t="n">
        <v>500</v>
      </c>
      <c r="F34165" s="7" t="n">
        <v>2</v>
      </c>
    </row>
    <row r="34166" spans="1:10">
      <c r="A34166" t="s">
        <v>4</v>
      </c>
      <c r="B34166" s="4" t="s">
        <v>5</v>
      </c>
      <c r="C34166" s="4" t="s">
        <v>13</v>
      </c>
      <c r="D34166" s="4" t="s">
        <v>10</v>
      </c>
      <c r="E34166" s="4" t="s">
        <v>6</v>
      </c>
    </row>
    <row r="34167" spans="1:10">
      <c r="A34167" t="n">
        <v>272156</v>
      </c>
      <c r="B34167" s="40" t="n">
        <v>51</v>
      </c>
      <c r="C34167" s="7" t="n">
        <v>4</v>
      </c>
      <c r="D34167" s="7" t="n">
        <v>4</v>
      </c>
      <c r="E34167" s="7" t="s">
        <v>1702</v>
      </c>
    </row>
    <row r="34168" spans="1:10">
      <c r="A34168" t="s">
        <v>4</v>
      </c>
      <c r="B34168" s="4" t="s">
        <v>5</v>
      </c>
      <c r="C34168" s="4" t="s">
        <v>10</v>
      </c>
    </row>
    <row r="34169" spans="1:10">
      <c r="A34169" t="n">
        <v>272170</v>
      </c>
      <c r="B34169" s="35" t="n">
        <v>16</v>
      </c>
      <c r="C34169" s="7" t="n">
        <v>0</v>
      </c>
    </row>
    <row r="34170" spans="1:10">
      <c r="A34170" t="s">
        <v>4</v>
      </c>
      <c r="B34170" s="4" t="s">
        <v>5</v>
      </c>
      <c r="C34170" s="4" t="s">
        <v>10</v>
      </c>
      <c r="D34170" s="4" t="s">
        <v>72</v>
      </c>
      <c r="E34170" s="4" t="s">
        <v>13</v>
      </c>
      <c r="F34170" s="4" t="s">
        <v>13</v>
      </c>
      <c r="G34170" s="4" t="s">
        <v>72</v>
      </c>
      <c r="H34170" s="4" t="s">
        <v>13</v>
      </c>
      <c r="I34170" s="4" t="s">
        <v>13</v>
      </c>
    </row>
    <row r="34171" spans="1:10">
      <c r="A34171" t="n">
        <v>272173</v>
      </c>
      <c r="B34171" s="52" t="n">
        <v>26</v>
      </c>
      <c r="C34171" s="7" t="n">
        <v>4</v>
      </c>
      <c r="D34171" s="7" t="s">
        <v>1927</v>
      </c>
      <c r="E34171" s="7" t="n">
        <v>2</v>
      </c>
      <c r="F34171" s="7" t="n">
        <v>3</v>
      </c>
      <c r="G34171" s="7" t="s">
        <v>1928</v>
      </c>
      <c r="H34171" s="7" t="n">
        <v>2</v>
      </c>
      <c r="I34171" s="7" t="n">
        <v>0</v>
      </c>
    </row>
    <row r="34172" spans="1:10">
      <c r="A34172" t="s">
        <v>4</v>
      </c>
      <c r="B34172" s="4" t="s">
        <v>5</v>
      </c>
    </row>
    <row r="34173" spans="1:10">
      <c r="A34173" t="n">
        <v>272297</v>
      </c>
      <c r="B34173" s="53" t="n">
        <v>28</v>
      </c>
    </row>
    <row r="34174" spans="1:10">
      <c r="A34174" t="s">
        <v>4</v>
      </c>
      <c r="B34174" s="4" t="s">
        <v>5</v>
      </c>
      <c r="C34174" s="4" t="s">
        <v>13</v>
      </c>
      <c r="D34174" s="36" t="s">
        <v>81</v>
      </c>
      <c r="E34174" s="4" t="s">
        <v>5</v>
      </c>
      <c r="F34174" s="4" t="s">
        <v>13</v>
      </c>
      <c r="G34174" s="4" t="s">
        <v>10</v>
      </c>
      <c r="H34174" s="36" t="s">
        <v>82</v>
      </c>
      <c r="I34174" s="4" t="s">
        <v>13</v>
      </c>
      <c r="J34174" s="4" t="s">
        <v>20</v>
      </c>
    </row>
    <row r="34175" spans="1:10">
      <c r="A34175" t="n">
        <v>272298</v>
      </c>
      <c r="B34175" s="10" t="n">
        <v>5</v>
      </c>
      <c r="C34175" s="7" t="n">
        <v>28</v>
      </c>
      <c r="D34175" s="36" t="s">
        <v>3</v>
      </c>
      <c r="E34175" s="37" t="n">
        <v>64</v>
      </c>
      <c r="F34175" s="7" t="n">
        <v>5</v>
      </c>
      <c r="G34175" s="7" t="n">
        <v>6</v>
      </c>
      <c r="H34175" s="36" t="s">
        <v>3</v>
      </c>
      <c r="I34175" s="7" t="n">
        <v>1</v>
      </c>
      <c r="J34175" s="11" t="n">
        <f t="normal" ca="1">A34187</f>
        <v>0</v>
      </c>
    </row>
    <row r="34176" spans="1:10">
      <c r="A34176" t="s">
        <v>4</v>
      </c>
      <c r="B34176" s="4" t="s">
        <v>5</v>
      </c>
      <c r="C34176" s="4" t="s">
        <v>13</v>
      </c>
      <c r="D34176" s="4" t="s">
        <v>10</v>
      </c>
      <c r="E34176" s="4" t="s">
        <v>10</v>
      </c>
      <c r="F34176" s="4" t="s">
        <v>13</v>
      </c>
    </row>
    <row r="34177" spans="1:10">
      <c r="A34177" t="n">
        <v>272309</v>
      </c>
      <c r="B34177" s="29" t="n">
        <v>25</v>
      </c>
      <c r="C34177" s="7" t="n">
        <v>1</v>
      </c>
      <c r="D34177" s="7" t="n">
        <v>60</v>
      </c>
      <c r="E34177" s="7" t="n">
        <v>640</v>
      </c>
      <c r="F34177" s="7" t="n">
        <v>2</v>
      </c>
    </row>
    <row r="34178" spans="1:10">
      <c r="A34178" t="s">
        <v>4</v>
      </c>
      <c r="B34178" s="4" t="s">
        <v>5</v>
      </c>
      <c r="C34178" s="4" t="s">
        <v>13</v>
      </c>
      <c r="D34178" s="4" t="s">
        <v>10</v>
      </c>
      <c r="E34178" s="4" t="s">
        <v>6</v>
      </c>
    </row>
    <row r="34179" spans="1:10">
      <c r="A34179" t="n">
        <v>272316</v>
      </c>
      <c r="B34179" s="40" t="n">
        <v>51</v>
      </c>
      <c r="C34179" s="7" t="n">
        <v>4</v>
      </c>
      <c r="D34179" s="7" t="n">
        <v>6</v>
      </c>
      <c r="E34179" s="7" t="s">
        <v>710</v>
      </c>
    </row>
    <row r="34180" spans="1:10">
      <c r="A34180" t="s">
        <v>4</v>
      </c>
      <c r="B34180" s="4" t="s">
        <v>5</v>
      </c>
      <c r="C34180" s="4" t="s">
        <v>10</v>
      </c>
    </row>
    <row r="34181" spans="1:10">
      <c r="A34181" t="n">
        <v>272330</v>
      </c>
      <c r="B34181" s="35" t="n">
        <v>16</v>
      </c>
      <c r="C34181" s="7" t="n">
        <v>0</v>
      </c>
    </row>
    <row r="34182" spans="1:10">
      <c r="A34182" t="s">
        <v>4</v>
      </c>
      <c r="B34182" s="4" t="s">
        <v>5</v>
      </c>
      <c r="C34182" s="4" t="s">
        <v>10</v>
      </c>
      <c r="D34182" s="4" t="s">
        <v>72</v>
      </c>
      <c r="E34182" s="4" t="s">
        <v>13</v>
      </c>
      <c r="F34182" s="4" t="s">
        <v>13</v>
      </c>
    </row>
    <row r="34183" spans="1:10">
      <c r="A34183" t="n">
        <v>272333</v>
      </c>
      <c r="B34183" s="52" t="n">
        <v>26</v>
      </c>
      <c r="C34183" s="7" t="n">
        <v>6</v>
      </c>
      <c r="D34183" s="7" t="s">
        <v>1929</v>
      </c>
      <c r="E34183" s="7" t="n">
        <v>2</v>
      </c>
      <c r="F34183" s="7" t="n">
        <v>0</v>
      </c>
    </row>
    <row r="34184" spans="1:10">
      <c r="A34184" t="s">
        <v>4</v>
      </c>
      <c r="B34184" s="4" t="s">
        <v>5</v>
      </c>
    </row>
    <row r="34185" spans="1:10">
      <c r="A34185" t="n">
        <v>272422</v>
      </c>
      <c r="B34185" s="53" t="n">
        <v>28</v>
      </c>
    </row>
    <row r="34186" spans="1:10">
      <c r="A34186" t="s">
        <v>4</v>
      </c>
      <c r="B34186" s="4" t="s">
        <v>5</v>
      </c>
      <c r="C34186" s="4" t="s">
        <v>13</v>
      </c>
      <c r="D34186" s="4" t="s">
        <v>10</v>
      </c>
      <c r="E34186" s="4" t="s">
        <v>10</v>
      </c>
      <c r="F34186" s="4" t="s">
        <v>13</v>
      </c>
    </row>
    <row r="34187" spans="1:10">
      <c r="A34187" t="n">
        <v>272423</v>
      </c>
      <c r="B34187" s="29" t="n">
        <v>25</v>
      </c>
      <c r="C34187" s="7" t="n">
        <v>1</v>
      </c>
      <c r="D34187" s="7" t="n">
        <v>65535</v>
      </c>
      <c r="E34187" s="7" t="n">
        <v>140</v>
      </c>
      <c r="F34187" s="7" t="n">
        <v>5</v>
      </c>
    </row>
    <row r="34188" spans="1:10">
      <c r="A34188" t="s">
        <v>4</v>
      </c>
      <c r="B34188" s="4" t="s">
        <v>5</v>
      </c>
      <c r="C34188" s="4" t="s">
        <v>13</v>
      </c>
      <c r="D34188" s="4" t="s">
        <v>10</v>
      </c>
      <c r="E34188" s="4" t="s">
        <v>6</v>
      </c>
    </row>
    <row r="34189" spans="1:10">
      <c r="A34189" t="n">
        <v>272430</v>
      </c>
      <c r="B34189" s="40" t="n">
        <v>51</v>
      </c>
      <c r="C34189" s="7" t="n">
        <v>4</v>
      </c>
      <c r="D34189" s="7" t="n">
        <v>5714</v>
      </c>
      <c r="E34189" s="7" t="s">
        <v>1080</v>
      </c>
    </row>
    <row r="34190" spans="1:10">
      <c r="A34190" t="s">
        <v>4</v>
      </c>
      <c r="B34190" s="4" t="s">
        <v>5</v>
      </c>
      <c r="C34190" s="4" t="s">
        <v>10</v>
      </c>
    </row>
    <row r="34191" spans="1:10">
      <c r="A34191" t="n">
        <v>272443</v>
      </c>
      <c r="B34191" s="35" t="n">
        <v>16</v>
      </c>
      <c r="C34191" s="7" t="n">
        <v>0</v>
      </c>
    </row>
    <row r="34192" spans="1:10">
      <c r="A34192" t="s">
        <v>4</v>
      </c>
      <c r="B34192" s="4" t="s">
        <v>5</v>
      </c>
      <c r="C34192" s="4" t="s">
        <v>10</v>
      </c>
      <c r="D34192" s="4" t="s">
        <v>72</v>
      </c>
      <c r="E34192" s="4" t="s">
        <v>13</v>
      </c>
      <c r="F34192" s="4" t="s">
        <v>13</v>
      </c>
      <c r="G34192" s="4" t="s">
        <v>72</v>
      </c>
      <c r="H34192" s="4" t="s">
        <v>13</v>
      </c>
      <c r="I34192" s="4" t="s">
        <v>13</v>
      </c>
    </row>
    <row r="34193" spans="1:9">
      <c r="A34193" t="n">
        <v>272446</v>
      </c>
      <c r="B34193" s="52" t="n">
        <v>26</v>
      </c>
      <c r="C34193" s="7" t="n">
        <v>5714</v>
      </c>
      <c r="D34193" s="7" t="s">
        <v>1930</v>
      </c>
      <c r="E34193" s="7" t="n">
        <v>2</v>
      </c>
      <c r="F34193" s="7" t="n">
        <v>3</v>
      </c>
      <c r="G34193" s="7" t="s">
        <v>1931</v>
      </c>
      <c r="H34193" s="7" t="n">
        <v>2</v>
      </c>
      <c r="I34193" s="7" t="n">
        <v>0</v>
      </c>
    </row>
    <row r="34194" spans="1:9">
      <c r="A34194" t="s">
        <v>4</v>
      </c>
      <c r="B34194" s="4" t="s">
        <v>5</v>
      </c>
    </row>
    <row r="34195" spans="1:9">
      <c r="A34195" t="n">
        <v>272559</v>
      </c>
      <c r="B34195" s="53" t="n">
        <v>28</v>
      </c>
    </row>
    <row r="34196" spans="1:9">
      <c r="A34196" t="s">
        <v>4</v>
      </c>
      <c r="B34196" s="4" t="s">
        <v>5</v>
      </c>
      <c r="C34196" s="4" t="s">
        <v>10</v>
      </c>
      <c r="D34196" s="4" t="s">
        <v>13</v>
      </c>
      <c r="E34196" s="4" t="s">
        <v>22</v>
      </c>
      <c r="F34196" s="4" t="s">
        <v>10</v>
      </c>
    </row>
    <row r="34197" spans="1:9">
      <c r="A34197" t="n">
        <v>272560</v>
      </c>
      <c r="B34197" s="58" t="n">
        <v>59</v>
      </c>
      <c r="C34197" s="7" t="n">
        <v>0</v>
      </c>
      <c r="D34197" s="7" t="n">
        <v>6</v>
      </c>
      <c r="E34197" s="7" t="n">
        <v>0</v>
      </c>
      <c r="F34197" s="7" t="n">
        <v>4</v>
      </c>
    </row>
    <row r="34198" spans="1:9">
      <c r="A34198" t="s">
        <v>4</v>
      </c>
      <c r="B34198" s="4" t="s">
        <v>5</v>
      </c>
      <c r="C34198" s="4" t="s">
        <v>13</v>
      </c>
      <c r="D34198" s="4" t="s">
        <v>10</v>
      </c>
      <c r="E34198" s="4" t="s">
        <v>10</v>
      </c>
      <c r="F34198" s="4" t="s">
        <v>13</v>
      </c>
    </row>
    <row r="34199" spans="1:9">
      <c r="A34199" t="n">
        <v>272570</v>
      </c>
      <c r="B34199" s="29" t="n">
        <v>25</v>
      </c>
      <c r="C34199" s="7" t="n">
        <v>1</v>
      </c>
      <c r="D34199" s="7" t="n">
        <v>160</v>
      </c>
      <c r="E34199" s="7" t="n">
        <v>570</v>
      </c>
      <c r="F34199" s="7" t="n">
        <v>2</v>
      </c>
    </row>
    <row r="34200" spans="1:9">
      <c r="A34200" t="s">
        <v>4</v>
      </c>
      <c r="B34200" s="4" t="s">
        <v>5</v>
      </c>
      <c r="C34200" s="4" t="s">
        <v>13</v>
      </c>
      <c r="D34200" s="4" t="s">
        <v>10</v>
      </c>
      <c r="E34200" s="4" t="s">
        <v>6</v>
      </c>
    </row>
    <row r="34201" spans="1:9">
      <c r="A34201" t="n">
        <v>272577</v>
      </c>
      <c r="B34201" s="40" t="n">
        <v>51</v>
      </c>
      <c r="C34201" s="7" t="n">
        <v>4</v>
      </c>
      <c r="D34201" s="7" t="n">
        <v>0</v>
      </c>
      <c r="E34201" s="7" t="s">
        <v>713</v>
      </c>
    </row>
    <row r="34202" spans="1:9">
      <c r="A34202" t="s">
        <v>4</v>
      </c>
      <c r="B34202" s="4" t="s">
        <v>5</v>
      </c>
      <c r="C34202" s="4" t="s">
        <v>10</v>
      </c>
    </row>
    <row r="34203" spans="1:9">
      <c r="A34203" t="n">
        <v>272591</v>
      </c>
      <c r="B34203" s="35" t="n">
        <v>16</v>
      </c>
      <c r="C34203" s="7" t="n">
        <v>0</v>
      </c>
    </row>
    <row r="34204" spans="1:9">
      <c r="A34204" t="s">
        <v>4</v>
      </c>
      <c r="B34204" s="4" t="s">
        <v>5</v>
      </c>
      <c r="C34204" s="4" t="s">
        <v>10</v>
      </c>
      <c r="D34204" s="4" t="s">
        <v>72</v>
      </c>
      <c r="E34204" s="4" t="s">
        <v>13</v>
      </c>
      <c r="F34204" s="4" t="s">
        <v>13</v>
      </c>
    </row>
    <row r="34205" spans="1:9">
      <c r="A34205" t="n">
        <v>272594</v>
      </c>
      <c r="B34205" s="52" t="n">
        <v>26</v>
      </c>
      <c r="C34205" s="7" t="n">
        <v>0</v>
      </c>
      <c r="D34205" s="7" t="s">
        <v>1932</v>
      </c>
      <c r="E34205" s="7" t="n">
        <v>2</v>
      </c>
      <c r="F34205" s="7" t="n">
        <v>0</v>
      </c>
    </row>
    <row r="34206" spans="1:9">
      <c r="A34206" t="s">
        <v>4</v>
      </c>
      <c r="B34206" s="4" t="s">
        <v>5</v>
      </c>
    </row>
    <row r="34207" spans="1:9">
      <c r="A34207" t="n">
        <v>272670</v>
      </c>
      <c r="B34207" s="53" t="n">
        <v>28</v>
      </c>
    </row>
    <row r="34208" spans="1:9">
      <c r="A34208" t="s">
        <v>4</v>
      </c>
      <c r="B34208" s="4" t="s">
        <v>5</v>
      </c>
      <c r="C34208" s="4" t="s">
        <v>10</v>
      </c>
      <c r="D34208" s="4" t="s">
        <v>13</v>
      </c>
    </row>
    <row r="34209" spans="1:9">
      <c r="A34209" t="n">
        <v>272671</v>
      </c>
      <c r="B34209" s="54" t="n">
        <v>89</v>
      </c>
      <c r="C34209" s="7" t="n">
        <v>65533</v>
      </c>
      <c r="D34209" s="7" t="n">
        <v>1</v>
      </c>
    </row>
    <row r="34210" spans="1:9">
      <c r="A34210" t="s">
        <v>4</v>
      </c>
      <c r="B34210" s="4" t="s">
        <v>5</v>
      </c>
      <c r="C34210" s="4" t="s">
        <v>13</v>
      </c>
      <c r="D34210" s="4" t="s">
        <v>10</v>
      </c>
      <c r="E34210" s="4" t="s">
        <v>10</v>
      </c>
      <c r="F34210" s="4" t="s">
        <v>13</v>
      </c>
    </row>
    <row r="34211" spans="1:9">
      <c r="A34211" t="n">
        <v>272675</v>
      </c>
      <c r="B34211" s="29" t="n">
        <v>25</v>
      </c>
      <c r="C34211" s="7" t="n">
        <v>1</v>
      </c>
      <c r="D34211" s="7" t="n">
        <v>65535</v>
      </c>
      <c r="E34211" s="7" t="n">
        <v>65535</v>
      </c>
      <c r="F34211" s="7" t="n">
        <v>0</v>
      </c>
    </row>
    <row r="34212" spans="1:9">
      <c r="A34212" t="s">
        <v>4</v>
      </c>
      <c r="B34212" s="4" t="s">
        <v>5</v>
      </c>
      <c r="C34212" s="4" t="s">
        <v>13</v>
      </c>
      <c r="D34212" s="4" t="s">
        <v>22</v>
      </c>
      <c r="E34212" s="4" t="s">
        <v>10</v>
      </c>
      <c r="F34212" s="4" t="s">
        <v>13</v>
      </c>
    </row>
    <row r="34213" spans="1:9">
      <c r="A34213" t="n">
        <v>272682</v>
      </c>
      <c r="B34213" s="16" t="n">
        <v>49</v>
      </c>
      <c r="C34213" s="7" t="n">
        <v>3</v>
      </c>
      <c r="D34213" s="7" t="n">
        <v>1</v>
      </c>
      <c r="E34213" s="7" t="n">
        <v>1000</v>
      </c>
      <c r="F34213" s="7" t="n">
        <v>0</v>
      </c>
    </row>
    <row r="34214" spans="1:9">
      <c r="A34214" t="s">
        <v>4</v>
      </c>
      <c r="B34214" s="4" t="s">
        <v>5</v>
      </c>
      <c r="C34214" s="4" t="s">
        <v>13</v>
      </c>
      <c r="D34214" s="4" t="s">
        <v>10</v>
      </c>
      <c r="E34214" s="4" t="s">
        <v>22</v>
      </c>
    </row>
    <row r="34215" spans="1:9">
      <c r="A34215" t="n">
        <v>272691</v>
      </c>
      <c r="B34215" s="28" t="n">
        <v>58</v>
      </c>
      <c r="C34215" s="7" t="n">
        <v>0</v>
      </c>
      <c r="D34215" s="7" t="n">
        <v>2000</v>
      </c>
      <c r="E34215" s="7" t="n">
        <v>1</v>
      </c>
    </row>
    <row r="34216" spans="1:9">
      <c r="A34216" t="s">
        <v>4</v>
      </c>
      <c r="B34216" s="4" t="s">
        <v>5</v>
      </c>
      <c r="C34216" s="4" t="s">
        <v>13</v>
      </c>
      <c r="D34216" s="4" t="s">
        <v>10</v>
      </c>
    </row>
    <row r="34217" spans="1:9">
      <c r="A34217" t="n">
        <v>272699</v>
      </c>
      <c r="B34217" s="28" t="n">
        <v>58</v>
      </c>
      <c r="C34217" s="7" t="n">
        <v>255</v>
      </c>
      <c r="D34217" s="7" t="n">
        <v>0</v>
      </c>
    </row>
    <row r="34218" spans="1:9">
      <c r="A34218" t="s">
        <v>4</v>
      </c>
      <c r="B34218" s="4" t="s">
        <v>5</v>
      </c>
      <c r="C34218" s="4" t="s">
        <v>13</v>
      </c>
      <c r="D34218" s="4" t="s">
        <v>10</v>
      </c>
      <c r="E34218" s="4" t="s">
        <v>10</v>
      </c>
      <c r="F34218" s="4" t="s">
        <v>10</v>
      </c>
      <c r="G34218" s="4" t="s">
        <v>10</v>
      </c>
      <c r="H34218" s="4" t="s">
        <v>13</v>
      </c>
    </row>
    <row r="34219" spans="1:9">
      <c r="A34219" t="n">
        <v>272703</v>
      </c>
      <c r="B34219" s="29" t="n">
        <v>25</v>
      </c>
      <c r="C34219" s="7" t="n">
        <v>5</v>
      </c>
      <c r="D34219" s="7" t="n">
        <v>65535</v>
      </c>
      <c r="E34219" s="7" t="n">
        <v>500</v>
      </c>
      <c r="F34219" s="7" t="n">
        <v>800</v>
      </c>
      <c r="G34219" s="7" t="n">
        <v>140</v>
      </c>
      <c r="H34219" s="7" t="n">
        <v>0</v>
      </c>
    </row>
    <row r="34220" spans="1:9">
      <c r="A34220" t="s">
        <v>4</v>
      </c>
      <c r="B34220" s="4" t="s">
        <v>5</v>
      </c>
      <c r="C34220" s="4" t="s">
        <v>10</v>
      </c>
      <c r="D34220" s="4" t="s">
        <v>13</v>
      </c>
      <c r="E34220" s="4" t="s">
        <v>72</v>
      </c>
      <c r="F34220" s="4" t="s">
        <v>13</v>
      </c>
      <c r="G34220" s="4" t="s">
        <v>13</v>
      </c>
    </row>
    <row r="34221" spans="1:9">
      <c r="A34221" t="n">
        <v>272714</v>
      </c>
      <c r="B34221" s="30" t="n">
        <v>24</v>
      </c>
      <c r="C34221" s="7" t="n">
        <v>65533</v>
      </c>
      <c r="D34221" s="7" t="n">
        <v>11</v>
      </c>
      <c r="E34221" s="7" t="s">
        <v>1933</v>
      </c>
      <c r="F34221" s="7" t="n">
        <v>2</v>
      </c>
      <c r="G34221" s="7" t="n">
        <v>0</v>
      </c>
    </row>
    <row r="34222" spans="1:9">
      <c r="A34222" t="s">
        <v>4</v>
      </c>
      <c r="B34222" s="4" t="s">
        <v>5</v>
      </c>
    </row>
    <row r="34223" spans="1:9">
      <c r="A34223" t="n">
        <v>272803</v>
      </c>
      <c r="B34223" s="53" t="n">
        <v>28</v>
      </c>
    </row>
    <row r="34224" spans="1:9">
      <c r="A34224" t="s">
        <v>4</v>
      </c>
      <c r="B34224" s="4" t="s">
        <v>5</v>
      </c>
      <c r="C34224" s="4" t="s">
        <v>13</v>
      </c>
    </row>
    <row r="34225" spans="1:8">
      <c r="A34225" t="n">
        <v>272804</v>
      </c>
      <c r="B34225" s="33" t="n">
        <v>27</v>
      </c>
      <c r="C34225" s="7" t="n">
        <v>0</v>
      </c>
    </row>
    <row r="34226" spans="1:8">
      <c r="A34226" t="s">
        <v>4</v>
      </c>
      <c r="B34226" s="4" t="s">
        <v>5</v>
      </c>
      <c r="C34226" s="4" t="s">
        <v>13</v>
      </c>
    </row>
    <row r="34227" spans="1:8">
      <c r="A34227" t="n">
        <v>272806</v>
      </c>
      <c r="B34227" s="33" t="n">
        <v>27</v>
      </c>
      <c r="C34227" s="7" t="n">
        <v>1</v>
      </c>
    </row>
    <row r="34228" spans="1:8">
      <c r="A34228" t="s">
        <v>4</v>
      </c>
      <c r="B34228" s="4" t="s">
        <v>5</v>
      </c>
      <c r="C34228" s="4" t="s">
        <v>13</v>
      </c>
      <c r="D34228" s="4" t="s">
        <v>10</v>
      </c>
      <c r="E34228" s="4" t="s">
        <v>10</v>
      </c>
      <c r="F34228" s="4" t="s">
        <v>10</v>
      </c>
      <c r="G34228" s="4" t="s">
        <v>10</v>
      </c>
      <c r="H34228" s="4" t="s">
        <v>13</v>
      </c>
    </row>
    <row r="34229" spans="1:8">
      <c r="A34229" t="n">
        <v>272808</v>
      </c>
      <c r="B34229" s="29" t="n">
        <v>25</v>
      </c>
      <c r="C34229" s="7" t="n">
        <v>5</v>
      </c>
      <c r="D34229" s="7" t="n">
        <v>65535</v>
      </c>
      <c r="E34229" s="7" t="n">
        <v>65535</v>
      </c>
      <c r="F34229" s="7" t="n">
        <v>65535</v>
      </c>
      <c r="G34229" s="7" t="n">
        <v>65535</v>
      </c>
      <c r="H34229" s="7" t="n">
        <v>0</v>
      </c>
    </row>
    <row r="34230" spans="1:8">
      <c r="A34230" t="s">
        <v>4</v>
      </c>
      <c r="B34230" s="4" t="s">
        <v>5</v>
      </c>
      <c r="C34230" s="4" t="s">
        <v>13</v>
      </c>
      <c r="D34230" s="4" t="s">
        <v>10</v>
      </c>
    </row>
    <row r="34231" spans="1:8">
      <c r="A34231" t="n">
        <v>272819</v>
      </c>
      <c r="B34231" s="28" t="n">
        <v>58</v>
      </c>
      <c r="C34231" s="7" t="n">
        <v>11</v>
      </c>
      <c r="D34231" s="7" t="n">
        <v>300</v>
      </c>
    </row>
    <row r="34232" spans="1:8">
      <c r="A34232" t="s">
        <v>4</v>
      </c>
      <c r="B34232" s="4" t="s">
        <v>5</v>
      </c>
      <c r="C34232" s="4" t="s">
        <v>13</v>
      </c>
      <c r="D34232" s="4" t="s">
        <v>10</v>
      </c>
    </row>
    <row r="34233" spans="1:8">
      <c r="A34233" t="n">
        <v>272823</v>
      </c>
      <c r="B34233" s="28" t="n">
        <v>58</v>
      </c>
      <c r="C34233" s="7" t="n">
        <v>12</v>
      </c>
      <c r="D34233" s="7" t="n">
        <v>0</v>
      </c>
    </row>
    <row r="34234" spans="1:8">
      <c r="A34234" t="s">
        <v>4</v>
      </c>
      <c r="B34234" s="4" t="s">
        <v>5</v>
      </c>
      <c r="C34234" s="4" t="s">
        <v>10</v>
      </c>
    </row>
    <row r="34235" spans="1:8">
      <c r="A34235" t="n">
        <v>272827</v>
      </c>
      <c r="B34235" s="35" t="n">
        <v>16</v>
      </c>
      <c r="C34235" s="7" t="n">
        <v>1500</v>
      </c>
    </row>
    <row r="34236" spans="1:8">
      <c r="A34236" t="s">
        <v>4</v>
      </c>
      <c r="B34236" s="4" t="s">
        <v>5</v>
      </c>
      <c r="C34236" s="4" t="s">
        <v>10</v>
      </c>
      <c r="D34236" s="4" t="s">
        <v>9</v>
      </c>
    </row>
    <row r="34237" spans="1:8">
      <c r="A34237" t="n">
        <v>272830</v>
      </c>
      <c r="B34237" s="45" t="n">
        <v>44</v>
      </c>
      <c r="C34237" s="7" t="n">
        <v>5715</v>
      </c>
      <c r="D34237" s="7" t="n">
        <v>1</v>
      </c>
    </row>
    <row r="34238" spans="1:8">
      <c r="A34238" t="s">
        <v>4</v>
      </c>
      <c r="B34238" s="4" t="s">
        <v>5</v>
      </c>
      <c r="C34238" s="4" t="s">
        <v>10</v>
      </c>
      <c r="D34238" s="4" t="s">
        <v>22</v>
      </c>
      <c r="E34238" s="4" t="s">
        <v>22</v>
      </c>
      <c r="F34238" s="4" t="s">
        <v>22</v>
      </c>
      <c r="G34238" s="4" t="s">
        <v>22</v>
      </c>
    </row>
    <row r="34239" spans="1:8">
      <c r="A34239" t="n">
        <v>272837</v>
      </c>
      <c r="B34239" s="24" t="n">
        <v>46</v>
      </c>
      <c r="C34239" s="7" t="n">
        <v>0</v>
      </c>
      <c r="D34239" s="7" t="n">
        <v>3.14000010490417</v>
      </c>
      <c r="E34239" s="7" t="n">
        <v>0</v>
      </c>
      <c r="F34239" s="7" t="n">
        <v>-8.27999973297119</v>
      </c>
      <c r="G34239" s="7" t="n">
        <v>54.4000015258789</v>
      </c>
    </row>
    <row r="34240" spans="1:8">
      <c r="A34240" t="s">
        <v>4</v>
      </c>
      <c r="B34240" s="4" t="s">
        <v>5</v>
      </c>
      <c r="C34240" s="4" t="s">
        <v>10</v>
      </c>
      <c r="D34240" s="4" t="s">
        <v>22</v>
      </c>
      <c r="E34240" s="4" t="s">
        <v>22</v>
      </c>
      <c r="F34240" s="4" t="s">
        <v>22</v>
      </c>
      <c r="G34240" s="4" t="s">
        <v>22</v>
      </c>
    </row>
    <row r="34241" spans="1:8">
      <c r="A34241" t="n">
        <v>272856</v>
      </c>
      <c r="B34241" s="24" t="n">
        <v>46</v>
      </c>
      <c r="C34241" s="7" t="n">
        <v>8</v>
      </c>
      <c r="D34241" s="7" t="n">
        <v>2.70000004768372</v>
      </c>
      <c r="E34241" s="7" t="n">
        <v>0</v>
      </c>
      <c r="F34241" s="7" t="n">
        <v>-7.28999996185303</v>
      </c>
      <c r="G34241" s="7" t="n">
        <v>64.8000030517578</v>
      </c>
    </row>
    <row r="34242" spans="1:8">
      <c r="A34242" t="s">
        <v>4</v>
      </c>
      <c r="B34242" s="4" t="s">
        <v>5</v>
      </c>
      <c r="C34242" s="4" t="s">
        <v>10</v>
      </c>
      <c r="D34242" s="4" t="s">
        <v>22</v>
      </c>
      <c r="E34242" s="4" t="s">
        <v>22</v>
      </c>
      <c r="F34242" s="4" t="s">
        <v>22</v>
      </c>
      <c r="G34242" s="4" t="s">
        <v>22</v>
      </c>
    </row>
    <row r="34243" spans="1:8">
      <c r="A34243" t="n">
        <v>272875</v>
      </c>
      <c r="B34243" s="24" t="n">
        <v>46</v>
      </c>
      <c r="C34243" s="7" t="n">
        <v>61491</v>
      </c>
      <c r="D34243" s="7" t="n">
        <v>4.01999998092651</v>
      </c>
      <c r="E34243" s="7" t="n">
        <v>0</v>
      </c>
      <c r="F34243" s="7" t="n">
        <v>-9.3100004196167</v>
      </c>
      <c r="G34243" s="7" t="n">
        <v>45.2999992370605</v>
      </c>
    </row>
    <row r="34244" spans="1:8">
      <c r="A34244" t="s">
        <v>4</v>
      </c>
      <c r="B34244" s="4" t="s">
        <v>5</v>
      </c>
      <c r="C34244" s="4" t="s">
        <v>10</v>
      </c>
      <c r="D34244" s="4" t="s">
        <v>22</v>
      </c>
      <c r="E34244" s="4" t="s">
        <v>22</v>
      </c>
      <c r="F34244" s="4" t="s">
        <v>22</v>
      </c>
      <c r="G34244" s="4" t="s">
        <v>22</v>
      </c>
    </row>
    <row r="34245" spans="1:8">
      <c r="A34245" t="n">
        <v>272894</v>
      </c>
      <c r="B34245" s="24" t="n">
        <v>46</v>
      </c>
      <c r="C34245" s="7" t="n">
        <v>61492</v>
      </c>
      <c r="D34245" s="7" t="n">
        <v>2.5699999332428</v>
      </c>
      <c r="E34245" s="7" t="n">
        <v>0</v>
      </c>
      <c r="F34245" s="7" t="n">
        <v>-9.6899995803833</v>
      </c>
      <c r="G34245" s="7" t="n">
        <v>48.7000007629395</v>
      </c>
    </row>
    <row r="34246" spans="1:8">
      <c r="A34246" t="s">
        <v>4</v>
      </c>
      <c r="B34246" s="4" t="s">
        <v>5</v>
      </c>
      <c r="C34246" s="4" t="s">
        <v>10</v>
      </c>
      <c r="D34246" s="4" t="s">
        <v>22</v>
      </c>
      <c r="E34246" s="4" t="s">
        <v>22</v>
      </c>
      <c r="F34246" s="4" t="s">
        <v>22</v>
      </c>
      <c r="G34246" s="4" t="s">
        <v>22</v>
      </c>
    </row>
    <row r="34247" spans="1:8">
      <c r="A34247" t="n">
        <v>272913</v>
      </c>
      <c r="B34247" s="24" t="n">
        <v>46</v>
      </c>
      <c r="C34247" s="7" t="n">
        <v>61493</v>
      </c>
      <c r="D34247" s="7" t="n">
        <v>1.87999999523163</v>
      </c>
      <c r="E34247" s="7" t="n">
        <v>0</v>
      </c>
      <c r="F34247" s="7" t="n">
        <v>-8.43000030517578</v>
      </c>
      <c r="G34247" s="7" t="n">
        <v>58</v>
      </c>
    </row>
    <row r="34248" spans="1:8">
      <c r="A34248" t="s">
        <v>4</v>
      </c>
      <c r="B34248" s="4" t="s">
        <v>5</v>
      </c>
      <c r="C34248" s="4" t="s">
        <v>10</v>
      </c>
      <c r="D34248" s="4" t="s">
        <v>22</v>
      </c>
      <c r="E34248" s="4" t="s">
        <v>22</v>
      </c>
      <c r="F34248" s="4" t="s">
        <v>22</v>
      </c>
      <c r="G34248" s="4" t="s">
        <v>22</v>
      </c>
    </row>
    <row r="34249" spans="1:8">
      <c r="A34249" t="n">
        <v>272932</v>
      </c>
      <c r="B34249" s="24" t="n">
        <v>46</v>
      </c>
      <c r="C34249" s="7" t="n">
        <v>61494</v>
      </c>
      <c r="D34249" s="7" t="n">
        <v>3.73000001907349</v>
      </c>
      <c r="E34249" s="7" t="n">
        <v>0</v>
      </c>
      <c r="F34249" s="7" t="n">
        <v>-10.6400003433228</v>
      </c>
      <c r="G34249" s="7" t="n">
        <v>35.0999984741211</v>
      </c>
    </row>
    <row r="34250" spans="1:8">
      <c r="A34250" t="s">
        <v>4</v>
      </c>
      <c r="B34250" s="4" t="s">
        <v>5</v>
      </c>
      <c r="C34250" s="4" t="s">
        <v>10</v>
      </c>
      <c r="D34250" s="4" t="s">
        <v>22</v>
      </c>
      <c r="E34250" s="4" t="s">
        <v>22</v>
      </c>
      <c r="F34250" s="4" t="s">
        <v>22</v>
      </c>
      <c r="G34250" s="4" t="s">
        <v>22</v>
      </c>
    </row>
    <row r="34251" spans="1:8">
      <c r="A34251" t="n">
        <v>272951</v>
      </c>
      <c r="B34251" s="24" t="n">
        <v>46</v>
      </c>
      <c r="C34251" s="7" t="n">
        <v>5715</v>
      </c>
      <c r="D34251" s="7" t="n">
        <v>4.84999990463257</v>
      </c>
      <c r="E34251" s="7" t="n">
        <v>0</v>
      </c>
      <c r="F34251" s="7" t="n">
        <v>-8.21000003814697</v>
      </c>
      <c r="G34251" s="7" t="n">
        <v>52.0999984741211</v>
      </c>
    </row>
    <row r="34252" spans="1:8">
      <c r="A34252" t="s">
        <v>4</v>
      </c>
      <c r="B34252" s="4" t="s">
        <v>5</v>
      </c>
      <c r="C34252" s="4" t="s">
        <v>10</v>
      </c>
      <c r="D34252" s="4" t="s">
        <v>22</v>
      </c>
      <c r="E34252" s="4" t="s">
        <v>22</v>
      </c>
      <c r="F34252" s="4" t="s">
        <v>22</v>
      </c>
      <c r="G34252" s="4" t="s">
        <v>22</v>
      </c>
    </row>
    <row r="34253" spans="1:8">
      <c r="A34253" t="n">
        <v>272970</v>
      </c>
      <c r="B34253" s="24" t="n">
        <v>46</v>
      </c>
      <c r="C34253" s="7" t="n">
        <v>5714</v>
      </c>
      <c r="D34253" s="7" t="n">
        <v>15.8699998855591</v>
      </c>
      <c r="E34253" s="7" t="n">
        <v>0</v>
      </c>
      <c r="F34253" s="7" t="n">
        <v>0.740000009536743</v>
      </c>
      <c r="G34253" s="7" t="n">
        <v>231.899993896484</v>
      </c>
    </row>
    <row r="34254" spans="1:8">
      <c r="A34254" t="s">
        <v>4</v>
      </c>
      <c r="B34254" s="4" t="s">
        <v>5</v>
      </c>
      <c r="C34254" s="4" t="s">
        <v>10</v>
      </c>
      <c r="D34254" s="4" t="s">
        <v>22</v>
      </c>
      <c r="E34254" s="4" t="s">
        <v>22</v>
      </c>
      <c r="F34254" s="4" t="s">
        <v>22</v>
      </c>
      <c r="G34254" s="4" t="s">
        <v>22</v>
      </c>
    </row>
    <row r="34255" spans="1:8">
      <c r="A34255" t="n">
        <v>272989</v>
      </c>
      <c r="B34255" s="24" t="n">
        <v>46</v>
      </c>
      <c r="C34255" s="7" t="n">
        <v>5702</v>
      </c>
      <c r="D34255" s="7" t="n">
        <v>16.6100006103516</v>
      </c>
      <c r="E34255" s="7" t="n">
        <v>0</v>
      </c>
      <c r="F34255" s="7" t="n">
        <v>0.28999999165535</v>
      </c>
      <c r="G34255" s="7" t="n">
        <v>242.899993896484</v>
      </c>
    </row>
    <row r="34256" spans="1:8">
      <c r="A34256" t="s">
        <v>4</v>
      </c>
      <c r="B34256" s="4" t="s">
        <v>5</v>
      </c>
      <c r="C34256" s="4" t="s">
        <v>13</v>
      </c>
      <c r="D34256" s="4" t="s">
        <v>10</v>
      </c>
      <c r="E34256" s="4" t="s">
        <v>6</v>
      </c>
      <c r="F34256" s="4" t="s">
        <v>6</v>
      </c>
      <c r="G34256" s="4" t="s">
        <v>6</v>
      </c>
      <c r="H34256" s="4" t="s">
        <v>6</v>
      </c>
    </row>
    <row r="34257" spans="1:8">
      <c r="A34257" t="n">
        <v>273008</v>
      </c>
      <c r="B34257" s="40" t="n">
        <v>51</v>
      </c>
      <c r="C34257" s="7" t="n">
        <v>3</v>
      </c>
      <c r="D34257" s="7" t="n">
        <v>0</v>
      </c>
      <c r="E34257" s="7" t="s">
        <v>827</v>
      </c>
      <c r="F34257" s="7" t="s">
        <v>828</v>
      </c>
      <c r="G34257" s="7" t="s">
        <v>88</v>
      </c>
      <c r="H34257" s="7" t="s">
        <v>89</v>
      </c>
    </row>
    <row r="34258" spans="1:8">
      <c r="A34258" t="s">
        <v>4</v>
      </c>
      <c r="B34258" s="4" t="s">
        <v>5</v>
      </c>
      <c r="C34258" s="4" t="s">
        <v>13</v>
      </c>
      <c r="D34258" s="4" t="s">
        <v>10</v>
      </c>
      <c r="E34258" s="4" t="s">
        <v>6</v>
      </c>
      <c r="F34258" s="4" t="s">
        <v>6</v>
      </c>
      <c r="G34258" s="4" t="s">
        <v>6</v>
      </c>
      <c r="H34258" s="4" t="s">
        <v>6</v>
      </c>
    </row>
    <row r="34259" spans="1:8">
      <c r="A34259" t="n">
        <v>273037</v>
      </c>
      <c r="B34259" s="40" t="n">
        <v>51</v>
      </c>
      <c r="C34259" s="7" t="n">
        <v>3</v>
      </c>
      <c r="D34259" s="7" t="n">
        <v>8</v>
      </c>
      <c r="E34259" s="7" t="s">
        <v>827</v>
      </c>
      <c r="F34259" s="7" t="s">
        <v>828</v>
      </c>
      <c r="G34259" s="7" t="s">
        <v>88</v>
      </c>
      <c r="H34259" s="7" t="s">
        <v>89</v>
      </c>
    </row>
    <row r="34260" spans="1:8">
      <c r="A34260" t="s">
        <v>4</v>
      </c>
      <c r="B34260" s="4" t="s">
        <v>5</v>
      </c>
      <c r="C34260" s="4" t="s">
        <v>13</v>
      </c>
      <c r="D34260" s="4" t="s">
        <v>10</v>
      </c>
      <c r="E34260" s="4" t="s">
        <v>6</v>
      </c>
      <c r="F34260" s="4" t="s">
        <v>6</v>
      </c>
      <c r="G34260" s="4" t="s">
        <v>6</v>
      </c>
      <c r="H34260" s="4" t="s">
        <v>6</v>
      </c>
    </row>
    <row r="34261" spans="1:8">
      <c r="A34261" t="n">
        <v>273066</v>
      </c>
      <c r="B34261" s="40" t="n">
        <v>51</v>
      </c>
      <c r="C34261" s="7" t="n">
        <v>3</v>
      </c>
      <c r="D34261" s="7" t="n">
        <v>61491</v>
      </c>
      <c r="E34261" s="7" t="s">
        <v>827</v>
      </c>
      <c r="F34261" s="7" t="s">
        <v>828</v>
      </c>
      <c r="G34261" s="7" t="s">
        <v>88</v>
      </c>
      <c r="H34261" s="7" t="s">
        <v>89</v>
      </c>
    </row>
    <row r="34262" spans="1:8">
      <c r="A34262" t="s">
        <v>4</v>
      </c>
      <c r="B34262" s="4" t="s">
        <v>5</v>
      </c>
      <c r="C34262" s="4" t="s">
        <v>13</v>
      </c>
      <c r="D34262" s="4" t="s">
        <v>10</v>
      </c>
      <c r="E34262" s="4" t="s">
        <v>6</v>
      </c>
      <c r="F34262" s="4" t="s">
        <v>6</v>
      </c>
      <c r="G34262" s="4" t="s">
        <v>6</v>
      </c>
      <c r="H34262" s="4" t="s">
        <v>6</v>
      </c>
    </row>
    <row r="34263" spans="1:8">
      <c r="A34263" t="n">
        <v>273095</v>
      </c>
      <c r="B34263" s="40" t="n">
        <v>51</v>
      </c>
      <c r="C34263" s="7" t="n">
        <v>3</v>
      </c>
      <c r="D34263" s="7" t="n">
        <v>61492</v>
      </c>
      <c r="E34263" s="7" t="s">
        <v>827</v>
      </c>
      <c r="F34263" s="7" t="s">
        <v>828</v>
      </c>
      <c r="G34263" s="7" t="s">
        <v>88</v>
      </c>
      <c r="H34263" s="7" t="s">
        <v>89</v>
      </c>
    </row>
    <row r="34264" spans="1:8">
      <c r="A34264" t="s">
        <v>4</v>
      </c>
      <c r="B34264" s="4" t="s">
        <v>5</v>
      </c>
      <c r="C34264" s="4" t="s">
        <v>13</v>
      </c>
      <c r="D34264" s="4" t="s">
        <v>10</v>
      </c>
      <c r="E34264" s="4" t="s">
        <v>6</v>
      </c>
      <c r="F34264" s="4" t="s">
        <v>6</v>
      </c>
      <c r="G34264" s="4" t="s">
        <v>6</v>
      </c>
      <c r="H34264" s="4" t="s">
        <v>6</v>
      </c>
    </row>
    <row r="34265" spans="1:8">
      <c r="A34265" t="n">
        <v>273124</v>
      </c>
      <c r="B34265" s="40" t="n">
        <v>51</v>
      </c>
      <c r="C34265" s="7" t="n">
        <v>3</v>
      </c>
      <c r="D34265" s="7" t="n">
        <v>61493</v>
      </c>
      <c r="E34265" s="7" t="s">
        <v>827</v>
      </c>
      <c r="F34265" s="7" t="s">
        <v>828</v>
      </c>
      <c r="G34265" s="7" t="s">
        <v>88</v>
      </c>
      <c r="H34265" s="7" t="s">
        <v>89</v>
      </c>
    </row>
    <row r="34266" spans="1:8">
      <c r="A34266" t="s">
        <v>4</v>
      </c>
      <c r="B34266" s="4" t="s">
        <v>5</v>
      </c>
      <c r="C34266" s="4" t="s">
        <v>13</v>
      </c>
      <c r="D34266" s="4" t="s">
        <v>10</v>
      </c>
      <c r="E34266" s="4" t="s">
        <v>6</v>
      </c>
      <c r="F34266" s="4" t="s">
        <v>6</v>
      </c>
      <c r="G34266" s="4" t="s">
        <v>6</v>
      </c>
      <c r="H34266" s="4" t="s">
        <v>6</v>
      </c>
    </row>
    <row r="34267" spans="1:8">
      <c r="A34267" t="n">
        <v>273153</v>
      </c>
      <c r="B34267" s="40" t="n">
        <v>51</v>
      </c>
      <c r="C34267" s="7" t="n">
        <v>3</v>
      </c>
      <c r="D34267" s="7" t="n">
        <v>61494</v>
      </c>
      <c r="E34267" s="7" t="s">
        <v>827</v>
      </c>
      <c r="F34267" s="7" t="s">
        <v>828</v>
      </c>
      <c r="G34267" s="7" t="s">
        <v>88</v>
      </c>
      <c r="H34267" s="7" t="s">
        <v>89</v>
      </c>
    </row>
    <row r="34268" spans="1:8">
      <c r="A34268" t="s">
        <v>4</v>
      </c>
      <c r="B34268" s="4" t="s">
        <v>5</v>
      </c>
      <c r="C34268" s="4" t="s">
        <v>13</v>
      </c>
      <c r="D34268" s="4" t="s">
        <v>10</v>
      </c>
      <c r="E34268" s="4" t="s">
        <v>6</v>
      </c>
      <c r="F34268" s="4" t="s">
        <v>6</v>
      </c>
      <c r="G34268" s="4" t="s">
        <v>6</v>
      </c>
      <c r="H34268" s="4" t="s">
        <v>6</v>
      </c>
    </row>
    <row r="34269" spans="1:8">
      <c r="A34269" t="n">
        <v>273182</v>
      </c>
      <c r="B34269" s="40" t="n">
        <v>51</v>
      </c>
      <c r="C34269" s="7" t="n">
        <v>3</v>
      </c>
      <c r="D34269" s="7" t="n">
        <v>5702</v>
      </c>
      <c r="E34269" s="7" t="s">
        <v>827</v>
      </c>
      <c r="F34269" s="7" t="s">
        <v>828</v>
      </c>
      <c r="G34269" s="7" t="s">
        <v>88</v>
      </c>
      <c r="H34269" s="7" t="s">
        <v>89</v>
      </c>
    </row>
    <row r="34270" spans="1:8">
      <c r="A34270" t="s">
        <v>4</v>
      </c>
      <c r="B34270" s="4" t="s">
        <v>5</v>
      </c>
      <c r="C34270" s="4" t="s">
        <v>13</v>
      </c>
      <c r="D34270" s="4" t="s">
        <v>10</v>
      </c>
      <c r="E34270" s="4" t="s">
        <v>6</v>
      </c>
      <c r="F34270" s="4" t="s">
        <v>6</v>
      </c>
      <c r="G34270" s="4" t="s">
        <v>6</v>
      </c>
      <c r="H34270" s="4" t="s">
        <v>6</v>
      </c>
    </row>
    <row r="34271" spans="1:8">
      <c r="A34271" t="n">
        <v>273211</v>
      </c>
      <c r="B34271" s="40" t="n">
        <v>51</v>
      </c>
      <c r="C34271" s="7" t="n">
        <v>3</v>
      </c>
      <c r="D34271" s="7" t="n">
        <v>4</v>
      </c>
      <c r="E34271" s="7" t="s">
        <v>827</v>
      </c>
      <c r="F34271" s="7" t="s">
        <v>828</v>
      </c>
      <c r="G34271" s="7" t="s">
        <v>88</v>
      </c>
      <c r="H34271" s="7" t="s">
        <v>89</v>
      </c>
    </row>
    <row r="34272" spans="1:8">
      <c r="A34272" t="s">
        <v>4</v>
      </c>
      <c r="B34272" s="4" t="s">
        <v>5</v>
      </c>
      <c r="C34272" s="4" t="s">
        <v>13</v>
      </c>
      <c r="D34272" s="36" t="s">
        <v>81</v>
      </c>
      <c r="E34272" s="4" t="s">
        <v>5</v>
      </c>
      <c r="F34272" s="4" t="s">
        <v>13</v>
      </c>
      <c r="G34272" s="4" t="s">
        <v>10</v>
      </c>
      <c r="H34272" s="36" t="s">
        <v>82</v>
      </c>
      <c r="I34272" s="4" t="s">
        <v>13</v>
      </c>
      <c r="J34272" s="4" t="s">
        <v>13</v>
      </c>
      <c r="K34272" s="4" t="s">
        <v>20</v>
      </c>
    </row>
    <row r="34273" spans="1:11">
      <c r="A34273" t="n">
        <v>273240</v>
      </c>
      <c r="B34273" s="10" t="n">
        <v>5</v>
      </c>
      <c r="C34273" s="7" t="n">
        <v>28</v>
      </c>
      <c r="D34273" s="36" t="s">
        <v>3</v>
      </c>
      <c r="E34273" s="37" t="n">
        <v>64</v>
      </c>
      <c r="F34273" s="7" t="n">
        <v>5</v>
      </c>
      <c r="G34273" s="7" t="n">
        <v>4</v>
      </c>
      <c r="H34273" s="36" t="s">
        <v>3</v>
      </c>
      <c r="I34273" s="7" t="n">
        <v>8</v>
      </c>
      <c r="J34273" s="7" t="n">
        <v>1</v>
      </c>
      <c r="K34273" s="11" t="n">
        <f t="normal" ca="1">A34277</f>
        <v>0</v>
      </c>
    </row>
    <row r="34274" spans="1:11">
      <c r="A34274" t="s">
        <v>4</v>
      </c>
      <c r="B34274" s="4" t="s">
        <v>5</v>
      </c>
      <c r="C34274" s="4" t="s">
        <v>10</v>
      </c>
      <c r="D34274" s="4" t="s">
        <v>22</v>
      </c>
      <c r="E34274" s="4" t="s">
        <v>22</v>
      </c>
      <c r="F34274" s="4" t="s">
        <v>22</v>
      </c>
      <c r="G34274" s="4" t="s">
        <v>22</v>
      </c>
    </row>
    <row r="34275" spans="1:11">
      <c r="A34275" t="n">
        <v>273252</v>
      </c>
      <c r="B34275" s="24" t="n">
        <v>46</v>
      </c>
      <c r="C34275" s="7" t="n">
        <v>4</v>
      </c>
      <c r="D34275" s="7" t="n">
        <v>5.01000022888184</v>
      </c>
      <c r="E34275" s="7" t="n">
        <v>0</v>
      </c>
      <c r="F34275" s="7" t="n">
        <v>-10.1099996566772</v>
      </c>
      <c r="G34275" s="7" t="n">
        <v>30.3999996185303</v>
      </c>
    </row>
    <row r="34276" spans="1:11">
      <c r="A34276" t="s">
        <v>4</v>
      </c>
      <c r="B34276" s="4" t="s">
        <v>5</v>
      </c>
      <c r="C34276" s="4" t="s">
        <v>10</v>
      </c>
      <c r="D34276" s="4" t="s">
        <v>13</v>
      </c>
      <c r="E34276" s="4" t="s">
        <v>6</v>
      </c>
      <c r="F34276" s="4" t="s">
        <v>22</v>
      </c>
      <c r="G34276" s="4" t="s">
        <v>22</v>
      </c>
      <c r="H34276" s="4" t="s">
        <v>22</v>
      </c>
    </row>
    <row r="34277" spans="1:11">
      <c r="A34277" t="n">
        <v>273271</v>
      </c>
      <c r="B34277" s="39" t="n">
        <v>48</v>
      </c>
      <c r="C34277" s="7" t="n">
        <v>5714</v>
      </c>
      <c r="D34277" s="7" t="n">
        <v>0</v>
      </c>
      <c r="E34277" s="7" t="s">
        <v>868</v>
      </c>
      <c r="F34277" s="7" t="n">
        <v>0</v>
      </c>
      <c r="G34277" s="7" t="n">
        <v>1</v>
      </c>
      <c r="H34277" s="7" t="n">
        <v>0</v>
      </c>
    </row>
    <row r="34278" spans="1:11">
      <c r="A34278" t="s">
        <v>4</v>
      </c>
      <c r="B34278" s="4" t="s">
        <v>5</v>
      </c>
      <c r="C34278" s="4" t="s">
        <v>13</v>
      </c>
      <c r="D34278" s="4" t="s">
        <v>10</v>
      </c>
      <c r="E34278" s="4" t="s">
        <v>6</v>
      </c>
      <c r="F34278" s="4" t="s">
        <v>6</v>
      </c>
      <c r="G34278" s="4" t="s">
        <v>6</v>
      </c>
      <c r="H34278" s="4" t="s">
        <v>6</v>
      </c>
    </row>
    <row r="34279" spans="1:11">
      <c r="A34279" t="n">
        <v>273297</v>
      </c>
      <c r="B34279" s="40" t="n">
        <v>51</v>
      </c>
      <c r="C34279" s="7" t="n">
        <v>3</v>
      </c>
      <c r="D34279" s="7" t="n">
        <v>5714</v>
      </c>
      <c r="E34279" s="7" t="s">
        <v>1590</v>
      </c>
      <c r="F34279" s="7" t="s">
        <v>1590</v>
      </c>
      <c r="G34279" s="7" t="s">
        <v>88</v>
      </c>
      <c r="H34279" s="7" t="s">
        <v>89</v>
      </c>
    </row>
    <row r="34280" spans="1:11">
      <c r="A34280" t="s">
        <v>4</v>
      </c>
      <c r="B34280" s="4" t="s">
        <v>5</v>
      </c>
      <c r="C34280" s="4" t="s">
        <v>13</v>
      </c>
      <c r="D34280" s="4" t="s">
        <v>10</v>
      </c>
      <c r="E34280" s="4" t="s">
        <v>6</v>
      </c>
      <c r="F34280" s="4" t="s">
        <v>6</v>
      </c>
      <c r="G34280" s="4" t="s">
        <v>6</v>
      </c>
      <c r="H34280" s="4" t="s">
        <v>6</v>
      </c>
    </row>
    <row r="34281" spans="1:11">
      <c r="A34281" t="n">
        <v>273310</v>
      </c>
      <c r="B34281" s="40" t="n">
        <v>51</v>
      </c>
      <c r="C34281" s="7" t="n">
        <v>3</v>
      </c>
      <c r="D34281" s="7" t="n">
        <v>5715</v>
      </c>
      <c r="E34281" s="7" t="s">
        <v>869</v>
      </c>
      <c r="F34281" s="7" t="s">
        <v>1590</v>
      </c>
      <c r="G34281" s="7" t="s">
        <v>88</v>
      </c>
      <c r="H34281" s="7" t="s">
        <v>89</v>
      </c>
    </row>
    <row r="34282" spans="1:11">
      <c r="A34282" t="s">
        <v>4</v>
      </c>
      <c r="B34282" s="4" t="s">
        <v>5</v>
      </c>
      <c r="C34282" s="4" t="s">
        <v>13</v>
      </c>
      <c r="D34282" s="4" t="s">
        <v>13</v>
      </c>
      <c r="E34282" s="4" t="s">
        <v>22</v>
      </c>
      <c r="F34282" s="4" t="s">
        <v>22</v>
      </c>
      <c r="G34282" s="4" t="s">
        <v>22</v>
      </c>
      <c r="H34282" s="4" t="s">
        <v>10</v>
      </c>
    </row>
    <row r="34283" spans="1:11">
      <c r="A34283" t="n">
        <v>273323</v>
      </c>
      <c r="B34283" s="25" t="n">
        <v>45</v>
      </c>
      <c r="C34283" s="7" t="n">
        <v>2</v>
      </c>
      <c r="D34283" s="7" t="n">
        <v>3</v>
      </c>
      <c r="E34283" s="7" t="n">
        <v>4.82999992370605</v>
      </c>
      <c r="F34283" s="7" t="n">
        <v>0.839999973773956</v>
      </c>
      <c r="G34283" s="7" t="n">
        <v>-8.14999961853027</v>
      </c>
      <c r="H34283" s="7" t="n">
        <v>0</v>
      </c>
    </row>
    <row r="34284" spans="1:11">
      <c r="A34284" t="s">
        <v>4</v>
      </c>
      <c r="B34284" s="4" t="s">
        <v>5</v>
      </c>
      <c r="C34284" s="4" t="s">
        <v>13</v>
      </c>
      <c r="D34284" s="4" t="s">
        <v>13</v>
      </c>
      <c r="E34284" s="4" t="s">
        <v>22</v>
      </c>
      <c r="F34284" s="4" t="s">
        <v>22</v>
      </c>
      <c r="G34284" s="4" t="s">
        <v>22</v>
      </c>
      <c r="H34284" s="4" t="s">
        <v>10</v>
      </c>
      <c r="I34284" s="4" t="s">
        <v>13</v>
      </c>
    </row>
    <row r="34285" spans="1:11">
      <c r="A34285" t="n">
        <v>273340</v>
      </c>
      <c r="B34285" s="25" t="n">
        <v>45</v>
      </c>
      <c r="C34285" s="7" t="n">
        <v>4</v>
      </c>
      <c r="D34285" s="7" t="n">
        <v>3</v>
      </c>
      <c r="E34285" s="7" t="n">
        <v>359.779998779297</v>
      </c>
      <c r="F34285" s="7" t="n">
        <v>81.0299987792969</v>
      </c>
      <c r="G34285" s="7" t="n">
        <v>0</v>
      </c>
      <c r="H34285" s="7" t="n">
        <v>0</v>
      </c>
      <c r="I34285" s="7" t="n">
        <v>0</v>
      </c>
    </row>
    <row r="34286" spans="1:11">
      <c r="A34286" t="s">
        <v>4</v>
      </c>
      <c r="B34286" s="4" t="s">
        <v>5</v>
      </c>
      <c r="C34286" s="4" t="s">
        <v>13</v>
      </c>
      <c r="D34286" s="4" t="s">
        <v>13</v>
      </c>
      <c r="E34286" s="4" t="s">
        <v>22</v>
      </c>
      <c r="F34286" s="4" t="s">
        <v>10</v>
      </c>
    </row>
    <row r="34287" spans="1:11">
      <c r="A34287" t="n">
        <v>273358</v>
      </c>
      <c r="B34287" s="25" t="n">
        <v>45</v>
      </c>
      <c r="C34287" s="7" t="n">
        <v>5</v>
      </c>
      <c r="D34287" s="7" t="n">
        <v>3</v>
      </c>
      <c r="E34287" s="7" t="n">
        <v>2.59999990463257</v>
      </c>
      <c r="F34287" s="7" t="n">
        <v>0</v>
      </c>
    </row>
    <row r="34288" spans="1:11">
      <c r="A34288" t="s">
        <v>4</v>
      </c>
      <c r="B34288" s="4" t="s">
        <v>5</v>
      </c>
      <c r="C34288" s="4" t="s">
        <v>13</v>
      </c>
      <c r="D34288" s="4" t="s">
        <v>13</v>
      </c>
      <c r="E34288" s="4" t="s">
        <v>22</v>
      </c>
      <c r="F34288" s="4" t="s">
        <v>10</v>
      </c>
    </row>
    <row r="34289" spans="1:11">
      <c r="A34289" t="n">
        <v>273367</v>
      </c>
      <c r="B34289" s="25" t="n">
        <v>45</v>
      </c>
      <c r="C34289" s="7" t="n">
        <v>11</v>
      </c>
      <c r="D34289" s="7" t="n">
        <v>3</v>
      </c>
      <c r="E34289" s="7" t="n">
        <v>38</v>
      </c>
      <c r="F34289" s="7" t="n">
        <v>0</v>
      </c>
    </row>
    <row r="34290" spans="1:11">
      <c r="A34290" t="s">
        <v>4</v>
      </c>
      <c r="B34290" s="4" t="s">
        <v>5</v>
      </c>
      <c r="C34290" s="4" t="s">
        <v>13</v>
      </c>
      <c r="D34290" s="4" t="s">
        <v>13</v>
      </c>
      <c r="E34290" s="4" t="s">
        <v>22</v>
      </c>
      <c r="F34290" s="4" t="s">
        <v>22</v>
      </c>
      <c r="G34290" s="4" t="s">
        <v>22</v>
      </c>
      <c r="H34290" s="4" t="s">
        <v>10</v>
      </c>
    </row>
    <row r="34291" spans="1:11">
      <c r="A34291" t="n">
        <v>273376</v>
      </c>
      <c r="B34291" s="25" t="n">
        <v>45</v>
      </c>
      <c r="C34291" s="7" t="n">
        <v>2</v>
      </c>
      <c r="D34291" s="7" t="n">
        <v>0</v>
      </c>
      <c r="E34291" s="7" t="n">
        <v>13.3299999237061</v>
      </c>
      <c r="F34291" s="7" t="n">
        <v>0.839999973773956</v>
      </c>
      <c r="G34291" s="7" t="n">
        <v>-1.01999998092651</v>
      </c>
      <c r="H34291" s="7" t="n">
        <v>3946</v>
      </c>
    </row>
    <row r="34292" spans="1:11">
      <c r="A34292" t="s">
        <v>4</v>
      </c>
      <c r="B34292" s="4" t="s">
        <v>5</v>
      </c>
      <c r="C34292" s="4" t="s">
        <v>13</v>
      </c>
      <c r="D34292" s="4" t="s">
        <v>13</v>
      </c>
      <c r="E34292" s="4" t="s">
        <v>22</v>
      </c>
      <c r="F34292" s="4" t="s">
        <v>22</v>
      </c>
      <c r="G34292" s="4" t="s">
        <v>22</v>
      </c>
      <c r="H34292" s="4" t="s">
        <v>10</v>
      </c>
      <c r="I34292" s="4" t="s">
        <v>13</v>
      </c>
    </row>
    <row r="34293" spans="1:11">
      <c r="A34293" t="n">
        <v>273393</v>
      </c>
      <c r="B34293" s="25" t="n">
        <v>45</v>
      </c>
      <c r="C34293" s="7" t="n">
        <v>4</v>
      </c>
      <c r="D34293" s="7" t="n">
        <v>3</v>
      </c>
      <c r="E34293" s="7" t="n">
        <v>353.279998779297</v>
      </c>
      <c r="F34293" s="7" t="n">
        <v>166.669998168945</v>
      </c>
      <c r="G34293" s="7" t="n">
        <v>0</v>
      </c>
      <c r="H34293" s="7" t="n">
        <v>3946</v>
      </c>
      <c r="I34293" s="7" t="n">
        <v>0</v>
      </c>
    </row>
    <row r="34294" spans="1:11">
      <c r="A34294" t="s">
        <v>4</v>
      </c>
      <c r="B34294" s="4" t="s">
        <v>5</v>
      </c>
      <c r="C34294" s="4" t="s">
        <v>13</v>
      </c>
      <c r="D34294" s="4" t="s">
        <v>13</v>
      </c>
      <c r="E34294" s="4" t="s">
        <v>22</v>
      </c>
      <c r="F34294" s="4" t="s">
        <v>10</v>
      </c>
    </row>
    <row r="34295" spans="1:11">
      <c r="A34295" t="n">
        <v>273411</v>
      </c>
      <c r="B34295" s="25" t="n">
        <v>45</v>
      </c>
      <c r="C34295" s="7" t="n">
        <v>5</v>
      </c>
      <c r="D34295" s="7" t="n">
        <v>3</v>
      </c>
      <c r="E34295" s="7" t="n">
        <v>3.5</v>
      </c>
      <c r="F34295" s="7" t="n">
        <v>3946</v>
      </c>
    </row>
    <row r="34296" spans="1:11">
      <c r="A34296" t="s">
        <v>4</v>
      </c>
      <c r="B34296" s="4" t="s">
        <v>5</v>
      </c>
      <c r="C34296" s="4" t="s">
        <v>10</v>
      </c>
      <c r="D34296" s="4" t="s">
        <v>10</v>
      </c>
      <c r="E34296" s="4" t="s">
        <v>22</v>
      </c>
      <c r="F34296" s="4" t="s">
        <v>22</v>
      </c>
      <c r="G34296" s="4" t="s">
        <v>22</v>
      </c>
      <c r="H34296" s="4" t="s">
        <v>22</v>
      </c>
      <c r="I34296" s="4" t="s">
        <v>13</v>
      </c>
      <c r="J34296" s="4" t="s">
        <v>10</v>
      </c>
    </row>
    <row r="34297" spans="1:11">
      <c r="A34297" t="n">
        <v>273420</v>
      </c>
      <c r="B34297" s="85" t="n">
        <v>55</v>
      </c>
      <c r="C34297" s="7" t="n">
        <v>5715</v>
      </c>
      <c r="D34297" s="7" t="n">
        <v>65533</v>
      </c>
      <c r="E34297" s="7" t="n">
        <v>13.3299999237061</v>
      </c>
      <c r="F34297" s="7" t="n">
        <v>0</v>
      </c>
      <c r="G34297" s="7" t="n">
        <v>-1.0900000333786</v>
      </c>
      <c r="H34297" s="7" t="n">
        <v>2.79999995231628</v>
      </c>
      <c r="I34297" s="7" t="n">
        <v>2</v>
      </c>
      <c r="J34297" s="7" t="n">
        <v>0</v>
      </c>
    </row>
    <row r="34298" spans="1:11">
      <c r="A34298" t="s">
        <v>4</v>
      </c>
      <c r="B34298" s="4" t="s">
        <v>5</v>
      </c>
      <c r="C34298" s="4" t="s">
        <v>13</v>
      </c>
      <c r="D34298" s="4" t="s">
        <v>10</v>
      </c>
      <c r="E34298" s="4" t="s">
        <v>22</v>
      </c>
    </row>
    <row r="34299" spans="1:11">
      <c r="A34299" t="n">
        <v>273444</v>
      </c>
      <c r="B34299" s="28" t="n">
        <v>58</v>
      </c>
      <c r="C34299" s="7" t="n">
        <v>100</v>
      </c>
      <c r="D34299" s="7" t="n">
        <v>1000</v>
      </c>
      <c r="E34299" s="7" t="n">
        <v>1</v>
      </c>
    </row>
    <row r="34300" spans="1:11">
      <c r="A34300" t="s">
        <v>4</v>
      </c>
      <c r="B34300" s="4" t="s">
        <v>5</v>
      </c>
      <c r="C34300" s="4" t="s">
        <v>13</v>
      </c>
      <c r="D34300" s="4" t="s">
        <v>10</v>
      </c>
    </row>
    <row r="34301" spans="1:11">
      <c r="A34301" t="n">
        <v>273452</v>
      </c>
      <c r="B34301" s="28" t="n">
        <v>58</v>
      </c>
      <c r="C34301" s="7" t="n">
        <v>255</v>
      </c>
      <c r="D34301" s="7" t="n">
        <v>0</v>
      </c>
    </row>
    <row r="34302" spans="1:11">
      <c r="A34302" t="s">
        <v>4</v>
      </c>
      <c r="B34302" s="4" t="s">
        <v>5</v>
      </c>
      <c r="C34302" s="4" t="s">
        <v>13</v>
      </c>
      <c r="D34302" s="4" t="s">
        <v>10</v>
      </c>
      <c r="E34302" s="4" t="s">
        <v>10</v>
      </c>
      <c r="F34302" s="4" t="s">
        <v>13</v>
      </c>
    </row>
    <row r="34303" spans="1:11">
      <c r="A34303" t="n">
        <v>273456</v>
      </c>
      <c r="B34303" s="29" t="n">
        <v>25</v>
      </c>
      <c r="C34303" s="7" t="n">
        <v>1</v>
      </c>
      <c r="D34303" s="7" t="n">
        <v>65535</v>
      </c>
      <c r="E34303" s="7" t="n">
        <v>420</v>
      </c>
      <c r="F34303" s="7" t="n">
        <v>6</v>
      </c>
    </row>
    <row r="34304" spans="1:11">
      <c r="A34304" t="s">
        <v>4</v>
      </c>
      <c r="B34304" s="4" t="s">
        <v>5</v>
      </c>
      <c r="C34304" s="4" t="s">
        <v>13</v>
      </c>
      <c r="D34304" s="4" t="s">
        <v>10</v>
      </c>
      <c r="E34304" s="4" t="s">
        <v>6</v>
      </c>
    </row>
    <row r="34305" spans="1:10">
      <c r="A34305" t="n">
        <v>273463</v>
      </c>
      <c r="B34305" s="40" t="n">
        <v>51</v>
      </c>
      <c r="C34305" s="7" t="n">
        <v>4</v>
      </c>
      <c r="D34305" s="7" t="n">
        <v>5715</v>
      </c>
      <c r="E34305" s="7" t="s">
        <v>1290</v>
      </c>
    </row>
    <row r="34306" spans="1:10">
      <c r="A34306" t="s">
        <v>4</v>
      </c>
      <c r="B34306" s="4" t="s">
        <v>5</v>
      </c>
      <c r="C34306" s="4" t="s">
        <v>10</v>
      </c>
    </row>
    <row r="34307" spans="1:10">
      <c r="A34307" t="n">
        <v>273476</v>
      </c>
      <c r="B34307" s="35" t="n">
        <v>16</v>
      </c>
      <c r="C34307" s="7" t="n">
        <v>0</v>
      </c>
    </row>
    <row r="34308" spans="1:10">
      <c r="A34308" t="s">
        <v>4</v>
      </c>
      <c r="B34308" s="4" t="s">
        <v>5</v>
      </c>
      <c r="C34308" s="4" t="s">
        <v>10</v>
      </c>
      <c r="D34308" s="4" t="s">
        <v>72</v>
      </c>
      <c r="E34308" s="4" t="s">
        <v>13</v>
      </c>
      <c r="F34308" s="4" t="s">
        <v>13</v>
      </c>
      <c r="G34308" s="4" t="s">
        <v>13</v>
      </c>
    </row>
    <row r="34309" spans="1:10">
      <c r="A34309" t="n">
        <v>273479</v>
      </c>
      <c r="B34309" s="52" t="n">
        <v>26</v>
      </c>
      <c r="C34309" s="7" t="n">
        <v>5715</v>
      </c>
      <c r="D34309" s="7" t="s">
        <v>1934</v>
      </c>
      <c r="E34309" s="7" t="n">
        <v>8</v>
      </c>
      <c r="F34309" s="7" t="n">
        <v>2</v>
      </c>
      <c r="G34309" s="7" t="n">
        <v>0</v>
      </c>
    </row>
    <row r="34310" spans="1:10">
      <c r="A34310" t="s">
        <v>4</v>
      </c>
      <c r="B34310" s="4" t="s">
        <v>5</v>
      </c>
      <c r="C34310" s="4" t="s">
        <v>10</v>
      </c>
    </row>
    <row r="34311" spans="1:10">
      <c r="A34311" t="n">
        <v>273506</v>
      </c>
      <c r="B34311" s="35" t="n">
        <v>16</v>
      </c>
      <c r="C34311" s="7" t="n">
        <v>2000</v>
      </c>
    </row>
    <row r="34312" spans="1:10">
      <c r="A34312" t="s">
        <v>4</v>
      </c>
      <c r="B34312" s="4" t="s">
        <v>5</v>
      </c>
      <c r="C34312" s="4" t="s">
        <v>10</v>
      </c>
      <c r="D34312" s="4" t="s">
        <v>13</v>
      </c>
    </row>
    <row r="34313" spans="1:10">
      <c r="A34313" t="n">
        <v>273509</v>
      </c>
      <c r="B34313" s="54" t="n">
        <v>89</v>
      </c>
      <c r="C34313" s="7" t="n">
        <v>5715</v>
      </c>
      <c r="D34313" s="7" t="n">
        <v>0</v>
      </c>
    </row>
    <row r="34314" spans="1:10">
      <c r="A34314" t="s">
        <v>4</v>
      </c>
      <c r="B34314" s="4" t="s">
        <v>5</v>
      </c>
      <c r="C34314" s="4" t="s">
        <v>10</v>
      </c>
      <c r="D34314" s="4" t="s">
        <v>13</v>
      </c>
    </row>
    <row r="34315" spans="1:10">
      <c r="A34315" t="n">
        <v>273513</v>
      </c>
      <c r="B34315" s="54" t="n">
        <v>89</v>
      </c>
      <c r="C34315" s="7" t="n">
        <v>65533</v>
      </c>
      <c r="D34315" s="7" t="n">
        <v>1</v>
      </c>
    </row>
    <row r="34316" spans="1:10">
      <c r="A34316" t="s">
        <v>4</v>
      </c>
      <c r="B34316" s="4" t="s">
        <v>5</v>
      </c>
      <c r="C34316" s="4" t="s">
        <v>13</v>
      </c>
      <c r="D34316" s="4" t="s">
        <v>10</v>
      </c>
      <c r="E34316" s="4" t="s">
        <v>10</v>
      </c>
      <c r="F34316" s="4" t="s">
        <v>13</v>
      </c>
    </row>
    <row r="34317" spans="1:10">
      <c r="A34317" t="n">
        <v>273517</v>
      </c>
      <c r="B34317" s="29" t="n">
        <v>25</v>
      </c>
      <c r="C34317" s="7" t="n">
        <v>1</v>
      </c>
      <c r="D34317" s="7" t="n">
        <v>65535</v>
      </c>
      <c r="E34317" s="7" t="n">
        <v>65535</v>
      </c>
      <c r="F34317" s="7" t="n">
        <v>0</v>
      </c>
    </row>
    <row r="34318" spans="1:10">
      <c r="A34318" t="s">
        <v>4</v>
      </c>
      <c r="B34318" s="4" t="s">
        <v>5</v>
      </c>
      <c r="C34318" s="4" t="s">
        <v>13</v>
      </c>
      <c r="D34318" s="4" t="s">
        <v>10</v>
      </c>
      <c r="E34318" s="4" t="s">
        <v>22</v>
      </c>
    </row>
    <row r="34319" spans="1:10">
      <c r="A34319" t="n">
        <v>273524</v>
      </c>
      <c r="B34319" s="28" t="n">
        <v>58</v>
      </c>
      <c r="C34319" s="7" t="n">
        <v>101</v>
      </c>
      <c r="D34319" s="7" t="n">
        <v>500</v>
      </c>
      <c r="E34319" s="7" t="n">
        <v>1</v>
      </c>
    </row>
    <row r="34320" spans="1:10">
      <c r="A34320" t="s">
        <v>4</v>
      </c>
      <c r="B34320" s="4" t="s">
        <v>5</v>
      </c>
      <c r="C34320" s="4" t="s">
        <v>13</v>
      </c>
      <c r="D34320" s="4" t="s">
        <v>10</v>
      </c>
    </row>
    <row r="34321" spans="1:7">
      <c r="A34321" t="n">
        <v>273532</v>
      </c>
      <c r="B34321" s="28" t="n">
        <v>58</v>
      </c>
      <c r="C34321" s="7" t="n">
        <v>254</v>
      </c>
      <c r="D34321" s="7" t="n">
        <v>0</v>
      </c>
    </row>
    <row r="34322" spans="1:7">
      <c r="A34322" t="s">
        <v>4</v>
      </c>
      <c r="B34322" s="4" t="s">
        <v>5</v>
      </c>
      <c r="C34322" s="4" t="s">
        <v>10</v>
      </c>
      <c r="D34322" s="4" t="s">
        <v>9</v>
      </c>
    </row>
    <row r="34323" spans="1:7">
      <c r="A34323" t="n">
        <v>273536</v>
      </c>
      <c r="B34323" s="41" t="n">
        <v>43</v>
      </c>
      <c r="C34323" s="7" t="n">
        <v>5715</v>
      </c>
      <c r="D34323" s="7" t="n">
        <v>1</v>
      </c>
    </row>
    <row r="34324" spans="1:7">
      <c r="A34324" t="s">
        <v>4</v>
      </c>
      <c r="B34324" s="4" t="s">
        <v>5</v>
      </c>
      <c r="C34324" s="4" t="s">
        <v>13</v>
      </c>
      <c r="D34324" s="4" t="s">
        <v>13</v>
      </c>
      <c r="E34324" s="4" t="s">
        <v>22</v>
      </c>
      <c r="F34324" s="4" t="s">
        <v>22</v>
      </c>
      <c r="G34324" s="4" t="s">
        <v>22</v>
      </c>
      <c r="H34324" s="4" t="s">
        <v>10</v>
      </c>
    </row>
    <row r="34325" spans="1:7">
      <c r="A34325" t="n">
        <v>273543</v>
      </c>
      <c r="B34325" s="25" t="n">
        <v>45</v>
      </c>
      <c r="C34325" s="7" t="n">
        <v>2</v>
      </c>
      <c r="D34325" s="7" t="n">
        <v>3</v>
      </c>
      <c r="E34325" s="7" t="n">
        <v>15.8400001525879</v>
      </c>
      <c r="F34325" s="7" t="n">
        <v>0.959999978542328</v>
      </c>
      <c r="G34325" s="7" t="n">
        <v>0.709999978542328</v>
      </c>
      <c r="H34325" s="7" t="n">
        <v>0</v>
      </c>
    </row>
    <row r="34326" spans="1:7">
      <c r="A34326" t="s">
        <v>4</v>
      </c>
      <c r="B34326" s="4" t="s">
        <v>5</v>
      </c>
      <c r="C34326" s="4" t="s">
        <v>13</v>
      </c>
      <c r="D34326" s="4" t="s">
        <v>13</v>
      </c>
      <c r="E34326" s="4" t="s">
        <v>22</v>
      </c>
      <c r="F34326" s="4" t="s">
        <v>22</v>
      </c>
      <c r="G34326" s="4" t="s">
        <v>22</v>
      </c>
      <c r="H34326" s="4" t="s">
        <v>10</v>
      </c>
      <c r="I34326" s="4" t="s">
        <v>13</v>
      </c>
    </row>
    <row r="34327" spans="1:7">
      <c r="A34327" t="n">
        <v>273560</v>
      </c>
      <c r="B34327" s="25" t="n">
        <v>45</v>
      </c>
      <c r="C34327" s="7" t="n">
        <v>4</v>
      </c>
      <c r="D34327" s="7" t="n">
        <v>3</v>
      </c>
      <c r="E34327" s="7" t="n">
        <v>21.2800006866455</v>
      </c>
      <c r="F34327" s="7" t="n">
        <v>220.100006103516</v>
      </c>
      <c r="G34327" s="7" t="n">
        <v>0</v>
      </c>
      <c r="H34327" s="7" t="n">
        <v>0</v>
      </c>
      <c r="I34327" s="7" t="n">
        <v>0</v>
      </c>
    </row>
    <row r="34328" spans="1:7">
      <c r="A34328" t="s">
        <v>4</v>
      </c>
      <c r="B34328" s="4" t="s">
        <v>5</v>
      </c>
      <c r="C34328" s="4" t="s">
        <v>13</v>
      </c>
      <c r="D34328" s="4" t="s">
        <v>13</v>
      </c>
      <c r="E34328" s="4" t="s">
        <v>22</v>
      </c>
      <c r="F34328" s="4" t="s">
        <v>10</v>
      </c>
    </row>
    <row r="34329" spans="1:7">
      <c r="A34329" t="n">
        <v>273578</v>
      </c>
      <c r="B34329" s="25" t="n">
        <v>45</v>
      </c>
      <c r="C34329" s="7" t="n">
        <v>5</v>
      </c>
      <c r="D34329" s="7" t="n">
        <v>3</v>
      </c>
      <c r="E34329" s="7" t="n">
        <v>3.5</v>
      </c>
      <c r="F34329" s="7" t="n">
        <v>0</v>
      </c>
    </row>
    <row r="34330" spans="1:7">
      <c r="A34330" t="s">
        <v>4</v>
      </c>
      <c r="B34330" s="4" t="s">
        <v>5</v>
      </c>
      <c r="C34330" s="4" t="s">
        <v>13</v>
      </c>
      <c r="D34330" s="4" t="s">
        <v>13</v>
      </c>
      <c r="E34330" s="4" t="s">
        <v>22</v>
      </c>
      <c r="F34330" s="4" t="s">
        <v>10</v>
      </c>
    </row>
    <row r="34331" spans="1:7">
      <c r="A34331" t="n">
        <v>273587</v>
      </c>
      <c r="B34331" s="25" t="n">
        <v>45</v>
      </c>
      <c r="C34331" s="7" t="n">
        <v>11</v>
      </c>
      <c r="D34331" s="7" t="n">
        <v>3</v>
      </c>
      <c r="E34331" s="7" t="n">
        <v>38</v>
      </c>
      <c r="F34331" s="7" t="n">
        <v>0</v>
      </c>
    </row>
    <row r="34332" spans="1:7">
      <c r="A34332" t="s">
        <v>4</v>
      </c>
      <c r="B34332" s="4" t="s">
        <v>5</v>
      </c>
      <c r="C34332" s="4" t="s">
        <v>13</v>
      </c>
      <c r="D34332" s="4" t="s">
        <v>13</v>
      </c>
      <c r="E34332" s="4" t="s">
        <v>22</v>
      </c>
      <c r="F34332" s="4" t="s">
        <v>22</v>
      </c>
      <c r="G34332" s="4" t="s">
        <v>22</v>
      </c>
      <c r="H34332" s="4" t="s">
        <v>10</v>
      </c>
    </row>
    <row r="34333" spans="1:7">
      <c r="A34333" t="n">
        <v>273596</v>
      </c>
      <c r="B34333" s="25" t="n">
        <v>45</v>
      </c>
      <c r="C34333" s="7" t="n">
        <v>2</v>
      </c>
      <c r="D34333" s="7" t="n">
        <v>0</v>
      </c>
      <c r="E34333" s="7" t="n">
        <v>7.36999988555908</v>
      </c>
      <c r="F34333" s="7" t="n">
        <v>0.959999978542328</v>
      </c>
      <c r="G34333" s="7" t="n">
        <v>-6.21999979019165</v>
      </c>
      <c r="H34333" s="7" t="n">
        <v>3910</v>
      </c>
    </row>
    <row r="34334" spans="1:7">
      <c r="A34334" t="s">
        <v>4</v>
      </c>
      <c r="B34334" s="4" t="s">
        <v>5</v>
      </c>
      <c r="C34334" s="4" t="s">
        <v>13</v>
      </c>
      <c r="D34334" s="4" t="s">
        <v>13</v>
      </c>
      <c r="E34334" s="4" t="s">
        <v>22</v>
      </c>
      <c r="F34334" s="4" t="s">
        <v>22</v>
      </c>
      <c r="G34334" s="4" t="s">
        <v>22</v>
      </c>
      <c r="H34334" s="4" t="s">
        <v>10</v>
      </c>
      <c r="I34334" s="4" t="s">
        <v>13</v>
      </c>
    </row>
    <row r="34335" spans="1:7">
      <c r="A34335" t="n">
        <v>273613</v>
      </c>
      <c r="B34335" s="25" t="n">
        <v>45</v>
      </c>
      <c r="C34335" s="7" t="n">
        <v>4</v>
      </c>
      <c r="D34335" s="7" t="n">
        <v>3</v>
      </c>
      <c r="E34335" s="7" t="n">
        <v>10.0299997329712</v>
      </c>
      <c r="F34335" s="7" t="n">
        <v>140.5</v>
      </c>
      <c r="G34335" s="7" t="n">
        <v>0</v>
      </c>
      <c r="H34335" s="7" t="n">
        <v>3910</v>
      </c>
      <c r="I34335" s="7" t="n">
        <v>0</v>
      </c>
    </row>
    <row r="34336" spans="1:7">
      <c r="A34336" t="s">
        <v>4</v>
      </c>
      <c r="B34336" s="4" t="s">
        <v>5</v>
      </c>
      <c r="C34336" s="4" t="s">
        <v>13</v>
      </c>
      <c r="D34336" s="4" t="s">
        <v>13</v>
      </c>
      <c r="E34336" s="4" t="s">
        <v>22</v>
      </c>
      <c r="F34336" s="4" t="s">
        <v>10</v>
      </c>
    </row>
    <row r="34337" spans="1:9">
      <c r="A34337" t="n">
        <v>273631</v>
      </c>
      <c r="B34337" s="25" t="n">
        <v>45</v>
      </c>
      <c r="C34337" s="7" t="n">
        <v>5</v>
      </c>
      <c r="D34337" s="7" t="n">
        <v>3</v>
      </c>
      <c r="E34337" s="7" t="n">
        <v>2.40000009536743</v>
      </c>
      <c r="F34337" s="7" t="n">
        <v>3910</v>
      </c>
    </row>
    <row r="34338" spans="1:9">
      <c r="A34338" t="s">
        <v>4</v>
      </c>
      <c r="B34338" s="4" t="s">
        <v>5</v>
      </c>
      <c r="C34338" s="4" t="s">
        <v>10</v>
      </c>
      <c r="D34338" s="4" t="s">
        <v>10</v>
      </c>
      <c r="E34338" s="4" t="s">
        <v>22</v>
      </c>
      <c r="F34338" s="4" t="s">
        <v>22</v>
      </c>
      <c r="G34338" s="4" t="s">
        <v>22</v>
      </c>
      <c r="H34338" s="4" t="s">
        <v>22</v>
      </c>
      <c r="I34338" s="4" t="s">
        <v>13</v>
      </c>
      <c r="J34338" s="4" t="s">
        <v>10</v>
      </c>
    </row>
    <row r="34339" spans="1:9">
      <c r="A34339" t="n">
        <v>273640</v>
      </c>
      <c r="B34339" s="85" t="n">
        <v>55</v>
      </c>
      <c r="C34339" s="7" t="n">
        <v>5714</v>
      </c>
      <c r="D34339" s="7" t="n">
        <v>65533</v>
      </c>
      <c r="E34339" s="7" t="n">
        <v>7.46000003814697</v>
      </c>
      <c r="F34339" s="7" t="n">
        <v>0</v>
      </c>
      <c r="G34339" s="7" t="n">
        <v>-6.26000022888184</v>
      </c>
      <c r="H34339" s="7" t="n">
        <v>2.79999995231628</v>
      </c>
      <c r="I34339" s="7" t="n">
        <v>2</v>
      </c>
      <c r="J34339" s="7" t="n">
        <v>0</v>
      </c>
    </row>
    <row r="34340" spans="1:9">
      <c r="A34340" t="s">
        <v>4</v>
      </c>
      <c r="B34340" s="4" t="s">
        <v>5</v>
      </c>
      <c r="C34340" s="4" t="s">
        <v>13</v>
      </c>
      <c r="D34340" s="4" t="s">
        <v>10</v>
      </c>
    </row>
    <row r="34341" spans="1:9">
      <c r="A34341" t="n">
        <v>273664</v>
      </c>
      <c r="B34341" s="28" t="n">
        <v>58</v>
      </c>
      <c r="C34341" s="7" t="n">
        <v>255</v>
      </c>
      <c r="D34341" s="7" t="n">
        <v>0</v>
      </c>
    </row>
    <row r="34342" spans="1:9">
      <c r="A34342" t="s">
        <v>4</v>
      </c>
      <c r="B34342" s="4" t="s">
        <v>5</v>
      </c>
      <c r="C34342" s="4" t="s">
        <v>13</v>
      </c>
      <c r="D34342" s="4" t="s">
        <v>10</v>
      </c>
      <c r="E34342" s="4" t="s">
        <v>10</v>
      </c>
      <c r="F34342" s="4" t="s">
        <v>13</v>
      </c>
    </row>
    <row r="34343" spans="1:9">
      <c r="A34343" t="n">
        <v>273668</v>
      </c>
      <c r="B34343" s="29" t="n">
        <v>25</v>
      </c>
      <c r="C34343" s="7" t="n">
        <v>1</v>
      </c>
      <c r="D34343" s="7" t="n">
        <v>65535</v>
      </c>
      <c r="E34343" s="7" t="n">
        <v>420</v>
      </c>
      <c r="F34343" s="7" t="n">
        <v>5</v>
      </c>
    </row>
    <row r="34344" spans="1:9">
      <c r="A34344" t="s">
        <v>4</v>
      </c>
      <c r="B34344" s="4" t="s">
        <v>5</v>
      </c>
      <c r="C34344" s="4" t="s">
        <v>13</v>
      </c>
      <c r="D34344" s="4" t="s">
        <v>10</v>
      </c>
      <c r="E34344" s="4" t="s">
        <v>6</v>
      </c>
    </row>
    <row r="34345" spans="1:9">
      <c r="A34345" t="n">
        <v>273675</v>
      </c>
      <c r="B34345" s="40" t="n">
        <v>51</v>
      </c>
      <c r="C34345" s="7" t="n">
        <v>4</v>
      </c>
      <c r="D34345" s="7" t="n">
        <v>5714</v>
      </c>
      <c r="E34345" s="7" t="s">
        <v>683</v>
      </c>
    </row>
    <row r="34346" spans="1:9">
      <c r="A34346" t="s">
        <v>4</v>
      </c>
      <c r="B34346" s="4" t="s">
        <v>5</v>
      </c>
      <c r="C34346" s="4" t="s">
        <v>10</v>
      </c>
    </row>
    <row r="34347" spans="1:9">
      <c r="A34347" t="n">
        <v>273688</v>
      </c>
      <c r="B34347" s="35" t="n">
        <v>16</v>
      </c>
      <c r="C34347" s="7" t="n">
        <v>0</v>
      </c>
    </row>
    <row r="34348" spans="1:9">
      <c r="A34348" t="s">
        <v>4</v>
      </c>
      <c r="B34348" s="4" t="s">
        <v>5</v>
      </c>
      <c r="C34348" s="4" t="s">
        <v>10</v>
      </c>
      <c r="D34348" s="4" t="s">
        <v>72</v>
      </c>
      <c r="E34348" s="4" t="s">
        <v>13</v>
      </c>
      <c r="F34348" s="4" t="s">
        <v>13</v>
      </c>
      <c r="G34348" s="4" t="s">
        <v>13</v>
      </c>
    </row>
    <row r="34349" spans="1:9">
      <c r="A34349" t="n">
        <v>273691</v>
      </c>
      <c r="B34349" s="52" t="n">
        <v>26</v>
      </c>
      <c r="C34349" s="7" t="n">
        <v>5714</v>
      </c>
      <c r="D34349" s="7" t="s">
        <v>1935</v>
      </c>
      <c r="E34349" s="7" t="n">
        <v>8</v>
      </c>
      <c r="F34349" s="7" t="n">
        <v>2</v>
      </c>
      <c r="G34349" s="7" t="n">
        <v>0</v>
      </c>
    </row>
    <row r="34350" spans="1:9">
      <c r="A34350" t="s">
        <v>4</v>
      </c>
      <c r="B34350" s="4" t="s">
        <v>5</v>
      </c>
      <c r="C34350" s="4" t="s">
        <v>10</v>
      </c>
    </row>
    <row r="34351" spans="1:9">
      <c r="A34351" t="n">
        <v>273718</v>
      </c>
      <c r="B34351" s="35" t="n">
        <v>16</v>
      </c>
      <c r="C34351" s="7" t="n">
        <v>2000</v>
      </c>
    </row>
    <row r="34352" spans="1:9">
      <c r="A34352" t="s">
        <v>4</v>
      </c>
      <c r="B34352" s="4" t="s">
        <v>5</v>
      </c>
      <c r="C34352" s="4" t="s">
        <v>10</v>
      </c>
      <c r="D34352" s="4" t="s">
        <v>13</v>
      </c>
    </row>
    <row r="34353" spans="1:10">
      <c r="A34353" t="n">
        <v>273721</v>
      </c>
      <c r="B34353" s="54" t="n">
        <v>89</v>
      </c>
      <c r="C34353" s="7" t="n">
        <v>5714</v>
      </c>
      <c r="D34353" s="7" t="n">
        <v>0</v>
      </c>
    </row>
    <row r="34354" spans="1:10">
      <c r="A34354" t="s">
        <v>4</v>
      </c>
      <c r="B34354" s="4" t="s">
        <v>5</v>
      </c>
      <c r="C34354" s="4" t="s">
        <v>10</v>
      </c>
      <c r="D34354" s="4" t="s">
        <v>13</v>
      </c>
    </row>
    <row r="34355" spans="1:10">
      <c r="A34355" t="n">
        <v>273725</v>
      </c>
      <c r="B34355" s="54" t="n">
        <v>89</v>
      </c>
      <c r="C34355" s="7" t="n">
        <v>65533</v>
      </c>
      <c r="D34355" s="7" t="n">
        <v>1</v>
      </c>
    </row>
    <row r="34356" spans="1:10">
      <c r="A34356" t="s">
        <v>4</v>
      </c>
      <c r="B34356" s="4" t="s">
        <v>5</v>
      </c>
      <c r="C34356" s="4" t="s">
        <v>13</v>
      </c>
      <c r="D34356" s="4" t="s">
        <v>10</v>
      </c>
      <c r="E34356" s="4" t="s">
        <v>10</v>
      </c>
      <c r="F34356" s="4" t="s">
        <v>13</v>
      </c>
    </row>
    <row r="34357" spans="1:10">
      <c r="A34357" t="n">
        <v>273729</v>
      </c>
      <c r="B34357" s="29" t="n">
        <v>25</v>
      </c>
      <c r="C34357" s="7" t="n">
        <v>1</v>
      </c>
      <c r="D34357" s="7" t="n">
        <v>65535</v>
      </c>
      <c r="E34357" s="7" t="n">
        <v>65535</v>
      </c>
      <c r="F34357" s="7" t="n">
        <v>0</v>
      </c>
    </row>
    <row r="34358" spans="1:10">
      <c r="A34358" t="s">
        <v>4</v>
      </c>
      <c r="B34358" s="4" t="s">
        <v>5</v>
      </c>
      <c r="C34358" s="4" t="s">
        <v>13</v>
      </c>
      <c r="D34358" s="4" t="s">
        <v>10</v>
      </c>
      <c r="E34358" s="4" t="s">
        <v>22</v>
      </c>
    </row>
    <row r="34359" spans="1:10">
      <c r="A34359" t="n">
        <v>273736</v>
      </c>
      <c r="B34359" s="28" t="n">
        <v>58</v>
      </c>
      <c r="C34359" s="7" t="n">
        <v>101</v>
      </c>
      <c r="D34359" s="7" t="n">
        <v>500</v>
      </c>
      <c r="E34359" s="7" t="n">
        <v>1</v>
      </c>
    </row>
    <row r="34360" spans="1:10">
      <c r="A34360" t="s">
        <v>4</v>
      </c>
      <c r="B34360" s="4" t="s">
        <v>5</v>
      </c>
      <c r="C34360" s="4" t="s">
        <v>13</v>
      </c>
      <c r="D34360" s="4" t="s">
        <v>10</v>
      </c>
    </row>
    <row r="34361" spans="1:10">
      <c r="A34361" t="n">
        <v>273744</v>
      </c>
      <c r="B34361" s="28" t="n">
        <v>58</v>
      </c>
      <c r="C34361" s="7" t="n">
        <v>254</v>
      </c>
      <c r="D34361" s="7" t="n">
        <v>0</v>
      </c>
    </row>
    <row r="34362" spans="1:10">
      <c r="A34362" t="s">
        <v>4</v>
      </c>
      <c r="B34362" s="4" t="s">
        <v>5</v>
      </c>
      <c r="C34362" s="4" t="s">
        <v>10</v>
      </c>
      <c r="D34362" s="4" t="s">
        <v>9</v>
      </c>
    </row>
    <row r="34363" spans="1:10">
      <c r="A34363" t="n">
        <v>273748</v>
      </c>
      <c r="B34363" s="45" t="n">
        <v>44</v>
      </c>
      <c r="C34363" s="7" t="n">
        <v>5715</v>
      </c>
      <c r="D34363" s="7" t="n">
        <v>1</v>
      </c>
    </row>
    <row r="34364" spans="1:10">
      <c r="A34364" t="s">
        <v>4</v>
      </c>
      <c r="B34364" s="4" t="s">
        <v>5</v>
      </c>
      <c r="C34364" s="4" t="s">
        <v>10</v>
      </c>
      <c r="D34364" s="4" t="s">
        <v>22</v>
      </c>
      <c r="E34364" s="4" t="s">
        <v>22</v>
      </c>
      <c r="F34364" s="4" t="s">
        <v>22</v>
      </c>
      <c r="G34364" s="4" t="s">
        <v>22</v>
      </c>
    </row>
    <row r="34365" spans="1:10">
      <c r="A34365" t="n">
        <v>273755</v>
      </c>
      <c r="B34365" s="24" t="n">
        <v>46</v>
      </c>
      <c r="C34365" s="7" t="n">
        <v>5715</v>
      </c>
      <c r="D34365" s="7" t="n">
        <v>7.01000022888184</v>
      </c>
      <c r="E34365" s="7" t="n">
        <v>0</v>
      </c>
      <c r="F34365" s="7" t="n">
        <v>-6.65999984741211</v>
      </c>
      <c r="G34365" s="7" t="n">
        <v>52.0999984741211</v>
      </c>
    </row>
    <row r="34366" spans="1:10">
      <c r="A34366" t="s">
        <v>4</v>
      </c>
      <c r="B34366" s="4" t="s">
        <v>5</v>
      </c>
      <c r="C34366" s="4" t="s">
        <v>10</v>
      </c>
      <c r="D34366" s="4" t="s">
        <v>22</v>
      </c>
      <c r="E34366" s="4" t="s">
        <v>22</v>
      </c>
      <c r="F34366" s="4" t="s">
        <v>22</v>
      </c>
      <c r="G34366" s="4" t="s">
        <v>22</v>
      </c>
    </row>
    <row r="34367" spans="1:10">
      <c r="A34367" t="n">
        <v>273774</v>
      </c>
      <c r="B34367" s="24" t="n">
        <v>46</v>
      </c>
      <c r="C34367" s="7" t="n">
        <v>5714</v>
      </c>
      <c r="D34367" s="7" t="n">
        <v>16.4699993133545</v>
      </c>
      <c r="E34367" s="7" t="n">
        <v>0</v>
      </c>
      <c r="F34367" s="7" t="n">
        <v>0.990000009536743</v>
      </c>
      <c r="G34367" s="7" t="n">
        <v>231.899993896484</v>
      </c>
    </row>
    <row r="34368" spans="1:10">
      <c r="A34368" t="s">
        <v>4</v>
      </c>
      <c r="B34368" s="4" t="s">
        <v>5</v>
      </c>
      <c r="C34368" s="4" t="s">
        <v>10</v>
      </c>
      <c r="D34368" s="4" t="s">
        <v>10</v>
      </c>
      <c r="E34368" s="4" t="s">
        <v>22</v>
      </c>
      <c r="F34368" s="4" t="s">
        <v>22</v>
      </c>
      <c r="G34368" s="4" t="s">
        <v>22</v>
      </c>
      <c r="H34368" s="4" t="s">
        <v>22</v>
      </c>
      <c r="I34368" s="4" t="s">
        <v>13</v>
      </c>
      <c r="J34368" s="4" t="s">
        <v>10</v>
      </c>
    </row>
    <row r="34369" spans="1:10">
      <c r="A34369" t="n">
        <v>273793</v>
      </c>
      <c r="B34369" s="85" t="n">
        <v>55</v>
      </c>
      <c r="C34369" s="7" t="n">
        <v>5715</v>
      </c>
      <c r="D34369" s="7" t="n">
        <v>65533</v>
      </c>
      <c r="E34369" s="7" t="n">
        <v>11.3000001907349</v>
      </c>
      <c r="F34369" s="7" t="n">
        <v>0</v>
      </c>
      <c r="G34369" s="7" t="n">
        <v>-2.88000011444092</v>
      </c>
      <c r="H34369" s="7" t="n">
        <v>2.79999995231628</v>
      </c>
      <c r="I34369" s="7" t="n">
        <v>2</v>
      </c>
      <c r="J34369" s="7" t="n">
        <v>0</v>
      </c>
    </row>
    <row r="34370" spans="1:10">
      <c r="A34370" t="s">
        <v>4</v>
      </c>
      <c r="B34370" s="4" t="s">
        <v>5</v>
      </c>
      <c r="C34370" s="4" t="s">
        <v>10</v>
      </c>
      <c r="D34370" s="4" t="s">
        <v>10</v>
      </c>
      <c r="E34370" s="4" t="s">
        <v>22</v>
      </c>
      <c r="F34370" s="4" t="s">
        <v>22</v>
      </c>
      <c r="G34370" s="4" t="s">
        <v>22</v>
      </c>
      <c r="H34370" s="4" t="s">
        <v>22</v>
      </c>
      <c r="I34370" s="4" t="s">
        <v>13</v>
      </c>
      <c r="J34370" s="4" t="s">
        <v>10</v>
      </c>
    </row>
    <row r="34371" spans="1:10">
      <c r="A34371" t="n">
        <v>273817</v>
      </c>
      <c r="B34371" s="85" t="n">
        <v>55</v>
      </c>
      <c r="C34371" s="7" t="n">
        <v>5714</v>
      </c>
      <c r="D34371" s="7" t="n">
        <v>65533</v>
      </c>
      <c r="E34371" s="7" t="n">
        <v>11.6400003433228</v>
      </c>
      <c r="F34371" s="7" t="n">
        <v>0</v>
      </c>
      <c r="G34371" s="7" t="n">
        <v>-2.57999992370605</v>
      </c>
      <c r="H34371" s="7" t="n">
        <v>2.79999995231628</v>
      </c>
      <c r="I34371" s="7" t="n">
        <v>2</v>
      </c>
      <c r="J34371" s="7" t="n">
        <v>0</v>
      </c>
    </row>
    <row r="34372" spans="1:10">
      <c r="A34372" t="s">
        <v>4</v>
      </c>
      <c r="B34372" s="4" t="s">
        <v>5</v>
      </c>
      <c r="C34372" s="4" t="s">
        <v>13</v>
      </c>
      <c r="D34372" s="4" t="s">
        <v>13</v>
      </c>
      <c r="E34372" s="4" t="s">
        <v>22</v>
      </c>
      <c r="F34372" s="4" t="s">
        <v>22</v>
      </c>
      <c r="G34372" s="4" t="s">
        <v>22</v>
      </c>
      <c r="H34372" s="4" t="s">
        <v>10</v>
      </c>
    </row>
    <row r="34373" spans="1:10">
      <c r="A34373" t="n">
        <v>273841</v>
      </c>
      <c r="B34373" s="25" t="n">
        <v>45</v>
      </c>
      <c r="C34373" s="7" t="n">
        <v>2</v>
      </c>
      <c r="D34373" s="7" t="n">
        <v>3</v>
      </c>
      <c r="E34373" s="7" t="n">
        <v>11.460000038147</v>
      </c>
      <c r="F34373" s="7" t="n">
        <v>0.959999978542328</v>
      </c>
      <c r="G34373" s="7" t="n">
        <v>-2.75999999046326</v>
      </c>
      <c r="H34373" s="7" t="n">
        <v>0</v>
      </c>
    </row>
    <row r="34374" spans="1:10">
      <c r="A34374" t="s">
        <v>4</v>
      </c>
      <c r="B34374" s="4" t="s">
        <v>5</v>
      </c>
      <c r="C34374" s="4" t="s">
        <v>13</v>
      </c>
      <c r="D34374" s="4" t="s">
        <v>13</v>
      </c>
      <c r="E34374" s="4" t="s">
        <v>22</v>
      </c>
      <c r="F34374" s="4" t="s">
        <v>22</v>
      </c>
      <c r="G34374" s="4" t="s">
        <v>22</v>
      </c>
      <c r="H34374" s="4" t="s">
        <v>10</v>
      </c>
      <c r="I34374" s="4" t="s">
        <v>13</v>
      </c>
    </row>
    <row r="34375" spans="1:10">
      <c r="A34375" t="n">
        <v>273858</v>
      </c>
      <c r="B34375" s="25" t="n">
        <v>45</v>
      </c>
      <c r="C34375" s="7" t="n">
        <v>4</v>
      </c>
      <c r="D34375" s="7" t="n">
        <v>3</v>
      </c>
      <c r="E34375" s="7" t="n">
        <v>6.53000020980835</v>
      </c>
      <c r="F34375" s="7" t="n">
        <v>59.5</v>
      </c>
      <c r="G34375" s="7" t="n">
        <v>0</v>
      </c>
      <c r="H34375" s="7" t="n">
        <v>0</v>
      </c>
      <c r="I34375" s="7" t="n">
        <v>0</v>
      </c>
    </row>
    <row r="34376" spans="1:10">
      <c r="A34376" t="s">
        <v>4</v>
      </c>
      <c r="B34376" s="4" t="s">
        <v>5</v>
      </c>
      <c r="C34376" s="4" t="s">
        <v>13</v>
      </c>
      <c r="D34376" s="4" t="s">
        <v>13</v>
      </c>
      <c r="E34376" s="4" t="s">
        <v>22</v>
      </c>
      <c r="F34376" s="4" t="s">
        <v>10</v>
      </c>
    </row>
    <row r="34377" spans="1:10">
      <c r="A34377" t="n">
        <v>273876</v>
      </c>
      <c r="B34377" s="25" t="n">
        <v>45</v>
      </c>
      <c r="C34377" s="7" t="n">
        <v>5</v>
      </c>
      <c r="D34377" s="7" t="n">
        <v>3</v>
      </c>
      <c r="E34377" s="7" t="n">
        <v>5.59999990463257</v>
      </c>
      <c r="F34377" s="7" t="n">
        <v>0</v>
      </c>
    </row>
    <row r="34378" spans="1:10">
      <c r="A34378" t="s">
        <v>4</v>
      </c>
      <c r="B34378" s="4" t="s">
        <v>5</v>
      </c>
      <c r="C34378" s="4" t="s">
        <v>13</v>
      </c>
      <c r="D34378" s="4" t="s">
        <v>13</v>
      </c>
      <c r="E34378" s="4" t="s">
        <v>22</v>
      </c>
      <c r="F34378" s="4" t="s">
        <v>10</v>
      </c>
    </row>
    <row r="34379" spans="1:10">
      <c r="A34379" t="n">
        <v>273885</v>
      </c>
      <c r="B34379" s="25" t="n">
        <v>45</v>
      </c>
      <c r="C34379" s="7" t="n">
        <v>11</v>
      </c>
      <c r="D34379" s="7" t="n">
        <v>3</v>
      </c>
      <c r="E34379" s="7" t="n">
        <v>45.4000015258789</v>
      </c>
      <c r="F34379" s="7" t="n">
        <v>0</v>
      </c>
    </row>
    <row r="34380" spans="1:10">
      <c r="A34380" t="s">
        <v>4</v>
      </c>
      <c r="B34380" s="4" t="s">
        <v>5</v>
      </c>
      <c r="C34380" s="4" t="s">
        <v>13</v>
      </c>
      <c r="D34380" s="4" t="s">
        <v>13</v>
      </c>
      <c r="E34380" s="4" t="s">
        <v>22</v>
      </c>
      <c r="F34380" s="4" t="s">
        <v>22</v>
      </c>
      <c r="G34380" s="4" t="s">
        <v>22</v>
      </c>
      <c r="H34380" s="4" t="s">
        <v>10</v>
      </c>
      <c r="I34380" s="4" t="s">
        <v>13</v>
      </c>
    </row>
    <row r="34381" spans="1:10">
      <c r="A34381" t="n">
        <v>273894</v>
      </c>
      <c r="B34381" s="25" t="n">
        <v>45</v>
      </c>
      <c r="C34381" s="7" t="n">
        <v>4</v>
      </c>
      <c r="D34381" s="7" t="n">
        <v>3</v>
      </c>
      <c r="E34381" s="7" t="n">
        <v>8.52999973297119</v>
      </c>
      <c r="F34381" s="7" t="n">
        <v>74.2699966430664</v>
      </c>
      <c r="G34381" s="7" t="n">
        <v>0</v>
      </c>
      <c r="H34381" s="7" t="n">
        <v>2000</v>
      </c>
      <c r="I34381" s="7" t="n">
        <v>0</v>
      </c>
    </row>
    <row r="34382" spans="1:10">
      <c r="A34382" t="s">
        <v>4</v>
      </c>
      <c r="B34382" s="4" t="s">
        <v>5</v>
      </c>
      <c r="C34382" s="4" t="s">
        <v>13</v>
      </c>
      <c r="D34382" s="4" t="s">
        <v>10</v>
      </c>
    </row>
    <row r="34383" spans="1:10">
      <c r="A34383" t="n">
        <v>273912</v>
      </c>
      <c r="B34383" s="28" t="n">
        <v>58</v>
      </c>
      <c r="C34383" s="7" t="n">
        <v>255</v>
      </c>
      <c r="D34383" s="7" t="n">
        <v>0</v>
      </c>
    </row>
    <row r="34384" spans="1:10">
      <c r="A34384" t="s">
        <v>4</v>
      </c>
      <c r="B34384" s="4" t="s">
        <v>5</v>
      </c>
      <c r="C34384" s="4" t="s">
        <v>10</v>
      </c>
    </row>
    <row r="34385" spans="1:10">
      <c r="A34385" t="n">
        <v>273916</v>
      </c>
      <c r="B34385" s="35" t="n">
        <v>16</v>
      </c>
      <c r="C34385" s="7" t="n">
        <v>1100</v>
      </c>
    </row>
    <row r="34386" spans="1:10">
      <c r="A34386" t="s">
        <v>4</v>
      </c>
      <c r="B34386" s="4" t="s">
        <v>5</v>
      </c>
      <c r="C34386" s="4" t="s">
        <v>13</v>
      </c>
      <c r="D34386" s="4" t="s">
        <v>10</v>
      </c>
      <c r="E34386" s="4" t="s">
        <v>22</v>
      </c>
    </row>
    <row r="34387" spans="1:10">
      <c r="A34387" t="n">
        <v>273919</v>
      </c>
      <c r="B34387" s="28" t="n">
        <v>58</v>
      </c>
      <c r="C34387" s="7" t="n">
        <v>0</v>
      </c>
      <c r="D34387" s="7" t="n">
        <v>300</v>
      </c>
      <c r="E34387" s="7" t="n">
        <v>1</v>
      </c>
    </row>
    <row r="34388" spans="1:10">
      <c r="A34388" t="s">
        <v>4</v>
      </c>
      <c r="B34388" s="4" t="s">
        <v>5</v>
      </c>
      <c r="C34388" s="4" t="s">
        <v>13</v>
      </c>
      <c r="D34388" s="4" t="s">
        <v>10</v>
      </c>
    </row>
    <row r="34389" spans="1:10">
      <c r="A34389" t="n">
        <v>273927</v>
      </c>
      <c r="B34389" s="28" t="n">
        <v>58</v>
      </c>
      <c r="C34389" s="7" t="n">
        <v>255</v>
      </c>
      <c r="D34389" s="7" t="n">
        <v>0</v>
      </c>
    </row>
    <row r="34390" spans="1:10">
      <c r="A34390" t="s">
        <v>4</v>
      </c>
      <c r="B34390" s="4" t="s">
        <v>5</v>
      </c>
      <c r="C34390" s="4" t="s">
        <v>10</v>
      </c>
    </row>
    <row r="34391" spans="1:10">
      <c r="A34391" t="n">
        <v>273931</v>
      </c>
      <c r="B34391" s="35" t="n">
        <v>16</v>
      </c>
      <c r="C34391" s="7" t="n">
        <v>500</v>
      </c>
    </row>
    <row r="34392" spans="1:10">
      <c r="A34392" t="s">
        <v>4</v>
      </c>
      <c r="B34392" s="4" t="s">
        <v>5</v>
      </c>
      <c r="C34392" s="4" t="s">
        <v>13</v>
      </c>
      <c r="D34392" s="4" t="s">
        <v>13</v>
      </c>
      <c r="E34392" s="4" t="s">
        <v>22</v>
      </c>
      <c r="F34392" s="4" t="s">
        <v>22</v>
      </c>
      <c r="G34392" s="4" t="s">
        <v>22</v>
      </c>
      <c r="H34392" s="4" t="s">
        <v>10</v>
      </c>
    </row>
    <row r="34393" spans="1:10">
      <c r="A34393" t="n">
        <v>273934</v>
      </c>
      <c r="B34393" s="25" t="n">
        <v>45</v>
      </c>
      <c r="C34393" s="7" t="n">
        <v>2</v>
      </c>
      <c r="D34393" s="7" t="n">
        <v>3</v>
      </c>
      <c r="E34393" s="7" t="n">
        <v>11.460000038147</v>
      </c>
      <c r="F34393" s="7" t="n">
        <v>1.12999999523163</v>
      </c>
      <c r="G34393" s="7" t="n">
        <v>-2.75999999046326</v>
      </c>
      <c r="H34393" s="7" t="n">
        <v>0</v>
      </c>
    </row>
    <row r="34394" spans="1:10">
      <c r="A34394" t="s">
        <v>4</v>
      </c>
      <c r="B34394" s="4" t="s">
        <v>5</v>
      </c>
      <c r="C34394" s="4" t="s">
        <v>13</v>
      </c>
      <c r="D34394" s="4" t="s">
        <v>13</v>
      </c>
      <c r="E34394" s="4" t="s">
        <v>22</v>
      </c>
      <c r="F34394" s="4" t="s">
        <v>22</v>
      </c>
      <c r="G34394" s="4" t="s">
        <v>22</v>
      </c>
      <c r="H34394" s="4" t="s">
        <v>10</v>
      </c>
      <c r="I34394" s="4" t="s">
        <v>13</v>
      </c>
    </row>
    <row r="34395" spans="1:10">
      <c r="A34395" t="n">
        <v>273951</v>
      </c>
      <c r="B34395" s="25" t="n">
        <v>45</v>
      </c>
      <c r="C34395" s="7" t="n">
        <v>4</v>
      </c>
      <c r="D34395" s="7" t="n">
        <v>3</v>
      </c>
      <c r="E34395" s="7" t="n">
        <v>8.52999973297119</v>
      </c>
      <c r="F34395" s="7" t="n">
        <v>74.2699966430664</v>
      </c>
      <c r="G34395" s="7" t="n">
        <v>0</v>
      </c>
      <c r="H34395" s="7" t="n">
        <v>0</v>
      </c>
      <c r="I34395" s="7" t="n">
        <v>0</v>
      </c>
    </row>
    <row r="34396" spans="1:10">
      <c r="A34396" t="s">
        <v>4</v>
      </c>
      <c r="B34396" s="4" t="s">
        <v>5</v>
      </c>
      <c r="C34396" s="4" t="s">
        <v>13</v>
      </c>
      <c r="D34396" s="4" t="s">
        <v>13</v>
      </c>
      <c r="E34396" s="4" t="s">
        <v>22</v>
      </c>
      <c r="F34396" s="4" t="s">
        <v>10</v>
      </c>
    </row>
    <row r="34397" spans="1:10">
      <c r="A34397" t="n">
        <v>273969</v>
      </c>
      <c r="B34397" s="25" t="n">
        <v>45</v>
      </c>
      <c r="C34397" s="7" t="n">
        <v>5</v>
      </c>
      <c r="D34397" s="7" t="n">
        <v>3</v>
      </c>
      <c r="E34397" s="7" t="n">
        <v>3.5</v>
      </c>
      <c r="F34397" s="7" t="n">
        <v>0</v>
      </c>
    </row>
    <row r="34398" spans="1:10">
      <c r="A34398" t="s">
        <v>4</v>
      </c>
      <c r="B34398" s="4" t="s">
        <v>5</v>
      </c>
      <c r="C34398" s="4" t="s">
        <v>13</v>
      </c>
      <c r="D34398" s="4" t="s">
        <v>13</v>
      </c>
      <c r="E34398" s="4" t="s">
        <v>22</v>
      </c>
      <c r="F34398" s="4" t="s">
        <v>10</v>
      </c>
    </row>
    <row r="34399" spans="1:10">
      <c r="A34399" t="n">
        <v>273978</v>
      </c>
      <c r="B34399" s="25" t="n">
        <v>45</v>
      </c>
      <c r="C34399" s="7" t="n">
        <v>11</v>
      </c>
      <c r="D34399" s="7" t="n">
        <v>3</v>
      </c>
      <c r="E34399" s="7" t="n">
        <v>45.4000015258789</v>
      </c>
      <c r="F34399" s="7" t="n">
        <v>0</v>
      </c>
    </row>
    <row r="34400" spans="1:10">
      <c r="A34400" t="s">
        <v>4</v>
      </c>
      <c r="B34400" s="4" t="s">
        <v>5</v>
      </c>
      <c r="C34400" s="4" t="s">
        <v>13</v>
      </c>
      <c r="D34400" s="4" t="s">
        <v>13</v>
      </c>
      <c r="E34400" s="4" t="s">
        <v>13</v>
      </c>
      <c r="F34400" s="4" t="s">
        <v>13</v>
      </c>
    </row>
    <row r="34401" spans="1:9">
      <c r="A34401" t="n">
        <v>273987</v>
      </c>
      <c r="B34401" s="13" t="n">
        <v>14</v>
      </c>
      <c r="C34401" s="7" t="n">
        <v>0</v>
      </c>
      <c r="D34401" s="7" t="n">
        <v>1</v>
      </c>
      <c r="E34401" s="7" t="n">
        <v>0</v>
      </c>
      <c r="F34401" s="7" t="n">
        <v>0</v>
      </c>
    </row>
    <row r="34402" spans="1:9">
      <c r="A34402" t="s">
        <v>4</v>
      </c>
      <c r="B34402" s="4" t="s">
        <v>5</v>
      </c>
      <c r="C34402" s="4" t="s">
        <v>10</v>
      </c>
      <c r="D34402" s="4" t="s">
        <v>9</v>
      </c>
    </row>
    <row r="34403" spans="1:9">
      <c r="A34403" t="n">
        <v>273992</v>
      </c>
      <c r="B34403" s="106" t="n">
        <v>98</v>
      </c>
      <c r="C34403" s="7" t="n">
        <v>5714</v>
      </c>
      <c r="D34403" s="7" t="n">
        <v>0</v>
      </c>
    </row>
    <row r="34404" spans="1:9">
      <c r="A34404" t="s">
        <v>4</v>
      </c>
      <c r="B34404" s="4" t="s">
        <v>5</v>
      </c>
      <c r="C34404" s="4" t="s">
        <v>10</v>
      </c>
      <c r="D34404" s="4" t="s">
        <v>9</v>
      </c>
    </row>
    <row r="34405" spans="1:9">
      <c r="A34405" t="n">
        <v>273999</v>
      </c>
      <c r="B34405" s="106" t="n">
        <v>98</v>
      </c>
      <c r="C34405" s="7" t="n">
        <v>5715</v>
      </c>
      <c r="D34405" s="7" t="n">
        <v>0</v>
      </c>
    </row>
    <row r="34406" spans="1:9">
      <c r="A34406" t="s">
        <v>4</v>
      </c>
      <c r="B34406" s="4" t="s">
        <v>5</v>
      </c>
      <c r="C34406" s="4" t="s">
        <v>13</v>
      </c>
      <c r="D34406" s="4" t="s">
        <v>10</v>
      </c>
      <c r="E34406" s="4" t="s">
        <v>22</v>
      </c>
      <c r="F34406" s="4" t="s">
        <v>10</v>
      </c>
      <c r="G34406" s="4" t="s">
        <v>9</v>
      </c>
      <c r="H34406" s="4" t="s">
        <v>9</v>
      </c>
      <c r="I34406" s="4" t="s">
        <v>10</v>
      </c>
      <c r="J34406" s="4" t="s">
        <v>10</v>
      </c>
      <c r="K34406" s="4" t="s">
        <v>9</v>
      </c>
      <c r="L34406" s="4" t="s">
        <v>9</v>
      </c>
      <c r="M34406" s="4" t="s">
        <v>9</v>
      </c>
      <c r="N34406" s="4" t="s">
        <v>9</v>
      </c>
      <c r="O34406" s="4" t="s">
        <v>6</v>
      </c>
    </row>
    <row r="34407" spans="1:9">
      <c r="A34407" t="n">
        <v>274006</v>
      </c>
      <c r="B34407" s="14" t="n">
        <v>50</v>
      </c>
      <c r="C34407" s="7" t="n">
        <v>0</v>
      </c>
      <c r="D34407" s="7" t="n">
        <v>2003</v>
      </c>
      <c r="E34407" s="7" t="n">
        <v>1</v>
      </c>
      <c r="F34407" s="7" t="n">
        <v>0</v>
      </c>
      <c r="G34407" s="7" t="n">
        <v>0</v>
      </c>
      <c r="H34407" s="7" t="n">
        <v>0</v>
      </c>
      <c r="I34407" s="7" t="n">
        <v>0</v>
      </c>
      <c r="J34407" s="7" t="n">
        <v>65533</v>
      </c>
      <c r="K34407" s="7" t="n">
        <v>0</v>
      </c>
      <c r="L34407" s="7" t="n">
        <v>0</v>
      </c>
      <c r="M34407" s="7" t="n">
        <v>0</v>
      </c>
      <c r="N34407" s="7" t="n">
        <v>0</v>
      </c>
      <c r="O34407" s="7" t="s">
        <v>12</v>
      </c>
    </row>
    <row r="34408" spans="1:9">
      <c r="A34408" t="s">
        <v>4</v>
      </c>
      <c r="B34408" s="4" t="s">
        <v>5</v>
      </c>
      <c r="C34408" s="4" t="s">
        <v>13</v>
      </c>
      <c r="D34408" s="4" t="s">
        <v>22</v>
      </c>
      <c r="E34408" s="4" t="s">
        <v>22</v>
      </c>
      <c r="F34408" s="4" t="s">
        <v>22</v>
      </c>
    </row>
    <row r="34409" spans="1:9">
      <c r="A34409" t="n">
        <v>274045</v>
      </c>
      <c r="B34409" s="25" t="n">
        <v>45</v>
      </c>
      <c r="C34409" s="7" t="n">
        <v>9</v>
      </c>
      <c r="D34409" s="7" t="n">
        <v>0.0500000007450581</v>
      </c>
      <c r="E34409" s="7" t="n">
        <v>0.0500000007450581</v>
      </c>
      <c r="F34409" s="7" t="n">
        <v>0.5</v>
      </c>
    </row>
    <row r="34410" spans="1:9">
      <c r="A34410" t="s">
        <v>4</v>
      </c>
      <c r="B34410" s="4" t="s">
        <v>5</v>
      </c>
      <c r="C34410" s="4" t="s">
        <v>13</v>
      </c>
      <c r="D34410" s="4" t="s">
        <v>10</v>
      </c>
      <c r="E34410" s="4" t="s">
        <v>6</v>
      </c>
    </row>
    <row r="34411" spans="1:9">
      <c r="A34411" t="n">
        <v>274059</v>
      </c>
      <c r="B34411" s="40" t="n">
        <v>51</v>
      </c>
      <c r="C34411" s="7" t="n">
        <v>4</v>
      </c>
      <c r="D34411" s="7" t="n">
        <v>5714</v>
      </c>
      <c r="E34411" s="7" t="s">
        <v>1080</v>
      </c>
    </row>
    <row r="34412" spans="1:9">
      <c r="A34412" t="s">
        <v>4</v>
      </c>
      <c r="B34412" s="4" t="s">
        <v>5</v>
      </c>
      <c r="C34412" s="4" t="s">
        <v>10</v>
      </c>
    </row>
    <row r="34413" spans="1:9">
      <c r="A34413" t="n">
        <v>274072</v>
      </c>
      <c r="B34413" s="35" t="n">
        <v>16</v>
      </c>
      <c r="C34413" s="7" t="n">
        <v>0</v>
      </c>
    </row>
    <row r="34414" spans="1:9">
      <c r="A34414" t="s">
        <v>4</v>
      </c>
      <c r="B34414" s="4" t="s">
        <v>5</v>
      </c>
      <c r="C34414" s="4" t="s">
        <v>10</v>
      </c>
      <c r="D34414" s="4" t="s">
        <v>72</v>
      </c>
      <c r="E34414" s="4" t="s">
        <v>13</v>
      </c>
      <c r="F34414" s="4" t="s">
        <v>13</v>
      </c>
    </row>
    <row r="34415" spans="1:9">
      <c r="A34415" t="n">
        <v>274075</v>
      </c>
      <c r="B34415" s="52" t="n">
        <v>26</v>
      </c>
      <c r="C34415" s="7" t="n">
        <v>5714</v>
      </c>
      <c r="D34415" s="7" t="s">
        <v>1936</v>
      </c>
      <c r="E34415" s="7" t="n">
        <v>2</v>
      </c>
      <c r="F34415" s="7" t="n">
        <v>0</v>
      </c>
    </row>
    <row r="34416" spans="1:9">
      <c r="A34416" t="s">
        <v>4</v>
      </c>
      <c r="B34416" s="4" t="s">
        <v>5</v>
      </c>
    </row>
    <row r="34417" spans="1:15">
      <c r="A34417" t="n">
        <v>274093</v>
      </c>
      <c r="B34417" s="53" t="n">
        <v>28</v>
      </c>
    </row>
    <row r="34418" spans="1:15">
      <c r="A34418" t="s">
        <v>4</v>
      </c>
      <c r="B34418" s="4" t="s">
        <v>5</v>
      </c>
      <c r="C34418" s="4" t="s">
        <v>13</v>
      </c>
      <c r="D34418" s="4" t="s">
        <v>10</v>
      </c>
      <c r="E34418" s="4" t="s">
        <v>6</v>
      </c>
    </row>
    <row r="34419" spans="1:15">
      <c r="A34419" t="n">
        <v>274094</v>
      </c>
      <c r="B34419" s="40" t="n">
        <v>51</v>
      </c>
      <c r="C34419" s="7" t="n">
        <v>4</v>
      </c>
      <c r="D34419" s="7" t="n">
        <v>5715</v>
      </c>
      <c r="E34419" s="7" t="s">
        <v>521</v>
      </c>
    </row>
    <row r="34420" spans="1:15">
      <c r="A34420" t="s">
        <v>4</v>
      </c>
      <c r="B34420" s="4" t="s">
        <v>5</v>
      </c>
      <c r="C34420" s="4" t="s">
        <v>10</v>
      </c>
    </row>
    <row r="34421" spans="1:15">
      <c r="A34421" t="n">
        <v>274108</v>
      </c>
      <c r="B34421" s="35" t="n">
        <v>16</v>
      </c>
      <c r="C34421" s="7" t="n">
        <v>0</v>
      </c>
    </row>
    <row r="34422" spans="1:15">
      <c r="A34422" t="s">
        <v>4</v>
      </c>
      <c r="B34422" s="4" t="s">
        <v>5</v>
      </c>
      <c r="C34422" s="4" t="s">
        <v>10</v>
      </c>
      <c r="D34422" s="4" t="s">
        <v>72</v>
      </c>
      <c r="E34422" s="4" t="s">
        <v>13</v>
      </c>
      <c r="F34422" s="4" t="s">
        <v>13</v>
      </c>
    </row>
    <row r="34423" spans="1:15">
      <c r="A34423" t="n">
        <v>274111</v>
      </c>
      <c r="B34423" s="52" t="n">
        <v>26</v>
      </c>
      <c r="C34423" s="7" t="n">
        <v>5715</v>
      </c>
      <c r="D34423" s="7" t="s">
        <v>1937</v>
      </c>
      <c r="E34423" s="7" t="n">
        <v>2</v>
      </c>
      <c r="F34423" s="7" t="n">
        <v>0</v>
      </c>
    </row>
    <row r="34424" spans="1:15">
      <c r="A34424" t="s">
        <v>4</v>
      </c>
      <c r="B34424" s="4" t="s">
        <v>5</v>
      </c>
    </row>
    <row r="34425" spans="1:15">
      <c r="A34425" t="n">
        <v>274129</v>
      </c>
      <c r="B34425" s="53" t="n">
        <v>28</v>
      </c>
    </row>
    <row r="34426" spans="1:15">
      <c r="A34426" t="s">
        <v>4</v>
      </c>
      <c r="B34426" s="4" t="s">
        <v>5</v>
      </c>
      <c r="C34426" s="4" t="s">
        <v>13</v>
      </c>
      <c r="D34426" s="4" t="s">
        <v>10</v>
      </c>
      <c r="E34426" s="4" t="s">
        <v>6</v>
      </c>
    </row>
    <row r="34427" spans="1:15">
      <c r="A34427" t="n">
        <v>274130</v>
      </c>
      <c r="B34427" s="40" t="n">
        <v>51</v>
      </c>
      <c r="C34427" s="7" t="n">
        <v>4</v>
      </c>
      <c r="D34427" s="7" t="n">
        <v>5714</v>
      </c>
      <c r="E34427" s="7" t="s">
        <v>699</v>
      </c>
    </row>
    <row r="34428" spans="1:15">
      <c r="A34428" t="s">
        <v>4</v>
      </c>
      <c r="B34428" s="4" t="s">
        <v>5</v>
      </c>
      <c r="C34428" s="4" t="s">
        <v>10</v>
      </c>
    </row>
    <row r="34429" spans="1:15">
      <c r="A34429" t="n">
        <v>274144</v>
      </c>
      <c r="B34429" s="35" t="n">
        <v>16</v>
      </c>
      <c r="C34429" s="7" t="n">
        <v>0</v>
      </c>
    </row>
    <row r="34430" spans="1:15">
      <c r="A34430" t="s">
        <v>4</v>
      </c>
      <c r="B34430" s="4" t="s">
        <v>5</v>
      </c>
      <c r="C34430" s="4" t="s">
        <v>10</v>
      </c>
      <c r="D34430" s="4" t="s">
        <v>72</v>
      </c>
      <c r="E34430" s="4" t="s">
        <v>13</v>
      </c>
      <c r="F34430" s="4" t="s">
        <v>13</v>
      </c>
    </row>
    <row r="34431" spans="1:15">
      <c r="A34431" t="n">
        <v>274147</v>
      </c>
      <c r="B34431" s="52" t="n">
        <v>26</v>
      </c>
      <c r="C34431" s="7" t="n">
        <v>5714</v>
      </c>
      <c r="D34431" s="7" t="s">
        <v>1938</v>
      </c>
      <c r="E34431" s="7" t="n">
        <v>2</v>
      </c>
      <c r="F34431" s="7" t="n">
        <v>0</v>
      </c>
    </row>
    <row r="34432" spans="1:15">
      <c r="A34432" t="s">
        <v>4</v>
      </c>
      <c r="B34432" s="4" t="s">
        <v>5</v>
      </c>
    </row>
    <row r="34433" spans="1:6">
      <c r="A34433" t="n">
        <v>274245</v>
      </c>
      <c r="B34433" s="53" t="n">
        <v>28</v>
      </c>
    </row>
    <row r="34434" spans="1:6">
      <c r="A34434" t="s">
        <v>4</v>
      </c>
      <c r="B34434" s="4" t="s">
        <v>5</v>
      </c>
      <c r="C34434" s="4" t="s">
        <v>13</v>
      </c>
      <c r="D34434" s="4" t="s">
        <v>10</v>
      </c>
      <c r="E34434" s="4" t="s">
        <v>6</v>
      </c>
    </row>
    <row r="34435" spans="1:6">
      <c r="A34435" t="n">
        <v>274246</v>
      </c>
      <c r="B34435" s="40" t="n">
        <v>51</v>
      </c>
      <c r="C34435" s="7" t="n">
        <v>4</v>
      </c>
      <c r="D34435" s="7" t="n">
        <v>5715</v>
      </c>
      <c r="E34435" s="7" t="s">
        <v>882</v>
      </c>
    </row>
    <row r="34436" spans="1:6">
      <c r="A34436" t="s">
        <v>4</v>
      </c>
      <c r="B34436" s="4" t="s">
        <v>5</v>
      </c>
      <c r="C34436" s="4" t="s">
        <v>10</v>
      </c>
    </row>
    <row r="34437" spans="1:6">
      <c r="A34437" t="n">
        <v>274259</v>
      </c>
      <c r="B34437" s="35" t="n">
        <v>16</v>
      </c>
      <c r="C34437" s="7" t="n">
        <v>0</v>
      </c>
    </row>
    <row r="34438" spans="1:6">
      <c r="A34438" t="s">
        <v>4</v>
      </c>
      <c r="B34438" s="4" t="s">
        <v>5</v>
      </c>
      <c r="C34438" s="4" t="s">
        <v>10</v>
      </c>
      <c r="D34438" s="4" t="s">
        <v>72</v>
      </c>
      <c r="E34438" s="4" t="s">
        <v>13</v>
      </c>
      <c r="F34438" s="4" t="s">
        <v>13</v>
      </c>
    </row>
    <row r="34439" spans="1:6">
      <c r="A34439" t="n">
        <v>274262</v>
      </c>
      <c r="B34439" s="52" t="n">
        <v>26</v>
      </c>
      <c r="C34439" s="7" t="n">
        <v>5715</v>
      </c>
      <c r="D34439" s="7" t="s">
        <v>1939</v>
      </c>
      <c r="E34439" s="7" t="n">
        <v>2</v>
      </c>
      <c r="F34439" s="7" t="n">
        <v>0</v>
      </c>
    </row>
    <row r="34440" spans="1:6">
      <c r="A34440" t="s">
        <v>4</v>
      </c>
      <c r="B34440" s="4" t="s">
        <v>5</v>
      </c>
    </row>
    <row r="34441" spans="1:6">
      <c r="A34441" t="n">
        <v>274321</v>
      </c>
      <c r="B34441" s="53" t="n">
        <v>28</v>
      </c>
    </row>
    <row r="34442" spans="1:6">
      <c r="A34442" t="s">
        <v>4</v>
      </c>
      <c r="B34442" s="4" t="s">
        <v>5</v>
      </c>
      <c r="C34442" s="4" t="s">
        <v>13</v>
      </c>
      <c r="D34442" s="4" t="s">
        <v>10</v>
      </c>
      <c r="E34442" s="4" t="s">
        <v>6</v>
      </c>
    </row>
    <row r="34443" spans="1:6">
      <c r="A34443" t="n">
        <v>274322</v>
      </c>
      <c r="B34443" s="40" t="n">
        <v>51</v>
      </c>
      <c r="C34443" s="7" t="n">
        <v>4</v>
      </c>
      <c r="D34443" s="7" t="n">
        <v>5714</v>
      </c>
      <c r="E34443" s="7" t="s">
        <v>1080</v>
      </c>
    </row>
    <row r="34444" spans="1:6">
      <c r="A34444" t="s">
        <v>4</v>
      </c>
      <c r="B34444" s="4" t="s">
        <v>5</v>
      </c>
      <c r="C34444" s="4" t="s">
        <v>10</v>
      </c>
    </row>
    <row r="34445" spans="1:6">
      <c r="A34445" t="n">
        <v>274335</v>
      </c>
      <c r="B34445" s="35" t="n">
        <v>16</v>
      </c>
      <c r="C34445" s="7" t="n">
        <v>0</v>
      </c>
    </row>
    <row r="34446" spans="1:6">
      <c r="A34446" t="s">
        <v>4</v>
      </c>
      <c r="B34446" s="4" t="s">
        <v>5</v>
      </c>
      <c r="C34446" s="4" t="s">
        <v>10</v>
      </c>
      <c r="D34446" s="4" t="s">
        <v>72</v>
      </c>
      <c r="E34446" s="4" t="s">
        <v>13</v>
      </c>
      <c r="F34446" s="4" t="s">
        <v>13</v>
      </c>
    </row>
    <row r="34447" spans="1:6">
      <c r="A34447" t="n">
        <v>274338</v>
      </c>
      <c r="B34447" s="52" t="n">
        <v>26</v>
      </c>
      <c r="C34447" s="7" t="n">
        <v>5714</v>
      </c>
      <c r="D34447" s="7" t="s">
        <v>1940</v>
      </c>
      <c r="E34447" s="7" t="n">
        <v>2</v>
      </c>
      <c r="F34447" s="7" t="n">
        <v>0</v>
      </c>
    </row>
    <row r="34448" spans="1:6">
      <c r="A34448" t="s">
        <v>4</v>
      </c>
      <c r="B34448" s="4" t="s">
        <v>5</v>
      </c>
    </row>
    <row r="34449" spans="1:6">
      <c r="A34449" t="n">
        <v>274372</v>
      </c>
      <c r="B34449" s="53" t="n">
        <v>28</v>
      </c>
    </row>
    <row r="34450" spans="1:6">
      <c r="A34450" t="s">
        <v>4</v>
      </c>
      <c r="B34450" s="4" t="s">
        <v>5</v>
      </c>
      <c r="C34450" s="4" t="s">
        <v>13</v>
      </c>
      <c r="D34450" s="4" t="s">
        <v>10</v>
      </c>
      <c r="E34450" s="4" t="s">
        <v>22</v>
      </c>
      <c r="F34450" s="4" t="s">
        <v>10</v>
      </c>
      <c r="G34450" s="4" t="s">
        <v>9</v>
      </c>
      <c r="H34450" s="4" t="s">
        <v>9</v>
      </c>
      <c r="I34450" s="4" t="s">
        <v>10</v>
      </c>
      <c r="J34450" s="4" t="s">
        <v>10</v>
      </c>
      <c r="K34450" s="4" t="s">
        <v>9</v>
      </c>
      <c r="L34450" s="4" t="s">
        <v>9</v>
      </c>
      <c r="M34450" s="4" t="s">
        <v>9</v>
      </c>
      <c r="N34450" s="4" t="s">
        <v>9</v>
      </c>
      <c r="O34450" s="4" t="s">
        <v>6</v>
      </c>
    </row>
    <row r="34451" spans="1:6">
      <c r="A34451" t="n">
        <v>274373</v>
      </c>
      <c r="B34451" s="14" t="n">
        <v>50</v>
      </c>
      <c r="C34451" s="7" t="n">
        <v>0</v>
      </c>
      <c r="D34451" s="7" t="n">
        <v>2003</v>
      </c>
      <c r="E34451" s="7" t="n">
        <v>1</v>
      </c>
      <c r="F34451" s="7" t="n">
        <v>0</v>
      </c>
      <c r="G34451" s="7" t="n">
        <v>0</v>
      </c>
      <c r="H34451" s="7" t="n">
        <v>0</v>
      </c>
      <c r="I34451" s="7" t="n">
        <v>0</v>
      </c>
      <c r="J34451" s="7" t="n">
        <v>65533</v>
      </c>
      <c r="K34451" s="7" t="n">
        <v>0</v>
      </c>
      <c r="L34451" s="7" t="n">
        <v>0</v>
      </c>
      <c r="M34451" s="7" t="n">
        <v>0</v>
      </c>
      <c r="N34451" s="7" t="n">
        <v>0</v>
      </c>
      <c r="O34451" s="7" t="s">
        <v>12</v>
      </c>
    </row>
    <row r="34452" spans="1:6">
      <c r="A34452" t="s">
        <v>4</v>
      </c>
      <c r="B34452" s="4" t="s">
        <v>5</v>
      </c>
      <c r="C34452" s="4" t="s">
        <v>13</v>
      </c>
      <c r="D34452" s="4" t="s">
        <v>22</v>
      </c>
      <c r="E34452" s="4" t="s">
        <v>22</v>
      </c>
      <c r="F34452" s="4" t="s">
        <v>22</v>
      </c>
    </row>
    <row r="34453" spans="1:6">
      <c r="A34453" t="n">
        <v>274412</v>
      </c>
      <c r="B34453" s="25" t="n">
        <v>45</v>
      </c>
      <c r="C34453" s="7" t="n">
        <v>9</v>
      </c>
      <c r="D34453" s="7" t="n">
        <v>0.200000002980232</v>
      </c>
      <c r="E34453" s="7" t="n">
        <v>0.200000002980232</v>
      </c>
      <c r="F34453" s="7" t="n">
        <v>0.5</v>
      </c>
    </row>
    <row r="34454" spans="1:6">
      <c r="A34454" t="s">
        <v>4</v>
      </c>
      <c r="B34454" s="4" t="s">
        <v>5</v>
      </c>
      <c r="C34454" s="4" t="s">
        <v>13</v>
      </c>
      <c r="D34454" s="4" t="s">
        <v>10</v>
      </c>
      <c r="E34454" s="4" t="s">
        <v>6</v>
      </c>
    </row>
    <row r="34455" spans="1:6">
      <c r="A34455" t="n">
        <v>274426</v>
      </c>
      <c r="B34455" s="40" t="n">
        <v>51</v>
      </c>
      <c r="C34455" s="7" t="n">
        <v>4</v>
      </c>
      <c r="D34455" s="7" t="n">
        <v>5715</v>
      </c>
      <c r="E34455" s="7" t="s">
        <v>521</v>
      </c>
    </row>
    <row r="34456" spans="1:6">
      <c r="A34456" t="s">
        <v>4</v>
      </c>
      <c r="B34456" s="4" t="s">
        <v>5</v>
      </c>
      <c r="C34456" s="4" t="s">
        <v>10</v>
      </c>
    </row>
    <row r="34457" spans="1:6">
      <c r="A34457" t="n">
        <v>274440</v>
      </c>
      <c r="B34457" s="35" t="n">
        <v>16</v>
      </c>
      <c r="C34457" s="7" t="n">
        <v>0</v>
      </c>
    </row>
    <row r="34458" spans="1:6">
      <c r="A34458" t="s">
        <v>4</v>
      </c>
      <c r="B34458" s="4" t="s">
        <v>5</v>
      </c>
      <c r="C34458" s="4" t="s">
        <v>10</v>
      </c>
      <c r="D34458" s="4" t="s">
        <v>72</v>
      </c>
      <c r="E34458" s="4" t="s">
        <v>13</v>
      </c>
      <c r="F34458" s="4" t="s">
        <v>13</v>
      </c>
    </row>
    <row r="34459" spans="1:6">
      <c r="A34459" t="n">
        <v>274443</v>
      </c>
      <c r="B34459" s="52" t="n">
        <v>26</v>
      </c>
      <c r="C34459" s="7" t="n">
        <v>5715</v>
      </c>
      <c r="D34459" s="7" t="s">
        <v>1941</v>
      </c>
      <c r="E34459" s="7" t="n">
        <v>2</v>
      </c>
      <c r="F34459" s="7" t="n">
        <v>0</v>
      </c>
    </row>
    <row r="34460" spans="1:6">
      <c r="A34460" t="s">
        <v>4</v>
      </c>
      <c r="B34460" s="4" t="s">
        <v>5</v>
      </c>
    </row>
    <row r="34461" spans="1:6">
      <c r="A34461" t="n">
        <v>274464</v>
      </c>
      <c r="B34461" s="53" t="n">
        <v>28</v>
      </c>
    </row>
    <row r="34462" spans="1:6">
      <c r="A34462" t="s">
        <v>4</v>
      </c>
      <c r="B34462" s="4" t="s">
        <v>5</v>
      </c>
      <c r="C34462" s="4" t="s">
        <v>10</v>
      </c>
      <c r="D34462" s="4" t="s">
        <v>13</v>
      </c>
    </row>
    <row r="34463" spans="1:6">
      <c r="A34463" t="n">
        <v>274465</v>
      </c>
      <c r="B34463" s="54" t="n">
        <v>89</v>
      </c>
      <c r="C34463" s="7" t="n">
        <v>65533</v>
      </c>
      <c r="D34463" s="7" t="n">
        <v>1</v>
      </c>
    </row>
    <row r="34464" spans="1:6">
      <c r="A34464" t="s">
        <v>4</v>
      </c>
      <c r="B34464" s="4" t="s">
        <v>5</v>
      </c>
      <c r="C34464" s="4" t="s">
        <v>9</v>
      </c>
    </row>
    <row r="34465" spans="1:15">
      <c r="A34465" t="n">
        <v>274469</v>
      </c>
      <c r="B34465" s="50" t="n">
        <v>15</v>
      </c>
      <c r="C34465" s="7" t="n">
        <v>256</v>
      </c>
    </row>
    <row r="34466" spans="1:15">
      <c r="A34466" t="s">
        <v>4</v>
      </c>
      <c r="B34466" s="4" t="s">
        <v>5</v>
      </c>
      <c r="C34466" s="4" t="s">
        <v>10</v>
      </c>
      <c r="D34466" s="4" t="s">
        <v>9</v>
      </c>
    </row>
    <row r="34467" spans="1:15">
      <c r="A34467" t="n">
        <v>274474</v>
      </c>
      <c r="B34467" s="106" t="n">
        <v>98</v>
      </c>
      <c r="C34467" s="7" t="n">
        <v>5714</v>
      </c>
      <c r="D34467" s="7" t="n">
        <v>1065353216</v>
      </c>
    </row>
    <row r="34468" spans="1:15">
      <c r="A34468" t="s">
        <v>4</v>
      </c>
      <c r="B34468" s="4" t="s">
        <v>5</v>
      </c>
      <c r="C34468" s="4" t="s">
        <v>10</v>
      </c>
      <c r="D34468" s="4" t="s">
        <v>9</v>
      </c>
    </row>
    <row r="34469" spans="1:15">
      <c r="A34469" t="n">
        <v>274481</v>
      </c>
      <c r="B34469" s="106" t="n">
        <v>98</v>
      </c>
      <c r="C34469" s="7" t="n">
        <v>5715</v>
      </c>
      <c r="D34469" s="7" t="n">
        <v>1065353216</v>
      </c>
    </row>
    <row r="34470" spans="1:15">
      <c r="A34470" t="s">
        <v>4</v>
      </c>
      <c r="B34470" s="4" t="s">
        <v>5</v>
      </c>
      <c r="C34470" s="4" t="s">
        <v>10</v>
      </c>
    </row>
    <row r="34471" spans="1:15">
      <c r="A34471" t="n">
        <v>274488</v>
      </c>
      <c r="B34471" s="35" t="n">
        <v>16</v>
      </c>
      <c r="C34471" s="7" t="n">
        <v>1000</v>
      </c>
    </row>
    <row r="34472" spans="1:15">
      <c r="A34472" t="s">
        <v>4</v>
      </c>
      <c r="B34472" s="4" t="s">
        <v>5</v>
      </c>
      <c r="C34472" s="4" t="s">
        <v>10</v>
      </c>
      <c r="D34472" s="4" t="s">
        <v>22</v>
      </c>
      <c r="E34472" s="4" t="s">
        <v>22</v>
      </c>
      <c r="F34472" s="4" t="s">
        <v>22</v>
      </c>
      <c r="G34472" s="4" t="s">
        <v>22</v>
      </c>
    </row>
    <row r="34473" spans="1:15">
      <c r="A34473" t="n">
        <v>274491</v>
      </c>
      <c r="B34473" s="24" t="n">
        <v>46</v>
      </c>
      <c r="C34473" s="7" t="n">
        <v>0</v>
      </c>
      <c r="D34473" s="7" t="n">
        <v>4.84999990463257</v>
      </c>
      <c r="E34473" s="7" t="n">
        <v>0</v>
      </c>
      <c r="F34473" s="7" t="n">
        <v>-6.96999979019165</v>
      </c>
      <c r="G34473" s="7" t="n">
        <v>97.4000015258789</v>
      </c>
    </row>
    <row r="34474" spans="1:15">
      <c r="A34474" t="s">
        <v>4</v>
      </c>
      <c r="B34474" s="4" t="s">
        <v>5</v>
      </c>
      <c r="C34474" s="4" t="s">
        <v>10</v>
      </c>
      <c r="D34474" s="4" t="s">
        <v>22</v>
      </c>
      <c r="E34474" s="4" t="s">
        <v>22</v>
      </c>
      <c r="F34474" s="4" t="s">
        <v>22</v>
      </c>
      <c r="G34474" s="4" t="s">
        <v>22</v>
      </c>
    </row>
    <row r="34475" spans="1:15">
      <c r="A34475" t="n">
        <v>274510</v>
      </c>
      <c r="B34475" s="24" t="n">
        <v>46</v>
      </c>
      <c r="C34475" s="7" t="n">
        <v>4</v>
      </c>
      <c r="D34475" s="7" t="n">
        <v>4.78000020980835</v>
      </c>
      <c r="E34475" s="7" t="n">
        <v>0</v>
      </c>
      <c r="F34475" s="7" t="n">
        <v>-8.02000045776367</v>
      </c>
      <c r="G34475" s="7" t="n">
        <v>59</v>
      </c>
    </row>
    <row r="34476" spans="1:15">
      <c r="A34476" t="s">
        <v>4</v>
      </c>
      <c r="B34476" s="4" t="s">
        <v>5</v>
      </c>
      <c r="C34476" s="4" t="s">
        <v>10</v>
      </c>
      <c r="D34476" s="4" t="s">
        <v>22</v>
      </c>
      <c r="E34476" s="4" t="s">
        <v>22</v>
      </c>
      <c r="F34476" s="4" t="s">
        <v>22</v>
      </c>
      <c r="G34476" s="4" t="s">
        <v>22</v>
      </c>
    </row>
    <row r="34477" spans="1:15">
      <c r="A34477" t="n">
        <v>274529</v>
      </c>
      <c r="B34477" s="24" t="n">
        <v>46</v>
      </c>
      <c r="C34477" s="7" t="n">
        <v>5702</v>
      </c>
      <c r="D34477" s="7" t="n">
        <v>6.01000022888184</v>
      </c>
      <c r="E34477" s="7" t="n">
        <v>0</v>
      </c>
      <c r="F34477" s="7" t="n">
        <v>-7.19999980926514</v>
      </c>
      <c r="G34477" s="7" t="n">
        <v>271.5</v>
      </c>
    </row>
    <row r="34478" spans="1:15">
      <c r="A34478" t="s">
        <v>4</v>
      </c>
      <c r="B34478" s="4" t="s">
        <v>5</v>
      </c>
      <c r="C34478" s="4" t="s">
        <v>10</v>
      </c>
    </row>
    <row r="34479" spans="1:15">
      <c r="A34479" t="n">
        <v>274548</v>
      </c>
      <c r="B34479" s="35" t="n">
        <v>16</v>
      </c>
      <c r="C34479" s="7" t="n">
        <v>1</v>
      </c>
    </row>
    <row r="34480" spans="1:15">
      <c r="A34480" t="s">
        <v>4</v>
      </c>
      <c r="B34480" s="4" t="s">
        <v>5</v>
      </c>
      <c r="C34480" s="4" t="s">
        <v>13</v>
      </c>
      <c r="D34480" s="4" t="s">
        <v>13</v>
      </c>
      <c r="E34480" s="4" t="s">
        <v>22</v>
      </c>
      <c r="F34480" s="4" t="s">
        <v>22</v>
      </c>
      <c r="G34480" s="4" t="s">
        <v>22</v>
      </c>
      <c r="H34480" s="4" t="s">
        <v>10</v>
      </c>
    </row>
    <row r="34481" spans="1:8">
      <c r="A34481" t="n">
        <v>274551</v>
      </c>
      <c r="B34481" s="25" t="n">
        <v>45</v>
      </c>
      <c r="C34481" s="7" t="n">
        <v>2</v>
      </c>
      <c r="D34481" s="7" t="n">
        <v>3</v>
      </c>
      <c r="E34481" s="7" t="n">
        <v>6.05000019073486</v>
      </c>
      <c r="F34481" s="7" t="n">
        <v>1.28999996185303</v>
      </c>
      <c r="G34481" s="7" t="n">
        <v>-7.98000001907349</v>
      </c>
      <c r="H34481" s="7" t="n">
        <v>0</v>
      </c>
    </row>
    <row r="34482" spans="1:8">
      <c r="A34482" t="s">
        <v>4</v>
      </c>
      <c r="B34482" s="4" t="s">
        <v>5</v>
      </c>
      <c r="C34482" s="4" t="s">
        <v>13</v>
      </c>
      <c r="D34482" s="4" t="s">
        <v>13</v>
      </c>
      <c r="E34482" s="4" t="s">
        <v>22</v>
      </c>
      <c r="F34482" s="4" t="s">
        <v>22</v>
      </c>
      <c r="G34482" s="4" t="s">
        <v>22</v>
      </c>
      <c r="H34482" s="4" t="s">
        <v>10</v>
      </c>
      <c r="I34482" s="4" t="s">
        <v>13</v>
      </c>
    </row>
    <row r="34483" spans="1:8">
      <c r="A34483" t="n">
        <v>274568</v>
      </c>
      <c r="B34483" s="25" t="n">
        <v>45</v>
      </c>
      <c r="C34483" s="7" t="n">
        <v>4</v>
      </c>
      <c r="D34483" s="7" t="n">
        <v>3</v>
      </c>
      <c r="E34483" s="7" t="n">
        <v>6.28000020980835</v>
      </c>
      <c r="F34483" s="7" t="n">
        <v>313.049987792969</v>
      </c>
      <c r="G34483" s="7" t="n">
        <v>0</v>
      </c>
      <c r="H34483" s="7" t="n">
        <v>0</v>
      </c>
      <c r="I34483" s="7" t="n">
        <v>0</v>
      </c>
    </row>
    <row r="34484" spans="1:8">
      <c r="A34484" t="s">
        <v>4</v>
      </c>
      <c r="B34484" s="4" t="s">
        <v>5</v>
      </c>
      <c r="C34484" s="4" t="s">
        <v>13</v>
      </c>
      <c r="D34484" s="4" t="s">
        <v>13</v>
      </c>
      <c r="E34484" s="4" t="s">
        <v>22</v>
      </c>
      <c r="F34484" s="4" t="s">
        <v>10</v>
      </c>
    </row>
    <row r="34485" spans="1:8">
      <c r="A34485" t="n">
        <v>274586</v>
      </c>
      <c r="B34485" s="25" t="n">
        <v>45</v>
      </c>
      <c r="C34485" s="7" t="n">
        <v>5</v>
      </c>
      <c r="D34485" s="7" t="n">
        <v>3</v>
      </c>
      <c r="E34485" s="7" t="n">
        <v>3.79999995231628</v>
      </c>
      <c r="F34485" s="7" t="n">
        <v>0</v>
      </c>
    </row>
    <row r="34486" spans="1:8">
      <c r="A34486" t="s">
        <v>4</v>
      </c>
      <c r="B34486" s="4" t="s">
        <v>5</v>
      </c>
      <c r="C34486" s="4" t="s">
        <v>13</v>
      </c>
      <c r="D34486" s="4" t="s">
        <v>13</v>
      </c>
      <c r="E34486" s="4" t="s">
        <v>22</v>
      </c>
      <c r="F34486" s="4" t="s">
        <v>10</v>
      </c>
    </row>
    <row r="34487" spans="1:8">
      <c r="A34487" t="n">
        <v>274595</v>
      </c>
      <c r="B34487" s="25" t="n">
        <v>45</v>
      </c>
      <c r="C34487" s="7" t="n">
        <v>11</v>
      </c>
      <c r="D34487" s="7" t="n">
        <v>3</v>
      </c>
      <c r="E34487" s="7" t="n">
        <v>38</v>
      </c>
      <c r="F34487" s="7" t="n">
        <v>0</v>
      </c>
    </row>
    <row r="34488" spans="1:8">
      <c r="A34488" t="s">
        <v>4</v>
      </c>
      <c r="B34488" s="4" t="s">
        <v>5</v>
      </c>
      <c r="C34488" s="4" t="s">
        <v>13</v>
      </c>
      <c r="D34488" s="4" t="s">
        <v>13</v>
      </c>
      <c r="E34488" s="4" t="s">
        <v>22</v>
      </c>
      <c r="F34488" s="4" t="s">
        <v>10</v>
      </c>
    </row>
    <row r="34489" spans="1:8">
      <c r="A34489" t="n">
        <v>274604</v>
      </c>
      <c r="B34489" s="25" t="n">
        <v>45</v>
      </c>
      <c r="C34489" s="7" t="n">
        <v>5</v>
      </c>
      <c r="D34489" s="7" t="n">
        <v>3</v>
      </c>
      <c r="E34489" s="7" t="n">
        <v>3.40000009536743</v>
      </c>
      <c r="F34489" s="7" t="n">
        <v>2000</v>
      </c>
    </row>
    <row r="34490" spans="1:8">
      <c r="A34490" t="s">
        <v>4</v>
      </c>
      <c r="B34490" s="4" t="s">
        <v>5</v>
      </c>
      <c r="C34490" s="4" t="s">
        <v>10</v>
      </c>
      <c r="D34490" s="4" t="s">
        <v>10</v>
      </c>
      <c r="E34490" s="4" t="s">
        <v>10</v>
      </c>
    </row>
    <row r="34491" spans="1:8">
      <c r="A34491" t="n">
        <v>274613</v>
      </c>
      <c r="B34491" s="57" t="n">
        <v>61</v>
      </c>
      <c r="C34491" s="7" t="n">
        <v>5702</v>
      </c>
      <c r="D34491" s="7" t="n">
        <v>0</v>
      </c>
      <c r="E34491" s="7" t="n">
        <v>0</v>
      </c>
    </row>
    <row r="34492" spans="1:8">
      <c r="A34492" t="s">
        <v>4</v>
      </c>
      <c r="B34492" s="4" t="s">
        <v>5</v>
      </c>
      <c r="C34492" s="4" t="s">
        <v>10</v>
      </c>
      <c r="D34492" s="4" t="s">
        <v>10</v>
      </c>
      <c r="E34492" s="4" t="s">
        <v>10</v>
      </c>
    </row>
    <row r="34493" spans="1:8">
      <c r="A34493" t="n">
        <v>274620</v>
      </c>
      <c r="B34493" s="57" t="n">
        <v>61</v>
      </c>
      <c r="C34493" s="7" t="n">
        <v>0</v>
      </c>
      <c r="D34493" s="7" t="n">
        <v>5702</v>
      </c>
      <c r="E34493" s="7" t="n">
        <v>0</v>
      </c>
    </row>
    <row r="34494" spans="1:8">
      <c r="A34494" t="s">
        <v>4</v>
      </c>
      <c r="B34494" s="4" t="s">
        <v>5</v>
      </c>
      <c r="C34494" s="4" t="s">
        <v>10</v>
      </c>
      <c r="D34494" s="4" t="s">
        <v>10</v>
      </c>
      <c r="E34494" s="4" t="s">
        <v>10</v>
      </c>
    </row>
    <row r="34495" spans="1:8">
      <c r="A34495" t="n">
        <v>274627</v>
      </c>
      <c r="B34495" s="57" t="n">
        <v>61</v>
      </c>
      <c r="C34495" s="7" t="n">
        <v>4</v>
      </c>
      <c r="D34495" s="7" t="n">
        <v>5702</v>
      </c>
      <c r="E34495" s="7" t="n">
        <v>0</v>
      </c>
    </row>
    <row r="34496" spans="1:8">
      <c r="A34496" t="s">
        <v>4</v>
      </c>
      <c r="B34496" s="4" t="s">
        <v>5</v>
      </c>
      <c r="C34496" s="4" t="s">
        <v>13</v>
      </c>
      <c r="D34496" s="4" t="s">
        <v>10</v>
      </c>
      <c r="E34496" s="4" t="s">
        <v>6</v>
      </c>
      <c r="F34496" s="4" t="s">
        <v>6</v>
      </c>
      <c r="G34496" s="4" t="s">
        <v>6</v>
      </c>
      <c r="H34496" s="4" t="s">
        <v>6</v>
      </c>
    </row>
    <row r="34497" spans="1:9">
      <c r="A34497" t="n">
        <v>274634</v>
      </c>
      <c r="B34497" s="40" t="n">
        <v>51</v>
      </c>
      <c r="C34497" s="7" t="n">
        <v>3</v>
      </c>
      <c r="D34497" s="7" t="n">
        <v>0</v>
      </c>
      <c r="E34497" s="7" t="s">
        <v>827</v>
      </c>
      <c r="F34497" s="7" t="s">
        <v>828</v>
      </c>
      <c r="G34497" s="7" t="s">
        <v>88</v>
      </c>
      <c r="H34497" s="7" t="s">
        <v>89</v>
      </c>
    </row>
    <row r="34498" spans="1:9">
      <c r="A34498" t="s">
        <v>4</v>
      </c>
      <c r="B34498" s="4" t="s">
        <v>5</v>
      </c>
      <c r="C34498" s="4" t="s">
        <v>13</v>
      </c>
      <c r="D34498" s="4" t="s">
        <v>10</v>
      </c>
      <c r="E34498" s="4" t="s">
        <v>6</v>
      </c>
      <c r="F34498" s="4" t="s">
        <v>6</v>
      </c>
      <c r="G34498" s="4" t="s">
        <v>6</v>
      </c>
      <c r="H34498" s="4" t="s">
        <v>6</v>
      </c>
    </row>
    <row r="34499" spans="1:9">
      <c r="A34499" t="n">
        <v>274663</v>
      </c>
      <c r="B34499" s="40" t="n">
        <v>51</v>
      </c>
      <c r="C34499" s="7" t="n">
        <v>3</v>
      </c>
      <c r="D34499" s="7" t="n">
        <v>4</v>
      </c>
      <c r="E34499" s="7" t="s">
        <v>87</v>
      </c>
      <c r="F34499" s="7" t="s">
        <v>828</v>
      </c>
      <c r="G34499" s="7" t="s">
        <v>88</v>
      </c>
      <c r="H34499" s="7" t="s">
        <v>89</v>
      </c>
    </row>
    <row r="34500" spans="1:9">
      <c r="A34500" t="s">
        <v>4</v>
      </c>
      <c r="B34500" s="4" t="s">
        <v>5</v>
      </c>
      <c r="C34500" s="4" t="s">
        <v>13</v>
      </c>
      <c r="D34500" s="4" t="s">
        <v>10</v>
      </c>
      <c r="E34500" s="4" t="s">
        <v>6</v>
      </c>
      <c r="F34500" s="4" t="s">
        <v>6</v>
      </c>
      <c r="G34500" s="4" t="s">
        <v>6</v>
      </c>
      <c r="H34500" s="4" t="s">
        <v>6</v>
      </c>
    </row>
    <row r="34501" spans="1:9">
      <c r="A34501" t="n">
        <v>274684</v>
      </c>
      <c r="B34501" s="40" t="n">
        <v>51</v>
      </c>
      <c r="C34501" s="7" t="n">
        <v>3</v>
      </c>
      <c r="D34501" s="7" t="n">
        <v>5702</v>
      </c>
      <c r="E34501" s="7" t="s">
        <v>1942</v>
      </c>
      <c r="F34501" s="7" t="s">
        <v>626</v>
      </c>
      <c r="G34501" s="7" t="s">
        <v>88</v>
      </c>
      <c r="H34501" s="7" t="s">
        <v>89</v>
      </c>
    </row>
    <row r="34502" spans="1:9">
      <c r="A34502" t="s">
        <v>4</v>
      </c>
      <c r="B34502" s="4" t="s">
        <v>5</v>
      </c>
      <c r="C34502" s="4" t="s">
        <v>13</v>
      </c>
      <c r="D34502" s="4" t="s">
        <v>10</v>
      </c>
      <c r="E34502" s="4" t="s">
        <v>22</v>
      </c>
    </row>
    <row r="34503" spans="1:9">
      <c r="A34503" t="n">
        <v>274713</v>
      </c>
      <c r="B34503" s="28" t="n">
        <v>58</v>
      </c>
      <c r="C34503" s="7" t="n">
        <v>100</v>
      </c>
      <c r="D34503" s="7" t="n">
        <v>1000</v>
      </c>
      <c r="E34503" s="7" t="n">
        <v>1</v>
      </c>
    </row>
    <row r="34504" spans="1:9">
      <c r="A34504" t="s">
        <v>4</v>
      </c>
      <c r="B34504" s="4" t="s">
        <v>5</v>
      </c>
      <c r="C34504" s="4" t="s">
        <v>13</v>
      </c>
      <c r="D34504" s="4" t="s">
        <v>10</v>
      </c>
    </row>
    <row r="34505" spans="1:9">
      <c r="A34505" t="n">
        <v>274721</v>
      </c>
      <c r="B34505" s="28" t="n">
        <v>58</v>
      </c>
      <c r="C34505" s="7" t="n">
        <v>255</v>
      </c>
      <c r="D34505" s="7" t="n">
        <v>0</v>
      </c>
    </row>
    <row r="34506" spans="1:9">
      <c r="A34506" t="s">
        <v>4</v>
      </c>
      <c r="B34506" s="4" t="s">
        <v>5</v>
      </c>
      <c r="C34506" s="4" t="s">
        <v>13</v>
      </c>
      <c r="D34506" s="4" t="s">
        <v>10</v>
      </c>
    </row>
    <row r="34507" spans="1:9">
      <c r="A34507" t="n">
        <v>274725</v>
      </c>
      <c r="B34507" s="25" t="n">
        <v>45</v>
      </c>
      <c r="C34507" s="7" t="n">
        <v>7</v>
      </c>
      <c r="D34507" s="7" t="n">
        <v>255</v>
      </c>
    </row>
    <row r="34508" spans="1:9">
      <c r="A34508" t="s">
        <v>4</v>
      </c>
      <c r="B34508" s="4" t="s">
        <v>5</v>
      </c>
      <c r="C34508" s="4" t="s">
        <v>13</v>
      </c>
      <c r="D34508" s="4" t="s">
        <v>10</v>
      </c>
      <c r="E34508" s="4" t="s">
        <v>6</v>
      </c>
    </row>
    <row r="34509" spans="1:9">
      <c r="A34509" t="n">
        <v>274729</v>
      </c>
      <c r="B34509" s="40" t="n">
        <v>51</v>
      </c>
      <c r="C34509" s="7" t="n">
        <v>4</v>
      </c>
      <c r="D34509" s="7" t="n">
        <v>5702</v>
      </c>
      <c r="E34509" s="7" t="s">
        <v>882</v>
      </c>
    </row>
    <row r="34510" spans="1:9">
      <c r="A34510" t="s">
        <v>4</v>
      </c>
      <c r="B34510" s="4" t="s">
        <v>5</v>
      </c>
      <c r="C34510" s="4" t="s">
        <v>10</v>
      </c>
    </row>
    <row r="34511" spans="1:9">
      <c r="A34511" t="n">
        <v>274742</v>
      </c>
      <c r="B34511" s="35" t="n">
        <v>16</v>
      </c>
      <c r="C34511" s="7" t="n">
        <v>0</v>
      </c>
    </row>
    <row r="34512" spans="1:9">
      <c r="A34512" t="s">
        <v>4</v>
      </c>
      <c r="B34512" s="4" t="s">
        <v>5</v>
      </c>
      <c r="C34512" s="4" t="s">
        <v>10</v>
      </c>
      <c r="D34512" s="4" t="s">
        <v>72</v>
      </c>
      <c r="E34512" s="4" t="s">
        <v>13</v>
      </c>
      <c r="F34512" s="4" t="s">
        <v>13</v>
      </c>
    </row>
    <row r="34513" spans="1:8">
      <c r="A34513" t="n">
        <v>274745</v>
      </c>
      <c r="B34513" s="52" t="n">
        <v>26</v>
      </c>
      <c r="C34513" s="7" t="n">
        <v>5702</v>
      </c>
      <c r="D34513" s="7" t="s">
        <v>1943</v>
      </c>
      <c r="E34513" s="7" t="n">
        <v>2</v>
      </c>
      <c r="F34513" s="7" t="n">
        <v>0</v>
      </c>
    </row>
    <row r="34514" spans="1:8">
      <c r="A34514" t="s">
        <v>4</v>
      </c>
      <c r="B34514" s="4" t="s">
        <v>5</v>
      </c>
    </row>
    <row r="34515" spans="1:8">
      <c r="A34515" t="n">
        <v>274782</v>
      </c>
      <c r="B34515" s="53" t="n">
        <v>28</v>
      </c>
    </row>
    <row r="34516" spans="1:8">
      <c r="A34516" t="s">
        <v>4</v>
      </c>
      <c r="B34516" s="4" t="s">
        <v>5</v>
      </c>
      <c r="C34516" s="4" t="s">
        <v>13</v>
      </c>
      <c r="D34516" s="4" t="s">
        <v>10</v>
      </c>
      <c r="E34516" s="4" t="s">
        <v>6</v>
      </c>
    </row>
    <row r="34517" spans="1:8">
      <c r="A34517" t="n">
        <v>274783</v>
      </c>
      <c r="B34517" s="40" t="n">
        <v>51</v>
      </c>
      <c r="C34517" s="7" t="n">
        <v>4</v>
      </c>
      <c r="D34517" s="7" t="n">
        <v>0</v>
      </c>
      <c r="E34517" s="7" t="s">
        <v>271</v>
      </c>
    </row>
    <row r="34518" spans="1:8">
      <c r="A34518" t="s">
        <v>4</v>
      </c>
      <c r="B34518" s="4" t="s">
        <v>5</v>
      </c>
      <c r="C34518" s="4" t="s">
        <v>10</v>
      </c>
    </row>
    <row r="34519" spans="1:8">
      <c r="A34519" t="n">
        <v>274797</v>
      </c>
      <c r="B34519" s="35" t="n">
        <v>16</v>
      </c>
      <c r="C34519" s="7" t="n">
        <v>0</v>
      </c>
    </row>
    <row r="34520" spans="1:8">
      <c r="A34520" t="s">
        <v>4</v>
      </c>
      <c r="B34520" s="4" t="s">
        <v>5</v>
      </c>
      <c r="C34520" s="4" t="s">
        <v>10</v>
      </c>
      <c r="D34520" s="4" t="s">
        <v>72</v>
      </c>
      <c r="E34520" s="4" t="s">
        <v>13</v>
      </c>
      <c r="F34520" s="4" t="s">
        <v>13</v>
      </c>
    </row>
    <row r="34521" spans="1:8">
      <c r="A34521" t="n">
        <v>274800</v>
      </c>
      <c r="B34521" s="52" t="n">
        <v>26</v>
      </c>
      <c r="C34521" s="7" t="n">
        <v>0</v>
      </c>
      <c r="D34521" s="7" t="s">
        <v>1944</v>
      </c>
      <c r="E34521" s="7" t="n">
        <v>2</v>
      </c>
      <c r="F34521" s="7" t="n">
        <v>0</v>
      </c>
    </row>
    <row r="34522" spans="1:8">
      <c r="A34522" t="s">
        <v>4</v>
      </c>
      <c r="B34522" s="4" t="s">
        <v>5</v>
      </c>
    </row>
    <row r="34523" spans="1:8">
      <c r="A34523" t="n">
        <v>274852</v>
      </c>
      <c r="B34523" s="53" t="n">
        <v>28</v>
      </c>
    </row>
    <row r="34524" spans="1:8">
      <c r="A34524" t="s">
        <v>4</v>
      </c>
      <c r="B34524" s="4" t="s">
        <v>5</v>
      </c>
      <c r="C34524" s="4" t="s">
        <v>13</v>
      </c>
      <c r="D34524" s="4" t="s">
        <v>10</v>
      </c>
      <c r="E34524" s="4" t="s">
        <v>6</v>
      </c>
    </row>
    <row r="34525" spans="1:8">
      <c r="A34525" t="n">
        <v>274853</v>
      </c>
      <c r="B34525" s="40" t="n">
        <v>51</v>
      </c>
      <c r="C34525" s="7" t="n">
        <v>4</v>
      </c>
      <c r="D34525" s="7" t="n">
        <v>4</v>
      </c>
      <c r="E34525" s="7" t="s">
        <v>353</v>
      </c>
    </row>
    <row r="34526" spans="1:8">
      <c r="A34526" t="s">
        <v>4</v>
      </c>
      <c r="B34526" s="4" t="s">
        <v>5</v>
      </c>
      <c r="C34526" s="4" t="s">
        <v>10</v>
      </c>
    </row>
    <row r="34527" spans="1:8">
      <c r="A34527" t="n">
        <v>274867</v>
      </c>
      <c r="B34527" s="35" t="n">
        <v>16</v>
      </c>
      <c r="C34527" s="7" t="n">
        <v>0</v>
      </c>
    </row>
    <row r="34528" spans="1:8">
      <c r="A34528" t="s">
        <v>4</v>
      </c>
      <c r="B34528" s="4" t="s">
        <v>5</v>
      </c>
      <c r="C34528" s="4" t="s">
        <v>10</v>
      </c>
      <c r="D34528" s="4" t="s">
        <v>72</v>
      </c>
      <c r="E34528" s="4" t="s">
        <v>13</v>
      </c>
      <c r="F34528" s="4" t="s">
        <v>13</v>
      </c>
      <c r="G34528" s="4" t="s">
        <v>72</v>
      </c>
      <c r="H34528" s="4" t="s">
        <v>13</v>
      </c>
      <c r="I34528" s="4" t="s">
        <v>13</v>
      </c>
    </row>
    <row r="34529" spans="1:9">
      <c r="A34529" t="n">
        <v>274870</v>
      </c>
      <c r="B34529" s="52" t="n">
        <v>26</v>
      </c>
      <c r="C34529" s="7" t="n">
        <v>4</v>
      </c>
      <c r="D34529" s="7" t="s">
        <v>1945</v>
      </c>
      <c r="E34529" s="7" t="n">
        <v>2</v>
      </c>
      <c r="F34529" s="7" t="n">
        <v>3</v>
      </c>
      <c r="G34529" s="7" t="s">
        <v>1946</v>
      </c>
      <c r="H34529" s="7" t="n">
        <v>2</v>
      </c>
      <c r="I34529" s="7" t="n">
        <v>0</v>
      </c>
    </row>
    <row r="34530" spans="1:9">
      <c r="A34530" t="s">
        <v>4</v>
      </c>
      <c r="B34530" s="4" t="s">
        <v>5</v>
      </c>
    </row>
    <row r="34531" spans="1:9">
      <c r="A34531" t="n">
        <v>275045</v>
      </c>
      <c r="B34531" s="53" t="n">
        <v>28</v>
      </c>
    </row>
    <row r="34532" spans="1:9">
      <c r="A34532" t="s">
        <v>4</v>
      </c>
      <c r="B34532" s="4" t="s">
        <v>5</v>
      </c>
      <c r="C34532" s="4" t="s">
        <v>10</v>
      </c>
      <c r="D34532" s="4" t="s">
        <v>10</v>
      </c>
      <c r="E34532" s="4" t="s">
        <v>10</v>
      </c>
    </row>
    <row r="34533" spans="1:9">
      <c r="A34533" t="n">
        <v>275046</v>
      </c>
      <c r="B34533" s="57" t="n">
        <v>61</v>
      </c>
      <c r="C34533" s="7" t="n">
        <v>5702</v>
      </c>
      <c r="D34533" s="7" t="n">
        <v>4</v>
      </c>
      <c r="E34533" s="7" t="n">
        <v>1000</v>
      </c>
    </row>
    <row r="34534" spans="1:9">
      <c r="A34534" t="s">
        <v>4</v>
      </c>
      <c r="B34534" s="4" t="s">
        <v>5</v>
      </c>
      <c r="C34534" s="4" t="s">
        <v>13</v>
      </c>
      <c r="D34534" s="4" t="s">
        <v>10</v>
      </c>
      <c r="E34534" s="4" t="s">
        <v>6</v>
      </c>
    </row>
    <row r="34535" spans="1:9">
      <c r="A34535" t="n">
        <v>275053</v>
      </c>
      <c r="B34535" s="40" t="n">
        <v>51</v>
      </c>
      <c r="C34535" s="7" t="n">
        <v>4</v>
      </c>
      <c r="D34535" s="7" t="n">
        <v>5702</v>
      </c>
      <c r="E34535" s="7" t="s">
        <v>882</v>
      </c>
    </row>
    <row r="34536" spans="1:9">
      <c r="A34536" t="s">
        <v>4</v>
      </c>
      <c r="B34536" s="4" t="s">
        <v>5</v>
      </c>
      <c r="C34536" s="4" t="s">
        <v>10</v>
      </c>
    </row>
    <row r="34537" spans="1:9">
      <c r="A34537" t="n">
        <v>275066</v>
      </c>
      <c r="B34537" s="35" t="n">
        <v>16</v>
      </c>
      <c r="C34537" s="7" t="n">
        <v>0</v>
      </c>
    </row>
    <row r="34538" spans="1:9">
      <c r="A34538" t="s">
        <v>4</v>
      </c>
      <c r="B34538" s="4" t="s">
        <v>5</v>
      </c>
      <c r="C34538" s="4" t="s">
        <v>10</v>
      </c>
      <c r="D34538" s="4" t="s">
        <v>72</v>
      </c>
      <c r="E34538" s="4" t="s">
        <v>13</v>
      </c>
      <c r="F34538" s="4" t="s">
        <v>13</v>
      </c>
    </row>
    <row r="34539" spans="1:9">
      <c r="A34539" t="n">
        <v>275069</v>
      </c>
      <c r="B34539" s="52" t="n">
        <v>26</v>
      </c>
      <c r="C34539" s="7" t="n">
        <v>5702</v>
      </c>
      <c r="D34539" s="7" t="s">
        <v>1947</v>
      </c>
      <c r="E34539" s="7" t="n">
        <v>2</v>
      </c>
      <c r="F34539" s="7" t="n">
        <v>0</v>
      </c>
    </row>
    <row r="34540" spans="1:9">
      <c r="A34540" t="s">
        <v>4</v>
      </c>
      <c r="B34540" s="4" t="s">
        <v>5</v>
      </c>
    </row>
    <row r="34541" spans="1:9">
      <c r="A34541" t="n">
        <v>275158</v>
      </c>
      <c r="B34541" s="53" t="n">
        <v>28</v>
      </c>
    </row>
    <row r="34542" spans="1:9">
      <c r="A34542" t="s">
        <v>4</v>
      </c>
      <c r="B34542" s="4" t="s">
        <v>5</v>
      </c>
      <c r="C34542" s="4" t="s">
        <v>10</v>
      </c>
      <c r="D34542" s="4" t="s">
        <v>13</v>
      </c>
    </row>
    <row r="34543" spans="1:9">
      <c r="A34543" t="n">
        <v>275159</v>
      </c>
      <c r="B34543" s="54" t="n">
        <v>89</v>
      </c>
      <c r="C34543" s="7" t="n">
        <v>65533</v>
      </c>
      <c r="D34543" s="7" t="n">
        <v>1</v>
      </c>
    </row>
    <row r="34544" spans="1:9">
      <c r="A34544" t="s">
        <v>4</v>
      </c>
      <c r="B34544" s="4" t="s">
        <v>5</v>
      </c>
      <c r="C34544" s="4" t="s">
        <v>10</v>
      </c>
    </row>
    <row r="34545" spans="1:9">
      <c r="A34545" t="n">
        <v>275163</v>
      </c>
      <c r="B34545" s="35" t="n">
        <v>16</v>
      </c>
      <c r="C34545" s="7" t="n">
        <v>200</v>
      </c>
    </row>
    <row r="34546" spans="1:9">
      <c r="A34546" t="s">
        <v>4</v>
      </c>
      <c r="B34546" s="4" t="s">
        <v>5</v>
      </c>
      <c r="C34546" s="4" t="s">
        <v>13</v>
      </c>
      <c r="D34546" s="4" t="s">
        <v>10</v>
      </c>
      <c r="E34546" s="4" t="s">
        <v>6</v>
      </c>
      <c r="F34546" s="4" t="s">
        <v>6</v>
      </c>
      <c r="G34546" s="4" t="s">
        <v>6</v>
      </c>
      <c r="H34546" s="4" t="s">
        <v>6</v>
      </c>
    </row>
    <row r="34547" spans="1:9">
      <c r="A34547" t="n">
        <v>275166</v>
      </c>
      <c r="B34547" s="40" t="n">
        <v>51</v>
      </c>
      <c r="C34547" s="7" t="n">
        <v>3</v>
      </c>
      <c r="D34547" s="7" t="n">
        <v>0</v>
      </c>
      <c r="E34547" s="7" t="s">
        <v>827</v>
      </c>
      <c r="F34547" s="7" t="s">
        <v>828</v>
      </c>
      <c r="G34547" s="7" t="s">
        <v>88</v>
      </c>
      <c r="H34547" s="7" t="s">
        <v>89</v>
      </c>
    </row>
    <row r="34548" spans="1:9">
      <c r="A34548" t="s">
        <v>4</v>
      </c>
      <c r="B34548" s="4" t="s">
        <v>5</v>
      </c>
      <c r="C34548" s="4" t="s">
        <v>13</v>
      </c>
      <c r="D34548" s="4" t="s">
        <v>10</v>
      </c>
      <c r="E34548" s="4" t="s">
        <v>6</v>
      </c>
      <c r="F34548" s="4" t="s">
        <v>6</v>
      </c>
      <c r="G34548" s="4" t="s">
        <v>6</v>
      </c>
      <c r="H34548" s="4" t="s">
        <v>6</v>
      </c>
    </row>
    <row r="34549" spans="1:9">
      <c r="A34549" t="n">
        <v>275195</v>
      </c>
      <c r="B34549" s="40" t="n">
        <v>51</v>
      </c>
      <c r="C34549" s="7" t="n">
        <v>3</v>
      </c>
      <c r="D34549" s="7" t="n">
        <v>4</v>
      </c>
      <c r="E34549" s="7" t="s">
        <v>827</v>
      </c>
      <c r="F34549" s="7" t="s">
        <v>828</v>
      </c>
      <c r="G34549" s="7" t="s">
        <v>88</v>
      </c>
      <c r="H34549" s="7" t="s">
        <v>89</v>
      </c>
    </row>
    <row r="34550" spans="1:9">
      <c r="A34550" t="s">
        <v>4</v>
      </c>
      <c r="B34550" s="4" t="s">
        <v>5</v>
      </c>
      <c r="C34550" s="4" t="s">
        <v>10</v>
      </c>
      <c r="D34550" s="4" t="s">
        <v>22</v>
      </c>
      <c r="E34550" s="4" t="s">
        <v>22</v>
      </c>
      <c r="F34550" s="4" t="s">
        <v>22</v>
      </c>
      <c r="G34550" s="4" t="s">
        <v>22</v>
      </c>
    </row>
    <row r="34551" spans="1:9">
      <c r="A34551" t="n">
        <v>275224</v>
      </c>
      <c r="B34551" s="24" t="n">
        <v>46</v>
      </c>
      <c r="C34551" s="7" t="n">
        <v>5715</v>
      </c>
      <c r="D34551" s="7" t="n">
        <v>2.20000004768372</v>
      </c>
      <c r="E34551" s="7" t="n">
        <v>0</v>
      </c>
      <c r="F34551" s="7" t="n">
        <v>-7.78999996185303</v>
      </c>
      <c r="G34551" s="7" t="n">
        <v>48.5999984741211</v>
      </c>
    </row>
    <row r="34552" spans="1:9">
      <c r="A34552" t="s">
        <v>4</v>
      </c>
      <c r="B34552" s="4" t="s">
        <v>5</v>
      </c>
      <c r="C34552" s="4" t="s">
        <v>10</v>
      </c>
    </row>
    <row r="34553" spans="1:9">
      <c r="A34553" t="n">
        <v>275243</v>
      </c>
      <c r="B34553" s="35" t="n">
        <v>16</v>
      </c>
      <c r="C34553" s="7" t="n">
        <v>0</v>
      </c>
    </row>
    <row r="34554" spans="1:9">
      <c r="A34554" t="s">
        <v>4</v>
      </c>
      <c r="B34554" s="4" t="s">
        <v>5</v>
      </c>
      <c r="C34554" s="4" t="s">
        <v>10</v>
      </c>
      <c r="D34554" s="4" t="s">
        <v>10</v>
      </c>
      <c r="E34554" s="4" t="s">
        <v>10</v>
      </c>
    </row>
    <row r="34555" spans="1:9">
      <c r="A34555" t="n">
        <v>275246</v>
      </c>
      <c r="B34555" s="57" t="n">
        <v>61</v>
      </c>
      <c r="C34555" s="7" t="n">
        <v>5702</v>
      </c>
      <c r="D34555" s="7" t="n">
        <v>5715</v>
      </c>
      <c r="E34555" s="7" t="n">
        <v>800</v>
      </c>
    </row>
    <row r="34556" spans="1:9">
      <c r="A34556" t="s">
        <v>4</v>
      </c>
      <c r="B34556" s="4" t="s">
        <v>5</v>
      </c>
      <c r="C34556" s="4" t="s">
        <v>10</v>
      </c>
      <c r="D34556" s="4" t="s">
        <v>10</v>
      </c>
      <c r="E34556" s="4" t="s">
        <v>10</v>
      </c>
    </row>
    <row r="34557" spans="1:9">
      <c r="A34557" t="n">
        <v>275253</v>
      </c>
      <c r="B34557" s="57" t="n">
        <v>61</v>
      </c>
      <c r="C34557" s="7" t="n">
        <v>0</v>
      </c>
      <c r="D34557" s="7" t="n">
        <v>5715</v>
      </c>
      <c r="E34557" s="7" t="n">
        <v>800</v>
      </c>
    </row>
    <row r="34558" spans="1:9">
      <c r="A34558" t="s">
        <v>4</v>
      </c>
      <c r="B34558" s="4" t="s">
        <v>5</v>
      </c>
      <c r="C34558" s="4" t="s">
        <v>10</v>
      </c>
      <c r="D34558" s="4" t="s">
        <v>10</v>
      </c>
      <c r="E34558" s="4" t="s">
        <v>10</v>
      </c>
    </row>
    <row r="34559" spans="1:9">
      <c r="A34559" t="n">
        <v>275260</v>
      </c>
      <c r="B34559" s="57" t="n">
        <v>61</v>
      </c>
      <c r="C34559" s="7" t="n">
        <v>4</v>
      </c>
      <c r="D34559" s="7" t="n">
        <v>5715</v>
      </c>
      <c r="E34559" s="7" t="n">
        <v>800</v>
      </c>
    </row>
    <row r="34560" spans="1:9">
      <c r="A34560" t="s">
        <v>4</v>
      </c>
      <c r="B34560" s="4" t="s">
        <v>5</v>
      </c>
      <c r="C34560" s="4" t="s">
        <v>10</v>
      </c>
    </row>
    <row r="34561" spans="1:8">
      <c r="A34561" t="n">
        <v>275267</v>
      </c>
      <c r="B34561" s="35" t="n">
        <v>16</v>
      </c>
      <c r="C34561" s="7" t="n">
        <v>1200</v>
      </c>
    </row>
    <row r="34562" spans="1:8">
      <c r="A34562" t="s">
        <v>4</v>
      </c>
      <c r="B34562" s="4" t="s">
        <v>5</v>
      </c>
      <c r="C34562" s="4" t="s">
        <v>13</v>
      </c>
      <c r="D34562" s="4" t="s">
        <v>10</v>
      </c>
      <c r="E34562" s="4" t="s">
        <v>22</v>
      </c>
    </row>
    <row r="34563" spans="1:8">
      <c r="A34563" t="n">
        <v>275270</v>
      </c>
      <c r="B34563" s="28" t="n">
        <v>58</v>
      </c>
      <c r="C34563" s="7" t="n">
        <v>101</v>
      </c>
      <c r="D34563" s="7" t="n">
        <v>500</v>
      </c>
      <c r="E34563" s="7" t="n">
        <v>1</v>
      </c>
    </row>
    <row r="34564" spans="1:8">
      <c r="A34564" t="s">
        <v>4</v>
      </c>
      <c r="B34564" s="4" t="s">
        <v>5</v>
      </c>
      <c r="C34564" s="4" t="s">
        <v>13</v>
      </c>
      <c r="D34564" s="4" t="s">
        <v>10</v>
      </c>
    </row>
    <row r="34565" spans="1:8">
      <c r="A34565" t="n">
        <v>275278</v>
      </c>
      <c r="B34565" s="28" t="n">
        <v>58</v>
      </c>
      <c r="C34565" s="7" t="n">
        <v>254</v>
      </c>
      <c r="D34565" s="7" t="n">
        <v>0</v>
      </c>
    </row>
    <row r="34566" spans="1:8">
      <c r="A34566" t="s">
        <v>4</v>
      </c>
      <c r="B34566" s="4" t="s">
        <v>5</v>
      </c>
      <c r="C34566" s="4" t="s">
        <v>13</v>
      </c>
      <c r="D34566" s="4" t="s">
        <v>13</v>
      </c>
      <c r="E34566" s="4" t="s">
        <v>22</v>
      </c>
      <c r="F34566" s="4" t="s">
        <v>22</v>
      </c>
      <c r="G34566" s="4" t="s">
        <v>22</v>
      </c>
      <c r="H34566" s="4" t="s">
        <v>10</v>
      </c>
    </row>
    <row r="34567" spans="1:8">
      <c r="A34567" t="n">
        <v>275282</v>
      </c>
      <c r="B34567" s="25" t="n">
        <v>45</v>
      </c>
      <c r="C34567" s="7" t="n">
        <v>2</v>
      </c>
      <c r="D34567" s="7" t="n">
        <v>3</v>
      </c>
      <c r="E34567" s="7" t="n">
        <v>-7.55000019073486</v>
      </c>
      <c r="F34567" s="7" t="n">
        <v>1.00999999046326</v>
      </c>
      <c r="G34567" s="7" t="n">
        <v>-0.689999997615814</v>
      </c>
      <c r="H34567" s="7" t="n">
        <v>0</v>
      </c>
    </row>
    <row r="34568" spans="1:8">
      <c r="A34568" t="s">
        <v>4</v>
      </c>
      <c r="B34568" s="4" t="s">
        <v>5</v>
      </c>
      <c r="C34568" s="4" t="s">
        <v>13</v>
      </c>
      <c r="D34568" s="4" t="s">
        <v>13</v>
      </c>
      <c r="E34568" s="4" t="s">
        <v>22</v>
      </c>
      <c r="F34568" s="4" t="s">
        <v>22</v>
      </c>
      <c r="G34568" s="4" t="s">
        <v>22</v>
      </c>
      <c r="H34568" s="4" t="s">
        <v>10</v>
      </c>
      <c r="I34568" s="4" t="s">
        <v>13</v>
      </c>
    </row>
    <row r="34569" spans="1:8">
      <c r="A34569" t="n">
        <v>275299</v>
      </c>
      <c r="B34569" s="25" t="n">
        <v>45</v>
      </c>
      <c r="C34569" s="7" t="n">
        <v>4</v>
      </c>
      <c r="D34569" s="7" t="n">
        <v>3</v>
      </c>
      <c r="E34569" s="7" t="n">
        <v>4.78000020980835</v>
      </c>
      <c r="F34569" s="7" t="n">
        <v>27.7199993133545</v>
      </c>
      <c r="G34569" s="7" t="n">
        <v>0</v>
      </c>
      <c r="H34569" s="7" t="n">
        <v>0</v>
      </c>
      <c r="I34569" s="7" t="n">
        <v>0</v>
      </c>
    </row>
    <row r="34570" spans="1:8">
      <c r="A34570" t="s">
        <v>4</v>
      </c>
      <c r="B34570" s="4" t="s">
        <v>5</v>
      </c>
      <c r="C34570" s="4" t="s">
        <v>13</v>
      </c>
      <c r="D34570" s="4" t="s">
        <v>13</v>
      </c>
      <c r="E34570" s="4" t="s">
        <v>22</v>
      </c>
      <c r="F34570" s="4" t="s">
        <v>10</v>
      </c>
    </row>
    <row r="34571" spans="1:8">
      <c r="A34571" t="n">
        <v>275317</v>
      </c>
      <c r="B34571" s="25" t="n">
        <v>45</v>
      </c>
      <c r="C34571" s="7" t="n">
        <v>5</v>
      </c>
      <c r="D34571" s="7" t="n">
        <v>3</v>
      </c>
      <c r="E34571" s="7" t="n">
        <v>7</v>
      </c>
      <c r="F34571" s="7" t="n">
        <v>0</v>
      </c>
    </row>
    <row r="34572" spans="1:8">
      <c r="A34572" t="s">
        <v>4</v>
      </c>
      <c r="B34572" s="4" t="s">
        <v>5</v>
      </c>
      <c r="C34572" s="4" t="s">
        <v>13</v>
      </c>
      <c r="D34572" s="4" t="s">
        <v>13</v>
      </c>
      <c r="E34572" s="4" t="s">
        <v>22</v>
      </c>
      <c r="F34572" s="4" t="s">
        <v>10</v>
      </c>
    </row>
    <row r="34573" spans="1:8">
      <c r="A34573" t="n">
        <v>275326</v>
      </c>
      <c r="B34573" s="25" t="n">
        <v>45</v>
      </c>
      <c r="C34573" s="7" t="n">
        <v>11</v>
      </c>
      <c r="D34573" s="7" t="n">
        <v>3</v>
      </c>
      <c r="E34573" s="7" t="n">
        <v>38</v>
      </c>
      <c r="F34573" s="7" t="n">
        <v>0</v>
      </c>
    </row>
    <row r="34574" spans="1:8">
      <c r="A34574" t="s">
        <v>4</v>
      </c>
      <c r="B34574" s="4" t="s">
        <v>5</v>
      </c>
      <c r="C34574" s="4" t="s">
        <v>10</v>
      </c>
      <c r="D34574" s="4" t="s">
        <v>22</v>
      </c>
      <c r="E34574" s="4" t="s">
        <v>22</v>
      </c>
      <c r="F34574" s="4" t="s">
        <v>22</v>
      </c>
      <c r="G34574" s="4" t="s">
        <v>22</v>
      </c>
    </row>
    <row r="34575" spans="1:8">
      <c r="A34575" t="n">
        <v>275335</v>
      </c>
      <c r="B34575" s="24" t="n">
        <v>46</v>
      </c>
      <c r="C34575" s="7" t="n">
        <v>5714</v>
      </c>
      <c r="D34575" s="7" t="n">
        <v>-6.28000020980835</v>
      </c>
      <c r="E34575" s="7" t="n">
        <v>0</v>
      </c>
      <c r="F34575" s="7" t="n">
        <v>3.72000002861023</v>
      </c>
      <c r="G34575" s="7" t="n">
        <v>196.300003051758</v>
      </c>
    </row>
    <row r="34576" spans="1:8">
      <c r="A34576" t="s">
        <v>4</v>
      </c>
      <c r="B34576" s="4" t="s">
        <v>5</v>
      </c>
      <c r="C34576" s="4" t="s">
        <v>10</v>
      </c>
      <c r="D34576" s="4" t="s">
        <v>22</v>
      </c>
      <c r="E34576" s="4" t="s">
        <v>22</v>
      </c>
      <c r="F34576" s="4" t="s">
        <v>22</v>
      </c>
      <c r="G34576" s="4" t="s">
        <v>22</v>
      </c>
    </row>
    <row r="34577" spans="1:9">
      <c r="A34577" t="n">
        <v>275354</v>
      </c>
      <c r="B34577" s="24" t="n">
        <v>46</v>
      </c>
      <c r="C34577" s="7" t="n">
        <v>5715</v>
      </c>
      <c r="D34577" s="7" t="n">
        <v>-5.40000009536743</v>
      </c>
      <c r="E34577" s="7" t="n">
        <v>0</v>
      </c>
      <c r="F34577" s="7" t="n">
        <v>3.66000008583069</v>
      </c>
      <c r="G34577" s="7" t="n">
        <v>206.199996948242</v>
      </c>
    </row>
    <row r="34578" spans="1:9">
      <c r="A34578" t="s">
        <v>4</v>
      </c>
      <c r="B34578" s="4" t="s">
        <v>5</v>
      </c>
      <c r="C34578" s="4" t="s">
        <v>10</v>
      </c>
      <c r="D34578" s="4" t="s">
        <v>13</v>
      </c>
      <c r="E34578" s="4" t="s">
        <v>6</v>
      </c>
      <c r="F34578" s="4" t="s">
        <v>22</v>
      </c>
      <c r="G34578" s="4" t="s">
        <v>22</v>
      </c>
      <c r="H34578" s="4" t="s">
        <v>22</v>
      </c>
    </row>
    <row r="34579" spans="1:9">
      <c r="A34579" t="n">
        <v>275373</v>
      </c>
      <c r="B34579" s="39" t="n">
        <v>48</v>
      </c>
      <c r="C34579" s="7" t="n">
        <v>5714</v>
      </c>
      <c r="D34579" s="7" t="n">
        <v>0</v>
      </c>
      <c r="E34579" s="7" t="s">
        <v>191</v>
      </c>
      <c r="F34579" s="7" t="n">
        <v>-1</v>
      </c>
      <c r="G34579" s="7" t="n">
        <v>1</v>
      </c>
      <c r="H34579" s="7" t="n">
        <v>1.40129846432482e-45</v>
      </c>
    </row>
    <row r="34580" spans="1:9">
      <c r="A34580" t="s">
        <v>4</v>
      </c>
      <c r="B34580" s="4" t="s">
        <v>5</v>
      </c>
      <c r="C34580" s="4" t="s">
        <v>10</v>
      </c>
      <c r="D34580" s="4" t="s">
        <v>10</v>
      </c>
      <c r="E34580" s="4" t="s">
        <v>10</v>
      </c>
    </row>
    <row r="34581" spans="1:9">
      <c r="A34581" t="n">
        <v>275402</v>
      </c>
      <c r="B34581" s="57" t="n">
        <v>61</v>
      </c>
      <c r="C34581" s="7" t="n">
        <v>5702</v>
      </c>
      <c r="D34581" s="7" t="n">
        <v>65533</v>
      </c>
      <c r="E34581" s="7" t="n">
        <v>0</v>
      </c>
    </row>
    <row r="34582" spans="1:9">
      <c r="A34582" t="s">
        <v>4</v>
      </c>
      <c r="B34582" s="4" t="s">
        <v>5</v>
      </c>
      <c r="C34582" s="4" t="s">
        <v>10</v>
      </c>
      <c r="D34582" s="4" t="s">
        <v>10</v>
      </c>
      <c r="E34582" s="4" t="s">
        <v>10</v>
      </c>
    </row>
    <row r="34583" spans="1:9">
      <c r="A34583" t="n">
        <v>275409</v>
      </c>
      <c r="B34583" s="57" t="n">
        <v>61</v>
      </c>
      <c r="C34583" s="7" t="n">
        <v>0</v>
      </c>
      <c r="D34583" s="7" t="n">
        <v>65533</v>
      </c>
      <c r="E34583" s="7" t="n">
        <v>0</v>
      </c>
    </row>
    <row r="34584" spans="1:9">
      <c r="A34584" t="s">
        <v>4</v>
      </c>
      <c r="B34584" s="4" t="s">
        <v>5</v>
      </c>
      <c r="C34584" s="4" t="s">
        <v>10</v>
      </c>
      <c r="D34584" s="4" t="s">
        <v>10</v>
      </c>
      <c r="E34584" s="4" t="s">
        <v>10</v>
      </c>
    </row>
    <row r="34585" spans="1:9">
      <c r="A34585" t="n">
        <v>275416</v>
      </c>
      <c r="B34585" s="57" t="n">
        <v>61</v>
      </c>
      <c r="C34585" s="7" t="n">
        <v>4</v>
      </c>
      <c r="D34585" s="7" t="n">
        <v>65533</v>
      </c>
      <c r="E34585" s="7" t="n">
        <v>0</v>
      </c>
    </row>
    <row r="34586" spans="1:9">
      <c r="A34586" t="s">
        <v>4</v>
      </c>
      <c r="B34586" s="4" t="s">
        <v>5</v>
      </c>
      <c r="C34586" s="4" t="s">
        <v>10</v>
      </c>
      <c r="D34586" s="4" t="s">
        <v>10</v>
      </c>
      <c r="E34586" s="4" t="s">
        <v>22</v>
      </c>
      <c r="F34586" s="4" t="s">
        <v>13</v>
      </c>
    </row>
    <row r="34587" spans="1:9">
      <c r="A34587" t="n">
        <v>275423</v>
      </c>
      <c r="B34587" s="61" t="n">
        <v>53</v>
      </c>
      <c r="C34587" s="7" t="n">
        <v>5702</v>
      </c>
      <c r="D34587" s="7" t="n">
        <v>5714</v>
      </c>
      <c r="E34587" s="7" t="n">
        <v>0</v>
      </c>
      <c r="F34587" s="7" t="n">
        <v>0</v>
      </c>
    </row>
    <row r="34588" spans="1:9">
      <c r="A34588" t="s">
        <v>4</v>
      </c>
      <c r="B34588" s="4" t="s">
        <v>5</v>
      </c>
      <c r="C34588" s="4" t="s">
        <v>10</v>
      </c>
      <c r="D34588" s="4" t="s">
        <v>10</v>
      </c>
      <c r="E34588" s="4" t="s">
        <v>22</v>
      </c>
      <c r="F34588" s="4" t="s">
        <v>13</v>
      </c>
    </row>
    <row r="34589" spans="1:9">
      <c r="A34589" t="n">
        <v>275433</v>
      </c>
      <c r="B34589" s="61" t="n">
        <v>53</v>
      </c>
      <c r="C34589" s="7" t="n">
        <v>0</v>
      </c>
      <c r="D34589" s="7" t="n">
        <v>5714</v>
      </c>
      <c r="E34589" s="7" t="n">
        <v>0</v>
      </c>
      <c r="F34589" s="7" t="n">
        <v>0</v>
      </c>
    </row>
    <row r="34590" spans="1:9">
      <c r="A34590" t="s">
        <v>4</v>
      </c>
      <c r="B34590" s="4" t="s">
        <v>5</v>
      </c>
      <c r="C34590" s="4" t="s">
        <v>10</v>
      </c>
      <c r="D34590" s="4" t="s">
        <v>10</v>
      </c>
      <c r="E34590" s="4" t="s">
        <v>22</v>
      </c>
      <c r="F34590" s="4" t="s">
        <v>13</v>
      </c>
    </row>
    <row r="34591" spans="1:9">
      <c r="A34591" t="n">
        <v>275443</v>
      </c>
      <c r="B34591" s="61" t="n">
        <v>53</v>
      </c>
      <c r="C34591" s="7" t="n">
        <v>4</v>
      </c>
      <c r="D34591" s="7" t="n">
        <v>5714</v>
      </c>
      <c r="E34591" s="7" t="n">
        <v>0</v>
      </c>
      <c r="F34591" s="7" t="n">
        <v>0</v>
      </c>
    </row>
    <row r="34592" spans="1:9">
      <c r="A34592" t="s">
        <v>4</v>
      </c>
      <c r="B34592" s="4" t="s">
        <v>5</v>
      </c>
      <c r="C34592" s="4" t="s">
        <v>10</v>
      </c>
      <c r="D34592" s="4" t="s">
        <v>10</v>
      </c>
      <c r="E34592" s="4" t="s">
        <v>22</v>
      </c>
      <c r="F34592" s="4" t="s">
        <v>13</v>
      </c>
    </row>
    <row r="34593" spans="1:8">
      <c r="A34593" t="n">
        <v>275453</v>
      </c>
      <c r="B34593" s="61" t="n">
        <v>53</v>
      </c>
      <c r="C34593" s="7" t="n">
        <v>8</v>
      </c>
      <c r="D34593" s="7" t="n">
        <v>5714</v>
      </c>
      <c r="E34593" s="7" t="n">
        <v>0</v>
      </c>
      <c r="F34593" s="7" t="n">
        <v>0</v>
      </c>
    </row>
    <row r="34594" spans="1:8">
      <c r="A34594" t="s">
        <v>4</v>
      </c>
      <c r="B34594" s="4" t="s">
        <v>5</v>
      </c>
      <c r="C34594" s="4" t="s">
        <v>10</v>
      </c>
      <c r="D34594" s="4" t="s">
        <v>10</v>
      </c>
      <c r="E34594" s="4" t="s">
        <v>22</v>
      </c>
      <c r="F34594" s="4" t="s">
        <v>13</v>
      </c>
    </row>
    <row r="34595" spans="1:8">
      <c r="A34595" t="n">
        <v>275463</v>
      </c>
      <c r="B34595" s="61" t="n">
        <v>53</v>
      </c>
      <c r="C34595" s="7" t="n">
        <v>61491</v>
      </c>
      <c r="D34595" s="7" t="n">
        <v>5714</v>
      </c>
      <c r="E34595" s="7" t="n">
        <v>0</v>
      </c>
      <c r="F34595" s="7" t="n">
        <v>0</v>
      </c>
    </row>
    <row r="34596" spans="1:8">
      <c r="A34596" t="s">
        <v>4</v>
      </c>
      <c r="B34596" s="4" t="s">
        <v>5</v>
      </c>
      <c r="C34596" s="4" t="s">
        <v>10</v>
      </c>
      <c r="D34596" s="4" t="s">
        <v>10</v>
      </c>
      <c r="E34596" s="4" t="s">
        <v>22</v>
      </c>
      <c r="F34596" s="4" t="s">
        <v>13</v>
      </c>
    </row>
    <row r="34597" spans="1:8">
      <c r="A34597" t="n">
        <v>275473</v>
      </c>
      <c r="B34597" s="61" t="n">
        <v>53</v>
      </c>
      <c r="C34597" s="7" t="n">
        <v>61492</v>
      </c>
      <c r="D34597" s="7" t="n">
        <v>5714</v>
      </c>
      <c r="E34597" s="7" t="n">
        <v>0</v>
      </c>
      <c r="F34597" s="7" t="n">
        <v>0</v>
      </c>
    </row>
    <row r="34598" spans="1:8">
      <c r="A34598" t="s">
        <v>4</v>
      </c>
      <c r="B34598" s="4" t="s">
        <v>5</v>
      </c>
      <c r="C34598" s="4" t="s">
        <v>10</v>
      </c>
      <c r="D34598" s="4" t="s">
        <v>10</v>
      </c>
      <c r="E34598" s="4" t="s">
        <v>22</v>
      </c>
      <c r="F34598" s="4" t="s">
        <v>13</v>
      </c>
    </row>
    <row r="34599" spans="1:8">
      <c r="A34599" t="n">
        <v>275483</v>
      </c>
      <c r="B34599" s="61" t="n">
        <v>53</v>
      </c>
      <c r="C34599" s="7" t="n">
        <v>61493</v>
      </c>
      <c r="D34599" s="7" t="n">
        <v>5714</v>
      </c>
      <c r="E34599" s="7" t="n">
        <v>0</v>
      </c>
      <c r="F34599" s="7" t="n">
        <v>0</v>
      </c>
    </row>
    <row r="34600" spans="1:8">
      <c r="A34600" t="s">
        <v>4</v>
      </c>
      <c r="B34600" s="4" t="s">
        <v>5</v>
      </c>
      <c r="C34600" s="4" t="s">
        <v>10</v>
      </c>
      <c r="D34600" s="4" t="s">
        <v>10</v>
      </c>
      <c r="E34600" s="4" t="s">
        <v>22</v>
      </c>
      <c r="F34600" s="4" t="s">
        <v>13</v>
      </c>
    </row>
    <row r="34601" spans="1:8">
      <c r="A34601" t="n">
        <v>275493</v>
      </c>
      <c r="B34601" s="61" t="n">
        <v>53</v>
      </c>
      <c r="C34601" s="7" t="n">
        <v>61494</v>
      </c>
      <c r="D34601" s="7" t="n">
        <v>5714</v>
      </c>
      <c r="E34601" s="7" t="n">
        <v>0</v>
      </c>
      <c r="F34601" s="7" t="n">
        <v>0</v>
      </c>
    </row>
    <row r="34602" spans="1:8">
      <c r="A34602" t="s">
        <v>4</v>
      </c>
      <c r="B34602" s="4" t="s">
        <v>5</v>
      </c>
      <c r="C34602" s="4" t="s">
        <v>13</v>
      </c>
      <c r="D34602" s="4" t="s">
        <v>10</v>
      </c>
    </row>
    <row r="34603" spans="1:8">
      <c r="A34603" t="n">
        <v>275503</v>
      </c>
      <c r="B34603" s="28" t="n">
        <v>58</v>
      </c>
      <c r="C34603" s="7" t="n">
        <v>255</v>
      </c>
      <c r="D34603" s="7" t="n">
        <v>0</v>
      </c>
    </row>
    <row r="34604" spans="1:8">
      <c r="A34604" t="s">
        <v>4</v>
      </c>
      <c r="B34604" s="4" t="s">
        <v>5</v>
      </c>
      <c r="C34604" s="4" t="s">
        <v>10</v>
      </c>
    </row>
    <row r="34605" spans="1:8">
      <c r="A34605" t="n">
        <v>275507</v>
      </c>
      <c r="B34605" s="35" t="n">
        <v>16</v>
      </c>
      <c r="C34605" s="7" t="n">
        <v>1000</v>
      </c>
    </row>
    <row r="34606" spans="1:8">
      <c r="A34606" t="s">
        <v>4</v>
      </c>
      <c r="B34606" s="4" t="s">
        <v>5</v>
      </c>
      <c r="C34606" s="4" t="s">
        <v>13</v>
      </c>
      <c r="D34606" s="4" t="s">
        <v>10</v>
      </c>
      <c r="E34606" s="4" t="s">
        <v>6</v>
      </c>
    </row>
    <row r="34607" spans="1:8">
      <c r="A34607" t="n">
        <v>275510</v>
      </c>
      <c r="B34607" s="40" t="n">
        <v>51</v>
      </c>
      <c r="C34607" s="7" t="n">
        <v>4</v>
      </c>
      <c r="D34607" s="7" t="n">
        <v>5715</v>
      </c>
      <c r="E34607" s="7" t="s">
        <v>536</v>
      </c>
    </row>
    <row r="34608" spans="1:8">
      <c r="A34608" t="s">
        <v>4</v>
      </c>
      <c r="B34608" s="4" t="s">
        <v>5</v>
      </c>
      <c r="C34608" s="4" t="s">
        <v>10</v>
      </c>
    </row>
    <row r="34609" spans="1:6">
      <c r="A34609" t="n">
        <v>275524</v>
      </c>
      <c r="B34609" s="35" t="n">
        <v>16</v>
      </c>
      <c r="C34609" s="7" t="n">
        <v>0</v>
      </c>
    </row>
    <row r="34610" spans="1:6">
      <c r="A34610" t="s">
        <v>4</v>
      </c>
      <c r="B34610" s="4" t="s">
        <v>5</v>
      </c>
      <c r="C34610" s="4" t="s">
        <v>10</v>
      </c>
      <c r="D34610" s="4" t="s">
        <v>72</v>
      </c>
      <c r="E34610" s="4" t="s">
        <v>13</v>
      </c>
      <c r="F34610" s="4" t="s">
        <v>13</v>
      </c>
    </row>
    <row r="34611" spans="1:6">
      <c r="A34611" t="n">
        <v>275527</v>
      </c>
      <c r="B34611" s="52" t="n">
        <v>26</v>
      </c>
      <c r="C34611" s="7" t="n">
        <v>5715</v>
      </c>
      <c r="D34611" s="7" t="s">
        <v>1948</v>
      </c>
      <c r="E34611" s="7" t="n">
        <v>2</v>
      </c>
      <c r="F34611" s="7" t="n">
        <v>0</v>
      </c>
    </row>
    <row r="34612" spans="1:6">
      <c r="A34612" t="s">
        <v>4</v>
      </c>
      <c r="B34612" s="4" t="s">
        <v>5</v>
      </c>
    </row>
    <row r="34613" spans="1:6">
      <c r="A34613" t="n">
        <v>275600</v>
      </c>
      <c r="B34613" s="53" t="n">
        <v>28</v>
      </c>
    </row>
    <row r="34614" spans="1:6">
      <c r="A34614" t="s">
        <v>4</v>
      </c>
      <c r="B34614" s="4" t="s">
        <v>5</v>
      </c>
      <c r="C34614" s="4" t="s">
        <v>13</v>
      </c>
      <c r="D34614" s="4" t="s">
        <v>10</v>
      </c>
      <c r="E34614" s="4" t="s">
        <v>6</v>
      </c>
    </row>
    <row r="34615" spans="1:6">
      <c r="A34615" t="n">
        <v>275601</v>
      </c>
      <c r="B34615" s="40" t="n">
        <v>51</v>
      </c>
      <c r="C34615" s="7" t="n">
        <v>4</v>
      </c>
      <c r="D34615" s="7" t="n">
        <v>5714</v>
      </c>
      <c r="E34615" s="7" t="s">
        <v>435</v>
      </c>
    </row>
    <row r="34616" spans="1:6">
      <c r="A34616" t="s">
        <v>4</v>
      </c>
      <c r="B34616" s="4" t="s">
        <v>5</v>
      </c>
      <c r="C34616" s="4" t="s">
        <v>10</v>
      </c>
    </row>
    <row r="34617" spans="1:6">
      <c r="A34617" t="n">
        <v>275614</v>
      </c>
      <c r="B34617" s="35" t="n">
        <v>16</v>
      </c>
      <c r="C34617" s="7" t="n">
        <v>0</v>
      </c>
    </row>
    <row r="34618" spans="1:6">
      <c r="A34618" t="s">
        <v>4</v>
      </c>
      <c r="B34618" s="4" t="s">
        <v>5</v>
      </c>
      <c r="C34618" s="4" t="s">
        <v>10</v>
      </c>
      <c r="D34618" s="4" t="s">
        <v>72</v>
      </c>
      <c r="E34618" s="4" t="s">
        <v>13</v>
      </c>
      <c r="F34618" s="4" t="s">
        <v>13</v>
      </c>
      <c r="G34618" s="4" t="s">
        <v>72</v>
      </c>
      <c r="H34618" s="4" t="s">
        <v>13</v>
      </c>
      <c r="I34618" s="4" t="s">
        <v>13</v>
      </c>
    </row>
    <row r="34619" spans="1:6">
      <c r="A34619" t="n">
        <v>275617</v>
      </c>
      <c r="B34619" s="52" t="n">
        <v>26</v>
      </c>
      <c r="C34619" s="7" t="n">
        <v>5714</v>
      </c>
      <c r="D34619" s="7" t="s">
        <v>1949</v>
      </c>
      <c r="E34619" s="7" t="n">
        <v>2</v>
      </c>
      <c r="F34619" s="7" t="n">
        <v>3</v>
      </c>
      <c r="G34619" s="7" t="s">
        <v>1950</v>
      </c>
      <c r="H34619" s="7" t="n">
        <v>2</v>
      </c>
      <c r="I34619" s="7" t="n">
        <v>0</v>
      </c>
    </row>
    <row r="34620" spans="1:6">
      <c r="A34620" t="s">
        <v>4</v>
      </c>
      <c r="B34620" s="4" t="s">
        <v>5</v>
      </c>
    </row>
    <row r="34621" spans="1:6">
      <c r="A34621" t="n">
        <v>275753</v>
      </c>
      <c r="B34621" s="53" t="n">
        <v>28</v>
      </c>
    </row>
    <row r="34622" spans="1:6">
      <c r="A34622" t="s">
        <v>4</v>
      </c>
      <c r="B34622" s="4" t="s">
        <v>5</v>
      </c>
      <c r="C34622" s="4" t="s">
        <v>10</v>
      </c>
      <c r="D34622" s="4" t="s">
        <v>10</v>
      </c>
      <c r="E34622" s="4" t="s">
        <v>10</v>
      </c>
    </row>
    <row r="34623" spans="1:6">
      <c r="A34623" t="n">
        <v>275754</v>
      </c>
      <c r="B34623" s="57" t="n">
        <v>61</v>
      </c>
      <c r="C34623" s="7" t="n">
        <v>5715</v>
      </c>
      <c r="D34623" s="7" t="n">
        <v>5714</v>
      </c>
      <c r="E34623" s="7" t="n">
        <v>1000</v>
      </c>
    </row>
    <row r="34624" spans="1:6">
      <c r="A34624" t="s">
        <v>4</v>
      </c>
      <c r="B34624" s="4" t="s">
        <v>5</v>
      </c>
      <c r="C34624" s="4" t="s">
        <v>10</v>
      </c>
      <c r="D34624" s="4" t="s">
        <v>13</v>
      </c>
      <c r="E34624" s="4" t="s">
        <v>22</v>
      </c>
      <c r="F34624" s="4" t="s">
        <v>10</v>
      </c>
    </row>
    <row r="34625" spans="1:9">
      <c r="A34625" t="n">
        <v>275761</v>
      </c>
      <c r="B34625" s="58" t="n">
        <v>59</v>
      </c>
      <c r="C34625" s="7" t="n">
        <v>5715</v>
      </c>
      <c r="D34625" s="7" t="n">
        <v>12</v>
      </c>
      <c r="E34625" s="7" t="n">
        <v>0.150000005960464</v>
      </c>
      <c r="F34625" s="7" t="n">
        <v>0</v>
      </c>
    </row>
    <row r="34626" spans="1:9">
      <c r="A34626" t="s">
        <v>4</v>
      </c>
      <c r="B34626" s="4" t="s">
        <v>5</v>
      </c>
      <c r="C34626" s="4" t="s">
        <v>13</v>
      </c>
      <c r="D34626" s="4" t="s">
        <v>10</v>
      </c>
      <c r="E34626" s="4" t="s">
        <v>6</v>
      </c>
    </row>
    <row r="34627" spans="1:9">
      <c r="A34627" t="n">
        <v>275771</v>
      </c>
      <c r="B34627" s="40" t="n">
        <v>51</v>
      </c>
      <c r="C34627" s="7" t="n">
        <v>4</v>
      </c>
      <c r="D34627" s="7" t="n">
        <v>5715</v>
      </c>
      <c r="E34627" s="7" t="s">
        <v>683</v>
      </c>
    </row>
    <row r="34628" spans="1:9">
      <c r="A34628" t="s">
        <v>4</v>
      </c>
      <c r="B34628" s="4" t="s">
        <v>5</v>
      </c>
      <c r="C34628" s="4" t="s">
        <v>10</v>
      </c>
    </row>
    <row r="34629" spans="1:9">
      <c r="A34629" t="n">
        <v>275784</v>
      </c>
      <c r="B34629" s="35" t="n">
        <v>16</v>
      </c>
      <c r="C34629" s="7" t="n">
        <v>0</v>
      </c>
    </row>
    <row r="34630" spans="1:9">
      <c r="A34630" t="s">
        <v>4</v>
      </c>
      <c r="B34630" s="4" t="s">
        <v>5</v>
      </c>
      <c r="C34630" s="4" t="s">
        <v>10</v>
      </c>
      <c r="D34630" s="4" t="s">
        <v>72</v>
      </c>
      <c r="E34630" s="4" t="s">
        <v>13</v>
      </c>
      <c r="F34630" s="4" t="s">
        <v>13</v>
      </c>
    </row>
    <row r="34631" spans="1:9">
      <c r="A34631" t="n">
        <v>275787</v>
      </c>
      <c r="B34631" s="52" t="n">
        <v>26</v>
      </c>
      <c r="C34631" s="7" t="n">
        <v>5715</v>
      </c>
      <c r="D34631" s="7" t="s">
        <v>1951</v>
      </c>
      <c r="E34631" s="7" t="n">
        <v>2</v>
      </c>
      <c r="F34631" s="7" t="n">
        <v>0</v>
      </c>
    </row>
    <row r="34632" spans="1:9">
      <c r="A34632" t="s">
        <v>4</v>
      </c>
      <c r="B34632" s="4" t="s">
        <v>5</v>
      </c>
    </row>
    <row r="34633" spans="1:9">
      <c r="A34633" t="n">
        <v>275841</v>
      </c>
      <c r="B34633" s="53" t="n">
        <v>28</v>
      </c>
    </row>
    <row r="34634" spans="1:9">
      <c r="A34634" t="s">
        <v>4</v>
      </c>
      <c r="B34634" s="4" t="s">
        <v>5</v>
      </c>
      <c r="C34634" s="4" t="s">
        <v>10</v>
      </c>
      <c r="D34634" s="4" t="s">
        <v>13</v>
      </c>
    </row>
    <row r="34635" spans="1:9">
      <c r="A34635" t="n">
        <v>275842</v>
      </c>
      <c r="B34635" s="54" t="n">
        <v>89</v>
      </c>
      <c r="C34635" s="7" t="n">
        <v>65533</v>
      </c>
      <c r="D34635" s="7" t="n">
        <v>1</v>
      </c>
    </row>
    <row r="34636" spans="1:9">
      <c r="A34636" t="s">
        <v>4</v>
      </c>
      <c r="B34636" s="4" t="s">
        <v>5</v>
      </c>
      <c r="C34636" s="4" t="s">
        <v>13</v>
      </c>
      <c r="D34636" s="4" t="s">
        <v>10</v>
      </c>
      <c r="E34636" s="4" t="s">
        <v>22</v>
      </c>
    </row>
    <row r="34637" spans="1:9">
      <c r="A34637" t="n">
        <v>275846</v>
      </c>
      <c r="B34637" s="28" t="n">
        <v>58</v>
      </c>
      <c r="C34637" s="7" t="n">
        <v>101</v>
      </c>
      <c r="D34637" s="7" t="n">
        <v>500</v>
      </c>
      <c r="E34637" s="7" t="n">
        <v>1</v>
      </c>
    </row>
    <row r="34638" spans="1:9">
      <c r="A34638" t="s">
        <v>4</v>
      </c>
      <c r="B34638" s="4" t="s">
        <v>5</v>
      </c>
      <c r="C34638" s="4" t="s">
        <v>13</v>
      </c>
      <c r="D34638" s="4" t="s">
        <v>10</v>
      </c>
    </row>
    <row r="34639" spans="1:9">
      <c r="A34639" t="n">
        <v>275854</v>
      </c>
      <c r="B34639" s="28" t="n">
        <v>58</v>
      </c>
      <c r="C34639" s="7" t="n">
        <v>254</v>
      </c>
      <c r="D34639" s="7" t="n">
        <v>0</v>
      </c>
    </row>
    <row r="34640" spans="1:9">
      <c r="A34640" t="s">
        <v>4</v>
      </c>
      <c r="B34640" s="4" t="s">
        <v>5</v>
      </c>
      <c r="C34640" s="4" t="s">
        <v>10</v>
      </c>
      <c r="D34640" s="4" t="s">
        <v>13</v>
      </c>
      <c r="E34640" s="4" t="s">
        <v>6</v>
      </c>
      <c r="F34640" s="4" t="s">
        <v>22</v>
      </c>
      <c r="G34640" s="4" t="s">
        <v>22</v>
      </c>
      <c r="H34640" s="4" t="s">
        <v>22</v>
      </c>
    </row>
    <row r="34641" spans="1:8">
      <c r="A34641" t="n">
        <v>275858</v>
      </c>
      <c r="B34641" s="39" t="n">
        <v>48</v>
      </c>
      <c r="C34641" s="7" t="n">
        <v>5715</v>
      </c>
      <c r="D34641" s="7" t="n">
        <v>0</v>
      </c>
      <c r="E34641" s="7" t="s">
        <v>198</v>
      </c>
      <c r="F34641" s="7" t="n">
        <v>-1</v>
      </c>
      <c r="G34641" s="7" t="n">
        <v>1</v>
      </c>
      <c r="H34641" s="7" t="n">
        <v>0</v>
      </c>
    </row>
    <row r="34642" spans="1:8">
      <c r="A34642" t="s">
        <v>4</v>
      </c>
      <c r="B34642" s="4" t="s">
        <v>5</v>
      </c>
      <c r="C34642" s="4" t="s">
        <v>13</v>
      </c>
      <c r="D34642" s="4" t="s">
        <v>13</v>
      </c>
      <c r="E34642" s="4" t="s">
        <v>22</v>
      </c>
      <c r="F34642" s="4" t="s">
        <v>22</v>
      </c>
      <c r="G34642" s="4" t="s">
        <v>22</v>
      </c>
      <c r="H34642" s="4" t="s">
        <v>10</v>
      </c>
    </row>
    <row r="34643" spans="1:8">
      <c r="A34643" t="n">
        <v>275890</v>
      </c>
      <c r="B34643" s="25" t="n">
        <v>45</v>
      </c>
      <c r="C34643" s="7" t="n">
        <v>2</v>
      </c>
      <c r="D34643" s="7" t="n">
        <v>3</v>
      </c>
      <c r="E34643" s="7" t="n">
        <v>2.24000000953674</v>
      </c>
      <c r="F34643" s="7" t="n">
        <v>0.730000019073486</v>
      </c>
      <c r="G34643" s="7" t="n">
        <v>-7.67000007629395</v>
      </c>
      <c r="H34643" s="7" t="n">
        <v>0</v>
      </c>
    </row>
    <row r="34644" spans="1:8">
      <c r="A34644" t="s">
        <v>4</v>
      </c>
      <c r="B34644" s="4" t="s">
        <v>5</v>
      </c>
      <c r="C34644" s="4" t="s">
        <v>13</v>
      </c>
      <c r="D34644" s="4" t="s">
        <v>13</v>
      </c>
      <c r="E34644" s="4" t="s">
        <v>22</v>
      </c>
      <c r="F34644" s="4" t="s">
        <v>22</v>
      </c>
      <c r="G34644" s="4" t="s">
        <v>22</v>
      </c>
      <c r="H34644" s="4" t="s">
        <v>10</v>
      </c>
      <c r="I34644" s="4" t="s">
        <v>13</v>
      </c>
    </row>
    <row r="34645" spans="1:8">
      <c r="A34645" t="n">
        <v>275907</v>
      </c>
      <c r="B34645" s="25" t="n">
        <v>45</v>
      </c>
      <c r="C34645" s="7" t="n">
        <v>4</v>
      </c>
      <c r="D34645" s="7" t="n">
        <v>3</v>
      </c>
      <c r="E34645" s="7" t="n">
        <v>11.5299997329712</v>
      </c>
      <c r="F34645" s="7" t="n">
        <v>111.110000610352</v>
      </c>
      <c r="G34645" s="7" t="n">
        <v>0</v>
      </c>
      <c r="H34645" s="7" t="n">
        <v>0</v>
      </c>
      <c r="I34645" s="7" t="n">
        <v>0</v>
      </c>
    </row>
    <row r="34646" spans="1:8">
      <c r="A34646" t="s">
        <v>4</v>
      </c>
      <c r="B34646" s="4" t="s">
        <v>5</v>
      </c>
      <c r="C34646" s="4" t="s">
        <v>13</v>
      </c>
      <c r="D34646" s="4" t="s">
        <v>13</v>
      </c>
      <c r="E34646" s="4" t="s">
        <v>22</v>
      </c>
      <c r="F34646" s="4" t="s">
        <v>10</v>
      </c>
    </row>
    <row r="34647" spans="1:8">
      <c r="A34647" t="n">
        <v>275925</v>
      </c>
      <c r="B34647" s="25" t="n">
        <v>45</v>
      </c>
      <c r="C34647" s="7" t="n">
        <v>5</v>
      </c>
      <c r="D34647" s="7" t="n">
        <v>3</v>
      </c>
      <c r="E34647" s="7" t="n">
        <v>7</v>
      </c>
      <c r="F34647" s="7" t="n">
        <v>0</v>
      </c>
    </row>
    <row r="34648" spans="1:8">
      <c r="A34648" t="s">
        <v>4</v>
      </c>
      <c r="B34648" s="4" t="s">
        <v>5</v>
      </c>
      <c r="C34648" s="4" t="s">
        <v>13</v>
      </c>
      <c r="D34648" s="4" t="s">
        <v>13</v>
      </c>
      <c r="E34648" s="4" t="s">
        <v>22</v>
      </c>
      <c r="F34648" s="4" t="s">
        <v>10</v>
      </c>
    </row>
    <row r="34649" spans="1:8">
      <c r="A34649" t="n">
        <v>275934</v>
      </c>
      <c r="B34649" s="25" t="n">
        <v>45</v>
      </c>
      <c r="C34649" s="7" t="n">
        <v>11</v>
      </c>
      <c r="D34649" s="7" t="n">
        <v>3</v>
      </c>
      <c r="E34649" s="7" t="n">
        <v>38</v>
      </c>
      <c r="F34649" s="7" t="n">
        <v>0</v>
      </c>
    </row>
    <row r="34650" spans="1:8">
      <c r="A34650" t="s">
        <v>4</v>
      </c>
      <c r="B34650" s="4" t="s">
        <v>5</v>
      </c>
      <c r="C34650" s="4" t="s">
        <v>13</v>
      </c>
      <c r="D34650" s="4" t="s">
        <v>10</v>
      </c>
    </row>
    <row r="34651" spans="1:8">
      <c r="A34651" t="n">
        <v>275943</v>
      </c>
      <c r="B34651" s="28" t="n">
        <v>58</v>
      </c>
      <c r="C34651" s="7" t="n">
        <v>255</v>
      </c>
      <c r="D34651" s="7" t="n">
        <v>0</v>
      </c>
    </row>
    <row r="34652" spans="1:8">
      <c r="A34652" t="s">
        <v>4</v>
      </c>
      <c r="B34652" s="4" t="s">
        <v>5</v>
      </c>
      <c r="C34652" s="4" t="s">
        <v>10</v>
      </c>
    </row>
    <row r="34653" spans="1:8">
      <c r="A34653" t="n">
        <v>275947</v>
      </c>
      <c r="B34653" s="35" t="n">
        <v>16</v>
      </c>
      <c r="C34653" s="7" t="n">
        <v>200</v>
      </c>
    </row>
    <row r="34654" spans="1:8">
      <c r="A34654" t="s">
        <v>4</v>
      </c>
      <c r="B34654" s="4" t="s">
        <v>5</v>
      </c>
      <c r="C34654" s="4" t="s">
        <v>10</v>
      </c>
      <c r="D34654" s="4" t="s">
        <v>13</v>
      </c>
      <c r="E34654" s="4" t="s">
        <v>22</v>
      </c>
      <c r="F34654" s="4" t="s">
        <v>10</v>
      </c>
    </row>
    <row r="34655" spans="1:8">
      <c r="A34655" t="n">
        <v>275950</v>
      </c>
      <c r="B34655" s="58" t="n">
        <v>59</v>
      </c>
      <c r="C34655" s="7" t="n">
        <v>0</v>
      </c>
      <c r="D34655" s="7" t="n">
        <v>6</v>
      </c>
      <c r="E34655" s="7" t="n">
        <v>0</v>
      </c>
      <c r="F34655" s="7" t="n">
        <v>0</v>
      </c>
    </row>
    <row r="34656" spans="1:8">
      <c r="A34656" t="s">
        <v>4</v>
      </c>
      <c r="B34656" s="4" t="s">
        <v>5</v>
      </c>
      <c r="C34656" s="4" t="s">
        <v>10</v>
      </c>
      <c r="D34656" s="4" t="s">
        <v>13</v>
      </c>
      <c r="E34656" s="4" t="s">
        <v>22</v>
      </c>
      <c r="F34656" s="4" t="s">
        <v>10</v>
      </c>
    </row>
    <row r="34657" spans="1:9">
      <c r="A34657" t="n">
        <v>275960</v>
      </c>
      <c r="B34657" s="58" t="n">
        <v>59</v>
      </c>
      <c r="C34657" s="7" t="n">
        <v>4</v>
      </c>
      <c r="D34657" s="7" t="n">
        <v>6</v>
      </c>
      <c r="E34657" s="7" t="n">
        <v>0</v>
      </c>
      <c r="F34657" s="7" t="n">
        <v>0</v>
      </c>
    </row>
    <row r="34658" spans="1:9">
      <c r="A34658" t="s">
        <v>4</v>
      </c>
      <c r="B34658" s="4" t="s">
        <v>5</v>
      </c>
      <c r="C34658" s="4" t="s">
        <v>10</v>
      </c>
      <c r="D34658" s="4" t="s">
        <v>13</v>
      </c>
      <c r="E34658" s="4" t="s">
        <v>22</v>
      </c>
      <c r="F34658" s="4" t="s">
        <v>10</v>
      </c>
    </row>
    <row r="34659" spans="1:9">
      <c r="A34659" t="n">
        <v>275970</v>
      </c>
      <c r="B34659" s="58" t="n">
        <v>59</v>
      </c>
      <c r="C34659" s="7" t="n">
        <v>8</v>
      </c>
      <c r="D34659" s="7" t="n">
        <v>6</v>
      </c>
      <c r="E34659" s="7" t="n">
        <v>0</v>
      </c>
      <c r="F34659" s="7" t="n">
        <v>0</v>
      </c>
    </row>
    <row r="34660" spans="1:9">
      <c r="A34660" t="s">
        <v>4</v>
      </c>
      <c r="B34660" s="4" t="s">
        <v>5</v>
      </c>
      <c r="C34660" s="4" t="s">
        <v>10</v>
      </c>
      <c r="D34660" s="4" t="s">
        <v>13</v>
      </c>
      <c r="E34660" s="4" t="s">
        <v>22</v>
      </c>
      <c r="F34660" s="4" t="s">
        <v>10</v>
      </c>
    </row>
    <row r="34661" spans="1:9">
      <c r="A34661" t="n">
        <v>275980</v>
      </c>
      <c r="B34661" s="58" t="n">
        <v>59</v>
      </c>
      <c r="C34661" s="7" t="n">
        <v>61491</v>
      </c>
      <c r="D34661" s="7" t="n">
        <v>6</v>
      </c>
      <c r="E34661" s="7" t="n">
        <v>0</v>
      </c>
      <c r="F34661" s="7" t="n">
        <v>0</v>
      </c>
    </row>
    <row r="34662" spans="1:9">
      <c r="A34662" t="s">
        <v>4</v>
      </c>
      <c r="B34662" s="4" t="s">
        <v>5</v>
      </c>
      <c r="C34662" s="4" t="s">
        <v>10</v>
      </c>
      <c r="D34662" s="4" t="s">
        <v>13</v>
      </c>
      <c r="E34662" s="4" t="s">
        <v>22</v>
      </c>
      <c r="F34662" s="4" t="s">
        <v>10</v>
      </c>
    </row>
    <row r="34663" spans="1:9">
      <c r="A34663" t="n">
        <v>275990</v>
      </c>
      <c r="B34663" s="58" t="n">
        <v>59</v>
      </c>
      <c r="C34663" s="7" t="n">
        <v>61492</v>
      </c>
      <c r="D34663" s="7" t="n">
        <v>6</v>
      </c>
      <c r="E34663" s="7" t="n">
        <v>0</v>
      </c>
      <c r="F34663" s="7" t="n">
        <v>0</v>
      </c>
    </row>
    <row r="34664" spans="1:9">
      <c r="A34664" t="s">
        <v>4</v>
      </c>
      <c r="B34664" s="4" t="s">
        <v>5</v>
      </c>
      <c r="C34664" s="4" t="s">
        <v>10</v>
      </c>
      <c r="D34664" s="4" t="s">
        <v>13</v>
      </c>
      <c r="E34664" s="4" t="s">
        <v>22</v>
      </c>
      <c r="F34664" s="4" t="s">
        <v>10</v>
      </c>
    </row>
    <row r="34665" spans="1:9">
      <c r="A34665" t="n">
        <v>276000</v>
      </c>
      <c r="B34665" s="58" t="n">
        <v>59</v>
      </c>
      <c r="C34665" s="7" t="n">
        <v>61493</v>
      </c>
      <c r="D34665" s="7" t="n">
        <v>6</v>
      </c>
      <c r="E34665" s="7" t="n">
        <v>0</v>
      </c>
      <c r="F34665" s="7" t="n">
        <v>0</v>
      </c>
    </row>
    <row r="34666" spans="1:9">
      <c r="A34666" t="s">
        <v>4</v>
      </c>
      <c r="B34666" s="4" t="s">
        <v>5</v>
      </c>
      <c r="C34666" s="4" t="s">
        <v>10</v>
      </c>
      <c r="D34666" s="4" t="s">
        <v>13</v>
      </c>
      <c r="E34666" s="4" t="s">
        <v>22</v>
      </c>
      <c r="F34666" s="4" t="s">
        <v>10</v>
      </c>
    </row>
    <row r="34667" spans="1:9">
      <c r="A34667" t="n">
        <v>276010</v>
      </c>
      <c r="B34667" s="58" t="n">
        <v>59</v>
      </c>
      <c r="C34667" s="7" t="n">
        <v>61494</v>
      </c>
      <c r="D34667" s="7" t="n">
        <v>6</v>
      </c>
      <c r="E34667" s="7" t="n">
        <v>0</v>
      </c>
      <c r="F34667" s="7" t="n">
        <v>0</v>
      </c>
    </row>
    <row r="34668" spans="1:9">
      <c r="A34668" t="s">
        <v>4</v>
      </c>
      <c r="B34668" s="4" t="s">
        <v>5</v>
      </c>
      <c r="C34668" s="4" t="s">
        <v>10</v>
      </c>
      <c r="D34668" s="4" t="s">
        <v>13</v>
      </c>
      <c r="E34668" s="4" t="s">
        <v>22</v>
      </c>
      <c r="F34668" s="4" t="s">
        <v>10</v>
      </c>
    </row>
    <row r="34669" spans="1:9">
      <c r="A34669" t="n">
        <v>276020</v>
      </c>
      <c r="B34669" s="58" t="n">
        <v>59</v>
      </c>
      <c r="C34669" s="7" t="n">
        <v>5702</v>
      </c>
      <c r="D34669" s="7" t="n">
        <v>6</v>
      </c>
      <c r="E34669" s="7" t="n">
        <v>0</v>
      </c>
      <c r="F34669" s="7" t="n">
        <v>0</v>
      </c>
    </row>
    <row r="34670" spans="1:9">
      <c r="A34670" t="s">
        <v>4</v>
      </c>
      <c r="B34670" s="4" t="s">
        <v>5</v>
      </c>
      <c r="C34670" s="4" t="s">
        <v>10</v>
      </c>
    </row>
    <row r="34671" spans="1:9">
      <c r="A34671" t="n">
        <v>276030</v>
      </c>
      <c r="B34671" s="35" t="n">
        <v>16</v>
      </c>
      <c r="C34671" s="7" t="n">
        <v>1500</v>
      </c>
    </row>
    <row r="34672" spans="1:9">
      <c r="A34672" t="s">
        <v>4</v>
      </c>
      <c r="B34672" s="4" t="s">
        <v>5</v>
      </c>
      <c r="C34672" s="4" t="s">
        <v>10</v>
      </c>
      <c r="D34672" s="4" t="s">
        <v>22</v>
      </c>
      <c r="E34672" s="4" t="s">
        <v>22</v>
      </c>
      <c r="F34672" s="4" t="s">
        <v>22</v>
      </c>
      <c r="G34672" s="4" t="s">
        <v>10</v>
      </c>
      <c r="H34672" s="4" t="s">
        <v>10</v>
      </c>
    </row>
    <row r="34673" spans="1:8">
      <c r="A34673" t="n">
        <v>276033</v>
      </c>
      <c r="B34673" s="56" t="n">
        <v>60</v>
      </c>
      <c r="C34673" s="7" t="n">
        <v>4</v>
      </c>
      <c r="D34673" s="7" t="n">
        <v>0</v>
      </c>
      <c r="E34673" s="7" t="n">
        <v>-15</v>
      </c>
      <c r="F34673" s="7" t="n">
        <v>0</v>
      </c>
      <c r="G34673" s="7" t="n">
        <v>1000</v>
      </c>
      <c r="H34673" s="7" t="n">
        <v>0</v>
      </c>
    </row>
    <row r="34674" spans="1:8">
      <c r="A34674" t="s">
        <v>4</v>
      </c>
      <c r="B34674" s="4" t="s">
        <v>5</v>
      </c>
      <c r="C34674" s="4" t="s">
        <v>13</v>
      </c>
      <c r="D34674" s="4" t="s">
        <v>10</v>
      </c>
      <c r="E34674" s="4" t="s">
        <v>6</v>
      </c>
    </row>
    <row r="34675" spans="1:8">
      <c r="A34675" t="n">
        <v>276052</v>
      </c>
      <c r="B34675" s="40" t="n">
        <v>51</v>
      </c>
      <c r="C34675" s="7" t="n">
        <v>4</v>
      </c>
      <c r="D34675" s="7" t="n">
        <v>4</v>
      </c>
      <c r="E34675" s="7" t="s">
        <v>521</v>
      </c>
    </row>
    <row r="34676" spans="1:8">
      <c r="A34676" t="s">
        <v>4</v>
      </c>
      <c r="B34676" s="4" t="s">
        <v>5</v>
      </c>
      <c r="C34676" s="4" t="s">
        <v>10</v>
      </c>
    </row>
    <row r="34677" spans="1:8">
      <c r="A34677" t="n">
        <v>276066</v>
      </c>
      <c r="B34677" s="35" t="n">
        <v>16</v>
      </c>
      <c r="C34677" s="7" t="n">
        <v>0</v>
      </c>
    </row>
    <row r="34678" spans="1:8">
      <c r="A34678" t="s">
        <v>4</v>
      </c>
      <c r="B34678" s="4" t="s">
        <v>5</v>
      </c>
      <c r="C34678" s="4" t="s">
        <v>10</v>
      </c>
      <c r="D34678" s="4" t="s">
        <v>72</v>
      </c>
      <c r="E34678" s="4" t="s">
        <v>13</v>
      </c>
      <c r="F34678" s="4" t="s">
        <v>13</v>
      </c>
    </row>
    <row r="34679" spans="1:8">
      <c r="A34679" t="n">
        <v>276069</v>
      </c>
      <c r="B34679" s="52" t="n">
        <v>26</v>
      </c>
      <c r="C34679" s="7" t="n">
        <v>4</v>
      </c>
      <c r="D34679" s="7" t="s">
        <v>1952</v>
      </c>
      <c r="E34679" s="7" t="n">
        <v>2</v>
      </c>
      <c r="F34679" s="7" t="n">
        <v>0</v>
      </c>
    </row>
    <row r="34680" spans="1:8">
      <c r="A34680" t="s">
        <v>4</v>
      </c>
      <c r="B34680" s="4" t="s">
        <v>5</v>
      </c>
    </row>
    <row r="34681" spans="1:8">
      <c r="A34681" t="n">
        <v>276187</v>
      </c>
      <c r="B34681" s="53" t="n">
        <v>28</v>
      </c>
    </row>
    <row r="34682" spans="1:8">
      <c r="A34682" t="s">
        <v>4</v>
      </c>
      <c r="B34682" s="4" t="s">
        <v>5</v>
      </c>
      <c r="C34682" s="4" t="s">
        <v>13</v>
      </c>
      <c r="D34682" s="36" t="s">
        <v>81</v>
      </c>
      <c r="E34682" s="4" t="s">
        <v>5</v>
      </c>
      <c r="F34682" s="4" t="s">
        <v>13</v>
      </c>
      <c r="G34682" s="4" t="s">
        <v>10</v>
      </c>
      <c r="H34682" s="36" t="s">
        <v>82</v>
      </c>
      <c r="I34682" s="4" t="s">
        <v>13</v>
      </c>
      <c r="J34682" s="4" t="s">
        <v>20</v>
      </c>
    </row>
    <row r="34683" spans="1:8">
      <c r="A34683" t="n">
        <v>276188</v>
      </c>
      <c r="B34683" s="10" t="n">
        <v>5</v>
      </c>
      <c r="C34683" s="7" t="n">
        <v>28</v>
      </c>
      <c r="D34683" s="36" t="s">
        <v>3</v>
      </c>
      <c r="E34683" s="37" t="n">
        <v>64</v>
      </c>
      <c r="F34683" s="7" t="n">
        <v>5</v>
      </c>
      <c r="G34683" s="7" t="n">
        <v>7</v>
      </c>
      <c r="H34683" s="36" t="s">
        <v>3</v>
      </c>
      <c r="I34683" s="7" t="n">
        <v>1</v>
      </c>
      <c r="J34683" s="11" t="n">
        <f t="normal" ca="1">A34703</f>
        <v>0</v>
      </c>
    </row>
    <row r="34684" spans="1:8">
      <c r="A34684" t="s">
        <v>4</v>
      </c>
      <c r="B34684" s="4" t="s">
        <v>5</v>
      </c>
      <c r="C34684" s="4" t="s">
        <v>13</v>
      </c>
      <c r="D34684" s="4" t="s">
        <v>10</v>
      </c>
      <c r="E34684" s="4" t="s">
        <v>6</v>
      </c>
    </row>
    <row r="34685" spans="1:8">
      <c r="A34685" t="n">
        <v>276199</v>
      </c>
      <c r="B34685" s="40" t="n">
        <v>51</v>
      </c>
      <c r="C34685" s="7" t="n">
        <v>4</v>
      </c>
      <c r="D34685" s="7" t="n">
        <v>7</v>
      </c>
      <c r="E34685" s="7" t="s">
        <v>173</v>
      </c>
    </row>
    <row r="34686" spans="1:8">
      <c r="A34686" t="s">
        <v>4</v>
      </c>
      <c r="B34686" s="4" t="s">
        <v>5</v>
      </c>
      <c r="C34686" s="4" t="s">
        <v>10</v>
      </c>
    </row>
    <row r="34687" spans="1:8">
      <c r="A34687" t="n">
        <v>276213</v>
      </c>
      <c r="B34687" s="35" t="n">
        <v>16</v>
      </c>
      <c r="C34687" s="7" t="n">
        <v>0</v>
      </c>
    </row>
    <row r="34688" spans="1:8">
      <c r="A34688" t="s">
        <v>4</v>
      </c>
      <c r="B34688" s="4" t="s">
        <v>5</v>
      </c>
      <c r="C34688" s="4" t="s">
        <v>10</v>
      </c>
      <c r="D34688" s="4" t="s">
        <v>72</v>
      </c>
      <c r="E34688" s="4" t="s">
        <v>13</v>
      </c>
      <c r="F34688" s="4" t="s">
        <v>13</v>
      </c>
    </row>
    <row r="34689" spans="1:10">
      <c r="A34689" t="n">
        <v>276216</v>
      </c>
      <c r="B34689" s="52" t="n">
        <v>26</v>
      </c>
      <c r="C34689" s="7" t="n">
        <v>7</v>
      </c>
      <c r="D34689" s="7" t="s">
        <v>1953</v>
      </c>
      <c r="E34689" s="7" t="n">
        <v>2</v>
      </c>
      <c r="F34689" s="7" t="n">
        <v>0</v>
      </c>
    </row>
    <row r="34690" spans="1:10">
      <c r="A34690" t="s">
        <v>4</v>
      </c>
      <c r="B34690" s="4" t="s">
        <v>5</v>
      </c>
    </row>
    <row r="34691" spans="1:10">
      <c r="A34691" t="n">
        <v>276257</v>
      </c>
      <c r="B34691" s="53" t="n">
        <v>28</v>
      </c>
    </row>
    <row r="34692" spans="1:10">
      <c r="A34692" t="s">
        <v>4</v>
      </c>
      <c r="B34692" s="4" t="s">
        <v>5</v>
      </c>
      <c r="C34692" s="4" t="s">
        <v>13</v>
      </c>
      <c r="D34692" s="4" t="s">
        <v>10</v>
      </c>
      <c r="E34692" s="4" t="s">
        <v>6</v>
      </c>
    </row>
    <row r="34693" spans="1:10">
      <c r="A34693" t="n">
        <v>276258</v>
      </c>
      <c r="B34693" s="40" t="n">
        <v>51</v>
      </c>
      <c r="C34693" s="7" t="n">
        <v>4</v>
      </c>
      <c r="D34693" s="7" t="n">
        <v>0</v>
      </c>
      <c r="E34693" s="7" t="s">
        <v>271</v>
      </c>
    </row>
    <row r="34694" spans="1:10">
      <c r="A34694" t="s">
        <v>4</v>
      </c>
      <c r="B34694" s="4" t="s">
        <v>5</v>
      </c>
      <c r="C34694" s="4" t="s">
        <v>10</v>
      </c>
    </row>
    <row r="34695" spans="1:10">
      <c r="A34695" t="n">
        <v>276272</v>
      </c>
      <c r="B34695" s="35" t="n">
        <v>16</v>
      </c>
      <c r="C34695" s="7" t="n">
        <v>0</v>
      </c>
    </row>
    <row r="34696" spans="1:10">
      <c r="A34696" t="s">
        <v>4</v>
      </c>
      <c r="B34696" s="4" t="s">
        <v>5</v>
      </c>
      <c r="C34696" s="4" t="s">
        <v>10</v>
      </c>
      <c r="D34696" s="4" t="s">
        <v>72</v>
      </c>
      <c r="E34696" s="4" t="s">
        <v>13</v>
      </c>
      <c r="F34696" s="4" t="s">
        <v>13</v>
      </c>
      <c r="G34696" s="4" t="s">
        <v>72</v>
      </c>
      <c r="H34696" s="4" t="s">
        <v>13</v>
      </c>
      <c r="I34696" s="4" t="s">
        <v>13</v>
      </c>
    </row>
    <row r="34697" spans="1:10">
      <c r="A34697" t="n">
        <v>276275</v>
      </c>
      <c r="B34697" s="52" t="n">
        <v>26</v>
      </c>
      <c r="C34697" s="7" t="n">
        <v>0</v>
      </c>
      <c r="D34697" s="7" t="s">
        <v>1954</v>
      </c>
      <c r="E34697" s="7" t="n">
        <v>2</v>
      </c>
      <c r="F34697" s="7" t="n">
        <v>3</v>
      </c>
      <c r="G34697" s="7" t="s">
        <v>1955</v>
      </c>
      <c r="H34697" s="7" t="n">
        <v>2</v>
      </c>
      <c r="I34697" s="7" t="n">
        <v>0</v>
      </c>
    </row>
    <row r="34698" spans="1:10">
      <c r="A34698" t="s">
        <v>4</v>
      </c>
      <c r="B34698" s="4" t="s">
        <v>5</v>
      </c>
    </row>
    <row r="34699" spans="1:10">
      <c r="A34699" t="n">
        <v>276406</v>
      </c>
      <c r="B34699" s="53" t="n">
        <v>28</v>
      </c>
    </row>
    <row r="34700" spans="1:10">
      <c r="A34700" t="s">
        <v>4</v>
      </c>
      <c r="B34700" s="4" t="s">
        <v>5</v>
      </c>
      <c r="C34700" s="4" t="s">
        <v>20</v>
      </c>
    </row>
    <row r="34701" spans="1:10">
      <c r="A34701" t="n">
        <v>276407</v>
      </c>
      <c r="B34701" s="17" t="n">
        <v>3</v>
      </c>
      <c r="C34701" s="11" t="n">
        <f t="normal" ca="1">A34711</f>
        <v>0</v>
      </c>
    </row>
    <row r="34702" spans="1:10">
      <c r="A34702" t="s">
        <v>4</v>
      </c>
      <c r="B34702" s="4" t="s">
        <v>5</v>
      </c>
      <c r="C34702" s="4" t="s">
        <v>13</v>
      </c>
      <c r="D34702" s="4" t="s">
        <v>10</v>
      </c>
      <c r="E34702" s="4" t="s">
        <v>6</v>
      </c>
    </row>
    <row r="34703" spans="1:10">
      <c r="A34703" t="n">
        <v>276412</v>
      </c>
      <c r="B34703" s="40" t="n">
        <v>51</v>
      </c>
      <c r="C34703" s="7" t="n">
        <v>4</v>
      </c>
      <c r="D34703" s="7" t="n">
        <v>0</v>
      </c>
      <c r="E34703" s="7" t="s">
        <v>271</v>
      </c>
    </row>
    <row r="34704" spans="1:10">
      <c r="A34704" t="s">
        <v>4</v>
      </c>
      <c r="B34704" s="4" t="s">
        <v>5</v>
      </c>
      <c r="C34704" s="4" t="s">
        <v>10</v>
      </c>
    </row>
    <row r="34705" spans="1:9">
      <c r="A34705" t="n">
        <v>276426</v>
      </c>
      <c r="B34705" s="35" t="n">
        <v>16</v>
      </c>
      <c r="C34705" s="7" t="n">
        <v>0</v>
      </c>
    </row>
    <row r="34706" spans="1:9">
      <c r="A34706" t="s">
        <v>4</v>
      </c>
      <c r="B34706" s="4" t="s">
        <v>5</v>
      </c>
      <c r="C34706" s="4" t="s">
        <v>10</v>
      </c>
      <c r="D34706" s="4" t="s">
        <v>72</v>
      </c>
      <c r="E34706" s="4" t="s">
        <v>13</v>
      </c>
      <c r="F34706" s="4" t="s">
        <v>13</v>
      </c>
      <c r="G34706" s="4" t="s">
        <v>72</v>
      </c>
      <c r="H34706" s="4" t="s">
        <v>13</v>
      </c>
      <c r="I34706" s="4" t="s">
        <v>13</v>
      </c>
    </row>
    <row r="34707" spans="1:9">
      <c r="A34707" t="n">
        <v>276429</v>
      </c>
      <c r="B34707" s="52" t="n">
        <v>26</v>
      </c>
      <c r="C34707" s="7" t="n">
        <v>0</v>
      </c>
      <c r="D34707" s="7" t="s">
        <v>1956</v>
      </c>
      <c r="E34707" s="7" t="n">
        <v>2</v>
      </c>
      <c r="F34707" s="7" t="n">
        <v>3</v>
      </c>
      <c r="G34707" s="7" t="s">
        <v>1957</v>
      </c>
      <c r="H34707" s="7" t="n">
        <v>2</v>
      </c>
      <c r="I34707" s="7" t="n">
        <v>0</v>
      </c>
    </row>
    <row r="34708" spans="1:9">
      <c r="A34708" t="s">
        <v>4</v>
      </c>
      <c r="B34708" s="4" t="s">
        <v>5</v>
      </c>
    </row>
    <row r="34709" spans="1:9">
      <c r="A34709" t="n">
        <v>276527</v>
      </c>
      <c r="B34709" s="53" t="n">
        <v>28</v>
      </c>
    </row>
    <row r="34710" spans="1:9">
      <c r="A34710" t="s">
        <v>4</v>
      </c>
      <c r="B34710" s="4" t="s">
        <v>5</v>
      </c>
      <c r="C34710" s="4" t="s">
        <v>13</v>
      </c>
      <c r="D34710" s="4" t="s">
        <v>10</v>
      </c>
      <c r="E34710" s="4" t="s">
        <v>22</v>
      </c>
    </row>
    <row r="34711" spans="1:9">
      <c r="A34711" t="n">
        <v>276528</v>
      </c>
      <c r="B34711" s="28" t="n">
        <v>58</v>
      </c>
      <c r="C34711" s="7" t="n">
        <v>0</v>
      </c>
      <c r="D34711" s="7" t="n">
        <v>2000</v>
      </c>
      <c r="E34711" s="7" t="n">
        <v>1</v>
      </c>
    </row>
    <row r="34712" spans="1:9">
      <c r="A34712" t="s">
        <v>4</v>
      </c>
      <c r="B34712" s="4" t="s">
        <v>5</v>
      </c>
      <c r="C34712" s="4" t="s">
        <v>13</v>
      </c>
      <c r="D34712" s="4" t="s">
        <v>10</v>
      </c>
    </row>
    <row r="34713" spans="1:9">
      <c r="A34713" t="n">
        <v>276536</v>
      </c>
      <c r="B34713" s="28" t="n">
        <v>58</v>
      </c>
      <c r="C34713" s="7" t="n">
        <v>255</v>
      </c>
      <c r="D34713" s="7" t="n">
        <v>0</v>
      </c>
    </row>
    <row r="34714" spans="1:9">
      <c r="A34714" t="s">
        <v>4</v>
      </c>
      <c r="B34714" s="4" t="s">
        <v>5</v>
      </c>
      <c r="C34714" s="4" t="s">
        <v>10</v>
      </c>
    </row>
    <row r="34715" spans="1:9">
      <c r="A34715" t="n">
        <v>276540</v>
      </c>
      <c r="B34715" s="35" t="n">
        <v>16</v>
      </c>
      <c r="C34715" s="7" t="n">
        <v>300</v>
      </c>
    </row>
    <row r="34716" spans="1:9">
      <c r="A34716" t="s">
        <v>4</v>
      </c>
      <c r="B34716" s="4" t="s">
        <v>5</v>
      </c>
      <c r="C34716" s="4" t="s">
        <v>13</v>
      </c>
      <c r="D34716" s="4" t="s">
        <v>10</v>
      </c>
      <c r="E34716" s="4" t="s">
        <v>10</v>
      </c>
      <c r="F34716" s="4" t="s">
        <v>10</v>
      </c>
      <c r="G34716" s="4" t="s">
        <v>10</v>
      </c>
      <c r="H34716" s="4" t="s">
        <v>13</v>
      </c>
    </row>
    <row r="34717" spans="1:9">
      <c r="A34717" t="n">
        <v>276543</v>
      </c>
      <c r="B34717" s="29" t="n">
        <v>25</v>
      </c>
      <c r="C34717" s="7" t="n">
        <v>5</v>
      </c>
      <c r="D34717" s="7" t="n">
        <v>65535</v>
      </c>
      <c r="E34717" s="7" t="n">
        <v>65535</v>
      </c>
      <c r="F34717" s="7" t="n">
        <v>65535</v>
      </c>
      <c r="G34717" s="7" t="n">
        <v>65535</v>
      </c>
      <c r="H34717" s="7" t="n">
        <v>0</v>
      </c>
    </row>
    <row r="34718" spans="1:9">
      <c r="A34718" t="s">
        <v>4</v>
      </c>
      <c r="B34718" s="4" t="s">
        <v>5</v>
      </c>
      <c r="C34718" s="4" t="s">
        <v>13</v>
      </c>
      <c r="D34718" s="4" t="s">
        <v>10</v>
      </c>
      <c r="E34718" s="4" t="s">
        <v>22</v>
      </c>
      <c r="F34718" s="4" t="s">
        <v>10</v>
      </c>
      <c r="G34718" s="4" t="s">
        <v>9</v>
      </c>
      <c r="H34718" s="4" t="s">
        <v>9</v>
      </c>
      <c r="I34718" s="4" t="s">
        <v>10</v>
      </c>
      <c r="J34718" s="4" t="s">
        <v>10</v>
      </c>
      <c r="K34718" s="4" t="s">
        <v>9</v>
      </c>
      <c r="L34718" s="4" t="s">
        <v>9</v>
      </c>
      <c r="M34718" s="4" t="s">
        <v>9</v>
      </c>
      <c r="N34718" s="4" t="s">
        <v>9</v>
      </c>
      <c r="O34718" s="4" t="s">
        <v>6</v>
      </c>
    </row>
    <row r="34719" spans="1:9">
      <c r="A34719" t="n">
        <v>276554</v>
      </c>
      <c r="B34719" s="14" t="n">
        <v>50</v>
      </c>
      <c r="C34719" s="7" t="n">
        <v>0</v>
      </c>
      <c r="D34719" s="7" t="n">
        <v>12101</v>
      </c>
      <c r="E34719" s="7" t="n">
        <v>1</v>
      </c>
      <c r="F34719" s="7" t="n">
        <v>0</v>
      </c>
      <c r="G34719" s="7" t="n">
        <v>0</v>
      </c>
      <c r="H34719" s="7" t="n">
        <v>0</v>
      </c>
      <c r="I34719" s="7" t="n">
        <v>0</v>
      </c>
      <c r="J34719" s="7" t="n">
        <v>65533</v>
      </c>
      <c r="K34719" s="7" t="n">
        <v>0</v>
      </c>
      <c r="L34719" s="7" t="n">
        <v>0</v>
      </c>
      <c r="M34719" s="7" t="n">
        <v>0</v>
      </c>
      <c r="N34719" s="7" t="n">
        <v>0</v>
      </c>
      <c r="O34719" s="7" t="s">
        <v>12</v>
      </c>
    </row>
    <row r="34720" spans="1:9">
      <c r="A34720" t="s">
        <v>4</v>
      </c>
      <c r="B34720" s="4" t="s">
        <v>5</v>
      </c>
      <c r="C34720" s="4" t="s">
        <v>10</v>
      </c>
      <c r="D34720" s="4" t="s">
        <v>13</v>
      </c>
      <c r="E34720" s="4" t="s">
        <v>72</v>
      </c>
      <c r="F34720" s="4" t="s">
        <v>13</v>
      </c>
      <c r="G34720" s="4" t="s">
        <v>13</v>
      </c>
      <c r="H34720" s="4" t="s">
        <v>13</v>
      </c>
    </row>
    <row r="34721" spans="1:15">
      <c r="A34721" t="n">
        <v>276593</v>
      </c>
      <c r="B34721" s="30" t="n">
        <v>24</v>
      </c>
      <c r="C34721" s="7" t="n">
        <v>65533</v>
      </c>
      <c r="D34721" s="7" t="n">
        <v>12</v>
      </c>
      <c r="E34721" s="7" t="s">
        <v>1958</v>
      </c>
      <c r="F34721" s="7" t="n">
        <v>6</v>
      </c>
      <c r="G34721" s="7" t="n">
        <v>2</v>
      </c>
      <c r="H34721" s="7" t="n">
        <v>0</v>
      </c>
    </row>
    <row r="34722" spans="1:15">
      <c r="A34722" t="s">
        <v>4</v>
      </c>
      <c r="B34722" s="4" t="s">
        <v>5</v>
      </c>
    </row>
    <row r="34723" spans="1:15">
      <c r="A34723" t="n">
        <v>276644</v>
      </c>
      <c r="B34723" s="53" t="n">
        <v>28</v>
      </c>
    </row>
    <row r="34724" spans="1:15">
      <c r="A34724" t="s">
        <v>4</v>
      </c>
      <c r="B34724" s="4" t="s">
        <v>5</v>
      </c>
      <c r="C34724" s="4" t="s">
        <v>13</v>
      </c>
    </row>
    <row r="34725" spans="1:15">
      <c r="A34725" t="n">
        <v>276645</v>
      </c>
      <c r="B34725" s="33" t="n">
        <v>27</v>
      </c>
      <c r="C34725" s="7" t="n">
        <v>0</v>
      </c>
    </row>
    <row r="34726" spans="1:15">
      <c r="A34726" t="s">
        <v>4</v>
      </c>
      <c r="B34726" s="4" t="s">
        <v>5</v>
      </c>
      <c r="C34726" s="4" t="s">
        <v>13</v>
      </c>
    </row>
    <row r="34727" spans="1:15">
      <c r="A34727" t="n">
        <v>276647</v>
      </c>
      <c r="B34727" s="33" t="n">
        <v>27</v>
      </c>
      <c r="C34727" s="7" t="n">
        <v>1</v>
      </c>
    </row>
    <row r="34728" spans="1:15">
      <c r="A34728" t="s">
        <v>4</v>
      </c>
      <c r="B34728" s="4" t="s">
        <v>5</v>
      </c>
      <c r="C34728" s="4" t="s">
        <v>13</v>
      </c>
      <c r="D34728" s="4" t="s">
        <v>10</v>
      </c>
      <c r="E34728" s="4" t="s">
        <v>10</v>
      </c>
      <c r="F34728" s="4" t="s">
        <v>10</v>
      </c>
      <c r="G34728" s="4" t="s">
        <v>10</v>
      </c>
      <c r="H34728" s="4" t="s">
        <v>13</v>
      </c>
    </row>
    <row r="34729" spans="1:15">
      <c r="A34729" t="n">
        <v>276649</v>
      </c>
      <c r="B34729" s="29" t="n">
        <v>25</v>
      </c>
      <c r="C34729" s="7" t="n">
        <v>5</v>
      </c>
      <c r="D34729" s="7" t="n">
        <v>65535</v>
      </c>
      <c r="E34729" s="7" t="n">
        <v>65535</v>
      </c>
      <c r="F34729" s="7" t="n">
        <v>65535</v>
      </c>
      <c r="G34729" s="7" t="n">
        <v>65535</v>
      </c>
      <c r="H34729" s="7" t="n">
        <v>0</v>
      </c>
    </row>
    <row r="34730" spans="1:15">
      <c r="A34730" t="s">
        <v>4</v>
      </c>
      <c r="B34730" s="4" t="s">
        <v>5</v>
      </c>
      <c r="C34730" s="4" t="s">
        <v>10</v>
      </c>
    </row>
    <row r="34731" spans="1:15">
      <c r="A34731" t="n">
        <v>276660</v>
      </c>
      <c r="B34731" s="35" t="n">
        <v>16</v>
      </c>
      <c r="C34731" s="7" t="n">
        <v>300</v>
      </c>
    </row>
    <row r="34732" spans="1:15">
      <c r="A34732" t="s">
        <v>4</v>
      </c>
      <c r="B34732" s="4" t="s">
        <v>5</v>
      </c>
      <c r="C34732" s="4" t="s">
        <v>13</v>
      </c>
      <c r="D34732" s="4" t="s">
        <v>10</v>
      </c>
      <c r="E34732" s="4" t="s">
        <v>22</v>
      </c>
      <c r="F34732" s="4" t="s">
        <v>10</v>
      </c>
      <c r="G34732" s="4" t="s">
        <v>9</v>
      </c>
      <c r="H34732" s="4" t="s">
        <v>9</v>
      </c>
      <c r="I34732" s="4" t="s">
        <v>10</v>
      </c>
      <c r="J34732" s="4" t="s">
        <v>10</v>
      </c>
      <c r="K34732" s="4" t="s">
        <v>9</v>
      </c>
      <c r="L34732" s="4" t="s">
        <v>9</v>
      </c>
      <c r="M34732" s="4" t="s">
        <v>9</v>
      </c>
      <c r="N34732" s="4" t="s">
        <v>9</v>
      </c>
      <c r="O34732" s="4" t="s">
        <v>6</v>
      </c>
    </row>
    <row r="34733" spans="1:15">
      <c r="A34733" t="n">
        <v>276663</v>
      </c>
      <c r="B34733" s="14" t="n">
        <v>50</v>
      </c>
      <c r="C34733" s="7" t="n">
        <v>0</v>
      </c>
      <c r="D34733" s="7" t="n">
        <v>12010</v>
      </c>
      <c r="E34733" s="7" t="n">
        <v>1</v>
      </c>
      <c r="F34733" s="7" t="n">
        <v>0</v>
      </c>
      <c r="G34733" s="7" t="n">
        <v>0</v>
      </c>
      <c r="H34733" s="7" t="n">
        <v>0</v>
      </c>
      <c r="I34733" s="7" t="n">
        <v>0</v>
      </c>
      <c r="J34733" s="7" t="n">
        <v>65533</v>
      </c>
      <c r="K34733" s="7" t="n">
        <v>0</v>
      </c>
      <c r="L34733" s="7" t="n">
        <v>0</v>
      </c>
      <c r="M34733" s="7" t="n">
        <v>0</v>
      </c>
      <c r="N34733" s="7" t="n">
        <v>0</v>
      </c>
      <c r="O34733" s="7" t="s">
        <v>12</v>
      </c>
    </row>
    <row r="34734" spans="1:15">
      <c r="A34734" t="s">
        <v>4</v>
      </c>
      <c r="B34734" s="4" t="s">
        <v>5</v>
      </c>
      <c r="C34734" s="4" t="s">
        <v>13</v>
      </c>
      <c r="D34734" s="4" t="s">
        <v>10</v>
      </c>
      <c r="E34734" s="4" t="s">
        <v>10</v>
      </c>
      <c r="F34734" s="4" t="s">
        <v>10</v>
      </c>
      <c r="G34734" s="4" t="s">
        <v>10</v>
      </c>
      <c r="H34734" s="4" t="s">
        <v>13</v>
      </c>
    </row>
    <row r="34735" spans="1:15">
      <c r="A34735" t="n">
        <v>276702</v>
      </c>
      <c r="B34735" s="29" t="n">
        <v>25</v>
      </c>
      <c r="C34735" s="7" t="n">
        <v>5</v>
      </c>
      <c r="D34735" s="7" t="n">
        <v>65535</v>
      </c>
      <c r="E34735" s="7" t="n">
        <v>65535</v>
      </c>
      <c r="F34735" s="7" t="n">
        <v>65535</v>
      </c>
      <c r="G34735" s="7" t="n">
        <v>65535</v>
      </c>
      <c r="H34735" s="7" t="n">
        <v>0</v>
      </c>
    </row>
    <row r="34736" spans="1:15">
      <c r="A34736" t="s">
        <v>4</v>
      </c>
      <c r="B34736" s="4" t="s">
        <v>5</v>
      </c>
      <c r="C34736" s="4" t="s">
        <v>10</v>
      </c>
      <c r="D34736" s="4" t="s">
        <v>13</v>
      </c>
      <c r="E34736" s="4" t="s">
        <v>72</v>
      </c>
      <c r="F34736" s="4" t="s">
        <v>13</v>
      </c>
      <c r="G34736" s="4" t="s">
        <v>13</v>
      </c>
      <c r="H34736" s="4" t="s">
        <v>10</v>
      </c>
      <c r="I34736" s="4" t="s">
        <v>13</v>
      </c>
      <c r="J34736" s="4" t="s">
        <v>72</v>
      </c>
      <c r="K34736" s="4" t="s">
        <v>13</v>
      </c>
      <c r="L34736" s="4" t="s">
        <v>13</v>
      </c>
      <c r="M34736" s="4" t="s">
        <v>13</v>
      </c>
    </row>
    <row r="34737" spans="1:15">
      <c r="A34737" t="n">
        <v>276713</v>
      </c>
      <c r="B34737" s="30" t="n">
        <v>24</v>
      </c>
      <c r="C34737" s="7" t="n">
        <v>65533</v>
      </c>
      <c r="D34737" s="7" t="n">
        <v>7</v>
      </c>
      <c r="E34737" s="7" t="s">
        <v>431</v>
      </c>
      <c r="F34737" s="7" t="n">
        <v>12</v>
      </c>
      <c r="G34737" s="7" t="n">
        <v>16</v>
      </c>
      <c r="H34737" s="7" t="n">
        <v>761</v>
      </c>
      <c r="I34737" s="7" t="n">
        <v>7</v>
      </c>
      <c r="J34737" s="7" t="s">
        <v>1959</v>
      </c>
      <c r="K34737" s="7" t="n">
        <v>6</v>
      </c>
      <c r="L34737" s="7" t="n">
        <v>2</v>
      </c>
      <c r="M34737" s="7" t="n">
        <v>0</v>
      </c>
    </row>
    <row r="34738" spans="1:15">
      <c r="A34738" t="s">
        <v>4</v>
      </c>
      <c r="B34738" s="4" t="s">
        <v>5</v>
      </c>
    </row>
    <row r="34739" spans="1:15">
      <c r="A34739" t="n">
        <v>276747</v>
      </c>
      <c r="B34739" s="53" t="n">
        <v>28</v>
      </c>
    </row>
    <row r="34740" spans="1:15">
      <c r="A34740" t="s">
        <v>4</v>
      </c>
      <c r="B34740" s="4" t="s">
        <v>5</v>
      </c>
      <c r="C34740" s="4" t="s">
        <v>13</v>
      </c>
    </row>
    <row r="34741" spans="1:15">
      <c r="A34741" t="n">
        <v>276748</v>
      </c>
      <c r="B34741" s="33" t="n">
        <v>27</v>
      </c>
      <c r="C34741" s="7" t="n">
        <v>0</v>
      </c>
    </row>
    <row r="34742" spans="1:15">
      <c r="A34742" t="s">
        <v>4</v>
      </c>
      <c r="B34742" s="4" t="s">
        <v>5</v>
      </c>
      <c r="C34742" s="4" t="s">
        <v>13</v>
      </c>
    </row>
    <row r="34743" spans="1:15">
      <c r="A34743" t="n">
        <v>276750</v>
      </c>
      <c r="B34743" s="33" t="n">
        <v>27</v>
      </c>
      <c r="C34743" s="7" t="n">
        <v>1</v>
      </c>
    </row>
    <row r="34744" spans="1:15">
      <c r="A34744" t="s">
        <v>4</v>
      </c>
      <c r="B34744" s="4" t="s">
        <v>5</v>
      </c>
      <c r="C34744" s="4" t="s">
        <v>13</v>
      </c>
      <c r="D34744" s="4" t="s">
        <v>10</v>
      </c>
      <c r="E34744" s="4" t="s">
        <v>10</v>
      </c>
      <c r="F34744" s="4" t="s">
        <v>10</v>
      </c>
      <c r="G34744" s="4" t="s">
        <v>10</v>
      </c>
      <c r="H34744" s="4" t="s">
        <v>13</v>
      </c>
    </row>
    <row r="34745" spans="1:15">
      <c r="A34745" t="n">
        <v>276752</v>
      </c>
      <c r="B34745" s="29" t="n">
        <v>25</v>
      </c>
      <c r="C34745" s="7" t="n">
        <v>5</v>
      </c>
      <c r="D34745" s="7" t="n">
        <v>65535</v>
      </c>
      <c r="E34745" s="7" t="n">
        <v>65535</v>
      </c>
      <c r="F34745" s="7" t="n">
        <v>65535</v>
      </c>
      <c r="G34745" s="7" t="n">
        <v>65535</v>
      </c>
      <c r="H34745" s="7" t="n">
        <v>0</v>
      </c>
    </row>
    <row r="34746" spans="1:15">
      <c r="A34746" t="s">
        <v>4</v>
      </c>
      <c r="B34746" s="4" t="s">
        <v>5</v>
      </c>
      <c r="C34746" s="4" t="s">
        <v>13</v>
      </c>
      <c r="D34746" s="4" t="s">
        <v>10</v>
      </c>
      <c r="E34746" s="4" t="s">
        <v>9</v>
      </c>
    </row>
    <row r="34747" spans="1:15">
      <c r="A34747" t="n">
        <v>276763</v>
      </c>
      <c r="B34747" s="65" t="n">
        <v>101</v>
      </c>
      <c r="C34747" s="7" t="n">
        <v>0</v>
      </c>
      <c r="D34747" s="7" t="n">
        <v>761</v>
      </c>
      <c r="E34747" s="7" t="n">
        <v>1</v>
      </c>
    </row>
    <row r="34748" spans="1:15">
      <c r="A34748" t="s">
        <v>4</v>
      </c>
      <c r="B34748" s="4" t="s">
        <v>5</v>
      </c>
      <c r="C34748" s="4" t="s">
        <v>13</v>
      </c>
      <c r="D34748" s="4" t="s">
        <v>22</v>
      </c>
      <c r="E34748" s="4" t="s">
        <v>10</v>
      </c>
      <c r="F34748" s="4" t="s">
        <v>13</v>
      </c>
    </row>
    <row r="34749" spans="1:15">
      <c r="A34749" t="n">
        <v>276771</v>
      </c>
      <c r="B34749" s="16" t="n">
        <v>49</v>
      </c>
      <c r="C34749" s="7" t="n">
        <v>3</v>
      </c>
      <c r="D34749" s="7" t="n">
        <v>1</v>
      </c>
      <c r="E34749" s="7" t="n">
        <v>500</v>
      </c>
      <c r="F34749" s="7" t="n">
        <v>0</v>
      </c>
    </row>
    <row r="34750" spans="1:15">
      <c r="A34750" t="s">
        <v>4</v>
      </c>
      <c r="B34750" s="4" t="s">
        <v>5</v>
      </c>
      <c r="C34750" s="4" t="s">
        <v>13</v>
      </c>
      <c r="D34750" s="4" t="s">
        <v>10</v>
      </c>
    </row>
    <row r="34751" spans="1:15">
      <c r="A34751" t="n">
        <v>276780</v>
      </c>
      <c r="B34751" s="28" t="n">
        <v>58</v>
      </c>
      <c r="C34751" s="7" t="n">
        <v>11</v>
      </c>
      <c r="D34751" s="7" t="n">
        <v>300</v>
      </c>
    </row>
    <row r="34752" spans="1:15">
      <c r="A34752" t="s">
        <v>4</v>
      </c>
      <c r="B34752" s="4" t="s">
        <v>5</v>
      </c>
      <c r="C34752" s="4" t="s">
        <v>13</v>
      </c>
      <c r="D34752" s="4" t="s">
        <v>10</v>
      </c>
    </row>
    <row r="34753" spans="1:13">
      <c r="A34753" t="n">
        <v>276784</v>
      </c>
      <c r="B34753" s="28" t="n">
        <v>58</v>
      </c>
      <c r="C34753" s="7" t="n">
        <v>12</v>
      </c>
      <c r="D34753" s="7" t="n">
        <v>0</v>
      </c>
    </row>
    <row r="34754" spans="1:13">
      <c r="A34754" t="s">
        <v>4</v>
      </c>
      <c r="B34754" s="4" t="s">
        <v>5</v>
      </c>
      <c r="C34754" s="4" t="s">
        <v>13</v>
      </c>
      <c r="D34754" s="4" t="s">
        <v>10</v>
      </c>
      <c r="E34754" s="4" t="s">
        <v>13</v>
      </c>
    </row>
    <row r="34755" spans="1:13">
      <c r="A34755" t="n">
        <v>276788</v>
      </c>
      <c r="B34755" s="38" t="n">
        <v>36</v>
      </c>
      <c r="C34755" s="7" t="n">
        <v>9</v>
      </c>
      <c r="D34755" s="7" t="n">
        <v>5714</v>
      </c>
      <c r="E34755" s="7" t="n">
        <v>0</v>
      </c>
    </row>
    <row r="34756" spans="1:13">
      <c r="A34756" t="s">
        <v>4</v>
      </c>
      <c r="B34756" s="4" t="s">
        <v>5</v>
      </c>
      <c r="C34756" s="4" t="s">
        <v>13</v>
      </c>
      <c r="D34756" s="4" t="s">
        <v>10</v>
      </c>
      <c r="E34756" s="4" t="s">
        <v>13</v>
      </c>
    </row>
    <row r="34757" spans="1:13">
      <c r="A34757" t="n">
        <v>276793</v>
      </c>
      <c r="B34757" s="38" t="n">
        <v>36</v>
      </c>
      <c r="C34757" s="7" t="n">
        <v>9</v>
      </c>
      <c r="D34757" s="7" t="n">
        <v>5715</v>
      </c>
      <c r="E34757" s="7" t="n">
        <v>0</v>
      </c>
    </row>
    <row r="34758" spans="1:13">
      <c r="A34758" t="s">
        <v>4</v>
      </c>
      <c r="B34758" s="4" t="s">
        <v>5</v>
      </c>
      <c r="C34758" s="4" t="s">
        <v>10</v>
      </c>
    </row>
    <row r="34759" spans="1:13">
      <c r="A34759" t="n">
        <v>276798</v>
      </c>
      <c r="B34759" s="12" t="n">
        <v>12</v>
      </c>
      <c r="C34759" s="7" t="n">
        <v>9478</v>
      </c>
    </row>
    <row r="34760" spans="1:13">
      <c r="A34760" t="s">
        <v>4</v>
      </c>
      <c r="B34760" s="4" t="s">
        <v>5</v>
      </c>
      <c r="C34760" s="4" t="s">
        <v>10</v>
      </c>
    </row>
    <row r="34761" spans="1:13">
      <c r="A34761" t="n">
        <v>276801</v>
      </c>
      <c r="B34761" s="12" t="n">
        <v>12</v>
      </c>
      <c r="C34761" s="7" t="n">
        <v>9554</v>
      </c>
    </row>
    <row r="34762" spans="1:13">
      <c r="A34762" t="s">
        <v>4</v>
      </c>
      <c r="B34762" s="4" t="s">
        <v>5</v>
      </c>
      <c r="C34762" s="4" t="s">
        <v>10</v>
      </c>
      <c r="D34762" s="4" t="s">
        <v>13</v>
      </c>
      <c r="E34762" s="4" t="s">
        <v>13</v>
      </c>
    </row>
    <row r="34763" spans="1:13">
      <c r="A34763" t="n">
        <v>276804</v>
      </c>
      <c r="B34763" s="76" t="n">
        <v>104</v>
      </c>
      <c r="C34763" s="7" t="n">
        <v>15</v>
      </c>
      <c r="D34763" s="7" t="n">
        <v>3</v>
      </c>
      <c r="E34763" s="7" t="n">
        <v>2</v>
      </c>
    </row>
    <row r="34764" spans="1:13">
      <c r="A34764" t="s">
        <v>4</v>
      </c>
      <c r="B34764" s="4" t="s">
        <v>5</v>
      </c>
    </row>
    <row r="34765" spans="1:13">
      <c r="A34765" t="n">
        <v>276809</v>
      </c>
      <c r="B34765" s="5" t="n">
        <v>1</v>
      </c>
    </row>
    <row r="34766" spans="1:13">
      <c r="A34766" t="s">
        <v>4</v>
      </c>
      <c r="B34766" s="4" t="s">
        <v>5</v>
      </c>
      <c r="C34766" s="4" t="s">
        <v>10</v>
      </c>
      <c r="D34766" s="4" t="s">
        <v>13</v>
      </c>
      <c r="E34766" s="4" t="s">
        <v>10</v>
      </c>
    </row>
    <row r="34767" spans="1:13">
      <c r="A34767" t="n">
        <v>276810</v>
      </c>
      <c r="B34767" s="76" t="n">
        <v>104</v>
      </c>
      <c r="C34767" s="7" t="n">
        <v>15</v>
      </c>
      <c r="D34767" s="7" t="n">
        <v>1</v>
      </c>
      <c r="E34767" s="7" t="n">
        <v>3</v>
      </c>
    </row>
    <row r="34768" spans="1:13">
      <c r="A34768" t="s">
        <v>4</v>
      </c>
      <c r="B34768" s="4" t="s">
        <v>5</v>
      </c>
    </row>
    <row r="34769" spans="1:5">
      <c r="A34769" t="n">
        <v>276816</v>
      </c>
      <c r="B34769" s="5" t="n">
        <v>1</v>
      </c>
    </row>
    <row r="34770" spans="1:5">
      <c r="A34770" t="s">
        <v>4</v>
      </c>
      <c r="B34770" s="4" t="s">
        <v>5</v>
      </c>
      <c r="C34770" s="4" t="s">
        <v>10</v>
      </c>
      <c r="D34770" s="4" t="s">
        <v>10</v>
      </c>
      <c r="E34770" s="4" t="s">
        <v>10</v>
      </c>
    </row>
    <row r="34771" spans="1:5">
      <c r="A34771" t="n">
        <v>276817</v>
      </c>
      <c r="B34771" s="57" t="n">
        <v>61</v>
      </c>
      <c r="C34771" s="7" t="n">
        <v>5715</v>
      </c>
      <c r="D34771" s="7" t="n">
        <v>65533</v>
      </c>
      <c r="E34771" s="7" t="n">
        <v>1000</v>
      </c>
    </row>
    <row r="34772" spans="1:5">
      <c r="A34772" t="s">
        <v>4</v>
      </c>
      <c r="B34772" s="4" t="s">
        <v>5</v>
      </c>
      <c r="C34772" s="4" t="s">
        <v>10</v>
      </c>
      <c r="D34772" s="4" t="s">
        <v>10</v>
      </c>
      <c r="E34772" s="4" t="s">
        <v>10</v>
      </c>
    </row>
    <row r="34773" spans="1:5">
      <c r="A34773" t="n">
        <v>276824</v>
      </c>
      <c r="B34773" s="57" t="n">
        <v>61</v>
      </c>
      <c r="C34773" s="7" t="n">
        <v>5714</v>
      </c>
      <c r="D34773" s="7" t="n">
        <v>65533</v>
      </c>
      <c r="E34773" s="7" t="n">
        <v>1000</v>
      </c>
    </row>
    <row r="34774" spans="1:5">
      <c r="A34774" t="s">
        <v>4</v>
      </c>
      <c r="B34774" s="4" t="s">
        <v>5</v>
      </c>
      <c r="C34774" s="4" t="s">
        <v>10</v>
      </c>
      <c r="D34774" s="4" t="s">
        <v>22</v>
      </c>
      <c r="E34774" s="4" t="s">
        <v>22</v>
      </c>
      <c r="F34774" s="4" t="s">
        <v>22</v>
      </c>
      <c r="G34774" s="4" t="s">
        <v>22</v>
      </c>
    </row>
    <row r="34775" spans="1:5">
      <c r="A34775" t="n">
        <v>276831</v>
      </c>
      <c r="B34775" s="24" t="n">
        <v>46</v>
      </c>
      <c r="C34775" s="7" t="n">
        <v>61456</v>
      </c>
      <c r="D34775" s="7" t="n">
        <v>4.6100001335144</v>
      </c>
      <c r="E34775" s="7" t="n">
        <v>0</v>
      </c>
      <c r="F34775" s="7" t="n">
        <v>-6.84000015258789</v>
      </c>
      <c r="G34775" s="7" t="n">
        <v>32.2000007629395</v>
      </c>
    </row>
    <row r="34776" spans="1:5">
      <c r="A34776" t="s">
        <v>4</v>
      </c>
      <c r="B34776" s="4" t="s">
        <v>5</v>
      </c>
      <c r="C34776" s="4" t="s">
        <v>13</v>
      </c>
      <c r="D34776" s="4" t="s">
        <v>13</v>
      </c>
      <c r="E34776" s="4" t="s">
        <v>22</v>
      </c>
      <c r="F34776" s="4" t="s">
        <v>22</v>
      </c>
      <c r="G34776" s="4" t="s">
        <v>22</v>
      </c>
      <c r="H34776" s="4" t="s">
        <v>10</v>
      </c>
      <c r="I34776" s="4" t="s">
        <v>13</v>
      </c>
    </row>
    <row r="34777" spans="1:5">
      <c r="A34777" t="n">
        <v>276850</v>
      </c>
      <c r="B34777" s="25" t="n">
        <v>45</v>
      </c>
      <c r="C34777" s="7" t="n">
        <v>4</v>
      </c>
      <c r="D34777" s="7" t="n">
        <v>3</v>
      </c>
      <c r="E34777" s="7" t="n">
        <v>4.98999977111816</v>
      </c>
      <c r="F34777" s="7" t="n">
        <v>32.2200012207031</v>
      </c>
      <c r="G34777" s="7" t="n">
        <v>0</v>
      </c>
      <c r="H34777" s="7" t="n">
        <v>0</v>
      </c>
      <c r="I34777" s="7" t="n">
        <v>0</v>
      </c>
    </row>
    <row r="34778" spans="1:5">
      <c r="A34778" t="s">
        <v>4</v>
      </c>
      <c r="B34778" s="4" t="s">
        <v>5</v>
      </c>
      <c r="C34778" s="4" t="s">
        <v>13</v>
      </c>
      <c r="D34778" s="4" t="s">
        <v>6</v>
      </c>
    </row>
    <row r="34779" spans="1:5">
      <c r="A34779" t="n">
        <v>276868</v>
      </c>
      <c r="B34779" s="8" t="n">
        <v>2</v>
      </c>
      <c r="C34779" s="7" t="n">
        <v>10</v>
      </c>
      <c r="D34779" s="7" t="s">
        <v>855</v>
      </c>
    </row>
    <row r="34780" spans="1:5">
      <c r="A34780" t="s">
        <v>4</v>
      </c>
      <c r="B34780" s="4" t="s">
        <v>5</v>
      </c>
      <c r="C34780" s="4" t="s">
        <v>10</v>
      </c>
    </row>
    <row r="34781" spans="1:5">
      <c r="A34781" t="n">
        <v>276883</v>
      </c>
      <c r="B34781" s="35" t="n">
        <v>16</v>
      </c>
      <c r="C34781" s="7" t="n">
        <v>0</v>
      </c>
    </row>
    <row r="34782" spans="1:5">
      <c r="A34782" t="s">
        <v>4</v>
      </c>
      <c r="B34782" s="4" t="s">
        <v>5</v>
      </c>
      <c r="C34782" s="4" t="s">
        <v>13</v>
      </c>
      <c r="D34782" s="4" t="s">
        <v>10</v>
      </c>
    </row>
    <row r="34783" spans="1:5">
      <c r="A34783" t="n">
        <v>276886</v>
      </c>
      <c r="B34783" s="28" t="n">
        <v>58</v>
      </c>
      <c r="C34783" s="7" t="n">
        <v>105</v>
      </c>
      <c r="D34783" s="7" t="n">
        <v>300</v>
      </c>
    </row>
    <row r="34784" spans="1:5">
      <c r="A34784" t="s">
        <v>4</v>
      </c>
      <c r="B34784" s="4" t="s">
        <v>5</v>
      </c>
      <c r="C34784" s="4" t="s">
        <v>22</v>
      </c>
      <c r="D34784" s="4" t="s">
        <v>10</v>
      </c>
    </row>
    <row r="34785" spans="1:9">
      <c r="A34785" t="n">
        <v>276890</v>
      </c>
      <c r="B34785" s="51" t="n">
        <v>103</v>
      </c>
      <c r="C34785" s="7" t="n">
        <v>1</v>
      </c>
      <c r="D34785" s="7" t="n">
        <v>300</v>
      </c>
    </row>
    <row r="34786" spans="1:9">
      <c r="A34786" t="s">
        <v>4</v>
      </c>
      <c r="B34786" s="4" t="s">
        <v>5</v>
      </c>
      <c r="C34786" s="4" t="s">
        <v>13</v>
      </c>
      <c r="D34786" s="4" t="s">
        <v>10</v>
      </c>
    </row>
    <row r="34787" spans="1:9">
      <c r="A34787" t="n">
        <v>276897</v>
      </c>
      <c r="B34787" s="67" t="n">
        <v>72</v>
      </c>
      <c r="C34787" s="7" t="n">
        <v>4</v>
      </c>
      <c r="D34787" s="7" t="n">
        <v>0</v>
      </c>
    </row>
    <row r="34788" spans="1:9">
      <c r="A34788" t="s">
        <v>4</v>
      </c>
      <c r="B34788" s="4" t="s">
        <v>5</v>
      </c>
      <c r="C34788" s="4" t="s">
        <v>9</v>
      </c>
    </row>
    <row r="34789" spans="1:9">
      <c r="A34789" t="n">
        <v>276901</v>
      </c>
      <c r="B34789" s="50" t="n">
        <v>15</v>
      </c>
      <c r="C34789" s="7" t="n">
        <v>1073741824</v>
      </c>
    </row>
    <row r="34790" spans="1:9">
      <c r="A34790" t="s">
        <v>4</v>
      </c>
      <c r="B34790" s="4" t="s">
        <v>5</v>
      </c>
      <c r="C34790" s="4" t="s">
        <v>13</v>
      </c>
    </row>
    <row r="34791" spans="1:9">
      <c r="A34791" t="n">
        <v>276906</v>
      </c>
      <c r="B34791" s="37" t="n">
        <v>64</v>
      </c>
      <c r="C34791" s="7" t="n">
        <v>3</v>
      </c>
    </row>
    <row r="34792" spans="1:9">
      <c r="A34792" t="s">
        <v>4</v>
      </c>
      <c r="B34792" s="4" t="s">
        <v>5</v>
      </c>
      <c r="C34792" s="4" t="s">
        <v>13</v>
      </c>
    </row>
    <row r="34793" spans="1:9">
      <c r="A34793" t="n">
        <v>276908</v>
      </c>
      <c r="B34793" s="49" t="n">
        <v>74</v>
      </c>
      <c r="C34793" s="7" t="n">
        <v>67</v>
      </c>
    </row>
    <row r="34794" spans="1:9">
      <c r="A34794" t="s">
        <v>4</v>
      </c>
      <c r="B34794" s="4" t="s">
        <v>5</v>
      </c>
      <c r="C34794" s="4" t="s">
        <v>13</v>
      </c>
      <c r="D34794" s="4" t="s">
        <v>13</v>
      </c>
      <c r="E34794" s="4" t="s">
        <v>10</v>
      </c>
    </row>
    <row r="34795" spans="1:9">
      <c r="A34795" t="n">
        <v>276910</v>
      </c>
      <c r="B34795" s="25" t="n">
        <v>45</v>
      </c>
      <c r="C34795" s="7" t="n">
        <v>8</v>
      </c>
      <c r="D34795" s="7" t="n">
        <v>1</v>
      </c>
      <c r="E34795" s="7" t="n">
        <v>0</v>
      </c>
    </row>
    <row r="34796" spans="1:9">
      <c r="A34796" t="s">
        <v>4</v>
      </c>
      <c r="B34796" s="4" t="s">
        <v>5</v>
      </c>
      <c r="C34796" s="4" t="s">
        <v>10</v>
      </c>
    </row>
    <row r="34797" spans="1:9">
      <c r="A34797" t="n">
        <v>276915</v>
      </c>
      <c r="B34797" s="15" t="n">
        <v>13</v>
      </c>
      <c r="C34797" s="7" t="n">
        <v>6409</v>
      </c>
    </row>
    <row r="34798" spans="1:9">
      <c r="A34798" t="s">
        <v>4</v>
      </c>
      <c r="B34798" s="4" t="s">
        <v>5</v>
      </c>
      <c r="C34798" s="4" t="s">
        <v>10</v>
      </c>
    </row>
    <row r="34799" spans="1:9">
      <c r="A34799" t="n">
        <v>276918</v>
      </c>
      <c r="B34799" s="15" t="n">
        <v>13</v>
      </c>
      <c r="C34799" s="7" t="n">
        <v>6408</v>
      </c>
    </row>
    <row r="34800" spans="1:9">
      <c r="A34800" t="s">
        <v>4</v>
      </c>
      <c r="B34800" s="4" t="s">
        <v>5</v>
      </c>
      <c r="C34800" s="4" t="s">
        <v>10</v>
      </c>
    </row>
    <row r="34801" spans="1:5">
      <c r="A34801" t="n">
        <v>276921</v>
      </c>
      <c r="B34801" s="12" t="n">
        <v>12</v>
      </c>
      <c r="C34801" s="7" t="n">
        <v>6464</v>
      </c>
    </row>
    <row r="34802" spans="1:5">
      <c r="A34802" t="s">
        <v>4</v>
      </c>
      <c r="B34802" s="4" t="s">
        <v>5</v>
      </c>
      <c r="C34802" s="4" t="s">
        <v>10</v>
      </c>
    </row>
    <row r="34803" spans="1:5">
      <c r="A34803" t="n">
        <v>276924</v>
      </c>
      <c r="B34803" s="15" t="n">
        <v>13</v>
      </c>
      <c r="C34803" s="7" t="n">
        <v>6465</v>
      </c>
    </row>
    <row r="34804" spans="1:5">
      <c r="A34804" t="s">
        <v>4</v>
      </c>
      <c r="B34804" s="4" t="s">
        <v>5</v>
      </c>
      <c r="C34804" s="4" t="s">
        <v>10</v>
      </c>
    </row>
    <row r="34805" spans="1:5">
      <c r="A34805" t="n">
        <v>276927</v>
      </c>
      <c r="B34805" s="15" t="n">
        <v>13</v>
      </c>
      <c r="C34805" s="7" t="n">
        <v>6466</v>
      </c>
    </row>
    <row r="34806" spans="1:5">
      <c r="A34806" t="s">
        <v>4</v>
      </c>
      <c r="B34806" s="4" t="s">
        <v>5</v>
      </c>
      <c r="C34806" s="4" t="s">
        <v>10</v>
      </c>
    </row>
    <row r="34807" spans="1:5">
      <c r="A34807" t="n">
        <v>276930</v>
      </c>
      <c r="B34807" s="15" t="n">
        <v>13</v>
      </c>
      <c r="C34807" s="7" t="n">
        <v>6467</v>
      </c>
    </row>
    <row r="34808" spans="1:5">
      <c r="A34808" t="s">
        <v>4</v>
      </c>
      <c r="B34808" s="4" t="s">
        <v>5</v>
      </c>
      <c r="C34808" s="4" t="s">
        <v>10</v>
      </c>
    </row>
    <row r="34809" spans="1:5">
      <c r="A34809" t="n">
        <v>276933</v>
      </c>
      <c r="B34809" s="15" t="n">
        <v>13</v>
      </c>
      <c r="C34809" s="7" t="n">
        <v>6468</v>
      </c>
    </row>
    <row r="34810" spans="1:5">
      <c r="A34810" t="s">
        <v>4</v>
      </c>
      <c r="B34810" s="4" t="s">
        <v>5</v>
      </c>
      <c r="C34810" s="4" t="s">
        <v>10</v>
      </c>
    </row>
    <row r="34811" spans="1:5">
      <c r="A34811" t="n">
        <v>276936</v>
      </c>
      <c r="B34811" s="15" t="n">
        <v>13</v>
      </c>
      <c r="C34811" s="7" t="n">
        <v>6469</v>
      </c>
    </row>
    <row r="34812" spans="1:5">
      <c r="A34812" t="s">
        <v>4</v>
      </c>
      <c r="B34812" s="4" t="s">
        <v>5</v>
      </c>
      <c r="C34812" s="4" t="s">
        <v>10</v>
      </c>
    </row>
    <row r="34813" spans="1:5">
      <c r="A34813" t="n">
        <v>276939</v>
      </c>
      <c r="B34813" s="15" t="n">
        <v>13</v>
      </c>
      <c r="C34813" s="7" t="n">
        <v>6470</v>
      </c>
    </row>
    <row r="34814" spans="1:5">
      <c r="A34814" t="s">
        <v>4</v>
      </c>
      <c r="B34814" s="4" t="s">
        <v>5</v>
      </c>
      <c r="C34814" s="4" t="s">
        <v>10</v>
      </c>
    </row>
    <row r="34815" spans="1:5">
      <c r="A34815" t="n">
        <v>276942</v>
      </c>
      <c r="B34815" s="15" t="n">
        <v>13</v>
      </c>
      <c r="C34815" s="7" t="n">
        <v>6471</v>
      </c>
    </row>
    <row r="34816" spans="1:5">
      <c r="A34816" t="s">
        <v>4</v>
      </c>
      <c r="B34816" s="4" t="s">
        <v>5</v>
      </c>
      <c r="C34816" s="4" t="s">
        <v>13</v>
      </c>
    </row>
    <row r="34817" spans="1:3">
      <c r="A34817" t="n">
        <v>276945</v>
      </c>
      <c r="B34817" s="49" t="n">
        <v>74</v>
      </c>
      <c r="C34817" s="7" t="n">
        <v>18</v>
      </c>
    </row>
    <row r="34818" spans="1:3">
      <c r="A34818" t="s">
        <v>4</v>
      </c>
      <c r="B34818" s="4" t="s">
        <v>5</v>
      </c>
      <c r="C34818" s="4" t="s">
        <v>13</v>
      </c>
    </row>
    <row r="34819" spans="1:3">
      <c r="A34819" t="n">
        <v>276947</v>
      </c>
      <c r="B34819" s="49" t="n">
        <v>74</v>
      </c>
      <c r="C34819" s="7" t="n">
        <v>45</v>
      </c>
    </row>
    <row r="34820" spans="1:3">
      <c r="A34820" t="s">
        <v>4</v>
      </c>
      <c r="B34820" s="4" t="s">
        <v>5</v>
      </c>
      <c r="C34820" s="4" t="s">
        <v>10</v>
      </c>
    </row>
    <row r="34821" spans="1:3">
      <c r="A34821" t="n">
        <v>276949</v>
      </c>
      <c r="B34821" s="35" t="n">
        <v>16</v>
      </c>
      <c r="C34821" s="7" t="n">
        <v>0</v>
      </c>
    </row>
    <row r="34822" spans="1:3">
      <c r="A34822" t="s">
        <v>4</v>
      </c>
      <c r="B34822" s="4" t="s">
        <v>5</v>
      </c>
      <c r="C34822" s="4" t="s">
        <v>13</v>
      </c>
      <c r="D34822" s="4" t="s">
        <v>13</v>
      </c>
      <c r="E34822" s="4" t="s">
        <v>13</v>
      </c>
      <c r="F34822" s="4" t="s">
        <v>13</v>
      </c>
    </row>
    <row r="34823" spans="1:3">
      <c r="A34823" t="n">
        <v>276952</v>
      </c>
      <c r="B34823" s="13" t="n">
        <v>14</v>
      </c>
      <c r="C34823" s="7" t="n">
        <v>0</v>
      </c>
      <c r="D34823" s="7" t="n">
        <v>8</v>
      </c>
      <c r="E34823" s="7" t="n">
        <v>0</v>
      </c>
      <c r="F34823" s="7" t="n">
        <v>0</v>
      </c>
    </row>
    <row r="34824" spans="1:3">
      <c r="A34824" t="s">
        <v>4</v>
      </c>
      <c r="B34824" s="4" t="s">
        <v>5</v>
      </c>
      <c r="C34824" s="4" t="s">
        <v>13</v>
      </c>
      <c r="D34824" s="4" t="s">
        <v>6</v>
      </c>
    </row>
    <row r="34825" spans="1:3">
      <c r="A34825" t="n">
        <v>276957</v>
      </c>
      <c r="B34825" s="8" t="n">
        <v>2</v>
      </c>
      <c r="C34825" s="7" t="n">
        <v>11</v>
      </c>
      <c r="D34825" s="7" t="s">
        <v>24</v>
      </c>
    </row>
    <row r="34826" spans="1:3">
      <c r="A34826" t="s">
        <v>4</v>
      </c>
      <c r="B34826" s="4" t="s">
        <v>5</v>
      </c>
      <c r="C34826" s="4" t="s">
        <v>10</v>
      </c>
    </row>
    <row r="34827" spans="1:3">
      <c r="A34827" t="n">
        <v>276971</v>
      </c>
      <c r="B34827" s="35" t="n">
        <v>16</v>
      </c>
      <c r="C34827" s="7" t="n">
        <v>0</v>
      </c>
    </row>
    <row r="34828" spans="1:3">
      <c r="A34828" t="s">
        <v>4</v>
      </c>
      <c r="B34828" s="4" t="s">
        <v>5</v>
      </c>
      <c r="C34828" s="4" t="s">
        <v>13</v>
      </c>
      <c r="D34828" s="4" t="s">
        <v>6</v>
      </c>
    </row>
    <row r="34829" spans="1:3">
      <c r="A34829" t="n">
        <v>276974</v>
      </c>
      <c r="B34829" s="8" t="n">
        <v>2</v>
      </c>
      <c r="C34829" s="7" t="n">
        <v>11</v>
      </c>
      <c r="D34829" s="7" t="s">
        <v>145</v>
      </c>
    </row>
    <row r="34830" spans="1:3">
      <c r="A34830" t="s">
        <v>4</v>
      </c>
      <c r="B34830" s="4" t="s">
        <v>5</v>
      </c>
      <c r="C34830" s="4" t="s">
        <v>10</v>
      </c>
    </row>
    <row r="34831" spans="1:3">
      <c r="A34831" t="n">
        <v>276983</v>
      </c>
      <c r="B34831" s="35" t="n">
        <v>16</v>
      </c>
      <c r="C34831" s="7" t="n">
        <v>0</v>
      </c>
    </row>
    <row r="34832" spans="1:3">
      <c r="A34832" t="s">
        <v>4</v>
      </c>
      <c r="B34832" s="4" t="s">
        <v>5</v>
      </c>
      <c r="C34832" s="4" t="s">
        <v>9</v>
      </c>
    </row>
    <row r="34833" spans="1:6">
      <c r="A34833" t="n">
        <v>276986</v>
      </c>
      <c r="B34833" s="50" t="n">
        <v>15</v>
      </c>
      <c r="C34833" s="7" t="n">
        <v>2048</v>
      </c>
    </row>
    <row r="34834" spans="1:6">
      <c r="A34834" t="s">
        <v>4</v>
      </c>
      <c r="B34834" s="4" t="s">
        <v>5</v>
      </c>
      <c r="C34834" s="4" t="s">
        <v>13</v>
      </c>
      <c r="D34834" s="4" t="s">
        <v>6</v>
      </c>
    </row>
    <row r="34835" spans="1:6">
      <c r="A34835" t="n">
        <v>276991</v>
      </c>
      <c r="B34835" s="8" t="n">
        <v>2</v>
      </c>
      <c r="C34835" s="7" t="n">
        <v>10</v>
      </c>
      <c r="D34835" s="7" t="s">
        <v>146</v>
      </c>
    </row>
    <row r="34836" spans="1:6">
      <c r="A34836" t="s">
        <v>4</v>
      </c>
      <c r="B34836" s="4" t="s">
        <v>5</v>
      </c>
      <c r="C34836" s="4" t="s">
        <v>10</v>
      </c>
    </row>
    <row r="34837" spans="1:6">
      <c r="A34837" t="n">
        <v>277009</v>
      </c>
      <c r="B34837" s="35" t="n">
        <v>16</v>
      </c>
      <c r="C34837" s="7" t="n">
        <v>0</v>
      </c>
    </row>
    <row r="34838" spans="1:6">
      <c r="A34838" t="s">
        <v>4</v>
      </c>
      <c r="B34838" s="4" t="s">
        <v>5</v>
      </c>
      <c r="C34838" s="4" t="s">
        <v>13</v>
      </c>
      <c r="D34838" s="4" t="s">
        <v>6</v>
      </c>
    </row>
    <row r="34839" spans="1:6">
      <c r="A34839" t="n">
        <v>277012</v>
      </c>
      <c r="B34839" s="8" t="n">
        <v>2</v>
      </c>
      <c r="C34839" s="7" t="n">
        <v>10</v>
      </c>
      <c r="D34839" s="7" t="s">
        <v>147</v>
      </c>
    </row>
    <row r="34840" spans="1:6">
      <c r="A34840" t="s">
        <v>4</v>
      </c>
      <c r="B34840" s="4" t="s">
        <v>5</v>
      </c>
      <c r="C34840" s="4" t="s">
        <v>10</v>
      </c>
    </row>
    <row r="34841" spans="1:6">
      <c r="A34841" t="n">
        <v>277031</v>
      </c>
      <c r="B34841" s="35" t="n">
        <v>16</v>
      </c>
      <c r="C34841" s="7" t="n">
        <v>0</v>
      </c>
    </row>
    <row r="34842" spans="1:6">
      <c r="A34842" t="s">
        <v>4</v>
      </c>
      <c r="B34842" s="4" t="s">
        <v>5</v>
      </c>
      <c r="C34842" s="4" t="s">
        <v>13</v>
      </c>
      <c r="D34842" s="4" t="s">
        <v>10</v>
      </c>
      <c r="E34842" s="4" t="s">
        <v>22</v>
      </c>
    </row>
    <row r="34843" spans="1:6">
      <c r="A34843" t="n">
        <v>277034</v>
      </c>
      <c r="B34843" s="28" t="n">
        <v>58</v>
      </c>
      <c r="C34843" s="7" t="n">
        <v>100</v>
      </c>
      <c r="D34843" s="7" t="n">
        <v>300</v>
      </c>
      <c r="E34843" s="7" t="n">
        <v>1</v>
      </c>
    </row>
    <row r="34844" spans="1:6">
      <c r="A34844" t="s">
        <v>4</v>
      </c>
      <c r="B34844" s="4" t="s">
        <v>5</v>
      </c>
      <c r="C34844" s="4" t="s">
        <v>13</v>
      </c>
      <c r="D34844" s="4" t="s">
        <v>10</v>
      </c>
    </row>
    <row r="34845" spans="1:6">
      <c r="A34845" t="n">
        <v>277042</v>
      </c>
      <c r="B34845" s="28" t="n">
        <v>58</v>
      </c>
      <c r="C34845" s="7" t="n">
        <v>255</v>
      </c>
      <c r="D34845" s="7" t="n">
        <v>0</v>
      </c>
    </row>
    <row r="34846" spans="1:6">
      <c r="A34846" t="s">
        <v>4</v>
      </c>
      <c r="B34846" s="4" t="s">
        <v>5</v>
      </c>
      <c r="C34846" s="4" t="s">
        <v>13</v>
      </c>
    </row>
    <row r="34847" spans="1:6">
      <c r="A34847" t="n">
        <v>277046</v>
      </c>
      <c r="B34847" s="34" t="n">
        <v>23</v>
      </c>
      <c r="C34847" s="7" t="n">
        <v>0</v>
      </c>
    </row>
    <row r="34848" spans="1:6">
      <c r="A34848" t="s">
        <v>4</v>
      </c>
      <c r="B34848" s="4" t="s">
        <v>5</v>
      </c>
    </row>
    <row r="34849" spans="1:5">
      <c r="A34849" t="n">
        <v>277048</v>
      </c>
      <c r="B34849" s="5" t="n">
        <v>1</v>
      </c>
    </row>
    <row r="34850" spans="1:5" s="3" customFormat="1" customHeight="0">
      <c r="A34850" s="3" t="s">
        <v>2</v>
      </c>
      <c r="B34850" s="3" t="s">
        <v>1960</v>
      </c>
    </row>
    <row r="34851" spans="1:5">
      <c r="A34851" t="s">
        <v>4</v>
      </c>
      <c r="B34851" s="4" t="s">
        <v>5</v>
      </c>
      <c r="C34851" s="4" t="s">
        <v>13</v>
      </c>
      <c r="D34851" s="4" t="s">
        <v>13</v>
      </c>
      <c r="E34851" s="4" t="s">
        <v>13</v>
      </c>
      <c r="F34851" s="4" t="s">
        <v>13</v>
      </c>
    </row>
    <row r="34852" spans="1:5">
      <c r="A34852" t="n">
        <v>277052</v>
      </c>
      <c r="B34852" s="13" t="n">
        <v>14</v>
      </c>
      <c r="C34852" s="7" t="n">
        <v>2</v>
      </c>
      <c r="D34852" s="7" t="n">
        <v>0</v>
      </c>
      <c r="E34852" s="7" t="n">
        <v>0</v>
      </c>
      <c r="F34852" s="7" t="n">
        <v>0</v>
      </c>
    </row>
    <row r="34853" spans="1:5">
      <c r="A34853" t="s">
        <v>4</v>
      </c>
      <c r="B34853" s="4" t="s">
        <v>5</v>
      </c>
      <c r="C34853" s="4" t="s">
        <v>13</v>
      </c>
      <c r="D34853" s="36" t="s">
        <v>81</v>
      </c>
      <c r="E34853" s="4" t="s">
        <v>5</v>
      </c>
      <c r="F34853" s="4" t="s">
        <v>13</v>
      </c>
      <c r="G34853" s="4" t="s">
        <v>10</v>
      </c>
      <c r="H34853" s="36" t="s">
        <v>82</v>
      </c>
      <c r="I34853" s="4" t="s">
        <v>13</v>
      </c>
      <c r="J34853" s="4" t="s">
        <v>9</v>
      </c>
      <c r="K34853" s="4" t="s">
        <v>13</v>
      </c>
      <c r="L34853" s="4" t="s">
        <v>13</v>
      </c>
      <c r="M34853" s="36" t="s">
        <v>81</v>
      </c>
      <c r="N34853" s="4" t="s">
        <v>5</v>
      </c>
      <c r="O34853" s="4" t="s">
        <v>13</v>
      </c>
      <c r="P34853" s="4" t="s">
        <v>10</v>
      </c>
      <c r="Q34853" s="36" t="s">
        <v>82</v>
      </c>
      <c r="R34853" s="4" t="s">
        <v>13</v>
      </c>
      <c r="S34853" s="4" t="s">
        <v>9</v>
      </c>
      <c r="T34853" s="4" t="s">
        <v>13</v>
      </c>
      <c r="U34853" s="4" t="s">
        <v>13</v>
      </c>
      <c r="V34853" s="4" t="s">
        <v>13</v>
      </c>
      <c r="W34853" s="4" t="s">
        <v>20</v>
      </c>
    </row>
    <row r="34854" spans="1:5">
      <c r="A34854" t="n">
        <v>277057</v>
      </c>
      <c r="B34854" s="10" t="n">
        <v>5</v>
      </c>
      <c r="C34854" s="7" t="n">
        <v>28</v>
      </c>
      <c r="D34854" s="36" t="s">
        <v>3</v>
      </c>
      <c r="E34854" s="9" t="n">
        <v>162</v>
      </c>
      <c r="F34854" s="7" t="n">
        <v>3</v>
      </c>
      <c r="G34854" s="7" t="n">
        <v>28752</v>
      </c>
      <c r="H34854" s="36" t="s">
        <v>3</v>
      </c>
      <c r="I34854" s="7" t="n">
        <v>0</v>
      </c>
      <c r="J34854" s="7" t="n">
        <v>1</v>
      </c>
      <c r="K34854" s="7" t="n">
        <v>2</v>
      </c>
      <c r="L34854" s="7" t="n">
        <v>28</v>
      </c>
      <c r="M34854" s="36" t="s">
        <v>3</v>
      </c>
      <c r="N34854" s="9" t="n">
        <v>162</v>
      </c>
      <c r="O34854" s="7" t="n">
        <v>3</v>
      </c>
      <c r="P34854" s="7" t="n">
        <v>28752</v>
      </c>
      <c r="Q34854" s="36" t="s">
        <v>3</v>
      </c>
      <c r="R34854" s="7" t="n">
        <v>0</v>
      </c>
      <c r="S34854" s="7" t="n">
        <v>2</v>
      </c>
      <c r="T34854" s="7" t="n">
        <v>2</v>
      </c>
      <c r="U34854" s="7" t="n">
        <v>11</v>
      </c>
      <c r="V34854" s="7" t="n">
        <v>1</v>
      </c>
      <c r="W34854" s="11" t="n">
        <f t="normal" ca="1">A34858</f>
        <v>0</v>
      </c>
    </row>
    <row r="34855" spans="1:5">
      <c r="A34855" t="s">
        <v>4</v>
      </c>
      <c r="B34855" s="4" t="s">
        <v>5</v>
      </c>
      <c r="C34855" s="4" t="s">
        <v>13</v>
      </c>
      <c r="D34855" s="4" t="s">
        <v>10</v>
      </c>
      <c r="E34855" s="4" t="s">
        <v>22</v>
      </c>
    </row>
    <row r="34856" spans="1:5">
      <c r="A34856" t="n">
        <v>277086</v>
      </c>
      <c r="B34856" s="28" t="n">
        <v>58</v>
      </c>
      <c r="C34856" s="7" t="n">
        <v>0</v>
      </c>
      <c r="D34856" s="7" t="n">
        <v>0</v>
      </c>
      <c r="E34856" s="7" t="n">
        <v>1</v>
      </c>
    </row>
    <row r="34857" spans="1:5">
      <c r="A34857" t="s">
        <v>4</v>
      </c>
      <c r="B34857" s="4" t="s">
        <v>5</v>
      </c>
      <c r="C34857" s="4" t="s">
        <v>13</v>
      </c>
      <c r="D34857" s="36" t="s">
        <v>81</v>
      </c>
      <c r="E34857" s="4" t="s">
        <v>5</v>
      </c>
      <c r="F34857" s="4" t="s">
        <v>13</v>
      </c>
      <c r="G34857" s="4" t="s">
        <v>10</v>
      </c>
      <c r="H34857" s="36" t="s">
        <v>82</v>
      </c>
      <c r="I34857" s="4" t="s">
        <v>13</v>
      </c>
      <c r="J34857" s="4" t="s">
        <v>9</v>
      </c>
      <c r="K34857" s="4" t="s">
        <v>13</v>
      </c>
      <c r="L34857" s="4" t="s">
        <v>13</v>
      </c>
      <c r="M34857" s="36" t="s">
        <v>81</v>
      </c>
      <c r="N34857" s="4" t="s">
        <v>5</v>
      </c>
      <c r="O34857" s="4" t="s">
        <v>13</v>
      </c>
      <c r="P34857" s="4" t="s">
        <v>10</v>
      </c>
      <c r="Q34857" s="36" t="s">
        <v>82</v>
      </c>
      <c r="R34857" s="4" t="s">
        <v>13</v>
      </c>
      <c r="S34857" s="4" t="s">
        <v>9</v>
      </c>
      <c r="T34857" s="4" t="s">
        <v>13</v>
      </c>
      <c r="U34857" s="4" t="s">
        <v>13</v>
      </c>
      <c r="V34857" s="4" t="s">
        <v>13</v>
      </c>
      <c r="W34857" s="4" t="s">
        <v>20</v>
      </c>
    </row>
    <row r="34858" spans="1:5">
      <c r="A34858" t="n">
        <v>277094</v>
      </c>
      <c r="B34858" s="10" t="n">
        <v>5</v>
      </c>
      <c r="C34858" s="7" t="n">
        <v>28</v>
      </c>
      <c r="D34858" s="36" t="s">
        <v>3</v>
      </c>
      <c r="E34858" s="9" t="n">
        <v>162</v>
      </c>
      <c r="F34858" s="7" t="n">
        <v>3</v>
      </c>
      <c r="G34858" s="7" t="n">
        <v>28752</v>
      </c>
      <c r="H34858" s="36" t="s">
        <v>3</v>
      </c>
      <c r="I34858" s="7" t="n">
        <v>0</v>
      </c>
      <c r="J34858" s="7" t="n">
        <v>1</v>
      </c>
      <c r="K34858" s="7" t="n">
        <v>3</v>
      </c>
      <c r="L34858" s="7" t="n">
        <v>28</v>
      </c>
      <c r="M34858" s="36" t="s">
        <v>3</v>
      </c>
      <c r="N34858" s="9" t="n">
        <v>162</v>
      </c>
      <c r="O34858" s="7" t="n">
        <v>3</v>
      </c>
      <c r="P34858" s="7" t="n">
        <v>28752</v>
      </c>
      <c r="Q34858" s="36" t="s">
        <v>3</v>
      </c>
      <c r="R34858" s="7" t="n">
        <v>0</v>
      </c>
      <c r="S34858" s="7" t="n">
        <v>2</v>
      </c>
      <c r="T34858" s="7" t="n">
        <v>3</v>
      </c>
      <c r="U34858" s="7" t="n">
        <v>9</v>
      </c>
      <c r="V34858" s="7" t="n">
        <v>1</v>
      </c>
      <c r="W34858" s="11" t="n">
        <f t="normal" ca="1">A34868</f>
        <v>0</v>
      </c>
    </row>
    <row r="34859" spans="1:5">
      <c r="A34859" t="s">
        <v>4</v>
      </c>
      <c r="B34859" s="4" t="s">
        <v>5</v>
      </c>
      <c r="C34859" s="4" t="s">
        <v>13</v>
      </c>
      <c r="D34859" s="36" t="s">
        <v>81</v>
      </c>
      <c r="E34859" s="4" t="s">
        <v>5</v>
      </c>
      <c r="F34859" s="4" t="s">
        <v>10</v>
      </c>
      <c r="G34859" s="4" t="s">
        <v>13</v>
      </c>
      <c r="H34859" s="4" t="s">
        <v>13</v>
      </c>
      <c r="I34859" s="4" t="s">
        <v>6</v>
      </c>
      <c r="J34859" s="36" t="s">
        <v>82</v>
      </c>
      <c r="K34859" s="4" t="s">
        <v>13</v>
      </c>
      <c r="L34859" s="4" t="s">
        <v>13</v>
      </c>
      <c r="M34859" s="36" t="s">
        <v>81</v>
      </c>
      <c r="N34859" s="4" t="s">
        <v>5</v>
      </c>
      <c r="O34859" s="4" t="s">
        <v>13</v>
      </c>
      <c r="P34859" s="36" t="s">
        <v>82</v>
      </c>
      <c r="Q34859" s="4" t="s">
        <v>13</v>
      </c>
      <c r="R34859" s="4" t="s">
        <v>9</v>
      </c>
      <c r="S34859" s="4" t="s">
        <v>13</v>
      </c>
      <c r="T34859" s="4" t="s">
        <v>13</v>
      </c>
      <c r="U34859" s="4" t="s">
        <v>13</v>
      </c>
      <c r="V34859" s="36" t="s">
        <v>81</v>
      </c>
      <c r="W34859" s="4" t="s">
        <v>5</v>
      </c>
      <c r="X34859" s="4" t="s">
        <v>13</v>
      </c>
      <c r="Y34859" s="36" t="s">
        <v>82</v>
      </c>
      <c r="Z34859" s="4" t="s">
        <v>13</v>
      </c>
      <c r="AA34859" s="4" t="s">
        <v>9</v>
      </c>
      <c r="AB34859" s="4" t="s">
        <v>13</v>
      </c>
      <c r="AC34859" s="4" t="s">
        <v>13</v>
      </c>
      <c r="AD34859" s="4" t="s">
        <v>13</v>
      </c>
      <c r="AE34859" s="4" t="s">
        <v>20</v>
      </c>
    </row>
    <row r="34860" spans="1:5">
      <c r="A34860" t="n">
        <v>277123</v>
      </c>
      <c r="B34860" s="10" t="n">
        <v>5</v>
      </c>
      <c r="C34860" s="7" t="n">
        <v>28</v>
      </c>
      <c r="D34860" s="36" t="s">
        <v>3</v>
      </c>
      <c r="E34860" s="64" t="n">
        <v>47</v>
      </c>
      <c r="F34860" s="7" t="n">
        <v>61456</v>
      </c>
      <c r="G34860" s="7" t="n">
        <v>2</v>
      </c>
      <c r="H34860" s="7" t="n">
        <v>0</v>
      </c>
      <c r="I34860" s="7" t="s">
        <v>785</v>
      </c>
      <c r="J34860" s="36" t="s">
        <v>3</v>
      </c>
      <c r="K34860" s="7" t="n">
        <v>8</v>
      </c>
      <c r="L34860" s="7" t="n">
        <v>28</v>
      </c>
      <c r="M34860" s="36" t="s">
        <v>3</v>
      </c>
      <c r="N34860" s="49" t="n">
        <v>74</v>
      </c>
      <c r="O34860" s="7" t="n">
        <v>65</v>
      </c>
      <c r="P34860" s="36" t="s">
        <v>3</v>
      </c>
      <c r="Q34860" s="7" t="n">
        <v>0</v>
      </c>
      <c r="R34860" s="7" t="n">
        <v>1</v>
      </c>
      <c r="S34860" s="7" t="n">
        <v>3</v>
      </c>
      <c r="T34860" s="7" t="n">
        <v>9</v>
      </c>
      <c r="U34860" s="7" t="n">
        <v>28</v>
      </c>
      <c r="V34860" s="36" t="s">
        <v>3</v>
      </c>
      <c r="W34860" s="49" t="n">
        <v>74</v>
      </c>
      <c r="X34860" s="7" t="n">
        <v>65</v>
      </c>
      <c r="Y34860" s="36" t="s">
        <v>3</v>
      </c>
      <c r="Z34860" s="7" t="n">
        <v>0</v>
      </c>
      <c r="AA34860" s="7" t="n">
        <v>2</v>
      </c>
      <c r="AB34860" s="7" t="n">
        <v>3</v>
      </c>
      <c r="AC34860" s="7" t="n">
        <v>9</v>
      </c>
      <c r="AD34860" s="7" t="n">
        <v>1</v>
      </c>
      <c r="AE34860" s="11" t="n">
        <f t="normal" ca="1">A34864</f>
        <v>0</v>
      </c>
    </row>
    <row r="34861" spans="1:5">
      <c r="A34861" t="s">
        <v>4</v>
      </c>
      <c r="B34861" s="4" t="s">
        <v>5</v>
      </c>
      <c r="C34861" s="4" t="s">
        <v>10</v>
      </c>
      <c r="D34861" s="4" t="s">
        <v>13</v>
      </c>
      <c r="E34861" s="4" t="s">
        <v>13</v>
      </c>
      <c r="F34861" s="4" t="s">
        <v>6</v>
      </c>
    </row>
    <row r="34862" spans="1:5">
      <c r="A34862" t="n">
        <v>277171</v>
      </c>
      <c r="B34862" s="64" t="n">
        <v>47</v>
      </c>
      <c r="C34862" s="7" t="n">
        <v>61456</v>
      </c>
      <c r="D34862" s="7" t="n">
        <v>0</v>
      </c>
      <c r="E34862" s="7" t="n">
        <v>0</v>
      </c>
      <c r="F34862" s="7" t="s">
        <v>408</v>
      </c>
    </row>
    <row r="34863" spans="1:5">
      <c r="A34863" t="s">
        <v>4</v>
      </c>
      <c r="B34863" s="4" t="s">
        <v>5</v>
      </c>
      <c r="C34863" s="4" t="s">
        <v>13</v>
      </c>
      <c r="D34863" s="4" t="s">
        <v>10</v>
      </c>
      <c r="E34863" s="4" t="s">
        <v>22</v>
      </c>
    </row>
    <row r="34864" spans="1:5">
      <c r="A34864" t="n">
        <v>277184</v>
      </c>
      <c r="B34864" s="28" t="n">
        <v>58</v>
      </c>
      <c r="C34864" s="7" t="n">
        <v>0</v>
      </c>
      <c r="D34864" s="7" t="n">
        <v>300</v>
      </c>
      <c r="E34864" s="7" t="n">
        <v>1</v>
      </c>
    </row>
    <row r="34865" spans="1:31">
      <c r="A34865" t="s">
        <v>4</v>
      </c>
      <c r="B34865" s="4" t="s">
        <v>5</v>
      </c>
      <c r="C34865" s="4" t="s">
        <v>13</v>
      </c>
      <c r="D34865" s="4" t="s">
        <v>10</v>
      </c>
    </row>
    <row r="34866" spans="1:31">
      <c r="A34866" t="n">
        <v>277192</v>
      </c>
      <c r="B34866" s="28" t="n">
        <v>58</v>
      </c>
      <c r="C34866" s="7" t="n">
        <v>255</v>
      </c>
      <c r="D34866" s="7" t="n">
        <v>0</v>
      </c>
    </row>
    <row r="34867" spans="1:31">
      <c r="A34867" t="s">
        <v>4</v>
      </c>
      <c r="B34867" s="4" t="s">
        <v>5</v>
      </c>
      <c r="C34867" s="4" t="s">
        <v>13</v>
      </c>
      <c r="D34867" s="4" t="s">
        <v>13</v>
      </c>
      <c r="E34867" s="4" t="s">
        <v>13</v>
      </c>
      <c r="F34867" s="4" t="s">
        <v>13</v>
      </c>
    </row>
    <row r="34868" spans="1:31">
      <c r="A34868" t="n">
        <v>277196</v>
      </c>
      <c r="B34868" s="13" t="n">
        <v>14</v>
      </c>
      <c r="C34868" s="7" t="n">
        <v>0</v>
      </c>
      <c r="D34868" s="7" t="n">
        <v>0</v>
      </c>
      <c r="E34868" s="7" t="n">
        <v>0</v>
      </c>
      <c r="F34868" s="7" t="n">
        <v>64</v>
      </c>
    </row>
    <row r="34869" spans="1:31">
      <c r="A34869" t="s">
        <v>4</v>
      </c>
      <c r="B34869" s="4" t="s">
        <v>5</v>
      </c>
      <c r="C34869" s="4" t="s">
        <v>13</v>
      </c>
      <c r="D34869" s="4" t="s">
        <v>10</v>
      </c>
    </row>
    <row r="34870" spans="1:31">
      <c r="A34870" t="n">
        <v>277201</v>
      </c>
      <c r="B34870" s="27" t="n">
        <v>22</v>
      </c>
      <c r="C34870" s="7" t="n">
        <v>0</v>
      </c>
      <c r="D34870" s="7" t="n">
        <v>28752</v>
      </c>
    </row>
    <row r="34871" spans="1:31">
      <c r="A34871" t="s">
        <v>4</v>
      </c>
      <c r="B34871" s="4" t="s">
        <v>5</v>
      </c>
      <c r="C34871" s="4" t="s">
        <v>13</v>
      </c>
      <c r="D34871" s="4" t="s">
        <v>10</v>
      </c>
    </row>
    <row r="34872" spans="1:31">
      <c r="A34872" t="n">
        <v>277205</v>
      </c>
      <c r="B34872" s="28" t="n">
        <v>58</v>
      </c>
      <c r="C34872" s="7" t="n">
        <v>5</v>
      </c>
      <c r="D34872" s="7" t="n">
        <v>300</v>
      </c>
    </row>
    <row r="34873" spans="1:31">
      <c r="A34873" t="s">
        <v>4</v>
      </c>
      <c r="B34873" s="4" t="s">
        <v>5</v>
      </c>
      <c r="C34873" s="4" t="s">
        <v>22</v>
      </c>
      <c r="D34873" s="4" t="s">
        <v>10</v>
      </c>
    </row>
    <row r="34874" spans="1:31">
      <c r="A34874" t="n">
        <v>277209</v>
      </c>
      <c r="B34874" s="51" t="n">
        <v>103</v>
      </c>
      <c r="C34874" s="7" t="n">
        <v>0</v>
      </c>
      <c r="D34874" s="7" t="n">
        <v>300</v>
      </c>
    </row>
    <row r="34875" spans="1:31">
      <c r="A34875" t="s">
        <v>4</v>
      </c>
      <c r="B34875" s="4" t="s">
        <v>5</v>
      </c>
      <c r="C34875" s="4" t="s">
        <v>13</v>
      </c>
    </row>
    <row r="34876" spans="1:31">
      <c r="A34876" t="n">
        <v>277216</v>
      </c>
      <c r="B34876" s="37" t="n">
        <v>64</v>
      </c>
      <c r="C34876" s="7" t="n">
        <v>7</v>
      </c>
    </row>
    <row r="34877" spans="1:31">
      <c r="A34877" t="s">
        <v>4</v>
      </c>
      <c r="B34877" s="4" t="s">
        <v>5</v>
      </c>
      <c r="C34877" s="4" t="s">
        <v>13</v>
      </c>
      <c r="D34877" s="4" t="s">
        <v>10</v>
      </c>
    </row>
    <row r="34878" spans="1:31">
      <c r="A34878" t="n">
        <v>277218</v>
      </c>
      <c r="B34878" s="67" t="n">
        <v>72</v>
      </c>
      <c r="C34878" s="7" t="n">
        <v>5</v>
      </c>
      <c r="D34878" s="7" t="n">
        <v>0</v>
      </c>
    </row>
    <row r="34879" spans="1:31">
      <c r="A34879" t="s">
        <v>4</v>
      </c>
      <c r="B34879" s="4" t="s">
        <v>5</v>
      </c>
      <c r="C34879" s="4" t="s">
        <v>13</v>
      </c>
      <c r="D34879" s="36" t="s">
        <v>81</v>
      </c>
      <c r="E34879" s="4" t="s">
        <v>5</v>
      </c>
      <c r="F34879" s="4" t="s">
        <v>13</v>
      </c>
      <c r="G34879" s="4" t="s">
        <v>10</v>
      </c>
      <c r="H34879" s="36" t="s">
        <v>82</v>
      </c>
      <c r="I34879" s="4" t="s">
        <v>13</v>
      </c>
      <c r="J34879" s="4" t="s">
        <v>9</v>
      </c>
      <c r="K34879" s="4" t="s">
        <v>13</v>
      </c>
      <c r="L34879" s="4" t="s">
        <v>13</v>
      </c>
      <c r="M34879" s="4" t="s">
        <v>20</v>
      </c>
    </row>
    <row r="34880" spans="1:31">
      <c r="A34880" t="n">
        <v>277222</v>
      </c>
      <c r="B34880" s="10" t="n">
        <v>5</v>
      </c>
      <c r="C34880" s="7" t="n">
        <v>28</v>
      </c>
      <c r="D34880" s="36" t="s">
        <v>3</v>
      </c>
      <c r="E34880" s="9" t="n">
        <v>162</v>
      </c>
      <c r="F34880" s="7" t="n">
        <v>4</v>
      </c>
      <c r="G34880" s="7" t="n">
        <v>28752</v>
      </c>
      <c r="H34880" s="36" t="s">
        <v>3</v>
      </c>
      <c r="I34880" s="7" t="n">
        <v>0</v>
      </c>
      <c r="J34880" s="7" t="n">
        <v>1</v>
      </c>
      <c r="K34880" s="7" t="n">
        <v>2</v>
      </c>
      <c r="L34880" s="7" t="n">
        <v>1</v>
      </c>
      <c r="M34880" s="11" t="n">
        <f t="normal" ca="1">A34886</f>
        <v>0</v>
      </c>
    </row>
    <row r="34881" spans="1:13">
      <c r="A34881" t="s">
        <v>4</v>
      </c>
      <c r="B34881" s="4" t="s">
        <v>5</v>
      </c>
      <c r="C34881" s="4" t="s">
        <v>13</v>
      </c>
      <c r="D34881" s="4" t="s">
        <v>6</v>
      </c>
    </row>
    <row r="34882" spans="1:13">
      <c r="A34882" t="n">
        <v>277239</v>
      </c>
      <c r="B34882" s="8" t="n">
        <v>2</v>
      </c>
      <c r="C34882" s="7" t="n">
        <v>10</v>
      </c>
      <c r="D34882" s="7" t="s">
        <v>786</v>
      </c>
    </row>
    <row r="34883" spans="1:13">
      <c r="A34883" t="s">
        <v>4</v>
      </c>
      <c r="B34883" s="4" t="s">
        <v>5</v>
      </c>
      <c r="C34883" s="4" t="s">
        <v>10</v>
      </c>
    </row>
    <row r="34884" spans="1:13">
      <c r="A34884" t="n">
        <v>277256</v>
      </c>
      <c r="B34884" s="35" t="n">
        <v>16</v>
      </c>
      <c r="C34884" s="7" t="n">
        <v>0</v>
      </c>
    </row>
    <row r="34885" spans="1:13">
      <c r="A34885" t="s">
        <v>4</v>
      </c>
      <c r="B34885" s="4" t="s">
        <v>5</v>
      </c>
      <c r="C34885" s="4" t="s">
        <v>13</v>
      </c>
      <c r="D34885" s="4" t="s">
        <v>10</v>
      </c>
      <c r="E34885" s="4" t="s">
        <v>13</v>
      </c>
      <c r="F34885" s="4" t="s">
        <v>20</v>
      </c>
    </row>
    <row r="34886" spans="1:13">
      <c r="A34886" t="n">
        <v>277259</v>
      </c>
      <c r="B34886" s="10" t="n">
        <v>5</v>
      </c>
      <c r="C34886" s="7" t="n">
        <v>30</v>
      </c>
      <c r="D34886" s="7" t="n">
        <v>6471</v>
      </c>
      <c r="E34886" s="7" t="n">
        <v>1</v>
      </c>
      <c r="F34886" s="11" t="n">
        <f t="normal" ca="1">A34888</f>
        <v>0</v>
      </c>
    </row>
    <row r="34887" spans="1:13">
      <c r="A34887" t="s">
        <v>4</v>
      </c>
      <c r="B34887" s="4" t="s">
        <v>5</v>
      </c>
      <c r="C34887" s="4" t="s">
        <v>10</v>
      </c>
      <c r="D34887" s="4" t="s">
        <v>6</v>
      </c>
      <c r="E34887" s="4" t="s">
        <v>6</v>
      </c>
      <c r="F34887" s="4" t="s">
        <v>6</v>
      </c>
      <c r="G34887" s="4" t="s">
        <v>13</v>
      </c>
      <c r="H34887" s="4" t="s">
        <v>9</v>
      </c>
      <c r="I34887" s="4" t="s">
        <v>22</v>
      </c>
      <c r="J34887" s="4" t="s">
        <v>22</v>
      </c>
      <c r="K34887" s="4" t="s">
        <v>22</v>
      </c>
      <c r="L34887" s="4" t="s">
        <v>22</v>
      </c>
      <c r="M34887" s="4" t="s">
        <v>22</v>
      </c>
      <c r="N34887" s="4" t="s">
        <v>22</v>
      </c>
      <c r="O34887" s="4" t="s">
        <v>22</v>
      </c>
      <c r="P34887" s="4" t="s">
        <v>6</v>
      </c>
      <c r="Q34887" s="4" t="s">
        <v>6</v>
      </c>
      <c r="R34887" s="4" t="s">
        <v>9</v>
      </c>
      <c r="S34887" s="4" t="s">
        <v>13</v>
      </c>
      <c r="T34887" s="4" t="s">
        <v>9</v>
      </c>
      <c r="U34887" s="4" t="s">
        <v>9</v>
      </c>
      <c r="V34887" s="4" t="s">
        <v>10</v>
      </c>
    </row>
    <row r="34888" spans="1:13">
      <c r="A34888" t="n">
        <v>277268</v>
      </c>
      <c r="B34888" s="68" t="n">
        <v>19</v>
      </c>
      <c r="C34888" s="7" t="n">
        <v>1</v>
      </c>
      <c r="D34888" s="7" t="s">
        <v>1961</v>
      </c>
      <c r="E34888" s="7" t="s">
        <v>1351</v>
      </c>
      <c r="F34888" s="7" t="s">
        <v>12</v>
      </c>
      <c r="G34888" s="7" t="n">
        <v>0</v>
      </c>
      <c r="H34888" s="7" t="n">
        <v>1</v>
      </c>
      <c r="I34888" s="7" t="n">
        <v>0</v>
      </c>
      <c r="J34888" s="7" t="n">
        <v>0</v>
      </c>
      <c r="K34888" s="7" t="n">
        <v>0</v>
      </c>
      <c r="L34888" s="7" t="n">
        <v>0</v>
      </c>
      <c r="M34888" s="7" t="n">
        <v>1</v>
      </c>
      <c r="N34888" s="7" t="n">
        <v>1.60000002384186</v>
      </c>
      <c r="O34888" s="7" t="n">
        <v>0.0900000035762787</v>
      </c>
      <c r="P34888" s="7" t="s">
        <v>12</v>
      </c>
      <c r="Q34888" s="7" t="s">
        <v>12</v>
      </c>
      <c r="R34888" s="7" t="n">
        <v>-1</v>
      </c>
      <c r="S34888" s="7" t="n">
        <v>0</v>
      </c>
      <c r="T34888" s="7" t="n">
        <v>0</v>
      </c>
      <c r="U34888" s="7" t="n">
        <v>0</v>
      </c>
      <c r="V34888" s="7" t="n">
        <v>0</v>
      </c>
    </row>
    <row r="34889" spans="1:13">
      <c r="A34889" t="s">
        <v>4</v>
      </c>
      <c r="B34889" s="4" t="s">
        <v>5</v>
      </c>
      <c r="C34889" s="4" t="s">
        <v>10</v>
      </c>
      <c r="D34889" s="4" t="s">
        <v>6</v>
      </c>
      <c r="E34889" s="4" t="s">
        <v>6</v>
      </c>
      <c r="F34889" s="4" t="s">
        <v>6</v>
      </c>
      <c r="G34889" s="4" t="s">
        <v>13</v>
      </c>
      <c r="H34889" s="4" t="s">
        <v>9</v>
      </c>
      <c r="I34889" s="4" t="s">
        <v>22</v>
      </c>
      <c r="J34889" s="4" t="s">
        <v>22</v>
      </c>
      <c r="K34889" s="4" t="s">
        <v>22</v>
      </c>
      <c r="L34889" s="4" t="s">
        <v>22</v>
      </c>
      <c r="M34889" s="4" t="s">
        <v>22</v>
      </c>
      <c r="N34889" s="4" t="s">
        <v>22</v>
      </c>
      <c r="O34889" s="4" t="s">
        <v>22</v>
      </c>
      <c r="P34889" s="4" t="s">
        <v>6</v>
      </c>
      <c r="Q34889" s="4" t="s">
        <v>6</v>
      </c>
      <c r="R34889" s="4" t="s">
        <v>9</v>
      </c>
      <c r="S34889" s="4" t="s">
        <v>13</v>
      </c>
      <c r="T34889" s="4" t="s">
        <v>9</v>
      </c>
      <c r="U34889" s="4" t="s">
        <v>9</v>
      </c>
      <c r="V34889" s="4" t="s">
        <v>10</v>
      </c>
    </row>
    <row r="34890" spans="1:13">
      <c r="A34890" t="n">
        <v>277337</v>
      </c>
      <c r="B34890" s="68" t="n">
        <v>19</v>
      </c>
      <c r="C34890" s="7" t="n">
        <v>2</v>
      </c>
      <c r="D34890" s="7" t="s">
        <v>1962</v>
      </c>
      <c r="E34890" s="7" t="s">
        <v>1353</v>
      </c>
      <c r="F34890" s="7" t="s">
        <v>12</v>
      </c>
      <c r="G34890" s="7" t="n">
        <v>0</v>
      </c>
      <c r="H34890" s="7" t="n">
        <v>1</v>
      </c>
      <c r="I34890" s="7" t="n">
        <v>0</v>
      </c>
      <c r="J34890" s="7" t="n">
        <v>0</v>
      </c>
      <c r="K34890" s="7" t="n">
        <v>0</v>
      </c>
      <c r="L34890" s="7" t="n">
        <v>0</v>
      </c>
      <c r="M34890" s="7" t="n">
        <v>1</v>
      </c>
      <c r="N34890" s="7" t="n">
        <v>1.60000002384186</v>
      </c>
      <c r="O34890" s="7" t="n">
        <v>0.0900000035762787</v>
      </c>
      <c r="P34890" s="7" t="s">
        <v>12</v>
      </c>
      <c r="Q34890" s="7" t="s">
        <v>12</v>
      </c>
      <c r="R34890" s="7" t="n">
        <v>-1</v>
      </c>
      <c r="S34890" s="7" t="n">
        <v>0</v>
      </c>
      <c r="T34890" s="7" t="n">
        <v>0</v>
      </c>
      <c r="U34890" s="7" t="n">
        <v>0</v>
      </c>
      <c r="V34890" s="7" t="n">
        <v>0</v>
      </c>
    </row>
    <row r="34891" spans="1:13">
      <c r="A34891" t="s">
        <v>4</v>
      </c>
      <c r="B34891" s="4" t="s">
        <v>5</v>
      </c>
      <c r="C34891" s="4" t="s">
        <v>10</v>
      </c>
      <c r="D34891" s="4" t="s">
        <v>6</v>
      </c>
      <c r="E34891" s="4" t="s">
        <v>6</v>
      </c>
      <c r="F34891" s="4" t="s">
        <v>6</v>
      </c>
      <c r="G34891" s="4" t="s">
        <v>13</v>
      </c>
      <c r="H34891" s="4" t="s">
        <v>9</v>
      </c>
      <c r="I34891" s="4" t="s">
        <v>22</v>
      </c>
      <c r="J34891" s="4" t="s">
        <v>22</v>
      </c>
      <c r="K34891" s="4" t="s">
        <v>22</v>
      </c>
      <c r="L34891" s="4" t="s">
        <v>22</v>
      </c>
      <c r="M34891" s="4" t="s">
        <v>22</v>
      </c>
      <c r="N34891" s="4" t="s">
        <v>22</v>
      </c>
      <c r="O34891" s="4" t="s">
        <v>22</v>
      </c>
      <c r="P34891" s="4" t="s">
        <v>6</v>
      </c>
      <c r="Q34891" s="4" t="s">
        <v>6</v>
      </c>
      <c r="R34891" s="4" t="s">
        <v>9</v>
      </c>
      <c r="S34891" s="4" t="s">
        <v>13</v>
      </c>
      <c r="T34891" s="4" t="s">
        <v>9</v>
      </c>
      <c r="U34891" s="4" t="s">
        <v>9</v>
      </c>
      <c r="V34891" s="4" t="s">
        <v>10</v>
      </c>
    </row>
    <row r="34892" spans="1:13">
      <c r="A34892" t="n">
        <v>277407</v>
      </c>
      <c r="B34892" s="68" t="n">
        <v>19</v>
      </c>
      <c r="C34892" s="7" t="n">
        <v>3</v>
      </c>
      <c r="D34892" s="7" t="s">
        <v>1963</v>
      </c>
      <c r="E34892" s="7" t="s">
        <v>1474</v>
      </c>
      <c r="F34892" s="7" t="s">
        <v>12</v>
      </c>
      <c r="G34892" s="7" t="n">
        <v>0</v>
      </c>
      <c r="H34892" s="7" t="n">
        <v>1</v>
      </c>
      <c r="I34892" s="7" t="n">
        <v>0</v>
      </c>
      <c r="J34892" s="7" t="n">
        <v>0</v>
      </c>
      <c r="K34892" s="7" t="n">
        <v>0</v>
      </c>
      <c r="L34892" s="7" t="n">
        <v>0</v>
      </c>
      <c r="M34892" s="7" t="n">
        <v>1</v>
      </c>
      <c r="N34892" s="7" t="n">
        <v>1.60000002384186</v>
      </c>
      <c r="O34892" s="7" t="n">
        <v>0.0900000035762787</v>
      </c>
      <c r="P34892" s="7" t="s">
        <v>12</v>
      </c>
      <c r="Q34892" s="7" t="s">
        <v>12</v>
      </c>
      <c r="R34892" s="7" t="n">
        <v>-1</v>
      </c>
      <c r="S34892" s="7" t="n">
        <v>0</v>
      </c>
      <c r="T34892" s="7" t="n">
        <v>0</v>
      </c>
      <c r="U34892" s="7" t="n">
        <v>0</v>
      </c>
      <c r="V34892" s="7" t="n">
        <v>0</v>
      </c>
    </row>
    <row r="34893" spans="1:13">
      <c r="A34893" t="s">
        <v>4</v>
      </c>
      <c r="B34893" s="4" t="s">
        <v>5</v>
      </c>
      <c r="C34893" s="4" t="s">
        <v>10</v>
      </c>
      <c r="D34893" s="4" t="s">
        <v>6</v>
      </c>
      <c r="E34893" s="4" t="s">
        <v>6</v>
      </c>
      <c r="F34893" s="4" t="s">
        <v>6</v>
      </c>
      <c r="G34893" s="4" t="s">
        <v>13</v>
      </c>
      <c r="H34893" s="4" t="s">
        <v>9</v>
      </c>
      <c r="I34893" s="4" t="s">
        <v>22</v>
      </c>
      <c r="J34893" s="4" t="s">
        <v>22</v>
      </c>
      <c r="K34893" s="4" t="s">
        <v>22</v>
      </c>
      <c r="L34893" s="4" t="s">
        <v>22</v>
      </c>
      <c r="M34893" s="4" t="s">
        <v>22</v>
      </c>
      <c r="N34893" s="4" t="s">
        <v>22</v>
      </c>
      <c r="O34893" s="4" t="s">
        <v>22</v>
      </c>
      <c r="P34893" s="4" t="s">
        <v>6</v>
      </c>
      <c r="Q34893" s="4" t="s">
        <v>6</v>
      </c>
      <c r="R34893" s="4" t="s">
        <v>9</v>
      </c>
      <c r="S34893" s="4" t="s">
        <v>13</v>
      </c>
      <c r="T34893" s="4" t="s">
        <v>9</v>
      </c>
      <c r="U34893" s="4" t="s">
        <v>9</v>
      </c>
      <c r="V34893" s="4" t="s">
        <v>10</v>
      </c>
    </row>
    <row r="34894" spans="1:13">
      <c r="A34894" t="n">
        <v>277476</v>
      </c>
      <c r="B34894" s="68" t="n">
        <v>19</v>
      </c>
      <c r="C34894" s="7" t="n">
        <v>4</v>
      </c>
      <c r="D34894" s="7" t="s">
        <v>1964</v>
      </c>
      <c r="E34894" s="7" t="s">
        <v>1355</v>
      </c>
      <c r="F34894" s="7" t="s">
        <v>12</v>
      </c>
      <c r="G34894" s="7" t="n">
        <v>0</v>
      </c>
      <c r="H34894" s="7" t="n">
        <v>1</v>
      </c>
      <c r="I34894" s="7" t="n">
        <v>0</v>
      </c>
      <c r="J34894" s="7" t="n">
        <v>0</v>
      </c>
      <c r="K34894" s="7" t="n">
        <v>0</v>
      </c>
      <c r="L34894" s="7" t="n">
        <v>0</v>
      </c>
      <c r="M34894" s="7" t="n">
        <v>1</v>
      </c>
      <c r="N34894" s="7" t="n">
        <v>1.60000002384186</v>
      </c>
      <c r="O34894" s="7" t="n">
        <v>0.0900000035762787</v>
      </c>
      <c r="P34894" s="7" t="s">
        <v>12</v>
      </c>
      <c r="Q34894" s="7" t="s">
        <v>12</v>
      </c>
      <c r="R34894" s="7" t="n">
        <v>-1</v>
      </c>
      <c r="S34894" s="7" t="n">
        <v>0</v>
      </c>
      <c r="T34894" s="7" t="n">
        <v>0</v>
      </c>
      <c r="U34894" s="7" t="n">
        <v>0</v>
      </c>
      <c r="V34894" s="7" t="n">
        <v>0</v>
      </c>
    </row>
    <row r="34895" spans="1:13">
      <c r="A34895" t="s">
        <v>4</v>
      </c>
      <c r="B34895" s="4" t="s">
        <v>5</v>
      </c>
      <c r="C34895" s="4" t="s">
        <v>10</v>
      </c>
      <c r="D34895" s="4" t="s">
        <v>6</v>
      </c>
      <c r="E34895" s="4" t="s">
        <v>6</v>
      </c>
      <c r="F34895" s="4" t="s">
        <v>6</v>
      </c>
      <c r="G34895" s="4" t="s">
        <v>13</v>
      </c>
      <c r="H34895" s="4" t="s">
        <v>9</v>
      </c>
      <c r="I34895" s="4" t="s">
        <v>22</v>
      </c>
      <c r="J34895" s="4" t="s">
        <v>22</v>
      </c>
      <c r="K34895" s="4" t="s">
        <v>22</v>
      </c>
      <c r="L34895" s="4" t="s">
        <v>22</v>
      </c>
      <c r="M34895" s="4" t="s">
        <v>22</v>
      </c>
      <c r="N34895" s="4" t="s">
        <v>22</v>
      </c>
      <c r="O34895" s="4" t="s">
        <v>22</v>
      </c>
      <c r="P34895" s="4" t="s">
        <v>6</v>
      </c>
      <c r="Q34895" s="4" t="s">
        <v>6</v>
      </c>
      <c r="R34895" s="4" t="s">
        <v>9</v>
      </c>
      <c r="S34895" s="4" t="s">
        <v>13</v>
      </c>
      <c r="T34895" s="4" t="s">
        <v>9</v>
      </c>
      <c r="U34895" s="4" t="s">
        <v>9</v>
      </c>
      <c r="V34895" s="4" t="s">
        <v>10</v>
      </c>
    </row>
    <row r="34896" spans="1:13">
      <c r="A34896" t="n">
        <v>277547</v>
      </c>
      <c r="B34896" s="68" t="n">
        <v>19</v>
      </c>
      <c r="C34896" s="7" t="n">
        <v>5</v>
      </c>
      <c r="D34896" s="7" t="s">
        <v>1965</v>
      </c>
      <c r="E34896" s="7" t="s">
        <v>1476</v>
      </c>
      <c r="F34896" s="7" t="s">
        <v>12</v>
      </c>
      <c r="G34896" s="7" t="n">
        <v>0</v>
      </c>
      <c r="H34896" s="7" t="n">
        <v>1</v>
      </c>
      <c r="I34896" s="7" t="n">
        <v>0</v>
      </c>
      <c r="J34896" s="7" t="n">
        <v>0</v>
      </c>
      <c r="K34896" s="7" t="n">
        <v>0</v>
      </c>
      <c r="L34896" s="7" t="n">
        <v>0</v>
      </c>
      <c r="M34896" s="7" t="n">
        <v>1</v>
      </c>
      <c r="N34896" s="7" t="n">
        <v>1.60000002384186</v>
      </c>
      <c r="O34896" s="7" t="n">
        <v>0.0900000035762787</v>
      </c>
      <c r="P34896" s="7" t="s">
        <v>12</v>
      </c>
      <c r="Q34896" s="7" t="s">
        <v>12</v>
      </c>
      <c r="R34896" s="7" t="n">
        <v>-1</v>
      </c>
      <c r="S34896" s="7" t="n">
        <v>0</v>
      </c>
      <c r="T34896" s="7" t="n">
        <v>0</v>
      </c>
      <c r="U34896" s="7" t="n">
        <v>0</v>
      </c>
      <c r="V34896" s="7" t="n">
        <v>0</v>
      </c>
    </row>
    <row r="34897" spans="1:22">
      <c r="A34897" t="s">
        <v>4</v>
      </c>
      <c r="B34897" s="4" t="s">
        <v>5</v>
      </c>
      <c r="C34897" s="4" t="s">
        <v>10</v>
      </c>
      <c r="D34897" s="4" t="s">
        <v>6</v>
      </c>
      <c r="E34897" s="4" t="s">
        <v>6</v>
      </c>
      <c r="F34897" s="4" t="s">
        <v>6</v>
      </c>
      <c r="G34897" s="4" t="s">
        <v>13</v>
      </c>
      <c r="H34897" s="4" t="s">
        <v>9</v>
      </c>
      <c r="I34897" s="4" t="s">
        <v>22</v>
      </c>
      <c r="J34897" s="4" t="s">
        <v>22</v>
      </c>
      <c r="K34897" s="4" t="s">
        <v>22</v>
      </c>
      <c r="L34897" s="4" t="s">
        <v>22</v>
      </c>
      <c r="M34897" s="4" t="s">
        <v>22</v>
      </c>
      <c r="N34897" s="4" t="s">
        <v>22</v>
      </c>
      <c r="O34897" s="4" t="s">
        <v>22</v>
      </c>
      <c r="P34897" s="4" t="s">
        <v>6</v>
      </c>
      <c r="Q34897" s="4" t="s">
        <v>6</v>
      </c>
      <c r="R34897" s="4" t="s">
        <v>9</v>
      </c>
      <c r="S34897" s="4" t="s">
        <v>13</v>
      </c>
      <c r="T34897" s="4" t="s">
        <v>9</v>
      </c>
      <c r="U34897" s="4" t="s">
        <v>9</v>
      </c>
      <c r="V34897" s="4" t="s">
        <v>10</v>
      </c>
    </row>
    <row r="34898" spans="1:22">
      <c r="A34898" t="n">
        <v>277615</v>
      </c>
      <c r="B34898" s="68" t="n">
        <v>19</v>
      </c>
      <c r="C34898" s="7" t="n">
        <v>6</v>
      </c>
      <c r="D34898" s="7" t="s">
        <v>1966</v>
      </c>
      <c r="E34898" s="7" t="s">
        <v>1478</v>
      </c>
      <c r="F34898" s="7" t="s">
        <v>12</v>
      </c>
      <c r="G34898" s="7" t="n">
        <v>0</v>
      </c>
      <c r="H34898" s="7" t="n">
        <v>1</v>
      </c>
      <c r="I34898" s="7" t="n">
        <v>0</v>
      </c>
      <c r="J34898" s="7" t="n">
        <v>0</v>
      </c>
      <c r="K34898" s="7" t="n">
        <v>0</v>
      </c>
      <c r="L34898" s="7" t="n">
        <v>0</v>
      </c>
      <c r="M34898" s="7" t="n">
        <v>1</v>
      </c>
      <c r="N34898" s="7" t="n">
        <v>1.60000002384186</v>
      </c>
      <c r="O34898" s="7" t="n">
        <v>0.0900000035762787</v>
      </c>
      <c r="P34898" s="7" t="s">
        <v>12</v>
      </c>
      <c r="Q34898" s="7" t="s">
        <v>12</v>
      </c>
      <c r="R34898" s="7" t="n">
        <v>-1</v>
      </c>
      <c r="S34898" s="7" t="n">
        <v>0</v>
      </c>
      <c r="T34898" s="7" t="n">
        <v>0</v>
      </c>
      <c r="U34898" s="7" t="n">
        <v>0</v>
      </c>
      <c r="V34898" s="7" t="n">
        <v>0</v>
      </c>
    </row>
    <row r="34899" spans="1:22">
      <c r="A34899" t="s">
        <v>4</v>
      </c>
      <c r="B34899" s="4" t="s">
        <v>5</v>
      </c>
      <c r="C34899" s="4" t="s">
        <v>10</v>
      </c>
      <c r="D34899" s="4" t="s">
        <v>6</v>
      </c>
      <c r="E34899" s="4" t="s">
        <v>6</v>
      </c>
      <c r="F34899" s="4" t="s">
        <v>6</v>
      </c>
      <c r="G34899" s="4" t="s">
        <v>13</v>
      </c>
      <c r="H34899" s="4" t="s">
        <v>9</v>
      </c>
      <c r="I34899" s="4" t="s">
        <v>22</v>
      </c>
      <c r="J34899" s="4" t="s">
        <v>22</v>
      </c>
      <c r="K34899" s="4" t="s">
        <v>22</v>
      </c>
      <c r="L34899" s="4" t="s">
        <v>22</v>
      </c>
      <c r="M34899" s="4" t="s">
        <v>22</v>
      </c>
      <c r="N34899" s="4" t="s">
        <v>22</v>
      </c>
      <c r="O34899" s="4" t="s">
        <v>22</v>
      </c>
      <c r="P34899" s="4" t="s">
        <v>6</v>
      </c>
      <c r="Q34899" s="4" t="s">
        <v>6</v>
      </c>
      <c r="R34899" s="4" t="s">
        <v>9</v>
      </c>
      <c r="S34899" s="4" t="s">
        <v>13</v>
      </c>
      <c r="T34899" s="4" t="s">
        <v>9</v>
      </c>
      <c r="U34899" s="4" t="s">
        <v>9</v>
      </c>
      <c r="V34899" s="4" t="s">
        <v>10</v>
      </c>
    </row>
    <row r="34900" spans="1:22">
      <c r="A34900" t="n">
        <v>277684</v>
      </c>
      <c r="B34900" s="68" t="n">
        <v>19</v>
      </c>
      <c r="C34900" s="7" t="n">
        <v>7</v>
      </c>
      <c r="D34900" s="7" t="s">
        <v>1967</v>
      </c>
      <c r="E34900" s="7" t="s">
        <v>1357</v>
      </c>
      <c r="F34900" s="7" t="s">
        <v>12</v>
      </c>
      <c r="G34900" s="7" t="n">
        <v>0</v>
      </c>
      <c r="H34900" s="7" t="n">
        <v>1</v>
      </c>
      <c r="I34900" s="7" t="n">
        <v>0</v>
      </c>
      <c r="J34900" s="7" t="n">
        <v>0</v>
      </c>
      <c r="K34900" s="7" t="n">
        <v>0</v>
      </c>
      <c r="L34900" s="7" t="n">
        <v>0</v>
      </c>
      <c r="M34900" s="7" t="n">
        <v>1</v>
      </c>
      <c r="N34900" s="7" t="n">
        <v>1.60000002384186</v>
      </c>
      <c r="O34900" s="7" t="n">
        <v>0.0900000035762787</v>
      </c>
      <c r="P34900" s="7" t="s">
        <v>12</v>
      </c>
      <c r="Q34900" s="7" t="s">
        <v>12</v>
      </c>
      <c r="R34900" s="7" t="n">
        <v>-1</v>
      </c>
      <c r="S34900" s="7" t="n">
        <v>0</v>
      </c>
      <c r="T34900" s="7" t="n">
        <v>0</v>
      </c>
      <c r="U34900" s="7" t="n">
        <v>0</v>
      </c>
      <c r="V34900" s="7" t="n">
        <v>0</v>
      </c>
    </row>
    <row r="34901" spans="1:22">
      <c r="A34901" t="s">
        <v>4</v>
      </c>
      <c r="B34901" s="4" t="s">
        <v>5</v>
      </c>
      <c r="C34901" s="4" t="s">
        <v>10</v>
      </c>
      <c r="D34901" s="4" t="s">
        <v>6</v>
      </c>
      <c r="E34901" s="4" t="s">
        <v>6</v>
      </c>
      <c r="F34901" s="4" t="s">
        <v>6</v>
      </c>
      <c r="G34901" s="4" t="s">
        <v>13</v>
      </c>
      <c r="H34901" s="4" t="s">
        <v>9</v>
      </c>
      <c r="I34901" s="4" t="s">
        <v>22</v>
      </c>
      <c r="J34901" s="4" t="s">
        <v>22</v>
      </c>
      <c r="K34901" s="4" t="s">
        <v>22</v>
      </c>
      <c r="L34901" s="4" t="s">
        <v>22</v>
      </c>
      <c r="M34901" s="4" t="s">
        <v>22</v>
      </c>
      <c r="N34901" s="4" t="s">
        <v>22</v>
      </c>
      <c r="O34901" s="4" t="s">
        <v>22</v>
      </c>
      <c r="P34901" s="4" t="s">
        <v>6</v>
      </c>
      <c r="Q34901" s="4" t="s">
        <v>6</v>
      </c>
      <c r="R34901" s="4" t="s">
        <v>9</v>
      </c>
      <c r="S34901" s="4" t="s">
        <v>13</v>
      </c>
      <c r="T34901" s="4" t="s">
        <v>9</v>
      </c>
      <c r="U34901" s="4" t="s">
        <v>9</v>
      </c>
      <c r="V34901" s="4" t="s">
        <v>10</v>
      </c>
    </row>
    <row r="34902" spans="1:22">
      <c r="A34902" t="n">
        <v>277751</v>
      </c>
      <c r="B34902" s="68" t="n">
        <v>19</v>
      </c>
      <c r="C34902" s="7" t="n">
        <v>8</v>
      </c>
      <c r="D34902" s="7" t="s">
        <v>1968</v>
      </c>
      <c r="E34902" s="7" t="s">
        <v>1359</v>
      </c>
      <c r="F34902" s="7" t="s">
        <v>12</v>
      </c>
      <c r="G34902" s="7" t="n">
        <v>0</v>
      </c>
      <c r="H34902" s="7" t="n">
        <v>1</v>
      </c>
      <c r="I34902" s="7" t="n">
        <v>0</v>
      </c>
      <c r="J34902" s="7" t="n">
        <v>0</v>
      </c>
      <c r="K34902" s="7" t="n">
        <v>0</v>
      </c>
      <c r="L34902" s="7" t="n">
        <v>0</v>
      </c>
      <c r="M34902" s="7" t="n">
        <v>1</v>
      </c>
      <c r="N34902" s="7" t="n">
        <v>1.60000002384186</v>
      </c>
      <c r="O34902" s="7" t="n">
        <v>0.0900000035762787</v>
      </c>
      <c r="P34902" s="7" t="s">
        <v>12</v>
      </c>
      <c r="Q34902" s="7" t="s">
        <v>12</v>
      </c>
      <c r="R34902" s="7" t="n">
        <v>-1</v>
      </c>
      <c r="S34902" s="7" t="n">
        <v>0</v>
      </c>
      <c r="T34902" s="7" t="n">
        <v>0</v>
      </c>
      <c r="U34902" s="7" t="n">
        <v>0</v>
      </c>
      <c r="V34902" s="7" t="n">
        <v>0</v>
      </c>
    </row>
    <row r="34903" spans="1:22">
      <c r="A34903" t="s">
        <v>4</v>
      </c>
      <c r="B34903" s="4" t="s">
        <v>5</v>
      </c>
      <c r="C34903" s="4" t="s">
        <v>10</v>
      </c>
      <c r="D34903" s="4" t="s">
        <v>6</v>
      </c>
      <c r="E34903" s="4" t="s">
        <v>6</v>
      </c>
      <c r="F34903" s="4" t="s">
        <v>6</v>
      </c>
      <c r="G34903" s="4" t="s">
        <v>13</v>
      </c>
      <c r="H34903" s="4" t="s">
        <v>9</v>
      </c>
      <c r="I34903" s="4" t="s">
        <v>22</v>
      </c>
      <c r="J34903" s="4" t="s">
        <v>22</v>
      </c>
      <c r="K34903" s="4" t="s">
        <v>22</v>
      </c>
      <c r="L34903" s="4" t="s">
        <v>22</v>
      </c>
      <c r="M34903" s="4" t="s">
        <v>22</v>
      </c>
      <c r="N34903" s="4" t="s">
        <v>22</v>
      </c>
      <c r="O34903" s="4" t="s">
        <v>22</v>
      </c>
      <c r="P34903" s="4" t="s">
        <v>6</v>
      </c>
      <c r="Q34903" s="4" t="s">
        <v>6</v>
      </c>
      <c r="R34903" s="4" t="s">
        <v>9</v>
      </c>
      <c r="S34903" s="4" t="s">
        <v>13</v>
      </c>
      <c r="T34903" s="4" t="s">
        <v>9</v>
      </c>
      <c r="U34903" s="4" t="s">
        <v>9</v>
      </c>
      <c r="V34903" s="4" t="s">
        <v>10</v>
      </c>
    </row>
    <row r="34904" spans="1:22">
      <c r="A34904" t="n">
        <v>277820</v>
      </c>
      <c r="B34904" s="68" t="n">
        <v>19</v>
      </c>
      <c r="C34904" s="7" t="n">
        <v>11</v>
      </c>
      <c r="D34904" s="7" t="s">
        <v>1471</v>
      </c>
      <c r="E34904" s="7" t="s">
        <v>1472</v>
      </c>
      <c r="F34904" s="7" t="s">
        <v>12</v>
      </c>
      <c r="G34904" s="7" t="n">
        <v>0</v>
      </c>
      <c r="H34904" s="7" t="n">
        <v>1</v>
      </c>
      <c r="I34904" s="7" t="n">
        <v>0</v>
      </c>
      <c r="J34904" s="7" t="n">
        <v>0</v>
      </c>
      <c r="K34904" s="7" t="n">
        <v>0</v>
      </c>
      <c r="L34904" s="7" t="n">
        <v>0</v>
      </c>
      <c r="M34904" s="7" t="n">
        <v>1</v>
      </c>
      <c r="N34904" s="7" t="n">
        <v>1.60000002384186</v>
      </c>
      <c r="O34904" s="7" t="n">
        <v>0.0900000035762787</v>
      </c>
      <c r="P34904" s="7" t="s">
        <v>12</v>
      </c>
      <c r="Q34904" s="7" t="s">
        <v>12</v>
      </c>
      <c r="R34904" s="7" t="n">
        <v>-1</v>
      </c>
      <c r="S34904" s="7" t="n">
        <v>0</v>
      </c>
      <c r="T34904" s="7" t="n">
        <v>0</v>
      </c>
      <c r="U34904" s="7" t="n">
        <v>0</v>
      </c>
      <c r="V34904" s="7" t="n">
        <v>0</v>
      </c>
    </row>
    <row r="34905" spans="1:22">
      <c r="A34905" t="s">
        <v>4</v>
      </c>
      <c r="B34905" s="4" t="s">
        <v>5</v>
      </c>
      <c r="C34905" s="4" t="s">
        <v>10</v>
      </c>
      <c r="D34905" s="4" t="s">
        <v>13</v>
      </c>
      <c r="E34905" s="4" t="s">
        <v>13</v>
      </c>
      <c r="F34905" s="4" t="s">
        <v>6</v>
      </c>
    </row>
    <row r="34906" spans="1:22">
      <c r="A34906" t="n">
        <v>277899</v>
      </c>
      <c r="B34906" s="22" t="n">
        <v>20</v>
      </c>
      <c r="C34906" s="7" t="n">
        <v>0</v>
      </c>
      <c r="D34906" s="7" t="n">
        <v>3</v>
      </c>
      <c r="E34906" s="7" t="n">
        <v>10</v>
      </c>
      <c r="F34906" s="7" t="s">
        <v>80</v>
      </c>
    </row>
    <row r="34907" spans="1:22">
      <c r="A34907" t="s">
        <v>4</v>
      </c>
      <c r="B34907" s="4" t="s">
        <v>5</v>
      </c>
      <c r="C34907" s="4" t="s">
        <v>10</v>
      </c>
    </row>
    <row r="34908" spans="1:22">
      <c r="A34908" t="n">
        <v>277917</v>
      </c>
      <c r="B34908" s="35" t="n">
        <v>16</v>
      </c>
      <c r="C34908" s="7" t="n">
        <v>0</v>
      </c>
    </row>
    <row r="34909" spans="1:22">
      <c r="A34909" t="s">
        <v>4</v>
      </c>
      <c r="B34909" s="4" t="s">
        <v>5</v>
      </c>
      <c r="C34909" s="4" t="s">
        <v>10</v>
      </c>
      <c r="D34909" s="4" t="s">
        <v>13</v>
      </c>
      <c r="E34909" s="4" t="s">
        <v>13</v>
      </c>
      <c r="F34909" s="4" t="s">
        <v>6</v>
      </c>
    </row>
    <row r="34910" spans="1:22">
      <c r="A34910" t="n">
        <v>277920</v>
      </c>
      <c r="B34910" s="22" t="n">
        <v>20</v>
      </c>
      <c r="C34910" s="7" t="n">
        <v>9</v>
      </c>
      <c r="D34910" s="7" t="n">
        <v>3</v>
      </c>
      <c r="E34910" s="7" t="n">
        <v>10</v>
      </c>
      <c r="F34910" s="7" t="s">
        <v>80</v>
      </c>
    </row>
    <row r="34911" spans="1:22">
      <c r="A34911" t="s">
        <v>4</v>
      </c>
      <c r="B34911" s="4" t="s">
        <v>5</v>
      </c>
      <c r="C34911" s="4" t="s">
        <v>10</v>
      </c>
    </row>
    <row r="34912" spans="1:22">
      <c r="A34912" t="n">
        <v>277938</v>
      </c>
      <c r="B34912" s="35" t="n">
        <v>16</v>
      </c>
      <c r="C34912" s="7" t="n">
        <v>0</v>
      </c>
    </row>
    <row r="34913" spans="1:22">
      <c r="A34913" t="s">
        <v>4</v>
      </c>
      <c r="B34913" s="4" t="s">
        <v>5</v>
      </c>
      <c r="C34913" s="4" t="s">
        <v>10</v>
      </c>
      <c r="D34913" s="4" t="s">
        <v>13</v>
      </c>
      <c r="E34913" s="4" t="s">
        <v>13</v>
      </c>
      <c r="F34913" s="4" t="s">
        <v>6</v>
      </c>
    </row>
    <row r="34914" spans="1:22">
      <c r="A34914" t="n">
        <v>277941</v>
      </c>
      <c r="B34914" s="22" t="n">
        <v>20</v>
      </c>
      <c r="C34914" s="7" t="n">
        <v>1</v>
      </c>
      <c r="D34914" s="7" t="n">
        <v>3</v>
      </c>
      <c r="E34914" s="7" t="n">
        <v>10</v>
      </c>
      <c r="F34914" s="7" t="s">
        <v>80</v>
      </c>
    </row>
    <row r="34915" spans="1:22">
      <c r="A34915" t="s">
        <v>4</v>
      </c>
      <c r="B34915" s="4" t="s">
        <v>5</v>
      </c>
      <c r="C34915" s="4" t="s">
        <v>10</v>
      </c>
    </row>
    <row r="34916" spans="1:22">
      <c r="A34916" t="n">
        <v>277959</v>
      </c>
      <c r="B34916" s="35" t="n">
        <v>16</v>
      </c>
      <c r="C34916" s="7" t="n">
        <v>0</v>
      </c>
    </row>
    <row r="34917" spans="1:22">
      <c r="A34917" t="s">
        <v>4</v>
      </c>
      <c r="B34917" s="4" t="s">
        <v>5</v>
      </c>
      <c r="C34917" s="4" t="s">
        <v>10</v>
      </c>
      <c r="D34917" s="4" t="s">
        <v>13</v>
      </c>
      <c r="E34917" s="4" t="s">
        <v>13</v>
      </c>
      <c r="F34917" s="4" t="s">
        <v>6</v>
      </c>
    </row>
    <row r="34918" spans="1:22">
      <c r="A34918" t="n">
        <v>277962</v>
      </c>
      <c r="B34918" s="22" t="n">
        <v>20</v>
      </c>
      <c r="C34918" s="7" t="n">
        <v>2</v>
      </c>
      <c r="D34918" s="7" t="n">
        <v>3</v>
      </c>
      <c r="E34918" s="7" t="n">
        <v>10</v>
      </c>
      <c r="F34918" s="7" t="s">
        <v>80</v>
      </c>
    </row>
    <row r="34919" spans="1:22">
      <c r="A34919" t="s">
        <v>4</v>
      </c>
      <c r="B34919" s="4" t="s">
        <v>5</v>
      </c>
      <c r="C34919" s="4" t="s">
        <v>10</v>
      </c>
    </row>
    <row r="34920" spans="1:22">
      <c r="A34920" t="n">
        <v>277980</v>
      </c>
      <c r="B34920" s="35" t="n">
        <v>16</v>
      </c>
      <c r="C34920" s="7" t="n">
        <v>0</v>
      </c>
    </row>
    <row r="34921" spans="1:22">
      <c r="A34921" t="s">
        <v>4</v>
      </c>
      <c r="B34921" s="4" t="s">
        <v>5</v>
      </c>
      <c r="C34921" s="4" t="s">
        <v>10</v>
      </c>
      <c r="D34921" s="4" t="s">
        <v>13</v>
      </c>
      <c r="E34921" s="4" t="s">
        <v>13</v>
      </c>
      <c r="F34921" s="4" t="s">
        <v>6</v>
      </c>
    </row>
    <row r="34922" spans="1:22">
      <c r="A34922" t="n">
        <v>277983</v>
      </c>
      <c r="B34922" s="22" t="n">
        <v>20</v>
      </c>
      <c r="C34922" s="7" t="n">
        <v>3</v>
      </c>
      <c r="D34922" s="7" t="n">
        <v>3</v>
      </c>
      <c r="E34922" s="7" t="n">
        <v>10</v>
      </c>
      <c r="F34922" s="7" t="s">
        <v>80</v>
      </c>
    </row>
    <row r="34923" spans="1:22">
      <c r="A34923" t="s">
        <v>4</v>
      </c>
      <c r="B34923" s="4" t="s">
        <v>5</v>
      </c>
      <c r="C34923" s="4" t="s">
        <v>10</v>
      </c>
    </row>
    <row r="34924" spans="1:22">
      <c r="A34924" t="n">
        <v>278001</v>
      </c>
      <c r="B34924" s="35" t="n">
        <v>16</v>
      </c>
      <c r="C34924" s="7" t="n">
        <v>0</v>
      </c>
    </row>
    <row r="34925" spans="1:22">
      <c r="A34925" t="s">
        <v>4</v>
      </c>
      <c r="B34925" s="4" t="s">
        <v>5</v>
      </c>
      <c r="C34925" s="4" t="s">
        <v>10</v>
      </c>
      <c r="D34925" s="4" t="s">
        <v>13</v>
      </c>
      <c r="E34925" s="4" t="s">
        <v>13</v>
      </c>
      <c r="F34925" s="4" t="s">
        <v>6</v>
      </c>
    </row>
    <row r="34926" spans="1:22">
      <c r="A34926" t="n">
        <v>278004</v>
      </c>
      <c r="B34926" s="22" t="n">
        <v>20</v>
      </c>
      <c r="C34926" s="7" t="n">
        <v>4</v>
      </c>
      <c r="D34926" s="7" t="n">
        <v>3</v>
      </c>
      <c r="E34926" s="7" t="n">
        <v>10</v>
      </c>
      <c r="F34926" s="7" t="s">
        <v>80</v>
      </c>
    </row>
    <row r="34927" spans="1:22">
      <c r="A34927" t="s">
        <v>4</v>
      </c>
      <c r="B34927" s="4" t="s">
        <v>5</v>
      </c>
      <c r="C34927" s="4" t="s">
        <v>10</v>
      </c>
    </row>
    <row r="34928" spans="1:22">
      <c r="A34928" t="n">
        <v>278022</v>
      </c>
      <c r="B34928" s="35" t="n">
        <v>16</v>
      </c>
      <c r="C34928" s="7" t="n">
        <v>0</v>
      </c>
    </row>
    <row r="34929" spans="1:6">
      <c r="A34929" t="s">
        <v>4</v>
      </c>
      <c r="B34929" s="4" t="s">
        <v>5</v>
      </c>
      <c r="C34929" s="4" t="s">
        <v>10</v>
      </c>
      <c r="D34929" s="4" t="s">
        <v>13</v>
      </c>
      <c r="E34929" s="4" t="s">
        <v>13</v>
      </c>
      <c r="F34929" s="4" t="s">
        <v>6</v>
      </c>
    </row>
    <row r="34930" spans="1:6">
      <c r="A34930" t="n">
        <v>278025</v>
      </c>
      <c r="B34930" s="22" t="n">
        <v>20</v>
      </c>
      <c r="C34930" s="7" t="n">
        <v>5</v>
      </c>
      <c r="D34930" s="7" t="n">
        <v>3</v>
      </c>
      <c r="E34930" s="7" t="n">
        <v>10</v>
      </c>
      <c r="F34930" s="7" t="s">
        <v>80</v>
      </c>
    </row>
    <row r="34931" spans="1:6">
      <c r="A34931" t="s">
        <v>4</v>
      </c>
      <c r="B34931" s="4" t="s">
        <v>5</v>
      </c>
      <c r="C34931" s="4" t="s">
        <v>10</v>
      </c>
    </row>
    <row r="34932" spans="1:6">
      <c r="A34932" t="n">
        <v>278043</v>
      </c>
      <c r="B34932" s="35" t="n">
        <v>16</v>
      </c>
      <c r="C34932" s="7" t="n">
        <v>0</v>
      </c>
    </row>
    <row r="34933" spans="1:6">
      <c r="A34933" t="s">
        <v>4</v>
      </c>
      <c r="B34933" s="4" t="s">
        <v>5</v>
      </c>
      <c r="C34933" s="4" t="s">
        <v>10</v>
      </c>
      <c r="D34933" s="4" t="s">
        <v>13</v>
      </c>
      <c r="E34933" s="4" t="s">
        <v>13</v>
      </c>
      <c r="F34933" s="4" t="s">
        <v>6</v>
      </c>
    </row>
    <row r="34934" spans="1:6">
      <c r="A34934" t="n">
        <v>278046</v>
      </c>
      <c r="B34934" s="22" t="n">
        <v>20</v>
      </c>
      <c r="C34934" s="7" t="n">
        <v>6</v>
      </c>
      <c r="D34934" s="7" t="n">
        <v>3</v>
      </c>
      <c r="E34934" s="7" t="n">
        <v>10</v>
      </c>
      <c r="F34934" s="7" t="s">
        <v>80</v>
      </c>
    </row>
    <row r="34935" spans="1:6">
      <c r="A34935" t="s">
        <v>4</v>
      </c>
      <c r="B34935" s="4" t="s">
        <v>5</v>
      </c>
      <c r="C34935" s="4" t="s">
        <v>10</v>
      </c>
    </row>
    <row r="34936" spans="1:6">
      <c r="A34936" t="n">
        <v>278064</v>
      </c>
      <c r="B34936" s="35" t="n">
        <v>16</v>
      </c>
      <c r="C34936" s="7" t="n">
        <v>0</v>
      </c>
    </row>
    <row r="34937" spans="1:6">
      <c r="A34937" t="s">
        <v>4</v>
      </c>
      <c r="B34937" s="4" t="s">
        <v>5</v>
      </c>
      <c r="C34937" s="4" t="s">
        <v>10</v>
      </c>
      <c r="D34937" s="4" t="s">
        <v>13</v>
      </c>
      <c r="E34937" s="4" t="s">
        <v>13</v>
      </c>
      <c r="F34937" s="4" t="s">
        <v>6</v>
      </c>
    </row>
    <row r="34938" spans="1:6">
      <c r="A34938" t="n">
        <v>278067</v>
      </c>
      <c r="B34938" s="22" t="n">
        <v>20</v>
      </c>
      <c r="C34938" s="7" t="n">
        <v>7</v>
      </c>
      <c r="D34938" s="7" t="n">
        <v>3</v>
      </c>
      <c r="E34938" s="7" t="n">
        <v>10</v>
      </c>
      <c r="F34938" s="7" t="s">
        <v>80</v>
      </c>
    </row>
    <row r="34939" spans="1:6">
      <c r="A34939" t="s">
        <v>4</v>
      </c>
      <c r="B34939" s="4" t="s">
        <v>5</v>
      </c>
      <c r="C34939" s="4" t="s">
        <v>10</v>
      </c>
    </row>
    <row r="34940" spans="1:6">
      <c r="A34940" t="n">
        <v>278085</v>
      </c>
      <c r="B34940" s="35" t="n">
        <v>16</v>
      </c>
      <c r="C34940" s="7" t="n">
        <v>0</v>
      </c>
    </row>
    <row r="34941" spans="1:6">
      <c r="A34941" t="s">
        <v>4</v>
      </c>
      <c r="B34941" s="4" t="s">
        <v>5</v>
      </c>
      <c r="C34941" s="4" t="s">
        <v>10</v>
      </c>
      <c r="D34941" s="4" t="s">
        <v>13</v>
      </c>
      <c r="E34941" s="4" t="s">
        <v>13</v>
      </c>
      <c r="F34941" s="4" t="s">
        <v>6</v>
      </c>
    </row>
    <row r="34942" spans="1:6">
      <c r="A34942" t="n">
        <v>278088</v>
      </c>
      <c r="B34942" s="22" t="n">
        <v>20</v>
      </c>
      <c r="C34942" s="7" t="n">
        <v>8</v>
      </c>
      <c r="D34942" s="7" t="n">
        <v>3</v>
      </c>
      <c r="E34942" s="7" t="n">
        <v>10</v>
      </c>
      <c r="F34942" s="7" t="s">
        <v>80</v>
      </c>
    </row>
    <row r="34943" spans="1:6">
      <c r="A34943" t="s">
        <v>4</v>
      </c>
      <c r="B34943" s="4" t="s">
        <v>5</v>
      </c>
      <c r="C34943" s="4" t="s">
        <v>10</v>
      </c>
    </row>
    <row r="34944" spans="1:6">
      <c r="A34944" t="n">
        <v>278106</v>
      </c>
      <c r="B34944" s="35" t="n">
        <v>16</v>
      </c>
      <c r="C34944" s="7" t="n">
        <v>0</v>
      </c>
    </row>
    <row r="34945" spans="1:6">
      <c r="A34945" t="s">
        <v>4</v>
      </c>
      <c r="B34945" s="4" t="s">
        <v>5</v>
      </c>
      <c r="C34945" s="4" t="s">
        <v>10</v>
      </c>
      <c r="D34945" s="4" t="s">
        <v>13</v>
      </c>
      <c r="E34945" s="4" t="s">
        <v>13</v>
      </c>
      <c r="F34945" s="4" t="s">
        <v>6</v>
      </c>
    </row>
    <row r="34946" spans="1:6">
      <c r="A34946" t="n">
        <v>278109</v>
      </c>
      <c r="B34946" s="22" t="n">
        <v>20</v>
      </c>
      <c r="C34946" s="7" t="n">
        <v>11</v>
      </c>
      <c r="D34946" s="7" t="n">
        <v>3</v>
      </c>
      <c r="E34946" s="7" t="n">
        <v>10</v>
      </c>
      <c r="F34946" s="7" t="s">
        <v>80</v>
      </c>
    </row>
    <row r="34947" spans="1:6">
      <c r="A34947" t="s">
        <v>4</v>
      </c>
      <c r="B34947" s="4" t="s">
        <v>5</v>
      </c>
      <c r="C34947" s="4" t="s">
        <v>10</v>
      </c>
    </row>
    <row r="34948" spans="1:6">
      <c r="A34948" t="n">
        <v>278127</v>
      </c>
      <c r="B34948" s="35" t="n">
        <v>16</v>
      </c>
      <c r="C34948" s="7" t="n">
        <v>0</v>
      </c>
    </row>
    <row r="34949" spans="1:6">
      <c r="A34949" t="s">
        <v>4</v>
      </c>
      <c r="B34949" s="4" t="s">
        <v>5</v>
      </c>
      <c r="C34949" s="4" t="s">
        <v>10</v>
      </c>
      <c r="D34949" s="4" t="s">
        <v>22</v>
      </c>
      <c r="E34949" s="4" t="s">
        <v>22</v>
      </c>
      <c r="F34949" s="4" t="s">
        <v>22</v>
      </c>
      <c r="G34949" s="4" t="s">
        <v>22</v>
      </c>
    </row>
    <row r="34950" spans="1:6">
      <c r="A34950" t="n">
        <v>278130</v>
      </c>
      <c r="B34950" s="24" t="n">
        <v>46</v>
      </c>
      <c r="C34950" s="7" t="n">
        <v>0</v>
      </c>
      <c r="D34950" s="7" t="n">
        <v>35.0200004577637</v>
      </c>
      <c r="E34950" s="7" t="n">
        <v>-2.07999992370605</v>
      </c>
      <c r="F34950" s="7" t="n">
        <v>24.1000003814697</v>
      </c>
      <c r="G34950" s="7" t="n">
        <v>3.5</v>
      </c>
    </row>
    <row r="34951" spans="1:6">
      <c r="A34951" t="s">
        <v>4</v>
      </c>
      <c r="B34951" s="4" t="s">
        <v>5</v>
      </c>
      <c r="C34951" s="4" t="s">
        <v>10</v>
      </c>
      <c r="D34951" s="4" t="s">
        <v>22</v>
      </c>
      <c r="E34951" s="4" t="s">
        <v>22</v>
      </c>
      <c r="F34951" s="4" t="s">
        <v>22</v>
      </c>
      <c r="G34951" s="4" t="s">
        <v>22</v>
      </c>
    </row>
    <row r="34952" spans="1:6">
      <c r="A34952" t="n">
        <v>278149</v>
      </c>
      <c r="B34952" s="24" t="n">
        <v>46</v>
      </c>
      <c r="C34952" s="7" t="n">
        <v>9</v>
      </c>
      <c r="D34952" s="7" t="n">
        <v>33.8800010681152</v>
      </c>
      <c r="E34952" s="7" t="n">
        <v>-2.05999994277954</v>
      </c>
      <c r="F34952" s="7" t="n">
        <v>24.2000007629395</v>
      </c>
      <c r="G34952" s="7" t="n">
        <v>28</v>
      </c>
    </row>
    <row r="34953" spans="1:6">
      <c r="A34953" t="s">
        <v>4</v>
      </c>
      <c r="B34953" s="4" t="s">
        <v>5</v>
      </c>
      <c r="C34953" s="4" t="s">
        <v>10</v>
      </c>
      <c r="D34953" s="4" t="s">
        <v>22</v>
      </c>
      <c r="E34953" s="4" t="s">
        <v>22</v>
      </c>
      <c r="F34953" s="4" t="s">
        <v>22</v>
      </c>
      <c r="G34953" s="4" t="s">
        <v>22</v>
      </c>
    </row>
    <row r="34954" spans="1:6">
      <c r="A34954" t="n">
        <v>278168</v>
      </c>
      <c r="B34954" s="24" t="n">
        <v>46</v>
      </c>
      <c r="C34954" s="7" t="n">
        <v>1</v>
      </c>
      <c r="D34954" s="7" t="n">
        <v>35.8400001525879</v>
      </c>
      <c r="E34954" s="7" t="n">
        <v>-2.02999997138977</v>
      </c>
      <c r="F34954" s="7" t="n">
        <v>23.8299999237061</v>
      </c>
      <c r="G34954" s="7" t="n">
        <v>337.899993896484</v>
      </c>
    </row>
    <row r="34955" spans="1:6">
      <c r="A34955" t="s">
        <v>4</v>
      </c>
      <c r="B34955" s="4" t="s">
        <v>5</v>
      </c>
      <c r="C34955" s="4" t="s">
        <v>10</v>
      </c>
      <c r="D34955" s="4" t="s">
        <v>22</v>
      </c>
      <c r="E34955" s="4" t="s">
        <v>22</v>
      </c>
      <c r="F34955" s="4" t="s">
        <v>22</v>
      </c>
      <c r="G34955" s="4" t="s">
        <v>22</v>
      </c>
    </row>
    <row r="34956" spans="1:6">
      <c r="A34956" t="n">
        <v>278187</v>
      </c>
      <c r="B34956" s="24" t="n">
        <v>46</v>
      </c>
      <c r="C34956" s="7" t="n">
        <v>2</v>
      </c>
      <c r="D34956" s="7" t="n">
        <v>32.9700012207031</v>
      </c>
      <c r="E34956" s="7" t="n">
        <v>-1.94000005722046</v>
      </c>
      <c r="F34956" s="7" t="n">
        <v>23.9099998474121</v>
      </c>
      <c r="G34956" s="7" t="n">
        <v>28.7999992370605</v>
      </c>
    </row>
    <row r="34957" spans="1:6">
      <c r="A34957" t="s">
        <v>4</v>
      </c>
      <c r="B34957" s="4" t="s">
        <v>5</v>
      </c>
      <c r="C34957" s="4" t="s">
        <v>10</v>
      </c>
      <c r="D34957" s="4" t="s">
        <v>22</v>
      </c>
      <c r="E34957" s="4" t="s">
        <v>22</v>
      </c>
      <c r="F34957" s="4" t="s">
        <v>22</v>
      </c>
      <c r="G34957" s="4" t="s">
        <v>22</v>
      </c>
    </row>
    <row r="34958" spans="1:6">
      <c r="A34958" t="n">
        <v>278206</v>
      </c>
      <c r="B34958" s="24" t="n">
        <v>46</v>
      </c>
      <c r="C34958" s="7" t="n">
        <v>3</v>
      </c>
      <c r="D34958" s="7" t="n">
        <v>36.8699989318848</v>
      </c>
      <c r="E34958" s="7" t="n">
        <v>-2.05999994277954</v>
      </c>
      <c r="F34958" s="7" t="n">
        <v>24.0799999237061</v>
      </c>
      <c r="G34958" s="7" t="n">
        <v>340.5</v>
      </c>
    </row>
    <row r="34959" spans="1:6">
      <c r="A34959" t="s">
        <v>4</v>
      </c>
      <c r="B34959" s="4" t="s">
        <v>5</v>
      </c>
      <c r="C34959" s="4" t="s">
        <v>10</v>
      </c>
      <c r="D34959" s="4" t="s">
        <v>22</v>
      </c>
      <c r="E34959" s="4" t="s">
        <v>22</v>
      </c>
      <c r="F34959" s="4" t="s">
        <v>22</v>
      </c>
      <c r="G34959" s="4" t="s">
        <v>22</v>
      </c>
    </row>
    <row r="34960" spans="1:6">
      <c r="A34960" t="n">
        <v>278225</v>
      </c>
      <c r="B34960" s="24" t="n">
        <v>46</v>
      </c>
      <c r="C34960" s="7" t="n">
        <v>4</v>
      </c>
      <c r="D34960" s="7" t="n">
        <v>34.1399993896484</v>
      </c>
      <c r="E34960" s="7" t="n">
        <v>-1.6599999666214</v>
      </c>
      <c r="F34960" s="7" t="n">
        <v>22.8799991607666</v>
      </c>
      <c r="G34960" s="7" t="n">
        <v>5.59999990463257</v>
      </c>
    </row>
    <row r="34961" spans="1:7">
      <c r="A34961" t="s">
        <v>4</v>
      </c>
      <c r="B34961" s="4" t="s">
        <v>5</v>
      </c>
      <c r="C34961" s="4" t="s">
        <v>10</v>
      </c>
      <c r="D34961" s="4" t="s">
        <v>22</v>
      </c>
      <c r="E34961" s="4" t="s">
        <v>22</v>
      </c>
      <c r="F34961" s="4" t="s">
        <v>22</v>
      </c>
      <c r="G34961" s="4" t="s">
        <v>22</v>
      </c>
    </row>
    <row r="34962" spans="1:7">
      <c r="A34962" t="n">
        <v>278244</v>
      </c>
      <c r="B34962" s="24" t="n">
        <v>46</v>
      </c>
      <c r="C34962" s="7" t="n">
        <v>5</v>
      </c>
      <c r="D34962" s="7" t="n">
        <v>36.5800018310547</v>
      </c>
      <c r="E34962" s="7" t="n">
        <v>-1.70000004768372</v>
      </c>
      <c r="F34962" s="7" t="n">
        <v>22.9500007629395</v>
      </c>
      <c r="G34962" s="7" t="n">
        <v>3.79999995231628</v>
      </c>
    </row>
    <row r="34963" spans="1:7">
      <c r="A34963" t="s">
        <v>4</v>
      </c>
      <c r="B34963" s="4" t="s">
        <v>5</v>
      </c>
      <c r="C34963" s="4" t="s">
        <v>10</v>
      </c>
      <c r="D34963" s="4" t="s">
        <v>22</v>
      </c>
      <c r="E34963" s="4" t="s">
        <v>22</v>
      </c>
      <c r="F34963" s="4" t="s">
        <v>22</v>
      </c>
      <c r="G34963" s="4" t="s">
        <v>22</v>
      </c>
    </row>
    <row r="34964" spans="1:7">
      <c r="A34964" t="n">
        <v>278263</v>
      </c>
      <c r="B34964" s="24" t="n">
        <v>46</v>
      </c>
      <c r="C34964" s="7" t="n">
        <v>6</v>
      </c>
      <c r="D34964" s="7" t="n">
        <v>34.9300003051758</v>
      </c>
      <c r="E34964" s="7" t="n">
        <v>-1.64999997615814</v>
      </c>
      <c r="F34964" s="7" t="n">
        <v>22.7600002288818</v>
      </c>
      <c r="G34964" s="7" t="n">
        <v>4.90000009536743</v>
      </c>
    </row>
    <row r="34965" spans="1:7">
      <c r="A34965" t="s">
        <v>4</v>
      </c>
      <c r="B34965" s="4" t="s">
        <v>5</v>
      </c>
      <c r="C34965" s="4" t="s">
        <v>10</v>
      </c>
      <c r="D34965" s="4" t="s">
        <v>22</v>
      </c>
      <c r="E34965" s="4" t="s">
        <v>22</v>
      </c>
      <c r="F34965" s="4" t="s">
        <v>22</v>
      </c>
      <c r="G34965" s="4" t="s">
        <v>22</v>
      </c>
    </row>
    <row r="34966" spans="1:7">
      <c r="A34966" t="n">
        <v>278282</v>
      </c>
      <c r="B34966" s="24" t="n">
        <v>46</v>
      </c>
      <c r="C34966" s="7" t="n">
        <v>7</v>
      </c>
      <c r="D34966" s="7" t="n">
        <v>35.6100006103516</v>
      </c>
      <c r="E34966" s="7" t="n">
        <v>-1.67999994754791</v>
      </c>
      <c r="F34966" s="7" t="n">
        <v>22.7700004577637</v>
      </c>
      <c r="G34966" s="7" t="n">
        <v>355.299987792969</v>
      </c>
    </row>
    <row r="34967" spans="1:7">
      <c r="A34967" t="s">
        <v>4</v>
      </c>
      <c r="B34967" s="4" t="s">
        <v>5</v>
      </c>
      <c r="C34967" s="4" t="s">
        <v>10</v>
      </c>
      <c r="D34967" s="4" t="s">
        <v>22</v>
      </c>
      <c r="E34967" s="4" t="s">
        <v>22</v>
      </c>
      <c r="F34967" s="4" t="s">
        <v>22</v>
      </c>
      <c r="G34967" s="4" t="s">
        <v>22</v>
      </c>
    </row>
    <row r="34968" spans="1:7">
      <c r="A34968" t="n">
        <v>278301</v>
      </c>
      <c r="B34968" s="24" t="n">
        <v>46</v>
      </c>
      <c r="C34968" s="7" t="n">
        <v>8</v>
      </c>
      <c r="D34968" s="7" t="n">
        <v>33.2999992370605</v>
      </c>
      <c r="E34968" s="7" t="n">
        <v>-1.5900000333786</v>
      </c>
      <c r="F34968" s="7" t="n">
        <v>22.6299991607666</v>
      </c>
      <c r="G34968" s="7" t="n">
        <v>17</v>
      </c>
    </row>
    <row r="34969" spans="1:7">
      <c r="A34969" t="s">
        <v>4</v>
      </c>
      <c r="B34969" s="4" t="s">
        <v>5</v>
      </c>
      <c r="C34969" s="4" t="s">
        <v>10</v>
      </c>
      <c r="D34969" s="4" t="s">
        <v>22</v>
      </c>
      <c r="E34969" s="4" t="s">
        <v>22</v>
      </c>
      <c r="F34969" s="4" t="s">
        <v>22</v>
      </c>
      <c r="G34969" s="4" t="s">
        <v>22</v>
      </c>
    </row>
    <row r="34970" spans="1:7">
      <c r="A34970" t="n">
        <v>278320</v>
      </c>
      <c r="B34970" s="24" t="n">
        <v>46</v>
      </c>
      <c r="C34970" s="7" t="n">
        <v>11</v>
      </c>
      <c r="D34970" s="7" t="n">
        <v>35.6300010681152</v>
      </c>
      <c r="E34970" s="7" t="n">
        <v>-1.14999997615814</v>
      </c>
      <c r="F34970" s="7" t="n">
        <v>21.2999992370605</v>
      </c>
      <c r="G34970" s="7" t="n">
        <v>352.600006103516</v>
      </c>
    </row>
    <row r="34971" spans="1:7">
      <c r="A34971" t="s">
        <v>4</v>
      </c>
      <c r="B34971" s="4" t="s">
        <v>5</v>
      </c>
      <c r="C34971" s="4" t="s">
        <v>13</v>
      </c>
      <c r="D34971" s="4" t="s">
        <v>13</v>
      </c>
      <c r="E34971" s="4" t="s">
        <v>22</v>
      </c>
      <c r="F34971" s="4" t="s">
        <v>22</v>
      </c>
      <c r="G34971" s="4" t="s">
        <v>22</v>
      </c>
      <c r="H34971" s="4" t="s">
        <v>10</v>
      </c>
    </row>
    <row r="34972" spans="1:7">
      <c r="A34972" t="n">
        <v>278339</v>
      </c>
      <c r="B34972" s="25" t="n">
        <v>45</v>
      </c>
      <c r="C34972" s="7" t="n">
        <v>2</v>
      </c>
      <c r="D34972" s="7" t="n">
        <v>3</v>
      </c>
      <c r="E34972" s="7" t="n">
        <v>34.5200004577637</v>
      </c>
      <c r="F34972" s="7" t="n">
        <v>0.25</v>
      </c>
      <c r="G34972" s="7" t="n">
        <v>22.8600006103516</v>
      </c>
      <c r="H34972" s="7" t="n">
        <v>0</v>
      </c>
    </row>
    <row r="34973" spans="1:7">
      <c r="A34973" t="s">
        <v>4</v>
      </c>
      <c r="B34973" s="4" t="s">
        <v>5</v>
      </c>
      <c r="C34973" s="4" t="s">
        <v>13</v>
      </c>
      <c r="D34973" s="4" t="s">
        <v>13</v>
      </c>
      <c r="E34973" s="4" t="s">
        <v>22</v>
      </c>
      <c r="F34973" s="4" t="s">
        <v>22</v>
      </c>
      <c r="G34973" s="4" t="s">
        <v>22</v>
      </c>
      <c r="H34973" s="4" t="s">
        <v>10</v>
      </c>
      <c r="I34973" s="4" t="s">
        <v>13</v>
      </c>
    </row>
    <row r="34974" spans="1:7">
      <c r="A34974" t="n">
        <v>278356</v>
      </c>
      <c r="B34974" s="25" t="n">
        <v>45</v>
      </c>
      <c r="C34974" s="7" t="n">
        <v>4</v>
      </c>
      <c r="D34974" s="7" t="n">
        <v>3</v>
      </c>
      <c r="E34974" s="7" t="n">
        <v>14.3400001525879</v>
      </c>
      <c r="F34974" s="7" t="n">
        <v>202.770004272461</v>
      </c>
      <c r="G34974" s="7" t="n">
        <v>0</v>
      </c>
      <c r="H34974" s="7" t="n">
        <v>0</v>
      </c>
      <c r="I34974" s="7" t="n">
        <v>0</v>
      </c>
    </row>
    <row r="34975" spans="1:7">
      <c r="A34975" t="s">
        <v>4</v>
      </c>
      <c r="B34975" s="4" t="s">
        <v>5</v>
      </c>
      <c r="C34975" s="4" t="s">
        <v>13</v>
      </c>
      <c r="D34975" s="4" t="s">
        <v>13</v>
      </c>
      <c r="E34975" s="4" t="s">
        <v>22</v>
      </c>
      <c r="F34975" s="4" t="s">
        <v>10</v>
      </c>
    </row>
    <row r="34976" spans="1:7">
      <c r="A34976" t="n">
        <v>278374</v>
      </c>
      <c r="B34976" s="25" t="n">
        <v>45</v>
      </c>
      <c r="C34976" s="7" t="n">
        <v>5</v>
      </c>
      <c r="D34976" s="7" t="n">
        <v>3</v>
      </c>
      <c r="E34976" s="7" t="n">
        <v>4.30000019073486</v>
      </c>
      <c r="F34976" s="7" t="n">
        <v>0</v>
      </c>
    </row>
    <row r="34977" spans="1:9">
      <c r="A34977" t="s">
        <v>4</v>
      </c>
      <c r="B34977" s="4" t="s">
        <v>5</v>
      </c>
      <c r="C34977" s="4" t="s">
        <v>13</v>
      </c>
      <c r="D34977" s="4" t="s">
        <v>13</v>
      </c>
      <c r="E34977" s="4" t="s">
        <v>22</v>
      </c>
      <c r="F34977" s="4" t="s">
        <v>10</v>
      </c>
    </row>
    <row r="34978" spans="1:9">
      <c r="A34978" t="n">
        <v>278383</v>
      </c>
      <c r="B34978" s="25" t="n">
        <v>45</v>
      </c>
      <c r="C34978" s="7" t="n">
        <v>11</v>
      </c>
      <c r="D34978" s="7" t="n">
        <v>3</v>
      </c>
      <c r="E34978" s="7" t="n">
        <v>47.7000007629395</v>
      </c>
      <c r="F34978" s="7" t="n">
        <v>0</v>
      </c>
    </row>
    <row r="34979" spans="1:9">
      <c r="A34979" t="s">
        <v>4</v>
      </c>
      <c r="B34979" s="4" t="s">
        <v>5</v>
      </c>
      <c r="C34979" s="4" t="s">
        <v>13</v>
      </c>
      <c r="D34979" s="4" t="s">
        <v>13</v>
      </c>
      <c r="E34979" s="4" t="s">
        <v>22</v>
      </c>
      <c r="F34979" s="4" t="s">
        <v>10</v>
      </c>
    </row>
    <row r="34980" spans="1:9">
      <c r="A34980" t="n">
        <v>278392</v>
      </c>
      <c r="B34980" s="25" t="n">
        <v>45</v>
      </c>
      <c r="C34980" s="7" t="n">
        <v>5</v>
      </c>
      <c r="D34980" s="7" t="n">
        <v>3</v>
      </c>
      <c r="E34980" s="7" t="n">
        <v>3.79999995231628</v>
      </c>
      <c r="F34980" s="7" t="n">
        <v>2000</v>
      </c>
    </row>
    <row r="34981" spans="1:9">
      <c r="A34981" t="s">
        <v>4</v>
      </c>
      <c r="B34981" s="4" t="s">
        <v>5</v>
      </c>
      <c r="C34981" s="4" t="s">
        <v>13</v>
      </c>
      <c r="D34981" s="4" t="s">
        <v>10</v>
      </c>
      <c r="E34981" s="4" t="s">
        <v>22</v>
      </c>
    </row>
    <row r="34982" spans="1:9">
      <c r="A34982" t="n">
        <v>278401</v>
      </c>
      <c r="B34982" s="28" t="n">
        <v>58</v>
      </c>
      <c r="C34982" s="7" t="n">
        <v>100</v>
      </c>
      <c r="D34982" s="7" t="n">
        <v>1000</v>
      </c>
      <c r="E34982" s="7" t="n">
        <v>1</v>
      </c>
    </row>
    <row r="34983" spans="1:9">
      <c r="A34983" t="s">
        <v>4</v>
      </c>
      <c r="B34983" s="4" t="s">
        <v>5</v>
      </c>
      <c r="C34983" s="4" t="s">
        <v>13</v>
      </c>
      <c r="D34983" s="4" t="s">
        <v>10</v>
      </c>
    </row>
    <row r="34984" spans="1:9">
      <c r="A34984" t="n">
        <v>278409</v>
      </c>
      <c r="B34984" s="28" t="n">
        <v>58</v>
      </c>
      <c r="C34984" s="7" t="n">
        <v>255</v>
      </c>
      <c r="D34984" s="7" t="n">
        <v>0</v>
      </c>
    </row>
    <row r="34985" spans="1:9">
      <c r="A34985" t="s">
        <v>4</v>
      </c>
      <c r="B34985" s="4" t="s">
        <v>5</v>
      </c>
      <c r="C34985" s="4" t="s">
        <v>13</v>
      </c>
      <c r="D34985" s="4" t="s">
        <v>10</v>
      </c>
    </row>
    <row r="34986" spans="1:9">
      <c r="A34986" t="n">
        <v>278413</v>
      </c>
      <c r="B34986" s="25" t="n">
        <v>45</v>
      </c>
      <c r="C34986" s="7" t="n">
        <v>7</v>
      </c>
      <c r="D34986" s="7" t="n">
        <v>255</v>
      </c>
    </row>
    <row r="34987" spans="1:9">
      <c r="A34987" t="s">
        <v>4</v>
      </c>
      <c r="B34987" s="4" t="s">
        <v>5</v>
      </c>
      <c r="C34987" s="4" t="s">
        <v>13</v>
      </c>
      <c r="D34987" s="4" t="s">
        <v>10</v>
      </c>
      <c r="E34987" s="4" t="s">
        <v>6</v>
      </c>
    </row>
    <row r="34988" spans="1:9">
      <c r="A34988" t="n">
        <v>278417</v>
      </c>
      <c r="B34988" s="40" t="n">
        <v>51</v>
      </c>
      <c r="C34988" s="7" t="n">
        <v>4</v>
      </c>
      <c r="D34988" s="7" t="n">
        <v>7</v>
      </c>
      <c r="E34988" s="7" t="s">
        <v>435</v>
      </c>
    </row>
    <row r="34989" spans="1:9">
      <c r="A34989" t="s">
        <v>4</v>
      </c>
      <c r="B34989" s="4" t="s">
        <v>5</v>
      </c>
      <c r="C34989" s="4" t="s">
        <v>10</v>
      </c>
    </row>
    <row r="34990" spans="1:9">
      <c r="A34990" t="n">
        <v>278430</v>
      </c>
      <c r="B34990" s="35" t="n">
        <v>16</v>
      </c>
      <c r="C34990" s="7" t="n">
        <v>0</v>
      </c>
    </row>
    <row r="34991" spans="1:9">
      <c r="A34991" t="s">
        <v>4</v>
      </c>
      <c r="B34991" s="4" t="s">
        <v>5</v>
      </c>
      <c r="C34991" s="4" t="s">
        <v>10</v>
      </c>
      <c r="D34991" s="4" t="s">
        <v>72</v>
      </c>
      <c r="E34991" s="4" t="s">
        <v>13</v>
      </c>
      <c r="F34991" s="4" t="s">
        <v>13</v>
      </c>
    </row>
    <row r="34992" spans="1:9">
      <c r="A34992" t="n">
        <v>278433</v>
      </c>
      <c r="B34992" s="52" t="n">
        <v>26</v>
      </c>
      <c r="C34992" s="7" t="n">
        <v>7</v>
      </c>
      <c r="D34992" s="7" t="s">
        <v>1969</v>
      </c>
      <c r="E34992" s="7" t="n">
        <v>2</v>
      </c>
      <c r="F34992" s="7" t="n">
        <v>0</v>
      </c>
    </row>
    <row r="34993" spans="1:6">
      <c r="A34993" t="s">
        <v>4</v>
      </c>
      <c r="B34993" s="4" t="s">
        <v>5</v>
      </c>
    </row>
    <row r="34994" spans="1:6">
      <c r="A34994" t="n">
        <v>278472</v>
      </c>
      <c r="B34994" s="53" t="n">
        <v>28</v>
      </c>
    </row>
    <row r="34995" spans="1:6">
      <c r="A34995" t="s">
        <v>4</v>
      </c>
      <c r="B34995" s="4" t="s">
        <v>5</v>
      </c>
      <c r="C34995" s="4" t="s">
        <v>13</v>
      </c>
      <c r="D34995" s="4" t="s">
        <v>10</v>
      </c>
      <c r="E34995" s="4" t="s">
        <v>6</v>
      </c>
    </row>
    <row r="34996" spans="1:6">
      <c r="A34996" t="n">
        <v>278473</v>
      </c>
      <c r="B34996" s="40" t="n">
        <v>51</v>
      </c>
      <c r="C34996" s="7" t="n">
        <v>4</v>
      </c>
      <c r="D34996" s="7" t="n">
        <v>0</v>
      </c>
      <c r="E34996" s="7" t="s">
        <v>353</v>
      </c>
    </row>
    <row r="34997" spans="1:6">
      <c r="A34997" t="s">
        <v>4</v>
      </c>
      <c r="B34997" s="4" t="s">
        <v>5</v>
      </c>
      <c r="C34997" s="4" t="s">
        <v>10</v>
      </c>
    </row>
    <row r="34998" spans="1:6">
      <c r="A34998" t="n">
        <v>278487</v>
      </c>
      <c r="B34998" s="35" t="n">
        <v>16</v>
      </c>
      <c r="C34998" s="7" t="n">
        <v>0</v>
      </c>
    </row>
    <row r="34999" spans="1:6">
      <c r="A34999" t="s">
        <v>4</v>
      </c>
      <c r="B34999" s="4" t="s">
        <v>5</v>
      </c>
      <c r="C34999" s="4" t="s">
        <v>10</v>
      </c>
      <c r="D34999" s="4" t="s">
        <v>72</v>
      </c>
      <c r="E34999" s="4" t="s">
        <v>13</v>
      </c>
      <c r="F34999" s="4" t="s">
        <v>13</v>
      </c>
      <c r="G34999" s="4" t="s">
        <v>72</v>
      </c>
      <c r="H34999" s="4" t="s">
        <v>13</v>
      </c>
      <c r="I34999" s="4" t="s">
        <v>13</v>
      </c>
    </row>
    <row r="35000" spans="1:6">
      <c r="A35000" t="n">
        <v>278490</v>
      </c>
      <c r="B35000" s="52" t="n">
        <v>26</v>
      </c>
      <c r="C35000" s="7" t="n">
        <v>0</v>
      </c>
      <c r="D35000" s="7" t="s">
        <v>1970</v>
      </c>
      <c r="E35000" s="7" t="n">
        <v>2</v>
      </c>
      <c r="F35000" s="7" t="n">
        <v>3</v>
      </c>
      <c r="G35000" s="7" t="s">
        <v>1971</v>
      </c>
      <c r="H35000" s="7" t="n">
        <v>2</v>
      </c>
      <c r="I35000" s="7" t="n">
        <v>0</v>
      </c>
    </row>
    <row r="35001" spans="1:6">
      <c r="A35001" t="s">
        <v>4</v>
      </c>
      <c r="B35001" s="4" t="s">
        <v>5</v>
      </c>
    </row>
    <row r="35002" spans="1:6">
      <c r="A35002" t="n">
        <v>278622</v>
      </c>
      <c r="B35002" s="53" t="n">
        <v>28</v>
      </c>
    </row>
    <row r="35003" spans="1:6">
      <c r="A35003" t="s">
        <v>4</v>
      </c>
      <c r="B35003" s="4" t="s">
        <v>5</v>
      </c>
      <c r="C35003" s="4" t="s">
        <v>10</v>
      </c>
      <c r="D35003" s="4" t="s">
        <v>10</v>
      </c>
      <c r="E35003" s="4" t="s">
        <v>10</v>
      </c>
    </row>
    <row r="35004" spans="1:6">
      <c r="A35004" t="n">
        <v>278623</v>
      </c>
      <c r="B35004" s="57" t="n">
        <v>61</v>
      </c>
      <c r="C35004" s="7" t="n">
        <v>9</v>
      </c>
      <c r="D35004" s="7" t="n">
        <v>0</v>
      </c>
      <c r="E35004" s="7" t="n">
        <v>1000</v>
      </c>
    </row>
    <row r="35005" spans="1:6">
      <c r="A35005" t="s">
        <v>4</v>
      </c>
      <c r="B35005" s="4" t="s">
        <v>5</v>
      </c>
      <c r="C35005" s="4" t="s">
        <v>13</v>
      </c>
      <c r="D35005" s="4" t="s">
        <v>10</v>
      </c>
      <c r="E35005" s="4" t="s">
        <v>6</v>
      </c>
    </row>
    <row r="35006" spans="1:6">
      <c r="A35006" t="n">
        <v>278630</v>
      </c>
      <c r="B35006" s="40" t="n">
        <v>51</v>
      </c>
      <c r="C35006" s="7" t="n">
        <v>4</v>
      </c>
      <c r="D35006" s="7" t="n">
        <v>9</v>
      </c>
      <c r="E35006" s="7" t="s">
        <v>410</v>
      </c>
    </row>
    <row r="35007" spans="1:6">
      <c r="A35007" t="s">
        <v>4</v>
      </c>
      <c r="B35007" s="4" t="s">
        <v>5</v>
      </c>
      <c r="C35007" s="4" t="s">
        <v>10</v>
      </c>
    </row>
    <row r="35008" spans="1:6">
      <c r="A35008" t="n">
        <v>278644</v>
      </c>
      <c r="B35008" s="35" t="n">
        <v>16</v>
      </c>
      <c r="C35008" s="7" t="n">
        <v>0</v>
      </c>
    </row>
    <row r="35009" spans="1:9">
      <c r="A35009" t="s">
        <v>4</v>
      </c>
      <c r="B35009" s="4" t="s">
        <v>5</v>
      </c>
      <c r="C35009" s="4" t="s">
        <v>10</v>
      </c>
      <c r="D35009" s="4" t="s">
        <v>72</v>
      </c>
      <c r="E35009" s="4" t="s">
        <v>13</v>
      </c>
      <c r="F35009" s="4" t="s">
        <v>13</v>
      </c>
      <c r="G35009" s="4" t="s">
        <v>72</v>
      </c>
      <c r="H35009" s="4" t="s">
        <v>13</v>
      </c>
      <c r="I35009" s="4" t="s">
        <v>13</v>
      </c>
    </row>
    <row r="35010" spans="1:9">
      <c r="A35010" t="n">
        <v>278647</v>
      </c>
      <c r="B35010" s="52" t="n">
        <v>26</v>
      </c>
      <c r="C35010" s="7" t="n">
        <v>9</v>
      </c>
      <c r="D35010" s="7" t="s">
        <v>1972</v>
      </c>
      <c r="E35010" s="7" t="n">
        <v>2</v>
      </c>
      <c r="F35010" s="7" t="n">
        <v>3</v>
      </c>
      <c r="G35010" s="7" t="s">
        <v>1973</v>
      </c>
      <c r="H35010" s="7" t="n">
        <v>2</v>
      </c>
      <c r="I35010" s="7" t="n">
        <v>0</v>
      </c>
    </row>
    <row r="35011" spans="1:9">
      <c r="A35011" t="s">
        <v>4</v>
      </c>
      <c r="B35011" s="4" t="s">
        <v>5</v>
      </c>
    </row>
    <row r="35012" spans="1:9">
      <c r="A35012" t="n">
        <v>278746</v>
      </c>
      <c r="B35012" s="53" t="n">
        <v>28</v>
      </c>
    </row>
    <row r="35013" spans="1:9">
      <c r="A35013" t="s">
        <v>4</v>
      </c>
      <c r="B35013" s="4" t="s">
        <v>5</v>
      </c>
      <c r="C35013" s="4" t="s">
        <v>10</v>
      </c>
      <c r="D35013" s="4" t="s">
        <v>10</v>
      </c>
      <c r="E35013" s="4" t="s">
        <v>10</v>
      </c>
    </row>
    <row r="35014" spans="1:9">
      <c r="A35014" t="n">
        <v>278747</v>
      </c>
      <c r="B35014" s="57" t="n">
        <v>61</v>
      </c>
      <c r="C35014" s="7" t="n">
        <v>5</v>
      </c>
      <c r="D35014" s="7" t="n">
        <v>0</v>
      </c>
      <c r="E35014" s="7" t="n">
        <v>1000</v>
      </c>
    </row>
    <row r="35015" spans="1:9">
      <c r="A35015" t="s">
        <v>4</v>
      </c>
      <c r="B35015" s="4" t="s">
        <v>5</v>
      </c>
      <c r="C35015" s="4" t="s">
        <v>13</v>
      </c>
      <c r="D35015" s="4" t="s">
        <v>10</v>
      </c>
      <c r="E35015" s="4" t="s">
        <v>6</v>
      </c>
    </row>
    <row r="35016" spans="1:9">
      <c r="A35016" t="n">
        <v>278754</v>
      </c>
      <c r="B35016" s="40" t="n">
        <v>51</v>
      </c>
      <c r="C35016" s="7" t="n">
        <v>4</v>
      </c>
      <c r="D35016" s="7" t="n">
        <v>5</v>
      </c>
      <c r="E35016" s="7" t="s">
        <v>158</v>
      </c>
    </row>
    <row r="35017" spans="1:9">
      <c r="A35017" t="s">
        <v>4</v>
      </c>
      <c r="B35017" s="4" t="s">
        <v>5</v>
      </c>
      <c r="C35017" s="4" t="s">
        <v>10</v>
      </c>
    </row>
    <row r="35018" spans="1:9">
      <c r="A35018" t="n">
        <v>278767</v>
      </c>
      <c r="B35018" s="35" t="n">
        <v>16</v>
      </c>
      <c r="C35018" s="7" t="n">
        <v>0</v>
      </c>
    </row>
    <row r="35019" spans="1:9">
      <c r="A35019" t="s">
        <v>4</v>
      </c>
      <c r="B35019" s="4" t="s">
        <v>5</v>
      </c>
      <c r="C35019" s="4" t="s">
        <v>10</v>
      </c>
      <c r="D35019" s="4" t="s">
        <v>72</v>
      </c>
      <c r="E35019" s="4" t="s">
        <v>13</v>
      </c>
      <c r="F35019" s="4" t="s">
        <v>13</v>
      </c>
      <c r="G35019" s="4" t="s">
        <v>72</v>
      </c>
      <c r="H35019" s="4" t="s">
        <v>13</v>
      </c>
      <c r="I35019" s="4" t="s">
        <v>13</v>
      </c>
    </row>
    <row r="35020" spans="1:9">
      <c r="A35020" t="n">
        <v>278770</v>
      </c>
      <c r="B35020" s="52" t="n">
        <v>26</v>
      </c>
      <c r="C35020" s="7" t="n">
        <v>5</v>
      </c>
      <c r="D35020" s="7" t="s">
        <v>1974</v>
      </c>
      <c r="E35020" s="7" t="n">
        <v>2</v>
      </c>
      <c r="F35020" s="7" t="n">
        <v>3</v>
      </c>
      <c r="G35020" s="7" t="s">
        <v>1975</v>
      </c>
      <c r="H35020" s="7" t="n">
        <v>2</v>
      </c>
      <c r="I35020" s="7" t="n">
        <v>0</v>
      </c>
    </row>
    <row r="35021" spans="1:9">
      <c r="A35021" t="s">
        <v>4</v>
      </c>
      <c r="B35021" s="4" t="s">
        <v>5</v>
      </c>
    </row>
    <row r="35022" spans="1:9">
      <c r="A35022" t="n">
        <v>278930</v>
      </c>
      <c r="B35022" s="53" t="n">
        <v>28</v>
      </c>
    </row>
    <row r="35023" spans="1:9">
      <c r="A35023" t="s">
        <v>4</v>
      </c>
      <c r="B35023" s="4" t="s">
        <v>5</v>
      </c>
      <c r="C35023" s="4" t="s">
        <v>10</v>
      </c>
      <c r="D35023" s="4" t="s">
        <v>13</v>
      </c>
      <c r="E35023" s="4" t="s">
        <v>13</v>
      </c>
      <c r="F35023" s="4" t="s">
        <v>6</v>
      </c>
    </row>
    <row r="35024" spans="1:9">
      <c r="A35024" t="n">
        <v>278931</v>
      </c>
      <c r="B35024" s="22" t="n">
        <v>20</v>
      </c>
      <c r="C35024" s="7" t="n">
        <v>4</v>
      </c>
      <c r="D35024" s="7" t="n">
        <v>2</v>
      </c>
      <c r="E35024" s="7" t="n">
        <v>10</v>
      </c>
      <c r="F35024" s="7" t="s">
        <v>937</v>
      </c>
    </row>
    <row r="35025" spans="1:9">
      <c r="A35025" t="s">
        <v>4</v>
      </c>
      <c r="B35025" s="4" t="s">
        <v>5</v>
      </c>
      <c r="C35025" s="4" t="s">
        <v>13</v>
      </c>
      <c r="D35025" s="4" t="s">
        <v>10</v>
      </c>
      <c r="E35025" s="4" t="s">
        <v>6</v>
      </c>
    </row>
    <row r="35026" spans="1:9">
      <c r="A35026" t="n">
        <v>278952</v>
      </c>
      <c r="B35026" s="40" t="n">
        <v>51</v>
      </c>
      <c r="C35026" s="7" t="n">
        <v>4</v>
      </c>
      <c r="D35026" s="7" t="n">
        <v>4</v>
      </c>
      <c r="E35026" s="7" t="s">
        <v>353</v>
      </c>
    </row>
    <row r="35027" spans="1:9">
      <c r="A35027" t="s">
        <v>4</v>
      </c>
      <c r="B35027" s="4" t="s">
        <v>5</v>
      </c>
      <c r="C35027" s="4" t="s">
        <v>10</v>
      </c>
    </row>
    <row r="35028" spans="1:9">
      <c r="A35028" t="n">
        <v>278966</v>
      </c>
      <c r="B35028" s="35" t="n">
        <v>16</v>
      </c>
      <c r="C35028" s="7" t="n">
        <v>0</v>
      </c>
    </row>
    <row r="35029" spans="1:9">
      <c r="A35029" t="s">
        <v>4</v>
      </c>
      <c r="B35029" s="4" t="s">
        <v>5</v>
      </c>
      <c r="C35029" s="4" t="s">
        <v>10</v>
      </c>
      <c r="D35029" s="4" t="s">
        <v>72</v>
      </c>
      <c r="E35029" s="4" t="s">
        <v>13</v>
      </c>
      <c r="F35029" s="4" t="s">
        <v>13</v>
      </c>
    </row>
    <row r="35030" spans="1:9">
      <c r="A35030" t="n">
        <v>278969</v>
      </c>
      <c r="B35030" s="52" t="n">
        <v>26</v>
      </c>
      <c r="C35030" s="7" t="n">
        <v>4</v>
      </c>
      <c r="D35030" s="7" t="s">
        <v>1976</v>
      </c>
      <c r="E35030" s="7" t="n">
        <v>2</v>
      </c>
      <c r="F35030" s="7" t="n">
        <v>0</v>
      </c>
    </row>
    <row r="35031" spans="1:9">
      <c r="A35031" t="s">
        <v>4</v>
      </c>
      <c r="B35031" s="4" t="s">
        <v>5</v>
      </c>
    </row>
    <row r="35032" spans="1:9">
      <c r="A35032" t="n">
        <v>278995</v>
      </c>
      <c r="B35032" s="53" t="n">
        <v>28</v>
      </c>
    </row>
    <row r="35033" spans="1:9">
      <c r="A35033" t="s">
        <v>4</v>
      </c>
      <c r="B35033" s="4" t="s">
        <v>5</v>
      </c>
      <c r="C35033" s="4" t="s">
        <v>10</v>
      </c>
      <c r="D35033" s="4" t="s">
        <v>10</v>
      </c>
      <c r="E35033" s="4" t="s">
        <v>10</v>
      </c>
    </row>
    <row r="35034" spans="1:9">
      <c r="A35034" t="n">
        <v>278996</v>
      </c>
      <c r="B35034" s="57" t="n">
        <v>61</v>
      </c>
      <c r="C35034" s="7" t="n">
        <v>1</v>
      </c>
      <c r="D35034" s="7" t="n">
        <v>0</v>
      </c>
      <c r="E35034" s="7" t="n">
        <v>1000</v>
      </c>
    </row>
    <row r="35035" spans="1:9">
      <c r="A35035" t="s">
        <v>4</v>
      </c>
      <c r="B35035" s="4" t="s">
        <v>5</v>
      </c>
      <c r="C35035" s="4" t="s">
        <v>13</v>
      </c>
      <c r="D35035" s="4" t="s">
        <v>10</v>
      </c>
      <c r="E35035" s="4" t="s">
        <v>6</v>
      </c>
    </row>
    <row r="35036" spans="1:9">
      <c r="A35036" t="n">
        <v>279003</v>
      </c>
      <c r="B35036" s="40" t="n">
        <v>51</v>
      </c>
      <c r="C35036" s="7" t="n">
        <v>4</v>
      </c>
      <c r="D35036" s="7" t="n">
        <v>1</v>
      </c>
      <c r="E35036" s="7" t="s">
        <v>443</v>
      </c>
    </row>
    <row r="35037" spans="1:9">
      <c r="A35037" t="s">
        <v>4</v>
      </c>
      <c r="B35037" s="4" t="s">
        <v>5</v>
      </c>
      <c r="C35037" s="4" t="s">
        <v>10</v>
      </c>
    </row>
    <row r="35038" spans="1:9">
      <c r="A35038" t="n">
        <v>279016</v>
      </c>
      <c r="B35038" s="35" t="n">
        <v>16</v>
      </c>
      <c r="C35038" s="7" t="n">
        <v>0</v>
      </c>
    </row>
    <row r="35039" spans="1:9">
      <c r="A35039" t="s">
        <v>4</v>
      </c>
      <c r="B35039" s="4" t="s">
        <v>5</v>
      </c>
      <c r="C35039" s="4" t="s">
        <v>10</v>
      </c>
      <c r="D35039" s="4" t="s">
        <v>72</v>
      </c>
      <c r="E35039" s="4" t="s">
        <v>13</v>
      </c>
      <c r="F35039" s="4" t="s">
        <v>13</v>
      </c>
    </row>
    <row r="35040" spans="1:9">
      <c r="A35040" t="n">
        <v>279019</v>
      </c>
      <c r="B35040" s="52" t="n">
        <v>26</v>
      </c>
      <c r="C35040" s="7" t="n">
        <v>1</v>
      </c>
      <c r="D35040" s="7" t="s">
        <v>1977</v>
      </c>
      <c r="E35040" s="7" t="n">
        <v>2</v>
      </c>
      <c r="F35040" s="7" t="n">
        <v>0</v>
      </c>
    </row>
    <row r="35041" spans="1:6">
      <c r="A35041" t="s">
        <v>4</v>
      </c>
      <c r="B35041" s="4" t="s">
        <v>5</v>
      </c>
    </row>
    <row r="35042" spans="1:6">
      <c r="A35042" t="n">
        <v>279085</v>
      </c>
      <c r="B35042" s="53" t="n">
        <v>28</v>
      </c>
    </row>
    <row r="35043" spans="1:6">
      <c r="A35043" t="s">
        <v>4</v>
      </c>
      <c r="B35043" s="4" t="s">
        <v>5</v>
      </c>
      <c r="C35043" s="4" t="s">
        <v>13</v>
      </c>
      <c r="D35043" s="4" t="s">
        <v>10</v>
      </c>
      <c r="E35043" s="4" t="s">
        <v>22</v>
      </c>
    </row>
    <row r="35044" spans="1:6">
      <c r="A35044" t="n">
        <v>279086</v>
      </c>
      <c r="B35044" s="28" t="n">
        <v>58</v>
      </c>
      <c r="C35044" s="7" t="n">
        <v>0</v>
      </c>
      <c r="D35044" s="7" t="n">
        <v>1000</v>
      </c>
      <c r="E35044" s="7" t="n">
        <v>1</v>
      </c>
    </row>
    <row r="35045" spans="1:6">
      <c r="A35045" t="s">
        <v>4</v>
      </c>
      <c r="B35045" s="4" t="s">
        <v>5</v>
      </c>
      <c r="C35045" s="4" t="s">
        <v>13</v>
      </c>
      <c r="D35045" s="4" t="s">
        <v>10</v>
      </c>
    </row>
    <row r="35046" spans="1:6">
      <c r="A35046" t="n">
        <v>279094</v>
      </c>
      <c r="B35046" s="28" t="n">
        <v>58</v>
      </c>
      <c r="C35046" s="7" t="n">
        <v>255</v>
      </c>
      <c r="D35046" s="7" t="n">
        <v>0</v>
      </c>
    </row>
    <row r="35047" spans="1:6">
      <c r="A35047" t="s">
        <v>4</v>
      </c>
      <c r="B35047" s="4" t="s">
        <v>5</v>
      </c>
      <c r="C35047" s="4" t="s">
        <v>10</v>
      </c>
      <c r="D35047" s="4" t="s">
        <v>10</v>
      </c>
      <c r="E35047" s="4" t="s">
        <v>10</v>
      </c>
    </row>
    <row r="35048" spans="1:6">
      <c r="A35048" t="n">
        <v>279098</v>
      </c>
      <c r="B35048" s="57" t="n">
        <v>61</v>
      </c>
      <c r="C35048" s="7" t="n">
        <v>9</v>
      </c>
      <c r="D35048" s="7" t="n">
        <v>65533</v>
      </c>
      <c r="E35048" s="7" t="n">
        <v>0</v>
      </c>
    </row>
    <row r="35049" spans="1:6">
      <c r="A35049" t="s">
        <v>4</v>
      </c>
      <c r="B35049" s="4" t="s">
        <v>5</v>
      </c>
      <c r="C35049" s="4" t="s">
        <v>10</v>
      </c>
      <c r="D35049" s="4" t="s">
        <v>10</v>
      </c>
      <c r="E35049" s="4" t="s">
        <v>10</v>
      </c>
    </row>
    <row r="35050" spans="1:6">
      <c r="A35050" t="n">
        <v>279105</v>
      </c>
      <c r="B35050" s="57" t="n">
        <v>61</v>
      </c>
      <c r="C35050" s="7" t="n">
        <v>5</v>
      </c>
      <c r="D35050" s="7" t="n">
        <v>65533</v>
      </c>
      <c r="E35050" s="7" t="n">
        <v>0</v>
      </c>
    </row>
    <row r="35051" spans="1:6">
      <c r="A35051" t="s">
        <v>4</v>
      </c>
      <c r="B35051" s="4" t="s">
        <v>5</v>
      </c>
      <c r="C35051" s="4" t="s">
        <v>10</v>
      </c>
      <c r="D35051" s="4" t="s">
        <v>10</v>
      </c>
      <c r="E35051" s="4" t="s">
        <v>10</v>
      </c>
    </row>
    <row r="35052" spans="1:6">
      <c r="A35052" t="n">
        <v>279112</v>
      </c>
      <c r="B35052" s="57" t="n">
        <v>61</v>
      </c>
      <c r="C35052" s="7" t="n">
        <v>1</v>
      </c>
      <c r="D35052" s="7" t="n">
        <v>65533</v>
      </c>
      <c r="E35052" s="7" t="n">
        <v>0</v>
      </c>
    </row>
    <row r="35053" spans="1:6">
      <c r="A35053" t="s">
        <v>4</v>
      </c>
      <c r="B35053" s="4" t="s">
        <v>5</v>
      </c>
      <c r="C35053" s="4" t="s">
        <v>13</v>
      </c>
      <c r="D35053" s="4" t="s">
        <v>10</v>
      </c>
      <c r="E35053" s="4" t="s">
        <v>10</v>
      </c>
      <c r="F35053" s="4" t="s">
        <v>10</v>
      </c>
    </row>
    <row r="35054" spans="1:6">
      <c r="A35054" t="n">
        <v>279119</v>
      </c>
      <c r="B35054" s="78" t="n">
        <v>63</v>
      </c>
      <c r="C35054" s="7" t="n">
        <v>0</v>
      </c>
      <c r="D35054" s="7" t="n">
        <v>65535</v>
      </c>
      <c r="E35054" s="7" t="n">
        <v>47</v>
      </c>
      <c r="F35054" s="7" t="n">
        <v>0</v>
      </c>
    </row>
    <row r="35055" spans="1:6">
      <c r="A35055" t="s">
        <v>4</v>
      </c>
      <c r="B35055" s="4" t="s">
        <v>5</v>
      </c>
      <c r="C35055" s="4" t="s">
        <v>13</v>
      </c>
      <c r="D35055" s="4" t="s">
        <v>13</v>
      </c>
      <c r="E35055" s="4" t="s">
        <v>9</v>
      </c>
      <c r="F35055" s="4" t="s">
        <v>13</v>
      </c>
      <c r="G35055" s="4" t="s">
        <v>13</v>
      </c>
    </row>
    <row r="35056" spans="1:6">
      <c r="A35056" t="n">
        <v>279127</v>
      </c>
      <c r="B35056" s="31" t="n">
        <v>18</v>
      </c>
      <c r="C35056" s="7" t="n">
        <v>0</v>
      </c>
      <c r="D35056" s="7" t="n">
        <v>0</v>
      </c>
      <c r="E35056" s="7" t="n">
        <v>0</v>
      </c>
      <c r="F35056" s="7" t="n">
        <v>19</v>
      </c>
      <c r="G35056" s="7" t="n">
        <v>1</v>
      </c>
    </row>
    <row r="35057" spans="1:7">
      <c r="A35057" t="s">
        <v>4</v>
      </c>
      <c r="B35057" s="4" t="s">
        <v>5</v>
      </c>
      <c r="C35057" s="4" t="s">
        <v>13</v>
      </c>
      <c r="D35057" s="4" t="s">
        <v>13</v>
      </c>
      <c r="E35057" s="4" t="s">
        <v>13</v>
      </c>
      <c r="F35057" s="4" t="s">
        <v>9</v>
      </c>
      <c r="G35057" s="4" t="s">
        <v>13</v>
      </c>
      <c r="H35057" s="4" t="s">
        <v>13</v>
      </c>
      <c r="I35057" s="4" t="s">
        <v>20</v>
      </c>
    </row>
    <row r="35058" spans="1:7">
      <c r="A35058" t="n">
        <v>279136</v>
      </c>
      <c r="B35058" s="10" t="n">
        <v>5</v>
      </c>
      <c r="C35058" s="7" t="n">
        <v>35</v>
      </c>
      <c r="D35058" s="7" t="n">
        <v>0</v>
      </c>
      <c r="E35058" s="7" t="n">
        <v>0</v>
      </c>
      <c r="F35058" s="7" t="n">
        <v>0</v>
      </c>
      <c r="G35058" s="7" t="n">
        <v>7</v>
      </c>
      <c r="H35058" s="7" t="n">
        <v>1</v>
      </c>
      <c r="I35058" s="11" t="n">
        <f t="normal" ca="1">A35230</f>
        <v>0</v>
      </c>
    </row>
    <row r="35059" spans="1:7">
      <c r="A35059" t="s">
        <v>4</v>
      </c>
      <c r="B35059" s="4" t="s">
        <v>5</v>
      </c>
      <c r="C35059" s="4" t="s">
        <v>13</v>
      </c>
      <c r="D35059" s="4" t="s">
        <v>10</v>
      </c>
      <c r="E35059" s="4" t="s">
        <v>10</v>
      </c>
      <c r="F35059" s="4" t="s">
        <v>10</v>
      </c>
      <c r="G35059" s="4" t="s">
        <v>10</v>
      </c>
      <c r="H35059" s="4" t="s">
        <v>13</v>
      </c>
    </row>
    <row r="35060" spans="1:7">
      <c r="A35060" t="n">
        <v>279150</v>
      </c>
      <c r="B35060" s="29" t="n">
        <v>25</v>
      </c>
      <c r="C35060" s="7" t="n">
        <v>5</v>
      </c>
      <c r="D35060" s="7" t="n">
        <v>65535</v>
      </c>
      <c r="E35060" s="7" t="n">
        <v>500</v>
      </c>
      <c r="F35060" s="7" t="n">
        <v>800</v>
      </c>
      <c r="G35060" s="7" t="n">
        <v>140</v>
      </c>
      <c r="H35060" s="7" t="n">
        <v>0</v>
      </c>
    </row>
    <row r="35061" spans="1:7">
      <c r="A35061" t="s">
        <v>4</v>
      </c>
      <c r="B35061" s="4" t="s">
        <v>5</v>
      </c>
      <c r="C35061" s="4" t="s">
        <v>13</v>
      </c>
      <c r="D35061" s="4" t="s">
        <v>13</v>
      </c>
      <c r="E35061" s="4" t="s">
        <v>9</v>
      </c>
      <c r="F35061" s="4" t="s">
        <v>13</v>
      </c>
      <c r="G35061" s="4" t="s">
        <v>13</v>
      </c>
    </row>
    <row r="35062" spans="1:7">
      <c r="A35062" t="n">
        <v>279161</v>
      </c>
      <c r="B35062" s="31" t="n">
        <v>18</v>
      </c>
      <c r="C35062" s="7" t="n">
        <v>0</v>
      </c>
      <c r="D35062" s="7" t="n">
        <v>0</v>
      </c>
      <c r="E35062" s="7" t="n">
        <v>0</v>
      </c>
      <c r="F35062" s="7" t="n">
        <v>19</v>
      </c>
      <c r="G35062" s="7" t="n">
        <v>1</v>
      </c>
    </row>
    <row r="35063" spans="1:7">
      <c r="A35063" t="s">
        <v>4</v>
      </c>
      <c r="B35063" s="4" t="s">
        <v>5</v>
      </c>
      <c r="C35063" s="4" t="s">
        <v>13</v>
      </c>
      <c r="D35063" s="4" t="s">
        <v>13</v>
      </c>
      <c r="E35063" s="4" t="s">
        <v>10</v>
      </c>
      <c r="F35063" s="4" t="s">
        <v>9</v>
      </c>
    </row>
    <row r="35064" spans="1:7">
      <c r="A35064" t="n">
        <v>279170</v>
      </c>
      <c r="B35064" s="117" t="n">
        <v>31</v>
      </c>
      <c r="C35064" s="7" t="n">
        <v>0</v>
      </c>
      <c r="D35064" s="7" t="n">
        <v>0</v>
      </c>
      <c r="E35064" s="7" t="n">
        <v>0</v>
      </c>
      <c r="F35064" s="7" t="n">
        <v>1107296256</v>
      </c>
    </row>
    <row r="35065" spans="1:7">
      <c r="A35065" t="s">
        <v>4</v>
      </c>
      <c r="B35065" s="4" t="s">
        <v>5</v>
      </c>
      <c r="C35065" s="4" t="s">
        <v>13</v>
      </c>
      <c r="D35065" s="4" t="s">
        <v>13</v>
      </c>
      <c r="E35065" s="4" t="s">
        <v>6</v>
      </c>
      <c r="F35065" s="4" t="s">
        <v>10</v>
      </c>
    </row>
    <row r="35066" spans="1:7">
      <c r="A35066" t="n">
        <v>279179</v>
      </c>
      <c r="B35066" s="117" t="n">
        <v>31</v>
      </c>
      <c r="C35066" s="7" t="n">
        <v>1</v>
      </c>
      <c r="D35066" s="7" t="n">
        <v>0</v>
      </c>
      <c r="E35066" s="7" t="s">
        <v>1978</v>
      </c>
      <c r="F35066" s="7" t="n">
        <v>1</v>
      </c>
    </row>
    <row r="35067" spans="1:7">
      <c r="A35067" t="s">
        <v>4</v>
      </c>
      <c r="B35067" s="4" t="s">
        <v>5</v>
      </c>
      <c r="C35067" s="4" t="s">
        <v>13</v>
      </c>
      <c r="D35067" s="4" t="s">
        <v>13</v>
      </c>
      <c r="E35067" s="4" t="s">
        <v>6</v>
      </c>
      <c r="F35067" s="4" t="s">
        <v>10</v>
      </c>
    </row>
    <row r="35068" spans="1:7">
      <c r="A35068" t="n">
        <v>279199</v>
      </c>
      <c r="B35068" s="117" t="n">
        <v>31</v>
      </c>
      <c r="C35068" s="7" t="n">
        <v>1</v>
      </c>
      <c r="D35068" s="7" t="n">
        <v>0</v>
      </c>
      <c r="E35068" s="7" t="s">
        <v>1979</v>
      </c>
      <c r="F35068" s="7" t="n">
        <v>2</v>
      </c>
    </row>
    <row r="35069" spans="1:7">
      <c r="A35069" t="s">
        <v>4</v>
      </c>
      <c r="B35069" s="4" t="s">
        <v>5</v>
      </c>
      <c r="C35069" s="4" t="s">
        <v>13</v>
      </c>
      <c r="D35069" s="4" t="s">
        <v>13</v>
      </c>
      <c r="E35069" s="4" t="s">
        <v>6</v>
      </c>
      <c r="F35069" s="4" t="s">
        <v>10</v>
      </c>
    </row>
    <row r="35070" spans="1:7">
      <c r="A35070" t="n">
        <v>279219</v>
      </c>
      <c r="B35070" s="117" t="n">
        <v>31</v>
      </c>
      <c r="C35070" s="7" t="n">
        <v>1</v>
      </c>
      <c r="D35070" s="7" t="n">
        <v>0</v>
      </c>
      <c r="E35070" s="7" t="s">
        <v>1980</v>
      </c>
      <c r="F35070" s="7" t="n">
        <v>4</v>
      </c>
    </row>
    <row r="35071" spans="1:7">
      <c r="A35071" t="s">
        <v>4</v>
      </c>
      <c r="B35071" s="4" t="s">
        <v>5</v>
      </c>
      <c r="C35071" s="4" t="s">
        <v>13</v>
      </c>
      <c r="D35071" s="4" t="s">
        <v>13</v>
      </c>
      <c r="E35071" s="4" t="s">
        <v>13</v>
      </c>
      <c r="F35071" s="4" t="s">
        <v>10</v>
      </c>
      <c r="G35071" s="4" t="s">
        <v>10</v>
      </c>
      <c r="H35071" s="4" t="s">
        <v>13</v>
      </c>
    </row>
    <row r="35072" spans="1:7">
      <c r="A35072" t="n">
        <v>279232</v>
      </c>
      <c r="B35072" s="117" t="n">
        <v>31</v>
      </c>
      <c r="C35072" s="7" t="n">
        <v>2</v>
      </c>
      <c r="D35072" s="7" t="n">
        <v>0</v>
      </c>
      <c r="E35072" s="7" t="n">
        <v>0</v>
      </c>
      <c r="F35072" s="7" t="n">
        <v>65535</v>
      </c>
      <c r="G35072" s="7" t="n">
        <v>65535</v>
      </c>
      <c r="H35072" s="7" t="n">
        <v>0</v>
      </c>
    </row>
    <row r="35073" spans="1:9">
      <c r="A35073" t="s">
        <v>4</v>
      </c>
      <c r="B35073" s="4" t="s">
        <v>5</v>
      </c>
      <c r="C35073" s="4" t="s">
        <v>13</v>
      </c>
      <c r="D35073" s="4" t="s">
        <v>13</v>
      </c>
      <c r="E35073" s="4" t="s">
        <v>13</v>
      </c>
    </row>
    <row r="35074" spans="1:9">
      <c r="A35074" t="n">
        <v>279241</v>
      </c>
      <c r="B35074" s="117" t="n">
        <v>31</v>
      </c>
      <c r="C35074" s="7" t="n">
        <v>4</v>
      </c>
      <c r="D35074" s="7" t="n">
        <v>0</v>
      </c>
      <c r="E35074" s="7" t="n">
        <v>0</v>
      </c>
    </row>
    <row r="35075" spans="1:9">
      <c r="A35075" t="s">
        <v>4</v>
      </c>
      <c r="B35075" s="4" t="s">
        <v>5</v>
      </c>
      <c r="C35075" s="4" t="s">
        <v>13</v>
      </c>
      <c r="D35075" s="4" t="s">
        <v>13</v>
      </c>
    </row>
    <row r="35076" spans="1:9">
      <c r="A35076" t="n">
        <v>279245</v>
      </c>
      <c r="B35076" s="117" t="n">
        <v>31</v>
      </c>
      <c r="C35076" s="7" t="n">
        <v>3</v>
      </c>
      <c r="D35076" s="7" t="n">
        <v>0</v>
      </c>
    </row>
    <row r="35077" spans="1:9">
      <c r="A35077" t="s">
        <v>4</v>
      </c>
      <c r="B35077" s="4" t="s">
        <v>5</v>
      </c>
      <c r="C35077" s="4" t="s">
        <v>13</v>
      </c>
    </row>
    <row r="35078" spans="1:9">
      <c r="A35078" t="n">
        <v>279248</v>
      </c>
      <c r="B35078" s="33" t="n">
        <v>27</v>
      </c>
      <c r="C35078" s="7" t="n">
        <v>0</v>
      </c>
    </row>
    <row r="35079" spans="1:9">
      <c r="A35079" t="s">
        <v>4</v>
      </c>
      <c r="B35079" s="4" t="s">
        <v>5</v>
      </c>
      <c r="C35079" s="4" t="s">
        <v>13</v>
      </c>
      <c r="D35079" s="4" t="s">
        <v>10</v>
      </c>
      <c r="E35079" s="4" t="s">
        <v>10</v>
      </c>
      <c r="F35079" s="4" t="s">
        <v>10</v>
      </c>
      <c r="G35079" s="4" t="s">
        <v>10</v>
      </c>
      <c r="H35079" s="4" t="s">
        <v>13</v>
      </c>
    </row>
    <row r="35080" spans="1:9">
      <c r="A35080" t="n">
        <v>279250</v>
      </c>
      <c r="B35080" s="29" t="n">
        <v>25</v>
      </c>
      <c r="C35080" s="7" t="n">
        <v>5</v>
      </c>
      <c r="D35080" s="7" t="n">
        <v>65535</v>
      </c>
      <c r="E35080" s="7" t="n">
        <v>65535</v>
      </c>
      <c r="F35080" s="7" t="n">
        <v>65535</v>
      </c>
      <c r="G35080" s="7" t="n">
        <v>65535</v>
      </c>
      <c r="H35080" s="7" t="n">
        <v>0</v>
      </c>
    </row>
    <row r="35081" spans="1:9">
      <c r="A35081" t="s">
        <v>4</v>
      </c>
      <c r="B35081" s="4" t="s">
        <v>5</v>
      </c>
      <c r="C35081" s="4" t="s">
        <v>13</v>
      </c>
      <c r="D35081" s="4" t="s">
        <v>13</v>
      </c>
      <c r="E35081" s="4" t="s">
        <v>13</v>
      </c>
      <c r="F35081" s="4" t="s">
        <v>13</v>
      </c>
      <c r="G35081" s="4" t="s">
        <v>10</v>
      </c>
      <c r="H35081" s="4" t="s">
        <v>20</v>
      </c>
      <c r="I35081" s="4" t="s">
        <v>10</v>
      </c>
      <c r="J35081" s="4" t="s">
        <v>20</v>
      </c>
      <c r="K35081" s="4" t="s">
        <v>10</v>
      </c>
      <c r="L35081" s="4" t="s">
        <v>20</v>
      </c>
      <c r="M35081" s="4" t="s">
        <v>20</v>
      </c>
    </row>
    <row r="35082" spans="1:9">
      <c r="A35082" t="n">
        <v>279261</v>
      </c>
      <c r="B35082" s="47" t="n">
        <v>6</v>
      </c>
      <c r="C35082" s="7" t="n">
        <v>35</v>
      </c>
      <c r="D35082" s="7" t="n">
        <v>0</v>
      </c>
      <c r="E35082" s="7" t="n">
        <v>1</v>
      </c>
      <c r="F35082" s="7" t="n">
        <v>3</v>
      </c>
      <c r="G35082" s="7" t="n">
        <v>1</v>
      </c>
      <c r="H35082" s="11" t="n">
        <f t="normal" ca="1">A35084</f>
        <v>0</v>
      </c>
      <c r="I35082" s="7" t="n">
        <v>2</v>
      </c>
      <c r="J35082" s="11" t="n">
        <f t="normal" ca="1">A35120</f>
        <v>0</v>
      </c>
      <c r="K35082" s="7" t="n">
        <v>4</v>
      </c>
      <c r="L35082" s="11" t="n">
        <f t="normal" ca="1">A35224</f>
        <v>0</v>
      </c>
      <c r="M35082" s="11" t="n">
        <f t="normal" ca="1">A35228</f>
        <v>0</v>
      </c>
    </row>
    <row r="35083" spans="1:9">
      <c r="A35083" t="s">
        <v>4</v>
      </c>
      <c r="B35083" s="4" t="s">
        <v>5</v>
      </c>
      <c r="C35083" s="4" t="s">
        <v>13</v>
      </c>
      <c r="D35083" s="4" t="s">
        <v>13</v>
      </c>
      <c r="E35083" s="4" t="s">
        <v>9</v>
      </c>
      <c r="F35083" s="4" t="s">
        <v>13</v>
      </c>
      <c r="G35083" s="4" t="s">
        <v>13</v>
      </c>
    </row>
    <row r="35084" spans="1:9">
      <c r="A35084" t="n">
        <v>279288</v>
      </c>
      <c r="B35084" s="31" t="n">
        <v>18</v>
      </c>
      <c r="C35084" s="7" t="n">
        <v>6</v>
      </c>
      <c r="D35084" s="7" t="n">
        <v>0</v>
      </c>
      <c r="E35084" s="7" t="n">
        <v>6</v>
      </c>
      <c r="F35084" s="7" t="n">
        <v>19</v>
      </c>
      <c r="G35084" s="7" t="n">
        <v>1</v>
      </c>
    </row>
    <row r="35085" spans="1:9">
      <c r="A35085" t="s">
        <v>4</v>
      </c>
      <c r="B35085" s="4" t="s">
        <v>5</v>
      </c>
      <c r="C35085" s="4" t="s">
        <v>13</v>
      </c>
      <c r="D35085" s="4" t="s">
        <v>6</v>
      </c>
    </row>
    <row r="35086" spans="1:9">
      <c r="A35086" t="n">
        <v>279297</v>
      </c>
      <c r="B35086" s="8" t="n">
        <v>2</v>
      </c>
      <c r="C35086" s="7" t="n">
        <v>10</v>
      </c>
      <c r="D35086" s="7" t="s">
        <v>1655</v>
      </c>
    </row>
    <row r="35087" spans="1:9">
      <c r="A35087" t="s">
        <v>4</v>
      </c>
      <c r="B35087" s="4" t="s">
        <v>5</v>
      </c>
      <c r="C35087" s="4" t="s">
        <v>10</v>
      </c>
    </row>
    <row r="35088" spans="1:9">
      <c r="A35088" t="n">
        <v>279315</v>
      </c>
      <c r="B35088" s="35" t="n">
        <v>16</v>
      </c>
      <c r="C35088" s="7" t="n">
        <v>0</v>
      </c>
    </row>
    <row r="35089" spans="1:13">
      <c r="A35089" t="s">
        <v>4</v>
      </c>
      <c r="B35089" s="4" t="s">
        <v>5</v>
      </c>
      <c r="C35089" s="4" t="s">
        <v>13</v>
      </c>
      <c r="D35089" s="4" t="s">
        <v>10</v>
      </c>
      <c r="E35089" s="4" t="s">
        <v>9</v>
      </c>
    </row>
    <row r="35090" spans="1:13">
      <c r="A35090" t="n">
        <v>279318</v>
      </c>
      <c r="B35090" s="81" t="n">
        <v>167</v>
      </c>
      <c r="C35090" s="7" t="n">
        <v>0</v>
      </c>
      <c r="D35090" s="7" t="n">
        <v>0</v>
      </c>
      <c r="E35090" s="7" t="n">
        <v>48</v>
      </c>
    </row>
    <row r="35091" spans="1:13">
      <c r="A35091" t="s">
        <v>4</v>
      </c>
      <c r="B35091" s="4" t="s">
        <v>5</v>
      </c>
      <c r="C35091" s="4" t="s">
        <v>13</v>
      </c>
      <c r="D35091" s="4" t="s">
        <v>10</v>
      </c>
      <c r="E35091" s="4" t="s">
        <v>9</v>
      </c>
    </row>
    <row r="35092" spans="1:13">
      <c r="A35092" t="n">
        <v>279326</v>
      </c>
      <c r="B35092" s="81" t="n">
        <v>167</v>
      </c>
      <c r="C35092" s="7" t="n">
        <v>0</v>
      </c>
      <c r="D35092" s="7" t="n">
        <v>1</v>
      </c>
      <c r="E35092" s="7" t="n">
        <v>16</v>
      </c>
    </row>
    <row r="35093" spans="1:13">
      <c r="A35093" t="s">
        <v>4</v>
      </c>
      <c r="B35093" s="4" t="s">
        <v>5</v>
      </c>
      <c r="C35093" s="4" t="s">
        <v>13</v>
      </c>
      <c r="D35093" s="4" t="s">
        <v>10</v>
      </c>
      <c r="E35093" s="4" t="s">
        <v>9</v>
      </c>
    </row>
    <row r="35094" spans="1:13">
      <c r="A35094" t="n">
        <v>279334</v>
      </c>
      <c r="B35094" s="81" t="n">
        <v>167</v>
      </c>
      <c r="C35094" s="7" t="n">
        <v>0</v>
      </c>
      <c r="D35094" s="7" t="n">
        <v>2</v>
      </c>
      <c r="E35094" s="7" t="n">
        <v>16</v>
      </c>
    </row>
    <row r="35095" spans="1:13">
      <c r="A35095" t="s">
        <v>4</v>
      </c>
      <c r="B35095" s="4" t="s">
        <v>5</v>
      </c>
      <c r="C35095" s="4" t="s">
        <v>13</v>
      </c>
      <c r="D35095" s="4" t="s">
        <v>10</v>
      </c>
      <c r="E35095" s="4" t="s">
        <v>9</v>
      </c>
    </row>
    <row r="35096" spans="1:13">
      <c r="A35096" t="n">
        <v>279342</v>
      </c>
      <c r="B35096" s="81" t="n">
        <v>167</v>
      </c>
      <c r="C35096" s="7" t="n">
        <v>0</v>
      </c>
      <c r="D35096" s="7" t="n">
        <v>3</v>
      </c>
      <c r="E35096" s="7" t="n">
        <v>16</v>
      </c>
    </row>
    <row r="35097" spans="1:13">
      <c r="A35097" t="s">
        <v>4</v>
      </c>
      <c r="B35097" s="4" t="s">
        <v>5</v>
      </c>
      <c r="C35097" s="4" t="s">
        <v>13</v>
      </c>
      <c r="D35097" s="4" t="s">
        <v>10</v>
      </c>
      <c r="E35097" s="4" t="s">
        <v>9</v>
      </c>
    </row>
    <row r="35098" spans="1:13">
      <c r="A35098" t="n">
        <v>279350</v>
      </c>
      <c r="B35098" s="81" t="n">
        <v>167</v>
      </c>
      <c r="C35098" s="7" t="n">
        <v>0</v>
      </c>
      <c r="D35098" s="7" t="n">
        <v>4</v>
      </c>
      <c r="E35098" s="7" t="n">
        <v>16</v>
      </c>
    </row>
    <row r="35099" spans="1:13">
      <c r="A35099" t="s">
        <v>4</v>
      </c>
      <c r="B35099" s="4" t="s">
        <v>5</v>
      </c>
      <c r="C35099" s="4" t="s">
        <v>13</v>
      </c>
      <c r="D35099" s="4" t="s">
        <v>10</v>
      </c>
      <c r="E35099" s="4" t="s">
        <v>9</v>
      </c>
    </row>
    <row r="35100" spans="1:13">
      <c r="A35100" t="n">
        <v>279358</v>
      </c>
      <c r="B35100" s="81" t="n">
        <v>167</v>
      </c>
      <c r="C35100" s="7" t="n">
        <v>0</v>
      </c>
      <c r="D35100" s="7" t="n">
        <v>5</v>
      </c>
      <c r="E35100" s="7" t="n">
        <v>16</v>
      </c>
    </row>
    <row r="35101" spans="1:13">
      <c r="A35101" t="s">
        <v>4</v>
      </c>
      <c r="B35101" s="4" t="s">
        <v>5</v>
      </c>
      <c r="C35101" s="4" t="s">
        <v>13</v>
      </c>
      <c r="D35101" s="4" t="s">
        <v>10</v>
      </c>
      <c r="E35101" s="4" t="s">
        <v>9</v>
      </c>
    </row>
    <row r="35102" spans="1:13">
      <c r="A35102" t="n">
        <v>279366</v>
      </c>
      <c r="B35102" s="81" t="n">
        <v>167</v>
      </c>
      <c r="C35102" s="7" t="n">
        <v>0</v>
      </c>
      <c r="D35102" s="7" t="n">
        <v>6</v>
      </c>
      <c r="E35102" s="7" t="n">
        <v>16</v>
      </c>
    </row>
    <row r="35103" spans="1:13">
      <c r="A35103" t="s">
        <v>4</v>
      </c>
      <c r="B35103" s="4" t="s">
        <v>5</v>
      </c>
      <c r="C35103" s="4" t="s">
        <v>13</v>
      </c>
      <c r="D35103" s="4" t="s">
        <v>10</v>
      </c>
      <c r="E35103" s="4" t="s">
        <v>9</v>
      </c>
    </row>
    <row r="35104" spans="1:13">
      <c r="A35104" t="n">
        <v>279374</v>
      </c>
      <c r="B35104" s="81" t="n">
        <v>167</v>
      </c>
      <c r="C35104" s="7" t="n">
        <v>0</v>
      </c>
      <c r="D35104" s="7" t="n">
        <v>7</v>
      </c>
      <c r="E35104" s="7" t="n">
        <v>16</v>
      </c>
    </row>
    <row r="35105" spans="1:5">
      <c r="A35105" t="s">
        <v>4</v>
      </c>
      <c r="B35105" s="4" t="s">
        <v>5</v>
      </c>
      <c r="C35105" s="4" t="s">
        <v>13</v>
      </c>
      <c r="D35105" s="4" t="s">
        <v>10</v>
      </c>
      <c r="E35105" s="4" t="s">
        <v>9</v>
      </c>
    </row>
    <row r="35106" spans="1:5">
      <c r="A35106" t="n">
        <v>279382</v>
      </c>
      <c r="B35106" s="81" t="n">
        <v>167</v>
      </c>
      <c r="C35106" s="7" t="n">
        <v>0</v>
      </c>
      <c r="D35106" s="7" t="n">
        <v>8</v>
      </c>
      <c r="E35106" s="7" t="n">
        <v>16</v>
      </c>
    </row>
    <row r="35107" spans="1:5">
      <c r="A35107" t="s">
        <v>4</v>
      </c>
      <c r="B35107" s="4" t="s">
        <v>5</v>
      </c>
      <c r="C35107" s="4" t="s">
        <v>13</v>
      </c>
      <c r="D35107" s="4" t="s">
        <v>10</v>
      </c>
      <c r="E35107" s="4" t="s">
        <v>9</v>
      </c>
    </row>
    <row r="35108" spans="1:5">
      <c r="A35108" t="n">
        <v>279390</v>
      </c>
      <c r="B35108" s="81" t="n">
        <v>167</v>
      </c>
      <c r="C35108" s="7" t="n">
        <v>0</v>
      </c>
      <c r="D35108" s="7" t="n">
        <v>9</v>
      </c>
      <c r="E35108" s="7" t="n">
        <v>48</v>
      </c>
    </row>
    <row r="35109" spans="1:5">
      <c r="A35109" t="s">
        <v>4</v>
      </c>
      <c r="B35109" s="4" t="s">
        <v>5</v>
      </c>
      <c r="C35109" s="4" t="s">
        <v>13</v>
      </c>
      <c r="D35109" s="4" t="s">
        <v>10</v>
      </c>
      <c r="E35109" s="4" t="s">
        <v>9</v>
      </c>
    </row>
    <row r="35110" spans="1:5">
      <c r="A35110" t="n">
        <v>279398</v>
      </c>
      <c r="B35110" s="81" t="n">
        <v>167</v>
      </c>
      <c r="C35110" s="7" t="n">
        <v>0</v>
      </c>
      <c r="D35110" s="7" t="n">
        <v>11</v>
      </c>
      <c r="E35110" s="7" t="n">
        <v>16</v>
      </c>
    </row>
    <row r="35111" spans="1:5">
      <c r="A35111" t="s">
        <v>4</v>
      </c>
      <c r="B35111" s="4" t="s">
        <v>5</v>
      </c>
      <c r="C35111" s="4" t="s">
        <v>13</v>
      </c>
    </row>
    <row r="35112" spans="1:5">
      <c r="A35112" t="n">
        <v>279406</v>
      </c>
      <c r="B35112" s="96" t="n">
        <v>117</v>
      </c>
      <c r="C35112" s="7" t="n">
        <v>4</v>
      </c>
    </row>
    <row r="35113" spans="1:5">
      <c r="A35113" t="s">
        <v>4</v>
      </c>
      <c r="B35113" s="4" t="s">
        <v>5</v>
      </c>
      <c r="C35113" s="4" t="s">
        <v>13</v>
      </c>
      <c r="D35113" s="4" t="s">
        <v>13</v>
      </c>
    </row>
    <row r="35114" spans="1:5">
      <c r="A35114" t="n">
        <v>279408</v>
      </c>
      <c r="B35114" s="96" t="n">
        <v>117</v>
      </c>
      <c r="C35114" s="7" t="n">
        <v>0</v>
      </c>
      <c r="D35114" s="7" t="n">
        <v>0</v>
      </c>
    </row>
    <row r="35115" spans="1:5">
      <c r="A35115" t="s">
        <v>4</v>
      </c>
      <c r="B35115" s="4" t="s">
        <v>5</v>
      </c>
      <c r="C35115" s="4" t="s">
        <v>13</v>
      </c>
    </row>
    <row r="35116" spans="1:5">
      <c r="A35116" t="n">
        <v>279411</v>
      </c>
      <c r="B35116" s="96" t="n">
        <v>117</v>
      </c>
      <c r="C35116" s="7" t="n">
        <v>1</v>
      </c>
    </row>
    <row r="35117" spans="1:5">
      <c r="A35117" t="s">
        <v>4</v>
      </c>
      <c r="B35117" s="4" t="s">
        <v>5</v>
      </c>
      <c r="C35117" s="4" t="s">
        <v>20</v>
      </c>
    </row>
    <row r="35118" spans="1:5">
      <c r="A35118" t="n">
        <v>279413</v>
      </c>
      <c r="B35118" s="17" t="n">
        <v>3</v>
      </c>
      <c r="C35118" s="11" t="n">
        <f t="normal" ca="1">A35228</f>
        <v>0</v>
      </c>
    </row>
    <row r="35119" spans="1:5">
      <c r="A35119" t="s">
        <v>4</v>
      </c>
      <c r="B35119" s="4" t="s">
        <v>5</v>
      </c>
      <c r="C35119" s="4" t="s">
        <v>13</v>
      </c>
      <c r="D35119" s="4" t="s">
        <v>10</v>
      </c>
      <c r="E35119" s="4" t="s">
        <v>9</v>
      </c>
    </row>
    <row r="35120" spans="1:5">
      <c r="A35120" t="n">
        <v>279418</v>
      </c>
      <c r="B35120" s="81" t="n">
        <v>167</v>
      </c>
      <c r="C35120" s="7" t="n">
        <v>1</v>
      </c>
      <c r="D35120" s="7" t="n">
        <v>0</v>
      </c>
      <c r="E35120" s="7" t="n">
        <v>1</v>
      </c>
    </row>
    <row r="35121" spans="1:5">
      <c r="A35121" t="s">
        <v>4</v>
      </c>
      <c r="B35121" s="4" t="s">
        <v>5</v>
      </c>
      <c r="C35121" s="4" t="s">
        <v>13</v>
      </c>
      <c r="D35121" s="4" t="s">
        <v>10</v>
      </c>
      <c r="E35121" s="4" t="s">
        <v>9</v>
      </c>
    </row>
    <row r="35122" spans="1:5">
      <c r="A35122" t="n">
        <v>279426</v>
      </c>
      <c r="B35122" s="81" t="n">
        <v>167</v>
      </c>
      <c r="C35122" s="7" t="n">
        <v>1</v>
      </c>
      <c r="D35122" s="7" t="n">
        <v>1</v>
      </c>
      <c r="E35122" s="7" t="n">
        <v>1</v>
      </c>
    </row>
    <row r="35123" spans="1:5">
      <c r="A35123" t="s">
        <v>4</v>
      </c>
      <c r="B35123" s="4" t="s">
        <v>5</v>
      </c>
      <c r="C35123" s="4" t="s">
        <v>13</v>
      </c>
      <c r="D35123" s="4" t="s">
        <v>10</v>
      </c>
      <c r="E35123" s="4" t="s">
        <v>9</v>
      </c>
    </row>
    <row r="35124" spans="1:5">
      <c r="A35124" t="n">
        <v>279434</v>
      </c>
      <c r="B35124" s="81" t="n">
        <v>167</v>
      </c>
      <c r="C35124" s="7" t="n">
        <v>1</v>
      </c>
      <c r="D35124" s="7" t="n">
        <v>2</v>
      </c>
      <c r="E35124" s="7" t="n">
        <v>1</v>
      </c>
    </row>
    <row r="35125" spans="1:5">
      <c r="A35125" t="s">
        <v>4</v>
      </c>
      <c r="B35125" s="4" t="s">
        <v>5</v>
      </c>
      <c r="C35125" s="4" t="s">
        <v>13</v>
      </c>
      <c r="D35125" s="4" t="s">
        <v>10</v>
      </c>
      <c r="E35125" s="4" t="s">
        <v>9</v>
      </c>
    </row>
    <row r="35126" spans="1:5">
      <c r="A35126" t="n">
        <v>279442</v>
      </c>
      <c r="B35126" s="81" t="n">
        <v>167</v>
      </c>
      <c r="C35126" s="7" t="n">
        <v>1</v>
      </c>
      <c r="D35126" s="7" t="n">
        <v>3</v>
      </c>
      <c r="E35126" s="7" t="n">
        <v>1</v>
      </c>
    </row>
    <row r="35127" spans="1:5">
      <c r="A35127" t="s">
        <v>4</v>
      </c>
      <c r="B35127" s="4" t="s">
        <v>5</v>
      </c>
      <c r="C35127" s="4" t="s">
        <v>13</v>
      </c>
      <c r="D35127" s="4" t="s">
        <v>10</v>
      </c>
      <c r="E35127" s="4" t="s">
        <v>9</v>
      </c>
    </row>
    <row r="35128" spans="1:5">
      <c r="A35128" t="n">
        <v>279450</v>
      </c>
      <c r="B35128" s="81" t="n">
        <v>167</v>
      </c>
      <c r="C35128" s="7" t="n">
        <v>1</v>
      </c>
      <c r="D35128" s="7" t="n">
        <v>4</v>
      </c>
      <c r="E35128" s="7" t="n">
        <v>1</v>
      </c>
    </row>
    <row r="35129" spans="1:5">
      <c r="A35129" t="s">
        <v>4</v>
      </c>
      <c r="B35129" s="4" t="s">
        <v>5</v>
      </c>
      <c r="C35129" s="4" t="s">
        <v>13</v>
      </c>
      <c r="D35129" s="4" t="s">
        <v>10</v>
      </c>
      <c r="E35129" s="4" t="s">
        <v>9</v>
      </c>
    </row>
    <row r="35130" spans="1:5">
      <c r="A35130" t="n">
        <v>279458</v>
      </c>
      <c r="B35130" s="81" t="n">
        <v>167</v>
      </c>
      <c r="C35130" s="7" t="n">
        <v>1</v>
      </c>
      <c r="D35130" s="7" t="n">
        <v>5</v>
      </c>
      <c r="E35130" s="7" t="n">
        <v>1</v>
      </c>
    </row>
    <row r="35131" spans="1:5">
      <c r="A35131" t="s">
        <v>4</v>
      </c>
      <c r="B35131" s="4" t="s">
        <v>5</v>
      </c>
      <c r="C35131" s="4" t="s">
        <v>13</v>
      </c>
      <c r="D35131" s="4" t="s">
        <v>10</v>
      </c>
      <c r="E35131" s="4" t="s">
        <v>9</v>
      </c>
    </row>
    <row r="35132" spans="1:5">
      <c r="A35132" t="n">
        <v>279466</v>
      </c>
      <c r="B35132" s="81" t="n">
        <v>167</v>
      </c>
      <c r="C35132" s="7" t="n">
        <v>1</v>
      </c>
      <c r="D35132" s="7" t="n">
        <v>6</v>
      </c>
      <c r="E35132" s="7" t="n">
        <v>1</v>
      </c>
    </row>
    <row r="35133" spans="1:5">
      <c r="A35133" t="s">
        <v>4</v>
      </c>
      <c r="B35133" s="4" t="s">
        <v>5</v>
      </c>
      <c r="C35133" s="4" t="s">
        <v>13</v>
      </c>
      <c r="D35133" s="4" t="s">
        <v>10</v>
      </c>
      <c r="E35133" s="4" t="s">
        <v>9</v>
      </c>
    </row>
    <row r="35134" spans="1:5">
      <c r="A35134" t="n">
        <v>279474</v>
      </c>
      <c r="B35134" s="81" t="n">
        <v>167</v>
      </c>
      <c r="C35134" s="7" t="n">
        <v>1</v>
      </c>
      <c r="D35134" s="7" t="n">
        <v>7</v>
      </c>
      <c r="E35134" s="7" t="n">
        <v>1</v>
      </c>
    </row>
    <row r="35135" spans="1:5">
      <c r="A35135" t="s">
        <v>4</v>
      </c>
      <c r="B35135" s="4" t="s">
        <v>5</v>
      </c>
      <c r="C35135" s="4" t="s">
        <v>13</v>
      </c>
      <c r="D35135" s="4" t="s">
        <v>10</v>
      </c>
      <c r="E35135" s="4" t="s">
        <v>9</v>
      </c>
    </row>
    <row r="35136" spans="1:5">
      <c r="A35136" t="n">
        <v>279482</v>
      </c>
      <c r="B35136" s="81" t="n">
        <v>167</v>
      </c>
      <c r="C35136" s="7" t="n">
        <v>1</v>
      </c>
      <c r="D35136" s="7" t="n">
        <v>8</v>
      </c>
      <c r="E35136" s="7" t="n">
        <v>1</v>
      </c>
    </row>
    <row r="35137" spans="1:5">
      <c r="A35137" t="s">
        <v>4</v>
      </c>
      <c r="B35137" s="4" t="s">
        <v>5</v>
      </c>
      <c r="C35137" s="4" t="s">
        <v>13</v>
      </c>
      <c r="D35137" s="4" t="s">
        <v>10</v>
      </c>
      <c r="E35137" s="4" t="s">
        <v>9</v>
      </c>
    </row>
    <row r="35138" spans="1:5">
      <c r="A35138" t="n">
        <v>279490</v>
      </c>
      <c r="B35138" s="81" t="n">
        <v>167</v>
      </c>
      <c r="C35138" s="7" t="n">
        <v>1</v>
      </c>
      <c r="D35138" s="7" t="n">
        <v>9</v>
      </c>
      <c r="E35138" s="7" t="n">
        <v>1</v>
      </c>
    </row>
    <row r="35139" spans="1:5">
      <c r="A35139" t="s">
        <v>4</v>
      </c>
      <c r="B35139" s="4" t="s">
        <v>5</v>
      </c>
      <c r="C35139" s="4" t="s">
        <v>13</v>
      </c>
      <c r="D35139" s="4" t="s">
        <v>10</v>
      </c>
      <c r="E35139" s="4" t="s">
        <v>9</v>
      </c>
    </row>
    <row r="35140" spans="1:5">
      <c r="A35140" t="n">
        <v>279498</v>
      </c>
      <c r="B35140" s="81" t="n">
        <v>167</v>
      </c>
      <c r="C35140" s="7" t="n">
        <v>1</v>
      </c>
      <c r="D35140" s="7" t="n">
        <v>11</v>
      </c>
      <c r="E35140" s="7" t="n">
        <v>1</v>
      </c>
    </row>
    <row r="35141" spans="1:5">
      <c r="A35141" t="s">
        <v>4</v>
      </c>
      <c r="B35141" s="4" t="s">
        <v>5</v>
      </c>
      <c r="C35141" s="4" t="s">
        <v>13</v>
      </c>
      <c r="D35141" s="4" t="s">
        <v>10</v>
      </c>
      <c r="E35141" s="4" t="s">
        <v>9</v>
      </c>
    </row>
    <row r="35142" spans="1:5">
      <c r="A35142" t="n">
        <v>279506</v>
      </c>
      <c r="B35142" s="81" t="n">
        <v>167</v>
      </c>
      <c r="C35142" s="7" t="n">
        <v>1</v>
      </c>
      <c r="D35142" s="7" t="n">
        <v>12</v>
      </c>
      <c r="E35142" s="7" t="n">
        <v>1</v>
      </c>
    </row>
    <row r="35143" spans="1:5">
      <c r="A35143" t="s">
        <v>4</v>
      </c>
      <c r="B35143" s="4" t="s">
        <v>5</v>
      </c>
      <c r="C35143" s="4" t="s">
        <v>13</v>
      </c>
      <c r="D35143" s="4" t="s">
        <v>10</v>
      </c>
      <c r="E35143" s="4" t="s">
        <v>9</v>
      </c>
    </row>
    <row r="35144" spans="1:5">
      <c r="A35144" t="n">
        <v>279514</v>
      </c>
      <c r="B35144" s="81" t="n">
        <v>167</v>
      </c>
      <c r="C35144" s="7" t="n">
        <v>1</v>
      </c>
      <c r="D35144" s="7" t="n">
        <v>13</v>
      </c>
      <c r="E35144" s="7" t="n">
        <v>1</v>
      </c>
    </row>
    <row r="35145" spans="1:5">
      <c r="A35145" t="s">
        <v>4</v>
      </c>
      <c r="B35145" s="4" t="s">
        <v>5</v>
      </c>
      <c r="C35145" s="4" t="s">
        <v>13</v>
      </c>
      <c r="D35145" s="4" t="s">
        <v>10</v>
      </c>
      <c r="E35145" s="4" t="s">
        <v>9</v>
      </c>
    </row>
    <row r="35146" spans="1:5">
      <c r="A35146" t="n">
        <v>279522</v>
      </c>
      <c r="B35146" s="81" t="n">
        <v>167</v>
      </c>
      <c r="C35146" s="7" t="n">
        <v>1</v>
      </c>
      <c r="D35146" s="7" t="n">
        <v>14</v>
      </c>
      <c r="E35146" s="7" t="n">
        <v>1</v>
      </c>
    </row>
    <row r="35147" spans="1:5">
      <c r="A35147" t="s">
        <v>4</v>
      </c>
      <c r="B35147" s="4" t="s">
        <v>5</v>
      </c>
      <c r="C35147" s="4" t="s">
        <v>13</v>
      </c>
      <c r="D35147" s="4" t="s">
        <v>10</v>
      </c>
      <c r="E35147" s="4" t="s">
        <v>9</v>
      </c>
    </row>
    <row r="35148" spans="1:5">
      <c r="A35148" t="n">
        <v>279530</v>
      </c>
      <c r="B35148" s="81" t="n">
        <v>167</v>
      </c>
      <c r="C35148" s="7" t="n">
        <v>1</v>
      </c>
      <c r="D35148" s="7" t="n">
        <v>15</v>
      </c>
      <c r="E35148" s="7" t="n">
        <v>1</v>
      </c>
    </row>
    <row r="35149" spans="1:5">
      <c r="A35149" t="s">
        <v>4</v>
      </c>
      <c r="B35149" s="4" t="s">
        <v>5</v>
      </c>
      <c r="C35149" s="4" t="s">
        <v>13</v>
      </c>
      <c r="D35149" s="4" t="s">
        <v>10</v>
      </c>
      <c r="E35149" s="4" t="s">
        <v>9</v>
      </c>
    </row>
    <row r="35150" spans="1:5">
      <c r="A35150" t="n">
        <v>279538</v>
      </c>
      <c r="B35150" s="81" t="n">
        <v>167</v>
      </c>
      <c r="C35150" s="7" t="n">
        <v>1</v>
      </c>
      <c r="D35150" s="7" t="n">
        <v>16</v>
      </c>
      <c r="E35150" s="7" t="n">
        <v>1</v>
      </c>
    </row>
    <row r="35151" spans="1:5">
      <c r="A35151" t="s">
        <v>4</v>
      </c>
      <c r="B35151" s="4" t="s">
        <v>5</v>
      </c>
      <c r="C35151" s="4" t="s">
        <v>13</v>
      </c>
      <c r="D35151" s="4" t="s">
        <v>10</v>
      </c>
      <c r="E35151" s="4" t="s">
        <v>9</v>
      </c>
    </row>
    <row r="35152" spans="1:5">
      <c r="A35152" t="n">
        <v>279546</v>
      </c>
      <c r="B35152" s="81" t="n">
        <v>167</v>
      </c>
      <c r="C35152" s="7" t="n">
        <v>1</v>
      </c>
      <c r="D35152" s="7" t="n">
        <v>17</v>
      </c>
      <c r="E35152" s="7" t="n">
        <v>1</v>
      </c>
    </row>
    <row r="35153" spans="1:5">
      <c r="A35153" t="s">
        <v>4</v>
      </c>
      <c r="B35153" s="4" t="s">
        <v>5</v>
      </c>
      <c r="C35153" s="4" t="s">
        <v>13</v>
      </c>
      <c r="D35153" s="4" t="s">
        <v>10</v>
      </c>
      <c r="E35153" s="4" t="s">
        <v>9</v>
      </c>
    </row>
    <row r="35154" spans="1:5">
      <c r="A35154" t="n">
        <v>279554</v>
      </c>
      <c r="B35154" s="81" t="n">
        <v>167</v>
      </c>
      <c r="C35154" s="7" t="n">
        <v>1</v>
      </c>
      <c r="D35154" s="7" t="n">
        <v>18</v>
      </c>
      <c r="E35154" s="7" t="n">
        <v>1</v>
      </c>
    </row>
    <row r="35155" spans="1:5">
      <c r="A35155" t="s">
        <v>4</v>
      </c>
      <c r="B35155" s="4" t="s">
        <v>5</v>
      </c>
      <c r="C35155" s="4" t="s">
        <v>13</v>
      </c>
      <c r="D35155" s="4" t="s">
        <v>10</v>
      </c>
      <c r="E35155" s="4" t="s">
        <v>9</v>
      </c>
    </row>
    <row r="35156" spans="1:5">
      <c r="A35156" t="n">
        <v>279562</v>
      </c>
      <c r="B35156" s="81" t="n">
        <v>167</v>
      </c>
      <c r="C35156" s="7" t="n">
        <v>1</v>
      </c>
      <c r="D35156" s="7" t="n">
        <v>19</v>
      </c>
      <c r="E35156" s="7" t="n">
        <v>1</v>
      </c>
    </row>
    <row r="35157" spans="1:5">
      <c r="A35157" t="s">
        <v>4</v>
      </c>
      <c r="B35157" s="4" t="s">
        <v>5</v>
      </c>
      <c r="C35157" s="4" t="s">
        <v>13</v>
      </c>
      <c r="D35157" s="4" t="s">
        <v>10</v>
      </c>
      <c r="E35157" s="4" t="s">
        <v>9</v>
      </c>
    </row>
    <row r="35158" spans="1:5">
      <c r="A35158" t="n">
        <v>279570</v>
      </c>
      <c r="B35158" s="81" t="n">
        <v>167</v>
      </c>
      <c r="C35158" s="7" t="n">
        <v>0</v>
      </c>
      <c r="D35158" s="7" t="n">
        <v>0</v>
      </c>
      <c r="E35158" s="7" t="n">
        <v>1</v>
      </c>
    </row>
    <row r="35159" spans="1:5">
      <c r="A35159" t="s">
        <v>4</v>
      </c>
      <c r="B35159" s="4" t="s">
        <v>5</v>
      </c>
      <c r="C35159" s="4" t="s">
        <v>13</v>
      </c>
      <c r="D35159" s="4" t="s">
        <v>10</v>
      </c>
      <c r="E35159" s="4" t="s">
        <v>9</v>
      </c>
    </row>
    <row r="35160" spans="1:5">
      <c r="A35160" t="n">
        <v>279578</v>
      </c>
      <c r="B35160" s="81" t="n">
        <v>167</v>
      </c>
      <c r="C35160" s="7" t="n">
        <v>0</v>
      </c>
      <c r="D35160" s="7" t="n">
        <v>1</v>
      </c>
      <c r="E35160" s="7" t="n">
        <v>1</v>
      </c>
    </row>
    <row r="35161" spans="1:5">
      <c r="A35161" t="s">
        <v>4</v>
      </c>
      <c r="B35161" s="4" t="s">
        <v>5</v>
      </c>
      <c r="C35161" s="4" t="s">
        <v>13</v>
      </c>
      <c r="D35161" s="4" t="s">
        <v>10</v>
      </c>
      <c r="E35161" s="4" t="s">
        <v>9</v>
      </c>
    </row>
    <row r="35162" spans="1:5">
      <c r="A35162" t="n">
        <v>279586</v>
      </c>
      <c r="B35162" s="81" t="n">
        <v>167</v>
      </c>
      <c r="C35162" s="7" t="n">
        <v>0</v>
      </c>
      <c r="D35162" s="7" t="n">
        <v>2</v>
      </c>
      <c r="E35162" s="7" t="n">
        <v>1</v>
      </c>
    </row>
    <row r="35163" spans="1:5">
      <c r="A35163" t="s">
        <v>4</v>
      </c>
      <c r="B35163" s="4" t="s">
        <v>5</v>
      </c>
      <c r="C35163" s="4" t="s">
        <v>13</v>
      </c>
      <c r="D35163" s="4" t="s">
        <v>10</v>
      </c>
      <c r="E35163" s="4" t="s">
        <v>9</v>
      </c>
    </row>
    <row r="35164" spans="1:5">
      <c r="A35164" t="n">
        <v>279594</v>
      </c>
      <c r="B35164" s="81" t="n">
        <v>167</v>
      </c>
      <c r="C35164" s="7" t="n">
        <v>0</v>
      </c>
      <c r="D35164" s="7" t="n">
        <v>3</v>
      </c>
      <c r="E35164" s="7" t="n">
        <v>1</v>
      </c>
    </row>
    <row r="35165" spans="1:5">
      <c r="A35165" t="s">
        <v>4</v>
      </c>
      <c r="B35165" s="4" t="s">
        <v>5</v>
      </c>
      <c r="C35165" s="4" t="s">
        <v>13</v>
      </c>
      <c r="D35165" s="4" t="s">
        <v>10</v>
      </c>
      <c r="E35165" s="4" t="s">
        <v>9</v>
      </c>
    </row>
    <row r="35166" spans="1:5">
      <c r="A35166" t="n">
        <v>279602</v>
      </c>
      <c r="B35166" s="81" t="n">
        <v>167</v>
      </c>
      <c r="C35166" s="7" t="n">
        <v>0</v>
      </c>
      <c r="D35166" s="7" t="n">
        <v>4</v>
      </c>
      <c r="E35166" s="7" t="n">
        <v>1</v>
      </c>
    </row>
    <row r="35167" spans="1:5">
      <c r="A35167" t="s">
        <v>4</v>
      </c>
      <c r="B35167" s="4" t="s">
        <v>5</v>
      </c>
      <c r="C35167" s="4" t="s">
        <v>13</v>
      </c>
      <c r="D35167" s="4" t="s">
        <v>10</v>
      </c>
      <c r="E35167" s="4" t="s">
        <v>9</v>
      </c>
    </row>
    <row r="35168" spans="1:5">
      <c r="A35168" t="n">
        <v>279610</v>
      </c>
      <c r="B35168" s="81" t="n">
        <v>167</v>
      </c>
      <c r="C35168" s="7" t="n">
        <v>0</v>
      </c>
      <c r="D35168" s="7" t="n">
        <v>5</v>
      </c>
      <c r="E35168" s="7" t="n">
        <v>1</v>
      </c>
    </row>
    <row r="35169" spans="1:5">
      <c r="A35169" t="s">
        <v>4</v>
      </c>
      <c r="B35169" s="4" t="s">
        <v>5</v>
      </c>
      <c r="C35169" s="4" t="s">
        <v>13</v>
      </c>
      <c r="D35169" s="4" t="s">
        <v>10</v>
      </c>
      <c r="E35169" s="4" t="s">
        <v>9</v>
      </c>
    </row>
    <row r="35170" spans="1:5">
      <c r="A35170" t="n">
        <v>279618</v>
      </c>
      <c r="B35170" s="81" t="n">
        <v>167</v>
      </c>
      <c r="C35170" s="7" t="n">
        <v>0</v>
      </c>
      <c r="D35170" s="7" t="n">
        <v>6</v>
      </c>
      <c r="E35170" s="7" t="n">
        <v>1</v>
      </c>
    </row>
    <row r="35171" spans="1:5">
      <c r="A35171" t="s">
        <v>4</v>
      </c>
      <c r="B35171" s="4" t="s">
        <v>5</v>
      </c>
      <c r="C35171" s="4" t="s">
        <v>13</v>
      </c>
      <c r="D35171" s="4" t="s">
        <v>10</v>
      </c>
      <c r="E35171" s="4" t="s">
        <v>9</v>
      </c>
    </row>
    <row r="35172" spans="1:5">
      <c r="A35172" t="n">
        <v>279626</v>
      </c>
      <c r="B35172" s="81" t="n">
        <v>167</v>
      </c>
      <c r="C35172" s="7" t="n">
        <v>0</v>
      </c>
      <c r="D35172" s="7" t="n">
        <v>7</v>
      </c>
      <c r="E35172" s="7" t="n">
        <v>1</v>
      </c>
    </row>
    <row r="35173" spans="1:5">
      <c r="A35173" t="s">
        <v>4</v>
      </c>
      <c r="B35173" s="4" t="s">
        <v>5</v>
      </c>
      <c r="C35173" s="4" t="s">
        <v>13</v>
      </c>
      <c r="D35173" s="4" t="s">
        <v>10</v>
      </c>
      <c r="E35173" s="4" t="s">
        <v>9</v>
      </c>
    </row>
    <row r="35174" spans="1:5">
      <c r="A35174" t="n">
        <v>279634</v>
      </c>
      <c r="B35174" s="81" t="n">
        <v>167</v>
      </c>
      <c r="C35174" s="7" t="n">
        <v>0</v>
      </c>
      <c r="D35174" s="7" t="n">
        <v>8</v>
      </c>
      <c r="E35174" s="7" t="n">
        <v>1</v>
      </c>
    </row>
    <row r="35175" spans="1:5">
      <c r="A35175" t="s">
        <v>4</v>
      </c>
      <c r="B35175" s="4" t="s">
        <v>5</v>
      </c>
      <c r="C35175" s="4" t="s">
        <v>13</v>
      </c>
      <c r="D35175" s="4" t="s">
        <v>10</v>
      </c>
      <c r="E35175" s="4" t="s">
        <v>9</v>
      </c>
    </row>
    <row r="35176" spans="1:5">
      <c r="A35176" t="n">
        <v>279642</v>
      </c>
      <c r="B35176" s="81" t="n">
        <v>167</v>
      </c>
      <c r="C35176" s="7" t="n">
        <v>0</v>
      </c>
      <c r="D35176" s="7" t="n">
        <v>9</v>
      </c>
      <c r="E35176" s="7" t="n">
        <v>1</v>
      </c>
    </row>
    <row r="35177" spans="1:5">
      <c r="A35177" t="s">
        <v>4</v>
      </c>
      <c r="B35177" s="4" t="s">
        <v>5</v>
      </c>
      <c r="C35177" s="4" t="s">
        <v>13</v>
      </c>
      <c r="D35177" s="4" t="s">
        <v>10</v>
      </c>
      <c r="E35177" s="4" t="s">
        <v>9</v>
      </c>
    </row>
    <row r="35178" spans="1:5">
      <c r="A35178" t="n">
        <v>279650</v>
      </c>
      <c r="B35178" s="81" t="n">
        <v>167</v>
      </c>
      <c r="C35178" s="7" t="n">
        <v>0</v>
      </c>
      <c r="D35178" s="7" t="n">
        <v>11</v>
      </c>
      <c r="E35178" s="7" t="n">
        <v>1</v>
      </c>
    </row>
    <row r="35179" spans="1:5">
      <c r="A35179" t="s">
        <v>4</v>
      </c>
      <c r="B35179" s="4" t="s">
        <v>5</v>
      </c>
      <c r="C35179" s="4" t="s">
        <v>13</v>
      </c>
      <c r="D35179" s="4" t="s">
        <v>9</v>
      </c>
    </row>
    <row r="35180" spans="1:5">
      <c r="A35180" t="n">
        <v>279658</v>
      </c>
      <c r="B35180" s="118" t="n">
        <v>138</v>
      </c>
      <c r="C35180" s="7" t="n">
        <v>0</v>
      </c>
      <c r="D35180" s="7" t="n">
        <v>536871040</v>
      </c>
    </row>
    <row r="35181" spans="1:5">
      <c r="A35181" t="s">
        <v>4</v>
      </c>
      <c r="B35181" s="4" t="s">
        <v>5</v>
      </c>
      <c r="C35181" s="4" t="s">
        <v>13</v>
      </c>
    </row>
    <row r="35182" spans="1:5">
      <c r="A35182" t="n">
        <v>279664</v>
      </c>
      <c r="B35182" s="118" t="n">
        <v>138</v>
      </c>
      <c r="C35182" s="7" t="n">
        <v>1</v>
      </c>
    </row>
    <row r="35183" spans="1:5">
      <c r="A35183" t="s">
        <v>4</v>
      </c>
      <c r="B35183" s="4" t="s">
        <v>5</v>
      </c>
      <c r="C35183" s="4" t="s">
        <v>13</v>
      </c>
      <c r="D35183" s="4" t="s">
        <v>10</v>
      </c>
      <c r="E35183" s="4" t="s">
        <v>9</v>
      </c>
    </row>
    <row r="35184" spans="1:5">
      <c r="A35184" t="n">
        <v>279666</v>
      </c>
      <c r="B35184" s="81" t="n">
        <v>167</v>
      </c>
      <c r="C35184" s="7" t="n">
        <v>1</v>
      </c>
      <c r="D35184" s="7" t="n">
        <v>0</v>
      </c>
      <c r="E35184" s="7" t="n">
        <v>1</v>
      </c>
    </row>
    <row r="35185" spans="1:5">
      <c r="A35185" t="s">
        <v>4</v>
      </c>
      <c r="B35185" s="4" t="s">
        <v>5</v>
      </c>
      <c r="C35185" s="4" t="s">
        <v>13</v>
      </c>
      <c r="D35185" s="4" t="s">
        <v>10</v>
      </c>
      <c r="E35185" s="4" t="s">
        <v>9</v>
      </c>
    </row>
    <row r="35186" spans="1:5">
      <c r="A35186" t="n">
        <v>279674</v>
      </c>
      <c r="B35186" s="81" t="n">
        <v>167</v>
      </c>
      <c r="C35186" s="7" t="n">
        <v>1</v>
      </c>
      <c r="D35186" s="7" t="n">
        <v>1</v>
      </c>
      <c r="E35186" s="7" t="n">
        <v>1</v>
      </c>
    </row>
    <row r="35187" spans="1:5">
      <c r="A35187" t="s">
        <v>4</v>
      </c>
      <c r="B35187" s="4" t="s">
        <v>5</v>
      </c>
      <c r="C35187" s="4" t="s">
        <v>13</v>
      </c>
      <c r="D35187" s="4" t="s">
        <v>10</v>
      </c>
      <c r="E35187" s="4" t="s">
        <v>9</v>
      </c>
    </row>
    <row r="35188" spans="1:5">
      <c r="A35188" t="n">
        <v>279682</v>
      </c>
      <c r="B35188" s="81" t="n">
        <v>167</v>
      </c>
      <c r="C35188" s="7" t="n">
        <v>1</v>
      </c>
      <c r="D35188" s="7" t="n">
        <v>2</v>
      </c>
      <c r="E35188" s="7" t="n">
        <v>1</v>
      </c>
    </row>
    <row r="35189" spans="1:5">
      <c r="A35189" t="s">
        <v>4</v>
      </c>
      <c r="B35189" s="4" t="s">
        <v>5</v>
      </c>
      <c r="C35189" s="4" t="s">
        <v>13</v>
      </c>
      <c r="D35189" s="4" t="s">
        <v>10</v>
      </c>
      <c r="E35189" s="4" t="s">
        <v>9</v>
      </c>
    </row>
    <row r="35190" spans="1:5">
      <c r="A35190" t="n">
        <v>279690</v>
      </c>
      <c r="B35190" s="81" t="n">
        <v>167</v>
      </c>
      <c r="C35190" s="7" t="n">
        <v>1</v>
      </c>
      <c r="D35190" s="7" t="n">
        <v>3</v>
      </c>
      <c r="E35190" s="7" t="n">
        <v>1</v>
      </c>
    </row>
    <row r="35191" spans="1:5">
      <c r="A35191" t="s">
        <v>4</v>
      </c>
      <c r="B35191" s="4" t="s">
        <v>5</v>
      </c>
      <c r="C35191" s="4" t="s">
        <v>13</v>
      </c>
      <c r="D35191" s="4" t="s">
        <v>10</v>
      </c>
      <c r="E35191" s="4" t="s">
        <v>9</v>
      </c>
    </row>
    <row r="35192" spans="1:5">
      <c r="A35192" t="n">
        <v>279698</v>
      </c>
      <c r="B35192" s="81" t="n">
        <v>167</v>
      </c>
      <c r="C35192" s="7" t="n">
        <v>1</v>
      </c>
      <c r="D35192" s="7" t="n">
        <v>4</v>
      </c>
      <c r="E35192" s="7" t="n">
        <v>1</v>
      </c>
    </row>
    <row r="35193" spans="1:5">
      <c r="A35193" t="s">
        <v>4</v>
      </c>
      <c r="B35193" s="4" t="s">
        <v>5</v>
      </c>
      <c r="C35193" s="4" t="s">
        <v>13</v>
      </c>
      <c r="D35193" s="4" t="s">
        <v>10</v>
      </c>
      <c r="E35193" s="4" t="s">
        <v>9</v>
      </c>
    </row>
    <row r="35194" spans="1:5">
      <c r="A35194" t="n">
        <v>279706</v>
      </c>
      <c r="B35194" s="81" t="n">
        <v>167</v>
      </c>
      <c r="C35194" s="7" t="n">
        <v>1</v>
      </c>
      <c r="D35194" s="7" t="n">
        <v>5</v>
      </c>
      <c r="E35194" s="7" t="n">
        <v>1</v>
      </c>
    </row>
    <row r="35195" spans="1:5">
      <c r="A35195" t="s">
        <v>4</v>
      </c>
      <c r="B35195" s="4" t="s">
        <v>5</v>
      </c>
      <c r="C35195" s="4" t="s">
        <v>13</v>
      </c>
      <c r="D35195" s="4" t="s">
        <v>10</v>
      </c>
      <c r="E35195" s="4" t="s">
        <v>9</v>
      </c>
    </row>
    <row r="35196" spans="1:5">
      <c r="A35196" t="n">
        <v>279714</v>
      </c>
      <c r="B35196" s="81" t="n">
        <v>167</v>
      </c>
      <c r="C35196" s="7" t="n">
        <v>1</v>
      </c>
      <c r="D35196" s="7" t="n">
        <v>6</v>
      </c>
      <c r="E35196" s="7" t="n">
        <v>1</v>
      </c>
    </row>
    <row r="35197" spans="1:5">
      <c r="A35197" t="s">
        <v>4</v>
      </c>
      <c r="B35197" s="4" t="s">
        <v>5</v>
      </c>
      <c r="C35197" s="4" t="s">
        <v>13</v>
      </c>
      <c r="D35197" s="4" t="s">
        <v>10</v>
      </c>
      <c r="E35197" s="4" t="s">
        <v>9</v>
      </c>
    </row>
    <row r="35198" spans="1:5">
      <c r="A35198" t="n">
        <v>279722</v>
      </c>
      <c r="B35198" s="81" t="n">
        <v>167</v>
      </c>
      <c r="C35198" s="7" t="n">
        <v>1</v>
      </c>
      <c r="D35198" s="7" t="n">
        <v>7</v>
      </c>
      <c r="E35198" s="7" t="n">
        <v>1</v>
      </c>
    </row>
    <row r="35199" spans="1:5">
      <c r="A35199" t="s">
        <v>4</v>
      </c>
      <c r="B35199" s="4" t="s">
        <v>5</v>
      </c>
      <c r="C35199" s="4" t="s">
        <v>13</v>
      </c>
      <c r="D35199" s="4" t="s">
        <v>10</v>
      </c>
      <c r="E35199" s="4" t="s">
        <v>9</v>
      </c>
    </row>
    <row r="35200" spans="1:5">
      <c r="A35200" t="n">
        <v>279730</v>
      </c>
      <c r="B35200" s="81" t="n">
        <v>167</v>
      </c>
      <c r="C35200" s="7" t="n">
        <v>1</v>
      </c>
      <c r="D35200" s="7" t="n">
        <v>8</v>
      </c>
      <c r="E35200" s="7" t="n">
        <v>1</v>
      </c>
    </row>
    <row r="35201" spans="1:5">
      <c r="A35201" t="s">
        <v>4</v>
      </c>
      <c r="B35201" s="4" t="s">
        <v>5</v>
      </c>
      <c r="C35201" s="4" t="s">
        <v>13</v>
      </c>
      <c r="D35201" s="4" t="s">
        <v>10</v>
      </c>
      <c r="E35201" s="4" t="s">
        <v>9</v>
      </c>
    </row>
    <row r="35202" spans="1:5">
      <c r="A35202" t="n">
        <v>279738</v>
      </c>
      <c r="B35202" s="81" t="n">
        <v>167</v>
      </c>
      <c r="C35202" s="7" t="n">
        <v>1</v>
      </c>
      <c r="D35202" s="7" t="n">
        <v>9</v>
      </c>
      <c r="E35202" s="7" t="n">
        <v>1</v>
      </c>
    </row>
    <row r="35203" spans="1:5">
      <c r="A35203" t="s">
        <v>4</v>
      </c>
      <c r="B35203" s="4" t="s">
        <v>5</v>
      </c>
      <c r="C35203" s="4" t="s">
        <v>13</v>
      </c>
      <c r="D35203" s="4" t="s">
        <v>10</v>
      </c>
      <c r="E35203" s="4" t="s">
        <v>9</v>
      </c>
    </row>
    <row r="35204" spans="1:5">
      <c r="A35204" t="n">
        <v>279746</v>
      </c>
      <c r="B35204" s="81" t="n">
        <v>167</v>
      </c>
      <c r="C35204" s="7" t="n">
        <v>1</v>
      </c>
      <c r="D35204" s="7" t="n">
        <v>11</v>
      </c>
      <c r="E35204" s="7" t="n">
        <v>1</v>
      </c>
    </row>
    <row r="35205" spans="1:5">
      <c r="A35205" t="s">
        <v>4</v>
      </c>
      <c r="B35205" s="4" t="s">
        <v>5</v>
      </c>
      <c r="C35205" s="4" t="s">
        <v>13</v>
      </c>
      <c r="D35205" s="4" t="s">
        <v>10</v>
      </c>
      <c r="E35205" s="4" t="s">
        <v>9</v>
      </c>
    </row>
    <row r="35206" spans="1:5">
      <c r="A35206" t="n">
        <v>279754</v>
      </c>
      <c r="B35206" s="81" t="n">
        <v>167</v>
      </c>
      <c r="C35206" s="7" t="n">
        <v>1</v>
      </c>
      <c r="D35206" s="7" t="n">
        <v>12</v>
      </c>
      <c r="E35206" s="7" t="n">
        <v>1</v>
      </c>
    </row>
    <row r="35207" spans="1:5">
      <c r="A35207" t="s">
        <v>4</v>
      </c>
      <c r="B35207" s="4" t="s">
        <v>5</v>
      </c>
      <c r="C35207" s="4" t="s">
        <v>13</v>
      </c>
      <c r="D35207" s="4" t="s">
        <v>10</v>
      </c>
      <c r="E35207" s="4" t="s">
        <v>9</v>
      </c>
    </row>
    <row r="35208" spans="1:5">
      <c r="A35208" t="n">
        <v>279762</v>
      </c>
      <c r="B35208" s="81" t="n">
        <v>167</v>
      </c>
      <c r="C35208" s="7" t="n">
        <v>1</v>
      </c>
      <c r="D35208" s="7" t="n">
        <v>13</v>
      </c>
      <c r="E35208" s="7" t="n">
        <v>1</v>
      </c>
    </row>
    <row r="35209" spans="1:5">
      <c r="A35209" t="s">
        <v>4</v>
      </c>
      <c r="B35209" s="4" t="s">
        <v>5</v>
      </c>
      <c r="C35209" s="4" t="s">
        <v>13</v>
      </c>
      <c r="D35209" s="4" t="s">
        <v>10</v>
      </c>
      <c r="E35209" s="4" t="s">
        <v>9</v>
      </c>
    </row>
    <row r="35210" spans="1:5">
      <c r="A35210" t="n">
        <v>279770</v>
      </c>
      <c r="B35210" s="81" t="n">
        <v>167</v>
      </c>
      <c r="C35210" s="7" t="n">
        <v>1</v>
      </c>
      <c r="D35210" s="7" t="n">
        <v>14</v>
      </c>
      <c r="E35210" s="7" t="n">
        <v>1</v>
      </c>
    </row>
    <row r="35211" spans="1:5">
      <c r="A35211" t="s">
        <v>4</v>
      </c>
      <c r="B35211" s="4" t="s">
        <v>5</v>
      </c>
      <c r="C35211" s="4" t="s">
        <v>13</v>
      </c>
      <c r="D35211" s="4" t="s">
        <v>10</v>
      </c>
      <c r="E35211" s="4" t="s">
        <v>9</v>
      </c>
    </row>
    <row r="35212" spans="1:5">
      <c r="A35212" t="n">
        <v>279778</v>
      </c>
      <c r="B35212" s="81" t="n">
        <v>167</v>
      </c>
      <c r="C35212" s="7" t="n">
        <v>1</v>
      </c>
      <c r="D35212" s="7" t="n">
        <v>15</v>
      </c>
      <c r="E35212" s="7" t="n">
        <v>1</v>
      </c>
    </row>
    <row r="35213" spans="1:5">
      <c r="A35213" t="s">
        <v>4</v>
      </c>
      <c r="B35213" s="4" t="s">
        <v>5</v>
      </c>
      <c r="C35213" s="4" t="s">
        <v>13</v>
      </c>
      <c r="D35213" s="4" t="s">
        <v>10</v>
      </c>
      <c r="E35213" s="4" t="s">
        <v>9</v>
      </c>
    </row>
    <row r="35214" spans="1:5">
      <c r="A35214" t="n">
        <v>279786</v>
      </c>
      <c r="B35214" s="81" t="n">
        <v>167</v>
      </c>
      <c r="C35214" s="7" t="n">
        <v>1</v>
      </c>
      <c r="D35214" s="7" t="n">
        <v>16</v>
      </c>
      <c r="E35214" s="7" t="n">
        <v>1</v>
      </c>
    </row>
    <row r="35215" spans="1:5">
      <c r="A35215" t="s">
        <v>4</v>
      </c>
      <c r="B35215" s="4" t="s">
        <v>5</v>
      </c>
      <c r="C35215" s="4" t="s">
        <v>13</v>
      </c>
      <c r="D35215" s="4" t="s">
        <v>10</v>
      </c>
      <c r="E35215" s="4" t="s">
        <v>9</v>
      </c>
    </row>
    <row r="35216" spans="1:5">
      <c r="A35216" t="n">
        <v>279794</v>
      </c>
      <c r="B35216" s="81" t="n">
        <v>167</v>
      </c>
      <c r="C35216" s="7" t="n">
        <v>1</v>
      </c>
      <c r="D35216" s="7" t="n">
        <v>17</v>
      </c>
      <c r="E35216" s="7" t="n">
        <v>1</v>
      </c>
    </row>
    <row r="35217" spans="1:5">
      <c r="A35217" t="s">
        <v>4</v>
      </c>
      <c r="B35217" s="4" t="s">
        <v>5</v>
      </c>
      <c r="C35217" s="4" t="s">
        <v>13</v>
      </c>
      <c r="D35217" s="4" t="s">
        <v>10</v>
      </c>
      <c r="E35217" s="4" t="s">
        <v>9</v>
      </c>
    </row>
    <row r="35218" spans="1:5">
      <c r="A35218" t="n">
        <v>279802</v>
      </c>
      <c r="B35218" s="81" t="n">
        <v>167</v>
      </c>
      <c r="C35218" s="7" t="n">
        <v>1</v>
      </c>
      <c r="D35218" s="7" t="n">
        <v>18</v>
      </c>
      <c r="E35218" s="7" t="n">
        <v>1</v>
      </c>
    </row>
    <row r="35219" spans="1:5">
      <c r="A35219" t="s">
        <v>4</v>
      </c>
      <c r="B35219" s="4" t="s">
        <v>5</v>
      </c>
      <c r="C35219" s="4" t="s">
        <v>13</v>
      </c>
      <c r="D35219" s="4" t="s">
        <v>10</v>
      </c>
      <c r="E35219" s="4" t="s">
        <v>9</v>
      </c>
    </row>
    <row r="35220" spans="1:5">
      <c r="A35220" t="n">
        <v>279810</v>
      </c>
      <c r="B35220" s="81" t="n">
        <v>167</v>
      </c>
      <c r="C35220" s="7" t="n">
        <v>1</v>
      </c>
      <c r="D35220" s="7" t="n">
        <v>19</v>
      </c>
      <c r="E35220" s="7" t="n">
        <v>1</v>
      </c>
    </row>
    <row r="35221" spans="1:5">
      <c r="A35221" t="s">
        <v>4</v>
      </c>
      <c r="B35221" s="4" t="s">
        <v>5</v>
      </c>
      <c r="C35221" s="4" t="s">
        <v>20</v>
      </c>
    </row>
    <row r="35222" spans="1:5">
      <c r="A35222" t="n">
        <v>279818</v>
      </c>
      <c r="B35222" s="17" t="n">
        <v>3</v>
      </c>
      <c r="C35222" s="11" t="n">
        <f t="normal" ca="1">A35228</f>
        <v>0</v>
      </c>
    </row>
    <row r="35223" spans="1:5">
      <c r="A35223" t="s">
        <v>4</v>
      </c>
      <c r="B35223" s="4" t="s">
        <v>5</v>
      </c>
      <c r="C35223" s="4" t="s">
        <v>13</v>
      </c>
      <c r="D35223" s="4" t="s">
        <v>13</v>
      </c>
      <c r="E35223" s="4" t="s">
        <v>9</v>
      </c>
      <c r="F35223" s="4" t="s">
        <v>13</v>
      </c>
      <c r="G35223" s="4" t="s">
        <v>13</v>
      </c>
      <c r="H35223" s="4" t="s">
        <v>13</v>
      </c>
    </row>
    <row r="35224" spans="1:5">
      <c r="A35224" t="n">
        <v>279823</v>
      </c>
      <c r="B35224" s="31" t="n">
        <v>18</v>
      </c>
      <c r="C35224" s="7" t="n">
        <v>0</v>
      </c>
      <c r="D35224" s="7" t="n">
        <v>0</v>
      </c>
      <c r="E35224" s="7" t="n">
        <v>2</v>
      </c>
      <c r="F35224" s="7" t="n">
        <v>14</v>
      </c>
      <c r="G35224" s="7" t="n">
        <v>19</v>
      </c>
      <c r="H35224" s="7" t="n">
        <v>1</v>
      </c>
    </row>
    <row r="35225" spans="1:5">
      <c r="A35225" t="s">
        <v>4</v>
      </c>
      <c r="B35225" s="4" t="s">
        <v>5</v>
      </c>
      <c r="C35225" s="4" t="s">
        <v>20</v>
      </c>
    </row>
    <row r="35226" spans="1:5">
      <c r="A35226" t="n">
        <v>279833</v>
      </c>
      <c r="B35226" s="17" t="n">
        <v>3</v>
      </c>
      <c r="C35226" s="11" t="n">
        <f t="normal" ca="1">A35228</f>
        <v>0</v>
      </c>
    </row>
    <row r="35227" spans="1:5">
      <c r="A35227" t="s">
        <v>4</v>
      </c>
      <c r="B35227" s="4" t="s">
        <v>5</v>
      </c>
      <c r="C35227" s="4" t="s">
        <v>20</v>
      </c>
    </row>
    <row r="35228" spans="1:5">
      <c r="A35228" t="n">
        <v>279838</v>
      </c>
      <c r="B35228" s="17" t="n">
        <v>3</v>
      </c>
      <c r="C35228" s="11" t="n">
        <f t="normal" ca="1">A35058</f>
        <v>0</v>
      </c>
    </row>
    <row r="35229" spans="1:5">
      <c r="A35229" t="s">
        <v>4</v>
      </c>
      <c r="B35229" s="4" t="s">
        <v>5</v>
      </c>
      <c r="C35229" s="4" t="s">
        <v>13</v>
      </c>
      <c r="D35229" s="4" t="s">
        <v>10</v>
      </c>
      <c r="E35229" s="4" t="s">
        <v>10</v>
      </c>
      <c r="F35229" s="4" t="s">
        <v>10</v>
      </c>
    </row>
    <row r="35230" spans="1:5">
      <c r="A35230" t="n">
        <v>279843</v>
      </c>
      <c r="B35230" s="78" t="n">
        <v>63</v>
      </c>
      <c r="C35230" s="7" t="n">
        <v>0</v>
      </c>
      <c r="D35230" s="7" t="n">
        <v>65535</v>
      </c>
      <c r="E35230" s="7" t="n">
        <v>47</v>
      </c>
      <c r="F35230" s="7" t="n">
        <v>0</v>
      </c>
    </row>
    <row r="35231" spans="1:5">
      <c r="A35231" t="s">
        <v>4</v>
      </c>
      <c r="B35231" s="4" t="s">
        <v>5</v>
      </c>
      <c r="C35231" s="4" t="s">
        <v>13</v>
      </c>
      <c r="D35231" s="36" t="s">
        <v>81</v>
      </c>
      <c r="E35231" s="4" t="s">
        <v>5</v>
      </c>
      <c r="F35231" s="4" t="s">
        <v>13</v>
      </c>
      <c r="G35231" s="4" t="s">
        <v>10</v>
      </c>
      <c r="H35231" s="36" t="s">
        <v>82</v>
      </c>
      <c r="I35231" s="4" t="s">
        <v>13</v>
      </c>
      <c r="J35231" s="4" t="s">
        <v>13</v>
      </c>
      <c r="K35231" s="4" t="s">
        <v>20</v>
      </c>
    </row>
    <row r="35232" spans="1:5">
      <c r="A35232" t="n">
        <v>279851</v>
      </c>
      <c r="B35232" s="10" t="n">
        <v>5</v>
      </c>
      <c r="C35232" s="7" t="n">
        <v>28</v>
      </c>
      <c r="D35232" s="36" t="s">
        <v>3</v>
      </c>
      <c r="E35232" s="37" t="n">
        <v>64</v>
      </c>
      <c r="F35232" s="7" t="n">
        <v>5</v>
      </c>
      <c r="G35232" s="7" t="n">
        <v>1</v>
      </c>
      <c r="H35232" s="36" t="s">
        <v>3</v>
      </c>
      <c r="I35232" s="7" t="n">
        <v>8</v>
      </c>
      <c r="J35232" s="7" t="n">
        <v>1</v>
      </c>
      <c r="K35232" s="11" t="n">
        <f t="normal" ca="1">A35236</f>
        <v>0</v>
      </c>
    </row>
    <row r="35233" spans="1:11">
      <c r="A35233" t="s">
        <v>4</v>
      </c>
      <c r="B35233" s="4" t="s">
        <v>5</v>
      </c>
      <c r="C35233" s="4" t="s">
        <v>10</v>
      </c>
      <c r="D35233" s="4" t="s">
        <v>6</v>
      </c>
      <c r="E35233" s="4" t="s">
        <v>6</v>
      </c>
      <c r="F35233" s="4" t="s">
        <v>6</v>
      </c>
      <c r="G35233" s="4" t="s">
        <v>13</v>
      </c>
      <c r="H35233" s="4" t="s">
        <v>9</v>
      </c>
      <c r="I35233" s="4" t="s">
        <v>22</v>
      </c>
      <c r="J35233" s="4" t="s">
        <v>22</v>
      </c>
      <c r="K35233" s="4" t="s">
        <v>22</v>
      </c>
      <c r="L35233" s="4" t="s">
        <v>22</v>
      </c>
      <c r="M35233" s="4" t="s">
        <v>22</v>
      </c>
      <c r="N35233" s="4" t="s">
        <v>22</v>
      </c>
      <c r="O35233" s="4" t="s">
        <v>22</v>
      </c>
      <c r="P35233" s="4" t="s">
        <v>6</v>
      </c>
      <c r="Q35233" s="4" t="s">
        <v>6</v>
      </c>
      <c r="R35233" s="4" t="s">
        <v>9</v>
      </c>
      <c r="S35233" s="4" t="s">
        <v>13</v>
      </c>
      <c r="T35233" s="4" t="s">
        <v>9</v>
      </c>
      <c r="U35233" s="4" t="s">
        <v>9</v>
      </c>
      <c r="V35233" s="4" t="s">
        <v>10</v>
      </c>
    </row>
    <row r="35234" spans="1:11">
      <c r="A35234" t="n">
        <v>279863</v>
      </c>
      <c r="B35234" s="68" t="n">
        <v>19</v>
      </c>
      <c r="C35234" s="7" t="n">
        <v>1</v>
      </c>
      <c r="D35234" s="7" t="s">
        <v>1961</v>
      </c>
      <c r="E35234" s="7" t="s">
        <v>1351</v>
      </c>
      <c r="F35234" s="7" t="s">
        <v>12</v>
      </c>
      <c r="G35234" s="7" t="n">
        <v>0</v>
      </c>
      <c r="H35234" s="7" t="n">
        <v>1</v>
      </c>
      <c r="I35234" s="7" t="n">
        <v>0</v>
      </c>
      <c r="J35234" s="7" t="n">
        <v>0</v>
      </c>
      <c r="K35234" s="7" t="n">
        <v>0</v>
      </c>
      <c r="L35234" s="7" t="n">
        <v>0</v>
      </c>
      <c r="M35234" s="7" t="n">
        <v>1</v>
      </c>
      <c r="N35234" s="7" t="n">
        <v>1.60000002384186</v>
      </c>
      <c r="O35234" s="7" t="n">
        <v>0.0900000035762787</v>
      </c>
      <c r="P35234" s="7" t="s">
        <v>12</v>
      </c>
      <c r="Q35234" s="7" t="s">
        <v>12</v>
      </c>
      <c r="R35234" s="7" t="n">
        <v>-1</v>
      </c>
      <c r="S35234" s="7" t="n">
        <v>0</v>
      </c>
      <c r="T35234" s="7" t="n">
        <v>0</v>
      </c>
      <c r="U35234" s="7" t="n">
        <v>0</v>
      </c>
      <c r="V35234" s="7" t="n">
        <v>0</v>
      </c>
    </row>
    <row r="35235" spans="1:11">
      <c r="A35235" t="s">
        <v>4</v>
      </c>
      <c r="B35235" s="4" t="s">
        <v>5</v>
      </c>
      <c r="C35235" s="4" t="s">
        <v>13</v>
      </c>
      <c r="D35235" s="36" t="s">
        <v>81</v>
      </c>
      <c r="E35235" s="4" t="s">
        <v>5</v>
      </c>
      <c r="F35235" s="4" t="s">
        <v>13</v>
      </c>
      <c r="G35235" s="4" t="s">
        <v>10</v>
      </c>
      <c r="H35235" s="36" t="s">
        <v>82</v>
      </c>
      <c r="I35235" s="4" t="s">
        <v>13</v>
      </c>
      <c r="J35235" s="4" t="s">
        <v>13</v>
      </c>
      <c r="K35235" s="4" t="s">
        <v>20</v>
      </c>
    </row>
    <row r="35236" spans="1:11">
      <c r="A35236" t="n">
        <v>279932</v>
      </c>
      <c r="B35236" s="10" t="n">
        <v>5</v>
      </c>
      <c r="C35236" s="7" t="n">
        <v>28</v>
      </c>
      <c r="D35236" s="36" t="s">
        <v>3</v>
      </c>
      <c r="E35236" s="37" t="n">
        <v>64</v>
      </c>
      <c r="F35236" s="7" t="n">
        <v>5</v>
      </c>
      <c r="G35236" s="7" t="n">
        <v>2</v>
      </c>
      <c r="H35236" s="36" t="s">
        <v>3</v>
      </c>
      <c r="I35236" s="7" t="n">
        <v>8</v>
      </c>
      <c r="J35236" s="7" t="n">
        <v>1</v>
      </c>
      <c r="K35236" s="11" t="n">
        <f t="normal" ca="1">A35240</f>
        <v>0</v>
      </c>
    </row>
    <row r="35237" spans="1:11">
      <c r="A35237" t="s">
        <v>4</v>
      </c>
      <c r="B35237" s="4" t="s">
        <v>5</v>
      </c>
      <c r="C35237" s="4" t="s">
        <v>10</v>
      </c>
      <c r="D35237" s="4" t="s">
        <v>6</v>
      </c>
      <c r="E35237" s="4" t="s">
        <v>6</v>
      </c>
      <c r="F35237" s="4" t="s">
        <v>6</v>
      </c>
      <c r="G35237" s="4" t="s">
        <v>13</v>
      </c>
      <c r="H35237" s="4" t="s">
        <v>9</v>
      </c>
      <c r="I35237" s="4" t="s">
        <v>22</v>
      </c>
      <c r="J35237" s="4" t="s">
        <v>22</v>
      </c>
      <c r="K35237" s="4" t="s">
        <v>22</v>
      </c>
      <c r="L35237" s="4" t="s">
        <v>22</v>
      </c>
      <c r="M35237" s="4" t="s">
        <v>22</v>
      </c>
      <c r="N35237" s="4" t="s">
        <v>22</v>
      </c>
      <c r="O35237" s="4" t="s">
        <v>22</v>
      </c>
      <c r="P35237" s="4" t="s">
        <v>6</v>
      </c>
      <c r="Q35237" s="4" t="s">
        <v>6</v>
      </c>
      <c r="R35237" s="4" t="s">
        <v>9</v>
      </c>
      <c r="S35237" s="4" t="s">
        <v>13</v>
      </c>
      <c r="T35237" s="4" t="s">
        <v>9</v>
      </c>
      <c r="U35237" s="4" t="s">
        <v>9</v>
      </c>
      <c r="V35237" s="4" t="s">
        <v>10</v>
      </c>
    </row>
    <row r="35238" spans="1:11">
      <c r="A35238" t="n">
        <v>279944</v>
      </c>
      <c r="B35238" s="68" t="n">
        <v>19</v>
      </c>
      <c r="C35238" s="7" t="n">
        <v>2</v>
      </c>
      <c r="D35238" s="7" t="s">
        <v>1962</v>
      </c>
      <c r="E35238" s="7" t="s">
        <v>1353</v>
      </c>
      <c r="F35238" s="7" t="s">
        <v>12</v>
      </c>
      <c r="G35238" s="7" t="n">
        <v>0</v>
      </c>
      <c r="H35238" s="7" t="n">
        <v>1</v>
      </c>
      <c r="I35238" s="7" t="n">
        <v>0</v>
      </c>
      <c r="J35238" s="7" t="n">
        <v>0</v>
      </c>
      <c r="K35238" s="7" t="n">
        <v>0</v>
      </c>
      <c r="L35238" s="7" t="n">
        <v>0</v>
      </c>
      <c r="M35238" s="7" t="n">
        <v>1</v>
      </c>
      <c r="N35238" s="7" t="n">
        <v>1.60000002384186</v>
      </c>
      <c r="O35238" s="7" t="n">
        <v>0.0900000035762787</v>
      </c>
      <c r="P35238" s="7" t="s">
        <v>12</v>
      </c>
      <c r="Q35238" s="7" t="s">
        <v>12</v>
      </c>
      <c r="R35238" s="7" t="n">
        <v>-1</v>
      </c>
      <c r="S35238" s="7" t="n">
        <v>0</v>
      </c>
      <c r="T35238" s="7" t="n">
        <v>0</v>
      </c>
      <c r="U35238" s="7" t="n">
        <v>0</v>
      </c>
      <c r="V35238" s="7" t="n">
        <v>0</v>
      </c>
    </row>
    <row r="35239" spans="1:11">
      <c r="A35239" t="s">
        <v>4</v>
      </c>
      <c r="B35239" s="4" t="s">
        <v>5</v>
      </c>
      <c r="C35239" s="4" t="s">
        <v>13</v>
      </c>
      <c r="D35239" s="36" t="s">
        <v>81</v>
      </c>
      <c r="E35239" s="4" t="s">
        <v>5</v>
      </c>
      <c r="F35239" s="4" t="s">
        <v>13</v>
      </c>
      <c r="G35239" s="4" t="s">
        <v>10</v>
      </c>
      <c r="H35239" s="36" t="s">
        <v>82</v>
      </c>
      <c r="I35239" s="4" t="s">
        <v>13</v>
      </c>
      <c r="J35239" s="4" t="s">
        <v>13</v>
      </c>
      <c r="K35239" s="4" t="s">
        <v>20</v>
      </c>
    </row>
    <row r="35240" spans="1:11">
      <c r="A35240" t="n">
        <v>280014</v>
      </c>
      <c r="B35240" s="10" t="n">
        <v>5</v>
      </c>
      <c r="C35240" s="7" t="n">
        <v>28</v>
      </c>
      <c r="D35240" s="36" t="s">
        <v>3</v>
      </c>
      <c r="E35240" s="37" t="n">
        <v>64</v>
      </c>
      <c r="F35240" s="7" t="n">
        <v>5</v>
      </c>
      <c r="G35240" s="7" t="n">
        <v>3</v>
      </c>
      <c r="H35240" s="36" t="s">
        <v>3</v>
      </c>
      <c r="I35240" s="7" t="n">
        <v>8</v>
      </c>
      <c r="J35240" s="7" t="n">
        <v>1</v>
      </c>
      <c r="K35240" s="11" t="n">
        <f t="normal" ca="1">A35244</f>
        <v>0</v>
      </c>
    </row>
    <row r="35241" spans="1:11">
      <c r="A35241" t="s">
        <v>4</v>
      </c>
      <c r="B35241" s="4" t="s">
        <v>5</v>
      </c>
      <c r="C35241" s="4" t="s">
        <v>10</v>
      </c>
      <c r="D35241" s="4" t="s">
        <v>6</v>
      </c>
      <c r="E35241" s="4" t="s">
        <v>6</v>
      </c>
      <c r="F35241" s="4" t="s">
        <v>6</v>
      </c>
      <c r="G35241" s="4" t="s">
        <v>13</v>
      </c>
      <c r="H35241" s="4" t="s">
        <v>9</v>
      </c>
      <c r="I35241" s="4" t="s">
        <v>22</v>
      </c>
      <c r="J35241" s="4" t="s">
        <v>22</v>
      </c>
      <c r="K35241" s="4" t="s">
        <v>22</v>
      </c>
      <c r="L35241" s="4" t="s">
        <v>22</v>
      </c>
      <c r="M35241" s="4" t="s">
        <v>22</v>
      </c>
      <c r="N35241" s="4" t="s">
        <v>22</v>
      </c>
      <c r="O35241" s="4" t="s">
        <v>22</v>
      </c>
      <c r="P35241" s="4" t="s">
        <v>6</v>
      </c>
      <c r="Q35241" s="4" t="s">
        <v>6</v>
      </c>
      <c r="R35241" s="4" t="s">
        <v>9</v>
      </c>
      <c r="S35241" s="4" t="s">
        <v>13</v>
      </c>
      <c r="T35241" s="4" t="s">
        <v>9</v>
      </c>
      <c r="U35241" s="4" t="s">
        <v>9</v>
      </c>
      <c r="V35241" s="4" t="s">
        <v>10</v>
      </c>
    </row>
    <row r="35242" spans="1:11">
      <c r="A35242" t="n">
        <v>280026</v>
      </c>
      <c r="B35242" s="68" t="n">
        <v>19</v>
      </c>
      <c r="C35242" s="7" t="n">
        <v>3</v>
      </c>
      <c r="D35242" s="7" t="s">
        <v>1963</v>
      </c>
      <c r="E35242" s="7" t="s">
        <v>1474</v>
      </c>
      <c r="F35242" s="7" t="s">
        <v>12</v>
      </c>
      <c r="G35242" s="7" t="n">
        <v>0</v>
      </c>
      <c r="H35242" s="7" t="n">
        <v>1</v>
      </c>
      <c r="I35242" s="7" t="n">
        <v>0</v>
      </c>
      <c r="J35242" s="7" t="n">
        <v>0</v>
      </c>
      <c r="K35242" s="7" t="n">
        <v>0</v>
      </c>
      <c r="L35242" s="7" t="n">
        <v>0</v>
      </c>
      <c r="M35242" s="7" t="n">
        <v>1</v>
      </c>
      <c r="N35242" s="7" t="n">
        <v>1.60000002384186</v>
      </c>
      <c r="O35242" s="7" t="n">
        <v>0.0900000035762787</v>
      </c>
      <c r="P35242" s="7" t="s">
        <v>12</v>
      </c>
      <c r="Q35242" s="7" t="s">
        <v>12</v>
      </c>
      <c r="R35242" s="7" t="n">
        <v>-1</v>
      </c>
      <c r="S35242" s="7" t="n">
        <v>0</v>
      </c>
      <c r="T35242" s="7" t="n">
        <v>0</v>
      </c>
      <c r="U35242" s="7" t="n">
        <v>0</v>
      </c>
      <c r="V35242" s="7" t="n">
        <v>0</v>
      </c>
    </row>
    <row r="35243" spans="1:11">
      <c r="A35243" t="s">
        <v>4</v>
      </c>
      <c r="B35243" s="4" t="s">
        <v>5</v>
      </c>
      <c r="C35243" s="4" t="s">
        <v>13</v>
      </c>
      <c r="D35243" s="36" t="s">
        <v>81</v>
      </c>
      <c r="E35243" s="4" t="s">
        <v>5</v>
      </c>
      <c r="F35243" s="4" t="s">
        <v>13</v>
      </c>
      <c r="G35243" s="4" t="s">
        <v>10</v>
      </c>
      <c r="H35243" s="36" t="s">
        <v>82</v>
      </c>
      <c r="I35243" s="4" t="s">
        <v>13</v>
      </c>
      <c r="J35243" s="4" t="s">
        <v>13</v>
      </c>
      <c r="K35243" s="4" t="s">
        <v>20</v>
      </c>
    </row>
    <row r="35244" spans="1:11">
      <c r="A35244" t="n">
        <v>280095</v>
      </c>
      <c r="B35244" s="10" t="n">
        <v>5</v>
      </c>
      <c r="C35244" s="7" t="n">
        <v>28</v>
      </c>
      <c r="D35244" s="36" t="s">
        <v>3</v>
      </c>
      <c r="E35244" s="37" t="n">
        <v>64</v>
      </c>
      <c r="F35244" s="7" t="n">
        <v>5</v>
      </c>
      <c r="G35244" s="7" t="n">
        <v>4</v>
      </c>
      <c r="H35244" s="36" t="s">
        <v>3</v>
      </c>
      <c r="I35244" s="7" t="n">
        <v>8</v>
      </c>
      <c r="J35244" s="7" t="n">
        <v>1</v>
      </c>
      <c r="K35244" s="11" t="n">
        <f t="normal" ca="1">A35248</f>
        <v>0</v>
      </c>
    </row>
    <row r="35245" spans="1:11">
      <c r="A35245" t="s">
        <v>4</v>
      </c>
      <c r="B35245" s="4" t="s">
        <v>5</v>
      </c>
      <c r="C35245" s="4" t="s">
        <v>10</v>
      </c>
      <c r="D35245" s="4" t="s">
        <v>6</v>
      </c>
      <c r="E35245" s="4" t="s">
        <v>6</v>
      </c>
      <c r="F35245" s="4" t="s">
        <v>6</v>
      </c>
      <c r="G35245" s="4" t="s">
        <v>13</v>
      </c>
      <c r="H35245" s="4" t="s">
        <v>9</v>
      </c>
      <c r="I35245" s="4" t="s">
        <v>22</v>
      </c>
      <c r="J35245" s="4" t="s">
        <v>22</v>
      </c>
      <c r="K35245" s="4" t="s">
        <v>22</v>
      </c>
      <c r="L35245" s="4" t="s">
        <v>22</v>
      </c>
      <c r="M35245" s="4" t="s">
        <v>22</v>
      </c>
      <c r="N35245" s="4" t="s">
        <v>22</v>
      </c>
      <c r="O35245" s="4" t="s">
        <v>22</v>
      </c>
      <c r="P35245" s="4" t="s">
        <v>6</v>
      </c>
      <c r="Q35245" s="4" t="s">
        <v>6</v>
      </c>
      <c r="R35245" s="4" t="s">
        <v>9</v>
      </c>
      <c r="S35245" s="4" t="s">
        <v>13</v>
      </c>
      <c r="T35245" s="4" t="s">
        <v>9</v>
      </c>
      <c r="U35245" s="4" t="s">
        <v>9</v>
      </c>
      <c r="V35245" s="4" t="s">
        <v>10</v>
      </c>
    </row>
    <row r="35246" spans="1:11">
      <c r="A35246" t="n">
        <v>280107</v>
      </c>
      <c r="B35246" s="68" t="n">
        <v>19</v>
      </c>
      <c r="C35246" s="7" t="n">
        <v>4</v>
      </c>
      <c r="D35246" s="7" t="s">
        <v>1964</v>
      </c>
      <c r="E35246" s="7" t="s">
        <v>1355</v>
      </c>
      <c r="F35246" s="7" t="s">
        <v>12</v>
      </c>
      <c r="G35246" s="7" t="n">
        <v>0</v>
      </c>
      <c r="H35246" s="7" t="n">
        <v>1</v>
      </c>
      <c r="I35246" s="7" t="n">
        <v>0</v>
      </c>
      <c r="J35246" s="7" t="n">
        <v>0</v>
      </c>
      <c r="K35246" s="7" t="n">
        <v>0</v>
      </c>
      <c r="L35246" s="7" t="n">
        <v>0</v>
      </c>
      <c r="M35246" s="7" t="n">
        <v>1</v>
      </c>
      <c r="N35246" s="7" t="n">
        <v>1.60000002384186</v>
      </c>
      <c r="O35246" s="7" t="n">
        <v>0.0900000035762787</v>
      </c>
      <c r="P35246" s="7" t="s">
        <v>12</v>
      </c>
      <c r="Q35246" s="7" t="s">
        <v>12</v>
      </c>
      <c r="R35246" s="7" t="n">
        <v>-1</v>
      </c>
      <c r="S35246" s="7" t="n">
        <v>0</v>
      </c>
      <c r="T35246" s="7" t="n">
        <v>0</v>
      </c>
      <c r="U35246" s="7" t="n">
        <v>0</v>
      </c>
      <c r="V35246" s="7" t="n">
        <v>0</v>
      </c>
    </row>
    <row r="35247" spans="1:11">
      <c r="A35247" t="s">
        <v>4</v>
      </c>
      <c r="B35247" s="4" t="s">
        <v>5</v>
      </c>
      <c r="C35247" s="4" t="s">
        <v>13</v>
      </c>
      <c r="D35247" s="36" t="s">
        <v>81</v>
      </c>
      <c r="E35247" s="4" t="s">
        <v>5</v>
      </c>
      <c r="F35247" s="4" t="s">
        <v>13</v>
      </c>
      <c r="G35247" s="4" t="s">
        <v>10</v>
      </c>
      <c r="H35247" s="36" t="s">
        <v>82</v>
      </c>
      <c r="I35247" s="4" t="s">
        <v>13</v>
      </c>
      <c r="J35247" s="4" t="s">
        <v>13</v>
      </c>
      <c r="K35247" s="4" t="s">
        <v>20</v>
      </c>
    </row>
    <row r="35248" spans="1:11">
      <c r="A35248" t="n">
        <v>280178</v>
      </c>
      <c r="B35248" s="10" t="n">
        <v>5</v>
      </c>
      <c r="C35248" s="7" t="n">
        <v>28</v>
      </c>
      <c r="D35248" s="36" t="s">
        <v>3</v>
      </c>
      <c r="E35248" s="37" t="n">
        <v>64</v>
      </c>
      <c r="F35248" s="7" t="n">
        <v>5</v>
      </c>
      <c r="G35248" s="7" t="n">
        <v>5</v>
      </c>
      <c r="H35248" s="36" t="s">
        <v>3</v>
      </c>
      <c r="I35248" s="7" t="n">
        <v>8</v>
      </c>
      <c r="J35248" s="7" t="n">
        <v>1</v>
      </c>
      <c r="K35248" s="11" t="n">
        <f t="normal" ca="1">A35252</f>
        <v>0</v>
      </c>
    </row>
    <row r="35249" spans="1:22">
      <c r="A35249" t="s">
        <v>4</v>
      </c>
      <c r="B35249" s="4" t="s">
        <v>5</v>
      </c>
      <c r="C35249" s="4" t="s">
        <v>10</v>
      </c>
      <c r="D35249" s="4" t="s">
        <v>6</v>
      </c>
      <c r="E35249" s="4" t="s">
        <v>6</v>
      </c>
      <c r="F35249" s="4" t="s">
        <v>6</v>
      </c>
      <c r="G35249" s="4" t="s">
        <v>13</v>
      </c>
      <c r="H35249" s="4" t="s">
        <v>9</v>
      </c>
      <c r="I35249" s="4" t="s">
        <v>22</v>
      </c>
      <c r="J35249" s="4" t="s">
        <v>22</v>
      </c>
      <c r="K35249" s="4" t="s">
        <v>22</v>
      </c>
      <c r="L35249" s="4" t="s">
        <v>22</v>
      </c>
      <c r="M35249" s="4" t="s">
        <v>22</v>
      </c>
      <c r="N35249" s="4" t="s">
        <v>22</v>
      </c>
      <c r="O35249" s="4" t="s">
        <v>22</v>
      </c>
      <c r="P35249" s="4" t="s">
        <v>6</v>
      </c>
      <c r="Q35249" s="4" t="s">
        <v>6</v>
      </c>
      <c r="R35249" s="4" t="s">
        <v>9</v>
      </c>
      <c r="S35249" s="4" t="s">
        <v>13</v>
      </c>
      <c r="T35249" s="4" t="s">
        <v>9</v>
      </c>
      <c r="U35249" s="4" t="s">
        <v>9</v>
      </c>
      <c r="V35249" s="4" t="s">
        <v>10</v>
      </c>
    </row>
    <row r="35250" spans="1:22">
      <c r="A35250" t="n">
        <v>280190</v>
      </c>
      <c r="B35250" s="68" t="n">
        <v>19</v>
      </c>
      <c r="C35250" s="7" t="n">
        <v>5</v>
      </c>
      <c r="D35250" s="7" t="s">
        <v>1965</v>
      </c>
      <c r="E35250" s="7" t="s">
        <v>1476</v>
      </c>
      <c r="F35250" s="7" t="s">
        <v>12</v>
      </c>
      <c r="G35250" s="7" t="n">
        <v>0</v>
      </c>
      <c r="H35250" s="7" t="n">
        <v>1</v>
      </c>
      <c r="I35250" s="7" t="n">
        <v>0</v>
      </c>
      <c r="J35250" s="7" t="n">
        <v>0</v>
      </c>
      <c r="K35250" s="7" t="n">
        <v>0</v>
      </c>
      <c r="L35250" s="7" t="n">
        <v>0</v>
      </c>
      <c r="M35250" s="7" t="n">
        <v>1</v>
      </c>
      <c r="N35250" s="7" t="n">
        <v>1.60000002384186</v>
      </c>
      <c r="O35250" s="7" t="n">
        <v>0.0900000035762787</v>
      </c>
      <c r="P35250" s="7" t="s">
        <v>12</v>
      </c>
      <c r="Q35250" s="7" t="s">
        <v>12</v>
      </c>
      <c r="R35250" s="7" t="n">
        <v>-1</v>
      </c>
      <c r="S35250" s="7" t="n">
        <v>0</v>
      </c>
      <c r="T35250" s="7" t="n">
        <v>0</v>
      </c>
      <c r="U35250" s="7" t="n">
        <v>0</v>
      </c>
      <c r="V35250" s="7" t="n">
        <v>0</v>
      </c>
    </row>
    <row r="35251" spans="1:22">
      <c r="A35251" t="s">
        <v>4</v>
      </c>
      <c r="B35251" s="4" t="s">
        <v>5</v>
      </c>
      <c r="C35251" s="4" t="s">
        <v>13</v>
      </c>
      <c r="D35251" s="36" t="s">
        <v>81</v>
      </c>
      <c r="E35251" s="4" t="s">
        <v>5</v>
      </c>
      <c r="F35251" s="4" t="s">
        <v>13</v>
      </c>
      <c r="G35251" s="4" t="s">
        <v>10</v>
      </c>
      <c r="H35251" s="36" t="s">
        <v>82</v>
      </c>
      <c r="I35251" s="4" t="s">
        <v>13</v>
      </c>
      <c r="J35251" s="4" t="s">
        <v>13</v>
      </c>
      <c r="K35251" s="4" t="s">
        <v>20</v>
      </c>
    </row>
    <row r="35252" spans="1:22">
      <c r="A35252" t="n">
        <v>280258</v>
      </c>
      <c r="B35252" s="10" t="n">
        <v>5</v>
      </c>
      <c r="C35252" s="7" t="n">
        <v>28</v>
      </c>
      <c r="D35252" s="36" t="s">
        <v>3</v>
      </c>
      <c r="E35252" s="37" t="n">
        <v>64</v>
      </c>
      <c r="F35252" s="7" t="n">
        <v>5</v>
      </c>
      <c r="G35252" s="7" t="n">
        <v>6</v>
      </c>
      <c r="H35252" s="36" t="s">
        <v>3</v>
      </c>
      <c r="I35252" s="7" t="n">
        <v>8</v>
      </c>
      <c r="J35252" s="7" t="n">
        <v>1</v>
      </c>
      <c r="K35252" s="11" t="n">
        <f t="normal" ca="1">A35256</f>
        <v>0</v>
      </c>
    </row>
    <row r="35253" spans="1:22">
      <c r="A35253" t="s">
        <v>4</v>
      </c>
      <c r="B35253" s="4" t="s">
        <v>5</v>
      </c>
      <c r="C35253" s="4" t="s">
        <v>10</v>
      </c>
      <c r="D35253" s="4" t="s">
        <v>6</v>
      </c>
      <c r="E35253" s="4" t="s">
        <v>6</v>
      </c>
      <c r="F35253" s="4" t="s">
        <v>6</v>
      </c>
      <c r="G35253" s="4" t="s">
        <v>13</v>
      </c>
      <c r="H35253" s="4" t="s">
        <v>9</v>
      </c>
      <c r="I35253" s="4" t="s">
        <v>22</v>
      </c>
      <c r="J35253" s="4" t="s">
        <v>22</v>
      </c>
      <c r="K35253" s="4" t="s">
        <v>22</v>
      </c>
      <c r="L35253" s="4" t="s">
        <v>22</v>
      </c>
      <c r="M35253" s="4" t="s">
        <v>22</v>
      </c>
      <c r="N35253" s="4" t="s">
        <v>22</v>
      </c>
      <c r="O35253" s="4" t="s">
        <v>22</v>
      </c>
      <c r="P35253" s="4" t="s">
        <v>6</v>
      </c>
      <c r="Q35253" s="4" t="s">
        <v>6</v>
      </c>
      <c r="R35253" s="4" t="s">
        <v>9</v>
      </c>
      <c r="S35253" s="4" t="s">
        <v>13</v>
      </c>
      <c r="T35253" s="4" t="s">
        <v>9</v>
      </c>
      <c r="U35253" s="4" t="s">
        <v>9</v>
      </c>
      <c r="V35253" s="4" t="s">
        <v>10</v>
      </c>
    </row>
    <row r="35254" spans="1:22">
      <c r="A35254" t="n">
        <v>280270</v>
      </c>
      <c r="B35254" s="68" t="n">
        <v>19</v>
      </c>
      <c r="C35254" s="7" t="n">
        <v>6</v>
      </c>
      <c r="D35254" s="7" t="s">
        <v>1966</v>
      </c>
      <c r="E35254" s="7" t="s">
        <v>1478</v>
      </c>
      <c r="F35254" s="7" t="s">
        <v>12</v>
      </c>
      <c r="G35254" s="7" t="n">
        <v>0</v>
      </c>
      <c r="H35254" s="7" t="n">
        <v>1</v>
      </c>
      <c r="I35254" s="7" t="n">
        <v>0</v>
      </c>
      <c r="J35254" s="7" t="n">
        <v>0</v>
      </c>
      <c r="K35254" s="7" t="n">
        <v>0</v>
      </c>
      <c r="L35254" s="7" t="n">
        <v>0</v>
      </c>
      <c r="M35254" s="7" t="n">
        <v>1</v>
      </c>
      <c r="N35254" s="7" t="n">
        <v>1.60000002384186</v>
      </c>
      <c r="O35254" s="7" t="n">
        <v>0.0900000035762787</v>
      </c>
      <c r="P35254" s="7" t="s">
        <v>12</v>
      </c>
      <c r="Q35254" s="7" t="s">
        <v>12</v>
      </c>
      <c r="R35254" s="7" t="n">
        <v>-1</v>
      </c>
      <c r="S35254" s="7" t="n">
        <v>0</v>
      </c>
      <c r="T35254" s="7" t="n">
        <v>0</v>
      </c>
      <c r="U35254" s="7" t="n">
        <v>0</v>
      </c>
      <c r="V35254" s="7" t="n">
        <v>0</v>
      </c>
    </row>
    <row r="35255" spans="1:22">
      <c r="A35255" t="s">
        <v>4</v>
      </c>
      <c r="B35255" s="4" t="s">
        <v>5</v>
      </c>
      <c r="C35255" s="4" t="s">
        <v>13</v>
      </c>
      <c r="D35255" s="36" t="s">
        <v>81</v>
      </c>
      <c r="E35255" s="4" t="s">
        <v>5</v>
      </c>
      <c r="F35255" s="4" t="s">
        <v>13</v>
      </c>
      <c r="G35255" s="4" t="s">
        <v>10</v>
      </c>
      <c r="H35255" s="36" t="s">
        <v>82</v>
      </c>
      <c r="I35255" s="4" t="s">
        <v>13</v>
      </c>
      <c r="J35255" s="4" t="s">
        <v>13</v>
      </c>
      <c r="K35255" s="4" t="s">
        <v>20</v>
      </c>
    </row>
    <row r="35256" spans="1:22">
      <c r="A35256" t="n">
        <v>280339</v>
      </c>
      <c r="B35256" s="10" t="n">
        <v>5</v>
      </c>
      <c r="C35256" s="7" t="n">
        <v>28</v>
      </c>
      <c r="D35256" s="36" t="s">
        <v>3</v>
      </c>
      <c r="E35256" s="37" t="n">
        <v>64</v>
      </c>
      <c r="F35256" s="7" t="n">
        <v>5</v>
      </c>
      <c r="G35256" s="7" t="n">
        <v>7</v>
      </c>
      <c r="H35256" s="36" t="s">
        <v>3</v>
      </c>
      <c r="I35256" s="7" t="n">
        <v>8</v>
      </c>
      <c r="J35256" s="7" t="n">
        <v>1</v>
      </c>
      <c r="K35256" s="11" t="n">
        <f t="normal" ca="1">A35260</f>
        <v>0</v>
      </c>
    </row>
    <row r="35257" spans="1:22">
      <c r="A35257" t="s">
        <v>4</v>
      </c>
      <c r="B35257" s="4" t="s">
        <v>5</v>
      </c>
      <c r="C35257" s="4" t="s">
        <v>10</v>
      </c>
      <c r="D35257" s="4" t="s">
        <v>6</v>
      </c>
      <c r="E35257" s="4" t="s">
        <v>6</v>
      </c>
      <c r="F35257" s="4" t="s">
        <v>6</v>
      </c>
      <c r="G35257" s="4" t="s">
        <v>13</v>
      </c>
      <c r="H35257" s="4" t="s">
        <v>9</v>
      </c>
      <c r="I35257" s="4" t="s">
        <v>22</v>
      </c>
      <c r="J35257" s="4" t="s">
        <v>22</v>
      </c>
      <c r="K35257" s="4" t="s">
        <v>22</v>
      </c>
      <c r="L35257" s="4" t="s">
        <v>22</v>
      </c>
      <c r="M35257" s="4" t="s">
        <v>22</v>
      </c>
      <c r="N35257" s="4" t="s">
        <v>22</v>
      </c>
      <c r="O35257" s="4" t="s">
        <v>22</v>
      </c>
      <c r="P35257" s="4" t="s">
        <v>6</v>
      </c>
      <c r="Q35257" s="4" t="s">
        <v>6</v>
      </c>
      <c r="R35257" s="4" t="s">
        <v>9</v>
      </c>
      <c r="S35257" s="4" t="s">
        <v>13</v>
      </c>
      <c r="T35257" s="4" t="s">
        <v>9</v>
      </c>
      <c r="U35257" s="4" t="s">
        <v>9</v>
      </c>
      <c r="V35257" s="4" t="s">
        <v>10</v>
      </c>
    </row>
    <row r="35258" spans="1:22">
      <c r="A35258" t="n">
        <v>280351</v>
      </c>
      <c r="B35258" s="68" t="n">
        <v>19</v>
      </c>
      <c r="C35258" s="7" t="n">
        <v>7</v>
      </c>
      <c r="D35258" s="7" t="s">
        <v>1967</v>
      </c>
      <c r="E35258" s="7" t="s">
        <v>1357</v>
      </c>
      <c r="F35258" s="7" t="s">
        <v>12</v>
      </c>
      <c r="G35258" s="7" t="n">
        <v>0</v>
      </c>
      <c r="H35258" s="7" t="n">
        <v>1</v>
      </c>
      <c r="I35258" s="7" t="n">
        <v>0</v>
      </c>
      <c r="J35258" s="7" t="n">
        <v>0</v>
      </c>
      <c r="K35258" s="7" t="n">
        <v>0</v>
      </c>
      <c r="L35258" s="7" t="n">
        <v>0</v>
      </c>
      <c r="M35258" s="7" t="n">
        <v>1</v>
      </c>
      <c r="N35258" s="7" t="n">
        <v>1.60000002384186</v>
      </c>
      <c r="O35258" s="7" t="n">
        <v>0.0900000035762787</v>
      </c>
      <c r="P35258" s="7" t="s">
        <v>12</v>
      </c>
      <c r="Q35258" s="7" t="s">
        <v>12</v>
      </c>
      <c r="R35258" s="7" t="n">
        <v>-1</v>
      </c>
      <c r="S35258" s="7" t="n">
        <v>0</v>
      </c>
      <c r="T35258" s="7" t="n">
        <v>0</v>
      </c>
      <c r="U35258" s="7" t="n">
        <v>0</v>
      </c>
      <c r="V35258" s="7" t="n">
        <v>0</v>
      </c>
    </row>
    <row r="35259" spans="1:22">
      <c r="A35259" t="s">
        <v>4</v>
      </c>
      <c r="B35259" s="4" t="s">
        <v>5</v>
      </c>
      <c r="C35259" s="4" t="s">
        <v>13</v>
      </c>
      <c r="D35259" s="36" t="s">
        <v>81</v>
      </c>
      <c r="E35259" s="4" t="s">
        <v>5</v>
      </c>
      <c r="F35259" s="4" t="s">
        <v>13</v>
      </c>
      <c r="G35259" s="4" t="s">
        <v>10</v>
      </c>
      <c r="H35259" s="36" t="s">
        <v>82</v>
      </c>
      <c r="I35259" s="4" t="s">
        <v>13</v>
      </c>
      <c r="J35259" s="4" t="s">
        <v>13</v>
      </c>
      <c r="K35259" s="4" t="s">
        <v>20</v>
      </c>
    </row>
    <row r="35260" spans="1:22">
      <c r="A35260" t="n">
        <v>280418</v>
      </c>
      <c r="B35260" s="10" t="n">
        <v>5</v>
      </c>
      <c r="C35260" s="7" t="n">
        <v>28</v>
      </c>
      <c r="D35260" s="36" t="s">
        <v>3</v>
      </c>
      <c r="E35260" s="37" t="n">
        <v>64</v>
      </c>
      <c r="F35260" s="7" t="n">
        <v>5</v>
      </c>
      <c r="G35260" s="7" t="n">
        <v>8</v>
      </c>
      <c r="H35260" s="36" t="s">
        <v>3</v>
      </c>
      <c r="I35260" s="7" t="n">
        <v>8</v>
      </c>
      <c r="J35260" s="7" t="n">
        <v>1</v>
      </c>
      <c r="K35260" s="11" t="n">
        <f t="normal" ca="1">A35264</f>
        <v>0</v>
      </c>
    </row>
    <row r="35261" spans="1:22">
      <c r="A35261" t="s">
        <v>4</v>
      </c>
      <c r="B35261" s="4" t="s">
        <v>5</v>
      </c>
      <c r="C35261" s="4" t="s">
        <v>10</v>
      </c>
      <c r="D35261" s="4" t="s">
        <v>6</v>
      </c>
      <c r="E35261" s="4" t="s">
        <v>6</v>
      </c>
      <c r="F35261" s="4" t="s">
        <v>6</v>
      </c>
      <c r="G35261" s="4" t="s">
        <v>13</v>
      </c>
      <c r="H35261" s="4" t="s">
        <v>9</v>
      </c>
      <c r="I35261" s="4" t="s">
        <v>22</v>
      </c>
      <c r="J35261" s="4" t="s">
        <v>22</v>
      </c>
      <c r="K35261" s="4" t="s">
        <v>22</v>
      </c>
      <c r="L35261" s="4" t="s">
        <v>22</v>
      </c>
      <c r="M35261" s="4" t="s">
        <v>22</v>
      </c>
      <c r="N35261" s="4" t="s">
        <v>22</v>
      </c>
      <c r="O35261" s="4" t="s">
        <v>22</v>
      </c>
      <c r="P35261" s="4" t="s">
        <v>6</v>
      </c>
      <c r="Q35261" s="4" t="s">
        <v>6</v>
      </c>
      <c r="R35261" s="4" t="s">
        <v>9</v>
      </c>
      <c r="S35261" s="4" t="s">
        <v>13</v>
      </c>
      <c r="T35261" s="4" t="s">
        <v>9</v>
      </c>
      <c r="U35261" s="4" t="s">
        <v>9</v>
      </c>
      <c r="V35261" s="4" t="s">
        <v>10</v>
      </c>
    </row>
    <row r="35262" spans="1:22">
      <c r="A35262" t="n">
        <v>280430</v>
      </c>
      <c r="B35262" s="68" t="n">
        <v>19</v>
      </c>
      <c r="C35262" s="7" t="n">
        <v>8</v>
      </c>
      <c r="D35262" s="7" t="s">
        <v>1968</v>
      </c>
      <c r="E35262" s="7" t="s">
        <v>1359</v>
      </c>
      <c r="F35262" s="7" t="s">
        <v>12</v>
      </c>
      <c r="G35262" s="7" t="n">
        <v>0</v>
      </c>
      <c r="H35262" s="7" t="n">
        <v>1</v>
      </c>
      <c r="I35262" s="7" t="n">
        <v>0</v>
      </c>
      <c r="J35262" s="7" t="n">
        <v>0</v>
      </c>
      <c r="K35262" s="7" t="n">
        <v>0</v>
      </c>
      <c r="L35262" s="7" t="n">
        <v>0</v>
      </c>
      <c r="M35262" s="7" t="n">
        <v>1</v>
      </c>
      <c r="N35262" s="7" t="n">
        <v>1.60000002384186</v>
      </c>
      <c r="O35262" s="7" t="n">
        <v>0.0900000035762787</v>
      </c>
      <c r="P35262" s="7" t="s">
        <v>12</v>
      </c>
      <c r="Q35262" s="7" t="s">
        <v>12</v>
      </c>
      <c r="R35262" s="7" t="n">
        <v>-1</v>
      </c>
      <c r="S35262" s="7" t="n">
        <v>0</v>
      </c>
      <c r="T35262" s="7" t="n">
        <v>0</v>
      </c>
      <c r="U35262" s="7" t="n">
        <v>0</v>
      </c>
      <c r="V35262" s="7" t="n">
        <v>0</v>
      </c>
    </row>
    <row r="35263" spans="1:22">
      <c r="A35263" t="s">
        <v>4</v>
      </c>
      <c r="B35263" s="4" t="s">
        <v>5</v>
      </c>
      <c r="C35263" s="4" t="s">
        <v>13</v>
      </c>
      <c r="D35263" s="36" t="s">
        <v>81</v>
      </c>
      <c r="E35263" s="4" t="s">
        <v>5</v>
      </c>
      <c r="F35263" s="4" t="s">
        <v>13</v>
      </c>
      <c r="G35263" s="4" t="s">
        <v>10</v>
      </c>
      <c r="H35263" s="36" t="s">
        <v>82</v>
      </c>
      <c r="I35263" s="4" t="s">
        <v>13</v>
      </c>
      <c r="J35263" s="4" t="s">
        <v>13</v>
      </c>
      <c r="K35263" s="4" t="s">
        <v>20</v>
      </c>
    </row>
    <row r="35264" spans="1:22">
      <c r="A35264" t="n">
        <v>280499</v>
      </c>
      <c r="B35264" s="10" t="n">
        <v>5</v>
      </c>
      <c r="C35264" s="7" t="n">
        <v>28</v>
      </c>
      <c r="D35264" s="36" t="s">
        <v>3</v>
      </c>
      <c r="E35264" s="37" t="n">
        <v>64</v>
      </c>
      <c r="F35264" s="7" t="n">
        <v>5</v>
      </c>
      <c r="G35264" s="7" t="n">
        <v>11</v>
      </c>
      <c r="H35264" s="36" t="s">
        <v>3</v>
      </c>
      <c r="I35264" s="7" t="n">
        <v>8</v>
      </c>
      <c r="J35264" s="7" t="n">
        <v>1</v>
      </c>
      <c r="K35264" s="11" t="n">
        <f t="normal" ca="1">A35268</f>
        <v>0</v>
      </c>
    </row>
    <row r="35265" spans="1:22">
      <c r="A35265" t="s">
        <v>4</v>
      </c>
      <c r="B35265" s="4" t="s">
        <v>5</v>
      </c>
      <c r="C35265" s="4" t="s">
        <v>10</v>
      </c>
      <c r="D35265" s="4" t="s">
        <v>6</v>
      </c>
      <c r="E35265" s="4" t="s">
        <v>6</v>
      </c>
      <c r="F35265" s="4" t="s">
        <v>6</v>
      </c>
      <c r="G35265" s="4" t="s">
        <v>13</v>
      </c>
      <c r="H35265" s="4" t="s">
        <v>9</v>
      </c>
      <c r="I35265" s="4" t="s">
        <v>22</v>
      </c>
      <c r="J35265" s="4" t="s">
        <v>22</v>
      </c>
      <c r="K35265" s="4" t="s">
        <v>22</v>
      </c>
      <c r="L35265" s="4" t="s">
        <v>22</v>
      </c>
      <c r="M35265" s="4" t="s">
        <v>22</v>
      </c>
      <c r="N35265" s="4" t="s">
        <v>22</v>
      </c>
      <c r="O35265" s="4" t="s">
        <v>22</v>
      </c>
      <c r="P35265" s="4" t="s">
        <v>6</v>
      </c>
      <c r="Q35265" s="4" t="s">
        <v>6</v>
      </c>
      <c r="R35265" s="4" t="s">
        <v>9</v>
      </c>
      <c r="S35265" s="4" t="s">
        <v>13</v>
      </c>
      <c r="T35265" s="4" t="s">
        <v>9</v>
      </c>
      <c r="U35265" s="4" t="s">
        <v>9</v>
      </c>
      <c r="V35265" s="4" t="s">
        <v>10</v>
      </c>
    </row>
    <row r="35266" spans="1:22">
      <c r="A35266" t="n">
        <v>280511</v>
      </c>
      <c r="B35266" s="68" t="n">
        <v>19</v>
      </c>
      <c r="C35266" s="7" t="n">
        <v>11</v>
      </c>
      <c r="D35266" s="7" t="s">
        <v>1471</v>
      </c>
      <c r="E35266" s="7" t="s">
        <v>1472</v>
      </c>
      <c r="F35266" s="7" t="s">
        <v>12</v>
      </c>
      <c r="G35266" s="7" t="n">
        <v>0</v>
      </c>
      <c r="H35266" s="7" t="n">
        <v>1</v>
      </c>
      <c r="I35266" s="7" t="n">
        <v>0</v>
      </c>
      <c r="J35266" s="7" t="n">
        <v>0</v>
      </c>
      <c r="K35266" s="7" t="n">
        <v>0</v>
      </c>
      <c r="L35266" s="7" t="n">
        <v>0</v>
      </c>
      <c r="M35266" s="7" t="n">
        <v>1</v>
      </c>
      <c r="N35266" s="7" t="n">
        <v>1.60000002384186</v>
      </c>
      <c r="O35266" s="7" t="n">
        <v>0.0900000035762787</v>
      </c>
      <c r="P35266" s="7" t="s">
        <v>12</v>
      </c>
      <c r="Q35266" s="7" t="s">
        <v>12</v>
      </c>
      <c r="R35266" s="7" t="n">
        <v>-1</v>
      </c>
      <c r="S35266" s="7" t="n">
        <v>0</v>
      </c>
      <c r="T35266" s="7" t="n">
        <v>0</v>
      </c>
      <c r="U35266" s="7" t="n">
        <v>0</v>
      </c>
      <c r="V35266" s="7" t="n">
        <v>0</v>
      </c>
    </row>
    <row r="35267" spans="1:22">
      <c r="A35267" t="s">
        <v>4</v>
      </c>
      <c r="B35267" s="4" t="s">
        <v>5</v>
      </c>
      <c r="C35267" s="4" t="s">
        <v>10</v>
      </c>
      <c r="D35267" s="4" t="s">
        <v>13</v>
      </c>
      <c r="E35267" s="4" t="s">
        <v>13</v>
      </c>
      <c r="F35267" s="4" t="s">
        <v>6</v>
      </c>
    </row>
    <row r="35268" spans="1:22">
      <c r="A35268" t="n">
        <v>280590</v>
      </c>
      <c r="B35268" s="22" t="n">
        <v>20</v>
      </c>
      <c r="C35268" s="7" t="n">
        <v>0</v>
      </c>
      <c r="D35268" s="7" t="n">
        <v>3</v>
      </c>
      <c r="E35268" s="7" t="n">
        <v>10</v>
      </c>
      <c r="F35268" s="7" t="s">
        <v>80</v>
      </c>
    </row>
    <row r="35269" spans="1:22">
      <c r="A35269" t="s">
        <v>4</v>
      </c>
      <c r="B35269" s="4" t="s">
        <v>5</v>
      </c>
      <c r="C35269" s="4" t="s">
        <v>10</v>
      </c>
    </row>
    <row r="35270" spans="1:22">
      <c r="A35270" t="n">
        <v>280608</v>
      </c>
      <c r="B35270" s="35" t="n">
        <v>16</v>
      </c>
      <c r="C35270" s="7" t="n">
        <v>0</v>
      </c>
    </row>
    <row r="35271" spans="1:22">
      <c r="A35271" t="s">
        <v>4</v>
      </c>
      <c r="B35271" s="4" t="s">
        <v>5</v>
      </c>
      <c r="C35271" s="4" t="s">
        <v>10</v>
      </c>
      <c r="D35271" s="4" t="s">
        <v>13</v>
      </c>
      <c r="E35271" s="4" t="s">
        <v>13</v>
      </c>
      <c r="F35271" s="4" t="s">
        <v>6</v>
      </c>
    </row>
    <row r="35272" spans="1:22">
      <c r="A35272" t="n">
        <v>280611</v>
      </c>
      <c r="B35272" s="22" t="n">
        <v>20</v>
      </c>
      <c r="C35272" s="7" t="n">
        <v>1</v>
      </c>
      <c r="D35272" s="7" t="n">
        <v>3</v>
      </c>
      <c r="E35272" s="7" t="n">
        <v>10</v>
      </c>
      <c r="F35272" s="7" t="s">
        <v>80</v>
      </c>
    </row>
    <row r="35273" spans="1:22">
      <c r="A35273" t="s">
        <v>4</v>
      </c>
      <c r="B35273" s="4" t="s">
        <v>5</v>
      </c>
      <c r="C35273" s="4" t="s">
        <v>10</v>
      </c>
    </row>
    <row r="35274" spans="1:22">
      <c r="A35274" t="n">
        <v>280629</v>
      </c>
      <c r="B35274" s="35" t="n">
        <v>16</v>
      </c>
      <c r="C35274" s="7" t="n">
        <v>0</v>
      </c>
    </row>
    <row r="35275" spans="1:22">
      <c r="A35275" t="s">
        <v>4</v>
      </c>
      <c r="B35275" s="4" t="s">
        <v>5</v>
      </c>
      <c r="C35275" s="4" t="s">
        <v>10</v>
      </c>
      <c r="D35275" s="4" t="s">
        <v>13</v>
      </c>
      <c r="E35275" s="4" t="s">
        <v>13</v>
      </c>
      <c r="F35275" s="4" t="s">
        <v>6</v>
      </c>
    </row>
    <row r="35276" spans="1:22">
      <c r="A35276" t="n">
        <v>280632</v>
      </c>
      <c r="B35276" s="22" t="n">
        <v>20</v>
      </c>
      <c r="C35276" s="7" t="n">
        <v>2</v>
      </c>
      <c r="D35276" s="7" t="n">
        <v>3</v>
      </c>
      <c r="E35276" s="7" t="n">
        <v>10</v>
      </c>
      <c r="F35276" s="7" t="s">
        <v>80</v>
      </c>
    </row>
    <row r="35277" spans="1:22">
      <c r="A35277" t="s">
        <v>4</v>
      </c>
      <c r="B35277" s="4" t="s">
        <v>5</v>
      </c>
      <c r="C35277" s="4" t="s">
        <v>10</v>
      </c>
    </row>
    <row r="35278" spans="1:22">
      <c r="A35278" t="n">
        <v>280650</v>
      </c>
      <c r="B35278" s="35" t="n">
        <v>16</v>
      </c>
      <c r="C35278" s="7" t="n">
        <v>0</v>
      </c>
    </row>
    <row r="35279" spans="1:22">
      <c r="A35279" t="s">
        <v>4</v>
      </c>
      <c r="B35279" s="4" t="s">
        <v>5</v>
      </c>
      <c r="C35279" s="4" t="s">
        <v>10</v>
      </c>
      <c r="D35279" s="4" t="s">
        <v>13</v>
      </c>
      <c r="E35279" s="4" t="s">
        <v>13</v>
      </c>
      <c r="F35279" s="4" t="s">
        <v>6</v>
      </c>
    </row>
    <row r="35280" spans="1:22">
      <c r="A35280" t="n">
        <v>280653</v>
      </c>
      <c r="B35280" s="22" t="n">
        <v>20</v>
      </c>
      <c r="C35280" s="7" t="n">
        <v>3</v>
      </c>
      <c r="D35280" s="7" t="n">
        <v>3</v>
      </c>
      <c r="E35280" s="7" t="n">
        <v>10</v>
      </c>
      <c r="F35280" s="7" t="s">
        <v>80</v>
      </c>
    </row>
    <row r="35281" spans="1:22">
      <c r="A35281" t="s">
        <v>4</v>
      </c>
      <c r="B35281" s="4" t="s">
        <v>5</v>
      </c>
      <c r="C35281" s="4" t="s">
        <v>10</v>
      </c>
    </row>
    <row r="35282" spans="1:22">
      <c r="A35282" t="n">
        <v>280671</v>
      </c>
      <c r="B35282" s="35" t="n">
        <v>16</v>
      </c>
      <c r="C35282" s="7" t="n">
        <v>0</v>
      </c>
    </row>
    <row r="35283" spans="1:22">
      <c r="A35283" t="s">
        <v>4</v>
      </c>
      <c r="B35283" s="4" t="s">
        <v>5</v>
      </c>
      <c r="C35283" s="4" t="s">
        <v>10</v>
      </c>
      <c r="D35283" s="4" t="s">
        <v>13</v>
      </c>
      <c r="E35283" s="4" t="s">
        <v>13</v>
      </c>
      <c r="F35283" s="4" t="s">
        <v>6</v>
      </c>
    </row>
    <row r="35284" spans="1:22">
      <c r="A35284" t="n">
        <v>280674</v>
      </c>
      <c r="B35284" s="22" t="n">
        <v>20</v>
      </c>
      <c r="C35284" s="7" t="n">
        <v>4</v>
      </c>
      <c r="D35284" s="7" t="n">
        <v>3</v>
      </c>
      <c r="E35284" s="7" t="n">
        <v>10</v>
      </c>
      <c r="F35284" s="7" t="s">
        <v>80</v>
      </c>
    </row>
    <row r="35285" spans="1:22">
      <c r="A35285" t="s">
        <v>4</v>
      </c>
      <c r="B35285" s="4" t="s">
        <v>5</v>
      </c>
      <c r="C35285" s="4" t="s">
        <v>10</v>
      </c>
    </row>
    <row r="35286" spans="1:22">
      <c r="A35286" t="n">
        <v>280692</v>
      </c>
      <c r="B35286" s="35" t="n">
        <v>16</v>
      </c>
      <c r="C35286" s="7" t="n">
        <v>0</v>
      </c>
    </row>
    <row r="35287" spans="1:22">
      <c r="A35287" t="s">
        <v>4</v>
      </c>
      <c r="B35287" s="4" t="s">
        <v>5</v>
      </c>
      <c r="C35287" s="4" t="s">
        <v>10</v>
      </c>
      <c r="D35287" s="4" t="s">
        <v>13</v>
      </c>
      <c r="E35287" s="4" t="s">
        <v>13</v>
      </c>
      <c r="F35287" s="4" t="s">
        <v>6</v>
      </c>
    </row>
    <row r="35288" spans="1:22">
      <c r="A35288" t="n">
        <v>280695</v>
      </c>
      <c r="B35288" s="22" t="n">
        <v>20</v>
      </c>
      <c r="C35288" s="7" t="n">
        <v>5</v>
      </c>
      <c r="D35288" s="7" t="n">
        <v>3</v>
      </c>
      <c r="E35288" s="7" t="n">
        <v>10</v>
      </c>
      <c r="F35288" s="7" t="s">
        <v>80</v>
      </c>
    </row>
    <row r="35289" spans="1:22">
      <c r="A35289" t="s">
        <v>4</v>
      </c>
      <c r="B35289" s="4" t="s">
        <v>5</v>
      </c>
      <c r="C35289" s="4" t="s">
        <v>10</v>
      </c>
    </row>
    <row r="35290" spans="1:22">
      <c r="A35290" t="n">
        <v>280713</v>
      </c>
      <c r="B35290" s="35" t="n">
        <v>16</v>
      </c>
      <c r="C35290" s="7" t="n">
        <v>0</v>
      </c>
    </row>
    <row r="35291" spans="1:22">
      <c r="A35291" t="s">
        <v>4</v>
      </c>
      <c r="B35291" s="4" t="s">
        <v>5</v>
      </c>
      <c r="C35291" s="4" t="s">
        <v>10</v>
      </c>
      <c r="D35291" s="4" t="s">
        <v>13</v>
      </c>
      <c r="E35291" s="4" t="s">
        <v>13</v>
      </c>
      <c r="F35291" s="4" t="s">
        <v>6</v>
      </c>
    </row>
    <row r="35292" spans="1:22">
      <c r="A35292" t="n">
        <v>280716</v>
      </c>
      <c r="B35292" s="22" t="n">
        <v>20</v>
      </c>
      <c r="C35292" s="7" t="n">
        <v>6</v>
      </c>
      <c r="D35292" s="7" t="n">
        <v>3</v>
      </c>
      <c r="E35292" s="7" t="n">
        <v>10</v>
      </c>
      <c r="F35292" s="7" t="s">
        <v>80</v>
      </c>
    </row>
    <row r="35293" spans="1:22">
      <c r="A35293" t="s">
        <v>4</v>
      </c>
      <c r="B35293" s="4" t="s">
        <v>5</v>
      </c>
      <c r="C35293" s="4" t="s">
        <v>10</v>
      </c>
    </row>
    <row r="35294" spans="1:22">
      <c r="A35294" t="n">
        <v>280734</v>
      </c>
      <c r="B35294" s="35" t="n">
        <v>16</v>
      </c>
      <c r="C35294" s="7" t="n">
        <v>0</v>
      </c>
    </row>
    <row r="35295" spans="1:22">
      <c r="A35295" t="s">
        <v>4</v>
      </c>
      <c r="B35295" s="4" t="s">
        <v>5</v>
      </c>
      <c r="C35295" s="4" t="s">
        <v>10</v>
      </c>
      <c r="D35295" s="4" t="s">
        <v>13</v>
      </c>
      <c r="E35295" s="4" t="s">
        <v>13</v>
      </c>
      <c r="F35295" s="4" t="s">
        <v>6</v>
      </c>
    </row>
    <row r="35296" spans="1:22">
      <c r="A35296" t="n">
        <v>280737</v>
      </c>
      <c r="B35296" s="22" t="n">
        <v>20</v>
      </c>
      <c r="C35296" s="7" t="n">
        <v>7</v>
      </c>
      <c r="D35296" s="7" t="n">
        <v>3</v>
      </c>
      <c r="E35296" s="7" t="n">
        <v>10</v>
      </c>
      <c r="F35296" s="7" t="s">
        <v>80</v>
      </c>
    </row>
    <row r="35297" spans="1:6">
      <c r="A35297" t="s">
        <v>4</v>
      </c>
      <c r="B35297" s="4" t="s">
        <v>5</v>
      </c>
      <c r="C35297" s="4" t="s">
        <v>10</v>
      </c>
    </row>
    <row r="35298" spans="1:6">
      <c r="A35298" t="n">
        <v>280755</v>
      </c>
      <c r="B35298" s="35" t="n">
        <v>16</v>
      </c>
      <c r="C35298" s="7" t="n">
        <v>0</v>
      </c>
    </row>
    <row r="35299" spans="1:6">
      <c r="A35299" t="s">
        <v>4</v>
      </c>
      <c r="B35299" s="4" t="s">
        <v>5</v>
      </c>
      <c r="C35299" s="4" t="s">
        <v>10</v>
      </c>
      <c r="D35299" s="4" t="s">
        <v>13</v>
      </c>
      <c r="E35299" s="4" t="s">
        <v>13</v>
      </c>
      <c r="F35299" s="4" t="s">
        <v>6</v>
      </c>
    </row>
    <row r="35300" spans="1:6">
      <c r="A35300" t="n">
        <v>280758</v>
      </c>
      <c r="B35300" s="22" t="n">
        <v>20</v>
      </c>
      <c r="C35300" s="7" t="n">
        <v>8</v>
      </c>
      <c r="D35300" s="7" t="n">
        <v>3</v>
      </c>
      <c r="E35300" s="7" t="n">
        <v>10</v>
      </c>
      <c r="F35300" s="7" t="s">
        <v>80</v>
      </c>
    </row>
    <row r="35301" spans="1:6">
      <c r="A35301" t="s">
        <v>4</v>
      </c>
      <c r="B35301" s="4" t="s">
        <v>5</v>
      </c>
      <c r="C35301" s="4" t="s">
        <v>10</v>
      </c>
    </row>
    <row r="35302" spans="1:6">
      <c r="A35302" t="n">
        <v>280776</v>
      </c>
      <c r="B35302" s="35" t="n">
        <v>16</v>
      </c>
      <c r="C35302" s="7" t="n">
        <v>0</v>
      </c>
    </row>
    <row r="35303" spans="1:6">
      <c r="A35303" t="s">
        <v>4</v>
      </c>
      <c r="B35303" s="4" t="s">
        <v>5</v>
      </c>
      <c r="C35303" s="4" t="s">
        <v>10</v>
      </c>
      <c r="D35303" s="4" t="s">
        <v>13</v>
      </c>
      <c r="E35303" s="4" t="s">
        <v>13</v>
      </c>
      <c r="F35303" s="4" t="s">
        <v>6</v>
      </c>
    </row>
    <row r="35304" spans="1:6">
      <c r="A35304" t="n">
        <v>280779</v>
      </c>
      <c r="B35304" s="22" t="n">
        <v>20</v>
      </c>
      <c r="C35304" s="7" t="n">
        <v>9</v>
      </c>
      <c r="D35304" s="7" t="n">
        <v>3</v>
      </c>
      <c r="E35304" s="7" t="n">
        <v>10</v>
      </c>
      <c r="F35304" s="7" t="s">
        <v>80</v>
      </c>
    </row>
    <row r="35305" spans="1:6">
      <c r="A35305" t="s">
        <v>4</v>
      </c>
      <c r="B35305" s="4" t="s">
        <v>5</v>
      </c>
      <c r="C35305" s="4" t="s">
        <v>10</v>
      </c>
    </row>
    <row r="35306" spans="1:6">
      <c r="A35306" t="n">
        <v>280797</v>
      </c>
      <c r="B35306" s="35" t="n">
        <v>16</v>
      </c>
      <c r="C35306" s="7" t="n">
        <v>0</v>
      </c>
    </row>
    <row r="35307" spans="1:6">
      <c r="A35307" t="s">
        <v>4</v>
      </c>
      <c r="B35307" s="4" t="s">
        <v>5</v>
      </c>
      <c r="C35307" s="4" t="s">
        <v>10</v>
      </c>
      <c r="D35307" s="4" t="s">
        <v>13</v>
      </c>
      <c r="E35307" s="4" t="s">
        <v>13</v>
      </c>
      <c r="F35307" s="4" t="s">
        <v>6</v>
      </c>
    </row>
    <row r="35308" spans="1:6">
      <c r="A35308" t="n">
        <v>280800</v>
      </c>
      <c r="B35308" s="22" t="n">
        <v>20</v>
      </c>
      <c r="C35308" s="7" t="n">
        <v>11</v>
      </c>
      <c r="D35308" s="7" t="n">
        <v>3</v>
      </c>
      <c r="E35308" s="7" t="n">
        <v>10</v>
      </c>
      <c r="F35308" s="7" t="s">
        <v>80</v>
      </c>
    </row>
    <row r="35309" spans="1:6">
      <c r="A35309" t="s">
        <v>4</v>
      </c>
      <c r="B35309" s="4" t="s">
        <v>5</v>
      </c>
      <c r="C35309" s="4" t="s">
        <v>10</v>
      </c>
    </row>
    <row r="35310" spans="1:6">
      <c r="A35310" t="n">
        <v>280818</v>
      </c>
      <c r="B35310" s="35" t="n">
        <v>16</v>
      </c>
      <c r="C35310" s="7" t="n">
        <v>0</v>
      </c>
    </row>
    <row r="35311" spans="1:6">
      <c r="A35311" t="s">
        <v>4</v>
      </c>
      <c r="B35311" s="4" t="s">
        <v>5</v>
      </c>
      <c r="C35311" s="4" t="s">
        <v>10</v>
      </c>
      <c r="D35311" s="4" t="s">
        <v>22</v>
      </c>
      <c r="E35311" s="4" t="s">
        <v>22</v>
      </c>
      <c r="F35311" s="4" t="s">
        <v>22</v>
      </c>
      <c r="G35311" s="4" t="s">
        <v>22</v>
      </c>
    </row>
    <row r="35312" spans="1:6">
      <c r="A35312" t="n">
        <v>280821</v>
      </c>
      <c r="B35312" s="24" t="n">
        <v>46</v>
      </c>
      <c r="C35312" s="7" t="n">
        <v>0</v>
      </c>
      <c r="D35312" s="7" t="n">
        <v>35.0200004577637</v>
      </c>
      <c r="E35312" s="7" t="n">
        <v>-2.07999992370605</v>
      </c>
      <c r="F35312" s="7" t="n">
        <v>24.1000003814697</v>
      </c>
      <c r="G35312" s="7" t="n">
        <v>3.5</v>
      </c>
    </row>
    <row r="35313" spans="1:7">
      <c r="A35313" t="s">
        <v>4</v>
      </c>
      <c r="B35313" s="4" t="s">
        <v>5</v>
      </c>
      <c r="C35313" s="4" t="s">
        <v>10</v>
      </c>
      <c r="D35313" s="4" t="s">
        <v>22</v>
      </c>
      <c r="E35313" s="4" t="s">
        <v>22</v>
      </c>
      <c r="F35313" s="4" t="s">
        <v>22</v>
      </c>
      <c r="G35313" s="4" t="s">
        <v>22</v>
      </c>
    </row>
    <row r="35314" spans="1:7">
      <c r="A35314" t="n">
        <v>280840</v>
      </c>
      <c r="B35314" s="24" t="n">
        <v>46</v>
      </c>
      <c r="C35314" s="7" t="n">
        <v>9</v>
      </c>
      <c r="D35314" s="7" t="n">
        <v>33.8800010681152</v>
      </c>
      <c r="E35314" s="7" t="n">
        <v>-2.05999994277954</v>
      </c>
      <c r="F35314" s="7" t="n">
        <v>24.2000007629395</v>
      </c>
      <c r="G35314" s="7" t="n">
        <v>28</v>
      </c>
    </row>
    <row r="35315" spans="1:7">
      <c r="A35315" t="s">
        <v>4</v>
      </c>
      <c r="B35315" s="4" t="s">
        <v>5</v>
      </c>
      <c r="C35315" s="4" t="s">
        <v>10</v>
      </c>
      <c r="D35315" s="4" t="s">
        <v>22</v>
      </c>
      <c r="E35315" s="4" t="s">
        <v>22</v>
      </c>
      <c r="F35315" s="4" t="s">
        <v>22</v>
      </c>
      <c r="G35315" s="4" t="s">
        <v>22</v>
      </c>
    </row>
    <row r="35316" spans="1:7">
      <c r="A35316" t="n">
        <v>280859</v>
      </c>
      <c r="B35316" s="24" t="n">
        <v>46</v>
      </c>
      <c r="C35316" s="7" t="n">
        <v>1</v>
      </c>
      <c r="D35316" s="7" t="n">
        <v>35.8400001525879</v>
      </c>
      <c r="E35316" s="7" t="n">
        <v>-2.02999997138977</v>
      </c>
      <c r="F35316" s="7" t="n">
        <v>23.8299999237061</v>
      </c>
      <c r="G35316" s="7" t="n">
        <v>337.899993896484</v>
      </c>
    </row>
    <row r="35317" spans="1:7">
      <c r="A35317" t="s">
        <v>4</v>
      </c>
      <c r="B35317" s="4" t="s">
        <v>5</v>
      </c>
      <c r="C35317" s="4" t="s">
        <v>10</v>
      </c>
      <c r="D35317" s="4" t="s">
        <v>22</v>
      </c>
      <c r="E35317" s="4" t="s">
        <v>22</v>
      </c>
      <c r="F35317" s="4" t="s">
        <v>22</v>
      </c>
      <c r="G35317" s="4" t="s">
        <v>22</v>
      </c>
    </row>
    <row r="35318" spans="1:7">
      <c r="A35318" t="n">
        <v>280878</v>
      </c>
      <c r="B35318" s="24" t="n">
        <v>46</v>
      </c>
      <c r="C35318" s="7" t="n">
        <v>2</v>
      </c>
      <c r="D35318" s="7" t="n">
        <v>32.9700012207031</v>
      </c>
      <c r="E35318" s="7" t="n">
        <v>-1.94000005722046</v>
      </c>
      <c r="F35318" s="7" t="n">
        <v>23.9099998474121</v>
      </c>
      <c r="G35318" s="7" t="n">
        <v>28.7999992370605</v>
      </c>
    </row>
    <row r="35319" spans="1:7">
      <c r="A35319" t="s">
        <v>4</v>
      </c>
      <c r="B35319" s="4" t="s">
        <v>5</v>
      </c>
      <c r="C35319" s="4" t="s">
        <v>10</v>
      </c>
      <c r="D35319" s="4" t="s">
        <v>22</v>
      </c>
      <c r="E35319" s="4" t="s">
        <v>22</v>
      </c>
      <c r="F35319" s="4" t="s">
        <v>22</v>
      </c>
      <c r="G35319" s="4" t="s">
        <v>22</v>
      </c>
    </row>
    <row r="35320" spans="1:7">
      <c r="A35320" t="n">
        <v>280897</v>
      </c>
      <c r="B35320" s="24" t="n">
        <v>46</v>
      </c>
      <c r="C35320" s="7" t="n">
        <v>3</v>
      </c>
      <c r="D35320" s="7" t="n">
        <v>36.8699989318848</v>
      </c>
      <c r="E35320" s="7" t="n">
        <v>-2.05999994277954</v>
      </c>
      <c r="F35320" s="7" t="n">
        <v>24.0799999237061</v>
      </c>
      <c r="G35320" s="7" t="n">
        <v>340.5</v>
      </c>
    </row>
    <row r="35321" spans="1:7">
      <c r="A35321" t="s">
        <v>4</v>
      </c>
      <c r="B35321" s="4" t="s">
        <v>5</v>
      </c>
      <c r="C35321" s="4" t="s">
        <v>10</v>
      </c>
      <c r="D35321" s="4" t="s">
        <v>22</v>
      </c>
      <c r="E35321" s="4" t="s">
        <v>22</v>
      </c>
      <c r="F35321" s="4" t="s">
        <v>22</v>
      </c>
      <c r="G35321" s="4" t="s">
        <v>22</v>
      </c>
    </row>
    <row r="35322" spans="1:7">
      <c r="A35322" t="n">
        <v>280916</v>
      </c>
      <c r="B35322" s="24" t="n">
        <v>46</v>
      </c>
      <c r="C35322" s="7" t="n">
        <v>4</v>
      </c>
      <c r="D35322" s="7" t="n">
        <v>34.1399993896484</v>
      </c>
      <c r="E35322" s="7" t="n">
        <v>-1.6599999666214</v>
      </c>
      <c r="F35322" s="7" t="n">
        <v>22.8799991607666</v>
      </c>
      <c r="G35322" s="7" t="n">
        <v>5.59999990463257</v>
      </c>
    </row>
    <row r="35323" spans="1:7">
      <c r="A35323" t="s">
        <v>4</v>
      </c>
      <c r="B35323" s="4" t="s">
        <v>5</v>
      </c>
      <c r="C35323" s="4" t="s">
        <v>10</v>
      </c>
      <c r="D35323" s="4" t="s">
        <v>22</v>
      </c>
      <c r="E35323" s="4" t="s">
        <v>22</v>
      </c>
      <c r="F35323" s="4" t="s">
        <v>22</v>
      </c>
      <c r="G35323" s="4" t="s">
        <v>22</v>
      </c>
    </row>
    <row r="35324" spans="1:7">
      <c r="A35324" t="n">
        <v>280935</v>
      </c>
      <c r="B35324" s="24" t="n">
        <v>46</v>
      </c>
      <c r="C35324" s="7" t="n">
        <v>5</v>
      </c>
      <c r="D35324" s="7" t="n">
        <v>36.5800018310547</v>
      </c>
      <c r="E35324" s="7" t="n">
        <v>-1.70000004768372</v>
      </c>
      <c r="F35324" s="7" t="n">
        <v>22.9500007629395</v>
      </c>
      <c r="G35324" s="7" t="n">
        <v>3.79999995231628</v>
      </c>
    </row>
    <row r="35325" spans="1:7">
      <c r="A35325" t="s">
        <v>4</v>
      </c>
      <c r="B35325" s="4" t="s">
        <v>5</v>
      </c>
      <c r="C35325" s="4" t="s">
        <v>10</v>
      </c>
      <c r="D35325" s="4" t="s">
        <v>22</v>
      </c>
      <c r="E35325" s="4" t="s">
        <v>22</v>
      </c>
      <c r="F35325" s="4" t="s">
        <v>22</v>
      </c>
      <c r="G35325" s="4" t="s">
        <v>22</v>
      </c>
    </row>
    <row r="35326" spans="1:7">
      <c r="A35326" t="n">
        <v>280954</v>
      </c>
      <c r="B35326" s="24" t="n">
        <v>46</v>
      </c>
      <c r="C35326" s="7" t="n">
        <v>6</v>
      </c>
      <c r="D35326" s="7" t="n">
        <v>34.9300003051758</v>
      </c>
      <c r="E35326" s="7" t="n">
        <v>-1.64999997615814</v>
      </c>
      <c r="F35326" s="7" t="n">
        <v>22.7600002288818</v>
      </c>
      <c r="G35326" s="7" t="n">
        <v>4.90000009536743</v>
      </c>
    </row>
    <row r="35327" spans="1:7">
      <c r="A35327" t="s">
        <v>4</v>
      </c>
      <c r="B35327" s="4" t="s">
        <v>5</v>
      </c>
      <c r="C35327" s="4" t="s">
        <v>10</v>
      </c>
      <c r="D35327" s="4" t="s">
        <v>22</v>
      </c>
      <c r="E35327" s="4" t="s">
        <v>22</v>
      </c>
      <c r="F35327" s="4" t="s">
        <v>22</v>
      </c>
      <c r="G35327" s="4" t="s">
        <v>22</v>
      </c>
    </row>
    <row r="35328" spans="1:7">
      <c r="A35328" t="n">
        <v>280973</v>
      </c>
      <c r="B35328" s="24" t="n">
        <v>46</v>
      </c>
      <c r="C35328" s="7" t="n">
        <v>7</v>
      </c>
      <c r="D35328" s="7" t="n">
        <v>35.6100006103516</v>
      </c>
      <c r="E35328" s="7" t="n">
        <v>-1.67999994754791</v>
      </c>
      <c r="F35328" s="7" t="n">
        <v>22.7700004577637</v>
      </c>
      <c r="G35328" s="7" t="n">
        <v>355.299987792969</v>
      </c>
    </row>
    <row r="35329" spans="1:7">
      <c r="A35329" t="s">
        <v>4</v>
      </c>
      <c r="B35329" s="4" t="s">
        <v>5</v>
      </c>
      <c r="C35329" s="4" t="s">
        <v>10</v>
      </c>
      <c r="D35329" s="4" t="s">
        <v>22</v>
      </c>
      <c r="E35329" s="4" t="s">
        <v>22</v>
      </c>
      <c r="F35329" s="4" t="s">
        <v>22</v>
      </c>
      <c r="G35329" s="4" t="s">
        <v>22</v>
      </c>
    </row>
    <row r="35330" spans="1:7">
      <c r="A35330" t="n">
        <v>280992</v>
      </c>
      <c r="B35330" s="24" t="n">
        <v>46</v>
      </c>
      <c r="C35330" s="7" t="n">
        <v>8</v>
      </c>
      <c r="D35330" s="7" t="n">
        <v>33.2999992370605</v>
      </c>
      <c r="E35330" s="7" t="n">
        <v>-1.5900000333786</v>
      </c>
      <c r="F35330" s="7" t="n">
        <v>22.6299991607666</v>
      </c>
      <c r="G35330" s="7" t="n">
        <v>17</v>
      </c>
    </row>
    <row r="35331" spans="1:7">
      <c r="A35331" t="s">
        <v>4</v>
      </c>
      <c r="B35331" s="4" t="s">
        <v>5</v>
      </c>
      <c r="C35331" s="4" t="s">
        <v>10</v>
      </c>
      <c r="D35331" s="4" t="s">
        <v>22</v>
      </c>
      <c r="E35331" s="4" t="s">
        <v>22</v>
      </c>
      <c r="F35331" s="4" t="s">
        <v>22</v>
      </c>
      <c r="G35331" s="4" t="s">
        <v>22</v>
      </c>
    </row>
    <row r="35332" spans="1:7">
      <c r="A35332" t="n">
        <v>281011</v>
      </c>
      <c r="B35332" s="24" t="n">
        <v>46</v>
      </c>
      <c r="C35332" s="7" t="n">
        <v>11</v>
      </c>
      <c r="D35332" s="7" t="n">
        <v>35.6300010681152</v>
      </c>
      <c r="E35332" s="7" t="n">
        <v>-1.14999997615814</v>
      </c>
      <c r="F35332" s="7" t="n">
        <v>21.2999992370605</v>
      </c>
      <c r="G35332" s="7" t="n">
        <v>352.600006103516</v>
      </c>
    </row>
    <row r="35333" spans="1:7">
      <c r="A35333" t="s">
        <v>4</v>
      </c>
      <c r="B35333" s="4" t="s">
        <v>5</v>
      </c>
      <c r="C35333" s="4" t="s">
        <v>10</v>
      </c>
      <c r="D35333" s="4" t="s">
        <v>13</v>
      </c>
      <c r="E35333" s="4" t="s">
        <v>6</v>
      </c>
      <c r="F35333" s="4" t="s">
        <v>22</v>
      </c>
      <c r="G35333" s="4" t="s">
        <v>22</v>
      </c>
      <c r="H35333" s="4" t="s">
        <v>22</v>
      </c>
    </row>
    <row r="35334" spans="1:7">
      <c r="A35334" t="n">
        <v>281030</v>
      </c>
      <c r="B35334" s="39" t="n">
        <v>48</v>
      </c>
      <c r="C35334" s="7" t="n">
        <v>61440</v>
      </c>
      <c r="D35334" s="7" t="n">
        <v>0</v>
      </c>
      <c r="E35334" s="7" t="s">
        <v>868</v>
      </c>
      <c r="F35334" s="7" t="n">
        <v>0</v>
      </c>
      <c r="G35334" s="7" t="n">
        <v>1</v>
      </c>
      <c r="H35334" s="7" t="n">
        <v>0</v>
      </c>
    </row>
    <row r="35335" spans="1:7">
      <c r="A35335" t="s">
        <v>4</v>
      </c>
      <c r="B35335" s="4" t="s">
        <v>5</v>
      </c>
      <c r="C35335" s="4" t="s">
        <v>10</v>
      </c>
      <c r="D35335" s="4" t="s">
        <v>13</v>
      </c>
      <c r="E35335" s="4" t="s">
        <v>6</v>
      </c>
      <c r="F35335" s="4" t="s">
        <v>22</v>
      </c>
      <c r="G35335" s="4" t="s">
        <v>22</v>
      </c>
      <c r="H35335" s="4" t="s">
        <v>22</v>
      </c>
    </row>
    <row r="35336" spans="1:7">
      <c r="A35336" t="n">
        <v>281056</v>
      </c>
      <c r="B35336" s="39" t="n">
        <v>48</v>
      </c>
      <c r="C35336" s="7" t="n">
        <v>61441</v>
      </c>
      <c r="D35336" s="7" t="n">
        <v>0</v>
      </c>
      <c r="E35336" s="7" t="s">
        <v>868</v>
      </c>
      <c r="F35336" s="7" t="n">
        <v>0</v>
      </c>
      <c r="G35336" s="7" t="n">
        <v>1</v>
      </c>
      <c r="H35336" s="7" t="n">
        <v>0</v>
      </c>
    </row>
    <row r="35337" spans="1:7">
      <c r="A35337" t="s">
        <v>4</v>
      </c>
      <c r="B35337" s="4" t="s">
        <v>5</v>
      </c>
      <c r="C35337" s="4" t="s">
        <v>10</v>
      </c>
      <c r="D35337" s="4" t="s">
        <v>13</v>
      </c>
      <c r="E35337" s="4" t="s">
        <v>6</v>
      </c>
      <c r="F35337" s="4" t="s">
        <v>22</v>
      </c>
      <c r="G35337" s="4" t="s">
        <v>22</v>
      </c>
      <c r="H35337" s="4" t="s">
        <v>22</v>
      </c>
    </row>
    <row r="35338" spans="1:7">
      <c r="A35338" t="n">
        <v>281082</v>
      </c>
      <c r="B35338" s="39" t="n">
        <v>48</v>
      </c>
      <c r="C35338" s="7" t="n">
        <v>61442</v>
      </c>
      <c r="D35338" s="7" t="n">
        <v>0</v>
      </c>
      <c r="E35338" s="7" t="s">
        <v>868</v>
      </c>
      <c r="F35338" s="7" t="n">
        <v>0</v>
      </c>
      <c r="G35338" s="7" t="n">
        <v>1</v>
      </c>
      <c r="H35338" s="7" t="n">
        <v>0</v>
      </c>
    </row>
    <row r="35339" spans="1:7">
      <c r="A35339" t="s">
        <v>4</v>
      </c>
      <c r="B35339" s="4" t="s">
        <v>5</v>
      </c>
      <c r="C35339" s="4" t="s">
        <v>10</v>
      </c>
      <c r="D35339" s="4" t="s">
        <v>13</v>
      </c>
      <c r="E35339" s="4" t="s">
        <v>6</v>
      </c>
      <c r="F35339" s="4" t="s">
        <v>22</v>
      </c>
      <c r="G35339" s="4" t="s">
        <v>22</v>
      </c>
      <c r="H35339" s="4" t="s">
        <v>22</v>
      </c>
    </row>
    <row r="35340" spans="1:7">
      <c r="A35340" t="n">
        <v>281108</v>
      </c>
      <c r="B35340" s="39" t="n">
        <v>48</v>
      </c>
      <c r="C35340" s="7" t="n">
        <v>61443</v>
      </c>
      <c r="D35340" s="7" t="n">
        <v>0</v>
      </c>
      <c r="E35340" s="7" t="s">
        <v>868</v>
      </c>
      <c r="F35340" s="7" t="n">
        <v>0</v>
      </c>
      <c r="G35340" s="7" t="n">
        <v>1</v>
      </c>
      <c r="H35340" s="7" t="n">
        <v>0</v>
      </c>
    </row>
    <row r="35341" spans="1:7">
      <c r="A35341" t="s">
        <v>4</v>
      </c>
      <c r="B35341" s="4" t="s">
        <v>5</v>
      </c>
      <c r="C35341" s="4" t="s">
        <v>10</v>
      </c>
      <c r="D35341" s="4" t="s">
        <v>13</v>
      </c>
      <c r="E35341" s="4" t="s">
        <v>6</v>
      </c>
      <c r="F35341" s="4" t="s">
        <v>22</v>
      </c>
      <c r="G35341" s="4" t="s">
        <v>22</v>
      </c>
      <c r="H35341" s="4" t="s">
        <v>22</v>
      </c>
    </row>
    <row r="35342" spans="1:7">
      <c r="A35342" t="n">
        <v>281134</v>
      </c>
      <c r="B35342" s="39" t="n">
        <v>48</v>
      </c>
      <c r="C35342" s="7" t="n">
        <v>61444</v>
      </c>
      <c r="D35342" s="7" t="n">
        <v>0</v>
      </c>
      <c r="E35342" s="7" t="s">
        <v>868</v>
      </c>
      <c r="F35342" s="7" t="n">
        <v>0</v>
      </c>
      <c r="G35342" s="7" t="n">
        <v>1</v>
      </c>
      <c r="H35342" s="7" t="n">
        <v>0</v>
      </c>
    </row>
    <row r="35343" spans="1:7">
      <c r="A35343" t="s">
        <v>4</v>
      </c>
      <c r="B35343" s="4" t="s">
        <v>5</v>
      </c>
      <c r="C35343" s="4" t="s">
        <v>10</v>
      </c>
      <c r="D35343" s="4" t="s">
        <v>13</v>
      </c>
      <c r="E35343" s="4" t="s">
        <v>6</v>
      </c>
      <c r="F35343" s="4" t="s">
        <v>22</v>
      </c>
      <c r="G35343" s="4" t="s">
        <v>22</v>
      </c>
      <c r="H35343" s="4" t="s">
        <v>22</v>
      </c>
    </row>
    <row r="35344" spans="1:7">
      <c r="A35344" t="n">
        <v>281160</v>
      </c>
      <c r="B35344" s="39" t="n">
        <v>48</v>
      </c>
      <c r="C35344" s="7" t="n">
        <v>61445</v>
      </c>
      <c r="D35344" s="7" t="n">
        <v>0</v>
      </c>
      <c r="E35344" s="7" t="s">
        <v>868</v>
      </c>
      <c r="F35344" s="7" t="n">
        <v>0</v>
      </c>
      <c r="G35344" s="7" t="n">
        <v>1</v>
      </c>
      <c r="H35344" s="7" t="n">
        <v>0</v>
      </c>
    </row>
    <row r="35345" spans="1:8">
      <c r="A35345" t="s">
        <v>4</v>
      </c>
      <c r="B35345" s="4" t="s">
        <v>5</v>
      </c>
      <c r="C35345" s="4" t="s">
        <v>10</v>
      </c>
    </row>
    <row r="35346" spans="1:8">
      <c r="A35346" t="n">
        <v>281186</v>
      </c>
      <c r="B35346" s="35" t="n">
        <v>16</v>
      </c>
      <c r="C35346" s="7" t="n">
        <v>500</v>
      </c>
    </row>
    <row r="35347" spans="1:8">
      <c r="A35347" t="s">
        <v>4</v>
      </c>
      <c r="B35347" s="4" t="s">
        <v>5</v>
      </c>
      <c r="C35347" s="4" t="s">
        <v>13</v>
      </c>
      <c r="D35347" s="4" t="s">
        <v>10</v>
      </c>
      <c r="E35347" s="4" t="s">
        <v>22</v>
      </c>
    </row>
    <row r="35348" spans="1:8">
      <c r="A35348" t="n">
        <v>281189</v>
      </c>
      <c r="B35348" s="28" t="n">
        <v>58</v>
      </c>
      <c r="C35348" s="7" t="n">
        <v>100</v>
      </c>
      <c r="D35348" s="7" t="n">
        <v>1000</v>
      </c>
      <c r="E35348" s="7" t="n">
        <v>1</v>
      </c>
    </row>
    <row r="35349" spans="1:8">
      <c r="A35349" t="s">
        <v>4</v>
      </c>
      <c r="B35349" s="4" t="s">
        <v>5</v>
      </c>
      <c r="C35349" s="4" t="s">
        <v>13</v>
      </c>
      <c r="D35349" s="4" t="s">
        <v>10</v>
      </c>
    </row>
    <row r="35350" spans="1:8">
      <c r="A35350" t="n">
        <v>281197</v>
      </c>
      <c r="B35350" s="28" t="n">
        <v>58</v>
      </c>
      <c r="C35350" s="7" t="n">
        <v>255</v>
      </c>
      <c r="D35350" s="7" t="n">
        <v>0</v>
      </c>
    </row>
    <row r="35351" spans="1:8">
      <c r="A35351" t="s">
        <v>4</v>
      </c>
      <c r="B35351" s="4" t="s">
        <v>5</v>
      </c>
      <c r="C35351" s="4" t="s">
        <v>10</v>
      </c>
    </row>
    <row r="35352" spans="1:8">
      <c r="A35352" t="n">
        <v>281201</v>
      </c>
      <c r="B35352" s="35" t="n">
        <v>16</v>
      </c>
      <c r="C35352" s="7" t="n">
        <v>1000</v>
      </c>
    </row>
    <row r="35353" spans="1:8">
      <c r="A35353" t="s">
        <v>4</v>
      </c>
      <c r="B35353" s="4" t="s">
        <v>5</v>
      </c>
      <c r="C35353" s="4" t="s">
        <v>13</v>
      </c>
      <c r="D35353" s="4" t="s">
        <v>10</v>
      </c>
      <c r="E35353" s="4" t="s">
        <v>6</v>
      </c>
    </row>
    <row r="35354" spans="1:8">
      <c r="A35354" t="n">
        <v>281204</v>
      </c>
      <c r="B35354" s="40" t="n">
        <v>51</v>
      </c>
      <c r="C35354" s="7" t="n">
        <v>4</v>
      </c>
      <c r="D35354" s="7" t="n">
        <v>6</v>
      </c>
      <c r="E35354" s="7" t="s">
        <v>353</v>
      </c>
    </row>
    <row r="35355" spans="1:8">
      <c r="A35355" t="s">
        <v>4</v>
      </c>
      <c r="B35355" s="4" t="s">
        <v>5</v>
      </c>
      <c r="C35355" s="4" t="s">
        <v>10</v>
      </c>
    </row>
    <row r="35356" spans="1:8">
      <c r="A35356" t="n">
        <v>281218</v>
      </c>
      <c r="B35356" s="35" t="n">
        <v>16</v>
      </c>
      <c r="C35356" s="7" t="n">
        <v>0</v>
      </c>
    </row>
    <row r="35357" spans="1:8">
      <c r="A35357" t="s">
        <v>4</v>
      </c>
      <c r="B35357" s="4" t="s">
        <v>5</v>
      </c>
      <c r="C35357" s="4" t="s">
        <v>10</v>
      </c>
      <c r="D35357" s="4" t="s">
        <v>72</v>
      </c>
      <c r="E35357" s="4" t="s">
        <v>13</v>
      </c>
      <c r="F35357" s="4" t="s">
        <v>13</v>
      </c>
    </row>
    <row r="35358" spans="1:8">
      <c r="A35358" t="n">
        <v>281221</v>
      </c>
      <c r="B35358" s="52" t="n">
        <v>26</v>
      </c>
      <c r="C35358" s="7" t="n">
        <v>6</v>
      </c>
      <c r="D35358" s="7" t="s">
        <v>1981</v>
      </c>
      <c r="E35358" s="7" t="n">
        <v>2</v>
      </c>
      <c r="F35358" s="7" t="n">
        <v>0</v>
      </c>
    </row>
    <row r="35359" spans="1:8">
      <c r="A35359" t="s">
        <v>4</v>
      </c>
      <c r="B35359" s="4" t="s">
        <v>5</v>
      </c>
    </row>
    <row r="35360" spans="1:8">
      <c r="A35360" t="n">
        <v>281255</v>
      </c>
      <c r="B35360" s="53" t="n">
        <v>28</v>
      </c>
    </row>
    <row r="35361" spans="1:6">
      <c r="A35361" t="s">
        <v>4</v>
      </c>
      <c r="B35361" s="4" t="s">
        <v>5</v>
      </c>
      <c r="C35361" s="4" t="s">
        <v>13</v>
      </c>
      <c r="D35361" s="4" t="s">
        <v>10</v>
      </c>
      <c r="E35361" s="4" t="s">
        <v>6</v>
      </c>
    </row>
    <row r="35362" spans="1:6">
      <c r="A35362" t="n">
        <v>281256</v>
      </c>
      <c r="B35362" s="40" t="n">
        <v>51</v>
      </c>
      <c r="C35362" s="7" t="n">
        <v>4</v>
      </c>
      <c r="D35362" s="7" t="n">
        <v>11</v>
      </c>
      <c r="E35362" s="7" t="s">
        <v>158</v>
      </c>
    </row>
    <row r="35363" spans="1:6">
      <c r="A35363" t="s">
        <v>4</v>
      </c>
      <c r="B35363" s="4" t="s">
        <v>5</v>
      </c>
      <c r="C35363" s="4" t="s">
        <v>10</v>
      </c>
    </row>
    <row r="35364" spans="1:6">
      <c r="A35364" t="n">
        <v>281269</v>
      </c>
      <c r="B35364" s="35" t="n">
        <v>16</v>
      </c>
      <c r="C35364" s="7" t="n">
        <v>0</v>
      </c>
    </row>
    <row r="35365" spans="1:6">
      <c r="A35365" t="s">
        <v>4</v>
      </c>
      <c r="B35365" s="4" t="s">
        <v>5</v>
      </c>
      <c r="C35365" s="4" t="s">
        <v>10</v>
      </c>
      <c r="D35365" s="4" t="s">
        <v>72</v>
      </c>
      <c r="E35365" s="4" t="s">
        <v>13</v>
      </c>
      <c r="F35365" s="4" t="s">
        <v>13</v>
      </c>
      <c r="G35365" s="4" t="s">
        <v>72</v>
      </c>
      <c r="H35365" s="4" t="s">
        <v>13</v>
      </c>
      <c r="I35365" s="4" t="s">
        <v>13</v>
      </c>
    </row>
    <row r="35366" spans="1:6">
      <c r="A35366" t="n">
        <v>281272</v>
      </c>
      <c r="B35366" s="52" t="n">
        <v>26</v>
      </c>
      <c r="C35366" s="7" t="n">
        <v>11</v>
      </c>
      <c r="D35366" s="7" t="s">
        <v>1982</v>
      </c>
      <c r="E35366" s="7" t="n">
        <v>2</v>
      </c>
      <c r="F35366" s="7" t="n">
        <v>3</v>
      </c>
      <c r="G35366" s="7" t="s">
        <v>1983</v>
      </c>
      <c r="H35366" s="7" t="n">
        <v>2</v>
      </c>
      <c r="I35366" s="7" t="n">
        <v>0</v>
      </c>
    </row>
    <row r="35367" spans="1:6">
      <c r="A35367" t="s">
        <v>4</v>
      </c>
      <c r="B35367" s="4" t="s">
        <v>5</v>
      </c>
    </row>
    <row r="35368" spans="1:6">
      <c r="A35368" t="n">
        <v>281430</v>
      </c>
      <c r="B35368" s="53" t="n">
        <v>28</v>
      </c>
    </row>
    <row r="35369" spans="1:6">
      <c r="A35369" t="s">
        <v>4</v>
      </c>
      <c r="B35369" s="4" t="s">
        <v>5</v>
      </c>
      <c r="C35369" s="4" t="s">
        <v>10</v>
      </c>
      <c r="D35369" s="4" t="s">
        <v>13</v>
      </c>
      <c r="E35369" s="4" t="s">
        <v>13</v>
      </c>
      <c r="F35369" s="4" t="s">
        <v>6</v>
      </c>
    </row>
    <row r="35370" spans="1:6">
      <c r="A35370" t="n">
        <v>281431</v>
      </c>
      <c r="B35370" s="22" t="n">
        <v>20</v>
      </c>
      <c r="C35370" s="7" t="n">
        <v>0</v>
      </c>
      <c r="D35370" s="7" t="n">
        <v>2</v>
      </c>
      <c r="E35370" s="7" t="n">
        <v>10</v>
      </c>
      <c r="F35370" s="7" t="s">
        <v>937</v>
      </c>
    </row>
    <row r="35371" spans="1:6">
      <c r="A35371" t="s">
        <v>4</v>
      </c>
      <c r="B35371" s="4" t="s">
        <v>5</v>
      </c>
      <c r="C35371" s="4" t="s">
        <v>13</v>
      </c>
      <c r="D35371" s="4" t="s">
        <v>10</v>
      </c>
      <c r="E35371" s="4" t="s">
        <v>6</v>
      </c>
    </row>
    <row r="35372" spans="1:6">
      <c r="A35372" t="n">
        <v>281452</v>
      </c>
      <c r="B35372" s="40" t="n">
        <v>51</v>
      </c>
      <c r="C35372" s="7" t="n">
        <v>4</v>
      </c>
      <c r="D35372" s="7" t="n">
        <v>0</v>
      </c>
      <c r="E35372" s="7" t="s">
        <v>486</v>
      </c>
    </row>
    <row r="35373" spans="1:6">
      <c r="A35373" t="s">
        <v>4</v>
      </c>
      <c r="B35373" s="4" t="s">
        <v>5</v>
      </c>
      <c r="C35373" s="4" t="s">
        <v>10</v>
      </c>
    </row>
    <row r="35374" spans="1:6">
      <c r="A35374" t="n">
        <v>281465</v>
      </c>
      <c r="B35374" s="35" t="n">
        <v>16</v>
      </c>
      <c r="C35374" s="7" t="n">
        <v>0</v>
      </c>
    </row>
    <row r="35375" spans="1:6">
      <c r="A35375" t="s">
        <v>4</v>
      </c>
      <c r="B35375" s="4" t="s">
        <v>5</v>
      </c>
      <c r="C35375" s="4" t="s">
        <v>10</v>
      </c>
      <c r="D35375" s="4" t="s">
        <v>72</v>
      </c>
      <c r="E35375" s="4" t="s">
        <v>13</v>
      </c>
      <c r="F35375" s="4" t="s">
        <v>13</v>
      </c>
    </row>
    <row r="35376" spans="1:6">
      <c r="A35376" t="n">
        <v>281468</v>
      </c>
      <c r="B35376" s="52" t="n">
        <v>26</v>
      </c>
      <c r="C35376" s="7" t="n">
        <v>0</v>
      </c>
      <c r="D35376" s="7" t="s">
        <v>1984</v>
      </c>
      <c r="E35376" s="7" t="n">
        <v>2</v>
      </c>
      <c r="F35376" s="7" t="n">
        <v>0</v>
      </c>
    </row>
    <row r="35377" spans="1:9">
      <c r="A35377" t="s">
        <v>4</v>
      </c>
      <c r="B35377" s="4" t="s">
        <v>5</v>
      </c>
    </row>
    <row r="35378" spans="1:9">
      <c r="A35378" t="n">
        <v>281487</v>
      </c>
      <c r="B35378" s="53" t="n">
        <v>28</v>
      </c>
    </row>
    <row r="35379" spans="1:9">
      <c r="A35379" t="s">
        <v>4</v>
      </c>
      <c r="B35379" s="4" t="s">
        <v>5</v>
      </c>
      <c r="C35379" s="4" t="s">
        <v>13</v>
      </c>
      <c r="D35379" s="4" t="s">
        <v>10</v>
      </c>
      <c r="E35379" s="4" t="s">
        <v>13</v>
      </c>
    </row>
    <row r="35380" spans="1:9">
      <c r="A35380" t="n">
        <v>281488</v>
      </c>
      <c r="B35380" s="16" t="n">
        <v>49</v>
      </c>
      <c r="C35380" s="7" t="n">
        <v>1</v>
      </c>
      <c r="D35380" s="7" t="n">
        <v>2000</v>
      </c>
      <c r="E35380" s="7" t="n">
        <v>0</v>
      </c>
    </row>
    <row r="35381" spans="1:9">
      <c r="A35381" t="s">
        <v>4</v>
      </c>
      <c r="B35381" s="4" t="s">
        <v>5</v>
      </c>
      <c r="C35381" s="4" t="s">
        <v>13</v>
      </c>
      <c r="D35381" s="4" t="s">
        <v>10</v>
      </c>
    </row>
    <row r="35382" spans="1:9">
      <c r="A35382" t="n">
        <v>281493</v>
      </c>
      <c r="B35382" s="16" t="n">
        <v>49</v>
      </c>
      <c r="C35382" s="7" t="n">
        <v>6</v>
      </c>
      <c r="D35382" s="7" t="n">
        <v>1</v>
      </c>
    </row>
    <row r="35383" spans="1:9">
      <c r="A35383" t="s">
        <v>4</v>
      </c>
      <c r="B35383" s="4" t="s">
        <v>5</v>
      </c>
      <c r="C35383" s="4" t="s">
        <v>13</v>
      </c>
      <c r="D35383" s="4" t="s">
        <v>10</v>
      </c>
      <c r="E35383" s="4" t="s">
        <v>22</v>
      </c>
    </row>
    <row r="35384" spans="1:9">
      <c r="A35384" t="n">
        <v>281497</v>
      </c>
      <c r="B35384" s="28" t="n">
        <v>58</v>
      </c>
      <c r="C35384" s="7" t="n">
        <v>0</v>
      </c>
      <c r="D35384" s="7" t="n">
        <v>1000</v>
      </c>
      <c r="E35384" s="7" t="n">
        <v>1</v>
      </c>
    </row>
    <row r="35385" spans="1:9">
      <c r="A35385" t="s">
        <v>4</v>
      </c>
      <c r="B35385" s="4" t="s">
        <v>5</v>
      </c>
      <c r="C35385" s="4" t="s">
        <v>13</v>
      </c>
      <c r="D35385" s="4" t="s">
        <v>10</v>
      </c>
    </row>
    <row r="35386" spans="1:9">
      <c r="A35386" t="n">
        <v>281505</v>
      </c>
      <c r="B35386" s="28" t="n">
        <v>58</v>
      </c>
      <c r="C35386" s="7" t="n">
        <v>255</v>
      </c>
      <c r="D35386" s="7" t="n">
        <v>0</v>
      </c>
    </row>
    <row r="35387" spans="1:9">
      <c r="A35387" t="s">
        <v>4</v>
      </c>
      <c r="B35387" s="4" t="s">
        <v>5</v>
      </c>
      <c r="C35387" s="4" t="s">
        <v>13</v>
      </c>
      <c r="D35387" s="4" t="s">
        <v>13</v>
      </c>
    </row>
    <row r="35388" spans="1:9">
      <c r="A35388" t="n">
        <v>281509</v>
      </c>
      <c r="B35388" s="16" t="n">
        <v>49</v>
      </c>
      <c r="C35388" s="7" t="n">
        <v>2</v>
      </c>
      <c r="D35388" s="7" t="n">
        <v>0</v>
      </c>
    </row>
    <row r="35389" spans="1:9">
      <c r="A35389" t="s">
        <v>4</v>
      </c>
      <c r="B35389" s="4" t="s">
        <v>5</v>
      </c>
      <c r="C35389" s="4" t="s">
        <v>13</v>
      </c>
      <c r="D35389" s="4" t="s">
        <v>10</v>
      </c>
    </row>
    <row r="35390" spans="1:9">
      <c r="A35390" t="n">
        <v>281512</v>
      </c>
      <c r="B35390" s="16" t="n">
        <v>49</v>
      </c>
      <c r="C35390" s="7" t="n">
        <v>6</v>
      </c>
      <c r="D35390" s="7" t="n">
        <v>621</v>
      </c>
    </row>
    <row r="35391" spans="1:9">
      <c r="A35391" t="s">
        <v>4</v>
      </c>
      <c r="B35391" s="4" t="s">
        <v>5</v>
      </c>
      <c r="C35391" s="4" t="s">
        <v>13</v>
      </c>
      <c r="D35391" s="4" t="s">
        <v>10</v>
      </c>
      <c r="E35391" s="4" t="s">
        <v>22</v>
      </c>
      <c r="F35391" s="4" t="s">
        <v>10</v>
      </c>
      <c r="G35391" s="4" t="s">
        <v>9</v>
      </c>
      <c r="H35391" s="4" t="s">
        <v>9</v>
      </c>
      <c r="I35391" s="4" t="s">
        <v>10</v>
      </c>
      <c r="J35391" s="4" t="s">
        <v>10</v>
      </c>
      <c r="K35391" s="4" t="s">
        <v>9</v>
      </c>
      <c r="L35391" s="4" t="s">
        <v>9</v>
      </c>
      <c r="M35391" s="4" t="s">
        <v>9</v>
      </c>
      <c r="N35391" s="4" t="s">
        <v>9</v>
      </c>
      <c r="O35391" s="4" t="s">
        <v>6</v>
      </c>
    </row>
    <row r="35392" spans="1:9">
      <c r="A35392" t="n">
        <v>281516</v>
      </c>
      <c r="B35392" s="14" t="n">
        <v>50</v>
      </c>
      <c r="C35392" s="7" t="n">
        <v>0</v>
      </c>
      <c r="D35392" s="7" t="n">
        <v>12105</v>
      </c>
      <c r="E35392" s="7" t="n">
        <v>1</v>
      </c>
      <c r="F35392" s="7" t="n">
        <v>0</v>
      </c>
      <c r="G35392" s="7" t="n">
        <v>0</v>
      </c>
      <c r="H35392" s="7" t="n">
        <v>0</v>
      </c>
      <c r="I35392" s="7" t="n">
        <v>0</v>
      </c>
      <c r="J35392" s="7" t="n">
        <v>65533</v>
      </c>
      <c r="K35392" s="7" t="n">
        <v>0</v>
      </c>
      <c r="L35392" s="7" t="n">
        <v>0</v>
      </c>
      <c r="M35392" s="7" t="n">
        <v>0</v>
      </c>
      <c r="N35392" s="7" t="n">
        <v>0</v>
      </c>
      <c r="O35392" s="7" t="s">
        <v>12</v>
      </c>
    </row>
    <row r="35393" spans="1:15">
      <c r="A35393" t="s">
        <v>4</v>
      </c>
      <c r="B35393" s="4" t="s">
        <v>5</v>
      </c>
      <c r="C35393" s="4" t="s">
        <v>13</v>
      </c>
      <c r="D35393" s="4" t="s">
        <v>10</v>
      </c>
      <c r="E35393" s="4" t="s">
        <v>10</v>
      </c>
      <c r="F35393" s="4" t="s">
        <v>10</v>
      </c>
      <c r="G35393" s="4" t="s">
        <v>10</v>
      </c>
      <c r="H35393" s="4" t="s">
        <v>13</v>
      </c>
    </row>
    <row r="35394" spans="1:15">
      <c r="A35394" t="n">
        <v>281555</v>
      </c>
      <c r="B35394" s="29" t="n">
        <v>25</v>
      </c>
      <c r="C35394" s="7" t="n">
        <v>5</v>
      </c>
      <c r="D35394" s="7" t="n">
        <v>65535</v>
      </c>
      <c r="E35394" s="7" t="n">
        <v>65535</v>
      </c>
      <c r="F35394" s="7" t="n">
        <v>65535</v>
      </c>
      <c r="G35394" s="7" t="n">
        <v>65535</v>
      </c>
      <c r="H35394" s="7" t="n">
        <v>0</v>
      </c>
    </row>
    <row r="35395" spans="1:15">
      <c r="A35395" t="s">
        <v>4</v>
      </c>
      <c r="B35395" s="4" t="s">
        <v>5</v>
      </c>
      <c r="C35395" s="4" t="s">
        <v>10</v>
      </c>
      <c r="D35395" s="4" t="s">
        <v>13</v>
      </c>
      <c r="E35395" s="4" t="s">
        <v>72</v>
      </c>
      <c r="F35395" s="4" t="s">
        <v>13</v>
      </c>
      <c r="G35395" s="4" t="s">
        <v>13</v>
      </c>
    </row>
    <row r="35396" spans="1:15">
      <c r="A35396" t="n">
        <v>281566</v>
      </c>
      <c r="B35396" s="30" t="n">
        <v>24</v>
      </c>
      <c r="C35396" s="7" t="n">
        <v>65533</v>
      </c>
      <c r="D35396" s="7" t="n">
        <v>11</v>
      </c>
      <c r="E35396" s="7" t="s">
        <v>1985</v>
      </c>
      <c r="F35396" s="7" t="n">
        <v>2</v>
      </c>
      <c r="G35396" s="7" t="n">
        <v>0</v>
      </c>
    </row>
    <row r="35397" spans="1:15">
      <c r="A35397" t="s">
        <v>4</v>
      </c>
      <c r="B35397" s="4" t="s">
        <v>5</v>
      </c>
    </row>
    <row r="35398" spans="1:15">
      <c r="A35398" t="n">
        <v>281703</v>
      </c>
      <c r="B35398" s="53" t="n">
        <v>28</v>
      </c>
    </row>
    <row r="35399" spans="1:15">
      <c r="A35399" t="s">
        <v>4</v>
      </c>
      <c r="B35399" s="4" t="s">
        <v>5</v>
      </c>
      <c r="C35399" s="4" t="s">
        <v>13</v>
      </c>
    </row>
    <row r="35400" spans="1:15">
      <c r="A35400" t="n">
        <v>281704</v>
      </c>
      <c r="B35400" s="33" t="n">
        <v>27</v>
      </c>
      <c r="C35400" s="7" t="n">
        <v>0</v>
      </c>
    </row>
    <row r="35401" spans="1:15">
      <c r="A35401" t="s">
        <v>4</v>
      </c>
      <c r="B35401" s="4" t="s">
        <v>5</v>
      </c>
      <c r="C35401" s="4" t="s">
        <v>13</v>
      </c>
    </row>
    <row r="35402" spans="1:15">
      <c r="A35402" t="n">
        <v>281706</v>
      </c>
      <c r="B35402" s="33" t="n">
        <v>27</v>
      </c>
      <c r="C35402" s="7" t="n">
        <v>1</v>
      </c>
    </row>
    <row r="35403" spans="1:15">
      <c r="A35403" t="s">
        <v>4</v>
      </c>
      <c r="B35403" s="4" t="s">
        <v>5</v>
      </c>
      <c r="C35403" s="4" t="s">
        <v>13</v>
      </c>
      <c r="D35403" s="4" t="s">
        <v>10</v>
      </c>
      <c r="E35403" s="4" t="s">
        <v>10</v>
      </c>
      <c r="F35403" s="4" t="s">
        <v>10</v>
      </c>
      <c r="G35403" s="4" t="s">
        <v>10</v>
      </c>
      <c r="H35403" s="4" t="s">
        <v>13</v>
      </c>
    </row>
    <row r="35404" spans="1:15">
      <c r="A35404" t="n">
        <v>281708</v>
      </c>
      <c r="B35404" s="29" t="n">
        <v>25</v>
      </c>
      <c r="C35404" s="7" t="n">
        <v>5</v>
      </c>
      <c r="D35404" s="7" t="n">
        <v>65535</v>
      </c>
      <c r="E35404" s="7" t="n">
        <v>65535</v>
      </c>
      <c r="F35404" s="7" t="n">
        <v>65535</v>
      </c>
      <c r="G35404" s="7" t="n">
        <v>65535</v>
      </c>
      <c r="H35404" s="7" t="n">
        <v>0</v>
      </c>
    </row>
    <row r="35405" spans="1:15">
      <c r="A35405" t="s">
        <v>4</v>
      </c>
      <c r="B35405" s="4" t="s">
        <v>5</v>
      </c>
      <c r="C35405" s="4" t="s">
        <v>10</v>
      </c>
    </row>
    <row r="35406" spans="1:15">
      <c r="A35406" t="n">
        <v>281719</v>
      </c>
      <c r="B35406" s="12" t="n">
        <v>12</v>
      </c>
      <c r="C35406" s="7" t="n">
        <v>6544</v>
      </c>
    </row>
    <row r="35407" spans="1:15">
      <c r="A35407" t="s">
        <v>4</v>
      </c>
      <c r="B35407" s="4" t="s">
        <v>5</v>
      </c>
      <c r="C35407" s="4" t="s">
        <v>6</v>
      </c>
      <c r="D35407" s="4" t="s">
        <v>6</v>
      </c>
      <c r="E35407" s="4" t="s">
        <v>13</v>
      </c>
    </row>
    <row r="35408" spans="1:15">
      <c r="A35408" t="n">
        <v>281722</v>
      </c>
      <c r="B35408" s="119" t="n">
        <v>30</v>
      </c>
      <c r="C35408" s="7" t="s">
        <v>1986</v>
      </c>
      <c r="D35408" s="7" t="s">
        <v>12</v>
      </c>
      <c r="E35408" s="7" t="n">
        <v>0</v>
      </c>
    </row>
    <row r="35409" spans="1:8">
      <c r="A35409" t="s">
        <v>4</v>
      </c>
      <c r="B35409" s="4" t="s">
        <v>5</v>
      </c>
    </row>
    <row r="35410" spans="1:8">
      <c r="A35410" t="n">
        <v>281731</v>
      </c>
      <c r="B35410" s="5" t="n">
        <v>1</v>
      </c>
    </row>
    <row r="35411" spans="1:8" s="3" customFormat="1" customHeight="0">
      <c r="A35411" s="3" t="s">
        <v>2</v>
      </c>
      <c r="B35411" s="3" t="s">
        <v>1987</v>
      </c>
    </row>
    <row r="35412" spans="1:8">
      <c r="A35412" t="s">
        <v>4</v>
      </c>
      <c r="B35412" s="4" t="s">
        <v>5</v>
      </c>
      <c r="C35412" s="4" t="s">
        <v>13</v>
      </c>
      <c r="D35412" s="4" t="s">
        <v>13</v>
      </c>
      <c r="E35412" s="4" t="s">
        <v>13</v>
      </c>
      <c r="F35412" s="4" t="s">
        <v>13</v>
      </c>
    </row>
    <row r="35413" spans="1:8">
      <c r="A35413" t="n">
        <v>281732</v>
      </c>
      <c r="B35413" s="13" t="n">
        <v>14</v>
      </c>
      <c r="C35413" s="7" t="n">
        <v>2</v>
      </c>
      <c r="D35413" s="7" t="n">
        <v>0</v>
      </c>
      <c r="E35413" s="7" t="n">
        <v>0</v>
      </c>
      <c r="F35413" s="7" t="n">
        <v>0</v>
      </c>
    </row>
    <row r="35414" spans="1:8">
      <c r="A35414" t="s">
        <v>4</v>
      </c>
      <c r="B35414" s="4" t="s">
        <v>5</v>
      </c>
      <c r="C35414" s="4" t="s">
        <v>13</v>
      </c>
      <c r="D35414" s="36" t="s">
        <v>81</v>
      </c>
      <c r="E35414" s="4" t="s">
        <v>5</v>
      </c>
      <c r="F35414" s="4" t="s">
        <v>13</v>
      </c>
      <c r="G35414" s="4" t="s">
        <v>10</v>
      </c>
      <c r="H35414" s="36" t="s">
        <v>82</v>
      </c>
      <c r="I35414" s="4" t="s">
        <v>13</v>
      </c>
      <c r="J35414" s="4" t="s">
        <v>9</v>
      </c>
      <c r="K35414" s="4" t="s">
        <v>13</v>
      </c>
      <c r="L35414" s="4" t="s">
        <v>13</v>
      </c>
      <c r="M35414" s="36" t="s">
        <v>81</v>
      </c>
      <c r="N35414" s="4" t="s">
        <v>5</v>
      </c>
      <c r="O35414" s="4" t="s">
        <v>13</v>
      </c>
      <c r="P35414" s="4" t="s">
        <v>10</v>
      </c>
      <c r="Q35414" s="36" t="s">
        <v>82</v>
      </c>
      <c r="R35414" s="4" t="s">
        <v>13</v>
      </c>
      <c r="S35414" s="4" t="s">
        <v>9</v>
      </c>
      <c r="T35414" s="4" t="s">
        <v>13</v>
      </c>
      <c r="U35414" s="4" t="s">
        <v>13</v>
      </c>
      <c r="V35414" s="4" t="s">
        <v>13</v>
      </c>
      <c r="W35414" s="4" t="s">
        <v>20</v>
      </c>
    </row>
    <row r="35415" spans="1:8">
      <c r="A35415" t="n">
        <v>281737</v>
      </c>
      <c r="B35415" s="10" t="n">
        <v>5</v>
      </c>
      <c r="C35415" s="7" t="n">
        <v>28</v>
      </c>
      <c r="D35415" s="36" t="s">
        <v>3</v>
      </c>
      <c r="E35415" s="9" t="n">
        <v>162</v>
      </c>
      <c r="F35415" s="7" t="n">
        <v>3</v>
      </c>
      <c r="G35415" s="7" t="n">
        <v>32852</v>
      </c>
      <c r="H35415" s="36" t="s">
        <v>3</v>
      </c>
      <c r="I35415" s="7" t="n">
        <v>0</v>
      </c>
      <c r="J35415" s="7" t="n">
        <v>1</v>
      </c>
      <c r="K35415" s="7" t="n">
        <v>2</v>
      </c>
      <c r="L35415" s="7" t="n">
        <v>28</v>
      </c>
      <c r="M35415" s="36" t="s">
        <v>3</v>
      </c>
      <c r="N35415" s="9" t="n">
        <v>162</v>
      </c>
      <c r="O35415" s="7" t="n">
        <v>3</v>
      </c>
      <c r="P35415" s="7" t="n">
        <v>32852</v>
      </c>
      <c r="Q35415" s="36" t="s">
        <v>3</v>
      </c>
      <c r="R35415" s="7" t="n">
        <v>0</v>
      </c>
      <c r="S35415" s="7" t="n">
        <v>2</v>
      </c>
      <c r="T35415" s="7" t="n">
        <v>2</v>
      </c>
      <c r="U35415" s="7" t="n">
        <v>11</v>
      </c>
      <c r="V35415" s="7" t="n">
        <v>1</v>
      </c>
      <c r="W35415" s="11" t="n">
        <f t="normal" ca="1">A35419</f>
        <v>0</v>
      </c>
    </row>
    <row r="35416" spans="1:8">
      <c r="A35416" t="s">
        <v>4</v>
      </c>
      <c r="B35416" s="4" t="s">
        <v>5</v>
      </c>
      <c r="C35416" s="4" t="s">
        <v>13</v>
      </c>
      <c r="D35416" s="4" t="s">
        <v>10</v>
      </c>
      <c r="E35416" s="4" t="s">
        <v>22</v>
      </c>
    </row>
    <row r="35417" spans="1:8">
      <c r="A35417" t="n">
        <v>281766</v>
      </c>
      <c r="B35417" s="28" t="n">
        <v>58</v>
      </c>
      <c r="C35417" s="7" t="n">
        <v>0</v>
      </c>
      <c r="D35417" s="7" t="n">
        <v>0</v>
      </c>
      <c r="E35417" s="7" t="n">
        <v>1</v>
      </c>
    </row>
    <row r="35418" spans="1:8">
      <c r="A35418" t="s">
        <v>4</v>
      </c>
      <c r="B35418" s="4" t="s">
        <v>5</v>
      </c>
      <c r="C35418" s="4" t="s">
        <v>13</v>
      </c>
      <c r="D35418" s="36" t="s">
        <v>81</v>
      </c>
      <c r="E35418" s="4" t="s">
        <v>5</v>
      </c>
      <c r="F35418" s="4" t="s">
        <v>13</v>
      </c>
      <c r="G35418" s="4" t="s">
        <v>10</v>
      </c>
      <c r="H35418" s="36" t="s">
        <v>82</v>
      </c>
      <c r="I35418" s="4" t="s">
        <v>13</v>
      </c>
      <c r="J35418" s="4" t="s">
        <v>9</v>
      </c>
      <c r="K35418" s="4" t="s">
        <v>13</v>
      </c>
      <c r="L35418" s="4" t="s">
        <v>13</v>
      </c>
      <c r="M35418" s="36" t="s">
        <v>81</v>
      </c>
      <c r="N35418" s="4" t="s">
        <v>5</v>
      </c>
      <c r="O35418" s="4" t="s">
        <v>13</v>
      </c>
      <c r="P35418" s="4" t="s">
        <v>10</v>
      </c>
      <c r="Q35418" s="36" t="s">
        <v>82</v>
      </c>
      <c r="R35418" s="4" t="s">
        <v>13</v>
      </c>
      <c r="S35418" s="4" t="s">
        <v>9</v>
      </c>
      <c r="T35418" s="4" t="s">
        <v>13</v>
      </c>
      <c r="U35418" s="4" t="s">
        <v>13</v>
      </c>
      <c r="V35418" s="4" t="s">
        <v>13</v>
      </c>
      <c r="W35418" s="4" t="s">
        <v>20</v>
      </c>
    </row>
    <row r="35419" spans="1:8">
      <c r="A35419" t="n">
        <v>281774</v>
      </c>
      <c r="B35419" s="10" t="n">
        <v>5</v>
      </c>
      <c r="C35419" s="7" t="n">
        <v>28</v>
      </c>
      <c r="D35419" s="36" t="s">
        <v>3</v>
      </c>
      <c r="E35419" s="9" t="n">
        <v>162</v>
      </c>
      <c r="F35419" s="7" t="n">
        <v>3</v>
      </c>
      <c r="G35419" s="7" t="n">
        <v>32852</v>
      </c>
      <c r="H35419" s="36" t="s">
        <v>3</v>
      </c>
      <c r="I35419" s="7" t="n">
        <v>0</v>
      </c>
      <c r="J35419" s="7" t="n">
        <v>1</v>
      </c>
      <c r="K35419" s="7" t="n">
        <v>3</v>
      </c>
      <c r="L35419" s="7" t="n">
        <v>28</v>
      </c>
      <c r="M35419" s="36" t="s">
        <v>3</v>
      </c>
      <c r="N35419" s="9" t="n">
        <v>162</v>
      </c>
      <c r="O35419" s="7" t="n">
        <v>3</v>
      </c>
      <c r="P35419" s="7" t="n">
        <v>32852</v>
      </c>
      <c r="Q35419" s="36" t="s">
        <v>3</v>
      </c>
      <c r="R35419" s="7" t="n">
        <v>0</v>
      </c>
      <c r="S35419" s="7" t="n">
        <v>2</v>
      </c>
      <c r="T35419" s="7" t="n">
        <v>3</v>
      </c>
      <c r="U35419" s="7" t="n">
        <v>9</v>
      </c>
      <c r="V35419" s="7" t="n">
        <v>1</v>
      </c>
      <c r="W35419" s="11" t="n">
        <f t="normal" ca="1">A35429</f>
        <v>0</v>
      </c>
    </row>
    <row r="35420" spans="1:8">
      <c r="A35420" t="s">
        <v>4</v>
      </c>
      <c r="B35420" s="4" t="s">
        <v>5</v>
      </c>
      <c r="C35420" s="4" t="s">
        <v>13</v>
      </c>
      <c r="D35420" s="36" t="s">
        <v>81</v>
      </c>
      <c r="E35420" s="4" t="s">
        <v>5</v>
      </c>
      <c r="F35420" s="4" t="s">
        <v>10</v>
      </c>
      <c r="G35420" s="4" t="s">
        <v>13</v>
      </c>
      <c r="H35420" s="4" t="s">
        <v>13</v>
      </c>
      <c r="I35420" s="4" t="s">
        <v>6</v>
      </c>
      <c r="J35420" s="36" t="s">
        <v>82</v>
      </c>
      <c r="K35420" s="4" t="s">
        <v>13</v>
      </c>
      <c r="L35420" s="4" t="s">
        <v>13</v>
      </c>
      <c r="M35420" s="36" t="s">
        <v>81</v>
      </c>
      <c r="N35420" s="4" t="s">
        <v>5</v>
      </c>
      <c r="O35420" s="4" t="s">
        <v>13</v>
      </c>
      <c r="P35420" s="36" t="s">
        <v>82</v>
      </c>
      <c r="Q35420" s="4" t="s">
        <v>13</v>
      </c>
      <c r="R35420" s="4" t="s">
        <v>9</v>
      </c>
      <c r="S35420" s="4" t="s">
        <v>13</v>
      </c>
      <c r="T35420" s="4" t="s">
        <v>13</v>
      </c>
      <c r="U35420" s="4" t="s">
        <v>13</v>
      </c>
      <c r="V35420" s="36" t="s">
        <v>81</v>
      </c>
      <c r="W35420" s="4" t="s">
        <v>5</v>
      </c>
      <c r="X35420" s="4" t="s">
        <v>13</v>
      </c>
      <c r="Y35420" s="36" t="s">
        <v>82</v>
      </c>
      <c r="Z35420" s="4" t="s">
        <v>13</v>
      </c>
      <c r="AA35420" s="4" t="s">
        <v>9</v>
      </c>
      <c r="AB35420" s="4" t="s">
        <v>13</v>
      </c>
      <c r="AC35420" s="4" t="s">
        <v>13</v>
      </c>
      <c r="AD35420" s="4" t="s">
        <v>13</v>
      </c>
      <c r="AE35420" s="4" t="s">
        <v>20</v>
      </c>
    </row>
    <row r="35421" spans="1:8">
      <c r="A35421" t="n">
        <v>281803</v>
      </c>
      <c r="B35421" s="10" t="n">
        <v>5</v>
      </c>
      <c r="C35421" s="7" t="n">
        <v>28</v>
      </c>
      <c r="D35421" s="36" t="s">
        <v>3</v>
      </c>
      <c r="E35421" s="64" t="n">
        <v>47</v>
      </c>
      <c r="F35421" s="7" t="n">
        <v>61456</v>
      </c>
      <c r="G35421" s="7" t="n">
        <v>2</v>
      </c>
      <c r="H35421" s="7" t="n">
        <v>0</v>
      </c>
      <c r="I35421" s="7" t="s">
        <v>785</v>
      </c>
      <c r="J35421" s="36" t="s">
        <v>3</v>
      </c>
      <c r="K35421" s="7" t="n">
        <v>8</v>
      </c>
      <c r="L35421" s="7" t="n">
        <v>28</v>
      </c>
      <c r="M35421" s="36" t="s">
        <v>3</v>
      </c>
      <c r="N35421" s="49" t="n">
        <v>74</v>
      </c>
      <c r="O35421" s="7" t="n">
        <v>65</v>
      </c>
      <c r="P35421" s="36" t="s">
        <v>3</v>
      </c>
      <c r="Q35421" s="7" t="n">
        <v>0</v>
      </c>
      <c r="R35421" s="7" t="n">
        <v>1</v>
      </c>
      <c r="S35421" s="7" t="n">
        <v>3</v>
      </c>
      <c r="T35421" s="7" t="n">
        <v>9</v>
      </c>
      <c r="U35421" s="7" t="n">
        <v>28</v>
      </c>
      <c r="V35421" s="36" t="s">
        <v>3</v>
      </c>
      <c r="W35421" s="49" t="n">
        <v>74</v>
      </c>
      <c r="X35421" s="7" t="n">
        <v>65</v>
      </c>
      <c r="Y35421" s="36" t="s">
        <v>3</v>
      </c>
      <c r="Z35421" s="7" t="n">
        <v>0</v>
      </c>
      <c r="AA35421" s="7" t="n">
        <v>2</v>
      </c>
      <c r="AB35421" s="7" t="n">
        <v>3</v>
      </c>
      <c r="AC35421" s="7" t="n">
        <v>9</v>
      </c>
      <c r="AD35421" s="7" t="n">
        <v>1</v>
      </c>
      <c r="AE35421" s="11" t="n">
        <f t="normal" ca="1">A35425</f>
        <v>0</v>
      </c>
    </row>
    <row r="35422" spans="1:8">
      <c r="A35422" t="s">
        <v>4</v>
      </c>
      <c r="B35422" s="4" t="s">
        <v>5</v>
      </c>
      <c r="C35422" s="4" t="s">
        <v>10</v>
      </c>
      <c r="D35422" s="4" t="s">
        <v>13</v>
      </c>
      <c r="E35422" s="4" t="s">
        <v>13</v>
      </c>
      <c r="F35422" s="4" t="s">
        <v>6</v>
      </c>
    </row>
    <row r="35423" spans="1:8">
      <c r="A35423" t="n">
        <v>281851</v>
      </c>
      <c r="B35423" s="64" t="n">
        <v>47</v>
      </c>
      <c r="C35423" s="7" t="n">
        <v>61456</v>
      </c>
      <c r="D35423" s="7" t="n">
        <v>0</v>
      </c>
      <c r="E35423" s="7" t="n">
        <v>0</v>
      </c>
      <c r="F35423" s="7" t="s">
        <v>408</v>
      </c>
    </row>
    <row r="35424" spans="1:8">
      <c r="A35424" t="s">
        <v>4</v>
      </c>
      <c r="B35424" s="4" t="s">
        <v>5</v>
      </c>
      <c r="C35424" s="4" t="s">
        <v>13</v>
      </c>
      <c r="D35424" s="4" t="s">
        <v>10</v>
      </c>
      <c r="E35424" s="4" t="s">
        <v>22</v>
      </c>
    </row>
    <row r="35425" spans="1:31">
      <c r="A35425" t="n">
        <v>281864</v>
      </c>
      <c r="B35425" s="28" t="n">
        <v>58</v>
      </c>
      <c r="C35425" s="7" t="n">
        <v>0</v>
      </c>
      <c r="D35425" s="7" t="n">
        <v>300</v>
      </c>
      <c r="E35425" s="7" t="n">
        <v>1</v>
      </c>
    </row>
    <row r="35426" spans="1:31">
      <c r="A35426" t="s">
        <v>4</v>
      </c>
      <c r="B35426" s="4" t="s">
        <v>5</v>
      </c>
      <c r="C35426" s="4" t="s">
        <v>13</v>
      </c>
      <c r="D35426" s="4" t="s">
        <v>10</v>
      </c>
    </row>
    <row r="35427" spans="1:31">
      <c r="A35427" t="n">
        <v>281872</v>
      </c>
      <c r="B35427" s="28" t="n">
        <v>58</v>
      </c>
      <c r="C35427" s="7" t="n">
        <v>255</v>
      </c>
      <c r="D35427" s="7" t="n">
        <v>0</v>
      </c>
    </row>
    <row r="35428" spans="1:31">
      <c r="A35428" t="s">
        <v>4</v>
      </c>
      <c r="B35428" s="4" t="s">
        <v>5</v>
      </c>
      <c r="C35428" s="4" t="s">
        <v>13</v>
      </c>
      <c r="D35428" s="4" t="s">
        <v>13</v>
      </c>
      <c r="E35428" s="4" t="s">
        <v>13</v>
      </c>
      <c r="F35428" s="4" t="s">
        <v>13</v>
      </c>
    </row>
    <row r="35429" spans="1:31">
      <c r="A35429" t="n">
        <v>281876</v>
      </c>
      <c r="B35429" s="13" t="n">
        <v>14</v>
      </c>
      <c r="C35429" s="7" t="n">
        <v>0</v>
      </c>
      <c r="D35429" s="7" t="n">
        <v>0</v>
      </c>
      <c r="E35429" s="7" t="n">
        <v>0</v>
      </c>
      <c r="F35429" s="7" t="n">
        <v>64</v>
      </c>
    </row>
    <row r="35430" spans="1:31">
      <c r="A35430" t="s">
        <v>4</v>
      </c>
      <c r="B35430" s="4" t="s">
        <v>5</v>
      </c>
      <c r="C35430" s="4" t="s">
        <v>13</v>
      </c>
      <c r="D35430" s="4" t="s">
        <v>10</v>
      </c>
    </row>
    <row r="35431" spans="1:31">
      <c r="A35431" t="n">
        <v>281881</v>
      </c>
      <c r="B35431" s="27" t="n">
        <v>22</v>
      </c>
      <c r="C35431" s="7" t="n">
        <v>0</v>
      </c>
      <c r="D35431" s="7" t="n">
        <v>32852</v>
      </c>
    </row>
    <row r="35432" spans="1:31">
      <c r="A35432" t="s">
        <v>4</v>
      </c>
      <c r="B35432" s="4" t="s">
        <v>5</v>
      </c>
      <c r="C35432" s="4" t="s">
        <v>13</v>
      </c>
      <c r="D35432" s="4" t="s">
        <v>10</v>
      </c>
    </row>
    <row r="35433" spans="1:31">
      <c r="A35433" t="n">
        <v>281885</v>
      </c>
      <c r="B35433" s="28" t="n">
        <v>58</v>
      </c>
      <c r="C35433" s="7" t="n">
        <v>5</v>
      </c>
      <c r="D35433" s="7" t="n">
        <v>300</v>
      </c>
    </row>
    <row r="35434" spans="1:31">
      <c r="A35434" t="s">
        <v>4</v>
      </c>
      <c r="B35434" s="4" t="s">
        <v>5</v>
      </c>
      <c r="C35434" s="4" t="s">
        <v>22</v>
      </c>
      <c r="D35434" s="4" t="s">
        <v>10</v>
      </c>
    </row>
    <row r="35435" spans="1:31">
      <c r="A35435" t="n">
        <v>281889</v>
      </c>
      <c r="B35435" s="51" t="n">
        <v>103</v>
      </c>
      <c r="C35435" s="7" t="n">
        <v>0</v>
      </c>
      <c r="D35435" s="7" t="n">
        <v>300</v>
      </c>
    </row>
    <row r="35436" spans="1:31">
      <c r="A35436" t="s">
        <v>4</v>
      </c>
      <c r="B35436" s="4" t="s">
        <v>5</v>
      </c>
      <c r="C35436" s="4" t="s">
        <v>13</v>
      </c>
    </row>
    <row r="35437" spans="1:31">
      <c r="A35437" t="n">
        <v>281896</v>
      </c>
      <c r="B35437" s="37" t="n">
        <v>64</v>
      </c>
      <c r="C35437" s="7" t="n">
        <v>7</v>
      </c>
    </row>
    <row r="35438" spans="1:31">
      <c r="A35438" t="s">
        <v>4</v>
      </c>
      <c r="B35438" s="4" t="s">
        <v>5</v>
      </c>
      <c r="C35438" s="4" t="s">
        <v>13</v>
      </c>
      <c r="D35438" s="4" t="s">
        <v>10</v>
      </c>
    </row>
    <row r="35439" spans="1:31">
      <c r="A35439" t="n">
        <v>281898</v>
      </c>
      <c r="B35439" s="67" t="n">
        <v>72</v>
      </c>
      <c r="C35439" s="7" t="n">
        <v>5</v>
      </c>
      <c r="D35439" s="7" t="n">
        <v>0</v>
      </c>
    </row>
    <row r="35440" spans="1:31">
      <c r="A35440" t="s">
        <v>4</v>
      </c>
      <c r="B35440" s="4" t="s">
        <v>5</v>
      </c>
      <c r="C35440" s="4" t="s">
        <v>13</v>
      </c>
      <c r="D35440" s="36" t="s">
        <v>81</v>
      </c>
      <c r="E35440" s="4" t="s">
        <v>5</v>
      </c>
      <c r="F35440" s="4" t="s">
        <v>13</v>
      </c>
      <c r="G35440" s="4" t="s">
        <v>10</v>
      </c>
      <c r="H35440" s="36" t="s">
        <v>82</v>
      </c>
      <c r="I35440" s="4" t="s">
        <v>13</v>
      </c>
      <c r="J35440" s="4" t="s">
        <v>9</v>
      </c>
      <c r="K35440" s="4" t="s">
        <v>13</v>
      </c>
      <c r="L35440" s="4" t="s">
        <v>13</v>
      </c>
      <c r="M35440" s="4" t="s">
        <v>20</v>
      </c>
    </row>
    <row r="35441" spans="1:13">
      <c r="A35441" t="n">
        <v>281902</v>
      </c>
      <c r="B35441" s="10" t="n">
        <v>5</v>
      </c>
      <c r="C35441" s="7" t="n">
        <v>28</v>
      </c>
      <c r="D35441" s="36" t="s">
        <v>3</v>
      </c>
      <c r="E35441" s="9" t="n">
        <v>162</v>
      </c>
      <c r="F35441" s="7" t="n">
        <v>4</v>
      </c>
      <c r="G35441" s="7" t="n">
        <v>32852</v>
      </c>
      <c r="H35441" s="36" t="s">
        <v>3</v>
      </c>
      <c r="I35441" s="7" t="n">
        <v>0</v>
      </c>
      <c r="J35441" s="7" t="n">
        <v>1</v>
      </c>
      <c r="K35441" s="7" t="n">
        <v>2</v>
      </c>
      <c r="L35441" s="7" t="n">
        <v>1</v>
      </c>
      <c r="M35441" s="11" t="n">
        <f t="normal" ca="1">A35447</f>
        <v>0</v>
      </c>
    </row>
    <row r="35442" spans="1:13">
      <c r="A35442" t="s">
        <v>4</v>
      </c>
      <c r="B35442" s="4" t="s">
        <v>5</v>
      </c>
      <c r="C35442" s="4" t="s">
        <v>13</v>
      </c>
      <c r="D35442" s="4" t="s">
        <v>6</v>
      </c>
    </row>
    <row r="35443" spans="1:13">
      <c r="A35443" t="n">
        <v>281919</v>
      </c>
      <c r="B35443" s="8" t="n">
        <v>2</v>
      </c>
      <c r="C35443" s="7" t="n">
        <v>10</v>
      </c>
      <c r="D35443" s="7" t="s">
        <v>786</v>
      </c>
    </row>
    <row r="35444" spans="1:13">
      <c r="A35444" t="s">
        <v>4</v>
      </c>
      <c r="B35444" s="4" t="s">
        <v>5</v>
      </c>
      <c r="C35444" s="4" t="s">
        <v>10</v>
      </c>
    </row>
    <row r="35445" spans="1:13">
      <c r="A35445" t="n">
        <v>281936</v>
      </c>
      <c r="B35445" s="35" t="n">
        <v>16</v>
      </c>
      <c r="C35445" s="7" t="n">
        <v>0</v>
      </c>
    </row>
    <row r="35446" spans="1:13">
      <c r="A35446" t="s">
        <v>4</v>
      </c>
      <c r="B35446" s="4" t="s">
        <v>5</v>
      </c>
      <c r="C35446" s="4" t="s">
        <v>13</v>
      </c>
      <c r="D35446" s="4" t="s">
        <v>10</v>
      </c>
      <c r="E35446" s="4" t="s">
        <v>10</v>
      </c>
      <c r="F35446" s="4" t="s">
        <v>10</v>
      </c>
      <c r="G35446" s="4" t="s">
        <v>10</v>
      </c>
      <c r="H35446" s="4" t="s">
        <v>10</v>
      </c>
      <c r="I35446" s="4" t="s">
        <v>10</v>
      </c>
      <c r="J35446" s="4" t="s">
        <v>10</v>
      </c>
      <c r="K35446" s="4" t="s">
        <v>10</v>
      </c>
      <c r="L35446" s="4" t="s">
        <v>10</v>
      </c>
      <c r="M35446" s="4" t="s">
        <v>10</v>
      </c>
      <c r="N35446" s="4" t="s">
        <v>9</v>
      </c>
      <c r="O35446" s="4" t="s">
        <v>9</v>
      </c>
      <c r="P35446" s="4" t="s">
        <v>9</v>
      </c>
      <c r="Q35446" s="4" t="s">
        <v>9</v>
      </c>
      <c r="R35446" s="4" t="s">
        <v>13</v>
      </c>
      <c r="S35446" s="4" t="s">
        <v>6</v>
      </c>
    </row>
    <row r="35447" spans="1:13">
      <c r="A35447" t="n">
        <v>281939</v>
      </c>
      <c r="B35447" s="71" t="n">
        <v>75</v>
      </c>
      <c r="C35447" s="7" t="n">
        <v>0</v>
      </c>
      <c r="D35447" s="7" t="n">
        <v>340</v>
      </c>
      <c r="E35447" s="7" t="n">
        <v>160</v>
      </c>
      <c r="F35447" s="7" t="n">
        <v>940</v>
      </c>
      <c r="G35447" s="7" t="n">
        <v>560</v>
      </c>
      <c r="H35447" s="7" t="n">
        <v>0</v>
      </c>
      <c r="I35447" s="7" t="n">
        <v>0</v>
      </c>
      <c r="J35447" s="7" t="n">
        <v>0</v>
      </c>
      <c r="K35447" s="7" t="n">
        <v>0</v>
      </c>
      <c r="L35447" s="7" t="n">
        <v>600</v>
      </c>
      <c r="M35447" s="7" t="n">
        <v>400</v>
      </c>
      <c r="N35447" s="7" t="n">
        <v>1065353216</v>
      </c>
      <c r="O35447" s="7" t="n">
        <v>1065353216</v>
      </c>
      <c r="P35447" s="7" t="n">
        <v>1065353216</v>
      </c>
      <c r="Q35447" s="7" t="n">
        <v>0</v>
      </c>
      <c r="R35447" s="7" t="n">
        <v>0</v>
      </c>
      <c r="S35447" s="7" t="s">
        <v>1988</v>
      </c>
    </row>
    <row r="35448" spans="1:13">
      <c r="A35448" t="s">
        <v>4</v>
      </c>
      <c r="B35448" s="4" t="s">
        <v>5</v>
      </c>
      <c r="C35448" s="4" t="s">
        <v>10</v>
      </c>
      <c r="D35448" s="4" t="s">
        <v>6</v>
      </c>
      <c r="E35448" s="4" t="s">
        <v>6</v>
      </c>
      <c r="F35448" s="4" t="s">
        <v>6</v>
      </c>
      <c r="G35448" s="4" t="s">
        <v>13</v>
      </c>
      <c r="H35448" s="4" t="s">
        <v>9</v>
      </c>
      <c r="I35448" s="4" t="s">
        <v>22</v>
      </c>
      <c r="J35448" s="4" t="s">
        <v>22</v>
      </c>
      <c r="K35448" s="4" t="s">
        <v>22</v>
      </c>
      <c r="L35448" s="4" t="s">
        <v>22</v>
      </c>
      <c r="M35448" s="4" t="s">
        <v>22</v>
      </c>
      <c r="N35448" s="4" t="s">
        <v>22</v>
      </c>
      <c r="O35448" s="4" t="s">
        <v>22</v>
      </c>
      <c r="P35448" s="4" t="s">
        <v>6</v>
      </c>
      <c r="Q35448" s="4" t="s">
        <v>6</v>
      </c>
      <c r="R35448" s="4" t="s">
        <v>9</v>
      </c>
      <c r="S35448" s="4" t="s">
        <v>13</v>
      </c>
      <c r="T35448" s="4" t="s">
        <v>9</v>
      </c>
      <c r="U35448" s="4" t="s">
        <v>9</v>
      </c>
      <c r="V35448" s="4" t="s">
        <v>10</v>
      </c>
    </row>
    <row r="35449" spans="1:13">
      <c r="A35449" t="n">
        <v>281987</v>
      </c>
      <c r="B35449" s="68" t="n">
        <v>19</v>
      </c>
      <c r="C35449" s="7" t="n">
        <v>1</v>
      </c>
      <c r="D35449" s="7" t="s">
        <v>1350</v>
      </c>
      <c r="E35449" s="7" t="s">
        <v>1351</v>
      </c>
      <c r="F35449" s="7" t="s">
        <v>12</v>
      </c>
      <c r="G35449" s="7" t="n">
        <v>0</v>
      </c>
      <c r="H35449" s="7" t="n">
        <v>1</v>
      </c>
      <c r="I35449" s="7" t="n">
        <v>0</v>
      </c>
      <c r="J35449" s="7" t="n">
        <v>0</v>
      </c>
      <c r="K35449" s="7" t="n">
        <v>0</v>
      </c>
      <c r="L35449" s="7" t="n">
        <v>0</v>
      </c>
      <c r="M35449" s="7" t="n">
        <v>1</v>
      </c>
      <c r="N35449" s="7" t="n">
        <v>1.60000002384186</v>
      </c>
      <c r="O35449" s="7" t="n">
        <v>0.0900000035762787</v>
      </c>
      <c r="P35449" s="7" t="s">
        <v>12</v>
      </c>
      <c r="Q35449" s="7" t="s">
        <v>12</v>
      </c>
      <c r="R35449" s="7" t="n">
        <v>-1</v>
      </c>
      <c r="S35449" s="7" t="n">
        <v>0</v>
      </c>
      <c r="T35449" s="7" t="n">
        <v>0</v>
      </c>
      <c r="U35449" s="7" t="n">
        <v>0</v>
      </c>
      <c r="V35449" s="7" t="n">
        <v>0</v>
      </c>
    </row>
    <row r="35450" spans="1:13">
      <c r="A35450" t="s">
        <v>4</v>
      </c>
      <c r="B35450" s="4" t="s">
        <v>5</v>
      </c>
      <c r="C35450" s="4" t="s">
        <v>10</v>
      </c>
      <c r="D35450" s="4" t="s">
        <v>13</v>
      </c>
      <c r="E35450" s="4" t="s">
        <v>13</v>
      </c>
      <c r="F35450" s="4" t="s">
        <v>6</v>
      </c>
    </row>
    <row r="35451" spans="1:13">
      <c r="A35451" t="n">
        <v>282060</v>
      </c>
      <c r="B35451" s="22" t="n">
        <v>20</v>
      </c>
      <c r="C35451" s="7" t="n">
        <v>0</v>
      </c>
      <c r="D35451" s="7" t="n">
        <v>3</v>
      </c>
      <c r="E35451" s="7" t="n">
        <v>10</v>
      </c>
      <c r="F35451" s="7" t="s">
        <v>80</v>
      </c>
    </row>
    <row r="35452" spans="1:13">
      <c r="A35452" t="s">
        <v>4</v>
      </c>
      <c r="B35452" s="4" t="s">
        <v>5</v>
      </c>
      <c r="C35452" s="4" t="s">
        <v>10</v>
      </c>
    </row>
    <row r="35453" spans="1:13">
      <c r="A35453" t="n">
        <v>282078</v>
      </c>
      <c r="B35453" s="35" t="n">
        <v>16</v>
      </c>
      <c r="C35453" s="7" t="n">
        <v>0</v>
      </c>
    </row>
    <row r="35454" spans="1:13">
      <c r="A35454" t="s">
        <v>4</v>
      </c>
      <c r="B35454" s="4" t="s">
        <v>5</v>
      </c>
      <c r="C35454" s="4" t="s">
        <v>10</v>
      </c>
      <c r="D35454" s="4" t="s">
        <v>13</v>
      </c>
      <c r="E35454" s="4" t="s">
        <v>13</v>
      </c>
      <c r="F35454" s="4" t="s">
        <v>6</v>
      </c>
    </row>
    <row r="35455" spans="1:13">
      <c r="A35455" t="n">
        <v>282081</v>
      </c>
      <c r="B35455" s="22" t="n">
        <v>20</v>
      </c>
      <c r="C35455" s="7" t="n">
        <v>1</v>
      </c>
      <c r="D35455" s="7" t="n">
        <v>3</v>
      </c>
      <c r="E35455" s="7" t="n">
        <v>10</v>
      </c>
      <c r="F35455" s="7" t="s">
        <v>80</v>
      </c>
    </row>
    <row r="35456" spans="1:13">
      <c r="A35456" t="s">
        <v>4</v>
      </c>
      <c r="B35456" s="4" t="s">
        <v>5</v>
      </c>
      <c r="C35456" s="4" t="s">
        <v>10</v>
      </c>
    </row>
    <row r="35457" spans="1:22">
      <c r="A35457" t="n">
        <v>282099</v>
      </c>
      <c r="B35457" s="35" t="n">
        <v>16</v>
      </c>
      <c r="C35457" s="7" t="n">
        <v>0</v>
      </c>
    </row>
    <row r="35458" spans="1:22">
      <c r="A35458" t="s">
        <v>4</v>
      </c>
      <c r="B35458" s="4" t="s">
        <v>5</v>
      </c>
      <c r="C35458" s="4" t="s">
        <v>13</v>
      </c>
    </row>
    <row r="35459" spans="1:22">
      <c r="A35459" t="n">
        <v>282102</v>
      </c>
      <c r="B35459" s="42" t="n">
        <v>116</v>
      </c>
      <c r="C35459" s="7" t="n">
        <v>0</v>
      </c>
    </row>
    <row r="35460" spans="1:22">
      <c r="A35460" t="s">
        <v>4</v>
      </c>
      <c r="B35460" s="4" t="s">
        <v>5</v>
      </c>
      <c r="C35460" s="4" t="s">
        <v>13</v>
      </c>
      <c r="D35460" s="4" t="s">
        <v>10</v>
      </c>
    </row>
    <row r="35461" spans="1:22">
      <c r="A35461" t="n">
        <v>282104</v>
      </c>
      <c r="B35461" s="42" t="n">
        <v>116</v>
      </c>
      <c r="C35461" s="7" t="n">
        <v>2</v>
      </c>
      <c r="D35461" s="7" t="n">
        <v>1</v>
      </c>
    </row>
    <row r="35462" spans="1:22">
      <c r="A35462" t="s">
        <v>4</v>
      </c>
      <c r="B35462" s="4" t="s">
        <v>5</v>
      </c>
      <c r="C35462" s="4" t="s">
        <v>13</v>
      </c>
      <c r="D35462" s="4" t="s">
        <v>9</v>
      </c>
    </row>
    <row r="35463" spans="1:22">
      <c r="A35463" t="n">
        <v>282108</v>
      </c>
      <c r="B35463" s="42" t="n">
        <v>116</v>
      </c>
      <c r="C35463" s="7" t="n">
        <v>5</v>
      </c>
      <c r="D35463" s="7" t="n">
        <v>1106247680</v>
      </c>
    </row>
    <row r="35464" spans="1:22">
      <c r="A35464" t="s">
        <v>4</v>
      </c>
      <c r="B35464" s="4" t="s">
        <v>5</v>
      </c>
      <c r="C35464" s="4" t="s">
        <v>13</v>
      </c>
      <c r="D35464" s="4" t="s">
        <v>10</v>
      </c>
    </row>
    <row r="35465" spans="1:22">
      <c r="A35465" t="n">
        <v>282114</v>
      </c>
      <c r="B35465" s="42" t="n">
        <v>116</v>
      </c>
      <c r="C35465" s="7" t="n">
        <v>6</v>
      </c>
      <c r="D35465" s="7" t="n">
        <v>1</v>
      </c>
    </row>
    <row r="35466" spans="1:22">
      <c r="A35466" t="s">
        <v>4</v>
      </c>
      <c r="B35466" s="4" t="s">
        <v>5</v>
      </c>
      <c r="C35466" s="4" t="s">
        <v>10</v>
      </c>
      <c r="D35466" s="4" t="s">
        <v>22</v>
      </c>
      <c r="E35466" s="4" t="s">
        <v>22</v>
      </c>
      <c r="F35466" s="4" t="s">
        <v>22</v>
      </c>
      <c r="G35466" s="4" t="s">
        <v>22</v>
      </c>
    </row>
    <row r="35467" spans="1:22">
      <c r="A35467" t="n">
        <v>282118</v>
      </c>
      <c r="B35467" s="24" t="n">
        <v>46</v>
      </c>
      <c r="C35467" s="7" t="n">
        <v>1</v>
      </c>
      <c r="D35467" s="7" t="n">
        <v>-13.960000038147</v>
      </c>
      <c r="E35467" s="7" t="n">
        <v>0.479999989271164</v>
      </c>
      <c r="F35467" s="7" t="n">
        <v>-10.1199998855591</v>
      </c>
      <c r="G35467" s="7" t="n">
        <v>90</v>
      </c>
    </row>
    <row r="35468" spans="1:22">
      <c r="A35468" t="s">
        <v>4</v>
      </c>
      <c r="B35468" s="4" t="s">
        <v>5</v>
      </c>
      <c r="C35468" s="4" t="s">
        <v>10</v>
      </c>
      <c r="D35468" s="4" t="s">
        <v>22</v>
      </c>
      <c r="E35468" s="4" t="s">
        <v>22</v>
      </c>
      <c r="F35468" s="4" t="s">
        <v>22</v>
      </c>
      <c r="G35468" s="4" t="s">
        <v>22</v>
      </c>
    </row>
    <row r="35469" spans="1:22">
      <c r="A35469" t="n">
        <v>282137</v>
      </c>
      <c r="B35469" s="24" t="n">
        <v>46</v>
      </c>
      <c r="C35469" s="7" t="n">
        <v>0</v>
      </c>
      <c r="D35469" s="7" t="n">
        <v>-14.0100002288818</v>
      </c>
      <c r="E35469" s="7" t="n">
        <v>0.479999989271164</v>
      </c>
      <c r="F35469" s="7" t="n">
        <v>-9.25</v>
      </c>
      <c r="G35469" s="7" t="n">
        <v>90</v>
      </c>
    </row>
    <row r="35470" spans="1:22">
      <c r="A35470" t="s">
        <v>4</v>
      </c>
      <c r="B35470" s="4" t="s">
        <v>5</v>
      </c>
      <c r="C35470" s="4" t="s">
        <v>10</v>
      </c>
      <c r="D35470" s="4" t="s">
        <v>9</v>
      </c>
    </row>
    <row r="35471" spans="1:22">
      <c r="A35471" t="n">
        <v>282156</v>
      </c>
      <c r="B35471" s="41" t="n">
        <v>43</v>
      </c>
      <c r="C35471" s="7" t="n">
        <v>0</v>
      </c>
      <c r="D35471" s="7" t="n">
        <v>512</v>
      </c>
    </row>
    <row r="35472" spans="1:22">
      <c r="A35472" t="s">
        <v>4</v>
      </c>
      <c r="B35472" s="4" t="s">
        <v>5</v>
      </c>
      <c r="C35472" s="4" t="s">
        <v>13</v>
      </c>
      <c r="D35472" s="4" t="s">
        <v>10</v>
      </c>
      <c r="E35472" s="4" t="s">
        <v>6</v>
      </c>
      <c r="F35472" s="4" t="s">
        <v>6</v>
      </c>
    </row>
    <row r="35473" spans="1:7">
      <c r="A35473" t="n">
        <v>282163</v>
      </c>
      <c r="B35473" s="38" t="n">
        <v>36</v>
      </c>
      <c r="C35473" s="7" t="n">
        <v>10</v>
      </c>
      <c r="D35473" s="7" t="n">
        <v>0</v>
      </c>
      <c r="E35473" s="7" t="s">
        <v>84</v>
      </c>
      <c r="F35473" s="7" t="s">
        <v>12</v>
      </c>
    </row>
    <row r="35474" spans="1:7">
      <c r="A35474" t="s">
        <v>4</v>
      </c>
      <c r="B35474" s="4" t="s">
        <v>5</v>
      </c>
      <c r="C35474" s="4" t="s">
        <v>13</v>
      </c>
      <c r="D35474" s="4" t="s">
        <v>10</v>
      </c>
      <c r="E35474" s="4" t="s">
        <v>13</v>
      </c>
      <c r="F35474" s="4" t="s">
        <v>6</v>
      </c>
      <c r="G35474" s="4" t="s">
        <v>6</v>
      </c>
      <c r="H35474" s="4" t="s">
        <v>6</v>
      </c>
      <c r="I35474" s="4" t="s">
        <v>6</v>
      </c>
      <c r="J35474" s="4" t="s">
        <v>6</v>
      </c>
      <c r="K35474" s="4" t="s">
        <v>6</v>
      </c>
      <c r="L35474" s="4" t="s">
        <v>6</v>
      </c>
      <c r="M35474" s="4" t="s">
        <v>6</v>
      </c>
      <c r="N35474" s="4" t="s">
        <v>6</v>
      </c>
      <c r="O35474" s="4" t="s">
        <v>6</v>
      </c>
      <c r="P35474" s="4" t="s">
        <v>6</v>
      </c>
      <c r="Q35474" s="4" t="s">
        <v>6</v>
      </c>
      <c r="R35474" s="4" t="s">
        <v>6</v>
      </c>
      <c r="S35474" s="4" t="s">
        <v>6</v>
      </c>
      <c r="T35474" s="4" t="s">
        <v>6</v>
      </c>
      <c r="U35474" s="4" t="s">
        <v>6</v>
      </c>
    </row>
    <row r="35475" spans="1:7">
      <c r="A35475" t="n">
        <v>282181</v>
      </c>
      <c r="B35475" s="38" t="n">
        <v>36</v>
      </c>
      <c r="C35475" s="7" t="n">
        <v>8</v>
      </c>
      <c r="D35475" s="7" t="n">
        <v>0</v>
      </c>
      <c r="E35475" s="7" t="n">
        <v>0</v>
      </c>
      <c r="F35475" s="7" t="s">
        <v>85</v>
      </c>
      <c r="G35475" s="7" t="s">
        <v>1989</v>
      </c>
      <c r="H35475" s="7" t="s">
        <v>12</v>
      </c>
      <c r="I35475" s="7" t="s">
        <v>12</v>
      </c>
      <c r="J35475" s="7" t="s">
        <v>12</v>
      </c>
      <c r="K35475" s="7" t="s">
        <v>12</v>
      </c>
      <c r="L35475" s="7" t="s">
        <v>12</v>
      </c>
      <c r="M35475" s="7" t="s">
        <v>12</v>
      </c>
      <c r="N35475" s="7" t="s">
        <v>12</v>
      </c>
      <c r="O35475" s="7" t="s">
        <v>12</v>
      </c>
      <c r="P35475" s="7" t="s">
        <v>12</v>
      </c>
      <c r="Q35475" s="7" t="s">
        <v>12</v>
      </c>
      <c r="R35475" s="7" t="s">
        <v>12</v>
      </c>
      <c r="S35475" s="7" t="s">
        <v>12</v>
      </c>
      <c r="T35475" s="7" t="s">
        <v>12</v>
      </c>
      <c r="U35475" s="7" t="s">
        <v>12</v>
      </c>
    </row>
    <row r="35476" spans="1:7">
      <c r="A35476" t="s">
        <v>4</v>
      </c>
      <c r="B35476" s="4" t="s">
        <v>5</v>
      </c>
      <c r="C35476" s="4" t="s">
        <v>10</v>
      </c>
      <c r="D35476" s="4" t="s">
        <v>13</v>
      </c>
      <c r="E35476" s="4" t="s">
        <v>6</v>
      </c>
      <c r="F35476" s="4" t="s">
        <v>22</v>
      </c>
      <c r="G35476" s="4" t="s">
        <v>22</v>
      </c>
      <c r="H35476" s="4" t="s">
        <v>22</v>
      </c>
    </row>
    <row r="35477" spans="1:7">
      <c r="A35477" t="n">
        <v>282222</v>
      </c>
      <c r="B35477" s="39" t="n">
        <v>48</v>
      </c>
      <c r="C35477" s="7" t="n">
        <v>0</v>
      </c>
      <c r="D35477" s="7" t="n">
        <v>0</v>
      </c>
      <c r="E35477" s="7" t="s">
        <v>85</v>
      </c>
      <c r="F35477" s="7" t="n">
        <v>-1</v>
      </c>
      <c r="G35477" s="7" t="n">
        <v>1</v>
      </c>
      <c r="H35477" s="7" t="n">
        <v>1.40129846432482e-45</v>
      </c>
    </row>
    <row r="35478" spans="1:7">
      <c r="A35478" t="s">
        <v>4</v>
      </c>
      <c r="B35478" s="4" t="s">
        <v>5</v>
      </c>
      <c r="C35478" s="4" t="s">
        <v>10</v>
      </c>
      <c r="D35478" s="4" t="s">
        <v>9</v>
      </c>
    </row>
    <row r="35479" spans="1:7">
      <c r="A35479" t="n">
        <v>282248</v>
      </c>
      <c r="B35479" s="41" t="n">
        <v>43</v>
      </c>
      <c r="C35479" s="7" t="n">
        <v>0</v>
      </c>
      <c r="D35479" s="7" t="n">
        <v>512</v>
      </c>
    </row>
    <row r="35480" spans="1:7">
      <c r="A35480" t="s">
        <v>4</v>
      </c>
      <c r="B35480" s="4" t="s">
        <v>5</v>
      </c>
      <c r="C35480" s="4" t="s">
        <v>13</v>
      </c>
      <c r="D35480" s="4" t="s">
        <v>10</v>
      </c>
      <c r="E35480" s="4" t="s">
        <v>6</v>
      </c>
      <c r="F35480" s="4" t="s">
        <v>6</v>
      </c>
    </row>
    <row r="35481" spans="1:7">
      <c r="A35481" t="n">
        <v>282255</v>
      </c>
      <c r="B35481" s="38" t="n">
        <v>36</v>
      </c>
      <c r="C35481" s="7" t="n">
        <v>10</v>
      </c>
      <c r="D35481" s="7" t="n">
        <v>1</v>
      </c>
      <c r="E35481" s="7" t="s">
        <v>90</v>
      </c>
      <c r="F35481" s="7" t="s">
        <v>12</v>
      </c>
    </row>
    <row r="35482" spans="1:7">
      <c r="A35482" t="s">
        <v>4</v>
      </c>
      <c r="B35482" s="4" t="s">
        <v>5</v>
      </c>
      <c r="C35482" s="4" t="s">
        <v>13</v>
      </c>
      <c r="D35482" s="4" t="s">
        <v>10</v>
      </c>
      <c r="E35482" s="4" t="s">
        <v>13</v>
      </c>
      <c r="F35482" s="4" t="s">
        <v>6</v>
      </c>
      <c r="G35482" s="4" t="s">
        <v>6</v>
      </c>
      <c r="H35482" s="4" t="s">
        <v>6</v>
      </c>
      <c r="I35482" s="4" t="s">
        <v>6</v>
      </c>
      <c r="J35482" s="4" t="s">
        <v>6</v>
      </c>
      <c r="K35482" s="4" t="s">
        <v>6</v>
      </c>
      <c r="L35482" s="4" t="s">
        <v>6</v>
      </c>
      <c r="M35482" s="4" t="s">
        <v>6</v>
      </c>
      <c r="N35482" s="4" t="s">
        <v>6</v>
      </c>
      <c r="O35482" s="4" t="s">
        <v>6</v>
      </c>
      <c r="P35482" s="4" t="s">
        <v>6</v>
      </c>
      <c r="Q35482" s="4" t="s">
        <v>6</v>
      </c>
      <c r="R35482" s="4" t="s">
        <v>6</v>
      </c>
      <c r="S35482" s="4" t="s">
        <v>6</v>
      </c>
      <c r="T35482" s="4" t="s">
        <v>6</v>
      </c>
      <c r="U35482" s="4" t="s">
        <v>6</v>
      </c>
    </row>
    <row r="35483" spans="1:7">
      <c r="A35483" t="n">
        <v>282273</v>
      </c>
      <c r="B35483" s="38" t="n">
        <v>36</v>
      </c>
      <c r="C35483" s="7" t="n">
        <v>8</v>
      </c>
      <c r="D35483" s="7" t="n">
        <v>1</v>
      </c>
      <c r="E35483" s="7" t="n">
        <v>0</v>
      </c>
      <c r="F35483" s="7" t="s">
        <v>85</v>
      </c>
      <c r="G35483" s="7" t="s">
        <v>12</v>
      </c>
      <c r="H35483" s="7" t="s">
        <v>12</v>
      </c>
      <c r="I35483" s="7" t="s">
        <v>12</v>
      </c>
      <c r="J35483" s="7" t="s">
        <v>12</v>
      </c>
      <c r="K35483" s="7" t="s">
        <v>12</v>
      </c>
      <c r="L35483" s="7" t="s">
        <v>12</v>
      </c>
      <c r="M35483" s="7" t="s">
        <v>12</v>
      </c>
      <c r="N35483" s="7" t="s">
        <v>12</v>
      </c>
      <c r="O35483" s="7" t="s">
        <v>12</v>
      </c>
      <c r="P35483" s="7" t="s">
        <v>12</v>
      </c>
      <c r="Q35483" s="7" t="s">
        <v>12</v>
      </c>
      <c r="R35483" s="7" t="s">
        <v>12</v>
      </c>
      <c r="S35483" s="7" t="s">
        <v>12</v>
      </c>
      <c r="T35483" s="7" t="s">
        <v>12</v>
      </c>
      <c r="U35483" s="7" t="s">
        <v>12</v>
      </c>
    </row>
    <row r="35484" spans="1:7">
      <c r="A35484" t="s">
        <v>4</v>
      </c>
      <c r="B35484" s="4" t="s">
        <v>5</v>
      </c>
      <c r="C35484" s="4" t="s">
        <v>10</v>
      </c>
      <c r="D35484" s="4" t="s">
        <v>13</v>
      </c>
      <c r="E35484" s="4" t="s">
        <v>6</v>
      </c>
      <c r="F35484" s="4" t="s">
        <v>22</v>
      </c>
      <c r="G35484" s="4" t="s">
        <v>22</v>
      </c>
      <c r="H35484" s="4" t="s">
        <v>22</v>
      </c>
    </row>
    <row r="35485" spans="1:7">
      <c r="A35485" t="n">
        <v>282303</v>
      </c>
      <c r="B35485" s="39" t="n">
        <v>48</v>
      </c>
      <c r="C35485" s="7" t="n">
        <v>1</v>
      </c>
      <c r="D35485" s="7" t="n">
        <v>0</v>
      </c>
      <c r="E35485" s="7" t="s">
        <v>85</v>
      </c>
      <c r="F35485" s="7" t="n">
        <v>-1</v>
      </c>
      <c r="G35485" s="7" t="n">
        <v>1</v>
      </c>
      <c r="H35485" s="7" t="n">
        <v>1.40129846432482e-45</v>
      </c>
    </row>
    <row r="35486" spans="1:7">
      <c r="A35486" t="s">
        <v>4</v>
      </c>
      <c r="B35486" s="4" t="s">
        <v>5</v>
      </c>
      <c r="C35486" s="4" t="s">
        <v>13</v>
      </c>
      <c r="D35486" s="4" t="s">
        <v>10</v>
      </c>
      <c r="E35486" s="4" t="s">
        <v>9</v>
      </c>
      <c r="F35486" s="4" t="s">
        <v>10</v>
      </c>
      <c r="G35486" s="4" t="s">
        <v>9</v>
      </c>
      <c r="H35486" s="4" t="s">
        <v>13</v>
      </c>
    </row>
    <row r="35487" spans="1:7">
      <c r="A35487" t="n">
        <v>282329</v>
      </c>
      <c r="B35487" s="16" t="n">
        <v>49</v>
      </c>
      <c r="C35487" s="7" t="n">
        <v>0</v>
      </c>
      <c r="D35487" s="7" t="n">
        <v>120</v>
      </c>
      <c r="E35487" s="7" t="n">
        <v>1065353216</v>
      </c>
      <c r="F35487" s="7" t="n">
        <v>0</v>
      </c>
      <c r="G35487" s="7" t="n">
        <v>0</v>
      </c>
      <c r="H35487" s="7" t="n">
        <v>0</v>
      </c>
    </row>
    <row r="35488" spans="1:7">
      <c r="A35488" t="s">
        <v>4</v>
      </c>
      <c r="B35488" s="4" t="s">
        <v>5</v>
      </c>
      <c r="C35488" s="4" t="s">
        <v>13</v>
      </c>
      <c r="D35488" s="4" t="s">
        <v>10</v>
      </c>
      <c r="E35488" s="4" t="s">
        <v>22</v>
      </c>
      <c r="F35488" s="4" t="s">
        <v>10</v>
      </c>
      <c r="G35488" s="4" t="s">
        <v>9</v>
      </c>
      <c r="H35488" s="4" t="s">
        <v>9</v>
      </c>
      <c r="I35488" s="4" t="s">
        <v>10</v>
      </c>
      <c r="J35488" s="4" t="s">
        <v>10</v>
      </c>
      <c r="K35488" s="4" t="s">
        <v>9</v>
      </c>
      <c r="L35488" s="4" t="s">
        <v>9</v>
      </c>
      <c r="M35488" s="4" t="s">
        <v>9</v>
      </c>
      <c r="N35488" s="4" t="s">
        <v>9</v>
      </c>
      <c r="O35488" s="4" t="s">
        <v>6</v>
      </c>
    </row>
    <row r="35489" spans="1:21">
      <c r="A35489" t="n">
        <v>282344</v>
      </c>
      <c r="B35489" s="14" t="n">
        <v>50</v>
      </c>
      <c r="C35489" s="7" t="n">
        <v>0</v>
      </c>
      <c r="D35489" s="7" t="n">
        <v>8040</v>
      </c>
      <c r="E35489" s="7" t="n">
        <v>0.699999988079071</v>
      </c>
      <c r="F35489" s="7" t="n">
        <v>1000</v>
      </c>
      <c r="G35489" s="7" t="n">
        <v>0</v>
      </c>
      <c r="H35489" s="7" t="n">
        <v>-1069547520</v>
      </c>
      <c r="I35489" s="7" t="n">
        <v>1</v>
      </c>
      <c r="J35489" s="7" t="n">
        <v>65533</v>
      </c>
      <c r="K35489" s="7" t="n">
        <v>0</v>
      </c>
      <c r="L35489" s="7" t="n">
        <v>0</v>
      </c>
      <c r="M35489" s="7" t="n">
        <v>0</v>
      </c>
      <c r="N35489" s="7" t="n">
        <v>0</v>
      </c>
      <c r="O35489" s="7" t="s">
        <v>23</v>
      </c>
    </row>
    <row r="35490" spans="1:21">
      <c r="A35490" t="s">
        <v>4</v>
      </c>
      <c r="B35490" s="4" t="s">
        <v>5</v>
      </c>
      <c r="C35490" s="4" t="s">
        <v>13</v>
      </c>
      <c r="D35490" s="4" t="s">
        <v>13</v>
      </c>
      <c r="E35490" s="4" t="s">
        <v>22</v>
      </c>
      <c r="F35490" s="4" t="s">
        <v>22</v>
      </c>
      <c r="G35490" s="4" t="s">
        <v>22</v>
      </c>
      <c r="H35490" s="4" t="s">
        <v>10</v>
      </c>
    </row>
    <row r="35491" spans="1:21">
      <c r="A35491" t="n">
        <v>282388</v>
      </c>
      <c r="B35491" s="25" t="n">
        <v>45</v>
      </c>
      <c r="C35491" s="7" t="n">
        <v>2</v>
      </c>
      <c r="D35491" s="7" t="n">
        <v>3</v>
      </c>
      <c r="E35491" s="7" t="n">
        <v>-13.8199996948242</v>
      </c>
      <c r="F35491" s="7" t="n">
        <v>1.30999994277954</v>
      </c>
      <c r="G35491" s="7" t="n">
        <v>-9.77000045776367</v>
      </c>
      <c r="H35491" s="7" t="n">
        <v>0</v>
      </c>
    </row>
    <row r="35492" spans="1:21">
      <c r="A35492" t="s">
        <v>4</v>
      </c>
      <c r="B35492" s="4" t="s">
        <v>5</v>
      </c>
      <c r="C35492" s="4" t="s">
        <v>13</v>
      </c>
      <c r="D35492" s="4" t="s">
        <v>13</v>
      </c>
      <c r="E35492" s="4" t="s">
        <v>22</v>
      </c>
      <c r="F35492" s="4" t="s">
        <v>22</v>
      </c>
      <c r="G35492" s="4" t="s">
        <v>22</v>
      </c>
      <c r="H35492" s="4" t="s">
        <v>10</v>
      </c>
      <c r="I35492" s="4" t="s">
        <v>13</v>
      </c>
    </row>
    <row r="35493" spans="1:21">
      <c r="A35493" t="n">
        <v>282405</v>
      </c>
      <c r="B35493" s="25" t="n">
        <v>45</v>
      </c>
      <c r="C35493" s="7" t="n">
        <v>4</v>
      </c>
      <c r="D35493" s="7" t="n">
        <v>3</v>
      </c>
      <c r="E35493" s="7" t="n">
        <v>4.96999979019165</v>
      </c>
      <c r="F35493" s="7" t="n">
        <v>120.440002441406</v>
      </c>
      <c r="G35493" s="7" t="n">
        <v>0</v>
      </c>
      <c r="H35493" s="7" t="n">
        <v>0</v>
      </c>
      <c r="I35493" s="7" t="n">
        <v>0</v>
      </c>
    </row>
    <row r="35494" spans="1:21">
      <c r="A35494" t="s">
        <v>4</v>
      </c>
      <c r="B35494" s="4" t="s">
        <v>5</v>
      </c>
      <c r="C35494" s="4" t="s">
        <v>13</v>
      </c>
      <c r="D35494" s="4" t="s">
        <v>13</v>
      </c>
      <c r="E35494" s="4" t="s">
        <v>22</v>
      </c>
      <c r="F35494" s="4" t="s">
        <v>10</v>
      </c>
    </row>
    <row r="35495" spans="1:21">
      <c r="A35495" t="n">
        <v>282423</v>
      </c>
      <c r="B35495" s="25" t="n">
        <v>45</v>
      </c>
      <c r="C35495" s="7" t="n">
        <v>5</v>
      </c>
      <c r="D35495" s="7" t="n">
        <v>3</v>
      </c>
      <c r="E35495" s="7" t="n">
        <v>3.20000004768372</v>
      </c>
      <c r="F35495" s="7" t="n">
        <v>0</v>
      </c>
    </row>
    <row r="35496" spans="1:21">
      <c r="A35496" t="s">
        <v>4</v>
      </c>
      <c r="B35496" s="4" t="s">
        <v>5</v>
      </c>
      <c r="C35496" s="4" t="s">
        <v>13</v>
      </c>
      <c r="D35496" s="4" t="s">
        <v>13</v>
      </c>
      <c r="E35496" s="4" t="s">
        <v>22</v>
      </c>
      <c r="F35496" s="4" t="s">
        <v>10</v>
      </c>
    </row>
    <row r="35497" spans="1:21">
      <c r="A35497" t="n">
        <v>282432</v>
      </c>
      <c r="B35497" s="25" t="n">
        <v>45</v>
      </c>
      <c r="C35497" s="7" t="n">
        <v>11</v>
      </c>
      <c r="D35497" s="7" t="n">
        <v>3</v>
      </c>
      <c r="E35497" s="7" t="n">
        <v>38</v>
      </c>
      <c r="F35497" s="7" t="n">
        <v>0</v>
      </c>
    </row>
    <row r="35498" spans="1:21">
      <c r="A35498" t="s">
        <v>4</v>
      </c>
      <c r="B35498" s="4" t="s">
        <v>5</v>
      </c>
      <c r="C35498" s="4" t="s">
        <v>13</v>
      </c>
      <c r="D35498" s="4" t="s">
        <v>13</v>
      </c>
      <c r="E35498" s="4" t="s">
        <v>22</v>
      </c>
      <c r="F35498" s="4" t="s">
        <v>10</v>
      </c>
    </row>
    <row r="35499" spans="1:21">
      <c r="A35499" t="n">
        <v>282441</v>
      </c>
      <c r="B35499" s="25" t="n">
        <v>45</v>
      </c>
      <c r="C35499" s="7" t="n">
        <v>5</v>
      </c>
      <c r="D35499" s="7" t="n">
        <v>3</v>
      </c>
      <c r="E35499" s="7" t="n">
        <v>2.70000004768372</v>
      </c>
      <c r="F35499" s="7" t="n">
        <v>3000</v>
      </c>
    </row>
    <row r="35500" spans="1:21">
      <c r="A35500" t="s">
        <v>4</v>
      </c>
      <c r="B35500" s="4" t="s">
        <v>5</v>
      </c>
      <c r="C35500" s="4" t="s">
        <v>13</v>
      </c>
      <c r="D35500" s="4" t="s">
        <v>10</v>
      </c>
      <c r="E35500" s="4" t="s">
        <v>22</v>
      </c>
    </row>
    <row r="35501" spans="1:21">
      <c r="A35501" t="n">
        <v>282450</v>
      </c>
      <c r="B35501" s="28" t="n">
        <v>58</v>
      </c>
      <c r="C35501" s="7" t="n">
        <v>100</v>
      </c>
      <c r="D35501" s="7" t="n">
        <v>1000</v>
      </c>
      <c r="E35501" s="7" t="n">
        <v>1</v>
      </c>
    </row>
    <row r="35502" spans="1:21">
      <c r="A35502" t="s">
        <v>4</v>
      </c>
      <c r="B35502" s="4" t="s">
        <v>5</v>
      </c>
      <c r="C35502" s="4" t="s">
        <v>13</v>
      </c>
      <c r="D35502" s="4" t="s">
        <v>10</v>
      </c>
    </row>
    <row r="35503" spans="1:21">
      <c r="A35503" t="n">
        <v>282458</v>
      </c>
      <c r="B35503" s="28" t="n">
        <v>58</v>
      </c>
      <c r="C35503" s="7" t="n">
        <v>255</v>
      </c>
      <c r="D35503" s="7" t="n">
        <v>0</v>
      </c>
    </row>
    <row r="35504" spans="1:21">
      <c r="A35504" t="s">
        <v>4</v>
      </c>
      <c r="B35504" s="4" t="s">
        <v>5</v>
      </c>
      <c r="C35504" s="4" t="s">
        <v>13</v>
      </c>
      <c r="D35504" s="4" t="s">
        <v>10</v>
      </c>
    </row>
    <row r="35505" spans="1:15">
      <c r="A35505" t="n">
        <v>282462</v>
      </c>
      <c r="B35505" s="25" t="n">
        <v>45</v>
      </c>
      <c r="C35505" s="7" t="n">
        <v>7</v>
      </c>
      <c r="D35505" s="7" t="n">
        <v>255</v>
      </c>
    </row>
    <row r="35506" spans="1:15">
      <c r="A35506" t="s">
        <v>4</v>
      </c>
      <c r="B35506" s="4" t="s">
        <v>5</v>
      </c>
      <c r="C35506" s="4" t="s">
        <v>13</v>
      </c>
      <c r="D35506" s="4" t="s">
        <v>10</v>
      </c>
      <c r="E35506" s="4" t="s">
        <v>6</v>
      </c>
    </row>
    <row r="35507" spans="1:15">
      <c r="A35507" t="n">
        <v>282466</v>
      </c>
      <c r="B35507" s="40" t="n">
        <v>51</v>
      </c>
      <c r="C35507" s="7" t="n">
        <v>4</v>
      </c>
      <c r="D35507" s="7" t="n">
        <v>1</v>
      </c>
      <c r="E35507" s="7" t="s">
        <v>1990</v>
      </c>
    </row>
    <row r="35508" spans="1:15">
      <c r="A35508" t="s">
        <v>4</v>
      </c>
      <c r="B35508" s="4" t="s">
        <v>5</v>
      </c>
      <c r="C35508" s="4" t="s">
        <v>10</v>
      </c>
    </row>
    <row r="35509" spans="1:15">
      <c r="A35509" t="n">
        <v>282480</v>
      </c>
      <c r="B35509" s="35" t="n">
        <v>16</v>
      </c>
      <c r="C35509" s="7" t="n">
        <v>0</v>
      </c>
    </row>
    <row r="35510" spans="1:15">
      <c r="A35510" t="s">
        <v>4</v>
      </c>
      <c r="B35510" s="4" t="s">
        <v>5</v>
      </c>
      <c r="C35510" s="4" t="s">
        <v>10</v>
      </c>
      <c r="D35510" s="4" t="s">
        <v>72</v>
      </c>
      <c r="E35510" s="4" t="s">
        <v>13</v>
      </c>
      <c r="F35510" s="4" t="s">
        <v>13</v>
      </c>
      <c r="G35510" s="4" t="s">
        <v>72</v>
      </c>
      <c r="H35510" s="4" t="s">
        <v>13</v>
      </c>
      <c r="I35510" s="4" t="s">
        <v>13</v>
      </c>
    </row>
    <row r="35511" spans="1:15">
      <c r="A35511" t="n">
        <v>282483</v>
      </c>
      <c r="B35511" s="52" t="n">
        <v>26</v>
      </c>
      <c r="C35511" s="7" t="n">
        <v>1</v>
      </c>
      <c r="D35511" s="7" t="s">
        <v>1991</v>
      </c>
      <c r="E35511" s="7" t="n">
        <v>2</v>
      </c>
      <c r="F35511" s="7" t="n">
        <v>3</v>
      </c>
      <c r="G35511" s="7" t="s">
        <v>1992</v>
      </c>
      <c r="H35511" s="7" t="n">
        <v>2</v>
      </c>
      <c r="I35511" s="7" t="n">
        <v>0</v>
      </c>
    </row>
    <row r="35512" spans="1:15">
      <c r="A35512" t="s">
        <v>4</v>
      </c>
      <c r="B35512" s="4" t="s">
        <v>5</v>
      </c>
    </row>
    <row r="35513" spans="1:15">
      <c r="A35513" t="n">
        <v>282625</v>
      </c>
      <c r="B35513" s="53" t="n">
        <v>28</v>
      </c>
    </row>
    <row r="35514" spans="1:15">
      <c r="A35514" t="s">
        <v>4</v>
      </c>
      <c r="B35514" s="4" t="s">
        <v>5</v>
      </c>
      <c r="C35514" s="4" t="s">
        <v>10</v>
      </c>
      <c r="D35514" s="4" t="s">
        <v>10</v>
      </c>
      <c r="E35514" s="4" t="s">
        <v>10</v>
      </c>
    </row>
    <row r="35515" spans="1:15">
      <c r="A35515" t="n">
        <v>282626</v>
      </c>
      <c r="B35515" s="57" t="n">
        <v>61</v>
      </c>
      <c r="C35515" s="7" t="n">
        <v>0</v>
      </c>
      <c r="D35515" s="7" t="n">
        <v>1</v>
      </c>
      <c r="E35515" s="7" t="n">
        <v>1000</v>
      </c>
    </row>
    <row r="35516" spans="1:15">
      <c r="A35516" t="s">
        <v>4</v>
      </c>
      <c r="B35516" s="4" t="s">
        <v>5</v>
      </c>
      <c r="C35516" s="4" t="s">
        <v>10</v>
      </c>
    </row>
    <row r="35517" spans="1:15">
      <c r="A35517" t="n">
        <v>282633</v>
      </c>
      <c r="B35517" s="35" t="n">
        <v>16</v>
      </c>
      <c r="C35517" s="7" t="n">
        <v>300</v>
      </c>
    </row>
    <row r="35518" spans="1:15">
      <c r="A35518" t="s">
        <v>4</v>
      </c>
      <c r="B35518" s="4" t="s">
        <v>5</v>
      </c>
      <c r="C35518" s="4" t="s">
        <v>13</v>
      </c>
      <c r="D35518" s="4" t="s">
        <v>10</v>
      </c>
      <c r="E35518" s="4" t="s">
        <v>6</v>
      </c>
    </row>
    <row r="35519" spans="1:15">
      <c r="A35519" t="n">
        <v>282636</v>
      </c>
      <c r="B35519" s="40" t="n">
        <v>51</v>
      </c>
      <c r="C35519" s="7" t="n">
        <v>4</v>
      </c>
      <c r="D35519" s="7" t="n">
        <v>0</v>
      </c>
      <c r="E35519" s="7" t="s">
        <v>173</v>
      </c>
    </row>
    <row r="35520" spans="1:15">
      <c r="A35520" t="s">
        <v>4</v>
      </c>
      <c r="B35520" s="4" t="s">
        <v>5</v>
      </c>
      <c r="C35520" s="4" t="s">
        <v>10</v>
      </c>
    </row>
    <row r="35521" spans="1:9">
      <c r="A35521" t="n">
        <v>282650</v>
      </c>
      <c r="B35521" s="35" t="n">
        <v>16</v>
      </c>
      <c r="C35521" s="7" t="n">
        <v>0</v>
      </c>
    </row>
    <row r="35522" spans="1:9">
      <c r="A35522" t="s">
        <v>4</v>
      </c>
      <c r="B35522" s="4" t="s">
        <v>5</v>
      </c>
      <c r="C35522" s="4" t="s">
        <v>10</v>
      </c>
      <c r="D35522" s="4" t="s">
        <v>72</v>
      </c>
      <c r="E35522" s="4" t="s">
        <v>13</v>
      </c>
      <c r="F35522" s="4" t="s">
        <v>13</v>
      </c>
      <c r="G35522" s="4" t="s">
        <v>72</v>
      </c>
      <c r="H35522" s="4" t="s">
        <v>13</v>
      </c>
      <c r="I35522" s="4" t="s">
        <v>13</v>
      </c>
    </row>
    <row r="35523" spans="1:9">
      <c r="A35523" t="n">
        <v>282653</v>
      </c>
      <c r="B35523" s="52" t="n">
        <v>26</v>
      </c>
      <c r="C35523" s="7" t="n">
        <v>0</v>
      </c>
      <c r="D35523" s="7" t="s">
        <v>1993</v>
      </c>
      <c r="E35523" s="7" t="n">
        <v>2</v>
      </c>
      <c r="F35523" s="7" t="n">
        <v>3</v>
      </c>
      <c r="G35523" s="7" t="s">
        <v>1994</v>
      </c>
      <c r="H35523" s="7" t="n">
        <v>2</v>
      </c>
      <c r="I35523" s="7" t="n">
        <v>0</v>
      </c>
    </row>
    <row r="35524" spans="1:9">
      <c r="A35524" t="s">
        <v>4</v>
      </c>
      <c r="B35524" s="4" t="s">
        <v>5</v>
      </c>
    </row>
    <row r="35525" spans="1:9">
      <c r="A35525" t="n">
        <v>282868</v>
      </c>
      <c r="B35525" s="53" t="n">
        <v>28</v>
      </c>
    </row>
    <row r="35526" spans="1:9">
      <c r="A35526" t="s">
        <v>4</v>
      </c>
      <c r="B35526" s="4" t="s">
        <v>5</v>
      </c>
      <c r="C35526" s="4" t="s">
        <v>10</v>
      </c>
      <c r="D35526" s="4" t="s">
        <v>10</v>
      </c>
      <c r="E35526" s="4" t="s">
        <v>10</v>
      </c>
    </row>
    <row r="35527" spans="1:9">
      <c r="A35527" t="n">
        <v>282869</v>
      </c>
      <c r="B35527" s="57" t="n">
        <v>61</v>
      </c>
      <c r="C35527" s="7" t="n">
        <v>1</v>
      </c>
      <c r="D35527" s="7" t="n">
        <v>0</v>
      </c>
      <c r="E35527" s="7" t="n">
        <v>1000</v>
      </c>
    </row>
    <row r="35528" spans="1:9">
      <c r="A35528" t="s">
        <v>4</v>
      </c>
      <c r="B35528" s="4" t="s">
        <v>5</v>
      </c>
      <c r="C35528" s="4" t="s">
        <v>10</v>
      </c>
    </row>
    <row r="35529" spans="1:9">
      <c r="A35529" t="n">
        <v>282876</v>
      </c>
      <c r="B35529" s="35" t="n">
        <v>16</v>
      </c>
      <c r="C35529" s="7" t="n">
        <v>300</v>
      </c>
    </row>
    <row r="35530" spans="1:9">
      <c r="A35530" t="s">
        <v>4</v>
      </c>
      <c r="B35530" s="4" t="s">
        <v>5</v>
      </c>
      <c r="C35530" s="4" t="s">
        <v>13</v>
      </c>
      <c r="D35530" s="4" t="s">
        <v>10</v>
      </c>
      <c r="E35530" s="4" t="s">
        <v>6</v>
      </c>
    </row>
    <row r="35531" spans="1:9">
      <c r="A35531" t="n">
        <v>282879</v>
      </c>
      <c r="B35531" s="40" t="n">
        <v>51</v>
      </c>
      <c r="C35531" s="7" t="n">
        <v>4</v>
      </c>
      <c r="D35531" s="7" t="n">
        <v>1</v>
      </c>
      <c r="E35531" s="7" t="s">
        <v>219</v>
      </c>
    </row>
    <row r="35532" spans="1:9">
      <c r="A35532" t="s">
        <v>4</v>
      </c>
      <c r="B35532" s="4" t="s">
        <v>5</v>
      </c>
      <c r="C35532" s="4" t="s">
        <v>10</v>
      </c>
    </row>
    <row r="35533" spans="1:9">
      <c r="A35533" t="n">
        <v>282893</v>
      </c>
      <c r="B35533" s="35" t="n">
        <v>16</v>
      </c>
      <c r="C35533" s="7" t="n">
        <v>0</v>
      </c>
    </row>
    <row r="35534" spans="1:9">
      <c r="A35534" t="s">
        <v>4</v>
      </c>
      <c r="B35534" s="4" t="s">
        <v>5</v>
      </c>
      <c r="C35534" s="4" t="s">
        <v>10</v>
      </c>
      <c r="D35534" s="4" t="s">
        <v>72</v>
      </c>
      <c r="E35534" s="4" t="s">
        <v>13</v>
      </c>
      <c r="F35534" s="4" t="s">
        <v>13</v>
      </c>
      <c r="G35534" s="4" t="s">
        <v>72</v>
      </c>
      <c r="H35534" s="4" t="s">
        <v>13</v>
      </c>
      <c r="I35534" s="4" t="s">
        <v>13</v>
      </c>
    </row>
    <row r="35535" spans="1:9">
      <c r="A35535" t="n">
        <v>282896</v>
      </c>
      <c r="B35535" s="52" t="n">
        <v>26</v>
      </c>
      <c r="C35535" s="7" t="n">
        <v>1</v>
      </c>
      <c r="D35535" s="7" t="s">
        <v>1995</v>
      </c>
      <c r="E35535" s="7" t="n">
        <v>2</v>
      </c>
      <c r="F35535" s="7" t="n">
        <v>3</v>
      </c>
      <c r="G35535" s="7" t="s">
        <v>1996</v>
      </c>
      <c r="H35535" s="7" t="n">
        <v>2</v>
      </c>
      <c r="I35535" s="7" t="n">
        <v>0</v>
      </c>
    </row>
    <row r="35536" spans="1:9">
      <c r="A35536" t="s">
        <v>4</v>
      </c>
      <c r="B35536" s="4" t="s">
        <v>5</v>
      </c>
    </row>
    <row r="35537" spans="1:9">
      <c r="A35537" t="n">
        <v>283005</v>
      </c>
      <c r="B35537" s="53" t="n">
        <v>28</v>
      </c>
    </row>
    <row r="35538" spans="1:9">
      <c r="A35538" t="s">
        <v>4</v>
      </c>
      <c r="B35538" s="4" t="s">
        <v>5</v>
      </c>
      <c r="C35538" s="4" t="s">
        <v>13</v>
      </c>
      <c r="D35538" s="4" t="s">
        <v>10</v>
      </c>
      <c r="E35538" s="4" t="s">
        <v>6</v>
      </c>
      <c r="F35538" s="4" t="s">
        <v>6</v>
      </c>
      <c r="G35538" s="4" t="s">
        <v>6</v>
      </c>
      <c r="H35538" s="4" t="s">
        <v>6</v>
      </c>
    </row>
    <row r="35539" spans="1:9">
      <c r="A35539" t="n">
        <v>283006</v>
      </c>
      <c r="B35539" s="40" t="n">
        <v>51</v>
      </c>
      <c r="C35539" s="7" t="n">
        <v>3</v>
      </c>
      <c r="D35539" s="7" t="n">
        <v>0</v>
      </c>
      <c r="E35539" s="7" t="s">
        <v>813</v>
      </c>
      <c r="F35539" s="7" t="s">
        <v>89</v>
      </c>
      <c r="G35539" s="7" t="s">
        <v>88</v>
      </c>
      <c r="H35539" s="7" t="s">
        <v>89</v>
      </c>
    </row>
    <row r="35540" spans="1:9">
      <c r="A35540" t="s">
        <v>4</v>
      </c>
      <c r="B35540" s="4" t="s">
        <v>5</v>
      </c>
      <c r="C35540" s="4" t="s">
        <v>10</v>
      </c>
      <c r="D35540" s="4" t="s">
        <v>13</v>
      </c>
      <c r="E35540" s="4" t="s">
        <v>22</v>
      </c>
      <c r="F35540" s="4" t="s">
        <v>10</v>
      </c>
    </row>
    <row r="35541" spans="1:9">
      <c r="A35541" t="n">
        <v>283019</v>
      </c>
      <c r="B35541" s="58" t="n">
        <v>59</v>
      </c>
      <c r="C35541" s="7" t="n">
        <v>0</v>
      </c>
      <c r="D35541" s="7" t="n">
        <v>13</v>
      </c>
      <c r="E35541" s="7" t="n">
        <v>0.150000005960464</v>
      </c>
      <c r="F35541" s="7" t="n">
        <v>0</v>
      </c>
    </row>
    <row r="35542" spans="1:9">
      <c r="A35542" t="s">
        <v>4</v>
      </c>
      <c r="B35542" s="4" t="s">
        <v>5</v>
      </c>
      <c r="C35542" s="4" t="s">
        <v>10</v>
      </c>
    </row>
    <row r="35543" spans="1:9">
      <c r="A35543" t="n">
        <v>283029</v>
      </c>
      <c r="B35543" s="35" t="n">
        <v>16</v>
      </c>
      <c r="C35543" s="7" t="n">
        <v>1000</v>
      </c>
    </row>
    <row r="35544" spans="1:9">
      <c r="A35544" t="s">
        <v>4</v>
      </c>
      <c r="B35544" s="4" t="s">
        <v>5</v>
      </c>
      <c r="C35544" s="4" t="s">
        <v>13</v>
      </c>
      <c r="D35544" s="4" t="s">
        <v>10</v>
      </c>
      <c r="E35544" s="4" t="s">
        <v>10</v>
      </c>
      <c r="F35544" s="4" t="s">
        <v>13</v>
      </c>
    </row>
    <row r="35545" spans="1:9">
      <c r="A35545" t="n">
        <v>283032</v>
      </c>
      <c r="B35545" s="29" t="n">
        <v>25</v>
      </c>
      <c r="C35545" s="7" t="n">
        <v>1</v>
      </c>
      <c r="D35545" s="7" t="n">
        <v>65535</v>
      </c>
      <c r="E35545" s="7" t="n">
        <v>500</v>
      </c>
      <c r="F35545" s="7" t="n">
        <v>0</v>
      </c>
    </row>
    <row r="35546" spans="1:9">
      <c r="A35546" t="s">
        <v>4</v>
      </c>
      <c r="B35546" s="4" t="s">
        <v>5</v>
      </c>
      <c r="C35546" s="4" t="s">
        <v>13</v>
      </c>
      <c r="D35546" s="4" t="s">
        <v>10</v>
      </c>
      <c r="E35546" s="4" t="s">
        <v>10</v>
      </c>
    </row>
    <row r="35547" spans="1:9">
      <c r="A35547" t="n">
        <v>283039</v>
      </c>
      <c r="B35547" s="29" t="n">
        <v>25</v>
      </c>
      <c r="C35547" s="7" t="n">
        <v>2</v>
      </c>
      <c r="D35547" s="7" t="n">
        <v>600</v>
      </c>
      <c r="E35547" s="7" t="n">
        <v>173</v>
      </c>
    </row>
    <row r="35548" spans="1:9">
      <c r="A35548" t="s">
        <v>4</v>
      </c>
      <c r="B35548" s="4" t="s">
        <v>5</v>
      </c>
      <c r="C35548" s="4" t="s">
        <v>13</v>
      </c>
      <c r="D35548" s="4" t="s">
        <v>10</v>
      </c>
    </row>
    <row r="35549" spans="1:9">
      <c r="A35549" t="n">
        <v>283045</v>
      </c>
      <c r="B35549" s="28" t="n">
        <v>58</v>
      </c>
      <c r="C35549" s="7" t="n">
        <v>10</v>
      </c>
      <c r="D35549" s="7" t="n">
        <v>300</v>
      </c>
    </row>
    <row r="35550" spans="1:9">
      <c r="A35550" t="s">
        <v>4</v>
      </c>
      <c r="B35550" s="4" t="s">
        <v>5</v>
      </c>
      <c r="C35550" s="4" t="s">
        <v>13</v>
      </c>
      <c r="D35550" s="4" t="s">
        <v>10</v>
      </c>
    </row>
    <row r="35551" spans="1:9">
      <c r="A35551" t="n">
        <v>283049</v>
      </c>
      <c r="B35551" s="28" t="n">
        <v>58</v>
      </c>
      <c r="C35551" s="7" t="n">
        <v>12</v>
      </c>
      <c r="D35551" s="7" t="n">
        <v>0</v>
      </c>
    </row>
    <row r="35552" spans="1:9">
      <c r="A35552" t="s">
        <v>4</v>
      </c>
      <c r="B35552" s="4" t="s">
        <v>5</v>
      </c>
      <c r="C35552" s="4" t="s">
        <v>10</v>
      </c>
      <c r="D35552" s="4" t="s">
        <v>13</v>
      </c>
      <c r="E35552" s="4" t="s">
        <v>6</v>
      </c>
      <c r="F35552" s="4" t="s">
        <v>22</v>
      </c>
      <c r="G35552" s="4" t="s">
        <v>22</v>
      </c>
      <c r="H35552" s="4" t="s">
        <v>22</v>
      </c>
    </row>
    <row r="35553" spans="1:8">
      <c r="A35553" t="n">
        <v>283053</v>
      </c>
      <c r="B35553" s="39" t="n">
        <v>48</v>
      </c>
      <c r="C35553" s="7" t="n">
        <v>0</v>
      </c>
      <c r="D35553" s="7" t="n">
        <v>0</v>
      </c>
      <c r="E35553" s="7" t="s">
        <v>868</v>
      </c>
      <c r="F35553" s="7" t="n">
        <v>0</v>
      </c>
      <c r="G35553" s="7" t="n">
        <v>1</v>
      </c>
      <c r="H35553" s="7" t="n">
        <v>0</v>
      </c>
    </row>
    <row r="35554" spans="1:8">
      <c r="A35554" t="s">
        <v>4</v>
      </c>
      <c r="B35554" s="4" t="s">
        <v>5</v>
      </c>
      <c r="C35554" s="4" t="s">
        <v>10</v>
      </c>
      <c r="D35554" s="4" t="s">
        <v>13</v>
      </c>
      <c r="E35554" s="4" t="s">
        <v>6</v>
      </c>
      <c r="F35554" s="4" t="s">
        <v>22</v>
      </c>
      <c r="G35554" s="4" t="s">
        <v>22</v>
      </c>
      <c r="H35554" s="4" t="s">
        <v>22</v>
      </c>
    </row>
    <row r="35555" spans="1:8">
      <c r="A35555" t="n">
        <v>283079</v>
      </c>
      <c r="B35555" s="39" t="n">
        <v>48</v>
      </c>
      <c r="C35555" s="7" t="n">
        <v>1</v>
      </c>
      <c r="D35555" s="7" t="n">
        <v>0</v>
      </c>
      <c r="E35555" s="7" t="s">
        <v>868</v>
      </c>
      <c r="F35555" s="7" t="n">
        <v>0</v>
      </c>
      <c r="G35555" s="7" t="n">
        <v>1</v>
      </c>
      <c r="H35555" s="7" t="n">
        <v>0</v>
      </c>
    </row>
    <row r="35556" spans="1:8">
      <c r="A35556" t="s">
        <v>4</v>
      </c>
      <c r="B35556" s="4" t="s">
        <v>5</v>
      </c>
      <c r="C35556" s="4" t="s">
        <v>10</v>
      </c>
      <c r="D35556" s="4" t="s">
        <v>22</v>
      </c>
      <c r="E35556" s="4" t="s">
        <v>22</v>
      </c>
      <c r="F35556" s="4" t="s">
        <v>22</v>
      </c>
      <c r="G35556" s="4" t="s">
        <v>10</v>
      </c>
      <c r="H35556" s="4" t="s">
        <v>10</v>
      </c>
    </row>
    <row r="35557" spans="1:8">
      <c r="A35557" t="n">
        <v>283105</v>
      </c>
      <c r="B35557" s="56" t="n">
        <v>60</v>
      </c>
      <c r="C35557" s="7" t="n">
        <v>0</v>
      </c>
      <c r="D35557" s="7" t="n">
        <v>0</v>
      </c>
      <c r="E35557" s="7" t="n">
        <v>0</v>
      </c>
      <c r="F35557" s="7" t="n">
        <v>0</v>
      </c>
      <c r="G35557" s="7" t="n">
        <v>0</v>
      </c>
      <c r="H35557" s="7" t="n">
        <v>1</v>
      </c>
    </row>
    <row r="35558" spans="1:8">
      <c r="A35558" t="s">
        <v>4</v>
      </c>
      <c r="B35558" s="4" t="s">
        <v>5</v>
      </c>
      <c r="C35558" s="4" t="s">
        <v>10</v>
      </c>
      <c r="D35558" s="4" t="s">
        <v>22</v>
      </c>
      <c r="E35558" s="4" t="s">
        <v>22</v>
      </c>
      <c r="F35558" s="4" t="s">
        <v>22</v>
      </c>
      <c r="G35558" s="4" t="s">
        <v>10</v>
      </c>
      <c r="H35558" s="4" t="s">
        <v>10</v>
      </c>
    </row>
    <row r="35559" spans="1:8">
      <c r="A35559" t="n">
        <v>283124</v>
      </c>
      <c r="B35559" s="56" t="n">
        <v>60</v>
      </c>
      <c r="C35559" s="7" t="n">
        <v>0</v>
      </c>
      <c r="D35559" s="7" t="n">
        <v>0</v>
      </c>
      <c r="E35559" s="7" t="n">
        <v>0</v>
      </c>
      <c r="F35559" s="7" t="n">
        <v>0</v>
      </c>
      <c r="G35559" s="7" t="n">
        <v>0</v>
      </c>
      <c r="H35559" s="7" t="n">
        <v>0</v>
      </c>
    </row>
    <row r="35560" spans="1:8">
      <c r="A35560" t="s">
        <v>4</v>
      </c>
      <c r="B35560" s="4" t="s">
        <v>5</v>
      </c>
      <c r="C35560" s="4" t="s">
        <v>10</v>
      </c>
      <c r="D35560" s="4" t="s">
        <v>10</v>
      </c>
      <c r="E35560" s="4" t="s">
        <v>10</v>
      </c>
    </row>
    <row r="35561" spans="1:8">
      <c r="A35561" t="n">
        <v>283143</v>
      </c>
      <c r="B35561" s="57" t="n">
        <v>61</v>
      </c>
      <c r="C35561" s="7" t="n">
        <v>0</v>
      </c>
      <c r="D35561" s="7" t="n">
        <v>65533</v>
      </c>
      <c r="E35561" s="7" t="n">
        <v>0</v>
      </c>
    </row>
    <row r="35562" spans="1:8">
      <c r="A35562" t="s">
        <v>4</v>
      </c>
      <c r="B35562" s="4" t="s">
        <v>5</v>
      </c>
      <c r="C35562" s="4" t="s">
        <v>10</v>
      </c>
      <c r="D35562" s="4" t="s">
        <v>22</v>
      </c>
      <c r="E35562" s="4" t="s">
        <v>22</v>
      </c>
      <c r="F35562" s="4" t="s">
        <v>22</v>
      </c>
      <c r="G35562" s="4" t="s">
        <v>10</v>
      </c>
      <c r="H35562" s="4" t="s">
        <v>10</v>
      </c>
    </row>
    <row r="35563" spans="1:8">
      <c r="A35563" t="n">
        <v>283150</v>
      </c>
      <c r="B35563" s="56" t="n">
        <v>60</v>
      </c>
      <c r="C35563" s="7" t="n">
        <v>1</v>
      </c>
      <c r="D35563" s="7" t="n">
        <v>0</v>
      </c>
      <c r="E35563" s="7" t="n">
        <v>0</v>
      </c>
      <c r="F35563" s="7" t="n">
        <v>0</v>
      </c>
      <c r="G35563" s="7" t="n">
        <v>0</v>
      </c>
      <c r="H35563" s="7" t="n">
        <v>1</v>
      </c>
    </row>
    <row r="35564" spans="1:8">
      <c r="A35564" t="s">
        <v>4</v>
      </c>
      <c r="B35564" s="4" t="s">
        <v>5</v>
      </c>
      <c r="C35564" s="4" t="s">
        <v>10</v>
      </c>
      <c r="D35564" s="4" t="s">
        <v>22</v>
      </c>
      <c r="E35564" s="4" t="s">
        <v>22</v>
      </c>
      <c r="F35564" s="4" t="s">
        <v>22</v>
      </c>
      <c r="G35564" s="4" t="s">
        <v>10</v>
      </c>
      <c r="H35564" s="4" t="s">
        <v>10</v>
      </c>
    </row>
    <row r="35565" spans="1:8">
      <c r="A35565" t="n">
        <v>283169</v>
      </c>
      <c r="B35565" s="56" t="n">
        <v>60</v>
      </c>
      <c r="C35565" s="7" t="n">
        <v>1</v>
      </c>
      <c r="D35565" s="7" t="n">
        <v>0</v>
      </c>
      <c r="E35565" s="7" t="n">
        <v>0</v>
      </c>
      <c r="F35565" s="7" t="n">
        <v>0</v>
      </c>
      <c r="G35565" s="7" t="n">
        <v>0</v>
      </c>
      <c r="H35565" s="7" t="n">
        <v>0</v>
      </c>
    </row>
    <row r="35566" spans="1:8">
      <c r="A35566" t="s">
        <v>4</v>
      </c>
      <c r="B35566" s="4" t="s">
        <v>5</v>
      </c>
      <c r="C35566" s="4" t="s">
        <v>10</v>
      </c>
      <c r="D35566" s="4" t="s">
        <v>10</v>
      </c>
      <c r="E35566" s="4" t="s">
        <v>10</v>
      </c>
    </row>
    <row r="35567" spans="1:8">
      <c r="A35567" t="n">
        <v>283188</v>
      </c>
      <c r="B35567" s="57" t="n">
        <v>61</v>
      </c>
      <c r="C35567" s="7" t="n">
        <v>1</v>
      </c>
      <c r="D35567" s="7" t="n">
        <v>65533</v>
      </c>
      <c r="E35567" s="7" t="n">
        <v>0</v>
      </c>
    </row>
    <row r="35568" spans="1:8">
      <c r="A35568" t="s">
        <v>4</v>
      </c>
      <c r="B35568" s="4" t="s">
        <v>5</v>
      </c>
      <c r="C35568" s="4" t="s">
        <v>13</v>
      </c>
      <c r="D35568" s="4" t="s">
        <v>10</v>
      </c>
      <c r="E35568" s="4" t="s">
        <v>9</v>
      </c>
      <c r="F35568" s="4" t="s">
        <v>10</v>
      </c>
      <c r="G35568" s="4" t="s">
        <v>10</v>
      </c>
      <c r="H35568" s="4" t="s">
        <v>9</v>
      </c>
      <c r="I35568" s="4" t="s">
        <v>9</v>
      </c>
    </row>
    <row r="35569" spans="1:9">
      <c r="A35569" t="n">
        <v>283195</v>
      </c>
      <c r="B35569" s="120" t="n">
        <v>69</v>
      </c>
      <c r="C35569" s="7" t="n">
        <v>0</v>
      </c>
      <c r="D35569" s="7" t="n">
        <v>0</v>
      </c>
      <c r="E35569" s="7" t="n">
        <v>1106247680</v>
      </c>
      <c r="F35569" s="7" t="n">
        <v>65286</v>
      </c>
      <c r="G35569" s="7" t="n">
        <v>16</v>
      </c>
      <c r="H35569" s="7" t="n">
        <v>0</v>
      </c>
      <c r="I35569" s="7" t="n">
        <v>-1106960712</v>
      </c>
    </row>
    <row r="35570" spans="1:9">
      <c r="A35570" t="s">
        <v>4</v>
      </c>
      <c r="B35570" s="4" t="s">
        <v>5</v>
      </c>
      <c r="C35570" s="4" t="s">
        <v>13</v>
      </c>
      <c r="D35570" s="4" t="s">
        <v>10</v>
      </c>
      <c r="E35570" s="4" t="s">
        <v>9</v>
      </c>
      <c r="F35570" s="4" t="s">
        <v>10</v>
      </c>
      <c r="G35570" s="4" t="s">
        <v>10</v>
      </c>
      <c r="H35570" s="4" t="s">
        <v>9</v>
      </c>
      <c r="I35570" s="4" t="s">
        <v>9</v>
      </c>
    </row>
    <row r="35571" spans="1:9">
      <c r="A35571" t="n">
        <v>283215</v>
      </c>
      <c r="B35571" s="120" t="n">
        <v>69</v>
      </c>
      <c r="C35571" s="7" t="n">
        <v>0</v>
      </c>
      <c r="D35571" s="7" t="n">
        <v>1</v>
      </c>
      <c r="E35571" s="7" t="n">
        <v>-1041235968</v>
      </c>
      <c r="F35571" s="7" t="n">
        <v>250</v>
      </c>
      <c r="G35571" s="7" t="n">
        <v>16</v>
      </c>
      <c r="H35571" s="7" t="n">
        <v>0</v>
      </c>
      <c r="I35571" s="7" t="n">
        <v>-1116355953</v>
      </c>
    </row>
    <row r="35572" spans="1:9">
      <c r="A35572" t="s">
        <v>4</v>
      </c>
      <c r="B35572" s="4" t="s">
        <v>5</v>
      </c>
      <c r="C35572" s="4" t="s">
        <v>13</v>
      </c>
      <c r="D35572" s="4" t="s">
        <v>10</v>
      </c>
      <c r="E35572" s="4" t="s">
        <v>9</v>
      </c>
      <c r="F35572" s="4" t="s">
        <v>9</v>
      </c>
      <c r="G35572" s="4" t="s">
        <v>9</v>
      </c>
      <c r="H35572" s="4" t="s">
        <v>9</v>
      </c>
      <c r="I35572" s="4" t="s">
        <v>10</v>
      </c>
      <c r="J35572" s="4" t="s">
        <v>13</v>
      </c>
    </row>
    <row r="35573" spans="1:9">
      <c r="A35573" t="n">
        <v>283235</v>
      </c>
      <c r="B35573" s="120" t="n">
        <v>69</v>
      </c>
      <c r="C35573" s="7" t="n">
        <v>3</v>
      </c>
      <c r="D35573" s="7" t="n">
        <v>0</v>
      </c>
      <c r="E35573" s="7" t="n">
        <v>1065353216</v>
      </c>
      <c r="F35573" s="7" t="n">
        <v>1065353216</v>
      </c>
      <c r="G35573" s="7" t="n">
        <v>1065353216</v>
      </c>
      <c r="H35573" s="7" t="n">
        <v>0</v>
      </c>
      <c r="I35573" s="7" t="n">
        <v>0</v>
      </c>
      <c r="J35573" s="7" t="n">
        <v>3</v>
      </c>
    </row>
    <row r="35574" spans="1:9">
      <c r="A35574" t="s">
        <v>4</v>
      </c>
      <c r="B35574" s="4" t="s">
        <v>5</v>
      </c>
      <c r="C35574" s="4" t="s">
        <v>13</v>
      </c>
      <c r="D35574" s="4" t="s">
        <v>10</v>
      </c>
      <c r="E35574" s="4" t="s">
        <v>9</v>
      </c>
      <c r="F35574" s="4" t="s">
        <v>9</v>
      </c>
      <c r="G35574" s="4" t="s">
        <v>9</v>
      </c>
      <c r="H35574" s="4" t="s">
        <v>9</v>
      </c>
      <c r="I35574" s="4" t="s">
        <v>10</v>
      </c>
      <c r="J35574" s="4" t="s">
        <v>13</v>
      </c>
    </row>
    <row r="35575" spans="1:9">
      <c r="A35575" t="n">
        <v>283258</v>
      </c>
      <c r="B35575" s="120" t="n">
        <v>69</v>
      </c>
      <c r="C35575" s="7" t="n">
        <v>3</v>
      </c>
      <c r="D35575" s="7" t="n">
        <v>1</v>
      </c>
      <c r="E35575" s="7" t="n">
        <v>1065353216</v>
      </c>
      <c r="F35575" s="7" t="n">
        <v>1065353216</v>
      </c>
      <c r="G35575" s="7" t="n">
        <v>1065353216</v>
      </c>
      <c r="H35575" s="7" t="n">
        <v>0</v>
      </c>
      <c r="I35575" s="7" t="n">
        <v>0</v>
      </c>
      <c r="J35575" s="7" t="n">
        <v>3</v>
      </c>
    </row>
    <row r="35576" spans="1:9">
      <c r="A35576" t="s">
        <v>4</v>
      </c>
      <c r="B35576" s="4" t="s">
        <v>5</v>
      </c>
      <c r="C35576" s="4" t="s">
        <v>13</v>
      </c>
      <c r="D35576" s="4" t="s">
        <v>10</v>
      </c>
      <c r="E35576" s="4" t="s">
        <v>9</v>
      </c>
      <c r="F35576" s="4" t="s">
        <v>9</v>
      </c>
      <c r="G35576" s="4" t="s">
        <v>9</v>
      </c>
      <c r="H35576" s="4" t="s">
        <v>9</v>
      </c>
      <c r="I35576" s="4" t="s">
        <v>10</v>
      </c>
      <c r="J35576" s="4" t="s">
        <v>13</v>
      </c>
    </row>
    <row r="35577" spans="1:9">
      <c r="A35577" t="n">
        <v>283281</v>
      </c>
      <c r="B35577" s="120" t="n">
        <v>69</v>
      </c>
      <c r="C35577" s="7" t="n">
        <v>3</v>
      </c>
      <c r="D35577" s="7" t="n">
        <v>0</v>
      </c>
      <c r="E35577" s="7" t="n">
        <v>1065353216</v>
      </c>
      <c r="F35577" s="7" t="n">
        <v>1065353216</v>
      </c>
      <c r="G35577" s="7" t="n">
        <v>1065353216</v>
      </c>
      <c r="H35577" s="7" t="n">
        <v>1065353216</v>
      </c>
      <c r="I35577" s="7" t="n">
        <v>500</v>
      </c>
      <c r="J35577" s="7" t="n">
        <v>3</v>
      </c>
    </row>
    <row r="35578" spans="1:9">
      <c r="A35578" t="s">
        <v>4</v>
      </c>
      <c r="B35578" s="4" t="s">
        <v>5</v>
      </c>
      <c r="C35578" s="4" t="s">
        <v>13</v>
      </c>
      <c r="D35578" s="4" t="s">
        <v>10</v>
      </c>
      <c r="E35578" s="4" t="s">
        <v>9</v>
      </c>
      <c r="F35578" s="4" t="s">
        <v>9</v>
      </c>
      <c r="G35578" s="4" t="s">
        <v>9</v>
      </c>
      <c r="H35578" s="4" t="s">
        <v>9</v>
      </c>
      <c r="I35578" s="4" t="s">
        <v>10</v>
      </c>
      <c r="J35578" s="4" t="s">
        <v>13</v>
      </c>
    </row>
    <row r="35579" spans="1:9">
      <c r="A35579" t="n">
        <v>283304</v>
      </c>
      <c r="B35579" s="120" t="n">
        <v>69</v>
      </c>
      <c r="C35579" s="7" t="n">
        <v>3</v>
      </c>
      <c r="D35579" s="7" t="n">
        <v>1</v>
      </c>
      <c r="E35579" s="7" t="n">
        <v>1065353216</v>
      </c>
      <c r="F35579" s="7" t="n">
        <v>1065353216</v>
      </c>
      <c r="G35579" s="7" t="n">
        <v>1065353216</v>
      </c>
      <c r="H35579" s="7" t="n">
        <v>1065353216</v>
      </c>
      <c r="I35579" s="7" t="n">
        <v>500</v>
      </c>
      <c r="J35579" s="7" t="n">
        <v>3</v>
      </c>
    </row>
    <row r="35580" spans="1:9">
      <c r="A35580" t="s">
        <v>4</v>
      </c>
      <c r="B35580" s="4" t="s">
        <v>5</v>
      </c>
      <c r="C35580" s="4" t="s">
        <v>10</v>
      </c>
    </row>
    <row r="35581" spans="1:9">
      <c r="A35581" t="n">
        <v>283327</v>
      </c>
      <c r="B35581" s="35" t="n">
        <v>16</v>
      </c>
      <c r="C35581" s="7" t="n">
        <v>800</v>
      </c>
    </row>
    <row r="35582" spans="1:9">
      <c r="A35582" t="s">
        <v>4</v>
      </c>
      <c r="B35582" s="4" t="s">
        <v>5</v>
      </c>
      <c r="C35582" s="4" t="s">
        <v>13</v>
      </c>
      <c r="D35582" s="4" t="s">
        <v>10</v>
      </c>
      <c r="E35582" s="4" t="s">
        <v>6</v>
      </c>
    </row>
    <row r="35583" spans="1:9">
      <c r="A35583" t="n">
        <v>283330</v>
      </c>
      <c r="B35583" s="40" t="n">
        <v>51</v>
      </c>
      <c r="C35583" s="7" t="n">
        <v>4</v>
      </c>
      <c r="D35583" s="7" t="n">
        <v>0</v>
      </c>
      <c r="E35583" s="7" t="s">
        <v>410</v>
      </c>
    </row>
    <row r="35584" spans="1:9">
      <c r="A35584" t="s">
        <v>4</v>
      </c>
      <c r="B35584" s="4" t="s">
        <v>5</v>
      </c>
      <c r="C35584" s="4" t="s">
        <v>10</v>
      </c>
    </row>
    <row r="35585" spans="1:10">
      <c r="A35585" t="n">
        <v>283344</v>
      </c>
      <c r="B35585" s="35" t="n">
        <v>16</v>
      </c>
      <c r="C35585" s="7" t="n">
        <v>0</v>
      </c>
    </row>
    <row r="35586" spans="1:10">
      <c r="A35586" t="s">
        <v>4</v>
      </c>
      <c r="B35586" s="4" t="s">
        <v>5</v>
      </c>
      <c r="C35586" s="4" t="s">
        <v>10</v>
      </c>
      <c r="D35586" s="4" t="s">
        <v>72</v>
      </c>
      <c r="E35586" s="4" t="s">
        <v>13</v>
      </c>
      <c r="F35586" s="4" t="s">
        <v>13</v>
      </c>
      <c r="G35586" s="4" t="s">
        <v>72</v>
      </c>
      <c r="H35586" s="4" t="s">
        <v>13</v>
      </c>
      <c r="I35586" s="4" t="s">
        <v>13</v>
      </c>
    </row>
    <row r="35587" spans="1:10">
      <c r="A35587" t="n">
        <v>283347</v>
      </c>
      <c r="B35587" s="52" t="n">
        <v>26</v>
      </c>
      <c r="C35587" s="7" t="n">
        <v>0</v>
      </c>
      <c r="D35587" s="7" t="s">
        <v>1997</v>
      </c>
      <c r="E35587" s="7" t="n">
        <v>2</v>
      </c>
      <c r="F35587" s="7" t="n">
        <v>3</v>
      </c>
      <c r="G35587" s="7" t="s">
        <v>1998</v>
      </c>
      <c r="H35587" s="7" t="n">
        <v>2</v>
      </c>
      <c r="I35587" s="7" t="n">
        <v>0</v>
      </c>
    </row>
    <row r="35588" spans="1:10">
      <c r="A35588" t="s">
        <v>4</v>
      </c>
      <c r="B35588" s="4" t="s">
        <v>5</v>
      </c>
    </row>
    <row r="35589" spans="1:10">
      <c r="A35589" t="n">
        <v>283483</v>
      </c>
      <c r="B35589" s="53" t="n">
        <v>28</v>
      </c>
    </row>
    <row r="35590" spans="1:10">
      <c r="A35590" t="s">
        <v>4</v>
      </c>
      <c r="B35590" s="4" t="s">
        <v>5</v>
      </c>
      <c r="C35590" s="4" t="s">
        <v>13</v>
      </c>
      <c r="D35590" s="4" t="s">
        <v>10</v>
      </c>
      <c r="E35590" s="4" t="s">
        <v>6</v>
      </c>
    </row>
    <row r="35591" spans="1:10">
      <c r="A35591" t="n">
        <v>283484</v>
      </c>
      <c r="B35591" s="40" t="n">
        <v>51</v>
      </c>
      <c r="C35591" s="7" t="n">
        <v>4</v>
      </c>
      <c r="D35591" s="7" t="n">
        <v>1</v>
      </c>
      <c r="E35591" s="7" t="s">
        <v>173</v>
      </c>
    </row>
    <row r="35592" spans="1:10">
      <c r="A35592" t="s">
        <v>4</v>
      </c>
      <c r="B35592" s="4" t="s">
        <v>5</v>
      </c>
      <c r="C35592" s="4" t="s">
        <v>10</v>
      </c>
    </row>
    <row r="35593" spans="1:10">
      <c r="A35593" t="n">
        <v>283498</v>
      </c>
      <c r="B35593" s="35" t="n">
        <v>16</v>
      </c>
      <c r="C35593" s="7" t="n">
        <v>0</v>
      </c>
    </row>
    <row r="35594" spans="1:10">
      <c r="A35594" t="s">
        <v>4</v>
      </c>
      <c r="B35594" s="4" t="s">
        <v>5</v>
      </c>
      <c r="C35594" s="4" t="s">
        <v>10</v>
      </c>
      <c r="D35594" s="4" t="s">
        <v>72</v>
      </c>
      <c r="E35594" s="4" t="s">
        <v>13</v>
      </c>
      <c r="F35594" s="4" t="s">
        <v>13</v>
      </c>
      <c r="G35594" s="4" t="s">
        <v>72</v>
      </c>
      <c r="H35594" s="4" t="s">
        <v>13</v>
      </c>
      <c r="I35594" s="4" t="s">
        <v>13</v>
      </c>
    </row>
    <row r="35595" spans="1:10">
      <c r="A35595" t="n">
        <v>283501</v>
      </c>
      <c r="B35595" s="52" t="n">
        <v>26</v>
      </c>
      <c r="C35595" s="7" t="n">
        <v>1</v>
      </c>
      <c r="D35595" s="7" t="s">
        <v>1999</v>
      </c>
      <c r="E35595" s="7" t="n">
        <v>2</v>
      </c>
      <c r="F35595" s="7" t="n">
        <v>3</v>
      </c>
      <c r="G35595" s="7" t="s">
        <v>2000</v>
      </c>
      <c r="H35595" s="7" t="n">
        <v>2</v>
      </c>
      <c r="I35595" s="7" t="n">
        <v>0</v>
      </c>
    </row>
    <row r="35596" spans="1:10">
      <c r="A35596" t="s">
        <v>4</v>
      </c>
      <c r="B35596" s="4" t="s">
        <v>5</v>
      </c>
    </row>
    <row r="35597" spans="1:10">
      <c r="A35597" t="n">
        <v>283698</v>
      </c>
      <c r="B35597" s="53" t="n">
        <v>28</v>
      </c>
    </row>
    <row r="35598" spans="1:10">
      <c r="A35598" t="s">
        <v>4</v>
      </c>
      <c r="B35598" s="4" t="s">
        <v>5</v>
      </c>
      <c r="C35598" s="4" t="s">
        <v>13</v>
      </c>
      <c r="D35598" s="4" t="s">
        <v>10</v>
      </c>
      <c r="E35598" s="4" t="s">
        <v>6</v>
      </c>
    </row>
    <row r="35599" spans="1:10">
      <c r="A35599" t="n">
        <v>283699</v>
      </c>
      <c r="B35599" s="40" t="n">
        <v>51</v>
      </c>
      <c r="C35599" s="7" t="n">
        <v>4</v>
      </c>
      <c r="D35599" s="7" t="n">
        <v>0</v>
      </c>
      <c r="E35599" s="7" t="s">
        <v>173</v>
      </c>
    </row>
    <row r="35600" spans="1:10">
      <c r="A35600" t="s">
        <v>4</v>
      </c>
      <c r="B35600" s="4" t="s">
        <v>5</v>
      </c>
      <c r="C35600" s="4" t="s">
        <v>10</v>
      </c>
    </row>
    <row r="35601" spans="1:9">
      <c r="A35601" t="n">
        <v>283713</v>
      </c>
      <c r="B35601" s="35" t="n">
        <v>16</v>
      </c>
      <c r="C35601" s="7" t="n">
        <v>0</v>
      </c>
    </row>
    <row r="35602" spans="1:9">
      <c r="A35602" t="s">
        <v>4</v>
      </c>
      <c r="B35602" s="4" t="s">
        <v>5</v>
      </c>
      <c r="C35602" s="4" t="s">
        <v>10</v>
      </c>
      <c r="D35602" s="4" t="s">
        <v>72</v>
      </c>
      <c r="E35602" s="4" t="s">
        <v>13</v>
      </c>
      <c r="F35602" s="4" t="s">
        <v>13</v>
      </c>
      <c r="G35602" s="4" t="s">
        <v>72</v>
      </c>
      <c r="H35602" s="4" t="s">
        <v>13</v>
      </c>
      <c r="I35602" s="4" t="s">
        <v>13</v>
      </c>
    </row>
    <row r="35603" spans="1:9">
      <c r="A35603" t="n">
        <v>283716</v>
      </c>
      <c r="B35603" s="52" t="n">
        <v>26</v>
      </c>
      <c r="C35603" s="7" t="n">
        <v>0</v>
      </c>
      <c r="D35603" s="7" t="s">
        <v>2001</v>
      </c>
      <c r="E35603" s="7" t="n">
        <v>2</v>
      </c>
      <c r="F35603" s="7" t="n">
        <v>3</v>
      </c>
      <c r="G35603" s="7" t="s">
        <v>2002</v>
      </c>
      <c r="H35603" s="7" t="n">
        <v>2</v>
      </c>
      <c r="I35603" s="7" t="n">
        <v>0</v>
      </c>
    </row>
    <row r="35604" spans="1:9">
      <c r="A35604" t="s">
        <v>4</v>
      </c>
      <c r="B35604" s="4" t="s">
        <v>5</v>
      </c>
    </row>
    <row r="35605" spans="1:9">
      <c r="A35605" t="n">
        <v>283880</v>
      </c>
      <c r="B35605" s="53" t="n">
        <v>28</v>
      </c>
    </row>
    <row r="35606" spans="1:9">
      <c r="A35606" t="s">
        <v>4</v>
      </c>
      <c r="B35606" s="4" t="s">
        <v>5</v>
      </c>
      <c r="C35606" s="4" t="s">
        <v>13</v>
      </c>
      <c r="D35606" s="4" t="s">
        <v>10</v>
      </c>
      <c r="E35606" s="4" t="s">
        <v>6</v>
      </c>
    </row>
    <row r="35607" spans="1:9">
      <c r="A35607" t="n">
        <v>283881</v>
      </c>
      <c r="B35607" s="40" t="n">
        <v>51</v>
      </c>
      <c r="C35607" s="7" t="n">
        <v>4</v>
      </c>
      <c r="D35607" s="7" t="n">
        <v>1</v>
      </c>
      <c r="E35607" s="7" t="s">
        <v>536</v>
      </c>
    </row>
    <row r="35608" spans="1:9">
      <c r="A35608" t="s">
        <v>4</v>
      </c>
      <c r="B35608" s="4" t="s">
        <v>5</v>
      </c>
      <c r="C35608" s="4" t="s">
        <v>10</v>
      </c>
    </row>
    <row r="35609" spans="1:9">
      <c r="A35609" t="n">
        <v>283895</v>
      </c>
      <c r="B35609" s="35" t="n">
        <v>16</v>
      </c>
      <c r="C35609" s="7" t="n">
        <v>0</v>
      </c>
    </row>
    <row r="35610" spans="1:9">
      <c r="A35610" t="s">
        <v>4</v>
      </c>
      <c r="B35610" s="4" t="s">
        <v>5</v>
      </c>
      <c r="C35610" s="4" t="s">
        <v>10</v>
      </c>
      <c r="D35610" s="4" t="s">
        <v>72</v>
      </c>
      <c r="E35610" s="4" t="s">
        <v>13</v>
      </c>
      <c r="F35610" s="4" t="s">
        <v>13</v>
      </c>
      <c r="G35610" s="4" t="s">
        <v>72</v>
      </c>
      <c r="H35610" s="4" t="s">
        <v>13</v>
      </c>
      <c r="I35610" s="4" t="s">
        <v>13</v>
      </c>
      <c r="J35610" s="4" t="s">
        <v>72</v>
      </c>
      <c r="K35610" s="4" t="s">
        <v>13</v>
      </c>
      <c r="L35610" s="4" t="s">
        <v>13</v>
      </c>
      <c r="M35610" s="4" t="s">
        <v>72</v>
      </c>
      <c r="N35610" s="4" t="s">
        <v>13</v>
      </c>
      <c r="O35610" s="4" t="s">
        <v>13</v>
      </c>
    </row>
    <row r="35611" spans="1:9">
      <c r="A35611" t="n">
        <v>283898</v>
      </c>
      <c r="B35611" s="52" t="n">
        <v>26</v>
      </c>
      <c r="C35611" s="7" t="n">
        <v>1</v>
      </c>
      <c r="D35611" s="7" t="s">
        <v>2003</v>
      </c>
      <c r="E35611" s="7" t="n">
        <v>2</v>
      </c>
      <c r="F35611" s="7" t="n">
        <v>3</v>
      </c>
      <c r="G35611" s="7" t="s">
        <v>2004</v>
      </c>
      <c r="H35611" s="7" t="n">
        <v>2</v>
      </c>
      <c r="I35611" s="7" t="n">
        <v>3</v>
      </c>
      <c r="J35611" s="7" t="s">
        <v>2005</v>
      </c>
      <c r="K35611" s="7" t="n">
        <v>2</v>
      </c>
      <c r="L35611" s="7" t="n">
        <v>3</v>
      </c>
      <c r="M35611" s="7" t="s">
        <v>2006</v>
      </c>
      <c r="N35611" s="7" t="n">
        <v>2</v>
      </c>
      <c r="O35611" s="7" t="n">
        <v>0</v>
      </c>
    </row>
    <row r="35612" spans="1:9">
      <c r="A35612" t="s">
        <v>4</v>
      </c>
      <c r="B35612" s="4" t="s">
        <v>5</v>
      </c>
    </row>
    <row r="35613" spans="1:9">
      <c r="A35613" t="n">
        <v>284227</v>
      </c>
      <c r="B35613" s="53" t="n">
        <v>28</v>
      </c>
    </row>
    <row r="35614" spans="1:9">
      <c r="A35614" t="s">
        <v>4</v>
      </c>
      <c r="B35614" s="4" t="s">
        <v>5</v>
      </c>
      <c r="C35614" s="4" t="s">
        <v>13</v>
      </c>
      <c r="D35614" s="4" t="s">
        <v>10</v>
      </c>
      <c r="E35614" s="4" t="s">
        <v>6</v>
      </c>
      <c r="F35614" s="4" t="s">
        <v>6</v>
      </c>
      <c r="G35614" s="4" t="s">
        <v>6</v>
      </c>
      <c r="H35614" s="4" t="s">
        <v>6</v>
      </c>
    </row>
    <row r="35615" spans="1:9">
      <c r="A35615" t="n">
        <v>284228</v>
      </c>
      <c r="B35615" s="40" t="n">
        <v>51</v>
      </c>
      <c r="C35615" s="7" t="n">
        <v>3</v>
      </c>
      <c r="D35615" s="7" t="n">
        <v>1</v>
      </c>
      <c r="E35615" s="7" t="s">
        <v>917</v>
      </c>
      <c r="F35615" s="7" t="s">
        <v>89</v>
      </c>
      <c r="G35615" s="7" t="s">
        <v>88</v>
      </c>
      <c r="H35615" s="7" t="s">
        <v>89</v>
      </c>
    </row>
    <row r="35616" spans="1:9">
      <c r="A35616" t="s">
        <v>4</v>
      </c>
      <c r="B35616" s="4" t="s">
        <v>5</v>
      </c>
      <c r="C35616" s="4" t="s">
        <v>10</v>
      </c>
      <c r="D35616" s="4" t="s">
        <v>13</v>
      </c>
      <c r="E35616" s="4" t="s">
        <v>22</v>
      </c>
      <c r="F35616" s="4" t="s">
        <v>10</v>
      </c>
    </row>
    <row r="35617" spans="1:15">
      <c r="A35617" t="n">
        <v>284241</v>
      </c>
      <c r="B35617" s="58" t="n">
        <v>59</v>
      </c>
      <c r="C35617" s="7" t="n">
        <v>1</v>
      </c>
      <c r="D35617" s="7" t="n">
        <v>9</v>
      </c>
      <c r="E35617" s="7" t="n">
        <v>0.100000001490116</v>
      </c>
      <c r="F35617" s="7" t="n">
        <v>4</v>
      </c>
    </row>
    <row r="35618" spans="1:15">
      <c r="A35618" t="s">
        <v>4</v>
      </c>
      <c r="B35618" s="4" t="s">
        <v>5</v>
      </c>
      <c r="C35618" s="4" t="s">
        <v>10</v>
      </c>
    </row>
    <row r="35619" spans="1:15">
      <c r="A35619" t="n">
        <v>284251</v>
      </c>
      <c r="B35619" s="35" t="n">
        <v>16</v>
      </c>
      <c r="C35619" s="7" t="n">
        <v>1500</v>
      </c>
    </row>
    <row r="35620" spans="1:15">
      <c r="A35620" t="s">
        <v>4</v>
      </c>
      <c r="B35620" s="4" t="s">
        <v>5</v>
      </c>
      <c r="C35620" s="4" t="s">
        <v>13</v>
      </c>
      <c r="D35620" s="4" t="s">
        <v>10</v>
      </c>
      <c r="E35620" s="4" t="s">
        <v>6</v>
      </c>
    </row>
    <row r="35621" spans="1:15">
      <c r="A35621" t="n">
        <v>284254</v>
      </c>
      <c r="B35621" s="40" t="n">
        <v>51</v>
      </c>
      <c r="C35621" s="7" t="n">
        <v>4</v>
      </c>
      <c r="D35621" s="7" t="n">
        <v>0</v>
      </c>
      <c r="E35621" s="7" t="s">
        <v>158</v>
      </c>
    </row>
    <row r="35622" spans="1:15">
      <c r="A35622" t="s">
        <v>4</v>
      </c>
      <c r="B35622" s="4" t="s">
        <v>5</v>
      </c>
      <c r="C35622" s="4" t="s">
        <v>10</v>
      </c>
    </row>
    <row r="35623" spans="1:15">
      <c r="A35623" t="n">
        <v>284267</v>
      </c>
      <c r="B35623" s="35" t="n">
        <v>16</v>
      </c>
      <c r="C35623" s="7" t="n">
        <v>0</v>
      </c>
    </row>
    <row r="35624" spans="1:15">
      <c r="A35624" t="s">
        <v>4</v>
      </c>
      <c r="B35624" s="4" t="s">
        <v>5</v>
      </c>
      <c r="C35624" s="4" t="s">
        <v>10</v>
      </c>
      <c r="D35624" s="4" t="s">
        <v>72</v>
      </c>
      <c r="E35624" s="4" t="s">
        <v>13</v>
      </c>
      <c r="F35624" s="4" t="s">
        <v>13</v>
      </c>
    </row>
    <row r="35625" spans="1:15">
      <c r="A35625" t="n">
        <v>284270</v>
      </c>
      <c r="B35625" s="52" t="n">
        <v>26</v>
      </c>
      <c r="C35625" s="7" t="n">
        <v>0</v>
      </c>
      <c r="D35625" s="7" t="s">
        <v>2007</v>
      </c>
      <c r="E35625" s="7" t="n">
        <v>2</v>
      </c>
      <c r="F35625" s="7" t="n">
        <v>0</v>
      </c>
    </row>
    <row r="35626" spans="1:15">
      <c r="A35626" t="s">
        <v>4</v>
      </c>
      <c r="B35626" s="4" t="s">
        <v>5</v>
      </c>
    </row>
    <row r="35627" spans="1:15">
      <c r="A35627" t="n">
        <v>284283</v>
      </c>
      <c r="B35627" s="53" t="n">
        <v>28</v>
      </c>
    </row>
    <row r="35628" spans="1:15">
      <c r="A35628" t="s">
        <v>4</v>
      </c>
      <c r="B35628" s="4" t="s">
        <v>5</v>
      </c>
      <c r="C35628" s="4" t="s">
        <v>13</v>
      </c>
      <c r="D35628" s="4" t="s">
        <v>10</v>
      </c>
      <c r="E35628" s="4" t="s">
        <v>6</v>
      </c>
    </row>
    <row r="35629" spans="1:15">
      <c r="A35629" t="n">
        <v>284284</v>
      </c>
      <c r="B35629" s="40" t="n">
        <v>51</v>
      </c>
      <c r="C35629" s="7" t="n">
        <v>4</v>
      </c>
      <c r="D35629" s="7" t="n">
        <v>1</v>
      </c>
      <c r="E35629" s="7" t="s">
        <v>713</v>
      </c>
    </row>
    <row r="35630" spans="1:15">
      <c r="A35630" t="s">
        <v>4</v>
      </c>
      <c r="B35630" s="4" t="s">
        <v>5</v>
      </c>
      <c r="C35630" s="4" t="s">
        <v>10</v>
      </c>
    </row>
    <row r="35631" spans="1:15">
      <c r="A35631" t="n">
        <v>284298</v>
      </c>
      <c r="B35631" s="35" t="n">
        <v>16</v>
      </c>
      <c r="C35631" s="7" t="n">
        <v>0</v>
      </c>
    </row>
    <row r="35632" spans="1:15">
      <c r="A35632" t="s">
        <v>4</v>
      </c>
      <c r="B35632" s="4" t="s">
        <v>5</v>
      </c>
      <c r="C35632" s="4" t="s">
        <v>10</v>
      </c>
      <c r="D35632" s="4" t="s">
        <v>72</v>
      </c>
      <c r="E35632" s="4" t="s">
        <v>13</v>
      </c>
      <c r="F35632" s="4" t="s">
        <v>13</v>
      </c>
      <c r="G35632" s="4" t="s">
        <v>72</v>
      </c>
      <c r="H35632" s="4" t="s">
        <v>13</v>
      </c>
      <c r="I35632" s="4" t="s">
        <v>13</v>
      </c>
      <c r="J35632" s="4" t="s">
        <v>72</v>
      </c>
      <c r="K35632" s="4" t="s">
        <v>13</v>
      </c>
      <c r="L35632" s="4" t="s">
        <v>13</v>
      </c>
    </row>
    <row r="35633" spans="1:12">
      <c r="A35633" t="n">
        <v>284301</v>
      </c>
      <c r="B35633" s="52" t="n">
        <v>26</v>
      </c>
      <c r="C35633" s="7" t="n">
        <v>1</v>
      </c>
      <c r="D35633" s="7" t="s">
        <v>2008</v>
      </c>
      <c r="E35633" s="7" t="n">
        <v>2</v>
      </c>
      <c r="F35633" s="7" t="n">
        <v>3</v>
      </c>
      <c r="G35633" s="7" t="s">
        <v>2009</v>
      </c>
      <c r="H35633" s="7" t="n">
        <v>2</v>
      </c>
      <c r="I35633" s="7" t="n">
        <v>3</v>
      </c>
      <c r="J35633" s="7" t="s">
        <v>2010</v>
      </c>
      <c r="K35633" s="7" t="n">
        <v>2</v>
      </c>
      <c r="L35633" s="7" t="n">
        <v>0</v>
      </c>
    </row>
    <row r="35634" spans="1:12">
      <c r="A35634" t="s">
        <v>4</v>
      </c>
      <c r="B35634" s="4" t="s">
        <v>5</v>
      </c>
    </row>
    <row r="35635" spans="1:12">
      <c r="A35635" t="n">
        <v>284506</v>
      </c>
      <c r="B35635" s="53" t="n">
        <v>28</v>
      </c>
    </row>
    <row r="35636" spans="1:12">
      <c r="A35636" t="s">
        <v>4</v>
      </c>
      <c r="B35636" s="4" t="s">
        <v>5</v>
      </c>
      <c r="C35636" s="4" t="s">
        <v>10</v>
      </c>
      <c r="D35636" s="4" t="s">
        <v>13</v>
      </c>
      <c r="E35636" s="4" t="s">
        <v>22</v>
      </c>
      <c r="F35636" s="4" t="s">
        <v>10</v>
      </c>
    </row>
    <row r="35637" spans="1:12">
      <c r="A35637" t="n">
        <v>284507</v>
      </c>
      <c r="B35637" s="58" t="n">
        <v>59</v>
      </c>
      <c r="C35637" s="7" t="n">
        <v>0</v>
      </c>
      <c r="D35637" s="7" t="n">
        <v>9</v>
      </c>
      <c r="E35637" s="7" t="n">
        <v>0.100000001490116</v>
      </c>
      <c r="F35637" s="7" t="n">
        <v>4</v>
      </c>
    </row>
    <row r="35638" spans="1:12">
      <c r="A35638" t="s">
        <v>4</v>
      </c>
      <c r="B35638" s="4" t="s">
        <v>5</v>
      </c>
      <c r="C35638" s="4" t="s">
        <v>10</v>
      </c>
    </row>
    <row r="35639" spans="1:12">
      <c r="A35639" t="n">
        <v>284517</v>
      </c>
      <c r="B35639" s="35" t="n">
        <v>16</v>
      </c>
      <c r="C35639" s="7" t="n">
        <v>1500</v>
      </c>
    </row>
    <row r="35640" spans="1:12">
      <c r="A35640" t="s">
        <v>4</v>
      </c>
      <c r="B35640" s="4" t="s">
        <v>5</v>
      </c>
      <c r="C35640" s="4" t="s">
        <v>13</v>
      </c>
      <c r="D35640" s="4" t="s">
        <v>10</v>
      </c>
      <c r="E35640" s="4" t="s">
        <v>6</v>
      </c>
    </row>
    <row r="35641" spans="1:12">
      <c r="A35641" t="n">
        <v>284520</v>
      </c>
      <c r="B35641" s="40" t="n">
        <v>51</v>
      </c>
      <c r="C35641" s="7" t="n">
        <v>4</v>
      </c>
      <c r="D35641" s="7" t="n">
        <v>0</v>
      </c>
      <c r="E35641" s="7" t="s">
        <v>353</v>
      </c>
    </row>
    <row r="35642" spans="1:12">
      <c r="A35642" t="s">
        <v>4</v>
      </c>
      <c r="B35642" s="4" t="s">
        <v>5</v>
      </c>
      <c r="C35642" s="4" t="s">
        <v>10</v>
      </c>
    </row>
    <row r="35643" spans="1:12">
      <c r="A35643" t="n">
        <v>284534</v>
      </c>
      <c r="B35643" s="35" t="n">
        <v>16</v>
      </c>
      <c r="C35643" s="7" t="n">
        <v>0</v>
      </c>
    </row>
    <row r="35644" spans="1:12">
      <c r="A35644" t="s">
        <v>4</v>
      </c>
      <c r="B35644" s="4" t="s">
        <v>5</v>
      </c>
      <c r="C35644" s="4" t="s">
        <v>10</v>
      </c>
      <c r="D35644" s="4" t="s">
        <v>72</v>
      </c>
      <c r="E35644" s="4" t="s">
        <v>13</v>
      </c>
      <c r="F35644" s="4" t="s">
        <v>13</v>
      </c>
    </row>
    <row r="35645" spans="1:12">
      <c r="A35645" t="n">
        <v>284537</v>
      </c>
      <c r="B35645" s="52" t="n">
        <v>26</v>
      </c>
      <c r="C35645" s="7" t="n">
        <v>0</v>
      </c>
      <c r="D35645" s="7" t="s">
        <v>2011</v>
      </c>
      <c r="E35645" s="7" t="n">
        <v>2</v>
      </c>
      <c r="F35645" s="7" t="n">
        <v>0</v>
      </c>
    </row>
    <row r="35646" spans="1:12">
      <c r="A35646" t="s">
        <v>4</v>
      </c>
      <c r="B35646" s="4" t="s">
        <v>5</v>
      </c>
    </row>
    <row r="35647" spans="1:12">
      <c r="A35647" t="n">
        <v>284564</v>
      </c>
      <c r="B35647" s="53" t="n">
        <v>28</v>
      </c>
    </row>
    <row r="35648" spans="1:12">
      <c r="A35648" t="s">
        <v>4</v>
      </c>
      <c r="B35648" s="4" t="s">
        <v>5</v>
      </c>
      <c r="C35648" s="4" t="s">
        <v>13</v>
      </c>
      <c r="D35648" s="4" t="s">
        <v>10</v>
      </c>
      <c r="E35648" s="4" t="s">
        <v>22</v>
      </c>
      <c r="F35648" s="4" t="s">
        <v>10</v>
      </c>
      <c r="G35648" s="4" t="s">
        <v>9</v>
      </c>
      <c r="H35648" s="4" t="s">
        <v>9</v>
      </c>
      <c r="I35648" s="4" t="s">
        <v>10</v>
      </c>
      <c r="J35648" s="4" t="s">
        <v>10</v>
      </c>
      <c r="K35648" s="4" t="s">
        <v>9</v>
      </c>
      <c r="L35648" s="4" t="s">
        <v>9</v>
      </c>
      <c r="M35648" s="4" t="s">
        <v>9</v>
      </c>
      <c r="N35648" s="4" t="s">
        <v>9</v>
      </c>
      <c r="O35648" s="4" t="s">
        <v>6</v>
      </c>
    </row>
    <row r="35649" spans="1:15">
      <c r="A35649" t="n">
        <v>284565</v>
      </c>
      <c r="B35649" s="14" t="n">
        <v>50</v>
      </c>
      <c r="C35649" s="7" t="n">
        <v>0</v>
      </c>
      <c r="D35649" s="7" t="n">
        <v>2203</v>
      </c>
      <c r="E35649" s="7" t="n">
        <v>1</v>
      </c>
      <c r="F35649" s="7" t="n">
        <v>0</v>
      </c>
      <c r="G35649" s="7" t="n">
        <v>0</v>
      </c>
      <c r="H35649" s="7" t="n">
        <v>-1073741824</v>
      </c>
      <c r="I35649" s="7" t="n">
        <v>0</v>
      </c>
      <c r="J35649" s="7" t="n">
        <v>65533</v>
      </c>
      <c r="K35649" s="7" t="n">
        <v>0</v>
      </c>
      <c r="L35649" s="7" t="n">
        <v>0</v>
      </c>
      <c r="M35649" s="7" t="n">
        <v>0</v>
      </c>
      <c r="N35649" s="7" t="n">
        <v>0</v>
      </c>
      <c r="O35649" s="7" t="s">
        <v>12</v>
      </c>
    </row>
    <row r="35650" spans="1:15">
      <c r="A35650" t="s">
        <v>4</v>
      </c>
      <c r="B35650" s="4" t="s">
        <v>5</v>
      </c>
      <c r="C35650" s="4" t="s">
        <v>13</v>
      </c>
      <c r="D35650" s="4" t="s">
        <v>10</v>
      </c>
      <c r="E35650" s="4" t="s">
        <v>9</v>
      </c>
      <c r="F35650" s="4" t="s">
        <v>9</v>
      </c>
      <c r="G35650" s="4" t="s">
        <v>9</v>
      </c>
      <c r="H35650" s="4" t="s">
        <v>9</v>
      </c>
      <c r="I35650" s="4" t="s">
        <v>10</v>
      </c>
      <c r="J35650" s="4" t="s">
        <v>13</v>
      </c>
    </row>
    <row r="35651" spans="1:15">
      <c r="A35651" t="n">
        <v>284604</v>
      </c>
      <c r="B35651" s="120" t="n">
        <v>69</v>
      </c>
      <c r="C35651" s="7" t="n">
        <v>3</v>
      </c>
      <c r="D35651" s="7" t="n">
        <v>0</v>
      </c>
      <c r="E35651" s="7" t="n">
        <v>1065353216</v>
      </c>
      <c r="F35651" s="7" t="n">
        <v>1065353216</v>
      </c>
      <c r="G35651" s="7" t="n">
        <v>1065353216</v>
      </c>
      <c r="H35651" s="7" t="n">
        <v>0</v>
      </c>
      <c r="I35651" s="7" t="n">
        <v>1000</v>
      </c>
      <c r="J35651" s="7" t="n">
        <v>3</v>
      </c>
    </row>
    <row r="35652" spans="1:15">
      <c r="A35652" t="s">
        <v>4</v>
      </c>
      <c r="B35652" s="4" t="s">
        <v>5</v>
      </c>
      <c r="C35652" s="4" t="s">
        <v>10</v>
      </c>
    </row>
    <row r="35653" spans="1:15">
      <c r="A35653" t="n">
        <v>284627</v>
      </c>
      <c r="B35653" s="35" t="n">
        <v>16</v>
      </c>
      <c r="C35653" s="7" t="n">
        <v>1000</v>
      </c>
    </row>
    <row r="35654" spans="1:15">
      <c r="A35654" t="s">
        <v>4</v>
      </c>
      <c r="B35654" s="4" t="s">
        <v>5</v>
      </c>
      <c r="C35654" s="4" t="s">
        <v>13</v>
      </c>
      <c r="D35654" s="4" t="s">
        <v>10</v>
      </c>
      <c r="E35654" s="4" t="s">
        <v>6</v>
      </c>
      <c r="F35654" s="4" t="s">
        <v>6</v>
      </c>
      <c r="G35654" s="4" t="s">
        <v>6</v>
      </c>
      <c r="H35654" s="4" t="s">
        <v>6</v>
      </c>
    </row>
    <row r="35655" spans="1:15">
      <c r="A35655" t="n">
        <v>284630</v>
      </c>
      <c r="B35655" s="40" t="n">
        <v>51</v>
      </c>
      <c r="C35655" s="7" t="n">
        <v>3</v>
      </c>
      <c r="D35655" s="7" t="n">
        <v>1</v>
      </c>
      <c r="E35655" s="7" t="s">
        <v>813</v>
      </c>
      <c r="F35655" s="7" t="s">
        <v>814</v>
      </c>
      <c r="G35655" s="7" t="s">
        <v>88</v>
      </c>
      <c r="H35655" s="7" t="s">
        <v>89</v>
      </c>
    </row>
    <row r="35656" spans="1:15">
      <c r="A35656" t="s">
        <v>4</v>
      </c>
      <c r="B35656" s="4" t="s">
        <v>5</v>
      </c>
      <c r="C35656" s="4" t="s">
        <v>10</v>
      </c>
      <c r="D35656" s="4" t="s">
        <v>13</v>
      </c>
      <c r="E35656" s="4" t="s">
        <v>22</v>
      </c>
      <c r="F35656" s="4" t="s">
        <v>10</v>
      </c>
    </row>
    <row r="35657" spans="1:15">
      <c r="A35657" t="n">
        <v>284643</v>
      </c>
      <c r="B35657" s="58" t="n">
        <v>59</v>
      </c>
      <c r="C35657" s="7" t="n">
        <v>1</v>
      </c>
      <c r="D35657" s="7" t="n">
        <v>0</v>
      </c>
      <c r="E35657" s="7" t="n">
        <v>0.100000001490116</v>
      </c>
      <c r="F35657" s="7" t="n">
        <v>4</v>
      </c>
    </row>
    <row r="35658" spans="1:15">
      <c r="A35658" t="s">
        <v>4</v>
      </c>
      <c r="B35658" s="4" t="s">
        <v>5</v>
      </c>
      <c r="C35658" s="4" t="s">
        <v>10</v>
      </c>
    </row>
    <row r="35659" spans="1:15">
      <c r="A35659" t="n">
        <v>284653</v>
      </c>
      <c r="B35659" s="35" t="n">
        <v>16</v>
      </c>
      <c r="C35659" s="7" t="n">
        <v>1500</v>
      </c>
    </row>
    <row r="35660" spans="1:15">
      <c r="A35660" t="s">
        <v>4</v>
      </c>
      <c r="B35660" s="4" t="s">
        <v>5</v>
      </c>
      <c r="C35660" s="4" t="s">
        <v>13</v>
      </c>
      <c r="D35660" s="4" t="s">
        <v>10</v>
      </c>
      <c r="E35660" s="4" t="s">
        <v>6</v>
      </c>
    </row>
    <row r="35661" spans="1:15">
      <c r="A35661" t="n">
        <v>284656</v>
      </c>
      <c r="B35661" s="40" t="n">
        <v>51</v>
      </c>
      <c r="C35661" s="7" t="n">
        <v>4</v>
      </c>
      <c r="D35661" s="7" t="n">
        <v>1</v>
      </c>
      <c r="E35661" s="7" t="s">
        <v>410</v>
      </c>
    </row>
    <row r="35662" spans="1:15">
      <c r="A35662" t="s">
        <v>4</v>
      </c>
      <c r="B35662" s="4" t="s">
        <v>5</v>
      </c>
      <c r="C35662" s="4" t="s">
        <v>10</v>
      </c>
    </row>
    <row r="35663" spans="1:15">
      <c r="A35663" t="n">
        <v>284670</v>
      </c>
      <c r="B35663" s="35" t="n">
        <v>16</v>
      </c>
      <c r="C35663" s="7" t="n">
        <v>0</v>
      </c>
    </row>
    <row r="35664" spans="1:15">
      <c r="A35664" t="s">
        <v>4</v>
      </c>
      <c r="B35664" s="4" t="s">
        <v>5</v>
      </c>
      <c r="C35664" s="4" t="s">
        <v>10</v>
      </c>
      <c r="D35664" s="4" t="s">
        <v>72</v>
      </c>
      <c r="E35664" s="4" t="s">
        <v>13</v>
      </c>
      <c r="F35664" s="4" t="s">
        <v>13</v>
      </c>
    </row>
    <row r="35665" spans="1:15">
      <c r="A35665" t="n">
        <v>284673</v>
      </c>
      <c r="B35665" s="52" t="n">
        <v>26</v>
      </c>
      <c r="C35665" s="7" t="n">
        <v>1</v>
      </c>
      <c r="D35665" s="7" t="s">
        <v>2012</v>
      </c>
      <c r="E35665" s="7" t="n">
        <v>2</v>
      </c>
      <c r="F35665" s="7" t="n">
        <v>0</v>
      </c>
    </row>
    <row r="35666" spans="1:15">
      <c r="A35666" t="s">
        <v>4</v>
      </c>
      <c r="B35666" s="4" t="s">
        <v>5</v>
      </c>
    </row>
    <row r="35667" spans="1:15">
      <c r="A35667" t="n">
        <v>284704</v>
      </c>
      <c r="B35667" s="53" t="n">
        <v>28</v>
      </c>
    </row>
    <row r="35668" spans="1:15">
      <c r="A35668" t="s">
        <v>4</v>
      </c>
      <c r="B35668" s="4" t="s">
        <v>5</v>
      </c>
      <c r="C35668" s="4" t="s">
        <v>13</v>
      </c>
      <c r="D35668" s="4" t="s">
        <v>10</v>
      </c>
      <c r="E35668" s="4" t="s">
        <v>9</v>
      </c>
      <c r="F35668" s="4" t="s">
        <v>9</v>
      </c>
      <c r="G35668" s="4" t="s">
        <v>9</v>
      </c>
      <c r="H35668" s="4" t="s">
        <v>9</v>
      </c>
      <c r="I35668" s="4" t="s">
        <v>10</v>
      </c>
      <c r="J35668" s="4" t="s">
        <v>13</v>
      </c>
    </row>
    <row r="35669" spans="1:15">
      <c r="A35669" t="n">
        <v>284705</v>
      </c>
      <c r="B35669" s="120" t="n">
        <v>69</v>
      </c>
      <c r="C35669" s="7" t="n">
        <v>3</v>
      </c>
      <c r="D35669" s="7" t="n">
        <v>1</v>
      </c>
      <c r="E35669" s="7" t="n">
        <v>1065353216</v>
      </c>
      <c r="F35669" s="7" t="n">
        <v>1065353216</v>
      </c>
      <c r="G35669" s="7" t="n">
        <v>1065353216</v>
      </c>
      <c r="H35669" s="7" t="n">
        <v>0</v>
      </c>
      <c r="I35669" s="7" t="n">
        <v>1000</v>
      </c>
      <c r="J35669" s="7" t="n">
        <v>3</v>
      </c>
    </row>
    <row r="35670" spans="1:15">
      <c r="A35670" t="s">
        <v>4</v>
      </c>
      <c r="B35670" s="4" t="s">
        <v>5</v>
      </c>
      <c r="C35670" s="4" t="s">
        <v>13</v>
      </c>
      <c r="D35670" s="4" t="s">
        <v>10</v>
      </c>
      <c r="E35670" s="4" t="s">
        <v>22</v>
      </c>
    </row>
    <row r="35671" spans="1:15">
      <c r="A35671" t="n">
        <v>284728</v>
      </c>
      <c r="B35671" s="28" t="n">
        <v>58</v>
      </c>
      <c r="C35671" s="7" t="n">
        <v>0</v>
      </c>
      <c r="D35671" s="7" t="n">
        <v>1000</v>
      </c>
      <c r="E35671" s="7" t="n">
        <v>1</v>
      </c>
    </row>
    <row r="35672" spans="1:15">
      <c r="A35672" t="s">
        <v>4</v>
      </c>
      <c r="B35672" s="4" t="s">
        <v>5</v>
      </c>
      <c r="C35672" s="4" t="s">
        <v>13</v>
      </c>
      <c r="D35672" s="4" t="s">
        <v>10</v>
      </c>
    </row>
    <row r="35673" spans="1:15">
      <c r="A35673" t="n">
        <v>284736</v>
      </c>
      <c r="B35673" s="28" t="n">
        <v>58</v>
      </c>
      <c r="C35673" s="7" t="n">
        <v>255</v>
      </c>
      <c r="D35673" s="7" t="n">
        <v>0</v>
      </c>
    </row>
    <row r="35674" spans="1:15">
      <c r="A35674" t="s">
        <v>4</v>
      </c>
      <c r="B35674" s="4" t="s">
        <v>5</v>
      </c>
      <c r="C35674" s="4" t="s">
        <v>13</v>
      </c>
      <c r="D35674" s="4" t="s">
        <v>10</v>
      </c>
      <c r="E35674" s="4" t="s">
        <v>10</v>
      </c>
      <c r="F35674" s="4" t="s">
        <v>13</v>
      </c>
    </row>
    <row r="35675" spans="1:15">
      <c r="A35675" t="n">
        <v>284740</v>
      </c>
      <c r="B35675" s="29" t="n">
        <v>25</v>
      </c>
      <c r="C35675" s="7" t="n">
        <v>1</v>
      </c>
      <c r="D35675" s="7" t="n">
        <v>65535</v>
      </c>
      <c r="E35675" s="7" t="n">
        <v>65535</v>
      </c>
      <c r="F35675" s="7" t="n">
        <v>0</v>
      </c>
    </row>
    <row r="35676" spans="1:15">
      <c r="A35676" t="s">
        <v>4</v>
      </c>
      <c r="B35676" s="4" t="s">
        <v>5</v>
      </c>
      <c r="C35676" s="4" t="s">
        <v>13</v>
      </c>
      <c r="D35676" s="4" t="s">
        <v>10</v>
      </c>
      <c r="E35676" s="4" t="s">
        <v>10</v>
      </c>
    </row>
    <row r="35677" spans="1:15">
      <c r="A35677" t="n">
        <v>284747</v>
      </c>
      <c r="B35677" s="29" t="n">
        <v>25</v>
      </c>
      <c r="C35677" s="7" t="n">
        <v>2</v>
      </c>
      <c r="D35677" s="7" t="n">
        <v>65535</v>
      </c>
      <c r="E35677" s="7" t="n">
        <v>65535</v>
      </c>
    </row>
    <row r="35678" spans="1:15">
      <c r="A35678" t="s">
        <v>4</v>
      </c>
      <c r="B35678" s="4" t="s">
        <v>5</v>
      </c>
      <c r="C35678" s="4" t="s">
        <v>13</v>
      </c>
      <c r="D35678" s="4" t="s">
        <v>10</v>
      </c>
    </row>
    <row r="35679" spans="1:15">
      <c r="A35679" t="n">
        <v>284753</v>
      </c>
      <c r="B35679" s="28" t="n">
        <v>58</v>
      </c>
      <c r="C35679" s="7" t="n">
        <v>11</v>
      </c>
      <c r="D35679" s="7" t="n">
        <v>300</v>
      </c>
    </row>
    <row r="35680" spans="1:15">
      <c r="A35680" t="s">
        <v>4</v>
      </c>
      <c r="B35680" s="4" t="s">
        <v>5</v>
      </c>
      <c r="C35680" s="4" t="s">
        <v>13</v>
      </c>
      <c r="D35680" s="4" t="s">
        <v>10</v>
      </c>
    </row>
    <row r="35681" spans="1:10">
      <c r="A35681" t="n">
        <v>284757</v>
      </c>
      <c r="B35681" s="28" t="n">
        <v>58</v>
      </c>
      <c r="C35681" s="7" t="n">
        <v>12</v>
      </c>
      <c r="D35681" s="7" t="n">
        <v>0</v>
      </c>
    </row>
    <row r="35682" spans="1:10">
      <c r="A35682" t="s">
        <v>4</v>
      </c>
      <c r="B35682" s="4" t="s">
        <v>5</v>
      </c>
      <c r="C35682" s="4" t="s">
        <v>13</v>
      </c>
      <c r="D35682" s="4" t="s">
        <v>10</v>
      </c>
    </row>
    <row r="35683" spans="1:10">
      <c r="A35683" t="n">
        <v>284761</v>
      </c>
      <c r="B35683" s="120" t="n">
        <v>69</v>
      </c>
      <c r="C35683" s="7" t="n">
        <v>1</v>
      </c>
      <c r="D35683" s="7" t="n">
        <v>0</v>
      </c>
    </row>
    <row r="35684" spans="1:10">
      <c r="A35684" t="s">
        <v>4</v>
      </c>
      <c r="B35684" s="4" t="s">
        <v>5</v>
      </c>
      <c r="C35684" s="4" t="s">
        <v>13</v>
      </c>
      <c r="D35684" s="4" t="s">
        <v>10</v>
      </c>
    </row>
    <row r="35685" spans="1:10">
      <c r="A35685" t="n">
        <v>284765</v>
      </c>
      <c r="B35685" s="120" t="n">
        <v>69</v>
      </c>
      <c r="C35685" s="7" t="n">
        <v>1</v>
      </c>
      <c r="D35685" s="7" t="n">
        <v>1</v>
      </c>
    </row>
    <row r="35686" spans="1:10">
      <c r="A35686" t="s">
        <v>4</v>
      </c>
      <c r="B35686" s="4" t="s">
        <v>5</v>
      </c>
      <c r="C35686" s="4" t="s">
        <v>13</v>
      </c>
      <c r="D35686" s="4" t="s">
        <v>10</v>
      </c>
      <c r="E35686" s="4" t="s">
        <v>6</v>
      </c>
      <c r="F35686" s="4" t="s">
        <v>6</v>
      </c>
      <c r="G35686" s="4" t="s">
        <v>6</v>
      </c>
      <c r="H35686" s="4" t="s">
        <v>6</v>
      </c>
    </row>
    <row r="35687" spans="1:10">
      <c r="A35687" t="n">
        <v>284769</v>
      </c>
      <c r="B35687" s="40" t="n">
        <v>51</v>
      </c>
      <c r="C35687" s="7" t="n">
        <v>3</v>
      </c>
      <c r="D35687" s="7" t="n">
        <v>0</v>
      </c>
      <c r="E35687" s="7" t="s">
        <v>89</v>
      </c>
      <c r="F35687" s="7" t="s">
        <v>87</v>
      </c>
      <c r="G35687" s="7" t="s">
        <v>88</v>
      </c>
      <c r="H35687" s="7" t="s">
        <v>89</v>
      </c>
    </row>
    <row r="35688" spans="1:10">
      <c r="A35688" t="s">
        <v>4</v>
      </c>
      <c r="B35688" s="4" t="s">
        <v>5</v>
      </c>
      <c r="C35688" s="4" t="s">
        <v>10</v>
      </c>
      <c r="D35688" s="4" t="s">
        <v>13</v>
      </c>
      <c r="E35688" s="4" t="s">
        <v>6</v>
      </c>
      <c r="F35688" s="4" t="s">
        <v>22</v>
      </c>
      <c r="G35688" s="4" t="s">
        <v>22</v>
      </c>
      <c r="H35688" s="4" t="s">
        <v>22</v>
      </c>
    </row>
    <row r="35689" spans="1:10">
      <c r="A35689" t="n">
        <v>284782</v>
      </c>
      <c r="B35689" s="39" t="n">
        <v>48</v>
      </c>
      <c r="C35689" s="7" t="n">
        <v>1</v>
      </c>
      <c r="D35689" s="7" t="n">
        <v>0</v>
      </c>
      <c r="E35689" s="7" t="s">
        <v>85</v>
      </c>
      <c r="F35689" s="7" t="n">
        <v>-1</v>
      </c>
      <c r="G35689" s="7" t="n">
        <v>1</v>
      </c>
      <c r="H35689" s="7" t="n">
        <v>1.40129846432482e-45</v>
      </c>
    </row>
    <row r="35690" spans="1:10">
      <c r="A35690" t="s">
        <v>4</v>
      </c>
      <c r="B35690" s="4" t="s">
        <v>5</v>
      </c>
      <c r="C35690" s="4" t="s">
        <v>10</v>
      </c>
      <c r="D35690" s="4" t="s">
        <v>10</v>
      </c>
      <c r="E35690" s="4" t="s">
        <v>10</v>
      </c>
    </row>
    <row r="35691" spans="1:10">
      <c r="A35691" t="n">
        <v>284808</v>
      </c>
      <c r="B35691" s="57" t="n">
        <v>61</v>
      </c>
      <c r="C35691" s="7" t="n">
        <v>1</v>
      </c>
      <c r="D35691" s="7" t="n">
        <v>0</v>
      </c>
      <c r="E35691" s="7" t="n">
        <v>0</v>
      </c>
    </row>
    <row r="35692" spans="1:10">
      <c r="A35692" t="s">
        <v>4</v>
      </c>
      <c r="B35692" s="4" t="s">
        <v>5</v>
      </c>
      <c r="C35692" s="4" t="s">
        <v>13</v>
      </c>
      <c r="D35692" s="4" t="s">
        <v>13</v>
      </c>
      <c r="E35692" s="4" t="s">
        <v>22</v>
      </c>
      <c r="F35692" s="4" t="s">
        <v>22</v>
      </c>
      <c r="G35692" s="4" t="s">
        <v>22</v>
      </c>
      <c r="H35692" s="4" t="s">
        <v>10</v>
      </c>
    </row>
    <row r="35693" spans="1:10">
      <c r="A35693" t="n">
        <v>284815</v>
      </c>
      <c r="B35693" s="25" t="n">
        <v>45</v>
      </c>
      <c r="C35693" s="7" t="n">
        <v>2</v>
      </c>
      <c r="D35693" s="7" t="n">
        <v>3</v>
      </c>
      <c r="E35693" s="7" t="n">
        <v>-14.4799995422363</v>
      </c>
      <c r="F35693" s="7" t="n">
        <v>2.33999991416931</v>
      </c>
      <c r="G35693" s="7" t="n">
        <v>-7.98000001907349</v>
      </c>
      <c r="H35693" s="7" t="n">
        <v>0</v>
      </c>
    </row>
    <row r="35694" spans="1:10">
      <c r="A35694" t="s">
        <v>4</v>
      </c>
      <c r="B35694" s="4" t="s">
        <v>5</v>
      </c>
      <c r="C35694" s="4" t="s">
        <v>13</v>
      </c>
      <c r="D35694" s="4" t="s">
        <v>13</v>
      </c>
      <c r="E35694" s="4" t="s">
        <v>22</v>
      </c>
      <c r="F35694" s="4" t="s">
        <v>22</v>
      </c>
      <c r="G35694" s="4" t="s">
        <v>22</v>
      </c>
      <c r="H35694" s="4" t="s">
        <v>10</v>
      </c>
      <c r="I35694" s="4" t="s">
        <v>13</v>
      </c>
    </row>
    <row r="35695" spans="1:10">
      <c r="A35695" t="n">
        <v>284832</v>
      </c>
      <c r="B35695" s="25" t="n">
        <v>45</v>
      </c>
      <c r="C35695" s="7" t="n">
        <v>4</v>
      </c>
      <c r="D35695" s="7" t="n">
        <v>3</v>
      </c>
      <c r="E35695" s="7" t="n">
        <v>14.5299997329712</v>
      </c>
      <c r="F35695" s="7" t="n">
        <v>140.449996948242</v>
      </c>
      <c r="G35695" s="7" t="n">
        <v>0</v>
      </c>
      <c r="H35695" s="7" t="n">
        <v>0</v>
      </c>
      <c r="I35695" s="7" t="n">
        <v>0</v>
      </c>
    </row>
    <row r="35696" spans="1:10">
      <c r="A35696" t="s">
        <v>4</v>
      </c>
      <c r="B35696" s="4" t="s">
        <v>5</v>
      </c>
      <c r="C35696" s="4" t="s">
        <v>13</v>
      </c>
      <c r="D35696" s="4" t="s">
        <v>13</v>
      </c>
      <c r="E35696" s="4" t="s">
        <v>22</v>
      </c>
      <c r="F35696" s="4" t="s">
        <v>10</v>
      </c>
    </row>
    <row r="35697" spans="1:9">
      <c r="A35697" t="n">
        <v>284850</v>
      </c>
      <c r="B35697" s="25" t="n">
        <v>45</v>
      </c>
      <c r="C35697" s="7" t="n">
        <v>5</v>
      </c>
      <c r="D35697" s="7" t="n">
        <v>3</v>
      </c>
      <c r="E35697" s="7" t="n">
        <v>1.29999995231628</v>
      </c>
      <c r="F35697" s="7" t="n">
        <v>0</v>
      </c>
    </row>
    <row r="35698" spans="1:9">
      <c r="A35698" t="s">
        <v>4</v>
      </c>
      <c r="B35698" s="4" t="s">
        <v>5</v>
      </c>
      <c r="C35698" s="4" t="s">
        <v>13</v>
      </c>
      <c r="D35698" s="4" t="s">
        <v>13</v>
      </c>
      <c r="E35698" s="4" t="s">
        <v>22</v>
      </c>
      <c r="F35698" s="4" t="s">
        <v>10</v>
      </c>
    </row>
    <row r="35699" spans="1:9">
      <c r="A35699" t="n">
        <v>284859</v>
      </c>
      <c r="B35699" s="25" t="n">
        <v>45</v>
      </c>
      <c r="C35699" s="7" t="n">
        <v>11</v>
      </c>
      <c r="D35699" s="7" t="n">
        <v>3</v>
      </c>
      <c r="E35699" s="7" t="n">
        <v>38</v>
      </c>
      <c r="F35699" s="7" t="n">
        <v>0</v>
      </c>
    </row>
    <row r="35700" spans="1:9">
      <c r="A35700" t="s">
        <v>4</v>
      </c>
      <c r="B35700" s="4" t="s">
        <v>5</v>
      </c>
      <c r="C35700" s="4" t="s">
        <v>10</v>
      </c>
      <c r="D35700" s="4" t="s">
        <v>22</v>
      </c>
      <c r="E35700" s="4" t="s">
        <v>22</v>
      </c>
      <c r="F35700" s="4" t="s">
        <v>22</v>
      </c>
      <c r="G35700" s="4" t="s">
        <v>22</v>
      </c>
    </row>
    <row r="35701" spans="1:9">
      <c r="A35701" t="n">
        <v>284868</v>
      </c>
      <c r="B35701" s="24" t="n">
        <v>46</v>
      </c>
      <c r="C35701" s="7" t="n">
        <v>0</v>
      </c>
      <c r="D35701" s="7" t="n">
        <v>-14.5</v>
      </c>
      <c r="E35701" s="7" t="n">
        <v>0.949999988079071</v>
      </c>
      <c r="F35701" s="7" t="n">
        <v>-7.98999977111816</v>
      </c>
      <c r="G35701" s="7" t="n">
        <v>158.800003051758</v>
      </c>
    </row>
    <row r="35702" spans="1:9">
      <c r="A35702" t="s">
        <v>4</v>
      </c>
      <c r="B35702" s="4" t="s">
        <v>5</v>
      </c>
      <c r="C35702" s="4" t="s">
        <v>13</v>
      </c>
      <c r="D35702" s="4" t="s">
        <v>10</v>
      </c>
      <c r="E35702" s="4" t="s">
        <v>22</v>
      </c>
    </row>
    <row r="35703" spans="1:9">
      <c r="A35703" t="n">
        <v>284887</v>
      </c>
      <c r="B35703" s="28" t="n">
        <v>58</v>
      </c>
      <c r="C35703" s="7" t="n">
        <v>100</v>
      </c>
      <c r="D35703" s="7" t="n">
        <v>1000</v>
      </c>
      <c r="E35703" s="7" t="n">
        <v>1</v>
      </c>
    </row>
    <row r="35704" spans="1:9">
      <c r="A35704" t="s">
        <v>4</v>
      </c>
      <c r="B35704" s="4" t="s">
        <v>5</v>
      </c>
      <c r="C35704" s="4" t="s">
        <v>13</v>
      </c>
      <c r="D35704" s="4" t="s">
        <v>10</v>
      </c>
    </row>
    <row r="35705" spans="1:9">
      <c r="A35705" t="n">
        <v>284895</v>
      </c>
      <c r="B35705" s="28" t="n">
        <v>58</v>
      </c>
      <c r="C35705" s="7" t="n">
        <v>255</v>
      </c>
      <c r="D35705" s="7" t="n">
        <v>0</v>
      </c>
    </row>
    <row r="35706" spans="1:9">
      <c r="A35706" t="s">
        <v>4</v>
      </c>
      <c r="B35706" s="4" t="s">
        <v>5</v>
      </c>
      <c r="C35706" s="4" t="s">
        <v>10</v>
      </c>
      <c r="D35706" s="4" t="s">
        <v>13</v>
      </c>
      <c r="E35706" s="4" t="s">
        <v>6</v>
      </c>
      <c r="F35706" s="4" t="s">
        <v>22</v>
      </c>
      <c r="G35706" s="4" t="s">
        <v>22</v>
      </c>
      <c r="H35706" s="4" t="s">
        <v>22</v>
      </c>
    </row>
    <row r="35707" spans="1:9">
      <c r="A35707" t="n">
        <v>284899</v>
      </c>
      <c r="B35707" s="39" t="n">
        <v>48</v>
      </c>
      <c r="C35707" s="7" t="n">
        <v>0</v>
      </c>
      <c r="D35707" s="7" t="n">
        <v>0</v>
      </c>
      <c r="E35707" s="7" t="s">
        <v>1989</v>
      </c>
      <c r="F35707" s="7" t="n">
        <v>-1</v>
      </c>
      <c r="G35707" s="7" t="n">
        <v>1</v>
      </c>
      <c r="H35707" s="7" t="n">
        <v>0</v>
      </c>
    </row>
    <row r="35708" spans="1:9">
      <c r="A35708" t="s">
        <v>4</v>
      </c>
      <c r="B35708" s="4" t="s">
        <v>5</v>
      </c>
      <c r="C35708" s="4" t="s">
        <v>10</v>
      </c>
    </row>
    <row r="35709" spans="1:9">
      <c r="A35709" t="n">
        <v>284927</v>
      </c>
      <c r="B35709" s="35" t="n">
        <v>16</v>
      </c>
      <c r="C35709" s="7" t="n">
        <v>1300</v>
      </c>
    </row>
    <row r="35710" spans="1:9">
      <c r="A35710" t="s">
        <v>4</v>
      </c>
      <c r="B35710" s="4" t="s">
        <v>5</v>
      </c>
      <c r="C35710" s="4" t="s">
        <v>13</v>
      </c>
      <c r="D35710" s="4" t="s">
        <v>10</v>
      </c>
      <c r="E35710" s="4" t="s">
        <v>22</v>
      </c>
    </row>
    <row r="35711" spans="1:9">
      <c r="A35711" t="n">
        <v>284930</v>
      </c>
      <c r="B35711" s="28" t="n">
        <v>58</v>
      </c>
      <c r="C35711" s="7" t="n">
        <v>0</v>
      </c>
      <c r="D35711" s="7" t="n">
        <v>300</v>
      </c>
      <c r="E35711" s="7" t="n">
        <v>0.300000011920929</v>
      </c>
    </row>
    <row r="35712" spans="1:9">
      <c r="A35712" t="s">
        <v>4</v>
      </c>
      <c r="B35712" s="4" t="s">
        <v>5</v>
      </c>
      <c r="C35712" s="4" t="s">
        <v>13</v>
      </c>
      <c r="D35712" s="4" t="s">
        <v>10</v>
      </c>
    </row>
    <row r="35713" spans="1:8">
      <c r="A35713" t="n">
        <v>284938</v>
      </c>
      <c r="B35713" s="28" t="n">
        <v>58</v>
      </c>
      <c r="C35713" s="7" t="n">
        <v>255</v>
      </c>
      <c r="D35713" s="7" t="n">
        <v>0</v>
      </c>
    </row>
    <row r="35714" spans="1:8">
      <c r="A35714" t="s">
        <v>4</v>
      </c>
      <c r="B35714" s="4" t="s">
        <v>5</v>
      </c>
      <c r="C35714" s="4" t="s">
        <v>13</v>
      </c>
      <c r="D35714" s="4" t="s">
        <v>13</v>
      </c>
      <c r="E35714" s="4" t="s">
        <v>13</v>
      </c>
      <c r="F35714" s="4" t="s">
        <v>22</v>
      </c>
      <c r="G35714" s="4" t="s">
        <v>22</v>
      </c>
      <c r="H35714" s="4" t="s">
        <v>22</v>
      </c>
      <c r="I35714" s="4" t="s">
        <v>22</v>
      </c>
      <c r="J35714" s="4" t="s">
        <v>22</v>
      </c>
    </row>
    <row r="35715" spans="1:8">
      <c r="A35715" t="n">
        <v>284942</v>
      </c>
      <c r="B35715" s="72" t="n">
        <v>76</v>
      </c>
      <c r="C35715" s="7" t="n">
        <v>0</v>
      </c>
      <c r="D35715" s="7" t="n">
        <v>3</v>
      </c>
      <c r="E35715" s="7" t="n">
        <v>0</v>
      </c>
      <c r="F35715" s="7" t="n">
        <v>1</v>
      </c>
      <c r="G35715" s="7" t="n">
        <v>1</v>
      </c>
      <c r="H35715" s="7" t="n">
        <v>1</v>
      </c>
      <c r="I35715" s="7" t="n">
        <v>1</v>
      </c>
      <c r="J35715" s="7" t="n">
        <v>1000</v>
      </c>
    </row>
    <row r="35716" spans="1:8">
      <c r="A35716" t="s">
        <v>4</v>
      </c>
      <c r="B35716" s="4" t="s">
        <v>5</v>
      </c>
      <c r="C35716" s="4" t="s">
        <v>13</v>
      </c>
      <c r="D35716" s="4" t="s">
        <v>13</v>
      </c>
    </row>
    <row r="35717" spans="1:8">
      <c r="A35717" t="n">
        <v>284966</v>
      </c>
      <c r="B35717" s="74" t="n">
        <v>77</v>
      </c>
      <c r="C35717" s="7" t="n">
        <v>0</v>
      </c>
      <c r="D35717" s="7" t="n">
        <v>3</v>
      </c>
    </row>
    <row r="35718" spans="1:8">
      <c r="A35718" t="s">
        <v>4</v>
      </c>
      <c r="B35718" s="4" t="s">
        <v>5</v>
      </c>
      <c r="C35718" s="4" t="s">
        <v>13</v>
      </c>
      <c r="D35718" s="4" t="s">
        <v>10</v>
      </c>
      <c r="E35718" s="4" t="s">
        <v>10</v>
      </c>
      <c r="F35718" s="4" t="s">
        <v>13</v>
      </c>
    </row>
    <row r="35719" spans="1:8">
      <c r="A35719" t="n">
        <v>284969</v>
      </c>
      <c r="B35719" s="29" t="n">
        <v>25</v>
      </c>
      <c r="C35719" s="7" t="n">
        <v>1</v>
      </c>
      <c r="D35719" s="7" t="n">
        <v>60</v>
      </c>
      <c r="E35719" s="7" t="n">
        <v>640</v>
      </c>
      <c r="F35719" s="7" t="n">
        <v>2</v>
      </c>
    </row>
    <row r="35720" spans="1:8">
      <c r="A35720" t="s">
        <v>4</v>
      </c>
      <c r="B35720" s="4" t="s">
        <v>5</v>
      </c>
      <c r="C35720" s="4" t="s">
        <v>13</v>
      </c>
      <c r="D35720" s="4" t="s">
        <v>10</v>
      </c>
      <c r="E35720" s="4" t="s">
        <v>6</v>
      </c>
    </row>
    <row r="35721" spans="1:8">
      <c r="A35721" t="n">
        <v>284976</v>
      </c>
      <c r="B35721" s="40" t="n">
        <v>51</v>
      </c>
      <c r="C35721" s="7" t="n">
        <v>4</v>
      </c>
      <c r="D35721" s="7" t="n">
        <v>1</v>
      </c>
      <c r="E35721" s="7" t="s">
        <v>410</v>
      </c>
    </row>
    <row r="35722" spans="1:8">
      <c r="A35722" t="s">
        <v>4</v>
      </c>
      <c r="B35722" s="4" t="s">
        <v>5</v>
      </c>
      <c r="C35722" s="4" t="s">
        <v>10</v>
      </c>
    </row>
    <row r="35723" spans="1:8">
      <c r="A35723" t="n">
        <v>284990</v>
      </c>
      <c r="B35723" s="35" t="n">
        <v>16</v>
      </c>
      <c r="C35723" s="7" t="n">
        <v>0</v>
      </c>
    </row>
    <row r="35724" spans="1:8">
      <c r="A35724" t="s">
        <v>4</v>
      </c>
      <c r="B35724" s="4" t="s">
        <v>5</v>
      </c>
      <c r="C35724" s="4" t="s">
        <v>10</v>
      </c>
      <c r="D35724" s="4" t="s">
        <v>72</v>
      </c>
      <c r="E35724" s="4" t="s">
        <v>13</v>
      </c>
      <c r="F35724" s="4" t="s">
        <v>13</v>
      </c>
    </row>
    <row r="35725" spans="1:8">
      <c r="A35725" t="n">
        <v>284993</v>
      </c>
      <c r="B35725" s="52" t="n">
        <v>26</v>
      </c>
      <c r="C35725" s="7" t="n">
        <v>1</v>
      </c>
      <c r="D35725" s="7" t="s">
        <v>2013</v>
      </c>
      <c r="E35725" s="7" t="n">
        <v>2</v>
      </c>
      <c r="F35725" s="7" t="n">
        <v>0</v>
      </c>
    </row>
    <row r="35726" spans="1:8">
      <c r="A35726" t="s">
        <v>4</v>
      </c>
      <c r="B35726" s="4" t="s">
        <v>5</v>
      </c>
    </row>
    <row r="35727" spans="1:8">
      <c r="A35727" t="n">
        <v>285018</v>
      </c>
      <c r="B35727" s="53" t="n">
        <v>28</v>
      </c>
    </row>
    <row r="35728" spans="1:8">
      <c r="A35728" t="s">
        <v>4</v>
      </c>
      <c r="B35728" s="4" t="s">
        <v>5</v>
      </c>
      <c r="C35728" s="4" t="s">
        <v>13</v>
      </c>
      <c r="D35728" s="4" t="s">
        <v>10</v>
      </c>
      <c r="E35728" s="4" t="s">
        <v>10</v>
      </c>
      <c r="F35728" s="4" t="s">
        <v>13</v>
      </c>
    </row>
    <row r="35729" spans="1:10">
      <c r="A35729" t="n">
        <v>285019</v>
      </c>
      <c r="B35729" s="29" t="n">
        <v>25</v>
      </c>
      <c r="C35729" s="7" t="n">
        <v>1</v>
      </c>
      <c r="D35729" s="7" t="n">
        <v>60</v>
      </c>
      <c r="E35729" s="7" t="n">
        <v>640</v>
      </c>
      <c r="F35729" s="7" t="n">
        <v>1</v>
      </c>
    </row>
    <row r="35730" spans="1:10">
      <c r="A35730" t="s">
        <v>4</v>
      </c>
      <c r="B35730" s="4" t="s">
        <v>5</v>
      </c>
      <c r="C35730" s="4" t="s">
        <v>13</v>
      </c>
      <c r="D35730" s="4" t="s">
        <v>10</v>
      </c>
      <c r="E35730" s="4" t="s">
        <v>6</v>
      </c>
    </row>
    <row r="35731" spans="1:10">
      <c r="A35731" t="n">
        <v>285026</v>
      </c>
      <c r="B35731" s="40" t="n">
        <v>51</v>
      </c>
      <c r="C35731" s="7" t="n">
        <v>4</v>
      </c>
      <c r="D35731" s="7" t="n">
        <v>0</v>
      </c>
      <c r="E35731" s="7" t="s">
        <v>254</v>
      </c>
    </row>
    <row r="35732" spans="1:10">
      <c r="A35732" t="s">
        <v>4</v>
      </c>
      <c r="B35732" s="4" t="s">
        <v>5</v>
      </c>
      <c r="C35732" s="4" t="s">
        <v>10</v>
      </c>
    </row>
    <row r="35733" spans="1:10">
      <c r="A35733" t="n">
        <v>285039</v>
      </c>
      <c r="B35733" s="35" t="n">
        <v>16</v>
      </c>
      <c r="C35733" s="7" t="n">
        <v>0</v>
      </c>
    </row>
    <row r="35734" spans="1:10">
      <c r="A35734" t="s">
        <v>4</v>
      </c>
      <c r="B35734" s="4" t="s">
        <v>5</v>
      </c>
      <c r="C35734" s="4" t="s">
        <v>10</v>
      </c>
      <c r="D35734" s="4" t="s">
        <v>72</v>
      </c>
      <c r="E35734" s="4" t="s">
        <v>13</v>
      </c>
      <c r="F35734" s="4" t="s">
        <v>13</v>
      </c>
      <c r="G35734" s="4" t="s">
        <v>72</v>
      </c>
      <c r="H35734" s="4" t="s">
        <v>13</v>
      </c>
      <c r="I35734" s="4" t="s">
        <v>13</v>
      </c>
    </row>
    <row r="35735" spans="1:10">
      <c r="A35735" t="n">
        <v>285042</v>
      </c>
      <c r="B35735" s="52" t="n">
        <v>26</v>
      </c>
      <c r="C35735" s="7" t="n">
        <v>0</v>
      </c>
      <c r="D35735" s="7" t="s">
        <v>2014</v>
      </c>
      <c r="E35735" s="7" t="n">
        <v>2</v>
      </c>
      <c r="F35735" s="7" t="n">
        <v>3</v>
      </c>
      <c r="G35735" s="7" t="s">
        <v>2015</v>
      </c>
      <c r="H35735" s="7" t="n">
        <v>2</v>
      </c>
      <c r="I35735" s="7" t="n">
        <v>0</v>
      </c>
    </row>
    <row r="35736" spans="1:10">
      <c r="A35736" t="s">
        <v>4</v>
      </c>
      <c r="B35736" s="4" t="s">
        <v>5</v>
      </c>
    </row>
    <row r="35737" spans="1:10">
      <c r="A35737" t="n">
        <v>285253</v>
      </c>
      <c r="B35737" s="53" t="n">
        <v>28</v>
      </c>
    </row>
    <row r="35738" spans="1:10">
      <c r="A35738" t="s">
        <v>4</v>
      </c>
      <c r="B35738" s="4" t="s">
        <v>5</v>
      </c>
      <c r="C35738" s="4" t="s">
        <v>13</v>
      </c>
      <c r="D35738" s="4" t="s">
        <v>10</v>
      </c>
      <c r="E35738" s="4" t="s">
        <v>10</v>
      </c>
      <c r="F35738" s="4" t="s">
        <v>13</v>
      </c>
    </row>
    <row r="35739" spans="1:10">
      <c r="A35739" t="n">
        <v>285254</v>
      </c>
      <c r="B35739" s="29" t="n">
        <v>25</v>
      </c>
      <c r="C35739" s="7" t="n">
        <v>1</v>
      </c>
      <c r="D35739" s="7" t="n">
        <v>60</v>
      </c>
      <c r="E35739" s="7" t="n">
        <v>640</v>
      </c>
      <c r="F35739" s="7" t="n">
        <v>2</v>
      </c>
    </row>
    <row r="35740" spans="1:10">
      <c r="A35740" t="s">
        <v>4</v>
      </c>
      <c r="B35740" s="4" t="s">
        <v>5</v>
      </c>
      <c r="C35740" s="4" t="s">
        <v>13</v>
      </c>
      <c r="D35740" s="4" t="s">
        <v>10</v>
      </c>
      <c r="E35740" s="4" t="s">
        <v>6</v>
      </c>
    </row>
    <row r="35741" spans="1:10">
      <c r="A35741" t="n">
        <v>285261</v>
      </c>
      <c r="B35741" s="40" t="n">
        <v>51</v>
      </c>
      <c r="C35741" s="7" t="n">
        <v>4</v>
      </c>
      <c r="D35741" s="7" t="n">
        <v>1</v>
      </c>
      <c r="E35741" s="7" t="s">
        <v>536</v>
      </c>
    </row>
    <row r="35742" spans="1:10">
      <c r="A35742" t="s">
        <v>4</v>
      </c>
      <c r="B35742" s="4" t="s">
        <v>5</v>
      </c>
      <c r="C35742" s="4" t="s">
        <v>10</v>
      </c>
    </row>
    <row r="35743" spans="1:10">
      <c r="A35743" t="n">
        <v>285275</v>
      </c>
      <c r="B35743" s="35" t="n">
        <v>16</v>
      </c>
      <c r="C35743" s="7" t="n">
        <v>0</v>
      </c>
    </row>
    <row r="35744" spans="1:10">
      <c r="A35744" t="s">
        <v>4</v>
      </c>
      <c r="B35744" s="4" t="s">
        <v>5</v>
      </c>
      <c r="C35744" s="4" t="s">
        <v>10</v>
      </c>
      <c r="D35744" s="4" t="s">
        <v>72</v>
      </c>
      <c r="E35744" s="4" t="s">
        <v>13</v>
      </c>
      <c r="F35744" s="4" t="s">
        <v>13</v>
      </c>
    </row>
    <row r="35745" spans="1:9">
      <c r="A35745" t="n">
        <v>285278</v>
      </c>
      <c r="B35745" s="52" t="n">
        <v>26</v>
      </c>
      <c r="C35745" s="7" t="n">
        <v>1</v>
      </c>
      <c r="D35745" s="7" t="s">
        <v>2016</v>
      </c>
      <c r="E35745" s="7" t="n">
        <v>2</v>
      </c>
      <c r="F35745" s="7" t="n">
        <v>0</v>
      </c>
    </row>
    <row r="35746" spans="1:9">
      <c r="A35746" t="s">
        <v>4</v>
      </c>
      <c r="B35746" s="4" t="s">
        <v>5</v>
      </c>
    </row>
    <row r="35747" spans="1:9">
      <c r="A35747" t="n">
        <v>285329</v>
      </c>
      <c r="B35747" s="53" t="n">
        <v>28</v>
      </c>
    </row>
    <row r="35748" spans="1:9">
      <c r="A35748" t="s">
        <v>4</v>
      </c>
      <c r="B35748" s="4" t="s">
        <v>5</v>
      </c>
      <c r="C35748" s="4" t="s">
        <v>13</v>
      </c>
      <c r="D35748" s="4" t="s">
        <v>10</v>
      </c>
      <c r="E35748" s="4" t="s">
        <v>10</v>
      </c>
      <c r="F35748" s="4" t="s">
        <v>13</v>
      </c>
    </row>
    <row r="35749" spans="1:9">
      <c r="A35749" t="n">
        <v>285330</v>
      </c>
      <c r="B35749" s="29" t="n">
        <v>25</v>
      </c>
      <c r="C35749" s="7" t="n">
        <v>1</v>
      </c>
      <c r="D35749" s="7" t="n">
        <v>60</v>
      </c>
      <c r="E35749" s="7" t="n">
        <v>640</v>
      </c>
      <c r="F35749" s="7" t="n">
        <v>1</v>
      </c>
    </row>
    <row r="35750" spans="1:9">
      <c r="A35750" t="s">
        <v>4</v>
      </c>
      <c r="B35750" s="4" t="s">
        <v>5</v>
      </c>
      <c r="C35750" s="4" t="s">
        <v>13</v>
      </c>
      <c r="D35750" s="4" t="s">
        <v>10</v>
      </c>
      <c r="E35750" s="4" t="s">
        <v>6</v>
      </c>
    </row>
    <row r="35751" spans="1:9">
      <c r="A35751" t="n">
        <v>285337</v>
      </c>
      <c r="B35751" s="40" t="n">
        <v>51</v>
      </c>
      <c r="C35751" s="7" t="n">
        <v>4</v>
      </c>
      <c r="D35751" s="7" t="n">
        <v>0</v>
      </c>
      <c r="E35751" s="7" t="s">
        <v>223</v>
      </c>
    </row>
    <row r="35752" spans="1:9">
      <c r="A35752" t="s">
        <v>4</v>
      </c>
      <c r="B35752" s="4" t="s">
        <v>5</v>
      </c>
      <c r="C35752" s="4" t="s">
        <v>10</v>
      </c>
    </row>
    <row r="35753" spans="1:9">
      <c r="A35753" t="n">
        <v>285350</v>
      </c>
      <c r="B35753" s="35" t="n">
        <v>16</v>
      </c>
      <c r="C35753" s="7" t="n">
        <v>0</v>
      </c>
    </row>
    <row r="35754" spans="1:9">
      <c r="A35754" t="s">
        <v>4</v>
      </c>
      <c r="B35754" s="4" t="s">
        <v>5</v>
      </c>
      <c r="C35754" s="4" t="s">
        <v>10</v>
      </c>
      <c r="D35754" s="4" t="s">
        <v>72</v>
      </c>
      <c r="E35754" s="4" t="s">
        <v>13</v>
      </c>
      <c r="F35754" s="4" t="s">
        <v>13</v>
      </c>
      <c r="G35754" s="4" t="s">
        <v>72</v>
      </c>
      <c r="H35754" s="4" t="s">
        <v>13</v>
      </c>
      <c r="I35754" s="4" t="s">
        <v>13</v>
      </c>
    </row>
    <row r="35755" spans="1:9">
      <c r="A35755" t="n">
        <v>285353</v>
      </c>
      <c r="B35755" s="52" t="n">
        <v>26</v>
      </c>
      <c r="C35755" s="7" t="n">
        <v>0</v>
      </c>
      <c r="D35755" s="7" t="s">
        <v>2017</v>
      </c>
      <c r="E35755" s="7" t="n">
        <v>2</v>
      </c>
      <c r="F35755" s="7" t="n">
        <v>3</v>
      </c>
      <c r="G35755" s="7" t="s">
        <v>2018</v>
      </c>
      <c r="H35755" s="7" t="n">
        <v>2</v>
      </c>
      <c r="I35755" s="7" t="n">
        <v>0</v>
      </c>
    </row>
    <row r="35756" spans="1:9">
      <c r="A35756" t="s">
        <v>4</v>
      </c>
      <c r="B35756" s="4" t="s">
        <v>5</v>
      </c>
    </row>
    <row r="35757" spans="1:9">
      <c r="A35757" t="n">
        <v>285482</v>
      </c>
      <c r="B35757" s="53" t="n">
        <v>28</v>
      </c>
    </row>
    <row r="35758" spans="1:9">
      <c r="A35758" t="s">
        <v>4</v>
      </c>
      <c r="B35758" s="4" t="s">
        <v>5</v>
      </c>
      <c r="C35758" s="4" t="s">
        <v>13</v>
      </c>
      <c r="D35758" s="4" t="s">
        <v>10</v>
      </c>
      <c r="E35758" s="4" t="s">
        <v>10</v>
      </c>
      <c r="F35758" s="4" t="s">
        <v>13</v>
      </c>
    </row>
    <row r="35759" spans="1:9">
      <c r="A35759" t="n">
        <v>285483</v>
      </c>
      <c r="B35759" s="29" t="n">
        <v>25</v>
      </c>
      <c r="C35759" s="7" t="n">
        <v>1</v>
      </c>
      <c r="D35759" s="7" t="n">
        <v>60</v>
      </c>
      <c r="E35759" s="7" t="n">
        <v>640</v>
      </c>
      <c r="F35759" s="7" t="n">
        <v>2</v>
      </c>
    </row>
    <row r="35760" spans="1:9">
      <c r="A35760" t="s">
        <v>4</v>
      </c>
      <c r="B35760" s="4" t="s">
        <v>5</v>
      </c>
      <c r="C35760" s="4" t="s">
        <v>13</v>
      </c>
      <c r="D35760" s="4" t="s">
        <v>10</v>
      </c>
      <c r="E35760" s="4" t="s">
        <v>6</v>
      </c>
    </row>
    <row r="35761" spans="1:9">
      <c r="A35761" t="n">
        <v>285490</v>
      </c>
      <c r="B35761" s="40" t="n">
        <v>51</v>
      </c>
      <c r="C35761" s="7" t="n">
        <v>4</v>
      </c>
      <c r="D35761" s="7" t="n">
        <v>1</v>
      </c>
      <c r="E35761" s="7" t="s">
        <v>636</v>
      </c>
    </row>
    <row r="35762" spans="1:9">
      <c r="A35762" t="s">
        <v>4</v>
      </c>
      <c r="B35762" s="4" t="s">
        <v>5</v>
      </c>
      <c r="C35762" s="4" t="s">
        <v>10</v>
      </c>
    </row>
    <row r="35763" spans="1:9">
      <c r="A35763" t="n">
        <v>285503</v>
      </c>
      <c r="B35763" s="35" t="n">
        <v>16</v>
      </c>
      <c r="C35763" s="7" t="n">
        <v>0</v>
      </c>
    </row>
    <row r="35764" spans="1:9">
      <c r="A35764" t="s">
        <v>4</v>
      </c>
      <c r="B35764" s="4" t="s">
        <v>5</v>
      </c>
      <c r="C35764" s="4" t="s">
        <v>10</v>
      </c>
      <c r="D35764" s="4" t="s">
        <v>72</v>
      </c>
      <c r="E35764" s="4" t="s">
        <v>13</v>
      </c>
      <c r="F35764" s="4" t="s">
        <v>13</v>
      </c>
      <c r="G35764" s="4" t="s">
        <v>72</v>
      </c>
      <c r="H35764" s="4" t="s">
        <v>13</v>
      </c>
      <c r="I35764" s="4" t="s">
        <v>13</v>
      </c>
    </row>
    <row r="35765" spans="1:9">
      <c r="A35765" t="n">
        <v>285506</v>
      </c>
      <c r="B35765" s="52" t="n">
        <v>26</v>
      </c>
      <c r="C35765" s="7" t="n">
        <v>1</v>
      </c>
      <c r="D35765" s="7" t="s">
        <v>2019</v>
      </c>
      <c r="E35765" s="7" t="n">
        <v>2</v>
      </c>
      <c r="F35765" s="7" t="n">
        <v>3</v>
      </c>
      <c r="G35765" s="7" t="s">
        <v>2020</v>
      </c>
      <c r="H35765" s="7" t="n">
        <v>2</v>
      </c>
      <c r="I35765" s="7" t="n">
        <v>0</v>
      </c>
    </row>
    <row r="35766" spans="1:9">
      <c r="A35766" t="s">
        <v>4</v>
      </c>
      <c r="B35766" s="4" t="s">
        <v>5</v>
      </c>
    </row>
    <row r="35767" spans="1:9">
      <c r="A35767" t="n">
        <v>285595</v>
      </c>
      <c r="B35767" s="53" t="n">
        <v>28</v>
      </c>
    </row>
    <row r="35768" spans="1:9">
      <c r="A35768" t="s">
        <v>4</v>
      </c>
      <c r="B35768" s="4" t="s">
        <v>5</v>
      </c>
      <c r="C35768" s="4" t="s">
        <v>13</v>
      </c>
      <c r="D35768" s="4" t="s">
        <v>10</v>
      </c>
      <c r="E35768" s="4" t="s">
        <v>10</v>
      </c>
      <c r="F35768" s="4" t="s">
        <v>13</v>
      </c>
    </row>
    <row r="35769" spans="1:9">
      <c r="A35769" t="n">
        <v>285596</v>
      </c>
      <c r="B35769" s="29" t="n">
        <v>25</v>
      </c>
      <c r="C35769" s="7" t="n">
        <v>1</v>
      </c>
      <c r="D35769" s="7" t="n">
        <v>60</v>
      </c>
      <c r="E35769" s="7" t="n">
        <v>640</v>
      </c>
      <c r="F35769" s="7" t="n">
        <v>1</v>
      </c>
    </row>
    <row r="35770" spans="1:9">
      <c r="A35770" t="s">
        <v>4</v>
      </c>
      <c r="B35770" s="4" t="s">
        <v>5</v>
      </c>
      <c r="C35770" s="4" t="s">
        <v>13</v>
      </c>
      <c r="D35770" s="4" t="s">
        <v>10</v>
      </c>
      <c r="E35770" s="4" t="s">
        <v>6</v>
      </c>
    </row>
    <row r="35771" spans="1:9">
      <c r="A35771" t="n">
        <v>285603</v>
      </c>
      <c r="B35771" s="40" t="n">
        <v>51</v>
      </c>
      <c r="C35771" s="7" t="n">
        <v>4</v>
      </c>
      <c r="D35771" s="7" t="n">
        <v>0</v>
      </c>
      <c r="E35771" s="7" t="s">
        <v>254</v>
      </c>
    </row>
    <row r="35772" spans="1:9">
      <c r="A35772" t="s">
        <v>4</v>
      </c>
      <c r="B35772" s="4" t="s">
        <v>5</v>
      </c>
      <c r="C35772" s="4" t="s">
        <v>10</v>
      </c>
    </row>
    <row r="35773" spans="1:9">
      <c r="A35773" t="n">
        <v>285616</v>
      </c>
      <c r="B35773" s="35" t="n">
        <v>16</v>
      </c>
      <c r="C35773" s="7" t="n">
        <v>0</v>
      </c>
    </row>
    <row r="35774" spans="1:9">
      <c r="A35774" t="s">
        <v>4</v>
      </c>
      <c r="B35774" s="4" t="s">
        <v>5</v>
      </c>
      <c r="C35774" s="4" t="s">
        <v>10</v>
      </c>
      <c r="D35774" s="4" t="s">
        <v>72</v>
      </c>
      <c r="E35774" s="4" t="s">
        <v>13</v>
      </c>
      <c r="F35774" s="4" t="s">
        <v>13</v>
      </c>
      <c r="G35774" s="4" t="s">
        <v>72</v>
      </c>
      <c r="H35774" s="4" t="s">
        <v>13</v>
      </c>
      <c r="I35774" s="4" t="s">
        <v>13</v>
      </c>
      <c r="J35774" s="4" t="s">
        <v>72</v>
      </c>
      <c r="K35774" s="4" t="s">
        <v>13</v>
      </c>
      <c r="L35774" s="4" t="s">
        <v>13</v>
      </c>
    </row>
    <row r="35775" spans="1:9">
      <c r="A35775" t="n">
        <v>285619</v>
      </c>
      <c r="B35775" s="52" t="n">
        <v>26</v>
      </c>
      <c r="C35775" s="7" t="n">
        <v>0</v>
      </c>
      <c r="D35775" s="7" t="s">
        <v>2021</v>
      </c>
      <c r="E35775" s="7" t="n">
        <v>2</v>
      </c>
      <c r="F35775" s="7" t="n">
        <v>3</v>
      </c>
      <c r="G35775" s="7" t="s">
        <v>2022</v>
      </c>
      <c r="H35775" s="7" t="n">
        <v>2</v>
      </c>
      <c r="I35775" s="7" t="n">
        <v>3</v>
      </c>
      <c r="J35775" s="7" t="s">
        <v>2023</v>
      </c>
      <c r="K35775" s="7" t="n">
        <v>2</v>
      </c>
      <c r="L35775" s="7" t="n">
        <v>0</v>
      </c>
    </row>
    <row r="35776" spans="1:9">
      <c r="A35776" t="s">
        <v>4</v>
      </c>
      <c r="B35776" s="4" t="s">
        <v>5</v>
      </c>
    </row>
    <row r="35777" spans="1:12">
      <c r="A35777" t="n">
        <v>285843</v>
      </c>
      <c r="B35777" s="53" t="n">
        <v>28</v>
      </c>
    </row>
    <row r="35778" spans="1:12">
      <c r="A35778" t="s">
        <v>4</v>
      </c>
      <c r="B35778" s="4" t="s">
        <v>5</v>
      </c>
      <c r="C35778" s="4" t="s">
        <v>13</v>
      </c>
      <c r="D35778" s="4" t="s">
        <v>10</v>
      </c>
      <c r="E35778" s="4" t="s">
        <v>10</v>
      </c>
      <c r="F35778" s="4" t="s">
        <v>13</v>
      </c>
    </row>
    <row r="35779" spans="1:12">
      <c r="A35779" t="n">
        <v>285844</v>
      </c>
      <c r="B35779" s="29" t="n">
        <v>25</v>
      </c>
      <c r="C35779" s="7" t="n">
        <v>1</v>
      </c>
      <c r="D35779" s="7" t="n">
        <v>60</v>
      </c>
      <c r="E35779" s="7" t="n">
        <v>640</v>
      </c>
      <c r="F35779" s="7" t="n">
        <v>2</v>
      </c>
    </row>
    <row r="35780" spans="1:12">
      <c r="A35780" t="s">
        <v>4</v>
      </c>
      <c r="B35780" s="4" t="s">
        <v>5</v>
      </c>
      <c r="C35780" s="4" t="s">
        <v>13</v>
      </c>
      <c r="D35780" s="4" t="s">
        <v>10</v>
      </c>
      <c r="E35780" s="4" t="s">
        <v>6</v>
      </c>
    </row>
    <row r="35781" spans="1:12">
      <c r="A35781" t="n">
        <v>285851</v>
      </c>
      <c r="B35781" s="40" t="n">
        <v>51</v>
      </c>
      <c r="C35781" s="7" t="n">
        <v>4</v>
      </c>
      <c r="D35781" s="7" t="n">
        <v>1</v>
      </c>
      <c r="E35781" s="7" t="s">
        <v>1290</v>
      </c>
    </row>
    <row r="35782" spans="1:12">
      <c r="A35782" t="s">
        <v>4</v>
      </c>
      <c r="B35782" s="4" t="s">
        <v>5</v>
      </c>
      <c r="C35782" s="4" t="s">
        <v>10</v>
      </c>
    </row>
    <row r="35783" spans="1:12">
      <c r="A35783" t="n">
        <v>285864</v>
      </c>
      <c r="B35783" s="35" t="n">
        <v>16</v>
      </c>
      <c r="C35783" s="7" t="n">
        <v>0</v>
      </c>
    </row>
    <row r="35784" spans="1:12">
      <c r="A35784" t="s">
        <v>4</v>
      </c>
      <c r="B35784" s="4" t="s">
        <v>5</v>
      </c>
      <c r="C35784" s="4" t="s">
        <v>10</v>
      </c>
      <c r="D35784" s="4" t="s">
        <v>72</v>
      </c>
      <c r="E35784" s="4" t="s">
        <v>13</v>
      </c>
      <c r="F35784" s="4" t="s">
        <v>13</v>
      </c>
    </row>
    <row r="35785" spans="1:12">
      <c r="A35785" t="n">
        <v>285867</v>
      </c>
      <c r="B35785" s="52" t="n">
        <v>26</v>
      </c>
      <c r="C35785" s="7" t="n">
        <v>1</v>
      </c>
      <c r="D35785" s="7" t="s">
        <v>2024</v>
      </c>
      <c r="E35785" s="7" t="n">
        <v>2</v>
      </c>
      <c r="F35785" s="7" t="n">
        <v>0</v>
      </c>
    </row>
    <row r="35786" spans="1:12">
      <c r="A35786" t="s">
        <v>4</v>
      </c>
      <c r="B35786" s="4" t="s">
        <v>5</v>
      </c>
    </row>
    <row r="35787" spans="1:12">
      <c r="A35787" t="n">
        <v>285899</v>
      </c>
      <c r="B35787" s="53" t="n">
        <v>28</v>
      </c>
    </row>
    <row r="35788" spans="1:12">
      <c r="A35788" t="s">
        <v>4</v>
      </c>
      <c r="B35788" s="4" t="s">
        <v>5</v>
      </c>
      <c r="C35788" s="4" t="s">
        <v>13</v>
      </c>
      <c r="D35788" s="4" t="s">
        <v>10</v>
      </c>
      <c r="E35788" s="4" t="s">
        <v>10</v>
      </c>
      <c r="F35788" s="4" t="s">
        <v>13</v>
      </c>
    </row>
    <row r="35789" spans="1:12">
      <c r="A35789" t="n">
        <v>285900</v>
      </c>
      <c r="B35789" s="29" t="n">
        <v>25</v>
      </c>
      <c r="C35789" s="7" t="n">
        <v>1</v>
      </c>
      <c r="D35789" s="7" t="n">
        <v>65535</v>
      </c>
      <c r="E35789" s="7" t="n">
        <v>65535</v>
      </c>
      <c r="F35789" s="7" t="n">
        <v>0</v>
      </c>
    </row>
    <row r="35790" spans="1:12">
      <c r="A35790" t="s">
        <v>4</v>
      </c>
      <c r="B35790" s="4" t="s">
        <v>5</v>
      </c>
      <c r="C35790" s="4" t="s">
        <v>13</v>
      </c>
      <c r="D35790" s="4" t="s">
        <v>13</v>
      </c>
      <c r="E35790" s="4" t="s">
        <v>13</v>
      </c>
      <c r="F35790" s="4" t="s">
        <v>22</v>
      </c>
      <c r="G35790" s="4" t="s">
        <v>22</v>
      </c>
      <c r="H35790" s="4" t="s">
        <v>22</v>
      </c>
      <c r="I35790" s="4" t="s">
        <v>22</v>
      </c>
      <c r="J35790" s="4" t="s">
        <v>22</v>
      </c>
    </row>
    <row r="35791" spans="1:12">
      <c r="A35791" t="n">
        <v>285907</v>
      </c>
      <c r="B35791" s="72" t="n">
        <v>76</v>
      </c>
      <c r="C35791" s="7" t="n">
        <v>0</v>
      </c>
      <c r="D35791" s="7" t="n">
        <v>3</v>
      </c>
      <c r="E35791" s="7" t="n">
        <v>0</v>
      </c>
      <c r="F35791" s="7" t="n">
        <v>1</v>
      </c>
      <c r="G35791" s="7" t="n">
        <v>1</v>
      </c>
      <c r="H35791" s="7" t="n">
        <v>1</v>
      </c>
      <c r="I35791" s="7" t="n">
        <v>0</v>
      </c>
      <c r="J35791" s="7" t="n">
        <v>1000</v>
      </c>
    </row>
    <row r="35792" spans="1:12">
      <c r="A35792" t="s">
        <v>4</v>
      </c>
      <c r="B35792" s="4" t="s">
        <v>5</v>
      </c>
      <c r="C35792" s="4" t="s">
        <v>13</v>
      </c>
      <c r="D35792" s="4" t="s">
        <v>13</v>
      </c>
    </row>
    <row r="35793" spans="1:10">
      <c r="A35793" t="n">
        <v>285931</v>
      </c>
      <c r="B35793" s="74" t="n">
        <v>77</v>
      </c>
      <c r="C35793" s="7" t="n">
        <v>0</v>
      </c>
      <c r="D35793" s="7" t="n">
        <v>3</v>
      </c>
    </row>
    <row r="35794" spans="1:10">
      <c r="A35794" t="s">
        <v>4</v>
      </c>
      <c r="B35794" s="4" t="s">
        <v>5</v>
      </c>
      <c r="C35794" s="4" t="s">
        <v>13</v>
      </c>
      <c r="D35794" s="4" t="s">
        <v>22</v>
      </c>
      <c r="E35794" s="4" t="s">
        <v>10</v>
      </c>
      <c r="F35794" s="4" t="s">
        <v>13</v>
      </c>
    </row>
    <row r="35795" spans="1:10">
      <c r="A35795" t="n">
        <v>285934</v>
      </c>
      <c r="B35795" s="16" t="n">
        <v>49</v>
      </c>
      <c r="C35795" s="7" t="n">
        <v>3</v>
      </c>
      <c r="D35795" s="7" t="n">
        <v>0.300000011920929</v>
      </c>
      <c r="E35795" s="7" t="n">
        <v>1000</v>
      </c>
      <c r="F35795" s="7" t="n">
        <v>0</v>
      </c>
    </row>
    <row r="35796" spans="1:10">
      <c r="A35796" t="s">
        <v>4</v>
      </c>
      <c r="B35796" s="4" t="s">
        <v>5</v>
      </c>
      <c r="C35796" s="4" t="s">
        <v>13</v>
      </c>
      <c r="D35796" s="4" t="s">
        <v>10</v>
      </c>
      <c r="E35796" s="4" t="s">
        <v>9</v>
      </c>
      <c r="F35796" s="4" t="s">
        <v>10</v>
      </c>
    </row>
    <row r="35797" spans="1:10">
      <c r="A35797" t="n">
        <v>285943</v>
      </c>
      <c r="B35797" s="14" t="n">
        <v>50</v>
      </c>
      <c r="C35797" s="7" t="n">
        <v>3</v>
      </c>
      <c r="D35797" s="7" t="n">
        <v>8040</v>
      </c>
      <c r="E35797" s="7" t="n">
        <v>0</v>
      </c>
      <c r="F35797" s="7" t="n">
        <v>1000</v>
      </c>
    </row>
    <row r="35798" spans="1:10">
      <c r="A35798" t="s">
        <v>4</v>
      </c>
      <c r="B35798" s="4" t="s">
        <v>5</v>
      </c>
      <c r="C35798" s="4" t="s">
        <v>13</v>
      </c>
      <c r="D35798" s="4" t="s">
        <v>10</v>
      </c>
      <c r="E35798" s="4" t="s">
        <v>22</v>
      </c>
    </row>
    <row r="35799" spans="1:10">
      <c r="A35799" t="n">
        <v>285953</v>
      </c>
      <c r="B35799" s="28" t="n">
        <v>58</v>
      </c>
      <c r="C35799" s="7" t="n">
        <v>0</v>
      </c>
      <c r="D35799" s="7" t="n">
        <v>500</v>
      </c>
      <c r="E35799" s="7" t="n">
        <v>1</v>
      </c>
    </row>
    <row r="35800" spans="1:10">
      <c r="A35800" t="s">
        <v>4</v>
      </c>
      <c r="B35800" s="4" t="s">
        <v>5</v>
      </c>
      <c r="C35800" s="4" t="s">
        <v>13</v>
      </c>
      <c r="D35800" s="4" t="s">
        <v>10</v>
      </c>
    </row>
    <row r="35801" spans="1:10">
      <c r="A35801" t="n">
        <v>285961</v>
      </c>
      <c r="B35801" s="28" t="n">
        <v>58</v>
      </c>
      <c r="C35801" s="7" t="n">
        <v>255</v>
      </c>
      <c r="D35801" s="7" t="n">
        <v>0</v>
      </c>
    </row>
    <row r="35802" spans="1:10">
      <c r="A35802" t="s">
        <v>4</v>
      </c>
      <c r="B35802" s="4" t="s">
        <v>5</v>
      </c>
      <c r="C35802" s="4" t="s">
        <v>10</v>
      </c>
    </row>
    <row r="35803" spans="1:10">
      <c r="A35803" t="n">
        <v>285965</v>
      </c>
      <c r="B35803" s="35" t="n">
        <v>16</v>
      </c>
      <c r="C35803" s="7" t="n">
        <v>500</v>
      </c>
    </row>
    <row r="35804" spans="1:10">
      <c r="A35804" t="s">
        <v>4</v>
      </c>
      <c r="B35804" s="4" t="s">
        <v>5</v>
      </c>
      <c r="C35804" s="4" t="s">
        <v>13</v>
      </c>
      <c r="D35804" s="4" t="s">
        <v>13</v>
      </c>
      <c r="E35804" s="4" t="s">
        <v>13</v>
      </c>
      <c r="F35804" s="4" t="s">
        <v>13</v>
      </c>
    </row>
    <row r="35805" spans="1:10">
      <c r="A35805" t="n">
        <v>285968</v>
      </c>
      <c r="B35805" s="13" t="n">
        <v>14</v>
      </c>
      <c r="C35805" s="7" t="n">
        <v>0</v>
      </c>
      <c r="D35805" s="7" t="n">
        <v>128</v>
      </c>
      <c r="E35805" s="7" t="n">
        <v>0</v>
      </c>
      <c r="F35805" s="7" t="n">
        <v>0</v>
      </c>
    </row>
    <row r="35806" spans="1:10">
      <c r="A35806" t="s">
        <v>4</v>
      </c>
      <c r="B35806" s="4" t="s">
        <v>5</v>
      </c>
      <c r="C35806" s="4" t="s">
        <v>6</v>
      </c>
      <c r="D35806" s="4" t="s">
        <v>10</v>
      </c>
    </row>
    <row r="35807" spans="1:10">
      <c r="A35807" t="n">
        <v>285973</v>
      </c>
      <c r="B35807" s="84" t="n">
        <v>29</v>
      </c>
      <c r="C35807" s="7" t="s">
        <v>2025</v>
      </c>
      <c r="D35807" s="7" t="n">
        <v>65533</v>
      </c>
    </row>
    <row r="35808" spans="1:10">
      <c r="A35808" t="s">
        <v>4</v>
      </c>
      <c r="B35808" s="4" t="s">
        <v>5</v>
      </c>
      <c r="C35808" s="4" t="s">
        <v>13</v>
      </c>
      <c r="D35808" s="4" t="s">
        <v>10</v>
      </c>
      <c r="E35808" s="4" t="s">
        <v>10</v>
      </c>
      <c r="F35808" s="4" t="s">
        <v>13</v>
      </c>
    </row>
    <row r="35809" spans="1:6">
      <c r="A35809" t="n">
        <v>285980</v>
      </c>
      <c r="B35809" s="29" t="n">
        <v>25</v>
      </c>
      <c r="C35809" s="7" t="n">
        <v>1</v>
      </c>
      <c r="D35809" s="7" t="n">
        <v>65535</v>
      </c>
      <c r="E35809" s="7" t="n">
        <v>65535</v>
      </c>
      <c r="F35809" s="7" t="n">
        <v>5</v>
      </c>
    </row>
    <row r="35810" spans="1:6">
      <c r="A35810" t="s">
        <v>4</v>
      </c>
      <c r="B35810" s="4" t="s">
        <v>5</v>
      </c>
      <c r="C35810" s="4" t="s">
        <v>13</v>
      </c>
      <c r="D35810" s="4" t="s">
        <v>10</v>
      </c>
      <c r="E35810" s="4" t="s">
        <v>6</v>
      </c>
    </row>
    <row r="35811" spans="1:6">
      <c r="A35811" t="n">
        <v>285987</v>
      </c>
      <c r="B35811" s="40" t="n">
        <v>51</v>
      </c>
      <c r="C35811" s="7" t="n">
        <v>4</v>
      </c>
      <c r="D35811" s="7" t="n">
        <v>0</v>
      </c>
      <c r="E35811" s="7" t="s">
        <v>12</v>
      </c>
    </row>
    <row r="35812" spans="1:6">
      <c r="A35812" t="s">
        <v>4</v>
      </c>
      <c r="B35812" s="4" t="s">
        <v>5</v>
      </c>
      <c r="C35812" s="4" t="s">
        <v>10</v>
      </c>
    </row>
    <row r="35813" spans="1:6">
      <c r="A35813" t="n">
        <v>285992</v>
      </c>
      <c r="B35813" s="35" t="n">
        <v>16</v>
      </c>
      <c r="C35813" s="7" t="n">
        <v>0</v>
      </c>
    </row>
    <row r="35814" spans="1:6">
      <c r="A35814" t="s">
        <v>4</v>
      </c>
      <c r="B35814" s="4" t="s">
        <v>5</v>
      </c>
      <c r="C35814" s="4" t="s">
        <v>10</v>
      </c>
      <c r="D35814" s="4" t="s">
        <v>72</v>
      </c>
      <c r="E35814" s="4" t="s">
        <v>13</v>
      </c>
      <c r="F35814" s="4" t="s">
        <v>13</v>
      </c>
      <c r="G35814" s="4" t="s">
        <v>72</v>
      </c>
      <c r="H35814" s="4" t="s">
        <v>13</v>
      </c>
      <c r="I35814" s="4" t="s">
        <v>13</v>
      </c>
    </row>
    <row r="35815" spans="1:6">
      <c r="A35815" t="n">
        <v>285995</v>
      </c>
      <c r="B35815" s="52" t="n">
        <v>26</v>
      </c>
      <c r="C35815" s="7" t="n">
        <v>0</v>
      </c>
      <c r="D35815" s="7" t="s">
        <v>2026</v>
      </c>
      <c r="E35815" s="7" t="n">
        <v>2</v>
      </c>
      <c r="F35815" s="7" t="n">
        <v>3</v>
      </c>
      <c r="G35815" s="7" t="s">
        <v>2027</v>
      </c>
      <c r="H35815" s="7" t="n">
        <v>2</v>
      </c>
      <c r="I35815" s="7" t="n">
        <v>0</v>
      </c>
    </row>
    <row r="35816" spans="1:6">
      <c r="A35816" t="s">
        <v>4</v>
      </c>
      <c r="B35816" s="4" t="s">
        <v>5</v>
      </c>
    </row>
    <row r="35817" spans="1:6">
      <c r="A35817" t="n">
        <v>286085</v>
      </c>
      <c r="B35817" s="53" t="n">
        <v>28</v>
      </c>
    </row>
    <row r="35818" spans="1:6">
      <c r="A35818" t="s">
        <v>4</v>
      </c>
      <c r="B35818" s="4" t="s">
        <v>5</v>
      </c>
      <c r="C35818" s="4" t="s">
        <v>10</v>
      </c>
      <c r="D35818" s="4" t="s">
        <v>13</v>
      </c>
    </row>
    <row r="35819" spans="1:6">
      <c r="A35819" t="n">
        <v>286086</v>
      </c>
      <c r="B35819" s="54" t="n">
        <v>89</v>
      </c>
      <c r="C35819" s="7" t="n">
        <v>65533</v>
      </c>
      <c r="D35819" s="7" t="n">
        <v>1</v>
      </c>
    </row>
    <row r="35820" spans="1:6">
      <c r="A35820" t="s">
        <v>4</v>
      </c>
      <c r="B35820" s="4" t="s">
        <v>5</v>
      </c>
      <c r="C35820" s="4" t="s">
        <v>13</v>
      </c>
      <c r="D35820" s="4" t="s">
        <v>10</v>
      </c>
      <c r="E35820" s="4" t="s">
        <v>10</v>
      </c>
      <c r="F35820" s="4" t="s">
        <v>13</v>
      </c>
    </row>
    <row r="35821" spans="1:6">
      <c r="A35821" t="n">
        <v>286090</v>
      </c>
      <c r="B35821" s="29" t="n">
        <v>25</v>
      </c>
      <c r="C35821" s="7" t="n">
        <v>1</v>
      </c>
      <c r="D35821" s="7" t="n">
        <v>65535</v>
      </c>
      <c r="E35821" s="7" t="n">
        <v>65535</v>
      </c>
      <c r="F35821" s="7" t="n">
        <v>0</v>
      </c>
    </row>
    <row r="35822" spans="1:6">
      <c r="A35822" t="s">
        <v>4</v>
      </c>
      <c r="B35822" s="4" t="s">
        <v>5</v>
      </c>
      <c r="C35822" s="4" t="s">
        <v>6</v>
      </c>
      <c r="D35822" s="4" t="s">
        <v>10</v>
      </c>
    </row>
    <row r="35823" spans="1:6">
      <c r="A35823" t="n">
        <v>286097</v>
      </c>
      <c r="B35823" s="84" t="n">
        <v>29</v>
      </c>
      <c r="C35823" s="7" t="s">
        <v>12</v>
      </c>
      <c r="D35823" s="7" t="n">
        <v>65533</v>
      </c>
    </row>
    <row r="35824" spans="1:6">
      <c r="A35824" t="s">
        <v>4</v>
      </c>
      <c r="B35824" s="4" t="s">
        <v>5</v>
      </c>
      <c r="C35824" s="4" t="s">
        <v>9</v>
      </c>
    </row>
    <row r="35825" spans="1:9">
      <c r="A35825" t="n">
        <v>286101</v>
      </c>
      <c r="B35825" s="50" t="n">
        <v>15</v>
      </c>
      <c r="C35825" s="7" t="n">
        <v>32768</v>
      </c>
    </row>
    <row r="35826" spans="1:9">
      <c r="A35826" t="s">
        <v>4</v>
      </c>
      <c r="B35826" s="4" t="s">
        <v>5</v>
      </c>
      <c r="C35826" s="4" t="s">
        <v>13</v>
      </c>
      <c r="D35826" s="4" t="s">
        <v>10</v>
      </c>
      <c r="E35826" s="4" t="s">
        <v>6</v>
      </c>
      <c r="F35826" s="4" t="s">
        <v>6</v>
      </c>
      <c r="G35826" s="4" t="s">
        <v>6</v>
      </c>
      <c r="H35826" s="4" t="s">
        <v>6</v>
      </c>
    </row>
    <row r="35827" spans="1:9">
      <c r="A35827" t="n">
        <v>286106</v>
      </c>
      <c r="B35827" s="40" t="n">
        <v>51</v>
      </c>
      <c r="C35827" s="7" t="n">
        <v>3</v>
      </c>
      <c r="D35827" s="7" t="n">
        <v>1</v>
      </c>
      <c r="E35827" s="7" t="s">
        <v>813</v>
      </c>
      <c r="F35827" s="7" t="s">
        <v>814</v>
      </c>
      <c r="G35827" s="7" t="s">
        <v>88</v>
      </c>
      <c r="H35827" s="7" t="s">
        <v>89</v>
      </c>
    </row>
    <row r="35828" spans="1:9">
      <c r="A35828" t="s">
        <v>4</v>
      </c>
      <c r="B35828" s="4" t="s">
        <v>5</v>
      </c>
      <c r="C35828" s="4" t="s">
        <v>13</v>
      </c>
      <c r="D35828" s="4" t="s">
        <v>13</v>
      </c>
      <c r="E35828" s="4" t="s">
        <v>22</v>
      </c>
      <c r="F35828" s="4" t="s">
        <v>22</v>
      </c>
      <c r="G35828" s="4" t="s">
        <v>22</v>
      </c>
      <c r="H35828" s="4" t="s">
        <v>10</v>
      </c>
    </row>
    <row r="35829" spans="1:9">
      <c r="A35829" t="n">
        <v>286119</v>
      </c>
      <c r="B35829" s="25" t="n">
        <v>45</v>
      </c>
      <c r="C35829" s="7" t="n">
        <v>2</v>
      </c>
      <c r="D35829" s="7" t="n">
        <v>3</v>
      </c>
      <c r="E35829" s="7" t="n">
        <v>-13.9200000762939</v>
      </c>
      <c r="F35829" s="7" t="n">
        <v>1.58000004291534</v>
      </c>
      <c r="G35829" s="7" t="n">
        <v>-10.0699996948242</v>
      </c>
      <c r="H35829" s="7" t="n">
        <v>0</v>
      </c>
    </row>
    <row r="35830" spans="1:9">
      <c r="A35830" t="s">
        <v>4</v>
      </c>
      <c r="B35830" s="4" t="s">
        <v>5</v>
      </c>
      <c r="C35830" s="4" t="s">
        <v>13</v>
      </c>
      <c r="D35830" s="4" t="s">
        <v>13</v>
      </c>
      <c r="E35830" s="4" t="s">
        <v>22</v>
      </c>
      <c r="F35830" s="4" t="s">
        <v>22</v>
      </c>
      <c r="G35830" s="4" t="s">
        <v>22</v>
      </c>
      <c r="H35830" s="4" t="s">
        <v>10</v>
      </c>
      <c r="I35830" s="4" t="s">
        <v>13</v>
      </c>
    </row>
    <row r="35831" spans="1:9">
      <c r="A35831" t="n">
        <v>286136</v>
      </c>
      <c r="B35831" s="25" t="n">
        <v>45</v>
      </c>
      <c r="C35831" s="7" t="n">
        <v>4</v>
      </c>
      <c r="D35831" s="7" t="n">
        <v>3</v>
      </c>
      <c r="E35831" s="7" t="n">
        <v>15.6800003051758</v>
      </c>
      <c r="F35831" s="7" t="n">
        <v>59.810001373291</v>
      </c>
      <c r="G35831" s="7" t="n">
        <v>0</v>
      </c>
      <c r="H35831" s="7" t="n">
        <v>0</v>
      </c>
      <c r="I35831" s="7" t="n">
        <v>0</v>
      </c>
    </row>
    <row r="35832" spans="1:9">
      <c r="A35832" t="s">
        <v>4</v>
      </c>
      <c r="B35832" s="4" t="s">
        <v>5</v>
      </c>
      <c r="C35832" s="4" t="s">
        <v>13</v>
      </c>
      <c r="D35832" s="4" t="s">
        <v>13</v>
      </c>
      <c r="E35832" s="4" t="s">
        <v>22</v>
      </c>
      <c r="F35832" s="4" t="s">
        <v>10</v>
      </c>
    </row>
    <row r="35833" spans="1:9">
      <c r="A35833" t="n">
        <v>286154</v>
      </c>
      <c r="B35833" s="25" t="n">
        <v>45</v>
      </c>
      <c r="C35833" s="7" t="n">
        <v>5</v>
      </c>
      <c r="D35833" s="7" t="n">
        <v>3</v>
      </c>
      <c r="E35833" s="7" t="n">
        <v>1</v>
      </c>
      <c r="F35833" s="7" t="n">
        <v>0</v>
      </c>
    </row>
    <row r="35834" spans="1:9">
      <c r="A35834" t="s">
        <v>4</v>
      </c>
      <c r="B35834" s="4" t="s">
        <v>5</v>
      </c>
      <c r="C35834" s="4" t="s">
        <v>13</v>
      </c>
      <c r="D35834" s="4" t="s">
        <v>13</v>
      </c>
      <c r="E35834" s="4" t="s">
        <v>22</v>
      </c>
      <c r="F35834" s="4" t="s">
        <v>10</v>
      </c>
    </row>
    <row r="35835" spans="1:9">
      <c r="A35835" t="n">
        <v>286163</v>
      </c>
      <c r="B35835" s="25" t="n">
        <v>45</v>
      </c>
      <c r="C35835" s="7" t="n">
        <v>11</v>
      </c>
      <c r="D35835" s="7" t="n">
        <v>3</v>
      </c>
      <c r="E35835" s="7" t="n">
        <v>38</v>
      </c>
      <c r="F35835" s="7" t="n">
        <v>0</v>
      </c>
    </row>
    <row r="35836" spans="1:9">
      <c r="A35836" t="s">
        <v>4</v>
      </c>
      <c r="B35836" s="4" t="s">
        <v>5</v>
      </c>
      <c r="C35836" s="4" t="s">
        <v>13</v>
      </c>
      <c r="D35836" s="4" t="s">
        <v>22</v>
      </c>
      <c r="E35836" s="4" t="s">
        <v>10</v>
      </c>
      <c r="F35836" s="4" t="s">
        <v>13</v>
      </c>
    </row>
    <row r="35837" spans="1:9">
      <c r="A35837" t="n">
        <v>286172</v>
      </c>
      <c r="B35837" s="16" t="n">
        <v>49</v>
      </c>
      <c r="C35837" s="7" t="n">
        <v>3</v>
      </c>
      <c r="D35837" s="7" t="n">
        <v>1</v>
      </c>
      <c r="E35837" s="7" t="n">
        <v>1000</v>
      </c>
      <c r="F35837" s="7" t="n">
        <v>0</v>
      </c>
    </row>
    <row r="35838" spans="1:9">
      <c r="A35838" t="s">
        <v>4</v>
      </c>
      <c r="B35838" s="4" t="s">
        <v>5</v>
      </c>
      <c r="C35838" s="4" t="s">
        <v>13</v>
      </c>
      <c r="D35838" s="4" t="s">
        <v>10</v>
      </c>
      <c r="E35838" s="4" t="s">
        <v>9</v>
      </c>
      <c r="F35838" s="4" t="s">
        <v>10</v>
      </c>
    </row>
    <row r="35839" spans="1:9">
      <c r="A35839" t="n">
        <v>286181</v>
      </c>
      <c r="B35839" s="14" t="n">
        <v>50</v>
      </c>
      <c r="C35839" s="7" t="n">
        <v>3</v>
      </c>
      <c r="D35839" s="7" t="n">
        <v>8040</v>
      </c>
      <c r="E35839" s="7" t="n">
        <v>1060320051</v>
      </c>
      <c r="F35839" s="7" t="n">
        <v>1000</v>
      </c>
    </row>
    <row r="35840" spans="1:9">
      <c r="A35840" t="s">
        <v>4</v>
      </c>
      <c r="B35840" s="4" t="s">
        <v>5</v>
      </c>
      <c r="C35840" s="4" t="s">
        <v>13</v>
      </c>
      <c r="D35840" s="4" t="s">
        <v>10</v>
      </c>
      <c r="E35840" s="4" t="s">
        <v>22</v>
      </c>
    </row>
    <row r="35841" spans="1:9">
      <c r="A35841" t="n">
        <v>286191</v>
      </c>
      <c r="B35841" s="28" t="n">
        <v>58</v>
      </c>
      <c r="C35841" s="7" t="n">
        <v>100</v>
      </c>
      <c r="D35841" s="7" t="n">
        <v>500</v>
      </c>
      <c r="E35841" s="7" t="n">
        <v>1</v>
      </c>
    </row>
    <row r="35842" spans="1:9">
      <c r="A35842" t="s">
        <v>4</v>
      </c>
      <c r="B35842" s="4" t="s">
        <v>5</v>
      </c>
      <c r="C35842" s="4" t="s">
        <v>13</v>
      </c>
      <c r="D35842" s="4" t="s">
        <v>10</v>
      </c>
    </row>
    <row r="35843" spans="1:9">
      <c r="A35843" t="n">
        <v>286199</v>
      </c>
      <c r="B35843" s="28" t="n">
        <v>58</v>
      </c>
      <c r="C35843" s="7" t="n">
        <v>255</v>
      </c>
      <c r="D35843" s="7" t="n">
        <v>0</v>
      </c>
    </row>
    <row r="35844" spans="1:9">
      <c r="A35844" t="s">
        <v>4</v>
      </c>
      <c r="B35844" s="4" t="s">
        <v>5</v>
      </c>
      <c r="C35844" s="4" t="s">
        <v>10</v>
      </c>
      <c r="D35844" s="4" t="s">
        <v>13</v>
      </c>
      <c r="E35844" s="4" t="s">
        <v>22</v>
      </c>
      <c r="F35844" s="4" t="s">
        <v>10</v>
      </c>
    </row>
    <row r="35845" spans="1:9">
      <c r="A35845" t="n">
        <v>286203</v>
      </c>
      <c r="B35845" s="58" t="n">
        <v>59</v>
      </c>
      <c r="C35845" s="7" t="n">
        <v>1</v>
      </c>
      <c r="D35845" s="7" t="n">
        <v>1</v>
      </c>
      <c r="E35845" s="7" t="n">
        <v>0.150000005960464</v>
      </c>
      <c r="F35845" s="7" t="n">
        <v>0</v>
      </c>
    </row>
    <row r="35846" spans="1:9">
      <c r="A35846" t="s">
        <v>4</v>
      </c>
      <c r="B35846" s="4" t="s">
        <v>5</v>
      </c>
      <c r="C35846" s="4" t="s">
        <v>10</v>
      </c>
    </row>
    <row r="35847" spans="1:9">
      <c r="A35847" t="n">
        <v>286213</v>
      </c>
      <c r="B35847" s="35" t="n">
        <v>16</v>
      </c>
      <c r="C35847" s="7" t="n">
        <v>1000</v>
      </c>
    </row>
    <row r="35848" spans="1:9">
      <c r="A35848" t="s">
        <v>4</v>
      </c>
      <c r="B35848" s="4" t="s">
        <v>5</v>
      </c>
      <c r="C35848" s="4" t="s">
        <v>13</v>
      </c>
      <c r="D35848" s="4" t="s">
        <v>10</v>
      </c>
      <c r="E35848" s="4" t="s">
        <v>6</v>
      </c>
    </row>
    <row r="35849" spans="1:9">
      <c r="A35849" t="n">
        <v>286216</v>
      </c>
      <c r="B35849" s="40" t="n">
        <v>51</v>
      </c>
      <c r="C35849" s="7" t="n">
        <v>4</v>
      </c>
      <c r="D35849" s="7" t="n">
        <v>1</v>
      </c>
      <c r="E35849" s="7" t="s">
        <v>1113</v>
      </c>
    </row>
    <row r="35850" spans="1:9">
      <c r="A35850" t="s">
        <v>4</v>
      </c>
      <c r="B35850" s="4" t="s">
        <v>5</v>
      </c>
      <c r="C35850" s="4" t="s">
        <v>10</v>
      </c>
    </row>
    <row r="35851" spans="1:9">
      <c r="A35851" t="n">
        <v>286231</v>
      </c>
      <c r="B35851" s="35" t="n">
        <v>16</v>
      </c>
      <c r="C35851" s="7" t="n">
        <v>0</v>
      </c>
    </row>
    <row r="35852" spans="1:9">
      <c r="A35852" t="s">
        <v>4</v>
      </c>
      <c r="B35852" s="4" t="s">
        <v>5</v>
      </c>
      <c r="C35852" s="4" t="s">
        <v>10</v>
      </c>
      <c r="D35852" s="4" t="s">
        <v>72</v>
      </c>
      <c r="E35852" s="4" t="s">
        <v>13</v>
      </c>
      <c r="F35852" s="4" t="s">
        <v>13</v>
      </c>
      <c r="G35852" s="4" t="s">
        <v>72</v>
      </c>
      <c r="H35852" s="4" t="s">
        <v>13</v>
      </c>
      <c r="I35852" s="4" t="s">
        <v>13</v>
      </c>
    </row>
    <row r="35853" spans="1:9">
      <c r="A35853" t="n">
        <v>286234</v>
      </c>
      <c r="B35853" s="52" t="n">
        <v>26</v>
      </c>
      <c r="C35853" s="7" t="n">
        <v>1</v>
      </c>
      <c r="D35853" s="7" t="s">
        <v>2028</v>
      </c>
      <c r="E35853" s="7" t="n">
        <v>2</v>
      </c>
      <c r="F35853" s="7" t="n">
        <v>3</v>
      </c>
      <c r="G35853" s="7" t="s">
        <v>2029</v>
      </c>
      <c r="H35853" s="7" t="n">
        <v>2</v>
      </c>
      <c r="I35853" s="7" t="n">
        <v>0</v>
      </c>
    </row>
    <row r="35854" spans="1:9">
      <c r="A35854" t="s">
        <v>4</v>
      </c>
      <c r="B35854" s="4" t="s">
        <v>5</v>
      </c>
    </row>
    <row r="35855" spans="1:9">
      <c r="A35855" t="n">
        <v>286330</v>
      </c>
      <c r="B35855" s="53" t="n">
        <v>28</v>
      </c>
    </row>
    <row r="35856" spans="1:9">
      <c r="A35856" t="s">
        <v>4</v>
      </c>
      <c r="B35856" s="4" t="s">
        <v>5</v>
      </c>
      <c r="C35856" s="4" t="s">
        <v>13</v>
      </c>
      <c r="D35856" s="4" t="s">
        <v>10</v>
      </c>
      <c r="E35856" s="4" t="s">
        <v>10</v>
      </c>
      <c r="F35856" s="4" t="s">
        <v>13</v>
      </c>
    </row>
    <row r="35857" spans="1:9">
      <c r="A35857" t="n">
        <v>286331</v>
      </c>
      <c r="B35857" s="29" t="n">
        <v>25</v>
      </c>
      <c r="C35857" s="7" t="n">
        <v>1</v>
      </c>
      <c r="D35857" s="7" t="n">
        <v>60</v>
      </c>
      <c r="E35857" s="7" t="n">
        <v>640</v>
      </c>
      <c r="F35857" s="7" t="n">
        <v>1</v>
      </c>
    </row>
    <row r="35858" spans="1:9">
      <c r="A35858" t="s">
        <v>4</v>
      </c>
      <c r="B35858" s="4" t="s">
        <v>5</v>
      </c>
      <c r="C35858" s="4" t="s">
        <v>13</v>
      </c>
      <c r="D35858" s="4" t="s">
        <v>10</v>
      </c>
      <c r="E35858" s="4" t="s">
        <v>6</v>
      </c>
    </row>
    <row r="35859" spans="1:9">
      <c r="A35859" t="n">
        <v>286338</v>
      </c>
      <c r="B35859" s="40" t="n">
        <v>51</v>
      </c>
      <c r="C35859" s="7" t="n">
        <v>4</v>
      </c>
      <c r="D35859" s="7" t="n">
        <v>0</v>
      </c>
      <c r="E35859" s="7" t="s">
        <v>410</v>
      </c>
    </row>
    <row r="35860" spans="1:9">
      <c r="A35860" t="s">
        <v>4</v>
      </c>
      <c r="B35860" s="4" t="s">
        <v>5</v>
      </c>
      <c r="C35860" s="4" t="s">
        <v>10</v>
      </c>
    </row>
    <row r="35861" spans="1:9">
      <c r="A35861" t="n">
        <v>286352</v>
      </c>
      <c r="B35861" s="35" t="n">
        <v>16</v>
      </c>
      <c r="C35861" s="7" t="n">
        <v>0</v>
      </c>
    </row>
    <row r="35862" spans="1:9">
      <c r="A35862" t="s">
        <v>4</v>
      </c>
      <c r="B35862" s="4" t="s">
        <v>5</v>
      </c>
      <c r="C35862" s="4" t="s">
        <v>10</v>
      </c>
      <c r="D35862" s="4" t="s">
        <v>72</v>
      </c>
      <c r="E35862" s="4" t="s">
        <v>13</v>
      </c>
      <c r="F35862" s="4" t="s">
        <v>13</v>
      </c>
      <c r="G35862" s="4" t="s">
        <v>72</v>
      </c>
      <c r="H35862" s="4" t="s">
        <v>13</v>
      </c>
      <c r="I35862" s="4" t="s">
        <v>13</v>
      </c>
    </row>
    <row r="35863" spans="1:9">
      <c r="A35863" t="n">
        <v>286355</v>
      </c>
      <c r="B35863" s="52" t="n">
        <v>26</v>
      </c>
      <c r="C35863" s="7" t="n">
        <v>0</v>
      </c>
      <c r="D35863" s="7" t="s">
        <v>2030</v>
      </c>
      <c r="E35863" s="7" t="n">
        <v>2</v>
      </c>
      <c r="F35863" s="7" t="n">
        <v>3</v>
      </c>
      <c r="G35863" s="7" t="s">
        <v>2031</v>
      </c>
      <c r="H35863" s="7" t="n">
        <v>2</v>
      </c>
      <c r="I35863" s="7" t="n">
        <v>0</v>
      </c>
    </row>
    <row r="35864" spans="1:9">
      <c r="A35864" t="s">
        <v>4</v>
      </c>
      <c r="B35864" s="4" t="s">
        <v>5</v>
      </c>
    </row>
    <row r="35865" spans="1:9">
      <c r="A35865" t="n">
        <v>286470</v>
      </c>
      <c r="B35865" s="53" t="n">
        <v>28</v>
      </c>
    </row>
    <row r="35866" spans="1:9">
      <c r="A35866" t="s">
        <v>4</v>
      </c>
      <c r="B35866" s="4" t="s">
        <v>5</v>
      </c>
      <c r="C35866" s="4" t="s">
        <v>13</v>
      </c>
      <c r="D35866" s="4" t="s">
        <v>10</v>
      </c>
      <c r="E35866" s="4" t="s">
        <v>10</v>
      </c>
      <c r="F35866" s="4" t="s">
        <v>13</v>
      </c>
    </row>
    <row r="35867" spans="1:9">
      <c r="A35867" t="n">
        <v>286471</v>
      </c>
      <c r="B35867" s="29" t="n">
        <v>25</v>
      </c>
      <c r="C35867" s="7" t="n">
        <v>1</v>
      </c>
      <c r="D35867" s="7" t="n">
        <v>65535</v>
      </c>
      <c r="E35867" s="7" t="n">
        <v>65535</v>
      </c>
      <c r="F35867" s="7" t="n">
        <v>0</v>
      </c>
    </row>
    <row r="35868" spans="1:9">
      <c r="A35868" t="s">
        <v>4</v>
      </c>
      <c r="B35868" s="4" t="s">
        <v>5</v>
      </c>
      <c r="C35868" s="4" t="s">
        <v>10</v>
      </c>
      <c r="D35868" s="4" t="s">
        <v>13</v>
      </c>
      <c r="E35868" s="4" t="s">
        <v>22</v>
      </c>
      <c r="F35868" s="4" t="s">
        <v>10</v>
      </c>
    </row>
    <row r="35869" spans="1:9">
      <c r="A35869" t="n">
        <v>286478</v>
      </c>
      <c r="B35869" s="58" t="n">
        <v>59</v>
      </c>
      <c r="C35869" s="7" t="n">
        <v>1</v>
      </c>
      <c r="D35869" s="7" t="n">
        <v>13</v>
      </c>
      <c r="E35869" s="7" t="n">
        <v>0.150000005960464</v>
      </c>
      <c r="F35869" s="7" t="n">
        <v>0</v>
      </c>
    </row>
    <row r="35870" spans="1:9">
      <c r="A35870" t="s">
        <v>4</v>
      </c>
      <c r="B35870" s="4" t="s">
        <v>5</v>
      </c>
      <c r="C35870" s="4" t="s">
        <v>10</v>
      </c>
    </row>
    <row r="35871" spans="1:9">
      <c r="A35871" t="n">
        <v>286488</v>
      </c>
      <c r="B35871" s="35" t="n">
        <v>16</v>
      </c>
      <c r="C35871" s="7" t="n">
        <v>1000</v>
      </c>
    </row>
    <row r="35872" spans="1:9">
      <c r="A35872" t="s">
        <v>4</v>
      </c>
      <c r="B35872" s="4" t="s">
        <v>5</v>
      </c>
      <c r="C35872" s="4" t="s">
        <v>13</v>
      </c>
      <c r="D35872" s="4" t="s">
        <v>10</v>
      </c>
      <c r="E35872" s="4" t="s">
        <v>6</v>
      </c>
    </row>
    <row r="35873" spans="1:9">
      <c r="A35873" t="n">
        <v>286491</v>
      </c>
      <c r="B35873" s="40" t="n">
        <v>51</v>
      </c>
      <c r="C35873" s="7" t="n">
        <v>4</v>
      </c>
      <c r="D35873" s="7" t="n">
        <v>1</v>
      </c>
      <c r="E35873" s="7" t="s">
        <v>258</v>
      </c>
    </row>
    <row r="35874" spans="1:9">
      <c r="A35874" t="s">
        <v>4</v>
      </c>
      <c r="B35874" s="4" t="s">
        <v>5</v>
      </c>
      <c r="C35874" s="4" t="s">
        <v>10</v>
      </c>
    </row>
    <row r="35875" spans="1:9">
      <c r="A35875" t="n">
        <v>286504</v>
      </c>
      <c r="B35875" s="35" t="n">
        <v>16</v>
      </c>
      <c r="C35875" s="7" t="n">
        <v>0</v>
      </c>
    </row>
    <row r="35876" spans="1:9">
      <c r="A35876" t="s">
        <v>4</v>
      </c>
      <c r="B35876" s="4" t="s">
        <v>5</v>
      </c>
      <c r="C35876" s="4" t="s">
        <v>10</v>
      </c>
      <c r="D35876" s="4" t="s">
        <v>72</v>
      </c>
      <c r="E35876" s="4" t="s">
        <v>13</v>
      </c>
      <c r="F35876" s="4" t="s">
        <v>13</v>
      </c>
      <c r="G35876" s="4" t="s">
        <v>72</v>
      </c>
      <c r="H35876" s="4" t="s">
        <v>13</v>
      </c>
      <c r="I35876" s="4" t="s">
        <v>13</v>
      </c>
      <c r="J35876" s="4" t="s">
        <v>72</v>
      </c>
      <c r="K35876" s="4" t="s">
        <v>13</v>
      </c>
      <c r="L35876" s="4" t="s">
        <v>13</v>
      </c>
    </row>
    <row r="35877" spans="1:9">
      <c r="A35877" t="n">
        <v>286507</v>
      </c>
      <c r="B35877" s="52" t="n">
        <v>26</v>
      </c>
      <c r="C35877" s="7" t="n">
        <v>1</v>
      </c>
      <c r="D35877" s="7" t="s">
        <v>2032</v>
      </c>
      <c r="E35877" s="7" t="n">
        <v>2</v>
      </c>
      <c r="F35877" s="7" t="n">
        <v>3</v>
      </c>
      <c r="G35877" s="7" t="s">
        <v>2033</v>
      </c>
      <c r="H35877" s="7" t="n">
        <v>2</v>
      </c>
      <c r="I35877" s="7" t="n">
        <v>3</v>
      </c>
      <c r="J35877" s="7" t="s">
        <v>2034</v>
      </c>
      <c r="K35877" s="7" t="n">
        <v>2</v>
      </c>
      <c r="L35877" s="7" t="n">
        <v>0</v>
      </c>
    </row>
    <row r="35878" spans="1:9">
      <c r="A35878" t="s">
        <v>4</v>
      </c>
      <c r="B35878" s="4" t="s">
        <v>5</v>
      </c>
    </row>
    <row r="35879" spans="1:9">
      <c r="A35879" t="n">
        <v>286700</v>
      </c>
      <c r="B35879" s="53" t="n">
        <v>28</v>
      </c>
    </row>
    <row r="35880" spans="1:9">
      <c r="A35880" t="s">
        <v>4</v>
      </c>
      <c r="B35880" s="4" t="s">
        <v>5</v>
      </c>
      <c r="C35880" s="4" t="s">
        <v>13</v>
      </c>
      <c r="D35880" s="4" t="s">
        <v>10</v>
      </c>
      <c r="E35880" s="4" t="s">
        <v>10</v>
      </c>
      <c r="F35880" s="4" t="s">
        <v>13</v>
      </c>
    </row>
    <row r="35881" spans="1:9">
      <c r="A35881" t="n">
        <v>286701</v>
      </c>
      <c r="B35881" s="29" t="n">
        <v>25</v>
      </c>
      <c r="C35881" s="7" t="n">
        <v>1</v>
      </c>
      <c r="D35881" s="7" t="n">
        <v>60</v>
      </c>
      <c r="E35881" s="7" t="n">
        <v>640</v>
      </c>
      <c r="F35881" s="7" t="n">
        <v>1</v>
      </c>
    </row>
    <row r="35882" spans="1:9">
      <c r="A35882" t="s">
        <v>4</v>
      </c>
      <c r="B35882" s="4" t="s">
        <v>5</v>
      </c>
      <c r="C35882" s="4" t="s">
        <v>13</v>
      </c>
      <c r="D35882" s="4" t="s">
        <v>10</v>
      </c>
      <c r="E35882" s="4" t="s">
        <v>6</v>
      </c>
    </row>
    <row r="35883" spans="1:9">
      <c r="A35883" t="n">
        <v>286708</v>
      </c>
      <c r="B35883" s="40" t="n">
        <v>51</v>
      </c>
      <c r="C35883" s="7" t="n">
        <v>4</v>
      </c>
      <c r="D35883" s="7" t="n">
        <v>0</v>
      </c>
      <c r="E35883" s="7" t="s">
        <v>254</v>
      </c>
    </row>
    <row r="35884" spans="1:9">
      <c r="A35884" t="s">
        <v>4</v>
      </c>
      <c r="B35884" s="4" t="s">
        <v>5</v>
      </c>
      <c r="C35884" s="4" t="s">
        <v>10</v>
      </c>
    </row>
    <row r="35885" spans="1:9">
      <c r="A35885" t="n">
        <v>286721</v>
      </c>
      <c r="B35885" s="35" t="n">
        <v>16</v>
      </c>
      <c r="C35885" s="7" t="n">
        <v>0</v>
      </c>
    </row>
    <row r="35886" spans="1:9">
      <c r="A35886" t="s">
        <v>4</v>
      </c>
      <c r="B35886" s="4" t="s">
        <v>5</v>
      </c>
      <c r="C35886" s="4" t="s">
        <v>10</v>
      </c>
      <c r="D35886" s="4" t="s">
        <v>72</v>
      </c>
      <c r="E35886" s="4" t="s">
        <v>13</v>
      </c>
      <c r="F35886" s="4" t="s">
        <v>13</v>
      </c>
    </row>
    <row r="35887" spans="1:9">
      <c r="A35887" t="n">
        <v>286724</v>
      </c>
      <c r="B35887" s="52" t="n">
        <v>26</v>
      </c>
      <c r="C35887" s="7" t="n">
        <v>0</v>
      </c>
      <c r="D35887" s="7" t="s">
        <v>2035</v>
      </c>
      <c r="E35887" s="7" t="n">
        <v>2</v>
      </c>
      <c r="F35887" s="7" t="n">
        <v>0</v>
      </c>
    </row>
    <row r="35888" spans="1:9">
      <c r="A35888" t="s">
        <v>4</v>
      </c>
      <c r="B35888" s="4" t="s">
        <v>5</v>
      </c>
    </row>
    <row r="35889" spans="1:12">
      <c r="A35889" t="n">
        <v>286767</v>
      </c>
      <c r="B35889" s="53" t="n">
        <v>28</v>
      </c>
    </row>
    <row r="35890" spans="1:12">
      <c r="A35890" t="s">
        <v>4</v>
      </c>
      <c r="B35890" s="4" t="s">
        <v>5</v>
      </c>
      <c r="C35890" s="4" t="s">
        <v>13</v>
      </c>
      <c r="D35890" s="4" t="s">
        <v>10</v>
      </c>
      <c r="E35890" s="4" t="s">
        <v>10</v>
      </c>
      <c r="F35890" s="4" t="s">
        <v>13</v>
      </c>
    </row>
    <row r="35891" spans="1:12">
      <c r="A35891" t="n">
        <v>286768</v>
      </c>
      <c r="B35891" s="29" t="n">
        <v>25</v>
      </c>
      <c r="C35891" s="7" t="n">
        <v>1</v>
      </c>
      <c r="D35891" s="7" t="n">
        <v>65535</v>
      </c>
      <c r="E35891" s="7" t="n">
        <v>65535</v>
      </c>
      <c r="F35891" s="7" t="n">
        <v>0</v>
      </c>
    </row>
    <row r="35892" spans="1:12">
      <c r="A35892" t="s">
        <v>4</v>
      </c>
      <c r="B35892" s="4" t="s">
        <v>5</v>
      </c>
      <c r="C35892" s="4" t="s">
        <v>13</v>
      </c>
      <c r="D35892" s="4" t="s">
        <v>10</v>
      </c>
      <c r="E35892" s="4" t="s">
        <v>13</v>
      </c>
    </row>
    <row r="35893" spans="1:12">
      <c r="A35893" t="n">
        <v>286775</v>
      </c>
      <c r="B35893" s="16" t="n">
        <v>49</v>
      </c>
      <c r="C35893" s="7" t="n">
        <v>1</v>
      </c>
      <c r="D35893" s="7" t="n">
        <v>4000</v>
      </c>
      <c r="E35893" s="7" t="n">
        <v>0</v>
      </c>
    </row>
    <row r="35894" spans="1:12">
      <c r="A35894" t="s">
        <v>4</v>
      </c>
      <c r="B35894" s="4" t="s">
        <v>5</v>
      </c>
      <c r="C35894" s="4" t="s">
        <v>13</v>
      </c>
      <c r="D35894" s="4" t="s">
        <v>10</v>
      </c>
      <c r="E35894" s="4" t="s">
        <v>10</v>
      </c>
    </row>
    <row r="35895" spans="1:12">
      <c r="A35895" t="n">
        <v>286780</v>
      </c>
      <c r="B35895" s="14" t="n">
        <v>50</v>
      </c>
      <c r="C35895" s="7" t="n">
        <v>1</v>
      </c>
      <c r="D35895" s="7" t="n">
        <v>8040</v>
      </c>
      <c r="E35895" s="7" t="n">
        <v>2000</v>
      </c>
    </row>
    <row r="35896" spans="1:12">
      <c r="A35896" t="s">
        <v>4</v>
      </c>
      <c r="B35896" s="4" t="s">
        <v>5</v>
      </c>
      <c r="C35896" s="4" t="s">
        <v>13</v>
      </c>
      <c r="D35896" s="4" t="s">
        <v>10</v>
      </c>
      <c r="E35896" s="4" t="s">
        <v>22</v>
      </c>
    </row>
    <row r="35897" spans="1:12">
      <c r="A35897" t="n">
        <v>286786</v>
      </c>
      <c r="B35897" s="28" t="n">
        <v>58</v>
      </c>
      <c r="C35897" s="7" t="n">
        <v>0</v>
      </c>
      <c r="D35897" s="7" t="n">
        <v>2000</v>
      </c>
      <c r="E35897" s="7" t="n">
        <v>1</v>
      </c>
    </row>
    <row r="35898" spans="1:12">
      <c r="A35898" t="s">
        <v>4</v>
      </c>
      <c r="B35898" s="4" t="s">
        <v>5</v>
      </c>
      <c r="C35898" s="4" t="s">
        <v>13</v>
      </c>
      <c r="D35898" s="4" t="s">
        <v>10</v>
      </c>
    </row>
    <row r="35899" spans="1:12">
      <c r="A35899" t="n">
        <v>286794</v>
      </c>
      <c r="B35899" s="28" t="n">
        <v>58</v>
      </c>
      <c r="C35899" s="7" t="n">
        <v>255</v>
      </c>
      <c r="D35899" s="7" t="n">
        <v>0</v>
      </c>
    </row>
    <row r="35900" spans="1:12">
      <c r="A35900" t="s">
        <v>4</v>
      </c>
      <c r="B35900" s="4" t="s">
        <v>5</v>
      </c>
      <c r="C35900" s="4" t="s">
        <v>13</v>
      </c>
      <c r="D35900" s="4" t="s">
        <v>13</v>
      </c>
    </row>
    <row r="35901" spans="1:12">
      <c r="A35901" t="n">
        <v>286798</v>
      </c>
      <c r="B35901" s="16" t="n">
        <v>49</v>
      </c>
      <c r="C35901" s="7" t="n">
        <v>2</v>
      </c>
      <c r="D35901" s="7" t="n">
        <v>0</v>
      </c>
    </row>
    <row r="35902" spans="1:12">
      <c r="A35902" t="s">
        <v>4</v>
      </c>
      <c r="B35902" s="4" t="s">
        <v>5</v>
      </c>
      <c r="C35902" s="4" t="s">
        <v>13</v>
      </c>
      <c r="D35902" s="4" t="s">
        <v>10</v>
      </c>
      <c r="E35902" s="4" t="s">
        <v>10</v>
      </c>
      <c r="F35902" s="4" t="s">
        <v>10</v>
      </c>
      <c r="G35902" s="4" t="s">
        <v>10</v>
      </c>
      <c r="H35902" s="4" t="s">
        <v>13</v>
      </c>
    </row>
    <row r="35903" spans="1:12">
      <c r="A35903" t="n">
        <v>286801</v>
      </c>
      <c r="B35903" s="29" t="n">
        <v>25</v>
      </c>
      <c r="C35903" s="7" t="n">
        <v>5</v>
      </c>
      <c r="D35903" s="7" t="n">
        <v>65535</v>
      </c>
      <c r="E35903" s="7" t="n">
        <v>500</v>
      </c>
      <c r="F35903" s="7" t="n">
        <v>800</v>
      </c>
      <c r="G35903" s="7" t="n">
        <v>140</v>
      </c>
      <c r="H35903" s="7" t="n">
        <v>0</v>
      </c>
    </row>
    <row r="35904" spans="1:12">
      <c r="A35904" t="s">
        <v>4</v>
      </c>
      <c r="B35904" s="4" t="s">
        <v>5</v>
      </c>
      <c r="C35904" s="4" t="s">
        <v>10</v>
      </c>
      <c r="D35904" s="4" t="s">
        <v>13</v>
      </c>
      <c r="E35904" s="4" t="s">
        <v>72</v>
      </c>
      <c r="F35904" s="4" t="s">
        <v>13</v>
      </c>
      <c r="G35904" s="4" t="s">
        <v>13</v>
      </c>
    </row>
    <row r="35905" spans="1:8">
      <c r="A35905" t="n">
        <v>286812</v>
      </c>
      <c r="B35905" s="30" t="n">
        <v>24</v>
      </c>
      <c r="C35905" s="7" t="n">
        <v>65533</v>
      </c>
      <c r="D35905" s="7" t="n">
        <v>11</v>
      </c>
      <c r="E35905" s="7" t="s">
        <v>2036</v>
      </c>
      <c r="F35905" s="7" t="n">
        <v>2</v>
      </c>
      <c r="G35905" s="7" t="n">
        <v>0</v>
      </c>
    </row>
    <row r="35906" spans="1:8">
      <c r="A35906" t="s">
        <v>4</v>
      </c>
      <c r="B35906" s="4" t="s">
        <v>5</v>
      </c>
    </row>
    <row r="35907" spans="1:8">
      <c r="A35907" t="n">
        <v>286928</v>
      </c>
      <c r="B35907" s="53" t="n">
        <v>28</v>
      </c>
    </row>
    <row r="35908" spans="1:8">
      <c r="A35908" t="s">
        <v>4</v>
      </c>
      <c r="B35908" s="4" t="s">
        <v>5</v>
      </c>
      <c r="C35908" s="4" t="s">
        <v>10</v>
      </c>
      <c r="D35908" s="4" t="s">
        <v>13</v>
      </c>
      <c r="E35908" s="4" t="s">
        <v>72</v>
      </c>
      <c r="F35908" s="4" t="s">
        <v>13</v>
      </c>
      <c r="G35908" s="4" t="s">
        <v>13</v>
      </c>
    </row>
    <row r="35909" spans="1:8">
      <c r="A35909" t="n">
        <v>286929</v>
      </c>
      <c r="B35909" s="30" t="n">
        <v>24</v>
      </c>
      <c r="C35909" s="7" t="n">
        <v>65533</v>
      </c>
      <c r="D35909" s="7" t="n">
        <v>11</v>
      </c>
      <c r="E35909" s="7" t="s">
        <v>2037</v>
      </c>
      <c r="F35909" s="7" t="n">
        <v>2</v>
      </c>
      <c r="G35909" s="7" t="n">
        <v>0</v>
      </c>
    </row>
    <row r="35910" spans="1:8">
      <c r="A35910" t="s">
        <v>4</v>
      </c>
      <c r="B35910" s="4" t="s">
        <v>5</v>
      </c>
    </row>
    <row r="35911" spans="1:8">
      <c r="A35911" t="n">
        <v>287024</v>
      </c>
      <c r="B35911" s="53" t="n">
        <v>28</v>
      </c>
    </row>
    <row r="35912" spans="1:8">
      <c r="A35912" t="s">
        <v>4</v>
      </c>
      <c r="B35912" s="4" t="s">
        <v>5</v>
      </c>
      <c r="C35912" s="4" t="s">
        <v>13</v>
      </c>
    </row>
    <row r="35913" spans="1:8">
      <c r="A35913" t="n">
        <v>287025</v>
      </c>
      <c r="B35913" s="33" t="n">
        <v>27</v>
      </c>
      <c r="C35913" s="7" t="n">
        <v>0</v>
      </c>
    </row>
    <row r="35914" spans="1:8">
      <c r="A35914" t="s">
        <v>4</v>
      </c>
      <c r="B35914" s="4" t="s">
        <v>5</v>
      </c>
      <c r="C35914" s="4" t="s">
        <v>13</v>
      </c>
    </row>
    <row r="35915" spans="1:8">
      <c r="A35915" t="n">
        <v>287027</v>
      </c>
      <c r="B35915" s="33" t="n">
        <v>27</v>
      </c>
      <c r="C35915" s="7" t="n">
        <v>1</v>
      </c>
    </row>
    <row r="35916" spans="1:8">
      <c r="A35916" t="s">
        <v>4</v>
      </c>
      <c r="B35916" s="4" t="s">
        <v>5</v>
      </c>
      <c r="C35916" s="4" t="s">
        <v>13</v>
      </c>
      <c r="D35916" s="4" t="s">
        <v>10</v>
      </c>
      <c r="E35916" s="4" t="s">
        <v>10</v>
      </c>
      <c r="F35916" s="4" t="s">
        <v>10</v>
      </c>
      <c r="G35916" s="4" t="s">
        <v>10</v>
      </c>
      <c r="H35916" s="4" t="s">
        <v>13</v>
      </c>
    </row>
    <row r="35917" spans="1:8">
      <c r="A35917" t="n">
        <v>287029</v>
      </c>
      <c r="B35917" s="29" t="n">
        <v>25</v>
      </c>
      <c r="C35917" s="7" t="n">
        <v>5</v>
      </c>
      <c r="D35917" s="7" t="n">
        <v>65535</v>
      </c>
      <c r="E35917" s="7" t="n">
        <v>65535</v>
      </c>
      <c r="F35917" s="7" t="n">
        <v>65535</v>
      </c>
      <c r="G35917" s="7" t="n">
        <v>65535</v>
      </c>
      <c r="H35917" s="7" t="n">
        <v>0</v>
      </c>
    </row>
    <row r="35918" spans="1:8">
      <c r="A35918" t="s">
        <v>4</v>
      </c>
      <c r="B35918" s="4" t="s">
        <v>5</v>
      </c>
      <c r="C35918" s="4" t="s">
        <v>10</v>
      </c>
    </row>
    <row r="35919" spans="1:8">
      <c r="A35919" t="n">
        <v>287040</v>
      </c>
      <c r="B35919" s="35" t="n">
        <v>16</v>
      </c>
      <c r="C35919" s="7" t="n">
        <v>500</v>
      </c>
    </row>
    <row r="35920" spans="1:8">
      <c r="A35920" t="s">
        <v>4</v>
      </c>
      <c r="B35920" s="4" t="s">
        <v>5</v>
      </c>
      <c r="C35920" s="4" t="s">
        <v>13</v>
      </c>
      <c r="D35920" s="4" t="s">
        <v>10</v>
      </c>
      <c r="E35920" s="4" t="s">
        <v>22</v>
      </c>
      <c r="F35920" s="4" t="s">
        <v>10</v>
      </c>
      <c r="G35920" s="4" t="s">
        <v>9</v>
      </c>
      <c r="H35920" s="4" t="s">
        <v>9</v>
      </c>
      <c r="I35920" s="4" t="s">
        <v>10</v>
      </c>
      <c r="J35920" s="4" t="s">
        <v>10</v>
      </c>
      <c r="K35920" s="4" t="s">
        <v>9</v>
      </c>
      <c r="L35920" s="4" t="s">
        <v>9</v>
      </c>
      <c r="M35920" s="4" t="s">
        <v>9</v>
      </c>
      <c r="N35920" s="4" t="s">
        <v>9</v>
      </c>
      <c r="O35920" s="4" t="s">
        <v>6</v>
      </c>
    </row>
    <row r="35921" spans="1:15">
      <c r="A35921" t="n">
        <v>287043</v>
      </c>
      <c r="B35921" s="14" t="n">
        <v>50</v>
      </c>
      <c r="C35921" s="7" t="n">
        <v>0</v>
      </c>
      <c r="D35921" s="7" t="n">
        <v>12101</v>
      </c>
      <c r="E35921" s="7" t="n">
        <v>1</v>
      </c>
      <c r="F35921" s="7" t="n">
        <v>0</v>
      </c>
      <c r="G35921" s="7" t="n">
        <v>0</v>
      </c>
      <c r="H35921" s="7" t="n">
        <v>0</v>
      </c>
      <c r="I35921" s="7" t="n">
        <v>0</v>
      </c>
      <c r="J35921" s="7" t="n">
        <v>65533</v>
      </c>
      <c r="K35921" s="7" t="n">
        <v>0</v>
      </c>
      <c r="L35921" s="7" t="n">
        <v>0</v>
      </c>
      <c r="M35921" s="7" t="n">
        <v>0</v>
      </c>
      <c r="N35921" s="7" t="n">
        <v>0</v>
      </c>
      <c r="O35921" s="7" t="s">
        <v>12</v>
      </c>
    </row>
    <row r="35922" spans="1:15">
      <c r="A35922" t="s">
        <v>4</v>
      </c>
      <c r="B35922" s="4" t="s">
        <v>5</v>
      </c>
      <c r="C35922" s="4" t="s">
        <v>13</v>
      </c>
      <c r="D35922" s="4" t="s">
        <v>10</v>
      </c>
      <c r="E35922" s="4" t="s">
        <v>10</v>
      </c>
      <c r="F35922" s="4" t="s">
        <v>10</v>
      </c>
      <c r="G35922" s="4" t="s">
        <v>10</v>
      </c>
      <c r="H35922" s="4" t="s">
        <v>13</v>
      </c>
    </row>
    <row r="35923" spans="1:15">
      <c r="A35923" t="n">
        <v>287082</v>
      </c>
      <c r="B35923" s="29" t="n">
        <v>25</v>
      </c>
      <c r="C35923" s="7" t="n">
        <v>5</v>
      </c>
      <c r="D35923" s="7" t="n">
        <v>65535</v>
      </c>
      <c r="E35923" s="7" t="n">
        <v>65535</v>
      </c>
      <c r="F35923" s="7" t="n">
        <v>65535</v>
      </c>
      <c r="G35923" s="7" t="n">
        <v>65535</v>
      </c>
      <c r="H35923" s="7" t="n">
        <v>0</v>
      </c>
    </row>
    <row r="35924" spans="1:15">
      <c r="A35924" t="s">
        <v>4</v>
      </c>
      <c r="B35924" s="4" t="s">
        <v>5</v>
      </c>
      <c r="C35924" s="4" t="s">
        <v>10</v>
      </c>
      <c r="D35924" s="4" t="s">
        <v>13</v>
      </c>
      <c r="E35924" s="4" t="s">
        <v>13</v>
      </c>
      <c r="F35924" s="4" t="s">
        <v>72</v>
      </c>
      <c r="G35924" s="4" t="s">
        <v>13</v>
      </c>
      <c r="H35924" s="4" t="s">
        <v>13</v>
      </c>
    </row>
    <row r="35925" spans="1:15">
      <c r="A35925" t="n">
        <v>287093</v>
      </c>
      <c r="B35925" s="30" t="n">
        <v>24</v>
      </c>
      <c r="C35925" s="7" t="n">
        <v>65533</v>
      </c>
      <c r="D35925" s="7" t="n">
        <v>11</v>
      </c>
      <c r="E35925" s="7" t="n">
        <v>6</v>
      </c>
      <c r="F35925" s="7" t="s">
        <v>2038</v>
      </c>
      <c r="G35925" s="7" t="n">
        <v>2</v>
      </c>
      <c r="H35925" s="7" t="n">
        <v>0</v>
      </c>
    </row>
    <row r="35926" spans="1:15">
      <c r="A35926" t="s">
        <v>4</v>
      </c>
      <c r="B35926" s="4" t="s">
        <v>5</v>
      </c>
    </row>
    <row r="35927" spans="1:15">
      <c r="A35927" t="n">
        <v>287134</v>
      </c>
      <c r="B35927" s="53" t="n">
        <v>28</v>
      </c>
    </row>
    <row r="35928" spans="1:15">
      <c r="A35928" t="s">
        <v>4</v>
      </c>
      <c r="B35928" s="4" t="s">
        <v>5</v>
      </c>
      <c r="C35928" s="4" t="s">
        <v>13</v>
      </c>
    </row>
    <row r="35929" spans="1:15">
      <c r="A35929" t="n">
        <v>287135</v>
      </c>
      <c r="B35929" s="33" t="n">
        <v>27</v>
      </c>
      <c r="C35929" s="7" t="n">
        <v>0</v>
      </c>
    </row>
    <row r="35930" spans="1:15">
      <c r="A35930" t="s">
        <v>4</v>
      </c>
      <c r="B35930" s="4" t="s">
        <v>5</v>
      </c>
      <c r="C35930" s="4" t="s">
        <v>13</v>
      </c>
    </row>
    <row r="35931" spans="1:15">
      <c r="A35931" t="n">
        <v>287137</v>
      </c>
      <c r="B35931" s="33" t="n">
        <v>27</v>
      </c>
      <c r="C35931" s="7" t="n">
        <v>1</v>
      </c>
    </row>
    <row r="35932" spans="1:15">
      <c r="A35932" t="s">
        <v>4</v>
      </c>
      <c r="B35932" s="4" t="s">
        <v>5</v>
      </c>
      <c r="C35932" s="4" t="s">
        <v>13</v>
      </c>
      <c r="D35932" s="4" t="s">
        <v>10</v>
      </c>
      <c r="E35932" s="4" t="s">
        <v>10</v>
      </c>
      <c r="F35932" s="4" t="s">
        <v>10</v>
      </c>
      <c r="G35932" s="4" t="s">
        <v>10</v>
      </c>
      <c r="H35932" s="4" t="s">
        <v>13</v>
      </c>
    </row>
    <row r="35933" spans="1:15">
      <c r="A35933" t="n">
        <v>287139</v>
      </c>
      <c r="B35933" s="29" t="n">
        <v>25</v>
      </c>
      <c r="C35933" s="7" t="n">
        <v>5</v>
      </c>
      <c r="D35933" s="7" t="n">
        <v>65535</v>
      </c>
      <c r="E35933" s="7" t="n">
        <v>65535</v>
      </c>
      <c r="F35933" s="7" t="n">
        <v>65535</v>
      </c>
      <c r="G35933" s="7" t="n">
        <v>65535</v>
      </c>
      <c r="H35933" s="7" t="n">
        <v>0</v>
      </c>
    </row>
    <row r="35934" spans="1:15">
      <c r="A35934" t="s">
        <v>4</v>
      </c>
      <c r="B35934" s="4" t="s">
        <v>5</v>
      </c>
      <c r="C35934" s="4" t="s">
        <v>10</v>
      </c>
    </row>
    <row r="35935" spans="1:15">
      <c r="A35935" t="n">
        <v>287150</v>
      </c>
      <c r="B35935" s="35" t="n">
        <v>16</v>
      </c>
      <c r="C35935" s="7" t="n">
        <v>300</v>
      </c>
    </row>
    <row r="35936" spans="1:15">
      <c r="A35936" t="s">
        <v>4</v>
      </c>
      <c r="B35936" s="4" t="s">
        <v>5</v>
      </c>
      <c r="C35936" s="4" t="s">
        <v>13</v>
      </c>
      <c r="D35936" s="4" t="s">
        <v>10</v>
      </c>
      <c r="E35936" s="4" t="s">
        <v>10</v>
      </c>
      <c r="F35936" s="4" t="s">
        <v>10</v>
      </c>
      <c r="G35936" s="4" t="s">
        <v>9</v>
      </c>
    </row>
    <row r="35937" spans="1:15">
      <c r="A35937" t="n">
        <v>287153</v>
      </c>
      <c r="B35937" s="82" t="n">
        <v>95</v>
      </c>
      <c r="C35937" s="7" t="n">
        <v>6</v>
      </c>
      <c r="D35937" s="7" t="n">
        <v>0</v>
      </c>
      <c r="E35937" s="7" t="n">
        <v>1</v>
      </c>
      <c r="F35937" s="7" t="n">
        <v>500</v>
      </c>
      <c r="G35937" s="7" t="n">
        <v>0</v>
      </c>
    </row>
    <row r="35938" spans="1:15">
      <c r="A35938" t="s">
        <v>4</v>
      </c>
      <c r="B35938" s="4" t="s">
        <v>5</v>
      </c>
      <c r="C35938" s="4" t="s">
        <v>13</v>
      </c>
      <c r="D35938" s="4" t="s">
        <v>10</v>
      </c>
    </row>
    <row r="35939" spans="1:15">
      <c r="A35939" t="n">
        <v>287165</v>
      </c>
      <c r="B35939" s="82" t="n">
        <v>95</v>
      </c>
      <c r="C35939" s="7" t="n">
        <v>7</v>
      </c>
      <c r="D35939" s="7" t="n">
        <v>0</v>
      </c>
    </row>
    <row r="35940" spans="1:15">
      <c r="A35940" t="s">
        <v>4</v>
      </c>
      <c r="B35940" s="4" t="s">
        <v>5</v>
      </c>
      <c r="C35940" s="4" t="s">
        <v>13</v>
      </c>
      <c r="D35940" s="4" t="s">
        <v>10</v>
      </c>
    </row>
    <row r="35941" spans="1:15">
      <c r="A35941" t="n">
        <v>287169</v>
      </c>
      <c r="B35941" s="82" t="n">
        <v>95</v>
      </c>
      <c r="C35941" s="7" t="n">
        <v>9</v>
      </c>
      <c r="D35941" s="7" t="n">
        <v>0</v>
      </c>
    </row>
    <row r="35942" spans="1:15">
      <c r="A35942" t="s">
        <v>4</v>
      </c>
      <c r="B35942" s="4" t="s">
        <v>5</v>
      </c>
      <c r="C35942" s="4" t="s">
        <v>13</v>
      </c>
      <c r="D35942" s="4" t="s">
        <v>10</v>
      </c>
    </row>
    <row r="35943" spans="1:15">
      <c r="A35943" t="n">
        <v>287173</v>
      </c>
      <c r="B35943" s="82" t="n">
        <v>95</v>
      </c>
      <c r="C35943" s="7" t="n">
        <v>8</v>
      </c>
      <c r="D35943" s="7" t="n">
        <v>0</v>
      </c>
    </row>
    <row r="35944" spans="1:15">
      <c r="A35944" t="s">
        <v>4</v>
      </c>
      <c r="B35944" s="4" t="s">
        <v>5</v>
      </c>
      <c r="C35944" s="4" t="s">
        <v>10</v>
      </c>
    </row>
    <row r="35945" spans="1:15">
      <c r="A35945" t="n">
        <v>287177</v>
      </c>
      <c r="B35945" s="35" t="n">
        <v>16</v>
      </c>
      <c r="C35945" s="7" t="n">
        <v>500</v>
      </c>
    </row>
    <row r="35946" spans="1:15">
      <c r="A35946" t="s">
        <v>4</v>
      </c>
      <c r="B35946" s="4" t="s">
        <v>5</v>
      </c>
      <c r="C35946" s="4" t="s">
        <v>13</v>
      </c>
      <c r="D35946" s="4" t="s">
        <v>13</v>
      </c>
      <c r="E35946" s="4" t="s">
        <v>13</v>
      </c>
      <c r="F35946" s="4" t="s">
        <v>13</v>
      </c>
      <c r="G35946" s="4" t="s">
        <v>9</v>
      </c>
      <c r="H35946" s="4" t="s">
        <v>13</v>
      </c>
      <c r="I35946" s="4" t="s">
        <v>13</v>
      </c>
      <c r="J35946" s="4" t="s">
        <v>13</v>
      </c>
    </row>
    <row r="35947" spans="1:15">
      <c r="A35947" t="n">
        <v>287180</v>
      </c>
      <c r="B35947" s="31" t="n">
        <v>18</v>
      </c>
      <c r="C35947" s="7" t="n">
        <v>9</v>
      </c>
      <c r="D35947" s="7" t="n">
        <v>35</v>
      </c>
      <c r="E35947" s="7" t="n">
        <v>9</v>
      </c>
      <c r="F35947" s="7" t="n">
        <v>0</v>
      </c>
      <c r="G35947" s="7" t="n">
        <v>1</v>
      </c>
      <c r="H35947" s="7" t="n">
        <v>13</v>
      </c>
      <c r="I35947" s="7" t="n">
        <v>19</v>
      </c>
      <c r="J35947" s="7" t="n">
        <v>1</v>
      </c>
    </row>
    <row r="35948" spans="1:15">
      <c r="A35948" t="s">
        <v>4</v>
      </c>
      <c r="B35948" s="4" t="s">
        <v>5</v>
      </c>
      <c r="C35948" s="4" t="s">
        <v>13</v>
      </c>
    </row>
    <row r="35949" spans="1:15">
      <c r="A35949" t="n">
        <v>287192</v>
      </c>
      <c r="B35949" s="75" t="n">
        <v>78</v>
      </c>
      <c r="C35949" s="7" t="n">
        <v>255</v>
      </c>
    </row>
    <row r="35950" spans="1:15">
      <c r="A35950" t="s">
        <v>4</v>
      </c>
      <c r="B35950" s="4" t="s">
        <v>5</v>
      </c>
      <c r="C35950" s="4" t="s">
        <v>13</v>
      </c>
      <c r="D35950" s="4" t="s">
        <v>10</v>
      </c>
      <c r="E35950" s="4" t="s">
        <v>13</v>
      </c>
    </row>
    <row r="35951" spans="1:15">
      <c r="A35951" t="n">
        <v>287194</v>
      </c>
      <c r="B35951" s="38" t="n">
        <v>36</v>
      </c>
      <c r="C35951" s="7" t="n">
        <v>9</v>
      </c>
      <c r="D35951" s="7" t="n">
        <v>0</v>
      </c>
      <c r="E35951" s="7" t="n">
        <v>0</v>
      </c>
    </row>
    <row r="35952" spans="1:15">
      <c r="A35952" t="s">
        <v>4</v>
      </c>
      <c r="B35952" s="4" t="s">
        <v>5</v>
      </c>
      <c r="C35952" s="4" t="s">
        <v>13</v>
      </c>
      <c r="D35952" s="4" t="s">
        <v>10</v>
      </c>
      <c r="E35952" s="4" t="s">
        <v>13</v>
      </c>
    </row>
    <row r="35953" spans="1:10">
      <c r="A35953" t="n">
        <v>287199</v>
      </c>
      <c r="B35953" s="38" t="n">
        <v>36</v>
      </c>
      <c r="C35953" s="7" t="n">
        <v>9</v>
      </c>
      <c r="D35953" s="7" t="n">
        <v>1</v>
      </c>
      <c r="E35953" s="7" t="n">
        <v>0</v>
      </c>
    </row>
    <row r="35954" spans="1:10">
      <c r="A35954" t="s">
        <v>4</v>
      </c>
      <c r="B35954" s="4" t="s">
        <v>5</v>
      </c>
      <c r="C35954" s="4" t="s">
        <v>13</v>
      </c>
      <c r="D35954" s="4" t="s">
        <v>10</v>
      </c>
      <c r="E35954" s="4" t="s">
        <v>6</v>
      </c>
      <c r="F35954" s="4" t="s">
        <v>6</v>
      </c>
    </row>
    <row r="35955" spans="1:10">
      <c r="A35955" t="n">
        <v>287204</v>
      </c>
      <c r="B35955" s="38" t="n">
        <v>36</v>
      </c>
      <c r="C35955" s="7" t="n">
        <v>10</v>
      </c>
      <c r="D35955" s="7" t="n">
        <v>0</v>
      </c>
      <c r="E35955" s="7" t="s">
        <v>12</v>
      </c>
      <c r="F35955" s="7" t="s">
        <v>12</v>
      </c>
    </row>
    <row r="35956" spans="1:10">
      <c r="A35956" t="s">
        <v>4</v>
      </c>
      <c r="B35956" s="4" t="s">
        <v>5</v>
      </c>
      <c r="C35956" s="4" t="s">
        <v>13</v>
      </c>
      <c r="D35956" s="4" t="s">
        <v>10</v>
      </c>
      <c r="E35956" s="4" t="s">
        <v>6</v>
      </c>
      <c r="F35956" s="4" t="s">
        <v>6</v>
      </c>
    </row>
    <row r="35957" spans="1:10">
      <c r="A35957" t="n">
        <v>287210</v>
      </c>
      <c r="B35957" s="38" t="n">
        <v>36</v>
      </c>
      <c r="C35957" s="7" t="n">
        <v>10</v>
      </c>
      <c r="D35957" s="7" t="n">
        <v>1</v>
      </c>
      <c r="E35957" s="7" t="s">
        <v>12</v>
      </c>
      <c r="F35957" s="7" t="s">
        <v>12</v>
      </c>
    </row>
    <row r="35958" spans="1:10">
      <c r="A35958" t="s">
        <v>4</v>
      </c>
      <c r="B35958" s="4" t="s">
        <v>5</v>
      </c>
      <c r="C35958" s="4" t="s">
        <v>10</v>
      </c>
    </row>
    <row r="35959" spans="1:10">
      <c r="A35959" t="n">
        <v>287216</v>
      </c>
      <c r="B35959" s="12" t="n">
        <v>12</v>
      </c>
      <c r="C35959" s="7" t="n">
        <v>10800</v>
      </c>
    </row>
    <row r="35960" spans="1:10">
      <c r="A35960" t="s">
        <v>4</v>
      </c>
      <c r="B35960" s="4" t="s">
        <v>5</v>
      </c>
      <c r="C35960" s="4" t="s">
        <v>10</v>
      </c>
      <c r="D35960" s="4" t="s">
        <v>22</v>
      </c>
      <c r="E35960" s="4" t="s">
        <v>22</v>
      </c>
      <c r="F35960" s="4" t="s">
        <v>22</v>
      </c>
      <c r="G35960" s="4" t="s">
        <v>22</v>
      </c>
    </row>
    <row r="35961" spans="1:10">
      <c r="A35961" t="n">
        <v>287219</v>
      </c>
      <c r="B35961" s="24" t="n">
        <v>46</v>
      </c>
      <c r="C35961" s="7" t="n">
        <v>61456</v>
      </c>
      <c r="D35961" s="7" t="n">
        <v>0</v>
      </c>
      <c r="E35961" s="7" t="n">
        <v>0</v>
      </c>
      <c r="F35961" s="7" t="n">
        <v>0</v>
      </c>
      <c r="G35961" s="7" t="n">
        <v>0</v>
      </c>
    </row>
    <row r="35962" spans="1:10">
      <c r="A35962" t="s">
        <v>4</v>
      </c>
      <c r="B35962" s="4" t="s">
        <v>5</v>
      </c>
      <c r="C35962" s="4" t="s">
        <v>13</v>
      </c>
      <c r="D35962" s="4" t="s">
        <v>10</v>
      </c>
    </row>
    <row r="35963" spans="1:10">
      <c r="A35963" t="n">
        <v>287238</v>
      </c>
      <c r="B35963" s="9" t="n">
        <v>162</v>
      </c>
      <c r="C35963" s="7" t="n">
        <v>1</v>
      </c>
      <c r="D35963" s="7" t="n">
        <v>0</v>
      </c>
    </row>
    <row r="35964" spans="1:10">
      <c r="A35964" t="s">
        <v>4</v>
      </c>
      <c r="B35964" s="4" t="s">
        <v>5</v>
      </c>
    </row>
    <row r="35965" spans="1:10">
      <c r="A35965" t="n">
        <v>287242</v>
      </c>
      <c r="B35965" s="5" t="n">
        <v>1</v>
      </c>
    </row>
    <row r="35966" spans="1:10" s="3" customFormat="1" customHeight="0">
      <c r="A35966" s="3" t="s">
        <v>2</v>
      </c>
      <c r="B35966" s="3" t="s">
        <v>2039</v>
      </c>
    </row>
    <row r="35967" spans="1:10">
      <c r="A35967" t="s">
        <v>4</v>
      </c>
      <c r="B35967" s="4" t="s">
        <v>5</v>
      </c>
      <c r="C35967" s="4" t="s">
        <v>13</v>
      </c>
      <c r="D35967" s="4" t="s">
        <v>13</v>
      </c>
      <c r="E35967" s="4" t="s">
        <v>13</v>
      </c>
      <c r="F35967" s="4" t="s">
        <v>13</v>
      </c>
    </row>
    <row r="35968" spans="1:10">
      <c r="A35968" t="n">
        <v>287244</v>
      </c>
      <c r="B35968" s="13" t="n">
        <v>14</v>
      </c>
      <c r="C35968" s="7" t="n">
        <v>2</v>
      </c>
      <c r="D35968" s="7" t="n">
        <v>0</v>
      </c>
      <c r="E35968" s="7" t="n">
        <v>0</v>
      </c>
      <c r="F35968" s="7" t="n">
        <v>0</v>
      </c>
    </row>
    <row r="35969" spans="1:7">
      <c r="A35969" t="s">
        <v>4</v>
      </c>
      <c r="B35969" s="4" t="s">
        <v>5</v>
      </c>
      <c r="C35969" s="4" t="s">
        <v>13</v>
      </c>
      <c r="D35969" s="36" t="s">
        <v>81</v>
      </c>
      <c r="E35969" s="4" t="s">
        <v>5</v>
      </c>
      <c r="F35969" s="4" t="s">
        <v>13</v>
      </c>
      <c r="G35969" s="4" t="s">
        <v>10</v>
      </c>
      <c r="H35969" s="36" t="s">
        <v>82</v>
      </c>
      <c r="I35969" s="4" t="s">
        <v>13</v>
      </c>
      <c r="J35969" s="4" t="s">
        <v>9</v>
      </c>
      <c r="K35969" s="4" t="s">
        <v>13</v>
      </c>
      <c r="L35969" s="4" t="s">
        <v>13</v>
      </c>
      <c r="M35969" s="36" t="s">
        <v>81</v>
      </c>
      <c r="N35969" s="4" t="s">
        <v>5</v>
      </c>
      <c r="O35969" s="4" t="s">
        <v>13</v>
      </c>
      <c r="P35969" s="4" t="s">
        <v>10</v>
      </c>
      <c r="Q35969" s="36" t="s">
        <v>82</v>
      </c>
      <c r="R35969" s="4" t="s">
        <v>13</v>
      </c>
      <c r="S35969" s="4" t="s">
        <v>9</v>
      </c>
      <c r="T35969" s="4" t="s">
        <v>13</v>
      </c>
      <c r="U35969" s="4" t="s">
        <v>13</v>
      </c>
      <c r="V35969" s="4" t="s">
        <v>13</v>
      </c>
      <c r="W35969" s="4" t="s">
        <v>20</v>
      </c>
    </row>
    <row r="35970" spans="1:7">
      <c r="A35970" t="n">
        <v>287249</v>
      </c>
      <c r="B35970" s="10" t="n">
        <v>5</v>
      </c>
      <c r="C35970" s="7" t="n">
        <v>28</v>
      </c>
      <c r="D35970" s="36" t="s">
        <v>3</v>
      </c>
      <c r="E35970" s="9" t="n">
        <v>162</v>
      </c>
      <c r="F35970" s="7" t="n">
        <v>3</v>
      </c>
      <c r="G35970" s="7" t="n">
        <v>32853</v>
      </c>
      <c r="H35970" s="36" t="s">
        <v>3</v>
      </c>
      <c r="I35970" s="7" t="n">
        <v>0</v>
      </c>
      <c r="J35970" s="7" t="n">
        <v>1</v>
      </c>
      <c r="K35970" s="7" t="n">
        <v>2</v>
      </c>
      <c r="L35970" s="7" t="n">
        <v>28</v>
      </c>
      <c r="M35970" s="36" t="s">
        <v>3</v>
      </c>
      <c r="N35970" s="9" t="n">
        <v>162</v>
      </c>
      <c r="O35970" s="7" t="n">
        <v>3</v>
      </c>
      <c r="P35970" s="7" t="n">
        <v>32853</v>
      </c>
      <c r="Q35970" s="36" t="s">
        <v>3</v>
      </c>
      <c r="R35970" s="7" t="n">
        <v>0</v>
      </c>
      <c r="S35970" s="7" t="n">
        <v>2</v>
      </c>
      <c r="T35970" s="7" t="n">
        <v>2</v>
      </c>
      <c r="U35970" s="7" t="n">
        <v>11</v>
      </c>
      <c r="V35970" s="7" t="n">
        <v>1</v>
      </c>
      <c r="W35970" s="11" t="n">
        <f t="normal" ca="1">A35974</f>
        <v>0</v>
      </c>
    </row>
    <row r="35971" spans="1:7">
      <c r="A35971" t="s">
        <v>4</v>
      </c>
      <c r="B35971" s="4" t="s">
        <v>5</v>
      </c>
      <c r="C35971" s="4" t="s">
        <v>13</v>
      </c>
      <c r="D35971" s="4" t="s">
        <v>10</v>
      </c>
      <c r="E35971" s="4" t="s">
        <v>22</v>
      </c>
    </row>
    <row r="35972" spans="1:7">
      <c r="A35972" t="n">
        <v>287278</v>
      </c>
      <c r="B35972" s="28" t="n">
        <v>58</v>
      </c>
      <c r="C35972" s="7" t="n">
        <v>0</v>
      </c>
      <c r="D35972" s="7" t="n">
        <v>0</v>
      </c>
      <c r="E35972" s="7" t="n">
        <v>1</v>
      </c>
    </row>
    <row r="35973" spans="1:7">
      <c r="A35973" t="s">
        <v>4</v>
      </c>
      <c r="B35973" s="4" t="s">
        <v>5</v>
      </c>
      <c r="C35973" s="4" t="s">
        <v>13</v>
      </c>
      <c r="D35973" s="36" t="s">
        <v>81</v>
      </c>
      <c r="E35973" s="4" t="s">
        <v>5</v>
      </c>
      <c r="F35973" s="4" t="s">
        <v>13</v>
      </c>
      <c r="G35973" s="4" t="s">
        <v>10</v>
      </c>
      <c r="H35973" s="36" t="s">
        <v>82</v>
      </c>
      <c r="I35973" s="4" t="s">
        <v>13</v>
      </c>
      <c r="J35973" s="4" t="s">
        <v>9</v>
      </c>
      <c r="K35973" s="4" t="s">
        <v>13</v>
      </c>
      <c r="L35973" s="4" t="s">
        <v>13</v>
      </c>
      <c r="M35973" s="36" t="s">
        <v>81</v>
      </c>
      <c r="N35973" s="4" t="s">
        <v>5</v>
      </c>
      <c r="O35973" s="4" t="s">
        <v>13</v>
      </c>
      <c r="P35973" s="4" t="s">
        <v>10</v>
      </c>
      <c r="Q35973" s="36" t="s">
        <v>82</v>
      </c>
      <c r="R35973" s="4" t="s">
        <v>13</v>
      </c>
      <c r="S35973" s="4" t="s">
        <v>9</v>
      </c>
      <c r="T35973" s="4" t="s">
        <v>13</v>
      </c>
      <c r="U35973" s="4" t="s">
        <v>13</v>
      </c>
      <c r="V35973" s="4" t="s">
        <v>13</v>
      </c>
      <c r="W35973" s="4" t="s">
        <v>20</v>
      </c>
    </row>
    <row r="35974" spans="1:7">
      <c r="A35974" t="n">
        <v>287286</v>
      </c>
      <c r="B35974" s="10" t="n">
        <v>5</v>
      </c>
      <c r="C35974" s="7" t="n">
        <v>28</v>
      </c>
      <c r="D35974" s="36" t="s">
        <v>3</v>
      </c>
      <c r="E35974" s="9" t="n">
        <v>162</v>
      </c>
      <c r="F35974" s="7" t="n">
        <v>3</v>
      </c>
      <c r="G35974" s="7" t="n">
        <v>32853</v>
      </c>
      <c r="H35974" s="36" t="s">
        <v>3</v>
      </c>
      <c r="I35974" s="7" t="n">
        <v>0</v>
      </c>
      <c r="J35974" s="7" t="n">
        <v>1</v>
      </c>
      <c r="K35974" s="7" t="n">
        <v>3</v>
      </c>
      <c r="L35974" s="7" t="n">
        <v>28</v>
      </c>
      <c r="M35974" s="36" t="s">
        <v>3</v>
      </c>
      <c r="N35974" s="9" t="n">
        <v>162</v>
      </c>
      <c r="O35974" s="7" t="n">
        <v>3</v>
      </c>
      <c r="P35974" s="7" t="n">
        <v>32853</v>
      </c>
      <c r="Q35974" s="36" t="s">
        <v>3</v>
      </c>
      <c r="R35974" s="7" t="n">
        <v>0</v>
      </c>
      <c r="S35974" s="7" t="n">
        <v>2</v>
      </c>
      <c r="T35974" s="7" t="n">
        <v>3</v>
      </c>
      <c r="U35974" s="7" t="n">
        <v>9</v>
      </c>
      <c r="V35974" s="7" t="n">
        <v>1</v>
      </c>
      <c r="W35974" s="11" t="n">
        <f t="normal" ca="1">A35984</f>
        <v>0</v>
      </c>
    </row>
    <row r="35975" spans="1:7">
      <c r="A35975" t="s">
        <v>4</v>
      </c>
      <c r="B35975" s="4" t="s">
        <v>5</v>
      </c>
      <c r="C35975" s="4" t="s">
        <v>13</v>
      </c>
      <c r="D35975" s="36" t="s">
        <v>81</v>
      </c>
      <c r="E35975" s="4" t="s">
        <v>5</v>
      </c>
      <c r="F35975" s="4" t="s">
        <v>10</v>
      </c>
      <c r="G35975" s="4" t="s">
        <v>13</v>
      </c>
      <c r="H35975" s="4" t="s">
        <v>13</v>
      </c>
      <c r="I35975" s="4" t="s">
        <v>6</v>
      </c>
      <c r="J35975" s="36" t="s">
        <v>82</v>
      </c>
      <c r="K35975" s="4" t="s">
        <v>13</v>
      </c>
      <c r="L35975" s="4" t="s">
        <v>13</v>
      </c>
      <c r="M35975" s="36" t="s">
        <v>81</v>
      </c>
      <c r="N35975" s="4" t="s">
        <v>5</v>
      </c>
      <c r="O35975" s="4" t="s">
        <v>13</v>
      </c>
      <c r="P35975" s="36" t="s">
        <v>82</v>
      </c>
      <c r="Q35975" s="4" t="s">
        <v>13</v>
      </c>
      <c r="R35975" s="4" t="s">
        <v>9</v>
      </c>
      <c r="S35975" s="4" t="s">
        <v>13</v>
      </c>
      <c r="T35975" s="4" t="s">
        <v>13</v>
      </c>
      <c r="U35975" s="4" t="s">
        <v>13</v>
      </c>
      <c r="V35975" s="36" t="s">
        <v>81</v>
      </c>
      <c r="W35975" s="4" t="s">
        <v>5</v>
      </c>
      <c r="X35975" s="4" t="s">
        <v>13</v>
      </c>
      <c r="Y35975" s="36" t="s">
        <v>82</v>
      </c>
      <c r="Z35975" s="4" t="s">
        <v>13</v>
      </c>
      <c r="AA35975" s="4" t="s">
        <v>9</v>
      </c>
      <c r="AB35975" s="4" t="s">
        <v>13</v>
      </c>
      <c r="AC35975" s="4" t="s">
        <v>13</v>
      </c>
      <c r="AD35975" s="4" t="s">
        <v>13</v>
      </c>
      <c r="AE35975" s="4" t="s">
        <v>20</v>
      </c>
    </row>
    <row r="35976" spans="1:7">
      <c r="A35976" t="n">
        <v>287315</v>
      </c>
      <c r="B35976" s="10" t="n">
        <v>5</v>
      </c>
      <c r="C35976" s="7" t="n">
        <v>28</v>
      </c>
      <c r="D35976" s="36" t="s">
        <v>3</v>
      </c>
      <c r="E35976" s="64" t="n">
        <v>47</v>
      </c>
      <c r="F35976" s="7" t="n">
        <v>61456</v>
      </c>
      <c r="G35976" s="7" t="n">
        <v>2</v>
      </c>
      <c r="H35976" s="7" t="n">
        <v>0</v>
      </c>
      <c r="I35976" s="7" t="s">
        <v>785</v>
      </c>
      <c r="J35976" s="36" t="s">
        <v>3</v>
      </c>
      <c r="K35976" s="7" t="n">
        <v>8</v>
      </c>
      <c r="L35976" s="7" t="n">
        <v>28</v>
      </c>
      <c r="M35976" s="36" t="s">
        <v>3</v>
      </c>
      <c r="N35976" s="49" t="n">
        <v>74</v>
      </c>
      <c r="O35976" s="7" t="n">
        <v>65</v>
      </c>
      <c r="P35976" s="36" t="s">
        <v>3</v>
      </c>
      <c r="Q35976" s="7" t="n">
        <v>0</v>
      </c>
      <c r="R35976" s="7" t="n">
        <v>1</v>
      </c>
      <c r="S35976" s="7" t="n">
        <v>3</v>
      </c>
      <c r="T35976" s="7" t="n">
        <v>9</v>
      </c>
      <c r="U35976" s="7" t="n">
        <v>28</v>
      </c>
      <c r="V35976" s="36" t="s">
        <v>3</v>
      </c>
      <c r="W35976" s="49" t="n">
        <v>74</v>
      </c>
      <c r="X35976" s="7" t="n">
        <v>65</v>
      </c>
      <c r="Y35976" s="36" t="s">
        <v>3</v>
      </c>
      <c r="Z35976" s="7" t="n">
        <v>0</v>
      </c>
      <c r="AA35976" s="7" t="n">
        <v>2</v>
      </c>
      <c r="AB35976" s="7" t="n">
        <v>3</v>
      </c>
      <c r="AC35976" s="7" t="n">
        <v>9</v>
      </c>
      <c r="AD35976" s="7" t="n">
        <v>1</v>
      </c>
      <c r="AE35976" s="11" t="n">
        <f t="normal" ca="1">A35980</f>
        <v>0</v>
      </c>
    </row>
    <row r="35977" spans="1:7">
      <c r="A35977" t="s">
        <v>4</v>
      </c>
      <c r="B35977" s="4" t="s">
        <v>5</v>
      </c>
      <c r="C35977" s="4" t="s">
        <v>10</v>
      </c>
      <c r="D35977" s="4" t="s">
        <v>13</v>
      </c>
      <c r="E35977" s="4" t="s">
        <v>13</v>
      </c>
      <c r="F35977" s="4" t="s">
        <v>6</v>
      </c>
    </row>
    <row r="35978" spans="1:7">
      <c r="A35978" t="n">
        <v>287363</v>
      </c>
      <c r="B35978" s="64" t="n">
        <v>47</v>
      </c>
      <c r="C35978" s="7" t="n">
        <v>61456</v>
      </c>
      <c r="D35978" s="7" t="n">
        <v>0</v>
      </c>
      <c r="E35978" s="7" t="n">
        <v>0</v>
      </c>
      <c r="F35978" s="7" t="s">
        <v>408</v>
      </c>
    </row>
    <row r="35979" spans="1:7">
      <c r="A35979" t="s">
        <v>4</v>
      </c>
      <c r="B35979" s="4" t="s">
        <v>5</v>
      </c>
      <c r="C35979" s="4" t="s">
        <v>13</v>
      </c>
      <c r="D35979" s="4" t="s">
        <v>10</v>
      </c>
      <c r="E35979" s="4" t="s">
        <v>22</v>
      </c>
    </row>
    <row r="35980" spans="1:7">
      <c r="A35980" t="n">
        <v>287376</v>
      </c>
      <c r="B35980" s="28" t="n">
        <v>58</v>
      </c>
      <c r="C35980" s="7" t="n">
        <v>0</v>
      </c>
      <c r="D35980" s="7" t="n">
        <v>300</v>
      </c>
      <c r="E35980" s="7" t="n">
        <v>1</v>
      </c>
    </row>
    <row r="35981" spans="1:7">
      <c r="A35981" t="s">
        <v>4</v>
      </c>
      <c r="B35981" s="4" t="s">
        <v>5</v>
      </c>
      <c r="C35981" s="4" t="s">
        <v>13</v>
      </c>
      <c r="D35981" s="4" t="s">
        <v>10</v>
      </c>
    </row>
    <row r="35982" spans="1:7">
      <c r="A35982" t="n">
        <v>287384</v>
      </c>
      <c r="B35982" s="28" t="n">
        <v>58</v>
      </c>
      <c r="C35982" s="7" t="n">
        <v>255</v>
      </c>
      <c r="D35982" s="7" t="n">
        <v>0</v>
      </c>
    </row>
    <row r="35983" spans="1:7">
      <c r="A35983" t="s">
        <v>4</v>
      </c>
      <c r="B35983" s="4" t="s">
        <v>5</v>
      </c>
      <c r="C35983" s="4" t="s">
        <v>13</v>
      </c>
      <c r="D35983" s="4" t="s">
        <v>13</v>
      </c>
      <c r="E35983" s="4" t="s">
        <v>13</v>
      </c>
      <c r="F35983" s="4" t="s">
        <v>13</v>
      </c>
    </row>
    <row r="35984" spans="1:7">
      <c r="A35984" t="n">
        <v>287388</v>
      </c>
      <c r="B35984" s="13" t="n">
        <v>14</v>
      </c>
      <c r="C35984" s="7" t="n">
        <v>0</v>
      </c>
      <c r="D35984" s="7" t="n">
        <v>0</v>
      </c>
      <c r="E35984" s="7" t="n">
        <v>0</v>
      </c>
      <c r="F35984" s="7" t="n">
        <v>64</v>
      </c>
    </row>
    <row r="35985" spans="1:31">
      <c r="A35985" t="s">
        <v>4</v>
      </c>
      <c r="B35985" s="4" t="s">
        <v>5</v>
      </c>
      <c r="C35985" s="4" t="s">
        <v>13</v>
      </c>
      <c r="D35985" s="4" t="s">
        <v>10</v>
      </c>
    </row>
    <row r="35986" spans="1:31">
      <c r="A35986" t="n">
        <v>287393</v>
      </c>
      <c r="B35986" s="27" t="n">
        <v>22</v>
      </c>
      <c r="C35986" s="7" t="n">
        <v>0</v>
      </c>
      <c r="D35986" s="7" t="n">
        <v>32853</v>
      </c>
    </row>
    <row r="35987" spans="1:31">
      <c r="A35987" t="s">
        <v>4</v>
      </c>
      <c r="B35987" s="4" t="s">
        <v>5</v>
      </c>
      <c r="C35987" s="4" t="s">
        <v>13</v>
      </c>
      <c r="D35987" s="4" t="s">
        <v>10</v>
      </c>
    </row>
    <row r="35988" spans="1:31">
      <c r="A35988" t="n">
        <v>287397</v>
      </c>
      <c r="B35988" s="28" t="n">
        <v>58</v>
      </c>
      <c r="C35988" s="7" t="n">
        <v>5</v>
      </c>
      <c r="D35988" s="7" t="n">
        <v>300</v>
      </c>
    </row>
    <row r="35989" spans="1:31">
      <c r="A35989" t="s">
        <v>4</v>
      </c>
      <c r="B35989" s="4" t="s">
        <v>5</v>
      </c>
      <c r="C35989" s="4" t="s">
        <v>22</v>
      </c>
      <c r="D35989" s="4" t="s">
        <v>10</v>
      </c>
    </row>
    <row r="35990" spans="1:31">
      <c r="A35990" t="n">
        <v>287401</v>
      </c>
      <c r="B35990" s="51" t="n">
        <v>103</v>
      </c>
      <c r="C35990" s="7" t="n">
        <v>0</v>
      </c>
      <c r="D35990" s="7" t="n">
        <v>300</v>
      </c>
    </row>
    <row r="35991" spans="1:31">
      <c r="A35991" t="s">
        <v>4</v>
      </c>
      <c r="B35991" s="4" t="s">
        <v>5</v>
      </c>
      <c r="C35991" s="4" t="s">
        <v>13</v>
      </c>
    </row>
    <row r="35992" spans="1:31">
      <c r="A35992" t="n">
        <v>287408</v>
      </c>
      <c r="B35992" s="37" t="n">
        <v>64</v>
      </c>
      <c r="C35992" s="7" t="n">
        <v>7</v>
      </c>
    </row>
    <row r="35993" spans="1:31">
      <c r="A35993" t="s">
        <v>4</v>
      </c>
      <c r="B35993" s="4" t="s">
        <v>5</v>
      </c>
      <c r="C35993" s="4" t="s">
        <v>13</v>
      </c>
      <c r="D35993" s="4" t="s">
        <v>10</v>
      </c>
    </row>
    <row r="35994" spans="1:31">
      <c r="A35994" t="n">
        <v>287410</v>
      </c>
      <c r="B35994" s="67" t="n">
        <v>72</v>
      </c>
      <c r="C35994" s="7" t="n">
        <v>5</v>
      </c>
      <c r="D35994" s="7" t="n">
        <v>0</v>
      </c>
    </row>
    <row r="35995" spans="1:31">
      <c r="A35995" t="s">
        <v>4</v>
      </c>
      <c r="B35995" s="4" t="s">
        <v>5</v>
      </c>
      <c r="C35995" s="4" t="s">
        <v>13</v>
      </c>
      <c r="D35995" s="36" t="s">
        <v>81</v>
      </c>
      <c r="E35995" s="4" t="s">
        <v>5</v>
      </c>
      <c r="F35995" s="4" t="s">
        <v>13</v>
      </c>
      <c r="G35995" s="4" t="s">
        <v>10</v>
      </c>
      <c r="H35995" s="36" t="s">
        <v>82</v>
      </c>
      <c r="I35995" s="4" t="s">
        <v>13</v>
      </c>
      <c r="J35995" s="4" t="s">
        <v>9</v>
      </c>
      <c r="K35995" s="4" t="s">
        <v>13</v>
      </c>
      <c r="L35995" s="4" t="s">
        <v>13</v>
      </c>
      <c r="M35995" s="4" t="s">
        <v>20</v>
      </c>
    </row>
    <row r="35996" spans="1:31">
      <c r="A35996" t="n">
        <v>287414</v>
      </c>
      <c r="B35996" s="10" t="n">
        <v>5</v>
      </c>
      <c r="C35996" s="7" t="n">
        <v>28</v>
      </c>
      <c r="D35996" s="36" t="s">
        <v>3</v>
      </c>
      <c r="E35996" s="9" t="n">
        <v>162</v>
      </c>
      <c r="F35996" s="7" t="n">
        <v>4</v>
      </c>
      <c r="G35996" s="7" t="n">
        <v>32853</v>
      </c>
      <c r="H35996" s="36" t="s">
        <v>3</v>
      </c>
      <c r="I35996" s="7" t="n">
        <v>0</v>
      </c>
      <c r="J35996" s="7" t="n">
        <v>1</v>
      </c>
      <c r="K35996" s="7" t="n">
        <v>2</v>
      </c>
      <c r="L35996" s="7" t="n">
        <v>1</v>
      </c>
      <c r="M35996" s="11" t="n">
        <f t="normal" ca="1">A36002</f>
        <v>0</v>
      </c>
    </row>
    <row r="35997" spans="1:31">
      <c r="A35997" t="s">
        <v>4</v>
      </c>
      <c r="B35997" s="4" t="s">
        <v>5</v>
      </c>
      <c r="C35997" s="4" t="s">
        <v>13</v>
      </c>
      <c r="D35997" s="4" t="s">
        <v>6</v>
      </c>
    </row>
    <row r="35998" spans="1:31">
      <c r="A35998" t="n">
        <v>287431</v>
      </c>
      <c r="B35998" s="8" t="n">
        <v>2</v>
      </c>
      <c r="C35998" s="7" t="n">
        <v>10</v>
      </c>
      <c r="D35998" s="7" t="s">
        <v>786</v>
      </c>
    </row>
    <row r="35999" spans="1:31">
      <c r="A35999" t="s">
        <v>4</v>
      </c>
      <c r="B35999" s="4" t="s">
        <v>5</v>
      </c>
      <c r="C35999" s="4" t="s">
        <v>10</v>
      </c>
    </row>
    <row r="36000" spans="1:31">
      <c r="A36000" t="n">
        <v>287448</v>
      </c>
      <c r="B36000" s="35" t="n">
        <v>16</v>
      </c>
      <c r="C36000" s="7" t="n">
        <v>0</v>
      </c>
    </row>
    <row r="36001" spans="1:13">
      <c r="A36001" t="s">
        <v>4</v>
      </c>
      <c r="B36001" s="4" t="s">
        <v>5</v>
      </c>
      <c r="C36001" s="4" t="s">
        <v>13</v>
      </c>
      <c r="D36001" s="4" t="s">
        <v>10</v>
      </c>
      <c r="E36001" s="4" t="s">
        <v>10</v>
      </c>
      <c r="F36001" s="4" t="s">
        <v>10</v>
      </c>
      <c r="G36001" s="4" t="s">
        <v>10</v>
      </c>
      <c r="H36001" s="4" t="s">
        <v>10</v>
      </c>
      <c r="I36001" s="4" t="s">
        <v>10</v>
      </c>
      <c r="J36001" s="4" t="s">
        <v>10</v>
      </c>
      <c r="K36001" s="4" t="s">
        <v>10</v>
      </c>
      <c r="L36001" s="4" t="s">
        <v>10</v>
      </c>
      <c r="M36001" s="4" t="s">
        <v>10</v>
      </c>
      <c r="N36001" s="4" t="s">
        <v>9</v>
      </c>
      <c r="O36001" s="4" t="s">
        <v>9</v>
      </c>
      <c r="P36001" s="4" t="s">
        <v>9</v>
      </c>
      <c r="Q36001" s="4" t="s">
        <v>9</v>
      </c>
      <c r="R36001" s="4" t="s">
        <v>13</v>
      </c>
      <c r="S36001" s="4" t="s">
        <v>6</v>
      </c>
    </row>
    <row r="36002" spans="1:13">
      <c r="A36002" t="n">
        <v>287451</v>
      </c>
      <c r="B36002" s="71" t="n">
        <v>75</v>
      </c>
      <c r="C36002" s="7" t="n">
        <v>0</v>
      </c>
      <c r="D36002" s="7" t="n">
        <v>0</v>
      </c>
      <c r="E36002" s="7" t="n">
        <v>0</v>
      </c>
      <c r="F36002" s="7" t="n">
        <v>1024</v>
      </c>
      <c r="G36002" s="7" t="n">
        <v>720</v>
      </c>
      <c r="H36002" s="7" t="n">
        <v>0</v>
      </c>
      <c r="I36002" s="7" t="n">
        <v>0</v>
      </c>
      <c r="J36002" s="7" t="n">
        <v>0</v>
      </c>
      <c r="K36002" s="7" t="n">
        <v>0</v>
      </c>
      <c r="L36002" s="7" t="n">
        <v>1024</v>
      </c>
      <c r="M36002" s="7" t="n">
        <v>720</v>
      </c>
      <c r="N36002" s="7" t="n">
        <v>1065353216</v>
      </c>
      <c r="O36002" s="7" t="n">
        <v>1065353216</v>
      </c>
      <c r="P36002" s="7" t="n">
        <v>1065353216</v>
      </c>
      <c r="Q36002" s="7" t="n">
        <v>0</v>
      </c>
      <c r="R36002" s="7" t="n">
        <v>0</v>
      </c>
      <c r="S36002" s="7" t="s">
        <v>2040</v>
      </c>
    </row>
    <row r="36003" spans="1:13">
      <c r="A36003" t="s">
        <v>4</v>
      </c>
      <c r="B36003" s="4" t="s">
        <v>5</v>
      </c>
      <c r="C36003" s="4" t="s">
        <v>13</v>
      </c>
      <c r="D36003" s="4" t="s">
        <v>13</v>
      </c>
      <c r="E36003" s="4" t="s">
        <v>13</v>
      </c>
      <c r="F36003" s="4" t="s">
        <v>22</v>
      </c>
      <c r="G36003" s="4" t="s">
        <v>22</v>
      </c>
      <c r="H36003" s="4" t="s">
        <v>22</v>
      </c>
      <c r="I36003" s="4" t="s">
        <v>22</v>
      </c>
      <c r="J36003" s="4" t="s">
        <v>22</v>
      </c>
    </row>
    <row r="36004" spans="1:13">
      <c r="A36004" t="n">
        <v>287499</v>
      </c>
      <c r="B36004" s="72" t="n">
        <v>76</v>
      </c>
      <c r="C36004" s="7" t="n">
        <v>0</v>
      </c>
      <c r="D36004" s="7" t="n">
        <v>9</v>
      </c>
      <c r="E36004" s="7" t="n">
        <v>2</v>
      </c>
      <c r="F36004" s="7" t="n">
        <v>0</v>
      </c>
      <c r="G36004" s="7" t="n">
        <v>0</v>
      </c>
      <c r="H36004" s="7" t="n">
        <v>0</v>
      </c>
      <c r="I36004" s="7" t="n">
        <v>0</v>
      </c>
      <c r="J36004" s="7" t="n">
        <v>0</v>
      </c>
    </row>
    <row r="36005" spans="1:13">
      <c r="A36005" t="s">
        <v>4</v>
      </c>
      <c r="B36005" s="4" t="s">
        <v>5</v>
      </c>
      <c r="C36005" s="4" t="s">
        <v>10</v>
      </c>
      <c r="D36005" s="4" t="s">
        <v>6</v>
      </c>
      <c r="E36005" s="4" t="s">
        <v>6</v>
      </c>
      <c r="F36005" s="4" t="s">
        <v>6</v>
      </c>
      <c r="G36005" s="4" t="s">
        <v>13</v>
      </c>
      <c r="H36005" s="4" t="s">
        <v>9</v>
      </c>
      <c r="I36005" s="4" t="s">
        <v>22</v>
      </c>
      <c r="J36005" s="4" t="s">
        <v>22</v>
      </c>
      <c r="K36005" s="4" t="s">
        <v>22</v>
      </c>
      <c r="L36005" s="4" t="s">
        <v>22</v>
      </c>
      <c r="M36005" s="4" t="s">
        <v>22</v>
      </c>
      <c r="N36005" s="4" t="s">
        <v>22</v>
      </c>
      <c r="O36005" s="4" t="s">
        <v>22</v>
      </c>
      <c r="P36005" s="4" t="s">
        <v>6</v>
      </c>
      <c r="Q36005" s="4" t="s">
        <v>6</v>
      </c>
      <c r="R36005" s="4" t="s">
        <v>9</v>
      </c>
      <c r="S36005" s="4" t="s">
        <v>13</v>
      </c>
      <c r="T36005" s="4" t="s">
        <v>9</v>
      </c>
      <c r="U36005" s="4" t="s">
        <v>9</v>
      </c>
      <c r="V36005" s="4" t="s">
        <v>10</v>
      </c>
    </row>
    <row r="36006" spans="1:13">
      <c r="A36006" t="n">
        <v>287523</v>
      </c>
      <c r="B36006" s="68" t="n">
        <v>19</v>
      </c>
      <c r="C36006" s="7" t="n">
        <v>1</v>
      </c>
      <c r="D36006" s="7" t="s">
        <v>1350</v>
      </c>
      <c r="E36006" s="7" t="s">
        <v>1351</v>
      </c>
      <c r="F36006" s="7" t="s">
        <v>12</v>
      </c>
      <c r="G36006" s="7" t="n">
        <v>0</v>
      </c>
      <c r="H36006" s="7" t="n">
        <v>1</v>
      </c>
      <c r="I36006" s="7" t="n">
        <v>0</v>
      </c>
      <c r="J36006" s="7" t="n">
        <v>0</v>
      </c>
      <c r="K36006" s="7" t="n">
        <v>0</v>
      </c>
      <c r="L36006" s="7" t="n">
        <v>0</v>
      </c>
      <c r="M36006" s="7" t="n">
        <v>1</v>
      </c>
      <c r="N36006" s="7" t="n">
        <v>1.60000002384186</v>
      </c>
      <c r="O36006" s="7" t="n">
        <v>0.0900000035762787</v>
      </c>
      <c r="P36006" s="7" t="s">
        <v>12</v>
      </c>
      <c r="Q36006" s="7" t="s">
        <v>12</v>
      </c>
      <c r="R36006" s="7" t="n">
        <v>-1</v>
      </c>
      <c r="S36006" s="7" t="n">
        <v>0</v>
      </c>
      <c r="T36006" s="7" t="n">
        <v>0</v>
      </c>
      <c r="U36006" s="7" t="n">
        <v>0</v>
      </c>
      <c r="V36006" s="7" t="n">
        <v>0</v>
      </c>
    </row>
    <row r="36007" spans="1:13">
      <c r="A36007" t="s">
        <v>4</v>
      </c>
      <c r="B36007" s="4" t="s">
        <v>5</v>
      </c>
      <c r="C36007" s="4" t="s">
        <v>10</v>
      </c>
      <c r="D36007" s="4" t="s">
        <v>6</v>
      </c>
      <c r="E36007" s="4" t="s">
        <v>6</v>
      </c>
      <c r="F36007" s="4" t="s">
        <v>6</v>
      </c>
      <c r="G36007" s="4" t="s">
        <v>13</v>
      </c>
      <c r="H36007" s="4" t="s">
        <v>9</v>
      </c>
      <c r="I36007" s="4" t="s">
        <v>22</v>
      </c>
      <c r="J36007" s="4" t="s">
        <v>22</v>
      </c>
      <c r="K36007" s="4" t="s">
        <v>22</v>
      </c>
      <c r="L36007" s="4" t="s">
        <v>22</v>
      </c>
      <c r="M36007" s="4" t="s">
        <v>22</v>
      </c>
      <c r="N36007" s="4" t="s">
        <v>22</v>
      </c>
      <c r="O36007" s="4" t="s">
        <v>22</v>
      </c>
      <c r="P36007" s="4" t="s">
        <v>6</v>
      </c>
      <c r="Q36007" s="4" t="s">
        <v>6</v>
      </c>
      <c r="R36007" s="4" t="s">
        <v>9</v>
      </c>
      <c r="S36007" s="4" t="s">
        <v>13</v>
      </c>
      <c r="T36007" s="4" t="s">
        <v>9</v>
      </c>
      <c r="U36007" s="4" t="s">
        <v>9</v>
      </c>
      <c r="V36007" s="4" t="s">
        <v>10</v>
      </c>
    </row>
    <row r="36008" spans="1:13">
      <c r="A36008" t="n">
        <v>287596</v>
      </c>
      <c r="B36008" s="68" t="n">
        <v>19</v>
      </c>
      <c r="C36008" s="7" t="n">
        <v>68</v>
      </c>
      <c r="D36008" s="7" t="s">
        <v>1455</v>
      </c>
      <c r="E36008" s="7" t="s">
        <v>1456</v>
      </c>
      <c r="F36008" s="7" t="s">
        <v>12</v>
      </c>
      <c r="G36008" s="7" t="n">
        <v>0</v>
      </c>
      <c r="H36008" s="7" t="n">
        <v>1</v>
      </c>
      <c r="I36008" s="7" t="n">
        <v>0</v>
      </c>
      <c r="J36008" s="7" t="n">
        <v>0</v>
      </c>
      <c r="K36008" s="7" t="n">
        <v>0</v>
      </c>
      <c r="L36008" s="7" t="n">
        <v>0</v>
      </c>
      <c r="M36008" s="7" t="n">
        <v>1</v>
      </c>
      <c r="N36008" s="7" t="n">
        <v>1.60000002384186</v>
      </c>
      <c r="O36008" s="7" t="n">
        <v>0.0900000035762787</v>
      </c>
      <c r="P36008" s="7" t="s">
        <v>12</v>
      </c>
      <c r="Q36008" s="7" t="s">
        <v>12</v>
      </c>
      <c r="R36008" s="7" t="n">
        <v>-1</v>
      </c>
      <c r="S36008" s="7" t="n">
        <v>0</v>
      </c>
      <c r="T36008" s="7" t="n">
        <v>0</v>
      </c>
      <c r="U36008" s="7" t="n">
        <v>0</v>
      </c>
      <c r="V36008" s="7" t="n">
        <v>0</v>
      </c>
    </row>
    <row r="36009" spans="1:13">
      <c r="A36009" t="s">
        <v>4</v>
      </c>
      <c r="B36009" s="4" t="s">
        <v>5</v>
      </c>
      <c r="C36009" s="4" t="s">
        <v>10</v>
      </c>
      <c r="D36009" s="4" t="s">
        <v>13</v>
      </c>
      <c r="E36009" s="4" t="s">
        <v>13</v>
      </c>
      <c r="F36009" s="4" t="s">
        <v>6</v>
      </c>
    </row>
    <row r="36010" spans="1:13">
      <c r="A36010" t="n">
        <v>287664</v>
      </c>
      <c r="B36010" s="22" t="n">
        <v>20</v>
      </c>
      <c r="C36010" s="7" t="n">
        <v>0</v>
      </c>
      <c r="D36010" s="7" t="n">
        <v>3</v>
      </c>
      <c r="E36010" s="7" t="n">
        <v>10</v>
      </c>
      <c r="F36010" s="7" t="s">
        <v>80</v>
      </c>
    </row>
    <row r="36011" spans="1:13">
      <c r="A36011" t="s">
        <v>4</v>
      </c>
      <c r="B36011" s="4" t="s">
        <v>5</v>
      </c>
      <c r="C36011" s="4" t="s">
        <v>10</v>
      </c>
    </row>
    <row r="36012" spans="1:13">
      <c r="A36012" t="n">
        <v>287682</v>
      </c>
      <c r="B36012" s="35" t="n">
        <v>16</v>
      </c>
      <c r="C36012" s="7" t="n">
        <v>0</v>
      </c>
    </row>
    <row r="36013" spans="1:13">
      <c r="A36013" t="s">
        <v>4</v>
      </c>
      <c r="B36013" s="4" t="s">
        <v>5</v>
      </c>
      <c r="C36013" s="4" t="s">
        <v>10</v>
      </c>
      <c r="D36013" s="4" t="s">
        <v>13</v>
      </c>
      <c r="E36013" s="4" t="s">
        <v>13</v>
      </c>
      <c r="F36013" s="4" t="s">
        <v>6</v>
      </c>
    </row>
    <row r="36014" spans="1:13">
      <c r="A36014" t="n">
        <v>287685</v>
      </c>
      <c r="B36014" s="22" t="n">
        <v>20</v>
      </c>
      <c r="C36014" s="7" t="n">
        <v>1</v>
      </c>
      <c r="D36014" s="7" t="n">
        <v>3</v>
      </c>
      <c r="E36014" s="7" t="n">
        <v>10</v>
      </c>
      <c r="F36014" s="7" t="s">
        <v>80</v>
      </c>
    </row>
    <row r="36015" spans="1:13">
      <c r="A36015" t="s">
        <v>4</v>
      </c>
      <c r="B36015" s="4" t="s">
        <v>5</v>
      </c>
      <c r="C36015" s="4" t="s">
        <v>10</v>
      </c>
    </row>
    <row r="36016" spans="1:13">
      <c r="A36016" t="n">
        <v>287703</v>
      </c>
      <c r="B36016" s="35" t="n">
        <v>16</v>
      </c>
      <c r="C36016" s="7" t="n">
        <v>0</v>
      </c>
    </row>
    <row r="36017" spans="1:22">
      <c r="A36017" t="s">
        <v>4</v>
      </c>
      <c r="B36017" s="4" t="s">
        <v>5</v>
      </c>
      <c r="C36017" s="4" t="s">
        <v>10</v>
      </c>
      <c r="D36017" s="4" t="s">
        <v>13</v>
      </c>
      <c r="E36017" s="4" t="s">
        <v>13</v>
      </c>
      <c r="F36017" s="4" t="s">
        <v>6</v>
      </c>
    </row>
    <row r="36018" spans="1:22">
      <c r="A36018" t="n">
        <v>287706</v>
      </c>
      <c r="B36018" s="22" t="n">
        <v>20</v>
      </c>
      <c r="C36018" s="7" t="n">
        <v>68</v>
      </c>
      <c r="D36018" s="7" t="n">
        <v>3</v>
      </c>
      <c r="E36018" s="7" t="n">
        <v>10</v>
      </c>
      <c r="F36018" s="7" t="s">
        <v>80</v>
      </c>
    </row>
    <row r="36019" spans="1:22">
      <c r="A36019" t="s">
        <v>4</v>
      </c>
      <c r="B36019" s="4" t="s">
        <v>5</v>
      </c>
      <c r="C36019" s="4" t="s">
        <v>10</v>
      </c>
    </row>
    <row r="36020" spans="1:22">
      <c r="A36020" t="n">
        <v>287724</v>
      </c>
      <c r="B36020" s="35" t="n">
        <v>16</v>
      </c>
      <c r="C36020" s="7" t="n">
        <v>0</v>
      </c>
    </row>
    <row r="36021" spans="1:22">
      <c r="A36021" t="s">
        <v>4</v>
      </c>
      <c r="B36021" s="4" t="s">
        <v>5</v>
      </c>
      <c r="C36021" s="4" t="s">
        <v>13</v>
      </c>
    </row>
    <row r="36022" spans="1:22">
      <c r="A36022" t="n">
        <v>287727</v>
      </c>
      <c r="B36022" s="42" t="n">
        <v>116</v>
      </c>
      <c r="C36022" s="7" t="n">
        <v>0</v>
      </c>
    </row>
    <row r="36023" spans="1:22">
      <c r="A36023" t="s">
        <v>4</v>
      </c>
      <c r="B36023" s="4" t="s">
        <v>5</v>
      </c>
      <c r="C36023" s="4" t="s">
        <v>13</v>
      </c>
      <c r="D36023" s="4" t="s">
        <v>10</v>
      </c>
    </row>
    <row r="36024" spans="1:22">
      <c r="A36024" t="n">
        <v>287729</v>
      </c>
      <c r="B36024" s="42" t="n">
        <v>116</v>
      </c>
      <c r="C36024" s="7" t="n">
        <v>2</v>
      </c>
      <c r="D36024" s="7" t="n">
        <v>1</v>
      </c>
    </row>
    <row r="36025" spans="1:22">
      <c r="A36025" t="s">
        <v>4</v>
      </c>
      <c r="B36025" s="4" t="s">
        <v>5</v>
      </c>
      <c r="C36025" s="4" t="s">
        <v>13</v>
      </c>
      <c r="D36025" s="4" t="s">
        <v>9</v>
      </c>
    </row>
    <row r="36026" spans="1:22">
      <c r="A36026" t="n">
        <v>287733</v>
      </c>
      <c r="B36026" s="42" t="n">
        <v>116</v>
      </c>
      <c r="C36026" s="7" t="n">
        <v>5</v>
      </c>
      <c r="D36026" s="7" t="n">
        <v>1106247680</v>
      </c>
    </row>
    <row r="36027" spans="1:22">
      <c r="A36027" t="s">
        <v>4</v>
      </c>
      <c r="B36027" s="4" t="s">
        <v>5</v>
      </c>
      <c r="C36027" s="4" t="s">
        <v>13</v>
      </c>
      <c r="D36027" s="4" t="s">
        <v>10</v>
      </c>
    </row>
    <row r="36028" spans="1:22">
      <c r="A36028" t="n">
        <v>287739</v>
      </c>
      <c r="B36028" s="42" t="n">
        <v>116</v>
      </c>
      <c r="C36028" s="7" t="n">
        <v>6</v>
      </c>
      <c r="D36028" s="7" t="n">
        <v>1</v>
      </c>
    </row>
    <row r="36029" spans="1:22">
      <c r="A36029" t="s">
        <v>4</v>
      </c>
      <c r="B36029" s="4" t="s">
        <v>5</v>
      </c>
      <c r="C36029" s="4" t="s">
        <v>10</v>
      </c>
      <c r="D36029" s="4" t="s">
        <v>22</v>
      </c>
      <c r="E36029" s="4" t="s">
        <v>22</v>
      </c>
      <c r="F36029" s="4" t="s">
        <v>22</v>
      </c>
      <c r="G36029" s="4" t="s">
        <v>22</v>
      </c>
    </row>
    <row r="36030" spans="1:22">
      <c r="A36030" t="n">
        <v>287743</v>
      </c>
      <c r="B36030" s="24" t="n">
        <v>46</v>
      </c>
      <c r="C36030" s="7" t="n">
        <v>1</v>
      </c>
      <c r="D36030" s="7" t="n">
        <v>-53.4300003051758</v>
      </c>
      <c r="E36030" s="7" t="n">
        <v>4</v>
      </c>
      <c r="F36030" s="7" t="n">
        <v>-7.61999988555908</v>
      </c>
      <c r="G36030" s="7" t="n">
        <v>313.799987792969</v>
      </c>
    </row>
    <row r="36031" spans="1:22">
      <c r="A36031" t="s">
        <v>4</v>
      </c>
      <c r="B36031" s="4" t="s">
        <v>5</v>
      </c>
      <c r="C36031" s="4" t="s">
        <v>10</v>
      </c>
      <c r="D36031" s="4" t="s">
        <v>22</v>
      </c>
      <c r="E36031" s="4" t="s">
        <v>22</v>
      </c>
      <c r="F36031" s="4" t="s">
        <v>22</v>
      </c>
      <c r="G36031" s="4" t="s">
        <v>22</v>
      </c>
    </row>
    <row r="36032" spans="1:22">
      <c r="A36032" t="n">
        <v>287762</v>
      </c>
      <c r="B36032" s="24" t="n">
        <v>46</v>
      </c>
      <c r="C36032" s="7" t="n">
        <v>0</v>
      </c>
      <c r="D36032" s="7" t="n">
        <v>-54.2799987792969</v>
      </c>
      <c r="E36032" s="7" t="n">
        <v>4</v>
      </c>
      <c r="F36032" s="7" t="n">
        <v>-8.13000011444092</v>
      </c>
      <c r="G36032" s="7" t="n">
        <v>2.90000009536743</v>
      </c>
    </row>
    <row r="36033" spans="1:7">
      <c r="A36033" t="s">
        <v>4</v>
      </c>
      <c r="B36033" s="4" t="s">
        <v>5</v>
      </c>
      <c r="C36033" s="4" t="s">
        <v>10</v>
      </c>
      <c r="D36033" s="4" t="s">
        <v>22</v>
      </c>
      <c r="E36033" s="4" t="s">
        <v>22</v>
      </c>
      <c r="F36033" s="4" t="s">
        <v>22</v>
      </c>
      <c r="G36033" s="4" t="s">
        <v>22</v>
      </c>
    </row>
    <row r="36034" spans="1:7">
      <c r="A36034" t="n">
        <v>287781</v>
      </c>
      <c r="B36034" s="24" t="n">
        <v>46</v>
      </c>
      <c r="C36034" s="7" t="n">
        <v>68</v>
      </c>
      <c r="D36034" s="7" t="n">
        <v>-54.0200004577637</v>
      </c>
      <c r="E36034" s="7" t="n">
        <v>4</v>
      </c>
      <c r="F36034" s="7" t="n">
        <v>-7.09000015258789</v>
      </c>
      <c r="G36034" s="7" t="n">
        <v>239.300003051758</v>
      </c>
    </row>
    <row r="36035" spans="1:7">
      <c r="A36035" t="s">
        <v>4</v>
      </c>
      <c r="B36035" s="4" t="s">
        <v>5</v>
      </c>
      <c r="C36035" s="4" t="s">
        <v>13</v>
      </c>
      <c r="D36035" s="4" t="s">
        <v>10</v>
      </c>
      <c r="E36035" s="4" t="s">
        <v>13</v>
      </c>
      <c r="F36035" s="4" t="s">
        <v>6</v>
      </c>
      <c r="G36035" s="4" t="s">
        <v>6</v>
      </c>
      <c r="H36035" s="4" t="s">
        <v>6</v>
      </c>
      <c r="I36035" s="4" t="s">
        <v>6</v>
      </c>
      <c r="J36035" s="4" t="s">
        <v>6</v>
      </c>
      <c r="K36035" s="4" t="s">
        <v>6</v>
      </c>
      <c r="L36035" s="4" t="s">
        <v>6</v>
      </c>
      <c r="M36035" s="4" t="s">
        <v>6</v>
      </c>
      <c r="N36035" s="4" t="s">
        <v>6</v>
      </c>
      <c r="O36035" s="4" t="s">
        <v>6</v>
      </c>
      <c r="P36035" s="4" t="s">
        <v>6</v>
      </c>
      <c r="Q36035" s="4" t="s">
        <v>6</v>
      </c>
      <c r="R36035" s="4" t="s">
        <v>6</v>
      </c>
      <c r="S36035" s="4" t="s">
        <v>6</v>
      </c>
      <c r="T36035" s="4" t="s">
        <v>6</v>
      </c>
      <c r="U36035" s="4" t="s">
        <v>6</v>
      </c>
    </row>
    <row r="36036" spans="1:7">
      <c r="A36036" t="n">
        <v>287800</v>
      </c>
      <c r="B36036" s="38" t="n">
        <v>36</v>
      </c>
      <c r="C36036" s="7" t="n">
        <v>8</v>
      </c>
      <c r="D36036" s="7" t="n">
        <v>0</v>
      </c>
      <c r="E36036" s="7" t="n">
        <v>0</v>
      </c>
      <c r="F36036" s="7" t="s">
        <v>2041</v>
      </c>
      <c r="G36036" s="7" t="s">
        <v>12</v>
      </c>
      <c r="H36036" s="7" t="s">
        <v>12</v>
      </c>
      <c r="I36036" s="7" t="s">
        <v>12</v>
      </c>
      <c r="J36036" s="7" t="s">
        <v>12</v>
      </c>
      <c r="K36036" s="7" t="s">
        <v>12</v>
      </c>
      <c r="L36036" s="7" t="s">
        <v>12</v>
      </c>
      <c r="M36036" s="7" t="s">
        <v>12</v>
      </c>
      <c r="N36036" s="7" t="s">
        <v>12</v>
      </c>
      <c r="O36036" s="7" t="s">
        <v>12</v>
      </c>
      <c r="P36036" s="7" t="s">
        <v>12</v>
      </c>
      <c r="Q36036" s="7" t="s">
        <v>12</v>
      </c>
      <c r="R36036" s="7" t="s">
        <v>12</v>
      </c>
      <c r="S36036" s="7" t="s">
        <v>12</v>
      </c>
      <c r="T36036" s="7" t="s">
        <v>12</v>
      </c>
      <c r="U36036" s="7" t="s">
        <v>12</v>
      </c>
    </row>
    <row r="36037" spans="1:7">
      <c r="A36037" t="s">
        <v>4</v>
      </c>
      <c r="B36037" s="4" t="s">
        <v>5</v>
      </c>
      <c r="C36037" s="4" t="s">
        <v>13</v>
      </c>
      <c r="D36037" s="4" t="s">
        <v>10</v>
      </c>
      <c r="E36037" s="4" t="s">
        <v>13</v>
      </c>
      <c r="F36037" s="4" t="s">
        <v>6</v>
      </c>
      <c r="G36037" s="4" t="s">
        <v>6</v>
      </c>
      <c r="H36037" s="4" t="s">
        <v>6</v>
      </c>
      <c r="I36037" s="4" t="s">
        <v>6</v>
      </c>
      <c r="J36037" s="4" t="s">
        <v>6</v>
      </c>
      <c r="K36037" s="4" t="s">
        <v>6</v>
      </c>
      <c r="L36037" s="4" t="s">
        <v>6</v>
      </c>
      <c r="M36037" s="4" t="s">
        <v>6</v>
      </c>
      <c r="N36037" s="4" t="s">
        <v>6</v>
      </c>
      <c r="O36037" s="4" t="s">
        <v>6</v>
      </c>
      <c r="P36037" s="4" t="s">
        <v>6</v>
      </c>
      <c r="Q36037" s="4" t="s">
        <v>6</v>
      </c>
      <c r="R36037" s="4" t="s">
        <v>6</v>
      </c>
      <c r="S36037" s="4" t="s">
        <v>6</v>
      </c>
      <c r="T36037" s="4" t="s">
        <v>6</v>
      </c>
      <c r="U36037" s="4" t="s">
        <v>6</v>
      </c>
    </row>
    <row r="36038" spans="1:7">
      <c r="A36038" t="n">
        <v>287830</v>
      </c>
      <c r="B36038" s="38" t="n">
        <v>36</v>
      </c>
      <c r="C36038" s="7" t="n">
        <v>8</v>
      </c>
      <c r="D36038" s="7" t="n">
        <v>1</v>
      </c>
      <c r="E36038" s="7" t="n">
        <v>0</v>
      </c>
      <c r="F36038" s="7" t="s">
        <v>184</v>
      </c>
      <c r="G36038" s="7" t="s">
        <v>12</v>
      </c>
      <c r="H36038" s="7" t="s">
        <v>12</v>
      </c>
      <c r="I36038" s="7" t="s">
        <v>12</v>
      </c>
      <c r="J36038" s="7" t="s">
        <v>12</v>
      </c>
      <c r="K36038" s="7" t="s">
        <v>12</v>
      </c>
      <c r="L36038" s="7" t="s">
        <v>12</v>
      </c>
      <c r="M36038" s="7" t="s">
        <v>12</v>
      </c>
      <c r="N36038" s="7" t="s">
        <v>12</v>
      </c>
      <c r="O36038" s="7" t="s">
        <v>12</v>
      </c>
      <c r="P36038" s="7" t="s">
        <v>12</v>
      </c>
      <c r="Q36038" s="7" t="s">
        <v>12</v>
      </c>
      <c r="R36038" s="7" t="s">
        <v>12</v>
      </c>
      <c r="S36038" s="7" t="s">
        <v>12</v>
      </c>
      <c r="T36038" s="7" t="s">
        <v>12</v>
      </c>
      <c r="U36038" s="7" t="s">
        <v>12</v>
      </c>
    </row>
    <row r="36039" spans="1:7">
      <c r="A36039" t="s">
        <v>4</v>
      </c>
      <c r="B36039" s="4" t="s">
        <v>5</v>
      </c>
      <c r="C36039" s="4" t="s">
        <v>10</v>
      </c>
      <c r="D36039" s="4" t="s">
        <v>13</v>
      </c>
      <c r="E36039" s="4" t="s">
        <v>6</v>
      </c>
      <c r="F36039" s="4" t="s">
        <v>22</v>
      </c>
      <c r="G36039" s="4" t="s">
        <v>22</v>
      </c>
      <c r="H36039" s="4" t="s">
        <v>22</v>
      </c>
    </row>
    <row r="36040" spans="1:7">
      <c r="A36040" t="n">
        <v>287863</v>
      </c>
      <c r="B36040" s="39" t="n">
        <v>48</v>
      </c>
      <c r="C36040" s="7" t="n">
        <v>0</v>
      </c>
      <c r="D36040" s="7" t="n">
        <v>0</v>
      </c>
      <c r="E36040" s="7" t="s">
        <v>868</v>
      </c>
      <c r="F36040" s="7" t="n">
        <v>0</v>
      </c>
      <c r="G36040" s="7" t="n">
        <v>1</v>
      </c>
      <c r="H36040" s="7" t="n">
        <v>0</v>
      </c>
    </row>
    <row r="36041" spans="1:7">
      <c r="A36041" t="s">
        <v>4</v>
      </c>
      <c r="B36041" s="4" t="s">
        <v>5</v>
      </c>
      <c r="C36041" s="4" t="s">
        <v>10</v>
      </c>
      <c r="D36041" s="4" t="s">
        <v>13</v>
      </c>
      <c r="E36041" s="4" t="s">
        <v>6</v>
      </c>
      <c r="F36041" s="4" t="s">
        <v>22</v>
      </c>
      <c r="G36041" s="4" t="s">
        <v>22</v>
      </c>
      <c r="H36041" s="4" t="s">
        <v>22</v>
      </c>
    </row>
    <row r="36042" spans="1:7">
      <c r="A36042" t="n">
        <v>287889</v>
      </c>
      <c r="B36042" s="39" t="n">
        <v>48</v>
      </c>
      <c r="C36042" s="7" t="n">
        <v>1</v>
      </c>
      <c r="D36042" s="7" t="n">
        <v>0</v>
      </c>
      <c r="E36042" s="7" t="s">
        <v>184</v>
      </c>
      <c r="F36042" s="7" t="n">
        <v>-1</v>
      </c>
      <c r="G36042" s="7" t="n">
        <v>1</v>
      </c>
      <c r="H36042" s="7" t="n">
        <v>1.40129846432482e-45</v>
      </c>
    </row>
    <row r="36043" spans="1:7">
      <c r="A36043" t="s">
        <v>4</v>
      </c>
      <c r="B36043" s="4" t="s">
        <v>5</v>
      </c>
      <c r="C36043" s="4" t="s">
        <v>13</v>
      </c>
      <c r="D36043" s="4" t="s">
        <v>13</v>
      </c>
      <c r="E36043" s="4" t="s">
        <v>22</v>
      </c>
      <c r="F36043" s="4" t="s">
        <v>22</v>
      </c>
      <c r="G36043" s="4" t="s">
        <v>22</v>
      </c>
      <c r="H36043" s="4" t="s">
        <v>10</v>
      </c>
    </row>
    <row r="36044" spans="1:7">
      <c r="A36044" t="n">
        <v>287918</v>
      </c>
      <c r="B36044" s="25" t="n">
        <v>45</v>
      </c>
      <c r="C36044" s="7" t="n">
        <v>2</v>
      </c>
      <c r="D36044" s="7" t="n">
        <v>3</v>
      </c>
      <c r="E36044" s="7" t="n">
        <v>-53.939998626709</v>
      </c>
      <c r="F36044" s="7" t="n">
        <v>5.57999992370605</v>
      </c>
      <c r="G36044" s="7" t="n">
        <v>-7.73000001907349</v>
      </c>
      <c r="H36044" s="7" t="n">
        <v>0</v>
      </c>
    </row>
    <row r="36045" spans="1:7">
      <c r="A36045" t="s">
        <v>4</v>
      </c>
      <c r="B36045" s="4" t="s">
        <v>5</v>
      </c>
      <c r="C36045" s="4" t="s">
        <v>13</v>
      </c>
      <c r="D36045" s="4" t="s">
        <v>13</v>
      </c>
      <c r="E36045" s="4" t="s">
        <v>22</v>
      </c>
      <c r="F36045" s="4" t="s">
        <v>22</v>
      </c>
      <c r="G36045" s="4" t="s">
        <v>22</v>
      </c>
      <c r="H36045" s="4" t="s">
        <v>10</v>
      </c>
      <c r="I36045" s="4" t="s">
        <v>13</v>
      </c>
    </row>
    <row r="36046" spans="1:7">
      <c r="A36046" t="n">
        <v>287935</v>
      </c>
      <c r="B36046" s="25" t="n">
        <v>45</v>
      </c>
      <c r="C36046" s="7" t="n">
        <v>4</v>
      </c>
      <c r="D36046" s="7" t="n">
        <v>3</v>
      </c>
      <c r="E36046" s="7" t="n">
        <v>20.2600002288818</v>
      </c>
      <c r="F36046" s="7" t="n">
        <v>141.029998779297</v>
      </c>
      <c r="G36046" s="7" t="n">
        <v>0</v>
      </c>
      <c r="H36046" s="7" t="n">
        <v>0</v>
      </c>
      <c r="I36046" s="7" t="n">
        <v>0</v>
      </c>
    </row>
    <row r="36047" spans="1:7">
      <c r="A36047" t="s">
        <v>4</v>
      </c>
      <c r="B36047" s="4" t="s">
        <v>5</v>
      </c>
      <c r="C36047" s="4" t="s">
        <v>13</v>
      </c>
      <c r="D36047" s="4" t="s">
        <v>13</v>
      </c>
      <c r="E36047" s="4" t="s">
        <v>22</v>
      </c>
      <c r="F36047" s="4" t="s">
        <v>10</v>
      </c>
    </row>
    <row r="36048" spans="1:7">
      <c r="A36048" t="n">
        <v>287953</v>
      </c>
      <c r="B36048" s="25" t="n">
        <v>45</v>
      </c>
      <c r="C36048" s="7" t="n">
        <v>5</v>
      </c>
      <c r="D36048" s="7" t="n">
        <v>3</v>
      </c>
      <c r="E36048" s="7" t="n">
        <v>2.90000009536743</v>
      </c>
      <c r="F36048" s="7" t="n">
        <v>0</v>
      </c>
    </row>
    <row r="36049" spans="1:21">
      <c r="A36049" t="s">
        <v>4</v>
      </c>
      <c r="B36049" s="4" t="s">
        <v>5</v>
      </c>
      <c r="C36049" s="4" t="s">
        <v>13</v>
      </c>
      <c r="D36049" s="4" t="s">
        <v>13</v>
      </c>
      <c r="E36049" s="4" t="s">
        <v>22</v>
      </c>
      <c r="F36049" s="4" t="s">
        <v>10</v>
      </c>
    </row>
    <row r="36050" spans="1:21">
      <c r="A36050" t="n">
        <v>287962</v>
      </c>
      <c r="B36050" s="25" t="n">
        <v>45</v>
      </c>
      <c r="C36050" s="7" t="n">
        <v>11</v>
      </c>
      <c r="D36050" s="7" t="n">
        <v>3</v>
      </c>
      <c r="E36050" s="7" t="n">
        <v>38</v>
      </c>
      <c r="F36050" s="7" t="n">
        <v>0</v>
      </c>
    </row>
    <row r="36051" spans="1:21">
      <c r="A36051" t="s">
        <v>4</v>
      </c>
      <c r="B36051" s="4" t="s">
        <v>5</v>
      </c>
      <c r="C36051" s="4" t="s">
        <v>13</v>
      </c>
      <c r="D36051" s="4" t="s">
        <v>13</v>
      </c>
      <c r="E36051" s="4" t="s">
        <v>22</v>
      </c>
      <c r="F36051" s="4" t="s">
        <v>22</v>
      </c>
      <c r="G36051" s="4" t="s">
        <v>22</v>
      </c>
      <c r="H36051" s="4" t="s">
        <v>10</v>
      </c>
    </row>
    <row r="36052" spans="1:21">
      <c r="A36052" t="n">
        <v>287971</v>
      </c>
      <c r="B36052" s="25" t="n">
        <v>45</v>
      </c>
      <c r="C36052" s="7" t="n">
        <v>2</v>
      </c>
      <c r="D36052" s="7" t="n">
        <v>3</v>
      </c>
      <c r="E36052" s="7" t="n">
        <v>-53.939998626709</v>
      </c>
      <c r="F36052" s="7" t="n">
        <v>5</v>
      </c>
      <c r="G36052" s="7" t="n">
        <v>-7.73000001907349</v>
      </c>
      <c r="H36052" s="7" t="n">
        <v>3500</v>
      </c>
    </row>
    <row r="36053" spans="1:21">
      <c r="A36053" t="s">
        <v>4</v>
      </c>
      <c r="B36053" s="4" t="s">
        <v>5</v>
      </c>
      <c r="C36053" s="4" t="s">
        <v>13</v>
      </c>
      <c r="D36053" s="4" t="s">
        <v>10</v>
      </c>
      <c r="E36053" s="4" t="s">
        <v>9</v>
      </c>
      <c r="F36053" s="4" t="s">
        <v>10</v>
      </c>
      <c r="G36053" s="4" t="s">
        <v>9</v>
      </c>
      <c r="H36053" s="4" t="s">
        <v>13</v>
      </c>
    </row>
    <row r="36054" spans="1:21">
      <c r="A36054" t="n">
        <v>287988</v>
      </c>
      <c r="B36054" s="16" t="n">
        <v>49</v>
      </c>
      <c r="C36054" s="7" t="n">
        <v>0</v>
      </c>
      <c r="D36054" s="7" t="n">
        <v>120</v>
      </c>
      <c r="E36054" s="7" t="n">
        <v>1065353216</v>
      </c>
      <c r="F36054" s="7" t="n">
        <v>0</v>
      </c>
      <c r="G36054" s="7" t="n">
        <v>0</v>
      </c>
      <c r="H36054" s="7" t="n">
        <v>0</v>
      </c>
    </row>
    <row r="36055" spans="1:21">
      <c r="A36055" t="s">
        <v>4</v>
      </c>
      <c r="B36055" s="4" t="s">
        <v>5</v>
      </c>
      <c r="C36055" s="4" t="s">
        <v>10</v>
      </c>
      <c r="D36055" s="4" t="s">
        <v>22</v>
      </c>
      <c r="E36055" s="4" t="s">
        <v>22</v>
      </c>
      <c r="F36055" s="4" t="s">
        <v>22</v>
      </c>
      <c r="G36055" s="4" t="s">
        <v>10</v>
      </c>
      <c r="H36055" s="4" t="s">
        <v>10</v>
      </c>
    </row>
    <row r="36056" spans="1:21">
      <c r="A36056" t="n">
        <v>288003</v>
      </c>
      <c r="B36056" s="56" t="n">
        <v>60</v>
      </c>
      <c r="C36056" s="7" t="n">
        <v>0</v>
      </c>
      <c r="D36056" s="7" t="n">
        <v>0</v>
      </c>
      <c r="E36056" s="7" t="n">
        <v>-20</v>
      </c>
      <c r="F36056" s="7" t="n">
        <v>0</v>
      </c>
      <c r="G36056" s="7" t="n">
        <v>0</v>
      </c>
      <c r="H36056" s="7" t="n">
        <v>0</v>
      </c>
    </row>
    <row r="36057" spans="1:21">
      <c r="A36057" t="s">
        <v>4</v>
      </c>
      <c r="B36057" s="4" t="s">
        <v>5</v>
      </c>
      <c r="C36057" s="4" t="s">
        <v>13</v>
      </c>
      <c r="D36057" s="4" t="s">
        <v>10</v>
      </c>
      <c r="E36057" s="4" t="s">
        <v>22</v>
      </c>
    </row>
    <row r="36058" spans="1:21">
      <c r="A36058" t="n">
        <v>288022</v>
      </c>
      <c r="B36058" s="28" t="n">
        <v>58</v>
      </c>
      <c r="C36058" s="7" t="n">
        <v>100</v>
      </c>
      <c r="D36058" s="7" t="n">
        <v>1000</v>
      </c>
      <c r="E36058" s="7" t="n">
        <v>1</v>
      </c>
    </row>
    <row r="36059" spans="1:21">
      <c r="A36059" t="s">
        <v>4</v>
      </c>
      <c r="B36059" s="4" t="s">
        <v>5</v>
      </c>
      <c r="C36059" s="4" t="s">
        <v>13</v>
      </c>
      <c r="D36059" s="4" t="s">
        <v>10</v>
      </c>
    </row>
    <row r="36060" spans="1:21">
      <c r="A36060" t="n">
        <v>288030</v>
      </c>
      <c r="B36060" s="28" t="n">
        <v>58</v>
      </c>
      <c r="C36060" s="7" t="n">
        <v>255</v>
      </c>
      <c r="D36060" s="7" t="n">
        <v>0</v>
      </c>
    </row>
    <row r="36061" spans="1:21">
      <c r="A36061" t="s">
        <v>4</v>
      </c>
      <c r="B36061" s="4" t="s">
        <v>5</v>
      </c>
      <c r="C36061" s="4" t="s">
        <v>13</v>
      </c>
      <c r="D36061" s="4" t="s">
        <v>10</v>
      </c>
      <c r="E36061" s="4" t="s">
        <v>22</v>
      </c>
      <c r="F36061" s="4" t="s">
        <v>10</v>
      </c>
      <c r="G36061" s="4" t="s">
        <v>9</v>
      </c>
      <c r="H36061" s="4" t="s">
        <v>9</v>
      </c>
      <c r="I36061" s="4" t="s">
        <v>10</v>
      </c>
      <c r="J36061" s="4" t="s">
        <v>10</v>
      </c>
      <c r="K36061" s="4" t="s">
        <v>9</v>
      </c>
      <c r="L36061" s="4" t="s">
        <v>9</v>
      </c>
      <c r="M36061" s="4" t="s">
        <v>9</v>
      </c>
      <c r="N36061" s="4" t="s">
        <v>9</v>
      </c>
      <c r="O36061" s="4" t="s">
        <v>6</v>
      </c>
    </row>
    <row r="36062" spans="1:21">
      <c r="A36062" t="n">
        <v>288034</v>
      </c>
      <c r="B36062" s="14" t="n">
        <v>50</v>
      </c>
      <c r="C36062" s="7" t="n">
        <v>0</v>
      </c>
      <c r="D36062" s="7" t="n">
        <v>2060</v>
      </c>
      <c r="E36062" s="7" t="n">
        <v>0.5</v>
      </c>
      <c r="F36062" s="7" t="n">
        <v>0</v>
      </c>
      <c r="G36062" s="7" t="n">
        <v>0</v>
      </c>
      <c r="H36062" s="7" t="n">
        <v>0</v>
      </c>
      <c r="I36062" s="7" t="n">
        <v>0</v>
      </c>
      <c r="J36062" s="7" t="n">
        <v>65533</v>
      </c>
      <c r="K36062" s="7" t="n">
        <v>0</v>
      </c>
      <c r="L36062" s="7" t="n">
        <v>0</v>
      </c>
      <c r="M36062" s="7" t="n">
        <v>0</v>
      </c>
      <c r="N36062" s="7" t="n">
        <v>0</v>
      </c>
      <c r="O36062" s="7" t="s">
        <v>12</v>
      </c>
    </row>
    <row r="36063" spans="1:21">
      <c r="A36063" t="s">
        <v>4</v>
      </c>
      <c r="B36063" s="4" t="s">
        <v>5</v>
      </c>
      <c r="C36063" s="4" t="s">
        <v>10</v>
      </c>
    </row>
    <row r="36064" spans="1:21">
      <c r="A36064" t="n">
        <v>288073</v>
      </c>
      <c r="B36064" s="35" t="n">
        <v>16</v>
      </c>
      <c r="C36064" s="7" t="n">
        <v>2000</v>
      </c>
    </row>
    <row r="36065" spans="1:15">
      <c r="A36065" t="s">
        <v>4</v>
      </c>
      <c r="B36065" s="4" t="s">
        <v>5</v>
      </c>
      <c r="C36065" s="4" t="s">
        <v>13</v>
      </c>
      <c r="D36065" s="4" t="s">
        <v>10</v>
      </c>
      <c r="E36065" s="4" t="s">
        <v>10</v>
      </c>
    </row>
    <row r="36066" spans="1:15">
      <c r="A36066" t="n">
        <v>288076</v>
      </c>
      <c r="B36066" s="14" t="n">
        <v>50</v>
      </c>
      <c r="C36066" s="7" t="n">
        <v>1</v>
      </c>
      <c r="D36066" s="7" t="n">
        <v>2060</v>
      </c>
      <c r="E36066" s="7" t="n">
        <v>200</v>
      </c>
    </row>
    <row r="36067" spans="1:15">
      <c r="A36067" t="s">
        <v>4</v>
      </c>
      <c r="B36067" s="4" t="s">
        <v>5</v>
      </c>
      <c r="C36067" s="4" t="s">
        <v>13</v>
      </c>
      <c r="D36067" s="4" t="s">
        <v>10</v>
      </c>
    </row>
    <row r="36068" spans="1:15">
      <c r="A36068" t="n">
        <v>288082</v>
      </c>
      <c r="B36068" s="25" t="n">
        <v>45</v>
      </c>
      <c r="C36068" s="7" t="n">
        <v>7</v>
      </c>
      <c r="D36068" s="7" t="n">
        <v>255</v>
      </c>
    </row>
    <row r="36069" spans="1:15">
      <c r="A36069" t="s">
        <v>4</v>
      </c>
      <c r="B36069" s="4" t="s">
        <v>5</v>
      </c>
      <c r="C36069" s="4" t="s">
        <v>13</v>
      </c>
      <c r="D36069" s="4" t="s">
        <v>10</v>
      </c>
      <c r="E36069" s="4" t="s">
        <v>10</v>
      </c>
      <c r="F36069" s="4" t="s">
        <v>13</v>
      </c>
    </row>
    <row r="36070" spans="1:15">
      <c r="A36070" t="n">
        <v>288086</v>
      </c>
      <c r="B36070" s="29" t="n">
        <v>25</v>
      </c>
      <c r="C36070" s="7" t="n">
        <v>1</v>
      </c>
      <c r="D36070" s="7" t="n">
        <v>65535</v>
      </c>
      <c r="E36070" s="7" t="n">
        <v>500</v>
      </c>
      <c r="F36070" s="7" t="n">
        <v>0</v>
      </c>
    </row>
    <row r="36071" spans="1:15">
      <c r="A36071" t="s">
        <v>4</v>
      </c>
      <c r="B36071" s="4" t="s">
        <v>5</v>
      </c>
      <c r="C36071" s="4" t="s">
        <v>13</v>
      </c>
      <c r="D36071" s="4" t="s">
        <v>10</v>
      </c>
      <c r="E36071" s="4" t="s">
        <v>10</v>
      </c>
    </row>
    <row r="36072" spans="1:15">
      <c r="A36072" t="n">
        <v>288093</v>
      </c>
      <c r="B36072" s="29" t="n">
        <v>25</v>
      </c>
      <c r="C36072" s="7" t="n">
        <v>2</v>
      </c>
      <c r="D36072" s="7" t="n">
        <v>600</v>
      </c>
      <c r="E36072" s="7" t="n">
        <v>173</v>
      </c>
    </row>
    <row r="36073" spans="1:15">
      <c r="A36073" t="s">
        <v>4</v>
      </c>
      <c r="B36073" s="4" t="s">
        <v>5</v>
      </c>
      <c r="C36073" s="4" t="s">
        <v>13</v>
      </c>
      <c r="D36073" s="4" t="s">
        <v>10</v>
      </c>
    </row>
    <row r="36074" spans="1:15">
      <c r="A36074" t="n">
        <v>288099</v>
      </c>
      <c r="B36074" s="28" t="n">
        <v>58</v>
      </c>
      <c r="C36074" s="7" t="n">
        <v>10</v>
      </c>
      <c r="D36074" s="7" t="n">
        <v>300</v>
      </c>
    </row>
    <row r="36075" spans="1:15">
      <c r="A36075" t="s">
        <v>4</v>
      </c>
      <c r="B36075" s="4" t="s">
        <v>5</v>
      </c>
      <c r="C36075" s="4" t="s">
        <v>13</v>
      </c>
      <c r="D36075" s="4" t="s">
        <v>10</v>
      </c>
    </row>
    <row r="36076" spans="1:15">
      <c r="A36076" t="n">
        <v>288103</v>
      </c>
      <c r="B36076" s="28" t="n">
        <v>58</v>
      </c>
      <c r="C36076" s="7" t="n">
        <v>12</v>
      </c>
      <c r="D36076" s="7" t="n">
        <v>0</v>
      </c>
    </row>
    <row r="36077" spans="1:15">
      <c r="A36077" t="s">
        <v>4</v>
      </c>
      <c r="B36077" s="4" t="s">
        <v>5</v>
      </c>
      <c r="C36077" s="4" t="s">
        <v>10</v>
      </c>
      <c r="D36077" s="4" t="s">
        <v>13</v>
      </c>
      <c r="E36077" s="4" t="s">
        <v>6</v>
      </c>
      <c r="F36077" s="4" t="s">
        <v>22</v>
      </c>
      <c r="G36077" s="4" t="s">
        <v>22</v>
      </c>
      <c r="H36077" s="4" t="s">
        <v>22</v>
      </c>
    </row>
    <row r="36078" spans="1:15">
      <c r="A36078" t="n">
        <v>288107</v>
      </c>
      <c r="B36078" s="39" t="n">
        <v>48</v>
      </c>
      <c r="C36078" s="7" t="n">
        <v>1</v>
      </c>
      <c r="D36078" s="7" t="n">
        <v>0</v>
      </c>
      <c r="E36078" s="7" t="s">
        <v>868</v>
      </c>
      <c r="F36078" s="7" t="n">
        <v>0</v>
      </c>
      <c r="G36078" s="7" t="n">
        <v>1</v>
      </c>
      <c r="H36078" s="7" t="n">
        <v>0</v>
      </c>
    </row>
    <row r="36079" spans="1:15">
      <c r="A36079" t="s">
        <v>4</v>
      </c>
      <c r="B36079" s="4" t="s">
        <v>5</v>
      </c>
      <c r="C36079" s="4" t="s">
        <v>10</v>
      </c>
      <c r="D36079" s="4" t="s">
        <v>22</v>
      </c>
      <c r="E36079" s="4" t="s">
        <v>22</v>
      </c>
      <c r="F36079" s="4" t="s">
        <v>22</v>
      </c>
      <c r="G36079" s="4" t="s">
        <v>10</v>
      </c>
      <c r="H36079" s="4" t="s">
        <v>10</v>
      </c>
    </row>
    <row r="36080" spans="1:15">
      <c r="A36080" t="n">
        <v>288133</v>
      </c>
      <c r="B36080" s="56" t="n">
        <v>60</v>
      </c>
      <c r="C36080" s="7" t="n">
        <v>0</v>
      </c>
      <c r="D36080" s="7" t="n">
        <v>0</v>
      </c>
      <c r="E36080" s="7" t="n">
        <v>0</v>
      </c>
      <c r="F36080" s="7" t="n">
        <v>0</v>
      </c>
      <c r="G36080" s="7" t="n">
        <v>0</v>
      </c>
      <c r="H36080" s="7" t="n">
        <v>0</v>
      </c>
    </row>
    <row r="36081" spans="1:8">
      <c r="A36081" t="s">
        <v>4</v>
      </c>
      <c r="B36081" s="4" t="s">
        <v>5</v>
      </c>
      <c r="C36081" s="4" t="s">
        <v>13</v>
      </c>
      <c r="D36081" s="4" t="s">
        <v>10</v>
      </c>
      <c r="E36081" s="4" t="s">
        <v>9</v>
      </c>
      <c r="F36081" s="4" t="s">
        <v>10</v>
      </c>
      <c r="G36081" s="4" t="s">
        <v>10</v>
      </c>
      <c r="H36081" s="4" t="s">
        <v>9</v>
      </c>
      <c r="I36081" s="4" t="s">
        <v>9</v>
      </c>
    </row>
    <row r="36082" spans="1:8">
      <c r="A36082" t="n">
        <v>288152</v>
      </c>
      <c r="B36082" s="120" t="n">
        <v>69</v>
      </c>
      <c r="C36082" s="7" t="n">
        <v>0</v>
      </c>
      <c r="D36082" s="7" t="n">
        <v>0</v>
      </c>
      <c r="E36082" s="7" t="n">
        <v>-1041235968</v>
      </c>
      <c r="F36082" s="7" t="n">
        <v>250</v>
      </c>
      <c r="G36082" s="7" t="n">
        <v>16</v>
      </c>
      <c r="H36082" s="7" t="n">
        <v>0</v>
      </c>
      <c r="I36082" s="7" t="n">
        <v>-1106960712</v>
      </c>
    </row>
    <row r="36083" spans="1:8">
      <c r="A36083" t="s">
        <v>4</v>
      </c>
      <c r="B36083" s="4" t="s">
        <v>5</v>
      </c>
      <c r="C36083" s="4" t="s">
        <v>13</v>
      </c>
      <c r="D36083" s="4" t="s">
        <v>10</v>
      </c>
      <c r="E36083" s="4" t="s">
        <v>9</v>
      </c>
      <c r="F36083" s="4" t="s">
        <v>10</v>
      </c>
      <c r="G36083" s="4" t="s">
        <v>10</v>
      </c>
      <c r="H36083" s="4" t="s">
        <v>9</v>
      </c>
      <c r="I36083" s="4" t="s">
        <v>9</v>
      </c>
    </row>
    <row r="36084" spans="1:8">
      <c r="A36084" t="n">
        <v>288172</v>
      </c>
      <c r="B36084" s="120" t="n">
        <v>69</v>
      </c>
      <c r="C36084" s="7" t="n">
        <v>0</v>
      </c>
      <c r="D36084" s="7" t="n">
        <v>1</v>
      </c>
      <c r="E36084" s="7" t="n">
        <v>1106247680</v>
      </c>
      <c r="F36084" s="7" t="n">
        <v>65286</v>
      </c>
      <c r="G36084" s="7" t="n">
        <v>16</v>
      </c>
      <c r="H36084" s="7" t="n">
        <v>0</v>
      </c>
      <c r="I36084" s="7" t="n">
        <v>-1116355953</v>
      </c>
    </row>
    <row r="36085" spans="1:8">
      <c r="A36085" t="s">
        <v>4</v>
      </c>
      <c r="B36085" s="4" t="s">
        <v>5</v>
      </c>
      <c r="C36085" s="4" t="s">
        <v>13</v>
      </c>
      <c r="D36085" s="4" t="s">
        <v>10</v>
      </c>
      <c r="E36085" s="4" t="s">
        <v>9</v>
      </c>
      <c r="F36085" s="4" t="s">
        <v>9</v>
      </c>
      <c r="G36085" s="4" t="s">
        <v>9</v>
      </c>
      <c r="H36085" s="4" t="s">
        <v>9</v>
      </c>
      <c r="I36085" s="4" t="s">
        <v>10</v>
      </c>
      <c r="J36085" s="4" t="s">
        <v>13</v>
      </c>
    </row>
    <row r="36086" spans="1:8">
      <c r="A36086" t="n">
        <v>288192</v>
      </c>
      <c r="B36086" s="120" t="n">
        <v>69</v>
      </c>
      <c r="C36086" s="7" t="n">
        <v>3</v>
      </c>
      <c r="D36086" s="7" t="n">
        <v>0</v>
      </c>
      <c r="E36086" s="7" t="n">
        <v>1065353216</v>
      </c>
      <c r="F36086" s="7" t="n">
        <v>1065353216</v>
      </c>
      <c r="G36086" s="7" t="n">
        <v>1065353216</v>
      </c>
      <c r="H36086" s="7" t="n">
        <v>0</v>
      </c>
      <c r="I36086" s="7" t="n">
        <v>0</v>
      </c>
      <c r="J36086" s="7" t="n">
        <v>3</v>
      </c>
    </row>
    <row r="36087" spans="1:8">
      <c r="A36087" t="s">
        <v>4</v>
      </c>
      <c r="B36087" s="4" t="s">
        <v>5</v>
      </c>
      <c r="C36087" s="4" t="s">
        <v>13</v>
      </c>
      <c r="D36087" s="4" t="s">
        <v>10</v>
      </c>
      <c r="E36087" s="4" t="s">
        <v>9</v>
      </c>
      <c r="F36087" s="4" t="s">
        <v>9</v>
      </c>
      <c r="G36087" s="4" t="s">
        <v>9</v>
      </c>
      <c r="H36087" s="4" t="s">
        <v>9</v>
      </c>
      <c r="I36087" s="4" t="s">
        <v>10</v>
      </c>
      <c r="J36087" s="4" t="s">
        <v>13</v>
      </c>
    </row>
    <row r="36088" spans="1:8">
      <c r="A36088" t="n">
        <v>288215</v>
      </c>
      <c r="B36088" s="120" t="n">
        <v>69</v>
      </c>
      <c r="C36088" s="7" t="n">
        <v>3</v>
      </c>
      <c r="D36088" s="7" t="n">
        <v>1</v>
      </c>
      <c r="E36088" s="7" t="n">
        <v>1065353216</v>
      </c>
      <c r="F36088" s="7" t="n">
        <v>1065353216</v>
      </c>
      <c r="G36088" s="7" t="n">
        <v>1065353216</v>
      </c>
      <c r="H36088" s="7" t="n">
        <v>0</v>
      </c>
      <c r="I36088" s="7" t="n">
        <v>0</v>
      </c>
      <c r="J36088" s="7" t="n">
        <v>3</v>
      </c>
    </row>
    <row r="36089" spans="1:8">
      <c r="A36089" t="s">
        <v>4</v>
      </c>
      <c r="B36089" s="4" t="s">
        <v>5</v>
      </c>
      <c r="C36089" s="4" t="s">
        <v>13</v>
      </c>
      <c r="D36089" s="4" t="s">
        <v>10</v>
      </c>
      <c r="E36089" s="4" t="s">
        <v>9</v>
      </c>
      <c r="F36089" s="4" t="s">
        <v>9</v>
      </c>
      <c r="G36089" s="4" t="s">
        <v>9</v>
      </c>
      <c r="H36089" s="4" t="s">
        <v>9</v>
      </c>
      <c r="I36089" s="4" t="s">
        <v>10</v>
      </c>
      <c r="J36089" s="4" t="s">
        <v>13</v>
      </c>
    </row>
    <row r="36090" spans="1:8">
      <c r="A36090" t="n">
        <v>288238</v>
      </c>
      <c r="B36090" s="120" t="n">
        <v>69</v>
      </c>
      <c r="C36090" s="7" t="n">
        <v>3</v>
      </c>
      <c r="D36090" s="7" t="n">
        <v>0</v>
      </c>
      <c r="E36090" s="7" t="n">
        <v>1065353216</v>
      </c>
      <c r="F36090" s="7" t="n">
        <v>1065353216</v>
      </c>
      <c r="G36090" s="7" t="n">
        <v>1065353216</v>
      </c>
      <c r="H36090" s="7" t="n">
        <v>1065353216</v>
      </c>
      <c r="I36090" s="7" t="n">
        <v>500</v>
      </c>
      <c r="J36090" s="7" t="n">
        <v>3</v>
      </c>
    </row>
    <row r="36091" spans="1:8">
      <c r="A36091" t="s">
        <v>4</v>
      </c>
      <c r="B36091" s="4" t="s">
        <v>5</v>
      </c>
      <c r="C36091" s="4" t="s">
        <v>13</v>
      </c>
      <c r="D36091" s="4" t="s">
        <v>10</v>
      </c>
      <c r="E36091" s="4" t="s">
        <v>9</v>
      </c>
      <c r="F36091" s="4" t="s">
        <v>9</v>
      </c>
      <c r="G36091" s="4" t="s">
        <v>9</v>
      </c>
      <c r="H36091" s="4" t="s">
        <v>9</v>
      </c>
      <c r="I36091" s="4" t="s">
        <v>10</v>
      </c>
      <c r="J36091" s="4" t="s">
        <v>13</v>
      </c>
    </row>
    <row r="36092" spans="1:8">
      <c r="A36092" t="n">
        <v>288261</v>
      </c>
      <c r="B36092" s="120" t="n">
        <v>69</v>
      </c>
      <c r="C36092" s="7" t="n">
        <v>3</v>
      </c>
      <c r="D36092" s="7" t="n">
        <v>1</v>
      </c>
      <c r="E36092" s="7" t="n">
        <v>1065353216</v>
      </c>
      <c r="F36092" s="7" t="n">
        <v>1065353216</v>
      </c>
      <c r="G36092" s="7" t="n">
        <v>1065353216</v>
      </c>
      <c r="H36092" s="7" t="n">
        <v>1065353216</v>
      </c>
      <c r="I36092" s="7" t="n">
        <v>500</v>
      </c>
      <c r="J36092" s="7" t="n">
        <v>3</v>
      </c>
    </row>
    <row r="36093" spans="1:8">
      <c r="A36093" t="s">
        <v>4</v>
      </c>
      <c r="B36093" s="4" t="s">
        <v>5</v>
      </c>
      <c r="C36093" s="4" t="s">
        <v>10</v>
      </c>
    </row>
    <row r="36094" spans="1:8">
      <c r="A36094" t="n">
        <v>288284</v>
      </c>
      <c r="B36094" s="35" t="n">
        <v>16</v>
      </c>
      <c r="C36094" s="7" t="n">
        <v>800</v>
      </c>
    </row>
    <row r="36095" spans="1:8">
      <c r="A36095" t="s">
        <v>4</v>
      </c>
      <c r="B36095" s="4" t="s">
        <v>5</v>
      </c>
      <c r="C36095" s="4" t="s">
        <v>13</v>
      </c>
      <c r="D36095" s="4" t="s">
        <v>10</v>
      </c>
      <c r="E36095" s="4" t="s">
        <v>6</v>
      </c>
    </row>
    <row r="36096" spans="1:8">
      <c r="A36096" t="n">
        <v>288287</v>
      </c>
      <c r="B36096" s="40" t="n">
        <v>51</v>
      </c>
      <c r="C36096" s="7" t="n">
        <v>4</v>
      </c>
      <c r="D36096" s="7" t="n">
        <v>1</v>
      </c>
      <c r="E36096" s="7" t="s">
        <v>1290</v>
      </c>
    </row>
    <row r="36097" spans="1:10">
      <c r="A36097" t="s">
        <v>4</v>
      </c>
      <c r="B36097" s="4" t="s">
        <v>5</v>
      </c>
      <c r="C36097" s="4" t="s">
        <v>10</v>
      </c>
    </row>
    <row r="36098" spans="1:10">
      <c r="A36098" t="n">
        <v>288300</v>
      </c>
      <c r="B36098" s="35" t="n">
        <v>16</v>
      </c>
      <c r="C36098" s="7" t="n">
        <v>0</v>
      </c>
    </row>
    <row r="36099" spans="1:10">
      <c r="A36099" t="s">
        <v>4</v>
      </c>
      <c r="B36099" s="4" t="s">
        <v>5</v>
      </c>
      <c r="C36099" s="4" t="s">
        <v>10</v>
      </c>
      <c r="D36099" s="4" t="s">
        <v>72</v>
      </c>
      <c r="E36099" s="4" t="s">
        <v>13</v>
      </c>
      <c r="F36099" s="4" t="s">
        <v>13</v>
      </c>
      <c r="G36099" s="4" t="s">
        <v>72</v>
      </c>
      <c r="H36099" s="4" t="s">
        <v>13</v>
      </c>
      <c r="I36099" s="4" t="s">
        <v>13</v>
      </c>
      <c r="J36099" s="4" t="s">
        <v>72</v>
      </c>
      <c r="K36099" s="4" t="s">
        <v>13</v>
      </c>
      <c r="L36099" s="4" t="s">
        <v>13</v>
      </c>
    </row>
    <row r="36100" spans="1:10">
      <c r="A36100" t="n">
        <v>288303</v>
      </c>
      <c r="B36100" s="52" t="n">
        <v>26</v>
      </c>
      <c r="C36100" s="7" t="n">
        <v>1</v>
      </c>
      <c r="D36100" s="7" t="s">
        <v>2042</v>
      </c>
      <c r="E36100" s="7" t="n">
        <v>2</v>
      </c>
      <c r="F36100" s="7" t="n">
        <v>3</v>
      </c>
      <c r="G36100" s="7" t="s">
        <v>2043</v>
      </c>
      <c r="H36100" s="7" t="n">
        <v>2</v>
      </c>
      <c r="I36100" s="7" t="n">
        <v>3</v>
      </c>
      <c r="J36100" s="7" t="s">
        <v>2044</v>
      </c>
      <c r="K36100" s="7" t="n">
        <v>2</v>
      </c>
      <c r="L36100" s="7" t="n">
        <v>0</v>
      </c>
    </row>
    <row r="36101" spans="1:10">
      <c r="A36101" t="s">
        <v>4</v>
      </c>
      <c r="B36101" s="4" t="s">
        <v>5</v>
      </c>
    </row>
    <row r="36102" spans="1:10">
      <c r="A36102" t="n">
        <v>288517</v>
      </c>
      <c r="B36102" s="53" t="n">
        <v>28</v>
      </c>
    </row>
    <row r="36103" spans="1:10">
      <c r="A36103" t="s">
        <v>4</v>
      </c>
      <c r="B36103" s="4" t="s">
        <v>5</v>
      </c>
      <c r="C36103" s="4" t="s">
        <v>13</v>
      </c>
      <c r="D36103" s="4" t="s">
        <v>10</v>
      </c>
      <c r="E36103" s="4" t="s">
        <v>6</v>
      </c>
    </row>
    <row r="36104" spans="1:10">
      <c r="A36104" t="n">
        <v>288518</v>
      </c>
      <c r="B36104" s="40" t="n">
        <v>51</v>
      </c>
      <c r="C36104" s="7" t="n">
        <v>4</v>
      </c>
      <c r="D36104" s="7" t="n">
        <v>0</v>
      </c>
      <c r="E36104" s="7" t="s">
        <v>1180</v>
      </c>
    </row>
    <row r="36105" spans="1:10">
      <c r="A36105" t="s">
        <v>4</v>
      </c>
      <c r="B36105" s="4" t="s">
        <v>5</v>
      </c>
      <c r="C36105" s="4" t="s">
        <v>10</v>
      </c>
    </row>
    <row r="36106" spans="1:10">
      <c r="A36106" t="n">
        <v>288532</v>
      </c>
      <c r="B36106" s="35" t="n">
        <v>16</v>
      </c>
      <c r="C36106" s="7" t="n">
        <v>0</v>
      </c>
    </row>
    <row r="36107" spans="1:10">
      <c r="A36107" t="s">
        <v>4</v>
      </c>
      <c r="B36107" s="4" t="s">
        <v>5</v>
      </c>
      <c r="C36107" s="4" t="s">
        <v>10</v>
      </c>
      <c r="D36107" s="4" t="s">
        <v>72</v>
      </c>
      <c r="E36107" s="4" t="s">
        <v>13</v>
      </c>
      <c r="F36107" s="4" t="s">
        <v>13</v>
      </c>
      <c r="G36107" s="4" t="s">
        <v>72</v>
      </c>
      <c r="H36107" s="4" t="s">
        <v>13</v>
      </c>
      <c r="I36107" s="4" t="s">
        <v>13</v>
      </c>
    </row>
    <row r="36108" spans="1:10">
      <c r="A36108" t="n">
        <v>288535</v>
      </c>
      <c r="B36108" s="52" t="n">
        <v>26</v>
      </c>
      <c r="C36108" s="7" t="n">
        <v>0</v>
      </c>
      <c r="D36108" s="7" t="s">
        <v>2045</v>
      </c>
      <c r="E36108" s="7" t="n">
        <v>2</v>
      </c>
      <c r="F36108" s="7" t="n">
        <v>3</v>
      </c>
      <c r="G36108" s="7" t="s">
        <v>2046</v>
      </c>
      <c r="H36108" s="7" t="n">
        <v>2</v>
      </c>
      <c r="I36108" s="7" t="n">
        <v>0</v>
      </c>
    </row>
    <row r="36109" spans="1:10">
      <c r="A36109" t="s">
        <v>4</v>
      </c>
      <c r="B36109" s="4" t="s">
        <v>5</v>
      </c>
    </row>
    <row r="36110" spans="1:10">
      <c r="A36110" t="n">
        <v>288709</v>
      </c>
      <c r="B36110" s="53" t="n">
        <v>28</v>
      </c>
    </row>
    <row r="36111" spans="1:10">
      <c r="A36111" t="s">
        <v>4</v>
      </c>
      <c r="B36111" s="4" t="s">
        <v>5</v>
      </c>
      <c r="C36111" s="4" t="s">
        <v>13</v>
      </c>
      <c r="D36111" s="4" t="s">
        <v>10</v>
      </c>
      <c r="E36111" s="4" t="s">
        <v>6</v>
      </c>
    </row>
    <row r="36112" spans="1:10">
      <c r="A36112" t="n">
        <v>288710</v>
      </c>
      <c r="B36112" s="40" t="n">
        <v>51</v>
      </c>
      <c r="C36112" s="7" t="n">
        <v>4</v>
      </c>
      <c r="D36112" s="7" t="n">
        <v>1</v>
      </c>
      <c r="E36112" s="7" t="s">
        <v>161</v>
      </c>
    </row>
    <row r="36113" spans="1:12">
      <c r="A36113" t="s">
        <v>4</v>
      </c>
      <c r="B36113" s="4" t="s">
        <v>5</v>
      </c>
      <c r="C36113" s="4" t="s">
        <v>10</v>
      </c>
    </row>
    <row r="36114" spans="1:12">
      <c r="A36114" t="n">
        <v>288724</v>
      </c>
      <c r="B36114" s="35" t="n">
        <v>16</v>
      </c>
      <c r="C36114" s="7" t="n">
        <v>0</v>
      </c>
    </row>
    <row r="36115" spans="1:12">
      <c r="A36115" t="s">
        <v>4</v>
      </c>
      <c r="B36115" s="4" t="s">
        <v>5</v>
      </c>
      <c r="C36115" s="4" t="s">
        <v>10</v>
      </c>
      <c r="D36115" s="4" t="s">
        <v>72</v>
      </c>
      <c r="E36115" s="4" t="s">
        <v>13</v>
      </c>
      <c r="F36115" s="4" t="s">
        <v>13</v>
      </c>
      <c r="G36115" s="4" t="s">
        <v>72</v>
      </c>
      <c r="H36115" s="4" t="s">
        <v>13</v>
      </c>
      <c r="I36115" s="4" t="s">
        <v>13</v>
      </c>
    </row>
    <row r="36116" spans="1:12">
      <c r="A36116" t="n">
        <v>288727</v>
      </c>
      <c r="B36116" s="52" t="n">
        <v>26</v>
      </c>
      <c r="C36116" s="7" t="n">
        <v>1</v>
      </c>
      <c r="D36116" s="7" t="s">
        <v>2047</v>
      </c>
      <c r="E36116" s="7" t="n">
        <v>2</v>
      </c>
      <c r="F36116" s="7" t="n">
        <v>3</v>
      </c>
      <c r="G36116" s="7" t="s">
        <v>2048</v>
      </c>
      <c r="H36116" s="7" t="n">
        <v>2</v>
      </c>
      <c r="I36116" s="7" t="n">
        <v>0</v>
      </c>
    </row>
    <row r="36117" spans="1:12">
      <c r="A36117" t="s">
        <v>4</v>
      </c>
      <c r="B36117" s="4" t="s">
        <v>5</v>
      </c>
    </row>
    <row r="36118" spans="1:12">
      <c r="A36118" t="n">
        <v>288905</v>
      </c>
      <c r="B36118" s="53" t="n">
        <v>28</v>
      </c>
    </row>
    <row r="36119" spans="1:12">
      <c r="A36119" t="s">
        <v>4</v>
      </c>
      <c r="B36119" s="4" t="s">
        <v>5</v>
      </c>
      <c r="C36119" s="4" t="s">
        <v>13</v>
      </c>
      <c r="D36119" s="4" t="s">
        <v>10</v>
      </c>
      <c r="E36119" s="4" t="s">
        <v>6</v>
      </c>
    </row>
    <row r="36120" spans="1:12">
      <c r="A36120" t="n">
        <v>288906</v>
      </c>
      <c r="B36120" s="40" t="n">
        <v>51</v>
      </c>
      <c r="C36120" s="7" t="n">
        <v>4</v>
      </c>
      <c r="D36120" s="7" t="n">
        <v>0</v>
      </c>
      <c r="E36120" s="7" t="s">
        <v>223</v>
      </c>
    </row>
    <row r="36121" spans="1:12">
      <c r="A36121" t="s">
        <v>4</v>
      </c>
      <c r="B36121" s="4" t="s">
        <v>5</v>
      </c>
      <c r="C36121" s="4" t="s">
        <v>10</v>
      </c>
    </row>
    <row r="36122" spans="1:12">
      <c r="A36122" t="n">
        <v>288919</v>
      </c>
      <c r="B36122" s="35" t="n">
        <v>16</v>
      </c>
      <c r="C36122" s="7" t="n">
        <v>0</v>
      </c>
    </row>
    <row r="36123" spans="1:12">
      <c r="A36123" t="s">
        <v>4</v>
      </c>
      <c r="B36123" s="4" t="s">
        <v>5</v>
      </c>
      <c r="C36123" s="4" t="s">
        <v>10</v>
      </c>
      <c r="D36123" s="4" t="s">
        <v>72</v>
      </c>
      <c r="E36123" s="4" t="s">
        <v>13</v>
      </c>
      <c r="F36123" s="4" t="s">
        <v>13</v>
      </c>
      <c r="G36123" s="4" t="s">
        <v>72</v>
      </c>
      <c r="H36123" s="4" t="s">
        <v>13</v>
      </c>
      <c r="I36123" s="4" t="s">
        <v>13</v>
      </c>
      <c r="J36123" s="4" t="s">
        <v>72</v>
      </c>
      <c r="K36123" s="4" t="s">
        <v>13</v>
      </c>
      <c r="L36123" s="4" t="s">
        <v>13</v>
      </c>
      <c r="M36123" s="4" t="s">
        <v>72</v>
      </c>
      <c r="N36123" s="4" t="s">
        <v>13</v>
      </c>
      <c r="O36123" s="4" t="s">
        <v>13</v>
      </c>
    </row>
    <row r="36124" spans="1:12">
      <c r="A36124" t="n">
        <v>288922</v>
      </c>
      <c r="B36124" s="52" t="n">
        <v>26</v>
      </c>
      <c r="C36124" s="7" t="n">
        <v>0</v>
      </c>
      <c r="D36124" s="7" t="s">
        <v>2049</v>
      </c>
      <c r="E36124" s="7" t="n">
        <v>2</v>
      </c>
      <c r="F36124" s="7" t="n">
        <v>3</v>
      </c>
      <c r="G36124" s="7" t="s">
        <v>2050</v>
      </c>
      <c r="H36124" s="7" t="n">
        <v>2</v>
      </c>
      <c r="I36124" s="7" t="n">
        <v>3</v>
      </c>
      <c r="J36124" s="7" t="s">
        <v>2051</v>
      </c>
      <c r="K36124" s="7" t="n">
        <v>2</v>
      </c>
      <c r="L36124" s="7" t="n">
        <v>3</v>
      </c>
      <c r="M36124" s="7" t="s">
        <v>2052</v>
      </c>
      <c r="N36124" s="7" t="n">
        <v>2</v>
      </c>
      <c r="O36124" s="7" t="n">
        <v>0</v>
      </c>
    </row>
    <row r="36125" spans="1:12">
      <c r="A36125" t="s">
        <v>4</v>
      </c>
      <c r="B36125" s="4" t="s">
        <v>5</v>
      </c>
    </row>
    <row r="36126" spans="1:12">
      <c r="A36126" t="n">
        <v>289286</v>
      </c>
      <c r="B36126" s="53" t="n">
        <v>28</v>
      </c>
    </row>
    <row r="36127" spans="1:12">
      <c r="A36127" t="s">
        <v>4</v>
      </c>
      <c r="B36127" s="4" t="s">
        <v>5</v>
      </c>
      <c r="C36127" s="4" t="s">
        <v>13</v>
      </c>
      <c r="D36127" s="4" t="s">
        <v>10</v>
      </c>
      <c r="E36127" s="4" t="s">
        <v>6</v>
      </c>
    </row>
    <row r="36128" spans="1:12">
      <c r="A36128" t="n">
        <v>289287</v>
      </c>
      <c r="B36128" s="40" t="n">
        <v>51</v>
      </c>
      <c r="C36128" s="7" t="n">
        <v>4</v>
      </c>
      <c r="D36128" s="7" t="n">
        <v>1</v>
      </c>
      <c r="E36128" s="7" t="s">
        <v>506</v>
      </c>
    </row>
    <row r="36129" spans="1:15">
      <c r="A36129" t="s">
        <v>4</v>
      </c>
      <c r="B36129" s="4" t="s">
        <v>5</v>
      </c>
      <c r="C36129" s="4" t="s">
        <v>10</v>
      </c>
    </row>
    <row r="36130" spans="1:15">
      <c r="A36130" t="n">
        <v>289301</v>
      </c>
      <c r="B36130" s="35" t="n">
        <v>16</v>
      </c>
      <c r="C36130" s="7" t="n">
        <v>0</v>
      </c>
    </row>
    <row r="36131" spans="1:15">
      <c r="A36131" t="s">
        <v>4</v>
      </c>
      <c r="B36131" s="4" t="s">
        <v>5</v>
      </c>
      <c r="C36131" s="4" t="s">
        <v>10</v>
      </c>
      <c r="D36131" s="4" t="s">
        <v>72</v>
      </c>
      <c r="E36131" s="4" t="s">
        <v>13</v>
      </c>
      <c r="F36131" s="4" t="s">
        <v>13</v>
      </c>
      <c r="G36131" s="4" t="s">
        <v>72</v>
      </c>
      <c r="H36131" s="4" t="s">
        <v>13</v>
      </c>
      <c r="I36131" s="4" t="s">
        <v>13</v>
      </c>
      <c r="J36131" s="4" t="s">
        <v>72</v>
      </c>
      <c r="K36131" s="4" t="s">
        <v>13</v>
      </c>
      <c r="L36131" s="4" t="s">
        <v>13</v>
      </c>
    </row>
    <row r="36132" spans="1:15">
      <c r="A36132" t="n">
        <v>289304</v>
      </c>
      <c r="B36132" s="52" t="n">
        <v>26</v>
      </c>
      <c r="C36132" s="7" t="n">
        <v>1</v>
      </c>
      <c r="D36132" s="7" t="s">
        <v>2053</v>
      </c>
      <c r="E36132" s="7" t="n">
        <v>2</v>
      </c>
      <c r="F36132" s="7" t="n">
        <v>3</v>
      </c>
      <c r="G36132" s="7" t="s">
        <v>2054</v>
      </c>
      <c r="H36132" s="7" t="n">
        <v>2</v>
      </c>
      <c r="I36132" s="7" t="n">
        <v>3</v>
      </c>
      <c r="J36132" s="7" t="s">
        <v>2055</v>
      </c>
      <c r="K36132" s="7" t="n">
        <v>2</v>
      </c>
      <c r="L36132" s="7" t="n">
        <v>0</v>
      </c>
    </row>
    <row r="36133" spans="1:15">
      <c r="A36133" t="s">
        <v>4</v>
      </c>
      <c r="B36133" s="4" t="s">
        <v>5</v>
      </c>
    </row>
    <row r="36134" spans="1:15">
      <c r="A36134" t="n">
        <v>289668</v>
      </c>
      <c r="B36134" s="53" t="n">
        <v>28</v>
      </c>
    </row>
    <row r="36135" spans="1:15">
      <c r="A36135" t="s">
        <v>4</v>
      </c>
      <c r="B36135" s="4" t="s">
        <v>5</v>
      </c>
      <c r="C36135" s="4" t="s">
        <v>13</v>
      </c>
      <c r="D36135" s="4" t="s">
        <v>10</v>
      </c>
      <c r="E36135" s="4" t="s">
        <v>6</v>
      </c>
    </row>
    <row r="36136" spans="1:15">
      <c r="A36136" t="n">
        <v>289669</v>
      </c>
      <c r="B36136" s="40" t="n">
        <v>51</v>
      </c>
      <c r="C36136" s="7" t="n">
        <v>4</v>
      </c>
      <c r="D36136" s="7" t="n">
        <v>0</v>
      </c>
      <c r="E36136" s="7" t="s">
        <v>353</v>
      </c>
    </row>
    <row r="36137" spans="1:15">
      <c r="A36137" t="s">
        <v>4</v>
      </c>
      <c r="B36137" s="4" t="s">
        <v>5</v>
      </c>
      <c r="C36137" s="4" t="s">
        <v>10</v>
      </c>
    </row>
    <row r="36138" spans="1:15">
      <c r="A36138" t="n">
        <v>289683</v>
      </c>
      <c r="B36138" s="35" t="n">
        <v>16</v>
      </c>
      <c r="C36138" s="7" t="n">
        <v>0</v>
      </c>
    </row>
    <row r="36139" spans="1:15">
      <c r="A36139" t="s">
        <v>4</v>
      </c>
      <c r="B36139" s="4" t="s">
        <v>5</v>
      </c>
      <c r="C36139" s="4" t="s">
        <v>10</v>
      </c>
      <c r="D36139" s="4" t="s">
        <v>72</v>
      </c>
      <c r="E36139" s="4" t="s">
        <v>13</v>
      </c>
      <c r="F36139" s="4" t="s">
        <v>13</v>
      </c>
      <c r="G36139" s="4" t="s">
        <v>72</v>
      </c>
      <c r="H36139" s="4" t="s">
        <v>13</v>
      </c>
      <c r="I36139" s="4" t="s">
        <v>13</v>
      </c>
    </row>
    <row r="36140" spans="1:15">
      <c r="A36140" t="n">
        <v>289686</v>
      </c>
      <c r="B36140" s="52" t="n">
        <v>26</v>
      </c>
      <c r="C36140" s="7" t="n">
        <v>0</v>
      </c>
      <c r="D36140" s="7" t="s">
        <v>2056</v>
      </c>
      <c r="E36140" s="7" t="n">
        <v>2</v>
      </c>
      <c r="F36140" s="7" t="n">
        <v>3</v>
      </c>
      <c r="G36140" s="7" t="s">
        <v>2057</v>
      </c>
      <c r="H36140" s="7" t="n">
        <v>2</v>
      </c>
      <c r="I36140" s="7" t="n">
        <v>0</v>
      </c>
    </row>
    <row r="36141" spans="1:15">
      <c r="A36141" t="s">
        <v>4</v>
      </c>
      <c r="B36141" s="4" t="s">
        <v>5</v>
      </c>
    </row>
    <row r="36142" spans="1:15">
      <c r="A36142" t="n">
        <v>289795</v>
      </c>
      <c r="B36142" s="53" t="n">
        <v>28</v>
      </c>
    </row>
    <row r="36143" spans="1:15">
      <c r="A36143" t="s">
        <v>4</v>
      </c>
      <c r="B36143" s="4" t="s">
        <v>5</v>
      </c>
      <c r="C36143" s="4" t="s">
        <v>13</v>
      </c>
      <c r="D36143" s="4" t="s">
        <v>10</v>
      </c>
      <c r="E36143" s="4" t="s">
        <v>6</v>
      </c>
    </row>
    <row r="36144" spans="1:15">
      <c r="A36144" t="n">
        <v>289796</v>
      </c>
      <c r="B36144" s="40" t="n">
        <v>51</v>
      </c>
      <c r="C36144" s="7" t="n">
        <v>4</v>
      </c>
      <c r="D36144" s="7" t="n">
        <v>1</v>
      </c>
      <c r="E36144" s="7" t="s">
        <v>713</v>
      </c>
    </row>
    <row r="36145" spans="1:12">
      <c r="A36145" t="s">
        <v>4</v>
      </c>
      <c r="B36145" s="4" t="s">
        <v>5</v>
      </c>
      <c r="C36145" s="4" t="s">
        <v>10</v>
      </c>
    </row>
    <row r="36146" spans="1:12">
      <c r="A36146" t="n">
        <v>289810</v>
      </c>
      <c r="B36146" s="35" t="n">
        <v>16</v>
      </c>
      <c r="C36146" s="7" t="n">
        <v>0</v>
      </c>
    </row>
    <row r="36147" spans="1:12">
      <c r="A36147" t="s">
        <v>4</v>
      </c>
      <c r="B36147" s="4" t="s">
        <v>5</v>
      </c>
      <c r="C36147" s="4" t="s">
        <v>10</v>
      </c>
      <c r="D36147" s="4" t="s">
        <v>72</v>
      </c>
      <c r="E36147" s="4" t="s">
        <v>13</v>
      </c>
      <c r="F36147" s="4" t="s">
        <v>13</v>
      </c>
      <c r="G36147" s="4" t="s">
        <v>72</v>
      </c>
      <c r="H36147" s="4" t="s">
        <v>13</v>
      </c>
      <c r="I36147" s="4" t="s">
        <v>13</v>
      </c>
      <c r="J36147" s="4" t="s">
        <v>72</v>
      </c>
      <c r="K36147" s="4" t="s">
        <v>13</v>
      </c>
      <c r="L36147" s="4" t="s">
        <v>13</v>
      </c>
      <c r="M36147" s="4" t="s">
        <v>72</v>
      </c>
      <c r="N36147" s="4" t="s">
        <v>13</v>
      </c>
      <c r="O36147" s="4" t="s">
        <v>13</v>
      </c>
    </row>
    <row r="36148" spans="1:12">
      <c r="A36148" t="n">
        <v>289813</v>
      </c>
      <c r="B36148" s="52" t="n">
        <v>26</v>
      </c>
      <c r="C36148" s="7" t="n">
        <v>1</v>
      </c>
      <c r="D36148" s="7" t="s">
        <v>2058</v>
      </c>
      <c r="E36148" s="7" t="n">
        <v>2</v>
      </c>
      <c r="F36148" s="7" t="n">
        <v>3</v>
      </c>
      <c r="G36148" s="7" t="s">
        <v>2059</v>
      </c>
      <c r="H36148" s="7" t="n">
        <v>2</v>
      </c>
      <c r="I36148" s="7" t="n">
        <v>3</v>
      </c>
      <c r="J36148" s="7" t="s">
        <v>2060</v>
      </c>
      <c r="K36148" s="7" t="n">
        <v>2</v>
      </c>
      <c r="L36148" s="7" t="n">
        <v>3</v>
      </c>
      <c r="M36148" s="7" t="s">
        <v>2061</v>
      </c>
      <c r="N36148" s="7" t="n">
        <v>2</v>
      </c>
      <c r="O36148" s="7" t="n">
        <v>0</v>
      </c>
    </row>
    <row r="36149" spans="1:12">
      <c r="A36149" t="s">
        <v>4</v>
      </c>
      <c r="B36149" s="4" t="s">
        <v>5</v>
      </c>
    </row>
    <row r="36150" spans="1:12">
      <c r="A36150" t="n">
        <v>290195</v>
      </c>
      <c r="B36150" s="53" t="n">
        <v>28</v>
      </c>
    </row>
    <row r="36151" spans="1:12">
      <c r="A36151" t="s">
        <v>4</v>
      </c>
      <c r="B36151" s="4" t="s">
        <v>5</v>
      </c>
      <c r="C36151" s="4" t="s">
        <v>13</v>
      </c>
      <c r="D36151" s="4" t="s">
        <v>10</v>
      </c>
      <c r="E36151" s="4" t="s">
        <v>6</v>
      </c>
    </row>
    <row r="36152" spans="1:12">
      <c r="A36152" t="n">
        <v>290196</v>
      </c>
      <c r="B36152" s="40" t="n">
        <v>51</v>
      </c>
      <c r="C36152" s="7" t="n">
        <v>4</v>
      </c>
      <c r="D36152" s="7" t="n">
        <v>0</v>
      </c>
      <c r="E36152" s="7" t="s">
        <v>353</v>
      </c>
    </row>
    <row r="36153" spans="1:12">
      <c r="A36153" t="s">
        <v>4</v>
      </c>
      <c r="B36153" s="4" t="s">
        <v>5</v>
      </c>
      <c r="C36153" s="4" t="s">
        <v>10</v>
      </c>
    </row>
    <row r="36154" spans="1:12">
      <c r="A36154" t="n">
        <v>290210</v>
      </c>
      <c r="B36154" s="35" t="n">
        <v>16</v>
      </c>
      <c r="C36154" s="7" t="n">
        <v>0</v>
      </c>
    </row>
    <row r="36155" spans="1:12">
      <c r="A36155" t="s">
        <v>4</v>
      </c>
      <c r="B36155" s="4" t="s">
        <v>5</v>
      </c>
      <c r="C36155" s="4" t="s">
        <v>10</v>
      </c>
      <c r="D36155" s="4" t="s">
        <v>72</v>
      </c>
      <c r="E36155" s="4" t="s">
        <v>13</v>
      </c>
      <c r="F36155" s="4" t="s">
        <v>13</v>
      </c>
      <c r="G36155" s="4" t="s">
        <v>72</v>
      </c>
      <c r="H36155" s="4" t="s">
        <v>13</v>
      </c>
      <c r="I36155" s="4" t="s">
        <v>13</v>
      </c>
    </row>
    <row r="36156" spans="1:12">
      <c r="A36156" t="n">
        <v>290213</v>
      </c>
      <c r="B36156" s="52" t="n">
        <v>26</v>
      </c>
      <c r="C36156" s="7" t="n">
        <v>0</v>
      </c>
      <c r="D36156" s="7" t="s">
        <v>2062</v>
      </c>
      <c r="E36156" s="7" t="n">
        <v>2</v>
      </c>
      <c r="F36156" s="7" t="n">
        <v>3</v>
      </c>
      <c r="G36156" s="7" t="s">
        <v>2063</v>
      </c>
      <c r="H36156" s="7" t="n">
        <v>2</v>
      </c>
      <c r="I36156" s="7" t="n">
        <v>0</v>
      </c>
    </row>
    <row r="36157" spans="1:12">
      <c r="A36157" t="s">
        <v>4</v>
      </c>
      <c r="B36157" s="4" t="s">
        <v>5</v>
      </c>
    </row>
    <row r="36158" spans="1:12">
      <c r="A36158" t="n">
        <v>290262</v>
      </c>
      <c r="B36158" s="53" t="n">
        <v>28</v>
      </c>
    </row>
    <row r="36159" spans="1:12">
      <c r="A36159" t="s">
        <v>4</v>
      </c>
      <c r="B36159" s="4" t="s">
        <v>5</v>
      </c>
      <c r="C36159" s="4" t="s">
        <v>13</v>
      </c>
      <c r="D36159" s="4" t="s">
        <v>10</v>
      </c>
      <c r="E36159" s="4" t="s">
        <v>6</v>
      </c>
    </row>
    <row r="36160" spans="1:12">
      <c r="A36160" t="n">
        <v>290263</v>
      </c>
      <c r="B36160" s="40" t="n">
        <v>51</v>
      </c>
      <c r="C36160" s="7" t="n">
        <v>4</v>
      </c>
      <c r="D36160" s="7" t="n">
        <v>1</v>
      </c>
      <c r="E36160" s="7" t="s">
        <v>713</v>
      </c>
    </row>
    <row r="36161" spans="1:15">
      <c r="A36161" t="s">
        <v>4</v>
      </c>
      <c r="B36161" s="4" t="s">
        <v>5</v>
      </c>
      <c r="C36161" s="4" t="s">
        <v>10</v>
      </c>
    </row>
    <row r="36162" spans="1:15">
      <c r="A36162" t="n">
        <v>290277</v>
      </c>
      <c r="B36162" s="35" t="n">
        <v>16</v>
      </c>
      <c r="C36162" s="7" t="n">
        <v>0</v>
      </c>
    </row>
    <row r="36163" spans="1:15">
      <c r="A36163" t="s">
        <v>4</v>
      </c>
      <c r="B36163" s="4" t="s">
        <v>5</v>
      </c>
      <c r="C36163" s="4" t="s">
        <v>10</v>
      </c>
      <c r="D36163" s="4" t="s">
        <v>72</v>
      </c>
      <c r="E36163" s="4" t="s">
        <v>13</v>
      </c>
      <c r="F36163" s="4" t="s">
        <v>13</v>
      </c>
      <c r="G36163" s="4" t="s">
        <v>72</v>
      </c>
      <c r="H36163" s="4" t="s">
        <v>13</v>
      </c>
      <c r="I36163" s="4" t="s">
        <v>13</v>
      </c>
      <c r="J36163" s="4" t="s">
        <v>72</v>
      </c>
      <c r="K36163" s="4" t="s">
        <v>13</v>
      </c>
      <c r="L36163" s="4" t="s">
        <v>13</v>
      </c>
      <c r="M36163" s="4" t="s">
        <v>72</v>
      </c>
      <c r="N36163" s="4" t="s">
        <v>13</v>
      </c>
      <c r="O36163" s="4" t="s">
        <v>13</v>
      </c>
    </row>
    <row r="36164" spans="1:15">
      <c r="A36164" t="n">
        <v>290280</v>
      </c>
      <c r="B36164" s="52" t="n">
        <v>26</v>
      </c>
      <c r="C36164" s="7" t="n">
        <v>1</v>
      </c>
      <c r="D36164" s="7" t="s">
        <v>2064</v>
      </c>
      <c r="E36164" s="7" t="n">
        <v>2</v>
      </c>
      <c r="F36164" s="7" t="n">
        <v>3</v>
      </c>
      <c r="G36164" s="7" t="s">
        <v>2065</v>
      </c>
      <c r="H36164" s="7" t="n">
        <v>2</v>
      </c>
      <c r="I36164" s="7" t="n">
        <v>3</v>
      </c>
      <c r="J36164" s="7" t="s">
        <v>2066</v>
      </c>
      <c r="K36164" s="7" t="n">
        <v>2</v>
      </c>
      <c r="L36164" s="7" t="n">
        <v>3</v>
      </c>
      <c r="M36164" s="7" t="s">
        <v>2067</v>
      </c>
      <c r="N36164" s="7" t="n">
        <v>2</v>
      </c>
      <c r="O36164" s="7" t="n">
        <v>0</v>
      </c>
    </row>
    <row r="36165" spans="1:15">
      <c r="A36165" t="s">
        <v>4</v>
      </c>
      <c r="B36165" s="4" t="s">
        <v>5</v>
      </c>
    </row>
    <row r="36166" spans="1:15">
      <c r="A36166" t="n">
        <v>290663</v>
      </c>
      <c r="B36166" s="53" t="n">
        <v>28</v>
      </c>
    </row>
    <row r="36167" spans="1:15">
      <c r="A36167" t="s">
        <v>4</v>
      </c>
      <c r="B36167" s="4" t="s">
        <v>5</v>
      </c>
      <c r="C36167" s="4" t="s">
        <v>13</v>
      </c>
      <c r="D36167" s="4" t="s">
        <v>10</v>
      </c>
      <c r="E36167" s="4" t="s">
        <v>6</v>
      </c>
    </row>
    <row r="36168" spans="1:15">
      <c r="A36168" t="n">
        <v>290664</v>
      </c>
      <c r="B36168" s="40" t="n">
        <v>51</v>
      </c>
      <c r="C36168" s="7" t="n">
        <v>4</v>
      </c>
      <c r="D36168" s="7" t="n">
        <v>0</v>
      </c>
      <c r="E36168" s="7" t="s">
        <v>223</v>
      </c>
    </row>
    <row r="36169" spans="1:15">
      <c r="A36169" t="s">
        <v>4</v>
      </c>
      <c r="B36169" s="4" t="s">
        <v>5</v>
      </c>
      <c r="C36169" s="4" t="s">
        <v>10</v>
      </c>
    </row>
    <row r="36170" spans="1:15">
      <c r="A36170" t="n">
        <v>290677</v>
      </c>
      <c r="B36170" s="35" t="n">
        <v>16</v>
      </c>
      <c r="C36170" s="7" t="n">
        <v>0</v>
      </c>
    </row>
    <row r="36171" spans="1:15">
      <c r="A36171" t="s">
        <v>4</v>
      </c>
      <c r="B36171" s="4" t="s">
        <v>5</v>
      </c>
      <c r="C36171" s="4" t="s">
        <v>10</v>
      </c>
      <c r="D36171" s="4" t="s">
        <v>72</v>
      </c>
      <c r="E36171" s="4" t="s">
        <v>13</v>
      </c>
      <c r="F36171" s="4" t="s">
        <v>13</v>
      </c>
    </row>
    <row r="36172" spans="1:15">
      <c r="A36172" t="n">
        <v>290680</v>
      </c>
      <c r="B36172" s="52" t="n">
        <v>26</v>
      </c>
      <c r="C36172" s="7" t="n">
        <v>0</v>
      </c>
      <c r="D36172" s="7" t="s">
        <v>2068</v>
      </c>
      <c r="E36172" s="7" t="n">
        <v>2</v>
      </c>
      <c r="F36172" s="7" t="n">
        <v>0</v>
      </c>
    </row>
    <row r="36173" spans="1:15">
      <c r="A36173" t="s">
        <v>4</v>
      </c>
      <c r="B36173" s="4" t="s">
        <v>5</v>
      </c>
    </row>
    <row r="36174" spans="1:15">
      <c r="A36174" t="n">
        <v>290733</v>
      </c>
      <c r="B36174" s="53" t="n">
        <v>28</v>
      </c>
    </row>
    <row r="36175" spans="1:15">
      <c r="A36175" t="s">
        <v>4</v>
      </c>
      <c r="B36175" s="4" t="s">
        <v>5</v>
      </c>
      <c r="C36175" s="4" t="s">
        <v>13</v>
      </c>
      <c r="D36175" s="4" t="s">
        <v>10</v>
      </c>
      <c r="E36175" s="4" t="s">
        <v>6</v>
      </c>
      <c r="F36175" s="4" t="s">
        <v>6</v>
      </c>
      <c r="G36175" s="4" t="s">
        <v>6</v>
      </c>
      <c r="H36175" s="4" t="s">
        <v>6</v>
      </c>
    </row>
    <row r="36176" spans="1:15">
      <c r="A36176" t="n">
        <v>290734</v>
      </c>
      <c r="B36176" s="40" t="n">
        <v>51</v>
      </c>
      <c r="C36176" s="7" t="n">
        <v>3</v>
      </c>
      <c r="D36176" s="7" t="n">
        <v>0</v>
      </c>
      <c r="E36176" s="7" t="s">
        <v>1203</v>
      </c>
      <c r="F36176" s="7" t="s">
        <v>87</v>
      </c>
      <c r="G36176" s="7" t="s">
        <v>88</v>
      </c>
      <c r="H36176" s="7" t="s">
        <v>89</v>
      </c>
    </row>
    <row r="36177" spans="1:15">
      <c r="A36177" t="s">
        <v>4</v>
      </c>
      <c r="B36177" s="4" t="s">
        <v>5</v>
      </c>
      <c r="C36177" s="4" t="s">
        <v>10</v>
      </c>
      <c r="D36177" s="4" t="s">
        <v>13</v>
      </c>
      <c r="E36177" s="4" t="s">
        <v>22</v>
      </c>
      <c r="F36177" s="4" t="s">
        <v>10</v>
      </c>
    </row>
    <row r="36178" spans="1:15">
      <c r="A36178" t="n">
        <v>290747</v>
      </c>
      <c r="B36178" s="58" t="n">
        <v>59</v>
      </c>
      <c r="C36178" s="7" t="n">
        <v>0</v>
      </c>
      <c r="D36178" s="7" t="n">
        <v>9</v>
      </c>
      <c r="E36178" s="7" t="n">
        <v>0.100000001490116</v>
      </c>
      <c r="F36178" s="7" t="n">
        <v>4</v>
      </c>
    </row>
    <row r="36179" spans="1:15">
      <c r="A36179" t="s">
        <v>4</v>
      </c>
      <c r="B36179" s="4" t="s">
        <v>5</v>
      </c>
      <c r="C36179" s="4" t="s">
        <v>10</v>
      </c>
    </row>
    <row r="36180" spans="1:15">
      <c r="A36180" t="n">
        <v>290757</v>
      </c>
      <c r="B36180" s="35" t="n">
        <v>16</v>
      </c>
      <c r="C36180" s="7" t="n">
        <v>1500</v>
      </c>
    </row>
    <row r="36181" spans="1:15">
      <c r="A36181" t="s">
        <v>4</v>
      </c>
      <c r="B36181" s="4" t="s">
        <v>5</v>
      </c>
      <c r="C36181" s="4" t="s">
        <v>13</v>
      </c>
      <c r="D36181" s="4" t="s">
        <v>10</v>
      </c>
      <c r="E36181" s="4" t="s">
        <v>9</v>
      </c>
      <c r="F36181" s="4" t="s">
        <v>9</v>
      </c>
      <c r="G36181" s="4" t="s">
        <v>9</v>
      </c>
      <c r="H36181" s="4" t="s">
        <v>9</v>
      </c>
      <c r="I36181" s="4" t="s">
        <v>10</v>
      </c>
      <c r="J36181" s="4" t="s">
        <v>13</v>
      </c>
    </row>
    <row r="36182" spans="1:15">
      <c r="A36182" t="n">
        <v>290760</v>
      </c>
      <c r="B36182" s="120" t="n">
        <v>69</v>
      </c>
      <c r="C36182" s="7" t="n">
        <v>3</v>
      </c>
      <c r="D36182" s="7" t="n">
        <v>0</v>
      </c>
      <c r="E36182" s="7" t="n">
        <v>1065353216</v>
      </c>
      <c r="F36182" s="7" t="n">
        <v>1065353216</v>
      </c>
      <c r="G36182" s="7" t="n">
        <v>1065353216</v>
      </c>
      <c r="H36182" s="7" t="n">
        <v>0</v>
      </c>
      <c r="I36182" s="7" t="n">
        <v>1000</v>
      </c>
      <c r="J36182" s="7" t="n">
        <v>3</v>
      </c>
    </row>
    <row r="36183" spans="1:15">
      <c r="A36183" t="s">
        <v>4</v>
      </c>
      <c r="B36183" s="4" t="s">
        <v>5</v>
      </c>
      <c r="C36183" s="4" t="s">
        <v>13</v>
      </c>
      <c r="D36183" s="4" t="s">
        <v>10</v>
      </c>
      <c r="E36183" s="4" t="s">
        <v>9</v>
      </c>
      <c r="F36183" s="4" t="s">
        <v>9</v>
      </c>
      <c r="G36183" s="4" t="s">
        <v>9</v>
      </c>
      <c r="H36183" s="4" t="s">
        <v>9</v>
      </c>
      <c r="I36183" s="4" t="s">
        <v>10</v>
      </c>
      <c r="J36183" s="4" t="s">
        <v>13</v>
      </c>
    </row>
    <row r="36184" spans="1:15">
      <c r="A36184" t="n">
        <v>290783</v>
      </c>
      <c r="B36184" s="120" t="n">
        <v>69</v>
      </c>
      <c r="C36184" s="7" t="n">
        <v>3</v>
      </c>
      <c r="D36184" s="7" t="n">
        <v>1</v>
      </c>
      <c r="E36184" s="7" t="n">
        <v>1065353216</v>
      </c>
      <c r="F36184" s="7" t="n">
        <v>1065353216</v>
      </c>
      <c r="G36184" s="7" t="n">
        <v>1065353216</v>
      </c>
      <c r="H36184" s="7" t="n">
        <v>0</v>
      </c>
      <c r="I36184" s="7" t="n">
        <v>1000</v>
      </c>
      <c r="J36184" s="7" t="n">
        <v>3</v>
      </c>
    </row>
    <row r="36185" spans="1:15">
      <c r="A36185" t="s">
        <v>4</v>
      </c>
      <c r="B36185" s="4" t="s">
        <v>5</v>
      </c>
      <c r="C36185" s="4" t="s">
        <v>13</v>
      </c>
      <c r="D36185" s="4" t="s">
        <v>10</v>
      </c>
      <c r="E36185" s="4" t="s">
        <v>22</v>
      </c>
    </row>
    <row r="36186" spans="1:15">
      <c r="A36186" t="n">
        <v>290806</v>
      </c>
      <c r="B36186" s="28" t="n">
        <v>58</v>
      </c>
      <c r="C36186" s="7" t="n">
        <v>0</v>
      </c>
      <c r="D36186" s="7" t="n">
        <v>1000</v>
      </c>
      <c r="E36186" s="7" t="n">
        <v>1</v>
      </c>
    </row>
    <row r="36187" spans="1:15">
      <c r="A36187" t="s">
        <v>4</v>
      </c>
      <c r="B36187" s="4" t="s">
        <v>5</v>
      </c>
      <c r="C36187" s="4" t="s">
        <v>13</v>
      </c>
      <c r="D36187" s="4" t="s">
        <v>10</v>
      </c>
    </row>
    <row r="36188" spans="1:15">
      <c r="A36188" t="n">
        <v>290814</v>
      </c>
      <c r="B36188" s="28" t="n">
        <v>58</v>
      </c>
      <c r="C36188" s="7" t="n">
        <v>255</v>
      </c>
      <c r="D36188" s="7" t="n">
        <v>0</v>
      </c>
    </row>
    <row r="36189" spans="1:15">
      <c r="A36189" t="s">
        <v>4</v>
      </c>
      <c r="B36189" s="4" t="s">
        <v>5</v>
      </c>
      <c r="C36189" s="4" t="s">
        <v>13</v>
      </c>
      <c r="D36189" s="4" t="s">
        <v>10</v>
      </c>
      <c r="E36189" s="4" t="s">
        <v>10</v>
      </c>
      <c r="F36189" s="4" t="s">
        <v>13</v>
      </c>
    </row>
    <row r="36190" spans="1:15">
      <c r="A36190" t="n">
        <v>290818</v>
      </c>
      <c r="B36190" s="29" t="n">
        <v>25</v>
      </c>
      <c r="C36190" s="7" t="n">
        <v>1</v>
      </c>
      <c r="D36190" s="7" t="n">
        <v>65535</v>
      </c>
      <c r="E36190" s="7" t="n">
        <v>65535</v>
      </c>
      <c r="F36190" s="7" t="n">
        <v>0</v>
      </c>
    </row>
    <row r="36191" spans="1:15">
      <c r="A36191" t="s">
        <v>4</v>
      </c>
      <c r="B36191" s="4" t="s">
        <v>5</v>
      </c>
      <c r="C36191" s="4" t="s">
        <v>13</v>
      </c>
      <c r="D36191" s="4" t="s">
        <v>10</v>
      </c>
      <c r="E36191" s="4" t="s">
        <v>10</v>
      </c>
    </row>
    <row r="36192" spans="1:15">
      <c r="A36192" t="n">
        <v>290825</v>
      </c>
      <c r="B36192" s="29" t="n">
        <v>25</v>
      </c>
      <c r="C36192" s="7" t="n">
        <v>2</v>
      </c>
      <c r="D36192" s="7" t="n">
        <v>65535</v>
      </c>
      <c r="E36192" s="7" t="n">
        <v>65535</v>
      </c>
    </row>
    <row r="36193" spans="1:10">
      <c r="A36193" t="s">
        <v>4</v>
      </c>
      <c r="B36193" s="4" t="s">
        <v>5</v>
      </c>
      <c r="C36193" s="4" t="s">
        <v>13</v>
      </c>
      <c r="D36193" s="4" t="s">
        <v>10</v>
      </c>
    </row>
    <row r="36194" spans="1:10">
      <c r="A36194" t="n">
        <v>290831</v>
      </c>
      <c r="B36194" s="120" t="n">
        <v>69</v>
      </c>
      <c r="C36194" s="7" t="n">
        <v>1</v>
      </c>
      <c r="D36194" s="7" t="n">
        <v>0</v>
      </c>
    </row>
    <row r="36195" spans="1:10">
      <c r="A36195" t="s">
        <v>4</v>
      </c>
      <c r="B36195" s="4" t="s">
        <v>5</v>
      </c>
      <c r="C36195" s="4" t="s">
        <v>13</v>
      </c>
      <c r="D36195" s="4" t="s">
        <v>10</v>
      </c>
    </row>
    <row r="36196" spans="1:10">
      <c r="A36196" t="n">
        <v>290835</v>
      </c>
      <c r="B36196" s="120" t="n">
        <v>69</v>
      </c>
      <c r="C36196" s="7" t="n">
        <v>1</v>
      </c>
      <c r="D36196" s="7" t="n">
        <v>1</v>
      </c>
    </row>
    <row r="36197" spans="1:10">
      <c r="A36197" t="s">
        <v>4</v>
      </c>
      <c r="B36197" s="4" t="s">
        <v>5</v>
      </c>
      <c r="C36197" s="4" t="s">
        <v>13</v>
      </c>
      <c r="D36197" s="4" t="s">
        <v>10</v>
      </c>
    </row>
    <row r="36198" spans="1:10">
      <c r="A36198" t="n">
        <v>290839</v>
      </c>
      <c r="B36198" s="28" t="n">
        <v>58</v>
      </c>
      <c r="C36198" s="7" t="n">
        <v>11</v>
      </c>
      <c r="D36198" s="7" t="n">
        <v>300</v>
      </c>
    </row>
    <row r="36199" spans="1:10">
      <c r="A36199" t="s">
        <v>4</v>
      </c>
      <c r="B36199" s="4" t="s">
        <v>5</v>
      </c>
      <c r="C36199" s="4" t="s">
        <v>13</v>
      </c>
      <c r="D36199" s="4" t="s">
        <v>10</v>
      </c>
    </row>
    <row r="36200" spans="1:10">
      <c r="A36200" t="n">
        <v>290843</v>
      </c>
      <c r="B36200" s="28" t="n">
        <v>58</v>
      </c>
      <c r="C36200" s="7" t="n">
        <v>12</v>
      </c>
      <c r="D36200" s="7" t="n">
        <v>0</v>
      </c>
    </row>
    <row r="36201" spans="1:10">
      <c r="A36201" t="s">
        <v>4</v>
      </c>
      <c r="B36201" s="4" t="s">
        <v>5</v>
      </c>
      <c r="C36201" s="4" t="s">
        <v>10</v>
      </c>
      <c r="D36201" s="4" t="s">
        <v>13</v>
      </c>
      <c r="E36201" s="4" t="s">
        <v>6</v>
      </c>
      <c r="F36201" s="4" t="s">
        <v>22</v>
      </c>
      <c r="G36201" s="4" t="s">
        <v>22</v>
      </c>
      <c r="H36201" s="4" t="s">
        <v>22</v>
      </c>
    </row>
    <row r="36202" spans="1:10">
      <c r="A36202" t="n">
        <v>290847</v>
      </c>
      <c r="B36202" s="39" t="n">
        <v>48</v>
      </c>
      <c r="C36202" s="7" t="n">
        <v>1</v>
      </c>
      <c r="D36202" s="7" t="n">
        <v>0</v>
      </c>
      <c r="E36202" s="7" t="s">
        <v>184</v>
      </c>
      <c r="F36202" s="7" t="n">
        <v>-1</v>
      </c>
      <c r="G36202" s="7" t="n">
        <v>1</v>
      </c>
      <c r="H36202" s="7" t="n">
        <v>1.40129846432482e-45</v>
      </c>
    </row>
    <row r="36203" spans="1:10">
      <c r="A36203" t="s">
        <v>4</v>
      </c>
      <c r="B36203" s="4" t="s">
        <v>5</v>
      </c>
      <c r="C36203" s="4" t="s">
        <v>10</v>
      </c>
      <c r="D36203" s="4" t="s">
        <v>22</v>
      </c>
      <c r="E36203" s="4" t="s">
        <v>22</v>
      </c>
      <c r="F36203" s="4" t="s">
        <v>22</v>
      </c>
      <c r="G36203" s="4" t="s">
        <v>22</v>
      </c>
    </row>
    <row r="36204" spans="1:10">
      <c r="A36204" t="n">
        <v>290876</v>
      </c>
      <c r="B36204" s="24" t="n">
        <v>46</v>
      </c>
      <c r="C36204" s="7" t="n">
        <v>0</v>
      </c>
      <c r="D36204" s="7" t="n">
        <v>-53.4599990844727</v>
      </c>
      <c r="E36204" s="7" t="n">
        <v>4</v>
      </c>
      <c r="F36204" s="7" t="n">
        <v>-8.21000003814697</v>
      </c>
      <c r="G36204" s="7" t="n">
        <v>360</v>
      </c>
    </row>
    <row r="36205" spans="1:10">
      <c r="A36205" t="s">
        <v>4</v>
      </c>
      <c r="B36205" s="4" t="s">
        <v>5</v>
      </c>
      <c r="C36205" s="4" t="s">
        <v>13</v>
      </c>
      <c r="D36205" s="4" t="s">
        <v>10</v>
      </c>
      <c r="E36205" s="4" t="s">
        <v>6</v>
      </c>
      <c r="F36205" s="4" t="s">
        <v>6</v>
      </c>
      <c r="G36205" s="4" t="s">
        <v>6</v>
      </c>
      <c r="H36205" s="4" t="s">
        <v>6</v>
      </c>
    </row>
    <row r="36206" spans="1:10">
      <c r="A36206" t="n">
        <v>290895</v>
      </c>
      <c r="B36206" s="40" t="n">
        <v>51</v>
      </c>
      <c r="C36206" s="7" t="n">
        <v>3</v>
      </c>
      <c r="D36206" s="7" t="n">
        <v>1</v>
      </c>
      <c r="E36206" s="7" t="s">
        <v>1203</v>
      </c>
      <c r="F36206" s="7" t="s">
        <v>87</v>
      </c>
      <c r="G36206" s="7" t="s">
        <v>88</v>
      </c>
      <c r="H36206" s="7" t="s">
        <v>89</v>
      </c>
    </row>
    <row r="36207" spans="1:10">
      <c r="A36207" t="s">
        <v>4</v>
      </c>
      <c r="B36207" s="4" t="s">
        <v>5</v>
      </c>
      <c r="C36207" s="4" t="s">
        <v>13</v>
      </c>
      <c r="D36207" s="4" t="s">
        <v>13</v>
      </c>
      <c r="E36207" s="4" t="s">
        <v>22</v>
      </c>
      <c r="F36207" s="4" t="s">
        <v>22</v>
      </c>
      <c r="G36207" s="4" t="s">
        <v>22</v>
      </c>
      <c r="H36207" s="4" t="s">
        <v>10</v>
      </c>
    </row>
    <row r="36208" spans="1:10">
      <c r="A36208" t="n">
        <v>290908</v>
      </c>
      <c r="B36208" s="25" t="n">
        <v>45</v>
      </c>
      <c r="C36208" s="7" t="n">
        <v>2</v>
      </c>
      <c r="D36208" s="7" t="n">
        <v>3</v>
      </c>
      <c r="E36208" s="7" t="n">
        <v>-53.6100006103516</v>
      </c>
      <c r="F36208" s="7" t="n">
        <v>5.09000015258789</v>
      </c>
      <c r="G36208" s="7" t="n">
        <v>-7.73000001907349</v>
      </c>
      <c r="H36208" s="7" t="n">
        <v>0</v>
      </c>
    </row>
    <row r="36209" spans="1:8">
      <c r="A36209" t="s">
        <v>4</v>
      </c>
      <c r="B36209" s="4" t="s">
        <v>5</v>
      </c>
      <c r="C36209" s="4" t="s">
        <v>13</v>
      </c>
      <c r="D36209" s="4" t="s">
        <v>13</v>
      </c>
      <c r="E36209" s="4" t="s">
        <v>22</v>
      </c>
      <c r="F36209" s="4" t="s">
        <v>22</v>
      </c>
      <c r="G36209" s="4" t="s">
        <v>22</v>
      </c>
      <c r="H36209" s="4" t="s">
        <v>10</v>
      </c>
      <c r="I36209" s="4" t="s">
        <v>13</v>
      </c>
    </row>
    <row r="36210" spans="1:8">
      <c r="A36210" t="n">
        <v>290925</v>
      </c>
      <c r="B36210" s="25" t="n">
        <v>45</v>
      </c>
      <c r="C36210" s="7" t="n">
        <v>4</v>
      </c>
      <c r="D36210" s="7" t="n">
        <v>3</v>
      </c>
      <c r="E36210" s="7" t="n">
        <v>4.76000022888184</v>
      </c>
      <c r="F36210" s="7" t="n">
        <v>345.049987792969</v>
      </c>
      <c r="G36210" s="7" t="n">
        <v>0</v>
      </c>
      <c r="H36210" s="7" t="n">
        <v>0</v>
      </c>
      <c r="I36210" s="7" t="n">
        <v>0</v>
      </c>
    </row>
    <row r="36211" spans="1:8">
      <c r="A36211" t="s">
        <v>4</v>
      </c>
      <c r="B36211" s="4" t="s">
        <v>5</v>
      </c>
      <c r="C36211" s="4" t="s">
        <v>13</v>
      </c>
      <c r="D36211" s="4" t="s">
        <v>13</v>
      </c>
      <c r="E36211" s="4" t="s">
        <v>22</v>
      </c>
      <c r="F36211" s="4" t="s">
        <v>10</v>
      </c>
    </row>
    <row r="36212" spans="1:8">
      <c r="A36212" t="n">
        <v>290943</v>
      </c>
      <c r="B36212" s="25" t="n">
        <v>45</v>
      </c>
      <c r="C36212" s="7" t="n">
        <v>5</v>
      </c>
      <c r="D36212" s="7" t="n">
        <v>3</v>
      </c>
      <c r="E36212" s="7" t="n">
        <v>2.20000004768372</v>
      </c>
      <c r="F36212" s="7" t="n">
        <v>0</v>
      </c>
    </row>
    <row r="36213" spans="1:8">
      <c r="A36213" t="s">
        <v>4</v>
      </c>
      <c r="B36213" s="4" t="s">
        <v>5</v>
      </c>
      <c r="C36213" s="4" t="s">
        <v>13</v>
      </c>
      <c r="D36213" s="4" t="s">
        <v>13</v>
      </c>
      <c r="E36213" s="4" t="s">
        <v>22</v>
      </c>
      <c r="F36213" s="4" t="s">
        <v>10</v>
      </c>
    </row>
    <row r="36214" spans="1:8">
      <c r="A36214" t="n">
        <v>290952</v>
      </c>
      <c r="B36214" s="25" t="n">
        <v>45</v>
      </c>
      <c r="C36214" s="7" t="n">
        <v>11</v>
      </c>
      <c r="D36214" s="7" t="n">
        <v>3</v>
      </c>
      <c r="E36214" s="7" t="n">
        <v>38</v>
      </c>
      <c r="F36214" s="7" t="n">
        <v>0</v>
      </c>
    </row>
    <row r="36215" spans="1:8">
      <c r="A36215" t="s">
        <v>4</v>
      </c>
      <c r="B36215" s="4" t="s">
        <v>5</v>
      </c>
      <c r="C36215" s="4" t="s">
        <v>13</v>
      </c>
      <c r="D36215" s="4" t="s">
        <v>13</v>
      </c>
      <c r="E36215" s="4" t="s">
        <v>22</v>
      </c>
      <c r="F36215" s="4" t="s">
        <v>22</v>
      </c>
      <c r="G36215" s="4" t="s">
        <v>22</v>
      </c>
      <c r="H36215" s="4" t="s">
        <v>10</v>
      </c>
    </row>
    <row r="36216" spans="1:8">
      <c r="A36216" t="n">
        <v>290961</v>
      </c>
      <c r="B36216" s="25" t="n">
        <v>45</v>
      </c>
      <c r="C36216" s="7" t="n">
        <v>2</v>
      </c>
      <c r="D36216" s="7" t="n">
        <v>3</v>
      </c>
      <c r="E36216" s="7" t="n">
        <v>-53.560001373291</v>
      </c>
      <c r="F36216" s="7" t="n">
        <v>5.3600001335144</v>
      </c>
      <c r="G36216" s="7" t="n">
        <v>-7.80999994277954</v>
      </c>
      <c r="H36216" s="7" t="n">
        <v>4000</v>
      </c>
    </row>
    <row r="36217" spans="1:8">
      <c r="A36217" t="s">
        <v>4</v>
      </c>
      <c r="B36217" s="4" t="s">
        <v>5</v>
      </c>
      <c r="C36217" s="4" t="s">
        <v>13</v>
      </c>
      <c r="D36217" s="4" t="s">
        <v>13</v>
      </c>
      <c r="E36217" s="4" t="s">
        <v>22</v>
      </c>
      <c r="F36217" s="4" t="s">
        <v>22</v>
      </c>
      <c r="G36217" s="4" t="s">
        <v>22</v>
      </c>
      <c r="H36217" s="4" t="s">
        <v>10</v>
      </c>
      <c r="I36217" s="4" t="s">
        <v>13</v>
      </c>
    </row>
    <row r="36218" spans="1:8">
      <c r="A36218" t="n">
        <v>290978</v>
      </c>
      <c r="B36218" s="25" t="n">
        <v>45</v>
      </c>
      <c r="C36218" s="7" t="n">
        <v>4</v>
      </c>
      <c r="D36218" s="7" t="n">
        <v>3</v>
      </c>
      <c r="E36218" s="7" t="n">
        <v>2.75</v>
      </c>
      <c r="F36218" s="7" t="n">
        <v>324.399993896484</v>
      </c>
      <c r="G36218" s="7" t="n">
        <v>0</v>
      </c>
      <c r="H36218" s="7" t="n">
        <v>4000</v>
      </c>
      <c r="I36218" s="7" t="n">
        <v>1</v>
      </c>
    </row>
    <row r="36219" spans="1:8">
      <c r="A36219" t="s">
        <v>4</v>
      </c>
      <c r="B36219" s="4" t="s">
        <v>5</v>
      </c>
      <c r="C36219" s="4" t="s">
        <v>13</v>
      </c>
      <c r="D36219" s="4" t="s">
        <v>13</v>
      </c>
      <c r="E36219" s="4" t="s">
        <v>22</v>
      </c>
      <c r="F36219" s="4" t="s">
        <v>10</v>
      </c>
    </row>
    <row r="36220" spans="1:8">
      <c r="A36220" t="n">
        <v>290996</v>
      </c>
      <c r="B36220" s="25" t="n">
        <v>45</v>
      </c>
      <c r="C36220" s="7" t="n">
        <v>5</v>
      </c>
      <c r="D36220" s="7" t="n">
        <v>3</v>
      </c>
      <c r="E36220" s="7" t="n">
        <v>1.60000002384186</v>
      </c>
      <c r="F36220" s="7" t="n">
        <v>4000</v>
      </c>
    </row>
    <row r="36221" spans="1:8">
      <c r="A36221" t="s">
        <v>4</v>
      </c>
      <c r="B36221" s="4" t="s">
        <v>5</v>
      </c>
      <c r="C36221" s="4" t="s">
        <v>10</v>
      </c>
      <c r="D36221" s="4" t="s">
        <v>22</v>
      </c>
      <c r="E36221" s="4" t="s">
        <v>22</v>
      </c>
      <c r="F36221" s="4" t="s">
        <v>22</v>
      </c>
      <c r="G36221" s="4" t="s">
        <v>10</v>
      </c>
      <c r="H36221" s="4" t="s">
        <v>10</v>
      </c>
    </row>
    <row r="36222" spans="1:8">
      <c r="A36222" t="n">
        <v>291005</v>
      </c>
      <c r="B36222" s="56" t="n">
        <v>60</v>
      </c>
      <c r="C36222" s="7" t="n">
        <v>0</v>
      </c>
      <c r="D36222" s="7" t="n">
        <v>0</v>
      </c>
      <c r="E36222" s="7" t="n">
        <v>-20</v>
      </c>
      <c r="F36222" s="7" t="n">
        <v>0</v>
      </c>
      <c r="G36222" s="7" t="n">
        <v>0</v>
      </c>
      <c r="H36222" s="7" t="n">
        <v>0</v>
      </c>
    </row>
    <row r="36223" spans="1:8">
      <c r="A36223" t="s">
        <v>4</v>
      </c>
      <c r="B36223" s="4" t="s">
        <v>5</v>
      </c>
      <c r="C36223" s="4" t="s">
        <v>13</v>
      </c>
      <c r="D36223" s="4" t="s">
        <v>10</v>
      </c>
      <c r="E36223" s="4" t="s">
        <v>6</v>
      </c>
      <c r="F36223" s="4" t="s">
        <v>6</v>
      </c>
      <c r="G36223" s="4" t="s">
        <v>6</v>
      </c>
      <c r="H36223" s="4" t="s">
        <v>6</v>
      </c>
    </row>
    <row r="36224" spans="1:8">
      <c r="A36224" t="n">
        <v>291024</v>
      </c>
      <c r="B36224" s="40" t="n">
        <v>51</v>
      </c>
      <c r="C36224" s="7" t="n">
        <v>3</v>
      </c>
      <c r="D36224" s="7" t="n">
        <v>0</v>
      </c>
      <c r="E36224" s="7" t="s">
        <v>89</v>
      </c>
      <c r="F36224" s="7" t="s">
        <v>87</v>
      </c>
      <c r="G36224" s="7" t="s">
        <v>88</v>
      </c>
      <c r="H36224" s="7" t="s">
        <v>89</v>
      </c>
    </row>
    <row r="36225" spans="1:9">
      <c r="A36225" t="s">
        <v>4</v>
      </c>
      <c r="B36225" s="4" t="s">
        <v>5</v>
      </c>
      <c r="C36225" s="4" t="s">
        <v>13</v>
      </c>
      <c r="D36225" s="4" t="s">
        <v>10</v>
      </c>
      <c r="E36225" s="4" t="s">
        <v>22</v>
      </c>
    </row>
    <row r="36226" spans="1:9">
      <c r="A36226" t="n">
        <v>291037</v>
      </c>
      <c r="B36226" s="28" t="n">
        <v>58</v>
      </c>
      <c r="C36226" s="7" t="n">
        <v>100</v>
      </c>
      <c r="D36226" s="7" t="n">
        <v>1000</v>
      </c>
      <c r="E36226" s="7" t="n">
        <v>1</v>
      </c>
    </row>
    <row r="36227" spans="1:9">
      <c r="A36227" t="s">
        <v>4</v>
      </c>
      <c r="B36227" s="4" t="s">
        <v>5</v>
      </c>
      <c r="C36227" s="4" t="s">
        <v>13</v>
      </c>
      <c r="D36227" s="4" t="s">
        <v>10</v>
      </c>
    </row>
    <row r="36228" spans="1:9">
      <c r="A36228" t="n">
        <v>291045</v>
      </c>
      <c r="B36228" s="28" t="n">
        <v>58</v>
      </c>
      <c r="C36228" s="7" t="n">
        <v>255</v>
      </c>
      <c r="D36228" s="7" t="n">
        <v>0</v>
      </c>
    </row>
    <row r="36229" spans="1:9">
      <c r="A36229" t="s">
        <v>4</v>
      </c>
      <c r="B36229" s="4" t="s">
        <v>5</v>
      </c>
      <c r="C36229" s="4" t="s">
        <v>10</v>
      </c>
      <c r="D36229" s="4" t="s">
        <v>22</v>
      </c>
      <c r="E36229" s="4" t="s">
        <v>22</v>
      </c>
      <c r="F36229" s="4" t="s">
        <v>22</v>
      </c>
      <c r="G36229" s="4" t="s">
        <v>10</v>
      </c>
      <c r="H36229" s="4" t="s">
        <v>10</v>
      </c>
    </row>
    <row r="36230" spans="1:9">
      <c r="A36230" t="n">
        <v>291049</v>
      </c>
      <c r="B36230" s="56" t="n">
        <v>60</v>
      </c>
      <c r="C36230" s="7" t="n">
        <v>0</v>
      </c>
      <c r="D36230" s="7" t="n">
        <v>0</v>
      </c>
      <c r="E36230" s="7" t="n">
        <v>0</v>
      </c>
      <c r="F36230" s="7" t="n">
        <v>0</v>
      </c>
      <c r="G36230" s="7" t="n">
        <v>1000</v>
      </c>
      <c r="H36230" s="7" t="n">
        <v>0</v>
      </c>
    </row>
    <row r="36231" spans="1:9">
      <c r="A36231" t="s">
        <v>4</v>
      </c>
      <c r="B36231" s="4" t="s">
        <v>5</v>
      </c>
      <c r="C36231" s="4" t="s">
        <v>10</v>
      </c>
      <c r="D36231" s="4" t="s">
        <v>13</v>
      </c>
      <c r="E36231" s="4" t="s">
        <v>6</v>
      </c>
      <c r="F36231" s="4" t="s">
        <v>22</v>
      </c>
      <c r="G36231" s="4" t="s">
        <v>22</v>
      </c>
      <c r="H36231" s="4" t="s">
        <v>22</v>
      </c>
    </row>
    <row r="36232" spans="1:9">
      <c r="A36232" t="n">
        <v>291068</v>
      </c>
      <c r="B36232" s="39" t="n">
        <v>48</v>
      </c>
      <c r="C36232" s="7" t="n">
        <v>1</v>
      </c>
      <c r="D36232" s="7" t="n">
        <v>0</v>
      </c>
      <c r="E36232" s="7" t="s">
        <v>184</v>
      </c>
      <c r="F36232" s="7" t="n">
        <v>-1</v>
      </c>
      <c r="G36232" s="7" t="n">
        <v>1</v>
      </c>
      <c r="H36232" s="7" t="n">
        <v>2.80259692864963e-45</v>
      </c>
    </row>
    <row r="36233" spans="1:9">
      <c r="A36233" t="s">
        <v>4</v>
      </c>
      <c r="B36233" s="4" t="s">
        <v>5</v>
      </c>
      <c r="C36233" s="4" t="s">
        <v>13</v>
      </c>
      <c r="D36233" s="4" t="s">
        <v>10</v>
      </c>
      <c r="E36233" s="4" t="s">
        <v>22</v>
      </c>
      <c r="F36233" s="4" t="s">
        <v>10</v>
      </c>
      <c r="G36233" s="4" t="s">
        <v>9</v>
      </c>
      <c r="H36233" s="4" t="s">
        <v>9</v>
      </c>
      <c r="I36233" s="4" t="s">
        <v>10</v>
      </c>
      <c r="J36233" s="4" t="s">
        <v>10</v>
      </c>
      <c r="K36233" s="4" t="s">
        <v>9</v>
      </c>
      <c r="L36233" s="4" t="s">
        <v>9</v>
      </c>
      <c r="M36233" s="4" t="s">
        <v>9</v>
      </c>
      <c r="N36233" s="4" t="s">
        <v>9</v>
      </c>
      <c r="O36233" s="4" t="s">
        <v>6</v>
      </c>
    </row>
    <row r="36234" spans="1:9">
      <c r="A36234" t="n">
        <v>291097</v>
      </c>
      <c r="B36234" s="14" t="n">
        <v>50</v>
      </c>
      <c r="C36234" s="7" t="n">
        <v>0</v>
      </c>
      <c r="D36234" s="7" t="n">
        <v>2000</v>
      </c>
      <c r="E36234" s="7" t="n">
        <v>0.5</v>
      </c>
      <c r="F36234" s="7" t="n">
        <v>0</v>
      </c>
      <c r="G36234" s="7" t="n">
        <v>0</v>
      </c>
      <c r="H36234" s="7" t="n">
        <v>-1063256064</v>
      </c>
      <c r="I36234" s="7" t="n">
        <v>0</v>
      </c>
      <c r="J36234" s="7" t="n">
        <v>65533</v>
      </c>
      <c r="K36234" s="7" t="n">
        <v>0</v>
      </c>
      <c r="L36234" s="7" t="n">
        <v>0</v>
      </c>
      <c r="M36234" s="7" t="n">
        <v>0</v>
      </c>
      <c r="N36234" s="7" t="n">
        <v>0</v>
      </c>
      <c r="O36234" s="7" t="s">
        <v>12</v>
      </c>
    </row>
    <row r="36235" spans="1:9">
      <c r="A36235" t="s">
        <v>4</v>
      </c>
      <c r="B36235" s="4" t="s">
        <v>5</v>
      </c>
      <c r="C36235" s="4" t="s">
        <v>10</v>
      </c>
      <c r="D36235" s="4" t="s">
        <v>9</v>
      </c>
      <c r="E36235" s="4" t="s">
        <v>13</v>
      </c>
    </row>
    <row r="36236" spans="1:9">
      <c r="A36236" t="n">
        <v>291136</v>
      </c>
      <c r="B36236" s="91" t="n">
        <v>35</v>
      </c>
      <c r="C36236" s="7" t="n">
        <v>1</v>
      </c>
      <c r="D36236" s="7" t="n">
        <v>0</v>
      </c>
      <c r="E36236" s="7" t="n">
        <v>0</v>
      </c>
    </row>
    <row r="36237" spans="1:9">
      <c r="A36237" t="s">
        <v>4</v>
      </c>
      <c r="B36237" s="4" t="s">
        <v>5</v>
      </c>
      <c r="C36237" s="4" t="s">
        <v>10</v>
      </c>
    </row>
    <row r="36238" spans="1:9">
      <c r="A36238" t="n">
        <v>291144</v>
      </c>
      <c r="B36238" s="35" t="n">
        <v>16</v>
      </c>
      <c r="C36238" s="7" t="n">
        <v>500</v>
      </c>
    </row>
    <row r="36239" spans="1:9">
      <c r="A36239" t="s">
        <v>4</v>
      </c>
      <c r="B36239" s="4" t="s">
        <v>5</v>
      </c>
      <c r="C36239" s="4" t="s">
        <v>13</v>
      </c>
      <c r="D36239" s="4" t="s">
        <v>10</v>
      </c>
      <c r="E36239" s="4" t="s">
        <v>6</v>
      </c>
      <c r="F36239" s="4" t="s">
        <v>6</v>
      </c>
      <c r="G36239" s="4" t="s">
        <v>6</v>
      </c>
      <c r="H36239" s="4" t="s">
        <v>6</v>
      </c>
    </row>
    <row r="36240" spans="1:9">
      <c r="A36240" t="n">
        <v>291147</v>
      </c>
      <c r="B36240" s="40" t="n">
        <v>51</v>
      </c>
      <c r="C36240" s="7" t="n">
        <v>3</v>
      </c>
      <c r="D36240" s="7" t="n">
        <v>0</v>
      </c>
      <c r="E36240" s="7" t="s">
        <v>1203</v>
      </c>
      <c r="F36240" s="7" t="s">
        <v>87</v>
      </c>
      <c r="G36240" s="7" t="s">
        <v>88</v>
      </c>
      <c r="H36240" s="7" t="s">
        <v>89</v>
      </c>
    </row>
    <row r="36241" spans="1:15">
      <c r="A36241" t="s">
        <v>4</v>
      </c>
      <c r="B36241" s="4" t="s">
        <v>5</v>
      </c>
      <c r="C36241" s="4" t="s">
        <v>10</v>
      </c>
      <c r="D36241" s="4" t="s">
        <v>13</v>
      </c>
      <c r="E36241" s="4" t="s">
        <v>6</v>
      </c>
      <c r="F36241" s="4" t="s">
        <v>22</v>
      </c>
      <c r="G36241" s="4" t="s">
        <v>22</v>
      </c>
      <c r="H36241" s="4" t="s">
        <v>22</v>
      </c>
    </row>
    <row r="36242" spans="1:15">
      <c r="A36242" t="n">
        <v>291160</v>
      </c>
      <c r="B36242" s="39" t="n">
        <v>48</v>
      </c>
      <c r="C36242" s="7" t="n">
        <v>0</v>
      </c>
      <c r="D36242" s="7" t="n">
        <v>0</v>
      </c>
      <c r="E36242" s="7" t="s">
        <v>2041</v>
      </c>
      <c r="F36242" s="7" t="n">
        <v>-1</v>
      </c>
      <c r="G36242" s="7" t="n">
        <v>1</v>
      </c>
      <c r="H36242" s="7" t="n">
        <v>0</v>
      </c>
    </row>
    <row r="36243" spans="1:15">
      <c r="A36243" t="s">
        <v>4</v>
      </c>
      <c r="B36243" s="4" t="s">
        <v>5</v>
      </c>
      <c r="C36243" s="4" t="s">
        <v>10</v>
      </c>
      <c r="D36243" s="4" t="s">
        <v>9</v>
      </c>
      <c r="E36243" s="4" t="s">
        <v>13</v>
      </c>
    </row>
    <row r="36244" spans="1:15">
      <c r="A36244" t="n">
        <v>291186</v>
      </c>
      <c r="B36244" s="91" t="n">
        <v>35</v>
      </c>
      <c r="C36244" s="7" t="n">
        <v>0</v>
      </c>
      <c r="D36244" s="7" t="n">
        <v>0</v>
      </c>
      <c r="E36244" s="7" t="n">
        <v>0</v>
      </c>
    </row>
    <row r="36245" spans="1:15">
      <c r="A36245" t="s">
        <v>4</v>
      </c>
      <c r="B36245" s="4" t="s">
        <v>5</v>
      </c>
      <c r="C36245" s="4" t="s">
        <v>13</v>
      </c>
      <c r="D36245" s="4" t="s">
        <v>10</v>
      </c>
      <c r="E36245" s="4" t="s">
        <v>22</v>
      </c>
      <c r="F36245" s="4" t="s">
        <v>10</v>
      </c>
      <c r="G36245" s="4" t="s">
        <v>9</v>
      </c>
      <c r="H36245" s="4" t="s">
        <v>9</v>
      </c>
      <c r="I36245" s="4" t="s">
        <v>10</v>
      </c>
      <c r="J36245" s="4" t="s">
        <v>10</v>
      </c>
      <c r="K36245" s="4" t="s">
        <v>9</v>
      </c>
      <c r="L36245" s="4" t="s">
        <v>9</v>
      </c>
      <c r="M36245" s="4" t="s">
        <v>9</v>
      </c>
      <c r="N36245" s="4" t="s">
        <v>9</v>
      </c>
      <c r="O36245" s="4" t="s">
        <v>6</v>
      </c>
    </row>
    <row r="36246" spans="1:15">
      <c r="A36246" t="n">
        <v>291194</v>
      </c>
      <c r="B36246" s="14" t="n">
        <v>50</v>
      </c>
      <c r="C36246" s="7" t="n">
        <v>0</v>
      </c>
      <c r="D36246" s="7" t="n">
        <v>2000</v>
      </c>
      <c r="E36246" s="7" t="n">
        <v>0.600000023841858</v>
      </c>
      <c r="F36246" s="7" t="n">
        <v>0</v>
      </c>
      <c r="G36246" s="7" t="n">
        <v>0</v>
      </c>
      <c r="H36246" s="7" t="n">
        <v>1073741824</v>
      </c>
      <c r="I36246" s="7" t="n">
        <v>0</v>
      </c>
      <c r="J36246" s="7" t="n">
        <v>65533</v>
      </c>
      <c r="K36246" s="7" t="n">
        <v>0</v>
      </c>
      <c r="L36246" s="7" t="n">
        <v>0</v>
      </c>
      <c r="M36246" s="7" t="n">
        <v>0</v>
      </c>
      <c r="N36246" s="7" t="n">
        <v>0</v>
      </c>
      <c r="O36246" s="7" t="s">
        <v>12</v>
      </c>
    </row>
    <row r="36247" spans="1:15">
      <c r="A36247" t="s">
        <v>4</v>
      </c>
      <c r="B36247" s="4" t="s">
        <v>5</v>
      </c>
      <c r="C36247" s="4" t="s">
        <v>10</v>
      </c>
    </row>
    <row r="36248" spans="1:15">
      <c r="A36248" t="n">
        <v>291233</v>
      </c>
      <c r="B36248" s="35" t="n">
        <v>16</v>
      </c>
      <c r="C36248" s="7" t="n">
        <v>500</v>
      </c>
    </row>
    <row r="36249" spans="1:15">
      <c r="A36249" t="s">
        <v>4</v>
      </c>
      <c r="B36249" s="4" t="s">
        <v>5</v>
      </c>
      <c r="C36249" s="4" t="s">
        <v>13</v>
      </c>
      <c r="D36249" s="4" t="s">
        <v>10</v>
      </c>
    </row>
    <row r="36250" spans="1:15">
      <c r="A36250" t="n">
        <v>291236</v>
      </c>
      <c r="B36250" s="25" t="n">
        <v>45</v>
      </c>
      <c r="C36250" s="7" t="n">
        <v>7</v>
      </c>
      <c r="D36250" s="7" t="n">
        <v>255</v>
      </c>
    </row>
    <row r="36251" spans="1:15">
      <c r="A36251" t="s">
        <v>4</v>
      </c>
      <c r="B36251" s="4" t="s">
        <v>5</v>
      </c>
      <c r="C36251" s="4" t="s">
        <v>13</v>
      </c>
      <c r="D36251" s="4" t="s">
        <v>10</v>
      </c>
      <c r="E36251" s="4" t="s">
        <v>6</v>
      </c>
      <c r="F36251" s="4" t="s">
        <v>6</v>
      </c>
      <c r="G36251" s="4" t="s">
        <v>6</v>
      </c>
      <c r="H36251" s="4" t="s">
        <v>6</v>
      </c>
    </row>
    <row r="36252" spans="1:15">
      <c r="A36252" t="n">
        <v>291240</v>
      </c>
      <c r="B36252" s="40" t="n">
        <v>51</v>
      </c>
      <c r="C36252" s="7" t="n">
        <v>3</v>
      </c>
      <c r="D36252" s="7" t="n">
        <v>1</v>
      </c>
      <c r="E36252" s="7" t="s">
        <v>813</v>
      </c>
      <c r="F36252" s="7" t="s">
        <v>814</v>
      </c>
      <c r="G36252" s="7" t="s">
        <v>12</v>
      </c>
      <c r="H36252" s="7" t="s">
        <v>869</v>
      </c>
    </row>
    <row r="36253" spans="1:15">
      <c r="A36253" t="s">
        <v>4</v>
      </c>
      <c r="B36253" s="4" t="s">
        <v>5</v>
      </c>
      <c r="C36253" s="4" t="s">
        <v>10</v>
      </c>
      <c r="D36253" s="4" t="s">
        <v>13</v>
      </c>
      <c r="E36253" s="4" t="s">
        <v>22</v>
      </c>
      <c r="F36253" s="4" t="s">
        <v>10</v>
      </c>
    </row>
    <row r="36254" spans="1:15">
      <c r="A36254" t="n">
        <v>291251</v>
      </c>
      <c r="B36254" s="58" t="n">
        <v>59</v>
      </c>
      <c r="C36254" s="7" t="n">
        <v>1</v>
      </c>
      <c r="D36254" s="7" t="n">
        <v>1</v>
      </c>
      <c r="E36254" s="7" t="n">
        <v>0.150000005960464</v>
      </c>
      <c r="F36254" s="7" t="n">
        <v>0</v>
      </c>
    </row>
    <row r="36255" spans="1:15">
      <c r="A36255" t="s">
        <v>4</v>
      </c>
      <c r="B36255" s="4" t="s">
        <v>5</v>
      </c>
      <c r="C36255" s="4" t="s">
        <v>10</v>
      </c>
    </row>
    <row r="36256" spans="1:15">
      <c r="A36256" t="n">
        <v>291261</v>
      </c>
      <c r="B36256" s="35" t="n">
        <v>16</v>
      </c>
      <c r="C36256" s="7" t="n">
        <v>1000</v>
      </c>
    </row>
    <row r="36257" spans="1:15">
      <c r="A36257" t="s">
        <v>4</v>
      </c>
      <c r="B36257" s="4" t="s">
        <v>5</v>
      </c>
      <c r="C36257" s="4" t="s">
        <v>10</v>
      </c>
      <c r="D36257" s="4" t="s">
        <v>10</v>
      </c>
      <c r="E36257" s="4" t="s">
        <v>10</v>
      </c>
    </row>
    <row r="36258" spans="1:15">
      <c r="A36258" t="n">
        <v>291264</v>
      </c>
      <c r="B36258" s="57" t="n">
        <v>61</v>
      </c>
      <c r="C36258" s="7" t="n">
        <v>0</v>
      </c>
      <c r="D36258" s="7" t="n">
        <v>1</v>
      </c>
      <c r="E36258" s="7" t="n">
        <v>1000</v>
      </c>
    </row>
    <row r="36259" spans="1:15">
      <c r="A36259" t="s">
        <v>4</v>
      </c>
      <c r="B36259" s="4" t="s">
        <v>5</v>
      </c>
      <c r="C36259" s="4" t="s">
        <v>10</v>
      </c>
      <c r="D36259" s="4" t="s">
        <v>10</v>
      </c>
      <c r="E36259" s="4" t="s">
        <v>10</v>
      </c>
    </row>
    <row r="36260" spans="1:15">
      <c r="A36260" t="n">
        <v>291271</v>
      </c>
      <c r="B36260" s="57" t="n">
        <v>61</v>
      </c>
      <c r="C36260" s="7" t="n">
        <v>1</v>
      </c>
      <c r="D36260" s="7" t="n">
        <v>0</v>
      </c>
      <c r="E36260" s="7" t="n">
        <v>1000</v>
      </c>
    </row>
    <row r="36261" spans="1:15">
      <c r="A36261" t="s">
        <v>4</v>
      </c>
      <c r="B36261" s="4" t="s">
        <v>5</v>
      </c>
      <c r="C36261" s="4" t="s">
        <v>10</v>
      </c>
    </row>
    <row r="36262" spans="1:15">
      <c r="A36262" t="n">
        <v>291278</v>
      </c>
      <c r="B36262" s="35" t="n">
        <v>16</v>
      </c>
      <c r="C36262" s="7" t="n">
        <v>300</v>
      </c>
    </row>
    <row r="36263" spans="1:15">
      <c r="A36263" t="s">
        <v>4</v>
      </c>
      <c r="B36263" s="4" t="s">
        <v>5</v>
      </c>
      <c r="C36263" s="4" t="s">
        <v>13</v>
      </c>
      <c r="D36263" s="4" t="s">
        <v>10</v>
      </c>
      <c r="E36263" s="4" t="s">
        <v>6</v>
      </c>
    </row>
    <row r="36264" spans="1:15">
      <c r="A36264" t="n">
        <v>291281</v>
      </c>
      <c r="B36264" s="40" t="n">
        <v>51</v>
      </c>
      <c r="C36264" s="7" t="n">
        <v>4</v>
      </c>
      <c r="D36264" s="7" t="n">
        <v>1</v>
      </c>
      <c r="E36264" s="7" t="s">
        <v>2069</v>
      </c>
    </row>
    <row r="36265" spans="1:15">
      <c r="A36265" t="s">
        <v>4</v>
      </c>
      <c r="B36265" s="4" t="s">
        <v>5</v>
      </c>
      <c r="C36265" s="4" t="s">
        <v>10</v>
      </c>
    </row>
    <row r="36266" spans="1:15">
      <c r="A36266" t="n">
        <v>291300</v>
      </c>
      <c r="B36266" s="35" t="n">
        <v>16</v>
      </c>
      <c r="C36266" s="7" t="n">
        <v>0</v>
      </c>
    </row>
    <row r="36267" spans="1:15">
      <c r="A36267" t="s">
        <v>4</v>
      </c>
      <c r="B36267" s="4" t="s">
        <v>5</v>
      </c>
      <c r="C36267" s="4" t="s">
        <v>10</v>
      </c>
      <c r="D36267" s="4" t="s">
        <v>72</v>
      </c>
      <c r="E36267" s="4" t="s">
        <v>13</v>
      </c>
      <c r="F36267" s="4" t="s">
        <v>13</v>
      </c>
    </row>
    <row r="36268" spans="1:15">
      <c r="A36268" t="n">
        <v>291303</v>
      </c>
      <c r="B36268" s="52" t="n">
        <v>26</v>
      </c>
      <c r="C36268" s="7" t="n">
        <v>1</v>
      </c>
      <c r="D36268" s="7" t="s">
        <v>2070</v>
      </c>
      <c r="E36268" s="7" t="n">
        <v>2</v>
      </c>
      <c r="F36268" s="7" t="n">
        <v>0</v>
      </c>
    </row>
    <row r="36269" spans="1:15">
      <c r="A36269" t="s">
        <v>4</v>
      </c>
      <c r="B36269" s="4" t="s">
        <v>5</v>
      </c>
    </row>
    <row r="36270" spans="1:15">
      <c r="A36270" t="n">
        <v>291317</v>
      </c>
      <c r="B36270" s="53" t="n">
        <v>28</v>
      </c>
    </row>
    <row r="36271" spans="1:15">
      <c r="A36271" t="s">
        <v>4</v>
      </c>
      <c r="B36271" s="4" t="s">
        <v>5</v>
      </c>
      <c r="C36271" s="4" t="s">
        <v>10</v>
      </c>
      <c r="D36271" s="4" t="s">
        <v>10</v>
      </c>
      <c r="E36271" s="4" t="s">
        <v>22</v>
      </c>
      <c r="F36271" s="4" t="s">
        <v>13</v>
      </c>
    </row>
    <row r="36272" spans="1:15">
      <c r="A36272" t="n">
        <v>291318</v>
      </c>
      <c r="B36272" s="61" t="n">
        <v>53</v>
      </c>
      <c r="C36272" s="7" t="n">
        <v>1</v>
      </c>
      <c r="D36272" s="7" t="n">
        <v>0</v>
      </c>
      <c r="E36272" s="7" t="n">
        <v>10</v>
      </c>
      <c r="F36272" s="7" t="n">
        <v>0</v>
      </c>
    </row>
    <row r="36273" spans="1:6">
      <c r="A36273" t="s">
        <v>4</v>
      </c>
      <c r="B36273" s="4" t="s">
        <v>5</v>
      </c>
      <c r="C36273" s="4" t="s">
        <v>10</v>
      </c>
    </row>
    <row r="36274" spans="1:6">
      <c r="A36274" t="n">
        <v>291328</v>
      </c>
      <c r="B36274" s="60" t="n">
        <v>54</v>
      </c>
      <c r="C36274" s="7" t="n">
        <v>1</v>
      </c>
    </row>
    <row r="36275" spans="1:6">
      <c r="A36275" t="s">
        <v>4</v>
      </c>
      <c r="B36275" s="4" t="s">
        <v>5</v>
      </c>
      <c r="C36275" s="4" t="s">
        <v>13</v>
      </c>
      <c r="D36275" s="4" t="s">
        <v>10</v>
      </c>
      <c r="E36275" s="4" t="s">
        <v>6</v>
      </c>
    </row>
    <row r="36276" spans="1:6">
      <c r="A36276" t="n">
        <v>291331</v>
      </c>
      <c r="B36276" s="40" t="n">
        <v>51</v>
      </c>
      <c r="C36276" s="7" t="n">
        <v>4</v>
      </c>
      <c r="D36276" s="7" t="n">
        <v>0</v>
      </c>
      <c r="E36276" s="7" t="s">
        <v>258</v>
      </c>
    </row>
    <row r="36277" spans="1:6">
      <c r="A36277" t="s">
        <v>4</v>
      </c>
      <c r="B36277" s="4" t="s">
        <v>5</v>
      </c>
      <c r="C36277" s="4" t="s">
        <v>10</v>
      </c>
    </row>
    <row r="36278" spans="1:6">
      <c r="A36278" t="n">
        <v>291344</v>
      </c>
      <c r="B36278" s="35" t="n">
        <v>16</v>
      </c>
      <c r="C36278" s="7" t="n">
        <v>0</v>
      </c>
    </row>
    <row r="36279" spans="1:6">
      <c r="A36279" t="s">
        <v>4</v>
      </c>
      <c r="B36279" s="4" t="s">
        <v>5</v>
      </c>
      <c r="C36279" s="4" t="s">
        <v>10</v>
      </c>
      <c r="D36279" s="4" t="s">
        <v>72</v>
      </c>
      <c r="E36279" s="4" t="s">
        <v>13</v>
      </c>
      <c r="F36279" s="4" t="s">
        <v>13</v>
      </c>
      <c r="G36279" s="4" t="s">
        <v>72</v>
      </c>
      <c r="H36279" s="4" t="s">
        <v>13</v>
      </c>
      <c r="I36279" s="4" t="s">
        <v>13</v>
      </c>
      <c r="J36279" s="4" t="s">
        <v>72</v>
      </c>
      <c r="K36279" s="4" t="s">
        <v>13</v>
      </c>
      <c r="L36279" s="4" t="s">
        <v>13</v>
      </c>
      <c r="M36279" s="4" t="s">
        <v>72</v>
      </c>
      <c r="N36279" s="4" t="s">
        <v>13</v>
      </c>
      <c r="O36279" s="4" t="s">
        <v>13</v>
      </c>
    </row>
    <row r="36280" spans="1:6">
      <c r="A36280" t="n">
        <v>291347</v>
      </c>
      <c r="B36280" s="52" t="n">
        <v>26</v>
      </c>
      <c r="C36280" s="7" t="n">
        <v>0</v>
      </c>
      <c r="D36280" s="7" t="s">
        <v>2071</v>
      </c>
      <c r="E36280" s="7" t="n">
        <v>2</v>
      </c>
      <c r="F36280" s="7" t="n">
        <v>3</v>
      </c>
      <c r="G36280" s="7" t="s">
        <v>2072</v>
      </c>
      <c r="H36280" s="7" t="n">
        <v>2</v>
      </c>
      <c r="I36280" s="7" t="n">
        <v>3</v>
      </c>
      <c r="J36280" s="7" t="s">
        <v>2073</v>
      </c>
      <c r="K36280" s="7" t="n">
        <v>2</v>
      </c>
      <c r="L36280" s="7" t="n">
        <v>3</v>
      </c>
      <c r="M36280" s="7" t="s">
        <v>2074</v>
      </c>
      <c r="N36280" s="7" t="n">
        <v>2</v>
      </c>
      <c r="O36280" s="7" t="n">
        <v>0</v>
      </c>
    </row>
    <row r="36281" spans="1:6">
      <c r="A36281" t="s">
        <v>4</v>
      </c>
      <c r="B36281" s="4" t="s">
        <v>5</v>
      </c>
    </row>
    <row r="36282" spans="1:6">
      <c r="A36282" t="n">
        <v>291733</v>
      </c>
      <c r="B36282" s="53" t="n">
        <v>28</v>
      </c>
    </row>
    <row r="36283" spans="1:6">
      <c r="A36283" t="s">
        <v>4</v>
      </c>
      <c r="B36283" s="4" t="s">
        <v>5</v>
      </c>
      <c r="C36283" s="4" t="s">
        <v>13</v>
      </c>
      <c r="D36283" s="4" t="s">
        <v>10</v>
      </c>
      <c r="E36283" s="4" t="s">
        <v>6</v>
      </c>
    </row>
    <row r="36284" spans="1:6">
      <c r="A36284" t="n">
        <v>291734</v>
      </c>
      <c r="B36284" s="40" t="n">
        <v>51</v>
      </c>
      <c r="C36284" s="7" t="n">
        <v>4</v>
      </c>
      <c r="D36284" s="7" t="n">
        <v>1</v>
      </c>
      <c r="E36284" s="7" t="s">
        <v>2075</v>
      </c>
    </row>
    <row r="36285" spans="1:6">
      <c r="A36285" t="s">
        <v>4</v>
      </c>
      <c r="B36285" s="4" t="s">
        <v>5</v>
      </c>
      <c r="C36285" s="4" t="s">
        <v>10</v>
      </c>
    </row>
    <row r="36286" spans="1:6">
      <c r="A36286" t="n">
        <v>291752</v>
      </c>
      <c r="B36286" s="35" t="n">
        <v>16</v>
      </c>
      <c r="C36286" s="7" t="n">
        <v>0</v>
      </c>
    </row>
    <row r="36287" spans="1:6">
      <c r="A36287" t="s">
        <v>4</v>
      </c>
      <c r="B36287" s="4" t="s">
        <v>5</v>
      </c>
      <c r="C36287" s="4" t="s">
        <v>10</v>
      </c>
      <c r="D36287" s="4" t="s">
        <v>72</v>
      </c>
      <c r="E36287" s="4" t="s">
        <v>13</v>
      </c>
      <c r="F36287" s="4" t="s">
        <v>13</v>
      </c>
    </row>
    <row r="36288" spans="1:6">
      <c r="A36288" t="n">
        <v>291755</v>
      </c>
      <c r="B36288" s="52" t="n">
        <v>26</v>
      </c>
      <c r="C36288" s="7" t="n">
        <v>1</v>
      </c>
      <c r="D36288" s="7" t="s">
        <v>2076</v>
      </c>
      <c r="E36288" s="7" t="n">
        <v>2</v>
      </c>
      <c r="F36288" s="7" t="n">
        <v>0</v>
      </c>
    </row>
    <row r="36289" spans="1:15">
      <c r="A36289" t="s">
        <v>4</v>
      </c>
      <c r="B36289" s="4" t="s">
        <v>5</v>
      </c>
    </row>
    <row r="36290" spans="1:15">
      <c r="A36290" t="n">
        <v>291791</v>
      </c>
      <c r="B36290" s="53" t="n">
        <v>28</v>
      </c>
    </row>
    <row r="36291" spans="1:15">
      <c r="A36291" t="s">
        <v>4</v>
      </c>
      <c r="B36291" s="4" t="s">
        <v>5</v>
      </c>
      <c r="C36291" s="4" t="s">
        <v>13</v>
      </c>
      <c r="D36291" s="4" t="s">
        <v>22</v>
      </c>
      <c r="E36291" s="4" t="s">
        <v>10</v>
      </c>
      <c r="F36291" s="4" t="s">
        <v>13</v>
      </c>
    </row>
    <row r="36292" spans="1:15">
      <c r="A36292" t="n">
        <v>291792</v>
      </c>
      <c r="B36292" s="16" t="n">
        <v>49</v>
      </c>
      <c r="C36292" s="7" t="n">
        <v>3</v>
      </c>
      <c r="D36292" s="7" t="n">
        <v>0.300000011920929</v>
      </c>
      <c r="E36292" s="7" t="n">
        <v>1000</v>
      </c>
      <c r="F36292" s="7" t="n">
        <v>0</v>
      </c>
    </row>
    <row r="36293" spans="1:15">
      <c r="A36293" t="s">
        <v>4</v>
      </c>
      <c r="B36293" s="4" t="s">
        <v>5</v>
      </c>
      <c r="C36293" s="4" t="s">
        <v>13</v>
      </c>
      <c r="D36293" s="4" t="s">
        <v>10</v>
      </c>
      <c r="E36293" s="4" t="s">
        <v>22</v>
      </c>
    </row>
    <row r="36294" spans="1:15">
      <c r="A36294" t="n">
        <v>291801</v>
      </c>
      <c r="B36294" s="28" t="n">
        <v>58</v>
      </c>
      <c r="C36294" s="7" t="n">
        <v>0</v>
      </c>
      <c r="D36294" s="7" t="n">
        <v>500</v>
      </c>
      <c r="E36294" s="7" t="n">
        <v>1</v>
      </c>
    </row>
    <row r="36295" spans="1:15">
      <c r="A36295" t="s">
        <v>4</v>
      </c>
      <c r="B36295" s="4" t="s">
        <v>5</v>
      </c>
      <c r="C36295" s="4" t="s">
        <v>13</v>
      </c>
      <c r="D36295" s="4" t="s">
        <v>10</v>
      </c>
    </row>
    <row r="36296" spans="1:15">
      <c r="A36296" t="n">
        <v>291809</v>
      </c>
      <c r="B36296" s="28" t="n">
        <v>58</v>
      </c>
      <c r="C36296" s="7" t="n">
        <v>255</v>
      </c>
      <c r="D36296" s="7" t="n">
        <v>0</v>
      </c>
    </row>
    <row r="36297" spans="1:15">
      <c r="A36297" t="s">
        <v>4</v>
      </c>
      <c r="B36297" s="4" t="s">
        <v>5</v>
      </c>
      <c r="C36297" s="4" t="s">
        <v>10</v>
      </c>
    </row>
    <row r="36298" spans="1:15">
      <c r="A36298" t="n">
        <v>291813</v>
      </c>
      <c r="B36298" s="35" t="n">
        <v>16</v>
      </c>
      <c r="C36298" s="7" t="n">
        <v>1000</v>
      </c>
    </row>
    <row r="36299" spans="1:15">
      <c r="A36299" t="s">
        <v>4</v>
      </c>
      <c r="B36299" s="4" t="s">
        <v>5</v>
      </c>
      <c r="C36299" s="4" t="s">
        <v>6</v>
      </c>
      <c r="D36299" s="4" t="s">
        <v>10</v>
      </c>
    </row>
    <row r="36300" spans="1:15">
      <c r="A36300" t="n">
        <v>291816</v>
      </c>
      <c r="B36300" s="84" t="n">
        <v>29</v>
      </c>
      <c r="C36300" s="7" t="s">
        <v>2077</v>
      </c>
      <c r="D36300" s="7" t="n">
        <v>65533</v>
      </c>
    </row>
    <row r="36301" spans="1:15">
      <c r="A36301" t="s">
        <v>4</v>
      </c>
      <c r="B36301" s="4" t="s">
        <v>5</v>
      </c>
      <c r="C36301" s="4" t="s">
        <v>13</v>
      </c>
      <c r="D36301" s="4" t="s">
        <v>10</v>
      </c>
      <c r="E36301" s="4" t="s">
        <v>10</v>
      </c>
      <c r="F36301" s="4" t="s">
        <v>13</v>
      </c>
    </row>
    <row r="36302" spans="1:15">
      <c r="A36302" t="n">
        <v>291823</v>
      </c>
      <c r="B36302" s="29" t="n">
        <v>25</v>
      </c>
      <c r="C36302" s="7" t="n">
        <v>1</v>
      </c>
      <c r="D36302" s="7" t="n">
        <v>65535</v>
      </c>
      <c r="E36302" s="7" t="n">
        <v>65535</v>
      </c>
      <c r="F36302" s="7" t="n">
        <v>5</v>
      </c>
    </row>
    <row r="36303" spans="1:15">
      <c r="A36303" t="s">
        <v>4</v>
      </c>
      <c r="B36303" s="4" t="s">
        <v>5</v>
      </c>
      <c r="C36303" s="4" t="s">
        <v>13</v>
      </c>
      <c r="D36303" s="4" t="s">
        <v>10</v>
      </c>
      <c r="E36303" s="4" t="s">
        <v>6</v>
      </c>
    </row>
    <row r="36304" spans="1:15">
      <c r="A36304" t="n">
        <v>291830</v>
      </c>
      <c r="B36304" s="40" t="n">
        <v>51</v>
      </c>
      <c r="C36304" s="7" t="n">
        <v>4</v>
      </c>
      <c r="D36304" s="7" t="n">
        <v>0</v>
      </c>
      <c r="E36304" s="7" t="s">
        <v>12</v>
      </c>
    </row>
    <row r="36305" spans="1:6">
      <c r="A36305" t="s">
        <v>4</v>
      </c>
      <c r="B36305" s="4" t="s">
        <v>5</v>
      </c>
      <c r="C36305" s="4" t="s">
        <v>10</v>
      </c>
    </row>
    <row r="36306" spans="1:6">
      <c r="A36306" t="n">
        <v>291835</v>
      </c>
      <c r="B36306" s="35" t="n">
        <v>16</v>
      </c>
      <c r="C36306" s="7" t="n">
        <v>0</v>
      </c>
    </row>
    <row r="36307" spans="1:6">
      <c r="A36307" t="s">
        <v>4</v>
      </c>
      <c r="B36307" s="4" t="s">
        <v>5</v>
      </c>
      <c r="C36307" s="4" t="s">
        <v>10</v>
      </c>
      <c r="D36307" s="4" t="s">
        <v>72</v>
      </c>
      <c r="E36307" s="4" t="s">
        <v>13</v>
      </c>
      <c r="F36307" s="4" t="s">
        <v>13</v>
      </c>
    </row>
    <row r="36308" spans="1:6">
      <c r="A36308" t="n">
        <v>291838</v>
      </c>
      <c r="B36308" s="52" t="n">
        <v>26</v>
      </c>
      <c r="C36308" s="7" t="n">
        <v>0</v>
      </c>
      <c r="D36308" s="7" t="s">
        <v>2026</v>
      </c>
      <c r="E36308" s="7" t="n">
        <v>2</v>
      </c>
      <c r="F36308" s="7" t="n">
        <v>0</v>
      </c>
    </row>
    <row r="36309" spans="1:6">
      <c r="A36309" t="s">
        <v>4</v>
      </c>
      <c r="B36309" s="4" t="s">
        <v>5</v>
      </c>
    </row>
    <row r="36310" spans="1:6">
      <c r="A36310" t="n">
        <v>291901</v>
      </c>
      <c r="B36310" s="53" t="n">
        <v>28</v>
      </c>
    </row>
    <row r="36311" spans="1:6">
      <c r="A36311" t="s">
        <v>4</v>
      </c>
      <c r="B36311" s="4" t="s">
        <v>5</v>
      </c>
      <c r="C36311" s="4" t="s">
        <v>10</v>
      </c>
      <c r="D36311" s="4" t="s">
        <v>13</v>
      </c>
    </row>
    <row r="36312" spans="1:6">
      <c r="A36312" t="n">
        <v>291902</v>
      </c>
      <c r="B36312" s="54" t="n">
        <v>89</v>
      </c>
      <c r="C36312" s="7" t="n">
        <v>65533</v>
      </c>
      <c r="D36312" s="7" t="n">
        <v>1</v>
      </c>
    </row>
    <row r="36313" spans="1:6">
      <c r="A36313" t="s">
        <v>4</v>
      </c>
      <c r="B36313" s="4" t="s">
        <v>5</v>
      </c>
      <c r="C36313" s="4" t="s">
        <v>6</v>
      </c>
      <c r="D36313" s="4" t="s">
        <v>10</v>
      </c>
    </row>
    <row r="36314" spans="1:6">
      <c r="A36314" t="n">
        <v>291906</v>
      </c>
      <c r="B36314" s="84" t="n">
        <v>29</v>
      </c>
      <c r="C36314" s="7" t="s">
        <v>12</v>
      </c>
      <c r="D36314" s="7" t="n">
        <v>65533</v>
      </c>
    </row>
    <row r="36315" spans="1:6">
      <c r="A36315" t="s">
        <v>4</v>
      </c>
      <c r="B36315" s="4" t="s">
        <v>5</v>
      </c>
      <c r="C36315" s="4" t="s">
        <v>10</v>
      </c>
    </row>
    <row r="36316" spans="1:6">
      <c r="A36316" t="n">
        <v>291910</v>
      </c>
      <c r="B36316" s="35" t="n">
        <v>16</v>
      </c>
      <c r="C36316" s="7" t="n">
        <v>500</v>
      </c>
    </row>
    <row r="36317" spans="1:6">
      <c r="A36317" t="s">
        <v>4</v>
      </c>
      <c r="B36317" s="4" t="s">
        <v>5</v>
      </c>
      <c r="C36317" s="4" t="s">
        <v>13</v>
      </c>
      <c r="D36317" s="4" t="s">
        <v>13</v>
      </c>
      <c r="E36317" s="4" t="s">
        <v>13</v>
      </c>
      <c r="F36317" s="4" t="s">
        <v>22</v>
      </c>
      <c r="G36317" s="4" t="s">
        <v>22</v>
      </c>
      <c r="H36317" s="4" t="s">
        <v>22</v>
      </c>
      <c r="I36317" s="4" t="s">
        <v>22</v>
      </c>
      <c r="J36317" s="4" t="s">
        <v>22</v>
      </c>
    </row>
    <row r="36318" spans="1:6">
      <c r="A36318" t="n">
        <v>291913</v>
      </c>
      <c r="B36318" s="72" t="n">
        <v>76</v>
      </c>
      <c r="C36318" s="7" t="n">
        <v>0</v>
      </c>
      <c r="D36318" s="7" t="n">
        <v>3</v>
      </c>
      <c r="E36318" s="7" t="n">
        <v>0</v>
      </c>
      <c r="F36318" s="7" t="n">
        <v>1</v>
      </c>
      <c r="G36318" s="7" t="n">
        <v>1</v>
      </c>
      <c r="H36318" s="7" t="n">
        <v>1</v>
      </c>
      <c r="I36318" s="7" t="n">
        <v>1</v>
      </c>
      <c r="J36318" s="7" t="n">
        <v>1000</v>
      </c>
    </row>
    <row r="36319" spans="1:6">
      <c r="A36319" t="s">
        <v>4</v>
      </c>
      <c r="B36319" s="4" t="s">
        <v>5</v>
      </c>
      <c r="C36319" s="4" t="s">
        <v>13</v>
      </c>
      <c r="D36319" s="4" t="s">
        <v>13</v>
      </c>
    </row>
    <row r="36320" spans="1:6">
      <c r="A36320" t="n">
        <v>291937</v>
      </c>
      <c r="B36320" s="74" t="n">
        <v>77</v>
      </c>
      <c r="C36320" s="7" t="n">
        <v>0</v>
      </c>
      <c r="D36320" s="7" t="n">
        <v>3</v>
      </c>
    </row>
    <row r="36321" spans="1:10">
      <c r="A36321" t="s">
        <v>4</v>
      </c>
      <c r="B36321" s="4" t="s">
        <v>5</v>
      </c>
      <c r="C36321" s="4" t="s">
        <v>10</v>
      </c>
    </row>
    <row r="36322" spans="1:10">
      <c r="A36322" t="n">
        <v>291940</v>
      </c>
      <c r="B36322" s="35" t="n">
        <v>16</v>
      </c>
      <c r="C36322" s="7" t="n">
        <v>1000</v>
      </c>
    </row>
    <row r="36323" spans="1:10">
      <c r="A36323" t="s">
        <v>4</v>
      </c>
      <c r="B36323" s="4" t="s">
        <v>5</v>
      </c>
      <c r="C36323" s="4" t="s">
        <v>13</v>
      </c>
      <c r="D36323" s="4" t="s">
        <v>13</v>
      </c>
      <c r="E36323" s="4" t="s">
        <v>13</v>
      </c>
      <c r="F36323" s="4" t="s">
        <v>13</v>
      </c>
    </row>
    <row r="36324" spans="1:10">
      <c r="A36324" t="n">
        <v>291943</v>
      </c>
      <c r="B36324" s="13" t="n">
        <v>14</v>
      </c>
      <c r="C36324" s="7" t="n">
        <v>0</v>
      </c>
      <c r="D36324" s="7" t="n">
        <v>128</v>
      </c>
      <c r="E36324" s="7" t="n">
        <v>0</v>
      </c>
      <c r="F36324" s="7" t="n">
        <v>0</v>
      </c>
    </row>
    <row r="36325" spans="1:10">
      <c r="A36325" t="s">
        <v>4</v>
      </c>
      <c r="B36325" s="4" t="s">
        <v>5</v>
      </c>
      <c r="C36325" s="4" t="s">
        <v>13</v>
      </c>
      <c r="D36325" s="4" t="s">
        <v>10</v>
      </c>
      <c r="E36325" s="4" t="s">
        <v>10</v>
      </c>
      <c r="F36325" s="4" t="s">
        <v>13</v>
      </c>
    </row>
    <row r="36326" spans="1:10">
      <c r="A36326" t="n">
        <v>291948</v>
      </c>
      <c r="B36326" s="29" t="n">
        <v>25</v>
      </c>
      <c r="C36326" s="7" t="n">
        <v>1</v>
      </c>
      <c r="D36326" s="7" t="n">
        <v>800</v>
      </c>
      <c r="E36326" s="7" t="n">
        <v>500</v>
      </c>
      <c r="F36326" s="7" t="n">
        <v>5</v>
      </c>
    </row>
    <row r="36327" spans="1:10">
      <c r="A36327" t="s">
        <v>4</v>
      </c>
      <c r="B36327" s="4" t="s">
        <v>5</v>
      </c>
      <c r="C36327" s="4" t="s">
        <v>6</v>
      </c>
      <c r="D36327" s="4" t="s">
        <v>10</v>
      </c>
    </row>
    <row r="36328" spans="1:10">
      <c r="A36328" t="n">
        <v>291955</v>
      </c>
      <c r="B36328" s="84" t="n">
        <v>29</v>
      </c>
      <c r="C36328" s="7" t="s">
        <v>2078</v>
      </c>
      <c r="D36328" s="7" t="n">
        <v>65533</v>
      </c>
    </row>
    <row r="36329" spans="1:10">
      <c r="A36329" t="s">
        <v>4</v>
      </c>
      <c r="B36329" s="4" t="s">
        <v>5</v>
      </c>
      <c r="C36329" s="4" t="s">
        <v>13</v>
      </c>
      <c r="D36329" s="4" t="s">
        <v>10</v>
      </c>
      <c r="E36329" s="4" t="s">
        <v>6</v>
      </c>
    </row>
    <row r="36330" spans="1:10">
      <c r="A36330" t="n">
        <v>291963</v>
      </c>
      <c r="B36330" s="40" t="n">
        <v>51</v>
      </c>
      <c r="C36330" s="7" t="n">
        <v>4</v>
      </c>
      <c r="D36330" s="7" t="n">
        <v>1</v>
      </c>
      <c r="E36330" s="7" t="s">
        <v>12</v>
      </c>
    </row>
    <row r="36331" spans="1:10">
      <c r="A36331" t="s">
        <v>4</v>
      </c>
      <c r="B36331" s="4" t="s">
        <v>5</v>
      </c>
      <c r="C36331" s="4" t="s">
        <v>10</v>
      </c>
    </row>
    <row r="36332" spans="1:10">
      <c r="A36332" t="n">
        <v>291968</v>
      </c>
      <c r="B36332" s="35" t="n">
        <v>16</v>
      </c>
      <c r="C36332" s="7" t="n">
        <v>0</v>
      </c>
    </row>
    <row r="36333" spans="1:10">
      <c r="A36333" t="s">
        <v>4</v>
      </c>
      <c r="B36333" s="4" t="s">
        <v>5</v>
      </c>
      <c r="C36333" s="4" t="s">
        <v>10</v>
      </c>
      <c r="D36333" s="4" t="s">
        <v>72</v>
      </c>
      <c r="E36333" s="4" t="s">
        <v>13</v>
      </c>
      <c r="F36333" s="4" t="s">
        <v>13</v>
      </c>
    </row>
    <row r="36334" spans="1:10">
      <c r="A36334" t="n">
        <v>291971</v>
      </c>
      <c r="B36334" s="52" t="n">
        <v>26</v>
      </c>
      <c r="C36334" s="7" t="n">
        <v>1</v>
      </c>
      <c r="D36334" s="7" t="s">
        <v>2079</v>
      </c>
      <c r="E36334" s="7" t="n">
        <v>2</v>
      </c>
      <c r="F36334" s="7" t="n">
        <v>0</v>
      </c>
    </row>
    <row r="36335" spans="1:10">
      <c r="A36335" t="s">
        <v>4</v>
      </c>
      <c r="B36335" s="4" t="s">
        <v>5</v>
      </c>
    </row>
    <row r="36336" spans="1:10">
      <c r="A36336" t="n">
        <v>292030</v>
      </c>
      <c r="B36336" s="53" t="n">
        <v>28</v>
      </c>
    </row>
    <row r="36337" spans="1:6">
      <c r="A36337" t="s">
        <v>4</v>
      </c>
      <c r="B36337" s="4" t="s">
        <v>5</v>
      </c>
      <c r="C36337" s="4" t="s">
        <v>10</v>
      </c>
      <c r="D36337" s="4" t="s">
        <v>13</v>
      </c>
    </row>
    <row r="36338" spans="1:6">
      <c r="A36338" t="n">
        <v>292031</v>
      </c>
      <c r="B36338" s="54" t="n">
        <v>89</v>
      </c>
      <c r="C36338" s="7" t="n">
        <v>65533</v>
      </c>
      <c r="D36338" s="7" t="n">
        <v>1</v>
      </c>
    </row>
    <row r="36339" spans="1:6">
      <c r="A36339" t="s">
        <v>4</v>
      </c>
      <c r="B36339" s="4" t="s">
        <v>5</v>
      </c>
      <c r="C36339" s="4" t="s">
        <v>6</v>
      </c>
      <c r="D36339" s="4" t="s">
        <v>10</v>
      </c>
    </row>
    <row r="36340" spans="1:6">
      <c r="A36340" t="n">
        <v>292035</v>
      </c>
      <c r="B36340" s="84" t="n">
        <v>29</v>
      </c>
      <c r="C36340" s="7" t="s">
        <v>12</v>
      </c>
      <c r="D36340" s="7" t="n">
        <v>65533</v>
      </c>
    </row>
    <row r="36341" spans="1:6">
      <c r="A36341" t="s">
        <v>4</v>
      </c>
      <c r="B36341" s="4" t="s">
        <v>5</v>
      </c>
      <c r="C36341" s="4" t="s">
        <v>13</v>
      </c>
      <c r="D36341" s="4" t="s">
        <v>10</v>
      </c>
      <c r="E36341" s="4" t="s">
        <v>10</v>
      </c>
      <c r="F36341" s="4" t="s">
        <v>13</v>
      </c>
    </row>
    <row r="36342" spans="1:6">
      <c r="A36342" t="n">
        <v>292039</v>
      </c>
      <c r="B36342" s="29" t="n">
        <v>25</v>
      </c>
      <c r="C36342" s="7" t="n">
        <v>1</v>
      </c>
      <c r="D36342" s="7" t="n">
        <v>100</v>
      </c>
      <c r="E36342" s="7" t="n">
        <v>150</v>
      </c>
      <c r="F36342" s="7" t="n">
        <v>5</v>
      </c>
    </row>
    <row r="36343" spans="1:6">
      <c r="A36343" t="s">
        <v>4</v>
      </c>
      <c r="B36343" s="4" t="s">
        <v>5</v>
      </c>
      <c r="C36343" s="4" t="s">
        <v>6</v>
      </c>
      <c r="D36343" s="4" t="s">
        <v>10</v>
      </c>
    </row>
    <row r="36344" spans="1:6">
      <c r="A36344" t="n">
        <v>292046</v>
      </c>
      <c r="B36344" s="84" t="n">
        <v>29</v>
      </c>
      <c r="C36344" s="7" t="s">
        <v>2077</v>
      </c>
      <c r="D36344" s="7" t="n">
        <v>65533</v>
      </c>
    </row>
    <row r="36345" spans="1:6">
      <c r="A36345" t="s">
        <v>4</v>
      </c>
      <c r="B36345" s="4" t="s">
        <v>5</v>
      </c>
      <c r="C36345" s="4" t="s">
        <v>13</v>
      </c>
      <c r="D36345" s="4" t="s">
        <v>10</v>
      </c>
      <c r="E36345" s="4" t="s">
        <v>6</v>
      </c>
    </row>
    <row r="36346" spans="1:6">
      <c r="A36346" t="n">
        <v>292053</v>
      </c>
      <c r="B36346" s="40" t="n">
        <v>51</v>
      </c>
      <c r="C36346" s="7" t="n">
        <v>4</v>
      </c>
      <c r="D36346" s="7" t="n">
        <v>0</v>
      </c>
      <c r="E36346" s="7" t="s">
        <v>12</v>
      </c>
    </row>
    <row r="36347" spans="1:6">
      <c r="A36347" t="s">
        <v>4</v>
      </c>
      <c r="B36347" s="4" t="s">
        <v>5</v>
      </c>
      <c r="C36347" s="4" t="s">
        <v>10</v>
      </c>
    </row>
    <row r="36348" spans="1:6">
      <c r="A36348" t="n">
        <v>292058</v>
      </c>
      <c r="B36348" s="35" t="n">
        <v>16</v>
      </c>
      <c r="C36348" s="7" t="n">
        <v>0</v>
      </c>
    </row>
    <row r="36349" spans="1:6">
      <c r="A36349" t="s">
        <v>4</v>
      </c>
      <c r="B36349" s="4" t="s">
        <v>5</v>
      </c>
      <c r="C36349" s="4" t="s">
        <v>10</v>
      </c>
      <c r="D36349" s="4" t="s">
        <v>72</v>
      </c>
      <c r="E36349" s="4" t="s">
        <v>13</v>
      </c>
      <c r="F36349" s="4" t="s">
        <v>13</v>
      </c>
      <c r="G36349" s="4" t="s">
        <v>72</v>
      </c>
      <c r="H36349" s="4" t="s">
        <v>13</v>
      </c>
      <c r="I36349" s="4" t="s">
        <v>13</v>
      </c>
      <c r="J36349" s="4" t="s">
        <v>72</v>
      </c>
      <c r="K36349" s="4" t="s">
        <v>13</v>
      </c>
      <c r="L36349" s="4" t="s">
        <v>13</v>
      </c>
    </row>
    <row r="36350" spans="1:6">
      <c r="A36350" t="n">
        <v>292061</v>
      </c>
      <c r="B36350" s="52" t="n">
        <v>26</v>
      </c>
      <c r="C36350" s="7" t="n">
        <v>0</v>
      </c>
      <c r="D36350" s="7" t="s">
        <v>2080</v>
      </c>
      <c r="E36350" s="7" t="n">
        <v>2</v>
      </c>
      <c r="F36350" s="7" t="n">
        <v>3</v>
      </c>
      <c r="G36350" s="7" t="s">
        <v>2081</v>
      </c>
      <c r="H36350" s="7" t="n">
        <v>2</v>
      </c>
      <c r="I36350" s="7" t="n">
        <v>3</v>
      </c>
      <c r="J36350" s="7" t="s">
        <v>2082</v>
      </c>
      <c r="K36350" s="7" t="n">
        <v>2</v>
      </c>
      <c r="L36350" s="7" t="n">
        <v>0</v>
      </c>
    </row>
    <row r="36351" spans="1:6">
      <c r="A36351" t="s">
        <v>4</v>
      </c>
      <c r="B36351" s="4" t="s">
        <v>5</v>
      </c>
    </row>
    <row r="36352" spans="1:6">
      <c r="A36352" t="n">
        <v>292208</v>
      </c>
      <c r="B36352" s="53" t="n">
        <v>28</v>
      </c>
    </row>
    <row r="36353" spans="1:12">
      <c r="A36353" t="s">
        <v>4</v>
      </c>
      <c r="B36353" s="4" t="s">
        <v>5</v>
      </c>
      <c r="C36353" s="4" t="s">
        <v>10</v>
      </c>
      <c r="D36353" s="4" t="s">
        <v>13</v>
      </c>
    </row>
    <row r="36354" spans="1:12">
      <c r="A36354" t="n">
        <v>292209</v>
      </c>
      <c r="B36354" s="54" t="n">
        <v>89</v>
      </c>
      <c r="C36354" s="7" t="n">
        <v>65533</v>
      </c>
      <c r="D36354" s="7" t="n">
        <v>1</v>
      </c>
    </row>
    <row r="36355" spans="1:12">
      <c r="A36355" t="s">
        <v>4</v>
      </c>
      <c r="B36355" s="4" t="s">
        <v>5</v>
      </c>
      <c r="C36355" s="4" t="s">
        <v>6</v>
      </c>
      <c r="D36355" s="4" t="s">
        <v>10</v>
      </c>
    </row>
    <row r="36356" spans="1:12">
      <c r="A36356" t="n">
        <v>292213</v>
      </c>
      <c r="B36356" s="84" t="n">
        <v>29</v>
      </c>
      <c r="C36356" s="7" t="s">
        <v>12</v>
      </c>
      <c r="D36356" s="7" t="n">
        <v>65533</v>
      </c>
    </row>
    <row r="36357" spans="1:12">
      <c r="A36357" t="s">
        <v>4</v>
      </c>
      <c r="B36357" s="4" t="s">
        <v>5</v>
      </c>
      <c r="C36357" s="4" t="s">
        <v>13</v>
      </c>
      <c r="D36357" s="4" t="s">
        <v>10</v>
      </c>
      <c r="E36357" s="4" t="s">
        <v>10</v>
      </c>
      <c r="F36357" s="4" t="s">
        <v>13</v>
      </c>
    </row>
    <row r="36358" spans="1:12">
      <c r="A36358" t="n">
        <v>292217</v>
      </c>
      <c r="B36358" s="29" t="n">
        <v>25</v>
      </c>
      <c r="C36358" s="7" t="n">
        <v>1</v>
      </c>
      <c r="D36358" s="7" t="n">
        <v>800</v>
      </c>
      <c r="E36358" s="7" t="n">
        <v>500</v>
      </c>
      <c r="F36358" s="7" t="n">
        <v>5</v>
      </c>
    </row>
    <row r="36359" spans="1:12">
      <c r="A36359" t="s">
        <v>4</v>
      </c>
      <c r="B36359" s="4" t="s">
        <v>5</v>
      </c>
      <c r="C36359" s="4" t="s">
        <v>6</v>
      </c>
      <c r="D36359" s="4" t="s">
        <v>10</v>
      </c>
    </row>
    <row r="36360" spans="1:12">
      <c r="A36360" t="n">
        <v>292224</v>
      </c>
      <c r="B36360" s="84" t="n">
        <v>29</v>
      </c>
      <c r="C36360" s="7" t="s">
        <v>2078</v>
      </c>
      <c r="D36360" s="7" t="n">
        <v>65533</v>
      </c>
    </row>
    <row r="36361" spans="1:12">
      <c r="A36361" t="s">
        <v>4</v>
      </c>
      <c r="B36361" s="4" t="s">
        <v>5</v>
      </c>
      <c r="C36361" s="4" t="s">
        <v>13</v>
      </c>
      <c r="D36361" s="4" t="s">
        <v>10</v>
      </c>
      <c r="E36361" s="4" t="s">
        <v>6</v>
      </c>
    </row>
    <row r="36362" spans="1:12">
      <c r="A36362" t="n">
        <v>292232</v>
      </c>
      <c r="B36362" s="40" t="n">
        <v>51</v>
      </c>
      <c r="C36362" s="7" t="n">
        <v>4</v>
      </c>
      <c r="D36362" s="7" t="n">
        <v>1</v>
      </c>
      <c r="E36362" s="7" t="s">
        <v>12</v>
      </c>
    </row>
    <row r="36363" spans="1:12">
      <c r="A36363" t="s">
        <v>4</v>
      </c>
      <c r="B36363" s="4" t="s">
        <v>5</v>
      </c>
      <c r="C36363" s="4" t="s">
        <v>10</v>
      </c>
    </row>
    <row r="36364" spans="1:12">
      <c r="A36364" t="n">
        <v>292237</v>
      </c>
      <c r="B36364" s="35" t="n">
        <v>16</v>
      </c>
      <c r="C36364" s="7" t="n">
        <v>0</v>
      </c>
    </row>
    <row r="36365" spans="1:12">
      <c r="A36365" t="s">
        <v>4</v>
      </c>
      <c r="B36365" s="4" t="s">
        <v>5</v>
      </c>
      <c r="C36365" s="4" t="s">
        <v>10</v>
      </c>
      <c r="D36365" s="4" t="s">
        <v>72</v>
      </c>
      <c r="E36365" s="4" t="s">
        <v>13</v>
      </c>
      <c r="F36365" s="4" t="s">
        <v>13</v>
      </c>
    </row>
    <row r="36366" spans="1:12">
      <c r="A36366" t="n">
        <v>292240</v>
      </c>
      <c r="B36366" s="52" t="n">
        <v>26</v>
      </c>
      <c r="C36366" s="7" t="n">
        <v>1</v>
      </c>
      <c r="D36366" s="7" t="s">
        <v>2083</v>
      </c>
      <c r="E36366" s="7" t="n">
        <v>2</v>
      </c>
      <c r="F36366" s="7" t="n">
        <v>0</v>
      </c>
    </row>
    <row r="36367" spans="1:12">
      <c r="A36367" t="s">
        <v>4</v>
      </c>
      <c r="B36367" s="4" t="s">
        <v>5</v>
      </c>
    </row>
    <row r="36368" spans="1:12">
      <c r="A36368" t="n">
        <v>292263</v>
      </c>
      <c r="B36368" s="53" t="n">
        <v>28</v>
      </c>
    </row>
    <row r="36369" spans="1:6">
      <c r="A36369" t="s">
        <v>4</v>
      </c>
      <c r="B36369" s="4" t="s">
        <v>5</v>
      </c>
      <c r="C36369" s="4" t="s">
        <v>10</v>
      </c>
      <c r="D36369" s="4" t="s">
        <v>13</v>
      </c>
    </row>
    <row r="36370" spans="1:6">
      <c r="A36370" t="n">
        <v>292264</v>
      </c>
      <c r="B36370" s="54" t="n">
        <v>89</v>
      </c>
      <c r="C36370" s="7" t="n">
        <v>65533</v>
      </c>
      <c r="D36370" s="7" t="n">
        <v>1</v>
      </c>
    </row>
    <row r="36371" spans="1:6">
      <c r="A36371" t="s">
        <v>4</v>
      </c>
      <c r="B36371" s="4" t="s">
        <v>5</v>
      </c>
      <c r="C36371" s="4" t="s">
        <v>6</v>
      </c>
      <c r="D36371" s="4" t="s">
        <v>10</v>
      </c>
    </row>
    <row r="36372" spans="1:6">
      <c r="A36372" t="n">
        <v>292268</v>
      </c>
      <c r="B36372" s="84" t="n">
        <v>29</v>
      </c>
      <c r="C36372" s="7" t="s">
        <v>12</v>
      </c>
      <c r="D36372" s="7" t="n">
        <v>65533</v>
      </c>
    </row>
    <row r="36373" spans="1:6">
      <c r="A36373" t="s">
        <v>4</v>
      </c>
      <c r="B36373" s="4" t="s">
        <v>5</v>
      </c>
      <c r="C36373" s="4" t="s">
        <v>13</v>
      </c>
      <c r="D36373" s="4" t="s">
        <v>10</v>
      </c>
      <c r="E36373" s="4" t="s">
        <v>10</v>
      </c>
      <c r="F36373" s="4" t="s">
        <v>13</v>
      </c>
    </row>
    <row r="36374" spans="1:6">
      <c r="A36374" t="n">
        <v>292272</v>
      </c>
      <c r="B36374" s="29" t="n">
        <v>25</v>
      </c>
      <c r="C36374" s="7" t="n">
        <v>1</v>
      </c>
      <c r="D36374" s="7" t="n">
        <v>65535</v>
      </c>
      <c r="E36374" s="7" t="n">
        <v>65535</v>
      </c>
      <c r="F36374" s="7" t="n">
        <v>0</v>
      </c>
    </row>
    <row r="36375" spans="1:6">
      <c r="A36375" t="s">
        <v>4</v>
      </c>
      <c r="B36375" s="4" t="s">
        <v>5</v>
      </c>
      <c r="C36375" s="4" t="s">
        <v>9</v>
      </c>
    </row>
    <row r="36376" spans="1:6">
      <c r="A36376" t="n">
        <v>292279</v>
      </c>
      <c r="B36376" s="50" t="n">
        <v>15</v>
      </c>
      <c r="C36376" s="7" t="n">
        <v>32768</v>
      </c>
    </row>
    <row r="36377" spans="1:6">
      <c r="A36377" t="s">
        <v>4</v>
      </c>
      <c r="B36377" s="4" t="s">
        <v>5</v>
      </c>
      <c r="C36377" s="4" t="s">
        <v>13</v>
      </c>
      <c r="D36377" s="4" t="s">
        <v>13</v>
      </c>
      <c r="E36377" s="4" t="s">
        <v>13</v>
      </c>
      <c r="F36377" s="4" t="s">
        <v>22</v>
      </c>
      <c r="G36377" s="4" t="s">
        <v>22</v>
      </c>
      <c r="H36377" s="4" t="s">
        <v>22</v>
      </c>
      <c r="I36377" s="4" t="s">
        <v>22</v>
      </c>
      <c r="J36377" s="4" t="s">
        <v>22</v>
      </c>
    </row>
    <row r="36378" spans="1:6">
      <c r="A36378" t="n">
        <v>292284</v>
      </c>
      <c r="B36378" s="72" t="n">
        <v>76</v>
      </c>
      <c r="C36378" s="7" t="n">
        <v>0</v>
      </c>
      <c r="D36378" s="7" t="n">
        <v>3</v>
      </c>
      <c r="E36378" s="7" t="n">
        <v>0</v>
      </c>
      <c r="F36378" s="7" t="n">
        <v>1</v>
      </c>
      <c r="G36378" s="7" t="n">
        <v>1</v>
      </c>
      <c r="H36378" s="7" t="n">
        <v>1</v>
      </c>
      <c r="I36378" s="7" t="n">
        <v>0</v>
      </c>
      <c r="J36378" s="7" t="n">
        <v>1000</v>
      </c>
    </row>
    <row r="36379" spans="1:6">
      <c r="A36379" t="s">
        <v>4</v>
      </c>
      <c r="B36379" s="4" t="s">
        <v>5</v>
      </c>
      <c r="C36379" s="4" t="s">
        <v>13</v>
      </c>
      <c r="D36379" s="4" t="s">
        <v>13</v>
      </c>
    </row>
    <row r="36380" spans="1:6">
      <c r="A36380" t="n">
        <v>292308</v>
      </c>
      <c r="B36380" s="74" t="n">
        <v>77</v>
      </c>
      <c r="C36380" s="7" t="n">
        <v>0</v>
      </c>
      <c r="D36380" s="7" t="n">
        <v>3</v>
      </c>
    </row>
    <row r="36381" spans="1:6">
      <c r="A36381" t="s">
        <v>4</v>
      </c>
      <c r="B36381" s="4" t="s">
        <v>5</v>
      </c>
      <c r="C36381" s="4" t="s">
        <v>13</v>
      </c>
      <c r="D36381" s="4" t="s">
        <v>13</v>
      </c>
      <c r="E36381" s="4" t="s">
        <v>22</v>
      </c>
      <c r="F36381" s="4" t="s">
        <v>22</v>
      </c>
      <c r="G36381" s="4" t="s">
        <v>22</v>
      </c>
      <c r="H36381" s="4" t="s">
        <v>10</v>
      </c>
    </row>
    <row r="36382" spans="1:6">
      <c r="A36382" t="n">
        <v>292311</v>
      </c>
      <c r="B36382" s="25" t="n">
        <v>45</v>
      </c>
      <c r="C36382" s="7" t="n">
        <v>2</v>
      </c>
      <c r="D36382" s="7" t="n">
        <v>3</v>
      </c>
      <c r="E36382" s="7" t="n">
        <v>-53.4700012207031</v>
      </c>
      <c r="F36382" s="7" t="n">
        <v>5.40000009536743</v>
      </c>
      <c r="G36382" s="7" t="n">
        <v>-7.84000015258789</v>
      </c>
      <c r="H36382" s="7" t="n">
        <v>0</v>
      </c>
    </row>
    <row r="36383" spans="1:6">
      <c r="A36383" t="s">
        <v>4</v>
      </c>
      <c r="B36383" s="4" t="s">
        <v>5</v>
      </c>
      <c r="C36383" s="4" t="s">
        <v>13</v>
      </c>
      <c r="D36383" s="4" t="s">
        <v>13</v>
      </c>
      <c r="E36383" s="4" t="s">
        <v>22</v>
      </c>
      <c r="F36383" s="4" t="s">
        <v>22</v>
      </c>
      <c r="G36383" s="4" t="s">
        <v>22</v>
      </c>
      <c r="H36383" s="4" t="s">
        <v>10</v>
      </c>
      <c r="I36383" s="4" t="s">
        <v>13</v>
      </c>
    </row>
    <row r="36384" spans="1:6">
      <c r="A36384" t="n">
        <v>292328</v>
      </c>
      <c r="B36384" s="25" t="n">
        <v>45</v>
      </c>
      <c r="C36384" s="7" t="n">
        <v>4</v>
      </c>
      <c r="D36384" s="7" t="n">
        <v>3</v>
      </c>
      <c r="E36384" s="7" t="n">
        <v>17.8400001525879</v>
      </c>
      <c r="F36384" s="7" t="n">
        <v>156.029998779297</v>
      </c>
      <c r="G36384" s="7" t="n">
        <v>0</v>
      </c>
      <c r="H36384" s="7" t="n">
        <v>0</v>
      </c>
      <c r="I36384" s="7" t="n">
        <v>0</v>
      </c>
    </row>
    <row r="36385" spans="1:10">
      <c r="A36385" t="s">
        <v>4</v>
      </c>
      <c r="B36385" s="4" t="s">
        <v>5</v>
      </c>
      <c r="C36385" s="4" t="s">
        <v>13</v>
      </c>
      <c r="D36385" s="4" t="s">
        <v>13</v>
      </c>
      <c r="E36385" s="4" t="s">
        <v>22</v>
      </c>
      <c r="F36385" s="4" t="s">
        <v>10</v>
      </c>
    </row>
    <row r="36386" spans="1:10">
      <c r="A36386" t="n">
        <v>292346</v>
      </c>
      <c r="B36386" s="25" t="n">
        <v>45</v>
      </c>
      <c r="C36386" s="7" t="n">
        <v>11</v>
      </c>
      <c r="D36386" s="7" t="n">
        <v>3</v>
      </c>
      <c r="E36386" s="7" t="n">
        <v>38</v>
      </c>
      <c r="F36386" s="7" t="n">
        <v>0</v>
      </c>
    </row>
    <row r="36387" spans="1:10">
      <c r="A36387" t="s">
        <v>4</v>
      </c>
      <c r="B36387" s="4" t="s">
        <v>5</v>
      </c>
      <c r="C36387" s="4" t="s">
        <v>13</v>
      </c>
      <c r="D36387" s="4" t="s">
        <v>13</v>
      </c>
      <c r="E36387" s="4" t="s">
        <v>22</v>
      </c>
      <c r="F36387" s="4" t="s">
        <v>10</v>
      </c>
    </row>
    <row r="36388" spans="1:10">
      <c r="A36388" t="n">
        <v>292355</v>
      </c>
      <c r="B36388" s="25" t="n">
        <v>45</v>
      </c>
      <c r="C36388" s="7" t="n">
        <v>5</v>
      </c>
      <c r="D36388" s="7" t="n">
        <v>3</v>
      </c>
      <c r="E36388" s="7" t="n">
        <v>1.20000004768372</v>
      </c>
      <c r="F36388" s="7" t="n">
        <v>0</v>
      </c>
    </row>
    <row r="36389" spans="1:10">
      <c r="A36389" t="s">
        <v>4</v>
      </c>
      <c r="B36389" s="4" t="s">
        <v>5</v>
      </c>
      <c r="C36389" s="4" t="s">
        <v>13</v>
      </c>
      <c r="D36389" s="4" t="s">
        <v>10</v>
      </c>
      <c r="E36389" s="4" t="s">
        <v>6</v>
      </c>
      <c r="F36389" s="4" t="s">
        <v>6</v>
      </c>
      <c r="G36389" s="4" t="s">
        <v>6</v>
      </c>
      <c r="H36389" s="4" t="s">
        <v>6</v>
      </c>
    </row>
    <row r="36390" spans="1:10">
      <c r="A36390" t="n">
        <v>292364</v>
      </c>
      <c r="B36390" s="40" t="n">
        <v>51</v>
      </c>
      <c r="C36390" s="7" t="n">
        <v>3</v>
      </c>
      <c r="D36390" s="7" t="n">
        <v>1</v>
      </c>
      <c r="E36390" s="7" t="s">
        <v>813</v>
      </c>
      <c r="F36390" s="7" t="s">
        <v>814</v>
      </c>
      <c r="G36390" s="7" t="s">
        <v>88</v>
      </c>
      <c r="H36390" s="7" t="s">
        <v>89</v>
      </c>
    </row>
    <row r="36391" spans="1:10">
      <c r="A36391" t="s">
        <v>4</v>
      </c>
      <c r="B36391" s="4" t="s">
        <v>5</v>
      </c>
      <c r="C36391" s="4" t="s">
        <v>13</v>
      </c>
      <c r="D36391" s="4" t="s">
        <v>22</v>
      </c>
      <c r="E36391" s="4" t="s">
        <v>10</v>
      </c>
      <c r="F36391" s="4" t="s">
        <v>13</v>
      </c>
    </row>
    <row r="36392" spans="1:10">
      <c r="A36392" t="n">
        <v>292377</v>
      </c>
      <c r="B36392" s="16" t="n">
        <v>49</v>
      </c>
      <c r="C36392" s="7" t="n">
        <v>3</v>
      </c>
      <c r="D36392" s="7" t="n">
        <v>1</v>
      </c>
      <c r="E36392" s="7" t="n">
        <v>1000</v>
      </c>
      <c r="F36392" s="7" t="n">
        <v>0</v>
      </c>
    </row>
    <row r="36393" spans="1:10">
      <c r="A36393" t="s">
        <v>4</v>
      </c>
      <c r="B36393" s="4" t="s">
        <v>5</v>
      </c>
      <c r="C36393" s="4" t="s">
        <v>13</v>
      </c>
      <c r="D36393" s="4" t="s">
        <v>10</v>
      </c>
      <c r="E36393" s="4" t="s">
        <v>22</v>
      </c>
    </row>
    <row r="36394" spans="1:10">
      <c r="A36394" t="n">
        <v>292386</v>
      </c>
      <c r="B36394" s="28" t="n">
        <v>58</v>
      </c>
      <c r="C36394" s="7" t="n">
        <v>100</v>
      </c>
      <c r="D36394" s="7" t="n">
        <v>500</v>
      </c>
      <c r="E36394" s="7" t="n">
        <v>1</v>
      </c>
    </row>
    <row r="36395" spans="1:10">
      <c r="A36395" t="s">
        <v>4</v>
      </c>
      <c r="B36395" s="4" t="s">
        <v>5</v>
      </c>
      <c r="C36395" s="4" t="s">
        <v>13</v>
      </c>
      <c r="D36395" s="4" t="s">
        <v>10</v>
      </c>
    </row>
    <row r="36396" spans="1:10">
      <c r="A36396" t="n">
        <v>292394</v>
      </c>
      <c r="B36396" s="28" t="n">
        <v>58</v>
      </c>
      <c r="C36396" s="7" t="n">
        <v>255</v>
      </c>
      <c r="D36396" s="7" t="n">
        <v>0</v>
      </c>
    </row>
    <row r="36397" spans="1:10">
      <c r="A36397" t="s">
        <v>4</v>
      </c>
      <c r="B36397" s="4" t="s">
        <v>5</v>
      </c>
      <c r="C36397" s="4" t="s">
        <v>13</v>
      </c>
      <c r="D36397" s="4" t="s">
        <v>10</v>
      </c>
      <c r="E36397" s="4" t="s">
        <v>6</v>
      </c>
      <c r="F36397" s="4" t="s">
        <v>6</v>
      </c>
      <c r="G36397" s="4" t="s">
        <v>6</v>
      </c>
      <c r="H36397" s="4" t="s">
        <v>6</v>
      </c>
    </row>
    <row r="36398" spans="1:10">
      <c r="A36398" t="n">
        <v>292398</v>
      </c>
      <c r="B36398" s="40" t="n">
        <v>51</v>
      </c>
      <c r="C36398" s="7" t="n">
        <v>3</v>
      </c>
      <c r="D36398" s="7" t="n">
        <v>1</v>
      </c>
      <c r="E36398" s="7" t="s">
        <v>813</v>
      </c>
      <c r="F36398" s="7" t="s">
        <v>814</v>
      </c>
      <c r="G36398" s="7" t="s">
        <v>88</v>
      </c>
      <c r="H36398" s="7" t="s">
        <v>89</v>
      </c>
    </row>
    <row r="36399" spans="1:10">
      <c r="A36399" t="s">
        <v>4</v>
      </c>
      <c r="B36399" s="4" t="s">
        <v>5</v>
      </c>
      <c r="C36399" s="4" t="s">
        <v>10</v>
      </c>
      <c r="D36399" s="4" t="s">
        <v>13</v>
      </c>
      <c r="E36399" s="4" t="s">
        <v>22</v>
      </c>
      <c r="F36399" s="4" t="s">
        <v>10</v>
      </c>
    </row>
    <row r="36400" spans="1:10">
      <c r="A36400" t="n">
        <v>292411</v>
      </c>
      <c r="B36400" s="58" t="n">
        <v>59</v>
      </c>
      <c r="C36400" s="7" t="n">
        <v>1</v>
      </c>
      <c r="D36400" s="7" t="n">
        <v>1</v>
      </c>
      <c r="E36400" s="7" t="n">
        <v>0.150000005960464</v>
      </c>
      <c r="F36400" s="7" t="n">
        <v>0</v>
      </c>
    </row>
    <row r="36401" spans="1:8">
      <c r="A36401" t="s">
        <v>4</v>
      </c>
      <c r="B36401" s="4" t="s">
        <v>5</v>
      </c>
      <c r="C36401" s="4" t="s">
        <v>10</v>
      </c>
    </row>
    <row r="36402" spans="1:8">
      <c r="A36402" t="n">
        <v>292421</v>
      </c>
      <c r="B36402" s="35" t="n">
        <v>16</v>
      </c>
      <c r="C36402" s="7" t="n">
        <v>1000</v>
      </c>
    </row>
    <row r="36403" spans="1:8">
      <c r="A36403" t="s">
        <v>4</v>
      </c>
      <c r="B36403" s="4" t="s">
        <v>5</v>
      </c>
      <c r="C36403" s="4" t="s">
        <v>13</v>
      </c>
      <c r="D36403" s="4" t="s">
        <v>13</v>
      </c>
      <c r="E36403" s="4" t="s">
        <v>22</v>
      </c>
      <c r="F36403" s="4" t="s">
        <v>10</v>
      </c>
    </row>
    <row r="36404" spans="1:8">
      <c r="A36404" t="n">
        <v>292424</v>
      </c>
      <c r="B36404" s="25" t="n">
        <v>45</v>
      </c>
      <c r="C36404" s="7" t="n">
        <v>5</v>
      </c>
      <c r="D36404" s="7" t="n">
        <v>3</v>
      </c>
      <c r="E36404" s="7" t="n">
        <v>1.39999997615814</v>
      </c>
      <c r="F36404" s="7" t="n">
        <v>500</v>
      </c>
    </row>
    <row r="36405" spans="1:8">
      <c r="A36405" t="s">
        <v>4</v>
      </c>
      <c r="B36405" s="4" t="s">
        <v>5</v>
      </c>
      <c r="C36405" s="4" t="s">
        <v>13</v>
      </c>
      <c r="D36405" s="4" t="s">
        <v>22</v>
      </c>
      <c r="E36405" s="4" t="s">
        <v>22</v>
      </c>
      <c r="F36405" s="4" t="s">
        <v>22</v>
      </c>
    </row>
    <row r="36406" spans="1:8">
      <c r="A36406" t="n">
        <v>292433</v>
      </c>
      <c r="B36406" s="25" t="n">
        <v>45</v>
      </c>
      <c r="C36406" s="7" t="n">
        <v>9</v>
      </c>
      <c r="D36406" s="7" t="n">
        <v>0.0199999995529652</v>
      </c>
      <c r="E36406" s="7" t="n">
        <v>0.0199999995529652</v>
      </c>
      <c r="F36406" s="7" t="n">
        <v>0.5</v>
      </c>
    </row>
    <row r="36407" spans="1:8">
      <c r="A36407" t="s">
        <v>4</v>
      </c>
      <c r="B36407" s="4" t="s">
        <v>5</v>
      </c>
      <c r="C36407" s="4" t="s">
        <v>13</v>
      </c>
      <c r="D36407" s="4" t="s">
        <v>10</v>
      </c>
      <c r="E36407" s="4" t="s">
        <v>6</v>
      </c>
    </row>
    <row r="36408" spans="1:8">
      <c r="A36408" t="n">
        <v>292447</v>
      </c>
      <c r="B36408" s="40" t="n">
        <v>51</v>
      </c>
      <c r="C36408" s="7" t="n">
        <v>4</v>
      </c>
      <c r="D36408" s="7" t="n">
        <v>1</v>
      </c>
      <c r="E36408" s="7" t="s">
        <v>929</v>
      </c>
    </row>
    <row r="36409" spans="1:8">
      <c r="A36409" t="s">
        <v>4</v>
      </c>
      <c r="B36409" s="4" t="s">
        <v>5</v>
      </c>
      <c r="C36409" s="4" t="s">
        <v>10</v>
      </c>
    </row>
    <row r="36410" spans="1:8">
      <c r="A36410" t="n">
        <v>292462</v>
      </c>
      <c r="B36410" s="35" t="n">
        <v>16</v>
      </c>
      <c r="C36410" s="7" t="n">
        <v>0</v>
      </c>
    </row>
    <row r="36411" spans="1:8">
      <c r="A36411" t="s">
        <v>4</v>
      </c>
      <c r="B36411" s="4" t="s">
        <v>5</v>
      </c>
      <c r="C36411" s="4" t="s">
        <v>10</v>
      </c>
      <c r="D36411" s="4" t="s">
        <v>72</v>
      </c>
      <c r="E36411" s="4" t="s">
        <v>13</v>
      </c>
      <c r="F36411" s="4" t="s">
        <v>13</v>
      </c>
    </row>
    <row r="36412" spans="1:8">
      <c r="A36412" t="n">
        <v>292465</v>
      </c>
      <c r="B36412" s="52" t="n">
        <v>26</v>
      </c>
      <c r="C36412" s="7" t="n">
        <v>1</v>
      </c>
      <c r="D36412" s="7" t="s">
        <v>2084</v>
      </c>
      <c r="E36412" s="7" t="n">
        <v>2</v>
      </c>
      <c r="F36412" s="7" t="n">
        <v>0</v>
      </c>
    </row>
    <row r="36413" spans="1:8">
      <c r="A36413" t="s">
        <v>4</v>
      </c>
      <c r="B36413" s="4" t="s">
        <v>5</v>
      </c>
    </row>
    <row r="36414" spans="1:8">
      <c r="A36414" t="n">
        <v>292493</v>
      </c>
      <c r="B36414" s="53" t="n">
        <v>28</v>
      </c>
    </row>
    <row r="36415" spans="1:8">
      <c r="A36415" t="s">
        <v>4</v>
      </c>
      <c r="B36415" s="4" t="s">
        <v>5</v>
      </c>
      <c r="C36415" s="4" t="s">
        <v>13</v>
      </c>
      <c r="D36415" s="4" t="s">
        <v>10</v>
      </c>
      <c r="E36415" s="4" t="s">
        <v>6</v>
      </c>
    </row>
    <row r="36416" spans="1:8">
      <c r="A36416" t="n">
        <v>292494</v>
      </c>
      <c r="B36416" s="40" t="n">
        <v>51</v>
      </c>
      <c r="C36416" s="7" t="n">
        <v>4</v>
      </c>
      <c r="D36416" s="7" t="n">
        <v>0</v>
      </c>
      <c r="E36416" s="7" t="s">
        <v>410</v>
      </c>
    </row>
    <row r="36417" spans="1:6">
      <c r="A36417" t="s">
        <v>4</v>
      </c>
      <c r="B36417" s="4" t="s">
        <v>5</v>
      </c>
      <c r="C36417" s="4" t="s">
        <v>10</v>
      </c>
    </row>
    <row r="36418" spans="1:6">
      <c r="A36418" t="n">
        <v>292508</v>
      </c>
      <c r="B36418" s="35" t="n">
        <v>16</v>
      </c>
      <c r="C36418" s="7" t="n">
        <v>0</v>
      </c>
    </row>
    <row r="36419" spans="1:6">
      <c r="A36419" t="s">
        <v>4</v>
      </c>
      <c r="B36419" s="4" t="s">
        <v>5</v>
      </c>
      <c r="C36419" s="4" t="s">
        <v>10</v>
      </c>
      <c r="D36419" s="4" t="s">
        <v>72</v>
      </c>
      <c r="E36419" s="4" t="s">
        <v>13</v>
      </c>
      <c r="F36419" s="4" t="s">
        <v>13</v>
      </c>
    </row>
    <row r="36420" spans="1:6">
      <c r="A36420" t="n">
        <v>292511</v>
      </c>
      <c r="B36420" s="52" t="n">
        <v>26</v>
      </c>
      <c r="C36420" s="7" t="n">
        <v>0</v>
      </c>
      <c r="D36420" s="7" t="s">
        <v>2085</v>
      </c>
      <c r="E36420" s="7" t="n">
        <v>2</v>
      </c>
      <c r="F36420" s="7" t="n">
        <v>0</v>
      </c>
    </row>
    <row r="36421" spans="1:6">
      <c r="A36421" t="s">
        <v>4</v>
      </c>
      <c r="B36421" s="4" t="s">
        <v>5</v>
      </c>
    </row>
    <row r="36422" spans="1:6">
      <c r="A36422" t="n">
        <v>292543</v>
      </c>
      <c r="B36422" s="53" t="n">
        <v>28</v>
      </c>
    </row>
    <row r="36423" spans="1:6">
      <c r="A36423" t="s">
        <v>4</v>
      </c>
      <c r="B36423" s="4" t="s">
        <v>5</v>
      </c>
      <c r="C36423" s="4" t="s">
        <v>13</v>
      </c>
      <c r="D36423" s="4" t="s">
        <v>10</v>
      </c>
      <c r="E36423" s="4" t="s">
        <v>6</v>
      </c>
    </row>
    <row r="36424" spans="1:6">
      <c r="A36424" t="n">
        <v>292544</v>
      </c>
      <c r="B36424" s="40" t="n">
        <v>51</v>
      </c>
      <c r="C36424" s="7" t="n">
        <v>4</v>
      </c>
      <c r="D36424" s="7" t="n">
        <v>1</v>
      </c>
      <c r="E36424" s="7" t="s">
        <v>713</v>
      </c>
    </row>
    <row r="36425" spans="1:6">
      <c r="A36425" t="s">
        <v>4</v>
      </c>
      <c r="B36425" s="4" t="s">
        <v>5</v>
      </c>
      <c r="C36425" s="4" t="s">
        <v>10</v>
      </c>
    </row>
    <row r="36426" spans="1:6">
      <c r="A36426" t="n">
        <v>292558</v>
      </c>
      <c r="B36426" s="35" t="n">
        <v>16</v>
      </c>
      <c r="C36426" s="7" t="n">
        <v>0</v>
      </c>
    </row>
    <row r="36427" spans="1:6">
      <c r="A36427" t="s">
        <v>4</v>
      </c>
      <c r="B36427" s="4" t="s">
        <v>5</v>
      </c>
      <c r="C36427" s="4" t="s">
        <v>10</v>
      </c>
      <c r="D36427" s="4" t="s">
        <v>72</v>
      </c>
      <c r="E36427" s="4" t="s">
        <v>13</v>
      </c>
      <c r="F36427" s="4" t="s">
        <v>13</v>
      </c>
      <c r="G36427" s="4" t="s">
        <v>72</v>
      </c>
      <c r="H36427" s="4" t="s">
        <v>13</v>
      </c>
      <c r="I36427" s="4" t="s">
        <v>13</v>
      </c>
      <c r="J36427" s="4" t="s">
        <v>72</v>
      </c>
      <c r="K36427" s="4" t="s">
        <v>13</v>
      </c>
      <c r="L36427" s="4" t="s">
        <v>13</v>
      </c>
      <c r="M36427" s="4" t="s">
        <v>72</v>
      </c>
      <c r="N36427" s="4" t="s">
        <v>13</v>
      </c>
      <c r="O36427" s="4" t="s">
        <v>13</v>
      </c>
      <c r="P36427" s="4" t="s">
        <v>72</v>
      </c>
      <c r="Q36427" s="4" t="s">
        <v>13</v>
      </c>
      <c r="R36427" s="4" t="s">
        <v>13</v>
      </c>
    </row>
    <row r="36428" spans="1:6">
      <c r="A36428" t="n">
        <v>292561</v>
      </c>
      <c r="B36428" s="52" t="n">
        <v>26</v>
      </c>
      <c r="C36428" s="7" t="n">
        <v>1</v>
      </c>
      <c r="D36428" s="7" t="s">
        <v>2086</v>
      </c>
      <c r="E36428" s="7" t="n">
        <v>2</v>
      </c>
      <c r="F36428" s="7" t="n">
        <v>3</v>
      </c>
      <c r="G36428" s="7" t="s">
        <v>2087</v>
      </c>
      <c r="H36428" s="7" t="n">
        <v>2</v>
      </c>
      <c r="I36428" s="7" t="n">
        <v>3</v>
      </c>
      <c r="J36428" s="7" t="s">
        <v>2088</v>
      </c>
      <c r="K36428" s="7" t="n">
        <v>2</v>
      </c>
      <c r="L36428" s="7" t="n">
        <v>3</v>
      </c>
      <c r="M36428" s="7" t="s">
        <v>2089</v>
      </c>
      <c r="N36428" s="7" t="n">
        <v>2</v>
      </c>
      <c r="O36428" s="7" t="n">
        <v>3</v>
      </c>
      <c r="P36428" s="7" t="s">
        <v>2090</v>
      </c>
      <c r="Q36428" s="7" t="n">
        <v>2</v>
      </c>
      <c r="R36428" s="7" t="n">
        <v>0</v>
      </c>
    </row>
    <row r="36429" spans="1:6">
      <c r="A36429" t="s">
        <v>4</v>
      </c>
      <c r="B36429" s="4" t="s">
        <v>5</v>
      </c>
    </row>
    <row r="36430" spans="1:6">
      <c r="A36430" t="n">
        <v>292908</v>
      </c>
      <c r="B36430" s="53" t="n">
        <v>28</v>
      </c>
    </row>
    <row r="36431" spans="1:6">
      <c r="A36431" t="s">
        <v>4</v>
      </c>
      <c r="B36431" s="4" t="s">
        <v>5</v>
      </c>
      <c r="C36431" s="4" t="s">
        <v>13</v>
      </c>
      <c r="D36431" s="4" t="s">
        <v>10</v>
      </c>
      <c r="E36431" s="4" t="s">
        <v>6</v>
      </c>
      <c r="F36431" s="4" t="s">
        <v>6</v>
      </c>
      <c r="G36431" s="4" t="s">
        <v>6</v>
      </c>
      <c r="H36431" s="4" t="s">
        <v>6</v>
      </c>
    </row>
    <row r="36432" spans="1:6">
      <c r="A36432" t="n">
        <v>292909</v>
      </c>
      <c r="B36432" s="40" t="n">
        <v>51</v>
      </c>
      <c r="C36432" s="7" t="n">
        <v>3</v>
      </c>
      <c r="D36432" s="7" t="n">
        <v>0</v>
      </c>
      <c r="E36432" s="7" t="s">
        <v>813</v>
      </c>
      <c r="F36432" s="7" t="s">
        <v>814</v>
      </c>
      <c r="G36432" s="7" t="s">
        <v>88</v>
      </c>
      <c r="H36432" s="7" t="s">
        <v>89</v>
      </c>
    </row>
    <row r="36433" spans="1:18">
      <c r="A36433" t="s">
        <v>4</v>
      </c>
      <c r="B36433" s="4" t="s">
        <v>5</v>
      </c>
      <c r="C36433" s="4" t="s">
        <v>10</v>
      </c>
      <c r="D36433" s="4" t="s">
        <v>13</v>
      </c>
      <c r="E36433" s="4" t="s">
        <v>22</v>
      </c>
      <c r="F36433" s="4" t="s">
        <v>10</v>
      </c>
    </row>
    <row r="36434" spans="1:18">
      <c r="A36434" t="n">
        <v>292922</v>
      </c>
      <c r="B36434" s="58" t="n">
        <v>59</v>
      </c>
      <c r="C36434" s="7" t="n">
        <v>0</v>
      </c>
      <c r="D36434" s="7" t="n">
        <v>1</v>
      </c>
      <c r="E36434" s="7" t="n">
        <v>0.150000005960464</v>
      </c>
      <c r="F36434" s="7" t="n">
        <v>0</v>
      </c>
    </row>
    <row r="36435" spans="1:18">
      <c r="A36435" t="s">
        <v>4</v>
      </c>
      <c r="B36435" s="4" t="s">
        <v>5</v>
      </c>
      <c r="C36435" s="4" t="s">
        <v>10</v>
      </c>
    </row>
    <row r="36436" spans="1:18">
      <c r="A36436" t="n">
        <v>292932</v>
      </c>
      <c r="B36436" s="35" t="n">
        <v>16</v>
      </c>
      <c r="C36436" s="7" t="n">
        <v>1000</v>
      </c>
    </row>
    <row r="36437" spans="1:18">
      <c r="A36437" t="s">
        <v>4</v>
      </c>
      <c r="B36437" s="4" t="s">
        <v>5</v>
      </c>
      <c r="C36437" s="4" t="s">
        <v>13</v>
      </c>
      <c r="D36437" s="4" t="s">
        <v>10</v>
      </c>
      <c r="E36437" s="4" t="s">
        <v>6</v>
      </c>
    </row>
    <row r="36438" spans="1:18">
      <c r="A36438" t="n">
        <v>292935</v>
      </c>
      <c r="B36438" s="40" t="n">
        <v>51</v>
      </c>
      <c r="C36438" s="7" t="n">
        <v>4</v>
      </c>
      <c r="D36438" s="7" t="n">
        <v>0</v>
      </c>
      <c r="E36438" s="7" t="s">
        <v>713</v>
      </c>
    </row>
    <row r="36439" spans="1:18">
      <c r="A36439" t="s">
        <v>4</v>
      </c>
      <c r="B36439" s="4" t="s">
        <v>5</v>
      </c>
      <c r="C36439" s="4" t="s">
        <v>10</v>
      </c>
    </row>
    <row r="36440" spans="1:18">
      <c r="A36440" t="n">
        <v>292949</v>
      </c>
      <c r="B36440" s="35" t="n">
        <v>16</v>
      </c>
      <c r="C36440" s="7" t="n">
        <v>0</v>
      </c>
    </row>
    <row r="36441" spans="1:18">
      <c r="A36441" t="s">
        <v>4</v>
      </c>
      <c r="B36441" s="4" t="s">
        <v>5</v>
      </c>
      <c r="C36441" s="4" t="s">
        <v>10</v>
      </c>
      <c r="D36441" s="4" t="s">
        <v>72</v>
      </c>
      <c r="E36441" s="4" t="s">
        <v>13</v>
      </c>
      <c r="F36441" s="4" t="s">
        <v>13</v>
      </c>
      <c r="G36441" s="4" t="s">
        <v>72</v>
      </c>
      <c r="H36441" s="4" t="s">
        <v>13</v>
      </c>
      <c r="I36441" s="4" t="s">
        <v>13</v>
      </c>
      <c r="J36441" s="4" t="s">
        <v>72</v>
      </c>
      <c r="K36441" s="4" t="s">
        <v>13</v>
      </c>
      <c r="L36441" s="4" t="s">
        <v>13</v>
      </c>
    </row>
    <row r="36442" spans="1:18">
      <c r="A36442" t="n">
        <v>292952</v>
      </c>
      <c r="B36442" s="52" t="n">
        <v>26</v>
      </c>
      <c r="C36442" s="7" t="n">
        <v>0</v>
      </c>
      <c r="D36442" s="7" t="s">
        <v>2091</v>
      </c>
      <c r="E36442" s="7" t="n">
        <v>2</v>
      </c>
      <c r="F36442" s="7" t="n">
        <v>3</v>
      </c>
      <c r="G36442" s="7" t="s">
        <v>2092</v>
      </c>
      <c r="H36442" s="7" t="n">
        <v>2</v>
      </c>
      <c r="I36442" s="7" t="n">
        <v>3</v>
      </c>
      <c r="J36442" s="7" t="s">
        <v>2093</v>
      </c>
      <c r="K36442" s="7" t="n">
        <v>2</v>
      </c>
      <c r="L36442" s="7" t="n">
        <v>0</v>
      </c>
    </row>
    <row r="36443" spans="1:18">
      <c r="A36443" t="s">
        <v>4</v>
      </c>
      <c r="B36443" s="4" t="s">
        <v>5</v>
      </c>
    </row>
    <row r="36444" spans="1:18">
      <c r="A36444" t="n">
        <v>293197</v>
      </c>
      <c r="B36444" s="53" t="n">
        <v>28</v>
      </c>
    </row>
    <row r="36445" spans="1:18">
      <c r="A36445" t="s">
        <v>4</v>
      </c>
      <c r="B36445" s="4" t="s">
        <v>5</v>
      </c>
      <c r="C36445" s="4" t="s">
        <v>13</v>
      </c>
      <c r="D36445" s="4" t="s">
        <v>10</v>
      </c>
      <c r="E36445" s="4" t="s">
        <v>6</v>
      </c>
    </row>
    <row r="36446" spans="1:18">
      <c r="A36446" t="n">
        <v>293198</v>
      </c>
      <c r="B36446" s="40" t="n">
        <v>51</v>
      </c>
      <c r="C36446" s="7" t="n">
        <v>4</v>
      </c>
      <c r="D36446" s="7" t="n">
        <v>1</v>
      </c>
      <c r="E36446" s="7" t="s">
        <v>713</v>
      </c>
    </row>
    <row r="36447" spans="1:18">
      <c r="A36447" t="s">
        <v>4</v>
      </c>
      <c r="B36447" s="4" t="s">
        <v>5</v>
      </c>
      <c r="C36447" s="4" t="s">
        <v>10</v>
      </c>
    </row>
    <row r="36448" spans="1:18">
      <c r="A36448" t="n">
        <v>293212</v>
      </c>
      <c r="B36448" s="35" t="n">
        <v>16</v>
      </c>
      <c r="C36448" s="7" t="n">
        <v>0</v>
      </c>
    </row>
    <row r="36449" spans="1:12">
      <c r="A36449" t="s">
        <v>4</v>
      </c>
      <c r="B36449" s="4" t="s">
        <v>5</v>
      </c>
      <c r="C36449" s="4" t="s">
        <v>10</v>
      </c>
      <c r="D36449" s="4" t="s">
        <v>72</v>
      </c>
      <c r="E36449" s="4" t="s">
        <v>13</v>
      </c>
      <c r="F36449" s="4" t="s">
        <v>13</v>
      </c>
      <c r="G36449" s="4" t="s">
        <v>72</v>
      </c>
      <c r="H36449" s="4" t="s">
        <v>13</v>
      </c>
      <c r="I36449" s="4" t="s">
        <v>13</v>
      </c>
    </row>
    <row r="36450" spans="1:12">
      <c r="A36450" t="n">
        <v>293215</v>
      </c>
      <c r="B36450" s="52" t="n">
        <v>26</v>
      </c>
      <c r="C36450" s="7" t="n">
        <v>1</v>
      </c>
      <c r="D36450" s="7" t="s">
        <v>2094</v>
      </c>
      <c r="E36450" s="7" t="n">
        <v>2</v>
      </c>
      <c r="F36450" s="7" t="n">
        <v>3</v>
      </c>
      <c r="G36450" s="7" t="s">
        <v>2095</v>
      </c>
      <c r="H36450" s="7" t="n">
        <v>2</v>
      </c>
      <c r="I36450" s="7" t="n">
        <v>0</v>
      </c>
    </row>
    <row r="36451" spans="1:12">
      <c r="A36451" t="s">
        <v>4</v>
      </c>
      <c r="B36451" s="4" t="s">
        <v>5</v>
      </c>
    </row>
    <row r="36452" spans="1:12">
      <c r="A36452" t="n">
        <v>293376</v>
      </c>
      <c r="B36452" s="53" t="n">
        <v>28</v>
      </c>
    </row>
    <row r="36453" spans="1:12">
      <c r="A36453" t="s">
        <v>4</v>
      </c>
      <c r="B36453" s="4" t="s">
        <v>5</v>
      </c>
      <c r="C36453" s="4" t="s">
        <v>10</v>
      </c>
      <c r="D36453" s="4" t="s">
        <v>13</v>
      </c>
      <c r="E36453" s="4" t="s">
        <v>22</v>
      </c>
      <c r="F36453" s="4" t="s">
        <v>10</v>
      </c>
    </row>
    <row r="36454" spans="1:12">
      <c r="A36454" t="n">
        <v>293377</v>
      </c>
      <c r="B36454" s="58" t="n">
        <v>59</v>
      </c>
      <c r="C36454" s="7" t="n">
        <v>0</v>
      </c>
      <c r="D36454" s="7" t="n">
        <v>9</v>
      </c>
      <c r="E36454" s="7" t="n">
        <v>0.150000005960464</v>
      </c>
      <c r="F36454" s="7" t="n">
        <v>0</v>
      </c>
    </row>
    <row r="36455" spans="1:12">
      <c r="A36455" t="s">
        <v>4</v>
      </c>
      <c r="B36455" s="4" t="s">
        <v>5</v>
      </c>
      <c r="C36455" s="4" t="s">
        <v>10</v>
      </c>
      <c r="D36455" s="4" t="s">
        <v>13</v>
      </c>
      <c r="E36455" s="4" t="s">
        <v>22</v>
      </c>
      <c r="F36455" s="4" t="s">
        <v>10</v>
      </c>
    </row>
    <row r="36456" spans="1:12">
      <c r="A36456" t="n">
        <v>293387</v>
      </c>
      <c r="B36456" s="58" t="n">
        <v>59</v>
      </c>
      <c r="C36456" s="7" t="n">
        <v>1</v>
      </c>
      <c r="D36456" s="7" t="n">
        <v>9</v>
      </c>
      <c r="E36456" s="7" t="n">
        <v>0.150000005960464</v>
      </c>
      <c r="F36456" s="7" t="n">
        <v>0</v>
      </c>
    </row>
    <row r="36457" spans="1:12">
      <c r="A36457" t="s">
        <v>4</v>
      </c>
      <c r="B36457" s="4" t="s">
        <v>5</v>
      </c>
      <c r="C36457" s="4" t="s">
        <v>10</v>
      </c>
    </row>
    <row r="36458" spans="1:12">
      <c r="A36458" t="n">
        <v>293397</v>
      </c>
      <c r="B36458" s="35" t="n">
        <v>16</v>
      </c>
      <c r="C36458" s="7" t="n">
        <v>1500</v>
      </c>
    </row>
    <row r="36459" spans="1:12">
      <c r="A36459" t="s">
        <v>4</v>
      </c>
      <c r="B36459" s="4" t="s">
        <v>5</v>
      </c>
      <c r="C36459" s="4" t="s">
        <v>13</v>
      </c>
      <c r="D36459" s="4" t="s">
        <v>10</v>
      </c>
      <c r="E36459" s="4" t="s">
        <v>6</v>
      </c>
    </row>
    <row r="36460" spans="1:12">
      <c r="A36460" t="n">
        <v>293400</v>
      </c>
      <c r="B36460" s="40" t="n">
        <v>51</v>
      </c>
      <c r="C36460" s="7" t="n">
        <v>4</v>
      </c>
      <c r="D36460" s="7" t="n">
        <v>0</v>
      </c>
      <c r="E36460" s="7" t="s">
        <v>258</v>
      </c>
    </row>
    <row r="36461" spans="1:12">
      <c r="A36461" t="s">
        <v>4</v>
      </c>
      <c r="B36461" s="4" t="s">
        <v>5</v>
      </c>
      <c r="C36461" s="4" t="s">
        <v>10</v>
      </c>
    </row>
    <row r="36462" spans="1:12">
      <c r="A36462" t="n">
        <v>293413</v>
      </c>
      <c r="B36462" s="35" t="n">
        <v>16</v>
      </c>
      <c r="C36462" s="7" t="n">
        <v>0</v>
      </c>
    </row>
    <row r="36463" spans="1:12">
      <c r="A36463" t="s">
        <v>4</v>
      </c>
      <c r="B36463" s="4" t="s">
        <v>5</v>
      </c>
      <c r="C36463" s="4" t="s">
        <v>10</v>
      </c>
      <c r="D36463" s="4" t="s">
        <v>72</v>
      </c>
      <c r="E36463" s="4" t="s">
        <v>13</v>
      </c>
      <c r="F36463" s="4" t="s">
        <v>13</v>
      </c>
      <c r="G36463" s="4" t="s">
        <v>72</v>
      </c>
      <c r="H36463" s="4" t="s">
        <v>13</v>
      </c>
      <c r="I36463" s="4" t="s">
        <v>13</v>
      </c>
    </row>
    <row r="36464" spans="1:12">
      <c r="A36464" t="n">
        <v>293416</v>
      </c>
      <c r="B36464" s="52" t="n">
        <v>26</v>
      </c>
      <c r="C36464" s="7" t="n">
        <v>0</v>
      </c>
      <c r="D36464" s="7" t="s">
        <v>2096</v>
      </c>
      <c r="E36464" s="7" t="n">
        <v>2</v>
      </c>
      <c r="F36464" s="7" t="n">
        <v>3</v>
      </c>
      <c r="G36464" s="7" t="s">
        <v>2097</v>
      </c>
      <c r="H36464" s="7" t="n">
        <v>2</v>
      </c>
      <c r="I36464" s="7" t="n">
        <v>0</v>
      </c>
    </row>
    <row r="36465" spans="1:9">
      <c r="A36465" t="s">
        <v>4</v>
      </c>
      <c r="B36465" s="4" t="s">
        <v>5</v>
      </c>
    </row>
    <row r="36466" spans="1:9">
      <c r="A36466" t="n">
        <v>293593</v>
      </c>
      <c r="B36466" s="53" t="n">
        <v>28</v>
      </c>
    </row>
    <row r="36467" spans="1:9">
      <c r="A36467" t="s">
        <v>4</v>
      </c>
      <c r="B36467" s="4" t="s">
        <v>5</v>
      </c>
      <c r="C36467" s="4" t="s">
        <v>13</v>
      </c>
      <c r="D36467" s="4" t="s">
        <v>10</v>
      </c>
      <c r="E36467" s="4" t="s">
        <v>6</v>
      </c>
    </row>
    <row r="36468" spans="1:9">
      <c r="A36468" t="n">
        <v>293594</v>
      </c>
      <c r="B36468" s="40" t="n">
        <v>51</v>
      </c>
      <c r="C36468" s="7" t="n">
        <v>4</v>
      </c>
      <c r="D36468" s="7" t="n">
        <v>1</v>
      </c>
      <c r="E36468" s="7" t="s">
        <v>536</v>
      </c>
    </row>
    <row r="36469" spans="1:9">
      <c r="A36469" t="s">
        <v>4</v>
      </c>
      <c r="B36469" s="4" t="s">
        <v>5</v>
      </c>
      <c r="C36469" s="4" t="s">
        <v>10</v>
      </c>
    </row>
    <row r="36470" spans="1:9">
      <c r="A36470" t="n">
        <v>293608</v>
      </c>
      <c r="B36470" s="35" t="n">
        <v>16</v>
      </c>
      <c r="C36470" s="7" t="n">
        <v>0</v>
      </c>
    </row>
    <row r="36471" spans="1:9">
      <c r="A36471" t="s">
        <v>4</v>
      </c>
      <c r="B36471" s="4" t="s">
        <v>5</v>
      </c>
      <c r="C36471" s="4" t="s">
        <v>10</v>
      </c>
      <c r="D36471" s="4" t="s">
        <v>72</v>
      </c>
      <c r="E36471" s="4" t="s">
        <v>13</v>
      </c>
      <c r="F36471" s="4" t="s">
        <v>13</v>
      </c>
      <c r="G36471" s="4" t="s">
        <v>72</v>
      </c>
      <c r="H36471" s="4" t="s">
        <v>13</v>
      </c>
      <c r="I36471" s="4" t="s">
        <v>13</v>
      </c>
    </row>
    <row r="36472" spans="1:9">
      <c r="A36472" t="n">
        <v>293611</v>
      </c>
      <c r="B36472" s="52" t="n">
        <v>26</v>
      </c>
      <c r="C36472" s="7" t="n">
        <v>1</v>
      </c>
      <c r="D36472" s="7" t="s">
        <v>2098</v>
      </c>
      <c r="E36472" s="7" t="n">
        <v>2</v>
      </c>
      <c r="F36472" s="7" t="n">
        <v>3</v>
      </c>
      <c r="G36472" s="7" t="s">
        <v>2099</v>
      </c>
      <c r="H36472" s="7" t="n">
        <v>2</v>
      </c>
      <c r="I36472" s="7" t="n">
        <v>0</v>
      </c>
    </row>
    <row r="36473" spans="1:9">
      <c r="A36473" t="s">
        <v>4</v>
      </c>
      <c r="B36473" s="4" t="s">
        <v>5</v>
      </c>
    </row>
    <row r="36474" spans="1:9">
      <c r="A36474" t="n">
        <v>293747</v>
      </c>
      <c r="B36474" s="53" t="n">
        <v>28</v>
      </c>
    </row>
    <row r="36475" spans="1:9">
      <c r="A36475" t="s">
        <v>4</v>
      </c>
      <c r="B36475" s="4" t="s">
        <v>5</v>
      </c>
      <c r="C36475" s="4" t="s">
        <v>13</v>
      </c>
      <c r="D36475" s="4" t="s">
        <v>10</v>
      </c>
      <c r="E36475" s="4" t="s">
        <v>6</v>
      </c>
    </row>
    <row r="36476" spans="1:9">
      <c r="A36476" t="n">
        <v>293748</v>
      </c>
      <c r="B36476" s="40" t="n">
        <v>51</v>
      </c>
      <c r="C36476" s="7" t="n">
        <v>4</v>
      </c>
      <c r="D36476" s="7" t="n">
        <v>0</v>
      </c>
      <c r="E36476" s="7" t="s">
        <v>533</v>
      </c>
    </row>
    <row r="36477" spans="1:9">
      <c r="A36477" t="s">
        <v>4</v>
      </c>
      <c r="B36477" s="4" t="s">
        <v>5</v>
      </c>
      <c r="C36477" s="4" t="s">
        <v>10</v>
      </c>
    </row>
    <row r="36478" spans="1:9">
      <c r="A36478" t="n">
        <v>293761</v>
      </c>
      <c r="B36478" s="35" t="n">
        <v>16</v>
      </c>
      <c r="C36478" s="7" t="n">
        <v>0</v>
      </c>
    </row>
    <row r="36479" spans="1:9">
      <c r="A36479" t="s">
        <v>4</v>
      </c>
      <c r="B36479" s="4" t="s">
        <v>5</v>
      </c>
      <c r="C36479" s="4" t="s">
        <v>10</v>
      </c>
      <c r="D36479" s="4" t="s">
        <v>72</v>
      </c>
      <c r="E36479" s="4" t="s">
        <v>13</v>
      </c>
      <c r="F36479" s="4" t="s">
        <v>13</v>
      </c>
    </row>
    <row r="36480" spans="1:9">
      <c r="A36480" t="n">
        <v>293764</v>
      </c>
      <c r="B36480" s="52" t="n">
        <v>26</v>
      </c>
      <c r="C36480" s="7" t="n">
        <v>0</v>
      </c>
      <c r="D36480" s="7" t="s">
        <v>2100</v>
      </c>
      <c r="E36480" s="7" t="n">
        <v>2</v>
      </c>
      <c r="F36480" s="7" t="n">
        <v>0</v>
      </c>
    </row>
    <row r="36481" spans="1:9">
      <c r="A36481" t="s">
        <v>4</v>
      </c>
      <c r="B36481" s="4" t="s">
        <v>5</v>
      </c>
    </row>
    <row r="36482" spans="1:9">
      <c r="A36482" t="n">
        <v>293808</v>
      </c>
      <c r="B36482" s="53" t="n">
        <v>28</v>
      </c>
    </row>
    <row r="36483" spans="1:9">
      <c r="A36483" t="s">
        <v>4</v>
      </c>
      <c r="B36483" s="4" t="s">
        <v>5</v>
      </c>
      <c r="C36483" s="4" t="s">
        <v>10</v>
      </c>
      <c r="D36483" s="4" t="s">
        <v>13</v>
      </c>
      <c r="E36483" s="4" t="s">
        <v>22</v>
      </c>
      <c r="F36483" s="4" t="s">
        <v>10</v>
      </c>
    </row>
    <row r="36484" spans="1:9">
      <c r="A36484" t="n">
        <v>293809</v>
      </c>
      <c r="B36484" s="58" t="n">
        <v>59</v>
      </c>
      <c r="C36484" s="7" t="n">
        <v>1</v>
      </c>
      <c r="D36484" s="7" t="n">
        <v>14</v>
      </c>
      <c r="E36484" s="7" t="n">
        <v>0.150000005960464</v>
      </c>
      <c r="F36484" s="7" t="n">
        <v>0</v>
      </c>
    </row>
    <row r="36485" spans="1:9">
      <c r="A36485" t="s">
        <v>4</v>
      </c>
      <c r="B36485" s="4" t="s">
        <v>5</v>
      </c>
      <c r="C36485" s="4" t="s">
        <v>13</v>
      </c>
      <c r="D36485" s="4" t="s">
        <v>10</v>
      </c>
      <c r="E36485" s="4" t="s">
        <v>6</v>
      </c>
    </row>
    <row r="36486" spans="1:9">
      <c r="A36486" t="n">
        <v>293819</v>
      </c>
      <c r="B36486" s="40" t="n">
        <v>51</v>
      </c>
      <c r="C36486" s="7" t="n">
        <v>4</v>
      </c>
      <c r="D36486" s="7" t="n">
        <v>1</v>
      </c>
      <c r="E36486" s="7" t="s">
        <v>2069</v>
      </c>
    </row>
    <row r="36487" spans="1:9">
      <c r="A36487" t="s">
        <v>4</v>
      </c>
      <c r="B36487" s="4" t="s">
        <v>5</v>
      </c>
      <c r="C36487" s="4" t="s">
        <v>10</v>
      </c>
    </row>
    <row r="36488" spans="1:9">
      <c r="A36488" t="n">
        <v>293838</v>
      </c>
      <c r="B36488" s="35" t="n">
        <v>16</v>
      </c>
      <c r="C36488" s="7" t="n">
        <v>0</v>
      </c>
    </row>
    <row r="36489" spans="1:9">
      <c r="A36489" t="s">
        <v>4</v>
      </c>
      <c r="B36489" s="4" t="s">
        <v>5</v>
      </c>
      <c r="C36489" s="4" t="s">
        <v>10</v>
      </c>
      <c r="D36489" s="4" t="s">
        <v>72</v>
      </c>
      <c r="E36489" s="4" t="s">
        <v>13</v>
      </c>
      <c r="F36489" s="4" t="s">
        <v>13</v>
      </c>
      <c r="G36489" s="4" t="s">
        <v>72</v>
      </c>
      <c r="H36489" s="4" t="s">
        <v>13</v>
      </c>
      <c r="I36489" s="4" t="s">
        <v>13</v>
      </c>
    </row>
    <row r="36490" spans="1:9">
      <c r="A36490" t="n">
        <v>293841</v>
      </c>
      <c r="B36490" s="52" t="n">
        <v>26</v>
      </c>
      <c r="C36490" s="7" t="n">
        <v>1</v>
      </c>
      <c r="D36490" s="7" t="s">
        <v>2101</v>
      </c>
      <c r="E36490" s="7" t="n">
        <v>2</v>
      </c>
      <c r="F36490" s="7" t="n">
        <v>3</v>
      </c>
      <c r="G36490" s="7" t="s">
        <v>2102</v>
      </c>
      <c r="H36490" s="7" t="n">
        <v>2</v>
      </c>
      <c r="I36490" s="7" t="n">
        <v>0</v>
      </c>
    </row>
    <row r="36491" spans="1:9">
      <c r="A36491" t="s">
        <v>4</v>
      </c>
      <c r="B36491" s="4" t="s">
        <v>5</v>
      </c>
    </row>
    <row r="36492" spans="1:9">
      <c r="A36492" t="n">
        <v>293947</v>
      </c>
      <c r="B36492" s="53" t="n">
        <v>28</v>
      </c>
    </row>
    <row r="36493" spans="1:9">
      <c r="A36493" t="s">
        <v>4</v>
      </c>
      <c r="B36493" s="4" t="s">
        <v>5</v>
      </c>
      <c r="C36493" s="4" t="s">
        <v>13</v>
      </c>
      <c r="D36493" s="4" t="s">
        <v>10</v>
      </c>
      <c r="E36493" s="4" t="s">
        <v>6</v>
      </c>
    </row>
    <row r="36494" spans="1:9">
      <c r="A36494" t="n">
        <v>293948</v>
      </c>
      <c r="B36494" s="40" t="n">
        <v>51</v>
      </c>
      <c r="C36494" s="7" t="n">
        <v>4</v>
      </c>
      <c r="D36494" s="7" t="n">
        <v>0</v>
      </c>
      <c r="E36494" s="7" t="s">
        <v>254</v>
      </c>
    </row>
    <row r="36495" spans="1:9">
      <c r="A36495" t="s">
        <v>4</v>
      </c>
      <c r="B36495" s="4" t="s">
        <v>5</v>
      </c>
      <c r="C36495" s="4" t="s">
        <v>10</v>
      </c>
    </row>
    <row r="36496" spans="1:9">
      <c r="A36496" t="n">
        <v>293961</v>
      </c>
      <c r="B36496" s="35" t="n">
        <v>16</v>
      </c>
      <c r="C36496" s="7" t="n">
        <v>0</v>
      </c>
    </row>
    <row r="36497" spans="1:9">
      <c r="A36497" t="s">
        <v>4</v>
      </c>
      <c r="B36497" s="4" t="s">
        <v>5</v>
      </c>
      <c r="C36497" s="4" t="s">
        <v>10</v>
      </c>
      <c r="D36497" s="4" t="s">
        <v>72</v>
      </c>
      <c r="E36497" s="4" t="s">
        <v>13</v>
      </c>
      <c r="F36497" s="4" t="s">
        <v>13</v>
      </c>
    </row>
    <row r="36498" spans="1:9">
      <c r="A36498" t="n">
        <v>293964</v>
      </c>
      <c r="B36498" s="52" t="n">
        <v>26</v>
      </c>
      <c r="C36498" s="7" t="n">
        <v>0</v>
      </c>
      <c r="D36498" s="7" t="s">
        <v>2103</v>
      </c>
      <c r="E36498" s="7" t="n">
        <v>2</v>
      </c>
      <c r="F36498" s="7" t="n">
        <v>0</v>
      </c>
    </row>
    <row r="36499" spans="1:9">
      <c r="A36499" t="s">
        <v>4</v>
      </c>
      <c r="B36499" s="4" t="s">
        <v>5</v>
      </c>
    </row>
    <row r="36500" spans="1:9">
      <c r="A36500" t="n">
        <v>293983</v>
      </c>
      <c r="B36500" s="53" t="n">
        <v>28</v>
      </c>
    </row>
    <row r="36501" spans="1:9">
      <c r="A36501" t="s">
        <v>4</v>
      </c>
      <c r="B36501" s="4" t="s">
        <v>5</v>
      </c>
      <c r="C36501" s="4" t="s">
        <v>13</v>
      </c>
      <c r="D36501" s="4" t="s">
        <v>10</v>
      </c>
      <c r="E36501" s="4" t="s">
        <v>13</v>
      </c>
    </row>
    <row r="36502" spans="1:9">
      <c r="A36502" t="n">
        <v>293984</v>
      </c>
      <c r="B36502" s="16" t="n">
        <v>49</v>
      </c>
      <c r="C36502" s="7" t="n">
        <v>1</v>
      </c>
      <c r="D36502" s="7" t="n">
        <v>4000</v>
      </c>
      <c r="E36502" s="7" t="n">
        <v>0</v>
      </c>
    </row>
    <row r="36503" spans="1:9">
      <c r="A36503" t="s">
        <v>4</v>
      </c>
      <c r="B36503" s="4" t="s">
        <v>5</v>
      </c>
      <c r="C36503" s="4" t="s">
        <v>13</v>
      </c>
      <c r="D36503" s="4" t="s">
        <v>10</v>
      </c>
      <c r="E36503" s="4" t="s">
        <v>22</v>
      </c>
    </row>
    <row r="36504" spans="1:9">
      <c r="A36504" t="n">
        <v>293989</v>
      </c>
      <c r="B36504" s="28" t="n">
        <v>58</v>
      </c>
      <c r="C36504" s="7" t="n">
        <v>0</v>
      </c>
      <c r="D36504" s="7" t="n">
        <v>2000</v>
      </c>
      <c r="E36504" s="7" t="n">
        <v>1</v>
      </c>
    </row>
    <row r="36505" spans="1:9">
      <c r="A36505" t="s">
        <v>4</v>
      </c>
      <c r="B36505" s="4" t="s">
        <v>5</v>
      </c>
      <c r="C36505" s="4" t="s">
        <v>13</v>
      </c>
      <c r="D36505" s="4" t="s">
        <v>10</v>
      </c>
    </row>
    <row r="36506" spans="1:9">
      <c r="A36506" t="n">
        <v>293997</v>
      </c>
      <c r="B36506" s="28" t="n">
        <v>58</v>
      </c>
      <c r="C36506" s="7" t="n">
        <v>255</v>
      </c>
      <c r="D36506" s="7" t="n">
        <v>0</v>
      </c>
    </row>
    <row r="36507" spans="1:9">
      <c r="A36507" t="s">
        <v>4</v>
      </c>
      <c r="B36507" s="4" t="s">
        <v>5</v>
      </c>
      <c r="C36507" s="4" t="s">
        <v>13</v>
      </c>
      <c r="D36507" s="4" t="s">
        <v>13</v>
      </c>
    </row>
    <row r="36508" spans="1:9">
      <c r="A36508" t="n">
        <v>294001</v>
      </c>
      <c r="B36508" s="16" t="n">
        <v>49</v>
      </c>
      <c r="C36508" s="7" t="n">
        <v>2</v>
      </c>
      <c r="D36508" s="7" t="n">
        <v>0</v>
      </c>
    </row>
    <row r="36509" spans="1:9">
      <c r="A36509" t="s">
        <v>4</v>
      </c>
      <c r="B36509" s="4" t="s">
        <v>5</v>
      </c>
      <c r="C36509" s="4" t="s">
        <v>13</v>
      </c>
      <c r="D36509" s="4" t="s">
        <v>10</v>
      </c>
      <c r="E36509" s="4" t="s">
        <v>10</v>
      </c>
      <c r="F36509" s="4" t="s">
        <v>10</v>
      </c>
      <c r="G36509" s="4" t="s">
        <v>10</v>
      </c>
      <c r="H36509" s="4" t="s">
        <v>13</v>
      </c>
    </row>
    <row r="36510" spans="1:9">
      <c r="A36510" t="n">
        <v>294004</v>
      </c>
      <c r="B36510" s="29" t="n">
        <v>25</v>
      </c>
      <c r="C36510" s="7" t="n">
        <v>5</v>
      </c>
      <c r="D36510" s="7" t="n">
        <v>65535</v>
      </c>
      <c r="E36510" s="7" t="n">
        <v>500</v>
      </c>
      <c r="F36510" s="7" t="n">
        <v>800</v>
      </c>
      <c r="G36510" s="7" t="n">
        <v>140</v>
      </c>
      <c r="H36510" s="7" t="n">
        <v>0</v>
      </c>
    </row>
    <row r="36511" spans="1:9">
      <c r="A36511" t="s">
        <v>4</v>
      </c>
      <c r="B36511" s="4" t="s">
        <v>5</v>
      </c>
      <c r="C36511" s="4" t="s">
        <v>10</v>
      </c>
      <c r="D36511" s="4" t="s">
        <v>13</v>
      </c>
      <c r="E36511" s="4" t="s">
        <v>72</v>
      </c>
      <c r="F36511" s="4" t="s">
        <v>13</v>
      </c>
      <c r="G36511" s="4" t="s">
        <v>13</v>
      </c>
    </row>
    <row r="36512" spans="1:9">
      <c r="A36512" t="n">
        <v>294015</v>
      </c>
      <c r="B36512" s="30" t="n">
        <v>24</v>
      </c>
      <c r="C36512" s="7" t="n">
        <v>65533</v>
      </c>
      <c r="D36512" s="7" t="n">
        <v>11</v>
      </c>
      <c r="E36512" s="7" t="s">
        <v>2104</v>
      </c>
      <c r="F36512" s="7" t="n">
        <v>2</v>
      </c>
      <c r="G36512" s="7" t="n">
        <v>0</v>
      </c>
    </row>
    <row r="36513" spans="1:8">
      <c r="A36513" t="s">
        <v>4</v>
      </c>
      <c r="B36513" s="4" t="s">
        <v>5</v>
      </c>
    </row>
    <row r="36514" spans="1:8">
      <c r="A36514" t="n">
        <v>294187</v>
      </c>
      <c r="B36514" s="53" t="n">
        <v>28</v>
      </c>
    </row>
    <row r="36515" spans="1:8">
      <c r="A36515" t="s">
        <v>4</v>
      </c>
      <c r="B36515" s="4" t="s">
        <v>5</v>
      </c>
      <c r="C36515" s="4" t="s">
        <v>10</v>
      </c>
      <c r="D36515" s="4" t="s">
        <v>13</v>
      </c>
      <c r="E36515" s="4" t="s">
        <v>72</v>
      </c>
      <c r="F36515" s="4" t="s">
        <v>13</v>
      </c>
      <c r="G36515" s="4" t="s">
        <v>13</v>
      </c>
    </row>
    <row r="36516" spans="1:8">
      <c r="A36516" t="n">
        <v>294188</v>
      </c>
      <c r="B36516" s="30" t="n">
        <v>24</v>
      </c>
      <c r="C36516" s="7" t="n">
        <v>65533</v>
      </c>
      <c r="D36516" s="7" t="n">
        <v>11</v>
      </c>
      <c r="E36516" s="7" t="s">
        <v>2105</v>
      </c>
      <c r="F36516" s="7" t="n">
        <v>2</v>
      </c>
      <c r="G36516" s="7" t="n">
        <v>0</v>
      </c>
    </row>
    <row r="36517" spans="1:8">
      <c r="A36517" t="s">
        <v>4</v>
      </c>
      <c r="B36517" s="4" t="s">
        <v>5</v>
      </c>
    </row>
    <row r="36518" spans="1:8">
      <c r="A36518" t="n">
        <v>294278</v>
      </c>
      <c r="B36518" s="53" t="n">
        <v>28</v>
      </c>
    </row>
    <row r="36519" spans="1:8">
      <c r="A36519" t="s">
        <v>4</v>
      </c>
      <c r="B36519" s="4" t="s">
        <v>5</v>
      </c>
      <c r="C36519" s="4" t="s">
        <v>13</v>
      </c>
    </row>
    <row r="36520" spans="1:8">
      <c r="A36520" t="n">
        <v>294279</v>
      </c>
      <c r="B36520" s="33" t="n">
        <v>27</v>
      </c>
      <c r="C36520" s="7" t="n">
        <v>0</v>
      </c>
    </row>
    <row r="36521" spans="1:8">
      <c r="A36521" t="s">
        <v>4</v>
      </c>
      <c r="B36521" s="4" t="s">
        <v>5</v>
      </c>
      <c r="C36521" s="4" t="s">
        <v>13</v>
      </c>
    </row>
    <row r="36522" spans="1:8">
      <c r="A36522" t="n">
        <v>294281</v>
      </c>
      <c r="B36522" s="33" t="n">
        <v>27</v>
      </c>
      <c r="C36522" s="7" t="n">
        <v>1</v>
      </c>
    </row>
    <row r="36523" spans="1:8">
      <c r="A36523" t="s">
        <v>4</v>
      </c>
      <c r="B36523" s="4" t="s">
        <v>5</v>
      </c>
      <c r="C36523" s="4" t="s">
        <v>13</v>
      </c>
      <c r="D36523" s="4" t="s">
        <v>10</v>
      </c>
      <c r="E36523" s="4" t="s">
        <v>10</v>
      </c>
      <c r="F36523" s="4" t="s">
        <v>10</v>
      </c>
      <c r="G36523" s="4" t="s">
        <v>10</v>
      </c>
      <c r="H36523" s="4" t="s">
        <v>13</v>
      </c>
    </row>
    <row r="36524" spans="1:8">
      <c r="A36524" t="n">
        <v>294283</v>
      </c>
      <c r="B36524" s="29" t="n">
        <v>25</v>
      </c>
      <c r="C36524" s="7" t="n">
        <v>5</v>
      </c>
      <c r="D36524" s="7" t="n">
        <v>65535</v>
      </c>
      <c r="E36524" s="7" t="n">
        <v>65535</v>
      </c>
      <c r="F36524" s="7" t="n">
        <v>65535</v>
      </c>
      <c r="G36524" s="7" t="n">
        <v>65535</v>
      </c>
      <c r="H36524" s="7" t="n">
        <v>0</v>
      </c>
    </row>
    <row r="36525" spans="1:8">
      <c r="A36525" t="s">
        <v>4</v>
      </c>
      <c r="B36525" s="4" t="s">
        <v>5</v>
      </c>
      <c r="C36525" s="4" t="s">
        <v>10</v>
      </c>
    </row>
    <row r="36526" spans="1:8">
      <c r="A36526" t="n">
        <v>294294</v>
      </c>
      <c r="B36526" s="35" t="n">
        <v>16</v>
      </c>
      <c r="C36526" s="7" t="n">
        <v>500</v>
      </c>
    </row>
    <row r="36527" spans="1:8">
      <c r="A36527" t="s">
        <v>4</v>
      </c>
      <c r="B36527" s="4" t="s">
        <v>5</v>
      </c>
      <c r="C36527" s="4" t="s">
        <v>13</v>
      </c>
      <c r="D36527" s="4" t="s">
        <v>10</v>
      </c>
      <c r="E36527" s="4" t="s">
        <v>22</v>
      </c>
      <c r="F36527" s="4" t="s">
        <v>10</v>
      </c>
      <c r="G36527" s="4" t="s">
        <v>9</v>
      </c>
      <c r="H36527" s="4" t="s">
        <v>9</v>
      </c>
      <c r="I36527" s="4" t="s">
        <v>10</v>
      </c>
      <c r="J36527" s="4" t="s">
        <v>10</v>
      </c>
      <c r="K36527" s="4" t="s">
        <v>9</v>
      </c>
      <c r="L36527" s="4" t="s">
        <v>9</v>
      </c>
      <c r="M36527" s="4" t="s">
        <v>9</v>
      </c>
      <c r="N36527" s="4" t="s">
        <v>9</v>
      </c>
      <c r="O36527" s="4" t="s">
        <v>6</v>
      </c>
    </row>
    <row r="36528" spans="1:8">
      <c r="A36528" t="n">
        <v>294297</v>
      </c>
      <c r="B36528" s="14" t="n">
        <v>50</v>
      </c>
      <c r="C36528" s="7" t="n">
        <v>0</v>
      </c>
      <c r="D36528" s="7" t="n">
        <v>12101</v>
      </c>
      <c r="E36528" s="7" t="n">
        <v>1</v>
      </c>
      <c r="F36528" s="7" t="n">
        <v>0</v>
      </c>
      <c r="G36528" s="7" t="n">
        <v>0</v>
      </c>
      <c r="H36528" s="7" t="n">
        <v>0</v>
      </c>
      <c r="I36528" s="7" t="n">
        <v>0</v>
      </c>
      <c r="J36528" s="7" t="n">
        <v>65533</v>
      </c>
      <c r="K36528" s="7" t="n">
        <v>0</v>
      </c>
      <c r="L36528" s="7" t="n">
        <v>0</v>
      </c>
      <c r="M36528" s="7" t="n">
        <v>0</v>
      </c>
      <c r="N36528" s="7" t="n">
        <v>0</v>
      </c>
      <c r="O36528" s="7" t="s">
        <v>12</v>
      </c>
    </row>
    <row r="36529" spans="1:15">
      <c r="A36529" t="s">
        <v>4</v>
      </c>
      <c r="B36529" s="4" t="s">
        <v>5</v>
      </c>
      <c r="C36529" s="4" t="s">
        <v>13</v>
      </c>
      <c r="D36529" s="4" t="s">
        <v>10</v>
      </c>
      <c r="E36529" s="4" t="s">
        <v>10</v>
      </c>
      <c r="F36529" s="4" t="s">
        <v>10</v>
      </c>
      <c r="G36529" s="4" t="s">
        <v>10</v>
      </c>
      <c r="H36529" s="4" t="s">
        <v>13</v>
      </c>
    </row>
    <row r="36530" spans="1:15">
      <c r="A36530" t="n">
        <v>294336</v>
      </c>
      <c r="B36530" s="29" t="n">
        <v>25</v>
      </c>
      <c r="C36530" s="7" t="n">
        <v>5</v>
      </c>
      <c r="D36530" s="7" t="n">
        <v>65535</v>
      </c>
      <c r="E36530" s="7" t="n">
        <v>65535</v>
      </c>
      <c r="F36530" s="7" t="n">
        <v>65535</v>
      </c>
      <c r="G36530" s="7" t="n">
        <v>65535</v>
      </c>
      <c r="H36530" s="7" t="n">
        <v>0</v>
      </c>
    </row>
    <row r="36531" spans="1:15">
      <c r="A36531" t="s">
        <v>4</v>
      </c>
      <c r="B36531" s="4" t="s">
        <v>5</v>
      </c>
      <c r="C36531" s="4" t="s">
        <v>10</v>
      </c>
      <c r="D36531" s="4" t="s">
        <v>13</v>
      </c>
      <c r="E36531" s="4" t="s">
        <v>13</v>
      </c>
      <c r="F36531" s="4" t="s">
        <v>72</v>
      </c>
      <c r="G36531" s="4" t="s">
        <v>13</v>
      </c>
      <c r="H36531" s="4" t="s">
        <v>13</v>
      </c>
    </row>
    <row r="36532" spans="1:15">
      <c r="A36532" t="n">
        <v>294347</v>
      </c>
      <c r="B36532" s="30" t="n">
        <v>24</v>
      </c>
      <c r="C36532" s="7" t="n">
        <v>65533</v>
      </c>
      <c r="D36532" s="7" t="n">
        <v>11</v>
      </c>
      <c r="E36532" s="7" t="n">
        <v>6</v>
      </c>
      <c r="F36532" s="7" t="s">
        <v>2038</v>
      </c>
      <c r="G36532" s="7" t="n">
        <v>2</v>
      </c>
      <c r="H36532" s="7" t="n">
        <v>0</v>
      </c>
    </row>
    <row r="36533" spans="1:15">
      <c r="A36533" t="s">
        <v>4</v>
      </c>
      <c r="B36533" s="4" t="s">
        <v>5</v>
      </c>
    </row>
    <row r="36534" spans="1:15">
      <c r="A36534" t="n">
        <v>294388</v>
      </c>
      <c r="B36534" s="53" t="n">
        <v>28</v>
      </c>
    </row>
    <row r="36535" spans="1:15">
      <c r="A36535" t="s">
        <v>4</v>
      </c>
      <c r="B36535" s="4" t="s">
        <v>5</v>
      </c>
      <c r="C36535" s="4" t="s">
        <v>13</v>
      </c>
    </row>
    <row r="36536" spans="1:15">
      <c r="A36536" t="n">
        <v>294389</v>
      </c>
      <c r="B36536" s="33" t="n">
        <v>27</v>
      </c>
      <c r="C36536" s="7" t="n">
        <v>0</v>
      </c>
    </row>
    <row r="36537" spans="1:15">
      <c r="A36537" t="s">
        <v>4</v>
      </c>
      <c r="B36537" s="4" t="s">
        <v>5</v>
      </c>
      <c r="C36537" s="4" t="s">
        <v>13</v>
      </c>
    </row>
    <row r="36538" spans="1:15">
      <c r="A36538" t="n">
        <v>294391</v>
      </c>
      <c r="B36538" s="33" t="n">
        <v>27</v>
      </c>
      <c r="C36538" s="7" t="n">
        <v>1</v>
      </c>
    </row>
    <row r="36539" spans="1:15">
      <c r="A36539" t="s">
        <v>4</v>
      </c>
      <c r="B36539" s="4" t="s">
        <v>5</v>
      </c>
      <c r="C36539" s="4" t="s">
        <v>13</v>
      </c>
      <c r="D36539" s="4" t="s">
        <v>10</v>
      </c>
      <c r="E36539" s="4" t="s">
        <v>10</v>
      </c>
      <c r="F36539" s="4" t="s">
        <v>10</v>
      </c>
      <c r="G36539" s="4" t="s">
        <v>10</v>
      </c>
      <c r="H36539" s="4" t="s">
        <v>13</v>
      </c>
    </row>
    <row r="36540" spans="1:15">
      <c r="A36540" t="n">
        <v>294393</v>
      </c>
      <c r="B36540" s="29" t="n">
        <v>25</v>
      </c>
      <c r="C36540" s="7" t="n">
        <v>5</v>
      </c>
      <c r="D36540" s="7" t="n">
        <v>65535</v>
      </c>
      <c r="E36540" s="7" t="n">
        <v>65535</v>
      </c>
      <c r="F36540" s="7" t="n">
        <v>65535</v>
      </c>
      <c r="G36540" s="7" t="n">
        <v>65535</v>
      </c>
      <c r="H36540" s="7" t="n">
        <v>0</v>
      </c>
    </row>
    <row r="36541" spans="1:15">
      <c r="A36541" t="s">
        <v>4</v>
      </c>
      <c r="B36541" s="4" t="s">
        <v>5</v>
      </c>
      <c r="C36541" s="4" t="s">
        <v>10</v>
      </c>
    </row>
    <row r="36542" spans="1:15">
      <c r="A36542" t="n">
        <v>294404</v>
      </c>
      <c r="B36542" s="35" t="n">
        <v>16</v>
      </c>
      <c r="C36542" s="7" t="n">
        <v>300</v>
      </c>
    </row>
    <row r="36543" spans="1:15">
      <c r="A36543" t="s">
        <v>4</v>
      </c>
      <c r="B36543" s="4" t="s">
        <v>5</v>
      </c>
      <c r="C36543" s="4" t="s">
        <v>13</v>
      </c>
      <c r="D36543" s="4" t="s">
        <v>10</v>
      </c>
      <c r="E36543" s="4" t="s">
        <v>10</v>
      </c>
      <c r="F36543" s="4" t="s">
        <v>10</v>
      </c>
      <c r="G36543" s="4" t="s">
        <v>9</v>
      </c>
    </row>
    <row r="36544" spans="1:15">
      <c r="A36544" t="n">
        <v>294407</v>
      </c>
      <c r="B36544" s="82" t="n">
        <v>95</v>
      </c>
      <c r="C36544" s="7" t="n">
        <v>6</v>
      </c>
      <c r="D36544" s="7" t="n">
        <v>0</v>
      </c>
      <c r="E36544" s="7" t="n">
        <v>1</v>
      </c>
      <c r="F36544" s="7" t="n">
        <v>500</v>
      </c>
      <c r="G36544" s="7" t="n">
        <v>0</v>
      </c>
    </row>
    <row r="36545" spans="1:8">
      <c r="A36545" t="s">
        <v>4</v>
      </c>
      <c r="B36545" s="4" t="s">
        <v>5</v>
      </c>
      <c r="C36545" s="4" t="s">
        <v>13</v>
      </c>
      <c r="D36545" s="4" t="s">
        <v>10</v>
      </c>
    </row>
    <row r="36546" spans="1:8">
      <c r="A36546" t="n">
        <v>294419</v>
      </c>
      <c r="B36546" s="82" t="n">
        <v>95</v>
      </c>
      <c r="C36546" s="7" t="n">
        <v>7</v>
      </c>
      <c r="D36546" s="7" t="n">
        <v>0</v>
      </c>
    </row>
    <row r="36547" spans="1:8">
      <c r="A36547" t="s">
        <v>4</v>
      </c>
      <c r="B36547" s="4" t="s">
        <v>5</v>
      </c>
      <c r="C36547" s="4" t="s">
        <v>13</v>
      </c>
      <c r="D36547" s="4" t="s">
        <v>10</v>
      </c>
    </row>
    <row r="36548" spans="1:8">
      <c r="A36548" t="n">
        <v>294423</v>
      </c>
      <c r="B36548" s="82" t="n">
        <v>95</v>
      </c>
      <c r="C36548" s="7" t="n">
        <v>9</v>
      </c>
      <c r="D36548" s="7" t="n">
        <v>0</v>
      </c>
    </row>
    <row r="36549" spans="1:8">
      <c r="A36549" t="s">
        <v>4</v>
      </c>
      <c r="B36549" s="4" t="s">
        <v>5</v>
      </c>
      <c r="C36549" s="4" t="s">
        <v>13</v>
      </c>
      <c r="D36549" s="4" t="s">
        <v>10</v>
      </c>
    </row>
    <row r="36550" spans="1:8">
      <c r="A36550" t="n">
        <v>294427</v>
      </c>
      <c r="B36550" s="82" t="n">
        <v>95</v>
      </c>
      <c r="C36550" s="7" t="n">
        <v>8</v>
      </c>
      <c r="D36550" s="7" t="n">
        <v>0</v>
      </c>
    </row>
    <row r="36551" spans="1:8">
      <c r="A36551" t="s">
        <v>4</v>
      </c>
      <c r="B36551" s="4" t="s">
        <v>5</v>
      </c>
      <c r="C36551" s="4" t="s">
        <v>10</v>
      </c>
    </row>
    <row r="36552" spans="1:8">
      <c r="A36552" t="n">
        <v>294431</v>
      </c>
      <c r="B36552" s="35" t="n">
        <v>16</v>
      </c>
      <c r="C36552" s="7" t="n">
        <v>500</v>
      </c>
    </row>
    <row r="36553" spans="1:8">
      <c r="A36553" t="s">
        <v>4</v>
      </c>
      <c r="B36553" s="4" t="s">
        <v>5</v>
      </c>
      <c r="C36553" s="4" t="s">
        <v>13</v>
      </c>
      <c r="D36553" s="4" t="s">
        <v>13</v>
      </c>
      <c r="E36553" s="4" t="s">
        <v>13</v>
      </c>
      <c r="F36553" s="4" t="s">
        <v>13</v>
      </c>
      <c r="G36553" s="4" t="s">
        <v>9</v>
      </c>
      <c r="H36553" s="4" t="s">
        <v>13</v>
      </c>
      <c r="I36553" s="4" t="s">
        <v>13</v>
      </c>
      <c r="J36553" s="4" t="s">
        <v>13</v>
      </c>
    </row>
    <row r="36554" spans="1:8">
      <c r="A36554" t="n">
        <v>294434</v>
      </c>
      <c r="B36554" s="31" t="n">
        <v>18</v>
      </c>
      <c r="C36554" s="7" t="n">
        <v>9</v>
      </c>
      <c r="D36554" s="7" t="n">
        <v>35</v>
      </c>
      <c r="E36554" s="7" t="n">
        <v>9</v>
      </c>
      <c r="F36554" s="7" t="n">
        <v>0</v>
      </c>
      <c r="G36554" s="7" t="n">
        <v>1</v>
      </c>
      <c r="H36554" s="7" t="n">
        <v>13</v>
      </c>
      <c r="I36554" s="7" t="n">
        <v>19</v>
      </c>
      <c r="J36554" s="7" t="n">
        <v>1</v>
      </c>
    </row>
    <row r="36555" spans="1:8">
      <c r="A36555" t="s">
        <v>4</v>
      </c>
      <c r="B36555" s="4" t="s">
        <v>5</v>
      </c>
      <c r="C36555" s="4" t="s">
        <v>13</v>
      </c>
    </row>
    <row r="36556" spans="1:8">
      <c r="A36556" t="n">
        <v>294446</v>
      </c>
      <c r="B36556" s="75" t="n">
        <v>78</v>
      </c>
      <c r="C36556" s="7" t="n">
        <v>255</v>
      </c>
    </row>
    <row r="36557" spans="1:8">
      <c r="A36557" t="s">
        <v>4</v>
      </c>
      <c r="B36557" s="4" t="s">
        <v>5</v>
      </c>
      <c r="C36557" s="4" t="s">
        <v>13</v>
      </c>
      <c r="D36557" s="4" t="s">
        <v>10</v>
      </c>
      <c r="E36557" s="4" t="s">
        <v>13</v>
      </c>
    </row>
    <row r="36558" spans="1:8">
      <c r="A36558" t="n">
        <v>294448</v>
      </c>
      <c r="B36558" s="38" t="n">
        <v>36</v>
      </c>
      <c r="C36558" s="7" t="n">
        <v>9</v>
      </c>
      <c r="D36558" s="7" t="n">
        <v>0</v>
      </c>
      <c r="E36558" s="7" t="n">
        <v>0</v>
      </c>
    </row>
    <row r="36559" spans="1:8">
      <c r="A36559" t="s">
        <v>4</v>
      </c>
      <c r="B36559" s="4" t="s">
        <v>5</v>
      </c>
      <c r="C36559" s="4" t="s">
        <v>13</v>
      </c>
      <c r="D36559" s="4" t="s">
        <v>10</v>
      </c>
      <c r="E36559" s="4" t="s">
        <v>13</v>
      </c>
    </row>
    <row r="36560" spans="1:8">
      <c r="A36560" t="n">
        <v>294453</v>
      </c>
      <c r="B36560" s="38" t="n">
        <v>36</v>
      </c>
      <c r="C36560" s="7" t="n">
        <v>9</v>
      </c>
      <c r="D36560" s="7" t="n">
        <v>1</v>
      </c>
      <c r="E36560" s="7" t="n">
        <v>0</v>
      </c>
    </row>
    <row r="36561" spans="1:10">
      <c r="A36561" t="s">
        <v>4</v>
      </c>
      <c r="B36561" s="4" t="s">
        <v>5</v>
      </c>
      <c r="C36561" s="4" t="s">
        <v>10</v>
      </c>
      <c r="D36561" s="4" t="s">
        <v>13</v>
      </c>
      <c r="E36561" s="4" t="s">
        <v>13</v>
      </c>
      <c r="F36561" s="4" t="s">
        <v>6</v>
      </c>
    </row>
    <row r="36562" spans="1:10">
      <c r="A36562" t="n">
        <v>294458</v>
      </c>
      <c r="B36562" s="64" t="n">
        <v>47</v>
      </c>
      <c r="C36562" s="7" t="n">
        <v>1</v>
      </c>
      <c r="D36562" s="7" t="n">
        <v>0</v>
      </c>
      <c r="E36562" s="7" t="n">
        <v>0</v>
      </c>
      <c r="F36562" s="7" t="s">
        <v>2106</v>
      </c>
    </row>
    <row r="36563" spans="1:10">
      <c r="A36563" t="s">
        <v>4</v>
      </c>
      <c r="B36563" s="4" t="s">
        <v>5</v>
      </c>
      <c r="C36563" s="4" t="s">
        <v>10</v>
      </c>
    </row>
    <row r="36564" spans="1:10">
      <c r="A36564" t="n">
        <v>294478</v>
      </c>
      <c r="B36564" s="12" t="n">
        <v>12</v>
      </c>
      <c r="C36564" s="7" t="n">
        <v>10801</v>
      </c>
    </row>
    <row r="36565" spans="1:10">
      <c r="A36565" t="s">
        <v>4</v>
      </c>
      <c r="B36565" s="4" t="s">
        <v>5</v>
      </c>
      <c r="C36565" s="4" t="s">
        <v>13</v>
      </c>
      <c r="D36565" s="4" t="s">
        <v>10</v>
      </c>
      <c r="E36565" s="4" t="s">
        <v>10</v>
      </c>
    </row>
    <row r="36566" spans="1:10">
      <c r="A36566" t="n">
        <v>294481</v>
      </c>
      <c r="B36566" s="77" t="n">
        <v>135</v>
      </c>
      <c r="C36566" s="7" t="n">
        <v>0</v>
      </c>
      <c r="D36566" s="7" t="n">
        <v>1</v>
      </c>
      <c r="E36566" s="7" t="n">
        <v>16</v>
      </c>
    </row>
    <row r="36567" spans="1:10">
      <c r="A36567" t="s">
        <v>4</v>
      </c>
      <c r="B36567" s="4" t="s">
        <v>5</v>
      </c>
      <c r="C36567" s="4" t="s">
        <v>10</v>
      </c>
      <c r="D36567" s="4" t="s">
        <v>22</v>
      </c>
      <c r="E36567" s="4" t="s">
        <v>22</v>
      </c>
      <c r="F36567" s="4" t="s">
        <v>22</v>
      </c>
      <c r="G36567" s="4" t="s">
        <v>22</v>
      </c>
    </row>
    <row r="36568" spans="1:10">
      <c r="A36568" t="n">
        <v>294487</v>
      </c>
      <c r="B36568" s="24" t="n">
        <v>46</v>
      </c>
      <c r="C36568" s="7" t="n">
        <v>61456</v>
      </c>
      <c r="D36568" s="7" t="n">
        <v>0</v>
      </c>
      <c r="E36568" s="7" t="n">
        <v>0</v>
      </c>
      <c r="F36568" s="7" t="n">
        <v>0</v>
      </c>
      <c r="G36568" s="7" t="n">
        <v>0</v>
      </c>
    </row>
    <row r="36569" spans="1:10">
      <c r="A36569" t="s">
        <v>4</v>
      </c>
      <c r="B36569" s="4" t="s">
        <v>5</v>
      </c>
      <c r="C36569" s="4" t="s">
        <v>13</v>
      </c>
      <c r="D36569" s="4" t="s">
        <v>10</v>
      </c>
    </row>
    <row r="36570" spans="1:10">
      <c r="A36570" t="n">
        <v>294506</v>
      </c>
      <c r="B36570" s="9" t="n">
        <v>162</v>
      </c>
      <c r="C36570" s="7" t="n">
        <v>1</v>
      </c>
      <c r="D36570" s="7" t="n">
        <v>0</v>
      </c>
    </row>
    <row r="36571" spans="1:10">
      <c r="A36571" t="s">
        <v>4</v>
      </c>
      <c r="B36571" s="4" t="s">
        <v>5</v>
      </c>
    </row>
    <row r="36572" spans="1:10">
      <c r="A36572" t="n">
        <v>294510</v>
      </c>
      <c r="B36572" s="5" t="n">
        <v>1</v>
      </c>
    </row>
    <row r="36573" spans="1:10" s="3" customFormat="1" customHeight="0">
      <c r="A36573" s="3" t="s">
        <v>2</v>
      </c>
      <c r="B36573" s="3" t="s">
        <v>2107</v>
      </c>
    </row>
    <row r="36574" spans="1:10">
      <c r="A36574" t="s">
        <v>4</v>
      </c>
      <c r="B36574" s="4" t="s">
        <v>5</v>
      </c>
      <c r="C36574" s="4" t="s">
        <v>13</v>
      </c>
      <c r="D36574" s="4" t="s">
        <v>13</v>
      </c>
      <c r="E36574" s="4" t="s">
        <v>13</v>
      </c>
      <c r="F36574" s="4" t="s">
        <v>13</v>
      </c>
    </row>
    <row r="36575" spans="1:10">
      <c r="A36575" t="n">
        <v>294512</v>
      </c>
      <c r="B36575" s="13" t="n">
        <v>14</v>
      </c>
      <c r="C36575" s="7" t="n">
        <v>2</v>
      </c>
      <c r="D36575" s="7" t="n">
        <v>0</v>
      </c>
      <c r="E36575" s="7" t="n">
        <v>0</v>
      </c>
      <c r="F36575" s="7" t="n">
        <v>0</v>
      </c>
    </row>
    <row r="36576" spans="1:10">
      <c r="A36576" t="s">
        <v>4</v>
      </c>
      <c r="B36576" s="4" t="s">
        <v>5</v>
      </c>
      <c r="C36576" s="4" t="s">
        <v>13</v>
      </c>
      <c r="D36576" s="36" t="s">
        <v>81</v>
      </c>
      <c r="E36576" s="4" t="s">
        <v>5</v>
      </c>
      <c r="F36576" s="4" t="s">
        <v>13</v>
      </c>
      <c r="G36576" s="4" t="s">
        <v>10</v>
      </c>
      <c r="H36576" s="36" t="s">
        <v>82</v>
      </c>
      <c r="I36576" s="4" t="s">
        <v>13</v>
      </c>
      <c r="J36576" s="4" t="s">
        <v>9</v>
      </c>
      <c r="K36576" s="4" t="s">
        <v>13</v>
      </c>
      <c r="L36576" s="4" t="s">
        <v>13</v>
      </c>
      <c r="M36576" s="36" t="s">
        <v>81</v>
      </c>
      <c r="N36576" s="4" t="s">
        <v>5</v>
      </c>
      <c r="O36576" s="4" t="s">
        <v>13</v>
      </c>
      <c r="P36576" s="4" t="s">
        <v>10</v>
      </c>
      <c r="Q36576" s="36" t="s">
        <v>82</v>
      </c>
      <c r="R36576" s="4" t="s">
        <v>13</v>
      </c>
      <c r="S36576" s="4" t="s">
        <v>9</v>
      </c>
      <c r="T36576" s="4" t="s">
        <v>13</v>
      </c>
      <c r="U36576" s="4" t="s">
        <v>13</v>
      </c>
      <c r="V36576" s="4" t="s">
        <v>13</v>
      </c>
      <c r="W36576" s="4" t="s">
        <v>20</v>
      </c>
    </row>
    <row r="36577" spans="1:23">
      <c r="A36577" t="n">
        <v>294517</v>
      </c>
      <c r="B36577" s="10" t="n">
        <v>5</v>
      </c>
      <c r="C36577" s="7" t="n">
        <v>28</v>
      </c>
      <c r="D36577" s="36" t="s">
        <v>3</v>
      </c>
      <c r="E36577" s="9" t="n">
        <v>162</v>
      </c>
      <c r="F36577" s="7" t="n">
        <v>3</v>
      </c>
      <c r="G36577" s="7" t="n">
        <v>32858</v>
      </c>
      <c r="H36577" s="36" t="s">
        <v>3</v>
      </c>
      <c r="I36577" s="7" t="n">
        <v>0</v>
      </c>
      <c r="J36577" s="7" t="n">
        <v>1</v>
      </c>
      <c r="K36577" s="7" t="n">
        <v>2</v>
      </c>
      <c r="L36577" s="7" t="n">
        <v>28</v>
      </c>
      <c r="M36577" s="36" t="s">
        <v>3</v>
      </c>
      <c r="N36577" s="9" t="n">
        <v>162</v>
      </c>
      <c r="O36577" s="7" t="n">
        <v>3</v>
      </c>
      <c r="P36577" s="7" t="n">
        <v>32858</v>
      </c>
      <c r="Q36577" s="36" t="s">
        <v>3</v>
      </c>
      <c r="R36577" s="7" t="n">
        <v>0</v>
      </c>
      <c r="S36577" s="7" t="n">
        <v>2</v>
      </c>
      <c r="T36577" s="7" t="n">
        <v>2</v>
      </c>
      <c r="U36577" s="7" t="n">
        <v>11</v>
      </c>
      <c r="V36577" s="7" t="n">
        <v>1</v>
      </c>
      <c r="W36577" s="11" t="n">
        <f t="normal" ca="1">A36581</f>
        <v>0</v>
      </c>
    </row>
    <row r="36578" spans="1:23">
      <c r="A36578" t="s">
        <v>4</v>
      </c>
      <c r="B36578" s="4" t="s">
        <v>5</v>
      </c>
      <c r="C36578" s="4" t="s">
        <v>13</v>
      </c>
      <c r="D36578" s="4" t="s">
        <v>10</v>
      </c>
      <c r="E36578" s="4" t="s">
        <v>22</v>
      </c>
    </row>
    <row r="36579" spans="1:23">
      <c r="A36579" t="n">
        <v>294546</v>
      </c>
      <c r="B36579" s="28" t="n">
        <v>58</v>
      </c>
      <c r="C36579" s="7" t="n">
        <v>0</v>
      </c>
      <c r="D36579" s="7" t="n">
        <v>0</v>
      </c>
      <c r="E36579" s="7" t="n">
        <v>1</v>
      </c>
    </row>
    <row r="36580" spans="1:23">
      <c r="A36580" t="s">
        <v>4</v>
      </c>
      <c r="B36580" s="4" t="s">
        <v>5</v>
      </c>
      <c r="C36580" s="4" t="s">
        <v>13</v>
      </c>
      <c r="D36580" s="36" t="s">
        <v>81</v>
      </c>
      <c r="E36580" s="4" t="s">
        <v>5</v>
      </c>
      <c r="F36580" s="4" t="s">
        <v>13</v>
      </c>
      <c r="G36580" s="4" t="s">
        <v>10</v>
      </c>
      <c r="H36580" s="36" t="s">
        <v>82</v>
      </c>
      <c r="I36580" s="4" t="s">
        <v>13</v>
      </c>
      <c r="J36580" s="4" t="s">
        <v>9</v>
      </c>
      <c r="K36580" s="4" t="s">
        <v>13</v>
      </c>
      <c r="L36580" s="4" t="s">
        <v>13</v>
      </c>
      <c r="M36580" s="36" t="s">
        <v>81</v>
      </c>
      <c r="N36580" s="4" t="s">
        <v>5</v>
      </c>
      <c r="O36580" s="4" t="s">
        <v>13</v>
      </c>
      <c r="P36580" s="4" t="s">
        <v>10</v>
      </c>
      <c r="Q36580" s="36" t="s">
        <v>82</v>
      </c>
      <c r="R36580" s="4" t="s">
        <v>13</v>
      </c>
      <c r="S36580" s="4" t="s">
        <v>9</v>
      </c>
      <c r="T36580" s="4" t="s">
        <v>13</v>
      </c>
      <c r="U36580" s="4" t="s">
        <v>13</v>
      </c>
      <c r="V36580" s="4" t="s">
        <v>13</v>
      </c>
      <c r="W36580" s="4" t="s">
        <v>20</v>
      </c>
    </row>
    <row r="36581" spans="1:23">
      <c r="A36581" t="n">
        <v>294554</v>
      </c>
      <c r="B36581" s="10" t="n">
        <v>5</v>
      </c>
      <c r="C36581" s="7" t="n">
        <v>28</v>
      </c>
      <c r="D36581" s="36" t="s">
        <v>3</v>
      </c>
      <c r="E36581" s="9" t="n">
        <v>162</v>
      </c>
      <c r="F36581" s="7" t="n">
        <v>3</v>
      </c>
      <c r="G36581" s="7" t="n">
        <v>32858</v>
      </c>
      <c r="H36581" s="36" t="s">
        <v>3</v>
      </c>
      <c r="I36581" s="7" t="n">
        <v>0</v>
      </c>
      <c r="J36581" s="7" t="n">
        <v>1</v>
      </c>
      <c r="K36581" s="7" t="n">
        <v>3</v>
      </c>
      <c r="L36581" s="7" t="n">
        <v>28</v>
      </c>
      <c r="M36581" s="36" t="s">
        <v>3</v>
      </c>
      <c r="N36581" s="9" t="n">
        <v>162</v>
      </c>
      <c r="O36581" s="7" t="n">
        <v>3</v>
      </c>
      <c r="P36581" s="7" t="n">
        <v>32858</v>
      </c>
      <c r="Q36581" s="36" t="s">
        <v>3</v>
      </c>
      <c r="R36581" s="7" t="n">
        <v>0</v>
      </c>
      <c r="S36581" s="7" t="n">
        <v>2</v>
      </c>
      <c r="T36581" s="7" t="n">
        <v>3</v>
      </c>
      <c r="U36581" s="7" t="n">
        <v>9</v>
      </c>
      <c r="V36581" s="7" t="n">
        <v>1</v>
      </c>
      <c r="W36581" s="11" t="n">
        <f t="normal" ca="1">A36591</f>
        <v>0</v>
      </c>
    </row>
    <row r="36582" spans="1:23">
      <c r="A36582" t="s">
        <v>4</v>
      </c>
      <c r="B36582" s="4" t="s">
        <v>5</v>
      </c>
      <c r="C36582" s="4" t="s">
        <v>13</v>
      </c>
      <c r="D36582" s="36" t="s">
        <v>81</v>
      </c>
      <c r="E36582" s="4" t="s">
        <v>5</v>
      </c>
      <c r="F36582" s="4" t="s">
        <v>10</v>
      </c>
      <c r="G36582" s="4" t="s">
        <v>13</v>
      </c>
      <c r="H36582" s="4" t="s">
        <v>13</v>
      </c>
      <c r="I36582" s="4" t="s">
        <v>6</v>
      </c>
      <c r="J36582" s="36" t="s">
        <v>82</v>
      </c>
      <c r="K36582" s="4" t="s">
        <v>13</v>
      </c>
      <c r="L36582" s="4" t="s">
        <v>13</v>
      </c>
      <c r="M36582" s="36" t="s">
        <v>81</v>
      </c>
      <c r="N36582" s="4" t="s">
        <v>5</v>
      </c>
      <c r="O36582" s="4" t="s">
        <v>13</v>
      </c>
      <c r="P36582" s="36" t="s">
        <v>82</v>
      </c>
      <c r="Q36582" s="4" t="s">
        <v>13</v>
      </c>
      <c r="R36582" s="4" t="s">
        <v>9</v>
      </c>
      <c r="S36582" s="4" t="s">
        <v>13</v>
      </c>
      <c r="T36582" s="4" t="s">
        <v>13</v>
      </c>
      <c r="U36582" s="4" t="s">
        <v>13</v>
      </c>
      <c r="V36582" s="36" t="s">
        <v>81</v>
      </c>
      <c r="W36582" s="4" t="s">
        <v>5</v>
      </c>
      <c r="X36582" s="4" t="s">
        <v>13</v>
      </c>
      <c r="Y36582" s="36" t="s">
        <v>82</v>
      </c>
      <c r="Z36582" s="4" t="s">
        <v>13</v>
      </c>
      <c r="AA36582" s="4" t="s">
        <v>9</v>
      </c>
      <c r="AB36582" s="4" t="s">
        <v>13</v>
      </c>
      <c r="AC36582" s="4" t="s">
        <v>13</v>
      </c>
      <c r="AD36582" s="4" t="s">
        <v>13</v>
      </c>
      <c r="AE36582" s="4" t="s">
        <v>20</v>
      </c>
    </row>
    <row r="36583" spans="1:23">
      <c r="A36583" t="n">
        <v>294583</v>
      </c>
      <c r="B36583" s="10" t="n">
        <v>5</v>
      </c>
      <c r="C36583" s="7" t="n">
        <v>28</v>
      </c>
      <c r="D36583" s="36" t="s">
        <v>3</v>
      </c>
      <c r="E36583" s="64" t="n">
        <v>47</v>
      </c>
      <c r="F36583" s="7" t="n">
        <v>61456</v>
      </c>
      <c r="G36583" s="7" t="n">
        <v>2</v>
      </c>
      <c r="H36583" s="7" t="n">
        <v>0</v>
      </c>
      <c r="I36583" s="7" t="s">
        <v>785</v>
      </c>
      <c r="J36583" s="36" t="s">
        <v>3</v>
      </c>
      <c r="K36583" s="7" t="n">
        <v>8</v>
      </c>
      <c r="L36583" s="7" t="n">
        <v>28</v>
      </c>
      <c r="M36583" s="36" t="s">
        <v>3</v>
      </c>
      <c r="N36583" s="49" t="n">
        <v>74</v>
      </c>
      <c r="O36583" s="7" t="n">
        <v>65</v>
      </c>
      <c r="P36583" s="36" t="s">
        <v>3</v>
      </c>
      <c r="Q36583" s="7" t="n">
        <v>0</v>
      </c>
      <c r="R36583" s="7" t="n">
        <v>1</v>
      </c>
      <c r="S36583" s="7" t="n">
        <v>3</v>
      </c>
      <c r="T36583" s="7" t="n">
        <v>9</v>
      </c>
      <c r="U36583" s="7" t="n">
        <v>28</v>
      </c>
      <c r="V36583" s="36" t="s">
        <v>3</v>
      </c>
      <c r="W36583" s="49" t="n">
        <v>74</v>
      </c>
      <c r="X36583" s="7" t="n">
        <v>65</v>
      </c>
      <c r="Y36583" s="36" t="s">
        <v>3</v>
      </c>
      <c r="Z36583" s="7" t="n">
        <v>0</v>
      </c>
      <c r="AA36583" s="7" t="n">
        <v>2</v>
      </c>
      <c r="AB36583" s="7" t="n">
        <v>3</v>
      </c>
      <c r="AC36583" s="7" t="n">
        <v>9</v>
      </c>
      <c r="AD36583" s="7" t="n">
        <v>1</v>
      </c>
      <c r="AE36583" s="11" t="n">
        <f t="normal" ca="1">A36587</f>
        <v>0</v>
      </c>
    </row>
    <row r="36584" spans="1:23">
      <c r="A36584" t="s">
        <v>4</v>
      </c>
      <c r="B36584" s="4" t="s">
        <v>5</v>
      </c>
      <c r="C36584" s="4" t="s">
        <v>10</v>
      </c>
      <c r="D36584" s="4" t="s">
        <v>13</v>
      </c>
      <c r="E36584" s="4" t="s">
        <v>13</v>
      </c>
      <c r="F36584" s="4" t="s">
        <v>6</v>
      </c>
    </row>
    <row r="36585" spans="1:23">
      <c r="A36585" t="n">
        <v>294631</v>
      </c>
      <c r="B36585" s="64" t="n">
        <v>47</v>
      </c>
      <c r="C36585" s="7" t="n">
        <v>61456</v>
      </c>
      <c r="D36585" s="7" t="n">
        <v>0</v>
      </c>
      <c r="E36585" s="7" t="n">
        <v>0</v>
      </c>
      <c r="F36585" s="7" t="s">
        <v>408</v>
      </c>
    </row>
    <row r="36586" spans="1:23">
      <c r="A36586" t="s">
        <v>4</v>
      </c>
      <c r="B36586" s="4" t="s">
        <v>5</v>
      </c>
      <c r="C36586" s="4" t="s">
        <v>13</v>
      </c>
      <c r="D36586" s="4" t="s">
        <v>10</v>
      </c>
      <c r="E36586" s="4" t="s">
        <v>22</v>
      </c>
    </row>
    <row r="36587" spans="1:23">
      <c r="A36587" t="n">
        <v>294644</v>
      </c>
      <c r="B36587" s="28" t="n">
        <v>58</v>
      </c>
      <c r="C36587" s="7" t="n">
        <v>0</v>
      </c>
      <c r="D36587" s="7" t="n">
        <v>300</v>
      </c>
      <c r="E36587" s="7" t="n">
        <v>1</v>
      </c>
    </row>
    <row r="36588" spans="1:23">
      <c r="A36588" t="s">
        <v>4</v>
      </c>
      <c r="B36588" s="4" t="s">
        <v>5</v>
      </c>
      <c r="C36588" s="4" t="s">
        <v>13</v>
      </c>
      <c r="D36588" s="4" t="s">
        <v>10</v>
      </c>
    </row>
    <row r="36589" spans="1:23">
      <c r="A36589" t="n">
        <v>294652</v>
      </c>
      <c r="B36589" s="28" t="n">
        <v>58</v>
      </c>
      <c r="C36589" s="7" t="n">
        <v>255</v>
      </c>
      <c r="D36589" s="7" t="n">
        <v>0</v>
      </c>
    </row>
    <row r="36590" spans="1:23">
      <c r="A36590" t="s">
        <v>4</v>
      </c>
      <c r="B36590" s="4" t="s">
        <v>5</v>
      </c>
      <c r="C36590" s="4" t="s">
        <v>13</v>
      </c>
      <c r="D36590" s="4" t="s">
        <v>13</v>
      </c>
      <c r="E36590" s="4" t="s">
        <v>13</v>
      </c>
      <c r="F36590" s="4" t="s">
        <v>13</v>
      </c>
    </row>
    <row r="36591" spans="1:23">
      <c r="A36591" t="n">
        <v>294656</v>
      </c>
      <c r="B36591" s="13" t="n">
        <v>14</v>
      </c>
      <c r="C36591" s="7" t="n">
        <v>0</v>
      </c>
      <c r="D36591" s="7" t="n">
        <v>0</v>
      </c>
      <c r="E36591" s="7" t="n">
        <v>0</v>
      </c>
      <c r="F36591" s="7" t="n">
        <v>64</v>
      </c>
    </row>
    <row r="36592" spans="1:23">
      <c r="A36592" t="s">
        <v>4</v>
      </c>
      <c r="B36592" s="4" t="s">
        <v>5</v>
      </c>
      <c r="C36592" s="4" t="s">
        <v>13</v>
      </c>
      <c r="D36592" s="4" t="s">
        <v>10</v>
      </c>
    </row>
    <row r="36593" spans="1:31">
      <c r="A36593" t="n">
        <v>294661</v>
      </c>
      <c r="B36593" s="27" t="n">
        <v>22</v>
      </c>
      <c r="C36593" s="7" t="n">
        <v>0</v>
      </c>
      <c r="D36593" s="7" t="n">
        <v>32858</v>
      </c>
    </row>
    <row r="36594" spans="1:31">
      <c r="A36594" t="s">
        <v>4</v>
      </c>
      <c r="B36594" s="4" t="s">
        <v>5</v>
      </c>
      <c r="C36594" s="4" t="s">
        <v>13</v>
      </c>
      <c r="D36594" s="4" t="s">
        <v>10</v>
      </c>
    </row>
    <row r="36595" spans="1:31">
      <c r="A36595" t="n">
        <v>294665</v>
      </c>
      <c r="B36595" s="28" t="n">
        <v>58</v>
      </c>
      <c r="C36595" s="7" t="n">
        <v>5</v>
      </c>
      <c r="D36595" s="7" t="n">
        <v>300</v>
      </c>
    </row>
    <row r="36596" spans="1:31">
      <c r="A36596" t="s">
        <v>4</v>
      </c>
      <c r="B36596" s="4" t="s">
        <v>5</v>
      </c>
      <c r="C36596" s="4" t="s">
        <v>22</v>
      </c>
      <c r="D36596" s="4" t="s">
        <v>10</v>
      </c>
    </row>
    <row r="36597" spans="1:31">
      <c r="A36597" t="n">
        <v>294669</v>
      </c>
      <c r="B36597" s="51" t="n">
        <v>103</v>
      </c>
      <c r="C36597" s="7" t="n">
        <v>0</v>
      </c>
      <c r="D36597" s="7" t="n">
        <v>300</v>
      </c>
    </row>
    <row r="36598" spans="1:31">
      <c r="A36598" t="s">
        <v>4</v>
      </c>
      <c r="B36598" s="4" t="s">
        <v>5</v>
      </c>
      <c r="C36598" s="4" t="s">
        <v>13</v>
      </c>
    </row>
    <row r="36599" spans="1:31">
      <c r="A36599" t="n">
        <v>294676</v>
      </c>
      <c r="B36599" s="37" t="n">
        <v>64</v>
      </c>
      <c r="C36599" s="7" t="n">
        <v>7</v>
      </c>
    </row>
    <row r="36600" spans="1:31">
      <c r="A36600" t="s">
        <v>4</v>
      </c>
      <c r="B36600" s="4" t="s">
        <v>5</v>
      </c>
      <c r="C36600" s="4" t="s">
        <v>13</v>
      </c>
      <c r="D36600" s="4" t="s">
        <v>10</v>
      </c>
    </row>
    <row r="36601" spans="1:31">
      <c r="A36601" t="n">
        <v>294678</v>
      </c>
      <c r="B36601" s="67" t="n">
        <v>72</v>
      </c>
      <c r="C36601" s="7" t="n">
        <v>5</v>
      </c>
      <c r="D36601" s="7" t="n">
        <v>0</v>
      </c>
    </row>
    <row r="36602" spans="1:31">
      <c r="A36602" t="s">
        <v>4</v>
      </c>
      <c r="B36602" s="4" t="s">
        <v>5</v>
      </c>
      <c r="C36602" s="4" t="s">
        <v>13</v>
      </c>
      <c r="D36602" s="36" t="s">
        <v>81</v>
      </c>
      <c r="E36602" s="4" t="s">
        <v>5</v>
      </c>
      <c r="F36602" s="4" t="s">
        <v>13</v>
      </c>
      <c r="G36602" s="4" t="s">
        <v>10</v>
      </c>
      <c r="H36602" s="36" t="s">
        <v>82</v>
      </c>
      <c r="I36602" s="4" t="s">
        <v>13</v>
      </c>
      <c r="J36602" s="4" t="s">
        <v>9</v>
      </c>
      <c r="K36602" s="4" t="s">
        <v>13</v>
      </c>
      <c r="L36602" s="4" t="s">
        <v>13</v>
      </c>
      <c r="M36602" s="4" t="s">
        <v>20</v>
      </c>
    </row>
    <row r="36603" spans="1:31">
      <c r="A36603" t="n">
        <v>294682</v>
      </c>
      <c r="B36603" s="10" t="n">
        <v>5</v>
      </c>
      <c r="C36603" s="7" t="n">
        <v>28</v>
      </c>
      <c r="D36603" s="36" t="s">
        <v>3</v>
      </c>
      <c r="E36603" s="9" t="n">
        <v>162</v>
      </c>
      <c r="F36603" s="7" t="n">
        <v>4</v>
      </c>
      <c r="G36603" s="7" t="n">
        <v>32858</v>
      </c>
      <c r="H36603" s="36" t="s">
        <v>3</v>
      </c>
      <c r="I36603" s="7" t="n">
        <v>0</v>
      </c>
      <c r="J36603" s="7" t="n">
        <v>1</v>
      </c>
      <c r="K36603" s="7" t="n">
        <v>2</v>
      </c>
      <c r="L36603" s="7" t="n">
        <v>1</v>
      </c>
      <c r="M36603" s="11" t="n">
        <f t="normal" ca="1">A36609</f>
        <v>0</v>
      </c>
    </row>
    <row r="36604" spans="1:31">
      <c r="A36604" t="s">
        <v>4</v>
      </c>
      <c r="B36604" s="4" t="s">
        <v>5</v>
      </c>
      <c r="C36604" s="4" t="s">
        <v>13</v>
      </c>
      <c r="D36604" s="4" t="s">
        <v>6</v>
      </c>
    </row>
    <row r="36605" spans="1:31">
      <c r="A36605" t="n">
        <v>294699</v>
      </c>
      <c r="B36605" s="8" t="n">
        <v>2</v>
      </c>
      <c r="C36605" s="7" t="n">
        <v>10</v>
      </c>
      <c r="D36605" s="7" t="s">
        <v>786</v>
      </c>
    </row>
    <row r="36606" spans="1:31">
      <c r="A36606" t="s">
        <v>4</v>
      </c>
      <c r="B36606" s="4" t="s">
        <v>5</v>
      </c>
      <c r="C36606" s="4" t="s">
        <v>10</v>
      </c>
    </row>
    <row r="36607" spans="1:31">
      <c r="A36607" t="n">
        <v>294716</v>
      </c>
      <c r="B36607" s="35" t="n">
        <v>16</v>
      </c>
      <c r="C36607" s="7" t="n">
        <v>0</v>
      </c>
    </row>
    <row r="36608" spans="1:31">
      <c r="A36608" t="s">
        <v>4</v>
      </c>
      <c r="B36608" s="4" t="s">
        <v>5</v>
      </c>
      <c r="C36608" s="4" t="s">
        <v>10</v>
      </c>
      <c r="D36608" s="4" t="s">
        <v>6</v>
      </c>
      <c r="E36608" s="4" t="s">
        <v>6</v>
      </c>
      <c r="F36608" s="4" t="s">
        <v>6</v>
      </c>
      <c r="G36608" s="4" t="s">
        <v>13</v>
      </c>
      <c r="H36608" s="4" t="s">
        <v>9</v>
      </c>
      <c r="I36608" s="4" t="s">
        <v>22</v>
      </c>
      <c r="J36608" s="4" t="s">
        <v>22</v>
      </c>
      <c r="K36608" s="4" t="s">
        <v>22</v>
      </c>
      <c r="L36608" s="4" t="s">
        <v>22</v>
      </c>
      <c r="M36608" s="4" t="s">
        <v>22</v>
      </c>
      <c r="N36608" s="4" t="s">
        <v>22</v>
      </c>
      <c r="O36608" s="4" t="s">
        <v>22</v>
      </c>
      <c r="P36608" s="4" t="s">
        <v>6</v>
      </c>
      <c r="Q36608" s="4" t="s">
        <v>6</v>
      </c>
      <c r="R36608" s="4" t="s">
        <v>9</v>
      </c>
      <c r="S36608" s="4" t="s">
        <v>13</v>
      </c>
      <c r="T36608" s="4" t="s">
        <v>9</v>
      </c>
      <c r="U36608" s="4" t="s">
        <v>9</v>
      </c>
      <c r="V36608" s="4" t="s">
        <v>10</v>
      </c>
    </row>
    <row r="36609" spans="1:22">
      <c r="A36609" t="n">
        <v>294719</v>
      </c>
      <c r="B36609" s="68" t="n">
        <v>19</v>
      </c>
      <c r="C36609" s="7" t="n">
        <v>2</v>
      </c>
      <c r="D36609" s="7" t="s">
        <v>1352</v>
      </c>
      <c r="E36609" s="7" t="s">
        <v>1353</v>
      </c>
      <c r="F36609" s="7" t="s">
        <v>12</v>
      </c>
      <c r="G36609" s="7" t="n">
        <v>0</v>
      </c>
      <c r="H36609" s="7" t="n">
        <v>1</v>
      </c>
      <c r="I36609" s="7" t="n">
        <v>0</v>
      </c>
      <c r="J36609" s="7" t="n">
        <v>0</v>
      </c>
      <c r="K36609" s="7" t="n">
        <v>0</v>
      </c>
      <c r="L36609" s="7" t="n">
        <v>0</v>
      </c>
      <c r="M36609" s="7" t="n">
        <v>1</v>
      </c>
      <c r="N36609" s="7" t="n">
        <v>1.60000002384186</v>
      </c>
      <c r="O36609" s="7" t="n">
        <v>0.0900000035762787</v>
      </c>
      <c r="P36609" s="7" t="s">
        <v>12</v>
      </c>
      <c r="Q36609" s="7" t="s">
        <v>12</v>
      </c>
      <c r="R36609" s="7" t="n">
        <v>-1</v>
      </c>
      <c r="S36609" s="7" t="n">
        <v>0</v>
      </c>
      <c r="T36609" s="7" t="n">
        <v>0</v>
      </c>
      <c r="U36609" s="7" t="n">
        <v>0</v>
      </c>
      <c r="V36609" s="7" t="n">
        <v>0</v>
      </c>
    </row>
    <row r="36610" spans="1:22">
      <c r="A36610" t="s">
        <v>4</v>
      </c>
      <c r="B36610" s="4" t="s">
        <v>5</v>
      </c>
      <c r="C36610" s="4" t="s">
        <v>10</v>
      </c>
      <c r="D36610" s="4" t="s">
        <v>13</v>
      </c>
      <c r="E36610" s="4" t="s">
        <v>13</v>
      </c>
      <c r="F36610" s="4" t="s">
        <v>6</v>
      </c>
    </row>
    <row r="36611" spans="1:22">
      <c r="A36611" t="n">
        <v>294793</v>
      </c>
      <c r="B36611" s="22" t="n">
        <v>20</v>
      </c>
      <c r="C36611" s="7" t="n">
        <v>0</v>
      </c>
      <c r="D36611" s="7" t="n">
        <v>3</v>
      </c>
      <c r="E36611" s="7" t="n">
        <v>10</v>
      </c>
      <c r="F36611" s="7" t="s">
        <v>80</v>
      </c>
    </row>
    <row r="36612" spans="1:22">
      <c r="A36612" t="s">
        <v>4</v>
      </c>
      <c r="B36612" s="4" t="s">
        <v>5</v>
      </c>
      <c r="C36612" s="4" t="s">
        <v>10</v>
      </c>
    </row>
    <row r="36613" spans="1:22">
      <c r="A36613" t="n">
        <v>294811</v>
      </c>
      <c r="B36613" s="35" t="n">
        <v>16</v>
      </c>
      <c r="C36613" s="7" t="n">
        <v>0</v>
      </c>
    </row>
    <row r="36614" spans="1:22">
      <c r="A36614" t="s">
        <v>4</v>
      </c>
      <c r="B36614" s="4" t="s">
        <v>5</v>
      </c>
      <c r="C36614" s="4" t="s">
        <v>10</v>
      </c>
      <c r="D36614" s="4" t="s">
        <v>13</v>
      </c>
      <c r="E36614" s="4" t="s">
        <v>13</v>
      </c>
      <c r="F36614" s="4" t="s">
        <v>6</v>
      </c>
    </row>
    <row r="36615" spans="1:22">
      <c r="A36615" t="n">
        <v>294814</v>
      </c>
      <c r="B36615" s="22" t="n">
        <v>20</v>
      </c>
      <c r="C36615" s="7" t="n">
        <v>2</v>
      </c>
      <c r="D36615" s="7" t="n">
        <v>3</v>
      </c>
      <c r="E36615" s="7" t="n">
        <v>10</v>
      </c>
      <c r="F36615" s="7" t="s">
        <v>80</v>
      </c>
    </row>
    <row r="36616" spans="1:22">
      <c r="A36616" t="s">
        <v>4</v>
      </c>
      <c r="B36616" s="4" t="s">
        <v>5</v>
      </c>
      <c r="C36616" s="4" t="s">
        <v>10</v>
      </c>
    </row>
    <row r="36617" spans="1:22">
      <c r="A36617" t="n">
        <v>294832</v>
      </c>
      <c r="B36617" s="35" t="n">
        <v>16</v>
      </c>
      <c r="C36617" s="7" t="n">
        <v>0</v>
      </c>
    </row>
    <row r="36618" spans="1:22">
      <c r="A36618" t="s">
        <v>4</v>
      </c>
      <c r="B36618" s="4" t="s">
        <v>5</v>
      </c>
      <c r="C36618" s="4" t="s">
        <v>13</v>
      </c>
    </row>
    <row r="36619" spans="1:22">
      <c r="A36619" t="n">
        <v>294835</v>
      </c>
      <c r="B36619" s="42" t="n">
        <v>116</v>
      </c>
      <c r="C36619" s="7" t="n">
        <v>0</v>
      </c>
    </row>
    <row r="36620" spans="1:22">
      <c r="A36620" t="s">
        <v>4</v>
      </c>
      <c r="B36620" s="4" t="s">
        <v>5</v>
      </c>
      <c r="C36620" s="4" t="s">
        <v>13</v>
      </c>
      <c r="D36620" s="4" t="s">
        <v>10</v>
      </c>
    </row>
    <row r="36621" spans="1:22">
      <c r="A36621" t="n">
        <v>294837</v>
      </c>
      <c r="B36621" s="42" t="n">
        <v>116</v>
      </c>
      <c r="C36621" s="7" t="n">
        <v>2</v>
      </c>
      <c r="D36621" s="7" t="n">
        <v>1</v>
      </c>
    </row>
    <row r="36622" spans="1:22">
      <c r="A36622" t="s">
        <v>4</v>
      </c>
      <c r="B36622" s="4" t="s">
        <v>5</v>
      </c>
      <c r="C36622" s="4" t="s">
        <v>13</v>
      </c>
      <c r="D36622" s="4" t="s">
        <v>9</v>
      </c>
    </row>
    <row r="36623" spans="1:22">
      <c r="A36623" t="n">
        <v>294841</v>
      </c>
      <c r="B36623" s="42" t="n">
        <v>116</v>
      </c>
      <c r="C36623" s="7" t="n">
        <v>5</v>
      </c>
      <c r="D36623" s="7" t="n">
        <v>1106247680</v>
      </c>
    </row>
    <row r="36624" spans="1:22">
      <c r="A36624" t="s">
        <v>4</v>
      </c>
      <c r="B36624" s="4" t="s">
        <v>5</v>
      </c>
      <c r="C36624" s="4" t="s">
        <v>13</v>
      </c>
      <c r="D36624" s="4" t="s">
        <v>10</v>
      </c>
    </row>
    <row r="36625" spans="1:22">
      <c r="A36625" t="n">
        <v>294847</v>
      </c>
      <c r="B36625" s="42" t="n">
        <v>116</v>
      </c>
      <c r="C36625" s="7" t="n">
        <v>6</v>
      </c>
      <c r="D36625" s="7" t="n">
        <v>1</v>
      </c>
    </row>
    <row r="36626" spans="1:22">
      <c r="A36626" t="s">
        <v>4</v>
      </c>
      <c r="B36626" s="4" t="s">
        <v>5</v>
      </c>
      <c r="C36626" s="4" t="s">
        <v>10</v>
      </c>
      <c r="D36626" s="4" t="s">
        <v>22</v>
      </c>
      <c r="E36626" s="4" t="s">
        <v>22</v>
      </c>
      <c r="F36626" s="4" t="s">
        <v>22</v>
      </c>
      <c r="G36626" s="4" t="s">
        <v>22</v>
      </c>
    </row>
    <row r="36627" spans="1:22">
      <c r="A36627" t="n">
        <v>294851</v>
      </c>
      <c r="B36627" s="24" t="n">
        <v>46</v>
      </c>
      <c r="C36627" s="7" t="n">
        <v>2</v>
      </c>
      <c r="D36627" s="7" t="n">
        <v>-7.01000022888184</v>
      </c>
      <c r="E36627" s="7" t="n">
        <v>0.419999986886978</v>
      </c>
      <c r="F36627" s="7" t="n">
        <v>25.7299995422363</v>
      </c>
      <c r="G36627" s="7" t="n">
        <v>46.0999984741211</v>
      </c>
    </row>
    <row r="36628" spans="1:22">
      <c r="A36628" t="s">
        <v>4</v>
      </c>
      <c r="B36628" s="4" t="s">
        <v>5</v>
      </c>
      <c r="C36628" s="4" t="s">
        <v>10</v>
      </c>
      <c r="D36628" s="4" t="s">
        <v>22</v>
      </c>
      <c r="E36628" s="4" t="s">
        <v>22</v>
      </c>
      <c r="F36628" s="4" t="s">
        <v>22</v>
      </c>
      <c r="G36628" s="4" t="s">
        <v>22</v>
      </c>
    </row>
    <row r="36629" spans="1:22">
      <c r="A36629" t="n">
        <v>294870</v>
      </c>
      <c r="B36629" s="24" t="n">
        <v>46</v>
      </c>
      <c r="C36629" s="7" t="n">
        <v>0</v>
      </c>
      <c r="D36629" s="7" t="n">
        <v>-5.76999998092651</v>
      </c>
      <c r="E36629" s="7" t="n">
        <v>0.419999986886978</v>
      </c>
      <c r="F36629" s="7" t="n">
        <v>26.6599998474121</v>
      </c>
      <c r="G36629" s="7" t="n">
        <v>229.300003051758</v>
      </c>
    </row>
    <row r="36630" spans="1:22">
      <c r="A36630" t="s">
        <v>4</v>
      </c>
      <c r="B36630" s="4" t="s">
        <v>5</v>
      </c>
      <c r="C36630" s="4" t="s">
        <v>13</v>
      </c>
      <c r="D36630" s="4" t="s">
        <v>10</v>
      </c>
      <c r="E36630" s="4" t="s">
        <v>13</v>
      </c>
      <c r="F36630" s="4" t="s">
        <v>6</v>
      </c>
      <c r="G36630" s="4" t="s">
        <v>6</v>
      </c>
      <c r="H36630" s="4" t="s">
        <v>6</v>
      </c>
      <c r="I36630" s="4" t="s">
        <v>6</v>
      </c>
      <c r="J36630" s="4" t="s">
        <v>6</v>
      </c>
      <c r="K36630" s="4" t="s">
        <v>6</v>
      </c>
      <c r="L36630" s="4" t="s">
        <v>6</v>
      </c>
      <c r="M36630" s="4" t="s">
        <v>6</v>
      </c>
      <c r="N36630" s="4" t="s">
        <v>6</v>
      </c>
      <c r="O36630" s="4" t="s">
        <v>6</v>
      </c>
      <c r="P36630" s="4" t="s">
        <v>6</v>
      </c>
      <c r="Q36630" s="4" t="s">
        <v>6</v>
      </c>
      <c r="R36630" s="4" t="s">
        <v>6</v>
      </c>
      <c r="S36630" s="4" t="s">
        <v>6</v>
      </c>
      <c r="T36630" s="4" t="s">
        <v>6</v>
      </c>
      <c r="U36630" s="4" t="s">
        <v>6</v>
      </c>
    </row>
    <row r="36631" spans="1:22">
      <c r="A36631" t="n">
        <v>294889</v>
      </c>
      <c r="B36631" s="38" t="n">
        <v>36</v>
      </c>
      <c r="C36631" s="7" t="n">
        <v>8</v>
      </c>
      <c r="D36631" s="7" t="n">
        <v>2</v>
      </c>
      <c r="E36631" s="7" t="n">
        <v>0</v>
      </c>
      <c r="F36631" s="7" t="s">
        <v>868</v>
      </c>
      <c r="G36631" s="7" t="s">
        <v>2108</v>
      </c>
      <c r="H36631" s="7" t="s">
        <v>2109</v>
      </c>
      <c r="I36631" s="7" t="s">
        <v>2110</v>
      </c>
      <c r="J36631" s="7" t="s">
        <v>12</v>
      </c>
      <c r="K36631" s="7" t="s">
        <v>12</v>
      </c>
      <c r="L36631" s="7" t="s">
        <v>12</v>
      </c>
      <c r="M36631" s="7" t="s">
        <v>12</v>
      </c>
      <c r="N36631" s="7" t="s">
        <v>12</v>
      </c>
      <c r="O36631" s="7" t="s">
        <v>12</v>
      </c>
      <c r="P36631" s="7" t="s">
        <v>12</v>
      </c>
      <c r="Q36631" s="7" t="s">
        <v>12</v>
      </c>
      <c r="R36631" s="7" t="s">
        <v>12</v>
      </c>
      <c r="S36631" s="7" t="s">
        <v>12</v>
      </c>
      <c r="T36631" s="7" t="s">
        <v>12</v>
      </c>
      <c r="U36631" s="7" t="s">
        <v>12</v>
      </c>
    </row>
    <row r="36632" spans="1:22">
      <c r="A36632" t="s">
        <v>4</v>
      </c>
      <c r="B36632" s="4" t="s">
        <v>5</v>
      </c>
      <c r="C36632" s="4" t="s">
        <v>13</v>
      </c>
      <c r="D36632" s="4" t="s">
        <v>10</v>
      </c>
      <c r="E36632" s="4" t="s">
        <v>13</v>
      </c>
      <c r="F36632" s="4" t="s">
        <v>6</v>
      </c>
      <c r="G36632" s="4" t="s">
        <v>6</v>
      </c>
      <c r="H36632" s="4" t="s">
        <v>6</v>
      </c>
      <c r="I36632" s="4" t="s">
        <v>6</v>
      </c>
      <c r="J36632" s="4" t="s">
        <v>6</v>
      </c>
      <c r="K36632" s="4" t="s">
        <v>6</v>
      </c>
      <c r="L36632" s="4" t="s">
        <v>6</v>
      </c>
      <c r="M36632" s="4" t="s">
        <v>6</v>
      </c>
      <c r="N36632" s="4" t="s">
        <v>6</v>
      </c>
      <c r="O36632" s="4" t="s">
        <v>6</v>
      </c>
      <c r="P36632" s="4" t="s">
        <v>6</v>
      </c>
      <c r="Q36632" s="4" t="s">
        <v>6</v>
      </c>
      <c r="R36632" s="4" t="s">
        <v>6</v>
      </c>
      <c r="S36632" s="4" t="s">
        <v>6</v>
      </c>
      <c r="T36632" s="4" t="s">
        <v>6</v>
      </c>
      <c r="U36632" s="4" t="s">
        <v>6</v>
      </c>
    </row>
    <row r="36633" spans="1:22">
      <c r="A36633" t="n">
        <v>294946</v>
      </c>
      <c r="B36633" s="38" t="n">
        <v>36</v>
      </c>
      <c r="C36633" s="7" t="n">
        <v>8</v>
      </c>
      <c r="D36633" s="7" t="n">
        <v>0</v>
      </c>
      <c r="E36633" s="7" t="n">
        <v>0</v>
      </c>
      <c r="F36633" s="7" t="s">
        <v>868</v>
      </c>
      <c r="G36633" s="7" t="s">
        <v>12</v>
      </c>
      <c r="H36633" s="7" t="s">
        <v>12</v>
      </c>
      <c r="I36633" s="7" t="s">
        <v>12</v>
      </c>
      <c r="J36633" s="7" t="s">
        <v>12</v>
      </c>
      <c r="K36633" s="7" t="s">
        <v>12</v>
      </c>
      <c r="L36633" s="7" t="s">
        <v>12</v>
      </c>
      <c r="M36633" s="7" t="s">
        <v>12</v>
      </c>
      <c r="N36633" s="7" t="s">
        <v>12</v>
      </c>
      <c r="O36633" s="7" t="s">
        <v>12</v>
      </c>
      <c r="P36633" s="7" t="s">
        <v>12</v>
      </c>
      <c r="Q36633" s="7" t="s">
        <v>12</v>
      </c>
      <c r="R36633" s="7" t="s">
        <v>12</v>
      </c>
      <c r="S36633" s="7" t="s">
        <v>12</v>
      </c>
      <c r="T36633" s="7" t="s">
        <v>12</v>
      </c>
      <c r="U36633" s="7" t="s">
        <v>12</v>
      </c>
    </row>
    <row r="36634" spans="1:22">
      <c r="A36634" t="s">
        <v>4</v>
      </c>
      <c r="B36634" s="4" t="s">
        <v>5</v>
      </c>
      <c r="C36634" s="4" t="s">
        <v>10</v>
      </c>
      <c r="D36634" s="4" t="s">
        <v>13</v>
      </c>
      <c r="E36634" s="4" t="s">
        <v>13</v>
      </c>
      <c r="F36634" s="4" t="s">
        <v>6</v>
      </c>
    </row>
    <row r="36635" spans="1:22">
      <c r="A36635" t="n">
        <v>294976</v>
      </c>
      <c r="B36635" s="64" t="n">
        <v>47</v>
      </c>
      <c r="C36635" s="7" t="n">
        <v>2</v>
      </c>
      <c r="D36635" s="7" t="n">
        <v>0</v>
      </c>
      <c r="E36635" s="7" t="n">
        <v>0</v>
      </c>
      <c r="F36635" s="7" t="s">
        <v>2111</v>
      </c>
    </row>
    <row r="36636" spans="1:22">
      <c r="A36636" t="s">
        <v>4</v>
      </c>
      <c r="B36636" s="4" t="s">
        <v>5</v>
      </c>
      <c r="C36636" s="4" t="s">
        <v>10</v>
      </c>
      <c r="D36636" s="4" t="s">
        <v>13</v>
      </c>
      <c r="E36636" s="4" t="s">
        <v>13</v>
      </c>
      <c r="F36636" s="4" t="s">
        <v>6</v>
      </c>
    </row>
    <row r="36637" spans="1:22">
      <c r="A36637" t="n">
        <v>294997</v>
      </c>
      <c r="B36637" s="64" t="n">
        <v>47</v>
      </c>
      <c r="C36637" s="7" t="n">
        <v>2</v>
      </c>
      <c r="D36637" s="7" t="n">
        <v>0</v>
      </c>
      <c r="E36637" s="7" t="n">
        <v>0</v>
      </c>
      <c r="F36637" s="7" t="s">
        <v>2110</v>
      </c>
    </row>
    <row r="36638" spans="1:22">
      <c r="A36638" t="s">
        <v>4</v>
      </c>
      <c r="B36638" s="4" t="s">
        <v>5</v>
      </c>
      <c r="C36638" s="4" t="s">
        <v>13</v>
      </c>
      <c r="D36638" s="4" t="s">
        <v>13</v>
      </c>
      <c r="E36638" s="4" t="s">
        <v>22</v>
      </c>
      <c r="F36638" s="4" t="s">
        <v>22</v>
      </c>
      <c r="G36638" s="4" t="s">
        <v>22</v>
      </c>
      <c r="H36638" s="4" t="s">
        <v>10</v>
      </c>
    </row>
    <row r="36639" spans="1:22">
      <c r="A36639" t="n">
        <v>295012</v>
      </c>
      <c r="B36639" s="25" t="n">
        <v>45</v>
      </c>
      <c r="C36639" s="7" t="n">
        <v>2</v>
      </c>
      <c r="D36639" s="7" t="n">
        <v>3</v>
      </c>
      <c r="E36639" s="7" t="n">
        <v>-6.34000015258789</v>
      </c>
      <c r="F36639" s="7" t="n">
        <v>1.76999998092651</v>
      </c>
      <c r="G36639" s="7" t="n">
        <v>26.2399997711182</v>
      </c>
      <c r="H36639" s="7" t="n">
        <v>0</v>
      </c>
    </row>
    <row r="36640" spans="1:22">
      <c r="A36640" t="s">
        <v>4</v>
      </c>
      <c r="B36640" s="4" t="s">
        <v>5</v>
      </c>
      <c r="C36640" s="4" t="s">
        <v>13</v>
      </c>
      <c r="D36640" s="4" t="s">
        <v>13</v>
      </c>
      <c r="E36640" s="4" t="s">
        <v>22</v>
      </c>
      <c r="F36640" s="4" t="s">
        <v>22</v>
      </c>
      <c r="G36640" s="4" t="s">
        <v>22</v>
      </c>
      <c r="H36640" s="4" t="s">
        <v>10</v>
      </c>
      <c r="I36640" s="4" t="s">
        <v>13</v>
      </c>
    </row>
    <row r="36641" spans="1:21">
      <c r="A36641" t="n">
        <v>295029</v>
      </c>
      <c r="B36641" s="25" t="n">
        <v>45</v>
      </c>
      <c r="C36641" s="7" t="n">
        <v>4</v>
      </c>
      <c r="D36641" s="7" t="n">
        <v>3</v>
      </c>
      <c r="E36641" s="7" t="n">
        <v>10.5799999237061</v>
      </c>
      <c r="F36641" s="7" t="n">
        <v>32.0400009155273</v>
      </c>
      <c r="G36641" s="7" t="n">
        <v>0</v>
      </c>
      <c r="H36641" s="7" t="n">
        <v>0</v>
      </c>
      <c r="I36641" s="7" t="n">
        <v>0</v>
      </c>
    </row>
    <row r="36642" spans="1:21">
      <c r="A36642" t="s">
        <v>4</v>
      </c>
      <c r="B36642" s="4" t="s">
        <v>5</v>
      </c>
      <c r="C36642" s="4" t="s">
        <v>13</v>
      </c>
      <c r="D36642" s="4" t="s">
        <v>13</v>
      </c>
      <c r="E36642" s="4" t="s">
        <v>22</v>
      </c>
      <c r="F36642" s="4" t="s">
        <v>10</v>
      </c>
    </row>
    <row r="36643" spans="1:21">
      <c r="A36643" t="n">
        <v>295047</v>
      </c>
      <c r="B36643" s="25" t="n">
        <v>45</v>
      </c>
      <c r="C36643" s="7" t="n">
        <v>5</v>
      </c>
      <c r="D36643" s="7" t="n">
        <v>3</v>
      </c>
      <c r="E36643" s="7" t="n">
        <v>1.39999997615814</v>
      </c>
      <c r="F36643" s="7" t="n">
        <v>0</v>
      </c>
    </row>
    <row r="36644" spans="1:21">
      <c r="A36644" t="s">
        <v>4</v>
      </c>
      <c r="B36644" s="4" t="s">
        <v>5</v>
      </c>
      <c r="C36644" s="4" t="s">
        <v>13</v>
      </c>
      <c r="D36644" s="4" t="s">
        <v>13</v>
      </c>
      <c r="E36644" s="4" t="s">
        <v>22</v>
      </c>
      <c r="F36644" s="4" t="s">
        <v>10</v>
      </c>
    </row>
    <row r="36645" spans="1:21">
      <c r="A36645" t="n">
        <v>295056</v>
      </c>
      <c r="B36645" s="25" t="n">
        <v>45</v>
      </c>
      <c r="C36645" s="7" t="n">
        <v>11</v>
      </c>
      <c r="D36645" s="7" t="n">
        <v>3</v>
      </c>
      <c r="E36645" s="7" t="n">
        <v>38</v>
      </c>
      <c r="F36645" s="7" t="n">
        <v>0</v>
      </c>
    </row>
    <row r="36646" spans="1:21">
      <c r="A36646" t="s">
        <v>4</v>
      </c>
      <c r="B36646" s="4" t="s">
        <v>5</v>
      </c>
      <c r="C36646" s="4" t="s">
        <v>13</v>
      </c>
      <c r="D36646" s="4" t="s">
        <v>13</v>
      </c>
      <c r="E36646" s="4" t="s">
        <v>22</v>
      </c>
      <c r="F36646" s="4" t="s">
        <v>22</v>
      </c>
      <c r="G36646" s="4" t="s">
        <v>22</v>
      </c>
      <c r="H36646" s="4" t="s">
        <v>10</v>
      </c>
    </row>
    <row r="36647" spans="1:21">
      <c r="A36647" t="n">
        <v>295065</v>
      </c>
      <c r="B36647" s="25" t="n">
        <v>45</v>
      </c>
      <c r="C36647" s="7" t="n">
        <v>2</v>
      </c>
      <c r="D36647" s="7" t="n">
        <v>3</v>
      </c>
      <c r="E36647" s="7" t="n">
        <v>-6.21000003814697</v>
      </c>
      <c r="F36647" s="7" t="n">
        <v>1.76999998092651</v>
      </c>
      <c r="G36647" s="7" t="n">
        <v>26.2700004577637</v>
      </c>
      <c r="H36647" s="7" t="n">
        <v>3500</v>
      </c>
    </row>
    <row r="36648" spans="1:21">
      <c r="A36648" t="s">
        <v>4</v>
      </c>
      <c r="B36648" s="4" t="s">
        <v>5</v>
      </c>
      <c r="C36648" s="4" t="s">
        <v>13</v>
      </c>
      <c r="D36648" s="4" t="s">
        <v>13</v>
      </c>
      <c r="E36648" s="4" t="s">
        <v>22</v>
      </c>
      <c r="F36648" s="4" t="s">
        <v>22</v>
      </c>
      <c r="G36648" s="4" t="s">
        <v>22</v>
      </c>
      <c r="H36648" s="4" t="s">
        <v>10</v>
      </c>
      <c r="I36648" s="4" t="s">
        <v>13</v>
      </c>
    </row>
    <row r="36649" spans="1:21">
      <c r="A36649" t="n">
        <v>295082</v>
      </c>
      <c r="B36649" s="25" t="n">
        <v>45</v>
      </c>
      <c r="C36649" s="7" t="n">
        <v>4</v>
      </c>
      <c r="D36649" s="7" t="n">
        <v>3</v>
      </c>
      <c r="E36649" s="7" t="n">
        <v>10.5799999237061</v>
      </c>
      <c r="F36649" s="7" t="n">
        <v>18.9200000762939</v>
      </c>
      <c r="G36649" s="7" t="n">
        <v>0</v>
      </c>
      <c r="H36649" s="7" t="n">
        <v>3500</v>
      </c>
      <c r="I36649" s="7" t="n">
        <v>1</v>
      </c>
    </row>
    <row r="36650" spans="1:21">
      <c r="A36650" t="s">
        <v>4</v>
      </c>
      <c r="B36650" s="4" t="s">
        <v>5</v>
      </c>
      <c r="C36650" s="4" t="s">
        <v>13</v>
      </c>
      <c r="D36650" s="4" t="s">
        <v>13</v>
      </c>
      <c r="E36650" s="4" t="s">
        <v>22</v>
      </c>
      <c r="F36650" s="4" t="s">
        <v>10</v>
      </c>
    </row>
    <row r="36651" spans="1:21">
      <c r="A36651" t="n">
        <v>295100</v>
      </c>
      <c r="B36651" s="25" t="n">
        <v>45</v>
      </c>
      <c r="C36651" s="7" t="n">
        <v>5</v>
      </c>
      <c r="D36651" s="7" t="n">
        <v>3</v>
      </c>
      <c r="E36651" s="7" t="n">
        <v>1.79999995231628</v>
      </c>
      <c r="F36651" s="7" t="n">
        <v>3500</v>
      </c>
    </row>
    <row r="36652" spans="1:21">
      <c r="A36652" t="s">
        <v>4</v>
      </c>
      <c r="B36652" s="4" t="s">
        <v>5</v>
      </c>
      <c r="C36652" s="4" t="s">
        <v>13</v>
      </c>
      <c r="D36652" s="4" t="s">
        <v>13</v>
      </c>
      <c r="E36652" s="4" t="s">
        <v>22</v>
      </c>
      <c r="F36652" s="4" t="s">
        <v>10</v>
      </c>
    </row>
    <row r="36653" spans="1:21">
      <c r="A36653" t="n">
        <v>295109</v>
      </c>
      <c r="B36653" s="25" t="n">
        <v>45</v>
      </c>
      <c r="C36653" s="7" t="n">
        <v>11</v>
      </c>
      <c r="D36653" s="7" t="n">
        <v>3</v>
      </c>
      <c r="E36653" s="7" t="n">
        <v>38</v>
      </c>
      <c r="F36653" s="7" t="n">
        <v>3500</v>
      </c>
    </row>
    <row r="36654" spans="1:21">
      <c r="A36654" t="s">
        <v>4</v>
      </c>
      <c r="B36654" s="4" t="s">
        <v>5</v>
      </c>
      <c r="C36654" s="4" t="s">
        <v>10</v>
      </c>
      <c r="D36654" s="4" t="s">
        <v>22</v>
      </c>
      <c r="E36654" s="4" t="s">
        <v>22</v>
      </c>
      <c r="F36654" s="4" t="s">
        <v>22</v>
      </c>
      <c r="G36654" s="4" t="s">
        <v>22</v>
      </c>
    </row>
    <row r="36655" spans="1:21">
      <c r="A36655" t="n">
        <v>295118</v>
      </c>
      <c r="B36655" s="24" t="n">
        <v>46</v>
      </c>
      <c r="C36655" s="7" t="n">
        <v>2</v>
      </c>
      <c r="D36655" s="7" t="n">
        <v>-7.01000022888184</v>
      </c>
      <c r="E36655" s="7" t="n">
        <v>0.419999986886978</v>
      </c>
      <c r="F36655" s="7" t="n">
        <v>25.7299995422363</v>
      </c>
      <c r="G36655" s="7" t="n">
        <v>57.5999984741211</v>
      </c>
    </row>
    <row r="36656" spans="1:21">
      <c r="A36656" t="s">
        <v>4</v>
      </c>
      <c r="B36656" s="4" t="s">
        <v>5</v>
      </c>
      <c r="C36656" s="4" t="s">
        <v>13</v>
      </c>
      <c r="D36656" s="4" t="s">
        <v>10</v>
      </c>
      <c r="E36656" s="4" t="s">
        <v>22</v>
      </c>
    </row>
    <row r="36657" spans="1:9">
      <c r="A36657" t="n">
        <v>295137</v>
      </c>
      <c r="B36657" s="28" t="n">
        <v>58</v>
      </c>
      <c r="C36657" s="7" t="n">
        <v>100</v>
      </c>
      <c r="D36657" s="7" t="n">
        <v>1000</v>
      </c>
      <c r="E36657" s="7" t="n">
        <v>1</v>
      </c>
    </row>
    <row r="36658" spans="1:9">
      <c r="A36658" t="s">
        <v>4</v>
      </c>
      <c r="B36658" s="4" t="s">
        <v>5</v>
      </c>
      <c r="C36658" s="4" t="s">
        <v>13</v>
      </c>
      <c r="D36658" s="4" t="s">
        <v>10</v>
      </c>
    </row>
    <row r="36659" spans="1:9">
      <c r="A36659" t="n">
        <v>295145</v>
      </c>
      <c r="B36659" s="28" t="n">
        <v>58</v>
      </c>
      <c r="C36659" s="7" t="n">
        <v>255</v>
      </c>
      <c r="D36659" s="7" t="n">
        <v>0</v>
      </c>
    </row>
    <row r="36660" spans="1:9">
      <c r="A36660" t="s">
        <v>4</v>
      </c>
      <c r="B36660" s="4" t="s">
        <v>5</v>
      </c>
      <c r="C36660" s="4" t="s">
        <v>13</v>
      </c>
      <c r="D36660" s="4" t="s">
        <v>10</v>
      </c>
    </row>
    <row r="36661" spans="1:9">
      <c r="A36661" t="n">
        <v>295149</v>
      </c>
      <c r="B36661" s="25" t="n">
        <v>45</v>
      </c>
      <c r="C36661" s="7" t="n">
        <v>7</v>
      </c>
      <c r="D36661" s="7" t="n">
        <v>255</v>
      </c>
    </row>
    <row r="36662" spans="1:9">
      <c r="A36662" t="s">
        <v>4</v>
      </c>
      <c r="B36662" s="4" t="s">
        <v>5</v>
      </c>
      <c r="C36662" s="4" t="s">
        <v>13</v>
      </c>
      <c r="D36662" s="4" t="s">
        <v>10</v>
      </c>
      <c r="E36662" s="4" t="s">
        <v>6</v>
      </c>
    </row>
    <row r="36663" spans="1:9">
      <c r="A36663" t="n">
        <v>295153</v>
      </c>
      <c r="B36663" s="40" t="n">
        <v>51</v>
      </c>
      <c r="C36663" s="7" t="n">
        <v>4</v>
      </c>
      <c r="D36663" s="7" t="n">
        <v>2</v>
      </c>
      <c r="E36663" s="7" t="s">
        <v>506</v>
      </c>
    </row>
    <row r="36664" spans="1:9">
      <c r="A36664" t="s">
        <v>4</v>
      </c>
      <c r="B36664" s="4" t="s">
        <v>5</v>
      </c>
      <c r="C36664" s="4" t="s">
        <v>10</v>
      </c>
    </row>
    <row r="36665" spans="1:9">
      <c r="A36665" t="n">
        <v>295167</v>
      </c>
      <c r="B36665" s="35" t="n">
        <v>16</v>
      </c>
      <c r="C36665" s="7" t="n">
        <v>0</v>
      </c>
    </row>
    <row r="36666" spans="1:9">
      <c r="A36666" t="s">
        <v>4</v>
      </c>
      <c r="B36666" s="4" t="s">
        <v>5</v>
      </c>
      <c r="C36666" s="4" t="s">
        <v>10</v>
      </c>
      <c r="D36666" s="4" t="s">
        <v>72</v>
      </c>
      <c r="E36666" s="4" t="s">
        <v>13</v>
      </c>
      <c r="F36666" s="4" t="s">
        <v>13</v>
      </c>
    </row>
    <row r="36667" spans="1:9">
      <c r="A36667" t="n">
        <v>295170</v>
      </c>
      <c r="B36667" s="52" t="n">
        <v>26</v>
      </c>
      <c r="C36667" s="7" t="n">
        <v>2</v>
      </c>
      <c r="D36667" s="7" t="s">
        <v>2112</v>
      </c>
      <c r="E36667" s="7" t="n">
        <v>2</v>
      </c>
      <c r="F36667" s="7" t="n">
        <v>0</v>
      </c>
    </row>
    <row r="36668" spans="1:9">
      <c r="A36668" t="s">
        <v>4</v>
      </c>
      <c r="B36668" s="4" t="s">
        <v>5</v>
      </c>
    </row>
    <row r="36669" spans="1:9">
      <c r="A36669" t="n">
        <v>295193</v>
      </c>
      <c r="B36669" s="53" t="n">
        <v>28</v>
      </c>
    </row>
    <row r="36670" spans="1:9">
      <c r="A36670" t="s">
        <v>4</v>
      </c>
      <c r="B36670" s="4" t="s">
        <v>5</v>
      </c>
      <c r="C36670" s="4" t="s">
        <v>13</v>
      </c>
      <c r="D36670" s="4" t="s">
        <v>10</v>
      </c>
      <c r="E36670" s="4" t="s">
        <v>6</v>
      </c>
    </row>
    <row r="36671" spans="1:9">
      <c r="A36671" t="n">
        <v>295194</v>
      </c>
      <c r="B36671" s="40" t="n">
        <v>51</v>
      </c>
      <c r="C36671" s="7" t="n">
        <v>4</v>
      </c>
      <c r="D36671" s="7" t="n">
        <v>0</v>
      </c>
      <c r="E36671" s="7" t="s">
        <v>410</v>
      </c>
    </row>
    <row r="36672" spans="1:9">
      <c r="A36672" t="s">
        <v>4</v>
      </c>
      <c r="B36672" s="4" t="s">
        <v>5</v>
      </c>
      <c r="C36672" s="4" t="s">
        <v>10</v>
      </c>
    </row>
    <row r="36673" spans="1:6">
      <c r="A36673" t="n">
        <v>295208</v>
      </c>
      <c r="B36673" s="35" t="n">
        <v>16</v>
      </c>
      <c r="C36673" s="7" t="n">
        <v>0</v>
      </c>
    </row>
    <row r="36674" spans="1:6">
      <c r="A36674" t="s">
        <v>4</v>
      </c>
      <c r="B36674" s="4" t="s">
        <v>5</v>
      </c>
      <c r="C36674" s="4" t="s">
        <v>10</v>
      </c>
      <c r="D36674" s="4" t="s">
        <v>72</v>
      </c>
      <c r="E36674" s="4" t="s">
        <v>13</v>
      </c>
      <c r="F36674" s="4" t="s">
        <v>13</v>
      </c>
    </row>
    <row r="36675" spans="1:6">
      <c r="A36675" t="n">
        <v>295211</v>
      </c>
      <c r="B36675" s="52" t="n">
        <v>26</v>
      </c>
      <c r="C36675" s="7" t="n">
        <v>0</v>
      </c>
      <c r="D36675" s="7" t="s">
        <v>2113</v>
      </c>
      <c r="E36675" s="7" t="n">
        <v>2</v>
      </c>
      <c r="F36675" s="7" t="n">
        <v>0</v>
      </c>
    </row>
    <row r="36676" spans="1:6">
      <c r="A36676" t="s">
        <v>4</v>
      </c>
      <c r="B36676" s="4" t="s">
        <v>5</v>
      </c>
    </row>
    <row r="36677" spans="1:6">
      <c r="A36677" t="n">
        <v>295277</v>
      </c>
      <c r="B36677" s="53" t="n">
        <v>28</v>
      </c>
    </row>
    <row r="36678" spans="1:6">
      <c r="A36678" t="s">
        <v>4</v>
      </c>
      <c r="B36678" s="4" t="s">
        <v>5</v>
      </c>
      <c r="C36678" s="4" t="s">
        <v>13</v>
      </c>
      <c r="D36678" s="4" t="s">
        <v>10</v>
      </c>
      <c r="E36678" s="4" t="s">
        <v>6</v>
      </c>
    </row>
    <row r="36679" spans="1:6">
      <c r="A36679" t="n">
        <v>295278</v>
      </c>
      <c r="B36679" s="40" t="n">
        <v>51</v>
      </c>
      <c r="C36679" s="7" t="n">
        <v>4</v>
      </c>
      <c r="D36679" s="7" t="n">
        <v>2</v>
      </c>
      <c r="E36679" s="7" t="s">
        <v>636</v>
      </c>
    </row>
    <row r="36680" spans="1:6">
      <c r="A36680" t="s">
        <v>4</v>
      </c>
      <c r="B36680" s="4" t="s">
        <v>5</v>
      </c>
      <c r="C36680" s="4" t="s">
        <v>10</v>
      </c>
    </row>
    <row r="36681" spans="1:6">
      <c r="A36681" t="n">
        <v>295291</v>
      </c>
      <c r="B36681" s="35" t="n">
        <v>16</v>
      </c>
      <c r="C36681" s="7" t="n">
        <v>0</v>
      </c>
    </row>
    <row r="36682" spans="1:6">
      <c r="A36682" t="s">
        <v>4</v>
      </c>
      <c r="B36682" s="4" t="s">
        <v>5</v>
      </c>
      <c r="C36682" s="4" t="s">
        <v>10</v>
      </c>
      <c r="D36682" s="4" t="s">
        <v>72</v>
      </c>
      <c r="E36682" s="4" t="s">
        <v>13</v>
      </c>
      <c r="F36682" s="4" t="s">
        <v>13</v>
      </c>
      <c r="G36682" s="4" t="s">
        <v>72</v>
      </c>
      <c r="H36682" s="4" t="s">
        <v>13</v>
      </c>
      <c r="I36682" s="4" t="s">
        <v>13</v>
      </c>
    </row>
    <row r="36683" spans="1:6">
      <c r="A36683" t="n">
        <v>295294</v>
      </c>
      <c r="B36683" s="52" t="n">
        <v>26</v>
      </c>
      <c r="C36683" s="7" t="n">
        <v>2</v>
      </c>
      <c r="D36683" s="7" t="s">
        <v>2114</v>
      </c>
      <c r="E36683" s="7" t="n">
        <v>2</v>
      </c>
      <c r="F36683" s="7" t="n">
        <v>3</v>
      </c>
      <c r="G36683" s="7" t="s">
        <v>2115</v>
      </c>
      <c r="H36683" s="7" t="n">
        <v>2</v>
      </c>
      <c r="I36683" s="7" t="n">
        <v>0</v>
      </c>
    </row>
    <row r="36684" spans="1:6">
      <c r="A36684" t="s">
        <v>4</v>
      </c>
      <c r="B36684" s="4" t="s">
        <v>5</v>
      </c>
    </row>
    <row r="36685" spans="1:6">
      <c r="A36685" t="n">
        <v>295459</v>
      </c>
      <c r="B36685" s="53" t="n">
        <v>28</v>
      </c>
    </row>
    <row r="36686" spans="1:6">
      <c r="A36686" t="s">
        <v>4</v>
      </c>
      <c r="B36686" s="4" t="s">
        <v>5</v>
      </c>
      <c r="C36686" s="4" t="s">
        <v>13</v>
      </c>
      <c r="D36686" s="4" t="s">
        <v>10</v>
      </c>
      <c r="E36686" s="4" t="s">
        <v>6</v>
      </c>
    </row>
    <row r="36687" spans="1:6">
      <c r="A36687" t="n">
        <v>295460</v>
      </c>
      <c r="B36687" s="40" t="n">
        <v>51</v>
      </c>
      <c r="C36687" s="7" t="n">
        <v>4</v>
      </c>
      <c r="D36687" s="7" t="n">
        <v>0</v>
      </c>
      <c r="E36687" s="7" t="s">
        <v>219</v>
      </c>
    </row>
    <row r="36688" spans="1:6">
      <c r="A36688" t="s">
        <v>4</v>
      </c>
      <c r="B36688" s="4" t="s">
        <v>5</v>
      </c>
      <c r="C36688" s="4" t="s">
        <v>10</v>
      </c>
    </row>
    <row r="36689" spans="1:9">
      <c r="A36689" t="n">
        <v>295474</v>
      </c>
      <c r="B36689" s="35" t="n">
        <v>16</v>
      </c>
      <c r="C36689" s="7" t="n">
        <v>0</v>
      </c>
    </row>
    <row r="36690" spans="1:9">
      <c r="A36690" t="s">
        <v>4</v>
      </c>
      <c r="B36690" s="4" t="s">
        <v>5</v>
      </c>
      <c r="C36690" s="4" t="s">
        <v>10</v>
      </c>
      <c r="D36690" s="4" t="s">
        <v>72</v>
      </c>
      <c r="E36690" s="4" t="s">
        <v>13</v>
      </c>
      <c r="F36690" s="4" t="s">
        <v>13</v>
      </c>
    </row>
    <row r="36691" spans="1:9">
      <c r="A36691" t="n">
        <v>295477</v>
      </c>
      <c r="B36691" s="52" t="n">
        <v>26</v>
      </c>
      <c r="C36691" s="7" t="n">
        <v>0</v>
      </c>
      <c r="D36691" s="7" t="s">
        <v>2116</v>
      </c>
      <c r="E36691" s="7" t="n">
        <v>2</v>
      </c>
      <c r="F36691" s="7" t="n">
        <v>0</v>
      </c>
    </row>
    <row r="36692" spans="1:9">
      <c r="A36692" t="s">
        <v>4</v>
      </c>
      <c r="B36692" s="4" t="s">
        <v>5</v>
      </c>
    </row>
    <row r="36693" spans="1:9">
      <c r="A36693" t="n">
        <v>295514</v>
      </c>
      <c r="B36693" s="53" t="n">
        <v>28</v>
      </c>
    </row>
    <row r="36694" spans="1:9">
      <c r="A36694" t="s">
        <v>4</v>
      </c>
      <c r="B36694" s="4" t="s">
        <v>5</v>
      </c>
      <c r="C36694" s="4" t="s">
        <v>13</v>
      </c>
      <c r="D36694" s="4" t="s">
        <v>10</v>
      </c>
      <c r="E36694" s="4" t="s">
        <v>6</v>
      </c>
    </row>
    <row r="36695" spans="1:9">
      <c r="A36695" t="n">
        <v>295515</v>
      </c>
      <c r="B36695" s="40" t="n">
        <v>51</v>
      </c>
      <c r="C36695" s="7" t="n">
        <v>4</v>
      </c>
      <c r="D36695" s="7" t="n">
        <v>2</v>
      </c>
      <c r="E36695" s="7" t="s">
        <v>353</v>
      </c>
    </row>
    <row r="36696" spans="1:9">
      <c r="A36696" t="s">
        <v>4</v>
      </c>
      <c r="B36696" s="4" t="s">
        <v>5</v>
      </c>
      <c r="C36696" s="4" t="s">
        <v>10</v>
      </c>
    </row>
    <row r="36697" spans="1:9">
      <c r="A36697" t="n">
        <v>295529</v>
      </c>
      <c r="B36697" s="35" t="n">
        <v>16</v>
      </c>
      <c r="C36697" s="7" t="n">
        <v>0</v>
      </c>
    </row>
    <row r="36698" spans="1:9">
      <c r="A36698" t="s">
        <v>4</v>
      </c>
      <c r="B36698" s="4" t="s">
        <v>5</v>
      </c>
      <c r="C36698" s="4" t="s">
        <v>10</v>
      </c>
      <c r="D36698" s="4" t="s">
        <v>72</v>
      </c>
      <c r="E36698" s="4" t="s">
        <v>13</v>
      </c>
      <c r="F36698" s="4" t="s">
        <v>13</v>
      </c>
      <c r="G36698" s="4" t="s">
        <v>72</v>
      </c>
      <c r="H36698" s="4" t="s">
        <v>13</v>
      </c>
      <c r="I36698" s="4" t="s">
        <v>13</v>
      </c>
    </row>
    <row r="36699" spans="1:9">
      <c r="A36699" t="n">
        <v>295532</v>
      </c>
      <c r="B36699" s="52" t="n">
        <v>26</v>
      </c>
      <c r="C36699" s="7" t="n">
        <v>2</v>
      </c>
      <c r="D36699" s="7" t="s">
        <v>2117</v>
      </c>
      <c r="E36699" s="7" t="n">
        <v>2</v>
      </c>
      <c r="F36699" s="7" t="n">
        <v>3</v>
      </c>
      <c r="G36699" s="7" t="s">
        <v>2118</v>
      </c>
      <c r="H36699" s="7" t="n">
        <v>2</v>
      </c>
      <c r="I36699" s="7" t="n">
        <v>0</v>
      </c>
    </row>
    <row r="36700" spans="1:9">
      <c r="A36700" t="s">
        <v>4</v>
      </c>
      <c r="B36700" s="4" t="s">
        <v>5</v>
      </c>
    </row>
    <row r="36701" spans="1:9">
      <c r="A36701" t="n">
        <v>295719</v>
      </c>
      <c r="B36701" s="53" t="n">
        <v>28</v>
      </c>
    </row>
    <row r="36702" spans="1:9">
      <c r="A36702" t="s">
        <v>4</v>
      </c>
      <c r="B36702" s="4" t="s">
        <v>5</v>
      </c>
      <c r="C36702" s="4" t="s">
        <v>13</v>
      </c>
      <c r="D36702" s="4" t="s">
        <v>10</v>
      </c>
      <c r="E36702" s="4" t="s">
        <v>13</v>
      </c>
    </row>
    <row r="36703" spans="1:9">
      <c r="A36703" t="n">
        <v>295720</v>
      </c>
      <c r="B36703" s="16" t="n">
        <v>49</v>
      </c>
      <c r="C36703" s="7" t="n">
        <v>1</v>
      </c>
      <c r="D36703" s="7" t="n">
        <v>2000</v>
      </c>
      <c r="E36703" s="7" t="n">
        <v>0</v>
      </c>
    </row>
    <row r="36704" spans="1:9">
      <c r="A36704" t="s">
        <v>4</v>
      </c>
      <c r="B36704" s="4" t="s">
        <v>5</v>
      </c>
      <c r="C36704" s="4" t="s">
        <v>13</v>
      </c>
      <c r="D36704" s="4" t="s">
        <v>10</v>
      </c>
      <c r="E36704" s="4" t="s">
        <v>6</v>
      </c>
    </row>
    <row r="36705" spans="1:9">
      <c r="A36705" t="n">
        <v>295725</v>
      </c>
      <c r="B36705" s="40" t="n">
        <v>51</v>
      </c>
      <c r="C36705" s="7" t="n">
        <v>4</v>
      </c>
      <c r="D36705" s="7" t="n">
        <v>0</v>
      </c>
      <c r="E36705" s="7" t="s">
        <v>254</v>
      </c>
    </row>
    <row r="36706" spans="1:9">
      <c r="A36706" t="s">
        <v>4</v>
      </c>
      <c r="B36706" s="4" t="s">
        <v>5</v>
      </c>
      <c r="C36706" s="4" t="s">
        <v>10</v>
      </c>
    </row>
    <row r="36707" spans="1:9">
      <c r="A36707" t="n">
        <v>295738</v>
      </c>
      <c r="B36707" s="35" t="n">
        <v>16</v>
      </c>
      <c r="C36707" s="7" t="n">
        <v>0</v>
      </c>
    </row>
    <row r="36708" spans="1:9">
      <c r="A36708" t="s">
        <v>4</v>
      </c>
      <c r="B36708" s="4" t="s">
        <v>5</v>
      </c>
      <c r="C36708" s="4" t="s">
        <v>10</v>
      </c>
      <c r="D36708" s="4" t="s">
        <v>72</v>
      </c>
      <c r="E36708" s="4" t="s">
        <v>13</v>
      </c>
      <c r="F36708" s="4" t="s">
        <v>13</v>
      </c>
    </row>
    <row r="36709" spans="1:9">
      <c r="A36709" t="n">
        <v>295741</v>
      </c>
      <c r="B36709" s="52" t="n">
        <v>26</v>
      </c>
      <c r="C36709" s="7" t="n">
        <v>0</v>
      </c>
      <c r="D36709" s="7" t="s">
        <v>2119</v>
      </c>
      <c r="E36709" s="7" t="n">
        <v>2</v>
      </c>
      <c r="F36709" s="7" t="n">
        <v>0</v>
      </c>
    </row>
    <row r="36710" spans="1:9">
      <c r="A36710" t="s">
        <v>4</v>
      </c>
      <c r="B36710" s="4" t="s">
        <v>5</v>
      </c>
    </row>
    <row r="36711" spans="1:9">
      <c r="A36711" t="n">
        <v>295792</v>
      </c>
      <c r="B36711" s="53" t="n">
        <v>28</v>
      </c>
    </row>
    <row r="36712" spans="1:9">
      <c r="A36712" t="s">
        <v>4</v>
      </c>
      <c r="B36712" s="4" t="s">
        <v>5</v>
      </c>
      <c r="C36712" s="4" t="s">
        <v>13</v>
      </c>
      <c r="D36712" s="4" t="s">
        <v>10</v>
      </c>
      <c r="E36712" s="4" t="s">
        <v>6</v>
      </c>
    </row>
    <row r="36713" spans="1:9">
      <c r="A36713" t="n">
        <v>295793</v>
      </c>
      <c r="B36713" s="40" t="n">
        <v>51</v>
      </c>
      <c r="C36713" s="7" t="n">
        <v>4</v>
      </c>
      <c r="D36713" s="7" t="n">
        <v>2</v>
      </c>
      <c r="E36713" s="7" t="s">
        <v>506</v>
      </c>
    </row>
    <row r="36714" spans="1:9">
      <c r="A36714" t="s">
        <v>4</v>
      </c>
      <c r="B36714" s="4" t="s">
        <v>5</v>
      </c>
      <c r="C36714" s="4" t="s">
        <v>10</v>
      </c>
    </row>
    <row r="36715" spans="1:9">
      <c r="A36715" t="n">
        <v>295807</v>
      </c>
      <c r="B36715" s="35" t="n">
        <v>16</v>
      </c>
      <c r="C36715" s="7" t="n">
        <v>0</v>
      </c>
    </row>
    <row r="36716" spans="1:9">
      <c r="A36716" t="s">
        <v>4</v>
      </c>
      <c r="B36716" s="4" t="s">
        <v>5</v>
      </c>
      <c r="C36716" s="4" t="s">
        <v>10</v>
      </c>
      <c r="D36716" s="4" t="s">
        <v>72</v>
      </c>
      <c r="E36716" s="4" t="s">
        <v>13</v>
      </c>
      <c r="F36716" s="4" t="s">
        <v>13</v>
      </c>
    </row>
    <row r="36717" spans="1:9">
      <c r="A36717" t="n">
        <v>295810</v>
      </c>
      <c r="B36717" s="52" t="n">
        <v>26</v>
      </c>
      <c r="C36717" s="7" t="n">
        <v>2</v>
      </c>
      <c r="D36717" s="7" t="s">
        <v>2120</v>
      </c>
      <c r="E36717" s="7" t="n">
        <v>2</v>
      </c>
      <c r="F36717" s="7" t="n">
        <v>0</v>
      </c>
    </row>
    <row r="36718" spans="1:9">
      <c r="A36718" t="s">
        <v>4</v>
      </c>
      <c r="B36718" s="4" t="s">
        <v>5</v>
      </c>
    </row>
    <row r="36719" spans="1:9">
      <c r="A36719" t="n">
        <v>295887</v>
      </c>
      <c r="B36719" s="53" t="n">
        <v>28</v>
      </c>
    </row>
    <row r="36720" spans="1:9">
      <c r="A36720" t="s">
        <v>4</v>
      </c>
      <c r="B36720" s="4" t="s">
        <v>5</v>
      </c>
      <c r="C36720" s="4" t="s">
        <v>10</v>
      </c>
      <c r="D36720" s="4" t="s">
        <v>13</v>
      </c>
    </row>
    <row r="36721" spans="1:6">
      <c r="A36721" t="n">
        <v>295888</v>
      </c>
      <c r="B36721" s="54" t="n">
        <v>89</v>
      </c>
      <c r="C36721" s="7" t="n">
        <v>65533</v>
      </c>
      <c r="D36721" s="7" t="n">
        <v>1</v>
      </c>
    </row>
    <row r="36722" spans="1:6">
      <c r="A36722" t="s">
        <v>4</v>
      </c>
      <c r="B36722" s="4" t="s">
        <v>5</v>
      </c>
      <c r="C36722" s="4" t="s">
        <v>13</v>
      </c>
      <c r="D36722" s="4" t="s">
        <v>13</v>
      </c>
    </row>
    <row r="36723" spans="1:6">
      <c r="A36723" t="n">
        <v>295892</v>
      </c>
      <c r="B36723" s="16" t="n">
        <v>49</v>
      </c>
      <c r="C36723" s="7" t="n">
        <v>2</v>
      </c>
      <c r="D36723" s="7" t="n">
        <v>0</v>
      </c>
    </row>
    <row r="36724" spans="1:6">
      <c r="A36724" t="s">
        <v>4</v>
      </c>
      <c r="B36724" s="4" t="s">
        <v>5</v>
      </c>
      <c r="C36724" s="4" t="s">
        <v>13</v>
      </c>
      <c r="D36724" s="4" t="s">
        <v>10</v>
      </c>
      <c r="E36724" s="4" t="s">
        <v>22</v>
      </c>
    </row>
    <row r="36725" spans="1:6">
      <c r="A36725" t="n">
        <v>295895</v>
      </c>
      <c r="B36725" s="28" t="n">
        <v>58</v>
      </c>
      <c r="C36725" s="7" t="n">
        <v>101</v>
      </c>
      <c r="D36725" s="7" t="n">
        <v>500</v>
      </c>
      <c r="E36725" s="7" t="n">
        <v>1</v>
      </c>
    </row>
    <row r="36726" spans="1:6">
      <c r="A36726" t="s">
        <v>4</v>
      </c>
      <c r="B36726" s="4" t="s">
        <v>5</v>
      </c>
      <c r="C36726" s="4" t="s">
        <v>13</v>
      </c>
      <c r="D36726" s="4" t="s">
        <v>10</v>
      </c>
    </row>
    <row r="36727" spans="1:6">
      <c r="A36727" t="n">
        <v>295903</v>
      </c>
      <c r="B36727" s="28" t="n">
        <v>58</v>
      </c>
      <c r="C36727" s="7" t="n">
        <v>254</v>
      </c>
      <c r="D36727" s="7" t="n">
        <v>0</v>
      </c>
    </row>
    <row r="36728" spans="1:6">
      <c r="A36728" t="s">
        <v>4</v>
      </c>
      <c r="B36728" s="4" t="s">
        <v>5</v>
      </c>
      <c r="C36728" s="4" t="s">
        <v>10</v>
      </c>
      <c r="D36728" s="4" t="s">
        <v>22</v>
      </c>
      <c r="E36728" s="4" t="s">
        <v>22</v>
      </c>
      <c r="F36728" s="4" t="s">
        <v>22</v>
      </c>
      <c r="G36728" s="4" t="s">
        <v>22</v>
      </c>
    </row>
    <row r="36729" spans="1:6">
      <c r="A36729" t="n">
        <v>295907</v>
      </c>
      <c r="B36729" s="24" t="n">
        <v>46</v>
      </c>
      <c r="C36729" s="7" t="n">
        <v>2</v>
      </c>
      <c r="D36729" s="7" t="n">
        <v>-7.01000022888184</v>
      </c>
      <c r="E36729" s="7" t="n">
        <v>0.419999986886978</v>
      </c>
      <c r="F36729" s="7" t="n">
        <v>25.7299995422363</v>
      </c>
      <c r="G36729" s="7" t="n">
        <v>46.0999984741211</v>
      </c>
    </row>
    <row r="36730" spans="1:6">
      <c r="A36730" t="s">
        <v>4</v>
      </c>
      <c r="B36730" s="4" t="s">
        <v>5</v>
      </c>
      <c r="C36730" s="4" t="s">
        <v>13</v>
      </c>
      <c r="D36730" s="4" t="s">
        <v>13</v>
      </c>
      <c r="E36730" s="4" t="s">
        <v>22</v>
      </c>
      <c r="F36730" s="4" t="s">
        <v>22</v>
      </c>
      <c r="G36730" s="4" t="s">
        <v>22</v>
      </c>
      <c r="H36730" s="4" t="s">
        <v>10</v>
      </c>
    </row>
    <row r="36731" spans="1:6">
      <c r="A36731" t="n">
        <v>295926</v>
      </c>
      <c r="B36731" s="25" t="n">
        <v>45</v>
      </c>
      <c r="C36731" s="7" t="n">
        <v>2</v>
      </c>
      <c r="D36731" s="7" t="n">
        <v>3</v>
      </c>
      <c r="E36731" s="7" t="n">
        <v>-6.98000001907349</v>
      </c>
      <c r="F36731" s="7" t="n">
        <v>1.70000004768372</v>
      </c>
      <c r="G36731" s="7" t="n">
        <v>25.6800003051758</v>
      </c>
      <c r="H36731" s="7" t="n">
        <v>0</v>
      </c>
    </row>
    <row r="36732" spans="1:6">
      <c r="A36732" t="s">
        <v>4</v>
      </c>
      <c r="B36732" s="4" t="s">
        <v>5</v>
      </c>
      <c r="C36732" s="4" t="s">
        <v>13</v>
      </c>
      <c r="D36732" s="4" t="s">
        <v>13</v>
      </c>
      <c r="E36732" s="4" t="s">
        <v>22</v>
      </c>
      <c r="F36732" s="4" t="s">
        <v>22</v>
      </c>
      <c r="G36732" s="4" t="s">
        <v>22</v>
      </c>
      <c r="H36732" s="4" t="s">
        <v>10</v>
      </c>
      <c r="I36732" s="4" t="s">
        <v>13</v>
      </c>
    </row>
    <row r="36733" spans="1:6">
      <c r="A36733" t="n">
        <v>295943</v>
      </c>
      <c r="B36733" s="25" t="n">
        <v>45</v>
      </c>
      <c r="C36733" s="7" t="n">
        <v>4</v>
      </c>
      <c r="D36733" s="7" t="n">
        <v>3</v>
      </c>
      <c r="E36733" s="7" t="n">
        <v>10.6999998092651</v>
      </c>
      <c r="F36733" s="7" t="n">
        <v>28.5300006866455</v>
      </c>
      <c r="G36733" s="7" t="n">
        <v>0</v>
      </c>
      <c r="H36733" s="7" t="n">
        <v>0</v>
      </c>
      <c r="I36733" s="7" t="n">
        <v>0</v>
      </c>
    </row>
    <row r="36734" spans="1:6">
      <c r="A36734" t="s">
        <v>4</v>
      </c>
      <c r="B36734" s="4" t="s">
        <v>5</v>
      </c>
      <c r="C36734" s="4" t="s">
        <v>13</v>
      </c>
      <c r="D36734" s="4" t="s">
        <v>13</v>
      </c>
      <c r="E36734" s="4" t="s">
        <v>22</v>
      </c>
      <c r="F36734" s="4" t="s">
        <v>10</v>
      </c>
    </row>
    <row r="36735" spans="1:6">
      <c r="A36735" t="n">
        <v>295961</v>
      </c>
      <c r="B36735" s="25" t="n">
        <v>45</v>
      </c>
      <c r="C36735" s="7" t="n">
        <v>5</v>
      </c>
      <c r="D36735" s="7" t="n">
        <v>3</v>
      </c>
      <c r="E36735" s="7" t="n">
        <v>1.60000002384186</v>
      </c>
      <c r="F36735" s="7" t="n">
        <v>0</v>
      </c>
    </row>
    <row r="36736" spans="1:6">
      <c r="A36736" t="s">
        <v>4</v>
      </c>
      <c r="B36736" s="4" t="s">
        <v>5</v>
      </c>
      <c r="C36736" s="4" t="s">
        <v>13</v>
      </c>
      <c r="D36736" s="4" t="s">
        <v>13</v>
      </c>
      <c r="E36736" s="4" t="s">
        <v>22</v>
      </c>
      <c r="F36736" s="4" t="s">
        <v>10</v>
      </c>
    </row>
    <row r="36737" spans="1:9">
      <c r="A36737" t="n">
        <v>295970</v>
      </c>
      <c r="B36737" s="25" t="n">
        <v>45</v>
      </c>
      <c r="C36737" s="7" t="n">
        <v>11</v>
      </c>
      <c r="D36737" s="7" t="n">
        <v>3</v>
      </c>
      <c r="E36737" s="7" t="n">
        <v>38</v>
      </c>
      <c r="F36737" s="7" t="n">
        <v>0</v>
      </c>
    </row>
    <row r="36738" spans="1:9">
      <c r="A36738" t="s">
        <v>4</v>
      </c>
      <c r="B36738" s="4" t="s">
        <v>5</v>
      </c>
      <c r="C36738" s="4" t="s">
        <v>13</v>
      </c>
      <c r="D36738" s="4" t="s">
        <v>10</v>
      </c>
      <c r="E36738" s="4" t="s">
        <v>6</v>
      </c>
      <c r="F36738" s="4" t="s">
        <v>6</v>
      </c>
      <c r="G36738" s="4" t="s">
        <v>6</v>
      </c>
      <c r="H36738" s="4" t="s">
        <v>6</v>
      </c>
    </row>
    <row r="36739" spans="1:9">
      <c r="A36739" t="n">
        <v>295979</v>
      </c>
      <c r="B36739" s="40" t="n">
        <v>51</v>
      </c>
      <c r="C36739" s="7" t="n">
        <v>3</v>
      </c>
      <c r="D36739" s="7" t="n">
        <v>2</v>
      </c>
      <c r="E36739" s="7" t="s">
        <v>1203</v>
      </c>
      <c r="F36739" s="7" t="s">
        <v>828</v>
      </c>
      <c r="G36739" s="7" t="s">
        <v>88</v>
      </c>
      <c r="H36739" s="7" t="s">
        <v>89</v>
      </c>
    </row>
    <row r="36740" spans="1:9">
      <c r="A36740" t="s">
        <v>4</v>
      </c>
      <c r="B36740" s="4" t="s">
        <v>5</v>
      </c>
      <c r="C36740" s="4" t="s">
        <v>10</v>
      </c>
      <c r="D36740" s="4" t="s">
        <v>13</v>
      </c>
      <c r="E36740" s="4" t="s">
        <v>6</v>
      </c>
      <c r="F36740" s="4" t="s">
        <v>22</v>
      </c>
      <c r="G36740" s="4" t="s">
        <v>22</v>
      </c>
      <c r="H36740" s="4" t="s">
        <v>22</v>
      </c>
    </row>
    <row r="36741" spans="1:9">
      <c r="A36741" t="n">
        <v>296000</v>
      </c>
      <c r="B36741" s="39" t="n">
        <v>48</v>
      </c>
      <c r="C36741" s="7" t="n">
        <v>2</v>
      </c>
      <c r="D36741" s="7" t="n">
        <v>0</v>
      </c>
      <c r="E36741" s="7" t="s">
        <v>2108</v>
      </c>
      <c r="F36741" s="7" t="n">
        <v>0</v>
      </c>
      <c r="G36741" s="7" t="n">
        <v>1</v>
      </c>
      <c r="H36741" s="7" t="n">
        <v>0</v>
      </c>
    </row>
    <row r="36742" spans="1:9">
      <c r="A36742" t="s">
        <v>4</v>
      </c>
      <c r="B36742" s="4" t="s">
        <v>5</v>
      </c>
      <c r="C36742" s="4" t="s">
        <v>13</v>
      </c>
      <c r="D36742" s="4" t="s">
        <v>10</v>
      </c>
    </row>
    <row r="36743" spans="1:9">
      <c r="A36743" t="n">
        <v>296026</v>
      </c>
      <c r="B36743" s="28" t="n">
        <v>58</v>
      </c>
      <c r="C36743" s="7" t="n">
        <v>255</v>
      </c>
      <c r="D36743" s="7" t="n">
        <v>0</v>
      </c>
    </row>
    <row r="36744" spans="1:9">
      <c r="A36744" t="s">
        <v>4</v>
      </c>
      <c r="B36744" s="4" t="s">
        <v>5</v>
      </c>
      <c r="C36744" s="4" t="s">
        <v>10</v>
      </c>
      <c r="D36744" s="4" t="s">
        <v>13</v>
      </c>
      <c r="E36744" s="4" t="s">
        <v>13</v>
      </c>
      <c r="F36744" s="4" t="s">
        <v>6</v>
      </c>
    </row>
    <row r="36745" spans="1:9">
      <c r="A36745" t="n">
        <v>296030</v>
      </c>
      <c r="B36745" s="64" t="n">
        <v>47</v>
      </c>
      <c r="C36745" s="7" t="n">
        <v>2</v>
      </c>
      <c r="D36745" s="7" t="n">
        <v>0</v>
      </c>
      <c r="E36745" s="7" t="n">
        <v>0</v>
      </c>
      <c r="F36745" s="7" t="s">
        <v>2109</v>
      </c>
    </row>
    <row r="36746" spans="1:9">
      <c r="A36746" t="s">
        <v>4</v>
      </c>
      <c r="B36746" s="4" t="s">
        <v>5</v>
      </c>
      <c r="C36746" s="4" t="s">
        <v>13</v>
      </c>
      <c r="D36746" s="4" t="s">
        <v>10</v>
      </c>
      <c r="E36746" s="4" t="s">
        <v>9</v>
      </c>
      <c r="F36746" s="4" t="s">
        <v>10</v>
      </c>
      <c r="G36746" s="4" t="s">
        <v>9</v>
      </c>
      <c r="H36746" s="4" t="s">
        <v>13</v>
      </c>
    </row>
    <row r="36747" spans="1:9">
      <c r="A36747" t="n">
        <v>296045</v>
      </c>
      <c r="B36747" s="16" t="n">
        <v>49</v>
      </c>
      <c r="C36747" s="7" t="n">
        <v>0</v>
      </c>
      <c r="D36747" s="7" t="n">
        <v>622</v>
      </c>
      <c r="E36747" s="7" t="n">
        <v>1065353216</v>
      </c>
      <c r="F36747" s="7" t="n">
        <v>0</v>
      </c>
      <c r="G36747" s="7" t="n">
        <v>0</v>
      </c>
      <c r="H36747" s="7" t="n">
        <v>0</v>
      </c>
    </row>
    <row r="36748" spans="1:9">
      <c r="A36748" t="s">
        <v>4</v>
      </c>
      <c r="B36748" s="4" t="s">
        <v>5</v>
      </c>
      <c r="C36748" s="4" t="s">
        <v>13</v>
      </c>
      <c r="D36748" s="4" t="s">
        <v>13</v>
      </c>
      <c r="E36748" s="4" t="s">
        <v>22</v>
      </c>
      <c r="F36748" s="4" t="s">
        <v>22</v>
      </c>
      <c r="G36748" s="4" t="s">
        <v>22</v>
      </c>
      <c r="H36748" s="4" t="s">
        <v>10</v>
      </c>
      <c r="I36748" s="4" t="s">
        <v>13</v>
      </c>
    </row>
    <row r="36749" spans="1:9">
      <c r="A36749" t="n">
        <v>296060</v>
      </c>
      <c r="B36749" s="25" t="n">
        <v>45</v>
      </c>
      <c r="C36749" s="7" t="n">
        <v>4</v>
      </c>
      <c r="D36749" s="7" t="n">
        <v>3</v>
      </c>
      <c r="E36749" s="7" t="n">
        <v>0.150000005960464</v>
      </c>
      <c r="F36749" s="7" t="n">
        <v>4.78000020980835</v>
      </c>
      <c r="G36749" s="7" t="n">
        <v>0</v>
      </c>
      <c r="H36749" s="7" t="n">
        <v>10000</v>
      </c>
      <c r="I36749" s="7" t="n">
        <v>0</v>
      </c>
    </row>
    <row r="36750" spans="1:9">
      <c r="A36750" t="s">
        <v>4</v>
      </c>
      <c r="B36750" s="4" t="s">
        <v>5</v>
      </c>
      <c r="C36750" s="4" t="s">
        <v>13</v>
      </c>
      <c r="D36750" s="4" t="s">
        <v>10</v>
      </c>
    </row>
    <row r="36751" spans="1:9">
      <c r="A36751" t="n">
        <v>296078</v>
      </c>
      <c r="B36751" s="25" t="n">
        <v>45</v>
      </c>
      <c r="C36751" s="7" t="n">
        <v>7</v>
      </c>
      <c r="D36751" s="7" t="n">
        <v>255</v>
      </c>
    </row>
    <row r="36752" spans="1:9">
      <c r="A36752" t="s">
        <v>4</v>
      </c>
      <c r="B36752" s="4" t="s">
        <v>5</v>
      </c>
      <c r="C36752" s="4" t="s">
        <v>13</v>
      </c>
      <c r="D36752" s="4" t="s">
        <v>10</v>
      </c>
      <c r="E36752" s="4" t="s">
        <v>13</v>
      </c>
    </row>
    <row r="36753" spans="1:9">
      <c r="A36753" t="n">
        <v>296082</v>
      </c>
      <c r="B36753" s="16" t="n">
        <v>49</v>
      </c>
      <c r="C36753" s="7" t="n">
        <v>1</v>
      </c>
      <c r="D36753" s="7" t="n">
        <v>200</v>
      </c>
      <c r="E36753" s="7" t="n">
        <v>0</v>
      </c>
    </row>
    <row r="36754" spans="1:9">
      <c r="A36754" t="s">
        <v>4</v>
      </c>
      <c r="B36754" s="4" t="s">
        <v>5</v>
      </c>
      <c r="C36754" s="4" t="s">
        <v>13</v>
      </c>
      <c r="D36754" s="4" t="s">
        <v>10</v>
      </c>
      <c r="E36754" s="4" t="s">
        <v>22</v>
      </c>
      <c r="F36754" s="4" t="s">
        <v>10</v>
      </c>
      <c r="G36754" s="4" t="s">
        <v>9</v>
      </c>
      <c r="H36754" s="4" t="s">
        <v>9</v>
      </c>
      <c r="I36754" s="4" t="s">
        <v>10</v>
      </c>
      <c r="J36754" s="4" t="s">
        <v>10</v>
      </c>
      <c r="K36754" s="4" t="s">
        <v>9</v>
      </c>
      <c r="L36754" s="4" t="s">
        <v>9</v>
      </c>
      <c r="M36754" s="4" t="s">
        <v>9</v>
      </c>
      <c r="N36754" s="4" t="s">
        <v>9</v>
      </c>
      <c r="O36754" s="4" t="s">
        <v>6</v>
      </c>
    </row>
    <row r="36755" spans="1:9">
      <c r="A36755" t="n">
        <v>296087</v>
      </c>
      <c r="B36755" s="14" t="n">
        <v>50</v>
      </c>
      <c r="C36755" s="7" t="n">
        <v>0</v>
      </c>
      <c r="D36755" s="7" t="n">
        <v>2256</v>
      </c>
      <c r="E36755" s="7" t="n">
        <v>1</v>
      </c>
      <c r="F36755" s="7" t="n">
        <v>0</v>
      </c>
      <c r="G36755" s="7" t="n">
        <v>0</v>
      </c>
      <c r="H36755" s="7" t="n">
        <v>0</v>
      </c>
      <c r="I36755" s="7" t="n">
        <v>0</v>
      </c>
      <c r="J36755" s="7" t="n">
        <v>65533</v>
      </c>
      <c r="K36755" s="7" t="n">
        <v>0</v>
      </c>
      <c r="L36755" s="7" t="n">
        <v>0</v>
      </c>
      <c r="M36755" s="7" t="n">
        <v>0</v>
      </c>
      <c r="N36755" s="7" t="n">
        <v>0</v>
      </c>
      <c r="O36755" s="7" t="s">
        <v>12</v>
      </c>
    </row>
    <row r="36756" spans="1:9">
      <c r="A36756" t="s">
        <v>4</v>
      </c>
      <c r="B36756" s="4" t="s">
        <v>5</v>
      </c>
      <c r="C36756" s="4" t="s">
        <v>13</v>
      </c>
      <c r="D36756" s="4" t="s">
        <v>10</v>
      </c>
      <c r="E36756" s="4" t="s">
        <v>22</v>
      </c>
    </row>
    <row r="36757" spans="1:9">
      <c r="A36757" t="n">
        <v>296126</v>
      </c>
      <c r="B36757" s="28" t="n">
        <v>58</v>
      </c>
      <c r="C36757" s="7" t="n">
        <v>101</v>
      </c>
      <c r="D36757" s="7" t="n">
        <v>300</v>
      </c>
      <c r="E36757" s="7" t="n">
        <v>1</v>
      </c>
    </row>
    <row r="36758" spans="1:9">
      <c r="A36758" t="s">
        <v>4</v>
      </c>
      <c r="B36758" s="4" t="s">
        <v>5</v>
      </c>
      <c r="C36758" s="4" t="s">
        <v>13</v>
      </c>
      <c r="D36758" s="4" t="s">
        <v>10</v>
      </c>
    </row>
    <row r="36759" spans="1:9">
      <c r="A36759" t="n">
        <v>296134</v>
      </c>
      <c r="B36759" s="28" t="n">
        <v>58</v>
      </c>
      <c r="C36759" s="7" t="n">
        <v>254</v>
      </c>
      <c r="D36759" s="7" t="n">
        <v>0</v>
      </c>
    </row>
    <row r="36760" spans="1:9">
      <c r="A36760" t="s">
        <v>4</v>
      </c>
      <c r="B36760" s="4" t="s">
        <v>5</v>
      </c>
      <c r="C36760" s="4" t="s">
        <v>10</v>
      </c>
      <c r="D36760" s="4" t="s">
        <v>13</v>
      </c>
      <c r="E36760" s="4" t="s">
        <v>13</v>
      </c>
      <c r="F36760" s="4" t="s">
        <v>6</v>
      </c>
    </row>
    <row r="36761" spans="1:9">
      <c r="A36761" t="n">
        <v>296138</v>
      </c>
      <c r="B36761" s="64" t="n">
        <v>47</v>
      </c>
      <c r="C36761" s="7" t="n">
        <v>2</v>
      </c>
      <c r="D36761" s="7" t="n">
        <v>0</v>
      </c>
      <c r="E36761" s="7" t="n">
        <v>0</v>
      </c>
      <c r="F36761" s="7" t="s">
        <v>2108</v>
      </c>
    </row>
    <row r="36762" spans="1:9">
      <c r="A36762" t="s">
        <v>4</v>
      </c>
      <c r="B36762" s="4" t="s">
        <v>5</v>
      </c>
      <c r="C36762" s="4" t="s">
        <v>13</v>
      </c>
      <c r="D36762" s="4" t="s">
        <v>10</v>
      </c>
    </row>
    <row r="36763" spans="1:9">
      <c r="A36763" t="n">
        <v>296153</v>
      </c>
      <c r="B36763" s="28" t="n">
        <v>58</v>
      </c>
      <c r="C36763" s="7" t="n">
        <v>255</v>
      </c>
      <c r="D36763" s="7" t="n">
        <v>0</v>
      </c>
    </row>
    <row r="36764" spans="1:9">
      <c r="A36764" t="s">
        <v>4</v>
      </c>
      <c r="B36764" s="4" t="s">
        <v>5</v>
      </c>
      <c r="C36764" s="4" t="s">
        <v>13</v>
      </c>
      <c r="D36764" s="4" t="s">
        <v>10</v>
      </c>
      <c r="E36764" s="4" t="s">
        <v>6</v>
      </c>
      <c r="F36764" s="4" t="s">
        <v>6</v>
      </c>
      <c r="G36764" s="4" t="s">
        <v>6</v>
      </c>
      <c r="H36764" s="4" t="s">
        <v>6</v>
      </c>
    </row>
    <row r="36765" spans="1:9">
      <c r="A36765" t="n">
        <v>296157</v>
      </c>
      <c r="B36765" s="40" t="n">
        <v>51</v>
      </c>
      <c r="C36765" s="7" t="n">
        <v>3</v>
      </c>
      <c r="D36765" s="7" t="n">
        <v>2</v>
      </c>
      <c r="E36765" s="7" t="s">
        <v>813</v>
      </c>
      <c r="F36765" s="7" t="s">
        <v>814</v>
      </c>
      <c r="G36765" s="7" t="s">
        <v>88</v>
      </c>
      <c r="H36765" s="7" t="s">
        <v>89</v>
      </c>
    </row>
    <row r="36766" spans="1:9">
      <c r="A36766" t="s">
        <v>4</v>
      </c>
      <c r="B36766" s="4" t="s">
        <v>5</v>
      </c>
      <c r="C36766" s="4" t="s">
        <v>10</v>
      </c>
      <c r="D36766" s="4" t="s">
        <v>13</v>
      </c>
      <c r="E36766" s="4" t="s">
        <v>22</v>
      </c>
      <c r="F36766" s="4" t="s">
        <v>10</v>
      </c>
    </row>
    <row r="36767" spans="1:9">
      <c r="A36767" t="n">
        <v>296170</v>
      </c>
      <c r="B36767" s="58" t="n">
        <v>59</v>
      </c>
      <c r="C36767" s="7" t="n">
        <v>2</v>
      </c>
      <c r="D36767" s="7" t="n">
        <v>1</v>
      </c>
      <c r="E36767" s="7" t="n">
        <v>0.150000005960464</v>
      </c>
      <c r="F36767" s="7" t="n">
        <v>0</v>
      </c>
    </row>
    <row r="36768" spans="1:9">
      <c r="A36768" t="s">
        <v>4</v>
      </c>
      <c r="B36768" s="4" t="s">
        <v>5</v>
      </c>
      <c r="C36768" s="4" t="s">
        <v>10</v>
      </c>
    </row>
    <row r="36769" spans="1:15">
      <c r="A36769" t="n">
        <v>296180</v>
      </c>
      <c r="B36769" s="35" t="n">
        <v>16</v>
      </c>
      <c r="C36769" s="7" t="n">
        <v>2000</v>
      </c>
    </row>
    <row r="36770" spans="1:15">
      <c r="A36770" t="s">
        <v>4</v>
      </c>
      <c r="B36770" s="4" t="s">
        <v>5</v>
      </c>
      <c r="C36770" s="4" t="s">
        <v>13</v>
      </c>
      <c r="D36770" s="4" t="s">
        <v>10</v>
      </c>
      <c r="E36770" s="4" t="s">
        <v>10</v>
      </c>
      <c r="F36770" s="4" t="s">
        <v>13</v>
      </c>
    </row>
    <row r="36771" spans="1:15">
      <c r="A36771" t="n">
        <v>296183</v>
      </c>
      <c r="B36771" s="29" t="n">
        <v>25</v>
      </c>
      <c r="C36771" s="7" t="n">
        <v>1</v>
      </c>
      <c r="D36771" s="7" t="n">
        <v>65535</v>
      </c>
      <c r="E36771" s="7" t="n">
        <v>500</v>
      </c>
      <c r="F36771" s="7" t="n">
        <v>0</v>
      </c>
    </row>
    <row r="36772" spans="1:15">
      <c r="A36772" t="s">
        <v>4</v>
      </c>
      <c r="B36772" s="4" t="s">
        <v>5</v>
      </c>
      <c r="C36772" s="4" t="s">
        <v>13</v>
      </c>
      <c r="D36772" s="4" t="s">
        <v>10</v>
      </c>
      <c r="E36772" s="4" t="s">
        <v>10</v>
      </c>
    </row>
    <row r="36773" spans="1:15">
      <c r="A36773" t="n">
        <v>296190</v>
      </c>
      <c r="B36773" s="29" t="n">
        <v>25</v>
      </c>
      <c r="C36773" s="7" t="n">
        <v>2</v>
      </c>
      <c r="D36773" s="7" t="n">
        <v>600</v>
      </c>
      <c r="E36773" s="7" t="n">
        <v>173</v>
      </c>
    </row>
    <row r="36774" spans="1:15">
      <c r="A36774" t="s">
        <v>4</v>
      </c>
      <c r="B36774" s="4" t="s">
        <v>5</v>
      </c>
      <c r="C36774" s="4" t="s">
        <v>13</v>
      </c>
      <c r="D36774" s="4" t="s">
        <v>10</v>
      </c>
    </row>
    <row r="36775" spans="1:15">
      <c r="A36775" t="n">
        <v>296196</v>
      </c>
      <c r="B36775" s="28" t="n">
        <v>58</v>
      </c>
      <c r="C36775" s="7" t="n">
        <v>10</v>
      </c>
      <c r="D36775" s="7" t="n">
        <v>300</v>
      </c>
    </row>
    <row r="36776" spans="1:15">
      <c r="A36776" t="s">
        <v>4</v>
      </c>
      <c r="B36776" s="4" t="s">
        <v>5</v>
      </c>
      <c r="C36776" s="4" t="s">
        <v>13</v>
      </c>
      <c r="D36776" s="4" t="s">
        <v>10</v>
      </c>
    </row>
    <row r="36777" spans="1:15">
      <c r="A36777" t="n">
        <v>296200</v>
      </c>
      <c r="B36777" s="28" t="n">
        <v>58</v>
      </c>
      <c r="C36777" s="7" t="n">
        <v>12</v>
      </c>
      <c r="D36777" s="7" t="n">
        <v>0</v>
      </c>
    </row>
    <row r="36778" spans="1:15">
      <c r="A36778" t="s">
        <v>4</v>
      </c>
      <c r="B36778" s="4" t="s">
        <v>5</v>
      </c>
      <c r="C36778" s="4" t="s">
        <v>10</v>
      </c>
      <c r="D36778" s="4" t="s">
        <v>13</v>
      </c>
      <c r="E36778" s="4" t="s">
        <v>6</v>
      </c>
      <c r="F36778" s="4" t="s">
        <v>22</v>
      </c>
      <c r="G36778" s="4" t="s">
        <v>22</v>
      </c>
      <c r="H36778" s="4" t="s">
        <v>22</v>
      </c>
    </row>
    <row r="36779" spans="1:15">
      <c r="A36779" t="n">
        <v>296204</v>
      </c>
      <c r="B36779" s="39" t="n">
        <v>48</v>
      </c>
      <c r="C36779" s="7" t="n">
        <v>0</v>
      </c>
      <c r="D36779" s="7" t="n">
        <v>0</v>
      </c>
      <c r="E36779" s="7" t="s">
        <v>868</v>
      </c>
      <c r="F36779" s="7" t="n">
        <v>0</v>
      </c>
      <c r="G36779" s="7" t="n">
        <v>1</v>
      </c>
      <c r="H36779" s="7" t="n">
        <v>0</v>
      </c>
    </row>
    <row r="36780" spans="1:15">
      <c r="A36780" t="s">
        <v>4</v>
      </c>
      <c r="B36780" s="4" t="s">
        <v>5</v>
      </c>
      <c r="C36780" s="4" t="s">
        <v>10</v>
      </c>
      <c r="D36780" s="4" t="s">
        <v>13</v>
      </c>
      <c r="E36780" s="4" t="s">
        <v>6</v>
      </c>
      <c r="F36780" s="4" t="s">
        <v>22</v>
      </c>
      <c r="G36780" s="4" t="s">
        <v>22</v>
      </c>
      <c r="H36780" s="4" t="s">
        <v>22</v>
      </c>
    </row>
    <row r="36781" spans="1:15">
      <c r="A36781" t="n">
        <v>296230</v>
      </c>
      <c r="B36781" s="39" t="n">
        <v>48</v>
      </c>
      <c r="C36781" s="7" t="n">
        <v>2</v>
      </c>
      <c r="D36781" s="7" t="n">
        <v>0</v>
      </c>
      <c r="E36781" s="7" t="s">
        <v>868</v>
      </c>
      <c r="F36781" s="7" t="n">
        <v>0</v>
      </c>
      <c r="G36781" s="7" t="n">
        <v>1</v>
      </c>
      <c r="H36781" s="7" t="n">
        <v>0</v>
      </c>
    </row>
    <row r="36782" spans="1:15">
      <c r="A36782" t="s">
        <v>4</v>
      </c>
      <c r="B36782" s="4" t="s">
        <v>5</v>
      </c>
      <c r="C36782" s="4" t="s">
        <v>13</v>
      </c>
      <c r="D36782" s="4" t="s">
        <v>10</v>
      </c>
      <c r="E36782" s="4" t="s">
        <v>9</v>
      </c>
      <c r="F36782" s="4" t="s">
        <v>10</v>
      </c>
      <c r="G36782" s="4" t="s">
        <v>10</v>
      </c>
      <c r="H36782" s="4" t="s">
        <v>9</v>
      </c>
      <c r="I36782" s="4" t="s">
        <v>9</v>
      </c>
    </row>
    <row r="36783" spans="1:15">
      <c r="A36783" t="n">
        <v>296256</v>
      </c>
      <c r="B36783" s="120" t="n">
        <v>69</v>
      </c>
      <c r="C36783" s="7" t="n">
        <v>0</v>
      </c>
      <c r="D36783" s="7" t="n">
        <v>2</v>
      </c>
      <c r="E36783" s="7" t="n">
        <v>1106247680</v>
      </c>
      <c r="F36783" s="7" t="n">
        <v>65286</v>
      </c>
      <c r="G36783" s="7" t="n">
        <v>16</v>
      </c>
      <c r="H36783" s="7" t="n">
        <v>0</v>
      </c>
      <c r="I36783" s="7" t="n">
        <v>-1116355953</v>
      </c>
    </row>
    <row r="36784" spans="1:15">
      <c r="A36784" t="s">
        <v>4</v>
      </c>
      <c r="B36784" s="4" t="s">
        <v>5</v>
      </c>
      <c r="C36784" s="4" t="s">
        <v>13</v>
      </c>
      <c r="D36784" s="4" t="s">
        <v>10</v>
      </c>
      <c r="E36784" s="4" t="s">
        <v>9</v>
      </c>
      <c r="F36784" s="4" t="s">
        <v>10</v>
      </c>
      <c r="G36784" s="4" t="s">
        <v>10</v>
      </c>
      <c r="H36784" s="4" t="s">
        <v>9</v>
      </c>
      <c r="I36784" s="4" t="s">
        <v>9</v>
      </c>
    </row>
    <row r="36785" spans="1:9">
      <c r="A36785" t="n">
        <v>296276</v>
      </c>
      <c r="B36785" s="120" t="n">
        <v>69</v>
      </c>
      <c r="C36785" s="7" t="n">
        <v>0</v>
      </c>
      <c r="D36785" s="7" t="n">
        <v>0</v>
      </c>
      <c r="E36785" s="7" t="n">
        <v>-1041235968</v>
      </c>
      <c r="F36785" s="7" t="n">
        <v>250</v>
      </c>
      <c r="G36785" s="7" t="n">
        <v>16</v>
      </c>
      <c r="H36785" s="7" t="n">
        <v>0</v>
      </c>
      <c r="I36785" s="7" t="n">
        <v>-1106960712</v>
      </c>
    </row>
    <row r="36786" spans="1:9">
      <c r="A36786" t="s">
        <v>4</v>
      </c>
      <c r="B36786" s="4" t="s">
        <v>5</v>
      </c>
      <c r="C36786" s="4" t="s">
        <v>13</v>
      </c>
      <c r="D36786" s="4" t="s">
        <v>10</v>
      </c>
      <c r="E36786" s="4" t="s">
        <v>9</v>
      </c>
      <c r="F36786" s="4" t="s">
        <v>9</v>
      </c>
      <c r="G36786" s="4" t="s">
        <v>9</v>
      </c>
      <c r="H36786" s="4" t="s">
        <v>9</v>
      </c>
      <c r="I36786" s="4" t="s">
        <v>10</v>
      </c>
      <c r="J36786" s="4" t="s">
        <v>13</v>
      </c>
    </row>
    <row r="36787" spans="1:9">
      <c r="A36787" t="n">
        <v>296296</v>
      </c>
      <c r="B36787" s="120" t="n">
        <v>69</v>
      </c>
      <c r="C36787" s="7" t="n">
        <v>3</v>
      </c>
      <c r="D36787" s="7" t="n">
        <v>0</v>
      </c>
      <c r="E36787" s="7" t="n">
        <v>1065353216</v>
      </c>
      <c r="F36787" s="7" t="n">
        <v>1065353216</v>
      </c>
      <c r="G36787" s="7" t="n">
        <v>1065353216</v>
      </c>
      <c r="H36787" s="7" t="n">
        <v>0</v>
      </c>
      <c r="I36787" s="7" t="n">
        <v>0</v>
      </c>
      <c r="J36787" s="7" t="n">
        <v>3</v>
      </c>
    </row>
    <row r="36788" spans="1:9">
      <c r="A36788" t="s">
        <v>4</v>
      </c>
      <c r="B36788" s="4" t="s">
        <v>5</v>
      </c>
      <c r="C36788" s="4" t="s">
        <v>13</v>
      </c>
      <c r="D36788" s="4" t="s">
        <v>10</v>
      </c>
      <c r="E36788" s="4" t="s">
        <v>9</v>
      </c>
      <c r="F36788" s="4" t="s">
        <v>9</v>
      </c>
      <c r="G36788" s="4" t="s">
        <v>9</v>
      </c>
      <c r="H36788" s="4" t="s">
        <v>9</v>
      </c>
      <c r="I36788" s="4" t="s">
        <v>10</v>
      </c>
      <c r="J36788" s="4" t="s">
        <v>13</v>
      </c>
    </row>
    <row r="36789" spans="1:9">
      <c r="A36789" t="n">
        <v>296319</v>
      </c>
      <c r="B36789" s="120" t="n">
        <v>69</v>
      </c>
      <c r="C36789" s="7" t="n">
        <v>3</v>
      </c>
      <c r="D36789" s="7" t="n">
        <v>2</v>
      </c>
      <c r="E36789" s="7" t="n">
        <v>1065353216</v>
      </c>
      <c r="F36789" s="7" t="n">
        <v>1065353216</v>
      </c>
      <c r="G36789" s="7" t="n">
        <v>1065353216</v>
      </c>
      <c r="H36789" s="7" t="n">
        <v>0</v>
      </c>
      <c r="I36789" s="7" t="n">
        <v>0</v>
      </c>
      <c r="J36789" s="7" t="n">
        <v>3</v>
      </c>
    </row>
    <row r="36790" spans="1:9">
      <c r="A36790" t="s">
        <v>4</v>
      </c>
      <c r="B36790" s="4" t="s">
        <v>5</v>
      </c>
      <c r="C36790" s="4" t="s">
        <v>13</v>
      </c>
      <c r="D36790" s="4" t="s">
        <v>10</v>
      </c>
      <c r="E36790" s="4" t="s">
        <v>9</v>
      </c>
      <c r="F36790" s="4" t="s">
        <v>9</v>
      </c>
      <c r="G36790" s="4" t="s">
        <v>9</v>
      </c>
      <c r="H36790" s="4" t="s">
        <v>9</v>
      </c>
      <c r="I36790" s="4" t="s">
        <v>10</v>
      </c>
      <c r="J36790" s="4" t="s">
        <v>13</v>
      </c>
    </row>
    <row r="36791" spans="1:9">
      <c r="A36791" t="n">
        <v>296342</v>
      </c>
      <c r="B36791" s="120" t="n">
        <v>69</v>
      </c>
      <c r="C36791" s="7" t="n">
        <v>3</v>
      </c>
      <c r="D36791" s="7" t="n">
        <v>0</v>
      </c>
      <c r="E36791" s="7" t="n">
        <v>1065353216</v>
      </c>
      <c r="F36791" s="7" t="n">
        <v>1065353216</v>
      </c>
      <c r="G36791" s="7" t="n">
        <v>1065353216</v>
      </c>
      <c r="H36791" s="7" t="n">
        <v>1065353216</v>
      </c>
      <c r="I36791" s="7" t="n">
        <v>500</v>
      </c>
      <c r="J36791" s="7" t="n">
        <v>3</v>
      </c>
    </row>
    <row r="36792" spans="1:9">
      <c r="A36792" t="s">
        <v>4</v>
      </c>
      <c r="B36792" s="4" t="s">
        <v>5</v>
      </c>
      <c r="C36792" s="4" t="s">
        <v>13</v>
      </c>
      <c r="D36792" s="4" t="s">
        <v>10</v>
      </c>
      <c r="E36792" s="4" t="s">
        <v>9</v>
      </c>
      <c r="F36792" s="4" t="s">
        <v>9</v>
      </c>
      <c r="G36792" s="4" t="s">
        <v>9</v>
      </c>
      <c r="H36792" s="4" t="s">
        <v>9</v>
      </c>
      <c r="I36792" s="4" t="s">
        <v>10</v>
      </c>
      <c r="J36792" s="4" t="s">
        <v>13</v>
      </c>
    </row>
    <row r="36793" spans="1:9">
      <c r="A36793" t="n">
        <v>296365</v>
      </c>
      <c r="B36793" s="120" t="n">
        <v>69</v>
      </c>
      <c r="C36793" s="7" t="n">
        <v>3</v>
      </c>
      <c r="D36793" s="7" t="n">
        <v>2</v>
      </c>
      <c r="E36793" s="7" t="n">
        <v>1065353216</v>
      </c>
      <c r="F36793" s="7" t="n">
        <v>1065353216</v>
      </c>
      <c r="G36793" s="7" t="n">
        <v>1065353216</v>
      </c>
      <c r="H36793" s="7" t="n">
        <v>1065353216</v>
      </c>
      <c r="I36793" s="7" t="n">
        <v>500</v>
      </c>
      <c r="J36793" s="7" t="n">
        <v>3</v>
      </c>
    </row>
    <row r="36794" spans="1:9">
      <c r="A36794" t="s">
        <v>4</v>
      </c>
      <c r="B36794" s="4" t="s">
        <v>5</v>
      </c>
      <c r="C36794" s="4" t="s">
        <v>10</v>
      </c>
    </row>
    <row r="36795" spans="1:9">
      <c r="A36795" t="n">
        <v>296388</v>
      </c>
      <c r="B36795" s="35" t="n">
        <v>16</v>
      </c>
      <c r="C36795" s="7" t="n">
        <v>800</v>
      </c>
    </row>
    <row r="36796" spans="1:9">
      <c r="A36796" t="s">
        <v>4</v>
      </c>
      <c r="B36796" s="4" t="s">
        <v>5</v>
      </c>
      <c r="C36796" s="4" t="s">
        <v>13</v>
      </c>
      <c r="D36796" s="4" t="s">
        <v>10</v>
      </c>
      <c r="E36796" s="4" t="s">
        <v>6</v>
      </c>
    </row>
    <row r="36797" spans="1:9">
      <c r="A36797" t="n">
        <v>296391</v>
      </c>
      <c r="B36797" s="40" t="n">
        <v>51</v>
      </c>
      <c r="C36797" s="7" t="n">
        <v>4</v>
      </c>
      <c r="D36797" s="7" t="n">
        <v>0</v>
      </c>
      <c r="E36797" s="7" t="s">
        <v>410</v>
      </c>
    </row>
    <row r="36798" spans="1:9">
      <c r="A36798" t="s">
        <v>4</v>
      </c>
      <c r="B36798" s="4" t="s">
        <v>5</v>
      </c>
      <c r="C36798" s="4" t="s">
        <v>10</v>
      </c>
    </row>
    <row r="36799" spans="1:9">
      <c r="A36799" t="n">
        <v>296405</v>
      </c>
      <c r="B36799" s="35" t="n">
        <v>16</v>
      </c>
      <c r="C36799" s="7" t="n">
        <v>0</v>
      </c>
    </row>
    <row r="36800" spans="1:9">
      <c r="A36800" t="s">
        <v>4</v>
      </c>
      <c r="B36800" s="4" t="s">
        <v>5</v>
      </c>
      <c r="C36800" s="4" t="s">
        <v>10</v>
      </c>
      <c r="D36800" s="4" t="s">
        <v>72</v>
      </c>
      <c r="E36800" s="4" t="s">
        <v>13</v>
      </c>
      <c r="F36800" s="4" t="s">
        <v>13</v>
      </c>
    </row>
    <row r="36801" spans="1:10">
      <c r="A36801" t="n">
        <v>296408</v>
      </c>
      <c r="B36801" s="52" t="n">
        <v>26</v>
      </c>
      <c r="C36801" s="7" t="n">
        <v>0</v>
      </c>
      <c r="D36801" s="7" t="s">
        <v>2121</v>
      </c>
      <c r="E36801" s="7" t="n">
        <v>2</v>
      </c>
      <c r="F36801" s="7" t="n">
        <v>0</v>
      </c>
    </row>
    <row r="36802" spans="1:10">
      <c r="A36802" t="s">
        <v>4</v>
      </c>
      <c r="B36802" s="4" t="s">
        <v>5</v>
      </c>
    </row>
    <row r="36803" spans="1:10">
      <c r="A36803" t="n">
        <v>296451</v>
      </c>
      <c r="B36803" s="53" t="n">
        <v>28</v>
      </c>
    </row>
    <row r="36804" spans="1:10">
      <c r="A36804" t="s">
        <v>4</v>
      </c>
      <c r="B36804" s="4" t="s">
        <v>5</v>
      </c>
      <c r="C36804" s="4" t="s">
        <v>13</v>
      </c>
      <c r="D36804" s="4" t="s">
        <v>10</v>
      </c>
      <c r="E36804" s="4" t="s">
        <v>9</v>
      </c>
      <c r="F36804" s="4" t="s">
        <v>10</v>
      </c>
      <c r="G36804" s="4" t="s">
        <v>9</v>
      </c>
      <c r="H36804" s="4" t="s">
        <v>13</v>
      </c>
    </row>
    <row r="36805" spans="1:10">
      <c r="A36805" t="n">
        <v>296452</v>
      </c>
      <c r="B36805" s="16" t="n">
        <v>49</v>
      </c>
      <c r="C36805" s="7" t="n">
        <v>0</v>
      </c>
      <c r="D36805" s="7" t="n">
        <v>514</v>
      </c>
      <c r="E36805" s="7" t="n">
        <v>1065353216</v>
      </c>
      <c r="F36805" s="7" t="n">
        <v>0</v>
      </c>
      <c r="G36805" s="7" t="n">
        <v>0</v>
      </c>
      <c r="H36805" s="7" t="n">
        <v>0</v>
      </c>
    </row>
    <row r="36806" spans="1:10">
      <c r="A36806" t="s">
        <v>4</v>
      </c>
      <c r="B36806" s="4" t="s">
        <v>5</v>
      </c>
      <c r="C36806" s="4" t="s">
        <v>13</v>
      </c>
      <c r="D36806" s="4" t="s">
        <v>10</v>
      </c>
      <c r="E36806" s="4" t="s">
        <v>6</v>
      </c>
    </row>
    <row r="36807" spans="1:10">
      <c r="A36807" t="n">
        <v>296467</v>
      </c>
      <c r="B36807" s="40" t="n">
        <v>51</v>
      </c>
      <c r="C36807" s="7" t="n">
        <v>4</v>
      </c>
      <c r="D36807" s="7" t="n">
        <v>2</v>
      </c>
      <c r="E36807" s="7" t="s">
        <v>636</v>
      </c>
    </row>
    <row r="36808" spans="1:10">
      <c r="A36808" t="s">
        <v>4</v>
      </c>
      <c r="B36808" s="4" t="s">
        <v>5</v>
      </c>
      <c r="C36808" s="4" t="s">
        <v>10</v>
      </c>
    </row>
    <row r="36809" spans="1:10">
      <c r="A36809" t="n">
        <v>296480</v>
      </c>
      <c r="B36809" s="35" t="n">
        <v>16</v>
      </c>
      <c r="C36809" s="7" t="n">
        <v>0</v>
      </c>
    </row>
    <row r="36810" spans="1:10">
      <c r="A36810" t="s">
        <v>4</v>
      </c>
      <c r="B36810" s="4" t="s">
        <v>5</v>
      </c>
      <c r="C36810" s="4" t="s">
        <v>10</v>
      </c>
      <c r="D36810" s="4" t="s">
        <v>72</v>
      </c>
      <c r="E36810" s="4" t="s">
        <v>13</v>
      </c>
      <c r="F36810" s="4" t="s">
        <v>13</v>
      </c>
      <c r="G36810" s="4" t="s">
        <v>72</v>
      </c>
      <c r="H36810" s="4" t="s">
        <v>13</v>
      </c>
      <c r="I36810" s="4" t="s">
        <v>13</v>
      </c>
      <c r="J36810" s="4" t="s">
        <v>72</v>
      </c>
      <c r="K36810" s="4" t="s">
        <v>13</v>
      </c>
      <c r="L36810" s="4" t="s">
        <v>13</v>
      </c>
      <c r="M36810" s="4" t="s">
        <v>72</v>
      </c>
      <c r="N36810" s="4" t="s">
        <v>13</v>
      </c>
      <c r="O36810" s="4" t="s">
        <v>13</v>
      </c>
    </row>
    <row r="36811" spans="1:10">
      <c r="A36811" t="n">
        <v>296483</v>
      </c>
      <c r="B36811" s="52" t="n">
        <v>26</v>
      </c>
      <c r="C36811" s="7" t="n">
        <v>2</v>
      </c>
      <c r="D36811" s="7" t="s">
        <v>2122</v>
      </c>
      <c r="E36811" s="7" t="n">
        <v>2</v>
      </c>
      <c r="F36811" s="7" t="n">
        <v>3</v>
      </c>
      <c r="G36811" s="7" t="s">
        <v>2123</v>
      </c>
      <c r="H36811" s="7" t="n">
        <v>2</v>
      </c>
      <c r="I36811" s="7" t="n">
        <v>3</v>
      </c>
      <c r="J36811" s="7" t="s">
        <v>2124</v>
      </c>
      <c r="K36811" s="7" t="n">
        <v>2</v>
      </c>
      <c r="L36811" s="7" t="n">
        <v>3</v>
      </c>
      <c r="M36811" s="7" t="s">
        <v>2125</v>
      </c>
      <c r="N36811" s="7" t="n">
        <v>2</v>
      </c>
      <c r="O36811" s="7" t="n">
        <v>0</v>
      </c>
    </row>
    <row r="36812" spans="1:10">
      <c r="A36812" t="s">
        <v>4</v>
      </c>
      <c r="B36812" s="4" t="s">
        <v>5</v>
      </c>
    </row>
    <row r="36813" spans="1:10">
      <c r="A36813" t="n">
        <v>296730</v>
      </c>
      <c r="B36813" s="53" t="n">
        <v>28</v>
      </c>
    </row>
    <row r="36814" spans="1:10">
      <c r="A36814" t="s">
        <v>4</v>
      </c>
      <c r="B36814" s="4" t="s">
        <v>5</v>
      </c>
      <c r="C36814" s="4" t="s">
        <v>10</v>
      </c>
      <c r="D36814" s="4" t="s">
        <v>13</v>
      </c>
      <c r="E36814" s="4" t="s">
        <v>22</v>
      </c>
      <c r="F36814" s="4" t="s">
        <v>10</v>
      </c>
    </row>
    <row r="36815" spans="1:10">
      <c r="A36815" t="n">
        <v>296731</v>
      </c>
      <c r="B36815" s="58" t="n">
        <v>59</v>
      </c>
      <c r="C36815" s="7" t="n">
        <v>0</v>
      </c>
      <c r="D36815" s="7" t="n">
        <v>0</v>
      </c>
      <c r="E36815" s="7" t="n">
        <v>0.100000001490116</v>
      </c>
      <c r="F36815" s="7" t="n">
        <v>4</v>
      </c>
    </row>
    <row r="36816" spans="1:10">
      <c r="A36816" t="s">
        <v>4</v>
      </c>
      <c r="B36816" s="4" t="s">
        <v>5</v>
      </c>
      <c r="C36816" s="4" t="s">
        <v>10</v>
      </c>
    </row>
    <row r="36817" spans="1:15">
      <c r="A36817" t="n">
        <v>296741</v>
      </c>
      <c r="B36817" s="35" t="n">
        <v>16</v>
      </c>
      <c r="C36817" s="7" t="n">
        <v>1000</v>
      </c>
    </row>
    <row r="36818" spans="1:15">
      <c r="A36818" t="s">
        <v>4</v>
      </c>
      <c r="B36818" s="4" t="s">
        <v>5</v>
      </c>
      <c r="C36818" s="4" t="s">
        <v>13</v>
      </c>
      <c r="D36818" s="4" t="s">
        <v>10</v>
      </c>
      <c r="E36818" s="4" t="s">
        <v>6</v>
      </c>
    </row>
    <row r="36819" spans="1:15">
      <c r="A36819" t="n">
        <v>296744</v>
      </c>
      <c r="B36819" s="40" t="n">
        <v>51</v>
      </c>
      <c r="C36819" s="7" t="n">
        <v>4</v>
      </c>
      <c r="D36819" s="7" t="n">
        <v>0</v>
      </c>
      <c r="E36819" s="7" t="s">
        <v>158</v>
      </c>
    </row>
    <row r="36820" spans="1:15">
      <c r="A36820" t="s">
        <v>4</v>
      </c>
      <c r="B36820" s="4" t="s">
        <v>5</v>
      </c>
      <c r="C36820" s="4" t="s">
        <v>10</v>
      </c>
    </row>
    <row r="36821" spans="1:15">
      <c r="A36821" t="n">
        <v>296757</v>
      </c>
      <c r="B36821" s="35" t="n">
        <v>16</v>
      </c>
      <c r="C36821" s="7" t="n">
        <v>0</v>
      </c>
    </row>
    <row r="36822" spans="1:15">
      <c r="A36822" t="s">
        <v>4</v>
      </c>
      <c r="B36822" s="4" t="s">
        <v>5</v>
      </c>
      <c r="C36822" s="4" t="s">
        <v>10</v>
      </c>
      <c r="D36822" s="4" t="s">
        <v>72</v>
      </c>
      <c r="E36822" s="4" t="s">
        <v>13</v>
      </c>
      <c r="F36822" s="4" t="s">
        <v>13</v>
      </c>
    </row>
    <row r="36823" spans="1:15">
      <c r="A36823" t="n">
        <v>296760</v>
      </c>
      <c r="B36823" s="52" t="n">
        <v>26</v>
      </c>
      <c r="C36823" s="7" t="n">
        <v>0</v>
      </c>
      <c r="D36823" s="7" t="s">
        <v>2126</v>
      </c>
      <c r="E36823" s="7" t="n">
        <v>2</v>
      </c>
      <c r="F36823" s="7" t="n">
        <v>0</v>
      </c>
    </row>
    <row r="36824" spans="1:15">
      <c r="A36824" t="s">
        <v>4</v>
      </c>
      <c r="B36824" s="4" t="s">
        <v>5</v>
      </c>
    </row>
    <row r="36825" spans="1:15">
      <c r="A36825" t="n">
        <v>296783</v>
      </c>
      <c r="B36825" s="53" t="n">
        <v>28</v>
      </c>
    </row>
    <row r="36826" spans="1:15">
      <c r="A36826" t="s">
        <v>4</v>
      </c>
      <c r="B36826" s="4" t="s">
        <v>5</v>
      </c>
      <c r="C36826" s="4" t="s">
        <v>13</v>
      </c>
      <c r="D36826" s="4" t="s">
        <v>10</v>
      </c>
      <c r="E36826" s="4" t="s">
        <v>6</v>
      </c>
    </row>
    <row r="36827" spans="1:15">
      <c r="A36827" t="n">
        <v>296784</v>
      </c>
      <c r="B36827" s="40" t="n">
        <v>51</v>
      </c>
      <c r="C36827" s="7" t="n">
        <v>4</v>
      </c>
      <c r="D36827" s="7" t="n">
        <v>2</v>
      </c>
      <c r="E36827" s="7" t="s">
        <v>521</v>
      </c>
    </row>
    <row r="36828" spans="1:15">
      <c r="A36828" t="s">
        <v>4</v>
      </c>
      <c r="B36828" s="4" t="s">
        <v>5</v>
      </c>
      <c r="C36828" s="4" t="s">
        <v>10</v>
      </c>
    </row>
    <row r="36829" spans="1:15">
      <c r="A36829" t="n">
        <v>296798</v>
      </c>
      <c r="B36829" s="35" t="n">
        <v>16</v>
      </c>
      <c r="C36829" s="7" t="n">
        <v>0</v>
      </c>
    </row>
    <row r="36830" spans="1:15">
      <c r="A36830" t="s">
        <v>4</v>
      </c>
      <c r="B36830" s="4" t="s">
        <v>5</v>
      </c>
      <c r="C36830" s="4" t="s">
        <v>10</v>
      </c>
      <c r="D36830" s="4" t="s">
        <v>72</v>
      </c>
      <c r="E36830" s="4" t="s">
        <v>13</v>
      </c>
      <c r="F36830" s="4" t="s">
        <v>13</v>
      </c>
      <c r="G36830" s="4" t="s">
        <v>72</v>
      </c>
      <c r="H36830" s="4" t="s">
        <v>13</v>
      </c>
      <c r="I36830" s="4" t="s">
        <v>13</v>
      </c>
    </row>
    <row r="36831" spans="1:15">
      <c r="A36831" t="n">
        <v>296801</v>
      </c>
      <c r="B36831" s="52" t="n">
        <v>26</v>
      </c>
      <c r="C36831" s="7" t="n">
        <v>2</v>
      </c>
      <c r="D36831" s="7" t="s">
        <v>2127</v>
      </c>
      <c r="E36831" s="7" t="n">
        <v>2</v>
      </c>
      <c r="F36831" s="7" t="n">
        <v>3</v>
      </c>
      <c r="G36831" s="7" t="s">
        <v>2128</v>
      </c>
      <c r="H36831" s="7" t="n">
        <v>2</v>
      </c>
      <c r="I36831" s="7" t="n">
        <v>0</v>
      </c>
    </row>
    <row r="36832" spans="1:15">
      <c r="A36832" t="s">
        <v>4</v>
      </c>
      <c r="B36832" s="4" t="s">
        <v>5</v>
      </c>
    </row>
    <row r="36833" spans="1:9">
      <c r="A36833" t="n">
        <v>296952</v>
      </c>
      <c r="B36833" s="53" t="n">
        <v>28</v>
      </c>
    </row>
    <row r="36834" spans="1:9">
      <c r="A36834" t="s">
        <v>4</v>
      </c>
      <c r="B36834" s="4" t="s">
        <v>5</v>
      </c>
      <c r="C36834" s="4" t="s">
        <v>13</v>
      </c>
      <c r="D36834" s="4" t="s">
        <v>10</v>
      </c>
      <c r="E36834" s="4" t="s">
        <v>6</v>
      </c>
    </row>
    <row r="36835" spans="1:9">
      <c r="A36835" t="n">
        <v>296953</v>
      </c>
      <c r="B36835" s="40" t="n">
        <v>51</v>
      </c>
      <c r="C36835" s="7" t="n">
        <v>4</v>
      </c>
      <c r="D36835" s="7" t="n">
        <v>0</v>
      </c>
      <c r="E36835" s="7" t="s">
        <v>410</v>
      </c>
    </row>
    <row r="36836" spans="1:9">
      <c r="A36836" t="s">
        <v>4</v>
      </c>
      <c r="B36836" s="4" t="s">
        <v>5</v>
      </c>
      <c r="C36836" s="4" t="s">
        <v>10</v>
      </c>
    </row>
    <row r="36837" spans="1:9">
      <c r="A36837" t="n">
        <v>296967</v>
      </c>
      <c r="B36837" s="35" t="n">
        <v>16</v>
      </c>
      <c r="C36837" s="7" t="n">
        <v>0</v>
      </c>
    </row>
    <row r="36838" spans="1:9">
      <c r="A36838" t="s">
        <v>4</v>
      </c>
      <c r="B36838" s="4" t="s">
        <v>5</v>
      </c>
      <c r="C36838" s="4" t="s">
        <v>10</v>
      </c>
      <c r="D36838" s="4" t="s">
        <v>72</v>
      </c>
      <c r="E36838" s="4" t="s">
        <v>13</v>
      </c>
      <c r="F36838" s="4" t="s">
        <v>13</v>
      </c>
    </row>
    <row r="36839" spans="1:9">
      <c r="A36839" t="n">
        <v>296970</v>
      </c>
      <c r="B36839" s="52" t="n">
        <v>26</v>
      </c>
      <c r="C36839" s="7" t="n">
        <v>0</v>
      </c>
      <c r="D36839" s="7" t="s">
        <v>2129</v>
      </c>
      <c r="E36839" s="7" t="n">
        <v>2</v>
      </c>
      <c r="F36839" s="7" t="n">
        <v>0</v>
      </c>
    </row>
    <row r="36840" spans="1:9">
      <c r="A36840" t="s">
        <v>4</v>
      </c>
      <c r="B36840" s="4" t="s">
        <v>5</v>
      </c>
    </row>
    <row r="36841" spans="1:9">
      <c r="A36841" t="n">
        <v>296987</v>
      </c>
      <c r="B36841" s="53" t="n">
        <v>28</v>
      </c>
    </row>
    <row r="36842" spans="1:9">
      <c r="A36842" t="s">
        <v>4</v>
      </c>
      <c r="B36842" s="4" t="s">
        <v>5</v>
      </c>
      <c r="C36842" s="4" t="s">
        <v>13</v>
      </c>
      <c r="D36842" s="4" t="s">
        <v>10</v>
      </c>
      <c r="E36842" s="4" t="s">
        <v>6</v>
      </c>
    </row>
    <row r="36843" spans="1:9">
      <c r="A36843" t="n">
        <v>296988</v>
      </c>
      <c r="B36843" s="40" t="n">
        <v>51</v>
      </c>
      <c r="C36843" s="7" t="n">
        <v>4</v>
      </c>
      <c r="D36843" s="7" t="n">
        <v>2</v>
      </c>
      <c r="E36843" s="7" t="s">
        <v>710</v>
      </c>
    </row>
    <row r="36844" spans="1:9">
      <c r="A36844" t="s">
        <v>4</v>
      </c>
      <c r="B36844" s="4" t="s">
        <v>5</v>
      </c>
      <c r="C36844" s="4" t="s">
        <v>10</v>
      </c>
    </row>
    <row r="36845" spans="1:9">
      <c r="A36845" t="n">
        <v>297002</v>
      </c>
      <c r="B36845" s="35" t="n">
        <v>16</v>
      </c>
      <c r="C36845" s="7" t="n">
        <v>0</v>
      </c>
    </row>
    <row r="36846" spans="1:9">
      <c r="A36846" t="s">
        <v>4</v>
      </c>
      <c r="B36846" s="4" t="s">
        <v>5</v>
      </c>
      <c r="C36846" s="4" t="s">
        <v>10</v>
      </c>
      <c r="D36846" s="4" t="s">
        <v>72</v>
      </c>
      <c r="E36846" s="4" t="s">
        <v>13</v>
      </c>
      <c r="F36846" s="4" t="s">
        <v>13</v>
      </c>
      <c r="G36846" s="4" t="s">
        <v>72</v>
      </c>
      <c r="H36846" s="4" t="s">
        <v>13</v>
      </c>
      <c r="I36846" s="4" t="s">
        <v>13</v>
      </c>
      <c r="J36846" s="4" t="s">
        <v>72</v>
      </c>
      <c r="K36846" s="4" t="s">
        <v>13</v>
      </c>
      <c r="L36846" s="4" t="s">
        <v>13</v>
      </c>
      <c r="M36846" s="4" t="s">
        <v>72</v>
      </c>
      <c r="N36846" s="4" t="s">
        <v>13</v>
      </c>
      <c r="O36846" s="4" t="s">
        <v>13</v>
      </c>
    </row>
    <row r="36847" spans="1:9">
      <c r="A36847" t="n">
        <v>297005</v>
      </c>
      <c r="B36847" s="52" t="n">
        <v>26</v>
      </c>
      <c r="C36847" s="7" t="n">
        <v>2</v>
      </c>
      <c r="D36847" s="7" t="s">
        <v>2130</v>
      </c>
      <c r="E36847" s="7" t="n">
        <v>2</v>
      </c>
      <c r="F36847" s="7" t="n">
        <v>3</v>
      </c>
      <c r="G36847" s="7" t="s">
        <v>2131</v>
      </c>
      <c r="H36847" s="7" t="n">
        <v>2</v>
      </c>
      <c r="I36847" s="7" t="n">
        <v>3</v>
      </c>
      <c r="J36847" s="7" t="s">
        <v>2132</v>
      </c>
      <c r="K36847" s="7" t="n">
        <v>2</v>
      </c>
      <c r="L36847" s="7" t="n">
        <v>3</v>
      </c>
      <c r="M36847" s="7" t="s">
        <v>2133</v>
      </c>
      <c r="N36847" s="7" t="n">
        <v>2</v>
      </c>
      <c r="O36847" s="7" t="n">
        <v>0</v>
      </c>
    </row>
    <row r="36848" spans="1:9">
      <c r="A36848" t="s">
        <v>4</v>
      </c>
      <c r="B36848" s="4" t="s">
        <v>5</v>
      </c>
    </row>
    <row r="36849" spans="1:15">
      <c r="A36849" t="n">
        <v>297433</v>
      </c>
      <c r="B36849" s="53" t="n">
        <v>28</v>
      </c>
    </row>
    <row r="36850" spans="1:15">
      <c r="A36850" t="s">
        <v>4</v>
      </c>
      <c r="B36850" s="4" t="s">
        <v>5</v>
      </c>
      <c r="C36850" s="4" t="s">
        <v>13</v>
      </c>
      <c r="D36850" s="4" t="s">
        <v>10</v>
      </c>
      <c r="E36850" s="4" t="s">
        <v>6</v>
      </c>
    </row>
    <row r="36851" spans="1:15">
      <c r="A36851" t="n">
        <v>297434</v>
      </c>
      <c r="B36851" s="40" t="n">
        <v>51</v>
      </c>
      <c r="C36851" s="7" t="n">
        <v>4</v>
      </c>
      <c r="D36851" s="7" t="n">
        <v>0</v>
      </c>
      <c r="E36851" s="7" t="s">
        <v>158</v>
      </c>
    </row>
    <row r="36852" spans="1:15">
      <c r="A36852" t="s">
        <v>4</v>
      </c>
      <c r="B36852" s="4" t="s">
        <v>5</v>
      </c>
      <c r="C36852" s="4" t="s">
        <v>10</v>
      </c>
    </row>
    <row r="36853" spans="1:15">
      <c r="A36853" t="n">
        <v>297447</v>
      </c>
      <c r="B36853" s="35" t="n">
        <v>16</v>
      </c>
      <c r="C36853" s="7" t="n">
        <v>0</v>
      </c>
    </row>
    <row r="36854" spans="1:15">
      <c r="A36854" t="s">
        <v>4</v>
      </c>
      <c r="B36854" s="4" t="s">
        <v>5</v>
      </c>
      <c r="C36854" s="4" t="s">
        <v>10</v>
      </c>
      <c r="D36854" s="4" t="s">
        <v>72</v>
      </c>
      <c r="E36854" s="4" t="s">
        <v>13</v>
      </c>
      <c r="F36854" s="4" t="s">
        <v>13</v>
      </c>
      <c r="G36854" s="4" t="s">
        <v>72</v>
      </c>
      <c r="H36854" s="4" t="s">
        <v>13</v>
      </c>
      <c r="I36854" s="4" t="s">
        <v>13</v>
      </c>
      <c r="J36854" s="4" t="s">
        <v>72</v>
      </c>
      <c r="K36854" s="4" t="s">
        <v>13</v>
      </c>
      <c r="L36854" s="4" t="s">
        <v>13</v>
      </c>
      <c r="M36854" s="4" t="s">
        <v>72</v>
      </c>
      <c r="N36854" s="4" t="s">
        <v>13</v>
      </c>
      <c r="O36854" s="4" t="s">
        <v>13</v>
      </c>
    </row>
    <row r="36855" spans="1:15">
      <c r="A36855" t="n">
        <v>297450</v>
      </c>
      <c r="B36855" s="52" t="n">
        <v>26</v>
      </c>
      <c r="C36855" s="7" t="n">
        <v>0</v>
      </c>
      <c r="D36855" s="7" t="s">
        <v>2134</v>
      </c>
      <c r="E36855" s="7" t="n">
        <v>2</v>
      </c>
      <c r="F36855" s="7" t="n">
        <v>3</v>
      </c>
      <c r="G36855" s="7" t="s">
        <v>2135</v>
      </c>
      <c r="H36855" s="7" t="n">
        <v>2</v>
      </c>
      <c r="I36855" s="7" t="n">
        <v>3</v>
      </c>
      <c r="J36855" s="7" t="s">
        <v>2136</v>
      </c>
      <c r="K36855" s="7" t="n">
        <v>2</v>
      </c>
      <c r="L36855" s="7" t="n">
        <v>3</v>
      </c>
      <c r="M36855" s="7" t="s">
        <v>2137</v>
      </c>
      <c r="N36855" s="7" t="n">
        <v>2</v>
      </c>
      <c r="O36855" s="7" t="n">
        <v>0</v>
      </c>
    </row>
    <row r="36856" spans="1:15">
      <c r="A36856" t="s">
        <v>4</v>
      </c>
      <c r="B36856" s="4" t="s">
        <v>5</v>
      </c>
    </row>
    <row r="36857" spans="1:15">
      <c r="A36857" t="n">
        <v>297713</v>
      </c>
      <c r="B36857" s="53" t="n">
        <v>28</v>
      </c>
    </row>
    <row r="36858" spans="1:15">
      <c r="A36858" t="s">
        <v>4</v>
      </c>
      <c r="B36858" s="4" t="s">
        <v>5</v>
      </c>
      <c r="C36858" s="4" t="s">
        <v>13</v>
      </c>
      <c r="D36858" s="4" t="s">
        <v>10</v>
      </c>
      <c r="E36858" s="4" t="s">
        <v>6</v>
      </c>
      <c r="F36858" s="4" t="s">
        <v>6</v>
      </c>
      <c r="G36858" s="4" t="s">
        <v>6</v>
      </c>
      <c r="H36858" s="4" t="s">
        <v>6</v>
      </c>
    </row>
    <row r="36859" spans="1:15">
      <c r="A36859" t="n">
        <v>297714</v>
      </c>
      <c r="B36859" s="40" t="n">
        <v>51</v>
      </c>
      <c r="C36859" s="7" t="n">
        <v>3</v>
      </c>
      <c r="D36859" s="7" t="n">
        <v>2</v>
      </c>
      <c r="E36859" s="7" t="s">
        <v>813</v>
      </c>
      <c r="F36859" s="7" t="s">
        <v>814</v>
      </c>
      <c r="G36859" s="7" t="s">
        <v>88</v>
      </c>
      <c r="H36859" s="7" t="s">
        <v>89</v>
      </c>
    </row>
    <row r="36860" spans="1:15">
      <c r="A36860" t="s">
        <v>4</v>
      </c>
      <c r="B36860" s="4" t="s">
        <v>5</v>
      </c>
      <c r="C36860" s="4" t="s">
        <v>10</v>
      </c>
      <c r="D36860" s="4" t="s">
        <v>13</v>
      </c>
      <c r="E36860" s="4" t="s">
        <v>22</v>
      </c>
      <c r="F36860" s="4" t="s">
        <v>10</v>
      </c>
    </row>
    <row r="36861" spans="1:15">
      <c r="A36861" t="n">
        <v>297727</v>
      </c>
      <c r="B36861" s="58" t="n">
        <v>59</v>
      </c>
      <c r="C36861" s="7" t="n">
        <v>2</v>
      </c>
      <c r="D36861" s="7" t="n">
        <v>13</v>
      </c>
      <c r="E36861" s="7" t="n">
        <v>0.100000001490116</v>
      </c>
      <c r="F36861" s="7" t="n">
        <v>4</v>
      </c>
    </row>
    <row r="36862" spans="1:15">
      <c r="A36862" t="s">
        <v>4</v>
      </c>
      <c r="B36862" s="4" t="s">
        <v>5</v>
      </c>
      <c r="C36862" s="4" t="s">
        <v>10</v>
      </c>
    </row>
    <row r="36863" spans="1:15">
      <c r="A36863" t="n">
        <v>297737</v>
      </c>
      <c r="B36863" s="35" t="n">
        <v>16</v>
      </c>
      <c r="C36863" s="7" t="n">
        <v>1000</v>
      </c>
    </row>
    <row r="36864" spans="1:15">
      <c r="A36864" t="s">
        <v>4</v>
      </c>
      <c r="B36864" s="4" t="s">
        <v>5</v>
      </c>
      <c r="C36864" s="4" t="s">
        <v>13</v>
      </c>
      <c r="D36864" s="4" t="s">
        <v>10</v>
      </c>
      <c r="E36864" s="4" t="s">
        <v>6</v>
      </c>
    </row>
    <row r="36865" spans="1:15">
      <c r="A36865" t="n">
        <v>297740</v>
      </c>
      <c r="B36865" s="40" t="n">
        <v>51</v>
      </c>
      <c r="C36865" s="7" t="n">
        <v>4</v>
      </c>
      <c r="D36865" s="7" t="n">
        <v>2</v>
      </c>
      <c r="E36865" s="7" t="s">
        <v>815</v>
      </c>
    </row>
    <row r="36866" spans="1:15">
      <c r="A36866" t="s">
        <v>4</v>
      </c>
      <c r="B36866" s="4" t="s">
        <v>5</v>
      </c>
      <c r="C36866" s="4" t="s">
        <v>10</v>
      </c>
    </row>
    <row r="36867" spans="1:15">
      <c r="A36867" t="n">
        <v>297754</v>
      </c>
      <c r="B36867" s="35" t="n">
        <v>16</v>
      </c>
      <c r="C36867" s="7" t="n">
        <v>0</v>
      </c>
    </row>
    <row r="36868" spans="1:15">
      <c r="A36868" t="s">
        <v>4</v>
      </c>
      <c r="B36868" s="4" t="s">
        <v>5</v>
      </c>
      <c r="C36868" s="4" t="s">
        <v>10</v>
      </c>
      <c r="D36868" s="4" t="s">
        <v>72</v>
      </c>
      <c r="E36868" s="4" t="s">
        <v>13</v>
      </c>
      <c r="F36868" s="4" t="s">
        <v>13</v>
      </c>
    </row>
    <row r="36869" spans="1:15">
      <c r="A36869" t="n">
        <v>297757</v>
      </c>
      <c r="B36869" s="52" t="n">
        <v>26</v>
      </c>
      <c r="C36869" s="7" t="n">
        <v>2</v>
      </c>
      <c r="D36869" s="7" t="s">
        <v>2138</v>
      </c>
      <c r="E36869" s="7" t="n">
        <v>2</v>
      </c>
      <c r="F36869" s="7" t="n">
        <v>0</v>
      </c>
    </row>
    <row r="36870" spans="1:15">
      <c r="A36870" t="s">
        <v>4</v>
      </c>
      <c r="B36870" s="4" t="s">
        <v>5</v>
      </c>
    </row>
    <row r="36871" spans="1:15">
      <c r="A36871" t="n">
        <v>297783</v>
      </c>
      <c r="B36871" s="53" t="n">
        <v>28</v>
      </c>
    </row>
    <row r="36872" spans="1:15">
      <c r="A36872" t="s">
        <v>4</v>
      </c>
      <c r="B36872" s="4" t="s">
        <v>5</v>
      </c>
      <c r="C36872" s="4" t="s">
        <v>13</v>
      </c>
      <c r="D36872" s="4" t="s">
        <v>10</v>
      </c>
      <c r="E36872" s="4" t="s">
        <v>6</v>
      </c>
    </row>
    <row r="36873" spans="1:15">
      <c r="A36873" t="n">
        <v>297784</v>
      </c>
      <c r="B36873" s="40" t="n">
        <v>51</v>
      </c>
      <c r="C36873" s="7" t="n">
        <v>4</v>
      </c>
      <c r="D36873" s="7" t="n">
        <v>0</v>
      </c>
      <c r="E36873" s="7" t="s">
        <v>1180</v>
      </c>
    </row>
    <row r="36874" spans="1:15">
      <c r="A36874" t="s">
        <v>4</v>
      </c>
      <c r="B36874" s="4" t="s">
        <v>5</v>
      </c>
      <c r="C36874" s="4" t="s">
        <v>10</v>
      </c>
    </row>
    <row r="36875" spans="1:15">
      <c r="A36875" t="n">
        <v>297798</v>
      </c>
      <c r="B36875" s="35" t="n">
        <v>16</v>
      </c>
      <c r="C36875" s="7" t="n">
        <v>0</v>
      </c>
    </row>
    <row r="36876" spans="1:15">
      <c r="A36876" t="s">
        <v>4</v>
      </c>
      <c r="B36876" s="4" t="s">
        <v>5</v>
      </c>
      <c r="C36876" s="4" t="s">
        <v>10</v>
      </c>
      <c r="D36876" s="4" t="s">
        <v>72</v>
      </c>
      <c r="E36876" s="4" t="s">
        <v>13</v>
      </c>
      <c r="F36876" s="4" t="s">
        <v>13</v>
      </c>
      <c r="G36876" s="4" t="s">
        <v>72</v>
      </c>
      <c r="H36876" s="4" t="s">
        <v>13</v>
      </c>
      <c r="I36876" s="4" t="s">
        <v>13</v>
      </c>
      <c r="J36876" s="4" t="s">
        <v>72</v>
      </c>
      <c r="K36876" s="4" t="s">
        <v>13</v>
      </c>
      <c r="L36876" s="4" t="s">
        <v>13</v>
      </c>
    </row>
    <row r="36877" spans="1:15">
      <c r="A36877" t="n">
        <v>297801</v>
      </c>
      <c r="B36877" s="52" t="n">
        <v>26</v>
      </c>
      <c r="C36877" s="7" t="n">
        <v>0</v>
      </c>
      <c r="D36877" s="7" t="s">
        <v>2139</v>
      </c>
      <c r="E36877" s="7" t="n">
        <v>2</v>
      </c>
      <c r="F36877" s="7" t="n">
        <v>3</v>
      </c>
      <c r="G36877" s="7" t="s">
        <v>2140</v>
      </c>
      <c r="H36877" s="7" t="n">
        <v>2</v>
      </c>
      <c r="I36877" s="7" t="n">
        <v>3</v>
      </c>
      <c r="J36877" s="7" t="s">
        <v>2141</v>
      </c>
      <c r="K36877" s="7" t="n">
        <v>2</v>
      </c>
      <c r="L36877" s="7" t="n">
        <v>0</v>
      </c>
    </row>
    <row r="36878" spans="1:15">
      <c r="A36878" t="s">
        <v>4</v>
      </c>
      <c r="B36878" s="4" t="s">
        <v>5</v>
      </c>
    </row>
    <row r="36879" spans="1:15">
      <c r="A36879" t="n">
        <v>298027</v>
      </c>
      <c r="B36879" s="53" t="n">
        <v>28</v>
      </c>
    </row>
    <row r="36880" spans="1:15">
      <c r="A36880" t="s">
        <v>4</v>
      </c>
      <c r="B36880" s="4" t="s">
        <v>5</v>
      </c>
      <c r="C36880" s="4" t="s">
        <v>10</v>
      </c>
      <c r="D36880" s="4" t="s">
        <v>13</v>
      </c>
      <c r="E36880" s="4" t="s">
        <v>22</v>
      </c>
      <c r="F36880" s="4" t="s">
        <v>10</v>
      </c>
    </row>
    <row r="36881" spans="1:12">
      <c r="A36881" t="n">
        <v>298028</v>
      </c>
      <c r="B36881" s="58" t="n">
        <v>59</v>
      </c>
      <c r="C36881" s="7" t="n">
        <v>2</v>
      </c>
      <c r="D36881" s="7" t="n">
        <v>9</v>
      </c>
      <c r="E36881" s="7" t="n">
        <v>0.100000001490116</v>
      </c>
      <c r="F36881" s="7" t="n">
        <v>4</v>
      </c>
    </row>
    <row r="36882" spans="1:12">
      <c r="A36882" t="s">
        <v>4</v>
      </c>
      <c r="B36882" s="4" t="s">
        <v>5</v>
      </c>
      <c r="C36882" s="4" t="s">
        <v>10</v>
      </c>
    </row>
    <row r="36883" spans="1:12">
      <c r="A36883" t="n">
        <v>298038</v>
      </c>
      <c r="B36883" s="35" t="n">
        <v>16</v>
      </c>
      <c r="C36883" s="7" t="n">
        <v>1500</v>
      </c>
    </row>
    <row r="36884" spans="1:12">
      <c r="A36884" t="s">
        <v>4</v>
      </c>
      <c r="B36884" s="4" t="s">
        <v>5</v>
      </c>
      <c r="C36884" s="4" t="s">
        <v>13</v>
      </c>
      <c r="D36884" s="4" t="s">
        <v>10</v>
      </c>
      <c r="E36884" s="4" t="s">
        <v>6</v>
      </c>
    </row>
    <row r="36885" spans="1:12">
      <c r="A36885" t="n">
        <v>298041</v>
      </c>
      <c r="B36885" s="40" t="n">
        <v>51</v>
      </c>
      <c r="C36885" s="7" t="n">
        <v>4</v>
      </c>
      <c r="D36885" s="7" t="n">
        <v>2</v>
      </c>
      <c r="E36885" s="7" t="s">
        <v>353</v>
      </c>
    </row>
    <row r="36886" spans="1:12">
      <c r="A36886" t="s">
        <v>4</v>
      </c>
      <c r="B36886" s="4" t="s">
        <v>5</v>
      </c>
      <c r="C36886" s="4" t="s">
        <v>10</v>
      </c>
    </row>
    <row r="36887" spans="1:12">
      <c r="A36887" t="n">
        <v>298055</v>
      </c>
      <c r="B36887" s="35" t="n">
        <v>16</v>
      </c>
      <c r="C36887" s="7" t="n">
        <v>0</v>
      </c>
    </row>
    <row r="36888" spans="1:12">
      <c r="A36888" t="s">
        <v>4</v>
      </c>
      <c r="B36888" s="4" t="s">
        <v>5</v>
      </c>
      <c r="C36888" s="4" t="s">
        <v>10</v>
      </c>
      <c r="D36888" s="4" t="s">
        <v>72</v>
      </c>
      <c r="E36888" s="4" t="s">
        <v>13</v>
      </c>
      <c r="F36888" s="4" t="s">
        <v>13</v>
      </c>
      <c r="G36888" s="4" t="s">
        <v>72</v>
      </c>
      <c r="H36888" s="4" t="s">
        <v>13</v>
      </c>
      <c r="I36888" s="4" t="s">
        <v>13</v>
      </c>
      <c r="J36888" s="4" t="s">
        <v>72</v>
      </c>
      <c r="K36888" s="4" t="s">
        <v>13</v>
      </c>
      <c r="L36888" s="4" t="s">
        <v>13</v>
      </c>
      <c r="M36888" s="4" t="s">
        <v>72</v>
      </c>
      <c r="N36888" s="4" t="s">
        <v>13</v>
      </c>
      <c r="O36888" s="4" t="s">
        <v>13</v>
      </c>
    </row>
    <row r="36889" spans="1:12">
      <c r="A36889" t="n">
        <v>298058</v>
      </c>
      <c r="B36889" s="52" t="n">
        <v>26</v>
      </c>
      <c r="C36889" s="7" t="n">
        <v>2</v>
      </c>
      <c r="D36889" s="7" t="s">
        <v>2142</v>
      </c>
      <c r="E36889" s="7" t="n">
        <v>2</v>
      </c>
      <c r="F36889" s="7" t="n">
        <v>3</v>
      </c>
      <c r="G36889" s="7" t="s">
        <v>2143</v>
      </c>
      <c r="H36889" s="7" t="n">
        <v>2</v>
      </c>
      <c r="I36889" s="7" t="n">
        <v>3</v>
      </c>
      <c r="J36889" s="7" t="s">
        <v>2144</v>
      </c>
      <c r="K36889" s="7" t="n">
        <v>2</v>
      </c>
      <c r="L36889" s="7" t="n">
        <v>3</v>
      </c>
      <c r="M36889" s="7" t="s">
        <v>2145</v>
      </c>
      <c r="N36889" s="7" t="n">
        <v>2</v>
      </c>
      <c r="O36889" s="7" t="n">
        <v>0</v>
      </c>
    </row>
    <row r="36890" spans="1:12">
      <c r="A36890" t="s">
        <v>4</v>
      </c>
      <c r="B36890" s="4" t="s">
        <v>5</v>
      </c>
    </row>
    <row r="36891" spans="1:12">
      <c r="A36891" t="n">
        <v>298322</v>
      </c>
      <c r="B36891" s="53" t="n">
        <v>28</v>
      </c>
    </row>
    <row r="36892" spans="1:12">
      <c r="A36892" t="s">
        <v>4</v>
      </c>
      <c r="B36892" s="4" t="s">
        <v>5</v>
      </c>
      <c r="C36892" s="4" t="s">
        <v>13</v>
      </c>
      <c r="D36892" s="4" t="s">
        <v>10</v>
      </c>
      <c r="E36892" s="4" t="s">
        <v>6</v>
      </c>
    </row>
    <row r="36893" spans="1:12">
      <c r="A36893" t="n">
        <v>298323</v>
      </c>
      <c r="B36893" s="40" t="n">
        <v>51</v>
      </c>
      <c r="C36893" s="7" t="n">
        <v>4</v>
      </c>
      <c r="D36893" s="7" t="n">
        <v>0</v>
      </c>
      <c r="E36893" s="7" t="s">
        <v>173</v>
      </c>
    </row>
    <row r="36894" spans="1:12">
      <c r="A36894" t="s">
        <v>4</v>
      </c>
      <c r="B36894" s="4" t="s">
        <v>5</v>
      </c>
      <c r="C36894" s="4" t="s">
        <v>10</v>
      </c>
    </row>
    <row r="36895" spans="1:12">
      <c r="A36895" t="n">
        <v>298337</v>
      </c>
      <c r="B36895" s="35" t="n">
        <v>16</v>
      </c>
      <c r="C36895" s="7" t="n">
        <v>0</v>
      </c>
    </row>
    <row r="36896" spans="1:12">
      <c r="A36896" t="s">
        <v>4</v>
      </c>
      <c r="B36896" s="4" t="s">
        <v>5</v>
      </c>
      <c r="C36896" s="4" t="s">
        <v>10</v>
      </c>
      <c r="D36896" s="4" t="s">
        <v>72</v>
      </c>
      <c r="E36896" s="4" t="s">
        <v>13</v>
      </c>
      <c r="F36896" s="4" t="s">
        <v>13</v>
      </c>
      <c r="G36896" s="4" t="s">
        <v>72</v>
      </c>
      <c r="H36896" s="4" t="s">
        <v>13</v>
      </c>
      <c r="I36896" s="4" t="s">
        <v>13</v>
      </c>
    </row>
    <row r="36897" spans="1:15">
      <c r="A36897" t="n">
        <v>298340</v>
      </c>
      <c r="B36897" s="52" t="n">
        <v>26</v>
      </c>
      <c r="C36897" s="7" t="n">
        <v>0</v>
      </c>
      <c r="D36897" s="7" t="s">
        <v>2146</v>
      </c>
      <c r="E36897" s="7" t="n">
        <v>2</v>
      </c>
      <c r="F36897" s="7" t="n">
        <v>3</v>
      </c>
      <c r="G36897" s="7" t="s">
        <v>2147</v>
      </c>
      <c r="H36897" s="7" t="n">
        <v>2</v>
      </c>
      <c r="I36897" s="7" t="n">
        <v>0</v>
      </c>
    </row>
    <row r="36898" spans="1:15">
      <c r="A36898" t="s">
        <v>4</v>
      </c>
      <c r="B36898" s="4" t="s">
        <v>5</v>
      </c>
    </row>
    <row r="36899" spans="1:15">
      <c r="A36899" t="n">
        <v>298452</v>
      </c>
      <c r="B36899" s="53" t="n">
        <v>28</v>
      </c>
    </row>
    <row r="36900" spans="1:15">
      <c r="A36900" t="s">
        <v>4</v>
      </c>
      <c r="B36900" s="4" t="s">
        <v>5</v>
      </c>
      <c r="C36900" s="4" t="s">
        <v>13</v>
      </c>
      <c r="D36900" s="4" t="s">
        <v>10</v>
      </c>
      <c r="E36900" s="4" t="s">
        <v>6</v>
      </c>
    </row>
    <row r="36901" spans="1:15">
      <c r="A36901" t="n">
        <v>298453</v>
      </c>
      <c r="B36901" s="40" t="n">
        <v>51</v>
      </c>
      <c r="C36901" s="7" t="n">
        <v>4</v>
      </c>
      <c r="D36901" s="7" t="n">
        <v>2</v>
      </c>
      <c r="E36901" s="7" t="s">
        <v>506</v>
      </c>
    </row>
    <row r="36902" spans="1:15">
      <c r="A36902" t="s">
        <v>4</v>
      </c>
      <c r="B36902" s="4" t="s">
        <v>5</v>
      </c>
      <c r="C36902" s="4" t="s">
        <v>10</v>
      </c>
    </row>
    <row r="36903" spans="1:15">
      <c r="A36903" t="n">
        <v>298467</v>
      </c>
      <c r="B36903" s="35" t="n">
        <v>16</v>
      </c>
      <c r="C36903" s="7" t="n">
        <v>0</v>
      </c>
    </row>
    <row r="36904" spans="1:15">
      <c r="A36904" t="s">
        <v>4</v>
      </c>
      <c r="B36904" s="4" t="s">
        <v>5</v>
      </c>
      <c r="C36904" s="4" t="s">
        <v>10</v>
      </c>
      <c r="D36904" s="4" t="s">
        <v>72</v>
      </c>
      <c r="E36904" s="4" t="s">
        <v>13</v>
      </c>
      <c r="F36904" s="4" t="s">
        <v>13</v>
      </c>
      <c r="G36904" s="4" t="s">
        <v>72</v>
      </c>
      <c r="H36904" s="4" t="s">
        <v>13</v>
      </c>
      <c r="I36904" s="4" t="s">
        <v>13</v>
      </c>
    </row>
    <row r="36905" spans="1:15">
      <c r="A36905" t="n">
        <v>298470</v>
      </c>
      <c r="B36905" s="52" t="n">
        <v>26</v>
      </c>
      <c r="C36905" s="7" t="n">
        <v>2</v>
      </c>
      <c r="D36905" s="7" t="s">
        <v>2148</v>
      </c>
      <c r="E36905" s="7" t="n">
        <v>2</v>
      </c>
      <c r="F36905" s="7" t="n">
        <v>3</v>
      </c>
      <c r="G36905" s="7" t="s">
        <v>2149</v>
      </c>
      <c r="H36905" s="7" t="n">
        <v>2</v>
      </c>
      <c r="I36905" s="7" t="n">
        <v>0</v>
      </c>
    </row>
    <row r="36906" spans="1:15">
      <c r="A36906" t="s">
        <v>4</v>
      </c>
      <c r="B36906" s="4" t="s">
        <v>5</v>
      </c>
    </row>
    <row r="36907" spans="1:15">
      <c r="A36907" t="n">
        <v>298584</v>
      </c>
      <c r="B36907" s="53" t="n">
        <v>28</v>
      </c>
    </row>
    <row r="36908" spans="1:15">
      <c r="A36908" t="s">
        <v>4</v>
      </c>
      <c r="B36908" s="4" t="s">
        <v>5</v>
      </c>
      <c r="C36908" s="4" t="s">
        <v>13</v>
      </c>
      <c r="D36908" s="4" t="s">
        <v>10</v>
      </c>
      <c r="E36908" s="4" t="s">
        <v>13</v>
      </c>
    </row>
    <row r="36909" spans="1:15">
      <c r="A36909" t="n">
        <v>298585</v>
      </c>
      <c r="B36909" s="16" t="n">
        <v>49</v>
      </c>
      <c r="C36909" s="7" t="n">
        <v>1</v>
      </c>
      <c r="D36909" s="7" t="n">
        <v>4000</v>
      </c>
      <c r="E36909" s="7" t="n">
        <v>0</v>
      </c>
    </row>
    <row r="36910" spans="1:15">
      <c r="A36910" t="s">
        <v>4</v>
      </c>
      <c r="B36910" s="4" t="s">
        <v>5</v>
      </c>
      <c r="C36910" s="4" t="s">
        <v>13</v>
      </c>
      <c r="D36910" s="4" t="s">
        <v>10</v>
      </c>
      <c r="E36910" s="4" t="s">
        <v>9</v>
      </c>
      <c r="F36910" s="4" t="s">
        <v>9</v>
      </c>
      <c r="G36910" s="4" t="s">
        <v>9</v>
      </c>
      <c r="H36910" s="4" t="s">
        <v>9</v>
      </c>
      <c r="I36910" s="4" t="s">
        <v>10</v>
      </c>
      <c r="J36910" s="4" t="s">
        <v>13</v>
      </c>
    </row>
    <row r="36911" spans="1:15">
      <c r="A36911" t="n">
        <v>298590</v>
      </c>
      <c r="B36911" s="120" t="n">
        <v>69</v>
      </c>
      <c r="C36911" s="7" t="n">
        <v>3</v>
      </c>
      <c r="D36911" s="7" t="n">
        <v>0</v>
      </c>
      <c r="E36911" s="7" t="n">
        <v>1065353216</v>
      </c>
      <c r="F36911" s="7" t="n">
        <v>1065353216</v>
      </c>
      <c r="G36911" s="7" t="n">
        <v>1065353216</v>
      </c>
      <c r="H36911" s="7" t="n">
        <v>0</v>
      </c>
      <c r="I36911" s="7" t="n">
        <v>2000</v>
      </c>
      <c r="J36911" s="7" t="n">
        <v>3</v>
      </c>
    </row>
    <row r="36912" spans="1:15">
      <c r="A36912" t="s">
        <v>4</v>
      </c>
      <c r="B36912" s="4" t="s">
        <v>5</v>
      </c>
      <c r="C36912" s="4" t="s">
        <v>13</v>
      </c>
      <c r="D36912" s="4" t="s">
        <v>10</v>
      </c>
      <c r="E36912" s="4" t="s">
        <v>9</v>
      </c>
      <c r="F36912" s="4" t="s">
        <v>9</v>
      </c>
      <c r="G36912" s="4" t="s">
        <v>9</v>
      </c>
      <c r="H36912" s="4" t="s">
        <v>9</v>
      </c>
      <c r="I36912" s="4" t="s">
        <v>10</v>
      </c>
      <c r="J36912" s="4" t="s">
        <v>13</v>
      </c>
    </row>
    <row r="36913" spans="1:10">
      <c r="A36913" t="n">
        <v>298613</v>
      </c>
      <c r="B36913" s="120" t="n">
        <v>69</v>
      </c>
      <c r="C36913" s="7" t="n">
        <v>3</v>
      </c>
      <c r="D36913" s="7" t="n">
        <v>2</v>
      </c>
      <c r="E36913" s="7" t="n">
        <v>1065353216</v>
      </c>
      <c r="F36913" s="7" t="n">
        <v>1065353216</v>
      </c>
      <c r="G36913" s="7" t="n">
        <v>1065353216</v>
      </c>
      <c r="H36913" s="7" t="n">
        <v>0</v>
      </c>
      <c r="I36913" s="7" t="n">
        <v>2000</v>
      </c>
      <c r="J36913" s="7" t="n">
        <v>3</v>
      </c>
    </row>
    <row r="36914" spans="1:10">
      <c r="A36914" t="s">
        <v>4</v>
      </c>
      <c r="B36914" s="4" t="s">
        <v>5</v>
      </c>
      <c r="C36914" s="4" t="s">
        <v>13</v>
      </c>
      <c r="D36914" s="4" t="s">
        <v>10</v>
      </c>
      <c r="E36914" s="4" t="s">
        <v>22</v>
      </c>
    </row>
    <row r="36915" spans="1:10">
      <c r="A36915" t="n">
        <v>298636</v>
      </c>
      <c r="B36915" s="28" t="n">
        <v>58</v>
      </c>
      <c r="C36915" s="7" t="n">
        <v>0</v>
      </c>
      <c r="D36915" s="7" t="n">
        <v>2000</v>
      </c>
      <c r="E36915" s="7" t="n">
        <v>1</v>
      </c>
    </row>
    <row r="36916" spans="1:10">
      <c r="A36916" t="s">
        <v>4</v>
      </c>
      <c r="B36916" s="4" t="s">
        <v>5</v>
      </c>
      <c r="C36916" s="4" t="s">
        <v>13</v>
      </c>
      <c r="D36916" s="4" t="s">
        <v>10</v>
      </c>
    </row>
    <row r="36917" spans="1:10">
      <c r="A36917" t="n">
        <v>298644</v>
      </c>
      <c r="B36917" s="28" t="n">
        <v>58</v>
      </c>
      <c r="C36917" s="7" t="n">
        <v>255</v>
      </c>
      <c r="D36917" s="7" t="n">
        <v>0</v>
      </c>
    </row>
    <row r="36918" spans="1:10">
      <c r="A36918" t="s">
        <v>4</v>
      </c>
      <c r="B36918" s="4" t="s">
        <v>5</v>
      </c>
      <c r="C36918" s="4" t="s">
        <v>13</v>
      </c>
      <c r="D36918" s="4" t="s">
        <v>13</v>
      </c>
    </row>
    <row r="36919" spans="1:10">
      <c r="A36919" t="n">
        <v>298648</v>
      </c>
      <c r="B36919" s="16" t="n">
        <v>49</v>
      </c>
      <c r="C36919" s="7" t="n">
        <v>2</v>
      </c>
      <c r="D36919" s="7" t="n">
        <v>0</v>
      </c>
    </row>
    <row r="36920" spans="1:10">
      <c r="A36920" t="s">
        <v>4</v>
      </c>
      <c r="B36920" s="4" t="s">
        <v>5</v>
      </c>
      <c r="C36920" s="4" t="s">
        <v>13</v>
      </c>
      <c r="D36920" s="4" t="s">
        <v>10</v>
      </c>
      <c r="E36920" s="4" t="s">
        <v>10</v>
      </c>
      <c r="F36920" s="4" t="s">
        <v>13</v>
      </c>
    </row>
    <row r="36921" spans="1:10">
      <c r="A36921" t="n">
        <v>298651</v>
      </c>
      <c r="B36921" s="29" t="n">
        <v>25</v>
      </c>
      <c r="C36921" s="7" t="n">
        <v>1</v>
      </c>
      <c r="D36921" s="7" t="n">
        <v>65535</v>
      </c>
      <c r="E36921" s="7" t="n">
        <v>65535</v>
      </c>
      <c r="F36921" s="7" t="n">
        <v>0</v>
      </c>
    </row>
    <row r="36922" spans="1:10">
      <c r="A36922" t="s">
        <v>4</v>
      </c>
      <c r="B36922" s="4" t="s">
        <v>5</v>
      </c>
      <c r="C36922" s="4" t="s">
        <v>13</v>
      </c>
      <c r="D36922" s="4" t="s">
        <v>10</v>
      </c>
      <c r="E36922" s="4" t="s">
        <v>10</v>
      </c>
    </row>
    <row r="36923" spans="1:10">
      <c r="A36923" t="n">
        <v>298658</v>
      </c>
      <c r="B36923" s="29" t="n">
        <v>25</v>
      </c>
      <c r="C36923" s="7" t="n">
        <v>2</v>
      </c>
      <c r="D36923" s="7" t="n">
        <v>65535</v>
      </c>
      <c r="E36923" s="7" t="n">
        <v>65535</v>
      </c>
    </row>
    <row r="36924" spans="1:10">
      <c r="A36924" t="s">
        <v>4</v>
      </c>
      <c r="B36924" s="4" t="s">
        <v>5</v>
      </c>
      <c r="C36924" s="4" t="s">
        <v>13</v>
      </c>
      <c r="D36924" s="4" t="s">
        <v>10</v>
      </c>
    </row>
    <row r="36925" spans="1:10">
      <c r="A36925" t="n">
        <v>298664</v>
      </c>
      <c r="B36925" s="28" t="n">
        <v>58</v>
      </c>
      <c r="C36925" s="7" t="n">
        <v>11</v>
      </c>
      <c r="D36925" s="7" t="n">
        <v>300</v>
      </c>
    </row>
    <row r="36926" spans="1:10">
      <c r="A36926" t="s">
        <v>4</v>
      </c>
      <c r="B36926" s="4" t="s">
        <v>5</v>
      </c>
      <c r="C36926" s="4" t="s">
        <v>13</v>
      </c>
      <c r="D36926" s="4" t="s">
        <v>10</v>
      </c>
    </row>
    <row r="36927" spans="1:10">
      <c r="A36927" t="n">
        <v>298668</v>
      </c>
      <c r="B36927" s="28" t="n">
        <v>58</v>
      </c>
      <c r="C36927" s="7" t="n">
        <v>12</v>
      </c>
      <c r="D36927" s="7" t="n">
        <v>0</v>
      </c>
    </row>
    <row r="36928" spans="1:10">
      <c r="A36928" t="s">
        <v>4</v>
      </c>
      <c r="B36928" s="4" t="s">
        <v>5</v>
      </c>
      <c r="C36928" s="4" t="s">
        <v>13</v>
      </c>
      <c r="D36928" s="4" t="s">
        <v>10</v>
      </c>
    </row>
    <row r="36929" spans="1:10">
      <c r="A36929" t="n">
        <v>298672</v>
      </c>
      <c r="B36929" s="120" t="n">
        <v>69</v>
      </c>
      <c r="C36929" s="7" t="n">
        <v>1</v>
      </c>
      <c r="D36929" s="7" t="n">
        <v>0</v>
      </c>
    </row>
    <row r="36930" spans="1:10">
      <c r="A36930" t="s">
        <v>4</v>
      </c>
      <c r="B36930" s="4" t="s">
        <v>5</v>
      </c>
      <c r="C36930" s="4" t="s">
        <v>13</v>
      </c>
      <c r="D36930" s="4" t="s">
        <v>10</v>
      </c>
    </row>
    <row r="36931" spans="1:10">
      <c r="A36931" t="n">
        <v>298676</v>
      </c>
      <c r="B36931" s="120" t="n">
        <v>69</v>
      </c>
      <c r="C36931" s="7" t="n">
        <v>1</v>
      </c>
      <c r="D36931" s="7" t="n">
        <v>2</v>
      </c>
    </row>
    <row r="36932" spans="1:10">
      <c r="A36932" t="s">
        <v>4</v>
      </c>
      <c r="B36932" s="4" t="s">
        <v>5</v>
      </c>
      <c r="C36932" s="4" t="s">
        <v>13</v>
      </c>
      <c r="D36932" s="4" t="s">
        <v>10</v>
      </c>
      <c r="E36932" s="4" t="s">
        <v>10</v>
      </c>
      <c r="F36932" s="4" t="s">
        <v>10</v>
      </c>
      <c r="G36932" s="4" t="s">
        <v>10</v>
      </c>
      <c r="H36932" s="4" t="s">
        <v>13</v>
      </c>
    </row>
    <row r="36933" spans="1:10">
      <c r="A36933" t="n">
        <v>298680</v>
      </c>
      <c r="B36933" s="29" t="n">
        <v>25</v>
      </c>
      <c r="C36933" s="7" t="n">
        <v>5</v>
      </c>
      <c r="D36933" s="7" t="n">
        <v>65535</v>
      </c>
      <c r="E36933" s="7" t="n">
        <v>500</v>
      </c>
      <c r="F36933" s="7" t="n">
        <v>800</v>
      </c>
      <c r="G36933" s="7" t="n">
        <v>140</v>
      </c>
      <c r="H36933" s="7" t="n">
        <v>0</v>
      </c>
    </row>
    <row r="36934" spans="1:10">
      <c r="A36934" t="s">
        <v>4</v>
      </c>
      <c r="B36934" s="4" t="s">
        <v>5</v>
      </c>
      <c r="C36934" s="4" t="s">
        <v>10</v>
      </c>
      <c r="D36934" s="4" t="s">
        <v>13</v>
      </c>
      <c r="E36934" s="4" t="s">
        <v>72</v>
      </c>
      <c r="F36934" s="4" t="s">
        <v>13</v>
      </c>
      <c r="G36934" s="4" t="s">
        <v>13</v>
      </c>
    </row>
    <row r="36935" spans="1:10">
      <c r="A36935" t="n">
        <v>298691</v>
      </c>
      <c r="B36935" s="30" t="n">
        <v>24</v>
      </c>
      <c r="C36935" s="7" t="n">
        <v>65533</v>
      </c>
      <c r="D36935" s="7" t="n">
        <v>11</v>
      </c>
      <c r="E36935" s="7" t="s">
        <v>2150</v>
      </c>
      <c r="F36935" s="7" t="n">
        <v>2</v>
      </c>
      <c r="G36935" s="7" t="n">
        <v>0</v>
      </c>
    </row>
    <row r="36936" spans="1:10">
      <c r="A36936" t="s">
        <v>4</v>
      </c>
      <c r="B36936" s="4" t="s">
        <v>5</v>
      </c>
    </row>
    <row r="36937" spans="1:10">
      <c r="A36937" t="n">
        <v>298770</v>
      </c>
      <c r="B36937" s="53" t="n">
        <v>28</v>
      </c>
    </row>
    <row r="36938" spans="1:10">
      <c r="A36938" t="s">
        <v>4</v>
      </c>
      <c r="B36938" s="4" t="s">
        <v>5</v>
      </c>
      <c r="C36938" s="4" t="s">
        <v>10</v>
      </c>
      <c r="D36938" s="4" t="s">
        <v>13</v>
      </c>
      <c r="E36938" s="4" t="s">
        <v>72</v>
      </c>
      <c r="F36938" s="4" t="s">
        <v>13</v>
      </c>
      <c r="G36938" s="4" t="s">
        <v>13</v>
      </c>
    </row>
    <row r="36939" spans="1:10">
      <c r="A36939" t="n">
        <v>298771</v>
      </c>
      <c r="B36939" s="30" t="n">
        <v>24</v>
      </c>
      <c r="C36939" s="7" t="n">
        <v>65533</v>
      </c>
      <c r="D36939" s="7" t="n">
        <v>11</v>
      </c>
      <c r="E36939" s="7" t="s">
        <v>2151</v>
      </c>
      <c r="F36939" s="7" t="n">
        <v>2</v>
      </c>
      <c r="G36939" s="7" t="n">
        <v>0</v>
      </c>
    </row>
    <row r="36940" spans="1:10">
      <c r="A36940" t="s">
        <v>4</v>
      </c>
      <c r="B36940" s="4" t="s">
        <v>5</v>
      </c>
    </row>
    <row r="36941" spans="1:10">
      <c r="A36941" t="n">
        <v>298873</v>
      </c>
      <c r="B36941" s="53" t="n">
        <v>28</v>
      </c>
    </row>
    <row r="36942" spans="1:10">
      <c r="A36942" t="s">
        <v>4</v>
      </c>
      <c r="B36942" s="4" t="s">
        <v>5</v>
      </c>
      <c r="C36942" s="4" t="s">
        <v>13</v>
      </c>
    </row>
    <row r="36943" spans="1:10">
      <c r="A36943" t="n">
        <v>298874</v>
      </c>
      <c r="B36943" s="33" t="n">
        <v>27</v>
      </c>
      <c r="C36943" s="7" t="n">
        <v>0</v>
      </c>
    </row>
    <row r="36944" spans="1:10">
      <c r="A36944" t="s">
        <v>4</v>
      </c>
      <c r="B36944" s="4" t="s">
        <v>5</v>
      </c>
      <c r="C36944" s="4" t="s">
        <v>13</v>
      </c>
    </row>
    <row r="36945" spans="1:8">
      <c r="A36945" t="n">
        <v>298876</v>
      </c>
      <c r="B36945" s="33" t="n">
        <v>27</v>
      </c>
      <c r="C36945" s="7" t="n">
        <v>1</v>
      </c>
    </row>
    <row r="36946" spans="1:8">
      <c r="A36946" t="s">
        <v>4</v>
      </c>
      <c r="B36946" s="4" t="s">
        <v>5</v>
      </c>
      <c r="C36946" s="4" t="s">
        <v>13</v>
      </c>
      <c r="D36946" s="4" t="s">
        <v>10</v>
      </c>
      <c r="E36946" s="4" t="s">
        <v>10</v>
      </c>
      <c r="F36946" s="4" t="s">
        <v>10</v>
      </c>
      <c r="G36946" s="4" t="s">
        <v>10</v>
      </c>
      <c r="H36946" s="4" t="s">
        <v>13</v>
      </c>
    </row>
    <row r="36947" spans="1:8">
      <c r="A36947" t="n">
        <v>298878</v>
      </c>
      <c r="B36947" s="29" t="n">
        <v>25</v>
      </c>
      <c r="C36947" s="7" t="n">
        <v>5</v>
      </c>
      <c r="D36947" s="7" t="n">
        <v>65535</v>
      </c>
      <c r="E36947" s="7" t="n">
        <v>65535</v>
      </c>
      <c r="F36947" s="7" t="n">
        <v>65535</v>
      </c>
      <c r="G36947" s="7" t="n">
        <v>65535</v>
      </c>
      <c r="H36947" s="7" t="n">
        <v>0</v>
      </c>
    </row>
    <row r="36948" spans="1:8">
      <c r="A36948" t="s">
        <v>4</v>
      </c>
      <c r="B36948" s="4" t="s">
        <v>5</v>
      </c>
      <c r="C36948" s="4" t="s">
        <v>10</v>
      </c>
    </row>
    <row r="36949" spans="1:8">
      <c r="A36949" t="n">
        <v>298889</v>
      </c>
      <c r="B36949" s="35" t="n">
        <v>16</v>
      </c>
      <c r="C36949" s="7" t="n">
        <v>500</v>
      </c>
    </row>
    <row r="36950" spans="1:8">
      <c r="A36950" t="s">
        <v>4</v>
      </c>
      <c r="B36950" s="4" t="s">
        <v>5</v>
      </c>
      <c r="C36950" s="4" t="s">
        <v>13</v>
      </c>
      <c r="D36950" s="4" t="s">
        <v>10</v>
      </c>
      <c r="E36950" s="4" t="s">
        <v>22</v>
      </c>
      <c r="F36950" s="4" t="s">
        <v>10</v>
      </c>
      <c r="G36950" s="4" t="s">
        <v>9</v>
      </c>
      <c r="H36950" s="4" t="s">
        <v>9</v>
      </c>
      <c r="I36950" s="4" t="s">
        <v>10</v>
      </c>
      <c r="J36950" s="4" t="s">
        <v>10</v>
      </c>
      <c r="K36950" s="4" t="s">
        <v>9</v>
      </c>
      <c r="L36950" s="4" t="s">
        <v>9</v>
      </c>
      <c r="M36950" s="4" t="s">
        <v>9</v>
      </c>
      <c r="N36950" s="4" t="s">
        <v>9</v>
      </c>
      <c r="O36950" s="4" t="s">
        <v>6</v>
      </c>
    </row>
    <row r="36951" spans="1:8">
      <c r="A36951" t="n">
        <v>298892</v>
      </c>
      <c r="B36951" s="14" t="n">
        <v>50</v>
      </c>
      <c r="C36951" s="7" t="n">
        <v>0</v>
      </c>
      <c r="D36951" s="7" t="n">
        <v>12101</v>
      </c>
      <c r="E36951" s="7" t="n">
        <v>1</v>
      </c>
      <c r="F36951" s="7" t="n">
        <v>0</v>
      </c>
      <c r="G36951" s="7" t="n">
        <v>0</v>
      </c>
      <c r="H36951" s="7" t="n">
        <v>0</v>
      </c>
      <c r="I36951" s="7" t="n">
        <v>0</v>
      </c>
      <c r="J36951" s="7" t="n">
        <v>65533</v>
      </c>
      <c r="K36951" s="7" t="n">
        <v>0</v>
      </c>
      <c r="L36951" s="7" t="n">
        <v>0</v>
      </c>
      <c r="M36951" s="7" t="n">
        <v>0</v>
      </c>
      <c r="N36951" s="7" t="n">
        <v>0</v>
      </c>
      <c r="O36951" s="7" t="s">
        <v>12</v>
      </c>
    </row>
    <row r="36952" spans="1:8">
      <c r="A36952" t="s">
        <v>4</v>
      </c>
      <c r="B36952" s="4" t="s">
        <v>5</v>
      </c>
      <c r="C36952" s="4" t="s">
        <v>13</v>
      </c>
      <c r="D36952" s="4" t="s">
        <v>10</v>
      </c>
      <c r="E36952" s="4" t="s">
        <v>10</v>
      </c>
      <c r="F36952" s="4" t="s">
        <v>10</v>
      </c>
      <c r="G36952" s="4" t="s">
        <v>10</v>
      </c>
      <c r="H36952" s="4" t="s">
        <v>13</v>
      </c>
    </row>
    <row r="36953" spans="1:8">
      <c r="A36953" t="n">
        <v>298931</v>
      </c>
      <c r="B36953" s="29" t="n">
        <v>25</v>
      </c>
      <c r="C36953" s="7" t="n">
        <v>5</v>
      </c>
      <c r="D36953" s="7" t="n">
        <v>65535</v>
      </c>
      <c r="E36953" s="7" t="n">
        <v>65535</v>
      </c>
      <c r="F36953" s="7" t="n">
        <v>65535</v>
      </c>
      <c r="G36953" s="7" t="n">
        <v>65535</v>
      </c>
      <c r="H36953" s="7" t="n">
        <v>0</v>
      </c>
    </row>
    <row r="36954" spans="1:8">
      <c r="A36954" t="s">
        <v>4</v>
      </c>
      <c r="B36954" s="4" t="s">
        <v>5</v>
      </c>
      <c r="C36954" s="4" t="s">
        <v>10</v>
      </c>
      <c r="D36954" s="4" t="s">
        <v>13</v>
      </c>
      <c r="E36954" s="4" t="s">
        <v>13</v>
      </c>
      <c r="F36954" s="4" t="s">
        <v>72</v>
      </c>
      <c r="G36954" s="4" t="s">
        <v>13</v>
      </c>
      <c r="H36954" s="4" t="s">
        <v>13</v>
      </c>
    </row>
    <row r="36955" spans="1:8">
      <c r="A36955" t="n">
        <v>298942</v>
      </c>
      <c r="B36955" s="30" t="n">
        <v>24</v>
      </c>
      <c r="C36955" s="7" t="n">
        <v>65533</v>
      </c>
      <c r="D36955" s="7" t="n">
        <v>11</v>
      </c>
      <c r="E36955" s="7" t="n">
        <v>6</v>
      </c>
      <c r="F36955" s="7" t="s">
        <v>2152</v>
      </c>
      <c r="G36955" s="7" t="n">
        <v>2</v>
      </c>
      <c r="H36955" s="7" t="n">
        <v>0</v>
      </c>
    </row>
    <row r="36956" spans="1:8">
      <c r="A36956" t="s">
        <v>4</v>
      </c>
      <c r="B36956" s="4" t="s">
        <v>5</v>
      </c>
    </row>
    <row r="36957" spans="1:8">
      <c r="A36957" t="n">
        <v>298984</v>
      </c>
      <c r="B36957" s="53" t="n">
        <v>28</v>
      </c>
    </row>
    <row r="36958" spans="1:8">
      <c r="A36958" t="s">
        <v>4</v>
      </c>
      <c r="B36958" s="4" t="s">
        <v>5</v>
      </c>
      <c r="C36958" s="4" t="s">
        <v>13</v>
      </c>
    </row>
    <row r="36959" spans="1:8">
      <c r="A36959" t="n">
        <v>298985</v>
      </c>
      <c r="B36959" s="33" t="n">
        <v>27</v>
      </c>
      <c r="C36959" s="7" t="n">
        <v>0</v>
      </c>
    </row>
    <row r="36960" spans="1:8">
      <c r="A36960" t="s">
        <v>4</v>
      </c>
      <c r="B36960" s="4" t="s">
        <v>5</v>
      </c>
      <c r="C36960" s="4" t="s">
        <v>13</v>
      </c>
    </row>
    <row r="36961" spans="1:15">
      <c r="A36961" t="n">
        <v>298987</v>
      </c>
      <c r="B36961" s="33" t="n">
        <v>27</v>
      </c>
      <c r="C36961" s="7" t="n">
        <v>1</v>
      </c>
    </row>
    <row r="36962" spans="1:15">
      <c r="A36962" t="s">
        <v>4</v>
      </c>
      <c r="B36962" s="4" t="s">
        <v>5</v>
      </c>
      <c r="C36962" s="4" t="s">
        <v>13</v>
      </c>
      <c r="D36962" s="4" t="s">
        <v>10</v>
      </c>
      <c r="E36962" s="4" t="s">
        <v>10</v>
      </c>
      <c r="F36962" s="4" t="s">
        <v>10</v>
      </c>
      <c r="G36962" s="4" t="s">
        <v>10</v>
      </c>
      <c r="H36962" s="4" t="s">
        <v>13</v>
      </c>
    </row>
    <row r="36963" spans="1:15">
      <c r="A36963" t="n">
        <v>298989</v>
      </c>
      <c r="B36963" s="29" t="n">
        <v>25</v>
      </c>
      <c r="C36963" s="7" t="n">
        <v>5</v>
      </c>
      <c r="D36963" s="7" t="n">
        <v>65535</v>
      </c>
      <c r="E36963" s="7" t="n">
        <v>65535</v>
      </c>
      <c r="F36963" s="7" t="n">
        <v>65535</v>
      </c>
      <c r="G36963" s="7" t="n">
        <v>65535</v>
      </c>
      <c r="H36963" s="7" t="n">
        <v>0</v>
      </c>
    </row>
    <row r="36964" spans="1:15">
      <c r="A36964" t="s">
        <v>4</v>
      </c>
      <c r="B36964" s="4" t="s">
        <v>5</v>
      </c>
      <c r="C36964" s="4" t="s">
        <v>10</v>
      </c>
    </row>
    <row r="36965" spans="1:15">
      <c r="A36965" t="n">
        <v>299000</v>
      </c>
      <c r="B36965" s="35" t="n">
        <v>16</v>
      </c>
      <c r="C36965" s="7" t="n">
        <v>300</v>
      </c>
    </row>
    <row r="36966" spans="1:15">
      <c r="A36966" t="s">
        <v>4</v>
      </c>
      <c r="B36966" s="4" t="s">
        <v>5</v>
      </c>
      <c r="C36966" s="4" t="s">
        <v>13</v>
      </c>
      <c r="D36966" s="4" t="s">
        <v>10</v>
      </c>
      <c r="E36966" s="4" t="s">
        <v>10</v>
      </c>
      <c r="F36966" s="4" t="s">
        <v>10</v>
      </c>
      <c r="G36966" s="4" t="s">
        <v>9</v>
      </c>
    </row>
    <row r="36967" spans="1:15">
      <c r="A36967" t="n">
        <v>299003</v>
      </c>
      <c r="B36967" s="82" t="n">
        <v>95</v>
      </c>
      <c r="C36967" s="7" t="n">
        <v>6</v>
      </c>
      <c r="D36967" s="7" t="n">
        <v>0</v>
      </c>
      <c r="E36967" s="7" t="n">
        <v>2</v>
      </c>
      <c r="F36967" s="7" t="n">
        <v>500</v>
      </c>
      <c r="G36967" s="7" t="n">
        <v>0</v>
      </c>
    </row>
    <row r="36968" spans="1:15">
      <c r="A36968" t="s">
        <v>4</v>
      </c>
      <c r="B36968" s="4" t="s">
        <v>5</v>
      </c>
      <c r="C36968" s="4" t="s">
        <v>13</v>
      </c>
      <c r="D36968" s="4" t="s">
        <v>10</v>
      </c>
    </row>
    <row r="36969" spans="1:15">
      <c r="A36969" t="n">
        <v>299015</v>
      </c>
      <c r="B36969" s="82" t="n">
        <v>95</v>
      </c>
      <c r="C36969" s="7" t="n">
        <v>7</v>
      </c>
      <c r="D36969" s="7" t="n">
        <v>0</v>
      </c>
    </row>
    <row r="36970" spans="1:15">
      <c r="A36970" t="s">
        <v>4</v>
      </c>
      <c r="B36970" s="4" t="s">
        <v>5</v>
      </c>
      <c r="C36970" s="4" t="s">
        <v>13</v>
      </c>
      <c r="D36970" s="4" t="s">
        <v>10</v>
      </c>
    </row>
    <row r="36971" spans="1:15">
      <c r="A36971" t="n">
        <v>299019</v>
      </c>
      <c r="B36971" s="82" t="n">
        <v>95</v>
      </c>
      <c r="C36971" s="7" t="n">
        <v>9</v>
      </c>
      <c r="D36971" s="7" t="n">
        <v>0</v>
      </c>
    </row>
    <row r="36972" spans="1:15">
      <c r="A36972" t="s">
        <v>4</v>
      </c>
      <c r="B36972" s="4" t="s">
        <v>5</v>
      </c>
      <c r="C36972" s="4" t="s">
        <v>13</v>
      </c>
      <c r="D36972" s="4" t="s">
        <v>10</v>
      </c>
    </row>
    <row r="36973" spans="1:15">
      <c r="A36973" t="n">
        <v>299023</v>
      </c>
      <c r="B36973" s="82" t="n">
        <v>95</v>
      </c>
      <c r="C36973" s="7" t="n">
        <v>8</v>
      </c>
      <c r="D36973" s="7" t="n">
        <v>0</v>
      </c>
    </row>
    <row r="36974" spans="1:15">
      <c r="A36974" t="s">
        <v>4</v>
      </c>
      <c r="B36974" s="4" t="s">
        <v>5</v>
      </c>
      <c r="C36974" s="4" t="s">
        <v>10</v>
      </c>
    </row>
    <row r="36975" spans="1:15">
      <c r="A36975" t="n">
        <v>299027</v>
      </c>
      <c r="B36975" s="35" t="n">
        <v>16</v>
      </c>
      <c r="C36975" s="7" t="n">
        <v>500</v>
      </c>
    </row>
    <row r="36976" spans="1:15">
      <c r="A36976" t="s">
        <v>4</v>
      </c>
      <c r="B36976" s="4" t="s">
        <v>5</v>
      </c>
      <c r="C36976" s="4" t="s">
        <v>13</v>
      </c>
      <c r="D36976" s="4" t="s">
        <v>13</v>
      </c>
      <c r="E36976" s="4" t="s">
        <v>13</v>
      </c>
      <c r="F36976" s="4" t="s">
        <v>13</v>
      </c>
      <c r="G36976" s="4" t="s">
        <v>9</v>
      </c>
      <c r="H36976" s="4" t="s">
        <v>13</v>
      </c>
      <c r="I36976" s="4" t="s">
        <v>13</v>
      </c>
      <c r="J36976" s="4" t="s">
        <v>13</v>
      </c>
    </row>
    <row r="36977" spans="1:10">
      <c r="A36977" t="n">
        <v>299030</v>
      </c>
      <c r="B36977" s="31" t="n">
        <v>18</v>
      </c>
      <c r="C36977" s="7" t="n">
        <v>9</v>
      </c>
      <c r="D36977" s="7" t="n">
        <v>35</v>
      </c>
      <c r="E36977" s="7" t="n">
        <v>9</v>
      </c>
      <c r="F36977" s="7" t="n">
        <v>0</v>
      </c>
      <c r="G36977" s="7" t="n">
        <v>1</v>
      </c>
      <c r="H36977" s="7" t="n">
        <v>13</v>
      </c>
      <c r="I36977" s="7" t="n">
        <v>19</v>
      </c>
      <c r="J36977" s="7" t="n">
        <v>1</v>
      </c>
    </row>
    <row r="36978" spans="1:10">
      <c r="A36978" t="s">
        <v>4</v>
      </c>
      <c r="B36978" s="4" t="s">
        <v>5</v>
      </c>
      <c r="C36978" s="4" t="s">
        <v>13</v>
      </c>
      <c r="D36978" s="4" t="s">
        <v>10</v>
      </c>
      <c r="E36978" s="4" t="s">
        <v>13</v>
      </c>
    </row>
    <row r="36979" spans="1:10">
      <c r="A36979" t="n">
        <v>299042</v>
      </c>
      <c r="B36979" s="38" t="n">
        <v>36</v>
      </c>
      <c r="C36979" s="7" t="n">
        <v>9</v>
      </c>
      <c r="D36979" s="7" t="n">
        <v>0</v>
      </c>
      <c r="E36979" s="7" t="n">
        <v>0</v>
      </c>
    </row>
    <row r="36980" spans="1:10">
      <c r="A36980" t="s">
        <v>4</v>
      </c>
      <c r="B36980" s="4" t="s">
        <v>5</v>
      </c>
      <c r="C36980" s="4" t="s">
        <v>13</v>
      </c>
      <c r="D36980" s="4" t="s">
        <v>10</v>
      </c>
      <c r="E36980" s="4" t="s">
        <v>13</v>
      </c>
    </row>
    <row r="36981" spans="1:10">
      <c r="A36981" t="n">
        <v>299047</v>
      </c>
      <c r="B36981" s="38" t="n">
        <v>36</v>
      </c>
      <c r="C36981" s="7" t="n">
        <v>9</v>
      </c>
      <c r="D36981" s="7" t="n">
        <v>2</v>
      </c>
      <c r="E36981" s="7" t="n">
        <v>0</v>
      </c>
    </row>
    <row r="36982" spans="1:10">
      <c r="A36982" t="s">
        <v>4</v>
      </c>
      <c r="B36982" s="4" t="s">
        <v>5</v>
      </c>
      <c r="C36982" s="4" t="s">
        <v>10</v>
      </c>
    </row>
    <row r="36983" spans="1:10">
      <c r="A36983" t="n">
        <v>299052</v>
      </c>
      <c r="B36983" s="12" t="n">
        <v>12</v>
      </c>
      <c r="C36983" s="7" t="n">
        <v>10806</v>
      </c>
    </row>
    <row r="36984" spans="1:10">
      <c r="A36984" t="s">
        <v>4</v>
      </c>
      <c r="B36984" s="4" t="s">
        <v>5</v>
      </c>
      <c r="C36984" s="4" t="s">
        <v>10</v>
      </c>
      <c r="D36984" s="4" t="s">
        <v>22</v>
      </c>
      <c r="E36984" s="4" t="s">
        <v>22</v>
      </c>
      <c r="F36984" s="4" t="s">
        <v>22</v>
      </c>
      <c r="G36984" s="4" t="s">
        <v>22</v>
      </c>
    </row>
    <row r="36985" spans="1:10">
      <c r="A36985" t="n">
        <v>299055</v>
      </c>
      <c r="B36985" s="24" t="n">
        <v>46</v>
      </c>
      <c r="C36985" s="7" t="n">
        <v>61456</v>
      </c>
      <c r="D36985" s="7" t="n">
        <v>0</v>
      </c>
      <c r="E36985" s="7" t="n">
        <v>0</v>
      </c>
      <c r="F36985" s="7" t="n">
        <v>0</v>
      </c>
      <c r="G36985" s="7" t="n">
        <v>0</v>
      </c>
    </row>
    <row r="36986" spans="1:10">
      <c r="A36986" t="s">
        <v>4</v>
      </c>
      <c r="B36986" s="4" t="s">
        <v>5</v>
      </c>
      <c r="C36986" s="4" t="s">
        <v>13</v>
      </c>
      <c r="D36986" s="4" t="s">
        <v>10</v>
      </c>
    </row>
    <row r="36987" spans="1:10">
      <c r="A36987" t="n">
        <v>299074</v>
      </c>
      <c r="B36987" s="9" t="n">
        <v>162</v>
      </c>
      <c r="C36987" s="7" t="n">
        <v>1</v>
      </c>
      <c r="D36987" s="7" t="n">
        <v>0</v>
      </c>
    </row>
    <row r="36988" spans="1:10">
      <c r="A36988" t="s">
        <v>4</v>
      </c>
      <c r="B36988" s="4" t="s">
        <v>5</v>
      </c>
    </row>
    <row r="36989" spans="1:10">
      <c r="A36989" t="n">
        <v>299078</v>
      </c>
      <c r="B36989" s="5" t="n">
        <v>1</v>
      </c>
    </row>
    <row r="36990" spans="1:10" s="3" customFormat="1" customHeight="0">
      <c r="A36990" s="3" t="s">
        <v>2</v>
      </c>
      <c r="B36990" s="3" t="s">
        <v>2153</v>
      </c>
    </row>
    <row r="36991" spans="1:10">
      <c r="A36991" t="s">
        <v>4</v>
      </c>
      <c r="B36991" s="4" t="s">
        <v>5</v>
      </c>
      <c r="C36991" s="4" t="s">
        <v>13</v>
      </c>
      <c r="D36991" s="4" t="s">
        <v>13</v>
      </c>
      <c r="E36991" s="4" t="s">
        <v>13</v>
      </c>
      <c r="F36991" s="4" t="s">
        <v>13</v>
      </c>
    </row>
    <row r="36992" spans="1:10">
      <c r="A36992" t="n">
        <v>299080</v>
      </c>
      <c r="B36992" s="13" t="n">
        <v>14</v>
      </c>
      <c r="C36992" s="7" t="n">
        <v>2</v>
      </c>
      <c r="D36992" s="7" t="n">
        <v>0</v>
      </c>
      <c r="E36992" s="7" t="n">
        <v>0</v>
      </c>
      <c r="F36992" s="7" t="n">
        <v>0</v>
      </c>
    </row>
    <row r="36993" spans="1:10">
      <c r="A36993" t="s">
        <v>4</v>
      </c>
      <c r="B36993" s="4" t="s">
        <v>5</v>
      </c>
      <c r="C36993" s="4" t="s">
        <v>13</v>
      </c>
      <c r="D36993" s="36" t="s">
        <v>81</v>
      </c>
      <c r="E36993" s="4" t="s">
        <v>5</v>
      </c>
      <c r="F36993" s="4" t="s">
        <v>13</v>
      </c>
      <c r="G36993" s="4" t="s">
        <v>10</v>
      </c>
      <c r="H36993" s="36" t="s">
        <v>82</v>
      </c>
      <c r="I36993" s="4" t="s">
        <v>13</v>
      </c>
      <c r="J36993" s="4" t="s">
        <v>9</v>
      </c>
      <c r="K36993" s="4" t="s">
        <v>13</v>
      </c>
      <c r="L36993" s="4" t="s">
        <v>13</v>
      </c>
      <c r="M36993" s="36" t="s">
        <v>81</v>
      </c>
      <c r="N36993" s="4" t="s">
        <v>5</v>
      </c>
      <c r="O36993" s="4" t="s">
        <v>13</v>
      </c>
      <c r="P36993" s="4" t="s">
        <v>10</v>
      </c>
      <c r="Q36993" s="36" t="s">
        <v>82</v>
      </c>
      <c r="R36993" s="4" t="s">
        <v>13</v>
      </c>
      <c r="S36993" s="4" t="s">
        <v>9</v>
      </c>
      <c r="T36993" s="4" t="s">
        <v>13</v>
      </c>
      <c r="U36993" s="4" t="s">
        <v>13</v>
      </c>
      <c r="V36993" s="4" t="s">
        <v>13</v>
      </c>
      <c r="W36993" s="4" t="s">
        <v>20</v>
      </c>
    </row>
    <row r="36994" spans="1:10">
      <c r="A36994" t="n">
        <v>299085</v>
      </c>
      <c r="B36994" s="10" t="n">
        <v>5</v>
      </c>
      <c r="C36994" s="7" t="n">
        <v>28</v>
      </c>
      <c r="D36994" s="36" t="s">
        <v>3</v>
      </c>
      <c r="E36994" s="9" t="n">
        <v>162</v>
      </c>
      <c r="F36994" s="7" t="n">
        <v>3</v>
      </c>
      <c r="G36994" s="7" t="n">
        <v>32877</v>
      </c>
      <c r="H36994" s="36" t="s">
        <v>3</v>
      </c>
      <c r="I36994" s="7" t="n">
        <v>0</v>
      </c>
      <c r="J36994" s="7" t="n">
        <v>1</v>
      </c>
      <c r="K36994" s="7" t="n">
        <v>2</v>
      </c>
      <c r="L36994" s="7" t="n">
        <v>28</v>
      </c>
      <c r="M36994" s="36" t="s">
        <v>3</v>
      </c>
      <c r="N36994" s="9" t="n">
        <v>162</v>
      </c>
      <c r="O36994" s="7" t="n">
        <v>3</v>
      </c>
      <c r="P36994" s="7" t="n">
        <v>32877</v>
      </c>
      <c r="Q36994" s="36" t="s">
        <v>3</v>
      </c>
      <c r="R36994" s="7" t="n">
        <v>0</v>
      </c>
      <c r="S36994" s="7" t="n">
        <v>2</v>
      </c>
      <c r="T36994" s="7" t="n">
        <v>2</v>
      </c>
      <c r="U36994" s="7" t="n">
        <v>11</v>
      </c>
      <c r="V36994" s="7" t="n">
        <v>1</v>
      </c>
      <c r="W36994" s="11" t="n">
        <f t="normal" ca="1">A36998</f>
        <v>0</v>
      </c>
    </row>
    <row r="36995" spans="1:10">
      <c r="A36995" t="s">
        <v>4</v>
      </c>
      <c r="B36995" s="4" t="s">
        <v>5</v>
      </c>
      <c r="C36995" s="4" t="s">
        <v>13</v>
      </c>
      <c r="D36995" s="4" t="s">
        <v>10</v>
      </c>
      <c r="E36995" s="4" t="s">
        <v>22</v>
      </c>
    </row>
    <row r="36996" spans="1:10">
      <c r="A36996" t="n">
        <v>299114</v>
      </c>
      <c r="B36996" s="28" t="n">
        <v>58</v>
      </c>
      <c r="C36996" s="7" t="n">
        <v>0</v>
      </c>
      <c r="D36996" s="7" t="n">
        <v>0</v>
      </c>
      <c r="E36996" s="7" t="n">
        <v>1</v>
      </c>
    </row>
    <row r="36997" spans="1:10">
      <c r="A36997" t="s">
        <v>4</v>
      </c>
      <c r="B36997" s="4" t="s">
        <v>5</v>
      </c>
      <c r="C36997" s="4" t="s">
        <v>13</v>
      </c>
      <c r="D36997" s="36" t="s">
        <v>81</v>
      </c>
      <c r="E36997" s="4" t="s">
        <v>5</v>
      </c>
      <c r="F36997" s="4" t="s">
        <v>13</v>
      </c>
      <c r="G36997" s="4" t="s">
        <v>10</v>
      </c>
      <c r="H36997" s="36" t="s">
        <v>82</v>
      </c>
      <c r="I36997" s="4" t="s">
        <v>13</v>
      </c>
      <c r="J36997" s="4" t="s">
        <v>9</v>
      </c>
      <c r="K36997" s="4" t="s">
        <v>13</v>
      </c>
      <c r="L36997" s="4" t="s">
        <v>13</v>
      </c>
      <c r="M36997" s="36" t="s">
        <v>81</v>
      </c>
      <c r="N36997" s="4" t="s">
        <v>5</v>
      </c>
      <c r="O36997" s="4" t="s">
        <v>13</v>
      </c>
      <c r="P36997" s="4" t="s">
        <v>10</v>
      </c>
      <c r="Q36997" s="36" t="s">
        <v>82</v>
      </c>
      <c r="R36997" s="4" t="s">
        <v>13</v>
      </c>
      <c r="S36997" s="4" t="s">
        <v>9</v>
      </c>
      <c r="T36997" s="4" t="s">
        <v>13</v>
      </c>
      <c r="U36997" s="4" t="s">
        <v>13</v>
      </c>
      <c r="V36997" s="4" t="s">
        <v>13</v>
      </c>
      <c r="W36997" s="4" t="s">
        <v>20</v>
      </c>
    </row>
    <row r="36998" spans="1:10">
      <c r="A36998" t="n">
        <v>299122</v>
      </c>
      <c r="B36998" s="10" t="n">
        <v>5</v>
      </c>
      <c r="C36998" s="7" t="n">
        <v>28</v>
      </c>
      <c r="D36998" s="36" t="s">
        <v>3</v>
      </c>
      <c r="E36998" s="9" t="n">
        <v>162</v>
      </c>
      <c r="F36998" s="7" t="n">
        <v>3</v>
      </c>
      <c r="G36998" s="7" t="n">
        <v>32877</v>
      </c>
      <c r="H36998" s="36" t="s">
        <v>3</v>
      </c>
      <c r="I36998" s="7" t="n">
        <v>0</v>
      </c>
      <c r="J36998" s="7" t="n">
        <v>1</v>
      </c>
      <c r="K36998" s="7" t="n">
        <v>3</v>
      </c>
      <c r="L36998" s="7" t="n">
        <v>28</v>
      </c>
      <c r="M36998" s="36" t="s">
        <v>3</v>
      </c>
      <c r="N36998" s="9" t="n">
        <v>162</v>
      </c>
      <c r="O36998" s="7" t="n">
        <v>3</v>
      </c>
      <c r="P36998" s="7" t="n">
        <v>32877</v>
      </c>
      <c r="Q36998" s="36" t="s">
        <v>3</v>
      </c>
      <c r="R36998" s="7" t="n">
        <v>0</v>
      </c>
      <c r="S36998" s="7" t="n">
        <v>2</v>
      </c>
      <c r="T36998" s="7" t="n">
        <v>3</v>
      </c>
      <c r="U36998" s="7" t="n">
        <v>9</v>
      </c>
      <c r="V36998" s="7" t="n">
        <v>1</v>
      </c>
      <c r="W36998" s="11" t="n">
        <f t="normal" ca="1">A37008</f>
        <v>0</v>
      </c>
    </row>
    <row r="36999" spans="1:10">
      <c r="A36999" t="s">
        <v>4</v>
      </c>
      <c r="B36999" s="4" t="s">
        <v>5</v>
      </c>
      <c r="C36999" s="4" t="s">
        <v>13</v>
      </c>
      <c r="D36999" s="36" t="s">
        <v>81</v>
      </c>
      <c r="E36999" s="4" t="s">
        <v>5</v>
      </c>
      <c r="F36999" s="4" t="s">
        <v>10</v>
      </c>
      <c r="G36999" s="4" t="s">
        <v>13</v>
      </c>
      <c r="H36999" s="4" t="s">
        <v>13</v>
      </c>
      <c r="I36999" s="4" t="s">
        <v>6</v>
      </c>
      <c r="J36999" s="36" t="s">
        <v>82</v>
      </c>
      <c r="K36999" s="4" t="s">
        <v>13</v>
      </c>
      <c r="L36999" s="4" t="s">
        <v>13</v>
      </c>
      <c r="M36999" s="36" t="s">
        <v>81</v>
      </c>
      <c r="N36999" s="4" t="s">
        <v>5</v>
      </c>
      <c r="O36999" s="4" t="s">
        <v>13</v>
      </c>
      <c r="P36999" s="36" t="s">
        <v>82</v>
      </c>
      <c r="Q36999" s="4" t="s">
        <v>13</v>
      </c>
      <c r="R36999" s="4" t="s">
        <v>9</v>
      </c>
      <c r="S36999" s="4" t="s">
        <v>13</v>
      </c>
      <c r="T36999" s="4" t="s">
        <v>13</v>
      </c>
      <c r="U36999" s="4" t="s">
        <v>13</v>
      </c>
      <c r="V36999" s="36" t="s">
        <v>81</v>
      </c>
      <c r="W36999" s="4" t="s">
        <v>5</v>
      </c>
      <c r="X36999" s="4" t="s">
        <v>13</v>
      </c>
      <c r="Y36999" s="36" t="s">
        <v>82</v>
      </c>
      <c r="Z36999" s="4" t="s">
        <v>13</v>
      </c>
      <c r="AA36999" s="4" t="s">
        <v>9</v>
      </c>
      <c r="AB36999" s="4" t="s">
        <v>13</v>
      </c>
      <c r="AC36999" s="4" t="s">
        <v>13</v>
      </c>
      <c r="AD36999" s="4" t="s">
        <v>13</v>
      </c>
      <c r="AE36999" s="4" t="s">
        <v>20</v>
      </c>
    </row>
    <row r="37000" spans="1:10">
      <c r="A37000" t="n">
        <v>299151</v>
      </c>
      <c r="B37000" s="10" t="n">
        <v>5</v>
      </c>
      <c r="C37000" s="7" t="n">
        <v>28</v>
      </c>
      <c r="D37000" s="36" t="s">
        <v>3</v>
      </c>
      <c r="E37000" s="64" t="n">
        <v>47</v>
      </c>
      <c r="F37000" s="7" t="n">
        <v>61456</v>
      </c>
      <c r="G37000" s="7" t="n">
        <v>2</v>
      </c>
      <c r="H37000" s="7" t="n">
        <v>0</v>
      </c>
      <c r="I37000" s="7" t="s">
        <v>785</v>
      </c>
      <c r="J37000" s="36" t="s">
        <v>3</v>
      </c>
      <c r="K37000" s="7" t="n">
        <v>8</v>
      </c>
      <c r="L37000" s="7" t="n">
        <v>28</v>
      </c>
      <c r="M37000" s="36" t="s">
        <v>3</v>
      </c>
      <c r="N37000" s="49" t="n">
        <v>74</v>
      </c>
      <c r="O37000" s="7" t="n">
        <v>65</v>
      </c>
      <c r="P37000" s="36" t="s">
        <v>3</v>
      </c>
      <c r="Q37000" s="7" t="n">
        <v>0</v>
      </c>
      <c r="R37000" s="7" t="n">
        <v>1</v>
      </c>
      <c r="S37000" s="7" t="n">
        <v>3</v>
      </c>
      <c r="T37000" s="7" t="n">
        <v>9</v>
      </c>
      <c r="U37000" s="7" t="n">
        <v>28</v>
      </c>
      <c r="V37000" s="36" t="s">
        <v>3</v>
      </c>
      <c r="W37000" s="49" t="n">
        <v>74</v>
      </c>
      <c r="X37000" s="7" t="n">
        <v>65</v>
      </c>
      <c r="Y37000" s="36" t="s">
        <v>3</v>
      </c>
      <c r="Z37000" s="7" t="n">
        <v>0</v>
      </c>
      <c r="AA37000" s="7" t="n">
        <v>2</v>
      </c>
      <c r="AB37000" s="7" t="n">
        <v>3</v>
      </c>
      <c r="AC37000" s="7" t="n">
        <v>9</v>
      </c>
      <c r="AD37000" s="7" t="n">
        <v>1</v>
      </c>
      <c r="AE37000" s="11" t="n">
        <f t="normal" ca="1">A37004</f>
        <v>0</v>
      </c>
    </row>
    <row r="37001" spans="1:10">
      <c r="A37001" t="s">
        <v>4</v>
      </c>
      <c r="B37001" s="4" t="s">
        <v>5</v>
      </c>
      <c r="C37001" s="4" t="s">
        <v>10</v>
      </c>
      <c r="D37001" s="4" t="s">
        <v>13</v>
      </c>
      <c r="E37001" s="4" t="s">
        <v>13</v>
      </c>
      <c r="F37001" s="4" t="s">
        <v>6</v>
      </c>
    </row>
    <row r="37002" spans="1:10">
      <c r="A37002" t="n">
        <v>299199</v>
      </c>
      <c r="B37002" s="64" t="n">
        <v>47</v>
      </c>
      <c r="C37002" s="7" t="n">
        <v>61456</v>
      </c>
      <c r="D37002" s="7" t="n">
        <v>0</v>
      </c>
      <c r="E37002" s="7" t="n">
        <v>0</v>
      </c>
      <c r="F37002" s="7" t="s">
        <v>408</v>
      </c>
    </row>
    <row r="37003" spans="1:10">
      <c r="A37003" t="s">
        <v>4</v>
      </c>
      <c r="B37003" s="4" t="s">
        <v>5</v>
      </c>
      <c r="C37003" s="4" t="s">
        <v>13</v>
      </c>
      <c r="D37003" s="4" t="s">
        <v>10</v>
      </c>
      <c r="E37003" s="4" t="s">
        <v>22</v>
      </c>
    </row>
    <row r="37004" spans="1:10">
      <c r="A37004" t="n">
        <v>299212</v>
      </c>
      <c r="B37004" s="28" t="n">
        <v>58</v>
      </c>
      <c r="C37004" s="7" t="n">
        <v>0</v>
      </c>
      <c r="D37004" s="7" t="n">
        <v>300</v>
      </c>
      <c r="E37004" s="7" t="n">
        <v>1</v>
      </c>
    </row>
    <row r="37005" spans="1:10">
      <c r="A37005" t="s">
        <v>4</v>
      </c>
      <c r="B37005" s="4" t="s">
        <v>5</v>
      </c>
      <c r="C37005" s="4" t="s">
        <v>13</v>
      </c>
      <c r="D37005" s="4" t="s">
        <v>10</v>
      </c>
    </row>
    <row r="37006" spans="1:10">
      <c r="A37006" t="n">
        <v>299220</v>
      </c>
      <c r="B37006" s="28" t="n">
        <v>58</v>
      </c>
      <c r="C37006" s="7" t="n">
        <v>255</v>
      </c>
      <c r="D37006" s="7" t="n">
        <v>0</v>
      </c>
    </row>
    <row r="37007" spans="1:10">
      <c r="A37007" t="s">
        <v>4</v>
      </c>
      <c r="B37007" s="4" t="s">
        <v>5</v>
      </c>
      <c r="C37007" s="4" t="s">
        <v>13</v>
      </c>
      <c r="D37007" s="4" t="s">
        <v>13</v>
      </c>
      <c r="E37007" s="4" t="s">
        <v>13</v>
      </c>
      <c r="F37007" s="4" t="s">
        <v>13</v>
      </c>
    </row>
    <row r="37008" spans="1:10">
      <c r="A37008" t="n">
        <v>299224</v>
      </c>
      <c r="B37008" s="13" t="n">
        <v>14</v>
      </c>
      <c r="C37008" s="7" t="n">
        <v>0</v>
      </c>
      <c r="D37008" s="7" t="n">
        <v>0</v>
      </c>
      <c r="E37008" s="7" t="n">
        <v>0</v>
      </c>
      <c r="F37008" s="7" t="n">
        <v>64</v>
      </c>
    </row>
    <row r="37009" spans="1:31">
      <c r="A37009" t="s">
        <v>4</v>
      </c>
      <c r="B37009" s="4" t="s">
        <v>5</v>
      </c>
      <c r="C37009" s="4" t="s">
        <v>13</v>
      </c>
      <c r="D37009" s="4" t="s">
        <v>10</v>
      </c>
    </row>
    <row r="37010" spans="1:31">
      <c r="A37010" t="n">
        <v>299229</v>
      </c>
      <c r="B37010" s="27" t="n">
        <v>22</v>
      </c>
      <c r="C37010" s="7" t="n">
        <v>0</v>
      </c>
      <c r="D37010" s="7" t="n">
        <v>32877</v>
      </c>
    </row>
    <row r="37011" spans="1:31">
      <c r="A37011" t="s">
        <v>4</v>
      </c>
      <c r="B37011" s="4" t="s">
        <v>5</v>
      </c>
      <c r="C37011" s="4" t="s">
        <v>13</v>
      </c>
      <c r="D37011" s="4" t="s">
        <v>10</v>
      </c>
    </row>
    <row r="37012" spans="1:31">
      <c r="A37012" t="n">
        <v>299233</v>
      </c>
      <c r="B37012" s="28" t="n">
        <v>58</v>
      </c>
      <c r="C37012" s="7" t="n">
        <v>5</v>
      </c>
      <c r="D37012" s="7" t="n">
        <v>300</v>
      </c>
    </row>
    <row r="37013" spans="1:31">
      <c r="A37013" t="s">
        <v>4</v>
      </c>
      <c r="B37013" s="4" t="s">
        <v>5</v>
      </c>
      <c r="C37013" s="4" t="s">
        <v>22</v>
      </c>
      <c r="D37013" s="4" t="s">
        <v>10</v>
      </c>
    </row>
    <row r="37014" spans="1:31">
      <c r="A37014" t="n">
        <v>299237</v>
      </c>
      <c r="B37014" s="51" t="n">
        <v>103</v>
      </c>
      <c r="C37014" s="7" t="n">
        <v>0</v>
      </c>
      <c r="D37014" s="7" t="n">
        <v>300</v>
      </c>
    </row>
    <row r="37015" spans="1:31">
      <c r="A37015" t="s">
        <v>4</v>
      </c>
      <c r="B37015" s="4" t="s">
        <v>5</v>
      </c>
      <c r="C37015" s="4" t="s">
        <v>13</v>
      </c>
    </row>
    <row r="37016" spans="1:31">
      <c r="A37016" t="n">
        <v>299244</v>
      </c>
      <c r="B37016" s="37" t="n">
        <v>64</v>
      </c>
      <c r="C37016" s="7" t="n">
        <v>7</v>
      </c>
    </row>
    <row r="37017" spans="1:31">
      <c r="A37017" t="s">
        <v>4</v>
      </c>
      <c r="B37017" s="4" t="s">
        <v>5</v>
      </c>
      <c r="C37017" s="4" t="s">
        <v>13</v>
      </c>
      <c r="D37017" s="4" t="s">
        <v>10</v>
      </c>
    </row>
    <row r="37018" spans="1:31">
      <c r="A37018" t="n">
        <v>299246</v>
      </c>
      <c r="B37018" s="67" t="n">
        <v>72</v>
      </c>
      <c r="C37018" s="7" t="n">
        <v>5</v>
      </c>
      <c r="D37018" s="7" t="n">
        <v>0</v>
      </c>
    </row>
    <row r="37019" spans="1:31">
      <c r="A37019" t="s">
        <v>4</v>
      </c>
      <c r="B37019" s="4" t="s">
        <v>5</v>
      </c>
      <c r="C37019" s="4" t="s">
        <v>13</v>
      </c>
      <c r="D37019" s="36" t="s">
        <v>81</v>
      </c>
      <c r="E37019" s="4" t="s">
        <v>5</v>
      </c>
      <c r="F37019" s="4" t="s">
        <v>13</v>
      </c>
      <c r="G37019" s="4" t="s">
        <v>10</v>
      </c>
      <c r="H37019" s="36" t="s">
        <v>82</v>
      </c>
      <c r="I37019" s="4" t="s">
        <v>13</v>
      </c>
      <c r="J37019" s="4" t="s">
        <v>9</v>
      </c>
      <c r="K37019" s="4" t="s">
        <v>13</v>
      </c>
      <c r="L37019" s="4" t="s">
        <v>13</v>
      </c>
      <c r="M37019" s="4" t="s">
        <v>20</v>
      </c>
    </row>
    <row r="37020" spans="1:31">
      <c r="A37020" t="n">
        <v>299250</v>
      </c>
      <c r="B37020" s="10" t="n">
        <v>5</v>
      </c>
      <c r="C37020" s="7" t="n">
        <v>28</v>
      </c>
      <c r="D37020" s="36" t="s">
        <v>3</v>
      </c>
      <c r="E37020" s="9" t="n">
        <v>162</v>
      </c>
      <c r="F37020" s="7" t="n">
        <v>4</v>
      </c>
      <c r="G37020" s="7" t="n">
        <v>32877</v>
      </c>
      <c r="H37020" s="36" t="s">
        <v>3</v>
      </c>
      <c r="I37020" s="7" t="n">
        <v>0</v>
      </c>
      <c r="J37020" s="7" t="n">
        <v>1</v>
      </c>
      <c r="K37020" s="7" t="n">
        <v>2</v>
      </c>
      <c r="L37020" s="7" t="n">
        <v>1</v>
      </c>
      <c r="M37020" s="11" t="n">
        <f t="normal" ca="1">A37026</f>
        <v>0</v>
      </c>
    </row>
    <row r="37021" spans="1:31">
      <c r="A37021" t="s">
        <v>4</v>
      </c>
      <c r="B37021" s="4" t="s">
        <v>5</v>
      </c>
      <c r="C37021" s="4" t="s">
        <v>13</v>
      </c>
      <c r="D37021" s="4" t="s">
        <v>6</v>
      </c>
    </row>
    <row r="37022" spans="1:31">
      <c r="A37022" t="n">
        <v>299267</v>
      </c>
      <c r="B37022" s="8" t="n">
        <v>2</v>
      </c>
      <c r="C37022" s="7" t="n">
        <v>10</v>
      </c>
      <c r="D37022" s="7" t="s">
        <v>786</v>
      </c>
    </row>
    <row r="37023" spans="1:31">
      <c r="A37023" t="s">
        <v>4</v>
      </c>
      <c r="B37023" s="4" t="s">
        <v>5</v>
      </c>
      <c r="C37023" s="4" t="s">
        <v>10</v>
      </c>
    </row>
    <row r="37024" spans="1:31">
      <c r="A37024" t="n">
        <v>299284</v>
      </c>
      <c r="B37024" s="35" t="n">
        <v>16</v>
      </c>
      <c r="C37024" s="7" t="n">
        <v>0</v>
      </c>
    </row>
    <row r="37025" spans="1:13">
      <c r="A37025" t="s">
        <v>4</v>
      </c>
      <c r="B37025" s="4" t="s">
        <v>5</v>
      </c>
      <c r="C37025" s="4" t="s">
        <v>10</v>
      </c>
      <c r="D37025" s="4" t="s">
        <v>6</v>
      </c>
      <c r="E37025" s="4" t="s">
        <v>6</v>
      </c>
      <c r="F37025" s="4" t="s">
        <v>6</v>
      </c>
      <c r="G37025" s="4" t="s">
        <v>13</v>
      </c>
      <c r="H37025" s="4" t="s">
        <v>9</v>
      </c>
      <c r="I37025" s="4" t="s">
        <v>22</v>
      </c>
      <c r="J37025" s="4" t="s">
        <v>22</v>
      </c>
      <c r="K37025" s="4" t="s">
        <v>22</v>
      </c>
      <c r="L37025" s="4" t="s">
        <v>22</v>
      </c>
      <c r="M37025" s="4" t="s">
        <v>22</v>
      </c>
      <c r="N37025" s="4" t="s">
        <v>22</v>
      </c>
      <c r="O37025" s="4" t="s">
        <v>22</v>
      </c>
      <c r="P37025" s="4" t="s">
        <v>6</v>
      </c>
      <c r="Q37025" s="4" t="s">
        <v>6</v>
      </c>
      <c r="R37025" s="4" t="s">
        <v>9</v>
      </c>
      <c r="S37025" s="4" t="s">
        <v>13</v>
      </c>
      <c r="T37025" s="4" t="s">
        <v>9</v>
      </c>
      <c r="U37025" s="4" t="s">
        <v>9</v>
      </c>
      <c r="V37025" s="4" t="s">
        <v>10</v>
      </c>
    </row>
    <row r="37026" spans="1:13">
      <c r="A37026" t="n">
        <v>299287</v>
      </c>
      <c r="B37026" s="68" t="n">
        <v>19</v>
      </c>
      <c r="C37026" s="7" t="n">
        <v>5</v>
      </c>
      <c r="D37026" s="7" t="s">
        <v>1475</v>
      </c>
      <c r="E37026" s="7" t="s">
        <v>1476</v>
      </c>
      <c r="F37026" s="7" t="s">
        <v>12</v>
      </c>
      <c r="G37026" s="7" t="n">
        <v>0</v>
      </c>
      <c r="H37026" s="7" t="n">
        <v>1</v>
      </c>
      <c r="I37026" s="7" t="n">
        <v>0</v>
      </c>
      <c r="J37026" s="7" t="n">
        <v>0</v>
      </c>
      <c r="K37026" s="7" t="n">
        <v>0</v>
      </c>
      <c r="L37026" s="7" t="n">
        <v>0</v>
      </c>
      <c r="M37026" s="7" t="n">
        <v>1</v>
      </c>
      <c r="N37026" s="7" t="n">
        <v>1.60000002384186</v>
      </c>
      <c r="O37026" s="7" t="n">
        <v>0.0900000035762787</v>
      </c>
      <c r="P37026" s="7" t="s">
        <v>12</v>
      </c>
      <c r="Q37026" s="7" t="s">
        <v>12</v>
      </c>
      <c r="R37026" s="7" t="n">
        <v>-1</v>
      </c>
      <c r="S37026" s="7" t="n">
        <v>0</v>
      </c>
      <c r="T37026" s="7" t="n">
        <v>0</v>
      </c>
      <c r="U37026" s="7" t="n">
        <v>0</v>
      </c>
      <c r="V37026" s="7" t="n">
        <v>0</v>
      </c>
    </row>
    <row r="37027" spans="1:13">
      <c r="A37027" t="s">
        <v>4</v>
      </c>
      <c r="B37027" s="4" t="s">
        <v>5</v>
      </c>
      <c r="C37027" s="4" t="s">
        <v>10</v>
      </c>
      <c r="D37027" s="4" t="s">
        <v>13</v>
      </c>
      <c r="E37027" s="4" t="s">
        <v>13</v>
      </c>
      <c r="F37027" s="4" t="s">
        <v>6</v>
      </c>
    </row>
    <row r="37028" spans="1:13">
      <c r="A37028" t="n">
        <v>299359</v>
      </c>
      <c r="B37028" s="22" t="n">
        <v>20</v>
      </c>
      <c r="C37028" s="7" t="n">
        <v>0</v>
      </c>
      <c r="D37028" s="7" t="n">
        <v>3</v>
      </c>
      <c r="E37028" s="7" t="n">
        <v>10</v>
      </c>
      <c r="F37028" s="7" t="s">
        <v>80</v>
      </c>
    </row>
    <row r="37029" spans="1:13">
      <c r="A37029" t="s">
        <v>4</v>
      </c>
      <c r="B37029" s="4" t="s">
        <v>5</v>
      </c>
      <c r="C37029" s="4" t="s">
        <v>10</v>
      </c>
    </row>
    <row r="37030" spans="1:13">
      <c r="A37030" t="n">
        <v>299377</v>
      </c>
      <c r="B37030" s="35" t="n">
        <v>16</v>
      </c>
      <c r="C37030" s="7" t="n">
        <v>0</v>
      </c>
    </row>
    <row r="37031" spans="1:13">
      <c r="A37031" t="s">
        <v>4</v>
      </c>
      <c r="B37031" s="4" t="s">
        <v>5</v>
      </c>
      <c r="C37031" s="4" t="s">
        <v>10</v>
      </c>
      <c r="D37031" s="4" t="s">
        <v>13</v>
      </c>
      <c r="E37031" s="4" t="s">
        <v>13</v>
      </c>
      <c r="F37031" s="4" t="s">
        <v>6</v>
      </c>
    </row>
    <row r="37032" spans="1:13">
      <c r="A37032" t="n">
        <v>299380</v>
      </c>
      <c r="B37032" s="22" t="n">
        <v>20</v>
      </c>
      <c r="C37032" s="7" t="n">
        <v>5</v>
      </c>
      <c r="D37032" s="7" t="n">
        <v>3</v>
      </c>
      <c r="E37032" s="7" t="n">
        <v>10</v>
      </c>
      <c r="F37032" s="7" t="s">
        <v>80</v>
      </c>
    </row>
    <row r="37033" spans="1:13">
      <c r="A37033" t="s">
        <v>4</v>
      </c>
      <c r="B37033" s="4" t="s">
        <v>5</v>
      </c>
      <c r="C37033" s="4" t="s">
        <v>10</v>
      </c>
    </row>
    <row r="37034" spans="1:13">
      <c r="A37034" t="n">
        <v>299398</v>
      </c>
      <c r="B37034" s="35" t="n">
        <v>16</v>
      </c>
      <c r="C37034" s="7" t="n">
        <v>0</v>
      </c>
    </row>
    <row r="37035" spans="1:13">
      <c r="A37035" t="s">
        <v>4</v>
      </c>
      <c r="B37035" s="4" t="s">
        <v>5</v>
      </c>
      <c r="C37035" s="4" t="s">
        <v>13</v>
      </c>
    </row>
    <row r="37036" spans="1:13">
      <c r="A37036" t="n">
        <v>299401</v>
      </c>
      <c r="B37036" s="42" t="n">
        <v>116</v>
      </c>
      <c r="C37036" s="7" t="n">
        <v>0</v>
      </c>
    </row>
    <row r="37037" spans="1:13">
      <c r="A37037" t="s">
        <v>4</v>
      </c>
      <c r="B37037" s="4" t="s">
        <v>5</v>
      </c>
      <c r="C37037" s="4" t="s">
        <v>13</v>
      </c>
      <c r="D37037" s="4" t="s">
        <v>10</v>
      </c>
    </row>
    <row r="37038" spans="1:13">
      <c r="A37038" t="n">
        <v>299403</v>
      </c>
      <c r="B37038" s="42" t="n">
        <v>116</v>
      </c>
      <c r="C37038" s="7" t="n">
        <v>2</v>
      </c>
      <c r="D37038" s="7" t="n">
        <v>1</v>
      </c>
    </row>
    <row r="37039" spans="1:13">
      <c r="A37039" t="s">
        <v>4</v>
      </c>
      <c r="B37039" s="4" t="s">
        <v>5</v>
      </c>
      <c r="C37039" s="4" t="s">
        <v>13</v>
      </c>
      <c r="D37039" s="4" t="s">
        <v>9</v>
      </c>
    </row>
    <row r="37040" spans="1:13">
      <c r="A37040" t="n">
        <v>299407</v>
      </c>
      <c r="B37040" s="42" t="n">
        <v>116</v>
      </c>
      <c r="C37040" s="7" t="n">
        <v>5</v>
      </c>
      <c r="D37040" s="7" t="n">
        <v>1106247680</v>
      </c>
    </row>
    <row r="37041" spans="1:22">
      <c r="A37041" t="s">
        <v>4</v>
      </c>
      <c r="B37041" s="4" t="s">
        <v>5</v>
      </c>
      <c r="C37041" s="4" t="s">
        <v>13</v>
      </c>
      <c r="D37041" s="4" t="s">
        <v>10</v>
      </c>
    </row>
    <row r="37042" spans="1:22">
      <c r="A37042" t="n">
        <v>299413</v>
      </c>
      <c r="B37042" s="42" t="n">
        <v>116</v>
      </c>
      <c r="C37042" s="7" t="n">
        <v>6</v>
      </c>
      <c r="D37042" s="7" t="n">
        <v>1</v>
      </c>
    </row>
    <row r="37043" spans="1:22">
      <c r="A37043" t="s">
        <v>4</v>
      </c>
      <c r="B37043" s="4" t="s">
        <v>5</v>
      </c>
      <c r="C37043" s="4" t="s">
        <v>10</v>
      </c>
      <c r="D37043" s="4" t="s">
        <v>22</v>
      </c>
      <c r="E37043" s="4" t="s">
        <v>22</v>
      </c>
      <c r="F37043" s="4" t="s">
        <v>22</v>
      </c>
      <c r="G37043" s="4" t="s">
        <v>22</v>
      </c>
    </row>
    <row r="37044" spans="1:22">
      <c r="A37044" t="n">
        <v>299417</v>
      </c>
      <c r="B37044" s="24" t="n">
        <v>46</v>
      </c>
      <c r="C37044" s="7" t="n">
        <v>5</v>
      </c>
      <c r="D37044" s="7" t="n">
        <v>-13.960000038147</v>
      </c>
      <c r="E37044" s="7" t="n">
        <v>0.479999989271164</v>
      </c>
      <c r="F37044" s="7" t="n">
        <v>-10.1199998855591</v>
      </c>
      <c r="G37044" s="7" t="n">
        <v>90</v>
      </c>
    </row>
    <row r="37045" spans="1:22">
      <c r="A37045" t="s">
        <v>4</v>
      </c>
      <c r="B37045" s="4" t="s">
        <v>5</v>
      </c>
      <c r="C37045" s="4" t="s">
        <v>10</v>
      </c>
      <c r="D37045" s="4" t="s">
        <v>22</v>
      </c>
      <c r="E37045" s="4" t="s">
        <v>22</v>
      </c>
      <c r="F37045" s="4" t="s">
        <v>22</v>
      </c>
      <c r="G37045" s="4" t="s">
        <v>22</v>
      </c>
    </row>
    <row r="37046" spans="1:22">
      <c r="A37046" t="n">
        <v>299436</v>
      </c>
      <c r="B37046" s="24" t="n">
        <v>46</v>
      </c>
      <c r="C37046" s="7" t="n">
        <v>0</v>
      </c>
      <c r="D37046" s="7" t="n">
        <v>-14.0100002288818</v>
      </c>
      <c r="E37046" s="7" t="n">
        <v>0.479999989271164</v>
      </c>
      <c r="F37046" s="7" t="n">
        <v>-9</v>
      </c>
      <c r="G37046" s="7" t="n">
        <v>90</v>
      </c>
    </row>
    <row r="37047" spans="1:22">
      <c r="A37047" t="s">
        <v>4</v>
      </c>
      <c r="B37047" s="4" t="s">
        <v>5</v>
      </c>
      <c r="C37047" s="4" t="s">
        <v>10</v>
      </c>
      <c r="D37047" s="4" t="s">
        <v>9</v>
      </c>
    </row>
    <row r="37048" spans="1:22">
      <c r="A37048" t="n">
        <v>299455</v>
      </c>
      <c r="B37048" s="41" t="n">
        <v>43</v>
      </c>
      <c r="C37048" s="7" t="n">
        <v>0</v>
      </c>
      <c r="D37048" s="7" t="n">
        <v>512</v>
      </c>
    </row>
    <row r="37049" spans="1:22">
      <c r="A37049" t="s">
        <v>4</v>
      </c>
      <c r="B37049" s="4" t="s">
        <v>5</v>
      </c>
      <c r="C37049" s="4" t="s">
        <v>13</v>
      </c>
      <c r="D37049" s="4" t="s">
        <v>10</v>
      </c>
      <c r="E37049" s="4" t="s">
        <v>6</v>
      </c>
      <c r="F37049" s="4" t="s">
        <v>6</v>
      </c>
    </row>
    <row r="37050" spans="1:22">
      <c r="A37050" t="n">
        <v>299462</v>
      </c>
      <c r="B37050" s="38" t="n">
        <v>36</v>
      </c>
      <c r="C37050" s="7" t="n">
        <v>10</v>
      </c>
      <c r="D37050" s="7" t="n">
        <v>0</v>
      </c>
      <c r="E37050" s="7" t="s">
        <v>84</v>
      </c>
      <c r="F37050" s="7" t="s">
        <v>12</v>
      </c>
    </row>
    <row r="37051" spans="1:22">
      <c r="A37051" t="s">
        <v>4</v>
      </c>
      <c r="B37051" s="4" t="s">
        <v>5</v>
      </c>
      <c r="C37051" s="4" t="s">
        <v>13</v>
      </c>
      <c r="D37051" s="4" t="s">
        <v>10</v>
      </c>
      <c r="E37051" s="4" t="s">
        <v>13</v>
      </c>
      <c r="F37051" s="4" t="s">
        <v>6</v>
      </c>
      <c r="G37051" s="4" t="s">
        <v>6</v>
      </c>
      <c r="H37051" s="4" t="s">
        <v>6</v>
      </c>
      <c r="I37051" s="4" t="s">
        <v>6</v>
      </c>
      <c r="J37051" s="4" t="s">
        <v>6</v>
      </c>
      <c r="K37051" s="4" t="s">
        <v>6</v>
      </c>
      <c r="L37051" s="4" t="s">
        <v>6</v>
      </c>
      <c r="M37051" s="4" t="s">
        <v>6</v>
      </c>
      <c r="N37051" s="4" t="s">
        <v>6</v>
      </c>
      <c r="O37051" s="4" t="s">
        <v>6</v>
      </c>
      <c r="P37051" s="4" t="s">
        <v>6</v>
      </c>
      <c r="Q37051" s="4" t="s">
        <v>6</v>
      </c>
      <c r="R37051" s="4" t="s">
        <v>6</v>
      </c>
      <c r="S37051" s="4" t="s">
        <v>6</v>
      </c>
      <c r="T37051" s="4" t="s">
        <v>6</v>
      </c>
      <c r="U37051" s="4" t="s">
        <v>6</v>
      </c>
    </row>
    <row r="37052" spans="1:22">
      <c r="A37052" t="n">
        <v>299480</v>
      </c>
      <c r="B37052" s="38" t="n">
        <v>36</v>
      </c>
      <c r="C37052" s="7" t="n">
        <v>8</v>
      </c>
      <c r="D37052" s="7" t="n">
        <v>0</v>
      </c>
      <c r="E37052" s="7" t="n">
        <v>0</v>
      </c>
      <c r="F37052" s="7" t="s">
        <v>868</v>
      </c>
      <c r="G37052" s="7" t="s">
        <v>85</v>
      </c>
      <c r="H37052" s="7" t="s">
        <v>12</v>
      </c>
      <c r="I37052" s="7" t="s">
        <v>12</v>
      </c>
      <c r="J37052" s="7" t="s">
        <v>12</v>
      </c>
      <c r="K37052" s="7" t="s">
        <v>12</v>
      </c>
      <c r="L37052" s="7" t="s">
        <v>12</v>
      </c>
      <c r="M37052" s="7" t="s">
        <v>12</v>
      </c>
      <c r="N37052" s="7" t="s">
        <v>12</v>
      </c>
      <c r="O37052" s="7" t="s">
        <v>12</v>
      </c>
      <c r="P37052" s="7" t="s">
        <v>12</v>
      </c>
      <c r="Q37052" s="7" t="s">
        <v>12</v>
      </c>
      <c r="R37052" s="7" t="s">
        <v>12</v>
      </c>
      <c r="S37052" s="7" t="s">
        <v>12</v>
      </c>
      <c r="T37052" s="7" t="s">
        <v>12</v>
      </c>
      <c r="U37052" s="7" t="s">
        <v>12</v>
      </c>
    </row>
    <row r="37053" spans="1:22">
      <c r="A37053" t="s">
        <v>4</v>
      </c>
      <c r="B37053" s="4" t="s">
        <v>5</v>
      </c>
      <c r="C37053" s="4" t="s">
        <v>10</v>
      </c>
      <c r="D37053" s="4" t="s">
        <v>13</v>
      </c>
      <c r="E37053" s="4" t="s">
        <v>6</v>
      </c>
      <c r="F37053" s="4" t="s">
        <v>22</v>
      </c>
      <c r="G37053" s="4" t="s">
        <v>22</v>
      </c>
      <c r="H37053" s="4" t="s">
        <v>22</v>
      </c>
    </row>
    <row r="37054" spans="1:22">
      <c r="A37054" t="n">
        <v>299519</v>
      </c>
      <c r="B37054" s="39" t="n">
        <v>48</v>
      </c>
      <c r="C37054" s="7" t="n">
        <v>0</v>
      </c>
      <c r="D37054" s="7" t="n">
        <v>0</v>
      </c>
      <c r="E37054" s="7" t="s">
        <v>85</v>
      </c>
      <c r="F37054" s="7" t="n">
        <v>0</v>
      </c>
      <c r="G37054" s="7" t="n">
        <v>1</v>
      </c>
      <c r="H37054" s="7" t="n">
        <v>1.40129846432482e-45</v>
      </c>
    </row>
    <row r="37055" spans="1:22">
      <c r="A37055" t="s">
        <v>4</v>
      </c>
      <c r="B37055" s="4" t="s">
        <v>5</v>
      </c>
      <c r="C37055" s="4" t="s">
        <v>13</v>
      </c>
      <c r="D37055" s="4" t="s">
        <v>10</v>
      </c>
      <c r="E37055" s="4" t="s">
        <v>6</v>
      </c>
      <c r="F37055" s="4" t="s">
        <v>6</v>
      </c>
    </row>
    <row r="37056" spans="1:22">
      <c r="A37056" t="n">
        <v>299545</v>
      </c>
      <c r="B37056" s="38" t="n">
        <v>36</v>
      </c>
      <c r="C37056" s="7" t="n">
        <v>10</v>
      </c>
      <c r="D37056" s="7" t="n">
        <v>5</v>
      </c>
      <c r="E37056" s="7" t="s">
        <v>95</v>
      </c>
      <c r="F37056" s="7" t="s">
        <v>12</v>
      </c>
    </row>
    <row r="37057" spans="1:21">
      <c r="A37057" t="s">
        <v>4</v>
      </c>
      <c r="B37057" s="4" t="s">
        <v>5</v>
      </c>
      <c r="C37057" s="4" t="s">
        <v>13</v>
      </c>
      <c r="D37057" s="4" t="s">
        <v>10</v>
      </c>
      <c r="E37057" s="4" t="s">
        <v>13</v>
      </c>
      <c r="F37057" s="4" t="s">
        <v>6</v>
      </c>
      <c r="G37057" s="4" t="s">
        <v>6</v>
      </c>
      <c r="H37057" s="4" t="s">
        <v>6</v>
      </c>
      <c r="I37057" s="4" t="s">
        <v>6</v>
      </c>
      <c r="J37057" s="4" t="s">
        <v>6</v>
      </c>
      <c r="K37057" s="4" t="s">
        <v>6</v>
      </c>
      <c r="L37057" s="4" t="s">
        <v>6</v>
      </c>
      <c r="M37057" s="4" t="s">
        <v>6</v>
      </c>
      <c r="N37057" s="4" t="s">
        <v>6</v>
      </c>
      <c r="O37057" s="4" t="s">
        <v>6</v>
      </c>
      <c r="P37057" s="4" t="s">
        <v>6</v>
      </c>
      <c r="Q37057" s="4" t="s">
        <v>6</v>
      </c>
      <c r="R37057" s="4" t="s">
        <v>6</v>
      </c>
      <c r="S37057" s="4" t="s">
        <v>6</v>
      </c>
      <c r="T37057" s="4" t="s">
        <v>6</v>
      </c>
      <c r="U37057" s="4" t="s">
        <v>6</v>
      </c>
    </row>
    <row r="37058" spans="1:21">
      <c r="A37058" t="n">
        <v>299563</v>
      </c>
      <c r="B37058" s="38" t="n">
        <v>36</v>
      </c>
      <c r="C37058" s="7" t="n">
        <v>8</v>
      </c>
      <c r="D37058" s="7" t="n">
        <v>5</v>
      </c>
      <c r="E37058" s="7" t="n">
        <v>0</v>
      </c>
      <c r="F37058" s="7" t="s">
        <v>868</v>
      </c>
      <c r="G37058" s="7" t="s">
        <v>93</v>
      </c>
      <c r="H37058" s="7" t="s">
        <v>12</v>
      </c>
      <c r="I37058" s="7" t="s">
        <v>12</v>
      </c>
      <c r="J37058" s="7" t="s">
        <v>12</v>
      </c>
      <c r="K37058" s="7" t="s">
        <v>12</v>
      </c>
      <c r="L37058" s="7" t="s">
        <v>12</v>
      </c>
      <c r="M37058" s="7" t="s">
        <v>12</v>
      </c>
      <c r="N37058" s="7" t="s">
        <v>12</v>
      </c>
      <c r="O37058" s="7" t="s">
        <v>12</v>
      </c>
      <c r="P37058" s="7" t="s">
        <v>12</v>
      </c>
      <c r="Q37058" s="7" t="s">
        <v>12</v>
      </c>
      <c r="R37058" s="7" t="s">
        <v>12</v>
      </c>
      <c r="S37058" s="7" t="s">
        <v>12</v>
      </c>
      <c r="T37058" s="7" t="s">
        <v>12</v>
      </c>
      <c r="U37058" s="7" t="s">
        <v>12</v>
      </c>
    </row>
    <row r="37059" spans="1:21">
      <c r="A37059" t="s">
        <v>4</v>
      </c>
      <c r="B37059" s="4" t="s">
        <v>5</v>
      </c>
      <c r="C37059" s="4" t="s">
        <v>10</v>
      </c>
      <c r="D37059" s="4" t="s">
        <v>13</v>
      </c>
      <c r="E37059" s="4" t="s">
        <v>6</v>
      </c>
      <c r="F37059" s="4" t="s">
        <v>22</v>
      </c>
      <c r="G37059" s="4" t="s">
        <v>22</v>
      </c>
      <c r="H37059" s="4" t="s">
        <v>22</v>
      </c>
    </row>
    <row r="37060" spans="1:21">
      <c r="A37060" t="n">
        <v>299603</v>
      </c>
      <c r="B37060" s="39" t="n">
        <v>48</v>
      </c>
      <c r="C37060" s="7" t="n">
        <v>5</v>
      </c>
      <c r="D37060" s="7" t="n">
        <v>0</v>
      </c>
      <c r="E37060" s="7" t="s">
        <v>93</v>
      </c>
      <c r="F37060" s="7" t="n">
        <v>0</v>
      </c>
      <c r="G37060" s="7" t="n">
        <v>1</v>
      </c>
      <c r="H37060" s="7" t="n">
        <v>1.40129846432482e-45</v>
      </c>
    </row>
    <row r="37061" spans="1:21">
      <c r="A37061" t="s">
        <v>4</v>
      </c>
      <c r="B37061" s="4" t="s">
        <v>5</v>
      </c>
      <c r="C37061" s="4" t="s">
        <v>10</v>
      </c>
      <c r="D37061" s="4" t="s">
        <v>13</v>
      </c>
      <c r="E37061" s="4" t="s">
        <v>6</v>
      </c>
      <c r="F37061" s="4" t="s">
        <v>22</v>
      </c>
      <c r="G37061" s="4" t="s">
        <v>22</v>
      </c>
      <c r="H37061" s="4" t="s">
        <v>22</v>
      </c>
    </row>
    <row r="37062" spans="1:21">
      <c r="A37062" t="n">
        <v>299630</v>
      </c>
      <c r="B37062" s="39" t="n">
        <v>48</v>
      </c>
      <c r="C37062" s="7" t="n">
        <v>5</v>
      </c>
      <c r="D37062" s="7" t="n">
        <v>0</v>
      </c>
      <c r="E37062" s="7" t="s">
        <v>2154</v>
      </c>
      <c r="F37062" s="7" t="n">
        <v>0</v>
      </c>
      <c r="G37062" s="7" t="n">
        <v>1</v>
      </c>
      <c r="H37062" s="7" t="n">
        <v>0</v>
      </c>
    </row>
    <row r="37063" spans="1:21">
      <c r="A37063" t="s">
        <v>4</v>
      </c>
      <c r="B37063" s="4" t="s">
        <v>5</v>
      </c>
      <c r="C37063" s="4" t="s">
        <v>13</v>
      </c>
      <c r="D37063" s="4" t="s">
        <v>10</v>
      </c>
    </row>
    <row r="37064" spans="1:21">
      <c r="A37064" t="n">
        <v>299660</v>
      </c>
      <c r="B37064" s="28" t="n">
        <v>58</v>
      </c>
      <c r="C37064" s="7" t="n">
        <v>255</v>
      </c>
      <c r="D37064" s="7" t="n">
        <v>0</v>
      </c>
    </row>
    <row r="37065" spans="1:21">
      <c r="A37065" t="s">
        <v>4</v>
      </c>
      <c r="B37065" s="4" t="s">
        <v>5</v>
      </c>
      <c r="C37065" s="4" t="s">
        <v>13</v>
      </c>
      <c r="D37065" s="4" t="s">
        <v>13</v>
      </c>
      <c r="E37065" s="4" t="s">
        <v>22</v>
      </c>
      <c r="F37065" s="4" t="s">
        <v>22</v>
      </c>
      <c r="G37065" s="4" t="s">
        <v>22</v>
      </c>
      <c r="H37065" s="4" t="s">
        <v>10</v>
      </c>
    </row>
    <row r="37066" spans="1:21">
      <c r="A37066" t="n">
        <v>299664</v>
      </c>
      <c r="B37066" s="25" t="n">
        <v>45</v>
      </c>
      <c r="C37066" s="7" t="n">
        <v>2</v>
      </c>
      <c r="D37066" s="7" t="n">
        <v>3</v>
      </c>
      <c r="E37066" s="7" t="n">
        <v>-14.0299997329712</v>
      </c>
      <c r="F37066" s="7" t="n">
        <v>1.30999994277954</v>
      </c>
      <c r="G37066" s="7" t="n">
        <v>-9.52999973297119</v>
      </c>
      <c r="H37066" s="7" t="n">
        <v>0</v>
      </c>
    </row>
    <row r="37067" spans="1:21">
      <c r="A37067" t="s">
        <v>4</v>
      </c>
      <c r="B37067" s="4" t="s">
        <v>5</v>
      </c>
      <c r="C37067" s="4" t="s">
        <v>13</v>
      </c>
      <c r="D37067" s="4" t="s">
        <v>13</v>
      </c>
      <c r="E37067" s="4" t="s">
        <v>22</v>
      </c>
      <c r="F37067" s="4" t="s">
        <v>22</v>
      </c>
      <c r="G37067" s="4" t="s">
        <v>22</v>
      </c>
      <c r="H37067" s="4" t="s">
        <v>10</v>
      </c>
      <c r="I37067" s="4" t="s">
        <v>13</v>
      </c>
    </row>
    <row r="37068" spans="1:21">
      <c r="A37068" t="n">
        <v>299681</v>
      </c>
      <c r="B37068" s="25" t="n">
        <v>45</v>
      </c>
      <c r="C37068" s="7" t="n">
        <v>4</v>
      </c>
      <c r="D37068" s="7" t="n">
        <v>3</v>
      </c>
      <c r="E37068" s="7" t="n">
        <v>9.51000022888184</v>
      </c>
      <c r="F37068" s="7" t="n">
        <v>62.3400001525879</v>
      </c>
      <c r="G37068" s="7" t="n">
        <v>0</v>
      </c>
      <c r="H37068" s="7" t="n">
        <v>0</v>
      </c>
      <c r="I37068" s="7" t="n">
        <v>0</v>
      </c>
    </row>
    <row r="37069" spans="1:21">
      <c r="A37069" t="s">
        <v>4</v>
      </c>
      <c r="B37069" s="4" t="s">
        <v>5</v>
      </c>
      <c r="C37069" s="4" t="s">
        <v>13</v>
      </c>
      <c r="D37069" s="4" t="s">
        <v>13</v>
      </c>
      <c r="E37069" s="4" t="s">
        <v>22</v>
      </c>
      <c r="F37069" s="4" t="s">
        <v>10</v>
      </c>
    </row>
    <row r="37070" spans="1:21">
      <c r="A37070" t="n">
        <v>299699</v>
      </c>
      <c r="B37070" s="25" t="n">
        <v>45</v>
      </c>
      <c r="C37070" s="7" t="n">
        <v>5</v>
      </c>
      <c r="D37070" s="7" t="n">
        <v>3</v>
      </c>
      <c r="E37070" s="7" t="n">
        <v>2.90000009536743</v>
      </c>
      <c r="F37070" s="7" t="n">
        <v>0</v>
      </c>
    </row>
    <row r="37071" spans="1:21">
      <c r="A37071" t="s">
        <v>4</v>
      </c>
      <c r="B37071" s="4" t="s">
        <v>5</v>
      </c>
      <c r="C37071" s="4" t="s">
        <v>13</v>
      </c>
      <c r="D37071" s="4" t="s">
        <v>13</v>
      </c>
      <c r="E37071" s="4" t="s">
        <v>22</v>
      </c>
      <c r="F37071" s="4" t="s">
        <v>10</v>
      </c>
    </row>
    <row r="37072" spans="1:21">
      <c r="A37072" t="n">
        <v>299708</v>
      </c>
      <c r="B37072" s="25" t="n">
        <v>45</v>
      </c>
      <c r="C37072" s="7" t="n">
        <v>11</v>
      </c>
      <c r="D37072" s="7" t="n">
        <v>3</v>
      </c>
      <c r="E37072" s="7" t="n">
        <v>38</v>
      </c>
      <c r="F37072" s="7" t="n">
        <v>0</v>
      </c>
    </row>
    <row r="37073" spans="1:21">
      <c r="A37073" t="s">
        <v>4</v>
      </c>
      <c r="B37073" s="4" t="s">
        <v>5</v>
      </c>
      <c r="C37073" s="4" t="s">
        <v>13</v>
      </c>
      <c r="D37073" s="4" t="s">
        <v>13</v>
      </c>
      <c r="E37073" s="4" t="s">
        <v>22</v>
      </c>
      <c r="F37073" s="4" t="s">
        <v>10</v>
      </c>
    </row>
    <row r="37074" spans="1:21">
      <c r="A37074" t="n">
        <v>299717</v>
      </c>
      <c r="B37074" s="25" t="n">
        <v>45</v>
      </c>
      <c r="C37074" s="7" t="n">
        <v>5</v>
      </c>
      <c r="D37074" s="7" t="n">
        <v>3</v>
      </c>
      <c r="E37074" s="7" t="n">
        <v>2.59999990463257</v>
      </c>
      <c r="F37074" s="7" t="n">
        <v>3000</v>
      </c>
    </row>
    <row r="37075" spans="1:21">
      <c r="A37075" t="s">
        <v>4</v>
      </c>
      <c r="B37075" s="4" t="s">
        <v>5</v>
      </c>
      <c r="C37075" s="4" t="s">
        <v>13</v>
      </c>
      <c r="D37075" s="4" t="s">
        <v>10</v>
      </c>
      <c r="E37075" s="4" t="s">
        <v>9</v>
      </c>
      <c r="F37075" s="4" t="s">
        <v>10</v>
      </c>
      <c r="G37075" s="4" t="s">
        <v>9</v>
      </c>
      <c r="H37075" s="4" t="s">
        <v>13</v>
      </c>
    </row>
    <row r="37076" spans="1:21">
      <c r="A37076" t="n">
        <v>299726</v>
      </c>
      <c r="B37076" s="16" t="n">
        <v>49</v>
      </c>
      <c r="C37076" s="7" t="n">
        <v>0</v>
      </c>
      <c r="D37076" s="7" t="n">
        <v>514</v>
      </c>
      <c r="E37076" s="7" t="n">
        <v>1065353216</v>
      </c>
      <c r="F37076" s="7" t="n">
        <v>0</v>
      </c>
      <c r="G37076" s="7" t="n">
        <v>0</v>
      </c>
      <c r="H37076" s="7" t="n">
        <v>0</v>
      </c>
    </row>
    <row r="37077" spans="1:21">
      <c r="A37077" t="s">
        <v>4</v>
      </c>
      <c r="B37077" s="4" t="s">
        <v>5</v>
      </c>
      <c r="C37077" s="4" t="s">
        <v>13</v>
      </c>
      <c r="D37077" s="4" t="s">
        <v>10</v>
      </c>
      <c r="E37077" s="4" t="s">
        <v>22</v>
      </c>
      <c r="F37077" s="4" t="s">
        <v>10</v>
      </c>
      <c r="G37077" s="4" t="s">
        <v>9</v>
      </c>
      <c r="H37077" s="4" t="s">
        <v>9</v>
      </c>
      <c r="I37077" s="4" t="s">
        <v>10</v>
      </c>
      <c r="J37077" s="4" t="s">
        <v>10</v>
      </c>
      <c r="K37077" s="4" t="s">
        <v>9</v>
      </c>
      <c r="L37077" s="4" t="s">
        <v>9</v>
      </c>
      <c r="M37077" s="4" t="s">
        <v>9</v>
      </c>
      <c r="N37077" s="4" t="s">
        <v>9</v>
      </c>
      <c r="O37077" s="4" t="s">
        <v>6</v>
      </c>
    </row>
    <row r="37078" spans="1:21">
      <c r="A37078" t="n">
        <v>299741</v>
      </c>
      <c r="B37078" s="14" t="n">
        <v>50</v>
      </c>
      <c r="C37078" s="7" t="n">
        <v>0</v>
      </c>
      <c r="D37078" s="7" t="n">
        <v>8040</v>
      </c>
      <c r="E37078" s="7" t="n">
        <v>0.699999988079071</v>
      </c>
      <c r="F37078" s="7" t="n">
        <v>1000</v>
      </c>
      <c r="G37078" s="7" t="n">
        <v>0</v>
      </c>
      <c r="H37078" s="7" t="n">
        <v>-1069547520</v>
      </c>
      <c r="I37078" s="7" t="n">
        <v>1</v>
      </c>
      <c r="J37078" s="7" t="n">
        <v>65533</v>
      </c>
      <c r="K37078" s="7" t="n">
        <v>0</v>
      </c>
      <c r="L37078" s="7" t="n">
        <v>0</v>
      </c>
      <c r="M37078" s="7" t="n">
        <v>0</v>
      </c>
      <c r="N37078" s="7" t="n">
        <v>0</v>
      </c>
      <c r="O37078" s="7" t="s">
        <v>23</v>
      </c>
    </row>
    <row r="37079" spans="1:21">
      <c r="A37079" t="s">
        <v>4</v>
      </c>
      <c r="B37079" s="4" t="s">
        <v>5</v>
      </c>
      <c r="C37079" s="4" t="s">
        <v>13</v>
      </c>
      <c r="D37079" s="4" t="s">
        <v>10</v>
      </c>
      <c r="E37079" s="4" t="s">
        <v>22</v>
      </c>
    </row>
    <row r="37080" spans="1:21">
      <c r="A37080" t="n">
        <v>299785</v>
      </c>
      <c r="B37080" s="28" t="n">
        <v>58</v>
      </c>
      <c r="C37080" s="7" t="n">
        <v>100</v>
      </c>
      <c r="D37080" s="7" t="n">
        <v>1000</v>
      </c>
      <c r="E37080" s="7" t="n">
        <v>1</v>
      </c>
    </row>
    <row r="37081" spans="1:21">
      <c r="A37081" t="s">
        <v>4</v>
      </c>
      <c r="B37081" s="4" t="s">
        <v>5</v>
      </c>
      <c r="C37081" s="4" t="s">
        <v>13</v>
      </c>
      <c r="D37081" s="4" t="s">
        <v>10</v>
      </c>
    </row>
    <row r="37082" spans="1:21">
      <c r="A37082" t="n">
        <v>299793</v>
      </c>
      <c r="B37082" s="28" t="n">
        <v>58</v>
      </c>
      <c r="C37082" s="7" t="n">
        <v>255</v>
      </c>
      <c r="D37082" s="7" t="n">
        <v>0</v>
      </c>
    </row>
    <row r="37083" spans="1:21">
      <c r="A37083" t="s">
        <v>4</v>
      </c>
      <c r="B37083" s="4" t="s">
        <v>5</v>
      </c>
      <c r="C37083" s="4" t="s">
        <v>13</v>
      </c>
      <c r="D37083" s="4" t="s">
        <v>10</v>
      </c>
    </row>
    <row r="37084" spans="1:21">
      <c r="A37084" t="n">
        <v>299797</v>
      </c>
      <c r="B37084" s="25" t="n">
        <v>45</v>
      </c>
      <c r="C37084" s="7" t="n">
        <v>7</v>
      </c>
      <c r="D37084" s="7" t="n">
        <v>255</v>
      </c>
    </row>
    <row r="37085" spans="1:21">
      <c r="A37085" t="s">
        <v>4</v>
      </c>
      <c r="B37085" s="4" t="s">
        <v>5</v>
      </c>
      <c r="C37085" s="4" t="s">
        <v>13</v>
      </c>
      <c r="D37085" s="4" t="s">
        <v>10</v>
      </c>
      <c r="E37085" s="4" t="s">
        <v>6</v>
      </c>
    </row>
    <row r="37086" spans="1:21">
      <c r="A37086" t="n">
        <v>299801</v>
      </c>
      <c r="B37086" s="40" t="n">
        <v>51</v>
      </c>
      <c r="C37086" s="7" t="n">
        <v>4</v>
      </c>
      <c r="D37086" s="7" t="n">
        <v>5</v>
      </c>
      <c r="E37086" s="7" t="s">
        <v>506</v>
      </c>
    </row>
    <row r="37087" spans="1:21">
      <c r="A37087" t="s">
        <v>4</v>
      </c>
      <c r="B37087" s="4" t="s">
        <v>5</v>
      </c>
      <c r="C37087" s="4" t="s">
        <v>10</v>
      </c>
    </row>
    <row r="37088" spans="1:21">
      <c r="A37088" t="n">
        <v>299815</v>
      </c>
      <c r="B37088" s="35" t="n">
        <v>16</v>
      </c>
      <c r="C37088" s="7" t="n">
        <v>0</v>
      </c>
    </row>
    <row r="37089" spans="1:15">
      <c r="A37089" t="s">
        <v>4</v>
      </c>
      <c r="B37089" s="4" t="s">
        <v>5</v>
      </c>
      <c r="C37089" s="4" t="s">
        <v>10</v>
      </c>
      <c r="D37089" s="4" t="s">
        <v>72</v>
      </c>
      <c r="E37089" s="4" t="s">
        <v>13</v>
      </c>
      <c r="F37089" s="4" t="s">
        <v>13</v>
      </c>
      <c r="G37089" s="4" t="s">
        <v>72</v>
      </c>
      <c r="H37089" s="4" t="s">
        <v>13</v>
      </c>
      <c r="I37089" s="4" t="s">
        <v>13</v>
      </c>
    </row>
    <row r="37090" spans="1:15">
      <c r="A37090" t="n">
        <v>299818</v>
      </c>
      <c r="B37090" s="52" t="n">
        <v>26</v>
      </c>
      <c r="C37090" s="7" t="n">
        <v>5</v>
      </c>
      <c r="D37090" s="7" t="s">
        <v>2155</v>
      </c>
      <c r="E37090" s="7" t="n">
        <v>2</v>
      </c>
      <c r="F37090" s="7" t="n">
        <v>3</v>
      </c>
      <c r="G37090" s="7" t="s">
        <v>2156</v>
      </c>
      <c r="H37090" s="7" t="n">
        <v>2</v>
      </c>
      <c r="I37090" s="7" t="n">
        <v>0</v>
      </c>
    </row>
    <row r="37091" spans="1:15">
      <c r="A37091" t="s">
        <v>4</v>
      </c>
      <c r="B37091" s="4" t="s">
        <v>5</v>
      </c>
    </row>
    <row r="37092" spans="1:15">
      <c r="A37092" t="n">
        <v>299883</v>
      </c>
      <c r="B37092" s="53" t="n">
        <v>28</v>
      </c>
    </row>
    <row r="37093" spans="1:15">
      <c r="A37093" t="s">
        <v>4</v>
      </c>
      <c r="B37093" s="4" t="s">
        <v>5</v>
      </c>
      <c r="C37093" s="4" t="s">
        <v>10</v>
      </c>
      <c r="D37093" s="4" t="s">
        <v>10</v>
      </c>
      <c r="E37093" s="4" t="s">
        <v>10</v>
      </c>
    </row>
    <row r="37094" spans="1:15">
      <c r="A37094" t="n">
        <v>299884</v>
      </c>
      <c r="B37094" s="57" t="n">
        <v>61</v>
      </c>
      <c r="C37094" s="7" t="n">
        <v>0</v>
      </c>
      <c r="D37094" s="7" t="n">
        <v>5</v>
      </c>
      <c r="E37094" s="7" t="n">
        <v>1000</v>
      </c>
    </row>
    <row r="37095" spans="1:15">
      <c r="A37095" t="s">
        <v>4</v>
      </c>
      <c r="B37095" s="4" t="s">
        <v>5</v>
      </c>
      <c r="C37095" s="4" t="s">
        <v>13</v>
      </c>
      <c r="D37095" s="4" t="s">
        <v>10</v>
      </c>
      <c r="E37095" s="4" t="s">
        <v>6</v>
      </c>
    </row>
    <row r="37096" spans="1:15">
      <c r="A37096" t="n">
        <v>299891</v>
      </c>
      <c r="B37096" s="40" t="n">
        <v>51</v>
      </c>
      <c r="C37096" s="7" t="n">
        <v>4</v>
      </c>
      <c r="D37096" s="7" t="n">
        <v>0</v>
      </c>
      <c r="E37096" s="7" t="s">
        <v>410</v>
      </c>
    </row>
    <row r="37097" spans="1:15">
      <c r="A37097" t="s">
        <v>4</v>
      </c>
      <c r="B37097" s="4" t="s">
        <v>5</v>
      </c>
      <c r="C37097" s="4" t="s">
        <v>10</v>
      </c>
    </row>
    <row r="37098" spans="1:15">
      <c r="A37098" t="n">
        <v>299905</v>
      </c>
      <c r="B37098" s="35" t="n">
        <v>16</v>
      </c>
      <c r="C37098" s="7" t="n">
        <v>0</v>
      </c>
    </row>
    <row r="37099" spans="1:15">
      <c r="A37099" t="s">
        <v>4</v>
      </c>
      <c r="B37099" s="4" t="s">
        <v>5</v>
      </c>
      <c r="C37099" s="4" t="s">
        <v>10</v>
      </c>
      <c r="D37099" s="4" t="s">
        <v>72</v>
      </c>
      <c r="E37099" s="4" t="s">
        <v>13</v>
      </c>
      <c r="F37099" s="4" t="s">
        <v>13</v>
      </c>
    </row>
    <row r="37100" spans="1:15">
      <c r="A37100" t="n">
        <v>299908</v>
      </c>
      <c r="B37100" s="52" t="n">
        <v>26</v>
      </c>
      <c r="C37100" s="7" t="n">
        <v>0</v>
      </c>
      <c r="D37100" s="7" t="s">
        <v>2157</v>
      </c>
      <c r="E37100" s="7" t="n">
        <v>2</v>
      </c>
      <c r="F37100" s="7" t="n">
        <v>0</v>
      </c>
    </row>
    <row r="37101" spans="1:15">
      <c r="A37101" t="s">
        <v>4</v>
      </c>
      <c r="B37101" s="4" t="s">
        <v>5</v>
      </c>
    </row>
    <row r="37102" spans="1:15">
      <c r="A37102" t="n">
        <v>299926</v>
      </c>
      <c r="B37102" s="53" t="n">
        <v>28</v>
      </c>
    </row>
    <row r="37103" spans="1:15">
      <c r="A37103" t="s">
        <v>4</v>
      </c>
      <c r="B37103" s="4" t="s">
        <v>5</v>
      </c>
      <c r="C37103" s="4" t="s">
        <v>10</v>
      </c>
      <c r="D37103" s="4" t="s">
        <v>10</v>
      </c>
      <c r="E37103" s="4" t="s">
        <v>10</v>
      </c>
    </row>
    <row r="37104" spans="1:15">
      <c r="A37104" t="n">
        <v>299927</v>
      </c>
      <c r="B37104" s="57" t="n">
        <v>61</v>
      </c>
      <c r="C37104" s="7" t="n">
        <v>5</v>
      </c>
      <c r="D37104" s="7" t="n">
        <v>0</v>
      </c>
      <c r="E37104" s="7" t="n">
        <v>1000</v>
      </c>
    </row>
    <row r="37105" spans="1:9">
      <c r="A37105" t="s">
        <v>4</v>
      </c>
      <c r="B37105" s="4" t="s">
        <v>5</v>
      </c>
      <c r="C37105" s="4" t="s">
        <v>13</v>
      </c>
      <c r="D37105" s="4" t="s">
        <v>10</v>
      </c>
      <c r="E37105" s="4" t="s">
        <v>6</v>
      </c>
    </row>
    <row r="37106" spans="1:9">
      <c r="A37106" t="n">
        <v>299934</v>
      </c>
      <c r="B37106" s="40" t="n">
        <v>51</v>
      </c>
      <c r="C37106" s="7" t="n">
        <v>4</v>
      </c>
      <c r="D37106" s="7" t="n">
        <v>5</v>
      </c>
      <c r="E37106" s="7" t="s">
        <v>158</v>
      </c>
    </row>
    <row r="37107" spans="1:9">
      <c r="A37107" t="s">
        <v>4</v>
      </c>
      <c r="B37107" s="4" t="s">
        <v>5</v>
      </c>
      <c r="C37107" s="4" t="s">
        <v>10</v>
      </c>
    </row>
    <row r="37108" spans="1:9">
      <c r="A37108" t="n">
        <v>299947</v>
      </c>
      <c r="B37108" s="35" t="n">
        <v>16</v>
      </c>
      <c r="C37108" s="7" t="n">
        <v>0</v>
      </c>
    </row>
    <row r="37109" spans="1:9">
      <c r="A37109" t="s">
        <v>4</v>
      </c>
      <c r="B37109" s="4" t="s">
        <v>5</v>
      </c>
      <c r="C37109" s="4" t="s">
        <v>10</v>
      </c>
      <c r="D37109" s="4" t="s">
        <v>72</v>
      </c>
      <c r="E37109" s="4" t="s">
        <v>13</v>
      </c>
      <c r="F37109" s="4" t="s">
        <v>13</v>
      </c>
      <c r="G37109" s="4" t="s">
        <v>72</v>
      </c>
      <c r="H37109" s="4" t="s">
        <v>13</v>
      </c>
      <c r="I37109" s="4" t="s">
        <v>13</v>
      </c>
    </row>
    <row r="37110" spans="1:9">
      <c r="A37110" t="n">
        <v>299950</v>
      </c>
      <c r="B37110" s="52" t="n">
        <v>26</v>
      </c>
      <c r="C37110" s="7" t="n">
        <v>5</v>
      </c>
      <c r="D37110" s="7" t="s">
        <v>2158</v>
      </c>
      <c r="E37110" s="7" t="n">
        <v>2</v>
      </c>
      <c r="F37110" s="7" t="n">
        <v>3</v>
      </c>
      <c r="G37110" s="7" t="s">
        <v>2159</v>
      </c>
      <c r="H37110" s="7" t="n">
        <v>2</v>
      </c>
      <c r="I37110" s="7" t="n">
        <v>0</v>
      </c>
    </row>
    <row r="37111" spans="1:9">
      <c r="A37111" t="s">
        <v>4</v>
      </c>
      <c r="B37111" s="4" t="s">
        <v>5</v>
      </c>
    </row>
    <row r="37112" spans="1:9">
      <c r="A37112" t="n">
        <v>300174</v>
      </c>
      <c r="B37112" s="53" t="n">
        <v>28</v>
      </c>
    </row>
    <row r="37113" spans="1:9">
      <c r="A37113" t="s">
        <v>4</v>
      </c>
      <c r="B37113" s="4" t="s">
        <v>5</v>
      </c>
      <c r="C37113" s="4" t="s">
        <v>13</v>
      </c>
      <c r="D37113" s="4" t="s">
        <v>10</v>
      </c>
      <c r="E37113" s="4" t="s">
        <v>6</v>
      </c>
    </row>
    <row r="37114" spans="1:9">
      <c r="A37114" t="n">
        <v>300175</v>
      </c>
      <c r="B37114" s="40" t="n">
        <v>51</v>
      </c>
      <c r="C37114" s="7" t="n">
        <v>4</v>
      </c>
      <c r="D37114" s="7" t="n">
        <v>0</v>
      </c>
      <c r="E37114" s="7" t="s">
        <v>223</v>
      </c>
    </row>
    <row r="37115" spans="1:9">
      <c r="A37115" t="s">
        <v>4</v>
      </c>
      <c r="B37115" s="4" t="s">
        <v>5</v>
      </c>
      <c r="C37115" s="4" t="s">
        <v>10</v>
      </c>
    </row>
    <row r="37116" spans="1:9">
      <c r="A37116" t="n">
        <v>300188</v>
      </c>
      <c r="B37116" s="35" t="n">
        <v>16</v>
      </c>
      <c r="C37116" s="7" t="n">
        <v>0</v>
      </c>
    </row>
    <row r="37117" spans="1:9">
      <c r="A37117" t="s">
        <v>4</v>
      </c>
      <c r="B37117" s="4" t="s">
        <v>5</v>
      </c>
      <c r="C37117" s="4" t="s">
        <v>10</v>
      </c>
      <c r="D37117" s="4" t="s">
        <v>72</v>
      </c>
      <c r="E37117" s="4" t="s">
        <v>13</v>
      </c>
      <c r="F37117" s="4" t="s">
        <v>13</v>
      </c>
      <c r="G37117" s="4" t="s">
        <v>72</v>
      </c>
      <c r="H37117" s="4" t="s">
        <v>13</v>
      </c>
      <c r="I37117" s="4" t="s">
        <v>13</v>
      </c>
    </row>
    <row r="37118" spans="1:9">
      <c r="A37118" t="n">
        <v>300191</v>
      </c>
      <c r="B37118" s="52" t="n">
        <v>26</v>
      </c>
      <c r="C37118" s="7" t="n">
        <v>0</v>
      </c>
      <c r="D37118" s="7" t="s">
        <v>2160</v>
      </c>
      <c r="E37118" s="7" t="n">
        <v>2</v>
      </c>
      <c r="F37118" s="7" t="n">
        <v>3</v>
      </c>
      <c r="G37118" s="7" t="s">
        <v>2161</v>
      </c>
      <c r="H37118" s="7" t="n">
        <v>2</v>
      </c>
      <c r="I37118" s="7" t="n">
        <v>0</v>
      </c>
    </row>
    <row r="37119" spans="1:9">
      <c r="A37119" t="s">
        <v>4</v>
      </c>
      <c r="B37119" s="4" t="s">
        <v>5</v>
      </c>
    </row>
    <row r="37120" spans="1:9">
      <c r="A37120" t="n">
        <v>300296</v>
      </c>
      <c r="B37120" s="53" t="n">
        <v>28</v>
      </c>
    </row>
    <row r="37121" spans="1:9">
      <c r="A37121" t="s">
        <v>4</v>
      </c>
      <c r="B37121" s="4" t="s">
        <v>5</v>
      </c>
      <c r="C37121" s="4" t="s">
        <v>13</v>
      </c>
      <c r="D37121" s="4" t="s">
        <v>10</v>
      </c>
      <c r="E37121" s="4" t="s">
        <v>6</v>
      </c>
    </row>
    <row r="37122" spans="1:9">
      <c r="A37122" t="n">
        <v>300297</v>
      </c>
      <c r="B37122" s="40" t="n">
        <v>51</v>
      </c>
      <c r="C37122" s="7" t="n">
        <v>4</v>
      </c>
      <c r="D37122" s="7" t="n">
        <v>5</v>
      </c>
      <c r="E37122" s="7" t="s">
        <v>506</v>
      </c>
    </row>
    <row r="37123" spans="1:9">
      <c r="A37123" t="s">
        <v>4</v>
      </c>
      <c r="B37123" s="4" t="s">
        <v>5</v>
      </c>
      <c r="C37123" s="4" t="s">
        <v>10</v>
      </c>
    </row>
    <row r="37124" spans="1:9">
      <c r="A37124" t="n">
        <v>300311</v>
      </c>
      <c r="B37124" s="35" t="n">
        <v>16</v>
      </c>
      <c r="C37124" s="7" t="n">
        <v>0</v>
      </c>
    </row>
    <row r="37125" spans="1:9">
      <c r="A37125" t="s">
        <v>4</v>
      </c>
      <c r="B37125" s="4" t="s">
        <v>5</v>
      </c>
      <c r="C37125" s="4" t="s">
        <v>10</v>
      </c>
      <c r="D37125" s="4" t="s">
        <v>72</v>
      </c>
      <c r="E37125" s="4" t="s">
        <v>13</v>
      </c>
      <c r="F37125" s="4" t="s">
        <v>13</v>
      </c>
      <c r="G37125" s="4" t="s">
        <v>72</v>
      </c>
      <c r="H37125" s="4" t="s">
        <v>13</v>
      </c>
      <c r="I37125" s="4" t="s">
        <v>13</v>
      </c>
    </row>
    <row r="37126" spans="1:9">
      <c r="A37126" t="n">
        <v>300314</v>
      </c>
      <c r="B37126" s="52" t="n">
        <v>26</v>
      </c>
      <c r="C37126" s="7" t="n">
        <v>5</v>
      </c>
      <c r="D37126" s="7" t="s">
        <v>2162</v>
      </c>
      <c r="E37126" s="7" t="n">
        <v>2</v>
      </c>
      <c r="F37126" s="7" t="n">
        <v>3</v>
      </c>
      <c r="G37126" s="7" t="s">
        <v>2163</v>
      </c>
      <c r="H37126" s="7" t="n">
        <v>2</v>
      </c>
      <c r="I37126" s="7" t="n">
        <v>0</v>
      </c>
    </row>
    <row r="37127" spans="1:9">
      <c r="A37127" t="s">
        <v>4</v>
      </c>
      <c r="B37127" s="4" t="s">
        <v>5</v>
      </c>
    </row>
    <row r="37128" spans="1:9">
      <c r="A37128" t="n">
        <v>300363</v>
      </c>
      <c r="B37128" s="53" t="n">
        <v>28</v>
      </c>
    </row>
    <row r="37129" spans="1:9">
      <c r="A37129" t="s">
        <v>4</v>
      </c>
      <c r="B37129" s="4" t="s">
        <v>5</v>
      </c>
      <c r="C37129" s="4" t="s">
        <v>10</v>
      </c>
      <c r="D37129" s="4" t="s">
        <v>13</v>
      </c>
    </row>
    <row r="37130" spans="1:9">
      <c r="A37130" t="n">
        <v>300364</v>
      </c>
      <c r="B37130" s="54" t="n">
        <v>89</v>
      </c>
      <c r="C37130" s="7" t="n">
        <v>65533</v>
      </c>
      <c r="D37130" s="7" t="n">
        <v>1</v>
      </c>
    </row>
    <row r="37131" spans="1:9">
      <c r="A37131" t="s">
        <v>4</v>
      </c>
      <c r="B37131" s="4" t="s">
        <v>5</v>
      </c>
      <c r="C37131" s="4" t="s">
        <v>13</v>
      </c>
      <c r="D37131" s="4" t="s">
        <v>10</v>
      </c>
      <c r="E37131" s="4" t="s">
        <v>22</v>
      </c>
    </row>
    <row r="37132" spans="1:9">
      <c r="A37132" t="n">
        <v>300368</v>
      </c>
      <c r="B37132" s="28" t="n">
        <v>58</v>
      </c>
      <c r="C37132" s="7" t="n">
        <v>101</v>
      </c>
      <c r="D37132" s="7" t="n">
        <v>500</v>
      </c>
      <c r="E37132" s="7" t="n">
        <v>1</v>
      </c>
    </row>
    <row r="37133" spans="1:9">
      <c r="A37133" t="s">
        <v>4</v>
      </c>
      <c r="B37133" s="4" t="s">
        <v>5</v>
      </c>
      <c r="C37133" s="4" t="s">
        <v>13</v>
      </c>
      <c r="D37133" s="4" t="s">
        <v>10</v>
      </c>
    </row>
    <row r="37134" spans="1:9">
      <c r="A37134" t="n">
        <v>300376</v>
      </c>
      <c r="B37134" s="28" t="n">
        <v>58</v>
      </c>
      <c r="C37134" s="7" t="n">
        <v>254</v>
      </c>
      <c r="D37134" s="7" t="n">
        <v>0</v>
      </c>
    </row>
    <row r="37135" spans="1:9">
      <c r="A37135" t="s">
        <v>4</v>
      </c>
      <c r="B37135" s="4" t="s">
        <v>5</v>
      </c>
      <c r="C37135" s="4" t="s">
        <v>13</v>
      </c>
      <c r="D37135" s="4" t="s">
        <v>13</v>
      </c>
      <c r="E37135" s="4" t="s">
        <v>22</v>
      </c>
      <c r="F37135" s="4" t="s">
        <v>22</v>
      </c>
      <c r="G37135" s="4" t="s">
        <v>22</v>
      </c>
      <c r="H37135" s="4" t="s">
        <v>10</v>
      </c>
    </row>
    <row r="37136" spans="1:9">
      <c r="A37136" t="n">
        <v>300380</v>
      </c>
      <c r="B37136" s="25" t="n">
        <v>45</v>
      </c>
      <c r="C37136" s="7" t="n">
        <v>2</v>
      </c>
      <c r="D37136" s="7" t="n">
        <v>3</v>
      </c>
      <c r="E37136" s="7" t="n">
        <v>-13.8500003814697</v>
      </c>
      <c r="F37136" s="7" t="n">
        <v>1.5900000333786</v>
      </c>
      <c r="G37136" s="7" t="n">
        <v>-10.0699996948242</v>
      </c>
      <c r="H37136" s="7" t="n">
        <v>0</v>
      </c>
    </row>
    <row r="37137" spans="1:9">
      <c r="A37137" t="s">
        <v>4</v>
      </c>
      <c r="B37137" s="4" t="s">
        <v>5</v>
      </c>
      <c r="C37137" s="4" t="s">
        <v>13</v>
      </c>
      <c r="D37137" s="4" t="s">
        <v>13</v>
      </c>
      <c r="E37137" s="4" t="s">
        <v>22</v>
      </c>
      <c r="F37137" s="4" t="s">
        <v>22</v>
      </c>
      <c r="G37137" s="4" t="s">
        <v>22</v>
      </c>
      <c r="H37137" s="4" t="s">
        <v>10</v>
      </c>
      <c r="I37137" s="4" t="s">
        <v>13</v>
      </c>
    </row>
    <row r="37138" spans="1:9">
      <c r="A37138" t="n">
        <v>300397</v>
      </c>
      <c r="B37138" s="25" t="n">
        <v>45</v>
      </c>
      <c r="C37138" s="7" t="n">
        <v>4</v>
      </c>
      <c r="D37138" s="7" t="n">
        <v>3</v>
      </c>
      <c r="E37138" s="7" t="n">
        <v>10.8699998855591</v>
      </c>
      <c r="F37138" s="7" t="n">
        <v>59.5900001525879</v>
      </c>
      <c r="G37138" s="7" t="n">
        <v>0</v>
      </c>
      <c r="H37138" s="7" t="n">
        <v>0</v>
      </c>
      <c r="I37138" s="7" t="n">
        <v>0</v>
      </c>
    </row>
    <row r="37139" spans="1:9">
      <c r="A37139" t="s">
        <v>4</v>
      </c>
      <c r="B37139" s="4" t="s">
        <v>5</v>
      </c>
      <c r="C37139" s="4" t="s">
        <v>13</v>
      </c>
      <c r="D37139" s="4" t="s">
        <v>13</v>
      </c>
      <c r="E37139" s="4" t="s">
        <v>22</v>
      </c>
      <c r="F37139" s="4" t="s">
        <v>10</v>
      </c>
    </row>
    <row r="37140" spans="1:9">
      <c r="A37140" t="n">
        <v>300415</v>
      </c>
      <c r="B37140" s="25" t="n">
        <v>45</v>
      </c>
      <c r="C37140" s="7" t="n">
        <v>5</v>
      </c>
      <c r="D37140" s="7" t="n">
        <v>3</v>
      </c>
      <c r="E37140" s="7" t="n">
        <v>1</v>
      </c>
      <c r="F37140" s="7" t="n">
        <v>0</v>
      </c>
    </row>
    <row r="37141" spans="1:9">
      <c r="A37141" t="s">
        <v>4</v>
      </c>
      <c r="B37141" s="4" t="s">
        <v>5</v>
      </c>
      <c r="C37141" s="4" t="s">
        <v>13</v>
      </c>
      <c r="D37141" s="4" t="s">
        <v>13</v>
      </c>
      <c r="E37141" s="4" t="s">
        <v>22</v>
      </c>
      <c r="F37141" s="4" t="s">
        <v>10</v>
      </c>
    </row>
    <row r="37142" spans="1:9">
      <c r="A37142" t="n">
        <v>300424</v>
      </c>
      <c r="B37142" s="25" t="n">
        <v>45</v>
      </c>
      <c r="C37142" s="7" t="n">
        <v>11</v>
      </c>
      <c r="D37142" s="7" t="n">
        <v>3</v>
      </c>
      <c r="E37142" s="7" t="n">
        <v>38</v>
      </c>
      <c r="F37142" s="7" t="n">
        <v>0</v>
      </c>
    </row>
    <row r="37143" spans="1:9">
      <c r="A37143" t="s">
        <v>4</v>
      </c>
      <c r="B37143" s="4" t="s">
        <v>5</v>
      </c>
      <c r="C37143" s="4" t="s">
        <v>13</v>
      </c>
      <c r="D37143" s="4" t="s">
        <v>10</v>
      </c>
    </row>
    <row r="37144" spans="1:9">
      <c r="A37144" t="n">
        <v>300433</v>
      </c>
      <c r="B37144" s="28" t="n">
        <v>58</v>
      </c>
      <c r="C37144" s="7" t="n">
        <v>255</v>
      </c>
      <c r="D37144" s="7" t="n">
        <v>0</v>
      </c>
    </row>
    <row r="37145" spans="1:9">
      <c r="A37145" t="s">
        <v>4</v>
      </c>
      <c r="B37145" s="4" t="s">
        <v>5</v>
      </c>
      <c r="C37145" s="4" t="s">
        <v>10</v>
      </c>
    </row>
    <row r="37146" spans="1:9">
      <c r="A37146" t="n">
        <v>300437</v>
      </c>
      <c r="B37146" s="35" t="n">
        <v>16</v>
      </c>
      <c r="C37146" s="7" t="n">
        <v>300</v>
      </c>
    </row>
    <row r="37147" spans="1:9">
      <c r="A37147" t="s">
        <v>4</v>
      </c>
      <c r="B37147" s="4" t="s">
        <v>5</v>
      </c>
      <c r="C37147" s="4" t="s">
        <v>13</v>
      </c>
      <c r="D37147" s="4" t="s">
        <v>10</v>
      </c>
      <c r="E37147" s="4" t="s">
        <v>22</v>
      </c>
    </row>
    <row r="37148" spans="1:9">
      <c r="A37148" t="n">
        <v>300440</v>
      </c>
      <c r="B37148" s="28" t="n">
        <v>58</v>
      </c>
      <c r="C37148" s="7" t="n">
        <v>101</v>
      </c>
      <c r="D37148" s="7" t="n">
        <v>500</v>
      </c>
      <c r="E37148" s="7" t="n">
        <v>1</v>
      </c>
    </row>
    <row r="37149" spans="1:9">
      <c r="A37149" t="s">
        <v>4</v>
      </c>
      <c r="B37149" s="4" t="s">
        <v>5</v>
      </c>
      <c r="C37149" s="4" t="s">
        <v>13</v>
      </c>
      <c r="D37149" s="4" t="s">
        <v>10</v>
      </c>
    </row>
    <row r="37150" spans="1:9">
      <c r="A37150" t="n">
        <v>300448</v>
      </c>
      <c r="B37150" s="28" t="n">
        <v>58</v>
      </c>
      <c r="C37150" s="7" t="n">
        <v>254</v>
      </c>
      <c r="D37150" s="7" t="n">
        <v>0</v>
      </c>
    </row>
    <row r="37151" spans="1:9">
      <c r="A37151" t="s">
        <v>4</v>
      </c>
      <c r="B37151" s="4" t="s">
        <v>5</v>
      </c>
      <c r="C37151" s="4" t="s">
        <v>13</v>
      </c>
      <c r="D37151" s="4" t="s">
        <v>10</v>
      </c>
      <c r="E37151" s="4" t="s">
        <v>6</v>
      </c>
      <c r="F37151" s="4" t="s">
        <v>6</v>
      </c>
      <c r="G37151" s="4" t="s">
        <v>6</v>
      </c>
      <c r="H37151" s="4" t="s">
        <v>6</v>
      </c>
    </row>
    <row r="37152" spans="1:9">
      <c r="A37152" t="n">
        <v>300452</v>
      </c>
      <c r="B37152" s="40" t="n">
        <v>51</v>
      </c>
      <c r="C37152" s="7" t="n">
        <v>3</v>
      </c>
      <c r="D37152" s="7" t="n">
        <v>0</v>
      </c>
      <c r="E37152" s="7" t="s">
        <v>813</v>
      </c>
      <c r="F37152" s="7" t="s">
        <v>844</v>
      </c>
      <c r="G37152" s="7" t="s">
        <v>88</v>
      </c>
      <c r="H37152" s="7" t="s">
        <v>89</v>
      </c>
    </row>
    <row r="37153" spans="1:9">
      <c r="A37153" t="s">
        <v>4</v>
      </c>
      <c r="B37153" s="4" t="s">
        <v>5</v>
      </c>
      <c r="C37153" s="4" t="s">
        <v>10</v>
      </c>
      <c r="D37153" s="4" t="s">
        <v>13</v>
      </c>
      <c r="E37153" s="4" t="s">
        <v>6</v>
      </c>
      <c r="F37153" s="4" t="s">
        <v>22</v>
      </c>
      <c r="G37153" s="4" t="s">
        <v>22</v>
      </c>
      <c r="H37153" s="4" t="s">
        <v>22</v>
      </c>
    </row>
    <row r="37154" spans="1:9">
      <c r="A37154" t="n">
        <v>300465</v>
      </c>
      <c r="B37154" s="39" t="n">
        <v>48</v>
      </c>
      <c r="C37154" s="7" t="n">
        <v>5</v>
      </c>
      <c r="D37154" s="7" t="n">
        <v>0</v>
      </c>
      <c r="E37154" s="7" t="s">
        <v>2164</v>
      </c>
      <c r="F37154" s="7" t="n">
        <v>0</v>
      </c>
      <c r="G37154" s="7" t="n">
        <v>1</v>
      </c>
      <c r="H37154" s="7" t="n">
        <v>0</v>
      </c>
    </row>
    <row r="37155" spans="1:9">
      <c r="A37155" t="s">
        <v>4</v>
      </c>
      <c r="B37155" s="4" t="s">
        <v>5</v>
      </c>
      <c r="C37155" s="4" t="s">
        <v>13</v>
      </c>
      <c r="D37155" s="4" t="s">
        <v>10</v>
      </c>
    </row>
    <row r="37156" spans="1:9">
      <c r="A37156" t="n">
        <v>300498</v>
      </c>
      <c r="B37156" s="28" t="n">
        <v>58</v>
      </c>
      <c r="C37156" s="7" t="n">
        <v>255</v>
      </c>
      <c r="D37156" s="7" t="n">
        <v>0</v>
      </c>
    </row>
    <row r="37157" spans="1:9">
      <c r="A37157" t="s">
        <v>4</v>
      </c>
      <c r="B37157" s="4" t="s">
        <v>5</v>
      </c>
      <c r="C37157" s="4" t="s">
        <v>10</v>
      </c>
    </row>
    <row r="37158" spans="1:9">
      <c r="A37158" t="n">
        <v>300502</v>
      </c>
      <c r="B37158" s="35" t="n">
        <v>16</v>
      </c>
      <c r="C37158" s="7" t="n">
        <v>1000</v>
      </c>
    </row>
    <row r="37159" spans="1:9">
      <c r="A37159" t="s">
        <v>4</v>
      </c>
      <c r="B37159" s="4" t="s">
        <v>5</v>
      </c>
      <c r="C37159" s="4" t="s">
        <v>13</v>
      </c>
      <c r="D37159" s="4" t="s">
        <v>10</v>
      </c>
      <c r="E37159" s="4" t="s">
        <v>6</v>
      </c>
      <c r="F37159" s="4" t="s">
        <v>6</v>
      </c>
      <c r="G37159" s="4" t="s">
        <v>6</v>
      </c>
      <c r="H37159" s="4" t="s">
        <v>6</v>
      </c>
    </row>
    <row r="37160" spans="1:9">
      <c r="A37160" t="n">
        <v>300505</v>
      </c>
      <c r="B37160" s="40" t="n">
        <v>51</v>
      </c>
      <c r="C37160" s="7" t="n">
        <v>3</v>
      </c>
      <c r="D37160" s="7" t="n">
        <v>5</v>
      </c>
      <c r="E37160" s="7" t="s">
        <v>813</v>
      </c>
      <c r="F37160" s="7" t="s">
        <v>814</v>
      </c>
      <c r="G37160" s="7" t="s">
        <v>12</v>
      </c>
      <c r="H37160" s="7" t="s">
        <v>869</v>
      </c>
    </row>
    <row r="37161" spans="1:9">
      <c r="A37161" t="s">
        <v>4</v>
      </c>
      <c r="B37161" s="4" t="s">
        <v>5</v>
      </c>
      <c r="C37161" s="4" t="s">
        <v>10</v>
      </c>
      <c r="D37161" s="4" t="s">
        <v>13</v>
      </c>
      <c r="E37161" s="4" t="s">
        <v>22</v>
      </c>
      <c r="F37161" s="4" t="s">
        <v>10</v>
      </c>
    </row>
    <row r="37162" spans="1:9">
      <c r="A37162" t="n">
        <v>300516</v>
      </c>
      <c r="B37162" s="58" t="n">
        <v>59</v>
      </c>
      <c r="C37162" s="7" t="n">
        <v>5</v>
      </c>
      <c r="D37162" s="7" t="n">
        <v>9</v>
      </c>
      <c r="E37162" s="7" t="n">
        <v>0.150000005960464</v>
      </c>
      <c r="F37162" s="7" t="n">
        <v>0</v>
      </c>
    </row>
    <row r="37163" spans="1:9">
      <c r="A37163" t="s">
        <v>4</v>
      </c>
      <c r="B37163" s="4" t="s">
        <v>5</v>
      </c>
      <c r="C37163" s="4" t="s">
        <v>10</v>
      </c>
    </row>
    <row r="37164" spans="1:9">
      <c r="A37164" t="n">
        <v>300526</v>
      </c>
      <c r="B37164" s="35" t="n">
        <v>16</v>
      </c>
      <c r="C37164" s="7" t="n">
        <v>1500</v>
      </c>
    </row>
    <row r="37165" spans="1:9">
      <c r="A37165" t="s">
        <v>4</v>
      </c>
      <c r="B37165" s="4" t="s">
        <v>5</v>
      </c>
      <c r="C37165" s="4" t="s">
        <v>13</v>
      </c>
      <c r="D37165" s="4" t="s">
        <v>10</v>
      </c>
      <c r="E37165" s="4" t="s">
        <v>10</v>
      </c>
      <c r="F37165" s="4" t="s">
        <v>13</v>
      </c>
    </row>
    <row r="37166" spans="1:9">
      <c r="A37166" t="n">
        <v>300529</v>
      </c>
      <c r="B37166" s="29" t="n">
        <v>25</v>
      </c>
      <c r="C37166" s="7" t="n">
        <v>1</v>
      </c>
      <c r="D37166" s="7" t="n">
        <v>60</v>
      </c>
      <c r="E37166" s="7" t="n">
        <v>640</v>
      </c>
      <c r="F37166" s="7" t="n">
        <v>1</v>
      </c>
    </row>
    <row r="37167" spans="1:9">
      <c r="A37167" t="s">
        <v>4</v>
      </c>
      <c r="B37167" s="4" t="s">
        <v>5</v>
      </c>
      <c r="C37167" s="4" t="s">
        <v>13</v>
      </c>
      <c r="D37167" s="4" t="s">
        <v>10</v>
      </c>
      <c r="E37167" s="4" t="s">
        <v>6</v>
      </c>
    </row>
    <row r="37168" spans="1:9">
      <c r="A37168" t="n">
        <v>300536</v>
      </c>
      <c r="B37168" s="40" t="n">
        <v>51</v>
      </c>
      <c r="C37168" s="7" t="n">
        <v>4</v>
      </c>
      <c r="D37168" s="7" t="n">
        <v>0</v>
      </c>
      <c r="E37168" s="7" t="s">
        <v>271</v>
      </c>
    </row>
    <row r="37169" spans="1:8">
      <c r="A37169" t="s">
        <v>4</v>
      </c>
      <c r="B37169" s="4" t="s">
        <v>5</v>
      </c>
      <c r="C37169" s="4" t="s">
        <v>10</v>
      </c>
    </row>
    <row r="37170" spans="1:8">
      <c r="A37170" t="n">
        <v>300550</v>
      </c>
      <c r="B37170" s="35" t="n">
        <v>16</v>
      </c>
      <c r="C37170" s="7" t="n">
        <v>0</v>
      </c>
    </row>
    <row r="37171" spans="1:8">
      <c r="A37171" t="s">
        <v>4</v>
      </c>
      <c r="B37171" s="4" t="s">
        <v>5</v>
      </c>
      <c r="C37171" s="4" t="s">
        <v>10</v>
      </c>
      <c r="D37171" s="4" t="s">
        <v>72</v>
      </c>
      <c r="E37171" s="4" t="s">
        <v>13</v>
      </c>
      <c r="F37171" s="4" t="s">
        <v>13</v>
      </c>
    </row>
    <row r="37172" spans="1:8">
      <c r="A37172" t="n">
        <v>300553</v>
      </c>
      <c r="B37172" s="52" t="n">
        <v>26</v>
      </c>
      <c r="C37172" s="7" t="n">
        <v>0</v>
      </c>
      <c r="D37172" s="7" t="s">
        <v>2165</v>
      </c>
      <c r="E37172" s="7" t="n">
        <v>2</v>
      </c>
      <c r="F37172" s="7" t="n">
        <v>0</v>
      </c>
    </row>
    <row r="37173" spans="1:8">
      <c r="A37173" t="s">
        <v>4</v>
      </c>
      <c r="B37173" s="4" t="s">
        <v>5</v>
      </c>
    </row>
    <row r="37174" spans="1:8">
      <c r="A37174" t="n">
        <v>300618</v>
      </c>
      <c r="B37174" s="53" t="n">
        <v>28</v>
      </c>
    </row>
    <row r="37175" spans="1:8">
      <c r="A37175" t="s">
        <v>4</v>
      </c>
      <c r="B37175" s="4" t="s">
        <v>5</v>
      </c>
      <c r="C37175" s="4" t="s">
        <v>13</v>
      </c>
      <c r="D37175" s="4" t="s">
        <v>10</v>
      </c>
      <c r="E37175" s="4" t="s">
        <v>10</v>
      </c>
      <c r="F37175" s="4" t="s">
        <v>13</v>
      </c>
    </row>
    <row r="37176" spans="1:8">
      <c r="A37176" t="n">
        <v>300619</v>
      </c>
      <c r="B37176" s="29" t="n">
        <v>25</v>
      </c>
      <c r="C37176" s="7" t="n">
        <v>1</v>
      </c>
      <c r="D37176" s="7" t="n">
        <v>65535</v>
      </c>
      <c r="E37176" s="7" t="n">
        <v>65535</v>
      </c>
      <c r="F37176" s="7" t="n">
        <v>0</v>
      </c>
    </row>
    <row r="37177" spans="1:8">
      <c r="A37177" t="s">
        <v>4</v>
      </c>
      <c r="B37177" s="4" t="s">
        <v>5</v>
      </c>
      <c r="C37177" s="4" t="s">
        <v>10</v>
      </c>
      <c r="D37177" s="4" t="s">
        <v>13</v>
      </c>
      <c r="E37177" s="4" t="s">
        <v>22</v>
      </c>
      <c r="F37177" s="4" t="s">
        <v>10</v>
      </c>
    </row>
    <row r="37178" spans="1:8">
      <c r="A37178" t="n">
        <v>300626</v>
      </c>
      <c r="B37178" s="58" t="n">
        <v>59</v>
      </c>
      <c r="C37178" s="7" t="n">
        <v>5</v>
      </c>
      <c r="D37178" s="7" t="n">
        <v>14</v>
      </c>
      <c r="E37178" s="7" t="n">
        <v>0.150000005960464</v>
      </c>
      <c r="F37178" s="7" t="n">
        <v>0</v>
      </c>
    </row>
    <row r="37179" spans="1:8">
      <c r="A37179" t="s">
        <v>4</v>
      </c>
      <c r="B37179" s="4" t="s">
        <v>5</v>
      </c>
      <c r="C37179" s="4" t="s">
        <v>13</v>
      </c>
      <c r="D37179" s="4" t="s">
        <v>10</v>
      </c>
      <c r="E37179" s="4" t="s">
        <v>6</v>
      </c>
    </row>
    <row r="37180" spans="1:8">
      <c r="A37180" t="n">
        <v>300636</v>
      </c>
      <c r="B37180" s="40" t="n">
        <v>51</v>
      </c>
      <c r="C37180" s="7" t="n">
        <v>4</v>
      </c>
      <c r="D37180" s="7" t="n">
        <v>5</v>
      </c>
      <c r="E37180" s="7" t="s">
        <v>2166</v>
      </c>
    </row>
    <row r="37181" spans="1:8">
      <c r="A37181" t="s">
        <v>4</v>
      </c>
      <c r="B37181" s="4" t="s">
        <v>5</v>
      </c>
      <c r="C37181" s="4" t="s">
        <v>10</v>
      </c>
    </row>
    <row r="37182" spans="1:8">
      <c r="A37182" t="n">
        <v>300654</v>
      </c>
      <c r="B37182" s="35" t="n">
        <v>16</v>
      </c>
      <c r="C37182" s="7" t="n">
        <v>0</v>
      </c>
    </row>
    <row r="37183" spans="1:8">
      <c r="A37183" t="s">
        <v>4</v>
      </c>
      <c r="B37183" s="4" t="s">
        <v>5</v>
      </c>
      <c r="C37183" s="4" t="s">
        <v>10</v>
      </c>
      <c r="D37183" s="4" t="s">
        <v>72</v>
      </c>
      <c r="E37183" s="4" t="s">
        <v>13</v>
      </c>
      <c r="F37183" s="4" t="s">
        <v>13</v>
      </c>
    </row>
    <row r="37184" spans="1:8">
      <c r="A37184" t="n">
        <v>300657</v>
      </c>
      <c r="B37184" s="52" t="n">
        <v>26</v>
      </c>
      <c r="C37184" s="7" t="n">
        <v>5</v>
      </c>
      <c r="D37184" s="7" t="s">
        <v>2167</v>
      </c>
      <c r="E37184" s="7" t="n">
        <v>2</v>
      </c>
      <c r="F37184" s="7" t="n">
        <v>0</v>
      </c>
    </row>
    <row r="37185" spans="1:6">
      <c r="A37185" t="s">
        <v>4</v>
      </c>
      <c r="B37185" s="4" t="s">
        <v>5</v>
      </c>
    </row>
    <row r="37186" spans="1:6">
      <c r="A37186" t="n">
        <v>300703</v>
      </c>
      <c r="B37186" s="53" t="n">
        <v>28</v>
      </c>
    </row>
    <row r="37187" spans="1:6">
      <c r="A37187" t="s">
        <v>4</v>
      </c>
      <c r="B37187" s="4" t="s">
        <v>5</v>
      </c>
      <c r="C37187" s="4" t="s">
        <v>13</v>
      </c>
      <c r="D37187" s="4" t="s">
        <v>10</v>
      </c>
      <c r="E37187" s="4" t="s">
        <v>22</v>
      </c>
    </row>
    <row r="37188" spans="1:6">
      <c r="A37188" t="n">
        <v>300704</v>
      </c>
      <c r="B37188" s="28" t="n">
        <v>58</v>
      </c>
      <c r="C37188" s="7" t="n">
        <v>0</v>
      </c>
      <c r="D37188" s="7" t="n">
        <v>1000</v>
      </c>
      <c r="E37188" s="7" t="n">
        <v>1</v>
      </c>
    </row>
    <row r="37189" spans="1:6">
      <c r="A37189" t="s">
        <v>4</v>
      </c>
      <c r="B37189" s="4" t="s">
        <v>5</v>
      </c>
      <c r="C37189" s="4" t="s">
        <v>13</v>
      </c>
      <c r="D37189" s="4" t="s">
        <v>10</v>
      </c>
    </row>
    <row r="37190" spans="1:6">
      <c r="A37190" t="n">
        <v>300712</v>
      </c>
      <c r="B37190" s="28" t="n">
        <v>58</v>
      </c>
      <c r="C37190" s="7" t="n">
        <v>255</v>
      </c>
      <c r="D37190" s="7" t="n">
        <v>0</v>
      </c>
    </row>
    <row r="37191" spans="1:6">
      <c r="A37191" t="s">
        <v>4</v>
      </c>
      <c r="B37191" s="4" t="s">
        <v>5</v>
      </c>
      <c r="C37191" s="4" t="s">
        <v>10</v>
      </c>
      <c r="D37191" s="4" t="s">
        <v>13</v>
      </c>
      <c r="E37191" s="4" t="s">
        <v>6</v>
      </c>
      <c r="F37191" s="4" t="s">
        <v>22</v>
      </c>
      <c r="G37191" s="4" t="s">
        <v>22</v>
      </c>
      <c r="H37191" s="4" t="s">
        <v>22</v>
      </c>
    </row>
    <row r="37192" spans="1:6">
      <c r="A37192" t="n">
        <v>300716</v>
      </c>
      <c r="B37192" s="39" t="n">
        <v>48</v>
      </c>
      <c r="C37192" s="7" t="n">
        <v>5</v>
      </c>
      <c r="D37192" s="7" t="n">
        <v>0</v>
      </c>
      <c r="E37192" s="7" t="s">
        <v>2168</v>
      </c>
      <c r="F37192" s="7" t="n">
        <v>0</v>
      </c>
      <c r="G37192" s="7" t="n">
        <v>1</v>
      </c>
      <c r="H37192" s="7" t="n">
        <v>0</v>
      </c>
    </row>
    <row r="37193" spans="1:6">
      <c r="A37193" t="s">
        <v>4</v>
      </c>
      <c r="B37193" s="4" t="s">
        <v>5</v>
      </c>
      <c r="C37193" s="4" t="s">
        <v>10</v>
      </c>
      <c r="D37193" s="4" t="s">
        <v>13</v>
      </c>
      <c r="E37193" s="4" t="s">
        <v>6</v>
      </c>
      <c r="F37193" s="4" t="s">
        <v>22</v>
      </c>
      <c r="G37193" s="4" t="s">
        <v>22</v>
      </c>
      <c r="H37193" s="4" t="s">
        <v>22</v>
      </c>
    </row>
    <row r="37194" spans="1:6">
      <c r="A37194" t="n">
        <v>300749</v>
      </c>
      <c r="B37194" s="39" t="n">
        <v>48</v>
      </c>
      <c r="C37194" s="7" t="n">
        <v>5</v>
      </c>
      <c r="D37194" s="7" t="n">
        <v>0</v>
      </c>
      <c r="E37194" s="7" t="s">
        <v>2169</v>
      </c>
      <c r="F37194" s="7" t="n">
        <v>0</v>
      </c>
      <c r="G37194" s="7" t="n">
        <v>1</v>
      </c>
      <c r="H37194" s="7" t="n">
        <v>0</v>
      </c>
    </row>
    <row r="37195" spans="1:6">
      <c r="A37195" t="s">
        <v>4</v>
      </c>
      <c r="B37195" s="4" t="s">
        <v>5</v>
      </c>
      <c r="C37195" s="4" t="s">
        <v>13</v>
      </c>
      <c r="D37195" s="4" t="s">
        <v>10</v>
      </c>
      <c r="E37195" s="4" t="s">
        <v>22</v>
      </c>
      <c r="F37195" s="4" t="s">
        <v>10</v>
      </c>
      <c r="G37195" s="4" t="s">
        <v>9</v>
      </c>
      <c r="H37195" s="4" t="s">
        <v>9</v>
      </c>
      <c r="I37195" s="4" t="s">
        <v>10</v>
      </c>
      <c r="J37195" s="4" t="s">
        <v>10</v>
      </c>
      <c r="K37195" s="4" t="s">
        <v>9</v>
      </c>
      <c r="L37195" s="4" t="s">
        <v>9</v>
      </c>
      <c r="M37195" s="4" t="s">
        <v>9</v>
      </c>
      <c r="N37195" s="4" t="s">
        <v>9</v>
      </c>
      <c r="O37195" s="4" t="s">
        <v>6</v>
      </c>
    </row>
    <row r="37196" spans="1:6">
      <c r="A37196" t="n">
        <v>300780</v>
      </c>
      <c r="B37196" s="14" t="n">
        <v>50</v>
      </c>
      <c r="C37196" s="7" t="n">
        <v>0</v>
      </c>
      <c r="D37196" s="7" t="n">
        <v>2075</v>
      </c>
      <c r="E37196" s="7" t="n">
        <v>0.699999988079071</v>
      </c>
      <c r="F37196" s="7" t="n">
        <v>0</v>
      </c>
      <c r="G37196" s="7" t="n">
        <v>0</v>
      </c>
      <c r="H37196" s="7" t="n">
        <v>0</v>
      </c>
      <c r="I37196" s="7" t="n">
        <v>0</v>
      </c>
      <c r="J37196" s="7" t="n">
        <v>65533</v>
      </c>
      <c r="K37196" s="7" t="n">
        <v>0</v>
      </c>
      <c r="L37196" s="7" t="n">
        <v>0</v>
      </c>
      <c r="M37196" s="7" t="n">
        <v>0</v>
      </c>
      <c r="N37196" s="7" t="n">
        <v>0</v>
      </c>
      <c r="O37196" s="7" t="s">
        <v>12</v>
      </c>
    </row>
    <row r="37197" spans="1:6">
      <c r="A37197" t="s">
        <v>4</v>
      </c>
      <c r="B37197" s="4" t="s">
        <v>5</v>
      </c>
      <c r="C37197" s="4" t="s">
        <v>10</v>
      </c>
    </row>
    <row r="37198" spans="1:6">
      <c r="A37198" t="n">
        <v>300819</v>
      </c>
      <c r="B37198" s="35" t="n">
        <v>16</v>
      </c>
      <c r="C37198" s="7" t="n">
        <v>1000</v>
      </c>
    </row>
    <row r="37199" spans="1:6">
      <c r="A37199" t="s">
        <v>4</v>
      </c>
      <c r="B37199" s="4" t="s">
        <v>5</v>
      </c>
      <c r="C37199" s="4" t="s">
        <v>13</v>
      </c>
      <c r="D37199" s="4" t="s">
        <v>13</v>
      </c>
      <c r="E37199" s="4" t="s">
        <v>22</v>
      </c>
      <c r="F37199" s="4" t="s">
        <v>22</v>
      </c>
      <c r="G37199" s="4" t="s">
        <v>22</v>
      </c>
      <c r="H37199" s="4" t="s">
        <v>10</v>
      </c>
    </row>
    <row r="37200" spans="1:6">
      <c r="A37200" t="n">
        <v>300822</v>
      </c>
      <c r="B37200" s="25" t="n">
        <v>45</v>
      </c>
      <c r="C37200" s="7" t="n">
        <v>2</v>
      </c>
      <c r="D37200" s="7" t="n">
        <v>3</v>
      </c>
      <c r="E37200" s="7" t="n">
        <v>-13.8500003814697</v>
      </c>
      <c r="F37200" s="7" t="n">
        <v>1.55999994277954</v>
      </c>
      <c r="G37200" s="7" t="n">
        <v>-10.0699996948242</v>
      </c>
      <c r="H37200" s="7" t="n">
        <v>0</v>
      </c>
    </row>
    <row r="37201" spans="1:15">
      <c r="A37201" t="s">
        <v>4</v>
      </c>
      <c r="B37201" s="4" t="s">
        <v>5</v>
      </c>
      <c r="C37201" s="4" t="s">
        <v>13</v>
      </c>
      <c r="D37201" s="4" t="s">
        <v>13</v>
      </c>
      <c r="E37201" s="4" t="s">
        <v>22</v>
      </c>
      <c r="F37201" s="4" t="s">
        <v>22</v>
      </c>
      <c r="G37201" s="4" t="s">
        <v>22</v>
      </c>
      <c r="H37201" s="4" t="s">
        <v>10</v>
      </c>
      <c r="I37201" s="4" t="s">
        <v>13</v>
      </c>
    </row>
    <row r="37202" spans="1:15">
      <c r="A37202" t="n">
        <v>300839</v>
      </c>
      <c r="B37202" s="25" t="n">
        <v>45</v>
      </c>
      <c r="C37202" s="7" t="n">
        <v>4</v>
      </c>
      <c r="D37202" s="7" t="n">
        <v>3</v>
      </c>
      <c r="E37202" s="7" t="n">
        <v>7.65999984741211</v>
      </c>
      <c r="F37202" s="7" t="n">
        <v>80.129997253418</v>
      </c>
      <c r="G37202" s="7" t="n">
        <v>0</v>
      </c>
      <c r="H37202" s="7" t="n">
        <v>0</v>
      </c>
      <c r="I37202" s="7" t="n">
        <v>0</v>
      </c>
    </row>
    <row r="37203" spans="1:15">
      <c r="A37203" t="s">
        <v>4</v>
      </c>
      <c r="B37203" s="4" t="s">
        <v>5</v>
      </c>
      <c r="C37203" s="4" t="s">
        <v>13</v>
      </c>
      <c r="D37203" s="4" t="s">
        <v>13</v>
      </c>
      <c r="E37203" s="4" t="s">
        <v>22</v>
      </c>
      <c r="F37203" s="4" t="s">
        <v>10</v>
      </c>
    </row>
    <row r="37204" spans="1:15">
      <c r="A37204" t="n">
        <v>300857</v>
      </c>
      <c r="B37204" s="25" t="n">
        <v>45</v>
      </c>
      <c r="C37204" s="7" t="n">
        <v>5</v>
      </c>
      <c r="D37204" s="7" t="n">
        <v>3</v>
      </c>
      <c r="E37204" s="7" t="n">
        <v>1</v>
      </c>
      <c r="F37204" s="7" t="n">
        <v>0</v>
      </c>
    </row>
    <row r="37205" spans="1:15">
      <c r="A37205" t="s">
        <v>4</v>
      </c>
      <c r="B37205" s="4" t="s">
        <v>5</v>
      </c>
      <c r="C37205" s="4" t="s">
        <v>13</v>
      </c>
      <c r="D37205" s="4" t="s">
        <v>13</v>
      </c>
      <c r="E37205" s="4" t="s">
        <v>22</v>
      </c>
      <c r="F37205" s="4" t="s">
        <v>10</v>
      </c>
    </row>
    <row r="37206" spans="1:15">
      <c r="A37206" t="n">
        <v>300866</v>
      </c>
      <c r="B37206" s="25" t="n">
        <v>45</v>
      </c>
      <c r="C37206" s="7" t="n">
        <v>11</v>
      </c>
      <c r="D37206" s="7" t="n">
        <v>3</v>
      </c>
      <c r="E37206" s="7" t="n">
        <v>38</v>
      </c>
      <c r="F37206" s="7" t="n">
        <v>0</v>
      </c>
    </row>
    <row r="37207" spans="1:15">
      <c r="A37207" t="s">
        <v>4</v>
      </c>
      <c r="B37207" s="4" t="s">
        <v>5</v>
      </c>
      <c r="C37207" s="4" t="s">
        <v>13</v>
      </c>
      <c r="D37207" s="4" t="s">
        <v>13</v>
      </c>
      <c r="E37207" s="4" t="s">
        <v>22</v>
      </c>
      <c r="F37207" s="4" t="s">
        <v>22</v>
      </c>
      <c r="G37207" s="4" t="s">
        <v>22</v>
      </c>
      <c r="H37207" s="4" t="s">
        <v>10</v>
      </c>
      <c r="I37207" s="4" t="s">
        <v>13</v>
      </c>
    </row>
    <row r="37208" spans="1:15">
      <c r="A37208" t="n">
        <v>300875</v>
      </c>
      <c r="B37208" s="25" t="n">
        <v>45</v>
      </c>
      <c r="C37208" s="7" t="n">
        <v>4</v>
      </c>
      <c r="D37208" s="7" t="n">
        <v>3</v>
      </c>
      <c r="E37208" s="7" t="n">
        <v>7.65999984741211</v>
      </c>
      <c r="F37208" s="7" t="n">
        <v>55.4099998474121</v>
      </c>
      <c r="G37208" s="7" t="n">
        <v>0</v>
      </c>
      <c r="H37208" s="7" t="n">
        <v>3000</v>
      </c>
      <c r="I37208" s="7" t="n">
        <v>1</v>
      </c>
    </row>
    <row r="37209" spans="1:15">
      <c r="A37209" t="s">
        <v>4</v>
      </c>
      <c r="B37209" s="4" t="s">
        <v>5</v>
      </c>
      <c r="C37209" s="4" t="s">
        <v>13</v>
      </c>
      <c r="D37209" s="4" t="s">
        <v>10</v>
      </c>
      <c r="E37209" s="4" t="s">
        <v>22</v>
      </c>
    </row>
    <row r="37210" spans="1:15">
      <c r="A37210" t="n">
        <v>300893</v>
      </c>
      <c r="B37210" s="28" t="n">
        <v>58</v>
      </c>
      <c r="C37210" s="7" t="n">
        <v>100</v>
      </c>
      <c r="D37210" s="7" t="n">
        <v>1000</v>
      </c>
      <c r="E37210" s="7" t="n">
        <v>1</v>
      </c>
    </row>
    <row r="37211" spans="1:15">
      <c r="A37211" t="s">
        <v>4</v>
      </c>
      <c r="B37211" s="4" t="s">
        <v>5</v>
      </c>
      <c r="C37211" s="4" t="s">
        <v>13</v>
      </c>
      <c r="D37211" s="4" t="s">
        <v>10</v>
      </c>
    </row>
    <row r="37212" spans="1:15">
      <c r="A37212" t="n">
        <v>300901</v>
      </c>
      <c r="B37212" s="28" t="n">
        <v>58</v>
      </c>
      <c r="C37212" s="7" t="n">
        <v>255</v>
      </c>
      <c r="D37212" s="7" t="n">
        <v>0</v>
      </c>
    </row>
    <row r="37213" spans="1:15">
      <c r="A37213" t="s">
        <v>4</v>
      </c>
      <c r="B37213" s="4" t="s">
        <v>5</v>
      </c>
      <c r="C37213" s="4" t="s">
        <v>13</v>
      </c>
      <c r="D37213" s="4" t="s">
        <v>10</v>
      </c>
    </row>
    <row r="37214" spans="1:15">
      <c r="A37214" t="n">
        <v>300905</v>
      </c>
      <c r="B37214" s="25" t="n">
        <v>45</v>
      </c>
      <c r="C37214" s="7" t="n">
        <v>7</v>
      </c>
      <c r="D37214" s="7" t="n">
        <v>255</v>
      </c>
    </row>
    <row r="37215" spans="1:15">
      <c r="A37215" t="s">
        <v>4</v>
      </c>
      <c r="B37215" s="4" t="s">
        <v>5</v>
      </c>
      <c r="C37215" s="4" t="s">
        <v>10</v>
      </c>
    </row>
    <row r="37216" spans="1:15">
      <c r="A37216" t="n">
        <v>300909</v>
      </c>
      <c r="B37216" s="35" t="n">
        <v>16</v>
      </c>
      <c r="C37216" s="7" t="n">
        <v>500</v>
      </c>
    </row>
    <row r="37217" spans="1:9">
      <c r="A37217" t="s">
        <v>4</v>
      </c>
      <c r="B37217" s="4" t="s">
        <v>5</v>
      </c>
      <c r="C37217" s="4" t="s">
        <v>13</v>
      </c>
      <c r="D37217" s="4" t="s">
        <v>10</v>
      </c>
      <c r="E37217" s="4" t="s">
        <v>10</v>
      </c>
      <c r="F37217" s="4" t="s">
        <v>13</v>
      </c>
    </row>
    <row r="37218" spans="1:9">
      <c r="A37218" t="n">
        <v>300912</v>
      </c>
      <c r="B37218" s="29" t="n">
        <v>25</v>
      </c>
      <c r="C37218" s="7" t="n">
        <v>1</v>
      </c>
      <c r="D37218" s="7" t="n">
        <v>65535</v>
      </c>
      <c r="E37218" s="7" t="n">
        <v>500</v>
      </c>
      <c r="F37218" s="7" t="n">
        <v>0</v>
      </c>
    </row>
    <row r="37219" spans="1:9">
      <c r="A37219" t="s">
        <v>4</v>
      </c>
      <c r="B37219" s="4" t="s">
        <v>5</v>
      </c>
      <c r="C37219" s="4" t="s">
        <v>13</v>
      </c>
      <c r="D37219" s="4" t="s">
        <v>10</v>
      </c>
      <c r="E37219" s="4" t="s">
        <v>10</v>
      </c>
    </row>
    <row r="37220" spans="1:9">
      <c r="A37220" t="n">
        <v>300919</v>
      </c>
      <c r="B37220" s="29" t="n">
        <v>25</v>
      </c>
      <c r="C37220" s="7" t="n">
        <v>2</v>
      </c>
      <c r="D37220" s="7" t="n">
        <v>600</v>
      </c>
      <c r="E37220" s="7" t="n">
        <v>173</v>
      </c>
    </row>
    <row r="37221" spans="1:9">
      <c r="A37221" t="s">
        <v>4</v>
      </c>
      <c r="B37221" s="4" t="s">
        <v>5</v>
      </c>
      <c r="C37221" s="4" t="s">
        <v>13</v>
      </c>
      <c r="D37221" s="4" t="s">
        <v>10</v>
      </c>
    </row>
    <row r="37222" spans="1:9">
      <c r="A37222" t="n">
        <v>300925</v>
      </c>
      <c r="B37222" s="28" t="n">
        <v>58</v>
      </c>
      <c r="C37222" s="7" t="n">
        <v>10</v>
      </c>
      <c r="D37222" s="7" t="n">
        <v>300</v>
      </c>
    </row>
    <row r="37223" spans="1:9">
      <c r="A37223" t="s">
        <v>4</v>
      </c>
      <c r="B37223" s="4" t="s">
        <v>5</v>
      </c>
      <c r="C37223" s="4" t="s">
        <v>13</v>
      </c>
      <c r="D37223" s="4" t="s">
        <v>10</v>
      </c>
    </row>
    <row r="37224" spans="1:9">
      <c r="A37224" t="n">
        <v>300929</v>
      </c>
      <c r="B37224" s="28" t="n">
        <v>58</v>
      </c>
      <c r="C37224" s="7" t="n">
        <v>12</v>
      </c>
      <c r="D37224" s="7" t="n">
        <v>0</v>
      </c>
    </row>
    <row r="37225" spans="1:9">
      <c r="A37225" t="s">
        <v>4</v>
      </c>
      <c r="B37225" s="4" t="s">
        <v>5</v>
      </c>
      <c r="C37225" s="4" t="s">
        <v>10</v>
      </c>
      <c r="D37225" s="4" t="s">
        <v>13</v>
      </c>
      <c r="E37225" s="4" t="s">
        <v>6</v>
      </c>
      <c r="F37225" s="4" t="s">
        <v>22</v>
      </c>
      <c r="G37225" s="4" t="s">
        <v>22</v>
      </c>
      <c r="H37225" s="4" t="s">
        <v>22</v>
      </c>
    </row>
    <row r="37226" spans="1:9">
      <c r="A37226" t="n">
        <v>300933</v>
      </c>
      <c r="B37226" s="39" t="n">
        <v>48</v>
      </c>
      <c r="C37226" s="7" t="n">
        <v>0</v>
      </c>
      <c r="D37226" s="7" t="n">
        <v>0</v>
      </c>
      <c r="E37226" s="7" t="s">
        <v>868</v>
      </c>
      <c r="F37226" s="7" t="n">
        <v>0</v>
      </c>
      <c r="G37226" s="7" t="n">
        <v>1</v>
      </c>
      <c r="H37226" s="7" t="n">
        <v>1.40129846432482e-45</v>
      </c>
    </row>
    <row r="37227" spans="1:9">
      <c r="A37227" t="s">
        <v>4</v>
      </c>
      <c r="B37227" s="4" t="s">
        <v>5</v>
      </c>
      <c r="C37227" s="4" t="s">
        <v>10</v>
      </c>
      <c r="D37227" s="4" t="s">
        <v>13</v>
      </c>
      <c r="E37227" s="4" t="s">
        <v>6</v>
      </c>
      <c r="F37227" s="4" t="s">
        <v>22</v>
      </c>
      <c r="G37227" s="4" t="s">
        <v>22</v>
      </c>
      <c r="H37227" s="4" t="s">
        <v>22</v>
      </c>
    </row>
    <row r="37228" spans="1:9">
      <c r="A37228" t="n">
        <v>300959</v>
      </c>
      <c r="B37228" s="39" t="n">
        <v>48</v>
      </c>
      <c r="C37228" s="7" t="n">
        <v>5</v>
      </c>
      <c r="D37228" s="7" t="n">
        <v>0</v>
      </c>
      <c r="E37228" s="7" t="s">
        <v>868</v>
      </c>
      <c r="F37228" s="7" t="n">
        <v>0</v>
      </c>
      <c r="G37228" s="7" t="n">
        <v>1</v>
      </c>
      <c r="H37228" s="7" t="n">
        <v>1.40129846432482e-45</v>
      </c>
    </row>
    <row r="37229" spans="1:9">
      <c r="A37229" t="s">
        <v>4</v>
      </c>
      <c r="B37229" s="4" t="s">
        <v>5</v>
      </c>
      <c r="C37229" s="4" t="s">
        <v>10</v>
      </c>
      <c r="D37229" s="4" t="s">
        <v>10</v>
      </c>
      <c r="E37229" s="4" t="s">
        <v>10</v>
      </c>
    </row>
    <row r="37230" spans="1:9">
      <c r="A37230" t="n">
        <v>300985</v>
      </c>
      <c r="B37230" s="57" t="n">
        <v>61</v>
      </c>
      <c r="C37230" s="7" t="n">
        <v>5</v>
      </c>
      <c r="D37230" s="7" t="n">
        <v>65533</v>
      </c>
      <c r="E37230" s="7" t="n">
        <v>0</v>
      </c>
    </row>
    <row r="37231" spans="1:9">
      <c r="A37231" t="s">
        <v>4</v>
      </c>
      <c r="B37231" s="4" t="s">
        <v>5</v>
      </c>
      <c r="C37231" s="4" t="s">
        <v>10</v>
      </c>
      <c r="D37231" s="4" t="s">
        <v>10</v>
      </c>
      <c r="E37231" s="4" t="s">
        <v>10</v>
      </c>
    </row>
    <row r="37232" spans="1:9">
      <c r="A37232" t="n">
        <v>300992</v>
      </c>
      <c r="B37232" s="57" t="n">
        <v>61</v>
      </c>
      <c r="C37232" s="7" t="n">
        <v>0</v>
      </c>
      <c r="D37232" s="7" t="n">
        <v>65533</v>
      </c>
      <c r="E37232" s="7" t="n">
        <v>0</v>
      </c>
    </row>
    <row r="37233" spans="1:8">
      <c r="A37233" t="s">
        <v>4</v>
      </c>
      <c r="B37233" s="4" t="s">
        <v>5</v>
      </c>
      <c r="C37233" s="4" t="s">
        <v>13</v>
      </c>
      <c r="D37233" s="4" t="s">
        <v>10</v>
      </c>
      <c r="E37233" s="4" t="s">
        <v>9</v>
      </c>
      <c r="F37233" s="4" t="s">
        <v>10</v>
      </c>
      <c r="G37233" s="4" t="s">
        <v>10</v>
      </c>
      <c r="H37233" s="4" t="s">
        <v>9</v>
      </c>
      <c r="I37233" s="4" t="s">
        <v>9</v>
      </c>
    </row>
    <row r="37234" spans="1:8">
      <c r="A37234" t="n">
        <v>300999</v>
      </c>
      <c r="B37234" s="120" t="n">
        <v>69</v>
      </c>
      <c r="C37234" s="7" t="n">
        <v>0</v>
      </c>
      <c r="D37234" s="7" t="n">
        <v>0</v>
      </c>
      <c r="E37234" s="7" t="n">
        <v>1106247680</v>
      </c>
      <c r="F37234" s="7" t="n">
        <v>65286</v>
      </c>
      <c r="G37234" s="7" t="n">
        <v>16</v>
      </c>
      <c r="H37234" s="7" t="n">
        <v>0</v>
      </c>
      <c r="I37234" s="7" t="n">
        <v>-1106960712</v>
      </c>
    </row>
    <row r="37235" spans="1:8">
      <c r="A37235" t="s">
        <v>4</v>
      </c>
      <c r="B37235" s="4" t="s">
        <v>5</v>
      </c>
      <c r="C37235" s="4" t="s">
        <v>13</v>
      </c>
      <c r="D37235" s="4" t="s">
        <v>10</v>
      </c>
      <c r="E37235" s="4" t="s">
        <v>9</v>
      </c>
      <c r="F37235" s="4" t="s">
        <v>10</v>
      </c>
      <c r="G37235" s="4" t="s">
        <v>10</v>
      </c>
      <c r="H37235" s="4" t="s">
        <v>9</v>
      </c>
      <c r="I37235" s="4" t="s">
        <v>9</v>
      </c>
    </row>
    <row r="37236" spans="1:8">
      <c r="A37236" t="n">
        <v>301019</v>
      </c>
      <c r="B37236" s="120" t="n">
        <v>69</v>
      </c>
      <c r="C37236" s="7" t="n">
        <v>0</v>
      </c>
      <c r="D37236" s="7" t="n">
        <v>5</v>
      </c>
      <c r="E37236" s="7" t="n">
        <v>-1041235968</v>
      </c>
      <c r="F37236" s="7" t="n">
        <v>250</v>
      </c>
      <c r="G37236" s="7" t="n">
        <v>16</v>
      </c>
      <c r="H37236" s="7" t="n">
        <v>0</v>
      </c>
      <c r="I37236" s="7" t="n">
        <v>-1116355953</v>
      </c>
    </row>
    <row r="37237" spans="1:8">
      <c r="A37237" t="s">
        <v>4</v>
      </c>
      <c r="B37237" s="4" t="s">
        <v>5</v>
      </c>
      <c r="C37237" s="4" t="s">
        <v>13</v>
      </c>
      <c r="D37237" s="4" t="s">
        <v>10</v>
      </c>
      <c r="E37237" s="4" t="s">
        <v>9</v>
      </c>
      <c r="F37237" s="4" t="s">
        <v>9</v>
      </c>
      <c r="G37237" s="4" t="s">
        <v>9</v>
      </c>
      <c r="H37237" s="4" t="s">
        <v>9</v>
      </c>
      <c r="I37237" s="4" t="s">
        <v>10</v>
      </c>
      <c r="J37237" s="4" t="s">
        <v>13</v>
      </c>
    </row>
    <row r="37238" spans="1:8">
      <c r="A37238" t="n">
        <v>301039</v>
      </c>
      <c r="B37238" s="120" t="n">
        <v>69</v>
      </c>
      <c r="C37238" s="7" t="n">
        <v>3</v>
      </c>
      <c r="D37238" s="7" t="n">
        <v>0</v>
      </c>
      <c r="E37238" s="7" t="n">
        <v>1065353216</v>
      </c>
      <c r="F37238" s="7" t="n">
        <v>1065353216</v>
      </c>
      <c r="G37238" s="7" t="n">
        <v>1065353216</v>
      </c>
      <c r="H37238" s="7" t="n">
        <v>0</v>
      </c>
      <c r="I37238" s="7" t="n">
        <v>0</v>
      </c>
      <c r="J37238" s="7" t="n">
        <v>3</v>
      </c>
    </row>
    <row r="37239" spans="1:8">
      <c r="A37239" t="s">
        <v>4</v>
      </c>
      <c r="B37239" s="4" t="s">
        <v>5</v>
      </c>
      <c r="C37239" s="4" t="s">
        <v>13</v>
      </c>
      <c r="D37239" s="4" t="s">
        <v>10</v>
      </c>
      <c r="E37239" s="4" t="s">
        <v>9</v>
      </c>
      <c r="F37239" s="4" t="s">
        <v>9</v>
      </c>
      <c r="G37239" s="4" t="s">
        <v>9</v>
      </c>
      <c r="H37239" s="4" t="s">
        <v>9</v>
      </c>
      <c r="I37239" s="4" t="s">
        <v>10</v>
      </c>
      <c r="J37239" s="4" t="s">
        <v>13</v>
      </c>
    </row>
    <row r="37240" spans="1:8">
      <c r="A37240" t="n">
        <v>301062</v>
      </c>
      <c r="B37240" s="120" t="n">
        <v>69</v>
      </c>
      <c r="C37240" s="7" t="n">
        <v>3</v>
      </c>
      <c r="D37240" s="7" t="n">
        <v>5</v>
      </c>
      <c r="E37240" s="7" t="n">
        <v>1065353216</v>
      </c>
      <c r="F37240" s="7" t="n">
        <v>1065353216</v>
      </c>
      <c r="G37240" s="7" t="n">
        <v>1065353216</v>
      </c>
      <c r="H37240" s="7" t="n">
        <v>0</v>
      </c>
      <c r="I37240" s="7" t="n">
        <v>0</v>
      </c>
      <c r="J37240" s="7" t="n">
        <v>3</v>
      </c>
    </row>
    <row r="37241" spans="1:8">
      <c r="A37241" t="s">
        <v>4</v>
      </c>
      <c r="B37241" s="4" t="s">
        <v>5</v>
      </c>
      <c r="C37241" s="4" t="s">
        <v>13</v>
      </c>
      <c r="D37241" s="4" t="s">
        <v>10</v>
      </c>
      <c r="E37241" s="4" t="s">
        <v>9</v>
      </c>
      <c r="F37241" s="4" t="s">
        <v>9</v>
      </c>
      <c r="G37241" s="4" t="s">
        <v>9</v>
      </c>
      <c r="H37241" s="4" t="s">
        <v>9</v>
      </c>
      <c r="I37241" s="4" t="s">
        <v>10</v>
      </c>
      <c r="J37241" s="4" t="s">
        <v>13</v>
      </c>
    </row>
    <row r="37242" spans="1:8">
      <c r="A37242" t="n">
        <v>301085</v>
      </c>
      <c r="B37242" s="120" t="n">
        <v>69</v>
      </c>
      <c r="C37242" s="7" t="n">
        <v>3</v>
      </c>
      <c r="D37242" s="7" t="n">
        <v>0</v>
      </c>
      <c r="E37242" s="7" t="n">
        <v>1065353216</v>
      </c>
      <c r="F37242" s="7" t="n">
        <v>1065353216</v>
      </c>
      <c r="G37242" s="7" t="n">
        <v>1065353216</v>
      </c>
      <c r="H37242" s="7" t="n">
        <v>1065353216</v>
      </c>
      <c r="I37242" s="7" t="n">
        <v>500</v>
      </c>
      <c r="J37242" s="7" t="n">
        <v>3</v>
      </c>
    </row>
    <row r="37243" spans="1:8">
      <c r="A37243" t="s">
        <v>4</v>
      </c>
      <c r="B37243" s="4" t="s">
        <v>5</v>
      </c>
      <c r="C37243" s="4" t="s">
        <v>13</v>
      </c>
      <c r="D37243" s="4" t="s">
        <v>10</v>
      </c>
      <c r="E37243" s="4" t="s">
        <v>9</v>
      </c>
      <c r="F37243" s="4" t="s">
        <v>9</v>
      </c>
      <c r="G37243" s="4" t="s">
        <v>9</v>
      </c>
      <c r="H37243" s="4" t="s">
        <v>9</v>
      </c>
      <c r="I37243" s="4" t="s">
        <v>10</v>
      </c>
      <c r="J37243" s="4" t="s">
        <v>13</v>
      </c>
    </row>
    <row r="37244" spans="1:8">
      <c r="A37244" t="n">
        <v>301108</v>
      </c>
      <c r="B37244" s="120" t="n">
        <v>69</v>
      </c>
      <c r="C37244" s="7" t="n">
        <v>3</v>
      </c>
      <c r="D37244" s="7" t="n">
        <v>5</v>
      </c>
      <c r="E37244" s="7" t="n">
        <v>1065353216</v>
      </c>
      <c r="F37244" s="7" t="n">
        <v>1065353216</v>
      </c>
      <c r="G37244" s="7" t="n">
        <v>1065353216</v>
      </c>
      <c r="H37244" s="7" t="n">
        <v>1065353216</v>
      </c>
      <c r="I37244" s="7" t="n">
        <v>500</v>
      </c>
      <c r="J37244" s="7" t="n">
        <v>3</v>
      </c>
    </row>
    <row r="37245" spans="1:8">
      <c r="A37245" t="s">
        <v>4</v>
      </c>
      <c r="B37245" s="4" t="s">
        <v>5</v>
      </c>
      <c r="C37245" s="4" t="s">
        <v>10</v>
      </c>
    </row>
    <row r="37246" spans="1:8">
      <c r="A37246" t="n">
        <v>301131</v>
      </c>
      <c r="B37246" s="35" t="n">
        <v>16</v>
      </c>
      <c r="C37246" s="7" t="n">
        <v>800</v>
      </c>
    </row>
    <row r="37247" spans="1:8">
      <c r="A37247" t="s">
        <v>4</v>
      </c>
      <c r="B37247" s="4" t="s">
        <v>5</v>
      </c>
      <c r="C37247" s="4" t="s">
        <v>13</v>
      </c>
      <c r="D37247" s="4" t="s">
        <v>10</v>
      </c>
      <c r="E37247" s="4" t="s">
        <v>6</v>
      </c>
    </row>
    <row r="37248" spans="1:8">
      <c r="A37248" t="n">
        <v>301134</v>
      </c>
      <c r="B37248" s="40" t="n">
        <v>51</v>
      </c>
      <c r="C37248" s="7" t="n">
        <v>4</v>
      </c>
      <c r="D37248" s="7" t="n">
        <v>5</v>
      </c>
      <c r="E37248" s="7" t="s">
        <v>2170</v>
      </c>
    </row>
    <row r="37249" spans="1:10">
      <c r="A37249" t="s">
        <v>4</v>
      </c>
      <c r="B37249" s="4" t="s">
        <v>5</v>
      </c>
      <c r="C37249" s="4" t="s">
        <v>10</v>
      </c>
    </row>
    <row r="37250" spans="1:10">
      <c r="A37250" t="n">
        <v>301153</v>
      </c>
      <c r="B37250" s="35" t="n">
        <v>16</v>
      </c>
      <c r="C37250" s="7" t="n">
        <v>0</v>
      </c>
    </row>
    <row r="37251" spans="1:10">
      <c r="A37251" t="s">
        <v>4</v>
      </c>
      <c r="B37251" s="4" t="s">
        <v>5</v>
      </c>
      <c r="C37251" s="4" t="s">
        <v>10</v>
      </c>
      <c r="D37251" s="4" t="s">
        <v>72</v>
      </c>
      <c r="E37251" s="4" t="s">
        <v>13</v>
      </c>
      <c r="F37251" s="4" t="s">
        <v>13</v>
      </c>
    </row>
    <row r="37252" spans="1:10">
      <c r="A37252" t="n">
        <v>301156</v>
      </c>
      <c r="B37252" s="52" t="n">
        <v>26</v>
      </c>
      <c r="C37252" s="7" t="n">
        <v>5</v>
      </c>
      <c r="D37252" s="7" t="s">
        <v>2171</v>
      </c>
      <c r="E37252" s="7" t="n">
        <v>2</v>
      </c>
      <c r="F37252" s="7" t="n">
        <v>0</v>
      </c>
    </row>
    <row r="37253" spans="1:10">
      <c r="A37253" t="s">
        <v>4</v>
      </c>
      <c r="B37253" s="4" t="s">
        <v>5</v>
      </c>
    </row>
    <row r="37254" spans="1:10">
      <c r="A37254" t="n">
        <v>301172</v>
      </c>
      <c r="B37254" s="53" t="n">
        <v>28</v>
      </c>
    </row>
    <row r="37255" spans="1:10">
      <c r="A37255" t="s">
        <v>4</v>
      </c>
      <c r="B37255" s="4" t="s">
        <v>5</v>
      </c>
      <c r="C37255" s="4" t="s">
        <v>13</v>
      </c>
      <c r="D37255" s="4" t="s">
        <v>10</v>
      </c>
      <c r="E37255" s="4" t="s">
        <v>6</v>
      </c>
    </row>
    <row r="37256" spans="1:10">
      <c r="A37256" t="n">
        <v>301173</v>
      </c>
      <c r="B37256" s="40" t="n">
        <v>51</v>
      </c>
      <c r="C37256" s="7" t="n">
        <v>4</v>
      </c>
      <c r="D37256" s="7" t="n">
        <v>0</v>
      </c>
      <c r="E37256" s="7" t="s">
        <v>258</v>
      </c>
    </row>
    <row r="37257" spans="1:10">
      <c r="A37257" t="s">
        <v>4</v>
      </c>
      <c r="B37257" s="4" t="s">
        <v>5</v>
      </c>
      <c r="C37257" s="4" t="s">
        <v>10</v>
      </c>
    </row>
    <row r="37258" spans="1:10">
      <c r="A37258" t="n">
        <v>301186</v>
      </c>
      <c r="B37258" s="35" t="n">
        <v>16</v>
      </c>
      <c r="C37258" s="7" t="n">
        <v>0</v>
      </c>
    </row>
    <row r="37259" spans="1:10">
      <c r="A37259" t="s">
        <v>4</v>
      </c>
      <c r="B37259" s="4" t="s">
        <v>5</v>
      </c>
      <c r="C37259" s="4" t="s">
        <v>10</v>
      </c>
      <c r="D37259" s="4" t="s">
        <v>72</v>
      </c>
      <c r="E37259" s="4" t="s">
        <v>13</v>
      </c>
      <c r="F37259" s="4" t="s">
        <v>13</v>
      </c>
      <c r="G37259" s="4" t="s">
        <v>72</v>
      </c>
      <c r="H37259" s="4" t="s">
        <v>13</v>
      </c>
      <c r="I37259" s="4" t="s">
        <v>13</v>
      </c>
    </row>
    <row r="37260" spans="1:10">
      <c r="A37260" t="n">
        <v>301189</v>
      </c>
      <c r="B37260" s="52" t="n">
        <v>26</v>
      </c>
      <c r="C37260" s="7" t="n">
        <v>0</v>
      </c>
      <c r="D37260" s="7" t="s">
        <v>2172</v>
      </c>
      <c r="E37260" s="7" t="n">
        <v>2</v>
      </c>
      <c r="F37260" s="7" t="n">
        <v>3</v>
      </c>
      <c r="G37260" s="7" t="s">
        <v>2173</v>
      </c>
      <c r="H37260" s="7" t="n">
        <v>2</v>
      </c>
      <c r="I37260" s="7" t="n">
        <v>0</v>
      </c>
    </row>
    <row r="37261" spans="1:10">
      <c r="A37261" t="s">
        <v>4</v>
      </c>
      <c r="B37261" s="4" t="s">
        <v>5</v>
      </c>
    </row>
    <row r="37262" spans="1:10">
      <c r="A37262" t="n">
        <v>301295</v>
      </c>
      <c r="B37262" s="53" t="n">
        <v>28</v>
      </c>
    </row>
    <row r="37263" spans="1:10">
      <c r="A37263" t="s">
        <v>4</v>
      </c>
      <c r="B37263" s="4" t="s">
        <v>5</v>
      </c>
      <c r="C37263" s="4" t="s">
        <v>10</v>
      </c>
      <c r="D37263" s="4" t="s">
        <v>13</v>
      </c>
      <c r="E37263" s="4" t="s">
        <v>22</v>
      </c>
      <c r="F37263" s="4" t="s">
        <v>10</v>
      </c>
    </row>
    <row r="37264" spans="1:10">
      <c r="A37264" t="n">
        <v>301296</v>
      </c>
      <c r="B37264" s="58" t="n">
        <v>59</v>
      </c>
      <c r="C37264" s="7" t="n">
        <v>0</v>
      </c>
      <c r="D37264" s="7" t="n">
        <v>9</v>
      </c>
      <c r="E37264" s="7" t="n">
        <v>0.100000001490116</v>
      </c>
      <c r="F37264" s="7" t="n">
        <v>4</v>
      </c>
    </row>
    <row r="37265" spans="1:9">
      <c r="A37265" t="s">
        <v>4</v>
      </c>
      <c r="B37265" s="4" t="s">
        <v>5</v>
      </c>
      <c r="C37265" s="4" t="s">
        <v>10</v>
      </c>
    </row>
    <row r="37266" spans="1:9">
      <c r="A37266" t="n">
        <v>301306</v>
      </c>
      <c r="B37266" s="35" t="n">
        <v>16</v>
      </c>
      <c r="C37266" s="7" t="n">
        <v>1500</v>
      </c>
    </row>
    <row r="37267" spans="1:9">
      <c r="A37267" t="s">
        <v>4</v>
      </c>
      <c r="B37267" s="4" t="s">
        <v>5</v>
      </c>
      <c r="C37267" s="4" t="s">
        <v>10</v>
      </c>
      <c r="D37267" s="4" t="s">
        <v>13</v>
      </c>
      <c r="E37267" s="4" t="s">
        <v>22</v>
      </c>
      <c r="F37267" s="4" t="s">
        <v>10</v>
      </c>
    </row>
    <row r="37268" spans="1:9">
      <c r="A37268" t="n">
        <v>301309</v>
      </c>
      <c r="B37268" s="58" t="n">
        <v>59</v>
      </c>
      <c r="C37268" s="7" t="n">
        <v>5</v>
      </c>
      <c r="D37268" s="7" t="n">
        <v>14</v>
      </c>
      <c r="E37268" s="7" t="n">
        <v>0.150000005960464</v>
      </c>
      <c r="F37268" s="7" t="n">
        <v>0</v>
      </c>
    </row>
    <row r="37269" spans="1:9">
      <c r="A37269" t="s">
        <v>4</v>
      </c>
      <c r="B37269" s="4" t="s">
        <v>5</v>
      </c>
      <c r="C37269" s="4" t="s">
        <v>13</v>
      </c>
      <c r="D37269" s="4" t="s">
        <v>10</v>
      </c>
      <c r="E37269" s="4" t="s">
        <v>6</v>
      </c>
    </row>
    <row r="37270" spans="1:9">
      <c r="A37270" t="n">
        <v>301319</v>
      </c>
      <c r="B37270" s="40" t="n">
        <v>51</v>
      </c>
      <c r="C37270" s="7" t="n">
        <v>4</v>
      </c>
      <c r="D37270" s="7" t="n">
        <v>5</v>
      </c>
      <c r="E37270" s="7" t="s">
        <v>2174</v>
      </c>
    </row>
    <row r="37271" spans="1:9">
      <c r="A37271" t="s">
        <v>4</v>
      </c>
      <c r="B37271" s="4" t="s">
        <v>5</v>
      </c>
      <c r="C37271" s="4" t="s">
        <v>10</v>
      </c>
    </row>
    <row r="37272" spans="1:9">
      <c r="A37272" t="n">
        <v>301338</v>
      </c>
      <c r="B37272" s="35" t="n">
        <v>16</v>
      </c>
      <c r="C37272" s="7" t="n">
        <v>0</v>
      </c>
    </row>
    <row r="37273" spans="1:9">
      <c r="A37273" t="s">
        <v>4</v>
      </c>
      <c r="B37273" s="4" t="s">
        <v>5</v>
      </c>
      <c r="C37273" s="4" t="s">
        <v>10</v>
      </c>
      <c r="D37273" s="4" t="s">
        <v>72</v>
      </c>
      <c r="E37273" s="4" t="s">
        <v>13</v>
      </c>
      <c r="F37273" s="4" t="s">
        <v>13</v>
      </c>
      <c r="G37273" s="4" t="s">
        <v>72</v>
      </c>
      <c r="H37273" s="4" t="s">
        <v>13</v>
      </c>
      <c r="I37273" s="4" t="s">
        <v>13</v>
      </c>
    </row>
    <row r="37274" spans="1:9">
      <c r="A37274" t="n">
        <v>301341</v>
      </c>
      <c r="B37274" s="52" t="n">
        <v>26</v>
      </c>
      <c r="C37274" s="7" t="n">
        <v>5</v>
      </c>
      <c r="D37274" s="7" t="s">
        <v>2175</v>
      </c>
      <c r="E37274" s="7" t="n">
        <v>2</v>
      </c>
      <c r="F37274" s="7" t="n">
        <v>3</v>
      </c>
      <c r="G37274" s="7" t="s">
        <v>2176</v>
      </c>
      <c r="H37274" s="7" t="n">
        <v>2</v>
      </c>
      <c r="I37274" s="7" t="n">
        <v>0</v>
      </c>
    </row>
    <row r="37275" spans="1:9">
      <c r="A37275" t="s">
        <v>4</v>
      </c>
      <c r="B37275" s="4" t="s">
        <v>5</v>
      </c>
    </row>
    <row r="37276" spans="1:9">
      <c r="A37276" t="n">
        <v>301406</v>
      </c>
      <c r="B37276" s="53" t="n">
        <v>28</v>
      </c>
    </row>
    <row r="37277" spans="1:9">
      <c r="A37277" t="s">
        <v>4</v>
      </c>
      <c r="B37277" s="4" t="s">
        <v>5</v>
      </c>
      <c r="C37277" s="4" t="s">
        <v>13</v>
      </c>
      <c r="D37277" s="4" t="s">
        <v>10</v>
      </c>
      <c r="E37277" s="4" t="s">
        <v>6</v>
      </c>
    </row>
    <row r="37278" spans="1:9">
      <c r="A37278" t="n">
        <v>301407</v>
      </c>
      <c r="B37278" s="40" t="n">
        <v>51</v>
      </c>
      <c r="C37278" s="7" t="n">
        <v>4</v>
      </c>
      <c r="D37278" s="7" t="n">
        <v>0</v>
      </c>
      <c r="E37278" s="7" t="s">
        <v>353</v>
      </c>
    </row>
    <row r="37279" spans="1:9">
      <c r="A37279" t="s">
        <v>4</v>
      </c>
      <c r="B37279" s="4" t="s">
        <v>5</v>
      </c>
      <c r="C37279" s="4" t="s">
        <v>10</v>
      </c>
    </row>
    <row r="37280" spans="1:9">
      <c r="A37280" t="n">
        <v>301421</v>
      </c>
      <c r="B37280" s="35" t="n">
        <v>16</v>
      </c>
      <c r="C37280" s="7" t="n">
        <v>0</v>
      </c>
    </row>
    <row r="37281" spans="1:9">
      <c r="A37281" t="s">
        <v>4</v>
      </c>
      <c r="B37281" s="4" t="s">
        <v>5</v>
      </c>
      <c r="C37281" s="4" t="s">
        <v>10</v>
      </c>
      <c r="D37281" s="4" t="s">
        <v>72</v>
      </c>
      <c r="E37281" s="4" t="s">
        <v>13</v>
      </c>
      <c r="F37281" s="4" t="s">
        <v>13</v>
      </c>
      <c r="G37281" s="4" t="s">
        <v>72</v>
      </c>
      <c r="H37281" s="4" t="s">
        <v>13</v>
      </c>
      <c r="I37281" s="4" t="s">
        <v>13</v>
      </c>
    </row>
    <row r="37282" spans="1:9">
      <c r="A37282" t="n">
        <v>301424</v>
      </c>
      <c r="B37282" s="52" t="n">
        <v>26</v>
      </c>
      <c r="C37282" s="7" t="n">
        <v>0</v>
      </c>
      <c r="D37282" s="7" t="s">
        <v>2177</v>
      </c>
      <c r="E37282" s="7" t="n">
        <v>2</v>
      </c>
      <c r="F37282" s="7" t="n">
        <v>3</v>
      </c>
      <c r="G37282" s="7" t="s">
        <v>2178</v>
      </c>
      <c r="H37282" s="7" t="n">
        <v>2</v>
      </c>
      <c r="I37282" s="7" t="n">
        <v>0</v>
      </c>
    </row>
    <row r="37283" spans="1:9">
      <c r="A37283" t="s">
        <v>4</v>
      </c>
      <c r="B37283" s="4" t="s">
        <v>5</v>
      </c>
    </row>
    <row r="37284" spans="1:9">
      <c r="A37284" t="n">
        <v>301559</v>
      </c>
      <c r="B37284" s="53" t="n">
        <v>28</v>
      </c>
    </row>
    <row r="37285" spans="1:9">
      <c r="A37285" t="s">
        <v>4</v>
      </c>
      <c r="B37285" s="4" t="s">
        <v>5</v>
      </c>
      <c r="C37285" s="4" t="s">
        <v>13</v>
      </c>
      <c r="D37285" s="4" t="s">
        <v>10</v>
      </c>
      <c r="E37285" s="4" t="s">
        <v>6</v>
      </c>
      <c r="F37285" s="4" t="s">
        <v>6</v>
      </c>
      <c r="G37285" s="4" t="s">
        <v>6</v>
      </c>
      <c r="H37285" s="4" t="s">
        <v>6</v>
      </c>
    </row>
    <row r="37286" spans="1:9">
      <c r="A37286" t="n">
        <v>301560</v>
      </c>
      <c r="B37286" s="40" t="n">
        <v>51</v>
      </c>
      <c r="C37286" s="7" t="n">
        <v>3</v>
      </c>
      <c r="D37286" s="7" t="n">
        <v>5</v>
      </c>
      <c r="E37286" s="7" t="s">
        <v>813</v>
      </c>
      <c r="F37286" s="7" t="s">
        <v>844</v>
      </c>
      <c r="G37286" s="7" t="s">
        <v>12</v>
      </c>
      <c r="H37286" s="7" t="s">
        <v>89</v>
      </c>
    </row>
    <row r="37287" spans="1:9">
      <c r="A37287" t="s">
        <v>4</v>
      </c>
      <c r="B37287" s="4" t="s">
        <v>5</v>
      </c>
      <c r="C37287" s="4" t="s">
        <v>10</v>
      </c>
      <c r="D37287" s="4" t="s">
        <v>13</v>
      </c>
      <c r="E37287" s="4" t="s">
        <v>22</v>
      </c>
      <c r="F37287" s="4" t="s">
        <v>10</v>
      </c>
    </row>
    <row r="37288" spans="1:9">
      <c r="A37288" t="n">
        <v>301571</v>
      </c>
      <c r="B37288" s="58" t="n">
        <v>59</v>
      </c>
      <c r="C37288" s="7" t="n">
        <v>5</v>
      </c>
      <c r="D37288" s="7" t="n">
        <v>13</v>
      </c>
      <c r="E37288" s="7" t="n">
        <v>0.100000001490116</v>
      </c>
      <c r="F37288" s="7" t="n">
        <v>4</v>
      </c>
    </row>
    <row r="37289" spans="1:9">
      <c r="A37289" t="s">
        <v>4</v>
      </c>
      <c r="B37289" s="4" t="s">
        <v>5</v>
      </c>
      <c r="C37289" s="4" t="s">
        <v>10</v>
      </c>
    </row>
    <row r="37290" spans="1:9">
      <c r="A37290" t="n">
        <v>301581</v>
      </c>
      <c r="B37290" s="35" t="n">
        <v>16</v>
      </c>
      <c r="C37290" s="7" t="n">
        <v>1000</v>
      </c>
    </row>
    <row r="37291" spans="1:9">
      <c r="A37291" t="s">
        <v>4</v>
      </c>
      <c r="B37291" s="4" t="s">
        <v>5</v>
      </c>
      <c r="C37291" s="4" t="s">
        <v>13</v>
      </c>
      <c r="D37291" s="4" t="s">
        <v>10</v>
      </c>
      <c r="E37291" s="4" t="s">
        <v>6</v>
      </c>
    </row>
    <row r="37292" spans="1:9">
      <c r="A37292" t="n">
        <v>301584</v>
      </c>
      <c r="B37292" s="40" t="n">
        <v>51</v>
      </c>
      <c r="C37292" s="7" t="n">
        <v>4</v>
      </c>
      <c r="D37292" s="7" t="n">
        <v>5</v>
      </c>
      <c r="E37292" s="7" t="s">
        <v>636</v>
      </c>
    </row>
    <row r="37293" spans="1:9">
      <c r="A37293" t="s">
        <v>4</v>
      </c>
      <c r="B37293" s="4" t="s">
        <v>5</v>
      </c>
      <c r="C37293" s="4" t="s">
        <v>10</v>
      </c>
    </row>
    <row r="37294" spans="1:9">
      <c r="A37294" t="n">
        <v>301597</v>
      </c>
      <c r="B37294" s="35" t="n">
        <v>16</v>
      </c>
      <c r="C37294" s="7" t="n">
        <v>0</v>
      </c>
    </row>
    <row r="37295" spans="1:9">
      <c r="A37295" t="s">
        <v>4</v>
      </c>
      <c r="B37295" s="4" t="s">
        <v>5</v>
      </c>
      <c r="C37295" s="4" t="s">
        <v>10</v>
      </c>
      <c r="D37295" s="4" t="s">
        <v>72</v>
      </c>
      <c r="E37295" s="4" t="s">
        <v>13</v>
      </c>
      <c r="F37295" s="4" t="s">
        <v>13</v>
      </c>
      <c r="G37295" s="4" t="s">
        <v>72</v>
      </c>
      <c r="H37295" s="4" t="s">
        <v>13</v>
      </c>
      <c r="I37295" s="4" t="s">
        <v>13</v>
      </c>
    </row>
    <row r="37296" spans="1:9">
      <c r="A37296" t="n">
        <v>301600</v>
      </c>
      <c r="B37296" s="52" t="n">
        <v>26</v>
      </c>
      <c r="C37296" s="7" t="n">
        <v>5</v>
      </c>
      <c r="D37296" s="7" t="s">
        <v>2179</v>
      </c>
      <c r="E37296" s="7" t="n">
        <v>2</v>
      </c>
      <c r="F37296" s="7" t="n">
        <v>3</v>
      </c>
      <c r="G37296" s="7" t="s">
        <v>2180</v>
      </c>
      <c r="H37296" s="7" t="n">
        <v>2</v>
      </c>
      <c r="I37296" s="7" t="n">
        <v>0</v>
      </c>
    </row>
    <row r="37297" spans="1:9">
      <c r="A37297" t="s">
        <v>4</v>
      </c>
      <c r="B37297" s="4" t="s">
        <v>5</v>
      </c>
    </row>
    <row r="37298" spans="1:9">
      <c r="A37298" t="n">
        <v>301740</v>
      </c>
      <c r="B37298" s="53" t="n">
        <v>28</v>
      </c>
    </row>
    <row r="37299" spans="1:9">
      <c r="A37299" t="s">
        <v>4</v>
      </c>
      <c r="B37299" s="4" t="s">
        <v>5</v>
      </c>
      <c r="C37299" s="4" t="s">
        <v>13</v>
      </c>
      <c r="D37299" s="4" t="s">
        <v>10</v>
      </c>
      <c r="E37299" s="4" t="s">
        <v>13</v>
      </c>
    </row>
    <row r="37300" spans="1:9">
      <c r="A37300" t="n">
        <v>301741</v>
      </c>
      <c r="B37300" s="16" t="n">
        <v>49</v>
      </c>
      <c r="C37300" s="7" t="n">
        <v>1</v>
      </c>
      <c r="D37300" s="7" t="n">
        <v>4500</v>
      </c>
      <c r="E37300" s="7" t="n">
        <v>0</v>
      </c>
    </row>
    <row r="37301" spans="1:9">
      <c r="A37301" t="s">
        <v>4</v>
      </c>
      <c r="B37301" s="4" t="s">
        <v>5</v>
      </c>
      <c r="C37301" s="4" t="s">
        <v>13</v>
      </c>
      <c r="D37301" s="4" t="s">
        <v>10</v>
      </c>
      <c r="E37301" s="4" t="s">
        <v>6</v>
      </c>
    </row>
    <row r="37302" spans="1:9">
      <c r="A37302" t="n">
        <v>301746</v>
      </c>
      <c r="B37302" s="40" t="n">
        <v>51</v>
      </c>
      <c r="C37302" s="7" t="n">
        <v>4</v>
      </c>
      <c r="D37302" s="7" t="n">
        <v>0</v>
      </c>
      <c r="E37302" s="7" t="s">
        <v>173</v>
      </c>
    </row>
    <row r="37303" spans="1:9">
      <c r="A37303" t="s">
        <v>4</v>
      </c>
      <c r="B37303" s="4" t="s">
        <v>5</v>
      </c>
      <c r="C37303" s="4" t="s">
        <v>10</v>
      </c>
    </row>
    <row r="37304" spans="1:9">
      <c r="A37304" t="n">
        <v>301760</v>
      </c>
      <c r="B37304" s="35" t="n">
        <v>16</v>
      </c>
      <c r="C37304" s="7" t="n">
        <v>0</v>
      </c>
    </row>
    <row r="37305" spans="1:9">
      <c r="A37305" t="s">
        <v>4</v>
      </c>
      <c r="B37305" s="4" t="s">
        <v>5</v>
      </c>
      <c r="C37305" s="4" t="s">
        <v>10</v>
      </c>
      <c r="D37305" s="4" t="s">
        <v>72</v>
      </c>
      <c r="E37305" s="4" t="s">
        <v>13</v>
      </c>
      <c r="F37305" s="4" t="s">
        <v>13</v>
      </c>
      <c r="G37305" s="4" t="s">
        <v>72</v>
      </c>
      <c r="H37305" s="4" t="s">
        <v>13</v>
      </c>
      <c r="I37305" s="4" t="s">
        <v>13</v>
      </c>
    </row>
    <row r="37306" spans="1:9">
      <c r="A37306" t="n">
        <v>301763</v>
      </c>
      <c r="B37306" s="52" t="n">
        <v>26</v>
      </c>
      <c r="C37306" s="7" t="n">
        <v>0</v>
      </c>
      <c r="D37306" s="7" t="s">
        <v>2181</v>
      </c>
      <c r="E37306" s="7" t="n">
        <v>2</v>
      </c>
      <c r="F37306" s="7" t="n">
        <v>3</v>
      </c>
      <c r="G37306" s="7" t="s">
        <v>2182</v>
      </c>
      <c r="H37306" s="7" t="n">
        <v>2</v>
      </c>
      <c r="I37306" s="7" t="n">
        <v>0</v>
      </c>
    </row>
    <row r="37307" spans="1:9">
      <c r="A37307" t="s">
        <v>4</v>
      </c>
      <c r="B37307" s="4" t="s">
        <v>5</v>
      </c>
    </row>
    <row r="37308" spans="1:9">
      <c r="A37308" t="n">
        <v>301919</v>
      </c>
      <c r="B37308" s="53" t="n">
        <v>28</v>
      </c>
    </row>
    <row r="37309" spans="1:9">
      <c r="A37309" t="s">
        <v>4</v>
      </c>
      <c r="B37309" s="4" t="s">
        <v>5</v>
      </c>
      <c r="C37309" s="4" t="s">
        <v>13</v>
      </c>
      <c r="D37309" s="4" t="s">
        <v>10</v>
      </c>
      <c r="E37309" s="4" t="s">
        <v>6</v>
      </c>
      <c r="F37309" s="4" t="s">
        <v>6</v>
      </c>
      <c r="G37309" s="4" t="s">
        <v>6</v>
      </c>
      <c r="H37309" s="4" t="s">
        <v>6</v>
      </c>
    </row>
    <row r="37310" spans="1:9">
      <c r="A37310" t="n">
        <v>301920</v>
      </c>
      <c r="B37310" s="40" t="n">
        <v>51</v>
      </c>
      <c r="C37310" s="7" t="n">
        <v>3</v>
      </c>
      <c r="D37310" s="7" t="n">
        <v>5</v>
      </c>
      <c r="E37310" s="7" t="s">
        <v>1203</v>
      </c>
      <c r="F37310" s="7" t="s">
        <v>844</v>
      </c>
      <c r="G37310" s="7" t="s">
        <v>88</v>
      </c>
      <c r="H37310" s="7" t="s">
        <v>89</v>
      </c>
    </row>
    <row r="37311" spans="1:9">
      <c r="A37311" t="s">
        <v>4</v>
      </c>
      <c r="B37311" s="4" t="s">
        <v>5</v>
      </c>
      <c r="C37311" s="4" t="s">
        <v>10</v>
      </c>
      <c r="D37311" s="4" t="s">
        <v>13</v>
      </c>
      <c r="E37311" s="4" t="s">
        <v>22</v>
      </c>
      <c r="F37311" s="4" t="s">
        <v>10</v>
      </c>
    </row>
    <row r="37312" spans="1:9">
      <c r="A37312" t="n">
        <v>301933</v>
      </c>
      <c r="B37312" s="58" t="n">
        <v>59</v>
      </c>
      <c r="C37312" s="7" t="n">
        <v>5</v>
      </c>
      <c r="D37312" s="7" t="n">
        <v>9</v>
      </c>
      <c r="E37312" s="7" t="n">
        <v>0.100000001490116</v>
      </c>
      <c r="F37312" s="7" t="n">
        <v>4</v>
      </c>
    </row>
    <row r="37313" spans="1:9">
      <c r="A37313" t="s">
        <v>4</v>
      </c>
      <c r="B37313" s="4" t="s">
        <v>5</v>
      </c>
      <c r="C37313" s="4" t="s">
        <v>10</v>
      </c>
    </row>
    <row r="37314" spans="1:9">
      <c r="A37314" t="n">
        <v>301943</v>
      </c>
      <c r="B37314" s="35" t="n">
        <v>16</v>
      </c>
      <c r="C37314" s="7" t="n">
        <v>1500</v>
      </c>
    </row>
    <row r="37315" spans="1:9">
      <c r="A37315" t="s">
        <v>4</v>
      </c>
      <c r="B37315" s="4" t="s">
        <v>5</v>
      </c>
      <c r="C37315" s="4" t="s">
        <v>13</v>
      </c>
      <c r="D37315" s="4" t="s">
        <v>13</v>
      </c>
    </row>
    <row r="37316" spans="1:9">
      <c r="A37316" t="n">
        <v>301946</v>
      </c>
      <c r="B37316" s="16" t="n">
        <v>49</v>
      </c>
      <c r="C37316" s="7" t="n">
        <v>2</v>
      </c>
      <c r="D37316" s="7" t="n">
        <v>0</v>
      </c>
    </row>
    <row r="37317" spans="1:9">
      <c r="A37317" t="s">
        <v>4</v>
      </c>
      <c r="B37317" s="4" t="s">
        <v>5</v>
      </c>
      <c r="C37317" s="4" t="s">
        <v>13</v>
      </c>
      <c r="D37317" s="4" t="s">
        <v>10</v>
      </c>
      <c r="E37317" s="4" t="s">
        <v>9</v>
      </c>
      <c r="F37317" s="4" t="s">
        <v>10</v>
      </c>
      <c r="G37317" s="4" t="s">
        <v>9</v>
      </c>
      <c r="H37317" s="4" t="s">
        <v>13</v>
      </c>
    </row>
    <row r="37318" spans="1:9">
      <c r="A37318" t="n">
        <v>301949</v>
      </c>
      <c r="B37318" s="16" t="n">
        <v>49</v>
      </c>
      <c r="C37318" s="7" t="n">
        <v>0</v>
      </c>
      <c r="D37318" s="7" t="n">
        <v>570</v>
      </c>
      <c r="E37318" s="7" t="n">
        <v>1065353216</v>
      </c>
      <c r="F37318" s="7" t="n">
        <v>0</v>
      </c>
      <c r="G37318" s="7" t="n">
        <v>0</v>
      </c>
      <c r="H37318" s="7" t="n">
        <v>0</v>
      </c>
    </row>
    <row r="37319" spans="1:9">
      <c r="A37319" t="s">
        <v>4</v>
      </c>
      <c r="B37319" s="4" t="s">
        <v>5</v>
      </c>
      <c r="C37319" s="4" t="s">
        <v>13</v>
      </c>
      <c r="D37319" s="4" t="s">
        <v>10</v>
      </c>
      <c r="E37319" s="4" t="s">
        <v>6</v>
      </c>
    </row>
    <row r="37320" spans="1:9">
      <c r="A37320" t="n">
        <v>301964</v>
      </c>
      <c r="B37320" s="40" t="n">
        <v>51</v>
      </c>
      <c r="C37320" s="7" t="n">
        <v>4</v>
      </c>
      <c r="D37320" s="7" t="n">
        <v>5</v>
      </c>
      <c r="E37320" s="7" t="s">
        <v>636</v>
      </c>
    </row>
    <row r="37321" spans="1:9">
      <c r="A37321" t="s">
        <v>4</v>
      </c>
      <c r="B37321" s="4" t="s">
        <v>5</v>
      </c>
      <c r="C37321" s="4" t="s">
        <v>10</v>
      </c>
    </row>
    <row r="37322" spans="1:9">
      <c r="A37322" t="n">
        <v>301977</v>
      </c>
      <c r="B37322" s="35" t="n">
        <v>16</v>
      </c>
      <c r="C37322" s="7" t="n">
        <v>0</v>
      </c>
    </row>
    <row r="37323" spans="1:9">
      <c r="A37323" t="s">
        <v>4</v>
      </c>
      <c r="B37323" s="4" t="s">
        <v>5</v>
      </c>
      <c r="C37323" s="4" t="s">
        <v>10</v>
      </c>
      <c r="D37323" s="4" t="s">
        <v>72</v>
      </c>
      <c r="E37323" s="4" t="s">
        <v>13</v>
      </c>
      <c r="F37323" s="4" t="s">
        <v>13</v>
      </c>
      <c r="G37323" s="4" t="s">
        <v>72</v>
      </c>
      <c r="H37323" s="4" t="s">
        <v>13</v>
      </c>
      <c r="I37323" s="4" t="s">
        <v>13</v>
      </c>
      <c r="J37323" s="4" t="s">
        <v>72</v>
      </c>
      <c r="K37323" s="4" t="s">
        <v>13</v>
      </c>
      <c r="L37323" s="4" t="s">
        <v>13</v>
      </c>
      <c r="M37323" s="4" t="s">
        <v>72</v>
      </c>
      <c r="N37323" s="4" t="s">
        <v>13</v>
      </c>
      <c r="O37323" s="4" t="s">
        <v>13</v>
      </c>
    </row>
    <row r="37324" spans="1:9">
      <c r="A37324" t="n">
        <v>301980</v>
      </c>
      <c r="B37324" s="52" t="n">
        <v>26</v>
      </c>
      <c r="C37324" s="7" t="n">
        <v>5</v>
      </c>
      <c r="D37324" s="7" t="s">
        <v>2183</v>
      </c>
      <c r="E37324" s="7" t="n">
        <v>2</v>
      </c>
      <c r="F37324" s="7" t="n">
        <v>3</v>
      </c>
      <c r="G37324" s="7" t="s">
        <v>2184</v>
      </c>
      <c r="H37324" s="7" t="n">
        <v>2</v>
      </c>
      <c r="I37324" s="7" t="n">
        <v>3</v>
      </c>
      <c r="J37324" s="7" t="s">
        <v>2185</v>
      </c>
      <c r="K37324" s="7" t="n">
        <v>2</v>
      </c>
      <c r="L37324" s="7" t="n">
        <v>3</v>
      </c>
      <c r="M37324" s="7" t="s">
        <v>2186</v>
      </c>
      <c r="N37324" s="7" t="n">
        <v>2</v>
      </c>
      <c r="O37324" s="7" t="n">
        <v>0</v>
      </c>
    </row>
    <row r="37325" spans="1:9">
      <c r="A37325" t="s">
        <v>4</v>
      </c>
      <c r="B37325" s="4" t="s">
        <v>5</v>
      </c>
    </row>
    <row r="37326" spans="1:9">
      <c r="A37326" t="n">
        <v>302324</v>
      </c>
      <c r="B37326" s="53" t="n">
        <v>28</v>
      </c>
    </row>
    <row r="37327" spans="1:9">
      <c r="A37327" t="s">
        <v>4</v>
      </c>
      <c r="B37327" s="4" t="s">
        <v>5</v>
      </c>
      <c r="C37327" s="4" t="s">
        <v>13</v>
      </c>
      <c r="D37327" s="4" t="s">
        <v>10</v>
      </c>
      <c r="E37327" s="4" t="s">
        <v>6</v>
      </c>
    </row>
    <row r="37328" spans="1:9">
      <c r="A37328" t="n">
        <v>302325</v>
      </c>
      <c r="B37328" s="40" t="n">
        <v>51</v>
      </c>
      <c r="C37328" s="7" t="n">
        <v>4</v>
      </c>
      <c r="D37328" s="7" t="n">
        <v>0</v>
      </c>
      <c r="E37328" s="7" t="s">
        <v>353</v>
      </c>
    </row>
    <row r="37329" spans="1:15">
      <c r="A37329" t="s">
        <v>4</v>
      </c>
      <c r="B37329" s="4" t="s">
        <v>5</v>
      </c>
      <c r="C37329" s="4" t="s">
        <v>10</v>
      </c>
    </row>
    <row r="37330" spans="1:15">
      <c r="A37330" t="n">
        <v>302339</v>
      </c>
      <c r="B37330" s="35" t="n">
        <v>16</v>
      </c>
      <c r="C37330" s="7" t="n">
        <v>0</v>
      </c>
    </row>
    <row r="37331" spans="1:15">
      <c r="A37331" t="s">
        <v>4</v>
      </c>
      <c r="B37331" s="4" t="s">
        <v>5</v>
      </c>
      <c r="C37331" s="4" t="s">
        <v>10</v>
      </c>
      <c r="D37331" s="4" t="s">
        <v>72</v>
      </c>
      <c r="E37331" s="4" t="s">
        <v>13</v>
      </c>
      <c r="F37331" s="4" t="s">
        <v>13</v>
      </c>
      <c r="G37331" s="4" t="s">
        <v>72</v>
      </c>
      <c r="H37331" s="4" t="s">
        <v>13</v>
      </c>
      <c r="I37331" s="4" t="s">
        <v>13</v>
      </c>
    </row>
    <row r="37332" spans="1:15">
      <c r="A37332" t="n">
        <v>302342</v>
      </c>
      <c r="B37332" s="52" t="n">
        <v>26</v>
      </c>
      <c r="C37332" s="7" t="n">
        <v>0</v>
      </c>
      <c r="D37332" s="7" t="s">
        <v>2187</v>
      </c>
      <c r="E37332" s="7" t="n">
        <v>2</v>
      </c>
      <c r="F37332" s="7" t="n">
        <v>3</v>
      </c>
      <c r="G37332" s="7" t="s">
        <v>2188</v>
      </c>
      <c r="H37332" s="7" t="n">
        <v>2</v>
      </c>
      <c r="I37332" s="7" t="n">
        <v>0</v>
      </c>
    </row>
    <row r="37333" spans="1:15">
      <c r="A37333" t="s">
        <v>4</v>
      </c>
      <c r="B37333" s="4" t="s">
        <v>5</v>
      </c>
    </row>
    <row r="37334" spans="1:15">
      <c r="A37334" t="n">
        <v>302492</v>
      </c>
      <c r="B37334" s="53" t="n">
        <v>28</v>
      </c>
    </row>
    <row r="37335" spans="1:15">
      <c r="A37335" t="s">
        <v>4</v>
      </c>
      <c r="B37335" s="4" t="s">
        <v>5</v>
      </c>
      <c r="C37335" s="4" t="s">
        <v>13</v>
      </c>
      <c r="D37335" s="4" t="s">
        <v>10</v>
      </c>
      <c r="E37335" s="4" t="s">
        <v>6</v>
      </c>
    </row>
    <row r="37336" spans="1:15">
      <c r="A37336" t="n">
        <v>302493</v>
      </c>
      <c r="B37336" s="40" t="n">
        <v>51</v>
      </c>
      <c r="C37336" s="7" t="n">
        <v>4</v>
      </c>
      <c r="D37336" s="7" t="n">
        <v>5</v>
      </c>
      <c r="E37336" s="7" t="s">
        <v>713</v>
      </c>
    </row>
    <row r="37337" spans="1:15">
      <c r="A37337" t="s">
        <v>4</v>
      </c>
      <c r="B37337" s="4" t="s">
        <v>5</v>
      </c>
      <c r="C37337" s="4" t="s">
        <v>10</v>
      </c>
    </row>
    <row r="37338" spans="1:15">
      <c r="A37338" t="n">
        <v>302507</v>
      </c>
      <c r="B37338" s="35" t="n">
        <v>16</v>
      </c>
      <c r="C37338" s="7" t="n">
        <v>0</v>
      </c>
    </row>
    <row r="37339" spans="1:15">
      <c r="A37339" t="s">
        <v>4</v>
      </c>
      <c r="B37339" s="4" t="s">
        <v>5</v>
      </c>
      <c r="C37339" s="4" t="s">
        <v>10</v>
      </c>
      <c r="D37339" s="4" t="s">
        <v>72</v>
      </c>
      <c r="E37339" s="4" t="s">
        <v>13</v>
      </c>
      <c r="F37339" s="4" t="s">
        <v>13</v>
      </c>
      <c r="G37339" s="4" t="s">
        <v>72</v>
      </c>
      <c r="H37339" s="4" t="s">
        <v>13</v>
      </c>
      <c r="I37339" s="4" t="s">
        <v>13</v>
      </c>
      <c r="J37339" s="4" t="s">
        <v>72</v>
      </c>
      <c r="K37339" s="4" t="s">
        <v>13</v>
      </c>
      <c r="L37339" s="4" t="s">
        <v>13</v>
      </c>
      <c r="M37339" s="4" t="s">
        <v>72</v>
      </c>
      <c r="N37339" s="4" t="s">
        <v>13</v>
      </c>
      <c r="O37339" s="4" t="s">
        <v>13</v>
      </c>
    </row>
    <row r="37340" spans="1:15">
      <c r="A37340" t="n">
        <v>302510</v>
      </c>
      <c r="B37340" s="52" t="n">
        <v>26</v>
      </c>
      <c r="C37340" s="7" t="n">
        <v>5</v>
      </c>
      <c r="D37340" s="7" t="s">
        <v>2189</v>
      </c>
      <c r="E37340" s="7" t="n">
        <v>2</v>
      </c>
      <c r="F37340" s="7" t="n">
        <v>3</v>
      </c>
      <c r="G37340" s="7" t="s">
        <v>2190</v>
      </c>
      <c r="H37340" s="7" t="n">
        <v>2</v>
      </c>
      <c r="I37340" s="7" t="n">
        <v>3</v>
      </c>
      <c r="J37340" s="7" t="s">
        <v>2191</v>
      </c>
      <c r="K37340" s="7" t="n">
        <v>2</v>
      </c>
      <c r="L37340" s="7" t="n">
        <v>3</v>
      </c>
      <c r="M37340" s="7" t="s">
        <v>2192</v>
      </c>
      <c r="N37340" s="7" t="n">
        <v>2</v>
      </c>
      <c r="O37340" s="7" t="n">
        <v>0</v>
      </c>
    </row>
    <row r="37341" spans="1:15">
      <c r="A37341" t="s">
        <v>4</v>
      </c>
      <c r="B37341" s="4" t="s">
        <v>5</v>
      </c>
    </row>
    <row r="37342" spans="1:15">
      <c r="A37342" t="n">
        <v>302763</v>
      </c>
      <c r="B37342" s="53" t="n">
        <v>28</v>
      </c>
    </row>
    <row r="37343" spans="1:15">
      <c r="A37343" t="s">
        <v>4</v>
      </c>
      <c r="B37343" s="4" t="s">
        <v>5</v>
      </c>
      <c r="C37343" s="4" t="s">
        <v>13</v>
      </c>
      <c r="D37343" s="4" t="s">
        <v>10</v>
      </c>
      <c r="E37343" s="4" t="s">
        <v>6</v>
      </c>
    </row>
    <row r="37344" spans="1:15">
      <c r="A37344" t="n">
        <v>302764</v>
      </c>
      <c r="B37344" s="40" t="n">
        <v>51</v>
      </c>
      <c r="C37344" s="7" t="n">
        <v>4</v>
      </c>
      <c r="D37344" s="7" t="n">
        <v>0</v>
      </c>
      <c r="E37344" s="7" t="s">
        <v>353</v>
      </c>
    </row>
    <row r="37345" spans="1:15">
      <c r="A37345" t="s">
        <v>4</v>
      </c>
      <c r="B37345" s="4" t="s">
        <v>5</v>
      </c>
      <c r="C37345" s="4" t="s">
        <v>10</v>
      </c>
    </row>
    <row r="37346" spans="1:15">
      <c r="A37346" t="n">
        <v>302778</v>
      </c>
      <c r="B37346" s="35" t="n">
        <v>16</v>
      </c>
      <c r="C37346" s="7" t="n">
        <v>0</v>
      </c>
    </row>
    <row r="37347" spans="1:15">
      <c r="A37347" t="s">
        <v>4</v>
      </c>
      <c r="B37347" s="4" t="s">
        <v>5</v>
      </c>
      <c r="C37347" s="4" t="s">
        <v>10</v>
      </c>
      <c r="D37347" s="4" t="s">
        <v>72</v>
      </c>
      <c r="E37347" s="4" t="s">
        <v>13</v>
      </c>
      <c r="F37347" s="4" t="s">
        <v>13</v>
      </c>
    </row>
    <row r="37348" spans="1:15">
      <c r="A37348" t="n">
        <v>302781</v>
      </c>
      <c r="B37348" s="52" t="n">
        <v>26</v>
      </c>
      <c r="C37348" s="7" t="n">
        <v>0</v>
      </c>
      <c r="D37348" s="7" t="s">
        <v>2193</v>
      </c>
      <c r="E37348" s="7" t="n">
        <v>2</v>
      </c>
      <c r="F37348" s="7" t="n">
        <v>0</v>
      </c>
    </row>
    <row r="37349" spans="1:15">
      <c r="A37349" t="s">
        <v>4</v>
      </c>
      <c r="B37349" s="4" t="s">
        <v>5</v>
      </c>
    </row>
    <row r="37350" spans="1:15">
      <c r="A37350" t="n">
        <v>302816</v>
      </c>
      <c r="B37350" s="53" t="n">
        <v>28</v>
      </c>
    </row>
    <row r="37351" spans="1:15">
      <c r="A37351" t="s">
        <v>4</v>
      </c>
      <c r="B37351" s="4" t="s">
        <v>5</v>
      </c>
      <c r="C37351" s="4" t="s">
        <v>13</v>
      </c>
      <c r="D37351" s="4" t="s">
        <v>10</v>
      </c>
      <c r="E37351" s="4" t="s">
        <v>6</v>
      </c>
    </row>
    <row r="37352" spans="1:15">
      <c r="A37352" t="n">
        <v>302817</v>
      </c>
      <c r="B37352" s="40" t="n">
        <v>51</v>
      </c>
      <c r="C37352" s="7" t="n">
        <v>4</v>
      </c>
      <c r="D37352" s="7" t="n">
        <v>5</v>
      </c>
      <c r="E37352" s="7" t="s">
        <v>838</v>
      </c>
    </row>
    <row r="37353" spans="1:15">
      <c r="A37353" t="s">
        <v>4</v>
      </c>
      <c r="B37353" s="4" t="s">
        <v>5</v>
      </c>
      <c r="C37353" s="4" t="s">
        <v>10</v>
      </c>
    </row>
    <row r="37354" spans="1:15">
      <c r="A37354" t="n">
        <v>302830</v>
      </c>
      <c r="B37354" s="35" t="n">
        <v>16</v>
      </c>
      <c r="C37354" s="7" t="n">
        <v>0</v>
      </c>
    </row>
    <row r="37355" spans="1:15">
      <c r="A37355" t="s">
        <v>4</v>
      </c>
      <c r="B37355" s="4" t="s">
        <v>5</v>
      </c>
      <c r="C37355" s="4" t="s">
        <v>10</v>
      </c>
      <c r="D37355" s="4" t="s">
        <v>72</v>
      </c>
      <c r="E37355" s="4" t="s">
        <v>13</v>
      </c>
      <c r="F37355" s="4" t="s">
        <v>13</v>
      </c>
      <c r="G37355" s="4" t="s">
        <v>72</v>
      </c>
      <c r="H37355" s="4" t="s">
        <v>13</v>
      </c>
      <c r="I37355" s="4" t="s">
        <v>13</v>
      </c>
      <c r="J37355" s="4" t="s">
        <v>72</v>
      </c>
      <c r="K37355" s="4" t="s">
        <v>13</v>
      </c>
      <c r="L37355" s="4" t="s">
        <v>13</v>
      </c>
      <c r="M37355" s="4" t="s">
        <v>72</v>
      </c>
      <c r="N37355" s="4" t="s">
        <v>13</v>
      </c>
      <c r="O37355" s="4" t="s">
        <v>13</v>
      </c>
    </row>
    <row r="37356" spans="1:15">
      <c r="A37356" t="n">
        <v>302833</v>
      </c>
      <c r="B37356" s="52" t="n">
        <v>26</v>
      </c>
      <c r="C37356" s="7" t="n">
        <v>5</v>
      </c>
      <c r="D37356" s="7" t="s">
        <v>2194</v>
      </c>
      <c r="E37356" s="7" t="n">
        <v>2</v>
      </c>
      <c r="F37356" s="7" t="n">
        <v>3</v>
      </c>
      <c r="G37356" s="7" t="s">
        <v>2195</v>
      </c>
      <c r="H37356" s="7" t="n">
        <v>2</v>
      </c>
      <c r="I37356" s="7" t="n">
        <v>3</v>
      </c>
      <c r="J37356" s="7" t="s">
        <v>2196</v>
      </c>
      <c r="K37356" s="7" t="n">
        <v>2</v>
      </c>
      <c r="L37356" s="7" t="n">
        <v>3</v>
      </c>
      <c r="M37356" s="7" t="s">
        <v>2197</v>
      </c>
      <c r="N37356" s="7" t="n">
        <v>2</v>
      </c>
      <c r="O37356" s="7" t="n">
        <v>0</v>
      </c>
    </row>
    <row r="37357" spans="1:15">
      <c r="A37357" t="s">
        <v>4</v>
      </c>
      <c r="B37357" s="4" t="s">
        <v>5</v>
      </c>
    </row>
    <row r="37358" spans="1:15">
      <c r="A37358" t="n">
        <v>303136</v>
      </c>
      <c r="B37358" s="53" t="n">
        <v>28</v>
      </c>
    </row>
    <row r="37359" spans="1:15">
      <c r="A37359" t="s">
        <v>4</v>
      </c>
      <c r="B37359" s="4" t="s">
        <v>5</v>
      </c>
      <c r="C37359" s="4" t="s">
        <v>13</v>
      </c>
      <c r="D37359" s="4" t="s">
        <v>10</v>
      </c>
      <c r="E37359" s="4" t="s">
        <v>6</v>
      </c>
    </row>
    <row r="37360" spans="1:15">
      <c r="A37360" t="n">
        <v>303137</v>
      </c>
      <c r="B37360" s="40" t="n">
        <v>51</v>
      </c>
      <c r="C37360" s="7" t="n">
        <v>4</v>
      </c>
      <c r="D37360" s="7" t="n">
        <v>0</v>
      </c>
      <c r="E37360" s="7" t="s">
        <v>158</v>
      </c>
    </row>
    <row r="37361" spans="1:15">
      <c r="A37361" t="s">
        <v>4</v>
      </c>
      <c r="B37361" s="4" t="s">
        <v>5</v>
      </c>
      <c r="C37361" s="4" t="s">
        <v>10</v>
      </c>
    </row>
    <row r="37362" spans="1:15">
      <c r="A37362" t="n">
        <v>303150</v>
      </c>
      <c r="B37362" s="35" t="n">
        <v>16</v>
      </c>
      <c r="C37362" s="7" t="n">
        <v>0</v>
      </c>
    </row>
    <row r="37363" spans="1:15">
      <c r="A37363" t="s">
        <v>4</v>
      </c>
      <c r="B37363" s="4" t="s">
        <v>5</v>
      </c>
      <c r="C37363" s="4" t="s">
        <v>10</v>
      </c>
      <c r="D37363" s="4" t="s">
        <v>72</v>
      </c>
      <c r="E37363" s="4" t="s">
        <v>13</v>
      </c>
      <c r="F37363" s="4" t="s">
        <v>13</v>
      </c>
    </row>
    <row r="37364" spans="1:15">
      <c r="A37364" t="n">
        <v>303153</v>
      </c>
      <c r="B37364" s="52" t="n">
        <v>26</v>
      </c>
      <c r="C37364" s="7" t="n">
        <v>0</v>
      </c>
      <c r="D37364" s="7" t="s">
        <v>2198</v>
      </c>
      <c r="E37364" s="7" t="n">
        <v>2</v>
      </c>
      <c r="F37364" s="7" t="n">
        <v>0</v>
      </c>
    </row>
    <row r="37365" spans="1:15">
      <c r="A37365" t="s">
        <v>4</v>
      </c>
      <c r="B37365" s="4" t="s">
        <v>5</v>
      </c>
    </row>
    <row r="37366" spans="1:15">
      <c r="A37366" t="n">
        <v>303178</v>
      </c>
      <c r="B37366" s="53" t="n">
        <v>28</v>
      </c>
    </row>
    <row r="37367" spans="1:15">
      <c r="A37367" t="s">
        <v>4</v>
      </c>
      <c r="B37367" s="4" t="s">
        <v>5</v>
      </c>
      <c r="C37367" s="4" t="s">
        <v>10</v>
      </c>
      <c r="D37367" s="4" t="s">
        <v>13</v>
      </c>
      <c r="E37367" s="4" t="s">
        <v>22</v>
      </c>
      <c r="F37367" s="4" t="s">
        <v>10</v>
      </c>
    </row>
    <row r="37368" spans="1:15">
      <c r="A37368" t="n">
        <v>303179</v>
      </c>
      <c r="B37368" s="58" t="n">
        <v>59</v>
      </c>
      <c r="C37368" s="7" t="n">
        <v>5</v>
      </c>
      <c r="D37368" s="7" t="n">
        <v>14</v>
      </c>
      <c r="E37368" s="7" t="n">
        <v>0.100000001490116</v>
      </c>
      <c r="F37368" s="7" t="n">
        <v>4</v>
      </c>
    </row>
    <row r="37369" spans="1:15">
      <c r="A37369" t="s">
        <v>4</v>
      </c>
      <c r="B37369" s="4" t="s">
        <v>5</v>
      </c>
      <c r="C37369" s="4" t="s">
        <v>13</v>
      </c>
      <c r="D37369" s="4" t="s">
        <v>10</v>
      </c>
      <c r="E37369" s="4" t="s">
        <v>6</v>
      </c>
    </row>
    <row r="37370" spans="1:15">
      <c r="A37370" t="n">
        <v>303189</v>
      </c>
      <c r="B37370" s="40" t="n">
        <v>51</v>
      </c>
      <c r="C37370" s="7" t="n">
        <v>4</v>
      </c>
      <c r="D37370" s="7" t="n">
        <v>5</v>
      </c>
      <c r="E37370" s="7" t="s">
        <v>636</v>
      </c>
    </row>
    <row r="37371" spans="1:15">
      <c r="A37371" t="s">
        <v>4</v>
      </c>
      <c r="B37371" s="4" t="s">
        <v>5</v>
      </c>
      <c r="C37371" s="4" t="s">
        <v>10</v>
      </c>
    </row>
    <row r="37372" spans="1:15">
      <c r="A37372" t="n">
        <v>303202</v>
      </c>
      <c r="B37372" s="35" t="n">
        <v>16</v>
      </c>
      <c r="C37372" s="7" t="n">
        <v>0</v>
      </c>
    </row>
    <row r="37373" spans="1:15">
      <c r="A37373" t="s">
        <v>4</v>
      </c>
      <c r="B37373" s="4" t="s">
        <v>5</v>
      </c>
      <c r="C37373" s="4" t="s">
        <v>10</v>
      </c>
      <c r="D37373" s="4" t="s">
        <v>72</v>
      </c>
      <c r="E37373" s="4" t="s">
        <v>13</v>
      </c>
      <c r="F37373" s="4" t="s">
        <v>13</v>
      </c>
      <c r="G37373" s="4" t="s">
        <v>72</v>
      </c>
      <c r="H37373" s="4" t="s">
        <v>13</v>
      </c>
      <c r="I37373" s="4" t="s">
        <v>13</v>
      </c>
      <c r="J37373" s="4" t="s">
        <v>72</v>
      </c>
      <c r="K37373" s="4" t="s">
        <v>13</v>
      </c>
      <c r="L37373" s="4" t="s">
        <v>13</v>
      </c>
    </row>
    <row r="37374" spans="1:15">
      <c r="A37374" t="n">
        <v>303205</v>
      </c>
      <c r="B37374" s="52" t="n">
        <v>26</v>
      </c>
      <c r="C37374" s="7" t="n">
        <v>5</v>
      </c>
      <c r="D37374" s="7" t="s">
        <v>2199</v>
      </c>
      <c r="E37374" s="7" t="n">
        <v>2</v>
      </c>
      <c r="F37374" s="7" t="n">
        <v>3</v>
      </c>
      <c r="G37374" s="7" t="s">
        <v>2200</v>
      </c>
      <c r="H37374" s="7" t="n">
        <v>2</v>
      </c>
      <c r="I37374" s="7" t="n">
        <v>3</v>
      </c>
      <c r="J37374" s="7" t="s">
        <v>2201</v>
      </c>
      <c r="K37374" s="7" t="n">
        <v>2</v>
      </c>
      <c r="L37374" s="7" t="n">
        <v>0</v>
      </c>
    </row>
    <row r="37375" spans="1:15">
      <c r="A37375" t="s">
        <v>4</v>
      </c>
      <c r="B37375" s="4" t="s">
        <v>5</v>
      </c>
    </row>
    <row r="37376" spans="1:15">
      <c r="A37376" t="n">
        <v>303583</v>
      </c>
      <c r="B37376" s="53" t="n">
        <v>28</v>
      </c>
    </row>
    <row r="37377" spans="1:12">
      <c r="A37377" t="s">
        <v>4</v>
      </c>
      <c r="B37377" s="4" t="s">
        <v>5</v>
      </c>
      <c r="C37377" s="4" t="s">
        <v>13</v>
      </c>
      <c r="D37377" s="4" t="s">
        <v>10</v>
      </c>
      <c r="E37377" s="4" t="s">
        <v>6</v>
      </c>
      <c r="F37377" s="4" t="s">
        <v>6</v>
      </c>
      <c r="G37377" s="4" t="s">
        <v>6</v>
      </c>
      <c r="H37377" s="4" t="s">
        <v>6</v>
      </c>
    </row>
    <row r="37378" spans="1:12">
      <c r="A37378" t="n">
        <v>303584</v>
      </c>
      <c r="B37378" s="40" t="n">
        <v>51</v>
      </c>
      <c r="C37378" s="7" t="n">
        <v>3</v>
      </c>
      <c r="D37378" s="7" t="n">
        <v>0</v>
      </c>
      <c r="E37378" s="7" t="s">
        <v>1203</v>
      </c>
      <c r="F37378" s="7" t="s">
        <v>89</v>
      </c>
      <c r="G37378" s="7" t="s">
        <v>88</v>
      </c>
      <c r="H37378" s="7" t="s">
        <v>89</v>
      </c>
    </row>
    <row r="37379" spans="1:12">
      <c r="A37379" t="s">
        <v>4</v>
      </c>
      <c r="B37379" s="4" t="s">
        <v>5</v>
      </c>
      <c r="C37379" s="4" t="s">
        <v>10</v>
      </c>
      <c r="D37379" s="4" t="s">
        <v>13</v>
      </c>
      <c r="E37379" s="4" t="s">
        <v>22</v>
      </c>
      <c r="F37379" s="4" t="s">
        <v>10</v>
      </c>
    </row>
    <row r="37380" spans="1:12">
      <c r="A37380" t="n">
        <v>303597</v>
      </c>
      <c r="B37380" s="58" t="n">
        <v>59</v>
      </c>
      <c r="C37380" s="7" t="n">
        <v>0</v>
      </c>
      <c r="D37380" s="7" t="n">
        <v>9</v>
      </c>
      <c r="E37380" s="7" t="n">
        <v>0.100000001490116</v>
      </c>
      <c r="F37380" s="7" t="n">
        <v>4</v>
      </c>
    </row>
    <row r="37381" spans="1:12">
      <c r="A37381" t="s">
        <v>4</v>
      </c>
      <c r="B37381" s="4" t="s">
        <v>5</v>
      </c>
      <c r="C37381" s="4" t="s">
        <v>10</v>
      </c>
    </row>
    <row r="37382" spans="1:12">
      <c r="A37382" t="n">
        <v>303607</v>
      </c>
      <c r="B37382" s="35" t="n">
        <v>16</v>
      </c>
      <c r="C37382" s="7" t="n">
        <v>1500</v>
      </c>
    </row>
    <row r="37383" spans="1:12">
      <c r="A37383" t="s">
        <v>4</v>
      </c>
      <c r="B37383" s="4" t="s">
        <v>5</v>
      </c>
      <c r="C37383" s="4" t="s">
        <v>13</v>
      </c>
      <c r="D37383" s="4" t="s">
        <v>13</v>
      </c>
      <c r="E37383" s="4" t="s">
        <v>9</v>
      </c>
      <c r="F37383" s="4" t="s">
        <v>13</v>
      </c>
      <c r="G37383" s="4" t="s">
        <v>13</v>
      </c>
    </row>
    <row r="37384" spans="1:12">
      <c r="A37384" t="n">
        <v>303610</v>
      </c>
      <c r="B37384" s="31" t="n">
        <v>18</v>
      </c>
      <c r="C37384" s="7" t="n">
        <v>0</v>
      </c>
      <c r="D37384" s="7" t="n">
        <v>0</v>
      </c>
      <c r="E37384" s="7" t="n">
        <v>0</v>
      </c>
      <c r="F37384" s="7" t="n">
        <v>19</v>
      </c>
      <c r="G37384" s="7" t="n">
        <v>1</v>
      </c>
    </row>
    <row r="37385" spans="1:12">
      <c r="A37385" t="s">
        <v>4</v>
      </c>
      <c r="B37385" s="4" t="s">
        <v>5</v>
      </c>
      <c r="C37385" s="4" t="s">
        <v>13</v>
      </c>
      <c r="D37385" s="4" t="s">
        <v>13</v>
      </c>
      <c r="E37385" s="4" t="s">
        <v>10</v>
      </c>
      <c r="F37385" s="4" t="s">
        <v>9</v>
      </c>
    </row>
    <row r="37386" spans="1:12">
      <c r="A37386" t="n">
        <v>303619</v>
      </c>
      <c r="B37386" s="117" t="n">
        <v>31</v>
      </c>
      <c r="C37386" s="7" t="n">
        <v>0</v>
      </c>
      <c r="D37386" s="7" t="n">
        <v>1</v>
      </c>
      <c r="E37386" s="7" t="n">
        <v>0</v>
      </c>
      <c r="F37386" s="7" t="n">
        <v>1107296256</v>
      </c>
    </row>
    <row r="37387" spans="1:12">
      <c r="A37387" t="s">
        <v>4</v>
      </c>
      <c r="B37387" s="4" t="s">
        <v>5</v>
      </c>
      <c r="C37387" s="4" t="s">
        <v>13</v>
      </c>
      <c r="D37387" s="4" t="s">
        <v>13</v>
      </c>
      <c r="E37387" s="4" t="s">
        <v>6</v>
      </c>
      <c r="F37387" s="4" t="s">
        <v>10</v>
      </c>
    </row>
    <row r="37388" spans="1:12">
      <c r="A37388" t="n">
        <v>303628</v>
      </c>
      <c r="B37388" s="117" t="n">
        <v>31</v>
      </c>
      <c r="C37388" s="7" t="n">
        <v>1</v>
      </c>
      <c r="D37388" s="7" t="n">
        <v>1</v>
      </c>
      <c r="E37388" s="7" t="s">
        <v>2202</v>
      </c>
      <c r="F37388" s="7" t="n">
        <v>1</v>
      </c>
    </row>
    <row r="37389" spans="1:12">
      <c r="A37389" t="s">
        <v>4</v>
      </c>
      <c r="B37389" s="4" t="s">
        <v>5</v>
      </c>
      <c r="C37389" s="4" t="s">
        <v>13</v>
      </c>
      <c r="D37389" s="4" t="s">
        <v>13</v>
      </c>
      <c r="E37389" s="4" t="s">
        <v>6</v>
      </c>
      <c r="F37389" s="4" t="s">
        <v>10</v>
      </c>
    </row>
    <row r="37390" spans="1:12">
      <c r="A37390" t="n">
        <v>303669</v>
      </c>
      <c r="B37390" s="117" t="n">
        <v>31</v>
      </c>
      <c r="C37390" s="7" t="n">
        <v>1</v>
      </c>
      <c r="D37390" s="7" t="n">
        <v>1</v>
      </c>
      <c r="E37390" s="7" t="s">
        <v>2203</v>
      </c>
      <c r="F37390" s="7" t="n">
        <v>2</v>
      </c>
    </row>
    <row r="37391" spans="1:12">
      <c r="A37391" t="s">
        <v>4</v>
      </c>
      <c r="B37391" s="4" t="s">
        <v>5</v>
      </c>
      <c r="C37391" s="4" t="s">
        <v>13</v>
      </c>
      <c r="D37391" s="4" t="s">
        <v>13</v>
      </c>
      <c r="E37391" s="4" t="s">
        <v>13</v>
      </c>
      <c r="F37391" s="4" t="s">
        <v>10</v>
      </c>
      <c r="G37391" s="4" t="s">
        <v>10</v>
      </c>
      <c r="H37391" s="4" t="s">
        <v>13</v>
      </c>
    </row>
    <row r="37392" spans="1:12">
      <c r="A37392" t="n">
        <v>303706</v>
      </c>
      <c r="B37392" s="117" t="n">
        <v>31</v>
      </c>
      <c r="C37392" s="7" t="n">
        <v>2</v>
      </c>
      <c r="D37392" s="7" t="n">
        <v>1</v>
      </c>
      <c r="E37392" s="7" t="n">
        <v>0</v>
      </c>
      <c r="F37392" s="7" t="n">
        <v>65535</v>
      </c>
      <c r="G37392" s="7" t="n">
        <v>65535</v>
      </c>
      <c r="H37392" s="7" t="n">
        <v>0</v>
      </c>
    </row>
    <row r="37393" spans="1:8">
      <c r="A37393" t="s">
        <v>4</v>
      </c>
      <c r="B37393" s="4" t="s">
        <v>5</v>
      </c>
      <c r="C37393" s="4" t="s">
        <v>13</v>
      </c>
      <c r="D37393" s="4" t="s">
        <v>13</v>
      </c>
      <c r="E37393" s="4" t="s">
        <v>13</v>
      </c>
    </row>
    <row r="37394" spans="1:8">
      <c r="A37394" t="n">
        <v>303715</v>
      </c>
      <c r="B37394" s="117" t="n">
        <v>31</v>
      </c>
      <c r="C37394" s="7" t="n">
        <v>4</v>
      </c>
      <c r="D37394" s="7" t="n">
        <v>1</v>
      </c>
      <c r="E37394" s="7" t="n">
        <v>0</v>
      </c>
    </row>
    <row r="37395" spans="1:8">
      <c r="A37395" t="s">
        <v>4</v>
      </c>
      <c r="B37395" s="4" t="s">
        <v>5</v>
      </c>
      <c r="C37395" s="4" t="s">
        <v>13</v>
      </c>
      <c r="D37395" s="4" t="s">
        <v>13</v>
      </c>
    </row>
    <row r="37396" spans="1:8">
      <c r="A37396" t="n">
        <v>303719</v>
      </c>
      <c r="B37396" s="117" t="n">
        <v>31</v>
      </c>
      <c r="C37396" s="7" t="n">
        <v>3</v>
      </c>
      <c r="D37396" s="7" t="n">
        <v>1</v>
      </c>
    </row>
    <row r="37397" spans="1:8">
      <c r="A37397" t="s">
        <v>4</v>
      </c>
      <c r="B37397" s="4" t="s">
        <v>5</v>
      </c>
      <c r="C37397" s="4" t="s">
        <v>13</v>
      </c>
      <c r="D37397" s="4" t="s">
        <v>13</v>
      </c>
      <c r="E37397" s="4" t="s">
        <v>13</v>
      </c>
      <c r="F37397" s="4" t="s">
        <v>9</v>
      </c>
      <c r="G37397" s="4" t="s">
        <v>13</v>
      </c>
      <c r="H37397" s="4" t="s">
        <v>13</v>
      </c>
      <c r="I37397" s="4" t="s">
        <v>20</v>
      </c>
    </row>
    <row r="37398" spans="1:8">
      <c r="A37398" t="n">
        <v>303722</v>
      </c>
      <c r="B37398" s="10" t="n">
        <v>5</v>
      </c>
      <c r="C37398" s="7" t="n">
        <v>35</v>
      </c>
      <c r="D37398" s="7" t="n">
        <v>0</v>
      </c>
      <c r="E37398" s="7" t="n">
        <v>0</v>
      </c>
      <c r="F37398" s="7" t="n">
        <v>1</v>
      </c>
      <c r="G37398" s="7" t="n">
        <v>2</v>
      </c>
      <c r="H37398" s="7" t="n">
        <v>1</v>
      </c>
      <c r="I37398" s="11" t="n">
        <f t="normal" ca="1">A37458</f>
        <v>0</v>
      </c>
    </row>
    <row r="37399" spans="1:8">
      <c r="A37399" t="s">
        <v>4</v>
      </c>
      <c r="B37399" s="4" t="s">
        <v>5</v>
      </c>
      <c r="C37399" s="4" t="s">
        <v>13</v>
      </c>
      <c r="D37399" s="4" t="s">
        <v>10</v>
      </c>
      <c r="E37399" s="4" t="s">
        <v>10</v>
      </c>
      <c r="F37399" s="4" t="s">
        <v>10</v>
      </c>
      <c r="G37399" s="4" t="s">
        <v>10</v>
      </c>
      <c r="H37399" s="4" t="s">
        <v>13</v>
      </c>
    </row>
    <row r="37400" spans="1:8">
      <c r="A37400" t="n">
        <v>303736</v>
      </c>
      <c r="B37400" s="29" t="n">
        <v>25</v>
      </c>
      <c r="C37400" s="7" t="n">
        <v>5</v>
      </c>
      <c r="D37400" s="7" t="n">
        <v>65535</v>
      </c>
      <c r="E37400" s="7" t="n">
        <v>500</v>
      </c>
      <c r="F37400" s="7" t="n">
        <v>800</v>
      </c>
      <c r="G37400" s="7" t="n">
        <v>140</v>
      </c>
      <c r="H37400" s="7" t="n">
        <v>0</v>
      </c>
    </row>
    <row r="37401" spans="1:8">
      <c r="A37401" t="s">
        <v>4</v>
      </c>
      <c r="B37401" s="4" t="s">
        <v>5</v>
      </c>
      <c r="C37401" s="4" t="s">
        <v>10</v>
      </c>
      <c r="D37401" s="4" t="s">
        <v>13</v>
      </c>
      <c r="E37401" s="4" t="s">
        <v>72</v>
      </c>
      <c r="F37401" s="4" t="s">
        <v>13</v>
      </c>
      <c r="G37401" s="4" t="s">
        <v>13</v>
      </c>
    </row>
    <row r="37402" spans="1:8">
      <c r="A37402" t="n">
        <v>303747</v>
      </c>
      <c r="B37402" s="30" t="n">
        <v>24</v>
      </c>
      <c r="C37402" s="7" t="n">
        <v>65533</v>
      </c>
      <c r="D37402" s="7" t="n">
        <v>11</v>
      </c>
      <c r="E37402" s="7" t="s">
        <v>2204</v>
      </c>
      <c r="F37402" s="7" t="n">
        <v>2</v>
      </c>
      <c r="G37402" s="7" t="n">
        <v>0</v>
      </c>
    </row>
    <row r="37403" spans="1:8">
      <c r="A37403" t="s">
        <v>4</v>
      </c>
      <c r="B37403" s="4" t="s">
        <v>5</v>
      </c>
    </row>
    <row r="37404" spans="1:8">
      <c r="A37404" t="n">
        <v>303796</v>
      </c>
      <c r="B37404" s="53" t="n">
        <v>28</v>
      </c>
    </row>
    <row r="37405" spans="1:8">
      <c r="A37405" t="s">
        <v>4</v>
      </c>
      <c r="B37405" s="4" t="s">
        <v>5</v>
      </c>
      <c r="C37405" s="4" t="s">
        <v>13</v>
      </c>
    </row>
    <row r="37406" spans="1:8">
      <c r="A37406" t="n">
        <v>303797</v>
      </c>
      <c r="B37406" s="33" t="n">
        <v>27</v>
      </c>
      <c r="C37406" s="7" t="n">
        <v>0</v>
      </c>
    </row>
    <row r="37407" spans="1:8">
      <c r="A37407" t="s">
        <v>4</v>
      </c>
      <c r="B37407" s="4" t="s">
        <v>5</v>
      </c>
      <c r="C37407" s="4" t="s">
        <v>13</v>
      </c>
    </row>
    <row r="37408" spans="1:8">
      <c r="A37408" t="n">
        <v>303799</v>
      </c>
      <c r="B37408" s="33" t="n">
        <v>27</v>
      </c>
      <c r="C37408" s="7" t="n">
        <v>1</v>
      </c>
    </row>
    <row r="37409" spans="1:9">
      <c r="A37409" t="s">
        <v>4</v>
      </c>
      <c r="B37409" s="4" t="s">
        <v>5</v>
      </c>
      <c r="C37409" s="4" t="s">
        <v>13</v>
      </c>
      <c r="D37409" s="4" t="s">
        <v>10</v>
      </c>
      <c r="E37409" s="4" t="s">
        <v>10</v>
      </c>
      <c r="F37409" s="4" t="s">
        <v>10</v>
      </c>
      <c r="G37409" s="4" t="s">
        <v>10</v>
      </c>
      <c r="H37409" s="4" t="s">
        <v>13</v>
      </c>
    </row>
    <row r="37410" spans="1:9">
      <c r="A37410" t="n">
        <v>303801</v>
      </c>
      <c r="B37410" s="29" t="n">
        <v>25</v>
      </c>
      <c r="C37410" s="7" t="n">
        <v>5</v>
      </c>
      <c r="D37410" s="7" t="n">
        <v>65535</v>
      </c>
      <c r="E37410" s="7" t="n">
        <v>65535</v>
      </c>
      <c r="F37410" s="7" t="n">
        <v>65535</v>
      </c>
      <c r="G37410" s="7" t="n">
        <v>65535</v>
      </c>
      <c r="H37410" s="7" t="n">
        <v>0</v>
      </c>
    </row>
    <row r="37411" spans="1:9">
      <c r="A37411" t="s">
        <v>4</v>
      </c>
      <c r="B37411" s="4" t="s">
        <v>5</v>
      </c>
      <c r="C37411" s="4" t="s">
        <v>13</v>
      </c>
      <c r="D37411" s="4" t="s">
        <v>10</v>
      </c>
      <c r="E37411" s="4" t="s">
        <v>9</v>
      </c>
      <c r="F37411" s="4" t="s">
        <v>9</v>
      </c>
      <c r="G37411" s="4" t="s">
        <v>9</v>
      </c>
      <c r="H37411" s="4" t="s">
        <v>9</v>
      </c>
      <c r="I37411" s="4" t="s">
        <v>10</v>
      </c>
      <c r="J37411" s="4" t="s">
        <v>13</v>
      </c>
    </row>
    <row r="37412" spans="1:9">
      <c r="A37412" t="n">
        <v>303812</v>
      </c>
      <c r="B37412" s="120" t="n">
        <v>69</v>
      </c>
      <c r="C37412" s="7" t="n">
        <v>3</v>
      </c>
      <c r="D37412" s="7" t="n">
        <v>5</v>
      </c>
      <c r="E37412" s="7" t="n">
        <v>1065353216</v>
      </c>
      <c r="F37412" s="7" t="n">
        <v>1065353216</v>
      </c>
      <c r="G37412" s="7" t="n">
        <v>1065353216</v>
      </c>
      <c r="H37412" s="7" t="n">
        <v>0</v>
      </c>
      <c r="I37412" s="7" t="n">
        <v>500</v>
      </c>
      <c r="J37412" s="7" t="n">
        <v>3</v>
      </c>
    </row>
    <row r="37413" spans="1:9">
      <c r="A37413" t="s">
        <v>4</v>
      </c>
      <c r="B37413" s="4" t="s">
        <v>5</v>
      </c>
      <c r="C37413" s="4" t="s">
        <v>10</v>
      </c>
    </row>
    <row r="37414" spans="1:9">
      <c r="A37414" t="n">
        <v>303835</v>
      </c>
      <c r="B37414" s="35" t="n">
        <v>16</v>
      </c>
      <c r="C37414" s="7" t="n">
        <v>800</v>
      </c>
    </row>
    <row r="37415" spans="1:9">
      <c r="A37415" t="s">
        <v>4</v>
      </c>
      <c r="B37415" s="4" t="s">
        <v>5</v>
      </c>
      <c r="C37415" s="4" t="s">
        <v>10</v>
      </c>
      <c r="D37415" s="4" t="s">
        <v>13</v>
      </c>
      <c r="E37415" s="4" t="s">
        <v>6</v>
      </c>
      <c r="F37415" s="4" t="s">
        <v>22</v>
      </c>
      <c r="G37415" s="4" t="s">
        <v>22</v>
      </c>
      <c r="H37415" s="4" t="s">
        <v>22</v>
      </c>
    </row>
    <row r="37416" spans="1:9">
      <c r="A37416" t="n">
        <v>303838</v>
      </c>
      <c r="B37416" s="39" t="n">
        <v>48</v>
      </c>
      <c r="C37416" s="7" t="n">
        <v>5</v>
      </c>
      <c r="D37416" s="7" t="n">
        <v>0</v>
      </c>
      <c r="E37416" s="7" t="s">
        <v>2154</v>
      </c>
      <c r="F37416" s="7" t="n">
        <v>0</v>
      </c>
      <c r="G37416" s="7" t="n">
        <v>1</v>
      </c>
      <c r="H37416" s="7" t="n">
        <v>0</v>
      </c>
    </row>
    <row r="37417" spans="1:9">
      <c r="A37417" t="s">
        <v>4</v>
      </c>
      <c r="B37417" s="4" t="s">
        <v>5</v>
      </c>
      <c r="C37417" s="4" t="s">
        <v>10</v>
      </c>
      <c r="D37417" s="4" t="s">
        <v>13</v>
      </c>
      <c r="E37417" s="4" t="s">
        <v>6</v>
      </c>
      <c r="F37417" s="4" t="s">
        <v>22</v>
      </c>
      <c r="G37417" s="4" t="s">
        <v>22</v>
      </c>
      <c r="H37417" s="4" t="s">
        <v>22</v>
      </c>
    </row>
    <row r="37418" spans="1:9">
      <c r="A37418" t="n">
        <v>303868</v>
      </c>
      <c r="B37418" s="39" t="n">
        <v>48</v>
      </c>
      <c r="C37418" s="7" t="n">
        <v>5</v>
      </c>
      <c r="D37418" s="7" t="n">
        <v>0</v>
      </c>
      <c r="E37418" s="7" t="s">
        <v>2205</v>
      </c>
      <c r="F37418" s="7" t="n">
        <v>0</v>
      </c>
      <c r="G37418" s="7" t="n">
        <v>1</v>
      </c>
      <c r="H37418" s="7" t="n">
        <v>0</v>
      </c>
    </row>
    <row r="37419" spans="1:9">
      <c r="A37419" t="s">
        <v>4</v>
      </c>
      <c r="B37419" s="4" t="s">
        <v>5</v>
      </c>
      <c r="C37419" s="4" t="s">
        <v>13</v>
      </c>
      <c r="D37419" s="4" t="s">
        <v>10</v>
      </c>
      <c r="E37419" s="4" t="s">
        <v>22</v>
      </c>
      <c r="F37419" s="4" t="s">
        <v>10</v>
      </c>
      <c r="G37419" s="4" t="s">
        <v>9</v>
      </c>
      <c r="H37419" s="4" t="s">
        <v>9</v>
      </c>
      <c r="I37419" s="4" t="s">
        <v>10</v>
      </c>
      <c r="J37419" s="4" t="s">
        <v>10</v>
      </c>
      <c r="K37419" s="4" t="s">
        <v>9</v>
      </c>
      <c r="L37419" s="4" t="s">
        <v>9</v>
      </c>
      <c r="M37419" s="4" t="s">
        <v>9</v>
      </c>
      <c r="N37419" s="4" t="s">
        <v>9</v>
      </c>
      <c r="O37419" s="4" t="s">
        <v>6</v>
      </c>
    </row>
    <row r="37420" spans="1:9">
      <c r="A37420" t="n">
        <v>303900</v>
      </c>
      <c r="B37420" s="14" t="n">
        <v>50</v>
      </c>
      <c r="C37420" s="7" t="n">
        <v>0</v>
      </c>
      <c r="D37420" s="7" t="n">
        <v>2075</v>
      </c>
      <c r="E37420" s="7" t="n">
        <v>0.699999988079071</v>
      </c>
      <c r="F37420" s="7" t="n">
        <v>0</v>
      </c>
      <c r="G37420" s="7" t="n">
        <v>0</v>
      </c>
      <c r="H37420" s="7" t="n">
        <v>0</v>
      </c>
      <c r="I37420" s="7" t="n">
        <v>0</v>
      </c>
      <c r="J37420" s="7" t="n">
        <v>65533</v>
      </c>
      <c r="K37420" s="7" t="n">
        <v>0</v>
      </c>
      <c r="L37420" s="7" t="n">
        <v>0</v>
      </c>
      <c r="M37420" s="7" t="n">
        <v>0</v>
      </c>
      <c r="N37420" s="7" t="n">
        <v>0</v>
      </c>
      <c r="O37420" s="7" t="s">
        <v>12</v>
      </c>
    </row>
    <row r="37421" spans="1:9">
      <c r="A37421" t="s">
        <v>4</v>
      </c>
      <c r="B37421" s="4" t="s">
        <v>5</v>
      </c>
      <c r="C37421" s="4" t="s">
        <v>13</v>
      </c>
      <c r="D37421" s="4" t="s">
        <v>10</v>
      </c>
      <c r="E37421" s="4" t="s">
        <v>6</v>
      </c>
      <c r="F37421" s="4" t="s">
        <v>6</v>
      </c>
      <c r="G37421" s="4" t="s">
        <v>6</v>
      </c>
      <c r="H37421" s="4" t="s">
        <v>6</v>
      </c>
    </row>
    <row r="37422" spans="1:9">
      <c r="A37422" t="n">
        <v>303939</v>
      </c>
      <c r="B37422" s="40" t="n">
        <v>51</v>
      </c>
      <c r="C37422" s="7" t="n">
        <v>3</v>
      </c>
      <c r="D37422" s="7" t="n">
        <v>5</v>
      </c>
      <c r="E37422" s="7" t="s">
        <v>813</v>
      </c>
      <c r="F37422" s="7" t="s">
        <v>844</v>
      </c>
      <c r="G37422" s="7" t="s">
        <v>88</v>
      </c>
      <c r="H37422" s="7" t="s">
        <v>89</v>
      </c>
    </row>
    <row r="37423" spans="1:9">
      <c r="A37423" t="s">
        <v>4</v>
      </c>
      <c r="B37423" s="4" t="s">
        <v>5</v>
      </c>
      <c r="C37423" s="4" t="s">
        <v>13</v>
      </c>
      <c r="D37423" s="4" t="s">
        <v>10</v>
      </c>
      <c r="E37423" s="4" t="s">
        <v>9</v>
      </c>
      <c r="F37423" s="4" t="s">
        <v>9</v>
      </c>
      <c r="G37423" s="4" t="s">
        <v>9</v>
      </c>
      <c r="H37423" s="4" t="s">
        <v>9</v>
      </c>
      <c r="I37423" s="4" t="s">
        <v>10</v>
      </c>
      <c r="J37423" s="4" t="s">
        <v>13</v>
      </c>
    </row>
    <row r="37424" spans="1:9">
      <c r="A37424" t="n">
        <v>303952</v>
      </c>
      <c r="B37424" s="120" t="n">
        <v>69</v>
      </c>
      <c r="C37424" s="7" t="n">
        <v>3</v>
      </c>
      <c r="D37424" s="7" t="n">
        <v>5</v>
      </c>
      <c r="E37424" s="7" t="n">
        <v>1065353216</v>
      </c>
      <c r="F37424" s="7" t="n">
        <v>1065353216</v>
      </c>
      <c r="G37424" s="7" t="n">
        <v>1065353216</v>
      </c>
      <c r="H37424" s="7" t="n">
        <v>1065353216</v>
      </c>
      <c r="I37424" s="7" t="n">
        <v>500</v>
      </c>
      <c r="J37424" s="7" t="n">
        <v>3</v>
      </c>
    </row>
    <row r="37425" spans="1:15">
      <c r="A37425" t="s">
        <v>4</v>
      </c>
      <c r="B37425" s="4" t="s">
        <v>5</v>
      </c>
      <c r="C37425" s="4" t="s">
        <v>10</v>
      </c>
    </row>
    <row r="37426" spans="1:15">
      <c r="A37426" t="n">
        <v>303975</v>
      </c>
      <c r="B37426" s="35" t="n">
        <v>16</v>
      </c>
      <c r="C37426" s="7" t="n">
        <v>800</v>
      </c>
    </row>
    <row r="37427" spans="1:15">
      <c r="A37427" t="s">
        <v>4</v>
      </c>
      <c r="B37427" s="4" t="s">
        <v>5</v>
      </c>
      <c r="C37427" s="4" t="s">
        <v>10</v>
      </c>
      <c r="D37427" s="4" t="s">
        <v>13</v>
      </c>
      <c r="E37427" s="4" t="s">
        <v>22</v>
      </c>
      <c r="F37427" s="4" t="s">
        <v>10</v>
      </c>
    </row>
    <row r="37428" spans="1:15">
      <c r="A37428" t="n">
        <v>303978</v>
      </c>
      <c r="B37428" s="58" t="n">
        <v>59</v>
      </c>
      <c r="C37428" s="7" t="n">
        <v>5</v>
      </c>
      <c r="D37428" s="7" t="n">
        <v>13</v>
      </c>
      <c r="E37428" s="7" t="n">
        <v>0.100000001490116</v>
      </c>
      <c r="F37428" s="7" t="n">
        <v>4</v>
      </c>
    </row>
    <row r="37429" spans="1:15">
      <c r="A37429" t="s">
        <v>4</v>
      </c>
      <c r="B37429" s="4" t="s">
        <v>5</v>
      </c>
      <c r="C37429" s="4" t="s">
        <v>10</v>
      </c>
    </row>
    <row r="37430" spans="1:15">
      <c r="A37430" t="n">
        <v>303988</v>
      </c>
      <c r="B37430" s="35" t="n">
        <v>16</v>
      </c>
      <c r="C37430" s="7" t="n">
        <v>1000</v>
      </c>
    </row>
    <row r="37431" spans="1:15">
      <c r="A37431" t="s">
        <v>4</v>
      </c>
      <c r="B37431" s="4" t="s">
        <v>5</v>
      </c>
      <c r="C37431" s="4" t="s">
        <v>13</v>
      </c>
      <c r="D37431" s="4" t="s">
        <v>10</v>
      </c>
      <c r="E37431" s="4" t="s">
        <v>6</v>
      </c>
    </row>
    <row r="37432" spans="1:15">
      <c r="A37432" t="n">
        <v>303991</v>
      </c>
      <c r="B37432" s="40" t="n">
        <v>51</v>
      </c>
      <c r="C37432" s="7" t="n">
        <v>4</v>
      </c>
      <c r="D37432" s="7" t="n">
        <v>5</v>
      </c>
      <c r="E37432" s="7" t="s">
        <v>2174</v>
      </c>
    </row>
    <row r="37433" spans="1:15">
      <c r="A37433" t="s">
        <v>4</v>
      </c>
      <c r="B37433" s="4" t="s">
        <v>5</v>
      </c>
      <c r="C37433" s="4" t="s">
        <v>10</v>
      </c>
    </row>
    <row r="37434" spans="1:15">
      <c r="A37434" t="n">
        <v>304010</v>
      </c>
      <c r="B37434" s="35" t="n">
        <v>16</v>
      </c>
      <c r="C37434" s="7" t="n">
        <v>0</v>
      </c>
    </row>
    <row r="37435" spans="1:15">
      <c r="A37435" t="s">
        <v>4</v>
      </c>
      <c r="B37435" s="4" t="s">
        <v>5</v>
      </c>
      <c r="C37435" s="4" t="s">
        <v>10</v>
      </c>
      <c r="D37435" s="4" t="s">
        <v>72</v>
      </c>
      <c r="E37435" s="4" t="s">
        <v>13</v>
      </c>
      <c r="F37435" s="4" t="s">
        <v>13</v>
      </c>
    </row>
    <row r="37436" spans="1:15">
      <c r="A37436" t="n">
        <v>304013</v>
      </c>
      <c r="B37436" s="52" t="n">
        <v>26</v>
      </c>
      <c r="C37436" s="7" t="n">
        <v>5</v>
      </c>
      <c r="D37436" s="7" t="s">
        <v>2206</v>
      </c>
      <c r="E37436" s="7" t="n">
        <v>2</v>
      </c>
      <c r="F37436" s="7" t="n">
        <v>0</v>
      </c>
    </row>
    <row r="37437" spans="1:15">
      <c r="A37437" t="s">
        <v>4</v>
      </c>
      <c r="B37437" s="4" t="s">
        <v>5</v>
      </c>
    </row>
    <row r="37438" spans="1:15">
      <c r="A37438" t="n">
        <v>304033</v>
      </c>
      <c r="B37438" s="53" t="n">
        <v>28</v>
      </c>
    </row>
    <row r="37439" spans="1:15">
      <c r="A37439" t="s">
        <v>4</v>
      </c>
      <c r="B37439" s="4" t="s">
        <v>5</v>
      </c>
      <c r="C37439" s="4" t="s">
        <v>13</v>
      </c>
      <c r="D37439" s="4" t="s">
        <v>10</v>
      </c>
      <c r="E37439" s="4" t="s">
        <v>6</v>
      </c>
    </row>
    <row r="37440" spans="1:15">
      <c r="A37440" t="n">
        <v>304034</v>
      </c>
      <c r="B37440" s="40" t="n">
        <v>51</v>
      </c>
      <c r="C37440" s="7" t="n">
        <v>4</v>
      </c>
      <c r="D37440" s="7" t="n">
        <v>0</v>
      </c>
      <c r="E37440" s="7" t="s">
        <v>223</v>
      </c>
    </row>
    <row r="37441" spans="1:6">
      <c r="A37441" t="s">
        <v>4</v>
      </c>
      <c r="B37441" s="4" t="s">
        <v>5</v>
      </c>
      <c r="C37441" s="4" t="s">
        <v>10</v>
      </c>
    </row>
    <row r="37442" spans="1:6">
      <c r="A37442" t="n">
        <v>304047</v>
      </c>
      <c r="B37442" s="35" t="n">
        <v>16</v>
      </c>
      <c r="C37442" s="7" t="n">
        <v>0</v>
      </c>
    </row>
    <row r="37443" spans="1:6">
      <c r="A37443" t="s">
        <v>4</v>
      </c>
      <c r="B37443" s="4" t="s">
        <v>5</v>
      </c>
      <c r="C37443" s="4" t="s">
        <v>10</v>
      </c>
      <c r="D37443" s="4" t="s">
        <v>72</v>
      </c>
      <c r="E37443" s="4" t="s">
        <v>13</v>
      </c>
      <c r="F37443" s="4" t="s">
        <v>13</v>
      </c>
      <c r="G37443" s="4" t="s">
        <v>72</v>
      </c>
      <c r="H37443" s="4" t="s">
        <v>13</v>
      </c>
      <c r="I37443" s="4" t="s">
        <v>13</v>
      </c>
    </row>
    <row r="37444" spans="1:6">
      <c r="A37444" t="n">
        <v>304050</v>
      </c>
      <c r="B37444" s="52" t="n">
        <v>26</v>
      </c>
      <c r="C37444" s="7" t="n">
        <v>0</v>
      </c>
      <c r="D37444" s="7" t="s">
        <v>2207</v>
      </c>
      <c r="E37444" s="7" t="n">
        <v>2</v>
      </c>
      <c r="F37444" s="7" t="n">
        <v>3</v>
      </c>
      <c r="G37444" s="7" t="s">
        <v>2208</v>
      </c>
      <c r="H37444" s="7" t="n">
        <v>2</v>
      </c>
      <c r="I37444" s="7" t="n">
        <v>0</v>
      </c>
    </row>
    <row r="37445" spans="1:6">
      <c r="A37445" t="s">
        <v>4</v>
      </c>
      <c r="B37445" s="4" t="s">
        <v>5</v>
      </c>
    </row>
    <row r="37446" spans="1:6">
      <c r="A37446" t="n">
        <v>304194</v>
      </c>
      <c r="B37446" s="53" t="n">
        <v>28</v>
      </c>
    </row>
    <row r="37447" spans="1:6">
      <c r="A37447" t="s">
        <v>4</v>
      </c>
      <c r="B37447" s="4" t="s">
        <v>5</v>
      </c>
      <c r="C37447" s="4" t="s">
        <v>13</v>
      </c>
      <c r="D37447" s="4" t="s">
        <v>10</v>
      </c>
      <c r="E37447" s="4" t="s">
        <v>6</v>
      </c>
    </row>
    <row r="37448" spans="1:6">
      <c r="A37448" t="n">
        <v>304195</v>
      </c>
      <c r="B37448" s="40" t="n">
        <v>51</v>
      </c>
      <c r="C37448" s="7" t="n">
        <v>4</v>
      </c>
      <c r="D37448" s="7" t="n">
        <v>5</v>
      </c>
      <c r="E37448" s="7" t="s">
        <v>2209</v>
      </c>
    </row>
    <row r="37449" spans="1:6">
      <c r="A37449" t="s">
        <v>4</v>
      </c>
      <c r="B37449" s="4" t="s">
        <v>5</v>
      </c>
      <c r="C37449" s="4" t="s">
        <v>10</v>
      </c>
    </row>
    <row r="37450" spans="1:6">
      <c r="A37450" t="n">
        <v>304215</v>
      </c>
      <c r="B37450" s="35" t="n">
        <v>16</v>
      </c>
      <c r="C37450" s="7" t="n">
        <v>0</v>
      </c>
    </row>
    <row r="37451" spans="1:6">
      <c r="A37451" t="s">
        <v>4</v>
      </c>
      <c r="B37451" s="4" t="s">
        <v>5</v>
      </c>
      <c r="C37451" s="4" t="s">
        <v>10</v>
      </c>
      <c r="D37451" s="4" t="s">
        <v>72</v>
      </c>
      <c r="E37451" s="4" t="s">
        <v>13</v>
      </c>
      <c r="F37451" s="4" t="s">
        <v>13</v>
      </c>
    </row>
    <row r="37452" spans="1:6">
      <c r="A37452" t="n">
        <v>304218</v>
      </c>
      <c r="B37452" s="52" t="n">
        <v>26</v>
      </c>
      <c r="C37452" s="7" t="n">
        <v>5</v>
      </c>
      <c r="D37452" s="7" t="s">
        <v>2210</v>
      </c>
      <c r="E37452" s="7" t="n">
        <v>2</v>
      </c>
      <c r="F37452" s="7" t="n">
        <v>0</v>
      </c>
    </row>
    <row r="37453" spans="1:6">
      <c r="A37453" t="s">
        <v>4</v>
      </c>
      <c r="B37453" s="4" t="s">
        <v>5</v>
      </c>
    </row>
    <row r="37454" spans="1:6">
      <c r="A37454" t="n">
        <v>304241</v>
      </c>
      <c r="B37454" s="53" t="n">
        <v>28</v>
      </c>
    </row>
    <row r="37455" spans="1:6">
      <c r="A37455" t="s">
        <v>4</v>
      </c>
      <c r="B37455" s="4" t="s">
        <v>5</v>
      </c>
      <c r="C37455" s="4" t="s">
        <v>20</v>
      </c>
    </row>
    <row r="37456" spans="1:6">
      <c r="A37456" t="n">
        <v>304242</v>
      </c>
      <c r="B37456" s="17" t="n">
        <v>3</v>
      </c>
      <c r="C37456" s="11" t="n">
        <f t="normal" ca="1">A37474</f>
        <v>0</v>
      </c>
    </row>
    <row r="37457" spans="1:9">
      <c r="A37457" t="s">
        <v>4</v>
      </c>
      <c r="B37457" s="4" t="s">
        <v>5</v>
      </c>
      <c r="C37457" s="4" t="s">
        <v>13</v>
      </c>
      <c r="D37457" s="4" t="s">
        <v>10</v>
      </c>
      <c r="E37457" s="4" t="s">
        <v>6</v>
      </c>
    </row>
    <row r="37458" spans="1:9">
      <c r="A37458" t="n">
        <v>304247</v>
      </c>
      <c r="B37458" s="40" t="n">
        <v>51</v>
      </c>
      <c r="C37458" s="7" t="n">
        <v>4</v>
      </c>
      <c r="D37458" s="7" t="n">
        <v>0</v>
      </c>
      <c r="E37458" s="7" t="s">
        <v>223</v>
      </c>
    </row>
    <row r="37459" spans="1:9">
      <c r="A37459" t="s">
        <v>4</v>
      </c>
      <c r="B37459" s="4" t="s">
        <v>5</v>
      </c>
      <c r="C37459" s="4" t="s">
        <v>10</v>
      </c>
    </row>
    <row r="37460" spans="1:9">
      <c r="A37460" t="n">
        <v>304260</v>
      </c>
      <c r="B37460" s="35" t="n">
        <v>16</v>
      </c>
      <c r="C37460" s="7" t="n">
        <v>0</v>
      </c>
    </row>
    <row r="37461" spans="1:9">
      <c r="A37461" t="s">
        <v>4</v>
      </c>
      <c r="B37461" s="4" t="s">
        <v>5</v>
      </c>
      <c r="C37461" s="4" t="s">
        <v>10</v>
      </c>
      <c r="D37461" s="4" t="s">
        <v>72</v>
      </c>
      <c r="E37461" s="4" t="s">
        <v>13</v>
      </c>
      <c r="F37461" s="4" t="s">
        <v>13</v>
      </c>
      <c r="G37461" s="4" t="s">
        <v>72</v>
      </c>
      <c r="H37461" s="4" t="s">
        <v>13</v>
      </c>
      <c r="I37461" s="4" t="s">
        <v>13</v>
      </c>
    </row>
    <row r="37462" spans="1:9">
      <c r="A37462" t="n">
        <v>304263</v>
      </c>
      <c r="B37462" s="52" t="n">
        <v>26</v>
      </c>
      <c r="C37462" s="7" t="n">
        <v>0</v>
      </c>
      <c r="D37462" s="7" t="s">
        <v>2211</v>
      </c>
      <c r="E37462" s="7" t="n">
        <v>2</v>
      </c>
      <c r="F37462" s="7" t="n">
        <v>3</v>
      </c>
      <c r="G37462" s="7" t="s">
        <v>2212</v>
      </c>
      <c r="H37462" s="7" t="n">
        <v>2</v>
      </c>
      <c r="I37462" s="7" t="n">
        <v>0</v>
      </c>
    </row>
    <row r="37463" spans="1:9">
      <c r="A37463" t="s">
        <v>4</v>
      </c>
      <c r="B37463" s="4" t="s">
        <v>5</v>
      </c>
    </row>
    <row r="37464" spans="1:9">
      <c r="A37464" t="n">
        <v>304405</v>
      </c>
      <c r="B37464" s="53" t="n">
        <v>28</v>
      </c>
    </row>
    <row r="37465" spans="1:9">
      <c r="A37465" t="s">
        <v>4</v>
      </c>
      <c r="B37465" s="4" t="s">
        <v>5</v>
      </c>
      <c r="C37465" s="4" t="s">
        <v>13</v>
      </c>
      <c r="D37465" s="4" t="s">
        <v>10</v>
      </c>
      <c r="E37465" s="4" t="s">
        <v>6</v>
      </c>
    </row>
    <row r="37466" spans="1:9">
      <c r="A37466" t="n">
        <v>304406</v>
      </c>
      <c r="B37466" s="40" t="n">
        <v>51</v>
      </c>
      <c r="C37466" s="7" t="n">
        <v>4</v>
      </c>
      <c r="D37466" s="7" t="n">
        <v>5</v>
      </c>
      <c r="E37466" s="7" t="s">
        <v>2209</v>
      </c>
    </row>
    <row r="37467" spans="1:9">
      <c r="A37467" t="s">
        <v>4</v>
      </c>
      <c r="B37467" s="4" t="s">
        <v>5</v>
      </c>
      <c r="C37467" s="4" t="s">
        <v>10</v>
      </c>
    </row>
    <row r="37468" spans="1:9">
      <c r="A37468" t="n">
        <v>304426</v>
      </c>
      <c r="B37468" s="35" t="n">
        <v>16</v>
      </c>
      <c r="C37468" s="7" t="n">
        <v>0</v>
      </c>
    </row>
    <row r="37469" spans="1:9">
      <c r="A37469" t="s">
        <v>4</v>
      </c>
      <c r="B37469" s="4" t="s">
        <v>5</v>
      </c>
      <c r="C37469" s="4" t="s">
        <v>10</v>
      </c>
      <c r="D37469" s="4" t="s">
        <v>72</v>
      </c>
      <c r="E37469" s="4" t="s">
        <v>13</v>
      </c>
      <c r="F37469" s="4" t="s">
        <v>13</v>
      </c>
    </row>
    <row r="37470" spans="1:9">
      <c r="A37470" t="n">
        <v>304429</v>
      </c>
      <c r="B37470" s="52" t="n">
        <v>26</v>
      </c>
      <c r="C37470" s="7" t="n">
        <v>5</v>
      </c>
      <c r="D37470" s="7" t="s">
        <v>2213</v>
      </c>
      <c r="E37470" s="7" t="n">
        <v>2</v>
      </c>
      <c r="F37470" s="7" t="n">
        <v>0</v>
      </c>
    </row>
    <row r="37471" spans="1:9">
      <c r="A37471" t="s">
        <v>4</v>
      </c>
      <c r="B37471" s="4" t="s">
        <v>5</v>
      </c>
    </row>
    <row r="37472" spans="1:9">
      <c r="A37472" t="n">
        <v>304455</v>
      </c>
      <c r="B37472" s="53" t="n">
        <v>28</v>
      </c>
    </row>
    <row r="37473" spans="1:9">
      <c r="A37473" t="s">
        <v>4</v>
      </c>
      <c r="B37473" s="4" t="s">
        <v>5</v>
      </c>
      <c r="C37473" s="4" t="s">
        <v>13</v>
      </c>
      <c r="D37473" s="4" t="s">
        <v>10</v>
      </c>
      <c r="E37473" s="4" t="s">
        <v>6</v>
      </c>
    </row>
    <row r="37474" spans="1:9">
      <c r="A37474" t="n">
        <v>304456</v>
      </c>
      <c r="B37474" s="40" t="n">
        <v>51</v>
      </c>
      <c r="C37474" s="7" t="n">
        <v>4</v>
      </c>
      <c r="D37474" s="7" t="n">
        <v>0</v>
      </c>
      <c r="E37474" s="7" t="s">
        <v>173</v>
      </c>
    </row>
    <row r="37475" spans="1:9">
      <c r="A37475" t="s">
        <v>4</v>
      </c>
      <c r="B37475" s="4" t="s">
        <v>5</v>
      </c>
      <c r="C37475" s="4" t="s">
        <v>10</v>
      </c>
    </row>
    <row r="37476" spans="1:9">
      <c r="A37476" t="n">
        <v>304470</v>
      </c>
      <c r="B37476" s="35" t="n">
        <v>16</v>
      </c>
      <c r="C37476" s="7" t="n">
        <v>0</v>
      </c>
    </row>
    <row r="37477" spans="1:9">
      <c r="A37477" t="s">
        <v>4</v>
      </c>
      <c r="B37477" s="4" t="s">
        <v>5</v>
      </c>
      <c r="C37477" s="4" t="s">
        <v>10</v>
      </c>
      <c r="D37477" s="4" t="s">
        <v>72</v>
      </c>
      <c r="E37477" s="4" t="s">
        <v>13</v>
      </c>
      <c r="F37477" s="4" t="s">
        <v>13</v>
      </c>
      <c r="G37477" s="4" t="s">
        <v>72</v>
      </c>
      <c r="H37477" s="4" t="s">
        <v>13</v>
      </c>
      <c r="I37477" s="4" t="s">
        <v>13</v>
      </c>
      <c r="J37477" s="4" t="s">
        <v>72</v>
      </c>
      <c r="K37477" s="4" t="s">
        <v>13</v>
      </c>
      <c r="L37477" s="4" t="s">
        <v>13</v>
      </c>
    </row>
    <row r="37478" spans="1:9">
      <c r="A37478" t="n">
        <v>304473</v>
      </c>
      <c r="B37478" s="52" t="n">
        <v>26</v>
      </c>
      <c r="C37478" s="7" t="n">
        <v>0</v>
      </c>
      <c r="D37478" s="7" t="s">
        <v>2214</v>
      </c>
      <c r="E37478" s="7" t="n">
        <v>2</v>
      </c>
      <c r="F37478" s="7" t="n">
        <v>3</v>
      </c>
      <c r="G37478" s="7" t="s">
        <v>2215</v>
      </c>
      <c r="H37478" s="7" t="n">
        <v>2</v>
      </c>
      <c r="I37478" s="7" t="n">
        <v>3</v>
      </c>
      <c r="J37478" s="7" t="s">
        <v>2216</v>
      </c>
      <c r="K37478" s="7" t="n">
        <v>2</v>
      </c>
      <c r="L37478" s="7" t="n">
        <v>0</v>
      </c>
    </row>
    <row r="37479" spans="1:9">
      <c r="A37479" t="s">
        <v>4</v>
      </c>
      <c r="B37479" s="4" t="s">
        <v>5</v>
      </c>
    </row>
    <row r="37480" spans="1:9">
      <c r="A37480" t="n">
        <v>304663</v>
      </c>
      <c r="B37480" s="53" t="n">
        <v>28</v>
      </c>
    </row>
    <row r="37481" spans="1:9">
      <c r="A37481" t="s">
        <v>4</v>
      </c>
      <c r="B37481" s="4" t="s">
        <v>5</v>
      </c>
      <c r="C37481" s="4" t="s">
        <v>13</v>
      </c>
      <c r="D37481" s="4" t="s">
        <v>10</v>
      </c>
      <c r="E37481" s="4" t="s">
        <v>6</v>
      </c>
    </row>
    <row r="37482" spans="1:9">
      <c r="A37482" t="n">
        <v>304664</v>
      </c>
      <c r="B37482" s="40" t="n">
        <v>51</v>
      </c>
      <c r="C37482" s="7" t="n">
        <v>4</v>
      </c>
      <c r="D37482" s="7" t="n">
        <v>5</v>
      </c>
      <c r="E37482" s="7" t="s">
        <v>2075</v>
      </c>
    </row>
    <row r="37483" spans="1:9">
      <c r="A37483" t="s">
        <v>4</v>
      </c>
      <c r="B37483" s="4" t="s">
        <v>5</v>
      </c>
      <c r="C37483" s="4" t="s">
        <v>10</v>
      </c>
    </row>
    <row r="37484" spans="1:9">
      <c r="A37484" t="n">
        <v>304682</v>
      </c>
      <c r="B37484" s="35" t="n">
        <v>16</v>
      </c>
      <c r="C37484" s="7" t="n">
        <v>0</v>
      </c>
    </row>
    <row r="37485" spans="1:9">
      <c r="A37485" t="s">
        <v>4</v>
      </c>
      <c r="B37485" s="4" t="s">
        <v>5</v>
      </c>
      <c r="C37485" s="4" t="s">
        <v>10</v>
      </c>
      <c r="D37485" s="4" t="s">
        <v>72</v>
      </c>
      <c r="E37485" s="4" t="s">
        <v>13</v>
      </c>
      <c r="F37485" s="4" t="s">
        <v>13</v>
      </c>
      <c r="G37485" s="4" t="s">
        <v>72</v>
      </c>
      <c r="H37485" s="4" t="s">
        <v>13</v>
      </c>
      <c r="I37485" s="4" t="s">
        <v>13</v>
      </c>
    </row>
    <row r="37486" spans="1:9">
      <c r="A37486" t="n">
        <v>304685</v>
      </c>
      <c r="B37486" s="52" t="n">
        <v>26</v>
      </c>
      <c r="C37486" s="7" t="n">
        <v>5</v>
      </c>
      <c r="D37486" s="7" t="s">
        <v>2217</v>
      </c>
      <c r="E37486" s="7" t="n">
        <v>2</v>
      </c>
      <c r="F37486" s="7" t="n">
        <v>3</v>
      </c>
      <c r="G37486" s="7" t="s">
        <v>2218</v>
      </c>
      <c r="H37486" s="7" t="n">
        <v>2</v>
      </c>
      <c r="I37486" s="7" t="n">
        <v>0</v>
      </c>
    </row>
    <row r="37487" spans="1:9">
      <c r="A37487" t="s">
        <v>4</v>
      </c>
      <c r="B37487" s="4" t="s">
        <v>5</v>
      </c>
    </row>
    <row r="37488" spans="1:9">
      <c r="A37488" t="n">
        <v>304760</v>
      </c>
      <c r="B37488" s="53" t="n">
        <v>28</v>
      </c>
    </row>
    <row r="37489" spans="1:12">
      <c r="A37489" t="s">
        <v>4</v>
      </c>
      <c r="B37489" s="4" t="s">
        <v>5</v>
      </c>
      <c r="C37489" s="4" t="s">
        <v>13</v>
      </c>
      <c r="D37489" s="4" t="s">
        <v>10</v>
      </c>
      <c r="E37489" s="4" t="s">
        <v>13</v>
      </c>
    </row>
    <row r="37490" spans="1:12">
      <c r="A37490" t="n">
        <v>304761</v>
      </c>
      <c r="B37490" s="16" t="n">
        <v>49</v>
      </c>
      <c r="C37490" s="7" t="n">
        <v>1</v>
      </c>
      <c r="D37490" s="7" t="n">
        <v>4000</v>
      </c>
      <c r="E37490" s="7" t="n">
        <v>0</v>
      </c>
    </row>
    <row r="37491" spans="1:12">
      <c r="A37491" t="s">
        <v>4</v>
      </c>
      <c r="B37491" s="4" t="s">
        <v>5</v>
      </c>
      <c r="C37491" s="4" t="s">
        <v>13</v>
      </c>
      <c r="D37491" s="4" t="s">
        <v>10</v>
      </c>
      <c r="E37491" s="4" t="s">
        <v>10</v>
      </c>
    </row>
    <row r="37492" spans="1:12">
      <c r="A37492" t="n">
        <v>304766</v>
      </c>
      <c r="B37492" s="14" t="n">
        <v>50</v>
      </c>
      <c r="C37492" s="7" t="n">
        <v>1</v>
      </c>
      <c r="D37492" s="7" t="n">
        <v>8040</v>
      </c>
      <c r="E37492" s="7" t="n">
        <v>2000</v>
      </c>
    </row>
    <row r="37493" spans="1:12">
      <c r="A37493" t="s">
        <v>4</v>
      </c>
      <c r="B37493" s="4" t="s">
        <v>5</v>
      </c>
      <c r="C37493" s="4" t="s">
        <v>13</v>
      </c>
      <c r="D37493" s="4" t="s">
        <v>10</v>
      </c>
      <c r="E37493" s="4" t="s">
        <v>9</v>
      </c>
      <c r="F37493" s="4" t="s">
        <v>9</v>
      </c>
      <c r="G37493" s="4" t="s">
        <v>9</v>
      </c>
      <c r="H37493" s="4" t="s">
        <v>9</v>
      </c>
      <c r="I37493" s="4" t="s">
        <v>10</v>
      </c>
      <c r="J37493" s="4" t="s">
        <v>13</v>
      </c>
    </row>
    <row r="37494" spans="1:12">
      <c r="A37494" t="n">
        <v>304772</v>
      </c>
      <c r="B37494" s="120" t="n">
        <v>69</v>
      </c>
      <c r="C37494" s="7" t="n">
        <v>3</v>
      </c>
      <c r="D37494" s="7" t="n">
        <v>0</v>
      </c>
      <c r="E37494" s="7" t="n">
        <v>1065353216</v>
      </c>
      <c r="F37494" s="7" t="n">
        <v>1065353216</v>
      </c>
      <c r="G37494" s="7" t="n">
        <v>1065353216</v>
      </c>
      <c r="H37494" s="7" t="n">
        <v>0</v>
      </c>
      <c r="I37494" s="7" t="n">
        <v>2000</v>
      </c>
      <c r="J37494" s="7" t="n">
        <v>3</v>
      </c>
    </row>
    <row r="37495" spans="1:12">
      <c r="A37495" t="s">
        <v>4</v>
      </c>
      <c r="B37495" s="4" t="s">
        <v>5</v>
      </c>
      <c r="C37495" s="4" t="s">
        <v>13</v>
      </c>
      <c r="D37495" s="4" t="s">
        <v>10</v>
      </c>
      <c r="E37495" s="4" t="s">
        <v>9</v>
      </c>
      <c r="F37495" s="4" t="s">
        <v>9</v>
      </c>
      <c r="G37495" s="4" t="s">
        <v>9</v>
      </c>
      <c r="H37495" s="4" t="s">
        <v>9</v>
      </c>
      <c r="I37495" s="4" t="s">
        <v>10</v>
      </c>
      <c r="J37495" s="4" t="s">
        <v>13</v>
      </c>
    </row>
    <row r="37496" spans="1:12">
      <c r="A37496" t="n">
        <v>304795</v>
      </c>
      <c r="B37496" s="120" t="n">
        <v>69</v>
      </c>
      <c r="C37496" s="7" t="n">
        <v>3</v>
      </c>
      <c r="D37496" s="7" t="n">
        <v>5</v>
      </c>
      <c r="E37496" s="7" t="n">
        <v>1065353216</v>
      </c>
      <c r="F37496" s="7" t="n">
        <v>1065353216</v>
      </c>
      <c r="G37496" s="7" t="n">
        <v>1065353216</v>
      </c>
      <c r="H37496" s="7" t="n">
        <v>0</v>
      </c>
      <c r="I37496" s="7" t="n">
        <v>2000</v>
      </c>
      <c r="J37496" s="7" t="n">
        <v>3</v>
      </c>
    </row>
    <row r="37497" spans="1:12">
      <c r="A37497" t="s">
        <v>4</v>
      </c>
      <c r="B37497" s="4" t="s">
        <v>5</v>
      </c>
      <c r="C37497" s="4" t="s">
        <v>13</v>
      </c>
      <c r="D37497" s="4" t="s">
        <v>10</v>
      </c>
      <c r="E37497" s="4" t="s">
        <v>22</v>
      </c>
    </row>
    <row r="37498" spans="1:12">
      <c r="A37498" t="n">
        <v>304818</v>
      </c>
      <c r="B37498" s="28" t="n">
        <v>58</v>
      </c>
      <c r="C37498" s="7" t="n">
        <v>0</v>
      </c>
      <c r="D37498" s="7" t="n">
        <v>2000</v>
      </c>
      <c r="E37498" s="7" t="n">
        <v>1</v>
      </c>
    </row>
    <row r="37499" spans="1:12">
      <c r="A37499" t="s">
        <v>4</v>
      </c>
      <c r="B37499" s="4" t="s">
        <v>5</v>
      </c>
      <c r="C37499" s="4" t="s">
        <v>13</v>
      </c>
      <c r="D37499" s="4" t="s">
        <v>10</v>
      </c>
    </row>
    <row r="37500" spans="1:12">
      <c r="A37500" t="n">
        <v>304826</v>
      </c>
      <c r="B37500" s="28" t="n">
        <v>58</v>
      </c>
      <c r="C37500" s="7" t="n">
        <v>255</v>
      </c>
      <c r="D37500" s="7" t="n">
        <v>0</v>
      </c>
    </row>
    <row r="37501" spans="1:12">
      <c r="A37501" t="s">
        <v>4</v>
      </c>
      <c r="B37501" s="4" t="s">
        <v>5</v>
      </c>
      <c r="C37501" s="4" t="s">
        <v>13</v>
      </c>
      <c r="D37501" s="4" t="s">
        <v>10</v>
      </c>
      <c r="E37501" s="4" t="s">
        <v>10</v>
      </c>
      <c r="F37501" s="4" t="s">
        <v>13</v>
      </c>
    </row>
    <row r="37502" spans="1:12">
      <c r="A37502" t="n">
        <v>304830</v>
      </c>
      <c r="B37502" s="29" t="n">
        <v>25</v>
      </c>
      <c r="C37502" s="7" t="n">
        <v>1</v>
      </c>
      <c r="D37502" s="7" t="n">
        <v>65535</v>
      </c>
      <c r="E37502" s="7" t="n">
        <v>65535</v>
      </c>
      <c r="F37502" s="7" t="n">
        <v>0</v>
      </c>
    </row>
    <row r="37503" spans="1:12">
      <c r="A37503" t="s">
        <v>4</v>
      </c>
      <c r="B37503" s="4" t="s">
        <v>5</v>
      </c>
      <c r="C37503" s="4" t="s">
        <v>13</v>
      </c>
      <c r="D37503" s="4" t="s">
        <v>10</v>
      </c>
      <c r="E37503" s="4" t="s">
        <v>10</v>
      </c>
    </row>
    <row r="37504" spans="1:12">
      <c r="A37504" t="n">
        <v>304837</v>
      </c>
      <c r="B37504" s="29" t="n">
        <v>25</v>
      </c>
      <c r="C37504" s="7" t="n">
        <v>2</v>
      </c>
      <c r="D37504" s="7" t="n">
        <v>65535</v>
      </c>
      <c r="E37504" s="7" t="n">
        <v>65535</v>
      </c>
    </row>
    <row r="37505" spans="1:10">
      <c r="A37505" t="s">
        <v>4</v>
      </c>
      <c r="B37505" s="4" t="s">
        <v>5</v>
      </c>
      <c r="C37505" s="4" t="s">
        <v>13</v>
      </c>
      <c r="D37505" s="4" t="s">
        <v>10</v>
      </c>
    </row>
    <row r="37506" spans="1:10">
      <c r="A37506" t="n">
        <v>304843</v>
      </c>
      <c r="B37506" s="28" t="n">
        <v>58</v>
      </c>
      <c r="C37506" s="7" t="n">
        <v>11</v>
      </c>
      <c r="D37506" s="7" t="n">
        <v>300</v>
      </c>
    </row>
    <row r="37507" spans="1:10">
      <c r="A37507" t="s">
        <v>4</v>
      </c>
      <c r="B37507" s="4" t="s">
        <v>5</v>
      </c>
      <c r="C37507" s="4" t="s">
        <v>13</v>
      </c>
      <c r="D37507" s="4" t="s">
        <v>10</v>
      </c>
    </row>
    <row r="37508" spans="1:10">
      <c r="A37508" t="n">
        <v>304847</v>
      </c>
      <c r="B37508" s="28" t="n">
        <v>58</v>
      </c>
      <c r="C37508" s="7" t="n">
        <v>12</v>
      </c>
      <c r="D37508" s="7" t="n">
        <v>0</v>
      </c>
    </row>
    <row r="37509" spans="1:10">
      <c r="A37509" t="s">
        <v>4</v>
      </c>
      <c r="B37509" s="4" t="s">
        <v>5</v>
      </c>
      <c r="C37509" s="4" t="s">
        <v>13</v>
      </c>
      <c r="D37509" s="4" t="s">
        <v>10</v>
      </c>
    </row>
    <row r="37510" spans="1:10">
      <c r="A37510" t="n">
        <v>304851</v>
      </c>
      <c r="B37510" s="120" t="n">
        <v>69</v>
      </c>
      <c r="C37510" s="7" t="n">
        <v>1</v>
      </c>
      <c r="D37510" s="7" t="n">
        <v>0</v>
      </c>
    </row>
    <row r="37511" spans="1:10">
      <c r="A37511" t="s">
        <v>4</v>
      </c>
      <c r="B37511" s="4" t="s">
        <v>5</v>
      </c>
      <c r="C37511" s="4" t="s">
        <v>13</v>
      </c>
      <c r="D37511" s="4" t="s">
        <v>10</v>
      </c>
    </row>
    <row r="37512" spans="1:10">
      <c r="A37512" t="n">
        <v>304855</v>
      </c>
      <c r="B37512" s="120" t="n">
        <v>69</v>
      </c>
      <c r="C37512" s="7" t="n">
        <v>1</v>
      </c>
      <c r="D37512" s="7" t="n">
        <v>5</v>
      </c>
    </row>
    <row r="37513" spans="1:10">
      <c r="A37513" t="s">
        <v>4</v>
      </c>
      <c r="B37513" s="4" t="s">
        <v>5</v>
      </c>
      <c r="C37513" s="4" t="s">
        <v>13</v>
      </c>
      <c r="D37513" s="4" t="s">
        <v>13</v>
      </c>
    </row>
    <row r="37514" spans="1:10">
      <c r="A37514" t="n">
        <v>304859</v>
      </c>
      <c r="B37514" s="16" t="n">
        <v>49</v>
      </c>
      <c r="C37514" s="7" t="n">
        <v>2</v>
      </c>
      <c r="D37514" s="7" t="n">
        <v>0</v>
      </c>
    </row>
    <row r="37515" spans="1:10">
      <c r="A37515" t="s">
        <v>4</v>
      </c>
      <c r="B37515" s="4" t="s">
        <v>5</v>
      </c>
      <c r="C37515" s="4" t="s">
        <v>13</v>
      </c>
      <c r="D37515" s="4" t="s">
        <v>10</v>
      </c>
      <c r="E37515" s="4" t="s">
        <v>10</v>
      </c>
      <c r="F37515" s="4" t="s">
        <v>10</v>
      </c>
      <c r="G37515" s="4" t="s">
        <v>10</v>
      </c>
      <c r="H37515" s="4" t="s">
        <v>13</v>
      </c>
    </row>
    <row r="37516" spans="1:10">
      <c r="A37516" t="n">
        <v>304862</v>
      </c>
      <c r="B37516" s="29" t="n">
        <v>25</v>
      </c>
      <c r="C37516" s="7" t="n">
        <v>5</v>
      </c>
      <c r="D37516" s="7" t="n">
        <v>65535</v>
      </c>
      <c r="E37516" s="7" t="n">
        <v>500</v>
      </c>
      <c r="F37516" s="7" t="n">
        <v>800</v>
      </c>
      <c r="G37516" s="7" t="n">
        <v>140</v>
      </c>
      <c r="H37516" s="7" t="n">
        <v>0</v>
      </c>
    </row>
    <row r="37517" spans="1:10">
      <c r="A37517" t="s">
        <v>4</v>
      </c>
      <c r="B37517" s="4" t="s">
        <v>5</v>
      </c>
      <c r="C37517" s="4" t="s">
        <v>10</v>
      </c>
      <c r="D37517" s="4" t="s">
        <v>13</v>
      </c>
      <c r="E37517" s="4" t="s">
        <v>72</v>
      </c>
      <c r="F37517" s="4" t="s">
        <v>13</v>
      </c>
      <c r="G37517" s="4" t="s">
        <v>13</v>
      </c>
    </row>
    <row r="37518" spans="1:10">
      <c r="A37518" t="n">
        <v>304873</v>
      </c>
      <c r="B37518" s="30" t="n">
        <v>24</v>
      </c>
      <c r="C37518" s="7" t="n">
        <v>65533</v>
      </c>
      <c r="D37518" s="7" t="n">
        <v>11</v>
      </c>
      <c r="E37518" s="7" t="s">
        <v>2219</v>
      </c>
      <c r="F37518" s="7" t="n">
        <v>2</v>
      </c>
      <c r="G37518" s="7" t="n">
        <v>0</v>
      </c>
    </row>
    <row r="37519" spans="1:10">
      <c r="A37519" t="s">
        <v>4</v>
      </c>
      <c r="B37519" s="4" t="s">
        <v>5</v>
      </c>
    </row>
    <row r="37520" spans="1:10">
      <c r="A37520" t="n">
        <v>304981</v>
      </c>
      <c r="B37520" s="53" t="n">
        <v>28</v>
      </c>
    </row>
    <row r="37521" spans="1:8">
      <c r="A37521" t="s">
        <v>4</v>
      </c>
      <c r="B37521" s="4" t="s">
        <v>5</v>
      </c>
      <c r="C37521" s="4" t="s">
        <v>13</v>
      </c>
    </row>
    <row r="37522" spans="1:8">
      <c r="A37522" t="n">
        <v>304982</v>
      </c>
      <c r="B37522" s="33" t="n">
        <v>27</v>
      </c>
      <c r="C37522" s="7" t="n">
        <v>0</v>
      </c>
    </row>
    <row r="37523" spans="1:8">
      <c r="A37523" t="s">
        <v>4</v>
      </c>
      <c r="B37523" s="4" t="s">
        <v>5</v>
      </c>
      <c r="C37523" s="4" t="s">
        <v>13</v>
      </c>
    </row>
    <row r="37524" spans="1:8">
      <c r="A37524" t="n">
        <v>304984</v>
      </c>
      <c r="B37524" s="33" t="n">
        <v>27</v>
      </c>
      <c r="C37524" s="7" t="n">
        <v>1</v>
      </c>
    </row>
    <row r="37525" spans="1:8">
      <c r="A37525" t="s">
        <v>4</v>
      </c>
      <c r="B37525" s="4" t="s">
        <v>5</v>
      </c>
      <c r="C37525" s="4" t="s">
        <v>13</v>
      </c>
      <c r="D37525" s="4" t="s">
        <v>10</v>
      </c>
      <c r="E37525" s="4" t="s">
        <v>10</v>
      </c>
      <c r="F37525" s="4" t="s">
        <v>10</v>
      </c>
      <c r="G37525" s="4" t="s">
        <v>10</v>
      </c>
      <c r="H37525" s="4" t="s">
        <v>13</v>
      </c>
    </row>
    <row r="37526" spans="1:8">
      <c r="A37526" t="n">
        <v>304986</v>
      </c>
      <c r="B37526" s="29" t="n">
        <v>25</v>
      </c>
      <c r="C37526" s="7" t="n">
        <v>5</v>
      </c>
      <c r="D37526" s="7" t="n">
        <v>65535</v>
      </c>
      <c r="E37526" s="7" t="n">
        <v>65535</v>
      </c>
      <c r="F37526" s="7" t="n">
        <v>65535</v>
      </c>
      <c r="G37526" s="7" t="n">
        <v>65535</v>
      </c>
      <c r="H37526" s="7" t="n">
        <v>0</v>
      </c>
    </row>
    <row r="37527" spans="1:8">
      <c r="A37527" t="s">
        <v>4</v>
      </c>
      <c r="B37527" s="4" t="s">
        <v>5</v>
      </c>
      <c r="C37527" s="4" t="s">
        <v>10</v>
      </c>
    </row>
    <row r="37528" spans="1:8">
      <c r="A37528" t="n">
        <v>304997</v>
      </c>
      <c r="B37528" s="35" t="n">
        <v>16</v>
      </c>
      <c r="C37528" s="7" t="n">
        <v>500</v>
      </c>
    </row>
    <row r="37529" spans="1:8">
      <c r="A37529" t="s">
        <v>4</v>
      </c>
      <c r="B37529" s="4" t="s">
        <v>5</v>
      </c>
      <c r="C37529" s="4" t="s">
        <v>13</v>
      </c>
      <c r="D37529" s="4" t="s">
        <v>10</v>
      </c>
      <c r="E37529" s="4" t="s">
        <v>22</v>
      </c>
      <c r="F37529" s="4" t="s">
        <v>10</v>
      </c>
      <c r="G37529" s="4" t="s">
        <v>9</v>
      </c>
      <c r="H37529" s="4" t="s">
        <v>9</v>
      </c>
      <c r="I37529" s="4" t="s">
        <v>10</v>
      </c>
      <c r="J37529" s="4" t="s">
        <v>10</v>
      </c>
      <c r="K37529" s="4" t="s">
        <v>9</v>
      </c>
      <c r="L37529" s="4" t="s">
        <v>9</v>
      </c>
      <c r="M37529" s="4" t="s">
        <v>9</v>
      </c>
      <c r="N37529" s="4" t="s">
        <v>9</v>
      </c>
      <c r="O37529" s="4" t="s">
        <v>6</v>
      </c>
    </row>
    <row r="37530" spans="1:8">
      <c r="A37530" t="n">
        <v>305000</v>
      </c>
      <c r="B37530" s="14" t="n">
        <v>50</v>
      </c>
      <c r="C37530" s="7" t="n">
        <v>0</v>
      </c>
      <c r="D37530" s="7" t="n">
        <v>12101</v>
      </c>
      <c r="E37530" s="7" t="n">
        <v>1</v>
      </c>
      <c r="F37530" s="7" t="n">
        <v>0</v>
      </c>
      <c r="G37530" s="7" t="n">
        <v>0</v>
      </c>
      <c r="H37530" s="7" t="n">
        <v>0</v>
      </c>
      <c r="I37530" s="7" t="n">
        <v>0</v>
      </c>
      <c r="J37530" s="7" t="n">
        <v>65533</v>
      </c>
      <c r="K37530" s="7" t="n">
        <v>0</v>
      </c>
      <c r="L37530" s="7" t="n">
        <v>0</v>
      </c>
      <c r="M37530" s="7" t="n">
        <v>0</v>
      </c>
      <c r="N37530" s="7" t="n">
        <v>0</v>
      </c>
      <c r="O37530" s="7" t="s">
        <v>12</v>
      </c>
    </row>
    <row r="37531" spans="1:8">
      <c r="A37531" t="s">
        <v>4</v>
      </c>
      <c r="B37531" s="4" t="s">
        <v>5</v>
      </c>
      <c r="C37531" s="4" t="s">
        <v>13</v>
      </c>
      <c r="D37531" s="4" t="s">
        <v>10</v>
      </c>
      <c r="E37531" s="4" t="s">
        <v>10</v>
      </c>
      <c r="F37531" s="4" t="s">
        <v>10</v>
      </c>
      <c r="G37531" s="4" t="s">
        <v>10</v>
      </c>
      <c r="H37531" s="4" t="s">
        <v>13</v>
      </c>
    </row>
    <row r="37532" spans="1:8">
      <c r="A37532" t="n">
        <v>305039</v>
      </c>
      <c r="B37532" s="29" t="n">
        <v>25</v>
      </c>
      <c r="C37532" s="7" t="n">
        <v>5</v>
      </c>
      <c r="D37532" s="7" t="n">
        <v>65535</v>
      </c>
      <c r="E37532" s="7" t="n">
        <v>65535</v>
      </c>
      <c r="F37532" s="7" t="n">
        <v>65535</v>
      </c>
      <c r="G37532" s="7" t="n">
        <v>65535</v>
      </c>
      <c r="H37532" s="7" t="n">
        <v>0</v>
      </c>
    </row>
    <row r="37533" spans="1:8">
      <c r="A37533" t="s">
        <v>4</v>
      </c>
      <c r="B37533" s="4" t="s">
        <v>5</v>
      </c>
      <c r="C37533" s="4" t="s">
        <v>10</v>
      </c>
      <c r="D37533" s="4" t="s">
        <v>13</v>
      </c>
      <c r="E37533" s="4" t="s">
        <v>13</v>
      </c>
      <c r="F37533" s="4" t="s">
        <v>72</v>
      </c>
      <c r="G37533" s="4" t="s">
        <v>13</v>
      </c>
      <c r="H37533" s="4" t="s">
        <v>13</v>
      </c>
    </row>
    <row r="37534" spans="1:8">
      <c r="A37534" t="n">
        <v>305050</v>
      </c>
      <c r="B37534" s="30" t="n">
        <v>24</v>
      </c>
      <c r="C37534" s="7" t="n">
        <v>65533</v>
      </c>
      <c r="D37534" s="7" t="n">
        <v>11</v>
      </c>
      <c r="E37534" s="7" t="n">
        <v>6</v>
      </c>
      <c r="F37534" s="7" t="s">
        <v>2220</v>
      </c>
      <c r="G37534" s="7" t="n">
        <v>2</v>
      </c>
      <c r="H37534" s="7" t="n">
        <v>0</v>
      </c>
    </row>
    <row r="37535" spans="1:8">
      <c r="A37535" t="s">
        <v>4</v>
      </c>
      <c r="B37535" s="4" t="s">
        <v>5</v>
      </c>
    </row>
    <row r="37536" spans="1:8">
      <c r="A37536" t="n">
        <v>305090</v>
      </c>
      <c r="B37536" s="53" t="n">
        <v>28</v>
      </c>
    </row>
    <row r="37537" spans="1:15">
      <c r="A37537" t="s">
        <v>4</v>
      </c>
      <c r="B37537" s="4" t="s">
        <v>5</v>
      </c>
      <c r="C37537" s="4" t="s">
        <v>13</v>
      </c>
    </row>
    <row r="37538" spans="1:15">
      <c r="A37538" t="n">
        <v>305091</v>
      </c>
      <c r="B37538" s="33" t="n">
        <v>27</v>
      </c>
      <c r="C37538" s="7" t="n">
        <v>0</v>
      </c>
    </row>
    <row r="37539" spans="1:15">
      <c r="A37539" t="s">
        <v>4</v>
      </c>
      <c r="B37539" s="4" t="s">
        <v>5</v>
      </c>
      <c r="C37539" s="4" t="s">
        <v>13</v>
      </c>
    </row>
    <row r="37540" spans="1:15">
      <c r="A37540" t="n">
        <v>305093</v>
      </c>
      <c r="B37540" s="33" t="n">
        <v>27</v>
      </c>
      <c r="C37540" s="7" t="n">
        <v>1</v>
      </c>
    </row>
    <row r="37541" spans="1:15">
      <c r="A37541" t="s">
        <v>4</v>
      </c>
      <c r="B37541" s="4" t="s">
        <v>5</v>
      </c>
      <c r="C37541" s="4" t="s">
        <v>13</v>
      </c>
      <c r="D37541" s="4" t="s">
        <v>10</v>
      </c>
      <c r="E37541" s="4" t="s">
        <v>10</v>
      </c>
      <c r="F37541" s="4" t="s">
        <v>10</v>
      </c>
      <c r="G37541" s="4" t="s">
        <v>10</v>
      </c>
      <c r="H37541" s="4" t="s">
        <v>13</v>
      </c>
    </row>
    <row r="37542" spans="1:15">
      <c r="A37542" t="n">
        <v>305095</v>
      </c>
      <c r="B37542" s="29" t="n">
        <v>25</v>
      </c>
      <c r="C37542" s="7" t="n">
        <v>5</v>
      </c>
      <c r="D37542" s="7" t="n">
        <v>65535</v>
      </c>
      <c r="E37542" s="7" t="n">
        <v>65535</v>
      </c>
      <c r="F37542" s="7" t="n">
        <v>65535</v>
      </c>
      <c r="G37542" s="7" t="n">
        <v>65535</v>
      </c>
      <c r="H37542" s="7" t="n">
        <v>0</v>
      </c>
    </row>
    <row r="37543" spans="1:15">
      <c r="A37543" t="s">
        <v>4</v>
      </c>
      <c r="B37543" s="4" t="s">
        <v>5</v>
      </c>
      <c r="C37543" s="4" t="s">
        <v>10</v>
      </c>
    </row>
    <row r="37544" spans="1:15">
      <c r="A37544" t="n">
        <v>305106</v>
      </c>
      <c r="B37544" s="35" t="n">
        <v>16</v>
      </c>
      <c r="C37544" s="7" t="n">
        <v>300</v>
      </c>
    </row>
    <row r="37545" spans="1:15">
      <c r="A37545" t="s">
        <v>4</v>
      </c>
      <c r="B37545" s="4" t="s">
        <v>5</v>
      </c>
      <c r="C37545" s="4" t="s">
        <v>13</v>
      </c>
      <c r="D37545" s="4" t="s">
        <v>10</v>
      </c>
      <c r="E37545" s="4" t="s">
        <v>10</v>
      </c>
      <c r="F37545" s="4" t="s">
        <v>10</v>
      </c>
      <c r="G37545" s="4" t="s">
        <v>9</v>
      </c>
    </row>
    <row r="37546" spans="1:15">
      <c r="A37546" t="n">
        <v>305109</v>
      </c>
      <c r="B37546" s="82" t="n">
        <v>95</v>
      </c>
      <c r="C37546" s="7" t="n">
        <v>6</v>
      </c>
      <c r="D37546" s="7" t="n">
        <v>0</v>
      </c>
      <c r="E37546" s="7" t="n">
        <v>5</v>
      </c>
      <c r="F37546" s="7" t="n">
        <v>500</v>
      </c>
      <c r="G37546" s="7" t="n">
        <v>0</v>
      </c>
    </row>
    <row r="37547" spans="1:15">
      <c r="A37547" t="s">
        <v>4</v>
      </c>
      <c r="B37547" s="4" t="s">
        <v>5</v>
      </c>
      <c r="C37547" s="4" t="s">
        <v>13</v>
      </c>
      <c r="D37547" s="4" t="s">
        <v>10</v>
      </c>
    </row>
    <row r="37548" spans="1:15">
      <c r="A37548" t="n">
        <v>305121</v>
      </c>
      <c r="B37548" s="82" t="n">
        <v>95</v>
      </c>
      <c r="C37548" s="7" t="n">
        <v>7</v>
      </c>
      <c r="D37548" s="7" t="n">
        <v>0</v>
      </c>
    </row>
    <row r="37549" spans="1:15">
      <c r="A37549" t="s">
        <v>4</v>
      </c>
      <c r="B37549" s="4" t="s">
        <v>5</v>
      </c>
      <c r="C37549" s="4" t="s">
        <v>13</v>
      </c>
      <c r="D37549" s="4" t="s">
        <v>10</v>
      </c>
    </row>
    <row r="37550" spans="1:15">
      <c r="A37550" t="n">
        <v>305125</v>
      </c>
      <c r="B37550" s="82" t="n">
        <v>95</v>
      </c>
      <c r="C37550" s="7" t="n">
        <v>9</v>
      </c>
      <c r="D37550" s="7" t="n">
        <v>0</v>
      </c>
    </row>
    <row r="37551" spans="1:15">
      <c r="A37551" t="s">
        <v>4</v>
      </c>
      <c r="B37551" s="4" t="s">
        <v>5</v>
      </c>
      <c r="C37551" s="4" t="s">
        <v>13</v>
      </c>
      <c r="D37551" s="4" t="s">
        <v>10</v>
      </c>
    </row>
    <row r="37552" spans="1:15">
      <c r="A37552" t="n">
        <v>305129</v>
      </c>
      <c r="B37552" s="82" t="n">
        <v>95</v>
      </c>
      <c r="C37552" s="7" t="n">
        <v>8</v>
      </c>
      <c r="D37552" s="7" t="n">
        <v>0</v>
      </c>
    </row>
    <row r="37553" spans="1:8">
      <c r="A37553" t="s">
        <v>4</v>
      </c>
      <c r="B37553" s="4" t="s">
        <v>5</v>
      </c>
      <c r="C37553" s="4" t="s">
        <v>10</v>
      </c>
    </row>
    <row r="37554" spans="1:8">
      <c r="A37554" t="n">
        <v>305133</v>
      </c>
      <c r="B37554" s="35" t="n">
        <v>16</v>
      </c>
      <c r="C37554" s="7" t="n">
        <v>500</v>
      </c>
    </row>
    <row r="37555" spans="1:8">
      <c r="A37555" t="s">
        <v>4</v>
      </c>
      <c r="B37555" s="4" t="s">
        <v>5</v>
      </c>
      <c r="C37555" s="4" t="s">
        <v>13</v>
      </c>
      <c r="D37555" s="4" t="s">
        <v>13</v>
      </c>
      <c r="E37555" s="4" t="s">
        <v>13</v>
      </c>
      <c r="F37555" s="4" t="s">
        <v>13</v>
      </c>
      <c r="G37555" s="4" t="s">
        <v>9</v>
      </c>
      <c r="H37555" s="4" t="s">
        <v>13</v>
      </c>
      <c r="I37555" s="4" t="s">
        <v>13</v>
      </c>
      <c r="J37555" s="4" t="s">
        <v>13</v>
      </c>
    </row>
    <row r="37556" spans="1:8">
      <c r="A37556" t="n">
        <v>305136</v>
      </c>
      <c r="B37556" s="31" t="n">
        <v>18</v>
      </c>
      <c r="C37556" s="7" t="n">
        <v>9</v>
      </c>
      <c r="D37556" s="7" t="n">
        <v>35</v>
      </c>
      <c r="E37556" s="7" t="n">
        <v>9</v>
      </c>
      <c r="F37556" s="7" t="n">
        <v>0</v>
      </c>
      <c r="G37556" s="7" t="n">
        <v>1</v>
      </c>
      <c r="H37556" s="7" t="n">
        <v>13</v>
      </c>
      <c r="I37556" s="7" t="n">
        <v>19</v>
      </c>
      <c r="J37556" s="7" t="n">
        <v>1</v>
      </c>
    </row>
    <row r="37557" spans="1:8">
      <c r="A37557" t="s">
        <v>4</v>
      </c>
      <c r="B37557" s="4" t="s">
        <v>5</v>
      </c>
      <c r="C37557" s="4" t="s">
        <v>13</v>
      </c>
      <c r="D37557" s="4" t="s">
        <v>10</v>
      </c>
      <c r="E37557" s="4" t="s">
        <v>13</v>
      </c>
    </row>
    <row r="37558" spans="1:8">
      <c r="A37558" t="n">
        <v>305148</v>
      </c>
      <c r="B37558" s="38" t="n">
        <v>36</v>
      </c>
      <c r="C37558" s="7" t="n">
        <v>9</v>
      </c>
      <c r="D37558" s="7" t="n">
        <v>0</v>
      </c>
      <c r="E37558" s="7" t="n">
        <v>0</v>
      </c>
    </row>
    <row r="37559" spans="1:8">
      <c r="A37559" t="s">
        <v>4</v>
      </c>
      <c r="B37559" s="4" t="s">
        <v>5</v>
      </c>
      <c r="C37559" s="4" t="s">
        <v>13</v>
      </c>
      <c r="D37559" s="4" t="s">
        <v>10</v>
      </c>
      <c r="E37559" s="4" t="s">
        <v>13</v>
      </c>
    </row>
    <row r="37560" spans="1:8">
      <c r="A37560" t="n">
        <v>305153</v>
      </c>
      <c r="B37560" s="38" t="n">
        <v>36</v>
      </c>
      <c r="C37560" s="7" t="n">
        <v>9</v>
      </c>
      <c r="D37560" s="7" t="n">
        <v>5</v>
      </c>
      <c r="E37560" s="7" t="n">
        <v>0</v>
      </c>
    </row>
    <row r="37561" spans="1:8">
      <c r="A37561" t="s">
        <v>4</v>
      </c>
      <c r="B37561" s="4" t="s">
        <v>5</v>
      </c>
      <c r="C37561" s="4" t="s">
        <v>13</v>
      </c>
      <c r="D37561" s="4" t="s">
        <v>10</v>
      </c>
      <c r="E37561" s="4" t="s">
        <v>6</v>
      </c>
      <c r="F37561" s="4" t="s">
        <v>6</v>
      </c>
    </row>
    <row r="37562" spans="1:8">
      <c r="A37562" t="n">
        <v>305158</v>
      </c>
      <c r="B37562" s="38" t="n">
        <v>36</v>
      </c>
      <c r="C37562" s="7" t="n">
        <v>10</v>
      </c>
      <c r="D37562" s="7" t="n">
        <v>0</v>
      </c>
      <c r="E37562" s="7" t="s">
        <v>12</v>
      </c>
      <c r="F37562" s="7" t="s">
        <v>12</v>
      </c>
    </row>
    <row r="37563" spans="1:8">
      <c r="A37563" t="s">
        <v>4</v>
      </c>
      <c r="B37563" s="4" t="s">
        <v>5</v>
      </c>
      <c r="C37563" s="4" t="s">
        <v>13</v>
      </c>
      <c r="D37563" s="4" t="s">
        <v>10</v>
      </c>
      <c r="E37563" s="4" t="s">
        <v>6</v>
      </c>
      <c r="F37563" s="4" t="s">
        <v>6</v>
      </c>
    </row>
    <row r="37564" spans="1:8">
      <c r="A37564" t="n">
        <v>305164</v>
      </c>
      <c r="B37564" s="38" t="n">
        <v>36</v>
      </c>
      <c r="C37564" s="7" t="n">
        <v>10</v>
      </c>
      <c r="D37564" s="7" t="n">
        <v>5</v>
      </c>
      <c r="E37564" s="7" t="s">
        <v>12</v>
      </c>
      <c r="F37564" s="7" t="s">
        <v>12</v>
      </c>
    </row>
    <row r="37565" spans="1:8">
      <c r="A37565" t="s">
        <v>4</v>
      </c>
      <c r="B37565" s="4" t="s">
        <v>5</v>
      </c>
      <c r="C37565" s="4" t="s">
        <v>10</v>
      </c>
    </row>
    <row r="37566" spans="1:8">
      <c r="A37566" t="n">
        <v>305170</v>
      </c>
      <c r="B37566" s="12" t="n">
        <v>12</v>
      </c>
      <c r="C37566" s="7" t="n">
        <v>10825</v>
      </c>
    </row>
    <row r="37567" spans="1:8">
      <c r="A37567" t="s">
        <v>4</v>
      </c>
      <c r="B37567" s="4" t="s">
        <v>5</v>
      </c>
      <c r="C37567" s="4" t="s">
        <v>10</v>
      </c>
      <c r="D37567" s="4" t="s">
        <v>22</v>
      </c>
      <c r="E37567" s="4" t="s">
        <v>22</v>
      </c>
      <c r="F37567" s="4" t="s">
        <v>22</v>
      </c>
      <c r="G37567" s="4" t="s">
        <v>22</v>
      </c>
    </row>
    <row r="37568" spans="1:8">
      <c r="A37568" t="n">
        <v>305173</v>
      </c>
      <c r="B37568" s="24" t="n">
        <v>46</v>
      </c>
      <c r="C37568" s="7" t="n">
        <v>61456</v>
      </c>
      <c r="D37568" s="7" t="n">
        <v>0</v>
      </c>
      <c r="E37568" s="7" t="n">
        <v>0</v>
      </c>
      <c r="F37568" s="7" t="n">
        <v>0</v>
      </c>
      <c r="G37568" s="7" t="n">
        <v>0</v>
      </c>
    </row>
    <row r="37569" spans="1:10">
      <c r="A37569" t="s">
        <v>4</v>
      </c>
      <c r="B37569" s="4" t="s">
        <v>5</v>
      </c>
      <c r="C37569" s="4" t="s">
        <v>13</v>
      </c>
      <c r="D37569" s="4" t="s">
        <v>10</v>
      </c>
    </row>
    <row r="37570" spans="1:10">
      <c r="A37570" t="n">
        <v>305192</v>
      </c>
      <c r="B37570" s="9" t="n">
        <v>162</v>
      </c>
      <c r="C37570" s="7" t="n">
        <v>1</v>
      </c>
      <c r="D37570" s="7" t="n">
        <v>0</v>
      </c>
    </row>
    <row r="37571" spans="1:10">
      <c r="A37571" t="s">
        <v>4</v>
      </c>
      <c r="B37571" s="4" t="s">
        <v>5</v>
      </c>
    </row>
    <row r="37572" spans="1:10">
      <c r="A37572" t="n">
        <v>305196</v>
      </c>
      <c r="B37572" s="5" t="n">
        <v>1</v>
      </c>
    </row>
    <row r="37573" spans="1:10" s="3" customFormat="1" customHeight="0">
      <c r="A37573" s="3" t="s">
        <v>2</v>
      </c>
      <c r="B37573" s="3" t="s">
        <v>2221</v>
      </c>
    </row>
    <row r="37574" spans="1:10">
      <c r="A37574" t="s">
        <v>4</v>
      </c>
      <c r="B37574" s="4" t="s">
        <v>5</v>
      </c>
      <c r="C37574" s="4" t="s">
        <v>13</v>
      </c>
      <c r="D37574" s="4" t="s">
        <v>13</v>
      </c>
      <c r="E37574" s="4" t="s">
        <v>13</v>
      </c>
      <c r="F37574" s="4" t="s">
        <v>13</v>
      </c>
    </row>
    <row r="37575" spans="1:10">
      <c r="A37575" t="n">
        <v>305200</v>
      </c>
      <c r="B37575" s="13" t="n">
        <v>14</v>
      </c>
      <c r="C37575" s="7" t="n">
        <v>2</v>
      </c>
      <c r="D37575" s="7" t="n">
        <v>0</v>
      </c>
      <c r="E37575" s="7" t="n">
        <v>0</v>
      </c>
      <c r="F37575" s="7" t="n">
        <v>0</v>
      </c>
    </row>
    <row r="37576" spans="1:10">
      <c r="A37576" t="s">
        <v>4</v>
      </c>
      <c r="B37576" s="4" t="s">
        <v>5</v>
      </c>
      <c r="C37576" s="4" t="s">
        <v>13</v>
      </c>
      <c r="D37576" s="36" t="s">
        <v>81</v>
      </c>
      <c r="E37576" s="4" t="s">
        <v>5</v>
      </c>
      <c r="F37576" s="4" t="s">
        <v>13</v>
      </c>
      <c r="G37576" s="4" t="s">
        <v>10</v>
      </c>
      <c r="H37576" s="36" t="s">
        <v>82</v>
      </c>
      <c r="I37576" s="4" t="s">
        <v>13</v>
      </c>
      <c r="J37576" s="4" t="s">
        <v>9</v>
      </c>
      <c r="K37576" s="4" t="s">
        <v>13</v>
      </c>
      <c r="L37576" s="4" t="s">
        <v>13</v>
      </c>
      <c r="M37576" s="36" t="s">
        <v>81</v>
      </c>
      <c r="N37576" s="4" t="s">
        <v>5</v>
      </c>
      <c r="O37576" s="4" t="s">
        <v>13</v>
      </c>
      <c r="P37576" s="4" t="s">
        <v>10</v>
      </c>
      <c r="Q37576" s="36" t="s">
        <v>82</v>
      </c>
      <c r="R37576" s="4" t="s">
        <v>13</v>
      </c>
      <c r="S37576" s="4" t="s">
        <v>9</v>
      </c>
      <c r="T37576" s="4" t="s">
        <v>13</v>
      </c>
      <c r="U37576" s="4" t="s">
        <v>13</v>
      </c>
      <c r="V37576" s="4" t="s">
        <v>13</v>
      </c>
      <c r="W37576" s="4" t="s">
        <v>20</v>
      </c>
    </row>
    <row r="37577" spans="1:10">
      <c r="A37577" t="n">
        <v>305205</v>
      </c>
      <c r="B37577" s="10" t="n">
        <v>5</v>
      </c>
      <c r="C37577" s="7" t="n">
        <v>28</v>
      </c>
      <c r="D37577" s="36" t="s">
        <v>3</v>
      </c>
      <c r="E37577" s="9" t="n">
        <v>162</v>
      </c>
      <c r="F37577" s="7" t="n">
        <v>3</v>
      </c>
      <c r="G37577" s="7" t="n">
        <v>32882</v>
      </c>
      <c r="H37577" s="36" t="s">
        <v>3</v>
      </c>
      <c r="I37577" s="7" t="n">
        <v>0</v>
      </c>
      <c r="J37577" s="7" t="n">
        <v>1</v>
      </c>
      <c r="K37577" s="7" t="n">
        <v>2</v>
      </c>
      <c r="L37577" s="7" t="n">
        <v>28</v>
      </c>
      <c r="M37577" s="36" t="s">
        <v>3</v>
      </c>
      <c r="N37577" s="9" t="n">
        <v>162</v>
      </c>
      <c r="O37577" s="7" t="n">
        <v>3</v>
      </c>
      <c r="P37577" s="7" t="n">
        <v>32882</v>
      </c>
      <c r="Q37577" s="36" t="s">
        <v>3</v>
      </c>
      <c r="R37577" s="7" t="n">
        <v>0</v>
      </c>
      <c r="S37577" s="7" t="n">
        <v>2</v>
      </c>
      <c r="T37577" s="7" t="n">
        <v>2</v>
      </c>
      <c r="U37577" s="7" t="n">
        <v>11</v>
      </c>
      <c r="V37577" s="7" t="n">
        <v>1</v>
      </c>
      <c r="W37577" s="11" t="n">
        <f t="normal" ca="1">A37581</f>
        <v>0</v>
      </c>
    </row>
    <row r="37578" spans="1:10">
      <c r="A37578" t="s">
        <v>4</v>
      </c>
      <c r="B37578" s="4" t="s">
        <v>5</v>
      </c>
      <c r="C37578" s="4" t="s">
        <v>13</v>
      </c>
      <c r="D37578" s="4" t="s">
        <v>10</v>
      </c>
      <c r="E37578" s="4" t="s">
        <v>22</v>
      </c>
    </row>
    <row r="37579" spans="1:10">
      <c r="A37579" t="n">
        <v>305234</v>
      </c>
      <c r="B37579" s="28" t="n">
        <v>58</v>
      </c>
      <c r="C37579" s="7" t="n">
        <v>0</v>
      </c>
      <c r="D37579" s="7" t="n">
        <v>0</v>
      </c>
      <c r="E37579" s="7" t="n">
        <v>1</v>
      </c>
    </row>
    <row r="37580" spans="1:10">
      <c r="A37580" t="s">
        <v>4</v>
      </c>
      <c r="B37580" s="4" t="s">
        <v>5</v>
      </c>
      <c r="C37580" s="4" t="s">
        <v>13</v>
      </c>
      <c r="D37580" s="36" t="s">
        <v>81</v>
      </c>
      <c r="E37580" s="4" t="s">
        <v>5</v>
      </c>
      <c r="F37580" s="4" t="s">
        <v>13</v>
      </c>
      <c r="G37580" s="4" t="s">
        <v>10</v>
      </c>
      <c r="H37580" s="36" t="s">
        <v>82</v>
      </c>
      <c r="I37580" s="4" t="s">
        <v>13</v>
      </c>
      <c r="J37580" s="4" t="s">
        <v>9</v>
      </c>
      <c r="K37580" s="4" t="s">
        <v>13</v>
      </c>
      <c r="L37580" s="4" t="s">
        <v>13</v>
      </c>
      <c r="M37580" s="36" t="s">
        <v>81</v>
      </c>
      <c r="N37580" s="4" t="s">
        <v>5</v>
      </c>
      <c r="O37580" s="4" t="s">
        <v>13</v>
      </c>
      <c r="P37580" s="4" t="s">
        <v>10</v>
      </c>
      <c r="Q37580" s="36" t="s">
        <v>82</v>
      </c>
      <c r="R37580" s="4" t="s">
        <v>13</v>
      </c>
      <c r="S37580" s="4" t="s">
        <v>9</v>
      </c>
      <c r="T37580" s="4" t="s">
        <v>13</v>
      </c>
      <c r="U37580" s="4" t="s">
        <v>13</v>
      </c>
      <c r="V37580" s="4" t="s">
        <v>13</v>
      </c>
      <c r="W37580" s="4" t="s">
        <v>20</v>
      </c>
    </row>
    <row r="37581" spans="1:10">
      <c r="A37581" t="n">
        <v>305242</v>
      </c>
      <c r="B37581" s="10" t="n">
        <v>5</v>
      </c>
      <c r="C37581" s="7" t="n">
        <v>28</v>
      </c>
      <c r="D37581" s="36" t="s">
        <v>3</v>
      </c>
      <c r="E37581" s="9" t="n">
        <v>162</v>
      </c>
      <c r="F37581" s="7" t="n">
        <v>3</v>
      </c>
      <c r="G37581" s="7" t="n">
        <v>32882</v>
      </c>
      <c r="H37581" s="36" t="s">
        <v>3</v>
      </c>
      <c r="I37581" s="7" t="n">
        <v>0</v>
      </c>
      <c r="J37581" s="7" t="n">
        <v>1</v>
      </c>
      <c r="K37581" s="7" t="n">
        <v>3</v>
      </c>
      <c r="L37581" s="7" t="n">
        <v>28</v>
      </c>
      <c r="M37581" s="36" t="s">
        <v>3</v>
      </c>
      <c r="N37581" s="9" t="n">
        <v>162</v>
      </c>
      <c r="O37581" s="7" t="n">
        <v>3</v>
      </c>
      <c r="P37581" s="7" t="n">
        <v>32882</v>
      </c>
      <c r="Q37581" s="36" t="s">
        <v>3</v>
      </c>
      <c r="R37581" s="7" t="n">
        <v>0</v>
      </c>
      <c r="S37581" s="7" t="n">
        <v>2</v>
      </c>
      <c r="T37581" s="7" t="n">
        <v>3</v>
      </c>
      <c r="U37581" s="7" t="n">
        <v>9</v>
      </c>
      <c r="V37581" s="7" t="n">
        <v>1</v>
      </c>
      <c r="W37581" s="11" t="n">
        <f t="normal" ca="1">A37591</f>
        <v>0</v>
      </c>
    </row>
    <row r="37582" spans="1:10">
      <c r="A37582" t="s">
        <v>4</v>
      </c>
      <c r="B37582" s="4" t="s">
        <v>5</v>
      </c>
      <c r="C37582" s="4" t="s">
        <v>13</v>
      </c>
      <c r="D37582" s="36" t="s">
        <v>81</v>
      </c>
      <c r="E37582" s="4" t="s">
        <v>5</v>
      </c>
      <c r="F37582" s="4" t="s">
        <v>10</v>
      </c>
      <c r="G37582" s="4" t="s">
        <v>13</v>
      </c>
      <c r="H37582" s="4" t="s">
        <v>13</v>
      </c>
      <c r="I37582" s="4" t="s">
        <v>6</v>
      </c>
      <c r="J37582" s="36" t="s">
        <v>82</v>
      </c>
      <c r="K37582" s="4" t="s">
        <v>13</v>
      </c>
      <c r="L37582" s="4" t="s">
        <v>13</v>
      </c>
      <c r="M37582" s="36" t="s">
        <v>81</v>
      </c>
      <c r="N37582" s="4" t="s">
        <v>5</v>
      </c>
      <c r="O37582" s="4" t="s">
        <v>13</v>
      </c>
      <c r="P37582" s="36" t="s">
        <v>82</v>
      </c>
      <c r="Q37582" s="4" t="s">
        <v>13</v>
      </c>
      <c r="R37582" s="4" t="s">
        <v>9</v>
      </c>
      <c r="S37582" s="4" t="s">
        <v>13</v>
      </c>
      <c r="T37582" s="4" t="s">
        <v>13</v>
      </c>
      <c r="U37582" s="4" t="s">
        <v>13</v>
      </c>
      <c r="V37582" s="36" t="s">
        <v>81</v>
      </c>
      <c r="W37582" s="4" t="s">
        <v>5</v>
      </c>
      <c r="X37582" s="4" t="s">
        <v>13</v>
      </c>
      <c r="Y37582" s="36" t="s">
        <v>82</v>
      </c>
      <c r="Z37582" s="4" t="s">
        <v>13</v>
      </c>
      <c r="AA37582" s="4" t="s">
        <v>9</v>
      </c>
      <c r="AB37582" s="4" t="s">
        <v>13</v>
      </c>
      <c r="AC37582" s="4" t="s">
        <v>13</v>
      </c>
      <c r="AD37582" s="4" t="s">
        <v>13</v>
      </c>
      <c r="AE37582" s="4" t="s">
        <v>20</v>
      </c>
    </row>
    <row r="37583" spans="1:10">
      <c r="A37583" t="n">
        <v>305271</v>
      </c>
      <c r="B37583" s="10" t="n">
        <v>5</v>
      </c>
      <c r="C37583" s="7" t="n">
        <v>28</v>
      </c>
      <c r="D37583" s="36" t="s">
        <v>3</v>
      </c>
      <c r="E37583" s="64" t="n">
        <v>47</v>
      </c>
      <c r="F37583" s="7" t="n">
        <v>61456</v>
      </c>
      <c r="G37583" s="7" t="n">
        <v>2</v>
      </c>
      <c r="H37583" s="7" t="n">
        <v>0</v>
      </c>
      <c r="I37583" s="7" t="s">
        <v>785</v>
      </c>
      <c r="J37583" s="36" t="s">
        <v>3</v>
      </c>
      <c r="K37583" s="7" t="n">
        <v>8</v>
      </c>
      <c r="L37583" s="7" t="n">
        <v>28</v>
      </c>
      <c r="M37583" s="36" t="s">
        <v>3</v>
      </c>
      <c r="N37583" s="49" t="n">
        <v>74</v>
      </c>
      <c r="O37583" s="7" t="n">
        <v>65</v>
      </c>
      <c r="P37583" s="36" t="s">
        <v>3</v>
      </c>
      <c r="Q37583" s="7" t="n">
        <v>0</v>
      </c>
      <c r="R37583" s="7" t="n">
        <v>1</v>
      </c>
      <c r="S37583" s="7" t="n">
        <v>3</v>
      </c>
      <c r="T37583" s="7" t="n">
        <v>9</v>
      </c>
      <c r="U37583" s="7" t="n">
        <v>28</v>
      </c>
      <c r="V37583" s="36" t="s">
        <v>3</v>
      </c>
      <c r="W37583" s="49" t="n">
        <v>74</v>
      </c>
      <c r="X37583" s="7" t="n">
        <v>65</v>
      </c>
      <c r="Y37583" s="36" t="s">
        <v>3</v>
      </c>
      <c r="Z37583" s="7" t="n">
        <v>0</v>
      </c>
      <c r="AA37583" s="7" t="n">
        <v>2</v>
      </c>
      <c r="AB37583" s="7" t="n">
        <v>3</v>
      </c>
      <c r="AC37583" s="7" t="n">
        <v>9</v>
      </c>
      <c r="AD37583" s="7" t="n">
        <v>1</v>
      </c>
      <c r="AE37583" s="11" t="n">
        <f t="normal" ca="1">A37587</f>
        <v>0</v>
      </c>
    </row>
    <row r="37584" spans="1:10">
      <c r="A37584" t="s">
        <v>4</v>
      </c>
      <c r="B37584" s="4" t="s">
        <v>5</v>
      </c>
      <c r="C37584" s="4" t="s">
        <v>10</v>
      </c>
      <c r="D37584" s="4" t="s">
        <v>13</v>
      </c>
      <c r="E37584" s="4" t="s">
        <v>13</v>
      </c>
      <c r="F37584" s="4" t="s">
        <v>6</v>
      </c>
    </row>
    <row r="37585" spans="1:31">
      <c r="A37585" t="n">
        <v>305319</v>
      </c>
      <c r="B37585" s="64" t="n">
        <v>47</v>
      </c>
      <c r="C37585" s="7" t="n">
        <v>61456</v>
      </c>
      <c r="D37585" s="7" t="n">
        <v>0</v>
      </c>
      <c r="E37585" s="7" t="n">
        <v>0</v>
      </c>
      <c r="F37585" s="7" t="s">
        <v>408</v>
      </c>
    </row>
    <row r="37586" spans="1:31">
      <c r="A37586" t="s">
        <v>4</v>
      </c>
      <c r="B37586" s="4" t="s">
        <v>5</v>
      </c>
      <c r="C37586" s="4" t="s">
        <v>13</v>
      </c>
      <c r="D37586" s="4" t="s">
        <v>10</v>
      </c>
      <c r="E37586" s="4" t="s">
        <v>22</v>
      </c>
    </row>
    <row r="37587" spans="1:31">
      <c r="A37587" t="n">
        <v>305332</v>
      </c>
      <c r="B37587" s="28" t="n">
        <v>58</v>
      </c>
      <c r="C37587" s="7" t="n">
        <v>0</v>
      </c>
      <c r="D37587" s="7" t="n">
        <v>300</v>
      </c>
      <c r="E37587" s="7" t="n">
        <v>1</v>
      </c>
    </row>
    <row r="37588" spans="1:31">
      <c r="A37588" t="s">
        <v>4</v>
      </c>
      <c r="B37588" s="4" t="s">
        <v>5</v>
      </c>
      <c r="C37588" s="4" t="s">
        <v>13</v>
      </c>
      <c r="D37588" s="4" t="s">
        <v>10</v>
      </c>
    </row>
    <row r="37589" spans="1:31">
      <c r="A37589" t="n">
        <v>305340</v>
      </c>
      <c r="B37589" s="28" t="n">
        <v>58</v>
      </c>
      <c r="C37589" s="7" t="n">
        <v>255</v>
      </c>
      <c r="D37589" s="7" t="n">
        <v>0</v>
      </c>
    </row>
    <row r="37590" spans="1:31">
      <c r="A37590" t="s">
        <v>4</v>
      </c>
      <c r="B37590" s="4" t="s">
        <v>5</v>
      </c>
      <c r="C37590" s="4" t="s">
        <v>13</v>
      </c>
      <c r="D37590" s="4" t="s">
        <v>13</v>
      </c>
      <c r="E37590" s="4" t="s">
        <v>13</v>
      </c>
      <c r="F37590" s="4" t="s">
        <v>13</v>
      </c>
    </row>
    <row r="37591" spans="1:31">
      <c r="A37591" t="n">
        <v>305344</v>
      </c>
      <c r="B37591" s="13" t="n">
        <v>14</v>
      </c>
      <c r="C37591" s="7" t="n">
        <v>0</v>
      </c>
      <c r="D37591" s="7" t="n">
        <v>0</v>
      </c>
      <c r="E37591" s="7" t="n">
        <v>0</v>
      </c>
      <c r="F37591" s="7" t="n">
        <v>64</v>
      </c>
    </row>
    <row r="37592" spans="1:31">
      <c r="A37592" t="s">
        <v>4</v>
      </c>
      <c r="B37592" s="4" t="s">
        <v>5</v>
      </c>
      <c r="C37592" s="4" t="s">
        <v>13</v>
      </c>
      <c r="D37592" s="4" t="s">
        <v>10</v>
      </c>
    </row>
    <row r="37593" spans="1:31">
      <c r="A37593" t="n">
        <v>305349</v>
      </c>
      <c r="B37593" s="27" t="n">
        <v>22</v>
      </c>
      <c r="C37593" s="7" t="n">
        <v>0</v>
      </c>
      <c r="D37593" s="7" t="n">
        <v>32882</v>
      </c>
    </row>
    <row r="37594" spans="1:31">
      <c r="A37594" t="s">
        <v>4</v>
      </c>
      <c r="B37594" s="4" t="s">
        <v>5</v>
      </c>
      <c r="C37594" s="4" t="s">
        <v>13</v>
      </c>
      <c r="D37594" s="4" t="s">
        <v>10</v>
      </c>
    </row>
    <row r="37595" spans="1:31">
      <c r="A37595" t="n">
        <v>305353</v>
      </c>
      <c r="B37595" s="28" t="n">
        <v>58</v>
      </c>
      <c r="C37595" s="7" t="n">
        <v>5</v>
      </c>
      <c r="D37595" s="7" t="n">
        <v>300</v>
      </c>
    </row>
    <row r="37596" spans="1:31">
      <c r="A37596" t="s">
        <v>4</v>
      </c>
      <c r="B37596" s="4" t="s">
        <v>5</v>
      </c>
      <c r="C37596" s="4" t="s">
        <v>22</v>
      </c>
      <c r="D37596" s="4" t="s">
        <v>10</v>
      </c>
    </row>
    <row r="37597" spans="1:31">
      <c r="A37597" t="n">
        <v>305357</v>
      </c>
      <c r="B37597" s="51" t="n">
        <v>103</v>
      </c>
      <c r="C37597" s="7" t="n">
        <v>0</v>
      </c>
      <c r="D37597" s="7" t="n">
        <v>300</v>
      </c>
    </row>
    <row r="37598" spans="1:31">
      <c r="A37598" t="s">
        <v>4</v>
      </c>
      <c r="B37598" s="4" t="s">
        <v>5</v>
      </c>
      <c r="C37598" s="4" t="s">
        <v>13</v>
      </c>
    </row>
    <row r="37599" spans="1:31">
      <c r="A37599" t="n">
        <v>305364</v>
      </c>
      <c r="B37599" s="37" t="n">
        <v>64</v>
      </c>
      <c r="C37599" s="7" t="n">
        <v>7</v>
      </c>
    </row>
    <row r="37600" spans="1:31">
      <c r="A37600" t="s">
        <v>4</v>
      </c>
      <c r="B37600" s="4" t="s">
        <v>5</v>
      </c>
      <c r="C37600" s="4" t="s">
        <v>13</v>
      </c>
      <c r="D37600" s="4" t="s">
        <v>10</v>
      </c>
    </row>
    <row r="37601" spans="1:6">
      <c r="A37601" t="n">
        <v>305366</v>
      </c>
      <c r="B37601" s="67" t="n">
        <v>72</v>
      </c>
      <c r="C37601" s="7" t="n">
        <v>5</v>
      </c>
      <c r="D37601" s="7" t="n">
        <v>0</v>
      </c>
    </row>
    <row r="37602" spans="1:6">
      <c r="A37602" t="s">
        <v>4</v>
      </c>
      <c r="B37602" s="4" t="s">
        <v>5</v>
      </c>
      <c r="C37602" s="4" t="s">
        <v>13</v>
      </c>
      <c r="D37602" s="36" t="s">
        <v>81</v>
      </c>
      <c r="E37602" s="4" t="s">
        <v>5</v>
      </c>
      <c r="F37602" s="4" t="s">
        <v>13</v>
      </c>
      <c r="G37602" s="4" t="s">
        <v>10</v>
      </c>
      <c r="H37602" s="36" t="s">
        <v>82</v>
      </c>
      <c r="I37602" s="4" t="s">
        <v>13</v>
      </c>
      <c r="J37602" s="4" t="s">
        <v>9</v>
      </c>
      <c r="K37602" s="4" t="s">
        <v>13</v>
      </c>
      <c r="L37602" s="4" t="s">
        <v>13</v>
      </c>
      <c r="M37602" s="4" t="s">
        <v>20</v>
      </c>
    </row>
    <row r="37603" spans="1:6">
      <c r="A37603" t="n">
        <v>305370</v>
      </c>
      <c r="B37603" s="10" t="n">
        <v>5</v>
      </c>
      <c r="C37603" s="7" t="n">
        <v>28</v>
      </c>
      <c r="D37603" s="36" t="s">
        <v>3</v>
      </c>
      <c r="E37603" s="9" t="n">
        <v>162</v>
      </c>
      <c r="F37603" s="7" t="n">
        <v>4</v>
      </c>
      <c r="G37603" s="7" t="n">
        <v>32882</v>
      </c>
      <c r="H37603" s="36" t="s">
        <v>3</v>
      </c>
      <c r="I37603" s="7" t="n">
        <v>0</v>
      </c>
      <c r="J37603" s="7" t="n">
        <v>1</v>
      </c>
      <c r="K37603" s="7" t="n">
        <v>2</v>
      </c>
      <c r="L37603" s="7" t="n">
        <v>1</v>
      </c>
      <c r="M37603" s="11" t="n">
        <f t="normal" ca="1">A37609</f>
        <v>0</v>
      </c>
    </row>
    <row r="37604" spans="1:6">
      <c r="A37604" t="s">
        <v>4</v>
      </c>
      <c r="B37604" s="4" t="s">
        <v>5</v>
      </c>
      <c r="C37604" s="4" t="s">
        <v>13</v>
      </c>
      <c r="D37604" s="4" t="s">
        <v>6</v>
      </c>
    </row>
    <row r="37605" spans="1:6">
      <c r="A37605" t="n">
        <v>305387</v>
      </c>
      <c r="B37605" s="8" t="n">
        <v>2</v>
      </c>
      <c r="C37605" s="7" t="n">
        <v>10</v>
      </c>
      <c r="D37605" s="7" t="s">
        <v>786</v>
      </c>
    </row>
    <row r="37606" spans="1:6">
      <c r="A37606" t="s">
        <v>4</v>
      </c>
      <c r="B37606" s="4" t="s">
        <v>5</v>
      </c>
      <c r="C37606" s="4" t="s">
        <v>10</v>
      </c>
    </row>
    <row r="37607" spans="1:6">
      <c r="A37607" t="n">
        <v>305404</v>
      </c>
      <c r="B37607" s="35" t="n">
        <v>16</v>
      </c>
      <c r="C37607" s="7" t="n">
        <v>0</v>
      </c>
    </row>
    <row r="37608" spans="1:6">
      <c r="A37608" t="s">
        <v>4</v>
      </c>
      <c r="B37608" s="4" t="s">
        <v>5</v>
      </c>
      <c r="C37608" s="4" t="s">
        <v>10</v>
      </c>
      <c r="D37608" s="4" t="s">
        <v>6</v>
      </c>
      <c r="E37608" s="4" t="s">
        <v>6</v>
      </c>
      <c r="F37608" s="4" t="s">
        <v>6</v>
      </c>
      <c r="G37608" s="4" t="s">
        <v>13</v>
      </c>
      <c r="H37608" s="4" t="s">
        <v>9</v>
      </c>
      <c r="I37608" s="4" t="s">
        <v>22</v>
      </c>
      <c r="J37608" s="4" t="s">
        <v>22</v>
      </c>
      <c r="K37608" s="4" t="s">
        <v>22</v>
      </c>
      <c r="L37608" s="4" t="s">
        <v>22</v>
      </c>
      <c r="M37608" s="4" t="s">
        <v>22</v>
      </c>
      <c r="N37608" s="4" t="s">
        <v>22</v>
      </c>
      <c r="O37608" s="4" t="s">
        <v>22</v>
      </c>
      <c r="P37608" s="4" t="s">
        <v>6</v>
      </c>
      <c r="Q37608" s="4" t="s">
        <v>6</v>
      </c>
      <c r="R37608" s="4" t="s">
        <v>9</v>
      </c>
      <c r="S37608" s="4" t="s">
        <v>13</v>
      </c>
      <c r="T37608" s="4" t="s">
        <v>9</v>
      </c>
      <c r="U37608" s="4" t="s">
        <v>9</v>
      </c>
      <c r="V37608" s="4" t="s">
        <v>10</v>
      </c>
    </row>
    <row r="37609" spans="1:6">
      <c r="A37609" t="n">
        <v>305407</v>
      </c>
      <c r="B37609" s="68" t="n">
        <v>19</v>
      </c>
      <c r="C37609" s="7" t="n">
        <v>6</v>
      </c>
      <c r="D37609" s="7" t="s">
        <v>1477</v>
      </c>
      <c r="E37609" s="7" t="s">
        <v>1478</v>
      </c>
      <c r="F37609" s="7" t="s">
        <v>12</v>
      </c>
      <c r="G37609" s="7" t="n">
        <v>0</v>
      </c>
      <c r="H37609" s="7" t="n">
        <v>1</v>
      </c>
      <c r="I37609" s="7" t="n">
        <v>0</v>
      </c>
      <c r="J37609" s="7" t="n">
        <v>0</v>
      </c>
      <c r="K37609" s="7" t="n">
        <v>0</v>
      </c>
      <c r="L37609" s="7" t="n">
        <v>0</v>
      </c>
      <c r="M37609" s="7" t="n">
        <v>1</v>
      </c>
      <c r="N37609" s="7" t="n">
        <v>1.60000002384186</v>
      </c>
      <c r="O37609" s="7" t="n">
        <v>0.0900000035762787</v>
      </c>
      <c r="P37609" s="7" t="s">
        <v>12</v>
      </c>
      <c r="Q37609" s="7" t="s">
        <v>12</v>
      </c>
      <c r="R37609" s="7" t="n">
        <v>-1</v>
      </c>
      <c r="S37609" s="7" t="n">
        <v>0</v>
      </c>
      <c r="T37609" s="7" t="n">
        <v>0</v>
      </c>
      <c r="U37609" s="7" t="n">
        <v>0</v>
      </c>
      <c r="V37609" s="7" t="n">
        <v>0</v>
      </c>
    </row>
    <row r="37610" spans="1:6">
      <c r="A37610" t="s">
        <v>4</v>
      </c>
      <c r="B37610" s="4" t="s">
        <v>5</v>
      </c>
      <c r="C37610" s="4" t="s">
        <v>10</v>
      </c>
      <c r="D37610" s="4" t="s">
        <v>6</v>
      </c>
      <c r="E37610" s="4" t="s">
        <v>6</v>
      </c>
      <c r="F37610" s="4" t="s">
        <v>6</v>
      </c>
      <c r="G37610" s="4" t="s">
        <v>13</v>
      </c>
      <c r="H37610" s="4" t="s">
        <v>9</v>
      </c>
      <c r="I37610" s="4" t="s">
        <v>22</v>
      </c>
      <c r="J37610" s="4" t="s">
        <v>22</v>
      </c>
      <c r="K37610" s="4" t="s">
        <v>22</v>
      </c>
      <c r="L37610" s="4" t="s">
        <v>22</v>
      </c>
      <c r="M37610" s="4" t="s">
        <v>22</v>
      </c>
      <c r="N37610" s="4" t="s">
        <v>22</v>
      </c>
      <c r="O37610" s="4" t="s">
        <v>22</v>
      </c>
      <c r="P37610" s="4" t="s">
        <v>6</v>
      </c>
      <c r="Q37610" s="4" t="s">
        <v>6</v>
      </c>
      <c r="R37610" s="4" t="s">
        <v>9</v>
      </c>
      <c r="S37610" s="4" t="s">
        <v>13</v>
      </c>
      <c r="T37610" s="4" t="s">
        <v>9</v>
      </c>
      <c r="U37610" s="4" t="s">
        <v>9</v>
      </c>
      <c r="V37610" s="4" t="s">
        <v>10</v>
      </c>
    </row>
    <row r="37611" spans="1:6">
      <c r="A37611" t="n">
        <v>305480</v>
      </c>
      <c r="B37611" s="68" t="n">
        <v>19</v>
      </c>
      <c r="C37611" s="7" t="n">
        <v>5706</v>
      </c>
      <c r="D37611" s="7" t="s">
        <v>2222</v>
      </c>
      <c r="E37611" s="7" t="s">
        <v>2223</v>
      </c>
      <c r="F37611" s="7" t="s">
        <v>12</v>
      </c>
      <c r="G37611" s="7" t="n">
        <v>0</v>
      </c>
      <c r="H37611" s="7" t="n">
        <v>1</v>
      </c>
      <c r="I37611" s="7" t="n">
        <v>0</v>
      </c>
      <c r="J37611" s="7" t="n">
        <v>0</v>
      </c>
      <c r="K37611" s="7" t="n">
        <v>0</v>
      </c>
      <c r="L37611" s="7" t="n">
        <v>0</v>
      </c>
      <c r="M37611" s="7" t="n">
        <v>1</v>
      </c>
      <c r="N37611" s="7" t="n">
        <v>1.60000002384186</v>
      </c>
      <c r="O37611" s="7" t="n">
        <v>0.0900000035762787</v>
      </c>
      <c r="P37611" s="7" t="s">
        <v>12</v>
      </c>
      <c r="Q37611" s="7" t="s">
        <v>12</v>
      </c>
      <c r="R37611" s="7" t="n">
        <v>-1</v>
      </c>
      <c r="S37611" s="7" t="n">
        <v>0</v>
      </c>
      <c r="T37611" s="7" t="n">
        <v>0</v>
      </c>
      <c r="U37611" s="7" t="n">
        <v>0</v>
      </c>
      <c r="V37611" s="7" t="n">
        <v>0</v>
      </c>
    </row>
    <row r="37612" spans="1:6">
      <c r="A37612" t="s">
        <v>4</v>
      </c>
      <c r="B37612" s="4" t="s">
        <v>5</v>
      </c>
      <c r="C37612" s="4" t="s">
        <v>10</v>
      </c>
      <c r="D37612" s="4" t="s">
        <v>6</v>
      </c>
      <c r="E37612" s="4" t="s">
        <v>6</v>
      </c>
      <c r="F37612" s="4" t="s">
        <v>6</v>
      </c>
      <c r="G37612" s="4" t="s">
        <v>13</v>
      </c>
      <c r="H37612" s="4" t="s">
        <v>9</v>
      </c>
      <c r="I37612" s="4" t="s">
        <v>22</v>
      </c>
      <c r="J37612" s="4" t="s">
        <v>22</v>
      </c>
      <c r="K37612" s="4" t="s">
        <v>22</v>
      </c>
      <c r="L37612" s="4" t="s">
        <v>22</v>
      </c>
      <c r="M37612" s="4" t="s">
        <v>22</v>
      </c>
      <c r="N37612" s="4" t="s">
        <v>22</v>
      </c>
      <c r="O37612" s="4" t="s">
        <v>22</v>
      </c>
      <c r="P37612" s="4" t="s">
        <v>6</v>
      </c>
      <c r="Q37612" s="4" t="s">
        <v>6</v>
      </c>
      <c r="R37612" s="4" t="s">
        <v>9</v>
      </c>
      <c r="S37612" s="4" t="s">
        <v>13</v>
      </c>
      <c r="T37612" s="4" t="s">
        <v>9</v>
      </c>
      <c r="U37612" s="4" t="s">
        <v>9</v>
      </c>
      <c r="V37612" s="4" t="s">
        <v>10</v>
      </c>
    </row>
    <row r="37613" spans="1:6">
      <c r="A37613" t="n">
        <v>305550</v>
      </c>
      <c r="B37613" s="68" t="n">
        <v>19</v>
      </c>
      <c r="C37613" s="7" t="n">
        <v>5705</v>
      </c>
      <c r="D37613" s="7" t="s">
        <v>1306</v>
      </c>
      <c r="E37613" s="7" t="s">
        <v>1307</v>
      </c>
      <c r="F37613" s="7" t="s">
        <v>12</v>
      </c>
      <c r="G37613" s="7" t="n">
        <v>0</v>
      </c>
      <c r="H37613" s="7" t="n">
        <v>1</v>
      </c>
      <c r="I37613" s="7" t="n">
        <v>0</v>
      </c>
      <c r="J37613" s="7" t="n">
        <v>0</v>
      </c>
      <c r="K37613" s="7" t="n">
        <v>0</v>
      </c>
      <c r="L37613" s="7" t="n">
        <v>0</v>
      </c>
      <c r="M37613" s="7" t="n">
        <v>1</v>
      </c>
      <c r="N37613" s="7" t="n">
        <v>1.60000002384186</v>
      </c>
      <c r="O37613" s="7" t="n">
        <v>0.0900000035762787</v>
      </c>
      <c r="P37613" s="7" t="s">
        <v>12</v>
      </c>
      <c r="Q37613" s="7" t="s">
        <v>12</v>
      </c>
      <c r="R37613" s="7" t="n">
        <v>-1</v>
      </c>
      <c r="S37613" s="7" t="n">
        <v>0</v>
      </c>
      <c r="T37613" s="7" t="n">
        <v>0</v>
      </c>
      <c r="U37613" s="7" t="n">
        <v>0</v>
      </c>
      <c r="V37613" s="7" t="n">
        <v>0</v>
      </c>
    </row>
    <row r="37614" spans="1:6">
      <c r="A37614" t="s">
        <v>4</v>
      </c>
      <c r="B37614" s="4" t="s">
        <v>5</v>
      </c>
      <c r="C37614" s="4" t="s">
        <v>10</v>
      </c>
      <c r="D37614" s="4" t="s">
        <v>13</v>
      </c>
      <c r="E37614" s="4" t="s">
        <v>13</v>
      </c>
      <c r="F37614" s="4" t="s">
        <v>6</v>
      </c>
    </row>
    <row r="37615" spans="1:6">
      <c r="A37615" t="n">
        <v>305625</v>
      </c>
      <c r="B37615" s="22" t="n">
        <v>20</v>
      </c>
      <c r="C37615" s="7" t="n">
        <v>0</v>
      </c>
      <c r="D37615" s="7" t="n">
        <v>3</v>
      </c>
      <c r="E37615" s="7" t="n">
        <v>10</v>
      </c>
      <c r="F37615" s="7" t="s">
        <v>80</v>
      </c>
    </row>
    <row r="37616" spans="1:6">
      <c r="A37616" t="s">
        <v>4</v>
      </c>
      <c r="B37616" s="4" t="s">
        <v>5</v>
      </c>
      <c r="C37616" s="4" t="s">
        <v>10</v>
      </c>
    </row>
    <row r="37617" spans="1:22">
      <c r="A37617" t="n">
        <v>305643</v>
      </c>
      <c r="B37617" s="35" t="n">
        <v>16</v>
      </c>
      <c r="C37617" s="7" t="n">
        <v>0</v>
      </c>
    </row>
    <row r="37618" spans="1:22">
      <c r="A37618" t="s">
        <v>4</v>
      </c>
      <c r="B37618" s="4" t="s">
        <v>5</v>
      </c>
      <c r="C37618" s="4" t="s">
        <v>10</v>
      </c>
      <c r="D37618" s="4" t="s">
        <v>13</v>
      </c>
      <c r="E37618" s="4" t="s">
        <v>13</v>
      </c>
      <c r="F37618" s="4" t="s">
        <v>6</v>
      </c>
    </row>
    <row r="37619" spans="1:22">
      <c r="A37619" t="n">
        <v>305646</v>
      </c>
      <c r="B37619" s="22" t="n">
        <v>20</v>
      </c>
      <c r="C37619" s="7" t="n">
        <v>6</v>
      </c>
      <c r="D37619" s="7" t="n">
        <v>3</v>
      </c>
      <c r="E37619" s="7" t="n">
        <v>10</v>
      </c>
      <c r="F37619" s="7" t="s">
        <v>80</v>
      </c>
    </row>
    <row r="37620" spans="1:22">
      <c r="A37620" t="s">
        <v>4</v>
      </c>
      <c r="B37620" s="4" t="s">
        <v>5</v>
      </c>
      <c r="C37620" s="4" t="s">
        <v>10</v>
      </c>
    </row>
    <row r="37621" spans="1:22">
      <c r="A37621" t="n">
        <v>305664</v>
      </c>
      <c r="B37621" s="35" t="n">
        <v>16</v>
      </c>
      <c r="C37621" s="7" t="n">
        <v>0</v>
      </c>
    </row>
    <row r="37622" spans="1:22">
      <c r="A37622" t="s">
        <v>4</v>
      </c>
      <c r="B37622" s="4" t="s">
        <v>5</v>
      </c>
      <c r="C37622" s="4" t="s">
        <v>10</v>
      </c>
      <c r="D37622" s="4" t="s">
        <v>13</v>
      </c>
      <c r="E37622" s="4" t="s">
        <v>13</v>
      </c>
      <c r="F37622" s="4" t="s">
        <v>6</v>
      </c>
    </row>
    <row r="37623" spans="1:22">
      <c r="A37623" t="n">
        <v>305667</v>
      </c>
      <c r="B37623" s="22" t="n">
        <v>20</v>
      </c>
      <c r="C37623" s="7" t="n">
        <v>5706</v>
      </c>
      <c r="D37623" s="7" t="n">
        <v>3</v>
      </c>
      <c r="E37623" s="7" t="n">
        <v>10</v>
      </c>
      <c r="F37623" s="7" t="s">
        <v>80</v>
      </c>
    </row>
    <row r="37624" spans="1:22">
      <c r="A37624" t="s">
        <v>4</v>
      </c>
      <c r="B37624" s="4" t="s">
        <v>5</v>
      </c>
      <c r="C37624" s="4" t="s">
        <v>10</v>
      </c>
    </row>
    <row r="37625" spans="1:22">
      <c r="A37625" t="n">
        <v>305685</v>
      </c>
      <c r="B37625" s="35" t="n">
        <v>16</v>
      </c>
      <c r="C37625" s="7" t="n">
        <v>0</v>
      </c>
    </row>
    <row r="37626" spans="1:22">
      <c r="A37626" t="s">
        <v>4</v>
      </c>
      <c r="B37626" s="4" t="s">
        <v>5</v>
      </c>
      <c r="C37626" s="4" t="s">
        <v>10</v>
      </c>
      <c r="D37626" s="4" t="s">
        <v>13</v>
      </c>
      <c r="E37626" s="4" t="s">
        <v>13</v>
      </c>
      <c r="F37626" s="4" t="s">
        <v>6</v>
      </c>
    </row>
    <row r="37627" spans="1:22">
      <c r="A37627" t="n">
        <v>305688</v>
      </c>
      <c r="B37627" s="22" t="n">
        <v>20</v>
      </c>
      <c r="C37627" s="7" t="n">
        <v>5705</v>
      </c>
      <c r="D37627" s="7" t="n">
        <v>3</v>
      </c>
      <c r="E37627" s="7" t="n">
        <v>10</v>
      </c>
      <c r="F37627" s="7" t="s">
        <v>80</v>
      </c>
    </row>
    <row r="37628" spans="1:22">
      <c r="A37628" t="s">
        <v>4</v>
      </c>
      <c r="B37628" s="4" t="s">
        <v>5</v>
      </c>
      <c r="C37628" s="4" t="s">
        <v>10</v>
      </c>
    </row>
    <row r="37629" spans="1:22">
      <c r="A37629" t="n">
        <v>305706</v>
      </c>
      <c r="B37629" s="35" t="n">
        <v>16</v>
      </c>
      <c r="C37629" s="7" t="n">
        <v>0</v>
      </c>
    </row>
    <row r="37630" spans="1:22">
      <c r="A37630" t="s">
        <v>4</v>
      </c>
      <c r="B37630" s="4" t="s">
        <v>5</v>
      </c>
      <c r="C37630" s="4" t="s">
        <v>13</v>
      </c>
    </row>
    <row r="37631" spans="1:22">
      <c r="A37631" t="n">
        <v>305709</v>
      </c>
      <c r="B37631" s="42" t="n">
        <v>116</v>
      </c>
      <c r="C37631" s="7" t="n">
        <v>0</v>
      </c>
    </row>
    <row r="37632" spans="1:22">
      <c r="A37632" t="s">
        <v>4</v>
      </c>
      <c r="B37632" s="4" t="s">
        <v>5</v>
      </c>
      <c r="C37632" s="4" t="s">
        <v>13</v>
      </c>
      <c r="D37632" s="4" t="s">
        <v>10</v>
      </c>
    </row>
    <row r="37633" spans="1:6">
      <c r="A37633" t="n">
        <v>305711</v>
      </c>
      <c r="B37633" s="42" t="n">
        <v>116</v>
      </c>
      <c r="C37633" s="7" t="n">
        <v>2</v>
      </c>
      <c r="D37633" s="7" t="n">
        <v>1</v>
      </c>
    </row>
    <row r="37634" spans="1:6">
      <c r="A37634" t="s">
        <v>4</v>
      </c>
      <c r="B37634" s="4" t="s">
        <v>5</v>
      </c>
      <c r="C37634" s="4" t="s">
        <v>13</v>
      </c>
      <c r="D37634" s="4" t="s">
        <v>9</v>
      </c>
    </row>
    <row r="37635" spans="1:6">
      <c r="A37635" t="n">
        <v>305715</v>
      </c>
      <c r="B37635" s="42" t="n">
        <v>116</v>
      </c>
      <c r="C37635" s="7" t="n">
        <v>5</v>
      </c>
      <c r="D37635" s="7" t="n">
        <v>1106247680</v>
      </c>
    </row>
    <row r="37636" spans="1:6">
      <c r="A37636" t="s">
        <v>4</v>
      </c>
      <c r="B37636" s="4" t="s">
        <v>5</v>
      </c>
      <c r="C37636" s="4" t="s">
        <v>13</v>
      </c>
      <c r="D37636" s="4" t="s">
        <v>10</v>
      </c>
    </row>
    <row r="37637" spans="1:6">
      <c r="A37637" t="n">
        <v>305721</v>
      </c>
      <c r="B37637" s="42" t="n">
        <v>116</v>
      </c>
      <c r="C37637" s="7" t="n">
        <v>6</v>
      </c>
      <c r="D37637" s="7" t="n">
        <v>1</v>
      </c>
    </row>
    <row r="37638" spans="1:6">
      <c r="A37638" t="s">
        <v>4</v>
      </c>
      <c r="B37638" s="4" t="s">
        <v>5</v>
      </c>
      <c r="C37638" s="4" t="s">
        <v>10</v>
      </c>
      <c r="D37638" s="4" t="s">
        <v>22</v>
      </c>
      <c r="E37638" s="4" t="s">
        <v>22</v>
      </c>
      <c r="F37638" s="4" t="s">
        <v>22</v>
      </c>
      <c r="G37638" s="4" t="s">
        <v>22</v>
      </c>
    </row>
    <row r="37639" spans="1:6">
      <c r="A37639" t="n">
        <v>305725</v>
      </c>
      <c r="B37639" s="24" t="n">
        <v>46</v>
      </c>
      <c r="C37639" s="7" t="n">
        <v>5706</v>
      </c>
      <c r="D37639" s="7" t="n">
        <v>-57.2900009155273</v>
      </c>
      <c r="E37639" s="7" t="n">
        <v>4</v>
      </c>
      <c r="F37639" s="7" t="n">
        <v>-11.9499998092651</v>
      </c>
      <c r="G37639" s="7" t="n">
        <v>182.5</v>
      </c>
    </row>
    <row r="37640" spans="1:6">
      <c r="A37640" t="s">
        <v>4</v>
      </c>
      <c r="B37640" s="4" t="s">
        <v>5</v>
      </c>
      <c r="C37640" s="4" t="s">
        <v>10</v>
      </c>
      <c r="D37640" s="4" t="s">
        <v>22</v>
      </c>
      <c r="E37640" s="4" t="s">
        <v>22</v>
      </c>
      <c r="F37640" s="4" t="s">
        <v>22</v>
      </c>
      <c r="G37640" s="4" t="s">
        <v>22</v>
      </c>
    </row>
    <row r="37641" spans="1:6">
      <c r="A37641" t="n">
        <v>305744</v>
      </c>
      <c r="B37641" s="24" t="n">
        <v>46</v>
      </c>
      <c r="C37641" s="7" t="n">
        <v>6</v>
      </c>
      <c r="D37641" s="7" t="n">
        <v>-56.439998626709</v>
      </c>
      <c r="E37641" s="7" t="n">
        <v>4</v>
      </c>
      <c r="F37641" s="7" t="n">
        <v>-12.6599998474121</v>
      </c>
      <c r="G37641" s="7" t="n">
        <v>290.399993896484</v>
      </c>
    </row>
    <row r="37642" spans="1:6">
      <c r="A37642" t="s">
        <v>4</v>
      </c>
      <c r="B37642" s="4" t="s">
        <v>5</v>
      </c>
      <c r="C37642" s="4" t="s">
        <v>10</v>
      </c>
      <c r="D37642" s="4" t="s">
        <v>22</v>
      </c>
      <c r="E37642" s="4" t="s">
        <v>22</v>
      </c>
      <c r="F37642" s="4" t="s">
        <v>22</v>
      </c>
      <c r="G37642" s="4" t="s">
        <v>22</v>
      </c>
    </row>
    <row r="37643" spans="1:6">
      <c r="A37643" t="n">
        <v>305763</v>
      </c>
      <c r="B37643" s="24" t="n">
        <v>46</v>
      </c>
      <c r="C37643" s="7" t="n">
        <v>0</v>
      </c>
      <c r="D37643" s="7" t="n">
        <v>-56.2900009155273</v>
      </c>
      <c r="E37643" s="7" t="n">
        <v>4</v>
      </c>
      <c r="F37643" s="7" t="n">
        <v>-11.7700004577637</v>
      </c>
      <c r="G37643" s="7" t="n">
        <v>261.399993896484</v>
      </c>
    </row>
    <row r="37644" spans="1:6">
      <c r="A37644" t="s">
        <v>4</v>
      </c>
      <c r="B37644" s="4" t="s">
        <v>5</v>
      </c>
      <c r="C37644" s="4" t="s">
        <v>10</v>
      </c>
      <c r="D37644" s="4" t="s">
        <v>22</v>
      </c>
      <c r="E37644" s="4" t="s">
        <v>22</v>
      </c>
      <c r="F37644" s="4" t="s">
        <v>22</v>
      </c>
      <c r="G37644" s="4" t="s">
        <v>22</v>
      </c>
    </row>
    <row r="37645" spans="1:6">
      <c r="A37645" t="n">
        <v>305782</v>
      </c>
      <c r="B37645" s="24" t="n">
        <v>46</v>
      </c>
      <c r="C37645" s="7" t="n">
        <v>5705</v>
      </c>
      <c r="D37645" s="7" t="n">
        <v>-57.0400009155273</v>
      </c>
      <c r="E37645" s="7" t="n">
        <v>4</v>
      </c>
      <c r="F37645" s="7" t="n">
        <v>-16.1700000762939</v>
      </c>
      <c r="G37645" s="7" t="n">
        <v>16.1000003814697</v>
      </c>
    </row>
    <row r="37646" spans="1:6">
      <c r="A37646" t="s">
        <v>4</v>
      </c>
      <c r="B37646" s="4" t="s">
        <v>5</v>
      </c>
      <c r="C37646" s="4" t="s">
        <v>10</v>
      </c>
      <c r="D37646" s="4" t="s">
        <v>13</v>
      </c>
      <c r="E37646" s="4" t="s">
        <v>6</v>
      </c>
      <c r="F37646" s="4" t="s">
        <v>22</v>
      </c>
      <c r="G37646" s="4" t="s">
        <v>22</v>
      </c>
      <c r="H37646" s="4" t="s">
        <v>22</v>
      </c>
    </row>
    <row r="37647" spans="1:6">
      <c r="A37647" t="n">
        <v>305801</v>
      </c>
      <c r="B37647" s="39" t="n">
        <v>48</v>
      </c>
      <c r="C37647" s="7" t="n">
        <v>0</v>
      </c>
      <c r="D37647" s="7" t="n">
        <v>0</v>
      </c>
      <c r="E37647" s="7" t="s">
        <v>868</v>
      </c>
      <c r="F37647" s="7" t="n">
        <v>0</v>
      </c>
      <c r="G37647" s="7" t="n">
        <v>1</v>
      </c>
      <c r="H37647" s="7" t="n">
        <v>0</v>
      </c>
    </row>
    <row r="37648" spans="1:6">
      <c r="A37648" t="s">
        <v>4</v>
      </c>
      <c r="B37648" s="4" t="s">
        <v>5</v>
      </c>
      <c r="C37648" s="4" t="s">
        <v>10</v>
      </c>
      <c r="D37648" s="4" t="s">
        <v>13</v>
      </c>
      <c r="E37648" s="4" t="s">
        <v>6</v>
      </c>
      <c r="F37648" s="4" t="s">
        <v>22</v>
      </c>
      <c r="G37648" s="4" t="s">
        <v>22</v>
      </c>
      <c r="H37648" s="4" t="s">
        <v>22</v>
      </c>
    </row>
    <row r="37649" spans="1:8">
      <c r="A37649" t="n">
        <v>305827</v>
      </c>
      <c r="B37649" s="39" t="n">
        <v>48</v>
      </c>
      <c r="C37649" s="7" t="n">
        <v>6</v>
      </c>
      <c r="D37649" s="7" t="n">
        <v>0</v>
      </c>
      <c r="E37649" s="7" t="s">
        <v>868</v>
      </c>
      <c r="F37649" s="7" t="n">
        <v>0</v>
      </c>
      <c r="G37649" s="7" t="n">
        <v>1</v>
      </c>
      <c r="H37649" s="7" t="n">
        <v>0</v>
      </c>
    </row>
    <row r="37650" spans="1:8">
      <c r="A37650" t="s">
        <v>4</v>
      </c>
      <c r="B37650" s="4" t="s">
        <v>5</v>
      </c>
      <c r="C37650" s="4" t="s">
        <v>13</v>
      </c>
      <c r="D37650" s="4" t="s">
        <v>13</v>
      </c>
      <c r="E37650" s="4" t="s">
        <v>22</v>
      </c>
      <c r="F37650" s="4" t="s">
        <v>22</v>
      </c>
      <c r="G37650" s="4" t="s">
        <v>22</v>
      </c>
      <c r="H37650" s="4" t="s">
        <v>10</v>
      </c>
    </row>
    <row r="37651" spans="1:8">
      <c r="A37651" t="n">
        <v>305853</v>
      </c>
      <c r="B37651" s="25" t="n">
        <v>45</v>
      </c>
      <c r="C37651" s="7" t="n">
        <v>2</v>
      </c>
      <c r="D37651" s="7" t="n">
        <v>3</v>
      </c>
      <c r="E37651" s="7" t="n">
        <v>-56.5999984741211</v>
      </c>
      <c r="F37651" s="7" t="n">
        <v>6.05000019073486</v>
      </c>
      <c r="G37651" s="7" t="n">
        <v>-12.1800003051758</v>
      </c>
      <c r="H37651" s="7" t="n">
        <v>0</v>
      </c>
    </row>
    <row r="37652" spans="1:8">
      <c r="A37652" t="s">
        <v>4</v>
      </c>
      <c r="B37652" s="4" t="s">
        <v>5</v>
      </c>
      <c r="C37652" s="4" t="s">
        <v>13</v>
      </c>
      <c r="D37652" s="4" t="s">
        <v>13</v>
      </c>
      <c r="E37652" s="4" t="s">
        <v>22</v>
      </c>
      <c r="F37652" s="4" t="s">
        <v>22</v>
      </c>
      <c r="G37652" s="4" t="s">
        <v>22</v>
      </c>
      <c r="H37652" s="4" t="s">
        <v>10</v>
      </c>
      <c r="I37652" s="4" t="s">
        <v>13</v>
      </c>
    </row>
    <row r="37653" spans="1:8">
      <c r="A37653" t="n">
        <v>305870</v>
      </c>
      <c r="B37653" s="25" t="n">
        <v>45</v>
      </c>
      <c r="C37653" s="7" t="n">
        <v>4</v>
      </c>
      <c r="D37653" s="7" t="n">
        <v>3</v>
      </c>
      <c r="E37653" s="7" t="n">
        <v>14.3599996566772</v>
      </c>
      <c r="F37653" s="7" t="n">
        <v>72.8099975585938</v>
      </c>
      <c r="G37653" s="7" t="n">
        <v>0</v>
      </c>
      <c r="H37653" s="7" t="n">
        <v>0</v>
      </c>
      <c r="I37653" s="7" t="n">
        <v>0</v>
      </c>
    </row>
    <row r="37654" spans="1:8">
      <c r="A37654" t="s">
        <v>4</v>
      </c>
      <c r="B37654" s="4" t="s">
        <v>5</v>
      </c>
      <c r="C37654" s="4" t="s">
        <v>13</v>
      </c>
      <c r="D37654" s="4" t="s">
        <v>13</v>
      </c>
      <c r="E37654" s="4" t="s">
        <v>22</v>
      </c>
      <c r="F37654" s="4" t="s">
        <v>10</v>
      </c>
    </row>
    <row r="37655" spans="1:8">
      <c r="A37655" t="n">
        <v>305888</v>
      </c>
      <c r="B37655" s="25" t="n">
        <v>45</v>
      </c>
      <c r="C37655" s="7" t="n">
        <v>5</v>
      </c>
      <c r="D37655" s="7" t="n">
        <v>3</v>
      </c>
      <c r="E37655" s="7" t="n">
        <v>3.09999990463257</v>
      </c>
      <c r="F37655" s="7" t="n">
        <v>0</v>
      </c>
    </row>
    <row r="37656" spans="1:8">
      <c r="A37656" t="s">
        <v>4</v>
      </c>
      <c r="B37656" s="4" t="s">
        <v>5</v>
      </c>
      <c r="C37656" s="4" t="s">
        <v>13</v>
      </c>
      <c r="D37656" s="4" t="s">
        <v>13</v>
      </c>
      <c r="E37656" s="4" t="s">
        <v>22</v>
      </c>
      <c r="F37656" s="4" t="s">
        <v>10</v>
      </c>
    </row>
    <row r="37657" spans="1:8">
      <c r="A37657" t="n">
        <v>305897</v>
      </c>
      <c r="B37657" s="25" t="n">
        <v>45</v>
      </c>
      <c r="C37657" s="7" t="n">
        <v>11</v>
      </c>
      <c r="D37657" s="7" t="n">
        <v>3</v>
      </c>
      <c r="E37657" s="7" t="n">
        <v>38</v>
      </c>
      <c r="F37657" s="7" t="n">
        <v>0</v>
      </c>
    </row>
    <row r="37658" spans="1:8">
      <c r="A37658" t="s">
        <v>4</v>
      </c>
      <c r="B37658" s="4" t="s">
        <v>5</v>
      </c>
      <c r="C37658" s="4" t="s">
        <v>13</v>
      </c>
      <c r="D37658" s="4" t="s">
        <v>13</v>
      </c>
      <c r="E37658" s="4" t="s">
        <v>22</v>
      </c>
      <c r="F37658" s="4" t="s">
        <v>22</v>
      </c>
      <c r="G37658" s="4" t="s">
        <v>22</v>
      </c>
      <c r="H37658" s="4" t="s">
        <v>10</v>
      </c>
    </row>
    <row r="37659" spans="1:8">
      <c r="A37659" t="n">
        <v>305906</v>
      </c>
      <c r="B37659" s="25" t="n">
        <v>45</v>
      </c>
      <c r="C37659" s="7" t="n">
        <v>2</v>
      </c>
      <c r="D37659" s="7" t="n">
        <v>3</v>
      </c>
      <c r="E37659" s="7" t="n">
        <v>-56.7400016784668</v>
      </c>
      <c r="F37659" s="7" t="n">
        <v>5.34999990463257</v>
      </c>
      <c r="G37659" s="7" t="n">
        <v>-11.9099998474121</v>
      </c>
      <c r="H37659" s="7" t="n">
        <v>4000</v>
      </c>
    </row>
    <row r="37660" spans="1:8">
      <c r="A37660" t="s">
        <v>4</v>
      </c>
      <c r="B37660" s="4" t="s">
        <v>5</v>
      </c>
      <c r="C37660" s="4" t="s">
        <v>13</v>
      </c>
      <c r="D37660" s="4" t="s">
        <v>13</v>
      </c>
      <c r="E37660" s="4" t="s">
        <v>22</v>
      </c>
      <c r="F37660" s="4" t="s">
        <v>22</v>
      </c>
      <c r="G37660" s="4" t="s">
        <v>22</v>
      </c>
      <c r="H37660" s="4" t="s">
        <v>10</v>
      </c>
      <c r="I37660" s="4" t="s">
        <v>13</v>
      </c>
    </row>
    <row r="37661" spans="1:8">
      <c r="A37661" t="n">
        <v>305923</v>
      </c>
      <c r="B37661" s="25" t="n">
        <v>45</v>
      </c>
      <c r="C37661" s="7" t="n">
        <v>4</v>
      </c>
      <c r="D37661" s="7" t="n">
        <v>3</v>
      </c>
      <c r="E37661" s="7" t="n">
        <v>13.4399995803833</v>
      </c>
      <c r="F37661" s="7" t="n">
        <v>66.1800003051758</v>
      </c>
      <c r="G37661" s="7" t="n">
        <v>0</v>
      </c>
      <c r="H37661" s="7" t="n">
        <v>4000</v>
      </c>
      <c r="I37661" s="7" t="n">
        <v>0</v>
      </c>
    </row>
    <row r="37662" spans="1:8">
      <c r="A37662" t="s">
        <v>4</v>
      </c>
      <c r="B37662" s="4" t="s">
        <v>5</v>
      </c>
      <c r="C37662" s="4" t="s">
        <v>13</v>
      </c>
      <c r="D37662" s="4" t="s">
        <v>13</v>
      </c>
      <c r="E37662" s="4" t="s">
        <v>22</v>
      </c>
      <c r="F37662" s="4" t="s">
        <v>10</v>
      </c>
    </row>
    <row r="37663" spans="1:8">
      <c r="A37663" t="n">
        <v>305941</v>
      </c>
      <c r="B37663" s="25" t="n">
        <v>45</v>
      </c>
      <c r="C37663" s="7" t="n">
        <v>5</v>
      </c>
      <c r="D37663" s="7" t="n">
        <v>3</v>
      </c>
      <c r="E37663" s="7" t="n">
        <v>2.5</v>
      </c>
      <c r="F37663" s="7" t="n">
        <v>4000</v>
      </c>
    </row>
    <row r="37664" spans="1:8">
      <c r="A37664" t="s">
        <v>4</v>
      </c>
      <c r="B37664" s="4" t="s">
        <v>5</v>
      </c>
      <c r="C37664" s="4" t="s">
        <v>13</v>
      </c>
      <c r="D37664" s="4" t="s">
        <v>13</v>
      </c>
      <c r="E37664" s="4" t="s">
        <v>22</v>
      </c>
      <c r="F37664" s="4" t="s">
        <v>10</v>
      </c>
    </row>
    <row r="37665" spans="1:9">
      <c r="A37665" t="n">
        <v>305950</v>
      </c>
      <c r="B37665" s="25" t="n">
        <v>45</v>
      </c>
      <c r="C37665" s="7" t="n">
        <v>11</v>
      </c>
      <c r="D37665" s="7" t="n">
        <v>3</v>
      </c>
      <c r="E37665" s="7" t="n">
        <v>38</v>
      </c>
      <c r="F37665" s="7" t="n">
        <v>4000</v>
      </c>
    </row>
    <row r="37666" spans="1:9">
      <c r="A37666" t="s">
        <v>4</v>
      </c>
      <c r="B37666" s="4" t="s">
        <v>5</v>
      </c>
      <c r="C37666" s="4" t="s">
        <v>13</v>
      </c>
      <c r="D37666" s="4" t="s">
        <v>10</v>
      </c>
      <c r="E37666" s="4" t="s">
        <v>9</v>
      </c>
      <c r="F37666" s="4" t="s">
        <v>10</v>
      </c>
      <c r="G37666" s="4" t="s">
        <v>9</v>
      </c>
      <c r="H37666" s="4" t="s">
        <v>13</v>
      </c>
    </row>
    <row r="37667" spans="1:9">
      <c r="A37667" t="n">
        <v>305959</v>
      </c>
      <c r="B37667" s="16" t="n">
        <v>49</v>
      </c>
      <c r="C37667" s="7" t="n">
        <v>0</v>
      </c>
      <c r="D37667" s="7" t="n">
        <v>120</v>
      </c>
      <c r="E37667" s="7" t="n">
        <v>1065353216</v>
      </c>
      <c r="F37667" s="7" t="n">
        <v>0</v>
      </c>
      <c r="G37667" s="7" t="n">
        <v>0</v>
      </c>
      <c r="H37667" s="7" t="n">
        <v>0</v>
      </c>
    </row>
    <row r="37668" spans="1:9">
      <c r="A37668" t="s">
        <v>4</v>
      </c>
      <c r="B37668" s="4" t="s">
        <v>5</v>
      </c>
      <c r="C37668" s="4" t="s">
        <v>13</v>
      </c>
      <c r="D37668" s="4" t="s">
        <v>10</v>
      </c>
    </row>
    <row r="37669" spans="1:9">
      <c r="A37669" t="n">
        <v>305974</v>
      </c>
      <c r="B37669" s="16" t="n">
        <v>49</v>
      </c>
      <c r="C37669" s="7" t="n">
        <v>6</v>
      </c>
      <c r="D37669" s="7" t="n">
        <v>1</v>
      </c>
    </row>
    <row r="37670" spans="1:9">
      <c r="A37670" t="s">
        <v>4</v>
      </c>
      <c r="B37670" s="4" t="s">
        <v>5</v>
      </c>
      <c r="C37670" s="4" t="s">
        <v>13</v>
      </c>
      <c r="D37670" s="4" t="s">
        <v>10</v>
      </c>
      <c r="E37670" s="4" t="s">
        <v>22</v>
      </c>
    </row>
    <row r="37671" spans="1:9">
      <c r="A37671" t="n">
        <v>305978</v>
      </c>
      <c r="B37671" s="28" t="n">
        <v>58</v>
      </c>
      <c r="C37671" s="7" t="n">
        <v>100</v>
      </c>
      <c r="D37671" s="7" t="n">
        <v>1000</v>
      </c>
      <c r="E37671" s="7" t="n">
        <v>1</v>
      </c>
    </row>
    <row r="37672" spans="1:9">
      <c r="A37672" t="s">
        <v>4</v>
      </c>
      <c r="B37672" s="4" t="s">
        <v>5</v>
      </c>
      <c r="C37672" s="4" t="s">
        <v>13</v>
      </c>
      <c r="D37672" s="4" t="s">
        <v>10</v>
      </c>
    </row>
    <row r="37673" spans="1:9">
      <c r="A37673" t="n">
        <v>305986</v>
      </c>
      <c r="B37673" s="28" t="n">
        <v>58</v>
      </c>
      <c r="C37673" s="7" t="n">
        <v>255</v>
      </c>
      <c r="D37673" s="7" t="n">
        <v>0</v>
      </c>
    </row>
    <row r="37674" spans="1:9">
      <c r="A37674" t="s">
        <v>4</v>
      </c>
      <c r="B37674" s="4" t="s">
        <v>5</v>
      </c>
      <c r="C37674" s="4" t="s">
        <v>13</v>
      </c>
      <c r="D37674" s="4" t="s">
        <v>10</v>
      </c>
    </row>
    <row r="37675" spans="1:9">
      <c r="A37675" t="n">
        <v>305990</v>
      </c>
      <c r="B37675" s="25" t="n">
        <v>45</v>
      </c>
      <c r="C37675" s="7" t="n">
        <v>7</v>
      </c>
      <c r="D37675" s="7" t="n">
        <v>255</v>
      </c>
    </row>
    <row r="37676" spans="1:9">
      <c r="A37676" t="s">
        <v>4</v>
      </c>
      <c r="B37676" s="4" t="s">
        <v>5</v>
      </c>
      <c r="C37676" s="4" t="s">
        <v>13</v>
      </c>
      <c r="D37676" s="4" t="s">
        <v>10</v>
      </c>
      <c r="E37676" s="4" t="s">
        <v>6</v>
      </c>
    </row>
    <row r="37677" spans="1:9">
      <c r="A37677" t="n">
        <v>305994</v>
      </c>
      <c r="B37677" s="40" t="n">
        <v>51</v>
      </c>
      <c r="C37677" s="7" t="n">
        <v>4</v>
      </c>
      <c r="D37677" s="7" t="n">
        <v>6</v>
      </c>
      <c r="E37677" s="7" t="s">
        <v>254</v>
      </c>
    </row>
    <row r="37678" spans="1:9">
      <c r="A37678" t="s">
        <v>4</v>
      </c>
      <c r="B37678" s="4" t="s">
        <v>5</v>
      </c>
      <c r="C37678" s="4" t="s">
        <v>10</v>
      </c>
    </row>
    <row r="37679" spans="1:9">
      <c r="A37679" t="n">
        <v>306007</v>
      </c>
      <c r="B37679" s="35" t="n">
        <v>16</v>
      </c>
      <c r="C37679" s="7" t="n">
        <v>0</v>
      </c>
    </row>
    <row r="37680" spans="1:9">
      <c r="A37680" t="s">
        <v>4</v>
      </c>
      <c r="B37680" s="4" t="s">
        <v>5</v>
      </c>
      <c r="C37680" s="4" t="s">
        <v>10</v>
      </c>
      <c r="D37680" s="4" t="s">
        <v>72</v>
      </c>
      <c r="E37680" s="4" t="s">
        <v>13</v>
      </c>
      <c r="F37680" s="4" t="s">
        <v>13</v>
      </c>
      <c r="G37680" s="4" t="s">
        <v>72</v>
      </c>
      <c r="H37680" s="4" t="s">
        <v>13</v>
      </c>
      <c r="I37680" s="4" t="s">
        <v>13</v>
      </c>
    </row>
    <row r="37681" spans="1:9">
      <c r="A37681" t="n">
        <v>306010</v>
      </c>
      <c r="B37681" s="52" t="n">
        <v>26</v>
      </c>
      <c r="C37681" s="7" t="n">
        <v>6</v>
      </c>
      <c r="D37681" s="7" t="s">
        <v>2224</v>
      </c>
      <c r="E37681" s="7" t="n">
        <v>2</v>
      </c>
      <c r="F37681" s="7" t="n">
        <v>3</v>
      </c>
      <c r="G37681" s="7" t="s">
        <v>2225</v>
      </c>
      <c r="H37681" s="7" t="n">
        <v>2</v>
      </c>
      <c r="I37681" s="7" t="n">
        <v>0</v>
      </c>
    </row>
    <row r="37682" spans="1:9">
      <c r="A37682" t="s">
        <v>4</v>
      </c>
      <c r="B37682" s="4" t="s">
        <v>5</v>
      </c>
    </row>
    <row r="37683" spans="1:9">
      <c r="A37683" t="n">
        <v>306138</v>
      </c>
      <c r="B37683" s="53" t="n">
        <v>28</v>
      </c>
    </row>
    <row r="37684" spans="1:9">
      <c r="A37684" t="s">
        <v>4</v>
      </c>
      <c r="B37684" s="4" t="s">
        <v>5</v>
      </c>
      <c r="C37684" s="4" t="s">
        <v>13</v>
      </c>
      <c r="D37684" s="4" t="s">
        <v>10</v>
      </c>
      <c r="E37684" s="4" t="s">
        <v>6</v>
      </c>
    </row>
    <row r="37685" spans="1:9">
      <c r="A37685" t="n">
        <v>306139</v>
      </c>
      <c r="B37685" s="40" t="n">
        <v>51</v>
      </c>
      <c r="C37685" s="7" t="n">
        <v>4</v>
      </c>
      <c r="D37685" s="7" t="n">
        <v>0</v>
      </c>
      <c r="E37685" s="7" t="s">
        <v>254</v>
      </c>
    </row>
    <row r="37686" spans="1:9">
      <c r="A37686" t="s">
        <v>4</v>
      </c>
      <c r="B37686" s="4" t="s">
        <v>5</v>
      </c>
      <c r="C37686" s="4" t="s">
        <v>10</v>
      </c>
    </row>
    <row r="37687" spans="1:9">
      <c r="A37687" t="n">
        <v>306152</v>
      </c>
      <c r="B37687" s="35" t="n">
        <v>16</v>
      </c>
      <c r="C37687" s="7" t="n">
        <v>0</v>
      </c>
    </row>
    <row r="37688" spans="1:9">
      <c r="A37688" t="s">
        <v>4</v>
      </c>
      <c r="B37688" s="4" t="s">
        <v>5</v>
      </c>
      <c r="C37688" s="4" t="s">
        <v>10</v>
      </c>
      <c r="D37688" s="4" t="s">
        <v>72</v>
      </c>
      <c r="E37688" s="4" t="s">
        <v>13</v>
      </c>
      <c r="F37688" s="4" t="s">
        <v>13</v>
      </c>
      <c r="G37688" s="4" t="s">
        <v>72</v>
      </c>
      <c r="H37688" s="4" t="s">
        <v>13</v>
      </c>
      <c r="I37688" s="4" t="s">
        <v>13</v>
      </c>
      <c r="J37688" s="4" t="s">
        <v>72</v>
      </c>
      <c r="K37688" s="4" t="s">
        <v>13</v>
      </c>
      <c r="L37688" s="4" t="s">
        <v>13</v>
      </c>
    </row>
    <row r="37689" spans="1:9">
      <c r="A37689" t="n">
        <v>306155</v>
      </c>
      <c r="B37689" s="52" t="n">
        <v>26</v>
      </c>
      <c r="C37689" s="7" t="n">
        <v>0</v>
      </c>
      <c r="D37689" s="7" t="s">
        <v>2226</v>
      </c>
      <c r="E37689" s="7" t="n">
        <v>2</v>
      </c>
      <c r="F37689" s="7" t="n">
        <v>3</v>
      </c>
      <c r="G37689" s="7" t="s">
        <v>2227</v>
      </c>
      <c r="H37689" s="7" t="n">
        <v>2</v>
      </c>
      <c r="I37689" s="7" t="n">
        <v>3</v>
      </c>
      <c r="J37689" s="7" t="s">
        <v>2228</v>
      </c>
      <c r="K37689" s="7" t="n">
        <v>2</v>
      </c>
      <c r="L37689" s="7" t="n">
        <v>0</v>
      </c>
    </row>
    <row r="37690" spans="1:9">
      <c r="A37690" t="s">
        <v>4</v>
      </c>
      <c r="B37690" s="4" t="s">
        <v>5</v>
      </c>
    </row>
    <row r="37691" spans="1:9">
      <c r="A37691" t="n">
        <v>306399</v>
      </c>
      <c r="B37691" s="53" t="n">
        <v>28</v>
      </c>
    </row>
    <row r="37692" spans="1:9">
      <c r="A37692" t="s">
        <v>4</v>
      </c>
      <c r="B37692" s="4" t="s">
        <v>5</v>
      </c>
      <c r="C37692" s="4" t="s">
        <v>13</v>
      </c>
      <c r="D37692" s="4" t="s">
        <v>10</v>
      </c>
      <c r="E37692" s="4" t="s">
        <v>6</v>
      </c>
    </row>
    <row r="37693" spans="1:9">
      <c r="A37693" t="n">
        <v>306400</v>
      </c>
      <c r="B37693" s="40" t="n">
        <v>51</v>
      </c>
      <c r="C37693" s="7" t="n">
        <v>4</v>
      </c>
      <c r="D37693" s="7" t="n">
        <v>6</v>
      </c>
      <c r="E37693" s="7" t="s">
        <v>254</v>
      </c>
    </row>
    <row r="37694" spans="1:9">
      <c r="A37694" t="s">
        <v>4</v>
      </c>
      <c r="B37694" s="4" t="s">
        <v>5</v>
      </c>
      <c r="C37694" s="4" t="s">
        <v>10</v>
      </c>
    </row>
    <row r="37695" spans="1:9">
      <c r="A37695" t="n">
        <v>306413</v>
      </c>
      <c r="B37695" s="35" t="n">
        <v>16</v>
      </c>
      <c r="C37695" s="7" t="n">
        <v>0</v>
      </c>
    </row>
    <row r="37696" spans="1:9">
      <c r="A37696" t="s">
        <v>4</v>
      </c>
      <c r="B37696" s="4" t="s">
        <v>5</v>
      </c>
      <c r="C37696" s="4" t="s">
        <v>10</v>
      </c>
      <c r="D37696" s="4" t="s">
        <v>72</v>
      </c>
      <c r="E37696" s="4" t="s">
        <v>13</v>
      </c>
      <c r="F37696" s="4" t="s">
        <v>13</v>
      </c>
      <c r="G37696" s="4" t="s">
        <v>72</v>
      </c>
      <c r="H37696" s="4" t="s">
        <v>13</v>
      </c>
      <c r="I37696" s="4" t="s">
        <v>13</v>
      </c>
    </row>
    <row r="37697" spans="1:12">
      <c r="A37697" t="n">
        <v>306416</v>
      </c>
      <c r="B37697" s="52" t="n">
        <v>26</v>
      </c>
      <c r="C37697" s="7" t="n">
        <v>6</v>
      </c>
      <c r="D37697" s="7" t="s">
        <v>2229</v>
      </c>
      <c r="E37697" s="7" t="n">
        <v>2</v>
      </c>
      <c r="F37697" s="7" t="n">
        <v>3</v>
      </c>
      <c r="G37697" s="7" t="s">
        <v>2230</v>
      </c>
      <c r="H37697" s="7" t="n">
        <v>2</v>
      </c>
      <c r="I37697" s="7" t="n">
        <v>0</v>
      </c>
    </row>
    <row r="37698" spans="1:12">
      <c r="A37698" t="s">
        <v>4</v>
      </c>
      <c r="B37698" s="4" t="s">
        <v>5</v>
      </c>
    </row>
    <row r="37699" spans="1:12">
      <c r="A37699" t="n">
        <v>306629</v>
      </c>
      <c r="B37699" s="53" t="n">
        <v>28</v>
      </c>
    </row>
    <row r="37700" spans="1:12">
      <c r="A37700" t="s">
        <v>4</v>
      </c>
      <c r="B37700" s="4" t="s">
        <v>5</v>
      </c>
      <c r="C37700" s="4" t="s">
        <v>13</v>
      </c>
      <c r="D37700" s="4" t="s">
        <v>10</v>
      </c>
      <c r="E37700" s="4" t="s">
        <v>6</v>
      </c>
    </row>
    <row r="37701" spans="1:12">
      <c r="A37701" t="n">
        <v>306630</v>
      </c>
      <c r="B37701" s="40" t="n">
        <v>51</v>
      </c>
      <c r="C37701" s="7" t="n">
        <v>4</v>
      </c>
      <c r="D37701" s="7" t="n">
        <v>0</v>
      </c>
      <c r="E37701" s="7" t="s">
        <v>410</v>
      </c>
    </row>
    <row r="37702" spans="1:12">
      <c r="A37702" t="s">
        <v>4</v>
      </c>
      <c r="B37702" s="4" t="s">
        <v>5</v>
      </c>
      <c r="C37702" s="4" t="s">
        <v>10</v>
      </c>
    </row>
    <row r="37703" spans="1:12">
      <c r="A37703" t="n">
        <v>306644</v>
      </c>
      <c r="B37703" s="35" t="n">
        <v>16</v>
      </c>
      <c r="C37703" s="7" t="n">
        <v>0</v>
      </c>
    </row>
    <row r="37704" spans="1:12">
      <c r="A37704" t="s">
        <v>4</v>
      </c>
      <c r="B37704" s="4" t="s">
        <v>5</v>
      </c>
      <c r="C37704" s="4" t="s">
        <v>10</v>
      </c>
      <c r="D37704" s="4" t="s">
        <v>72</v>
      </c>
      <c r="E37704" s="4" t="s">
        <v>13</v>
      </c>
      <c r="F37704" s="4" t="s">
        <v>13</v>
      </c>
      <c r="G37704" s="4" t="s">
        <v>72</v>
      </c>
      <c r="H37704" s="4" t="s">
        <v>13</v>
      </c>
      <c r="I37704" s="4" t="s">
        <v>13</v>
      </c>
    </row>
    <row r="37705" spans="1:12">
      <c r="A37705" t="n">
        <v>306647</v>
      </c>
      <c r="B37705" s="52" t="n">
        <v>26</v>
      </c>
      <c r="C37705" s="7" t="n">
        <v>0</v>
      </c>
      <c r="D37705" s="7" t="s">
        <v>2231</v>
      </c>
      <c r="E37705" s="7" t="n">
        <v>2</v>
      </c>
      <c r="F37705" s="7" t="n">
        <v>3</v>
      </c>
      <c r="G37705" s="7" t="s">
        <v>2232</v>
      </c>
      <c r="H37705" s="7" t="n">
        <v>2</v>
      </c>
      <c r="I37705" s="7" t="n">
        <v>0</v>
      </c>
    </row>
    <row r="37706" spans="1:12">
      <c r="A37706" t="s">
        <v>4</v>
      </c>
      <c r="B37706" s="4" t="s">
        <v>5</v>
      </c>
    </row>
    <row r="37707" spans="1:12">
      <c r="A37707" t="n">
        <v>306839</v>
      </c>
      <c r="B37707" s="53" t="n">
        <v>28</v>
      </c>
    </row>
    <row r="37708" spans="1:12">
      <c r="A37708" t="s">
        <v>4</v>
      </c>
      <c r="B37708" s="4" t="s">
        <v>5</v>
      </c>
      <c r="C37708" s="4" t="s">
        <v>13</v>
      </c>
      <c r="D37708" s="4" t="s">
        <v>10</v>
      </c>
      <c r="E37708" s="4" t="s">
        <v>6</v>
      </c>
    </row>
    <row r="37709" spans="1:12">
      <c r="A37709" t="n">
        <v>306840</v>
      </c>
      <c r="B37709" s="40" t="n">
        <v>51</v>
      </c>
      <c r="C37709" s="7" t="n">
        <v>4</v>
      </c>
      <c r="D37709" s="7" t="n">
        <v>6</v>
      </c>
      <c r="E37709" s="7" t="s">
        <v>353</v>
      </c>
    </row>
    <row r="37710" spans="1:12">
      <c r="A37710" t="s">
        <v>4</v>
      </c>
      <c r="B37710" s="4" t="s">
        <v>5</v>
      </c>
      <c r="C37710" s="4" t="s">
        <v>10</v>
      </c>
    </row>
    <row r="37711" spans="1:12">
      <c r="A37711" t="n">
        <v>306854</v>
      </c>
      <c r="B37711" s="35" t="n">
        <v>16</v>
      </c>
      <c r="C37711" s="7" t="n">
        <v>0</v>
      </c>
    </row>
    <row r="37712" spans="1:12">
      <c r="A37712" t="s">
        <v>4</v>
      </c>
      <c r="B37712" s="4" t="s">
        <v>5</v>
      </c>
      <c r="C37712" s="4" t="s">
        <v>10</v>
      </c>
      <c r="D37712" s="4" t="s">
        <v>72</v>
      </c>
      <c r="E37712" s="4" t="s">
        <v>13</v>
      </c>
      <c r="F37712" s="4" t="s">
        <v>13</v>
      </c>
      <c r="G37712" s="4" t="s">
        <v>72</v>
      </c>
      <c r="H37712" s="4" t="s">
        <v>13</v>
      </c>
      <c r="I37712" s="4" t="s">
        <v>13</v>
      </c>
    </row>
    <row r="37713" spans="1:9">
      <c r="A37713" t="n">
        <v>306857</v>
      </c>
      <c r="B37713" s="52" t="n">
        <v>26</v>
      </c>
      <c r="C37713" s="7" t="n">
        <v>6</v>
      </c>
      <c r="D37713" s="7" t="s">
        <v>2233</v>
      </c>
      <c r="E37713" s="7" t="n">
        <v>2</v>
      </c>
      <c r="F37713" s="7" t="n">
        <v>3</v>
      </c>
      <c r="G37713" s="7" t="s">
        <v>2234</v>
      </c>
      <c r="H37713" s="7" t="n">
        <v>2</v>
      </c>
      <c r="I37713" s="7" t="n">
        <v>0</v>
      </c>
    </row>
    <row r="37714" spans="1:9">
      <c r="A37714" t="s">
        <v>4</v>
      </c>
      <c r="B37714" s="4" t="s">
        <v>5</v>
      </c>
    </row>
    <row r="37715" spans="1:9">
      <c r="A37715" t="n">
        <v>306994</v>
      </c>
      <c r="B37715" s="53" t="n">
        <v>28</v>
      </c>
    </row>
    <row r="37716" spans="1:9">
      <c r="A37716" t="s">
        <v>4</v>
      </c>
      <c r="B37716" s="4" t="s">
        <v>5</v>
      </c>
      <c r="C37716" s="4" t="s">
        <v>13</v>
      </c>
      <c r="D37716" s="4" t="s">
        <v>10</v>
      </c>
      <c r="E37716" s="4" t="s">
        <v>6</v>
      </c>
    </row>
    <row r="37717" spans="1:9">
      <c r="A37717" t="n">
        <v>306995</v>
      </c>
      <c r="B37717" s="40" t="n">
        <v>51</v>
      </c>
      <c r="C37717" s="7" t="n">
        <v>4</v>
      </c>
      <c r="D37717" s="7" t="n">
        <v>0</v>
      </c>
      <c r="E37717" s="7" t="s">
        <v>254</v>
      </c>
    </row>
    <row r="37718" spans="1:9">
      <c r="A37718" t="s">
        <v>4</v>
      </c>
      <c r="B37718" s="4" t="s">
        <v>5</v>
      </c>
      <c r="C37718" s="4" t="s">
        <v>10</v>
      </c>
    </row>
    <row r="37719" spans="1:9">
      <c r="A37719" t="n">
        <v>307008</v>
      </c>
      <c r="B37719" s="35" t="n">
        <v>16</v>
      </c>
      <c r="C37719" s="7" t="n">
        <v>0</v>
      </c>
    </row>
    <row r="37720" spans="1:9">
      <c r="A37720" t="s">
        <v>4</v>
      </c>
      <c r="B37720" s="4" t="s">
        <v>5</v>
      </c>
      <c r="C37720" s="4" t="s">
        <v>10</v>
      </c>
      <c r="D37720" s="4" t="s">
        <v>72</v>
      </c>
      <c r="E37720" s="4" t="s">
        <v>13</v>
      </c>
      <c r="F37720" s="4" t="s">
        <v>13</v>
      </c>
    </row>
    <row r="37721" spans="1:9">
      <c r="A37721" t="n">
        <v>307011</v>
      </c>
      <c r="B37721" s="52" t="n">
        <v>26</v>
      </c>
      <c r="C37721" s="7" t="n">
        <v>0</v>
      </c>
      <c r="D37721" s="7" t="s">
        <v>2235</v>
      </c>
      <c r="E37721" s="7" t="n">
        <v>2</v>
      </c>
      <c r="F37721" s="7" t="n">
        <v>0</v>
      </c>
    </row>
    <row r="37722" spans="1:9">
      <c r="A37722" t="s">
        <v>4</v>
      </c>
      <c r="B37722" s="4" t="s">
        <v>5</v>
      </c>
    </row>
    <row r="37723" spans="1:9">
      <c r="A37723" t="n">
        <v>307058</v>
      </c>
      <c r="B37723" s="53" t="n">
        <v>28</v>
      </c>
    </row>
    <row r="37724" spans="1:9">
      <c r="A37724" t="s">
        <v>4</v>
      </c>
      <c r="B37724" s="4" t="s">
        <v>5</v>
      </c>
      <c r="C37724" s="4" t="s">
        <v>13</v>
      </c>
      <c r="D37724" s="4" t="s">
        <v>10</v>
      </c>
      <c r="E37724" s="4" t="s">
        <v>22</v>
      </c>
    </row>
    <row r="37725" spans="1:9">
      <c r="A37725" t="n">
        <v>307059</v>
      </c>
      <c r="B37725" s="28" t="n">
        <v>58</v>
      </c>
      <c r="C37725" s="7" t="n">
        <v>0</v>
      </c>
      <c r="D37725" s="7" t="n">
        <v>1000</v>
      </c>
      <c r="E37725" s="7" t="n">
        <v>1</v>
      </c>
    </row>
    <row r="37726" spans="1:9">
      <c r="A37726" t="s">
        <v>4</v>
      </c>
      <c r="B37726" s="4" t="s">
        <v>5</v>
      </c>
      <c r="C37726" s="4" t="s">
        <v>13</v>
      </c>
      <c r="D37726" s="4" t="s">
        <v>10</v>
      </c>
    </row>
    <row r="37727" spans="1:9">
      <c r="A37727" t="n">
        <v>307067</v>
      </c>
      <c r="B37727" s="28" t="n">
        <v>58</v>
      </c>
      <c r="C37727" s="7" t="n">
        <v>255</v>
      </c>
      <c r="D37727" s="7" t="n">
        <v>0</v>
      </c>
    </row>
    <row r="37728" spans="1:9">
      <c r="A37728" t="s">
        <v>4</v>
      </c>
      <c r="B37728" s="4" t="s">
        <v>5</v>
      </c>
      <c r="C37728" s="4" t="s">
        <v>13</v>
      </c>
      <c r="D37728" s="4" t="s">
        <v>10</v>
      </c>
      <c r="E37728" s="4" t="s">
        <v>10</v>
      </c>
      <c r="F37728" s="4" t="s">
        <v>10</v>
      </c>
      <c r="G37728" s="4" t="s">
        <v>10</v>
      </c>
      <c r="H37728" s="4" t="s">
        <v>13</v>
      </c>
    </row>
    <row r="37729" spans="1:9">
      <c r="A37729" t="n">
        <v>307071</v>
      </c>
      <c r="B37729" s="29" t="n">
        <v>25</v>
      </c>
      <c r="C37729" s="7" t="n">
        <v>5</v>
      </c>
      <c r="D37729" s="7" t="n">
        <v>65535</v>
      </c>
      <c r="E37729" s="7" t="n">
        <v>500</v>
      </c>
      <c r="F37729" s="7" t="n">
        <v>800</v>
      </c>
      <c r="G37729" s="7" t="n">
        <v>140</v>
      </c>
      <c r="H37729" s="7" t="n">
        <v>0</v>
      </c>
    </row>
    <row r="37730" spans="1:9">
      <c r="A37730" t="s">
        <v>4</v>
      </c>
      <c r="B37730" s="4" t="s">
        <v>5</v>
      </c>
      <c r="C37730" s="4" t="s">
        <v>10</v>
      </c>
      <c r="D37730" s="4" t="s">
        <v>13</v>
      </c>
      <c r="E37730" s="4" t="s">
        <v>72</v>
      </c>
      <c r="F37730" s="4" t="s">
        <v>13</v>
      </c>
      <c r="G37730" s="4" t="s">
        <v>13</v>
      </c>
    </row>
    <row r="37731" spans="1:9">
      <c r="A37731" t="n">
        <v>307082</v>
      </c>
      <c r="B37731" s="30" t="n">
        <v>24</v>
      </c>
      <c r="C37731" s="7" t="n">
        <v>65533</v>
      </c>
      <c r="D37731" s="7" t="n">
        <v>11</v>
      </c>
      <c r="E37731" s="7" t="s">
        <v>2236</v>
      </c>
      <c r="F37731" s="7" t="n">
        <v>2</v>
      </c>
      <c r="G37731" s="7" t="n">
        <v>0</v>
      </c>
    </row>
    <row r="37732" spans="1:9">
      <c r="A37732" t="s">
        <v>4</v>
      </c>
      <c r="B37732" s="4" t="s">
        <v>5</v>
      </c>
    </row>
    <row r="37733" spans="1:9">
      <c r="A37733" t="n">
        <v>307227</v>
      </c>
      <c r="B37733" s="53" t="n">
        <v>28</v>
      </c>
    </row>
    <row r="37734" spans="1:9">
      <c r="A37734" t="s">
        <v>4</v>
      </c>
      <c r="B37734" s="4" t="s">
        <v>5</v>
      </c>
      <c r="C37734" s="4" t="s">
        <v>13</v>
      </c>
    </row>
    <row r="37735" spans="1:9">
      <c r="A37735" t="n">
        <v>307228</v>
      </c>
      <c r="B37735" s="33" t="n">
        <v>27</v>
      </c>
      <c r="C37735" s="7" t="n">
        <v>0</v>
      </c>
    </row>
    <row r="37736" spans="1:9">
      <c r="A37736" t="s">
        <v>4</v>
      </c>
      <c r="B37736" s="4" t="s">
        <v>5</v>
      </c>
      <c r="C37736" s="4" t="s">
        <v>13</v>
      </c>
    </row>
    <row r="37737" spans="1:9">
      <c r="A37737" t="n">
        <v>307230</v>
      </c>
      <c r="B37737" s="33" t="n">
        <v>27</v>
      </c>
      <c r="C37737" s="7" t="n">
        <v>1</v>
      </c>
    </row>
    <row r="37738" spans="1:9">
      <c r="A37738" t="s">
        <v>4</v>
      </c>
      <c r="B37738" s="4" t="s">
        <v>5</v>
      </c>
      <c r="C37738" s="4" t="s">
        <v>13</v>
      </c>
      <c r="D37738" s="4" t="s">
        <v>10</v>
      </c>
      <c r="E37738" s="4" t="s">
        <v>10</v>
      </c>
      <c r="F37738" s="4" t="s">
        <v>10</v>
      </c>
      <c r="G37738" s="4" t="s">
        <v>10</v>
      </c>
      <c r="H37738" s="4" t="s">
        <v>13</v>
      </c>
    </row>
    <row r="37739" spans="1:9">
      <c r="A37739" t="n">
        <v>307232</v>
      </c>
      <c r="B37739" s="29" t="n">
        <v>25</v>
      </c>
      <c r="C37739" s="7" t="n">
        <v>5</v>
      </c>
      <c r="D37739" s="7" t="n">
        <v>65535</v>
      </c>
      <c r="E37739" s="7" t="n">
        <v>65535</v>
      </c>
      <c r="F37739" s="7" t="n">
        <v>65535</v>
      </c>
      <c r="G37739" s="7" t="n">
        <v>65535</v>
      </c>
      <c r="H37739" s="7" t="n">
        <v>0</v>
      </c>
    </row>
    <row r="37740" spans="1:9">
      <c r="A37740" t="s">
        <v>4</v>
      </c>
      <c r="B37740" s="4" t="s">
        <v>5</v>
      </c>
      <c r="C37740" s="4" t="s">
        <v>13</v>
      </c>
      <c r="D37740" s="4" t="s">
        <v>10</v>
      </c>
      <c r="E37740" s="4" t="s">
        <v>13</v>
      </c>
    </row>
    <row r="37741" spans="1:9">
      <c r="A37741" t="n">
        <v>307243</v>
      </c>
      <c r="B37741" s="38" t="n">
        <v>36</v>
      </c>
      <c r="C37741" s="7" t="n">
        <v>9</v>
      </c>
      <c r="D37741" s="7" t="n">
        <v>0</v>
      </c>
      <c r="E37741" s="7" t="n">
        <v>0</v>
      </c>
    </row>
    <row r="37742" spans="1:9">
      <c r="A37742" t="s">
        <v>4</v>
      </c>
      <c r="B37742" s="4" t="s">
        <v>5</v>
      </c>
      <c r="C37742" s="4" t="s">
        <v>13</v>
      </c>
      <c r="D37742" s="4" t="s">
        <v>10</v>
      </c>
      <c r="E37742" s="4" t="s">
        <v>13</v>
      </c>
    </row>
    <row r="37743" spans="1:9">
      <c r="A37743" t="n">
        <v>307248</v>
      </c>
      <c r="B37743" s="38" t="n">
        <v>36</v>
      </c>
      <c r="C37743" s="7" t="n">
        <v>9</v>
      </c>
      <c r="D37743" s="7" t="n">
        <v>6</v>
      </c>
      <c r="E37743" s="7" t="n">
        <v>0</v>
      </c>
    </row>
    <row r="37744" spans="1:9">
      <c r="A37744" t="s">
        <v>4</v>
      </c>
      <c r="B37744" s="4" t="s">
        <v>5</v>
      </c>
      <c r="C37744" s="4" t="s">
        <v>13</v>
      </c>
      <c r="D37744" s="4" t="s">
        <v>10</v>
      </c>
      <c r="E37744" s="4" t="s">
        <v>10</v>
      </c>
    </row>
    <row r="37745" spans="1:8">
      <c r="A37745" t="n">
        <v>307253</v>
      </c>
      <c r="B37745" s="16" t="n">
        <v>49</v>
      </c>
      <c r="C37745" s="7" t="n">
        <v>5</v>
      </c>
      <c r="D37745" s="7" t="n">
        <v>1</v>
      </c>
      <c r="E37745" s="7" t="n">
        <v>1</v>
      </c>
    </row>
    <row r="37746" spans="1:8">
      <c r="A37746" t="s">
        <v>4</v>
      </c>
      <c r="B37746" s="4" t="s">
        <v>5</v>
      </c>
      <c r="C37746" s="4" t="s">
        <v>13</v>
      </c>
      <c r="D37746" s="4" t="s">
        <v>10</v>
      </c>
    </row>
    <row r="37747" spans="1:8">
      <c r="A37747" t="n">
        <v>307259</v>
      </c>
      <c r="B37747" s="16" t="n">
        <v>49</v>
      </c>
      <c r="C37747" s="7" t="n">
        <v>6</v>
      </c>
      <c r="D37747" s="7" t="n">
        <v>120</v>
      </c>
    </row>
    <row r="37748" spans="1:8">
      <c r="A37748" t="s">
        <v>4</v>
      </c>
      <c r="B37748" s="4" t="s">
        <v>5</v>
      </c>
      <c r="C37748" s="4" t="s">
        <v>10</v>
      </c>
      <c r="D37748" s="4" t="s">
        <v>22</v>
      </c>
      <c r="E37748" s="4" t="s">
        <v>22</v>
      </c>
      <c r="F37748" s="4" t="s">
        <v>22</v>
      </c>
      <c r="G37748" s="4" t="s">
        <v>22</v>
      </c>
    </row>
    <row r="37749" spans="1:8">
      <c r="A37749" t="n">
        <v>307263</v>
      </c>
      <c r="B37749" s="24" t="n">
        <v>46</v>
      </c>
      <c r="C37749" s="7" t="n">
        <v>61456</v>
      </c>
      <c r="D37749" s="7" t="n">
        <v>0</v>
      </c>
      <c r="E37749" s="7" t="n">
        <v>0</v>
      </c>
      <c r="F37749" s="7" t="n">
        <v>0</v>
      </c>
      <c r="G37749" s="7" t="n">
        <v>0</v>
      </c>
    </row>
    <row r="37750" spans="1:8">
      <c r="A37750" t="s">
        <v>4</v>
      </c>
      <c r="B37750" s="4" t="s">
        <v>5</v>
      </c>
      <c r="C37750" s="4" t="s">
        <v>13</v>
      </c>
      <c r="D37750" s="4" t="s">
        <v>10</v>
      </c>
    </row>
    <row r="37751" spans="1:8">
      <c r="A37751" t="n">
        <v>307282</v>
      </c>
      <c r="B37751" s="9" t="n">
        <v>162</v>
      </c>
      <c r="C37751" s="7" t="n">
        <v>1</v>
      </c>
      <c r="D37751" s="7" t="n">
        <v>0</v>
      </c>
    </row>
    <row r="37752" spans="1:8">
      <c r="A37752" t="s">
        <v>4</v>
      </c>
      <c r="B37752" s="4" t="s">
        <v>5</v>
      </c>
    </row>
    <row r="37753" spans="1:8">
      <c r="A37753" t="n">
        <v>307286</v>
      </c>
      <c r="B37753" s="5" t="n">
        <v>1</v>
      </c>
    </row>
    <row r="37754" spans="1:8" s="3" customFormat="1" customHeight="0">
      <c r="A37754" s="3" t="s">
        <v>2</v>
      </c>
      <c r="B37754" s="3" t="s">
        <v>2237</v>
      </c>
    </row>
    <row r="37755" spans="1:8">
      <c r="A37755" t="s">
        <v>4</v>
      </c>
      <c r="B37755" s="4" t="s">
        <v>5</v>
      </c>
      <c r="C37755" s="4" t="s">
        <v>13</v>
      </c>
      <c r="D37755" s="4" t="s">
        <v>13</v>
      </c>
      <c r="E37755" s="4" t="s">
        <v>13</v>
      </c>
      <c r="F37755" s="4" t="s">
        <v>13</v>
      </c>
    </row>
    <row r="37756" spans="1:8">
      <c r="A37756" t="n">
        <v>307288</v>
      </c>
      <c r="B37756" s="13" t="n">
        <v>14</v>
      </c>
      <c r="C37756" s="7" t="n">
        <v>2</v>
      </c>
      <c r="D37756" s="7" t="n">
        <v>0</v>
      </c>
      <c r="E37756" s="7" t="n">
        <v>0</v>
      </c>
      <c r="F37756" s="7" t="n">
        <v>0</v>
      </c>
    </row>
    <row r="37757" spans="1:8">
      <c r="A37757" t="s">
        <v>4</v>
      </c>
      <c r="B37757" s="4" t="s">
        <v>5</v>
      </c>
      <c r="C37757" s="4" t="s">
        <v>13</v>
      </c>
      <c r="D37757" s="36" t="s">
        <v>81</v>
      </c>
      <c r="E37757" s="4" t="s">
        <v>5</v>
      </c>
      <c r="F37757" s="4" t="s">
        <v>13</v>
      </c>
      <c r="G37757" s="4" t="s">
        <v>10</v>
      </c>
      <c r="H37757" s="36" t="s">
        <v>82</v>
      </c>
      <c r="I37757" s="4" t="s">
        <v>13</v>
      </c>
      <c r="J37757" s="4" t="s">
        <v>9</v>
      </c>
      <c r="K37757" s="4" t="s">
        <v>13</v>
      </c>
      <c r="L37757" s="4" t="s">
        <v>13</v>
      </c>
      <c r="M37757" s="36" t="s">
        <v>81</v>
      </c>
      <c r="N37757" s="4" t="s">
        <v>5</v>
      </c>
      <c r="O37757" s="4" t="s">
        <v>13</v>
      </c>
      <c r="P37757" s="4" t="s">
        <v>10</v>
      </c>
      <c r="Q37757" s="36" t="s">
        <v>82</v>
      </c>
      <c r="R37757" s="4" t="s">
        <v>13</v>
      </c>
      <c r="S37757" s="4" t="s">
        <v>9</v>
      </c>
      <c r="T37757" s="4" t="s">
        <v>13</v>
      </c>
      <c r="U37757" s="4" t="s">
        <v>13</v>
      </c>
      <c r="V37757" s="4" t="s">
        <v>13</v>
      </c>
      <c r="W37757" s="4" t="s">
        <v>20</v>
      </c>
    </row>
    <row r="37758" spans="1:8">
      <c r="A37758" t="n">
        <v>307293</v>
      </c>
      <c r="B37758" s="10" t="n">
        <v>5</v>
      </c>
      <c r="C37758" s="7" t="n">
        <v>28</v>
      </c>
      <c r="D37758" s="36" t="s">
        <v>3</v>
      </c>
      <c r="E37758" s="9" t="n">
        <v>162</v>
      </c>
      <c r="F37758" s="7" t="n">
        <v>3</v>
      </c>
      <c r="G37758" s="7" t="n">
        <v>32992</v>
      </c>
      <c r="H37758" s="36" t="s">
        <v>3</v>
      </c>
      <c r="I37758" s="7" t="n">
        <v>0</v>
      </c>
      <c r="J37758" s="7" t="n">
        <v>1</v>
      </c>
      <c r="K37758" s="7" t="n">
        <v>2</v>
      </c>
      <c r="L37758" s="7" t="n">
        <v>28</v>
      </c>
      <c r="M37758" s="36" t="s">
        <v>3</v>
      </c>
      <c r="N37758" s="9" t="n">
        <v>162</v>
      </c>
      <c r="O37758" s="7" t="n">
        <v>3</v>
      </c>
      <c r="P37758" s="7" t="n">
        <v>32992</v>
      </c>
      <c r="Q37758" s="36" t="s">
        <v>3</v>
      </c>
      <c r="R37758" s="7" t="n">
        <v>0</v>
      </c>
      <c r="S37758" s="7" t="n">
        <v>2</v>
      </c>
      <c r="T37758" s="7" t="n">
        <v>2</v>
      </c>
      <c r="U37758" s="7" t="n">
        <v>11</v>
      </c>
      <c r="V37758" s="7" t="n">
        <v>1</v>
      </c>
      <c r="W37758" s="11" t="n">
        <f t="normal" ca="1">A37762</f>
        <v>0</v>
      </c>
    </row>
    <row r="37759" spans="1:8">
      <c r="A37759" t="s">
        <v>4</v>
      </c>
      <c r="B37759" s="4" t="s">
        <v>5</v>
      </c>
      <c r="C37759" s="4" t="s">
        <v>13</v>
      </c>
      <c r="D37759" s="4" t="s">
        <v>10</v>
      </c>
      <c r="E37759" s="4" t="s">
        <v>22</v>
      </c>
    </row>
    <row r="37760" spans="1:8">
      <c r="A37760" t="n">
        <v>307322</v>
      </c>
      <c r="B37760" s="28" t="n">
        <v>58</v>
      </c>
      <c r="C37760" s="7" t="n">
        <v>0</v>
      </c>
      <c r="D37760" s="7" t="n">
        <v>0</v>
      </c>
      <c r="E37760" s="7" t="n">
        <v>1</v>
      </c>
    </row>
    <row r="37761" spans="1:23">
      <c r="A37761" t="s">
        <v>4</v>
      </c>
      <c r="B37761" s="4" t="s">
        <v>5</v>
      </c>
      <c r="C37761" s="4" t="s">
        <v>13</v>
      </c>
      <c r="D37761" s="36" t="s">
        <v>81</v>
      </c>
      <c r="E37761" s="4" t="s">
        <v>5</v>
      </c>
      <c r="F37761" s="4" t="s">
        <v>13</v>
      </c>
      <c r="G37761" s="4" t="s">
        <v>10</v>
      </c>
      <c r="H37761" s="36" t="s">
        <v>82</v>
      </c>
      <c r="I37761" s="4" t="s">
        <v>13</v>
      </c>
      <c r="J37761" s="4" t="s">
        <v>9</v>
      </c>
      <c r="K37761" s="4" t="s">
        <v>13</v>
      </c>
      <c r="L37761" s="4" t="s">
        <v>13</v>
      </c>
      <c r="M37761" s="36" t="s">
        <v>81</v>
      </c>
      <c r="N37761" s="4" t="s">
        <v>5</v>
      </c>
      <c r="O37761" s="4" t="s">
        <v>13</v>
      </c>
      <c r="P37761" s="4" t="s">
        <v>10</v>
      </c>
      <c r="Q37761" s="36" t="s">
        <v>82</v>
      </c>
      <c r="R37761" s="4" t="s">
        <v>13</v>
      </c>
      <c r="S37761" s="4" t="s">
        <v>9</v>
      </c>
      <c r="T37761" s="4" t="s">
        <v>13</v>
      </c>
      <c r="U37761" s="4" t="s">
        <v>13</v>
      </c>
      <c r="V37761" s="4" t="s">
        <v>13</v>
      </c>
      <c r="W37761" s="4" t="s">
        <v>20</v>
      </c>
    </row>
    <row r="37762" spans="1:23">
      <c r="A37762" t="n">
        <v>307330</v>
      </c>
      <c r="B37762" s="10" t="n">
        <v>5</v>
      </c>
      <c r="C37762" s="7" t="n">
        <v>28</v>
      </c>
      <c r="D37762" s="36" t="s">
        <v>3</v>
      </c>
      <c r="E37762" s="9" t="n">
        <v>162</v>
      </c>
      <c r="F37762" s="7" t="n">
        <v>3</v>
      </c>
      <c r="G37762" s="7" t="n">
        <v>32992</v>
      </c>
      <c r="H37762" s="36" t="s">
        <v>3</v>
      </c>
      <c r="I37762" s="7" t="n">
        <v>0</v>
      </c>
      <c r="J37762" s="7" t="n">
        <v>1</v>
      </c>
      <c r="K37762" s="7" t="n">
        <v>3</v>
      </c>
      <c r="L37762" s="7" t="n">
        <v>28</v>
      </c>
      <c r="M37762" s="36" t="s">
        <v>3</v>
      </c>
      <c r="N37762" s="9" t="n">
        <v>162</v>
      </c>
      <c r="O37762" s="7" t="n">
        <v>3</v>
      </c>
      <c r="P37762" s="7" t="n">
        <v>32992</v>
      </c>
      <c r="Q37762" s="36" t="s">
        <v>3</v>
      </c>
      <c r="R37762" s="7" t="n">
        <v>0</v>
      </c>
      <c r="S37762" s="7" t="n">
        <v>2</v>
      </c>
      <c r="T37762" s="7" t="n">
        <v>3</v>
      </c>
      <c r="U37762" s="7" t="n">
        <v>9</v>
      </c>
      <c r="V37762" s="7" t="n">
        <v>1</v>
      </c>
      <c r="W37762" s="11" t="n">
        <f t="normal" ca="1">A37772</f>
        <v>0</v>
      </c>
    </row>
    <row r="37763" spans="1:23">
      <c r="A37763" t="s">
        <v>4</v>
      </c>
      <c r="B37763" s="4" t="s">
        <v>5</v>
      </c>
      <c r="C37763" s="4" t="s">
        <v>13</v>
      </c>
      <c r="D37763" s="36" t="s">
        <v>81</v>
      </c>
      <c r="E37763" s="4" t="s">
        <v>5</v>
      </c>
      <c r="F37763" s="4" t="s">
        <v>10</v>
      </c>
      <c r="G37763" s="4" t="s">
        <v>13</v>
      </c>
      <c r="H37763" s="4" t="s">
        <v>13</v>
      </c>
      <c r="I37763" s="4" t="s">
        <v>6</v>
      </c>
      <c r="J37763" s="36" t="s">
        <v>82</v>
      </c>
      <c r="K37763" s="4" t="s">
        <v>13</v>
      </c>
      <c r="L37763" s="4" t="s">
        <v>13</v>
      </c>
      <c r="M37763" s="36" t="s">
        <v>81</v>
      </c>
      <c r="N37763" s="4" t="s">
        <v>5</v>
      </c>
      <c r="O37763" s="4" t="s">
        <v>13</v>
      </c>
      <c r="P37763" s="36" t="s">
        <v>82</v>
      </c>
      <c r="Q37763" s="4" t="s">
        <v>13</v>
      </c>
      <c r="R37763" s="4" t="s">
        <v>9</v>
      </c>
      <c r="S37763" s="4" t="s">
        <v>13</v>
      </c>
      <c r="T37763" s="4" t="s">
        <v>13</v>
      </c>
      <c r="U37763" s="4" t="s">
        <v>13</v>
      </c>
      <c r="V37763" s="36" t="s">
        <v>81</v>
      </c>
      <c r="W37763" s="4" t="s">
        <v>5</v>
      </c>
      <c r="X37763" s="4" t="s">
        <v>13</v>
      </c>
      <c r="Y37763" s="36" t="s">
        <v>82</v>
      </c>
      <c r="Z37763" s="4" t="s">
        <v>13</v>
      </c>
      <c r="AA37763" s="4" t="s">
        <v>9</v>
      </c>
      <c r="AB37763" s="4" t="s">
        <v>13</v>
      </c>
      <c r="AC37763" s="4" t="s">
        <v>13</v>
      </c>
      <c r="AD37763" s="4" t="s">
        <v>13</v>
      </c>
      <c r="AE37763" s="4" t="s">
        <v>20</v>
      </c>
    </row>
    <row r="37764" spans="1:23">
      <c r="A37764" t="n">
        <v>307359</v>
      </c>
      <c r="B37764" s="10" t="n">
        <v>5</v>
      </c>
      <c r="C37764" s="7" t="n">
        <v>28</v>
      </c>
      <c r="D37764" s="36" t="s">
        <v>3</v>
      </c>
      <c r="E37764" s="64" t="n">
        <v>47</v>
      </c>
      <c r="F37764" s="7" t="n">
        <v>61456</v>
      </c>
      <c r="G37764" s="7" t="n">
        <v>2</v>
      </c>
      <c r="H37764" s="7" t="n">
        <v>0</v>
      </c>
      <c r="I37764" s="7" t="s">
        <v>785</v>
      </c>
      <c r="J37764" s="36" t="s">
        <v>3</v>
      </c>
      <c r="K37764" s="7" t="n">
        <v>8</v>
      </c>
      <c r="L37764" s="7" t="n">
        <v>28</v>
      </c>
      <c r="M37764" s="36" t="s">
        <v>3</v>
      </c>
      <c r="N37764" s="49" t="n">
        <v>74</v>
      </c>
      <c r="O37764" s="7" t="n">
        <v>65</v>
      </c>
      <c r="P37764" s="36" t="s">
        <v>3</v>
      </c>
      <c r="Q37764" s="7" t="n">
        <v>0</v>
      </c>
      <c r="R37764" s="7" t="n">
        <v>1</v>
      </c>
      <c r="S37764" s="7" t="n">
        <v>3</v>
      </c>
      <c r="T37764" s="7" t="n">
        <v>9</v>
      </c>
      <c r="U37764" s="7" t="n">
        <v>28</v>
      </c>
      <c r="V37764" s="36" t="s">
        <v>3</v>
      </c>
      <c r="W37764" s="49" t="n">
        <v>74</v>
      </c>
      <c r="X37764" s="7" t="n">
        <v>65</v>
      </c>
      <c r="Y37764" s="36" t="s">
        <v>3</v>
      </c>
      <c r="Z37764" s="7" t="n">
        <v>0</v>
      </c>
      <c r="AA37764" s="7" t="n">
        <v>2</v>
      </c>
      <c r="AB37764" s="7" t="n">
        <v>3</v>
      </c>
      <c r="AC37764" s="7" t="n">
        <v>9</v>
      </c>
      <c r="AD37764" s="7" t="n">
        <v>1</v>
      </c>
      <c r="AE37764" s="11" t="n">
        <f t="normal" ca="1">A37768</f>
        <v>0</v>
      </c>
    </row>
    <row r="37765" spans="1:23">
      <c r="A37765" t="s">
        <v>4</v>
      </c>
      <c r="B37765" s="4" t="s">
        <v>5</v>
      </c>
      <c r="C37765" s="4" t="s">
        <v>10</v>
      </c>
      <c r="D37765" s="4" t="s">
        <v>13</v>
      </c>
      <c r="E37765" s="4" t="s">
        <v>13</v>
      </c>
      <c r="F37765" s="4" t="s">
        <v>6</v>
      </c>
    </row>
    <row r="37766" spans="1:23">
      <c r="A37766" t="n">
        <v>307407</v>
      </c>
      <c r="B37766" s="64" t="n">
        <v>47</v>
      </c>
      <c r="C37766" s="7" t="n">
        <v>61456</v>
      </c>
      <c r="D37766" s="7" t="n">
        <v>0</v>
      </c>
      <c r="E37766" s="7" t="n">
        <v>0</v>
      </c>
      <c r="F37766" s="7" t="s">
        <v>408</v>
      </c>
    </row>
    <row r="37767" spans="1:23">
      <c r="A37767" t="s">
        <v>4</v>
      </c>
      <c r="B37767" s="4" t="s">
        <v>5</v>
      </c>
      <c r="C37767" s="4" t="s">
        <v>13</v>
      </c>
      <c r="D37767" s="4" t="s">
        <v>10</v>
      </c>
      <c r="E37767" s="4" t="s">
        <v>22</v>
      </c>
    </row>
    <row r="37768" spans="1:23">
      <c r="A37768" t="n">
        <v>307420</v>
      </c>
      <c r="B37768" s="28" t="n">
        <v>58</v>
      </c>
      <c r="C37768" s="7" t="n">
        <v>0</v>
      </c>
      <c r="D37768" s="7" t="n">
        <v>300</v>
      </c>
      <c r="E37768" s="7" t="n">
        <v>1</v>
      </c>
    </row>
    <row r="37769" spans="1:23">
      <c r="A37769" t="s">
        <v>4</v>
      </c>
      <c r="B37769" s="4" t="s">
        <v>5</v>
      </c>
      <c r="C37769" s="4" t="s">
        <v>13</v>
      </c>
      <c r="D37769" s="4" t="s">
        <v>10</v>
      </c>
    </row>
    <row r="37770" spans="1:23">
      <c r="A37770" t="n">
        <v>307428</v>
      </c>
      <c r="B37770" s="28" t="n">
        <v>58</v>
      </c>
      <c r="C37770" s="7" t="n">
        <v>255</v>
      </c>
      <c r="D37770" s="7" t="n">
        <v>0</v>
      </c>
    </row>
    <row r="37771" spans="1:23">
      <c r="A37771" t="s">
        <v>4</v>
      </c>
      <c r="B37771" s="4" t="s">
        <v>5</v>
      </c>
      <c r="C37771" s="4" t="s">
        <v>13</v>
      </c>
      <c r="D37771" s="4" t="s">
        <v>13</v>
      </c>
      <c r="E37771" s="4" t="s">
        <v>13</v>
      </c>
      <c r="F37771" s="4" t="s">
        <v>13</v>
      </c>
    </row>
    <row r="37772" spans="1:23">
      <c r="A37772" t="n">
        <v>307432</v>
      </c>
      <c r="B37772" s="13" t="n">
        <v>14</v>
      </c>
      <c r="C37772" s="7" t="n">
        <v>0</v>
      </c>
      <c r="D37772" s="7" t="n">
        <v>0</v>
      </c>
      <c r="E37772" s="7" t="n">
        <v>0</v>
      </c>
      <c r="F37772" s="7" t="n">
        <v>64</v>
      </c>
    </row>
    <row r="37773" spans="1:23">
      <c r="A37773" t="s">
        <v>4</v>
      </c>
      <c r="B37773" s="4" t="s">
        <v>5</v>
      </c>
      <c r="C37773" s="4" t="s">
        <v>13</v>
      </c>
      <c r="D37773" s="4" t="s">
        <v>10</v>
      </c>
    </row>
    <row r="37774" spans="1:23">
      <c r="A37774" t="n">
        <v>307437</v>
      </c>
      <c r="B37774" s="27" t="n">
        <v>22</v>
      </c>
      <c r="C37774" s="7" t="n">
        <v>0</v>
      </c>
      <c r="D37774" s="7" t="n">
        <v>32992</v>
      </c>
    </row>
    <row r="37775" spans="1:23">
      <c r="A37775" t="s">
        <v>4</v>
      </c>
      <c r="B37775" s="4" t="s">
        <v>5</v>
      </c>
      <c r="C37775" s="4" t="s">
        <v>13</v>
      </c>
      <c r="D37775" s="4" t="s">
        <v>10</v>
      </c>
    </row>
    <row r="37776" spans="1:23">
      <c r="A37776" t="n">
        <v>307441</v>
      </c>
      <c r="B37776" s="28" t="n">
        <v>58</v>
      </c>
      <c r="C37776" s="7" t="n">
        <v>5</v>
      </c>
      <c r="D37776" s="7" t="n">
        <v>300</v>
      </c>
    </row>
    <row r="37777" spans="1:31">
      <c r="A37777" t="s">
        <v>4</v>
      </c>
      <c r="B37777" s="4" t="s">
        <v>5</v>
      </c>
      <c r="C37777" s="4" t="s">
        <v>22</v>
      </c>
      <c r="D37777" s="4" t="s">
        <v>10</v>
      </c>
    </row>
    <row r="37778" spans="1:31">
      <c r="A37778" t="n">
        <v>307445</v>
      </c>
      <c r="B37778" s="51" t="n">
        <v>103</v>
      </c>
      <c r="C37778" s="7" t="n">
        <v>0</v>
      </c>
      <c r="D37778" s="7" t="n">
        <v>300</v>
      </c>
    </row>
    <row r="37779" spans="1:31">
      <c r="A37779" t="s">
        <v>4</v>
      </c>
      <c r="B37779" s="4" t="s">
        <v>5</v>
      </c>
      <c r="C37779" s="4" t="s">
        <v>13</v>
      </c>
    </row>
    <row r="37780" spans="1:31">
      <c r="A37780" t="n">
        <v>307452</v>
      </c>
      <c r="B37780" s="37" t="n">
        <v>64</v>
      </c>
      <c r="C37780" s="7" t="n">
        <v>7</v>
      </c>
    </row>
    <row r="37781" spans="1:31">
      <c r="A37781" t="s">
        <v>4</v>
      </c>
      <c r="B37781" s="4" t="s">
        <v>5</v>
      </c>
      <c r="C37781" s="4" t="s">
        <v>13</v>
      </c>
      <c r="D37781" s="4" t="s">
        <v>10</v>
      </c>
    </row>
    <row r="37782" spans="1:31">
      <c r="A37782" t="n">
        <v>307454</v>
      </c>
      <c r="B37782" s="67" t="n">
        <v>72</v>
      </c>
      <c r="C37782" s="7" t="n">
        <v>5</v>
      </c>
      <c r="D37782" s="7" t="n">
        <v>0</v>
      </c>
    </row>
    <row r="37783" spans="1:31">
      <c r="A37783" t="s">
        <v>4</v>
      </c>
      <c r="B37783" s="4" t="s">
        <v>5</v>
      </c>
      <c r="C37783" s="4" t="s">
        <v>13</v>
      </c>
      <c r="D37783" s="36" t="s">
        <v>81</v>
      </c>
      <c r="E37783" s="4" t="s">
        <v>5</v>
      </c>
      <c r="F37783" s="4" t="s">
        <v>13</v>
      </c>
      <c r="G37783" s="4" t="s">
        <v>10</v>
      </c>
      <c r="H37783" s="36" t="s">
        <v>82</v>
      </c>
      <c r="I37783" s="4" t="s">
        <v>13</v>
      </c>
      <c r="J37783" s="4" t="s">
        <v>9</v>
      </c>
      <c r="K37783" s="4" t="s">
        <v>13</v>
      </c>
      <c r="L37783" s="4" t="s">
        <v>13</v>
      </c>
      <c r="M37783" s="4" t="s">
        <v>20</v>
      </c>
    </row>
    <row r="37784" spans="1:31">
      <c r="A37784" t="n">
        <v>307458</v>
      </c>
      <c r="B37784" s="10" t="n">
        <v>5</v>
      </c>
      <c r="C37784" s="7" t="n">
        <v>28</v>
      </c>
      <c r="D37784" s="36" t="s">
        <v>3</v>
      </c>
      <c r="E37784" s="9" t="n">
        <v>162</v>
      </c>
      <c r="F37784" s="7" t="n">
        <v>4</v>
      </c>
      <c r="G37784" s="7" t="n">
        <v>32992</v>
      </c>
      <c r="H37784" s="36" t="s">
        <v>3</v>
      </c>
      <c r="I37784" s="7" t="n">
        <v>0</v>
      </c>
      <c r="J37784" s="7" t="n">
        <v>1</v>
      </c>
      <c r="K37784" s="7" t="n">
        <v>2</v>
      </c>
      <c r="L37784" s="7" t="n">
        <v>1</v>
      </c>
      <c r="M37784" s="11" t="n">
        <f t="normal" ca="1">A37790</f>
        <v>0</v>
      </c>
    </row>
    <row r="37785" spans="1:31">
      <c r="A37785" t="s">
        <v>4</v>
      </c>
      <c r="B37785" s="4" t="s">
        <v>5</v>
      </c>
      <c r="C37785" s="4" t="s">
        <v>13</v>
      </c>
      <c r="D37785" s="4" t="s">
        <v>6</v>
      </c>
    </row>
    <row r="37786" spans="1:31">
      <c r="A37786" t="n">
        <v>307475</v>
      </c>
      <c r="B37786" s="8" t="n">
        <v>2</v>
      </c>
      <c r="C37786" s="7" t="n">
        <v>10</v>
      </c>
      <c r="D37786" s="7" t="s">
        <v>786</v>
      </c>
    </row>
    <row r="37787" spans="1:31">
      <c r="A37787" t="s">
        <v>4</v>
      </c>
      <c r="B37787" s="4" t="s">
        <v>5</v>
      </c>
      <c r="C37787" s="4" t="s">
        <v>10</v>
      </c>
    </row>
    <row r="37788" spans="1:31">
      <c r="A37788" t="n">
        <v>307492</v>
      </c>
      <c r="B37788" s="35" t="n">
        <v>16</v>
      </c>
      <c r="C37788" s="7" t="n">
        <v>0</v>
      </c>
    </row>
    <row r="37789" spans="1:31">
      <c r="A37789" t="s">
        <v>4</v>
      </c>
      <c r="B37789" s="4" t="s">
        <v>5</v>
      </c>
      <c r="C37789" s="4" t="s">
        <v>10</v>
      </c>
      <c r="D37789" s="4" t="s">
        <v>6</v>
      </c>
      <c r="E37789" s="4" t="s">
        <v>6</v>
      </c>
      <c r="F37789" s="4" t="s">
        <v>6</v>
      </c>
      <c r="G37789" s="4" t="s">
        <v>13</v>
      </c>
      <c r="H37789" s="4" t="s">
        <v>9</v>
      </c>
      <c r="I37789" s="4" t="s">
        <v>22</v>
      </c>
      <c r="J37789" s="4" t="s">
        <v>22</v>
      </c>
      <c r="K37789" s="4" t="s">
        <v>22</v>
      </c>
      <c r="L37789" s="4" t="s">
        <v>22</v>
      </c>
      <c r="M37789" s="4" t="s">
        <v>22</v>
      </c>
      <c r="N37789" s="4" t="s">
        <v>22</v>
      </c>
      <c r="O37789" s="4" t="s">
        <v>22</v>
      </c>
      <c r="P37789" s="4" t="s">
        <v>6</v>
      </c>
      <c r="Q37789" s="4" t="s">
        <v>6</v>
      </c>
      <c r="R37789" s="4" t="s">
        <v>9</v>
      </c>
      <c r="S37789" s="4" t="s">
        <v>13</v>
      </c>
      <c r="T37789" s="4" t="s">
        <v>9</v>
      </c>
      <c r="U37789" s="4" t="s">
        <v>9</v>
      </c>
      <c r="V37789" s="4" t="s">
        <v>10</v>
      </c>
    </row>
    <row r="37790" spans="1:31">
      <c r="A37790" t="n">
        <v>307495</v>
      </c>
      <c r="B37790" s="68" t="n">
        <v>19</v>
      </c>
      <c r="C37790" s="7" t="n">
        <v>6</v>
      </c>
      <c r="D37790" s="7" t="s">
        <v>1477</v>
      </c>
      <c r="E37790" s="7" t="s">
        <v>1478</v>
      </c>
      <c r="F37790" s="7" t="s">
        <v>12</v>
      </c>
      <c r="G37790" s="7" t="n">
        <v>0</v>
      </c>
      <c r="H37790" s="7" t="n">
        <v>1</v>
      </c>
      <c r="I37790" s="7" t="n">
        <v>0</v>
      </c>
      <c r="J37790" s="7" t="n">
        <v>0</v>
      </c>
      <c r="K37790" s="7" t="n">
        <v>0</v>
      </c>
      <c r="L37790" s="7" t="n">
        <v>0</v>
      </c>
      <c r="M37790" s="7" t="n">
        <v>1</v>
      </c>
      <c r="N37790" s="7" t="n">
        <v>1.60000002384186</v>
      </c>
      <c r="O37790" s="7" t="n">
        <v>0.0900000035762787</v>
      </c>
      <c r="P37790" s="7" t="s">
        <v>12</v>
      </c>
      <c r="Q37790" s="7" t="s">
        <v>12</v>
      </c>
      <c r="R37790" s="7" t="n">
        <v>-1</v>
      </c>
      <c r="S37790" s="7" t="n">
        <v>0</v>
      </c>
      <c r="T37790" s="7" t="n">
        <v>0</v>
      </c>
      <c r="U37790" s="7" t="n">
        <v>0</v>
      </c>
      <c r="V37790" s="7" t="n">
        <v>0</v>
      </c>
    </row>
    <row r="37791" spans="1:31">
      <c r="A37791" t="s">
        <v>4</v>
      </c>
      <c r="B37791" s="4" t="s">
        <v>5</v>
      </c>
      <c r="C37791" s="4" t="s">
        <v>10</v>
      </c>
      <c r="D37791" s="4" t="s">
        <v>6</v>
      </c>
      <c r="E37791" s="4" t="s">
        <v>6</v>
      </c>
      <c r="F37791" s="4" t="s">
        <v>6</v>
      </c>
      <c r="G37791" s="4" t="s">
        <v>13</v>
      </c>
      <c r="H37791" s="4" t="s">
        <v>9</v>
      </c>
      <c r="I37791" s="4" t="s">
        <v>22</v>
      </c>
      <c r="J37791" s="4" t="s">
        <v>22</v>
      </c>
      <c r="K37791" s="4" t="s">
        <v>22</v>
      </c>
      <c r="L37791" s="4" t="s">
        <v>22</v>
      </c>
      <c r="M37791" s="4" t="s">
        <v>22</v>
      </c>
      <c r="N37791" s="4" t="s">
        <v>22</v>
      </c>
      <c r="O37791" s="4" t="s">
        <v>22</v>
      </c>
      <c r="P37791" s="4" t="s">
        <v>6</v>
      </c>
      <c r="Q37791" s="4" t="s">
        <v>6</v>
      </c>
      <c r="R37791" s="4" t="s">
        <v>9</v>
      </c>
      <c r="S37791" s="4" t="s">
        <v>13</v>
      </c>
      <c r="T37791" s="4" t="s">
        <v>9</v>
      </c>
      <c r="U37791" s="4" t="s">
        <v>9</v>
      </c>
      <c r="V37791" s="4" t="s">
        <v>10</v>
      </c>
    </row>
    <row r="37792" spans="1:31">
      <c r="A37792" t="n">
        <v>307568</v>
      </c>
      <c r="B37792" s="68" t="n">
        <v>19</v>
      </c>
      <c r="C37792" s="7" t="n">
        <v>5700</v>
      </c>
      <c r="D37792" s="7" t="s">
        <v>787</v>
      </c>
      <c r="E37792" s="7" t="s">
        <v>788</v>
      </c>
      <c r="F37792" s="7" t="s">
        <v>12</v>
      </c>
      <c r="G37792" s="7" t="n">
        <v>0</v>
      </c>
      <c r="H37792" s="7" t="n">
        <v>1</v>
      </c>
      <c r="I37792" s="7" t="n">
        <v>0</v>
      </c>
      <c r="J37792" s="7" t="n">
        <v>0</v>
      </c>
      <c r="K37792" s="7" t="n">
        <v>0</v>
      </c>
      <c r="L37792" s="7" t="n">
        <v>0</v>
      </c>
      <c r="M37792" s="7" t="n">
        <v>1</v>
      </c>
      <c r="N37792" s="7" t="n">
        <v>1.60000002384186</v>
      </c>
      <c r="O37792" s="7" t="n">
        <v>0.0900000035762787</v>
      </c>
      <c r="P37792" s="7" t="s">
        <v>12</v>
      </c>
      <c r="Q37792" s="7" t="s">
        <v>12</v>
      </c>
      <c r="R37792" s="7" t="n">
        <v>-1</v>
      </c>
      <c r="S37792" s="7" t="n">
        <v>0</v>
      </c>
      <c r="T37792" s="7" t="n">
        <v>0</v>
      </c>
      <c r="U37792" s="7" t="n">
        <v>0</v>
      </c>
      <c r="V37792" s="7" t="n">
        <v>0</v>
      </c>
    </row>
    <row r="37793" spans="1:22">
      <c r="A37793" t="s">
        <v>4</v>
      </c>
      <c r="B37793" s="4" t="s">
        <v>5</v>
      </c>
      <c r="C37793" s="4" t="s">
        <v>10</v>
      </c>
      <c r="D37793" s="4" t="s">
        <v>6</v>
      </c>
      <c r="E37793" s="4" t="s">
        <v>6</v>
      </c>
      <c r="F37793" s="4" t="s">
        <v>6</v>
      </c>
      <c r="G37793" s="4" t="s">
        <v>13</v>
      </c>
      <c r="H37793" s="4" t="s">
        <v>9</v>
      </c>
      <c r="I37793" s="4" t="s">
        <v>22</v>
      </c>
      <c r="J37793" s="4" t="s">
        <v>22</v>
      </c>
      <c r="K37793" s="4" t="s">
        <v>22</v>
      </c>
      <c r="L37793" s="4" t="s">
        <v>22</v>
      </c>
      <c r="M37793" s="4" t="s">
        <v>22</v>
      </c>
      <c r="N37793" s="4" t="s">
        <v>22</v>
      </c>
      <c r="O37793" s="4" t="s">
        <v>22</v>
      </c>
      <c r="P37793" s="4" t="s">
        <v>6</v>
      </c>
      <c r="Q37793" s="4" t="s">
        <v>6</v>
      </c>
      <c r="R37793" s="4" t="s">
        <v>9</v>
      </c>
      <c r="S37793" s="4" t="s">
        <v>13</v>
      </c>
      <c r="T37793" s="4" t="s">
        <v>9</v>
      </c>
      <c r="U37793" s="4" t="s">
        <v>9</v>
      </c>
      <c r="V37793" s="4" t="s">
        <v>10</v>
      </c>
    </row>
    <row r="37794" spans="1:22">
      <c r="A37794" t="n">
        <v>307635</v>
      </c>
      <c r="B37794" s="68" t="n">
        <v>19</v>
      </c>
      <c r="C37794" s="7" t="n">
        <v>5701</v>
      </c>
      <c r="D37794" s="7" t="s">
        <v>976</v>
      </c>
      <c r="E37794" s="7" t="s">
        <v>977</v>
      </c>
      <c r="F37794" s="7" t="s">
        <v>12</v>
      </c>
      <c r="G37794" s="7" t="n">
        <v>0</v>
      </c>
      <c r="H37794" s="7" t="n">
        <v>1</v>
      </c>
      <c r="I37794" s="7" t="n">
        <v>0</v>
      </c>
      <c r="J37794" s="7" t="n">
        <v>0</v>
      </c>
      <c r="K37794" s="7" t="n">
        <v>0</v>
      </c>
      <c r="L37794" s="7" t="n">
        <v>0</v>
      </c>
      <c r="M37794" s="7" t="n">
        <v>1</v>
      </c>
      <c r="N37794" s="7" t="n">
        <v>1.60000002384186</v>
      </c>
      <c r="O37794" s="7" t="n">
        <v>0.0900000035762787</v>
      </c>
      <c r="P37794" s="7" t="s">
        <v>12</v>
      </c>
      <c r="Q37794" s="7" t="s">
        <v>12</v>
      </c>
      <c r="R37794" s="7" t="n">
        <v>-1</v>
      </c>
      <c r="S37794" s="7" t="n">
        <v>0</v>
      </c>
      <c r="T37794" s="7" t="n">
        <v>0</v>
      </c>
      <c r="U37794" s="7" t="n">
        <v>0</v>
      </c>
      <c r="V37794" s="7" t="n">
        <v>0</v>
      </c>
    </row>
    <row r="37795" spans="1:22">
      <c r="A37795" t="s">
        <v>4</v>
      </c>
      <c r="B37795" s="4" t="s">
        <v>5</v>
      </c>
      <c r="C37795" s="4" t="s">
        <v>10</v>
      </c>
      <c r="D37795" s="4" t="s">
        <v>6</v>
      </c>
      <c r="E37795" s="4" t="s">
        <v>6</v>
      </c>
      <c r="F37795" s="4" t="s">
        <v>6</v>
      </c>
      <c r="G37795" s="4" t="s">
        <v>13</v>
      </c>
      <c r="H37795" s="4" t="s">
        <v>9</v>
      </c>
      <c r="I37795" s="4" t="s">
        <v>22</v>
      </c>
      <c r="J37795" s="4" t="s">
        <v>22</v>
      </c>
      <c r="K37795" s="4" t="s">
        <v>22</v>
      </c>
      <c r="L37795" s="4" t="s">
        <v>22</v>
      </c>
      <c r="M37795" s="4" t="s">
        <v>22</v>
      </c>
      <c r="N37795" s="4" t="s">
        <v>22</v>
      </c>
      <c r="O37795" s="4" t="s">
        <v>22</v>
      </c>
      <c r="P37795" s="4" t="s">
        <v>6</v>
      </c>
      <c r="Q37795" s="4" t="s">
        <v>6</v>
      </c>
      <c r="R37795" s="4" t="s">
        <v>9</v>
      </c>
      <c r="S37795" s="4" t="s">
        <v>13</v>
      </c>
      <c r="T37795" s="4" t="s">
        <v>9</v>
      </c>
      <c r="U37795" s="4" t="s">
        <v>9</v>
      </c>
      <c r="V37795" s="4" t="s">
        <v>10</v>
      </c>
    </row>
    <row r="37796" spans="1:22">
      <c r="A37796" t="n">
        <v>307707</v>
      </c>
      <c r="B37796" s="68" t="n">
        <v>19</v>
      </c>
      <c r="C37796" s="7" t="n">
        <v>9</v>
      </c>
      <c r="D37796" s="7" t="s">
        <v>1360</v>
      </c>
      <c r="E37796" s="7" t="s">
        <v>1361</v>
      </c>
      <c r="F37796" s="7" t="s">
        <v>12</v>
      </c>
      <c r="G37796" s="7" t="n">
        <v>0</v>
      </c>
      <c r="H37796" s="7" t="n">
        <v>1</v>
      </c>
      <c r="I37796" s="7" t="n">
        <v>0</v>
      </c>
      <c r="J37796" s="7" t="n">
        <v>0</v>
      </c>
      <c r="K37796" s="7" t="n">
        <v>0</v>
      </c>
      <c r="L37796" s="7" t="n">
        <v>0</v>
      </c>
      <c r="M37796" s="7" t="n">
        <v>1</v>
      </c>
      <c r="N37796" s="7" t="n">
        <v>1.60000002384186</v>
      </c>
      <c r="O37796" s="7" t="n">
        <v>0.0900000035762787</v>
      </c>
      <c r="P37796" s="7" t="s">
        <v>12</v>
      </c>
      <c r="Q37796" s="7" t="s">
        <v>12</v>
      </c>
      <c r="R37796" s="7" t="n">
        <v>-1</v>
      </c>
      <c r="S37796" s="7" t="n">
        <v>0</v>
      </c>
      <c r="T37796" s="7" t="n">
        <v>0</v>
      </c>
      <c r="U37796" s="7" t="n">
        <v>0</v>
      </c>
      <c r="V37796" s="7" t="n">
        <v>0</v>
      </c>
    </row>
    <row r="37797" spans="1:22">
      <c r="A37797" t="s">
        <v>4</v>
      </c>
      <c r="B37797" s="4" t="s">
        <v>5</v>
      </c>
      <c r="C37797" s="4" t="s">
        <v>10</v>
      </c>
      <c r="D37797" s="4" t="s">
        <v>13</v>
      </c>
      <c r="E37797" s="4" t="s">
        <v>13</v>
      </c>
      <c r="F37797" s="4" t="s">
        <v>6</v>
      </c>
    </row>
    <row r="37798" spans="1:22">
      <c r="A37798" t="n">
        <v>307782</v>
      </c>
      <c r="B37798" s="22" t="n">
        <v>20</v>
      </c>
      <c r="C37798" s="7" t="n">
        <v>0</v>
      </c>
      <c r="D37798" s="7" t="n">
        <v>3</v>
      </c>
      <c r="E37798" s="7" t="n">
        <v>10</v>
      </c>
      <c r="F37798" s="7" t="s">
        <v>80</v>
      </c>
    </row>
    <row r="37799" spans="1:22">
      <c r="A37799" t="s">
        <v>4</v>
      </c>
      <c r="B37799" s="4" t="s">
        <v>5</v>
      </c>
      <c r="C37799" s="4" t="s">
        <v>10</v>
      </c>
    </row>
    <row r="37800" spans="1:22">
      <c r="A37800" t="n">
        <v>307800</v>
      </c>
      <c r="B37800" s="35" t="n">
        <v>16</v>
      </c>
      <c r="C37800" s="7" t="n">
        <v>0</v>
      </c>
    </row>
    <row r="37801" spans="1:22">
      <c r="A37801" t="s">
        <v>4</v>
      </c>
      <c r="B37801" s="4" t="s">
        <v>5</v>
      </c>
      <c r="C37801" s="4" t="s">
        <v>10</v>
      </c>
      <c r="D37801" s="4" t="s">
        <v>13</v>
      </c>
      <c r="E37801" s="4" t="s">
        <v>13</v>
      </c>
      <c r="F37801" s="4" t="s">
        <v>6</v>
      </c>
    </row>
    <row r="37802" spans="1:22">
      <c r="A37802" t="n">
        <v>307803</v>
      </c>
      <c r="B37802" s="22" t="n">
        <v>20</v>
      </c>
      <c r="C37802" s="7" t="n">
        <v>6</v>
      </c>
      <c r="D37802" s="7" t="n">
        <v>3</v>
      </c>
      <c r="E37802" s="7" t="n">
        <v>10</v>
      </c>
      <c r="F37802" s="7" t="s">
        <v>80</v>
      </c>
    </row>
    <row r="37803" spans="1:22">
      <c r="A37803" t="s">
        <v>4</v>
      </c>
      <c r="B37803" s="4" t="s">
        <v>5</v>
      </c>
      <c r="C37803" s="4" t="s">
        <v>10</v>
      </c>
    </row>
    <row r="37804" spans="1:22">
      <c r="A37804" t="n">
        <v>307821</v>
      </c>
      <c r="B37804" s="35" t="n">
        <v>16</v>
      </c>
      <c r="C37804" s="7" t="n">
        <v>0</v>
      </c>
    </row>
    <row r="37805" spans="1:22">
      <c r="A37805" t="s">
        <v>4</v>
      </c>
      <c r="B37805" s="4" t="s">
        <v>5</v>
      </c>
      <c r="C37805" s="4" t="s">
        <v>10</v>
      </c>
      <c r="D37805" s="4" t="s">
        <v>13</v>
      </c>
      <c r="E37805" s="4" t="s">
        <v>13</v>
      </c>
      <c r="F37805" s="4" t="s">
        <v>6</v>
      </c>
    </row>
    <row r="37806" spans="1:22">
      <c r="A37806" t="n">
        <v>307824</v>
      </c>
      <c r="B37806" s="22" t="n">
        <v>20</v>
      </c>
      <c r="C37806" s="7" t="n">
        <v>5700</v>
      </c>
      <c r="D37806" s="7" t="n">
        <v>3</v>
      </c>
      <c r="E37806" s="7" t="n">
        <v>10</v>
      </c>
      <c r="F37806" s="7" t="s">
        <v>80</v>
      </c>
    </row>
    <row r="37807" spans="1:22">
      <c r="A37807" t="s">
        <v>4</v>
      </c>
      <c r="B37807" s="4" t="s">
        <v>5</v>
      </c>
      <c r="C37807" s="4" t="s">
        <v>10</v>
      </c>
    </row>
    <row r="37808" spans="1:22">
      <c r="A37808" t="n">
        <v>307842</v>
      </c>
      <c r="B37808" s="35" t="n">
        <v>16</v>
      </c>
      <c r="C37808" s="7" t="n">
        <v>0</v>
      </c>
    </row>
    <row r="37809" spans="1:22">
      <c r="A37809" t="s">
        <v>4</v>
      </c>
      <c r="B37809" s="4" t="s">
        <v>5</v>
      </c>
      <c r="C37809" s="4" t="s">
        <v>10</v>
      </c>
      <c r="D37809" s="4" t="s">
        <v>13</v>
      </c>
      <c r="E37809" s="4" t="s">
        <v>13</v>
      </c>
      <c r="F37809" s="4" t="s">
        <v>6</v>
      </c>
    </row>
    <row r="37810" spans="1:22">
      <c r="A37810" t="n">
        <v>307845</v>
      </c>
      <c r="B37810" s="22" t="n">
        <v>20</v>
      </c>
      <c r="C37810" s="7" t="n">
        <v>5701</v>
      </c>
      <c r="D37810" s="7" t="n">
        <v>3</v>
      </c>
      <c r="E37810" s="7" t="n">
        <v>10</v>
      </c>
      <c r="F37810" s="7" t="s">
        <v>80</v>
      </c>
    </row>
    <row r="37811" spans="1:22">
      <c r="A37811" t="s">
        <v>4</v>
      </c>
      <c r="B37811" s="4" t="s">
        <v>5</v>
      </c>
      <c r="C37811" s="4" t="s">
        <v>10</v>
      </c>
    </row>
    <row r="37812" spans="1:22">
      <c r="A37812" t="n">
        <v>307863</v>
      </c>
      <c r="B37812" s="35" t="n">
        <v>16</v>
      </c>
      <c r="C37812" s="7" t="n">
        <v>0</v>
      </c>
    </row>
    <row r="37813" spans="1:22">
      <c r="A37813" t="s">
        <v>4</v>
      </c>
      <c r="B37813" s="4" t="s">
        <v>5</v>
      </c>
      <c r="C37813" s="4" t="s">
        <v>10</v>
      </c>
      <c r="D37813" s="4" t="s">
        <v>13</v>
      </c>
      <c r="E37813" s="4" t="s">
        <v>13</v>
      </c>
      <c r="F37813" s="4" t="s">
        <v>6</v>
      </c>
    </row>
    <row r="37814" spans="1:22">
      <c r="A37814" t="n">
        <v>307866</v>
      </c>
      <c r="B37814" s="22" t="n">
        <v>20</v>
      </c>
      <c r="C37814" s="7" t="n">
        <v>9</v>
      </c>
      <c r="D37814" s="7" t="n">
        <v>3</v>
      </c>
      <c r="E37814" s="7" t="n">
        <v>10</v>
      </c>
      <c r="F37814" s="7" t="s">
        <v>80</v>
      </c>
    </row>
    <row r="37815" spans="1:22">
      <c r="A37815" t="s">
        <v>4</v>
      </c>
      <c r="B37815" s="4" t="s">
        <v>5</v>
      </c>
      <c r="C37815" s="4" t="s">
        <v>10</v>
      </c>
    </row>
    <row r="37816" spans="1:22">
      <c r="A37816" t="n">
        <v>307884</v>
      </c>
      <c r="B37816" s="35" t="n">
        <v>16</v>
      </c>
      <c r="C37816" s="7" t="n">
        <v>0</v>
      </c>
    </row>
    <row r="37817" spans="1:22">
      <c r="A37817" t="s">
        <v>4</v>
      </c>
      <c r="B37817" s="4" t="s">
        <v>5</v>
      </c>
      <c r="C37817" s="4" t="s">
        <v>13</v>
      </c>
    </row>
    <row r="37818" spans="1:22">
      <c r="A37818" t="n">
        <v>307887</v>
      </c>
      <c r="B37818" s="42" t="n">
        <v>116</v>
      </c>
      <c r="C37818" s="7" t="n">
        <v>0</v>
      </c>
    </row>
    <row r="37819" spans="1:22">
      <c r="A37819" t="s">
        <v>4</v>
      </c>
      <c r="B37819" s="4" t="s">
        <v>5</v>
      </c>
      <c r="C37819" s="4" t="s">
        <v>13</v>
      </c>
      <c r="D37819" s="4" t="s">
        <v>10</v>
      </c>
    </row>
    <row r="37820" spans="1:22">
      <c r="A37820" t="n">
        <v>307889</v>
      </c>
      <c r="B37820" s="42" t="n">
        <v>116</v>
      </c>
      <c r="C37820" s="7" t="n">
        <v>2</v>
      </c>
      <c r="D37820" s="7" t="n">
        <v>1</v>
      </c>
    </row>
    <row r="37821" spans="1:22">
      <c r="A37821" t="s">
        <v>4</v>
      </c>
      <c r="B37821" s="4" t="s">
        <v>5</v>
      </c>
      <c r="C37821" s="4" t="s">
        <v>13</v>
      </c>
      <c r="D37821" s="4" t="s">
        <v>9</v>
      </c>
    </row>
    <row r="37822" spans="1:22">
      <c r="A37822" t="n">
        <v>307893</v>
      </c>
      <c r="B37822" s="42" t="n">
        <v>116</v>
      </c>
      <c r="C37822" s="7" t="n">
        <v>5</v>
      </c>
      <c r="D37822" s="7" t="n">
        <v>1120403456</v>
      </c>
    </row>
    <row r="37823" spans="1:22">
      <c r="A37823" t="s">
        <v>4</v>
      </c>
      <c r="B37823" s="4" t="s">
        <v>5</v>
      </c>
      <c r="C37823" s="4" t="s">
        <v>13</v>
      </c>
      <c r="D37823" s="4" t="s">
        <v>10</v>
      </c>
    </row>
    <row r="37824" spans="1:22">
      <c r="A37824" t="n">
        <v>307899</v>
      </c>
      <c r="B37824" s="42" t="n">
        <v>116</v>
      </c>
      <c r="C37824" s="7" t="n">
        <v>6</v>
      </c>
      <c r="D37824" s="7" t="n">
        <v>1</v>
      </c>
    </row>
    <row r="37825" spans="1:6">
      <c r="A37825" t="s">
        <v>4</v>
      </c>
      <c r="B37825" s="4" t="s">
        <v>5</v>
      </c>
      <c r="C37825" s="4" t="s">
        <v>10</v>
      </c>
      <c r="D37825" s="4" t="s">
        <v>22</v>
      </c>
      <c r="E37825" s="4" t="s">
        <v>22</v>
      </c>
      <c r="F37825" s="4" t="s">
        <v>22</v>
      </c>
      <c r="G37825" s="4" t="s">
        <v>22</v>
      </c>
    </row>
    <row r="37826" spans="1:6">
      <c r="A37826" t="n">
        <v>307903</v>
      </c>
      <c r="B37826" s="24" t="n">
        <v>46</v>
      </c>
      <c r="C37826" s="7" t="n">
        <v>5701</v>
      </c>
      <c r="D37826" s="7" t="n">
        <v>-0.720000028610229</v>
      </c>
      <c r="E37826" s="7" t="n">
        <v>0.419999986886978</v>
      </c>
      <c r="F37826" s="7" t="n">
        <v>25.3899993896484</v>
      </c>
      <c r="G37826" s="7" t="n">
        <v>212.899993896484</v>
      </c>
    </row>
    <row r="37827" spans="1:6">
      <c r="A37827" t="s">
        <v>4</v>
      </c>
      <c r="B37827" s="4" t="s">
        <v>5</v>
      </c>
      <c r="C37827" s="4" t="s">
        <v>10</v>
      </c>
      <c r="D37827" s="4" t="s">
        <v>22</v>
      </c>
      <c r="E37827" s="4" t="s">
        <v>22</v>
      </c>
      <c r="F37827" s="4" t="s">
        <v>22</v>
      </c>
      <c r="G37827" s="4" t="s">
        <v>22</v>
      </c>
    </row>
    <row r="37828" spans="1:6">
      <c r="A37828" t="n">
        <v>307922</v>
      </c>
      <c r="B37828" s="24" t="n">
        <v>46</v>
      </c>
      <c r="C37828" s="7" t="n">
        <v>5700</v>
      </c>
      <c r="D37828" s="7" t="n">
        <v>-3.76999998092651</v>
      </c>
      <c r="E37828" s="7" t="n">
        <v>0.419999986886978</v>
      </c>
      <c r="F37828" s="7" t="n">
        <v>20.2299995422363</v>
      </c>
      <c r="G37828" s="7" t="n">
        <v>22.7999992370605</v>
      </c>
    </row>
    <row r="37829" spans="1:6">
      <c r="A37829" t="s">
        <v>4</v>
      </c>
      <c r="B37829" s="4" t="s">
        <v>5</v>
      </c>
      <c r="C37829" s="4" t="s">
        <v>10</v>
      </c>
      <c r="D37829" s="4" t="s">
        <v>22</v>
      </c>
      <c r="E37829" s="4" t="s">
        <v>22</v>
      </c>
      <c r="F37829" s="4" t="s">
        <v>22</v>
      </c>
      <c r="G37829" s="4" t="s">
        <v>22</v>
      </c>
    </row>
    <row r="37830" spans="1:6">
      <c r="A37830" t="n">
        <v>307941</v>
      </c>
      <c r="B37830" s="24" t="n">
        <v>46</v>
      </c>
      <c r="C37830" s="7" t="n">
        <v>0</v>
      </c>
      <c r="D37830" s="7" t="n">
        <v>1000</v>
      </c>
      <c r="E37830" s="7" t="n">
        <v>1000</v>
      </c>
      <c r="F37830" s="7" t="n">
        <v>0</v>
      </c>
      <c r="G37830" s="7" t="n">
        <v>0</v>
      </c>
    </row>
    <row r="37831" spans="1:6">
      <c r="A37831" t="s">
        <v>4</v>
      </c>
      <c r="B37831" s="4" t="s">
        <v>5</v>
      </c>
      <c r="C37831" s="4" t="s">
        <v>10</v>
      </c>
      <c r="D37831" s="4" t="s">
        <v>22</v>
      </c>
      <c r="E37831" s="4" t="s">
        <v>22</v>
      </c>
      <c r="F37831" s="4" t="s">
        <v>22</v>
      </c>
      <c r="G37831" s="4" t="s">
        <v>22</v>
      </c>
    </row>
    <row r="37832" spans="1:6">
      <c r="A37832" t="n">
        <v>307960</v>
      </c>
      <c r="B37832" s="24" t="n">
        <v>46</v>
      </c>
      <c r="C37832" s="7" t="n">
        <v>6</v>
      </c>
      <c r="D37832" s="7" t="n">
        <v>1000</v>
      </c>
      <c r="E37832" s="7" t="n">
        <v>1000</v>
      </c>
      <c r="F37832" s="7" t="n">
        <v>0</v>
      </c>
      <c r="G37832" s="7" t="n">
        <v>0</v>
      </c>
    </row>
    <row r="37833" spans="1:6">
      <c r="A37833" t="s">
        <v>4</v>
      </c>
      <c r="B37833" s="4" t="s">
        <v>5</v>
      </c>
      <c r="C37833" s="4" t="s">
        <v>10</v>
      </c>
      <c r="D37833" s="4" t="s">
        <v>22</v>
      </c>
      <c r="E37833" s="4" t="s">
        <v>22</v>
      </c>
      <c r="F37833" s="4" t="s">
        <v>22</v>
      </c>
      <c r="G37833" s="4" t="s">
        <v>22</v>
      </c>
    </row>
    <row r="37834" spans="1:6">
      <c r="A37834" t="n">
        <v>307979</v>
      </c>
      <c r="B37834" s="24" t="n">
        <v>46</v>
      </c>
      <c r="C37834" s="7" t="n">
        <v>9</v>
      </c>
      <c r="D37834" s="7" t="n">
        <v>1000</v>
      </c>
      <c r="E37834" s="7" t="n">
        <v>1000</v>
      </c>
      <c r="F37834" s="7" t="n">
        <v>0</v>
      </c>
      <c r="G37834" s="7" t="n">
        <v>0</v>
      </c>
    </row>
    <row r="37835" spans="1:6">
      <c r="A37835" t="s">
        <v>4</v>
      </c>
      <c r="B37835" s="4" t="s">
        <v>5</v>
      </c>
      <c r="C37835" s="4" t="s">
        <v>13</v>
      </c>
      <c r="D37835" s="4" t="s">
        <v>10</v>
      </c>
      <c r="E37835" s="4" t="s">
        <v>13</v>
      </c>
      <c r="F37835" s="4" t="s">
        <v>6</v>
      </c>
      <c r="G37835" s="4" t="s">
        <v>6</v>
      </c>
      <c r="H37835" s="4" t="s">
        <v>6</v>
      </c>
      <c r="I37835" s="4" t="s">
        <v>6</v>
      </c>
      <c r="J37835" s="4" t="s">
        <v>6</v>
      </c>
      <c r="K37835" s="4" t="s">
        <v>6</v>
      </c>
      <c r="L37835" s="4" t="s">
        <v>6</v>
      </c>
      <c r="M37835" s="4" t="s">
        <v>6</v>
      </c>
      <c r="N37835" s="4" t="s">
        <v>6</v>
      </c>
      <c r="O37835" s="4" t="s">
        <v>6</v>
      </c>
      <c r="P37835" s="4" t="s">
        <v>6</v>
      </c>
      <c r="Q37835" s="4" t="s">
        <v>6</v>
      </c>
      <c r="R37835" s="4" t="s">
        <v>6</v>
      </c>
      <c r="S37835" s="4" t="s">
        <v>6</v>
      </c>
      <c r="T37835" s="4" t="s">
        <v>6</v>
      </c>
      <c r="U37835" s="4" t="s">
        <v>6</v>
      </c>
    </row>
    <row r="37836" spans="1:6">
      <c r="A37836" t="n">
        <v>307998</v>
      </c>
      <c r="B37836" s="38" t="n">
        <v>36</v>
      </c>
      <c r="C37836" s="7" t="n">
        <v>8</v>
      </c>
      <c r="D37836" s="7" t="n">
        <v>0</v>
      </c>
      <c r="E37836" s="7" t="n">
        <v>0</v>
      </c>
      <c r="F37836" s="7" t="s">
        <v>184</v>
      </c>
      <c r="G37836" s="7" t="s">
        <v>12</v>
      </c>
      <c r="H37836" s="7" t="s">
        <v>12</v>
      </c>
      <c r="I37836" s="7" t="s">
        <v>12</v>
      </c>
      <c r="J37836" s="7" t="s">
        <v>12</v>
      </c>
      <c r="K37836" s="7" t="s">
        <v>12</v>
      </c>
      <c r="L37836" s="7" t="s">
        <v>12</v>
      </c>
      <c r="M37836" s="7" t="s">
        <v>12</v>
      </c>
      <c r="N37836" s="7" t="s">
        <v>12</v>
      </c>
      <c r="O37836" s="7" t="s">
        <v>12</v>
      </c>
      <c r="P37836" s="7" t="s">
        <v>12</v>
      </c>
      <c r="Q37836" s="7" t="s">
        <v>12</v>
      </c>
      <c r="R37836" s="7" t="s">
        <v>12</v>
      </c>
      <c r="S37836" s="7" t="s">
        <v>12</v>
      </c>
      <c r="T37836" s="7" t="s">
        <v>12</v>
      </c>
      <c r="U37836" s="7" t="s">
        <v>12</v>
      </c>
    </row>
    <row r="37837" spans="1:6">
      <c r="A37837" t="s">
        <v>4</v>
      </c>
      <c r="B37837" s="4" t="s">
        <v>5</v>
      </c>
      <c r="C37837" s="4" t="s">
        <v>13</v>
      </c>
      <c r="D37837" s="4" t="s">
        <v>10</v>
      </c>
      <c r="E37837" s="4" t="s">
        <v>13</v>
      </c>
      <c r="F37837" s="4" t="s">
        <v>6</v>
      </c>
      <c r="G37837" s="4" t="s">
        <v>6</v>
      </c>
      <c r="H37837" s="4" t="s">
        <v>6</v>
      </c>
      <c r="I37837" s="4" t="s">
        <v>6</v>
      </c>
      <c r="J37837" s="4" t="s">
        <v>6</v>
      </c>
      <c r="K37837" s="4" t="s">
        <v>6</v>
      </c>
      <c r="L37837" s="4" t="s">
        <v>6</v>
      </c>
      <c r="M37837" s="4" t="s">
        <v>6</v>
      </c>
      <c r="N37837" s="4" t="s">
        <v>6</v>
      </c>
      <c r="O37837" s="4" t="s">
        <v>6</v>
      </c>
      <c r="P37837" s="4" t="s">
        <v>6</v>
      </c>
      <c r="Q37837" s="4" t="s">
        <v>6</v>
      </c>
      <c r="R37837" s="4" t="s">
        <v>6</v>
      </c>
      <c r="S37837" s="4" t="s">
        <v>6</v>
      </c>
      <c r="T37837" s="4" t="s">
        <v>6</v>
      </c>
      <c r="U37837" s="4" t="s">
        <v>6</v>
      </c>
    </row>
    <row r="37838" spans="1:6">
      <c r="A37838" t="n">
        <v>308031</v>
      </c>
      <c r="B37838" s="38" t="n">
        <v>36</v>
      </c>
      <c r="C37838" s="7" t="n">
        <v>8</v>
      </c>
      <c r="D37838" s="7" t="n">
        <v>6</v>
      </c>
      <c r="E37838" s="7" t="n">
        <v>0</v>
      </c>
      <c r="F37838" s="7" t="s">
        <v>184</v>
      </c>
      <c r="G37838" s="7" t="s">
        <v>12</v>
      </c>
      <c r="H37838" s="7" t="s">
        <v>12</v>
      </c>
      <c r="I37838" s="7" t="s">
        <v>12</v>
      </c>
      <c r="J37838" s="7" t="s">
        <v>12</v>
      </c>
      <c r="K37838" s="7" t="s">
        <v>12</v>
      </c>
      <c r="L37838" s="7" t="s">
        <v>12</v>
      </c>
      <c r="M37838" s="7" t="s">
        <v>12</v>
      </c>
      <c r="N37838" s="7" t="s">
        <v>12</v>
      </c>
      <c r="O37838" s="7" t="s">
        <v>12</v>
      </c>
      <c r="P37838" s="7" t="s">
        <v>12</v>
      </c>
      <c r="Q37838" s="7" t="s">
        <v>12</v>
      </c>
      <c r="R37838" s="7" t="s">
        <v>12</v>
      </c>
      <c r="S37838" s="7" t="s">
        <v>12</v>
      </c>
      <c r="T37838" s="7" t="s">
        <v>12</v>
      </c>
      <c r="U37838" s="7" t="s">
        <v>12</v>
      </c>
    </row>
    <row r="37839" spans="1:6">
      <c r="A37839" t="s">
        <v>4</v>
      </c>
      <c r="B37839" s="4" t="s">
        <v>5</v>
      </c>
      <c r="C37839" s="4" t="s">
        <v>10</v>
      </c>
      <c r="D37839" s="4" t="s">
        <v>13</v>
      </c>
      <c r="E37839" s="4" t="s">
        <v>6</v>
      </c>
      <c r="F37839" s="4" t="s">
        <v>22</v>
      </c>
      <c r="G37839" s="4" t="s">
        <v>22</v>
      </c>
      <c r="H37839" s="4" t="s">
        <v>22</v>
      </c>
    </row>
    <row r="37840" spans="1:6">
      <c r="A37840" t="n">
        <v>308064</v>
      </c>
      <c r="B37840" s="39" t="n">
        <v>48</v>
      </c>
      <c r="C37840" s="7" t="n">
        <v>5701</v>
      </c>
      <c r="D37840" s="7" t="n">
        <v>0</v>
      </c>
      <c r="E37840" s="7" t="s">
        <v>868</v>
      </c>
      <c r="F37840" s="7" t="n">
        <v>0</v>
      </c>
      <c r="G37840" s="7" t="n">
        <v>1</v>
      </c>
      <c r="H37840" s="7" t="n">
        <v>0</v>
      </c>
    </row>
    <row r="37841" spans="1:21">
      <c r="A37841" t="s">
        <v>4</v>
      </c>
      <c r="B37841" s="4" t="s">
        <v>5</v>
      </c>
      <c r="C37841" s="4" t="s">
        <v>10</v>
      </c>
      <c r="D37841" s="4" t="s">
        <v>13</v>
      </c>
      <c r="E37841" s="4" t="s">
        <v>6</v>
      </c>
      <c r="F37841" s="4" t="s">
        <v>22</v>
      </c>
      <c r="G37841" s="4" t="s">
        <v>22</v>
      </c>
      <c r="H37841" s="4" t="s">
        <v>22</v>
      </c>
    </row>
    <row r="37842" spans="1:21">
      <c r="A37842" t="n">
        <v>308090</v>
      </c>
      <c r="B37842" s="39" t="n">
        <v>48</v>
      </c>
      <c r="C37842" s="7" t="n">
        <v>5700</v>
      </c>
      <c r="D37842" s="7" t="n">
        <v>0</v>
      </c>
      <c r="E37842" s="7" t="s">
        <v>868</v>
      </c>
      <c r="F37842" s="7" t="n">
        <v>0</v>
      </c>
      <c r="G37842" s="7" t="n">
        <v>1</v>
      </c>
      <c r="H37842" s="7" t="n">
        <v>0</v>
      </c>
    </row>
    <row r="37843" spans="1:21">
      <c r="A37843" t="s">
        <v>4</v>
      </c>
      <c r="B37843" s="4" t="s">
        <v>5</v>
      </c>
      <c r="C37843" s="4" t="s">
        <v>10</v>
      </c>
      <c r="D37843" s="4" t="s">
        <v>13</v>
      </c>
      <c r="E37843" s="4" t="s">
        <v>6</v>
      </c>
      <c r="F37843" s="4" t="s">
        <v>22</v>
      </c>
      <c r="G37843" s="4" t="s">
        <v>22</v>
      </c>
      <c r="H37843" s="4" t="s">
        <v>22</v>
      </c>
    </row>
    <row r="37844" spans="1:21">
      <c r="A37844" t="n">
        <v>308116</v>
      </c>
      <c r="B37844" s="39" t="n">
        <v>48</v>
      </c>
      <c r="C37844" s="7" t="n">
        <v>9</v>
      </c>
      <c r="D37844" s="7" t="n">
        <v>0</v>
      </c>
      <c r="E37844" s="7" t="s">
        <v>868</v>
      </c>
      <c r="F37844" s="7" t="n">
        <v>0</v>
      </c>
      <c r="G37844" s="7" t="n">
        <v>1</v>
      </c>
      <c r="H37844" s="7" t="n">
        <v>0</v>
      </c>
    </row>
    <row r="37845" spans="1:21">
      <c r="A37845" t="s">
        <v>4</v>
      </c>
      <c r="B37845" s="4" t="s">
        <v>5</v>
      </c>
      <c r="C37845" s="4" t="s">
        <v>10</v>
      </c>
      <c r="D37845" s="4" t="s">
        <v>13</v>
      </c>
      <c r="E37845" s="4" t="s">
        <v>6</v>
      </c>
      <c r="F37845" s="4" t="s">
        <v>22</v>
      </c>
      <c r="G37845" s="4" t="s">
        <v>22</v>
      </c>
      <c r="H37845" s="4" t="s">
        <v>22</v>
      </c>
    </row>
    <row r="37846" spans="1:21">
      <c r="A37846" t="n">
        <v>308142</v>
      </c>
      <c r="B37846" s="39" t="n">
        <v>48</v>
      </c>
      <c r="C37846" s="7" t="n">
        <v>0</v>
      </c>
      <c r="D37846" s="7" t="n">
        <v>0</v>
      </c>
      <c r="E37846" s="7" t="s">
        <v>184</v>
      </c>
      <c r="F37846" s="7" t="n">
        <v>0</v>
      </c>
      <c r="G37846" s="7" t="n">
        <v>1</v>
      </c>
      <c r="H37846" s="7" t="n">
        <v>0</v>
      </c>
    </row>
    <row r="37847" spans="1:21">
      <c r="A37847" t="s">
        <v>4</v>
      </c>
      <c r="B37847" s="4" t="s">
        <v>5</v>
      </c>
      <c r="C37847" s="4" t="s">
        <v>10</v>
      </c>
      <c r="D37847" s="4" t="s">
        <v>13</v>
      </c>
      <c r="E37847" s="4" t="s">
        <v>6</v>
      </c>
      <c r="F37847" s="4" t="s">
        <v>22</v>
      </c>
      <c r="G37847" s="4" t="s">
        <v>22</v>
      </c>
      <c r="H37847" s="4" t="s">
        <v>22</v>
      </c>
    </row>
    <row r="37848" spans="1:21">
      <c r="A37848" t="n">
        <v>308171</v>
      </c>
      <c r="B37848" s="39" t="n">
        <v>48</v>
      </c>
      <c r="C37848" s="7" t="n">
        <v>6</v>
      </c>
      <c r="D37848" s="7" t="n">
        <v>0</v>
      </c>
      <c r="E37848" s="7" t="s">
        <v>184</v>
      </c>
      <c r="F37848" s="7" t="n">
        <v>0</v>
      </c>
      <c r="G37848" s="7" t="n">
        <v>1</v>
      </c>
      <c r="H37848" s="7" t="n">
        <v>0</v>
      </c>
    </row>
    <row r="37849" spans="1:21">
      <c r="A37849" t="s">
        <v>4</v>
      </c>
      <c r="B37849" s="4" t="s">
        <v>5</v>
      </c>
      <c r="C37849" s="4" t="s">
        <v>13</v>
      </c>
      <c r="D37849" s="4" t="s">
        <v>13</v>
      </c>
      <c r="E37849" s="4" t="s">
        <v>22</v>
      </c>
      <c r="F37849" s="4" t="s">
        <v>22</v>
      </c>
      <c r="G37849" s="4" t="s">
        <v>22</v>
      </c>
      <c r="H37849" s="4" t="s">
        <v>10</v>
      </c>
    </row>
    <row r="37850" spans="1:21">
      <c r="A37850" t="n">
        <v>308200</v>
      </c>
      <c r="B37850" s="25" t="n">
        <v>45</v>
      </c>
      <c r="C37850" s="7" t="n">
        <v>2</v>
      </c>
      <c r="D37850" s="7" t="n">
        <v>3</v>
      </c>
      <c r="E37850" s="7" t="n">
        <v>-1.77999997138977</v>
      </c>
      <c r="F37850" s="7" t="n">
        <v>1.76999998092651</v>
      </c>
      <c r="G37850" s="7" t="n">
        <v>23.9300003051758</v>
      </c>
      <c r="H37850" s="7" t="n">
        <v>0</v>
      </c>
    </row>
    <row r="37851" spans="1:21">
      <c r="A37851" t="s">
        <v>4</v>
      </c>
      <c r="B37851" s="4" t="s">
        <v>5</v>
      </c>
      <c r="C37851" s="4" t="s">
        <v>13</v>
      </c>
      <c r="D37851" s="4" t="s">
        <v>13</v>
      </c>
      <c r="E37851" s="4" t="s">
        <v>22</v>
      </c>
      <c r="F37851" s="4" t="s">
        <v>22</v>
      </c>
      <c r="G37851" s="4" t="s">
        <v>22</v>
      </c>
      <c r="H37851" s="4" t="s">
        <v>10</v>
      </c>
      <c r="I37851" s="4" t="s">
        <v>13</v>
      </c>
    </row>
    <row r="37852" spans="1:21">
      <c r="A37852" t="n">
        <v>308217</v>
      </c>
      <c r="B37852" s="25" t="n">
        <v>45</v>
      </c>
      <c r="C37852" s="7" t="n">
        <v>4</v>
      </c>
      <c r="D37852" s="7" t="n">
        <v>3</v>
      </c>
      <c r="E37852" s="7" t="n">
        <v>6.6399998664856</v>
      </c>
      <c r="F37852" s="7" t="n">
        <v>225.309997558594</v>
      </c>
      <c r="G37852" s="7" t="n">
        <v>0</v>
      </c>
      <c r="H37852" s="7" t="n">
        <v>0</v>
      </c>
      <c r="I37852" s="7" t="n">
        <v>0</v>
      </c>
    </row>
    <row r="37853" spans="1:21">
      <c r="A37853" t="s">
        <v>4</v>
      </c>
      <c r="B37853" s="4" t="s">
        <v>5</v>
      </c>
      <c r="C37853" s="4" t="s">
        <v>13</v>
      </c>
      <c r="D37853" s="4" t="s">
        <v>13</v>
      </c>
      <c r="E37853" s="4" t="s">
        <v>22</v>
      </c>
      <c r="F37853" s="4" t="s">
        <v>10</v>
      </c>
    </row>
    <row r="37854" spans="1:21">
      <c r="A37854" t="n">
        <v>308235</v>
      </c>
      <c r="B37854" s="25" t="n">
        <v>45</v>
      </c>
      <c r="C37854" s="7" t="n">
        <v>5</v>
      </c>
      <c r="D37854" s="7" t="n">
        <v>3</v>
      </c>
      <c r="E37854" s="7" t="n">
        <v>5.80000019073486</v>
      </c>
      <c r="F37854" s="7" t="n">
        <v>0</v>
      </c>
    </row>
    <row r="37855" spans="1:21">
      <c r="A37855" t="s">
        <v>4</v>
      </c>
      <c r="B37855" s="4" t="s">
        <v>5</v>
      </c>
      <c r="C37855" s="4" t="s">
        <v>13</v>
      </c>
      <c r="D37855" s="4" t="s">
        <v>13</v>
      </c>
      <c r="E37855" s="4" t="s">
        <v>22</v>
      </c>
      <c r="F37855" s="4" t="s">
        <v>10</v>
      </c>
    </row>
    <row r="37856" spans="1:21">
      <c r="A37856" t="n">
        <v>308244</v>
      </c>
      <c r="B37856" s="25" t="n">
        <v>45</v>
      </c>
      <c r="C37856" s="7" t="n">
        <v>11</v>
      </c>
      <c r="D37856" s="7" t="n">
        <v>3</v>
      </c>
      <c r="E37856" s="7" t="n">
        <v>38</v>
      </c>
      <c r="F37856" s="7" t="n">
        <v>0</v>
      </c>
    </row>
    <row r="37857" spans="1:9">
      <c r="A37857" t="s">
        <v>4</v>
      </c>
      <c r="B37857" s="4" t="s">
        <v>5</v>
      </c>
      <c r="C37857" s="4" t="s">
        <v>13</v>
      </c>
      <c r="D37857" s="4" t="s">
        <v>10</v>
      </c>
      <c r="E37857" s="4" t="s">
        <v>10</v>
      </c>
      <c r="F37857" s="4" t="s">
        <v>13</v>
      </c>
    </row>
    <row r="37858" spans="1:9">
      <c r="A37858" t="n">
        <v>308253</v>
      </c>
      <c r="B37858" s="29" t="n">
        <v>25</v>
      </c>
      <c r="C37858" s="7" t="n">
        <v>1</v>
      </c>
      <c r="D37858" s="7" t="n">
        <v>400</v>
      </c>
      <c r="E37858" s="7" t="n">
        <v>250</v>
      </c>
      <c r="F37858" s="7" t="n">
        <v>5</v>
      </c>
    </row>
    <row r="37859" spans="1:9">
      <c r="A37859" t="s">
        <v>4</v>
      </c>
      <c r="B37859" s="4" t="s">
        <v>5</v>
      </c>
      <c r="C37859" s="4" t="s">
        <v>6</v>
      </c>
      <c r="D37859" s="4" t="s">
        <v>10</v>
      </c>
    </row>
    <row r="37860" spans="1:9">
      <c r="A37860" t="n">
        <v>308260</v>
      </c>
      <c r="B37860" s="84" t="n">
        <v>29</v>
      </c>
      <c r="C37860" s="7" t="s">
        <v>2238</v>
      </c>
      <c r="D37860" s="7" t="n">
        <v>65533</v>
      </c>
    </row>
    <row r="37861" spans="1:9">
      <c r="A37861" t="s">
        <v>4</v>
      </c>
      <c r="B37861" s="4" t="s">
        <v>5</v>
      </c>
      <c r="C37861" s="4" t="s">
        <v>13</v>
      </c>
      <c r="D37861" s="4" t="s">
        <v>10</v>
      </c>
      <c r="E37861" s="4" t="s">
        <v>6</v>
      </c>
    </row>
    <row r="37862" spans="1:9">
      <c r="A37862" t="n">
        <v>308275</v>
      </c>
      <c r="B37862" s="40" t="n">
        <v>51</v>
      </c>
      <c r="C37862" s="7" t="n">
        <v>4</v>
      </c>
      <c r="D37862" s="7" t="n">
        <v>5700</v>
      </c>
      <c r="E37862" s="7" t="s">
        <v>12</v>
      </c>
    </row>
    <row r="37863" spans="1:9">
      <c r="A37863" t="s">
        <v>4</v>
      </c>
      <c r="B37863" s="4" t="s">
        <v>5</v>
      </c>
      <c r="C37863" s="4" t="s">
        <v>10</v>
      </c>
    </row>
    <row r="37864" spans="1:9">
      <c r="A37864" t="n">
        <v>308280</v>
      </c>
      <c r="B37864" s="35" t="n">
        <v>16</v>
      </c>
      <c r="C37864" s="7" t="n">
        <v>0</v>
      </c>
    </row>
    <row r="37865" spans="1:9">
      <c r="A37865" t="s">
        <v>4</v>
      </c>
      <c r="B37865" s="4" t="s">
        <v>5</v>
      </c>
      <c r="C37865" s="4" t="s">
        <v>10</v>
      </c>
      <c r="D37865" s="4" t="s">
        <v>72</v>
      </c>
      <c r="E37865" s="4" t="s">
        <v>13</v>
      </c>
      <c r="F37865" s="4" t="s">
        <v>13</v>
      </c>
    </row>
    <row r="37866" spans="1:9">
      <c r="A37866" t="n">
        <v>308283</v>
      </c>
      <c r="B37866" s="52" t="n">
        <v>26</v>
      </c>
      <c r="C37866" s="7" t="n">
        <v>5700</v>
      </c>
      <c r="D37866" s="7" t="s">
        <v>2239</v>
      </c>
      <c r="E37866" s="7" t="n">
        <v>2</v>
      </c>
      <c r="F37866" s="7" t="n">
        <v>0</v>
      </c>
    </row>
    <row r="37867" spans="1:9">
      <c r="A37867" t="s">
        <v>4</v>
      </c>
      <c r="B37867" s="4" t="s">
        <v>5</v>
      </c>
    </row>
    <row r="37868" spans="1:9">
      <c r="A37868" t="n">
        <v>308306</v>
      </c>
      <c r="B37868" s="53" t="n">
        <v>28</v>
      </c>
    </row>
    <row r="37869" spans="1:9">
      <c r="A37869" t="s">
        <v>4</v>
      </c>
      <c r="B37869" s="4" t="s">
        <v>5</v>
      </c>
      <c r="C37869" s="4" t="s">
        <v>10</v>
      </c>
      <c r="D37869" s="4" t="s">
        <v>13</v>
      </c>
    </row>
    <row r="37870" spans="1:9">
      <c r="A37870" t="n">
        <v>308307</v>
      </c>
      <c r="B37870" s="54" t="n">
        <v>89</v>
      </c>
      <c r="C37870" s="7" t="n">
        <v>65533</v>
      </c>
      <c r="D37870" s="7" t="n">
        <v>1</v>
      </c>
    </row>
    <row r="37871" spans="1:9">
      <c r="A37871" t="s">
        <v>4</v>
      </c>
      <c r="B37871" s="4" t="s">
        <v>5</v>
      </c>
      <c r="C37871" s="4" t="s">
        <v>13</v>
      </c>
      <c r="D37871" s="4" t="s">
        <v>10</v>
      </c>
      <c r="E37871" s="4" t="s">
        <v>10</v>
      </c>
      <c r="F37871" s="4" t="s">
        <v>13</v>
      </c>
    </row>
    <row r="37872" spans="1:9">
      <c r="A37872" t="n">
        <v>308311</v>
      </c>
      <c r="B37872" s="29" t="n">
        <v>25</v>
      </c>
      <c r="C37872" s="7" t="n">
        <v>1</v>
      </c>
      <c r="D37872" s="7" t="n">
        <v>65535</v>
      </c>
      <c r="E37872" s="7" t="n">
        <v>65535</v>
      </c>
      <c r="F37872" s="7" t="n">
        <v>0</v>
      </c>
    </row>
    <row r="37873" spans="1:6">
      <c r="A37873" t="s">
        <v>4</v>
      </c>
      <c r="B37873" s="4" t="s">
        <v>5</v>
      </c>
      <c r="C37873" s="4" t="s">
        <v>6</v>
      </c>
      <c r="D37873" s="4" t="s">
        <v>10</v>
      </c>
    </row>
    <row r="37874" spans="1:6">
      <c r="A37874" t="n">
        <v>308318</v>
      </c>
      <c r="B37874" s="84" t="n">
        <v>29</v>
      </c>
      <c r="C37874" s="7" t="s">
        <v>12</v>
      </c>
      <c r="D37874" s="7" t="n">
        <v>65533</v>
      </c>
    </row>
    <row r="37875" spans="1:6">
      <c r="A37875" t="s">
        <v>4</v>
      </c>
      <c r="B37875" s="4" t="s">
        <v>5</v>
      </c>
      <c r="C37875" s="4" t="s">
        <v>13</v>
      </c>
      <c r="D37875" s="4" t="s">
        <v>10</v>
      </c>
      <c r="E37875" s="4" t="s">
        <v>10</v>
      </c>
      <c r="F37875" s="4" t="s">
        <v>13</v>
      </c>
    </row>
    <row r="37876" spans="1:6">
      <c r="A37876" t="n">
        <v>308322</v>
      </c>
      <c r="B37876" s="29" t="n">
        <v>25</v>
      </c>
      <c r="C37876" s="7" t="n">
        <v>1</v>
      </c>
      <c r="D37876" s="7" t="n">
        <v>600</v>
      </c>
      <c r="E37876" s="7" t="n">
        <v>350</v>
      </c>
      <c r="F37876" s="7" t="n">
        <v>5</v>
      </c>
    </row>
    <row r="37877" spans="1:6">
      <c r="A37877" t="s">
        <v>4</v>
      </c>
      <c r="B37877" s="4" t="s">
        <v>5</v>
      </c>
      <c r="C37877" s="4" t="s">
        <v>6</v>
      </c>
      <c r="D37877" s="4" t="s">
        <v>10</v>
      </c>
    </row>
    <row r="37878" spans="1:6">
      <c r="A37878" t="n">
        <v>308329</v>
      </c>
      <c r="B37878" s="84" t="n">
        <v>29</v>
      </c>
      <c r="C37878" s="7" t="s">
        <v>2240</v>
      </c>
      <c r="D37878" s="7" t="n">
        <v>65533</v>
      </c>
    </row>
    <row r="37879" spans="1:6">
      <c r="A37879" t="s">
        <v>4</v>
      </c>
      <c r="B37879" s="4" t="s">
        <v>5</v>
      </c>
      <c r="C37879" s="4" t="s">
        <v>13</v>
      </c>
      <c r="D37879" s="4" t="s">
        <v>10</v>
      </c>
      <c r="E37879" s="4" t="s">
        <v>6</v>
      </c>
    </row>
    <row r="37880" spans="1:6">
      <c r="A37880" t="n">
        <v>308345</v>
      </c>
      <c r="B37880" s="40" t="n">
        <v>51</v>
      </c>
      <c r="C37880" s="7" t="n">
        <v>4</v>
      </c>
      <c r="D37880" s="7" t="n">
        <v>5701</v>
      </c>
      <c r="E37880" s="7" t="s">
        <v>12</v>
      </c>
    </row>
    <row r="37881" spans="1:6">
      <c r="A37881" t="s">
        <v>4</v>
      </c>
      <c r="B37881" s="4" t="s">
        <v>5</v>
      </c>
      <c r="C37881" s="4" t="s">
        <v>10</v>
      </c>
    </row>
    <row r="37882" spans="1:6">
      <c r="A37882" t="n">
        <v>308350</v>
      </c>
      <c r="B37882" s="35" t="n">
        <v>16</v>
      </c>
      <c r="C37882" s="7" t="n">
        <v>0</v>
      </c>
    </row>
    <row r="37883" spans="1:6">
      <c r="A37883" t="s">
        <v>4</v>
      </c>
      <c r="B37883" s="4" t="s">
        <v>5</v>
      </c>
      <c r="C37883" s="4" t="s">
        <v>10</v>
      </c>
      <c r="D37883" s="4" t="s">
        <v>72</v>
      </c>
      <c r="E37883" s="4" t="s">
        <v>13</v>
      </c>
      <c r="F37883" s="4" t="s">
        <v>13</v>
      </c>
    </row>
    <row r="37884" spans="1:6">
      <c r="A37884" t="n">
        <v>308353</v>
      </c>
      <c r="B37884" s="52" t="n">
        <v>26</v>
      </c>
      <c r="C37884" s="7" t="n">
        <v>5701</v>
      </c>
      <c r="D37884" s="7" t="s">
        <v>2241</v>
      </c>
      <c r="E37884" s="7" t="n">
        <v>2</v>
      </c>
      <c r="F37884" s="7" t="n">
        <v>0</v>
      </c>
    </row>
    <row r="37885" spans="1:6">
      <c r="A37885" t="s">
        <v>4</v>
      </c>
      <c r="B37885" s="4" t="s">
        <v>5</v>
      </c>
    </row>
    <row r="37886" spans="1:6">
      <c r="A37886" t="n">
        <v>308373</v>
      </c>
      <c r="B37886" s="53" t="n">
        <v>28</v>
      </c>
    </row>
    <row r="37887" spans="1:6">
      <c r="A37887" t="s">
        <v>4</v>
      </c>
      <c r="B37887" s="4" t="s">
        <v>5</v>
      </c>
      <c r="C37887" s="4" t="s">
        <v>10</v>
      </c>
      <c r="D37887" s="4" t="s">
        <v>13</v>
      </c>
    </row>
    <row r="37888" spans="1:6">
      <c r="A37888" t="n">
        <v>308374</v>
      </c>
      <c r="B37888" s="54" t="n">
        <v>89</v>
      </c>
      <c r="C37888" s="7" t="n">
        <v>65533</v>
      </c>
      <c r="D37888" s="7" t="n">
        <v>1</v>
      </c>
    </row>
    <row r="37889" spans="1:6">
      <c r="A37889" t="s">
        <v>4</v>
      </c>
      <c r="B37889" s="4" t="s">
        <v>5</v>
      </c>
      <c r="C37889" s="4" t="s">
        <v>13</v>
      </c>
      <c r="D37889" s="4" t="s">
        <v>10</v>
      </c>
      <c r="E37889" s="4" t="s">
        <v>10</v>
      </c>
      <c r="F37889" s="4" t="s">
        <v>13</v>
      </c>
    </row>
    <row r="37890" spans="1:6">
      <c r="A37890" t="n">
        <v>308378</v>
      </c>
      <c r="B37890" s="29" t="n">
        <v>25</v>
      </c>
      <c r="C37890" s="7" t="n">
        <v>1</v>
      </c>
      <c r="D37890" s="7" t="n">
        <v>65535</v>
      </c>
      <c r="E37890" s="7" t="n">
        <v>65535</v>
      </c>
      <c r="F37890" s="7" t="n">
        <v>0</v>
      </c>
    </row>
    <row r="37891" spans="1:6">
      <c r="A37891" t="s">
        <v>4</v>
      </c>
      <c r="B37891" s="4" t="s">
        <v>5</v>
      </c>
      <c r="C37891" s="4" t="s">
        <v>6</v>
      </c>
      <c r="D37891" s="4" t="s">
        <v>10</v>
      </c>
    </row>
    <row r="37892" spans="1:6">
      <c r="A37892" t="n">
        <v>308385</v>
      </c>
      <c r="B37892" s="84" t="n">
        <v>29</v>
      </c>
      <c r="C37892" s="7" t="s">
        <v>12</v>
      </c>
      <c r="D37892" s="7" t="n">
        <v>65533</v>
      </c>
    </row>
    <row r="37893" spans="1:6">
      <c r="A37893" t="s">
        <v>4</v>
      </c>
      <c r="B37893" s="4" t="s">
        <v>5</v>
      </c>
      <c r="C37893" s="4" t="s">
        <v>13</v>
      </c>
      <c r="D37893" s="4" t="s">
        <v>13</v>
      </c>
      <c r="E37893" s="4" t="s">
        <v>22</v>
      </c>
      <c r="F37893" s="4" t="s">
        <v>22</v>
      </c>
      <c r="G37893" s="4" t="s">
        <v>22</v>
      </c>
      <c r="H37893" s="4" t="s">
        <v>10</v>
      </c>
    </row>
    <row r="37894" spans="1:6">
      <c r="A37894" t="n">
        <v>308389</v>
      </c>
      <c r="B37894" s="25" t="n">
        <v>45</v>
      </c>
      <c r="C37894" s="7" t="n">
        <v>2</v>
      </c>
      <c r="D37894" s="7" t="n">
        <v>3</v>
      </c>
      <c r="E37894" s="7" t="n">
        <v>-2.25</v>
      </c>
      <c r="F37894" s="7" t="n">
        <v>1.29999995231628</v>
      </c>
      <c r="G37894" s="7" t="n">
        <v>24.1299991607666</v>
      </c>
      <c r="H37894" s="7" t="n">
        <v>0</v>
      </c>
    </row>
    <row r="37895" spans="1:6">
      <c r="A37895" t="s">
        <v>4</v>
      </c>
      <c r="B37895" s="4" t="s">
        <v>5</v>
      </c>
      <c r="C37895" s="4" t="s">
        <v>13</v>
      </c>
      <c r="D37895" s="4" t="s">
        <v>13</v>
      </c>
      <c r="E37895" s="4" t="s">
        <v>22</v>
      </c>
      <c r="F37895" s="4" t="s">
        <v>22</v>
      </c>
      <c r="G37895" s="4" t="s">
        <v>22</v>
      </c>
      <c r="H37895" s="4" t="s">
        <v>10</v>
      </c>
      <c r="I37895" s="4" t="s">
        <v>13</v>
      </c>
    </row>
    <row r="37896" spans="1:6">
      <c r="A37896" t="n">
        <v>308406</v>
      </c>
      <c r="B37896" s="25" t="n">
        <v>45</v>
      </c>
      <c r="C37896" s="7" t="n">
        <v>4</v>
      </c>
      <c r="D37896" s="7" t="n">
        <v>3</v>
      </c>
      <c r="E37896" s="7" t="n">
        <v>1.91999995708466</v>
      </c>
      <c r="F37896" s="7" t="n">
        <v>336.160003662109</v>
      </c>
      <c r="G37896" s="7" t="n">
        <v>0</v>
      </c>
      <c r="H37896" s="7" t="n">
        <v>0</v>
      </c>
      <c r="I37896" s="7" t="n">
        <v>0</v>
      </c>
    </row>
    <row r="37897" spans="1:6">
      <c r="A37897" t="s">
        <v>4</v>
      </c>
      <c r="B37897" s="4" t="s">
        <v>5</v>
      </c>
      <c r="C37897" s="4" t="s">
        <v>13</v>
      </c>
      <c r="D37897" s="4" t="s">
        <v>13</v>
      </c>
      <c r="E37897" s="4" t="s">
        <v>22</v>
      </c>
      <c r="F37897" s="4" t="s">
        <v>10</v>
      </c>
    </row>
    <row r="37898" spans="1:6">
      <c r="A37898" t="n">
        <v>308424</v>
      </c>
      <c r="B37898" s="25" t="n">
        <v>45</v>
      </c>
      <c r="C37898" s="7" t="n">
        <v>5</v>
      </c>
      <c r="D37898" s="7" t="n">
        <v>3</v>
      </c>
      <c r="E37898" s="7" t="n">
        <v>2.90000009536743</v>
      </c>
      <c r="F37898" s="7" t="n">
        <v>0</v>
      </c>
    </row>
    <row r="37899" spans="1:6">
      <c r="A37899" t="s">
        <v>4</v>
      </c>
      <c r="B37899" s="4" t="s">
        <v>5</v>
      </c>
      <c r="C37899" s="4" t="s">
        <v>13</v>
      </c>
      <c r="D37899" s="4" t="s">
        <v>13</v>
      </c>
      <c r="E37899" s="4" t="s">
        <v>22</v>
      </c>
      <c r="F37899" s="4" t="s">
        <v>10</v>
      </c>
    </row>
    <row r="37900" spans="1:6">
      <c r="A37900" t="n">
        <v>308433</v>
      </c>
      <c r="B37900" s="25" t="n">
        <v>45</v>
      </c>
      <c r="C37900" s="7" t="n">
        <v>11</v>
      </c>
      <c r="D37900" s="7" t="n">
        <v>3</v>
      </c>
      <c r="E37900" s="7" t="n">
        <v>38</v>
      </c>
      <c r="F37900" s="7" t="n">
        <v>0</v>
      </c>
    </row>
    <row r="37901" spans="1:6">
      <c r="A37901" t="s">
        <v>4</v>
      </c>
      <c r="B37901" s="4" t="s">
        <v>5</v>
      </c>
      <c r="C37901" s="4" t="s">
        <v>13</v>
      </c>
      <c r="D37901" s="4" t="s">
        <v>13</v>
      </c>
      <c r="E37901" s="4" t="s">
        <v>22</v>
      </c>
      <c r="F37901" s="4" t="s">
        <v>22</v>
      </c>
      <c r="G37901" s="4" t="s">
        <v>22</v>
      </c>
      <c r="H37901" s="4" t="s">
        <v>10</v>
      </c>
    </row>
    <row r="37902" spans="1:6">
      <c r="A37902" t="n">
        <v>308442</v>
      </c>
      <c r="B37902" s="25" t="n">
        <v>45</v>
      </c>
      <c r="C37902" s="7" t="n">
        <v>2</v>
      </c>
      <c r="D37902" s="7" t="n">
        <v>3</v>
      </c>
      <c r="E37902" s="7" t="n">
        <v>-1.29999995231628</v>
      </c>
      <c r="F37902" s="7" t="n">
        <v>1.29999995231628</v>
      </c>
      <c r="G37902" s="7" t="n">
        <v>24.4699993133545</v>
      </c>
      <c r="H37902" s="7" t="n">
        <v>3000</v>
      </c>
    </row>
    <row r="37903" spans="1:6">
      <c r="A37903" t="s">
        <v>4</v>
      </c>
      <c r="B37903" s="4" t="s">
        <v>5</v>
      </c>
      <c r="C37903" s="4" t="s">
        <v>13</v>
      </c>
      <c r="D37903" s="4" t="s">
        <v>13</v>
      </c>
      <c r="E37903" s="4" t="s">
        <v>22</v>
      </c>
      <c r="F37903" s="4" t="s">
        <v>22</v>
      </c>
      <c r="G37903" s="4" t="s">
        <v>22</v>
      </c>
      <c r="H37903" s="4" t="s">
        <v>10</v>
      </c>
      <c r="I37903" s="4" t="s">
        <v>13</v>
      </c>
    </row>
    <row r="37904" spans="1:6">
      <c r="A37904" t="n">
        <v>308459</v>
      </c>
      <c r="B37904" s="25" t="n">
        <v>45</v>
      </c>
      <c r="C37904" s="7" t="n">
        <v>4</v>
      </c>
      <c r="D37904" s="7" t="n">
        <v>3</v>
      </c>
      <c r="E37904" s="7" t="n">
        <v>5.57999992370605</v>
      </c>
      <c r="F37904" s="7" t="n">
        <v>357.559997558594</v>
      </c>
      <c r="G37904" s="7" t="n">
        <v>0</v>
      </c>
      <c r="H37904" s="7" t="n">
        <v>3000</v>
      </c>
      <c r="I37904" s="7" t="n">
        <v>1</v>
      </c>
    </row>
    <row r="37905" spans="1:9">
      <c r="A37905" t="s">
        <v>4</v>
      </c>
      <c r="B37905" s="4" t="s">
        <v>5</v>
      </c>
      <c r="C37905" s="4" t="s">
        <v>13</v>
      </c>
      <c r="D37905" s="4" t="s">
        <v>13</v>
      </c>
      <c r="E37905" s="4" t="s">
        <v>22</v>
      </c>
      <c r="F37905" s="4" t="s">
        <v>10</v>
      </c>
    </row>
    <row r="37906" spans="1:9">
      <c r="A37906" t="n">
        <v>308477</v>
      </c>
      <c r="B37906" s="25" t="n">
        <v>45</v>
      </c>
      <c r="C37906" s="7" t="n">
        <v>5</v>
      </c>
      <c r="D37906" s="7" t="n">
        <v>3</v>
      </c>
      <c r="E37906" s="7" t="n">
        <v>2.90000009536743</v>
      </c>
      <c r="F37906" s="7" t="n">
        <v>3000</v>
      </c>
    </row>
    <row r="37907" spans="1:9">
      <c r="A37907" t="s">
        <v>4</v>
      </c>
      <c r="B37907" s="4" t="s">
        <v>5</v>
      </c>
      <c r="C37907" s="4" t="s">
        <v>13</v>
      </c>
      <c r="D37907" s="4" t="s">
        <v>13</v>
      </c>
      <c r="E37907" s="4" t="s">
        <v>22</v>
      </c>
      <c r="F37907" s="4" t="s">
        <v>10</v>
      </c>
    </row>
    <row r="37908" spans="1:9">
      <c r="A37908" t="n">
        <v>308486</v>
      </c>
      <c r="B37908" s="25" t="n">
        <v>45</v>
      </c>
      <c r="C37908" s="7" t="n">
        <v>11</v>
      </c>
      <c r="D37908" s="7" t="n">
        <v>3</v>
      </c>
      <c r="E37908" s="7" t="n">
        <v>38</v>
      </c>
      <c r="F37908" s="7" t="n">
        <v>3000</v>
      </c>
    </row>
    <row r="37909" spans="1:9">
      <c r="A37909" t="s">
        <v>4</v>
      </c>
      <c r="B37909" s="4" t="s">
        <v>5</v>
      </c>
      <c r="C37909" s="4" t="s">
        <v>13</v>
      </c>
      <c r="D37909" s="4" t="s">
        <v>10</v>
      </c>
      <c r="E37909" s="4" t="s">
        <v>9</v>
      </c>
      <c r="F37909" s="4" t="s">
        <v>10</v>
      </c>
      <c r="G37909" s="4" t="s">
        <v>9</v>
      </c>
      <c r="H37909" s="4" t="s">
        <v>13</v>
      </c>
    </row>
    <row r="37910" spans="1:9">
      <c r="A37910" t="n">
        <v>308495</v>
      </c>
      <c r="B37910" s="16" t="n">
        <v>49</v>
      </c>
      <c r="C37910" s="7" t="n">
        <v>0</v>
      </c>
      <c r="D37910" s="7" t="n">
        <v>527</v>
      </c>
      <c r="E37910" s="7" t="n">
        <v>1065353216</v>
      </c>
      <c r="F37910" s="7" t="n">
        <v>0</v>
      </c>
      <c r="G37910" s="7" t="n">
        <v>0</v>
      </c>
      <c r="H37910" s="7" t="n">
        <v>0</v>
      </c>
    </row>
    <row r="37911" spans="1:9">
      <c r="A37911" t="s">
        <v>4</v>
      </c>
      <c r="B37911" s="4" t="s">
        <v>5</v>
      </c>
      <c r="C37911" s="4" t="s">
        <v>10</v>
      </c>
      <c r="D37911" s="4" t="s">
        <v>10</v>
      </c>
      <c r="E37911" s="4" t="s">
        <v>22</v>
      </c>
      <c r="F37911" s="4" t="s">
        <v>22</v>
      </c>
      <c r="G37911" s="4" t="s">
        <v>22</v>
      </c>
      <c r="H37911" s="4" t="s">
        <v>22</v>
      </c>
      <c r="I37911" s="4" t="s">
        <v>13</v>
      </c>
      <c r="J37911" s="4" t="s">
        <v>10</v>
      </c>
    </row>
    <row r="37912" spans="1:9">
      <c r="A37912" t="n">
        <v>308510</v>
      </c>
      <c r="B37912" s="85" t="n">
        <v>55</v>
      </c>
      <c r="C37912" s="7" t="n">
        <v>5700</v>
      </c>
      <c r="D37912" s="7" t="n">
        <v>65533</v>
      </c>
      <c r="E37912" s="7" t="n">
        <v>-2.73000001907349</v>
      </c>
      <c r="F37912" s="7" t="n">
        <v>0.419999986886978</v>
      </c>
      <c r="G37912" s="7" t="n">
        <v>22.6900005340576</v>
      </c>
      <c r="H37912" s="7" t="n">
        <v>2.79999995231628</v>
      </c>
      <c r="I37912" s="7" t="n">
        <v>2</v>
      </c>
      <c r="J37912" s="7" t="n">
        <v>0</v>
      </c>
    </row>
    <row r="37913" spans="1:9">
      <c r="A37913" t="s">
        <v>4</v>
      </c>
      <c r="B37913" s="4" t="s">
        <v>5</v>
      </c>
      <c r="C37913" s="4" t="s">
        <v>13</v>
      </c>
      <c r="D37913" s="4" t="s">
        <v>10</v>
      </c>
      <c r="E37913" s="4" t="s">
        <v>22</v>
      </c>
    </row>
    <row r="37914" spans="1:9">
      <c r="A37914" t="n">
        <v>308534</v>
      </c>
      <c r="B37914" s="28" t="n">
        <v>58</v>
      </c>
      <c r="C37914" s="7" t="n">
        <v>100</v>
      </c>
      <c r="D37914" s="7" t="n">
        <v>1000</v>
      </c>
      <c r="E37914" s="7" t="n">
        <v>1</v>
      </c>
    </row>
    <row r="37915" spans="1:9">
      <c r="A37915" t="s">
        <v>4</v>
      </c>
      <c r="B37915" s="4" t="s">
        <v>5</v>
      </c>
      <c r="C37915" s="4" t="s">
        <v>13</v>
      </c>
      <c r="D37915" s="4" t="s">
        <v>10</v>
      </c>
    </row>
    <row r="37916" spans="1:9">
      <c r="A37916" t="n">
        <v>308542</v>
      </c>
      <c r="B37916" s="28" t="n">
        <v>58</v>
      </c>
      <c r="C37916" s="7" t="n">
        <v>255</v>
      </c>
      <c r="D37916" s="7" t="n">
        <v>0</v>
      </c>
    </row>
    <row r="37917" spans="1:9">
      <c r="A37917" t="s">
        <v>4</v>
      </c>
      <c r="B37917" s="4" t="s">
        <v>5</v>
      </c>
      <c r="C37917" s="4" t="s">
        <v>10</v>
      </c>
      <c r="D37917" s="4" t="s">
        <v>13</v>
      </c>
    </row>
    <row r="37918" spans="1:9">
      <c r="A37918" t="n">
        <v>308546</v>
      </c>
      <c r="B37918" s="63" t="n">
        <v>56</v>
      </c>
      <c r="C37918" s="7" t="n">
        <v>5700</v>
      </c>
      <c r="D37918" s="7" t="n">
        <v>0</v>
      </c>
    </row>
    <row r="37919" spans="1:9">
      <c r="A37919" t="s">
        <v>4</v>
      </c>
      <c r="B37919" s="4" t="s">
        <v>5</v>
      </c>
      <c r="C37919" s="4" t="s">
        <v>13</v>
      </c>
      <c r="D37919" s="4" t="s">
        <v>10</v>
      </c>
    </row>
    <row r="37920" spans="1:9">
      <c r="A37920" t="n">
        <v>308550</v>
      </c>
      <c r="B37920" s="25" t="n">
        <v>45</v>
      </c>
      <c r="C37920" s="7" t="n">
        <v>7</v>
      </c>
      <c r="D37920" s="7" t="n">
        <v>255</v>
      </c>
    </row>
    <row r="37921" spans="1:10">
      <c r="A37921" t="s">
        <v>4</v>
      </c>
      <c r="B37921" s="4" t="s">
        <v>5</v>
      </c>
      <c r="C37921" s="4" t="s">
        <v>13</v>
      </c>
      <c r="D37921" s="4" t="s">
        <v>10</v>
      </c>
      <c r="E37921" s="4" t="s">
        <v>6</v>
      </c>
    </row>
    <row r="37922" spans="1:10">
      <c r="A37922" t="n">
        <v>308554</v>
      </c>
      <c r="B37922" s="40" t="n">
        <v>51</v>
      </c>
      <c r="C37922" s="7" t="n">
        <v>4</v>
      </c>
      <c r="D37922" s="7" t="n">
        <v>5700</v>
      </c>
      <c r="E37922" s="7" t="s">
        <v>536</v>
      </c>
    </row>
    <row r="37923" spans="1:10">
      <c r="A37923" t="s">
        <v>4</v>
      </c>
      <c r="B37923" s="4" t="s">
        <v>5</v>
      </c>
      <c r="C37923" s="4" t="s">
        <v>10</v>
      </c>
    </row>
    <row r="37924" spans="1:10">
      <c r="A37924" t="n">
        <v>308568</v>
      </c>
      <c r="B37924" s="35" t="n">
        <v>16</v>
      </c>
      <c r="C37924" s="7" t="n">
        <v>0</v>
      </c>
    </row>
    <row r="37925" spans="1:10">
      <c r="A37925" t="s">
        <v>4</v>
      </c>
      <c r="B37925" s="4" t="s">
        <v>5</v>
      </c>
      <c r="C37925" s="4" t="s">
        <v>10</v>
      </c>
      <c r="D37925" s="4" t="s">
        <v>72</v>
      </c>
      <c r="E37925" s="4" t="s">
        <v>13</v>
      </c>
      <c r="F37925" s="4" t="s">
        <v>13</v>
      </c>
    </row>
    <row r="37926" spans="1:10">
      <c r="A37926" t="n">
        <v>308571</v>
      </c>
      <c r="B37926" s="52" t="n">
        <v>26</v>
      </c>
      <c r="C37926" s="7" t="n">
        <v>5700</v>
      </c>
      <c r="D37926" s="7" t="s">
        <v>2242</v>
      </c>
      <c r="E37926" s="7" t="n">
        <v>2</v>
      </c>
      <c r="F37926" s="7" t="n">
        <v>0</v>
      </c>
    </row>
    <row r="37927" spans="1:10">
      <c r="A37927" t="s">
        <v>4</v>
      </c>
      <c r="B37927" s="4" t="s">
        <v>5</v>
      </c>
    </row>
    <row r="37928" spans="1:10">
      <c r="A37928" t="n">
        <v>308603</v>
      </c>
      <c r="B37928" s="53" t="n">
        <v>28</v>
      </c>
    </row>
    <row r="37929" spans="1:10">
      <c r="A37929" t="s">
        <v>4</v>
      </c>
      <c r="B37929" s="4" t="s">
        <v>5</v>
      </c>
      <c r="C37929" s="4" t="s">
        <v>13</v>
      </c>
      <c r="D37929" s="4" t="s">
        <v>10</v>
      </c>
      <c r="E37929" s="4" t="s">
        <v>6</v>
      </c>
    </row>
    <row r="37930" spans="1:10">
      <c r="A37930" t="n">
        <v>308604</v>
      </c>
      <c r="B37930" s="40" t="n">
        <v>51</v>
      </c>
      <c r="C37930" s="7" t="n">
        <v>4</v>
      </c>
      <c r="D37930" s="7" t="n">
        <v>5701</v>
      </c>
      <c r="E37930" s="7" t="s">
        <v>521</v>
      </c>
    </row>
    <row r="37931" spans="1:10">
      <c r="A37931" t="s">
        <v>4</v>
      </c>
      <c r="B37931" s="4" t="s">
        <v>5</v>
      </c>
      <c r="C37931" s="4" t="s">
        <v>10</v>
      </c>
    </row>
    <row r="37932" spans="1:10">
      <c r="A37932" t="n">
        <v>308618</v>
      </c>
      <c r="B37932" s="35" t="n">
        <v>16</v>
      </c>
      <c r="C37932" s="7" t="n">
        <v>0</v>
      </c>
    </row>
    <row r="37933" spans="1:10">
      <c r="A37933" t="s">
        <v>4</v>
      </c>
      <c r="B37933" s="4" t="s">
        <v>5</v>
      </c>
      <c r="C37933" s="4" t="s">
        <v>10</v>
      </c>
      <c r="D37933" s="4" t="s">
        <v>72</v>
      </c>
      <c r="E37933" s="4" t="s">
        <v>13</v>
      </c>
      <c r="F37933" s="4" t="s">
        <v>13</v>
      </c>
    </row>
    <row r="37934" spans="1:10">
      <c r="A37934" t="n">
        <v>308621</v>
      </c>
      <c r="B37934" s="52" t="n">
        <v>26</v>
      </c>
      <c r="C37934" s="7" t="n">
        <v>5701</v>
      </c>
      <c r="D37934" s="7" t="s">
        <v>2243</v>
      </c>
      <c r="E37934" s="7" t="n">
        <v>2</v>
      </c>
      <c r="F37934" s="7" t="n">
        <v>0</v>
      </c>
    </row>
    <row r="37935" spans="1:10">
      <c r="A37935" t="s">
        <v>4</v>
      </c>
      <c r="B37935" s="4" t="s">
        <v>5</v>
      </c>
    </row>
    <row r="37936" spans="1:10">
      <c r="A37936" t="n">
        <v>308661</v>
      </c>
      <c r="B37936" s="53" t="n">
        <v>28</v>
      </c>
    </row>
    <row r="37937" spans="1:6">
      <c r="A37937" t="s">
        <v>4</v>
      </c>
      <c r="B37937" s="4" t="s">
        <v>5</v>
      </c>
      <c r="C37937" s="4" t="s">
        <v>13</v>
      </c>
      <c r="D37937" s="4" t="s">
        <v>10</v>
      </c>
      <c r="E37937" s="4" t="s">
        <v>6</v>
      </c>
    </row>
    <row r="37938" spans="1:6">
      <c r="A37938" t="n">
        <v>308662</v>
      </c>
      <c r="B37938" s="40" t="n">
        <v>51</v>
      </c>
      <c r="C37938" s="7" t="n">
        <v>4</v>
      </c>
      <c r="D37938" s="7" t="n">
        <v>5700</v>
      </c>
      <c r="E37938" s="7" t="s">
        <v>150</v>
      </c>
    </row>
    <row r="37939" spans="1:6">
      <c r="A37939" t="s">
        <v>4</v>
      </c>
      <c r="B37939" s="4" t="s">
        <v>5</v>
      </c>
      <c r="C37939" s="4" t="s">
        <v>10</v>
      </c>
    </row>
    <row r="37940" spans="1:6">
      <c r="A37940" t="n">
        <v>308675</v>
      </c>
      <c r="B37940" s="35" t="n">
        <v>16</v>
      </c>
      <c r="C37940" s="7" t="n">
        <v>0</v>
      </c>
    </row>
    <row r="37941" spans="1:6">
      <c r="A37941" t="s">
        <v>4</v>
      </c>
      <c r="B37941" s="4" t="s">
        <v>5</v>
      </c>
      <c r="C37941" s="4" t="s">
        <v>10</v>
      </c>
      <c r="D37941" s="4" t="s">
        <v>72</v>
      </c>
      <c r="E37941" s="4" t="s">
        <v>13</v>
      </c>
      <c r="F37941" s="4" t="s">
        <v>13</v>
      </c>
    </row>
    <row r="37942" spans="1:6">
      <c r="A37942" t="n">
        <v>308678</v>
      </c>
      <c r="B37942" s="52" t="n">
        <v>26</v>
      </c>
      <c r="C37942" s="7" t="n">
        <v>5700</v>
      </c>
      <c r="D37942" s="7" t="s">
        <v>2244</v>
      </c>
      <c r="E37942" s="7" t="n">
        <v>2</v>
      </c>
      <c r="F37942" s="7" t="n">
        <v>0</v>
      </c>
    </row>
    <row r="37943" spans="1:6">
      <c r="A37943" t="s">
        <v>4</v>
      </c>
      <c r="B37943" s="4" t="s">
        <v>5</v>
      </c>
    </row>
    <row r="37944" spans="1:6">
      <c r="A37944" t="n">
        <v>308717</v>
      </c>
      <c r="B37944" s="53" t="n">
        <v>28</v>
      </c>
    </row>
    <row r="37945" spans="1:6">
      <c r="A37945" t="s">
        <v>4</v>
      </c>
      <c r="B37945" s="4" t="s">
        <v>5</v>
      </c>
      <c r="C37945" s="4" t="s">
        <v>10</v>
      </c>
      <c r="D37945" s="4" t="s">
        <v>13</v>
      </c>
    </row>
    <row r="37946" spans="1:6">
      <c r="A37946" t="n">
        <v>308718</v>
      </c>
      <c r="B37946" s="54" t="n">
        <v>89</v>
      </c>
      <c r="C37946" s="7" t="n">
        <v>65533</v>
      </c>
      <c r="D37946" s="7" t="n">
        <v>1</v>
      </c>
    </row>
    <row r="37947" spans="1:6">
      <c r="A37947" t="s">
        <v>4</v>
      </c>
      <c r="B37947" s="4" t="s">
        <v>5</v>
      </c>
      <c r="C37947" s="4" t="s">
        <v>13</v>
      </c>
      <c r="D37947" s="4" t="s">
        <v>10</v>
      </c>
      <c r="E37947" s="4" t="s">
        <v>22</v>
      </c>
    </row>
    <row r="37948" spans="1:6">
      <c r="A37948" t="n">
        <v>308722</v>
      </c>
      <c r="B37948" s="28" t="n">
        <v>58</v>
      </c>
      <c r="C37948" s="7" t="n">
        <v>0</v>
      </c>
      <c r="D37948" s="7" t="n">
        <v>1000</v>
      </c>
      <c r="E37948" s="7" t="n">
        <v>1</v>
      </c>
    </row>
    <row r="37949" spans="1:6">
      <c r="A37949" t="s">
        <v>4</v>
      </c>
      <c r="B37949" s="4" t="s">
        <v>5</v>
      </c>
      <c r="C37949" s="4" t="s">
        <v>13</v>
      </c>
      <c r="D37949" s="4" t="s">
        <v>10</v>
      </c>
    </row>
    <row r="37950" spans="1:6">
      <c r="A37950" t="n">
        <v>308730</v>
      </c>
      <c r="B37950" s="28" t="n">
        <v>58</v>
      </c>
      <c r="C37950" s="7" t="n">
        <v>255</v>
      </c>
      <c r="D37950" s="7" t="n">
        <v>0</v>
      </c>
    </row>
    <row r="37951" spans="1:6">
      <c r="A37951" t="s">
        <v>4</v>
      </c>
      <c r="B37951" s="4" t="s">
        <v>5</v>
      </c>
      <c r="C37951" s="4" t="s">
        <v>10</v>
      </c>
      <c r="D37951" s="4" t="s">
        <v>22</v>
      </c>
      <c r="E37951" s="4" t="s">
        <v>22</v>
      </c>
      <c r="F37951" s="4" t="s">
        <v>22</v>
      </c>
      <c r="G37951" s="4" t="s">
        <v>22</v>
      </c>
    </row>
    <row r="37952" spans="1:6">
      <c r="A37952" t="n">
        <v>308734</v>
      </c>
      <c r="B37952" s="24" t="n">
        <v>46</v>
      </c>
      <c r="C37952" s="7" t="n">
        <v>0</v>
      </c>
      <c r="D37952" s="7" t="n">
        <v>-15.6999998092651</v>
      </c>
      <c r="E37952" s="7" t="n">
        <v>2</v>
      </c>
      <c r="F37952" s="7" t="n">
        <v>-30.5699996948242</v>
      </c>
      <c r="G37952" s="7" t="n">
        <v>343.5</v>
      </c>
    </row>
    <row r="37953" spans="1:7">
      <c r="A37953" t="s">
        <v>4</v>
      </c>
      <c r="B37953" s="4" t="s">
        <v>5</v>
      </c>
      <c r="C37953" s="4" t="s">
        <v>10</v>
      </c>
      <c r="D37953" s="4" t="s">
        <v>22</v>
      </c>
      <c r="E37953" s="4" t="s">
        <v>22</v>
      </c>
      <c r="F37953" s="4" t="s">
        <v>22</v>
      </c>
      <c r="G37953" s="4" t="s">
        <v>22</v>
      </c>
    </row>
    <row r="37954" spans="1:7">
      <c r="A37954" t="n">
        <v>308753</v>
      </c>
      <c r="B37954" s="24" t="n">
        <v>46</v>
      </c>
      <c r="C37954" s="7" t="n">
        <v>5701</v>
      </c>
      <c r="D37954" s="7" t="n">
        <v>-12.2700004577637</v>
      </c>
      <c r="E37954" s="7" t="n">
        <v>2</v>
      </c>
      <c r="F37954" s="7" t="n">
        <v>-28.4400005340576</v>
      </c>
      <c r="G37954" s="7" t="n">
        <v>245.100006103516</v>
      </c>
    </row>
    <row r="37955" spans="1:7">
      <c r="A37955" t="s">
        <v>4</v>
      </c>
      <c r="B37955" s="4" t="s">
        <v>5</v>
      </c>
      <c r="C37955" s="4" t="s">
        <v>10</v>
      </c>
      <c r="D37955" s="4" t="s">
        <v>22</v>
      </c>
      <c r="E37955" s="4" t="s">
        <v>22</v>
      </c>
      <c r="F37955" s="4" t="s">
        <v>22</v>
      </c>
      <c r="G37955" s="4" t="s">
        <v>22</v>
      </c>
    </row>
    <row r="37956" spans="1:7">
      <c r="A37956" t="n">
        <v>308772</v>
      </c>
      <c r="B37956" s="24" t="n">
        <v>46</v>
      </c>
      <c r="C37956" s="7" t="n">
        <v>5700</v>
      </c>
      <c r="D37956" s="7" t="n">
        <v>-11.289999961853</v>
      </c>
      <c r="E37956" s="7" t="n">
        <v>2</v>
      </c>
      <c r="F37956" s="7" t="n">
        <v>-29.6200008392334</v>
      </c>
      <c r="G37956" s="7" t="n">
        <v>259.200012207031</v>
      </c>
    </row>
    <row r="37957" spans="1:7">
      <c r="A37957" t="s">
        <v>4</v>
      </c>
      <c r="B37957" s="4" t="s">
        <v>5</v>
      </c>
      <c r="C37957" s="4" t="s">
        <v>13</v>
      </c>
      <c r="D37957" s="4" t="s">
        <v>10</v>
      </c>
      <c r="E37957" s="4" t="s">
        <v>6</v>
      </c>
      <c r="F37957" s="4" t="s">
        <v>6</v>
      </c>
      <c r="G37957" s="4" t="s">
        <v>6</v>
      </c>
      <c r="H37957" s="4" t="s">
        <v>6</v>
      </c>
    </row>
    <row r="37958" spans="1:7">
      <c r="A37958" t="n">
        <v>308791</v>
      </c>
      <c r="B37958" s="40" t="n">
        <v>51</v>
      </c>
      <c r="C37958" s="7" t="n">
        <v>3</v>
      </c>
      <c r="D37958" s="7" t="n">
        <v>5701</v>
      </c>
      <c r="E37958" s="7" t="s">
        <v>89</v>
      </c>
      <c r="F37958" s="7" t="s">
        <v>89</v>
      </c>
      <c r="G37958" s="7" t="s">
        <v>88</v>
      </c>
      <c r="H37958" s="7" t="s">
        <v>89</v>
      </c>
    </row>
    <row r="37959" spans="1:7">
      <c r="A37959" t="s">
        <v>4</v>
      </c>
      <c r="B37959" s="4" t="s">
        <v>5</v>
      </c>
      <c r="C37959" s="4" t="s">
        <v>10</v>
      </c>
      <c r="D37959" s="4" t="s">
        <v>10</v>
      </c>
      <c r="E37959" s="4" t="s">
        <v>10</v>
      </c>
    </row>
    <row r="37960" spans="1:7">
      <c r="A37960" t="n">
        <v>308804</v>
      </c>
      <c r="B37960" s="57" t="n">
        <v>61</v>
      </c>
      <c r="C37960" s="7" t="n">
        <v>0</v>
      </c>
      <c r="D37960" s="7" t="n">
        <v>5701</v>
      </c>
      <c r="E37960" s="7" t="n">
        <v>1000</v>
      </c>
    </row>
    <row r="37961" spans="1:7">
      <c r="A37961" t="s">
        <v>4</v>
      </c>
      <c r="B37961" s="4" t="s">
        <v>5</v>
      </c>
      <c r="C37961" s="4" t="s">
        <v>13</v>
      </c>
      <c r="D37961" s="4" t="s">
        <v>13</v>
      </c>
      <c r="E37961" s="4" t="s">
        <v>22</v>
      </c>
      <c r="F37961" s="4" t="s">
        <v>22</v>
      </c>
      <c r="G37961" s="4" t="s">
        <v>22</v>
      </c>
      <c r="H37961" s="4" t="s">
        <v>10</v>
      </c>
    </row>
    <row r="37962" spans="1:7">
      <c r="A37962" t="n">
        <v>308811</v>
      </c>
      <c r="B37962" s="25" t="n">
        <v>45</v>
      </c>
      <c r="C37962" s="7" t="n">
        <v>2</v>
      </c>
      <c r="D37962" s="7" t="n">
        <v>3</v>
      </c>
      <c r="E37962" s="7" t="n">
        <v>-16.25</v>
      </c>
      <c r="F37962" s="7" t="n">
        <v>3.83999991416931</v>
      </c>
      <c r="G37962" s="7" t="n">
        <v>-29.6700000762939</v>
      </c>
      <c r="H37962" s="7" t="n">
        <v>0</v>
      </c>
    </row>
    <row r="37963" spans="1:7">
      <c r="A37963" t="s">
        <v>4</v>
      </c>
      <c r="B37963" s="4" t="s">
        <v>5</v>
      </c>
      <c r="C37963" s="4" t="s">
        <v>13</v>
      </c>
      <c r="D37963" s="4" t="s">
        <v>13</v>
      </c>
      <c r="E37963" s="4" t="s">
        <v>22</v>
      </c>
      <c r="F37963" s="4" t="s">
        <v>22</v>
      </c>
      <c r="G37963" s="4" t="s">
        <v>22</v>
      </c>
      <c r="H37963" s="4" t="s">
        <v>10</v>
      </c>
      <c r="I37963" s="4" t="s">
        <v>13</v>
      </c>
    </row>
    <row r="37964" spans="1:7">
      <c r="A37964" t="n">
        <v>308828</v>
      </c>
      <c r="B37964" s="25" t="n">
        <v>45</v>
      </c>
      <c r="C37964" s="7" t="n">
        <v>4</v>
      </c>
      <c r="D37964" s="7" t="n">
        <v>3</v>
      </c>
      <c r="E37964" s="7" t="n">
        <v>14.4099998474121</v>
      </c>
      <c r="F37964" s="7" t="n">
        <v>310.559997558594</v>
      </c>
      <c r="G37964" s="7" t="n">
        <v>0</v>
      </c>
      <c r="H37964" s="7" t="n">
        <v>0</v>
      </c>
      <c r="I37964" s="7" t="n">
        <v>0</v>
      </c>
    </row>
    <row r="37965" spans="1:7">
      <c r="A37965" t="s">
        <v>4</v>
      </c>
      <c r="B37965" s="4" t="s">
        <v>5</v>
      </c>
      <c r="C37965" s="4" t="s">
        <v>13</v>
      </c>
      <c r="D37965" s="4" t="s">
        <v>13</v>
      </c>
      <c r="E37965" s="4" t="s">
        <v>22</v>
      </c>
      <c r="F37965" s="4" t="s">
        <v>10</v>
      </c>
    </row>
    <row r="37966" spans="1:7">
      <c r="A37966" t="n">
        <v>308846</v>
      </c>
      <c r="B37966" s="25" t="n">
        <v>45</v>
      </c>
      <c r="C37966" s="7" t="n">
        <v>5</v>
      </c>
      <c r="D37966" s="7" t="n">
        <v>3</v>
      </c>
      <c r="E37966" s="7" t="n">
        <v>3.40000009536743</v>
      </c>
      <c r="F37966" s="7" t="n">
        <v>0</v>
      </c>
    </row>
    <row r="37967" spans="1:7">
      <c r="A37967" t="s">
        <v>4</v>
      </c>
      <c r="B37967" s="4" t="s">
        <v>5</v>
      </c>
      <c r="C37967" s="4" t="s">
        <v>13</v>
      </c>
      <c r="D37967" s="4" t="s">
        <v>13</v>
      </c>
      <c r="E37967" s="4" t="s">
        <v>22</v>
      </c>
      <c r="F37967" s="4" t="s">
        <v>10</v>
      </c>
    </row>
    <row r="37968" spans="1:7">
      <c r="A37968" t="n">
        <v>308855</v>
      </c>
      <c r="B37968" s="25" t="n">
        <v>45</v>
      </c>
      <c r="C37968" s="7" t="n">
        <v>11</v>
      </c>
      <c r="D37968" s="7" t="n">
        <v>3</v>
      </c>
      <c r="E37968" s="7" t="n">
        <v>38</v>
      </c>
      <c r="F37968" s="7" t="n">
        <v>0</v>
      </c>
    </row>
    <row r="37969" spans="1:9">
      <c r="A37969" t="s">
        <v>4</v>
      </c>
      <c r="B37969" s="4" t="s">
        <v>5</v>
      </c>
      <c r="C37969" s="4" t="s">
        <v>13</v>
      </c>
      <c r="D37969" s="4" t="s">
        <v>13</v>
      </c>
      <c r="E37969" s="4" t="s">
        <v>22</v>
      </c>
      <c r="F37969" s="4" t="s">
        <v>22</v>
      </c>
      <c r="G37969" s="4" t="s">
        <v>22</v>
      </c>
      <c r="H37969" s="4" t="s">
        <v>10</v>
      </c>
    </row>
    <row r="37970" spans="1:9">
      <c r="A37970" t="n">
        <v>308864</v>
      </c>
      <c r="B37970" s="25" t="n">
        <v>45</v>
      </c>
      <c r="C37970" s="7" t="n">
        <v>2</v>
      </c>
      <c r="D37970" s="7" t="n">
        <v>3</v>
      </c>
      <c r="E37970" s="7" t="n">
        <v>-15.0100002288818</v>
      </c>
      <c r="F37970" s="7" t="n">
        <v>3.08999991416931</v>
      </c>
      <c r="G37970" s="7" t="n">
        <v>-29.3500003814697</v>
      </c>
      <c r="H37970" s="7" t="n">
        <v>3000</v>
      </c>
    </row>
    <row r="37971" spans="1:9">
      <c r="A37971" t="s">
        <v>4</v>
      </c>
      <c r="B37971" s="4" t="s">
        <v>5</v>
      </c>
      <c r="C37971" s="4" t="s">
        <v>13</v>
      </c>
      <c r="D37971" s="4" t="s">
        <v>13</v>
      </c>
      <c r="E37971" s="4" t="s">
        <v>22</v>
      </c>
      <c r="F37971" s="4" t="s">
        <v>22</v>
      </c>
      <c r="G37971" s="4" t="s">
        <v>22</v>
      </c>
      <c r="H37971" s="4" t="s">
        <v>10</v>
      </c>
      <c r="I37971" s="4" t="s">
        <v>13</v>
      </c>
    </row>
    <row r="37972" spans="1:9">
      <c r="A37972" t="n">
        <v>308881</v>
      </c>
      <c r="B37972" s="25" t="n">
        <v>45</v>
      </c>
      <c r="C37972" s="7" t="n">
        <v>4</v>
      </c>
      <c r="D37972" s="7" t="n">
        <v>3</v>
      </c>
      <c r="E37972" s="7" t="n">
        <v>11.8800001144409</v>
      </c>
      <c r="F37972" s="7" t="n">
        <v>343.369995117188</v>
      </c>
      <c r="G37972" s="7" t="n">
        <v>0</v>
      </c>
      <c r="H37972" s="7" t="n">
        <v>3000</v>
      </c>
      <c r="I37972" s="7" t="n">
        <v>1</v>
      </c>
    </row>
    <row r="37973" spans="1:9">
      <c r="A37973" t="s">
        <v>4</v>
      </c>
      <c r="B37973" s="4" t="s">
        <v>5</v>
      </c>
      <c r="C37973" s="4" t="s">
        <v>13</v>
      </c>
      <c r="D37973" s="4" t="s">
        <v>13</v>
      </c>
      <c r="E37973" s="4" t="s">
        <v>22</v>
      </c>
      <c r="F37973" s="4" t="s">
        <v>10</v>
      </c>
    </row>
    <row r="37974" spans="1:9">
      <c r="A37974" t="n">
        <v>308899</v>
      </c>
      <c r="B37974" s="25" t="n">
        <v>45</v>
      </c>
      <c r="C37974" s="7" t="n">
        <v>5</v>
      </c>
      <c r="D37974" s="7" t="n">
        <v>3</v>
      </c>
      <c r="E37974" s="7" t="n">
        <v>3.40000009536743</v>
      </c>
      <c r="F37974" s="7" t="n">
        <v>3000</v>
      </c>
    </row>
    <row r="37975" spans="1:9">
      <c r="A37975" t="s">
        <v>4</v>
      </c>
      <c r="B37975" s="4" t="s">
        <v>5</v>
      </c>
      <c r="C37975" s="4" t="s">
        <v>13</v>
      </c>
      <c r="D37975" s="4" t="s">
        <v>13</v>
      </c>
      <c r="E37975" s="4" t="s">
        <v>22</v>
      </c>
      <c r="F37975" s="4" t="s">
        <v>10</v>
      </c>
    </row>
    <row r="37976" spans="1:9">
      <c r="A37976" t="n">
        <v>308908</v>
      </c>
      <c r="B37976" s="25" t="n">
        <v>45</v>
      </c>
      <c r="C37976" s="7" t="n">
        <v>11</v>
      </c>
      <c r="D37976" s="7" t="n">
        <v>3</v>
      </c>
      <c r="E37976" s="7" t="n">
        <v>38</v>
      </c>
      <c r="F37976" s="7" t="n">
        <v>3000</v>
      </c>
    </row>
    <row r="37977" spans="1:9">
      <c r="A37977" t="s">
        <v>4</v>
      </c>
      <c r="B37977" s="4" t="s">
        <v>5</v>
      </c>
      <c r="C37977" s="4" t="s">
        <v>10</v>
      </c>
      <c r="D37977" s="4" t="s">
        <v>10</v>
      </c>
      <c r="E37977" s="4" t="s">
        <v>22</v>
      </c>
      <c r="F37977" s="4" t="s">
        <v>22</v>
      </c>
      <c r="G37977" s="4" t="s">
        <v>22</v>
      </c>
      <c r="H37977" s="4" t="s">
        <v>22</v>
      </c>
      <c r="I37977" s="4" t="s">
        <v>13</v>
      </c>
      <c r="J37977" s="4" t="s">
        <v>10</v>
      </c>
    </row>
    <row r="37978" spans="1:9">
      <c r="A37978" t="n">
        <v>308917</v>
      </c>
      <c r="B37978" s="85" t="n">
        <v>55</v>
      </c>
      <c r="C37978" s="7" t="n">
        <v>5700</v>
      </c>
      <c r="D37978" s="7" t="n">
        <v>65533</v>
      </c>
      <c r="E37978" s="7" t="n">
        <v>-13.460000038147</v>
      </c>
      <c r="F37978" s="7" t="n">
        <v>2</v>
      </c>
      <c r="G37978" s="7" t="n">
        <v>-30.0300006866455</v>
      </c>
      <c r="H37978" s="7" t="n">
        <v>2.79999995231628</v>
      </c>
      <c r="I37978" s="7" t="n">
        <v>2</v>
      </c>
      <c r="J37978" s="7" t="n">
        <v>0</v>
      </c>
    </row>
    <row r="37979" spans="1:9">
      <c r="A37979" t="s">
        <v>4</v>
      </c>
      <c r="B37979" s="4" t="s">
        <v>5</v>
      </c>
      <c r="C37979" s="4" t="s">
        <v>10</v>
      </c>
      <c r="D37979" s="4" t="s">
        <v>10</v>
      </c>
      <c r="E37979" s="4" t="s">
        <v>22</v>
      </c>
      <c r="F37979" s="4" t="s">
        <v>22</v>
      </c>
      <c r="G37979" s="4" t="s">
        <v>22</v>
      </c>
      <c r="H37979" s="4" t="s">
        <v>22</v>
      </c>
      <c r="I37979" s="4" t="s">
        <v>13</v>
      </c>
      <c r="J37979" s="4" t="s">
        <v>10</v>
      </c>
    </row>
    <row r="37980" spans="1:9">
      <c r="A37980" t="n">
        <v>308941</v>
      </c>
      <c r="B37980" s="85" t="n">
        <v>55</v>
      </c>
      <c r="C37980" s="7" t="n">
        <v>5701</v>
      </c>
      <c r="D37980" s="7" t="n">
        <v>65533</v>
      </c>
      <c r="E37980" s="7" t="n">
        <v>-13.7600002288818</v>
      </c>
      <c r="F37980" s="7" t="n">
        <v>2</v>
      </c>
      <c r="G37980" s="7" t="n">
        <v>-29.1299991607666</v>
      </c>
      <c r="H37980" s="7" t="n">
        <v>1.20000004768372</v>
      </c>
      <c r="I37980" s="7" t="n">
        <v>1</v>
      </c>
      <c r="J37980" s="7" t="n">
        <v>0</v>
      </c>
    </row>
    <row r="37981" spans="1:9">
      <c r="A37981" t="s">
        <v>4</v>
      </c>
      <c r="B37981" s="4" t="s">
        <v>5</v>
      </c>
      <c r="C37981" s="4" t="s">
        <v>13</v>
      </c>
      <c r="D37981" s="4" t="s">
        <v>10</v>
      </c>
      <c r="E37981" s="4" t="s">
        <v>22</v>
      </c>
    </row>
    <row r="37982" spans="1:9">
      <c r="A37982" t="n">
        <v>308965</v>
      </c>
      <c r="B37982" s="28" t="n">
        <v>58</v>
      </c>
      <c r="C37982" s="7" t="n">
        <v>100</v>
      </c>
      <c r="D37982" s="7" t="n">
        <v>1000</v>
      </c>
      <c r="E37982" s="7" t="n">
        <v>1</v>
      </c>
    </row>
    <row r="37983" spans="1:9">
      <c r="A37983" t="s">
        <v>4</v>
      </c>
      <c r="B37983" s="4" t="s">
        <v>5</v>
      </c>
      <c r="C37983" s="4" t="s">
        <v>13</v>
      </c>
      <c r="D37983" s="4" t="s">
        <v>10</v>
      </c>
    </row>
    <row r="37984" spans="1:9">
      <c r="A37984" t="n">
        <v>308973</v>
      </c>
      <c r="B37984" s="28" t="n">
        <v>58</v>
      </c>
      <c r="C37984" s="7" t="n">
        <v>255</v>
      </c>
      <c r="D37984" s="7" t="n">
        <v>0</v>
      </c>
    </row>
    <row r="37985" spans="1:10">
      <c r="A37985" t="s">
        <v>4</v>
      </c>
      <c r="B37985" s="4" t="s">
        <v>5</v>
      </c>
      <c r="C37985" s="4" t="s">
        <v>13</v>
      </c>
      <c r="D37985" s="4" t="s">
        <v>10</v>
      </c>
    </row>
    <row r="37986" spans="1:10">
      <c r="A37986" t="n">
        <v>308977</v>
      </c>
      <c r="B37986" s="25" t="n">
        <v>45</v>
      </c>
      <c r="C37986" s="7" t="n">
        <v>7</v>
      </c>
      <c r="D37986" s="7" t="n">
        <v>255</v>
      </c>
    </row>
    <row r="37987" spans="1:10">
      <c r="A37987" t="s">
        <v>4</v>
      </c>
      <c r="B37987" s="4" t="s">
        <v>5</v>
      </c>
      <c r="C37987" s="4" t="s">
        <v>10</v>
      </c>
      <c r="D37987" s="4" t="s">
        <v>13</v>
      </c>
    </row>
    <row r="37988" spans="1:10">
      <c r="A37988" t="n">
        <v>308981</v>
      </c>
      <c r="B37988" s="63" t="n">
        <v>56</v>
      </c>
      <c r="C37988" s="7" t="n">
        <v>5700</v>
      </c>
      <c r="D37988" s="7" t="n">
        <v>0</v>
      </c>
    </row>
    <row r="37989" spans="1:10">
      <c r="A37989" t="s">
        <v>4</v>
      </c>
      <c r="B37989" s="4" t="s">
        <v>5</v>
      </c>
      <c r="C37989" s="4" t="s">
        <v>10</v>
      </c>
      <c r="D37989" s="4" t="s">
        <v>13</v>
      </c>
    </row>
    <row r="37990" spans="1:10">
      <c r="A37990" t="n">
        <v>308985</v>
      </c>
      <c r="B37990" s="63" t="n">
        <v>56</v>
      </c>
      <c r="C37990" s="7" t="n">
        <v>5701</v>
      </c>
      <c r="D37990" s="7" t="n">
        <v>0</v>
      </c>
    </row>
    <row r="37991" spans="1:10">
      <c r="A37991" t="s">
        <v>4</v>
      </c>
      <c r="B37991" s="4" t="s">
        <v>5</v>
      </c>
      <c r="C37991" s="4" t="s">
        <v>13</v>
      </c>
      <c r="D37991" s="4" t="s">
        <v>10</v>
      </c>
      <c r="E37991" s="4" t="s">
        <v>6</v>
      </c>
    </row>
    <row r="37992" spans="1:10">
      <c r="A37992" t="n">
        <v>308989</v>
      </c>
      <c r="B37992" s="40" t="n">
        <v>51</v>
      </c>
      <c r="C37992" s="7" t="n">
        <v>4</v>
      </c>
      <c r="D37992" s="7" t="n">
        <v>5700</v>
      </c>
      <c r="E37992" s="7" t="s">
        <v>150</v>
      </c>
    </row>
    <row r="37993" spans="1:10">
      <c r="A37993" t="s">
        <v>4</v>
      </c>
      <c r="B37993" s="4" t="s">
        <v>5</v>
      </c>
      <c r="C37993" s="4" t="s">
        <v>10</v>
      </c>
    </row>
    <row r="37994" spans="1:10">
      <c r="A37994" t="n">
        <v>309002</v>
      </c>
      <c r="B37994" s="35" t="n">
        <v>16</v>
      </c>
      <c r="C37994" s="7" t="n">
        <v>0</v>
      </c>
    </row>
    <row r="37995" spans="1:10">
      <c r="A37995" t="s">
        <v>4</v>
      </c>
      <c r="B37995" s="4" t="s">
        <v>5</v>
      </c>
      <c r="C37995" s="4" t="s">
        <v>10</v>
      </c>
      <c r="D37995" s="4" t="s">
        <v>72</v>
      </c>
      <c r="E37995" s="4" t="s">
        <v>13</v>
      </c>
      <c r="F37995" s="4" t="s">
        <v>13</v>
      </c>
    </row>
    <row r="37996" spans="1:10">
      <c r="A37996" t="n">
        <v>309005</v>
      </c>
      <c r="B37996" s="52" t="n">
        <v>26</v>
      </c>
      <c r="C37996" s="7" t="n">
        <v>5700</v>
      </c>
      <c r="D37996" s="7" t="s">
        <v>2245</v>
      </c>
      <c r="E37996" s="7" t="n">
        <v>2</v>
      </c>
      <c r="F37996" s="7" t="n">
        <v>0</v>
      </c>
    </row>
    <row r="37997" spans="1:10">
      <c r="A37997" t="s">
        <v>4</v>
      </c>
      <c r="B37997" s="4" t="s">
        <v>5</v>
      </c>
    </row>
    <row r="37998" spans="1:10">
      <c r="A37998" t="n">
        <v>309037</v>
      </c>
      <c r="B37998" s="53" t="n">
        <v>28</v>
      </c>
    </row>
    <row r="37999" spans="1:10">
      <c r="A37999" t="s">
        <v>4</v>
      </c>
      <c r="B37999" s="4" t="s">
        <v>5</v>
      </c>
      <c r="C37999" s="4" t="s">
        <v>13</v>
      </c>
      <c r="D37999" s="4" t="s">
        <v>10</v>
      </c>
      <c r="E37999" s="4" t="s">
        <v>6</v>
      </c>
    </row>
    <row r="38000" spans="1:10">
      <c r="A38000" t="n">
        <v>309038</v>
      </c>
      <c r="B38000" s="40" t="n">
        <v>51</v>
      </c>
      <c r="C38000" s="7" t="n">
        <v>4</v>
      </c>
      <c r="D38000" s="7" t="n">
        <v>5701</v>
      </c>
      <c r="E38000" s="7" t="s">
        <v>158</v>
      </c>
    </row>
    <row r="38001" spans="1:6">
      <c r="A38001" t="s">
        <v>4</v>
      </c>
      <c r="B38001" s="4" t="s">
        <v>5</v>
      </c>
      <c r="C38001" s="4" t="s">
        <v>10</v>
      </c>
    </row>
    <row r="38002" spans="1:6">
      <c r="A38002" t="n">
        <v>309051</v>
      </c>
      <c r="B38002" s="35" t="n">
        <v>16</v>
      </c>
      <c r="C38002" s="7" t="n">
        <v>0</v>
      </c>
    </row>
    <row r="38003" spans="1:6">
      <c r="A38003" t="s">
        <v>4</v>
      </c>
      <c r="B38003" s="4" t="s">
        <v>5</v>
      </c>
      <c r="C38003" s="4" t="s">
        <v>10</v>
      </c>
      <c r="D38003" s="4" t="s">
        <v>72</v>
      </c>
      <c r="E38003" s="4" t="s">
        <v>13</v>
      </c>
      <c r="F38003" s="4" t="s">
        <v>13</v>
      </c>
    </row>
    <row r="38004" spans="1:6">
      <c r="A38004" t="n">
        <v>309054</v>
      </c>
      <c r="B38004" s="52" t="n">
        <v>26</v>
      </c>
      <c r="C38004" s="7" t="n">
        <v>5701</v>
      </c>
      <c r="D38004" s="7" t="s">
        <v>2246</v>
      </c>
      <c r="E38004" s="7" t="n">
        <v>2</v>
      </c>
      <c r="F38004" s="7" t="n">
        <v>0</v>
      </c>
    </row>
    <row r="38005" spans="1:6">
      <c r="A38005" t="s">
        <v>4</v>
      </c>
      <c r="B38005" s="4" t="s">
        <v>5</v>
      </c>
    </row>
    <row r="38006" spans="1:6">
      <c r="A38006" t="n">
        <v>309121</v>
      </c>
      <c r="B38006" s="53" t="n">
        <v>28</v>
      </c>
    </row>
    <row r="38007" spans="1:6">
      <c r="A38007" t="s">
        <v>4</v>
      </c>
      <c r="B38007" s="4" t="s">
        <v>5</v>
      </c>
      <c r="C38007" s="4" t="s">
        <v>13</v>
      </c>
      <c r="D38007" s="4" t="s">
        <v>10</v>
      </c>
      <c r="E38007" s="4" t="s">
        <v>6</v>
      </c>
    </row>
    <row r="38008" spans="1:6">
      <c r="A38008" t="n">
        <v>309122</v>
      </c>
      <c r="B38008" s="40" t="n">
        <v>51</v>
      </c>
      <c r="C38008" s="7" t="n">
        <v>4</v>
      </c>
      <c r="D38008" s="7" t="n">
        <v>0</v>
      </c>
      <c r="E38008" s="7" t="s">
        <v>713</v>
      </c>
    </row>
    <row r="38009" spans="1:6">
      <c r="A38009" t="s">
        <v>4</v>
      </c>
      <c r="B38009" s="4" t="s">
        <v>5</v>
      </c>
      <c r="C38009" s="4" t="s">
        <v>10</v>
      </c>
    </row>
    <row r="38010" spans="1:6">
      <c r="A38010" t="n">
        <v>309136</v>
      </c>
      <c r="B38010" s="35" t="n">
        <v>16</v>
      </c>
      <c r="C38010" s="7" t="n">
        <v>0</v>
      </c>
    </row>
    <row r="38011" spans="1:6">
      <c r="A38011" t="s">
        <v>4</v>
      </c>
      <c r="B38011" s="4" t="s">
        <v>5</v>
      </c>
      <c r="C38011" s="4" t="s">
        <v>10</v>
      </c>
      <c r="D38011" s="4" t="s">
        <v>72</v>
      </c>
      <c r="E38011" s="4" t="s">
        <v>13</v>
      </c>
      <c r="F38011" s="4" t="s">
        <v>13</v>
      </c>
      <c r="G38011" s="4" t="s">
        <v>72</v>
      </c>
      <c r="H38011" s="4" t="s">
        <v>13</v>
      </c>
      <c r="I38011" s="4" t="s">
        <v>13</v>
      </c>
    </row>
    <row r="38012" spans="1:6">
      <c r="A38012" t="n">
        <v>309139</v>
      </c>
      <c r="B38012" s="52" t="n">
        <v>26</v>
      </c>
      <c r="C38012" s="7" t="n">
        <v>0</v>
      </c>
      <c r="D38012" s="7" t="s">
        <v>2247</v>
      </c>
      <c r="E38012" s="7" t="n">
        <v>2</v>
      </c>
      <c r="F38012" s="7" t="n">
        <v>3</v>
      </c>
      <c r="G38012" s="7" t="s">
        <v>2248</v>
      </c>
      <c r="H38012" s="7" t="n">
        <v>2</v>
      </c>
      <c r="I38012" s="7" t="n">
        <v>0</v>
      </c>
    </row>
    <row r="38013" spans="1:6">
      <c r="A38013" t="s">
        <v>4</v>
      </c>
      <c r="B38013" s="4" t="s">
        <v>5</v>
      </c>
    </row>
    <row r="38014" spans="1:6">
      <c r="A38014" t="n">
        <v>309279</v>
      </c>
      <c r="B38014" s="53" t="n">
        <v>28</v>
      </c>
    </row>
    <row r="38015" spans="1:6">
      <c r="A38015" t="s">
        <v>4</v>
      </c>
      <c r="B38015" s="4" t="s">
        <v>5</v>
      </c>
      <c r="C38015" s="4" t="s">
        <v>13</v>
      </c>
      <c r="D38015" s="4" t="s">
        <v>10</v>
      </c>
      <c r="E38015" s="4" t="s">
        <v>6</v>
      </c>
    </row>
    <row r="38016" spans="1:6">
      <c r="A38016" t="n">
        <v>309280</v>
      </c>
      <c r="B38016" s="40" t="n">
        <v>51</v>
      </c>
      <c r="C38016" s="7" t="n">
        <v>4</v>
      </c>
      <c r="D38016" s="7" t="n">
        <v>5700</v>
      </c>
      <c r="E38016" s="7" t="s">
        <v>536</v>
      </c>
    </row>
    <row r="38017" spans="1:9">
      <c r="A38017" t="s">
        <v>4</v>
      </c>
      <c r="B38017" s="4" t="s">
        <v>5</v>
      </c>
      <c r="C38017" s="4" t="s">
        <v>10</v>
      </c>
    </row>
    <row r="38018" spans="1:9">
      <c r="A38018" t="n">
        <v>309294</v>
      </c>
      <c r="B38018" s="35" t="n">
        <v>16</v>
      </c>
      <c r="C38018" s="7" t="n">
        <v>0</v>
      </c>
    </row>
    <row r="38019" spans="1:9">
      <c r="A38019" t="s">
        <v>4</v>
      </c>
      <c r="B38019" s="4" t="s">
        <v>5</v>
      </c>
      <c r="C38019" s="4" t="s">
        <v>10</v>
      </c>
      <c r="D38019" s="4" t="s">
        <v>72</v>
      </c>
      <c r="E38019" s="4" t="s">
        <v>13</v>
      </c>
      <c r="F38019" s="4" t="s">
        <v>13</v>
      </c>
    </row>
    <row r="38020" spans="1:9">
      <c r="A38020" t="n">
        <v>309297</v>
      </c>
      <c r="B38020" s="52" t="n">
        <v>26</v>
      </c>
      <c r="C38020" s="7" t="n">
        <v>5700</v>
      </c>
      <c r="D38020" s="7" t="s">
        <v>2249</v>
      </c>
      <c r="E38020" s="7" t="n">
        <v>2</v>
      </c>
      <c r="F38020" s="7" t="n">
        <v>0</v>
      </c>
    </row>
    <row r="38021" spans="1:9">
      <c r="A38021" t="s">
        <v>4</v>
      </c>
      <c r="B38021" s="4" t="s">
        <v>5</v>
      </c>
    </row>
    <row r="38022" spans="1:9">
      <c r="A38022" t="n">
        <v>309335</v>
      </c>
      <c r="B38022" s="53" t="n">
        <v>28</v>
      </c>
    </row>
    <row r="38023" spans="1:9">
      <c r="A38023" t="s">
        <v>4</v>
      </c>
      <c r="B38023" s="4" t="s">
        <v>5</v>
      </c>
      <c r="C38023" s="4" t="s">
        <v>10</v>
      </c>
      <c r="D38023" s="4" t="s">
        <v>13</v>
      </c>
    </row>
    <row r="38024" spans="1:9">
      <c r="A38024" t="n">
        <v>309336</v>
      </c>
      <c r="B38024" s="54" t="n">
        <v>89</v>
      </c>
      <c r="C38024" s="7" t="n">
        <v>65533</v>
      </c>
      <c r="D38024" s="7" t="n">
        <v>1</v>
      </c>
    </row>
    <row r="38025" spans="1:9">
      <c r="A38025" t="s">
        <v>4</v>
      </c>
      <c r="B38025" s="4" t="s">
        <v>5</v>
      </c>
      <c r="C38025" s="4" t="s">
        <v>13</v>
      </c>
      <c r="D38025" s="4" t="s">
        <v>10</v>
      </c>
      <c r="E38025" s="4" t="s">
        <v>22</v>
      </c>
    </row>
    <row r="38026" spans="1:9">
      <c r="A38026" t="n">
        <v>309340</v>
      </c>
      <c r="B38026" s="28" t="n">
        <v>58</v>
      </c>
      <c r="C38026" s="7" t="n">
        <v>0</v>
      </c>
      <c r="D38026" s="7" t="n">
        <v>1000</v>
      </c>
      <c r="E38026" s="7" t="n">
        <v>1</v>
      </c>
    </row>
    <row r="38027" spans="1:9">
      <c r="A38027" t="s">
        <v>4</v>
      </c>
      <c r="B38027" s="4" t="s">
        <v>5</v>
      </c>
      <c r="C38027" s="4" t="s">
        <v>13</v>
      </c>
      <c r="D38027" s="4" t="s">
        <v>10</v>
      </c>
    </row>
    <row r="38028" spans="1:9">
      <c r="A38028" t="n">
        <v>309348</v>
      </c>
      <c r="B38028" s="28" t="n">
        <v>58</v>
      </c>
      <c r="C38028" s="7" t="n">
        <v>255</v>
      </c>
      <c r="D38028" s="7" t="n">
        <v>0</v>
      </c>
    </row>
    <row r="38029" spans="1:9">
      <c r="A38029" t="s">
        <v>4</v>
      </c>
      <c r="B38029" s="4" t="s">
        <v>5</v>
      </c>
      <c r="C38029" s="4" t="s">
        <v>10</v>
      </c>
      <c r="D38029" s="4" t="s">
        <v>10</v>
      </c>
      <c r="E38029" s="4" t="s">
        <v>10</v>
      </c>
    </row>
    <row r="38030" spans="1:9">
      <c r="A38030" t="n">
        <v>309352</v>
      </c>
      <c r="B38030" s="57" t="n">
        <v>61</v>
      </c>
      <c r="C38030" s="7" t="n">
        <v>0</v>
      </c>
      <c r="D38030" s="7" t="n">
        <v>65533</v>
      </c>
      <c r="E38030" s="7" t="n">
        <v>1000</v>
      </c>
    </row>
    <row r="38031" spans="1:9">
      <c r="A38031" t="s">
        <v>4</v>
      </c>
      <c r="B38031" s="4" t="s">
        <v>5</v>
      </c>
      <c r="C38031" s="4" t="s">
        <v>10</v>
      </c>
      <c r="D38031" s="4" t="s">
        <v>22</v>
      </c>
      <c r="E38031" s="4" t="s">
        <v>22</v>
      </c>
      <c r="F38031" s="4" t="s">
        <v>22</v>
      </c>
      <c r="G38031" s="4" t="s">
        <v>22</v>
      </c>
    </row>
    <row r="38032" spans="1:9">
      <c r="A38032" t="n">
        <v>309359</v>
      </c>
      <c r="B38032" s="24" t="n">
        <v>46</v>
      </c>
      <c r="C38032" s="7" t="n">
        <v>6</v>
      </c>
      <c r="D38032" s="7" t="n">
        <v>-30.7199993133545</v>
      </c>
      <c r="E38032" s="7" t="n">
        <v>0</v>
      </c>
      <c r="F38032" s="7" t="n">
        <v>-11.7799997329712</v>
      </c>
      <c r="G38032" s="7" t="n">
        <v>55.7000007629395</v>
      </c>
    </row>
    <row r="38033" spans="1:7">
      <c r="A38033" t="s">
        <v>4</v>
      </c>
      <c r="B38033" s="4" t="s">
        <v>5</v>
      </c>
      <c r="C38033" s="4" t="s">
        <v>10</v>
      </c>
      <c r="D38033" s="4" t="s">
        <v>22</v>
      </c>
      <c r="E38033" s="4" t="s">
        <v>22</v>
      </c>
      <c r="F38033" s="4" t="s">
        <v>22</v>
      </c>
      <c r="G38033" s="4" t="s">
        <v>22</v>
      </c>
    </row>
    <row r="38034" spans="1:7">
      <c r="A38034" t="n">
        <v>309378</v>
      </c>
      <c r="B38034" s="24" t="n">
        <v>46</v>
      </c>
      <c r="C38034" s="7" t="n">
        <v>9</v>
      </c>
      <c r="D38034" s="7" t="n">
        <v>-29.1100006103516</v>
      </c>
      <c r="E38034" s="7" t="n">
        <v>0</v>
      </c>
      <c r="F38034" s="7" t="n">
        <v>-13.8500003814697</v>
      </c>
      <c r="G38034" s="7" t="n">
        <v>317.799987792969</v>
      </c>
    </row>
    <row r="38035" spans="1:7">
      <c r="A38035" t="s">
        <v>4</v>
      </c>
      <c r="B38035" s="4" t="s">
        <v>5</v>
      </c>
      <c r="C38035" s="4" t="s">
        <v>10</v>
      </c>
      <c r="D38035" s="4" t="s">
        <v>22</v>
      </c>
      <c r="E38035" s="4" t="s">
        <v>22</v>
      </c>
      <c r="F38035" s="4" t="s">
        <v>22</v>
      </c>
      <c r="G38035" s="4" t="s">
        <v>22</v>
      </c>
    </row>
    <row r="38036" spans="1:7">
      <c r="A38036" t="n">
        <v>309397</v>
      </c>
      <c r="B38036" s="24" t="n">
        <v>46</v>
      </c>
      <c r="C38036" s="7" t="n">
        <v>5701</v>
      </c>
      <c r="D38036" s="7" t="n">
        <v>-26.2900009155273</v>
      </c>
      <c r="E38036" s="7" t="n">
        <v>0</v>
      </c>
      <c r="F38036" s="7" t="n">
        <v>-11.710000038147</v>
      </c>
      <c r="G38036" s="7" t="n">
        <v>263.5</v>
      </c>
    </row>
    <row r="38037" spans="1:7">
      <c r="A38037" t="s">
        <v>4</v>
      </c>
      <c r="B38037" s="4" t="s">
        <v>5</v>
      </c>
      <c r="C38037" s="4" t="s">
        <v>10</v>
      </c>
      <c r="D38037" s="4" t="s">
        <v>22</v>
      </c>
      <c r="E38037" s="4" t="s">
        <v>22</v>
      </c>
      <c r="F38037" s="4" t="s">
        <v>22</v>
      </c>
      <c r="G38037" s="4" t="s">
        <v>22</v>
      </c>
    </row>
    <row r="38038" spans="1:7">
      <c r="A38038" t="n">
        <v>309416</v>
      </c>
      <c r="B38038" s="24" t="n">
        <v>46</v>
      </c>
      <c r="C38038" s="7" t="n">
        <v>5700</v>
      </c>
      <c r="D38038" s="7" t="n">
        <v>-26.5799999237061</v>
      </c>
      <c r="E38038" s="7" t="n">
        <v>0</v>
      </c>
      <c r="F38038" s="7" t="n">
        <v>-10.7299995422363</v>
      </c>
      <c r="G38038" s="7" t="n">
        <v>269.299987792969</v>
      </c>
    </row>
    <row r="38039" spans="1:7">
      <c r="A38039" t="s">
        <v>4</v>
      </c>
      <c r="B38039" s="4" t="s">
        <v>5</v>
      </c>
      <c r="C38039" s="4" t="s">
        <v>10</v>
      </c>
      <c r="D38039" s="4" t="s">
        <v>22</v>
      </c>
      <c r="E38039" s="4" t="s">
        <v>22</v>
      </c>
      <c r="F38039" s="4" t="s">
        <v>22</v>
      </c>
      <c r="G38039" s="4" t="s">
        <v>22</v>
      </c>
    </row>
    <row r="38040" spans="1:7">
      <c r="A38040" t="n">
        <v>309435</v>
      </c>
      <c r="B38040" s="24" t="n">
        <v>46</v>
      </c>
      <c r="C38040" s="7" t="n">
        <v>0</v>
      </c>
      <c r="D38040" s="7" t="n">
        <v>-25.4899997711182</v>
      </c>
      <c r="E38040" s="7" t="n">
        <v>0</v>
      </c>
      <c r="F38040" s="7" t="n">
        <v>-11.1999998092651</v>
      </c>
      <c r="G38040" s="7" t="n">
        <v>267.700012207031</v>
      </c>
    </row>
    <row r="38041" spans="1:7">
      <c r="A38041" t="s">
        <v>4</v>
      </c>
      <c r="B38041" s="4" t="s">
        <v>5</v>
      </c>
      <c r="C38041" s="4" t="s">
        <v>10</v>
      </c>
      <c r="D38041" s="4" t="s">
        <v>13</v>
      </c>
      <c r="E38041" s="4" t="s">
        <v>6</v>
      </c>
      <c r="F38041" s="4" t="s">
        <v>22</v>
      </c>
      <c r="G38041" s="4" t="s">
        <v>22</v>
      </c>
      <c r="H38041" s="4" t="s">
        <v>22</v>
      </c>
    </row>
    <row r="38042" spans="1:7">
      <c r="A38042" t="n">
        <v>309454</v>
      </c>
      <c r="B38042" s="39" t="n">
        <v>48</v>
      </c>
      <c r="C38042" s="7" t="n">
        <v>0</v>
      </c>
      <c r="D38042" s="7" t="n">
        <v>0</v>
      </c>
      <c r="E38042" s="7" t="s">
        <v>868</v>
      </c>
      <c r="F38042" s="7" t="n">
        <v>0</v>
      </c>
      <c r="G38042" s="7" t="n">
        <v>1</v>
      </c>
      <c r="H38042" s="7" t="n">
        <v>0</v>
      </c>
    </row>
    <row r="38043" spans="1:7">
      <c r="A38043" t="s">
        <v>4</v>
      </c>
      <c r="B38043" s="4" t="s">
        <v>5</v>
      </c>
      <c r="C38043" s="4" t="s">
        <v>13</v>
      </c>
      <c r="D38043" s="4" t="s">
        <v>13</v>
      </c>
      <c r="E38043" s="4" t="s">
        <v>22</v>
      </c>
      <c r="F38043" s="4" t="s">
        <v>22</v>
      </c>
      <c r="G38043" s="4" t="s">
        <v>22</v>
      </c>
      <c r="H38043" s="4" t="s">
        <v>10</v>
      </c>
    </row>
    <row r="38044" spans="1:7">
      <c r="A38044" t="n">
        <v>309480</v>
      </c>
      <c r="B38044" s="25" t="n">
        <v>45</v>
      </c>
      <c r="C38044" s="7" t="n">
        <v>2</v>
      </c>
      <c r="D38044" s="7" t="n">
        <v>3</v>
      </c>
      <c r="E38044" s="7" t="n">
        <v>-30.0599994659424</v>
      </c>
      <c r="F38044" s="7" t="n">
        <v>1.75</v>
      </c>
      <c r="G38044" s="7" t="n">
        <v>-12.8699998855591</v>
      </c>
      <c r="H38044" s="7" t="n">
        <v>0</v>
      </c>
    </row>
    <row r="38045" spans="1:7">
      <c r="A38045" t="s">
        <v>4</v>
      </c>
      <c r="B38045" s="4" t="s">
        <v>5</v>
      </c>
      <c r="C38045" s="4" t="s">
        <v>13</v>
      </c>
      <c r="D38045" s="4" t="s">
        <v>13</v>
      </c>
      <c r="E38045" s="4" t="s">
        <v>22</v>
      </c>
      <c r="F38045" s="4" t="s">
        <v>22</v>
      </c>
      <c r="G38045" s="4" t="s">
        <v>22</v>
      </c>
      <c r="H38045" s="4" t="s">
        <v>10</v>
      </c>
      <c r="I38045" s="4" t="s">
        <v>13</v>
      </c>
    </row>
    <row r="38046" spans="1:7">
      <c r="A38046" t="n">
        <v>309497</v>
      </c>
      <c r="B38046" s="25" t="n">
        <v>45</v>
      </c>
      <c r="C38046" s="7" t="n">
        <v>4</v>
      </c>
      <c r="D38046" s="7" t="n">
        <v>3</v>
      </c>
      <c r="E38046" s="7" t="n">
        <v>14.8199996948242</v>
      </c>
      <c r="F38046" s="7" t="n">
        <v>172.110000610352</v>
      </c>
      <c r="G38046" s="7" t="n">
        <v>0</v>
      </c>
      <c r="H38046" s="7" t="n">
        <v>0</v>
      </c>
      <c r="I38046" s="7" t="n">
        <v>0</v>
      </c>
    </row>
    <row r="38047" spans="1:7">
      <c r="A38047" t="s">
        <v>4</v>
      </c>
      <c r="B38047" s="4" t="s">
        <v>5</v>
      </c>
      <c r="C38047" s="4" t="s">
        <v>13</v>
      </c>
      <c r="D38047" s="4" t="s">
        <v>13</v>
      </c>
      <c r="E38047" s="4" t="s">
        <v>22</v>
      </c>
      <c r="F38047" s="4" t="s">
        <v>10</v>
      </c>
    </row>
    <row r="38048" spans="1:7">
      <c r="A38048" t="n">
        <v>309515</v>
      </c>
      <c r="B38048" s="25" t="n">
        <v>45</v>
      </c>
      <c r="C38048" s="7" t="n">
        <v>5</v>
      </c>
      <c r="D38048" s="7" t="n">
        <v>3</v>
      </c>
      <c r="E38048" s="7" t="n">
        <v>2.5</v>
      </c>
      <c r="F38048" s="7" t="n">
        <v>0</v>
      </c>
    </row>
    <row r="38049" spans="1:9">
      <c r="A38049" t="s">
        <v>4</v>
      </c>
      <c r="B38049" s="4" t="s">
        <v>5</v>
      </c>
      <c r="C38049" s="4" t="s">
        <v>13</v>
      </c>
      <c r="D38049" s="4" t="s">
        <v>13</v>
      </c>
      <c r="E38049" s="4" t="s">
        <v>22</v>
      </c>
      <c r="F38049" s="4" t="s">
        <v>10</v>
      </c>
    </row>
    <row r="38050" spans="1:9">
      <c r="A38050" t="n">
        <v>309524</v>
      </c>
      <c r="B38050" s="25" t="n">
        <v>45</v>
      </c>
      <c r="C38050" s="7" t="n">
        <v>11</v>
      </c>
      <c r="D38050" s="7" t="n">
        <v>3</v>
      </c>
      <c r="E38050" s="7" t="n">
        <v>38</v>
      </c>
      <c r="F38050" s="7" t="n">
        <v>0</v>
      </c>
    </row>
    <row r="38051" spans="1:9">
      <c r="A38051" t="s">
        <v>4</v>
      </c>
      <c r="B38051" s="4" t="s">
        <v>5</v>
      </c>
      <c r="C38051" s="4" t="s">
        <v>13</v>
      </c>
      <c r="D38051" s="4" t="s">
        <v>13</v>
      </c>
      <c r="E38051" s="4" t="s">
        <v>22</v>
      </c>
      <c r="F38051" s="4" t="s">
        <v>22</v>
      </c>
      <c r="G38051" s="4" t="s">
        <v>22</v>
      </c>
      <c r="H38051" s="4" t="s">
        <v>10</v>
      </c>
    </row>
    <row r="38052" spans="1:9">
      <c r="A38052" t="n">
        <v>309533</v>
      </c>
      <c r="B38052" s="25" t="n">
        <v>45</v>
      </c>
      <c r="C38052" s="7" t="n">
        <v>2</v>
      </c>
      <c r="D38052" s="7" t="n">
        <v>3</v>
      </c>
      <c r="E38052" s="7" t="n">
        <v>-30.2800006866455</v>
      </c>
      <c r="F38052" s="7" t="n">
        <v>1.03999996185303</v>
      </c>
      <c r="G38052" s="7" t="n">
        <v>-12.3500003814697</v>
      </c>
      <c r="H38052" s="7" t="n">
        <v>3000</v>
      </c>
    </row>
    <row r="38053" spans="1:9">
      <c r="A38053" t="s">
        <v>4</v>
      </c>
      <c r="B38053" s="4" t="s">
        <v>5</v>
      </c>
      <c r="C38053" s="4" t="s">
        <v>13</v>
      </c>
      <c r="D38053" s="4" t="s">
        <v>13</v>
      </c>
      <c r="E38053" s="4" t="s">
        <v>22</v>
      </c>
      <c r="F38053" s="4" t="s">
        <v>22</v>
      </c>
      <c r="G38053" s="4" t="s">
        <v>22</v>
      </c>
      <c r="H38053" s="4" t="s">
        <v>10</v>
      </c>
      <c r="I38053" s="4" t="s">
        <v>13</v>
      </c>
    </row>
    <row r="38054" spans="1:9">
      <c r="A38054" t="n">
        <v>309550</v>
      </c>
      <c r="B38054" s="25" t="n">
        <v>45</v>
      </c>
      <c r="C38054" s="7" t="n">
        <v>4</v>
      </c>
      <c r="D38054" s="7" t="n">
        <v>3</v>
      </c>
      <c r="E38054" s="7" t="n">
        <v>15.9399995803833</v>
      </c>
      <c r="F38054" s="7" t="n">
        <v>189.729995727539</v>
      </c>
      <c r="G38054" s="7" t="n">
        <v>0</v>
      </c>
      <c r="H38054" s="7" t="n">
        <v>3000</v>
      </c>
      <c r="I38054" s="7" t="n">
        <v>1</v>
      </c>
    </row>
    <row r="38055" spans="1:9">
      <c r="A38055" t="s">
        <v>4</v>
      </c>
      <c r="B38055" s="4" t="s">
        <v>5</v>
      </c>
      <c r="C38055" s="4" t="s">
        <v>13</v>
      </c>
      <c r="D38055" s="4" t="s">
        <v>13</v>
      </c>
      <c r="E38055" s="4" t="s">
        <v>22</v>
      </c>
      <c r="F38055" s="4" t="s">
        <v>10</v>
      </c>
    </row>
    <row r="38056" spans="1:9">
      <c r="A38056" t="n">
        <v>309568</v>
      </c>
      <c r="B38056" s="25" t="n">
        <v>45</v>
      </c>
      <c r="C38056" s="7" t="n">
        <v>5</v>
      </c>
      <c r="D38056" s="7" t="n">
        <v>3</v>
      </c>
      <c r="E38056" s="7" t="n">
        <v>2.79999995231628</v>
      </c>
      <c r="F38056" s="7" t="n">
        <v>3000</v>
      </c>
    </row>
    <row r="38057" spans="1:9">
      <c r="A38057" t="s">
        <v>4</v>
      </c>
      <c r="B38057" s="4" t="s">
        <v>5</v>
      </c>
      <c r="C38057" s="4" t="s">
        <v>13</v>
      </c>
      <c r="D38057" s="4" t="s">
        <v>13</v>
      </c>
      <c r="E38057" s="4" t="s">
        <v>22</v>
      </c>
      <c r="F38057" s="4" t="s">
        <v>10</v>
      </c>
    </row>
    <row r="38058" spans="1:9">
      <c r="A38058" t="n">
        <v>309577</v>
      </c>
      <c r="B38058" s="25" t="n">
        <v>45</v>
      </c>
      <c r="C38058" s="7" t="n">
        <v>11</v>
      </c>
      <c r="D38058" s="7" t="n">
        <v>3</v>
      </c>
      <c r="E38058" s="7" t="n">
        <v>38</v>
      </c>
      <c r="F38058" s="7" t="n">
        <v>3000</v>
      </c>
    </row>
    <row r="38059" spans="1:9">
      <c r="A38059" t="s">
        <v>4</v>
      </c>
      <c r="B38059" s="4" t="s">
        <v>5</v>
      </c>
      <c r="C38059" s="4" t="s">
        <v>10</v>
      </c>
      <c r="D38059" s="4" t="s">
        <v>10</v>
      </c>
      <c r="E38059" s="4" t="s">
        <v>22</v>
      </c>
      <c r="F38059" s="4" t="s">
        <v>22</v>
      </c>
      <c r="G38059" s="4" t="s">
        <v>22</v>
      </c>
      <c r="H38059" s="4" t="s">
        <v>22</v>
      </c>
      <c r="I38059" s="4" t="s">
        <v>13</v>
      </c>
      <c r="J38059" s="4" t="s">
        <v>10</v>
      </c>
    </row>
    <row r="38060" spans="1:9">
      <c r="A38060" t="n">
        <v>309586</v>
      </c>
      <c r="B38060" s="85" t="n">
        <v>55</v>
      </c>
      <c r="C38060" s="7" t="n">
        <v>9</v>
      </c>
      <c r="D38060" s="7" t="n">
        <v>65533</v>
      </c>
      <c r="E38060" s="7" t="n">
        <v>-29.9400005340576</v>
      </c>
      <c r="F38060" s="7" t="n">
        <v>0</v>
      </c>
      <c r="G38060" s="7" t="n">
        <v>-12.9300003051758</v>
      </c>
      <c r="H38060" s="7" t="n">
        <v>1.20000004768372</v>
      </c>
      <c r="I38060" s="7" t="n">
        <v>1</v>
      </c>
      <c r="J38060" s="7" t="n">
        <v>0</v>
      </c>
    </row>
    <row r="38061" spans="1:9">
      <c r="A38061" t="s">
        <v>4</v>
      </c>
      <c r="B38061" s="4" t="s">
        <v>5</v>
      </c>
      <c r="C38061" s="4" t="s">
        <v>13</v>
      </c>
      <c r="D38061" s="4" t="s">
        <v>10</v>
      </c>
      <c r="E38061" s="4" t="s">
        <v>22</v>
      </c>
    </row>
    <row r="38062" spans="1:9">
      <c r="A38062" t="n">
        <v>309610</v>
      </c>
      <c r="B38062" s="28" t="n">
        <v>58</v>
      </c>
      <c r="C38062" s="7" t="n">
        <v>100</v>
      </c>
      <c r="D38062" s="7" t="n">
        <v>1000</v>
      </c>
      <c r="E38062" s="7" t="n">
        <v>1</v>
      </c>
    </row>
    <row r="38063" spans="1:9">
      <c r="A38063" t="s">
        <v>4</v>
      </c>
      <c r="B38063" s="4" t="s">
        <v>5</v>
      </c>
      <c r="C38063" s="4" t="s">
        <v>13</v>
      </c>
      <c r="D38063" s="4" t="s">
        <v>10</v>
      </c>
    </row>
    <row r="38064" spans="1:9">
      <c r="A38064" t="n">
        <v>309618</v>
      </c>
      <c r="B38064" s="28" t="n">
        <v>58</v>
      </c>
      <c r="C38064" s="7" t="n">
        <v>255</v>
      </c>
      <c r="D38064" s="7" t="n">
        <v>0</v>
      </c>
    </row>
    <row r="38065" spans="1:10">
      <c r="A38065" t="s">
        <v>4</v>
      </c>
      <c r="B38065" s="4" t="s">
        <v>5</v>
      </c>
      <c r="C38065" s="4" t="s">
        <v>10</v>
      </c>
      <c r="D38065" s="4" t="s">
        <v>13</v>
      </c>
    </row>
    <row r="38066" spans="1:10">
      <c r="A38066" t="n">
        <v>309622</v>
      </c>
      <c r="B38066" s="63" t="n">
        <v>56</v>
      </c>
      <c r="C38066" s="7" t="n">
        <v>9</v>
      </c>
      <c r="D38066" s="7" t="n">
        <v>0</v>
      </c>
    </row>
    <row r="38067" spans="1:10">
      <c r="A38067" t="s">
        <v>4</v>
      </c>
      <c r="B38067" s="4" t="s">
        <v>5</v>
      </c>
      <c r="C38067" s="4" t="s">
        <v>10</v>
      </c>
      <c r="D38067" s="4" t="s">
        <v>13</v>
      </c>
      <c r="E38067" s="4" t="s">
        <v>22</v>
      </c>
      <c r="F38067" s="4" t="s">
        <v>10</v>
      </c>
    </row>
    <row r="38068" spans="1:10">
      <c r="A38068" t="n">
        <v>309626</v>
      </c>
      <c r="B38068" s="58" t="n">
        <v>59</v>
      </c>
      <c r="C38068" s="7" t="n">
        <v>9</v>
      </c>
      <c r="D38068" s="7" t="n">
        <v>13</v>
      </c>
      <c r="E38068" s="7" t="n">
        <v>0.150000005960464</v>
      </c>
      <c r="F38068" s="7" t="n">
        <v>0</v>
      </c>
    </row>
    <row r="38069" spans="1:10">
      <c r="A38069" t="s">
        <v>4</v>
      </c>
      <c r="B38069" s="4" t="s">
        <v>5</v>
      </c>
      <c r="C38069" s="4" t="s">
        <v>10</v>
      </c>
    </row>
    <row r="38070" spans="1:10">
      <c r="A38070" t="n">
        <v>309636</v>
      </c>
      <c r="B38070" s="35" t="n">
        <v>16</v>
      </c>
      <c r="C38070" s="7" t="n">
        <v>1000</v>
      </c>
    </row>
    <row r="38071" spans="1:10">
      <c r="A38071" t="s">
        <v>4</v>
      </c>
      <c r="B38071" s="4" t="s">
        <v>5</v>
      </c>
      <c r="C38071" s="4" t="s">
        <v>13</v>
      </c>
      <c r="D38071" s="4" t="s">
        <v>10</v>
      </c>
    </row>
    <row r="38072" spans="1:10">
      <c r="A38072" t="n">
        <v>309639</v>
      </c>
      <c r="B38072" s="25" t="n">
        <v>45</v>
      </c>
      <c r="C38072" s="7" t="n">
        <v>7</v>
      </c>
      <c r="D38072" s="7" t="n">
        <v>255</v>
      </c>
    </row>
    <row r="38073" spans="1:10">
      <c r="A38073" t="s">
        <v>4</v>
      </c>
      <c r="B38073" s="4" t="s">
        <v>5</v>
      </c>
      <c r="C38073" s="4" t="s">
        <v>13</v>
      </c>
      <c r="D38073" s="4" t="s">
        <v>10</v>
      </c>
      <c r="E38073" s="4" t="s">
        <v>6</v>
      </c>
    </row>
    <row r="38074" spans="1:10">
      <c r="A38074" t="n">
        <v>309643</v>
      </c>
      <c r="B38074" s="40" t="n">
        <v>51</v>
      </c>
      <c r="C38074" s="7" t="n">
        <v>4</v>
      </c>
      <c r="D38074" s="7" t="n">
        <v>9</v>
      </c>
      <c r="E38074" s="7" t="s">
        <v>2250</v>
      </c>
    </row>
    <row r="38075" spans="1:10">
      <c r="A38075" t="s">
        <v>4</v>
      </c>
      <c r="B38075" s="4" t="s">
        <v>5</v>
      </c>
      <c r="C38075" s="4" t="s">
        <v>10</v>
      </c>
    </row>
    <row r="38076" spans="1:10">
      <c r="A38076" t="n">
        <v>309657</v>
      </c>
      <c r="B38076" s="35" t="n">
        <v>16</v>
      </c>
      <c r="C38076" s="7" t="n">
        <v>0</v>
      </c>
    </row>
    <row r="38077" spans="1:10">
      <c r="A38077" t="s">
        <v>4</v>
      </c>
      <c r="B38077" s="4" t="s">
        <v>5</v>
      </c>
      <c r="C38077" s="4" t="s">
        <v>10</v>
      </c>
      <c r="D38077" s="4" t="s">
        <v>72</v>
      </c>
      <c r="E38077" s="4" t="s">
        <v>13</v>
      </c>
      <c r="F38077" s="4" t="s">
        <v>13</v>
      </c>
    </row>
    <row r="38078" spans="1:10">
      <c r="A38078" t="n">
        <v>309660</v>
      </c>
      <c r="B38078" s="52" t="n">
        <v>26</v>
      </c>
      <c r="C38078" s="7" t="n">
        <v>9</v>
      </c>
      <c r="D38078" s="7" t="s">
        <v>2251</v>
      </c>
      <c r="E38078" s="7" t="n">
        <v>2</v>
      </c>
      <c r="F38078" s="7" t="n">
        <v>0</v>
      </c>
    </row>
    <row r="38079" spans="1:10">
      <c r="A38079" t="s">
        <v>4</v>
      </c>
      <c r="B38079" s="4" t="s">
        <v>5</v>
      </c>
    </row>
    <row r="38080" spans="1:10">
      <c r="A38080" t="n">
        <v>309700</v>
      </c>
      <c r="B38080" s="53" t="n">
        <v>28</v>
      </c>
    </row>
    <row r="38081" spans="1:6">
      <c r="A38081" t="s">
        <v>4</v>
      </c>
      <c r="B38081" s="4" t="s">
        <v>5</v>
      </c>
      <c r="C38081" s="4" t="s">
        <v>10</v>
      </c>
      <c r="D38081" s="4" t="s">
        <v>13</v>
      </c>
      <c r="E38081" s="4" t="s">
        <v>22</v>
      </c>
      <c r="F38081" s="4" t="s">
        <v>10</v>
      </c>
    </row>
    <row r="38082" spans="1:6">
      <c r="A38082" t="n">
        <v>309701</v>
      </c>
      <c r="B38082" s="58" t="n">
        <v>59</v>
      </c>
      <c r="C38082" s="7" t="n">
        <v>6</v>
      </c>
      <c r="D38082" s="7" t="n">
        <v>6</v>
      </c>
      <c r="E38082" s="7" t="n">
        <v>0</v>
      </c>
      <c r="F38082" s="7" t="n">
        <v>0</v>
      </c>
    </row>
    <row r="38083" spans="1:6">
      <c r="A38083" t="s">
        <v>4</v>
      </c>
      <c r="B38083" s="4" t="s">
        <v>5</v>
      </c>
      <c r="C38083" s="4" t="s">
        <v>10</v>
      </c>
    </row>
    <row r="38084" spans="1:6">
      <c r="A38084" t="n">
        <v>309711</v>
      </c>
      <c r="B38084" s="35" t="n">
        <v>16</v>
      </c>
      <c r="C38084" s="7" t="n">
        <v>1000</v>
      </c>
    </row>
    <row r="38085" spans="1:6">
      <c r="A38085" t="s">
        <v>4</v>
      </c>
      <c r="B38085" s="4" t="s">
        <v>5</v>
      </c>
      <c r="C38085" s="4" t="s">
        <v>13</v>
      </c>
      <c r="D38085" s="4" t="s">
        <v>10</v>
      </c>
      <c r="E38085" s="4" t="s">
        <v>6</v>
      </c>
    </row>
    <row r="38086" spans="1:6">
      <c r="A38086" t="n">
        <v>309714</v>
      </c>
      <c r="B38086" s="40" t="n">
        <v>51</v>
      </c>
      <c r="C38086" s="7" t="n">
        <v>4</v>
      </c>
      <c r="D38086" s="7" t="n">
        <v>6</v>
      </c>
      <c r="E38086" s="7" t="s">
        <v>811</v>
      </c>
    </row>
    <row r="38087" spans="1:6">
      <c r="A38087" t="s">
        <v>4</v>
      </c>
      <c r="B38087" s="4" t="s">
        <v>5</v>
      </c>
      <c r="C38087" s="4" t="s">
        <v>10</v>
      </c>
    </row>
    <row r="38088" spans="1:6">
      <c r="A38088" t="n">
        <v>309728</v>
      </c>
      <c r="B38088" s="35" t="n">
        <v>16</v>
      </c>
      <c r="C38088" s="7" t="n">
        <v>0</v>
      </c>
    </row>
    <row r="38089" spans="1:6">
      <c r="A38089" t="s">
        <v>4</v>
      </c>
      <c r="B38089" s="4" t="s">
        <v>5</v>
      </c>
      <c r="C38089" s="4" t="s">
        <v>10</v>
      </c>
      <c r="D38089" s="4" t="s">
        <v>72</v>
      </c>
      <c r="E38089" s="4" t="s">
        <v>13</v>
      </c>
      <c r="F38089" s="4" t="s">
        <v>13</v>
      </c>
    </row>
    <row r="38090" spans="1:6">
      <c r="A38090" t="n">
        <v>309731</v>
      </c>
      <c r="B38090" s="52" t="n">
        <v>26</v>
      </c>
      <c r="C38090" s="7" t="n">
        <v>6</v>
      </c>
      <c r="D38090" s="7" t="s">
        <v>2252</v>
      </c>
      <c r="E38090" s="7" t="n">
        <v>2</v>
      </c>
      <c r="F38090" s="7" t="n">
        <v>0</v>
      </c>
    </row>
    <row r="38091" spans="1:6">
      <c r="A38091" t="s">
        <v>4</v>
      </c>
      <c r="B38091" s="4" t="s">
        <v>5</v>
      </c>
    </row>
    <row r="38092" spans="1:6">
      <c r="A38092" t="n">
        <v>309763</v>
      </c>
      <c r="B38092" s="53" t="n">
        <v>28</v>
      </c>
    </row>
    <row r="38093" spans="1:6">
      <c r="A38093" t="s">
        <v>4</v>
      </c>
      <c r="B38093" s="4" t="s">
        <v>5</v>
      </c>
      <c r="C38093" s="4" t="s">
        <v>10</v>
      </c>
      <c r="D38093" s="4" t="s">
        <v>13</v>
      </c>
    </row>
    <row r="38094" spans="1:6">
      <c r="A38094" t="n">
        <v>309764</v>
      </c>
      <c r="B38094" s="54" t="n">
        <v>89</v>
      </c>
      <c r="C38094" s="7" t="n">
        <v>65533</v>
      </c>
      <c r="D38094" s="7" t="n">
        <v>1</v>
      </c>
    </row>
    <row r="38095" spans="1:6">
      <c r="A38095" t="s">
        <v>4</v>
      </c>
      <c r="B38095" s="4" t="s">
        <v>5</v>
      </c>
      <c r="C38095" s="4" t="s">
        <v>13</v>
      </c>
      <c r="D38095" s="4" t="s">
        <v>10</v>
      </c>
      <c r="E38095" s="4" t="s">
        <v>22</v>
      </c>
    </row>
    <row r="38096" spans="1:6">
      <c r="A38096" t="n">
        <v>309768</v>
      </c>
      <c r="B38096" s="28" t="n">
        <v>58</v>
      </c>
      <c r="C38096" s="7" t="n">
        <v>101</v>
      </c>
      <c r="D38096" s="7" t="n">
        <v>500</v>
      </c>
      <c r="E38096" s="7" t="n">
        <v>1</v>
      </c>
    </row>
    <row r="38097" spans="1:6">
      <c r="A38097" t="s">
        <v>4</v>
      </c>
      <c r="B38097" s="4" t="s">
        <v>5</v>
      </c>
      <c r="C38097" s="4" t="s">
        <v>13</v>
      </c>
      <c r="D38097" s="4" t="s">
        <v>10</v>
      </c>
    </row>
    <row r="38098" spans="1:6">
      <c r="A38098" t="n">
        <v>309776</v>
      </c>
      <c r="B38098" s="28" t="n">
        <v>58</v>
      </c>
      <c r="C38098" s="7" t="n">
        <v>254</v>
      </c>
      <c r="D38098" s="7" t="n">
        <v>0</v>
      </c>
    </row>
    <row r="38099" spans="1:6">
      <c r="A38099" t="s">
        <v>4</v>
      </c>
      <c r="B38099" s="4" t="s">
        <v>5</v>
      </c>
      <c r="C38099" s="4" t="s">
        <v>13</v>
      </c>
      <c r="D38099" s="4" t="s">
        <v>13</v>
      </c>
      <c r="E38099" s="4" t="s">
        <v>22</v>
      </c>
      <c r="F38099" s="4" t="s">
        <v>22</v>
      </c>
      <c r="G38099" s="4" t="s">
        <v>22</v>
      </c>
      <c r="H38099" s="4" t="s">
        <v>10</v>
      </c>
    </row>
    <row r="38100" spans="1:6">
      <c r="A38100" t="n">
        <v>309780</v>
      </c>
      <c r="B38100" s="25" t="n">
        <v>45</v>
      </c>
      <c r="C38100" s="7" t="n">
        <v>2</v>
      </c>
      <c r="D38100" s="7" t="n">
        <v>3</v>
      </c>
      <c r="E38100" s="7" t="n">
        <v>-26.6800003051758</v>
      </c>
      <c r="F38100" s="7" t="n">
        <v>1.14999997615814</v>
      </c>
      <c r="G38100" s="7" t="n">
        <v>-11.6199998855591</v>
      </c>
      <c r="H38100" s="7" t="n">
        <v>0</v>
      </c>
    </row>
    <row r="38101" spans="1:6">
      <c r="A38101" t="s">
        <v>4</v>
      </c>
      <c r="B38101" s="4" t="s">
        <v>5</v>
      </c>
      <c r="C38101" s="4" t="s">
        <v>13</v>
      </c>
      <c r="D38101" s="4" t="s">
        <v>13</v>
      </c>
      <c r="E38101" s="4" t="s">
        <v>22</v>
      </c>
      <c r="F38101" s="4" t="s">
        <v>22</v>
      </c>
      <c r="G38101" s="4" t="s">
        <v>22</v>
      </c>
      <c r="H38101" s="4" t="s">
        <v>10</v>
      </c>
      <c r="I38101" s="4" t="s">
        <v>13</v>
      </c>
    </row>
    <row r="38102" spans="1:6">
      <c r="A38102" t="n">
        <v>309797</v>
      </c>
      <c r="B38102" s="25" t="n">
        <v>45</v>
      </c>
      <c r="C38102" s="7" t="n">
        <v>4</v>
      </c>
      <c r="D38102" s="7" t="n">
        <v>3</v>
      </c>
      <c r="E38102" s="7" t="n">
        <v>10.7200002670288</v>
      </c>
      <c r="F38102" s="7" t="n">
        <v>116.440002441406</v>
      </c>
      <c r="G38102" s="7" t="n">
        <v>0</v>
      </c>
      <c r="H38102" s="7" t="n">
        <v>0</v>
      </c>
      <c r="I38102" s="7" t="n">
        <v>0</v>
      </c>
    </row>
    <row r="38103" spans="1:6">
      <c r="A38103" t="s">
        <v>4</v>
      </c>
      <c r="B38103" s="4" t="s">
        <v>5</v>
      </c>
      <c r="C38103" s="4" t="s">
        <v>13</v>
      </c>
      <c r="D38103" s="4" t="s">
        <v>13</v>
      </c>
      <c r="E38103" s="4" t="s">
        <v>22</v>
      </c>
      <c r="F38103" s="4" t="s">
        <v>10</v>
      </c>
    </row>
    <row r="38104" spans="1:6">
      <c r="A38104" t="n">
        <v>309815</v>
      </c>
      <c r="B38104" s="25" t="n">
        <v>45</v>
      </c>
      <c r="C38104" s="7" t="n">
        <v>5</v>
      </c>
      <c r="D38104" s="7" t="n">
        <v>3</v>
      </c>
      <c r="E38104" s="7" t="n">
        <v>2.79999995231628</v>
      </c>
      <c r="F38104" s="7" t="n">
        <v>0</v>
      </c>
    </row>
    <row r="38105" spans="1:6">
      <c r="A38105" t="s">
        <v>4</v>
      </c>
      <c r="B38105" s="4" t="s">
        <v>5</v>
      </c>
      <c r="C38105" s="4" t="s">
        <v>13</v>
      </c>
      <c r="D38105" s="4" t="s">
        <v>13</v>
      </c>
      <c r="E38105" s="4" t="s">
        <v>22</v>
      </c>
      <c r="F38105" s="4" t="s">
        <v>10</v>
      </c>
    </row>
    <row r="38106" spans="1:6">
      <c r="A38106" t="n">
        <v>309824</v>
      </c>
      <c r="B38106" s="25" t="n">
        <v>45</v>
      </c>
      <c r="C38106" s="7" t="n">
        <v>11</v>
      </c>
      <c r="D38106" s="7" t="n">
        <v>3</v>
      </c>
      <c r="E38106" s="7" t="n">
        <v>38</v>
      </c>
      <c r="F38106" s="7" t="n">
        <v>0</v>
      </c>
    </row>
    <row r="38107" spans="1:6">
      <c r="A38107" t="s">
        <v>4</v>
      </c>
      <c r="B38107" s="4" t="s">
        <v>5</v>
      </c>
      <c r="C38107" s="4" t="s">
        <v>13</v>
      </c>
      <c r="D38107" s="4" t="s">
        <v>10</v>
      </c>
    </row>
    <row r="38108" spans="1:6">
      <c r="A38108" t="n">
        <v>309833</v>
      </c>
      <c r="B38108" s="28" t="n">
        <v>58</v>
      </c>
      <c r="C38108" s="7" t="n">
        <v>255</v>
      </c>
      <c r="D38108" s="7" t="n">
        <v>0</v>
      </c>
    </row>
    <row r="38109" spans="1:6">
      <c r="A38109" t="s">
        <v>4</v>
      </c>
      <c r="B38109" s="4" t="s">
        <v>5</v>
      </c>
      <c r="C38109" s="4" t="s">
        <v>13</v>
      </c>
      <c r="D38109" s="4" t="s">
        <v>10</v>
      </c>
      <c r="E38109" s="4" t="s">
        <v>6</v>
      </c>
    </row>
    <row r="38110" spans="1:6">
      <c r="A38110" t="n">
        <v>309837</v>
      </c>
      <c r="B38110" s="40" t="n">
        <v>51</v>
      </c>
      <c r="C38110" s="7" t="n">
        <v>4</v>
      </c>
      <c r="D38110" s="7" t="n">
        <v>5700</v>
      </c>
      <c r="E38110" s="7" t="s">
        <v>150</v>
      </c>
    </row>
    <row r="38111" spans="1:6">
      <c r="A38111" t="s">
        <v>4</v>
      </c>
      <c r="B38111" s="4" t="s">
        <v>5</v>
      </c>
      <c r="C38111" s="4" t="s">
        <v>10</v>
      </c>
    </row>
    <row r="38112" spans="1:6">
      <c r="A38112" t="n">
        <v>309850</v>
      </c>
      <c r="B38112" s="35" t="n">
        <v>16</v>
      </c>
      <c r="C38112" s="7" t="n">
        <v>0</v>
      </c>
    </row>
    <row r="38113" spans="1:9">
      <c r="A38113" t="s">
        <v>4</v>
      </c>
      <c r="B38113" s="4" t="s">
        <v>5</v>
      </c>
      <c r="C38113" s="4" t="s">
        <v>10</v>
      </c>
      <c r="D38113" s="4" t="s">
        <v>72</v>
      </c>
      <c r="E38113" s="4" t="s">
        <v>13</v>
      </c>
      <c r="F38113" s="4" t="s">
        <v>13</v>
      </c>
    </row>
    <row r="38114" spans="1:9">
      <c r="A38114" t="n">
        <v>309853</v>
      </c>
      <c r="B38114" s="52" t="n">
        <v>26</v>
      </c>
      <c r="C38114" s="7" t="n">
        <v>5700</v>
      </c>
      <c r="D38114" s="7" t="s">
        <v>2253</v>
      </c>
      <c r="E38114" s="7" t="n">
        <v>2</v>
      </c>
      <c r="F38114" s="7" t="n">
        <v>0</v>
      </c>
    </row>
    <row r="38115" spans="1:9">
      <c r="A38115" t="s">
        <v>4</v>
      </c>
      <c r="B38115" s="4" t="s">
        <v>5</v>
      </c>
    </row>
    <row r="38116" spans="1:9">
      <c r="A38116" t="n">
        <v>309886</v>
      </c>
      <c r="B38116" s="53" t="n">
        <v>28</v>
      </c>
    </row>
    <row r="38117" spans="1:9">
      <c r="A38117" t="s">
        <v>4</v>
      </c>
      <c r="B38117" s="4" t="s">
        <v>5</v>
      </c>
      <c r="C38117" s="4" t="s">
        <v>13</v>
      </c>
      <c r="D38117" s="4" t="s">
        <v>10</v>
      </c>
      <c r="E38117" s="4" t="s">
        <v>6</v>
      </c>
    </row>
    <row r="38118" spans="1:9">
      <c r="A38118" t="n">
        <v>309887</v>
      </c>
      <c r="B38118" s="40" t="n">
        <v>51</v>
      </c>
      <c r="C38118" s="7" t="n">
        <v>4</v>
      </c>
      <c r="D38118" s="7" t="n">
        <v>0</v>
      </c>
      <c r="E38118" s="7" t="s">
        <v>258</v>
      </c>
    </row>
    <row r="38119" spans="1:9">
      <c r="A38119" t="s">
        <v>4</v>
      </c>
      <c r="B38119" s="4" t="s">
        <v>5</v>
      </c>
      <c r="C38119" s="4" t="s">
        <v>10</v>
      </c>
    </row>
    <row r="38120" spans="1:9">
      <c r="A38120" t="n">
        <v>309900</v>
      </c>
      <c r="B38120" s="35" t="n">
        <v>16</v>
      </c>
      <c r="C38120" s="7" t="n">
        <v>0</v>
      </c>
    </row>
    <row r="38121" spans="1:9">
      <c r="A38121" t="s">
        <v>4</v>
      </c>
      <c r="B38121" s="4" t="s">
        <v>5</v>
      </c>
      <c r="C38121" s="4" t="s">
        <v>10</v>
      </c>
      <c r="D38121" s="4" t="s">
        <v>72</v>
      </c>
      <c r="E38121" s="4" t="s">
        <v>13</v>
      </c>
      <c r="F38121" s="4" t="s">
        <v>13</v>
      </c>
    </row>
    <row r="38122" spans="1:9">
      <c r="A38122" t="n">
        <v>309903</v>
      </c>
      <c r="B38122" s="52" t="n">
        <v>26</v>
      </c>
      <c r="C38122" s="7" t="n">
        <v>0</v>
      </c>
      <c r="D38122" s="7" t="s">
        <v>2254</v>
      </c>
      <c r="E38122" s="7" t="n">
        <v>2</v>
      </c>
      <c r="F38122" s="7" t="n">
        <v>0</v>
      </c>
    </row>
    <row r="38123" spans="1:9">
      <c r="A38123" t="s">
        <v>4</v>
      </c>
      <c r="B38123" s="4" t="s">
        <v>5</v>
      </c>
    </row>
    <row r="38124" spans="1:9">
      <c r="A38124" t="n">
        <v>309933</v>
      </c>
      <c r="B38124" s="53" t="n">
        <v>28</v>
      </c>
    </row>
    <row r="38125" spans="1:9">
      <c r="A38125" t="s">
        <v>4</v>
      </c>
      <c r="B38125" s="4" t="s">
        <v>5</v>
      </c>
      <c r="C38125" s="4" t="s">
        <v>13</v>
      </c>
      <c r="D38125" s="4" t="s">
        <v>10</v>
      </c>
      <c r="E38125" s="4" t="s">
        <v>6</v>
      </c>
    </row>
    <row r="38126" spans="1:9">
      <c r="A38126" t="n">
        <v>309934</v>
      </c>
      <c r="B38126" s="40" t="n">
        <v>51</v>
      </c>
      <c r="C38126" s="7" t="n">
        <v>4</v>
      </c>
      <c r="D38126" s="7" t="n">
        <v>5701</v>
      </c>
      <c r="E38126" s="7" t="s">
        <v>161</v>
      </c>
    </row>
    <row r="38127" spans="1:9">
      <c r="A38127" t="s">
        <v>4</v>
      </c>
      <c r="B38127" s="4" t="s">
        <v>5</v>
      </c>
      <c r="C38127" s="4" t="s">
        <v>10</v>
      </c>
    </row>
    <row r="38128" spans="1:9">
      <c r="A38128" t="n">
        <v>309948</v>
      </c>
      <c r="B38128" s="35" t="n">
        <v>16</v>
      </c>
      <c r="C38128" s="7" t="n">
        <v>0</v>
      </c>
    </row>
    <row r="38129" spans="1:6">
      <c r="A38129" t="s">
        <v>4</v>
      </c>
      <c r="B38129" s="4" t="s">
        <v>5</v>
      </c>
      <c r="C38129" s="4" t="s">
        <v>10</v>
      </c>
      <c r="D38129" s="4" t="s">
        <v>72</v>
      </c>
      <c r="E38129" s="4" t="s">
        <v>13</v>
      </c>
      <c r="F38129" s="4" t="s">
        <v>13</v>
      </c>
    </row>
    <row r="38130" spans="1:6">
      <c r="A38130" t="n">
        <v>309951</v>
      </c>
      <c r="B38130" s="52" t="n">
        <v>26</v>
      </c>
      <c r="C38130" s="7" t="n">
        <v>5701</v>
      </c>
      <c r="D38130" s="7" t="s">
        <v>2255</v>
      </c>
      <c r="E38130" s="7" t="n">
        <v>2</v>
      </c>
      <c r="F38130" s="7" t="n">
        <v>0</v>
      </c>
    </row>
    <row r="38131" spans="1:6">
      <c r="A38131" t="s">
        <v>4</v>
      </c>
      <c r="B38131" s="4" t="s">
        <v>5</v>
      </c>
    </row>
    <row r="38132" spans="1:6">
      <c r="A38132" t="n">
        <v>309989</v>
      </c>
      <c r="B38132" s="53" t="n">
        <v>28</v>
      </c>
    </row>
    <row r="38133" spans="1:6">
      <c r="A38133" t="s">
        <v>4</v>
      </c>
      <c r="B38133" s="4" t="s">
        <v>5</v>
      </c>
      <c r="C38133" s="4" t="s">
        <v>10</v>
      </c>
      <c r="D38133" s="4" t="s">
        <v>10</v>
      </c>
      <c r="E38133" s="4" t="s">
        <v>22</v>
      </c>
      <c r="F38133" s="4" t="s">
        <v>13</v>
      </c>
    </row>
    <row r="38134" spans="1:6">
      <c r="A38134" t="n">
        <v>309990</v>
      </c>
      <c r="B38134" s="61" t="n">
        <v>53</v>
      </c>
      <c r="C38134" s="7" t="n">
        <v>9</v>
      </c>
      <c r="D38134" s="7" t="n">
        <v>0</v>
      </c>
      <c r="E38134" s="7" t="n">
        <v>10</v>
      </c>
      <c r="F38134" s="7" t="n">
        <v>0</v>
      </c>
    </row>
    <row r="38135" spans="1:6">
      <c r="A38135" t="s">
        <v>4</v>
      </c>
      <c r="B38135" s="4" t="s">
        <v>5</v>
      </c>
      <c r="C38135" s="4" t="s">
        <v>10</v>
      </c>
    </row>
    <row r="38136" spans="1:6">
      <c r="A38136" t="n">
        <v>310000</v>
      </c>
      <c r="B38136" s="60" t="n">
        <v>54</v>
      </c>
      <c r="C38136" s="7" t="n">
        <v>9</v>
      </c>
    </row>
    <row r="38137" spans="1:6">
      <c r="A38137" t="s">
        <v>4</v>
      </c>
      <c r="B38137" s="4" t="s">
        <v>5</v>
      </c>
      <c r="C38137" s="4" t="s">
        <v>13</v>
      </c>
      <c r="D38137" s="4" t="s">
        <v>10</v>
      </c>
      <c r="E38137" s="4" t="s">
        <v>6</v>
      </c>
    </row>
    <row r="38138" spans="1:6">
      <c r="A38138" t="n">
        <v>310003</v>
      </c>
      <c r="B38138" s="40" t="n">
        <v>51</v>
      </c>
      <c r="C38138" s="7" t="n">
        <v>4</v>
      </c>
      <c r="D38138" s="7" t="n">
        <v>9</v>
      </c>
      <c r="E38138" s="7" t="s">
        <v>1261</v>
      </c>
    </row>
    <row r="38139" spans="1:6">
      <c r="A38139" t="s">
        <v>4</v>
      </c>
      <c r="B38139" s="4" t="s">
        <v>5</v>
      </c>
      <c r="C38139" s="4" t="s">
        <v>10</v>
      </c>
    </row>
    <row r="38140" spans="1:6">
      <c r="A38140" t="n">
        <v>310017</v>
      </c>
      <c r="B38140" s="35" t="n">
        <v>16</v>
      </c>
      <c r="C38140" s="7" t="n">
        <v>0</v>
      </c>
    </row>
    <row r="38141" spans="1:6">
      <c r="A38141" t="s">
        <v>4</v>
      </c>
      <c r="B38141" s="4" t="s">
        <v>5</v>
      </c>
      <c r="C38141" s="4" t="s">
        <v>10</v>
      </c>
      <c r="D38141" s="4" t="s">
        <v>72</v>
      </c>
      <c r="E38141" s="4" t="s">
        <v>13</v>
      </c>
      <c r="F38141" s="4" t="s">
        <v>13</v>
      </c>
    </row>
    <row r="38142" spans="1:6">
      <c r="A38142" t="n">
        <v>310020</v>
      </c>
      <c r="B38142" s="52" t="n">
        <v>26</v>
      </c>
      <c r="C38142" s="7" t="n">
        <v>9</v>
      </c>
      <c r="D38142" s="7" t="s">
        <v>2256</v>
      </c>
      <c r="E38142" s="7" t="n">
        <v>2</v>
      </c>
      <c r="F38142" s="7" t="n">
        <v>0</v>
      </c>
    </row>
    <row r="38143" spans="1:6">
      <c r="A38143" t="s">
        <v>4</v>
      </c>
      <c r="B38143" s="4" t="s">
        <v>5</v>
      </c>
    </row>
    <row r="38144" spans="1:6">
      <c r="A38144" t="n">
        <v>310097</v>
      </c>
      <c r="B38144" s="53" t="n">
        <v>28</v>
      </c>
    </row>
    <row r="38145" spans="1:6">
      <c r="A38145" t="s">
        <v>4</v>
      </c>
      <c r="B38145" s="4" t="s">
        <v>5</v>
      </c>
      <c r="C38145" s="4" t="s">
        <v>10</v>
      </c>
      <c r="D38145" s="4" t="s">
        <v>13</v>
      </c>
    </row>
    <row r="38146" spans="1:6">
      <c r="A38146" t="n">
        <v>310098</v>
      </c>
      <c r="B38146" s="54" t="n">
        <v>89</v>
      </c>
      <c r="C38146" s="7" t="n">
        <v>65533</v>
      </c>
      <c r="D38146" s="7" t="n">
        <v>1</v>
      </c>
    </row>
    <row r="38147" spans="1:6">
      <c r="A38147" t="s">
        <v>4</v>
      </c>
      <c r="B38147" s="4" t="s">
        <v>5</v>
      </c>
      <c r="C38147" s="4" t="s">
        <v>10</v>
      </c>
      <c r="D38147" s="4" t="s">
        <v>13</v>
      </c>
      <c r="E38147" s="4" t="s">
        <v>22</v>
      </c>
      <c r="F38147" s="4" t="s">
        <v>10</v>
      </c>
    </row>
    <row r="38148" spans="1:6">
      <c r="A38148" t="n">
        <v>310102</v>
      </c>
      <c r="B38148" s="58" t="n">
        <v>59</v>
      </c>
      <c r="C38148" s="7" t="n">
        <v>6</v>
      </c>
      <c r="D38148" s="7" t="n">
        <v>5</v>
      </c>
      <c r="E38148" s="7" t="n">
        <v>0.150000005960464</v>
      </c>
      <c r="F38148" s="7" t="n">
        <v>0</v>
      </c>
    </row>
    <row r="38149" spans="1:6">
      <c r="A38149" t="s">
        <v>4</v>
      </c>
      <c r="B38149" s="4" t="s">
        <v>5</v>
      </c>
      <c r="C38149" s="4" t="s">
        <v>10</v>
      </c>
    </row>
    <row r="38150" spans="1:6">
      <c r="A38150" t="n">
        <v>310112</v>
      </c>
      <c r="B38150" s="35" t="n">
        <v>16</v>
      </c>
      <c r="C38150" s="7" t="n">
        <v>1000</v>
      </c>
    </row>
    <row r="38151" spans="1:6">
      <c r="A38151" t="s">
        <v>4</v>
      </c>
      <c r="B38151" s="4" t="s">
        <v>5</v>
      </c>
      <c r="C38151" s="4" t="s">
        <v>13</v>
      </c>
      <c r="D38151" s="4" t="s">
        <v>10</v>
      </c>
      <c r="E38151" s="4" t="s">
        <v>22</v>
      </c>
    </row>
    <row r="38152" spans="1:6">
      <c r="A38152" t="n">
        <v>310115</v>
      </c>
      <c r="B38152" s="28" t="n">
        <v>58</v>
      </c>
      <c r="C38152" s="7" t="n">
        <v>0</v>
      </c>
      <c r="D38152" s="7" t="n">
        <v>2000</v>
      </c>
      <c r="E38152" s="7" t="n">
        <v>1</v>
      </c>
    </row>
    <row r="38153" spans="1:6">
      <c r="A38153" t="s">
        <v>4</v>
      </c>
      <c r="B38153" s="4" t="s">
        <v>5</v>
      </c>
      <c r="C38153" s="4" t="s">
        <v>13</v>
      </c>
      <c r="D38153" s="4" t="s">
        <v>10</v>
      </c>
    </row>
    <row r="38154" spans="1:6">
      <c r="A38154" t="n">
        <v>310123</v>
      </c>
      <c r="B38154" s="28" t="n">
        <v>58</v>
      </c>
      <c r="C38154" s="7" t="n">
        <v>255</v>
      </c>
      <c r="D38154" s="7" t="n">
        <v>0</v>
      </c>
    </row>
    <row r="38155" spans="1:6">
      <c r="A38155" t="s">
        <v>4</v>
      </c>
      <c r="B38155" s="4" t="s">
        <v>5</v>
      </c>
      <c r="C38155" s="4" t="s">
        <v>10</v>
      </c>
      <c r="D38155" s="4" t="s">
        <v>13</v>
      </c>
      <c r="E38155" s="4" t="s">
        <v>22</v>
      </c>
      <c r="F38155" s="4" t="s">
        <v>10</v>
      </c>
    </row>
    <row r="38156" spans="1:6">
      <c r="A38156" t="n">
        <v>310127</v>
      </c>
      <c r="B38156" s="58" t="n">
        <v>59</v>
      </c>
      <c r="C38156" s="7" t="n">
        <v>6</v>
      </c>
      <c r="D38156" s="7" t="n">
        <v>255</v>
      </c>
      <c r="E38156" s="7" t="n">
        <v>0</v>
      </c>
      <c r="F38156" s="7" t="n">
        <v>0</v>
      </c>
    </row>
    <row r="38157" spans="1:6">
      <c r="A38157" t="s">
        <v>4</v>
      </c>
      <c r="B38157" s="4" t="s">
        <v>5</v>
      </c>
      <c r="C38157" s="4" t="s">
        <v>13</v>
      </c>
      <c r="D38157" s="4" t="s">
        <v>10</v>
      </c>
      <c r="E38157" s="4" t="s">
        <v>10</v>
      </c>
      <c r="F38157" s="4" t="s">
        <v>10</v>
      </c>
      <c r="G38157" s="4" t="s">
        <v>10</v>
      </c>
      <c r="H38157" s="4" t="s">
        <v>13</v>
      </c>
    </row>
    <row r="38158" spans="1:6">
      <c r="A38158" t="n">
        <v>310137</v>
      </c>
      <c r="B38158" s="29" t="n">
        <v>25</v>
      </c>
      <c r="C38158" s="7" t="n">
        <v>5</v>
      </c>
      <c r="D38158" s="7" t="n">
        <v>65535</v>
      </c>
      <c r="E38158" s="7" t="n">
        <v>500</v>
      </c>
      <c r="F38158" s="7" t="n">
        <v>800</v>
      </c>
      <c r="G38158" s="7" t="n">
        <v>140</v>
      </c>
      <c r="H38158" s="7" t="n">
        <v>0</v>
      </c>
    </row>
    <row r="38159" spans="1:6">
      <c r="A38159" t="s">
        <v>4</v>
      </c>
      <c r="B38159" s="4" t="s">
        <v>5</v>
      </c>
      <c r="C38159" s="4" t="s">
        <v>10</v>
      </c>
      <c r="D38159" s="4" t="s">
        <v>13</v>
      </c>
      <c r="E38159" s="4" t="s">
        <v>72</v>
      </c>
      <c r="F38159" s="4" t="s">
        <v>13</v>
      </c>
      <c r="G38159" s="4" t="s">
        <v>13</v>
      </c>
    </row>
    <row r="38160" spans="1:6">
      <c r="A38160" t="n">
        <v>310148</v>
      </c>
      <c r="B38160" s="30" t="n">
        <v>24</v>
      </c>
      <c r="C38160" s="7" t="n">
        <v>65533</v>
      </c>
      <c r="D38160" s="7" t="n">
        <v>11</v>
      </c>
      <c r="E38160" s="7" t="s">
        <v>2257</v>
      </c>
      <c r="F38160" s="7" t="n">
        <v>2</v>
      </c>
      <c r="G38160" s="7" t="n">
        <v>0</v>
      </c>
    </row>
    <row r="38161" spans="1:8">
      <c r="A38161" t="s">
        <v>4</v>
      </c>
      <c r="B38161" s="4" t="s">
        <v>5</v>
      </c>
    </row>
    <row r="38162" spans="1:8">
      <c r="A38162" t="n">
        <v>310286</v>
      </c>
      <c r="B38162" s="53" t="n">
        <v>28</v>
      </c>
    </row>
    <row r="38163" spans="1:8">
      <c r="A38163" t="s">
        <v>4</v>
      </c>
      <c r="B38163" s="4" t="s">
        <v>5</v>
      </c>
      <c r="C38163" s="4" t="s">
        <v>13</v>
      </c>
    </row>
    <row r="38164" spans="1:8">
      <c r="A38164" t="n">
        <v>310287</v>
      </c>
      <c r="B38164" s="33" t="n">
        <v>27</v>
      </c>
      <c r="C38164" s="7" t="n">
        <v>0</v>
      </c>
    </row>
    <row r="38165" spans="1:8">
      <c r="A38165" t="s">
        <v>4</v>
      </c>
      <c r="B38165" s="4" t="s">
        <v>5</v>
      </c>
      <c r="C38165" s="4" t="s">
        <v>13</v>
      </c>
    </row>
    <row r="38166" spans="1:8">
      <c r="A38166" t="n">
        <v>310289</v>
      </c>
      <c r="B38166" s="33" t="n">
        <v>27</v>
      </c>
      <c r="C38166" s="7" t="n">
        <v>1</v>
      </c>
    </row>
    <row r="38167" spans="1:8">
      <c r="A38167" t="s">
        <v>4</v>
      </c>
      <c r="B38167" s="4" t="s">
        <v>5</v>
      </c>
      <c r="C38167" s="4" t="s">
        <v>13</v>
      </c>
      <c r="D38167" s="4" t="s">
        <v>10</v>
      </c>
      <c r="E38167" s="4" t="s">
        <v>10</v>
      </c>
      <c r="F38167" s="4" t="s">
        <v>10</v>
      </c>
      <c r="G38167" s="4" t="s">
        <v>10</v>
      </c>
      <c r="H38167" s="4" t="s">
        <v>13</v>
      </c>
    </row>
    <row r="38168" spans="1:8">
      <c r="A38168" t="n">
        <v>310291</v>
      </c>
      <c r="B38168" s="29" t="n">
        <v>25</v>
      </c>
      <c r="C38168" s="7" t="n">
        <v>5</v>
      </c>
      <c r="D38168" s="7" t="n">
        <v>65535</v>
      </c>
      <c r="E38168" s="7" t="n">
        <v>65535</v>
      </c>
      <c r="F38168" s="7" t="n">
        <v>65535</v>
      </c>
      <c r="G38168" s="7" t="n">
        <v>65535</v>
      </c>
      <c r="H38168" s="7" t="n">
        <v>0</v>
      </c>
    </row>
    <row r="38169" spans="1:8">
      <c r="A38169" t="s">
        <v>4</v>
      </c>
      <c r="B38169" s="4" t="s">
        <v>5</v>
      </c>
      <c r="C38169" s="4" t="s">
        <v>10</v>
      </c>
      <c r="D38169" s="4" t="s">
        <v>22</v>
      </c>
      <c r="E38169" s="4" t="s">
        <v>22</v>
      </c>
      <c r="F38169" s="4" t="s">
        <v>22</v>
      </c>
      <c r="G38169" s="4" t="s">
        <v>22</v>
      </c>
    </row>
    <row r="38170" spans="1:8">
      <c r="A38170" t="n">
        <v>310302</v>
      </c>
      <c r="B38170" s="24" t="n">
        <v>46</v>
      </c>
      <c r="C38170" s="7" t="n">
        <v>0</v>
      </c>
      <c r="D38170" s="7" t="n">
        <v>-34.6500015258789</v>
      </c>
      <c r="E38170" s="7" t="n">
        <v>4</v>
      </c>
      <c r="F38170" s="7" t="n">
        <v>-8.10000038146973</v>
      </c>
      <c r="G38170" s="7" t="n">
        <v>109.199996948242</v>
      </c>
    </row>
    <row r="38171" spans="1:8">
      <c r="A38171" t="s">
        <v>4</v>
      </c>
      <c r="B38171" s="4" t="s">
        <v>5</v>
      </c>
      <c r="C38171" s="4" t="s">
        <v>10</v>
      </c>
      <c r="D38171" s="4" t="s">
        <v>22</v>
      </c>
      <c r="E38171" s="4" t="s">
        <v>22</v>
      </c>
      <c r="F38171" s="4" t="s">
        <v>22</v>
      </c>
      <c r="G38171" s="4" t="s">
        <v>22</v>
      </c>
    </row>
    <row r="38172" spans="1:8">
      <c r="A38172" t="n">
        <v>310321</v>
      </c>
      <c r="B38172" s="24" t="n">
        <v>46</v>
      </c>
      <c r="C38172" s="7" t="n">
        <v>6</v>
      </c>
      <c r="D38172" s="7" t="n">
        <v>-34.0800018310547</v>
      </c>
      <c r="E38172" s="7" t="n">
        <v>4.05000019073486</v>
      </c>
      <c r="F38172" s="7" t="n">
        <v>-7.17000007629395</v>
      </c>
      <c r="G38172" s="7" t="n">
        <v>133.5</v>
      </c>
    </row>
    <row r="38173" spans="1:8">
      <c r="A38173" t="s">
        <v>4</v>
      </c>
      <c r="B38173" s="4" t="s">
        <v>5</v>
      </c>
      <c r="C38173" s="4" t="s">
        <v>10</v>
      </c>
      <c r="D38173" s="4" t="s">
        <v>22</v>
      </c>
      <c r="E38173" s="4" t="s">
        <v>22</v>
      </c>
      <c r="F38173" s="4" t="s">
        <v>22</v>
      </c>
      <c r="G38173" s="4" t="s">
        <v>22</v>
      </c>
    </row>
    <row r="38174" spans="1:8">
      <c r="A38174" t="n">
        <v>310340</v>
      </c>
      <c r="B38174" s="24" t="n">
        <v>46</v>
      </c>
      <c r="C38174" s="7" t="n">
        <v>9</v>
      </c>
      <c r="D38174" s="7" t="n">
        <v>-27.1399993896484</v>
      </c>
      <c r="E38174" s="7" t="n">
        <v>0</v>
      </c>
      <c r="F38174" s="7" t="n">
        <v>-16.8099994659424</v>
      </c>
      <c r="G38174" s="7" t="n">
        <v>349.799987792969</v>
      </c>
    </row>
    <row r="38175" spans="1:8">
      <c r="A38175" t="s">
        <v>4</v>
      </c>
      <c r="B38175" s="4" t="s">
        <v>5</v>
      </c>
      <c r="C38175" s="4" t="s">
        <v>10</v>
      </c>
      <c r="D38175" s="4" t="s">
        <v>22</v>
      </c>
      <c r="E38175" s="4" t="s">
        <v>22</v>
      </c>
      <c r="F38175" s="4" t="s">
        <v>22</v>
      </c>
      <c r="G38175" s="4" t="s">
        <v>22</v>
      </c>
    </row>
    <row r="38176" spans="1:8">
      <c r="A38176" t="n">
        <v>310359</v>
      </c>
      <c r="B38176" s="24" t="n">
        <v>46</v>
      </c>
      <c r="C38176" s="7" t="n">
        <v>5701</v>
      </c>
      <c r="D38176" s="7" t="n">
        <v>-26.9799995422363</v>
      </c>
      <c r="E38176" s="7" t="n">
        <v>0</v>
      </c>
      <c r="F38176" s="7" t="n">
        <v>-15.1899995803833</v>
      </c>
      <c r="G38176" s="7" t="n">
        <v>175.399993896484</v>
      </c>
    </row>
    <row r="38177" spans="1:8">
      <c r="A38177" t="s">
        <v>4</v>
      </c>
      <c r="B38177" s="4" t="s">
        <v>5</v>
      </c>
      <c r="C38177" s="4" t="s">
        <v>10</v>
      </c>
      <c r="D38177" s="4" t="s">
        <v>22</v>
      </c>
      <c r="E38177" s="4" t="s">
        <v>22</v>
      </c>
      <c r="F38177" s="4" t="s">
        <v>22</v>
      </c>
      <c r="G38177" s="4" t="s">
        <v>22</v>
      </c>
    </row>
    <row r="38178" spans="1:8">
      <c r="A38178" t="n">
        <v>310378</v>
      </c>
      <c r="B38178" s="24" t="n">
        <v>46</v>
      </c>
      <c r="C38178" s="7" t="n">
        <v>5700</v>
      </c>
      <c r="D38178" s="7" t="n">
        <v>-28.1599998474121</v>
      </c>
      <c r="E38178" s="7" t="n">
        <v>0</v>
      </c>
      <c r="F38178" s="7" t="n">
        <v>-15.4399995803833</v>
      </c>
      <c r="G38178" s="7" t="n">
        <v>150.5</v>
      </c>
    </row>
    <row r="38179" spans="1:8">
      <c r="A38179" t="s">
        <v>4</v>
      </c>
      <c r="B38179" s="4" t="s">
        <v>5</v>
      </c>
      <c r="C38179" s="4" t="s">
        <v>13</v>
      </c>
      <c r="D38179" s="4" t="s">
        <v>13</v>
      </c>
      <c r="E38179" s="4" t="s">
        <v>22</v>
      </c>
      <c r="F38179" s="4" t="s">
        <v>22</v>
      </c>
      <c r="G38179" s="4" t="s">
        <v>22</v>
      </c>
      <c r="H38179" s="4" t="s">
        <v>10</v>
      </c>
    </row>
    <row r="38180" spans="1:8">
      <c r="A38180" t="n">
        <v>310397</v>
      </c>
      <c r="B38180" s="25" t="n">
        <v>45</v>
      </c>
      <c r="C38180" s="7" t="n">
        <v>2</v>
      </c>
      <c r="D38180" s="7" t="n">
        <v>3</v>
      </c>
      <c r="E38180" s="7" t="n">
        <v>-32.4000015258789</v>
      </c>
      <c r="F38180" s="7" t="n">
        <v>4.61999988555908</v>
      </c>
      <c r="G38180" s="7" t="n">
        <v>-9.60000038146973</v>
      </c>
      <c r="H38180" s="7" t="n">
        <v>0</v>
      </c>
    </row>
    <row r="38181" spans="1:8">
      <c r="A38181" t="s">
        <v>4</v>
      </c>
      <c r="B38181" s="4" t="s">
        <v>5</v>
      </c>
      <c r="C38181" s="4" t="s">
        <v>13</v>
      </c>
      <c r="D38181" s="4" t="s">
        <v>13</v>
      </c>
      <c r="E38181" s="4" t="s">
        <v>22</v>
      </c>
      <c r="F38181" s="4" t="s">
        <v>22</v>
      </c>
      <c r="G38181" s="4" t="s">
        <v>22</v>
      </c>
      <c r="H38181" s="4" t="s">
        <v>10</v>
      </c>
    </row>
    <row r="38182" spans="1:8">
      <c r="A38182" t="n">
        <v>310414</v>
      </c>
      <c r="B38182" s="25" t="n">
        <v>45</v>
      </c>
      <c r="C38182" s="7" t="n">
        <v>2</v>
      </c>
      <c r="D38182" s="7" t="n">
        <v>3</v>
      </c>
      <c r="E38182" s="7" t="n">
        <v>-32.4000015258789</v>
      </c>
      <c r="F38182" s="7" t="n">
        <v>4.42000007629395</v>
      </c>
      <c r="G38182" s="7" t="n">
        <v>-9.60000038146973</v>
      </c>
      <c r="H38182" s="7" t="n">
        <v>3000</v>
      </c>
    </row>
    <row r="38183" spans="1:8">
      <c r="A38183" t="s">
        <v>4</v>
      </c>
      <c r="B38183" s="4" t="s">
        <v>5</v>
      </c>
      <c r="C38183" s="4" t="s">
        <v>13</v>
      </c>
      <c r="D38183" s="4" t="s">
        <v>13</v>
      </c>
      <c r="E38183" s="4" t="s">
        <v>22</v>
      </c>
      <c r="F38183" s="4" t="s">
        <v>22</v>
      </c>
      <c r="G38183" s="4" t="s">
        <v>22</v>
      </c>
      <c r="H38183" s="4" t="s">
        <v>10</v>
      </c>
      <c r="I38183" s="4" t="s">
        <v>13</v>
      </c>
    </row>
    <row r="38184" spans="1:8">
      <c r="A38184" t="n">
        <v>310431</v>
      </c>
      <c r="B38184" s="25" t="n">
        <v>45</v>
      </c>
      <c r="C38184" s="7" t="n">
        <v>4</v>
      </c>
      <c r="D38184" s="7" t="n">
        <v>3</v>
      </c>
      <c r="E38184" s="7" t="n">
        <v>30.0900001525879</v>
      </c>
      <c r="F38184" s="7" t="n">
        <v>346.489990234375</v>
      </c>
      <c r="G38184" s="7" t="n">
        <v>0</v>
      </c>
      <c r="H38184" s="7" t="n">
        <v>0</v>
      </c>
      <c r="I38184" s="7" t="n">
        <v>0</v>
      </c>
    </row>
    <row r="38185" spans="1:8">
      <c r="A38185" t="s">
        <v>4</v>
      </c>
      <c r="B38185" s="4" t="s">
        <v>5</v>
      </c>
      <c r="C38185" s="4" t="s">
        <v>13</v>
      </c>
      <c r="D38185" s="4" t="s">
        <v>13</v>
      </c>
      <c r="E38185" s="4" t="s">
        <v>22</v>
      </c>
      <c r="F38185" s="4" t="s">
        <v>10</v>
      </c>
    </row>
    <row r="38186" spans="1:8">
      <c r="A38186" t="n">
        <v>310449</v>
      </c>
      <c r="B38186" s="25" t="n">
        <v>45</v>
      </c>
      <c r="C38186" s="7" t="n">
        <v>5</v>
      </c>
      <c r="D38186" s="7" t="n">
        <v>3</v>
      </c>
      <c r="E38186" s="7" t="n">
        <v>4.80000019073486</v>
      </c>
      <c r="F38186" s="7" t="n">
        <v>0</v>
      </c>
    </row>
    <row r="38187" spans="1:8">
      <c r="A38187" t="s">
        <v>4</v>
      </c>
      <c r="B38187" s="4" t="s">
        <v>5</v>
      </c>
      <c r="C38187" s="4" t="s">
        <v>13</v>
      </c>
      <c r="D38187" s="4" t="s">
        <v>13</v>
      </c>
      <c r="E38187" s="4" t="s">
        <v>22</v>
      </c>
      <c r="F38187" s="4" t="s">
        <v>10</v>
      </c>
    </row>
    <row r="38188" spans="1:8">
      <c r="A38188" t="n">
        <v>310458</v>
      </c>
      <c r="B38188" s="25" t="n">
        <v>45</v>
      </c>
      <c r="C38188" s="7" t="n">
        <v>11</v>
      </c>
      <c r="D38188" s="7" t="n">
        <v>3</v>
      </c>
      <c r="E38188" s="7" t="n">
        <v>38</v>
      </c>
      <c r="F38188" s="7" t="n">
        <v>0</v>
      </c>
    </row>
    <row r="38189" spans="1:8">
      <c r="A38189" t="s">
        <v>4</v>
      </c>
      <c r="B38189" s="4" t="s">
        <v>5</v>
      </c>
      <c r="C38189" s="4" t="s">
        <v>13</v>
      </c>
      <c r="D38189" s="4" t="s">
        <v>13</v>
      </c>
      <c r="E38189" s="4" t="s">
        <v>22</v>
      </c>
      <c r="F38189" s="4" t="s">
        <v>22</v>
      </c>
      <c r="G38189" s="4" t="s">
        <v>22</v>
      </c>
      <c r="H38189" s="4" t="s">
        <v>10</v>
      </c>
    </row>
    <row r="38190" spans="1:8">
      <c r="A38190" t="n">
        <v>310467</v>
      </c>
      <c r="B38190" s="25" t="n">
        <v>45</v>
      </c>
      <c r="C38190" s="7" t="n">
        <v>2</v>
      </c>
      <c r="D38190" s="7" t="n">
        <v>3</v>
      </c>
      <c r="E38190" s="7" t="n">
        <v>-33.4000015258789</v>
      </c>
      <c r="F38190" s="7" t="n">
        <v>4.42000007629395</v>
      </c>
      <c r="G38190" s="7" t="n">
        <v>-9.13000011444092</v>
      </c>
      <c r="H38190" s="7" t="n">
        <v>3000</v>
      </c>
    </row>
    <row r="38191" spans="1:8">
      <c r="A38191" t="s">
        <v>4</v>
      </c>
      <c r="B38191" s="4" t="s">
        <v>5</v>
      </c>
      <c r="C38191" s="4" t="s">
        <v>10</v>
      </c>
      <c r="D38191" s="4" t="s">
        <v>13</v>
      </c>
      <c r="E38191" s="4" t="s">
        <v>6</v>
      </c>
      <c r="F38191" s="4" t="s">
        <v>22</v>
      </c>
      <c r="G38191" s="4" t="s">
        <v>22</v>
      </c>
      <c r="H38191" s="4" t="s">
        <v>22</v>
      </c>
    </row>
    <row r="38192" spans="1:8">
      <c r="A38192" t="n">
        <v>310484</v>
      </c>
      <c r="B38192" s="39" t="n">
        <v>48</v>
      </c>
      <c r="C38192" s="7" t="n">
        <v>0</v>
      </c>
      <c r="D38192" s="7" t="n">
        <v>0</v>
      </c>
      <c r="E38192" s="7" t="s">
        <v>868</v>
      </c>
      <c r="F38192" s="7" t="n">
        <v>0</v>
      </c>
      <c r="G38192" s="7" t="n">
        <v>1</v>
      </c>
      <c r="H38192" s="7" t="n">
        <v>0</v>
      </c>
    </row>
    <row r="38193" spans="1:9">
      <c r="A38193" t="s">
        <v>4</v>
      </c>
      <c r="B38193" s="4" t="s">
        <v>5</v>
      </c>
      <c r="C38193" s="4" t="s">
        <v>10</v>
      </c>
      <c r="D38193" s="4" t="s">
        <v>13</v>
      </c>
      <c r="E38193" s="4" t="s">
        <v>6</v>
      </c>
      <c r="F38193" s="4" t="s">
        <v>22</v>
      </c>
      <c r="G38193" s="4" t="s">
        <v>22</v>
      </c>
      <c r="H38193" s="4" t="s">
        <v>22</v>
      </c>
    </row>
    <row r="38194" spans="1:9">
      <c r="A38194" t="n">
        <v>310510</v>
      </c>
      <c r="B38194" s="39" t="n">
        <v>48</v>
      </c>
      <c r="C38194" s="7" t="n">
        <v>6</v>
      </c>
      <c r="D38194" s="7" t="n">
        <v>0</v>
      </c>
      <c r="E38194" s="7" t="s">
        <v>868</v>
      </c>
      <c r="F38194" s="7" t="n">
        <v>0</v>
      </c>
      <c r="G38194" s="7" t="n">
        <v>1</v>
      </c>
      <c r="H38194" s="7" t="n">
        <v>0</v>
      </c>
    </row>
    <row r="38195" spans="1:9">
      <c r="A38195" t="s">
        <v>4</v>
      </c>
      <c r="B38195" s="4" t="s">
        <v>5</v>
      </c>
      <c r="C38195" s="4" t="s">
        <v>13</v>
      </c>
      <c r="D38195" s="4" t="s">
        <v>22</v>
      </c>
      <c r="E38195" s="4" t="s">
        <v>10</v>
      </c>
      <c r="F38195" s="4" t="s">
        <v>13</v>
      </c>
    </row>
    <row r="38196" spans="1:9">
      <c r="A38196" t="n">
        <v>310536</v>
      </c>
      <c r="B38196" s="16" t="n">
        <v>49</v>
      </c>
      <c r="C38196" s="7" t="n">
        <v>3</v>
      </c>
      <c r="D38196" s="7" t="n">
        <v>0.600000023841858</v>
      </c>
      <c r="E38196" s="7" t="n">
        <v>3000</v>
      </c>
      <c r="F38196" s="7" t="n">
        <v>0</v>
      </c>
    </row>
    <row r="38197" spans="1:9">
      <c r="A38197" t="s">
        <v>4</v>
      </c>
      <c r="B38197" s="4" t="s">
        <v>5</v>
      </c>
      <c r="C38197" s="4" t="s">
        <v>13</v>
      </c>
      <c r="D38197" s="4" t="s">
        <v>10</v>
      </c>
      <c r="E38197" s="4" t="s">
        <v>22</v>
      </c>
    </row>
    <row r="38198" spans="1:9">
      <c r="A38198" t="n">
        <v>310545</v>
      </c>
      <c r="B38198" s="28" t="n">
        <v>58</v>
      </c>
      <c r="C38198" s="7" t="n">
        <v>100</v>
      </c>
      <c r="D38198" s="7" t="n">
        <v>1000</v>
      </c>
      <c r="E38198" s="7" t="n">
        <v>1</v>
      </c>
    </row>
    <row r="38199" spans="1:9">
      <c r="A38199" t="s">
        <v>4</v>
      </c>
      <c r="B38199" s="4" t="s">
        <v>5</v>
      </c>
      <c r="C38199" s="4" t="s">
        <v>13</v>
      </c>
      <c r="D38199" s="4" t="s">
        <v>10</v>
      </c>
    </row>
    <row r="38200" spans="1:9">
      <c r="A38200" t="n">
        <v>310553</v>
      </c>
      <c r="B38200" s="28" t="n">
        <v>58</v>
      </c>
      <c r="C38200" s="7" t="n">
        <v>255</v>
      </c>
      <c r="D38200" s="7" t="n">
        <v>0</v>
      </c>
    </row>
    <row r="38201" spans="1:9">
      <c r="A38201" t="s">
        <v>4</v>
      </c>
      <c r="B38201" s="4" t="s">
        <v>5</v>
      </c>
      <c r="C38201" s="4" t="s">
        <v>13</v>
      </c>
      <c r="D38201" s="4" t="s">
        <v>10</v>
      </c>
    </row>
    <row r="38202" spans="1:9">
      <c r="A38202" t="n">
        <v>310557</v>
      </c>
      <c r="B38202" s="25" t="n">
        <v>45</v>
      </c>
      <c r="C38202" s="7" t="n">
        <v>7</v>
      </c>
      <c r="D38202" s="7" t="n">
        <v>255</v>
      </c>
    </row>
    <row r="38203" spans="1:9">
      <c r="A38203" t="s">
        <v>4</v>
      </c>
      <c r="B38203" s="4" t="s">
        <v>5</v>
      </c>
      <c r="C38203" s="4" t="s">
        <v>13</v>
      </c>
      <c r="D38203" s="4" t="s">
        <v>10</v>
      </c>
      <c r="E38203" s="4" t="s">
        <v>10</v>
      </c>
      <c r="F38203" s="4" t="s">
        <v>13</v>
      </c>
    </row>
    <row r="38204" spans="1:9">
      <c r="A38204" t="n">
        <v>310561</v>
      </c>
      <c r="B38204" s="29" t="n">
        <v>25</v>
      </c>
      <c r="C38204" s="7" t="n">
        <v>1</v>
      </c>
      <c r="D38204" s="7" t="n">
        <v>65535</v>
      </c>
      <c r="E38204" s="7" t="n">
        <v>500</v>
      </c>
      <c r="F38204" s="7" t="n">
        <v>0</v>
      </c>
    </row>
    <row r="38205" spans="1:9">
      <c r="A38205" t="s">
        <v>4</v>
      </c>
      <c r="B38205" s="4" t="s">
        <v>5</v>
      </c>
      <c r="C38205" s="4" t="s">
        <v>13</v>
      </c>
      <c r="D38205" s="4" t="s">
        <v>10</v>
      </c>
      <c r="E38205" s="4" t="s">
        <v>10</v>
      </c>
    </row>
    <row r="38206" spans="1:9">
      <c r="A38206" t="n">
        <v>310568</v>
      </c>
      <c r="B38206" s="29" t="n">
        <v>25</v>
      </c>
      <c r="C38206" s="7" t="n">
        <v>2</v>
      </c>
      <c r="D38206" s="7" t="n">
        <v>600</v>
      </c>
      <c r="E38206" s="7" t="n">
        <v>173</v>
      </c>
    </row>
    <row r="38207" spans="1:9">
      <c r="A38207" t="s">
        <v>4</v>
      </c>
      <c r="B38207" s="4" t="s">
        <v>5</v>
      </c>
      <c r="C38207" s="4" t="s">
        <v>13</v>
      </c>
      <c r="D38207" s="4" t="s">
        <v>10</v>
      </c>
    </row>
    <row r="38208" spans="1:9">
      <c r="A38208" t="n">
        <v>310574</v>
      </c>
      <c r="B38208" s="28" t="n">
        <v>58</v>
      </c>
      <c r="C38208" s="7" t="n">
        <v>10</v>
      </c>
      <c r="D38208" s="7" t="n">
        <v>300</v>
      </c>
    </row>
    <row r="38209" spans="1:8">
      <c r="A38209" t="s">
        <v>4</v>
      </c>
      <c r="B38209" s="4" t="s">
        <v>5</v>
      </c>
      <c r="C38209" s="4" t="s">
        <v>13</v>
      </c>
      <c r="D38209" s="4" t="s">
        <v>10</v>
      </c>
    </row>
    <row r="38210" spans="1:8">
      <c r="A38210" t="n">
        <v>310578</v>
      </c>
      <c r="B38210" s="28" t="n">
        <v>58</v>
      </c>
      <c r="C38210" s="7" t="n">
        <v>12</v>
      </c>
      <c r="D38210" s="7" t="n">
        <v>0</v>
      </c>
    </row>
    <row r="38211" spans="1:8">
      <c r="A38211" t="s">
        <v>4</v>
      </c>
      <c r="B38211" s="4" t="s">
        <v>5</v>
      </c>
      <c r="C38211" s="4" t="s">
        <v>13</v>
      </c>
      <c r="D38211" s="4" t="s">
        <v>10</v>
      </c>
      <c r="E38211" s="4" t="s">
        <v>9</v>
      </c>
      <c r="F38211" s="4" t="s">
        <v>10</v>
      </c>
      <c r="G38211" s="4" t="s">
        <v>10</v>
      </c>
      <c r="H38211" s="4" t="s">
        <v>9</v>
      </c>
      <c r="I38211" s="4" t="s">
        <v>9</v>
      </c>
    </row>
    <row r="38212" spans="1:8">
      <c r="A38212" t="n">
        <v>310582</v>
      </c>
      <c r="B38212" s="120" t="n">
        <v>69</v>
      </c>
      <c r="C38212" s="7" t="n">
        <v>0</v>
      </c>
      <c r="D38212" s="7" t="n">
        <v>0</v>
      </c>
      <c r="E38212" s="7" t="n">
        <v>1106247680</v>
      </c>
      <c r="F38212" s="7" t="n">
        <v>65286</v>
      </c>
      <c r="G38212" s="7" t="n">
        <v>16</v>
      </c>
      <c r="H38212" s="7" t="n">
        <v>0</v>
      </c>
      <c r="I38212" s="7" t="n">
        <v>-1106960712</v>
      </c>
    </row>
    <row r="38213" spans="1:8">
      <c r="A38213" t="s">
        <v>4</v>
      </c>
      <c r="B38213" s="4" t="s">
        <v>5</v>
      </c>
      <c r="C38213" s="4" t="s">
        <v>13</v>
      </c>
      <c r="D38213" s="4" t="s">
        <v>10</v>
      </c>
      <c r="E38213" s="4" t="s">
        <v>9</v>
      </c>
      <c r="F38213" s="4" t="s">
        <v>10</v>
      </c>
      <c r="G38213" s="4" t="s">
        <v>10</v>
      </c>
      <c r="H38213" s="4" t="s">
        <v>9</v>
      </c>
      <c r="I38213" s="4" t="s">
        <v>9</v>
      </c>
    </row>
    <row r="38214" spans="1:8">
      <c r="A38214" t="n">
        <v>310602</v>
      </c>
      <c r="B38214" s="120" t="n">
        <v>69</v>
      </c>
      <c r="C38214" s="7" t="n">
        <v>0</v>
      </c>
      <c r="D38214" s="7" t="n">
        <v>6</v>
      </c>
      <c r="E38214" s="7" t="n">
        <v>-1041235968</v>
      </c>
      <c r="F38214" s="7" t="n">
        <v>250</v>
      </c>
      <c r="G38214" s="7" t="n">
        <v>16</v>
      </c>
      <c r="H38214" s="7" t="n">
        <v>0</v>
      </c>
      <c r="I38214" s="7" t="n">
        <v>-1104276357</v>
      </c>
    </row>
    <row r="38215" spans="1:8">
      <c r="A38215" t="s">
        <v>4</v>
      </c>
      <c r="B38215" s="4" t="s">
        <v>5</v>
      </c>
      <c r="C38215" s="4" t="s">
        <v>13</v>
      </c>
      <c r="D38215" s="4" t="s">
        <v>10</v>
      </c>
      <c r="E38215" s="4" t="s">
        <v>9</v>
      </c>
      <c r="F38215" s="4" t="s">
        <v>9</v>
      </c>
      <c r="G38215" s="4" t="s">
        <v>9</v>
      </c>
      <c r="H38215" s="4" t="s">
        <v>9</v>
      </c>
      <c r="I38215" s="4" t="s">
        <v>10</v>
      </c>
      <c r="J38215" s="4" t="s">
        <v>13</v>
      </c>
    </row>
    <row r="38216" spans="1:8">
      <c r="A38216" t="n">
        <v>310622</v>
      </c>
      <c r="B38216" s="120" t="n">
        <v>69</v>
      </c>
      <c r="C38216" s="7" t="n">
        <v>3</v>
      </c>
      <c r="D38216" s="7" t="n">
        <v>0</v>
      </c>
      <c r="E38216" s="7" t="n">
        <v>1065353216</v>
      </c>
      <c r="F38216" s="7" t="n">
        <v>1065353216</v>
      </c>
      <c r="G38216" s="7" t="n">
        <v>1065353216</v>
      </c>
      <c r="H38216" s="7" t="n">
        <v>0</v>
      </c>
      <c r="I38216" s="7" t="n">
        <v>0</v>
      </c>
      <c r="J38216" s="7" t="n">
        <v>3</v>
      </c>
    </row>
    <row r="38217" spans="1:8">
      <c r="A38217" t="s">
        <v>4</v>
      </c>
      <c r="B38217" s="4" t="s">
        <v>5</v>
      </c>
      <c r="C38217" s="4" t="s">
        <v>13</v>
      </c>
      <c r="D38217" s="4" t="s">
        <v>10</v>
      </c>
      <c r="E38217" s="4" t="s">
        <v>9</v>
      </c>
      <c r="F38217" s="4" t="s">
        <v>9</v>
      </c>
      <c r="G38217" s="4" t="s">
        <v>9</v>
      </c>
      <c r="H38217" s="4" t="s">
        <v>9</v>
      </c>
      <c r="I38217" s="4" t="s">
        <v>10</v>
      </c>
      <c r="J38217" s="4" t="s">
        <v>13</v>
      </c>
    </row>
    <row r="38218" spans="1:8">
      <c r="A38218" t="n">
        <v>310645</v>
      </c>
      <c r="B38218" s="120" t="n">
        <v>69</v>
      </c>
      <c r="C38218" s="7" t="n">
        <v>3</v>
      </c>
      <c r="D38218" s="7" t="n">
        <v>6</v>
      </c>
      <c r="E38218" s="7" t="n">
        <v>1065353216</v>
      </c>
      <c r="F38218" s="7" t="n">
        <v>1065353216</v>
      </c>
      <c r="G38218" s="7" t="n">
        <v>1065353216</v>
      </c>
      <c r="H38218" s="7" t="n">
        <v>0</v>
      </c>
      <c r="I38218" s="7" t="n">
        <v>0</v>
      </c>
      <c r="J38218" s="7" t="n">
        <v>3</v>
      </c>
    </row>
    <row r="38219" spans="1:8">
      <c r="A38219" t="s">
        <v>4</v>
      </c>
      <c r="B38219" s="4" t="s">
        <v>5</v>
      </c>
      <c r="C38219" s="4" t="s">
        <v>13</v>
      </c>
      <c r="D38219" s="4" t="s">
        <v>10</v>
      </c>
      <c r="E38219" s="4" t="s">
        <v>9</v>
      </c>
      <c r="F38219" s="4" t="s">
        <v>9</v>
      </c>
      <c r="G38219" s="4" t="s">
        <v>9</v>
      </c>
      <c r="H38219" s="4" t="s">
        <v>9</v>
      </c>
      <c r="I38219" s="4" t="s">
        <v>10</v>
      </c>
      <c r="J38219" s="4" t="s">
        <v>13</v>
      </c>
    </row>
    <row r="38220" spans="1:8">
      <c r="A38220" t="n">
        <v>310668</v>
      </c>
      <c r="B38220" s="120" t="n">
        <v>69</v>
      </c>
      <c r="C38220" s="7" t="n">
        <v>3</v>
      </c>
      <c r="D38220" s="7" t="n">
        <v>0</v>
      </c>
      <c r="E38220" s="7" t="n">
        <v>1065353216</v>
      </c>
      <c r="F38220" s="7" t="n">
        <v>1065353216</v>
      </c>
      <c r="G38220" s="7" t="n">
        <v>1065353216</v>
      </c>
      <c r="H38220" s="7" t="n">
        <v>1065353216</v>
      </c>
      <c r="I38220" s="7" t="n">
        <v>500</v>
      </c>
      <c r="J38220" s="7" t="n">
        <v>3</v>
      </c>
    </row>
    <row r="38221" spans="1:8">
      <c r="A38221" t="s">
        <v>4</v>
      </c>
      <c r="B38221" s="4" t="s">
        <v>5</v>
      </c>
      <c r="C38221" s="4" t="s">
        <v>13</v>
      </c>
      <c r="D38221" s="4" t="s">
        <v>10</v>
      </c>
      <c r="E38221" s="4" t="s">
        <v>9</v>
      </c>
      <c r="F38221" s="4" t="s">
        <v>9</v>
      </c>
      <c r="G38221" s="4" t="s">
        <v>9</v>
      </c>
      <c r="H38221" s="4" t="s">
        <v>9</v>
      </c>
      <c r="I38221" s="4" t="s">
        <v>10</v>
      </c>
      <c r="J38221" s="4" t="s">
        <v>13</v>
      </c>
    </row>
    <row r="38222" spans="1:8">
      <c r="A38222" t="n">
        <v>310691</v>
      </c>
      <c r="B38222" s="120" t="n">
        <v>69</v>
      </c>
      <c r="C38222" s="7" t="n">
        <v>3</v>
      </c>
      <c r="D38222" s="7" t="n">
        <v>6</v>
      </c>
      <c r="E38222" s="7" t="n">
        <v>1065353216</v>
      </c>
      <c r="F38222" s="7" t="n">
        <v>1065353216</v>
      </c>
      <c r="G38222" s="7" t="n">
        <v>1065353216</v>
      </c>
      <c r="H38222" s="7" t="n">
        <v>1065353216</v>
      </c>
      <c r="I38222" s="7" t="n">
        <v>500</v>
      </c>
      <c r="J38222" s="7" t="n">
        <v>3</v>
      </c>
    </row>
    <row r="38223" spans="1:8">
      <c r="A38223" t="s">
        <v>4</v>
      </c>
      <c r="B38223" s="4" t="s">
        <v>5</v>
      </c>
      <c r="C38223" s="4" t="s">
        <v>10</v>
      </c>
    </row>
    <row r="38224" spans="1:8">
      <c r="A38224" t="n">
        <v>310714</v>
      </c>
      <c r="B38224" s="35" t="n">
        <v>16</v>
      </c>
      <c r="C38224" s="7" t="n">
        <v>800</v>
      </c>
    </row>
    <row r="38225" spans="1:10">
      <c r="A38225" t="s">
        <v>4</v>
      </c>
      <c r="B38225" s="4" t="s">
        <v>5</v>
      </c>
      <c r="C38225" s="4" t="s">
        <v>13</v>
      </c>
      <c r="D38225" s="4" t="s">
        <v>10</v>
      </c>
      <c r="E38225" s="4" t="s">
        <v>6</v>
      </c>
    </row>
    <row r="38226" spans="1:10">
      <c r="A38226" t="n">
        <v>310717</v>
      </c>
      <c r="B38226" s="40" t="n">
        <v>51</v>
      </c>
      <c r="C38226" s="7" t="n">
        <v>4</v>
      </c>
      <c r="D38226" s="7" t="n">
        <v>0</v>
      </c>
      <c r="E38226" s="7" t="s">
        <v>258</v>
      </c>
    </row>
    <row r="38227" spans="1:10">
      <c r="A38227" t="s">
        <v>4</v>
      </c>
      <c r="B38227" s="4" t="s">
        <v>5</v>
      </c>
      <c r="C38227" s="4" t="s">
        <v>10</v>
      </c>
    </row>
    <row r="38228" spans="1:10">
      <c r="A38228" t="n">
        <v>310730</v>
      </c>
      <c r="B38228" s="35" t="n">
        <v>16</v>
      </c>
      <c r="C38228" s="7" t="n">
        <v>0</v>
      </c>
    </row>
    <row r="38229" spans="1:10">
      <c r="A38229" t="s">
        <v>4</v>
      </c>
      <c r="B38229" s="4" t="s">
        <v>5</v>
      </c>
      <c r="C38229" s="4" t="s">
        <v>10</v>
      </c>
      <c r="D38229" s="4" t="s">
        <v>72</v>
      </c>
      <c r="E38229" s="4" t="s">
        <v>13</v>
      </c>
      <c r="F38229" s="4" t="s">
        <v>13</v>
      </c>
    </row>
    <row r="38230" spans="1:10">
      <c r="A38230" t="n">
        <v>310733</v>
      </c>
      <c r="B38230" s="52" t="n">
        <v>26</v>
      </c>
      <c r="C38230" s="7" t="n">
        <v>0</v>
      </c>
      <c r="D38230" s="7" t="s">
        <v>2258</v>
      </c>
      <c r="E38230" s="7" t="n">
        <v>2</v>
      </c>
      <c r="F38230" s="7" t="n">
        <v>0</v>
      </c>
    </row>
    <row r="38231" spans="1:10">
      <c r="A38231" t="s">
        <v>4</v>
      </c>
      <c r="B38231" s="4" t="s">
        <v>5</v>
      </c>
    </row>
    <row r="38232" spans="1:10">
      <c r="A38232" t="n">
        <v>310789</v>
      </c>
      <c r="B38232" s="53" t="n">
        <v>28</v>
      </c>
    </row>
    <row r="38233" spans="1:10">
      <c r="A38233" t="s">
        <v>4</v>
      </c>
      <c r="B38233" s="4" t="s">
        <v>5</v>
      </c>
      <c r="C38233" s="4" t="s">
        <v>13</v>
      </c>
      <c r="D38233" s="4" t="s">
        <v>10</v>
      </c>
      <c r="E38233" s="4" t="s">
        <v>6</v>
      </c>
    </row>
    <row r="38234" spans="1:10">
      <c r="A38234" t="n">
        <v>310790</v>
      </c>
      <c r="B38234" s="40" t="n">
        <v>51</v>
      </c>
      <c r="C38234" s="7" t="n">
        <v>4</v>
      </c>
      <c r="D38234" s="7" t="n">
        <v>6</v>
      </c>
      <c r="E38234" s="7" t="s">
        <v>811</v>
      </c>
    </row>
    <row r="38235" spans="1:10">
      <c r="A38235" t="s">
        <v>4</v>
      </c>
      <c r="B38235" s="4" t="s">
        <v>5</v>
      </c>
      <c r="C38235" s="4" t="s">
        <v>10</v>
      </c>
    </row>
    <row r="38236" spans="1:10">
      <c r="A38236" t="n">
        <v>310804</v>
      </c>
      <c r="B38236" s="35" t="n">
        <v>16</v>
      </c>
      <c r="C38236" s="7" t="n">
        <v>0</v>
      </c>
    </row>
    <row r="38237" spans="1:10">
      <c r="A38237" t="s">
        <v>4</v>
      </c>
      <c r="B38237" s="4" t="s">
        <v>5</v>
      </c>
      <c r="C38237" s="4" t="s">
        <v>10</v>
      </c>
      <c r="D38237" s="4" t="s">
        <v>72</v>
      </c>
      <c r="E38237" s="4" t="s">
        <v>13</v>
      </c>
      <c r="F38237" s="4" t="s">
        <v>13</v>
      </c>
      <c r="G38237" s="4" t="s">
        <v>72</v>
      </c>
      <c r="H38237" s="4" t="s">
        <v>13</v>
      </c>
      <c r="I38237" s="4" t="s">
        <v>13</v>
      </c>
    </row>
    <row r="38238" spans="1:10">
      <c r="A38238" t="n">
        <v>310807</v>
      </c>
      <c r="B38238" s="52" t="n">
        <v>26</v>
      </c>
      <c r="C38238" s="7" t="n">
        <v>6</v>
      </c>
      <c r="D38238" s="7" t="s">
        <v>2259</v>
      </c>
      <c r="E38238" s="7" t="n">
        <v>2</v>
      </c>
      <c r="F38238" s="7" t="n">
        <v>3</v>
      </c>
      <c r="G38238" s="7" t="s">
        <v>2260</v>
      </c>
      <c r="H38238" s="7" t="n">
        <v>2</v>
      </c>
      <c r="I38238" s="7" t="n">
        <v>0</v>
      </c>
    </row>
    <row r="38239" spans="1:10">
      <c r="A38239" t="s">
        <v>4</v>
      </c>
      <c r="B38239" s="4" t="s">
        <v>5</v>
      </c>
    </row>
    <row r="38240" spans="1:10">
      <c r="A38240" t="n">
        <v>310968</v>
      </c>
      <c r="B38240" s="53" t="n">
        <v>28</v>
      </c>
    </row>
    <row r="38241" spans="1:9">
      <c r="A38241" t="s">
        <v>4</v>
      </c>
      <c r="B38241" s="4" t="s">
        <v>5</v>
      </c>
      <c r="C38241" s="4" t="s">
        <v>13</v>
      </c>
      <c r="D38241" s="4" t="s">
        <v>10</v>
      </c>
      <c r="E38241" s="4" t="s">
        <v>6</v>
      </c>
    </row>
    <row r="38242" spans="1:9">
      <c r="A38242" t="n">
        <v>310969</v>
      </c>
      <c r="B38242" s="40" t="n">
        <v>51</v>
      </c>
      <c r="C38242" s="7" t="n">
        <v>4</v>
      </c>
      <c r="D38242" s="7" t="n">
        <v>0</v>
      </c>
      <c r="E38242" s="7" t="s">
        <v>219</v>
      </c>
    </row>
    <row r="38243" spans="1:9">
      <c r="A38243" t="s">
        <v>4</v>
      </c>
      <c r="B38243" s="4" t="s">
        <v>5</v>
      </c>
      <c r="C38243" s="4" t="s">
        <v>10</v>
      </c>
    </row>
    <row r="38244" spans="1:9">
      <c r="A38244" t="n">
        <v>310983</v>
      </c>
      <c r="B38244" s="35" t="n">
        <v>16</v>
      </c>
      <c r="C38244" s="7" t="n">
        <v>0</v>
      </c>
    </row>
    <row r="38245" spans="1:9">
      <c r="A38245" t="s">
        <v>4</v>
      </c>
      <c r="B38245" s="4" t="s">
        <v>5</v>
      </c>
      <c r="C38245" s="4" t="s">
        <v>10</v>
      </c>
      <c r="D38245" s="4" t="s">
        <v>72</v>
      </c>
      <c r="E38245" s="4" t="s">
        <v>13</v>
      </c>
      <c r="F38245" s="4" t="s">
        <v>13</v>
      </c>
      <c r="G38245" s="4" t="s">
        <v>72</v>
      </c>
      <c r="H38245" s="4" t="s">
        <v>13</v>
      </c>
      <c r="I38245" s="4" t="s">
        <v>13</v>
      </c>
      <c r="J38245" s="4" t="s">
        <v>72</v>
      </c>
      <c r="K38245" s="4" t="s">
        <v>13</v>
      </c>
      <c r="L38245" s="4" t="s">
        <v>13</v>
      </c>
    </row>
    <row r="38246" spans="1:9">
      <c r="A38246" t="n">
        <v>310986</v>
      </c>
      <c r="B38246" s="52" t="n">
        <v>26</v>
      </c>
      <c r="C38246" s="7" t="n">
        <v>0</v>
      </c>
      <c r="D38246" s="7" t="s">
        <v>2261</v>
      </c>
      <c r="E38246" s="7" t="n">
        <v>2</v>
      </c>
      <c r="F38246" s="7" t="n">
        <v>3</v>
      </c>
      <c r="G38246" s="7" t="s">
        <v>2262</v>
      </c>
      <c r="H38246" s="7" t="n">
        <v>2</v>
      </c>
      <c r="I38246" s="7" t="n">
        <v>3</v>
      </c>
      <c r="J38246" s="7" t="s">
        <v>2263</v>
      </c>
      <c r="K38246" s="7" t="n">
        <v>2</v>
      </c>
      <c r="L38246" s="7" t="n">
        <v>0</v>
      </c>
    </row>
    <row r="38247" spans="1:9">
      <c r="A38247" t="s">
        <v>4</v>
      </c>
      <c r="B38247" s="4" t="s">
        <v>5</v>
      </c>
    </row>
    <row r="38248" spans="1:9">
      <c r="A38248" t="n">
        <v>311170</v>
      </c>
      <c r="B38248" s="53" t="n">
        <v>28</v>
      </c>
    </row>
    <row r="38249" spans="1:9">
      <c r="A38249" t="s">
        <v>4</v>
      </c>
      <c r="B38249" s="4" t="s">
        <v>5</v>
      </c>
      <c r="C38249" s="4" t="s">
        <v>13</v>
      </c>
      <c r="D38249" s="4" t="s">
        <v>10</v>
      </c>
      <c r="E38249" s="4" t="s">
        <v>6</v>
      </c>
    </row>
    <row r="38250" spans="1:9">
      <c r="A38250" t="n">
        <v>311171</v>
      </c>
      <c r="B38250" s="40" t="n">
        <v>51</v>
      </c>
      <c r="C38250" s="7" t="n">
        <v>4</v>
      </c>
      <c r="D38250" s="7" t="n">
        <v>6</v>
      </c>
      <c r="E38250" s="7" t="s">
        <v>1415</v>
      </c>
    </row>
    <row r="38251" spans="1:9">
      <c r="A38251" t="s">
        <v>4</v>
      </c>
      <c r="B38251" s="4" t="s">
        <v>5</v>
      </c>
      <c r="C38251" s="4" t="s">
        <v>10</v>
      </c>
    </row>
    <row r="38252" spans="1:9">
      <c r="A38252" t="n">
        <v>311184</v>
      </c>
      <c r="B38252" s="35" t="n">
        <v>16</v>
      </c>
      <c r="C38252" s="7" t="n">
        <v>0</v>
      </c>
    </row>
    <row r="38253" spans="1:9">
      <c r="A38253" t="s">
        <v>4</v>
      </c>
      <c r="B38253" s="4" t="s">
        <v>5</v>
      </c>
      <c r="C38253" s="4" t="s">
        <v>10</v>
      </c>
      <c r="D38253" s="4" t="s">
        <v>72</v>
      </c>
      <c r="E38253" s="4" t="s">
        <v>13</v>
      </c>
      <c r="F38253" s="4" t="s">
        <v>13</v>
      </c>
      <c r="G38253" s="4" t="s">
        <v>72</v>
      </c>
      <c r="H38253" s="4" t="s">
        <v>13</v>
      </c>
      <c r="I38253" s="4" t="s">
        <v>13</v>
      </c>
    </row>
    <row r="38254" spans="1:9">
      <c r="A38254" t="n">
        <v>311187</v>
      </c>
      <c r="B38254" s="52" t="n">
        <v>26</v>
      </c>
      <c r="C38254" s="7" t="n">
        <v>6</v>
      </c>
      <c r="D38254" s="7" t="s">
        <v>2264</v>
      </c>
      <c r="E38254" s="7" t="n">
        <v>2</v>
      </c>
      <c r="F38254" s="7" t="n">
        <v>3</v>
      </c>
      <c r="G38254" s="7" t="s">
        <v>2265</v>
      </c>
      <c r="H38254" s="7" t="n">
        <v>2</v>
      </c>
      <c r="I38254" s="7" t="n">
        <v>0</v>
      </c>
    </row>
    <row r="38255" spans="1:9">
      <c r="A38255" t="s">
        <v>4</v>
      </c>
      <c r="B38255" s="4" t="s">
        <v>5</v>
      </c>
    </row>
    <row r="38256" spans="1:9">
      <c r="A38256" t="n">
        <v>311358</v>
      </c>
      <c r="B38256" s="53" t="n">
        <v>28</v>
      </c>
    </row>
    <row r="38257" spans="1:12">
      <c r="A38257" t="s">
        <v>4</v>
      </c>
      <c r="B38257" s="4" t="s">
        <v>5</v>
      </c>
      <c r="C38257" s="4" t="s">
        <v>13</v>
      </c>
      <c r="D38257" s="4" t="s">
        <v>10</v>
      </c>
      <c r="E38257" s="4" t="s">
        <v>6</v>
      </c>
      <c r="F38257" s="4" t="s">
        <v>6</v>
      </c>
      <c r="G38257" s="4" t="s">
        <v>6</v>
      </c>
      <c r="H38257" s="4" t="s">
        <v>6</v>
      </c>
    </row>
    <row r="38258" spans="1:12">
      <c r="A38258" t="n">
        <v>311359</v>
      </c>
      <c r="B38258" s="40" t="n">
        <v>51</v>
      </c>
      <c r="C38258" s="7" t="n">
        <v>3</v>
      </c>
      <c r="D38258" s="7" t="n">
        <v>0</v>
      </c>
      <c r="E38258" s="7" t="s">
        <v>813</v>
      </c>
      <c r="F38258" s="7" t="s">
        <v>814</v>
      </c>
      <c r="G38258" s="7" t="s">
        <v>88</v>
      </c>
      <c r="H38258" s="7" t="s">
        <v>89</v>
      </c>
    </row>
    <row r="38259" spans="1:12">
      <c r="A38259" t="s">
        <v>4</v>
      </c>
      <c r="B38259" s="4" t="s">
        <v>5</v>
      </c>
      <c r="C38259" s="4" t="s">
        <v>10</v>
      </c>
      <c r="D38259" s="4" t="s">
        <v>13</v>
      </c>
      <c r="E38259" s="4" t="s">
        <v>22</v>
      </c>
      <c r="F38259" s="4" t="s">
        <v>10</v>
      </c>
    </row>
    <row r="38260" spans="1:12">
      <c r="A38260" t="n">
        <v>311372</v>
      </c>
      <c r="B38260" s="58" t="n">
        <v>59</v>
      </c>
      <c r="C38260" s="7" t="n">
        <v>0</v>
      </c>
      <c r="D38260" s="7" t="n">
        <v>13</v>
      </c>
      <c r="E38260" s="7" t="n">
        <v>0.100000001490116</v>
      </c>
      <c r="F38260" s="7" t="n">
        <v>4</v>
      </c>
    </row>
    <row r="38261" spans="1:12">
      <c r="A38261" t="s">
        <v>4</v>
      </c>
      <c r="B38261" s="4" t="s">
        <v>5</v>
      </c>
      <c r="C38261" s="4" t="s">
        <v>10</v>
      </c>
    </row>
    <row r="38262" spans="1:12">
      <c r="A38262" t="n">
        <v>311382</v>
      </c>
      <c r="B38262" s="35" t="n">
        <v>16</v>
      </c>
      <c r="C38262" s="7" t="n">
        <v>1000</v>
      </c>
    </row>
    <row r="38263" spans="1:12">
      <c r="A38263" t="s">
        <v>4</v>
      </c>
      <c r="B38263" s="4" t="s">
        <v>5</v>
      </c>
      <c r="C38263" s="4" t="s">
        <v>13</v>
      </c>
      <c r="D38263" s="4" t="s">
        <v>10</v>
      </c>
      <c r="E38263" s="4" t="s">
        <v>6</v>
      </c>
    </row>
    <row r="38264" spans="1:12">
      <c r="A38264" t="n">
        <v>311385</v>
      </c>
      <c r="B38264" s="40" t="n">
        <v>51</v>
      </c>
      <c r="C38264" s="7" t="n">
        <v>4</v>
      </c>
      <c r="D38264" s="7" t="n">
        <v>0</v>
      </c>
      <c r="E38264" s="7" t="s">
        <v>223</v>
      </c>
    </row>
    <row r="38265" spans="1:12">
      <c r="A38265" t="s">
        <v>4</v>
      </c>
      <c r="B38265" s="4" t="s">
        <v>5</v>
      </c>
      <c r="C38265" s="4" t="s">
        <v>10</v>
      </c>
    </row>
    <row r="38266" spans="1:12">
      <c r="A38266" t="n">
        <v>311398</v>
      </c>
      <c r="B38266" s="35" t="n">
        <v>16</v>
      </c>
      <c r="C38266" s="7" t="n">
        <v>0</v>
      </c>
    </row>
    <row r="38267" spans="1:12">
      <c r="A38267" t="s">
        <v>4</v>
      </c>
      <c r="B38267" s="4" t="s">
        <v>5</v>
      </c>
      <c r="C38267" s="4" t="s">
        <v>10</v>
      </c>
      <c r="D38267" s="4" t="s">
        <v>72</v>
      </c>
      <c r="E38267" s="4" t="s">
        <v>13</v>
      </c>
      <c r="F38267" s="4" t="s">
        <v>13</v>
      </c>
      <c r="G38267" s="4" t="s">
        <v>72</v>
      </c>
      <c r="H38267" s="4" t="s">
        <v>13</v>
      </c>
      <c r="I38267" s="4" t="s">
        <v>13</v>
      </c>
      <c r="J38267" s="4" t="s">
        <v>72</v>
      </c>
      <c r="K38267" s="4" t="s">
        <v>13</v>
      </c>
      <c r="L38267" s="4" t="s">
        <v>13</v>
      </c>
    </row>
    <row r="38268" spans="1:12">
      <c r="A38268" t="n">
        <v>311401</v>
      </c>
      <c r="B38268" s="52" t="n">
        <v>26</v>
      </c>
      <c r="C38268" s="7" t="n">
        <v>0</v>
      </c>
      <c r="D38268" s="7" t="s">
        <v>2266</v>
      </c>
      <c r="E38268" s="7" t="n">
        <v>2</v>
      </c>
      <c r="F38268" s="7" t="n">
        <v>3</v>
      </c>
      <c r="G38268" s="7" t="s">
        <v>2267</v>
      </c>
      <c r="H38268" s="7" t="n">
        <v>2</v>
      </c>
      <c r="I38268" s="7" t="n">
        <v>3</v>
      </c>
      <c r="J38268" s="7" t="s">
        <v>2268</v>
      </c>
      <c r="K38268" s="7" t="n">
        <v>2</v>
      </c>
      <c r="L38268" s="7" t="n">
        <v>0</v>
      </c>
    </row>
    <row r="38269" spans="1:12">
      <c r="A38269" t="s">
        <v>4</v>
      </c>
      <c r="B38269" s="4" t="s">
        <v>5</v>
      </c>
    </row>
    <row r="38270" spans="1:12">
      <c r="A38270" t="n">
        <v>311698</v>
      </c>
      <c r="B38270" s="53" t="n">
        <v>28</v>
      </c>
    </row>
    <row r="38271" spans="1:12">
      <c r="A38271" t="s">
        <v>4</v>
      </c>
      <c r="B38271" s="4" t="s">
        <v>5</v>
      </c>
      <c r="C38271" s="4" t="s">
        <v>13</v>
      </c>
      <c r="D38271" s="4" t="s">
        <v>10</v>
      </c>
      <c r="E38271" s="4" t="s">
        <v>6</v>
      </c>
    </row>
    <row r="38272" spans="1:12">
      <c r="A38272" t="n">
        <v>311699</v>
      </c>
      <c r="B38272" s="40" t="n">
        <v>51</v>
      </c>
      <c r="C38272" s="7" t="n">
        <v>4</v>
      </c>
      <c r="D38272" s="7" t="n">
        <v>6</v>
      </c>
      <c r="E38272" s="7" t="s">
        <v>158</v>
      </c>
    </row>
    <row r="38273" spans="1:12">
      <c r="A38273" t="s">
        <v>4</v>
      </c>
      <c r="B38273" s="4" t="s">
        <v>5</v>
      </c>
      <c r="C38273" s="4" t="s">
        <v>10</v>
      </c>
    </row>
    <row r="38274" spans="1:12">
      <c r="A38274" t="n">
        <v>311712</v>
      </c>
      <c r="B38274" s="35" t="n">
        <v>16</v>
      </c>
      <c r="C38274" s="7" t="n">
        <v>0</v>
      </c>
    </row>
    <row r="38275" spans="1:12">
      <c r="A38275" t="s">
        <v>4</v>
      </c>
      <c r="B38275" s="4" t="s">
        <v>5</v>
      </c>
      <c r="C38275" s="4" t="s">
        <v>10</v>
      </c>
      <c r="D38275" s="4" t="s">
        <v>72</v>
      </c>
      <c r="E38275" s="4" t="s">
        <v>13</v>
      </c>
      <c r="F38275" s="4" t="s">
        <v>13</v>
      </c>
      <c r="G38275" s="4" t="s">
        <v>72</v>
      </c>
      <c r="H38275" s="4" t="s">
        <v>13</v>
      </c>
      <c r="I38275" s="4" t="s">
        <v>13</v>
      </c>
      <c r="J38275" s="4" t="s">
        <v>72</v>
      </c>
      <c r="K38275" s="4" t="s">
        <v>13</v>
      </c>
      <c r="L38275" s="4" t="s">
        <v>13</v>
      </c>
      <c r="M38275" s="4" t="s">
        <v>72</v>
      </c>
      <c r="N38275" s="4" t="s">
        <v>13</v>
      </c>
      <c r="O38275" s="4" t="s">
        <v>13</v>
      </c>
    </row>
    <row r="38276" spans="1:12">
      <c r="A38276" t="n">
        <v>311715</v>
      </c>
      <c r="B38276" s="52" t="n">
        <v>26</v>
      </c>
      <c r="C38276" s="7" t="n">
        <v>6</v>
      </c>
      <c r="D38276" s="7" t="s">
        <v>2269</v>
      </c>
      <c r="E38276" s="7" t="n">
        <v>2</v>
      </c>
      <c r="F38276" s="7" t="n">
        <v>3</v>
      </c>
      <c r="G38276" s="7" t="s">
        <v>2270</v>
      </c>
      <c r="H38276" s="7" t="n">
        <v>2</v>
      </c>
      <c r="I38276" s="7" t="n">
        <v>3</v>
      </c>
      <c r="J38276" s="7" t="s">
        <v>2271</v>
      </c>
      <c r="K38276" s="7" t="n">
        <v>2</v>
      </c>
      <c r="L38276" s="7" t="n">
        <v>3</v>
      </c>
      <c r="M38276" s="7" t="s">
        <v>2272</v>
      </c>
      <c r="N38276" s="7" t="n">
        <v>2</v>
      </c>
      <c r="O38276" s="7" t="n">
        <v>0</v>
      </c>
    </row>
    <row r="38277" spans="1:12">
      <c r="A38277" t="s">
        <v>4</v>
      </c>
      <c r="B38277" s="4" t="s">
        <v>5</v>
      </c>
    </row>
    <row r="38278" spans="1:12">
      <c r="A38278" t="n">
        <v>311948</v>
      </c>
      <c r="B38278" s="53" t="n">
        <v>28</v>
      </c>
    </row>
    <row r="38279" spans="1:12">
      <c r="A38279" t="s">
        <v>4</v>
      </c>
      <c r="B38279" s="4" t="s">
        <v>5</v>
      </c>
      <c r="C38279" s="4" t="s">
        <v>13</v>
      </c>
      <c r="D38279" s="4" t="s">
        <v>10</v>
      </c>
      <c r="E38279" s="4" t="s">
        <v>6</v>
      </c>
    </row>
    <row r="38280" spans="1:12">
      <c r="A38280" t="n">
        <v>311949</v>
      </c>
      <c r="B38280" s="40" t="n">
        <v>51</v>
      </c>
      <c r="C38280" s="7" t="n">
        <v>4</v>
      </c>
      <c r="D38280" s="7" t="n">
        <v>0</v>
      </c>
      <c r="E38280" s="7" t="s">
        <v>173</v>
      </c>
    </row>
    <row r="38281" spans="1:12">
      <c r="A38281" t="s">
        <v>4</v>
      </c>
      <c r="B38281" s="4" t="s">
        <v>5</v>
      </c>
      <c r="C38281" s="4" t="s">
        <v>10</v>
      </c>
    </row>
    <row r="38282" spans="1:12">
      <c r="A38282" t="n">
        <v>311963</v>
      </c>
      <c r="B38282" s="35" t="n">
        <v>16</v>
      </c>
      <c r="C38282" s="7" t="n">
        <v>0</v>
      </c>
    </row>
    <row r="38283" spans="1:12">
      <c r="A38283" t="s">
        <v>4</v>
      </c>
      <c r="B38283" s="4" t="s">
        <v>5</v>
      </c>
      <c r="C38283" s="4" t="s">
        <v>10</v>
      </c>
      <c r="D38283" s="4" t="s">
        <v>72</v>
      </c>
      <c r="E38283" s="4" t="s">
        <v>13</v>
      </c>
      <c r="F38283" s="4" t="s">
        <v>13</v>
      </c>
      <c r="G38283" s="4" t="s">
        <v>72</v>
      </c>
      <c r="H38283" s="4" t="s">
        <v>13</v>
      </c>
      <c r="I38283" s="4" t="s">
        <v>13</v>
      </c>
    </row>
    <row r="38284" spans="1:12">
      <c r="A38284" t="n">
        <v>311966</v>
      </c>
      <c r="B38284" s="52" t="n">
        <v>26</v>
      </c>
      <c r="C38284" s="7" t="n">
        <v>0</v>
      </c>
      <c r="D38284" s="7" t="s">
        <v>2273</v>
      </c>
      <c r="E38284" s="7" t="n">
        <v>2</v>
      </c>
      <c r="F38284" s="7" t="n">
        <v>3</v>
      </c>
      <c r="G38284" s="7" t="s">
        <v>2274</v>
      </c>
      <c r="H38284" s="7" t="n">
        <v>2</v>
      </c>
      <c r="I38284" s="7" t="n">
        <v>0</v>
      </c>
    </row>
    <row r="38285" spans="1:12">
      <c r="A38285" t="s">
        <v>4</v>
      </c>
      <c r="B38285" s="4" t="s">
        <v>5</v>
      </c>
    </row>
    <row r="38286" spans="1:12">
      <c r="A38286" t="n">
        <v>312097</v>
      </c>
      <c r="B38286" s="53" t="n">
        <v>28</v>
      </c>
    </row>
    <row r="38287" spans="1:12">
      <c r="A38287" t="s">
        <v>4</v>
      </c>
      <c r="B38287" s="4" t="s">
        <v>5</v>
      </c>
      <c r="C38287" s="4" t="s">
        <v>13</v>
      </c>
      <c r="D38287" s="4" t="s">
        <v>10</v>
      </c>
      <c r="E38287" s="4" t="s">
        <v>13</v>
      </c>
    </row>
    <row r="38288" spans="1:12">
      <c r="A38288" t="n">
        <v>312098</v>
      </c>
      <c r="B38288" s="16" t="n">
        <v>49</v>
      </c>
      <c r="C38288" s="7" t="n">
        <v>1</v>
      </c>
      <c r="D38288" s="7" t="n">
        <v>4000</v>
      </c>
      <c r="E38288" s="7" t="n">
        <v>0</v>
      </c>
    </row>
    <row r="38289" spans="1:15">
      <c r="A38289" t="s">
        <v>4</v>
      </c>
      <c r="B38289" s="4" t="s">
        <v>5</v>
      </c>
      <c r="C38289" s="4" t="s">
        <v>13</v>
      </c>
      <c r="D38289" s="4" t="s">
        <v>10</v>
      </c>
      <c r="E38289" s="4" t="s">
        <v>9</v>
      </c>
      <c r="F38289" s="4" t="s">
        <v>9</v>
      </c>
      <c r="G38289" s="4" t="s">
        <v>9</v>
      </c>
      <c r="H38289" s="4" t="s">
        <v>9</v>
      </c>
      <c r="I38289" s="4" t="s">
        <v>10</v>
      </c>
      <c r="J38289" s="4" t="s">
        <v>13</v>
      </c>
    </row>
    <row r="38290" spans="1:15">
      <c r="A38290" t="n">
        <v>312103</v>
      </c>
      <c r="B38290" s="120" t="n">
        <v>69</v>
      </c>
      <c r="C38290" s="7" t="n">
        <v>3</v>
      </c>
      <c r="D38290" s="7" t="n">
        <v>0</v>
      </c>
      <c r="E38290" s="7" t="n">
        <v>1065353216</v>
      </c>
      <c r="F38290" s="7" t="n">
        <v>1065353216</v>
      </c>
      <c r="G38290" s="7" t="n">
        <v>1065353216</v>
      </c>
      <c r="H38290" s="7" t="n">
        <v>0</v>
      </c>
      <c r="I38290" s="7" t="n">
        <v>2000</v>
      </c>
      <c r="J38290" s="7" t="n">
        <v>3</v>
      </c>
    </row>
    <row r="38291" spans="1:15">
      <c r="A38291" t="s">
        <v>4</v>
      </c>
      <c r="B38291" s="4" t="s">
        <v>5</v>
      </c>
      <c r="C38291" s="4" t="s">
        <v>13</v>
      </c>
      <c r="D38291" s="4" t="s">
        <v>10</v>
      </c>
      <c r="E38291" s="4" t="s">
        <v>9</v>
      </c>
      <c r="F38291" s="4" t="s">
        <v>9</v>
      </c>
      <c r="G38291" s="4" t="s">
        <v>9</v>
      </c>
      <c r="H38291" s="4" t="s">
        <v>9</v>
      </c>
      <c r="I38291" s="4" t="s">
        <v>10</v>
      </c>
      <c r="J38291" s="4" t="s">
        <v>13</v>
      </c>
    </row>
    <row r="38292" spans="1:15">
      <c r="A38292" t="n">
        <v>312126</v>
      </c>
      <c r="B38292" s="120" t="n">
        <v>69</v>
      </c>
      <c r="C38292" s="7" t="n">
        <v>3</v>
      </c>
      <c r="D38292" s="7" t="n">
        <v>6</v>
      </c>
      <c r="E38292" s="7" t="n">
        <v>1065353216</v>
      </c>
      <c r="F38292" s="7" t="n">
        <v>1065353216</v>
      </c>
      <c r="G38292" s="7" t="n">
        <v>1065353216</v>
      </c>
      <c r="H38292" s="7" t="n">
        <v>0</v>
      </c>
      <c r="I38292" s="7" t="n">
        <v>2000</v>
      </c>
      <c r="J38292" s="7" t="n">
        <v>3</v>
      </c>
    </row>
    <row r="38293" spans="1:15">
      <c r="A38293" t="s">
        <v>4</v>
      </c>
      <c r="B38293" s="4" t="s">
        <v>5</v>
      </c>
      <c r="C38293" s="4" t="s">
        <v>13</v>
      </c>
      <c r="D38293" s="4" t="s">
        <v>10</v>
      </c>
      <c r="E38293" s="4" t="s">
        <v>22</v>
      </c>
    </row>
    <row r="38294" spans="1:15">
      <c r="A38294" t="n">
        <v>312149</v>
      </c>
      <c r="B38294" s="28" t="n">
        <v>58</v>
      </c>
      <c r="C38294" s="7" t="n">
        <v>0</v>
      </c>
      <c r="D38294" s="7" t="n">
        <v>2000</v>
      </c>
      <c r="E38294" s="7" t="n">
        <v>1</v>
      </c>
    </row>
    <row r="38295" spans="1:15">
      <c r="A38295" t="s">
        <v>4</v>
      </c>
      <c r="B38295" s="4" t="s">
        <v>5</v>
      </c>
      <c r="C38295" s="4" t="s">
        <v>13</v>
      </c>
      <c r="D38295" s="4" t="s">
        <v>10</v>
      </c>
    </row>
    <row r="38296" spans="1:15">
      <c r="A38296" t="n">
        <v>312157</v>
      </c>
      <c r="B38296" s="28" t="n">
        <v>58</v>
      </c>
      <c r="C38296" s="7" t="n">
        <v>255</v>
      </c>
      <c r="D38296" s="7" t="n">
        <v>0</v>
      </c>
    </row>
    <row r="38297" spans="1:15">
      <c r="A38297" t="s">
        <v>4</v>
      </c>
      <c r="B38297" s="4" t="s">
        <v>5</v>
      </c>
      <c r="C38297" s="4" t="s">
        <v>13</v>
      </c>
      <c r="D38297" s="4" t="s">
        <v>13</v>
      </c>
    </row>
    <row r="38298" spans="1:15">
      <c r="A38298" t="n">
        <v>312161</v>
      </c>
      <c r="B38298" s="16" t="n">
        <v>49</v>
      </c>
      <c r="C38298" s="7" t="n">
        <v>2</v>
      </c>
      <c r="D38298" s="7" t="n">
        <v>0</v>
      </c>
    </row>
    <row r="38299" spans="1:15">
      <c r="A38299" t="s">
        <v>4</v>
      </c>
      <c r="B38299" s="4" t="s">
        <v>5</v>
      </c>
      <c r="C38299" s="4" t="s">
        <v>13</v>
      </c>
      <c r="D38299" s="4" t="s">
        <v>10</v>
      </c>
    </row>
    <row r="38300" spans="1:15">
      <c r="A38300" t="n">
        <v>312164</v>
      </c>
      <c r="B38300" s="16" t="n">
        <v>49</v>
      </c>
      <c r="C38300" s="7" t="n">
        <v>6</v>
      </c>
      <c r="D38300" s="7" t="n">
        <v>1</v>
      </c>
    </row>
    <row r="38301" spans="1:15">
      <c r="A38301" t="s">
        <v>4</v>
      </c>
      <c r="B38301" s="4" t="s">
        <v>5</v>
      </c>
      <c r="C38301" s="4" t="s">
        <v>13</v>
      </c>
      <c r="D38301" s="4" t="s">
        <v>10</v>
      </c>
      <c r="E38301" s="4" t="s">
        <v>10</v>
      </c>
      <c r="F38301" s="4" t="s">
        <v>13</v>
      </c>
    </row>
    <row r="38302" spans="1:15">
      <c r="A38302" t="n">
        <v>312168</v>
      </c>
      <c r="B38302" s="29" t="n">
        <v>25</v>
      </c>
      <c r="C38302" s="7" t="n">
        <v>1</v>
      </c>
      <c r="D38302" s="7" t="n">
        <v>65535</v>
      </c>
      <c r="E38302" s="7" t="n">
        <v>65535</v>
      </c>
      <c r="F38302" s="7" t="n">
        <v>0</v>
      </c>
    </row>
    <row r="38303" spans="1:15">
      <c r="A38303" t="s">
        <v>4</v>
      </c>
      <c r="B38303" s="4" t="s">
        <v>5</v>
      </c>
      <c r="C38303" s="4" t="s">
        <v>13</v>
      </c>
      <c r="D38303" s="4" t="s">
        <v>10</v>
      </c>
      <c r="E38303" s="4" t="s">
        <v>10</v>
      </c>
    </row>
    <row r="38304" spans="1:15">
      <c r="A38304" t="n">
        <v>312175</v>
      </c>
      <c r="B38304" s="29" t="n">
        <v>25</v>
      </c>
      <c r="C38304" s="7" t="n">
        <v>2</v>
      </c>
      <c r="D38304" s="7" t="n">
        <v>65535</v>
      </c>
      <c r="E38304" s="7" t="n">
        <v>65535</v>
      </c>
    </row>
    <row r="38305" spans="1:10">
      <c r="A38305" t="s">
        <v>4</v>
      </c>
      <c r="B38305" s="4" t="s">
        <v>5</v>
      </c>
      <c r="C38305" s="4" t="s">
        <v>13</v>
      </c>
      <c r="D38305" s="4" t="s">
        <v>10</v>
      </c>
    </row>
    <row r="38306" spans="1:10">
      <c r="A38306" t="n">
        <v>312181</v>
      </c>
      <c r="B38306" s="28" t="n">
        <v>58</v>
      </c>
      <c r="C38306" s="7" t="n">
        <v>11</v>
      </c>
      <c r="D38306" s="7" t="n">
        <v>300</v>
      </c>
    </row>
    <row r="38307" spans="1:10">
      <c r="A38307" t="s">
        <v>4</v>
      </c>
      <c r="B38307" s="4" t="s">
        <v>5</v>
      </c>
      <c r="C38307" s="4" t="s">
        <v>13</v>
      </c>
      <c r="D38307" s="4" t="s">
        <v>10</v>
      </c>
    </row>
    <row r="38308" spans="1:10">
      <c r="A38308" t="n">
        <v>312185</v>
      </c>
      <c r="B38308" s="28" t="n">
        <v>58</v>
      </c>
      <c r="C38308" s="7" t="n">
        <v>12</v>
      </c>
      <c r="D38308" s="7" t="n">
        <v>0</v>
      </c>
    </row>
    <row r="38309" spans="1:10">
      <c r="A38309" t="s">
        <v>4</v>
      </c>
      <c r="B38309" s="4" t="s">
        <v>5</v>
      </c>
      <c r="C38309" s="4" t="s">
        <v>13</v>
      </c>
      <c r="D38309" s="4" t="s">
        <v>10</v>
      </c>
    </row>
    <row r="38310" spans="1:10">
      <c r="A38310" t="n">
        <v>312189</v>
      </c>
      <c r="B38310" s="120" t="n">
        <v>69</v>
      </c>
      <c r="C38310" s="7" t="n">
        <v>1</v>
      </c>
      <c r="D38310" s="7" t="n">
        <v>0</v>
      </c>
    </row>
    <row r="38311" spans="1:10">
      <c r="A38311" t="s">
        <v>4</v>
      </c>
      <c r="B38311" s="4" t="s">
        <v>5</v>
      </c>
      <c r="C38311" s="4" t="s">
        <v>13</v>
      </c>
      <c r="D38311" s="4" t="s">
        <v>10</v>
      </c>
    </row>
    <row r="38312" spans="1:10">
      <c r="A38312" t="n">
        <v>312193</v>
      </c>
      <c r="B38312" s="120" t="n">
        <v>69</v>
      </c>
      <c r="C38312" s="7" t="n">
        <v>1</v>
      </c>
      <c r="D38312" s="7" t="n">
        <v>6</v>
      </c>
    </row>
    <row r="38313" spans="1:10">
      <c r="A38313" t="s">
        <v>4</v>
      </c>
      <c r="B38313" s="4" t="s">
        <v>5</v>
      </c>
      <c r="C38313" s="4" t="s">
        <v>13</v>
      </c>
      <c r="D38313" s="4" t="s">
        <v>10</v>
      </c>
      <c r="E38313" s="4" t="s">
        <v>22</v>
      </c>
      <c r="F38313" s="4" t="s">
        <v>10</v>
      </c>
      <c r="G38313" s="4" t="s">
        <v>9</v>
      </c>
      <c r="H38313" s="4" t="s">
        <v>9</v>
      </c>
      <c r="I38313" s="4" t="s">
        <v>10</v>
      </c>
      <c r="J38313" s="4" t="s">
        <v>10</v>
      </c>
      <c r="K38313" s="4" t="s">
        <v>9</v>
      </c>
      <c r="L38313" s="4" t="s">
        <v>9</v>
      </c>
      <c r="M38313" s="4" t="s">
        <v>9</v>
      </c>
      <c r="N38313" s="4" t="s">
        <v>9</v>
      </c>
      <c r="O38313" s="4" t="s">
        <v>6</v>
      </c>
    </row>
    <row r="38314" spans="1:10">
      <c r="A38314" t="n">
        <v>312197</v>
      </c>
      <c r="B38314" s="14" t="n">
        <v>50</v>
      </c>
      <c r="C38314" s="7" t="n">
        <v>0</v>
      </c>
      <c r="D38314" s="7" t="n">
        <v>12101</v>
      </c>
      <c r="E38314" s="7" t="n">
        <v>1</v>
      </c>
      <c r="F38314" s="7" t="n">
        <v>0</v>
      </c>
      <c r="G38314" s="7" t="n">
        <v>0</v>
      </c>
      <c r="H38314" s="7" t="n">
        <v>0</v>
      </c>
      <c r="I38314" s="7" t="n">
        <v>0</v>
      </c>
      <c r="J38314" s="7" t="n">
        <v>65533</v>
      </c>
      <c r="K38314" s="7" t="n">
        <v>0</v>
      </c>
      <c r="L38314" s="7" t="n">
        <v>0</v>
      </c>
      <c r="M38314" s="7" t="n">
        <v>0</v>
      </c>
      <c r="N38314" s="7" t="n">
        <v>0</v>
      </c>
      <c r="O38314" s="7" t="s">
        <v>12</v>
      </c>
    </row>
    <row r="38315" spans="1:10">
      <c r="A38315" t="s">
        <v>4</v>
      </c>
      <c r="B38315" s="4" t="s">
        <v>5</v>
      </c>
      <c r="C38315" s="4" t="s">
        <v>13</v>
      </c>
      <c r="D38315" s="4" t="s">
        <v>10</v>
      </c>
      <c r="E38315" s="4" t="s">
        <v>10</v>
      </c>
      <c r="F38315" s="4" t="s">
        <v>10</v>
      </c>
      <c r="G38315" s="4" t="s">
        <v>10</v>
      </c>
      <c r="H38315" s="4" t="s">
        <v>13</v>
      </c>
    </row>
    <row r="38316" spans="1:10">
      <c r="A38316" t="n">
        <v>312236</v>
      </c>
      <c r="B38316" s="29" t="n">
        <v>25</v>
      </c>
      <c r="C38316" s="7" t="n">
        <v>5</v>
      </c>
      <c r="D38316" s="7" t="n">
        <v>65535</v>
      </c>
      <c r="E38316" s="7" t="n">
        <v>65535</v>
      </c>
      <c r="F38316" s="7" t="n">
        <v>65535</v>
      </c>
      <c r="G38316" s="7" t="n">
        <v>65535</v>
      </c>
      <c r="H38316" s="7" t="n">
        <v>0</v>
      </c>
    </row>
    <row r="38317" spans="1:10">
      <c r="A38317" t="s">
        <v>4</v>
      </c>
      <c r="B38317" s="4" t="s">
        <v>5</v>
      </c>
      <c r="C38317" s="4" t="s">
        <v>10</v>
      </c>
      <c r="D38317" s="4" t="s">
        <v>13</v>
      </c>
      <c r="E38317" s="4" t="s">
        <v>13</v>
      </c>
      <c r="F38317" s="4" t="s">
        <v>72</v>
      </c>
      <c r="G38317" s="4" t="s">
        <v>13</v>
      </c>
      <c r="H38317" s="4" t="s">
        <v>13</v>
      </c>
    </row>
    <row r="38318" spans="1:10">
      <c r="A38318" t="n">
        <v>312247</v>
      </c>
      <c r="B38318" s="30" t="n">
        <v>24</v>
      </c>
      <c r="C38318" s="7" t="n">
        <v>65533</v>
      </c>
      <c r="D38318" s="7" t="n">
        <v>11</v>
      </c>
      <c r="E38318" s="7" t="n">
        <v>6</v>
      </c>
      <c r="F38318" s="7" t="s">
        <v>2275</v>
      </c>
      <c r="G38318" s="7" t="n">
        <v>2</v>
      </c>
      <c r="H38318" s="7" t="n">
        <v>0</v>
      </c>
    </row>
    <row r="38319" spans="1:10">
      <c r="A38319" t="s">
        <v>4</v>
      </c>
      <c r="B38319" s="4" t="s">
        <v>5</v>
      </c>
    </row>
    <row r="38320" spans="1:10">
      <c r="A38320" t="n">
        <v>312288</v>
      </c>
      <c r="B38320" s="53" t="n">
        <v>28</v>
      </c>
    </row>
    <row r="38321" spans="1:15">
      <c r="A38321" t="s">
        <v>4</v>
      </c>
      <c r="B38321" s="4" t="s">
        <v>5</v>
      </c>
      <c r="C38321" s="4" t="s">
        <v>13</v>
      </c>
    </row>
    <row r="38322" spans="1:15">
      <c r="A38322" t="n">
        <v>312289</v>
      </c>
      <c r="B38322" s="33" t="n">
        <v>27</v>
      </c>
      <c r="C38322" s="7" t="n">
        <v>0</v>
      </c>
    </row>
    <row r="38323" spans="1:15">
      <c r="A38323" t="s">
        <v>4</v>
      </c>
      <c r="B38323" s="4" t="s">
        <v>5</v>
      </c>
      <c r="C38323" s="4" t="s">
        <v>13</v>
      </c>
    </row>
    <row r="38324" spans="1:15">
      <c r="A38324" t="n">
        <v>312291</v>
      </c>
      <c r="B38324" s="33" t="n">
        <v>27</v>
      </c>
      <c r="C38324" s="7" t="n">
        <v>1</v>
      </c>
    </row>
    <row r="38325" spans="1:15">
      <c r="A38325" t="s">
        <v>4</v>
      </c>
      <c r="B38325" s="4" t="s">
        <v>5</v>
      </c>
      <c r="C38325" s="4" t="s">
        <v>13</v>
      </c>
      <c r="D38325" s="4" t="s">
        <v>10</v>
      </c>
      <c r="E38325" s="4" t="s">
        <v>10</v>
      </c>
      <c r="F38325" s="4" t="s">
        <v>10</v>
      </c>
      <c r="G38325" s="4" t="s">
        <v>10</v>
      </c>
      <c r="H38325" s="4" t="s">
        <v>13</v>
      </c>
    </row>
    <row r="38326" spans="1:15">
      <c r="A38326" t="n">
        <v>312293</v>
      </c>
      <c r="B38326" s="29" t="n">
        <v>25</v>
      </c>
      <c r="C38326" s="7" t="n">
        <v>5</v>
      </c>
      <c r="D38326" s="7" t="n">
        <v>65535</v>
      </c>
      <c r="E38326" s="7" t="n">
        <v>65535</v>
      </c>
      <c r="F38326" s="7" t="n">
        <v>65535</v>
      </c>
      <c r="G38326" s="7" t="n">
        <v>65535</v>
      </c>
      <c r="H38326" s="7" t="n">
        <v>0</v>
      </c>
    </row>
    <row r="38327" spans="1:15">
      <c r="A38327" t="s">
        <v>4</v>
      </c>
      <c r="B38327" s="4" t="s">
        <v>5</v>
      </c>
      <c r="C38327" s="4" t="s">
        <v>10</v>
      </c>
    </row>
    <row r="38328" spans="1:15">
      <c r="A38328" t="n">
        <v>312304</v>
      </c>
      <c r="B38328" s="35" t="n">
        <v>16</v>
      </c>
      <c r="C38328" s="7" t="n">
        <v>300</v>
      </c>
    </row>
    <row r="38329" spans="1:15">
      <c r="A38329" t="s">
        <v>4</v>
      </c>
      <c r="B38329" s="4" t="s">
        <v>5</v>
      </c>
      <c r="C38329" s="4" t="s">
        <v>13</v>
      </c>
      <c r="D38329" s="4" t="s">
        <v>10</v>
      </c>
      <c r="E38329" s="4" t="s">
        <v>10</v>
      </c>
      <c r="F38329" s="4" t="s">
        <v>10</v>
      </c>
      <c r="G38329" s="4" t="s">
        <v>9</v>
      </c>
    </row>
    <row r="38330" spans="1:15">
      <c r="A38330" t="n">
        <v>312307</v>
      </c>
      <c r="B38330" s="82" t="n">
        <v>95</v>
      </c>
      <c r="C38330" s="7" t="n">
        <v>6</v>
      </c>
      <c r="D38330" s="7" t="n">
        <v>0</v>
      </c>
      <c r="E38330" s="7" t="n">
        <v>6</v>
      </c>
      <c r="F38330" s="7" t="n">
        <v>500</v>
      </c>
      <c r="G38330" s="7" t="n">
        <v>0</v>
      </c>
    </row>
    <row r="38331" spans="1:15">
      <c r="A38331" t="s">
        <v>4</v>
      </c>
      <c r="B38331" s="4" t="s">
        <v>5</v>
      </c>
      <c r="C38331" s="4" t="s">
        <v>13</v>
      </c>
      <c r="D38331" s="4" t="s">
        <v>10</v>
      </c>
    </row>
    <row r="38332" spans="1:15">
      <c r="A38332" t="n">
        <v>312319</v>
      </c>
      <c r="B38332" s="82" t="n">
        <v>95</v>
      </c>
      <c r="C38332" s="7" t="n">
        <v>7</v>
      </c>
      <c r="D38332" s="7" t="n">
        <v>0</v>
      </c>
    </row>
    <row r="38333" spans="1:15">
      <c r="A38333" t="s">
        <v>4</v>
      </c>
      <c r="B38333" s="4" t="s">
        <v>5</v>
      </c>
      <c r="C38333" s="4" t="s">
        <v>13</v>
      </c>
      <c r="D38333" s="4" t="s">
        <v>10</v>
      </c>
    </row>
    <row r="38334" spans="1:15">
      <c r="A38334" t="n">
        <v>312323</v>
      </c>
      <c r="B38334" s="82" t="n">
        <v>95</v>
      </c>
      <c r="C38334" s="7" t="n">
        <v>9</v>
      </c>
      <c r="D38334" s="7" t="n">
        <v>0</v>
      </c>
    </row>
    <row r="38335" spans="1:15">
      <c r="A38335" t="s">
        <v>4</v>
      </c>
      <c r="B38335" s="4" t="s">
        <v>5</v>
      </c>
      <c r="C38335" s="4" t="s">
        <v>13</v>
      </c>
      <c r="D38335" s="4" t="s">
        <v>10</v>
      </c>
    </row>
    <row r="38336" spans="1:15">
      <c r="A38336" t="n">
        <v>312327</v>
      </c>
      <c r="B38336" s="82" t="n">
        <v>95</v>
      </c>
      <c r="C38336" s="7" t="n">
        <v>8</v>
      </c>
      <c r="D38336" s="7" t="n">
        <v>0</v>
      </c>
    </row>
    <row r="38337" spans="1:8">
      <c r="A38337" t="s">
        <v>4</v>
      </c>
      <c r="B38337" s="4" t="s">
        <v>5</v>
      </c>
      <c r="C38337" s="4" t="s">
        <v>10</v>
      </c>
    </row>
    <row r="38338" spans="1:8">
      <c r="A38338" t="n">
        <v>312331</v>
      </c>
      <c r="B38338" s="35" t="n">
        <v>16</v>
      </c>
      <c r="C38338" s="7" t="n">
        <v>500</v>
      </c>
    </row>
    <row r="38339" spans="1:8">
      <c r="A38339" t="s">
        <v>4</v>
      </c>
      <c r="B38339" s="4" t="s">
        <v>5</v>
      </c>
      <c r="C38339" s="4" t="s">
        <v>13</v>
      </c>
      <c r="D38339" s="4" t="s">
        <v>13</v>
      </c>
      <c r="E38339" s="4" t="s">
        <v>13</v>
      </c>
      <c r="F38339" s="4" t="s">
        <v>13</v>
      </c>
      <c r="G38339" s="4" t="s">
        <v>9</v>
      </c>
      <c r="H38339" s="4" t="s">
        <v>13</v>
      </c>
      <c r="I38339" s="4" t="s">
        <v>13</v>
      </c>
      <c r="J38339" s="4" t="s">
        <v>13</v>
      </c>
    </row>
    <row r="38340" spans="1:8">
      <c r="A38340" t="n">
        <v>312334</v>
      </c>
      <c r="B38340" s="31" t="n">
        <v>18</v>
      </c>
      <c r="C38340" s="7" t="n">
        <v>9</v>
      </c>
      <c r="D38340" s="7" t="n">
        <v>35</v>
      </c>
      <c r="E38340" s="7" t="n">
        <v>9</v>
      </c>
      <c r="F38340" s="7" t="n">
        <v>0</v>
      </c>
      <c r="G38340" s="7" t="n">
        <v>1</v>
      </c>
      <c r="H38340" s="7" t="n">
        <v>13</v>
      </c>
      <c r="I38340" s="7" t="n">
        <v>19</v>
      </c>
      <c r="J38340" s="7" t="n">
        <v>1</v>
      </c>
    </row>
    <row r="38341" spans="1:8">
      <c r="A38341" t="s">
        <v>4</v>
      </c>
      <c r="B38341" s="4" t="s">
        <v>5</v>
      </c>
      <c r="C38341" s="4" t="s">
        <v>13</v>
      </c>
      <c r="D38341" s="4" t="s">
        <v>10</v>
      </c>
      <c r="E38341" s="4" t="s">
        <v>13</v>
      </c>
    </row>
    <row r="38342" spans="1:8">
      <c r="A38342" t="n">
        <v>312346</v>
      </c>
      <c r="B38342" s="38" t="n">
        <v>36</v>
      </c>
      <c r="C38342" s="7" t="n">
        <v>9</v>
      </c>
      <c r="D38342" s="7" t="n">
        <v>0</v>
      </c>
      <c r="E38342" s="7" t="n">
        <v>0</v>
      </c>
    </row>
    <row r="38343" spans="1:8">
      <c r="A38343" t="s">
        <v>4</v>
      </c>
      <c r="B38343" s="4" t="s">
        <v>5</v>
      </c>
      <c r="C38343" s="4" t="s">
        <v>13</v>
      </c>
      <c r="D38343" s="4" t="s">
        <v>10</v>
      </c>
      <c r="E38343" s="4" t="s">
        <v>13</v>
      </c>
    </row>
    <row r="38344" spans="1:8">
      <c r="A38344" t="n">
        <v>312351</v>
      </c>
      <c r="B38344" s="38" t="n">
        <v>36</v>
      </c>
      <c r="C38344" s="7" t="n">
        <v>9</v>
      </c>
      <c r="D38344" s="7" t="n">
        <v>6</v>
      </c>
      <c r="E38344" s="7" t="n">
        <v>0</v>
      </c>
    </row>
    <row r="38345" spans="1:8">
      <c r="A38345" t="s">
        <v>4</v>
      </c>
      <c r="B38345" s="4" t="s">
        <v>5</v>
      </c>
      <c r="C38345" s="4" t="s">
        <v>13</v>
      </c>
      <c r="D38345" s="4" t="s">
        <v>10</v>
      </c>
      <c r="E38345" s="4" t="s">
        <v>13</v>
      </c>
    </row>
    <row r="38346" spans="1:8">
      <c r="A38346" t="n">
        <v>312356</v>
      </c>
      <c r="B38346" s="38" t="n">
        <v>36</v>
      </c>
      <c r="C38346" s="7" t="n">
        <v>9</v>
      </c>
      <c r="D38346" s="7" t="n">
        <v>9</v>
      </c>
      <c r="E38346" s="7" t="n">
        <v>0</v>
      </c>
    </row>
    <row r="38347" spans="1:8">
      <c r="A38347" t="s">
        <v>4</v>
      </c>
      <c r="B38347" s="4" t="s">
        <v>5</v>
      </c>
      <c r="C38347" s="4" t="s">
        <v>13</v>
      </c>
      <c r="D38347" s="4" t="s">
        <v>10</v>
      </c>
      <c r="E38347" s="4" t="s">
        <v>13</v>
      </c>
    </row>
    <row r="38348" spans="1:8">
      <c r="A38348" t="n">
        <v>312361</v>
      </c>
      <c r="B38348" s="38" t="n">
        <v>36</v>
      </c>
      <c r="C38348" s="7" t="n">
        <v>9</v>
      </c>
      <c r="D38348" s="7" t="n">
        <v>5700</v>
      </c>
      <c r="E38348" s="7" t="n">
        <v>0</v>
      </c>
    </row>
    <row r="38349" spans="1:8">
      <c r="A38349" t="s">
        <v>4</v>
      </c>
      <c r="B38349" s="4" t="s">
        <v>5</v>
      </c>
      <c r="C38349" s="4" t="s">
        <v>13</v>
      </c>
      <c r="D38349" s="4" t="s">
        <v>10</v>
      </c>
      <c r="E38349" s="4" t="s">
        <v>13</v>
      </c>
    </row>
    <row r="38350" spans="1:8">
      <c r="A38350" t="n">
        <v>312366</v>
      </c>
      <c r="B38350" s="38" t="n">
        <v>36</v>
      </c>
      <c r="C38350" s="7" t="n">
        <v>9</v>
      </c>
      <c r="D38350" s="7" t="n">
        <v>5701</v>
      </c>
      <c r="E38350" s="7" t="n">
        <v>0</v>
      </c>
    </row>
    <row r="38351" spans="1:8">
      <c r="A38351" t="s">
        <v>4</v>
      </c>
      <c r="B38351" s="4" t="s">
        <v>5</v>
      </c>
      <c r="C38351" s="4" t="s">
        <v>10</v>
      </c>
    </row>
    <row r="38352" spans="1:8">
      <c r="A38352" t="n">
        <v>312371</v>
      </c>
      <c r="B38352" s="12" t="n">
        <v>12</v>
      </c>
      <c r="C38352" s="7" t="n">
        <v>10831</v>
      </c>
    </row>
    <row r="38353" spans="1:10">
      <c r="A38353" t="s">
        <v>4</v>
      </c>
      <c r="B38353" s="4" t="s">
        <v>5</v>
      </c>
      <c r="C38353" s="4" t="s">
        <v>10</v>
      </c>
      <c r="D38353" s="4" t="s">
        <v>22</v>
      </c>
      <c r="E38353" s="4" t="s">
        <v>22</v>
      </c>
      <c r="F38353" s="4" t="s">
        <v>22</v>
      </c>
      <c r="G38353" s="4" t="s">
        <v>22</v>
      </c>
    </row>
    <row r="38354" spans="1:10">
      <c r="A38354" t="n">
        <v>312374</v>
      </c>
      <c r="B38354" s="24" t="n">
        <v>46</v>
      </c>
      <c r="C38354" s="7" t="n">
        <v>61456</v>
      </c>
      <c r="D38354" s="7" t="n">
        <v>0</v>
      </c>
      <c r="E38354" s="7" t="n">
        <v>0</v>
      </c>
      <c r="F38354" s="7" t="n">
        <v>0</v>
      </c>
      <c r="G38354" s="7" t="n">
        <v>0</v>
      </c>
    </row>
    <row r="38355" spans="1:10">
      <c r="A38355" t="s">
        <v>4</v>
      </c>
      <c r="B38355" s="4" t="s">
        <v>5</v>
      </c>
      <c r="C38355" s="4" t="s">
        <v>13</v>
      </c>
      <c r="D38355" s="4" t="s">
        <v>10</v>
      </c>
    </row>
    <row r="38356" spans="1:10">
      <c r="A38356" t="n">
        <v>312393</v>
      </c>
      <c r="B38356" s="9" t="n">
        <v>162</v>
      </c>
      <c r="C38356" s="7" t="n">
        <v>1</v>
      </c>
      <c r="D38356" s="7" t="n">
        <v>0</v>
      </c>
    </row>
    <row r="38357" spans="1:10">
      <c r="A38357" t="s">
        <v>4</v>
      </c>
      <c r="B38357" s="4" t="s">
        <v>5</v>
      </c>
    </row>
    <row r="38358" spans="1:10">
      <c r="A38358" t="n">
        <v>312397</v>
      </c>
      <c r="B38358" s="5" t="n">
        <v>1</v>
      </c>
    </row>
    <row r="38359" spans="1:10" s="3" customFormat="1" customHeight="0">
      <c r="A38359" s="3" t="s">
        <v>2</v>
      </c>
      <c r="B38359" s="3" t="s">
        <v>2276</v>
      </c>
    </row>
    <row r="38360" spans="1:10">
      <c r="A38360" t="s">
        <v>4</v>
      </c>
      <c r="B38360" s="4" t="s">
        <v>5</v>
      </c>
      <c r="C38360" s="4" t="s">
        <v>13</v>
      </c>
      <c r="D38360" s="4" t="s">
        <v>13</v>
      </c>
      <c r="E38360" s="4" t="s">
        <v>13</v>
      </c>
      <c r="F38360" s="4" t="s">
        <v>13</v>
      </c>
    </row>
    <row r="38361" spans="1:10">
      <c r="A38361" t="n">
        <v>312400</v>
      </c>
      <c r="B38361" s="13" t="n">
        <v>14</v>
      </c>
      <c r="C38361" s="7" t="n">
        <v>2</v>
      </c>
      <c r="D38361" s="7" t="n">
        <v>0</v>
      </c>
      <c r="E38361" s="7" t="n">
        <v>0</v>
      </c>
      <c r="F38361" s="7" t="n">
        <v>0</v>
      </c>
    </row>
    <row r="38362" spans="1:10">
      <c r="A38362" t="s">
        <v>4</v>
      </c>
      <c r="B38362" s="4" t="s">
        <v>5</v>
      </c>
      <c r="C38362" s="4" t="s">
        <v>13</v>
      </c>
      <c r="D38362" s="36" t="s">
        <v>81</v>
      </c>
      <c r="E38362" s="4" t="s">
        <v>5</v>
      </c>
      <c r="F38362" s="4" t="s">
        <v>13</v>
      </c>
      <c r="G38362" s="4" t="s">
        <v>10</v>
      </c>
      <c r="H38362" s="36" t="s">
        <v>82</v>
      </c>
      <c r="I38362" s="4" t="s">
        <v>13</v>
      </c>
      <c r="J38362" s="4" t="s">
        <v>9</v>
      </c>
      <c r="K38362" s="4" t="s">
        <v>13</v>
      </c>
      <c r="L38362" s="4" t="s">
        <v>13</v>
      </c>
      <c r="M38362" s="36" t="s">
        <v>81</v>
      </c>
      <c r="N38362" s="4" t="s">
        <v>5</v>
      </c>
      <c r="O38362" s="4" t="s">
        <v>13</v>
      </c>
      <c r="P38362" s="4" t="s">
        <v>10</v>
      </c>
      <c r="Q38362" s="36" t="s">
        <v>82</v>
      </c>
      <c r="R38362" s="4" t="s">
        <v>13</v>
      </c>
      <c r="S38362" s="4" t="s">
        <v>9</v>
      </c>
      <c r="T38362" s="4" t="s">
        <v>13</v>
      </c>
      <c r="U38362" s="4" t="s">
        <v>13</v>
      </c>
      <c r="V38362" s="4" t="s">
        <v>13</v>
      </c>
      <c r="W38362" s="4" t="s">
        <v>20</v>
      </c>
    </row>
    <row r="38363" spans="1:10">
      <c r="A38363" t="n">
        <v>312405</v>
      </c>
      <c r="B38363" s="10" t="n">
        <v>5</v>
      </c>
      <c r="C38363" s="7" t="n">
        <v>28</v>
      </c>
      <c r="D38363" s="36" t="s">
        <v>3</v>
      </c>
      <c r="E38363" s="9" t="n">
        <v>162</v>
      </c>
      <c r="F38363" s="7" t="n">
        <v>3</v>
      </c>
      <c r="G38363" s="7" t="n">
        <v>32889</v>
      </c>
      <c r="H38363" s="36" t="s">
        <v>3</v>
      </c>
      <c r="I38363" s="7" t="n">
        <v>0</v>
      </c>
      <c r="J38363" s="7" t="n">
        <v>1</v>
      </c>
      <c r="K38363" s="7" t="n">
        <v>2</v>
      </c>
      <c r="L38363" s="7" t="n">
        <v>28</v>
      </c>
      <c r="M38363" s="36" t="s">
        <v>3</v>
      </c>
      <c r="N38363" s="9" t="n">
        <v>162</v>
      </c>
      <c r="O38363" s="7" t="n">
        <v>3</v>
      </c>
      <c r="P38363" s="7" t="n">
        <v>32889</v>
      </c>
      <c r="Q38363" s="36" t="s">
        <v>3</v>
      </c>
      <c r="R38363" s="7" t="n">
        <v>0</v>
      </c>
      <c r="S38363" s="7" t="n">
        <v>2</v>
      </c>
      <c r="T38363" s="7" t="n">
        <v>2</v>
      </c>
      <c r="U38363" s="7" t="n">
        <v>11</v>
      </c>
      <c r="V38363" s="7" t="n">
        <v>1</v>
      </c>
      <c r="W38363" s="11" t="n">
        <f t="normal" ca="1">A38367</f>
        <v>0</v>
      </c>
    </row>
    <row r="38364" spans="1:10">
      <c r="A38364" t="s">
        <v>4</v>
      </c>
      <c r="B38364" s="4" t="s">
        <v>5</v>
      </c>
      <c r="C38364" s="4" t="s">
        <v>13</v>
      </c>
      <c r="D38364" s="4" t="s">
        <v>10</v>
      </c>
      <c r="E38364" s="4" t="s">
        <v>22</v>
      </c>
    </row>
    <row r="38365" spans="1:10">
      <c r="A38365" t="n">
        <v>312434</v>
      </c>
      <c r="B38365" s="28" t="n">
        <v>58</v>
      </c>
      <c r="C38365" s="7" t="n">
        <v>0</v>
      </c>
      <c r="D38365" s="7" t="n">
        <v>0</v>
      </c>
      <c r="E38365" s="7" t="n">
        <v>1</v>
      </c>
    </row>
    <row r="38366" spans="1:10">
      <c r="A38366" t="s">
        <v>4</v>
      </c>
      <c r="B38366" s="4" t="s">
        <v>5</v>
      </c>
      <c r="C38366" s="4" t="s">
        <v>13</v>
      </c>
      <c r="D38366" s="36" t="s">
        <v>81</v>
      </c>
      <c r="E38366" s="4" t="s">
        <v>5</v>
      </c>
      <c r="F38366" s="4" t="s">
        <v>13</v>
      </c>
      <c r="G38366" s="4" t="s">
        <v>10</v>
      </c>
      <c r="H38366" s="36" t="s">
        <v>82</v>
      </c>
      <c r="I38366" s="4" t="s">
        <v>13</v>
      </c>
      <c r="J38366" s="4" t="s">
        <v>9</v>
      </c>
      <c r="K38366" s="4" t="s">
        <v>13</v>
      </c>
      <c r="L38366" s="4" t="s">
        <v>13</v>
      </c>
      <c r="M38366" s="36" t="s">
        <v>81</v>
      </c>
      <c r="N38366" s="4" t="s">
        <v>5</v>
      </c>
      <c r="O38366" s="4" t="s">
        <v>13</v>
      </c>
      <c r="P38366" s="4" t="s">
        <v>10</v>
      </c>
      <c r="Q38366" s="36" t="s">
        <v>82</v>
      </c>
      <c r="R38366" s="4" t="s">
        <v>13</v>
      </c>
      <c r="S38366" s="4" t="s">
        <v>9</v>
      </c>
      <c r="T38366" s="4" t="s">
        <v>13</v>
      </c>
      <c r="U38366" s="4" t="s">
        <v>13</v>
      </c>
      <c r="V38366" s="4" t="s">
        <v>13</v>
      </c>
      <c r="W38366" s="4" t="s">
        <v>20</v>
      </c>
    </row>
    <row r="38367" spans="1:10">
      <c r="A38367" t="n">
        <v>312442</v>
      </c>
      <c r="B38367" s="10" t="n">
        <v>5</v>
      </c>
      <c r="C38367" s="7" t="n">
        <v>28</v>
      </c>
      <c r="D38367" s="36" t="s">
        <v>3</v>
      </c>
      <c r="E38367" s="9" t="n">
        <v>162</v>
      </c>
      <c r="F38367" s="7" t="n">
        <v>3</v>
      </c>
      <c r="G38367" s="7" t="n">
        <v>32889</v>
      </c>
      <c r="H38367" s="36" t="s">
        <v>3</v>
      </c>
      <c r="I38367" s="7" t="n">
        <v>0</v>
      </c>
      <c r="J38367" s="7" t="n">
        <v>1</v>
      </c>
      <c r="K38367" s="7" t="n">
        <v>3</v>
      </c>
      <c r="L38367" s="7" t="n">
        <v>28</v>
      </c>
      <c r="M38367" s="36" t="s">
        <v>3</v>
      </c>
      <c r="N38367" s="9" t="n">
        <v>162</v>
      </c>
      <c r="O38367" s="7" t="n">
        <v>3</v>
      </c>
      <c r="P38367" s="7" t="n">
        <v>32889</v>
      </c>
      <c r="Q38367" s="36" t="s">
        <v>3</v>
      </c>
      <c r="R38367" s="7" t="n">
        <v>0</v>
      </c>
      <c r="S38367" s="7" t="n">
        <v>2</v>
      </c>
      <c r="T38367" s="7" t="n">
        <v>3</v>
      </c>
      <c r="U38367" s="7" t="n">
        <v>9</v>
      </c>
      <c r="V38367" s="7" t="n">
        <v>1</v>
      </c>
      <c r="W38367" s="11" t="n">
        <f t="normal" ca="1">A38377</f>
        <v>0</v>
      </c>
    </row>
    <row r="38368" spans="1:10">
      <c r="A38368" t="s">
        <v>4</v>
      </c>
      <c r="B38368" s="4" t="s">
        <v>5</v>
      </c>
      <c r="C38368" s="4" t="s">
        <v>13</v>
      </c>
      <c r="D38368" s="36" t="s">
        <v>81</v>
      </c>
      <c r="E38368" s="4" t="s">
        <v>5</v>
      </c>
      <c r="F38368" s="4" t="s">
        <v>10</v>
      </c>
      <c r="G38368" s="4" t="s">
        <v>13</v>
      </c>
      <c r="H38368" s="4" t="s">
        <v>13</v>
      </c>
      <c r="I38368" s="4" t="s">
        <v>6</v>
      </c>
      <c r="J38368" s="36" t="s">
        <v>82</v>
      </c>
      <c r="K38368" s="4" t="s">
        <v>13</v>
      </c>
      <c r="L38368" s="4" t="s">
        <v>13</v>
      </c>
      <c r="M38368" s="36" t="s">
        <v>81</v>
      </c>
      <c r="N38368" s="4" t="s">
        <v>5</v>
      </c>
      <c r="O38368" s="4" t="s">
        <v>13</v>
      </c>
      <c r="P38368" s="36" t="s">
        <v>82</v>
      </c>
      <c r="Q38368" s="4" t="s">
        <v>13</v>
      </c>
      <c r="R38368" s="4" t="s">
        <v>9</v>
      </c>
      <c r="S38368" s="4" t="s">
        <v>13</v>
      </c>
      <c r="T38368" s="4" t="s">
        <v>13</v>
      </c>
      <c r="U38368" s="4" t="s">
        <v>13</v>
      </c>
      <c r="V38368" s="36" t="s">
        <v>81</v>
      </c>
      <c r="W38368" s="4" t="s">
        <v>5</v>
      </c>
      <c r="X38368" s="4" t="s">
        <v>13</v>
      </c>
      <c r="Y38368" s="36" t="s">
        <v>82</v>
      </c>
      <c r="Z38368" s="4" t="s">
        <v>13</v>
      </c>
      <c r="AA38368" s="4" t="s">
        <v>9</v>
      </c>
      <c r="AB38368" s="4" t="s">
        <v>13</v>
      </c>
      <c r="AC38368" s="4" t="s">
        <v>13</v>
      </c>
      <c r="AD38368" s="4" t="s">
        <v>13</v>
      </c>
      <c r="AE38368" s="4" t="s">
        <v>20</v>
      </c>
    </row>
    <row r="38369" spans="1:31">
      <c r="A38369" t="n">
        <v>312471</v>
      </c>
      <c r="B38369" s="10" t="n">
        <v>5</v>
      </c>
      <c r="C38369" s="7" t="n">
        <v>28</v>
      </c>
      <c r="D38369" s="36" t="s">
        <v>3</v>
      </c>
      <c r="E38369" s="64" t="n">
        <v>47</v>
      </c>
      <c r="F38369" s="7" t="n">
        <v>61456</v>
      </c>
      <c r="G38369" s="7" t="n">
        <v>2</v>
      </c>
      <c r="H38369" s="7" t="n">
        <v>0</v>
      </c>
      <c r="I38369" s="7" t="s">
        <v>785</v>
      </c>
      <c r="J38369" s="36" t="s">
        <v>3</v>
      </c>
      <c r="K38369" s="7" t="n">
        <v>8</v>
      </c>
      <c r="L38369" s="7" t="n">
        <v>28</v>
      </c>
      <c r="M38369" s="36" t="s">
        <v>3</v>
      </c>
      <c r="N38369" s="49" t="n">
        <v>74</v>
      </c>
      <c r="O38369" s="7" t="n">
        <v>65</v>
      </c>
      <c r="P38369" s="36" t="s">
        <v>3</v>
      </c>
      <c r="Q38369" s="7" t="n">
        <v>0</v>
      </c>
      <c r="R38369" s="7" t="n">
        <v>1</v>
      </c>
      <c r="S38369" s="7" t="n">
        <v>3</v>
      </c>
      <c r="T38369" s="7" t="n">
        <v>9</v>
      </c>
      <c r="U38369" s="7" t="n">
        <v>28</v>
      </c>
      <c r="V38369" s="36" t="s">
        <v>3</v>
      </c>
      <c r="W38369" s="49" t="n">
        <v>74</v>
      </c>
      <c r="X38369" s="7" t="n">
        <v>65</v>
      </c>
      <c r="Y38369" s="36" t="s">
        <v>3</v>
      </c>
      <c r="Z38369" s="7" t="n">
        <v>0</v>
      </c>
      <c r="AA38369" s="7" t="n">
        <v>2</v>
      </c>
      <c r="AB38369" s="7" t="n">
        <v>3</v>
      </c>
      <c r="AC38369" s="7" t="n">
        <v>9</v>
      </c>
      <c r="AD38369" s="7" t="n">
        <v>1</v>
      </c>
      <c r="AE38369" s="11" t="n">
        <f t="normal" ca="1">A38373</f>
        <v>0</v>
      </c>
    </row>
    <row r="38370" spans="1:31">
      <c r="A38370" t="s">
        <v>4</v>
      </c>
      <c r="B38370" s="4" t="s">
        <v>5</v>
      </c>
      <c r="C38370" s="4" t="s">
        <v>10</v>
      </c>
      <c r="D38370" s="4" t="s">
        <v>13</v>
      </c>
      <c r="E38370" s="4" t="s">
        <v>13</v>
      </c>
      <c r="F38370" s="4" t="s">
        <v>6</v>
      </c>
    </row>
    <row r="38371" spans="1:31">
      <c r="A38371" t="n">
        <v>312519</v>
      </c>
      <c r="B38371" s="64" t="n">
        <v>47</v>
      </c>
      <c r="C38371" s="7" t="n">
        <v>61456</v>
      </c>
      <c r="D38371" s="7" t="n">
        <v>0</v>
      </c>
      <c r="E38371" s="7" t="n">
        <v>0</v>
      </c>
      <c r="F38371" s="7" t="s">
        <v>408</v>
      </c>
    </row>
    <row r="38372" spans="1:31">
      <c r="A38372" t="s">
        <v>4</v>
      </c>
      <c r="B38372" s="4" t="s">
        <v>5</v>
      </c>
      <c r="C38372" s="4" t="s">
        <v>13</v>
      </c>
      <c r="D38372" s="4" t="s">
        <v>10</v>
      </c>
      <c r="E38372" s="4" t="s">
        <v>22</v>
      </c>
    </row>
    <row r="38373" spans="1:31">
      <c r="A38373" t="n">
        <v>312532</v>
      </c>
      <c r="B38373" s="28" t="n">
        <v>58</v>
      </c>
      <c r="C38373" s="7" t="n">
        <v>0</v>
      </c>
      <c r="D38373" s="7" t="n">
        <v>300</v>
      </c>
      <c r="E38373" s="7" t="n">
        <v>1</v>
      </c>
    </row>
    <row r="38374" spans="1:31">
      <c r="A38374" t="s">
        <v>4</v>
      </c>
      <c r="B38374" s="4" t="s">
        <v>5</v>
      </c>
      <c r="C38374" s="4" t="s">
        <v>13</v>
      </c>
      <c r="D38374" s="4" t="s">
        <v>10</v>
      </c>
    </row>
    <row r="38375" spans="1:31">
      <c r="A38375" t="n">
        <v>312540</v>
      </c>
      <c r="B38375" s="28" t="n">
        <v>58</v>
      </c>
      <c r="C38375" s="7" t="n">
        <v>255</v>
      </c>
      <c r="D38375" s="7" t="n">
        <v>0</v>
      </c>
    </row>
    <row r="38376" spans="1:31">
      <c r="A38376" t="s">
        <v>4</v>
      </c>
      <c r="B38376" s="4" t="s">
        <v>5</v>
      </c>
      <c r="C38376" s="4" t="s">
        <v>13</v>
      </c>
      <c r="D38376" s="4" t="s">
        <v>13</v>
      </c>
      <c r="E38376" s="4" t="s">
        <v>13</v>
      </c>
      <c r="F38376" s="4" t="s">
        <v>13</v>
      </c>
    </row>
    <row r="38377" spans="1:31">
      <c r="A38377" t="n">
        <v>312544</v>
      </c>
      <c r="B38377" s="13" t="n">
        <v>14</v>
      </c>
      <c r="C38377" s="7" t="n">
        <v>0</v>
      </c>
      <c r="D38377" s="7" t="n">
        <v>0</v>
      </c>
      <c r="E38377" s="7" t="n">
        <v>0</v>
      </c>
      <c r="F38377" s="7" t="n">
        <v>64</v>
      </c>
    </row>
    <row r="38378" spans="1:31">
      <c r="A38378" t="s">
        <v>4</v>
      </c>
      <c r="B38378" s="4" t="s">
        <v>5</v>
      </c>
      <c r="C38378" s="4" t="s">
        <v>13</v>
      </c>
      <c r="D38378" s="4" t="s">
        <v>10</v>
      </c>
    </row>
    <row r="38379" spans="1:31">
      <c r="A38379" t="n">
        <v>312549</v>
      </c>
      <c r="B38379" s="27" t="n">
        <v>22</v>
      </c>
      <c r="C38379" s="7" t="n">
        <v>0</v>
      </c>
      <c r="D38379" s="7" t="n">
        <v>32889</v>
      </c>
    </row>
    <row r="38380" spans="1:31">
      <c r="A38380" t="s">
        <v>4</v>
      </c>
      <c r="B38380" s="4" t="s">
        <v>5</v>
      </c>
      <c r="C38380" s="4" t="s">
        <v>13</v>
      </c>
      <c r="D38380" s="4" t="s">
        <v>10</v>
      </c>
    </row>
    <row r="38381" spans="1:31">
      <c r="A38381" t="n">
        <v>312553</v>
      </c>
      <c r="B38381" s="28" t="n">
        <v>58</v>
      </c>
      <c r="C38381" s="7" t="n">
        <v>5</v>
      </c>
      <c r="D38381" s="7" t="n">
        <v>300</v>
      </c>
    </row>
    <row r="38382" spans="1:31">
      <c r="A38382" t="s">
        <v>4</v>
      </c>
      <c r="B38382" s="4" t="s">
        <v>5</v>
      </c>
      <c r="C38382" s="4" t="s">
        <v>22</v>
      </c>
      <c r="D38382" s="4" t="s">
        <v>10</v>
      </c>
    </row>
    <row r="38383" spans="1:31">
      <c r="A38383" t="n">
        <v>312557</v>
      </c>
      <c r="B38383" s="51" t="n">
        <v>103</v>
      </c>
      <c r="C38383" s="7" t="n">
        <v>0</v>
      </c>
      <c r="D38383" s="7" t="n">
        <v>300</v>
      </c>
    </row>
    <row r="38384" spans="1:31">
      <c r="A38384" t="s">
        <v>4</v>
      </c>
      <c r="B38384" s="4" t="s">
        <v>5</v>
      </c>
      <c r="C38384" s="4" t="s">
        <v>13</v>
      </c>
    </row>
    <row r="38385" spans="1:31">
      <c r="A38385" t="n">
        <v>312564</v>
      </c>
      <c r="B38385" s="37" t="n">
        <v>64</v>
      </c>
      <c r="C38385" s="7" t="n">
        <v>7</v>
      </c>
    </row>
    <row r="38386" spans="1:31">
      <c r="A38386" t="s">
        <v>4</v>
      </c>
      <c r="B38386" s="4" t="s">
        <v>5</v>
      </c>
      <c r="C38386" s="4" t="s">
        <v>13</v>
      </c>
      <c r="D38386" s="4" t="s">
        <v>10</v>
      </c>
    </row>
    <row r="38387" spans="1:31">
      <c r="A38387" t="n">
        <v>312566</v>
      </c>
      <c r="B38387" s="67" t="n">
        <v>72</v>
      </c>
      <c r="C38387" s="7" t="n">
        <v>5</v>
      </c>
      <c r="D38387" s="7" t="n">
        <v>0</v>
      </c>
    </row>
    <row r="38388" spans="1:31">
      <c r="A38388" t="s">
        <v>4</v>
      </c>
      <c r="B38388" s="4" t="s">
        <v>5</v>
      </c>
      <c r="C38388" s="4" t="s">
        <v>13</v>
      </c>
      <c r="D38388" s="36" t="s">
        <v>81</v>
      </c>
      <c r="E38388" s="4" t="s">
        <v>5</v>
      </c>
      <c r="F38388" s="4" t="s">
        <v>13</v>
      </c>
      <c r="G38388" s="4" t="s">
        <v>10</v>
      </c>
      <c r="H38388" s="36" t="s">
        <v>82</v>
      </c>
      <c r="I38388" s="4" t="s">
        <v>13</v>
      </c>
      <c r="J38388" s="4" t="s">
        <v>9</v>
      </c>
      <c r="K38388" s="4" t="s">
        <v>13</v>
      </c>
      <c r="L38388" s="4" t="s">
        <v>13</v>
      </c>
      <c r="M38388" s="4" t="s">
        <v>20</v>
      </c>
    </row>
    <row r="38389" spans="1:31">
      <c r="A38389" t="n">
        <v>312570</v>
      </c>
      <c r="B38389" s="10" t="n">
        <v>5</v>
      </c>
      <c r="C38389" s="7" t="n">
        <v>28</v>
      </c>
      <c r="D38389" s="36" t="s">
        <v>3</v>
      </c>
      <c r="E38389" s="9" t="n">
        <v>162</v>
      </c>
      <c r="F38389" s="7" t="n">
        <v>4</v>
      </c>
      <c r="G38389" s="7" t="n">
        <v>32889</v>
      </c>
      <c r="H38389" s="36" t="s">
        <v>3</v>
      </c>
      <c r="I38389" s="7" t="n">
        <v>0</v>
      </c>
      <c r="J38389" s="7" t="n">
        <v>1</v>
      </c>
      <c r="K38389" s="7" t="n">
        <v>2</v>
      </c>
      <c r="L38389" s="7" t="n">
        <v>1</v>
      </c>
      <c r="M38389" s="11" t="n">
        <f t="normal" ca="1">A38395</f>
        <v>0</v>
      </c>
    </row>
    <row r="38390" spans="1:31">
      <c r="A38390" t="s">
        <v>4</v>
      </c>
      <c r="B38390" s="4" t="s">
        <v>5</v>
      </c>
      <c r="C38390" s="4" t="s">
        <v>13</v>
      </c>
      <c r="D38390" s="4" t="s">
        <v>6</v>
      </c>
    </row>
    <row r="38391" spans="1:31">
      <c r="A38391" t="n">
        <v>312587</v>
      </c>
      <c r="B38391" s="8" t="n">
        <v>2</v>
      </c>
      <c r="C38391" s="7" t="n">
        <v>10</v>
      </c>
      <c r="D38391" s="7" t="s">
        <v>786</v>
      </c>
    </row>
    <row r="38392" spans="1:31">
      <c r="A38392" t="s">
        <v>4</v>
      </c>
      <c r="B38392" s="4" t="s">
        <v>5</v>
      </c>
      <c r="C38392" s="4" t="s">
        <v>10</v>
      </c>
    </row>
    <row r="38393" spans="1:31">
      <c r="A38393" t="n">
        <v>312604</v>
      </c>
      <c r="B38393" s="35" t="n">
        <v>16</v>
      </c>
      <c r="C38393" s="7" t="n">
        <v>0</v>
      </c>
    </row>
    <row r="38394" spans="1:31">
      <c r="A38394" t="s">
        <v>4</v>
      </c>
      <c r="B38394" s="4" t="s">
        <v>5</v>
      </c>
      <c r="C38394" s="4" t="s">
        <v>10</v>
      </c>
      <c r="D38394" s="4" t="s">
        <v>6</v>
      </c>
      <c r="E38394" s="4" t="s">
        <v>6</v>
      </c>
      <c r="F38394" s="4" t="s">
        <v>6</v>
      </c>
      <c r="G38394" s="4" t="s">
        <v>13</v>
      </c>
      <c r="H38394" s="4" t="s">
        <v>9</v>
      </c>
      <c r="I38394" s="4" t="s">
        <v>22</v>
      </c>
      <c r="J38394" s="4" t="s">
        <v>22</v>
      </c>
      <c r="K38394" s="4" t="s">
        <v>22</v>
      </c>
      <c r="L38394" s="4" t="s">
        <v>22</v>
      </c>
      <c r="M38394" s="4" t="s">
        <v>22</v>
      </c>
      <c r="N38394" s="4" t="s">
        <v>22</v>
      </c>
      <c r="O38394" s="4" t="s">
        <v>22</v>
      </c>
      <c r="P38394" s="4" t="s">
        <v>6</v>
      </c>
      <c r="Q38394" s="4" t="s">
        <v>6</v>
      </c>
      <c r="R38394" s="4" t="s">
        <v>9</v>
      </c>
      <c r="S38394" s="4" t="s">
        <v>13</v>
      </c>
      <c r="T38394" s="4" t="s">
        <v>9</v>
      </c>
      <c r="U38394" s="4" t="s">
        <v>9</v>
      </c>
      <c r="V38394" s="4" t="s">
        <v>10</v>
      </c>
    </row>
    <row r="38395" spans="1:31">
      <c r="A38395" t="n">
        <v>312607</v>
      </c>
      <c r="B38395" s="68" t="n">
        <v>19</v>
      </c>
      <c r="C38395" s="7" t="n">
        <v>1007</v>
      </c>
      <c r="D38395" s="7" t="s">
        <v>2277</v>
      </c>
      <c r="E38395" s="7" t="s">
        <v>2278</v>
      </c>
      <c r="F38395" s="7" t="s">
        <v>12</v>
      </c>
      <c r="G38395" s="7" t="n">
        <v>0</v>
      </c>
      <c r="H38395" s="7" t="n">
        <v>32</v>
      </c>
      <c r="I38395" s="7" t="n">
        <v>0</v>
      </c>
      <c r="J38395" s="7" t="n">
        <v>0</v>
      </c>
      <c r="K38395" s="7" t="n">
        <v>0</v>
      </c>
      <c r="L38395" s="7" t="n">
        <v>0</v>
      </c>
      <c r="M38395" s="7" t="n">
        <v>1</v>
      </c>
      <c r="N38395" s="7" t="n">
        <v>1.60000002384186</v>
      </c>
      <c r="O38395" s="7" t="n">
        <v>0.0900000035762787</v>
      </c>
      <c r="P38395" s="7" t="s">
        <v>12</v>
      </c>
      <c r="Q38395" s="7" t="s">
        <v>12</v>
      </c>
      <c r="R38395" s="7" t="n">
        <v>-1</v>
      </c>
      <c r="S38395" s="7" t="n">
        <v>0</v>
      </c>
      <c r="T38395" s="7" t="n">
        <v>0</v>
      </c>
      <c r="U38395" s="7" t="n">
        <v>0</v>
      </c>
      <c r="V38395" s="7" t="n">
        <v>0</v>
      </c>
    </row>
    <row r="38396" spans="1:31">
      <c r="A38396" t="s">
        <v>4</v>
      </c>
      <c r="B38396" s="4" t="s">
        <v>5</v>
      </c>
      <c r="C38396" s="4" t="s">
        <v>10</v>
      </c>
      <c r="D38396" s="4" t="s">
        <v>13</v>
      </c>
      <c r="E38396" s="4" t="s">
        <v>13</v>
      </c>
      <c r="F38396" s="4" t="s">
        <v>6</v>
      </c>
    </row>
    <row r="38397" spans="1:31">
      <c r="A38397" t="n">
        <v>312682</v>
      </c>
      <c r="B38397" s="22" t="n">
        <v>20</v>
      </c>
      <c r="C38397" s="7" t="n">
        <v>0</v>
      </c>
      <c r="D38397" s="7" t="n">
        <v>3</v>
      </c>
      <c r="E38397" s="7" t="n">
        <v>10</v>
      </c>
      <c r="F38397" s="7" t="s">
        <v>80</v>
      </c>
    </row>
    <row r="38398" spans="1:31">
      <c r="A38398" t="s">
        <v>4</v>
      </c>
      <c r="B38398" s="4" t="s">
        <v>5</v>
      </c>
      <c r="C38398" s="4" t="s">
        <v>10</v>
      </c>
    </row>
    <row r="38399" spans="1:31">
      <c r="A38399" t="n">
        <v>312700</v>
      </c>
      <c r="B38399" s="35" t="n">
        <v>16</v>
      </c>
      <c r="C38399" s="7" t="n">
        <v>0</v>
      </c>
    </row>
    <row r="38400" spans="1:31">
      <c r="A38400" t="s">
        <v>4</v>
      </c>
      <c r="B38400" s="4" t="s">
        <v>5</v>
      </c>
      <c r="C38400" s="4" t="s">
        <v>10</v>
      </c>
      <c r="D38400" s="4" t="s">
        <v>13</v>
      </c>
      <c r="E38400" s="4" t="s">
        <v>13</v>
      </c>
      <c r="F38400" s="4" t="s">
        <v>6</v>
      </c>
    </row>
    <row r="38401" spans="1:22">
      <c r="A38401" t="n">
        <v>312703</v>
      </c>
      <c r="B38401" s="22" t="n">
        <v>20</v>
      </c>
      <c r="C38401" s="7" t="n">
        <v>7</v>
      </c>
      <c r="D38401" s="7" t="n">
        <v>3</v>
      </c>
      <c r="E38401" s="7" t="n">
        <v>10</v>
      </c>
      <c r="F38401" s="7" t="s">
        <v>80</v>
      </c>
    </row>
    <row r="38402" spans="1:22">
      <c r="A38402" t="s">
        <v>4</v>
      </c>
      <c r="B38402" s="4" t="s">
        <v>5</v>
      </c>
      <c r="C38402" s="4" t="s">
        <v>10</v>
      </c>
    </row>
    <row r="38403" spans="1:22">
      <c r="A38403" t="n">
        <v>312721</v>
      </c>
      <c r="B38403" s="35" t="n">
        <v>16</v>
      </c>
      <c r="C38403" s="7" t="n">
        <v>0</v>
      </c>
    </row>
    <row r="38404" spans="1:22">
      <c r="A38404" t="s">
        <v>4</v>
      </c>
      <c r="B38404" s="4" t="s">
        <v>5</v>
      </c>
      <c r="C38404" s="4" t="s">
        <v>10</v>
      </c>
      <c r="D38404" s="4" t="s">
        <v>13</v>
      </c>
      <c r="E38404" s="4" t="s">
        <v>13</v>
      </c>
      <c r="F38404" s="4" t="s">
        <v>6</v>
      </c>
    </row>
    <row r="38405" spans="1:22">
      <c r="A38405" t="n">
        <v>312724</v>
      </c>
      <c r="B38405" s="22" t="n">
        <v>20</v>
      </c>
      <c r="C38405" s="7" t="n">
        <v>5705</v>
      </c>
      <c r="D38405" s="7" t="n">
        <v>3</v>
      </c>
      <c r="E38405" s="7" t="n">
        <v>10</v>
      </c>
      <c r="F38405" s="7" t="s">
        <v>80</v>
      </c>
    </row>
    <row r="38406" spans="1:22">
      <c r="A38406" t="s">
        <v>4</v>
      </c>
      <c r="B38406" s="4" t="s">
        <v>5</v>
      </c>
      <c r="C38406" s="4" t="s">
        <v>10</v>
      </c>
    </row>
    <row r="38407" spans="1:22">
      <c r="A38407" t="n">
        <v>312742</v>
      </c>
      <c r="B38407" s="35" t="n">
        <v>16</v>
      </c>
      <c r="C38407" s="7" t="n">
        <v>0</v>
      </c>
    </row>
    <row r="38408" spans="1:22">
      <c r="A38408" t="s">
        <v>4</v>
      </c>
      <c r="B38408" s="4" t="s">
        <v>5</v>
      </c>
      <c r="C38408" s="4" t="s">
        <v>10</v>
      </c>
      <c r="D38408" s="4" t="s">
        <v>13</v>
      </c>
      <c r="E38408" s="4" t="s">
        <v>13</v>
      </c>
      <c r="F38408" s="4" t="s">
        <v>6</v>
      </c>
    </row>
    <row r="38409" spans="1:22">
      <c r="A38409" t="n">
        <v>312745</v>
      </c>
      <c r="B38409" s="22" t="n">
        <v>20</v>
      </c>
      <c r="C38409" s="7" t="n">
        <v>1007</v>
      </c>
      <c r="D38409" s="7" t="n">
        <v>3</v>
      </c>
      <c r="E38409" s="7" t="n">
        <v>10</v>
      </c>
      <c r="F38409" s="7" t="s">
        <v>80</v>
      </c>
    </row>
    <row r="38410" spans="1:22">
      <c r="A38410" t="s">
        <v>4</v>
      </c>
      <c r="B38410" s="4" t="s">
        <v>5</v>
      </c>
      <c r="C38410" s="4" t="s">
        <v>10</v>
      </c>
    </row>
    <row r="38411" spans="1:22">
      <c r="A38411" t="n">
        <v>312763</v>
      </c>
      <c r="B38411" s="35" t="n">
        <v>16</v>
      </c>
      <c r="C38411" s="7" t="n">
        <v>0</v>
      </c>
    </row>
    <row r="38412" spans="1:22">
      <c r="A38412" t="s">
        <v>4</v>
      </c>
      <c r="B38412" s="4" t="s">
        <v>5</v>
      </c>
      <c r="C38412" s="4" t="s">
        <v>13</v>
      </c>
    </row>
    <row r="38413" spans="1:22">
      <c r="A38413" t="n">
        <v>312766</v>
      </c>
      <c r="B38413" s="42" t="n">
        <v>116</v>
      </c>
      <c r="C38413" s="7" t="n">
        <v>0</v>
      </c>
    </row>
    <row r="38414" spans="1:22">
      <c r="A38414" t="s">
        <v>4</v>
      </c>
      <c r="B38414" s="4" t="s">
        <v>5</v>
      </c>
      <c r="C38414" s="4" t="s">
        <v>13</v>
      </c>
      <c r="D38414" s="4" t="s">
        <v>10</v>
      </c>
    </row>
    <row r="38415" spans="1:22">
      <c r="A38415" t="n">
        <v>312768</v>
      </c>
      <c r="B38415" s="42" t="n">
        <v>116</v>
      </c>
      <c r="C38415" s="7" t="n">
        <v>2</v>
      </c>
      <c r="D38415" s="7" t="n">
        <v>1</v>
      </c>
    </row>
    <row r="38416" spans="1:22">
      <c r="A38416" t="s">
        <v>4</v>
      </c>
      <c r="B38416" s="4" t="s">
        <v>5</v>
      </c>
      <c r="C38416" s="4" t="s">
        <v>13</v>
      </c>
      <c r="D38416" s="4" t="s">
        <v>9</v>
      </c>
    </row>
    <row r="38417" spans="1:6">
      <c r="A38417" t="n">
        <v>312772</v>
      </c>
      <c r="B38417" s="42" t="n">
        <v>116</v>
      </c>
      <c r="C38417" s="7" t="n">
        <v>5</v>
      </c>
      <c r="D38417" s="7" t="n">
        <v>1106247680</v>
      </c>
    </row>
    <row r="38418" spans="1:6">
      <c r="A38418" t="s">
        <v>4</v>
      </c>
      <c r="B38418" s="4" t="s">
        <v>5</v>
      </c>
      <c r="C38418" s="4" t="s">
        <v>13</v>
      </c>
      <c r="D38418" s="4" t="s">
        <v>10</v>
      </c>
    </row>
    <row r="38419" spans="1:6">
      <c r="A38419" t="n">
        <v>312778</v>
      </c>
      <c r="B38419" s="42" t="n">
        <v>116</v>
      </c>
      <c r="C38419" s="7" t="n">
        <v>6</v>
      </c>
      <c r="D38419" s="7" t="n">
        <v>1</v>
      </c>
    </row>
    <row r="38420" spans="1:6">
      <c r="A38420" t="s">
        <v>4</v>
      </c>
      <c r="B38420" s="4" t="s">
        <v>5</v>
      </c>
      <c r="C38420" s="4" t="s">
        <v>10</v>
      </c>
      <c r="D38420" s="4" t="s">
        <v>22</v>
      </c>
      <c r="E38420" s="4" t="s">
        <v>22</v>
      </c>
      <c r="F38420" s="4" t="s">
        <v>22</v>
      </c>
      <c r="G38420" s="4" t="s">
        <v>22</v>
      </c>
    </row>
    <row r="38421" spans="1:6">
      <c r="A38421" t="n">
        <v>312782</v>
      </c>
      <c r="B38421" s="24" t="n">
        <v>46</v>
      </c>
      <c r="C38421" s="7" t="n">
        <v>0</v>
      </c>
      <c r="D38421" s="7" t="n">
        <v>-54.8499984741211</v>
      </c>
      <c r="E38421" s="7" t="n">
        <v>4</v>
      </c>
      <c r="F38421" s="7" t="n">
        <v>-15.8100004196167</v>
      </c>
      <c r="G38421" s="7" t="n">
        <v>218.100006103516</v>
      </c>
    </row>
    <row r="38422" spans="1:6">
      <c r="A38422" t="s">
        <v>4</v>
      </c>
      <c r="B38422" s="4" t="s">
        <v>5</v>
      </c>
      <c r="C38422" s="4" t="s">
        <v>10</v>
      </c>
      <c r="D38422" s="4" t="s">
        <v>22</v>
      </c>
      <c r="E38422" s="4" t="s">
        <v>22</v>
      </c>
      <c r="F38422" s="4" t="s">
        <v>22</v>
      </c>
      <c r="G38422" s="4" t="s">
        <v>22</v>
      </c>
    </row>
    <row r="38423" spans="1:6">
      <c r="A38423" t="n">
        <v>312801</v>
      </c>
      <c r="B38423" s="24" t="n">
        <v>46</v>
      </c>
      <c r="C38423" s="7" t="n">
        <v>7</v>
      </c>
      <c r="D38423" s="7" t="n">
        <v>-54.6599998474121</v>
      </c>
      <c r="E38423" s="7" t="n">
        <v>4</v>
      </c>
      <c r="F38423" s="7" t="n">
        <v>-16.5699996948242</v>
      </c>
      <c r="G38423" s="7" t="n">
        <v>258.299987792969</v>
      </c>
    </row>
    <row r="38424" spans="1:6">
      <c r="A38424" t="s">
        <v>4</v>
      </c>
      <c r="B38424" s="4" t="s">
        <v>5</v>
      </c>
      <c r="C38424" s="4" t="s">
        <v>10</v>
      </c>
      <c r="D38424" s="4" t="s">
        <v>22</v>
      </c>
      <c r="E38424" s="4" t="s">
        <v>22</v>
      </c>
      <c r="F38424" s="4" t="s">
        <v>22</v>
      </c>
      <c r="G38424" s="4" t="s">
        <v>22</v>
      </c>
    </row>
    <row r="38425" spans="1:6">
      <c r="A38425" t="n">
        <v>312820</v>
      </c>
      <c r="B38425" s="24" t="n">
        <v>46</v>
      </c>
      <c r="C38425" s="7" t="n">
        <v>5705</v>
      </c>
      <c r="D38425" s="7" t="n">
        <v>-55.9700012207031</v>
      </c>
      <c r="E38425" s="7" t="n">
        <v>4</v>
      </c>
      <c r="F38425" s="7" t="n">
        <v>-16.8099994659424</v>
      </c>
      <c r="G38425" s="7" t="n">
        <v>83.5</v>
      </c>
    </row>
    <row r="38426" spans="1:6">
      <c r="A38426" t="s">
        <v>4</v>
      </c>
      <c r="B38426" s="4" t="s">
        <v>5</v>
      </c>
      <c r="C38426" s="4" t="s">
        <v>10</v>
      </c>
      <c r="D38426" s="4" t="s">
        <v>22</v>
      </c>
      <c r="E38426" s="4" t="s">
        <v>22</v>
      </c>
      <c r="F38426" s="4" t="s">
        <v>22</v>
      </c>
      <c r="G38426" s="4" t="s">
        <v>22</v>
      </c>
    </row>
    <row r="38427" spans="1:6">
      <c r="A38427" t="n">
        <v>312839</v>
      </c>
      <c r="B38427" s="24" t="n">
        <v>46</v>
      </c>
      <c r="C38427" s="7" t="n">
        <v>1007</v>
      </c>
      <c r="D38427" s="7" t="n">
        <v>-55.310001373291</v>
      </c>
      <c r="E38427" s="7" t="n">
        <v>4</v>
      </c>
      <c r="F38427" s="7" t="n">
        <v>-16.6499996185303</v>
      </c>
      <c r="G38427" s="7" t="n">
        <v>83.5</v>
      </c>
    </row>
    <row r="38428" spans="1:6">
      <c r="A38428" t="s">
        <v>4</v>
      </c>
      <c r="B38428" s="4" t="s">
        <v>5</v>
      </c>
      <c r="C38428" s="4" t="s">
        <v>10</v>
      </c>
      <c r="D38428" s="4" t="s">
        <v>13</v>
      </c>
      <c r="E38428" s="4" t="s">
        <v>6</v>
      </c>
      <c r="F38428" s="4" t="s">
        <v>22</v>
      </c>
      <c r="G38428" s="4" t="s">
        <v>22</v>
      </c>
      <c r="H38428" s="4" t="s">
        <v>22</v>
      </c>
    </row>
    <row r="38429" spans="1:6">
      <c r="A38429" t="n">
        <v>312858</v>
      </c>
      <c r="B38429" s="39" t="n">
        <v>48</v>
      </c>
      <c r="C38429" s="7" t="n">
        <v>0</v>
      </c>
      <c r="D38429" s="7" t="n">
        <v>0</v>
      </c>
      <c r="E38429" s="7" t="s">
        <v>868</v>
      </c>
      <c r="F38429" s="7" t="n">
        <v>0</v>
      </c>
      <c r="G38429" s="7" t="n">
        <v>1</v>
      </c>
      <c r="H38429" s="7" t="n">
        <v>0</v>
      </c>
    </row>
    <row r="38430" spans="1:6">
      <c r="A38430" t="s">
        <v>4</v>
      </c>
      <c r="B38430" s="4" t="s">
        <v>5</v>
      </c>
      <c r="C38430" s="4" t="s">
        <v>10</v>
      </c>
      <c r="D38430" s="4" t="s">
        <v>13</v>
      </c>
      <c r="E38430" s="4" t="s">
        <v>6</v>
      </c>
      <c r="F38430" s="4" t="s">
        <v>22</v>
      </c>
      <c r="G38430" s="4" t="s">
        <v>22</v>
      </c>
      <c r="H38430" s="4" t="s">
        <v>22</v>
      </c>
    </row>
    <row r="38431" spans="1:6">
      <c r="A38431" t="n">
        <v>312884</v>
      </c>
      <c r="B38431" s="39" t="n">
        <v>48</v>
      </c>
      <c r="C38431" s="7" t="n">
        <v>7</v>
      </c>
      <c r="D38431" s="7" t="n">
        <v>0</v>
      </c>
      <c r="E38431" s="7" t="s">
        <v>184</v>
      </c>
      <c r="F38431" s="7" t="n">
        <v>-1</v>
      </c>
      <c r="G38431" s="7" t="n">
        <v>1</v>
      </c>
      <c r="H38431" s="7" t="n">
        <v>1.40129846432482e-45</v>
      </c>
    </row>
    <row r="38432" spans="1:6">
      <c r="A38432" t="s">
        <v>4</v>
      </c>
      <c r="B38432" s="4" t="s">
        <v>5</v>
      </c>
      <c r="C38432" s="4" t="s">
        <v>13</v>
      </c>
      <c r="D38432" s="4" t="s">
        <v>10</v>
      </c>
      <c r="E38432" s="4" t="s">
        <v>13</v>
      </c>
      <c r="F38432" s="4" t="s">
        <v>6</v>
      </c>
      <c r="G38432" s="4" t="s">
        <v>6</v>
      </c>
      <c r="H38432" s="4" t="s">
        <v>6</v>
      </c>
      <c r="I38432" s="4" t="s">
        <v>6</v>
      </c>
      <c r="J38432" s="4" t="s">
        <v>6</v>
      </c>
      <c r="K38432" s="4" t="s">
        <v>6</v>
      </c>
      <c r="L38432" s="4" t="s">
        <v>6</v>
      </c>
      <c r="M38432" s="4" t="s">
        <v>6</v>
      </c>
      <c r="N38432" s="4" t="s">
        <v>6</v>
      </c>
      <c r="O38432" s="4" t="s">
        <v>6</v>
      </c>
      <c r="P38432" s="4" t="s">
        <v>6</v>
      </c>
      <c r="Q38432" s="4" t="s">
        <v>6</v>
      </c>
      <c r="R38432" s="4" t="s">
        <v>6</v>
      </c>
      <c r="S38432" s="4" t="s">
        <v>6</v>
      </c>
      <c r="T38432" s="4" t="s">
        <v>6</v>
      </c>
      <c r="U38432" s="4" t="s">
        <v>6</v>
      </c>
    </row>
    <row r="38433" spans="1:21">
      <c r="A38433" t="n">
        <v>312913</v>
      </c>
      <c r="B38433" s="38" t="n">
        <v>36</v>
      </c>
      <c r="C38433" s="7" t="n">
        <v>8</v>
      </c>
      <c r="D38433" s="7" t="n">
        <v>5705</v>
      </c>
      <c r="E38433" s="7" t="n">
        <v>0</v>
      </c>
      <c r="F38433" s="7" t="s">
        <v>2279</v>
      </c>
      <c r="G38433" s="7" t="s">
        <v>12</v>
      </c>
      <c r="H38433" s="7" t="s">
        <v>12</v>
      </c>
      <c r="I38433" s="7" t="s">
        <v>12</v>
      </c>
      <c r="J38433" s="7" t="s">
        <v>12</v>
      </c>
      <c r="K38433" s="7" t="s">
        <v>12</v>
      </c>
      <c r="L38433" s="7" t="s">
        <v>12</v>
      </c>
      <c r="M38433" s="7" t="s">
        <v>12</v>
      </c>
      <c r="N38433" s="7" t="s">
        <v>12</v>
      </c>
      <c r="O38433" s="7" t="s">
        <v>12</v>
      </c>
      <c r="P38433" s="7" t="s">
        <v>12</v>
      </c>
      <c r="Q38433" s="7" t="s">
        <v>12</v>
      </c>
      <c r="R38433" s="7" t="s">
        <v>12</v>
      </c>
      <c r="S38433" s="7" t="s">
        <v>12</v>
      </c>
      <c r="T38433" s="7" t="s">
        <v>12</v>
      </c>
      <c r="U38433" s="7" t="s">
        <v>12</v>
      </c>
    </row>
    <row r="38434" spans="1:21">
      <c r="A38434" t="s">
        <v>4</v>
      </c>
      <c r="B38434" s="4" t="s">
        <v>5</v>
      </c>
      <c r="C38434" s="4" t="s">
        <v>10</v>
      </c>
      <c r="D38434" s="4" t="s">
        <v>13</v>
      </c>
      <c r="E38434" s="4" t="s">
        <v>6</v>
      </c>
      <c r="F38434" s="4" t="s">
        <v>22</v>
      </c>
      <c r="G38434" s="4" t="s">
        <v>22</v>
      </c>
      <c r="H38434" s="4" t="s">
        <v>22</v>
      </c>
    </row>
    <row r="38435" spans="1:21">
      <c r="A38435" t="n">
        <v>312943</v>
      </c>
      <c r="B38435" s="39" t="n">
        <v>48</v>
      </c>
      <c r="C38435" s="7" t="n">
        <v>5705</v>
      </c>
      <c r="D38435" s="7" t="n">
        <v>0</v>
      </c>
      <c r="E38435" s="7" t="s">
        <v>868</v>
      </c>
      <c r="F38435" s="7" t="n">
        <v>0</v>
      </c>
      <c r="G38435" s="7" t="n">
        <v>1</v>
      </c>
      <c r="H38435" s="7" t="n">
        <v>0</v>
      </c>
    </row>
    <row r="38436" spans="1:21">
      <c r="A38436" t="s">
        <v>4</v>
      </c>
      <c r="B38436" s="4" t="s">
        <v>5</v>
      </c>
      <c r="C38436" s="4" t="s">
        <v>13</v>
      </c>
      <c r="D38436" s="4" t="s">
        <v>13</v>
      </c>
      <c r="E38436" s="4" t="s">
        <v>22</v>
      </c>
      <c r="F38436" s="4" t="s">
        <v>22</v>
      </c>
      <c r="G38436" s="4" t="s">
        <v>22</v>
      </c>
      <c r="H38436" s="4" t="s">
        <v>10</v>
      </c>
    </row>
    <row r="38437" spans="1:21">
      <c r="A38437" t="n">
        <v>312969</v>
      </c>
      <c r="B38437" s="25" t="n">
        <v>45</v>
      </c>
      <c r="C38437" s="7" t="n">
        <v>2</v>
      </c>
      <c r="D38437" s="7" t="n">
        <v>3</v>
      </c>
      <c r="E38437" s="7" t="n">
        <v>-55.5499992370605</v>
      </c>
      <c r="F38437" s="7" t="n">
        <v>4.71999979019165</v>
      </c>
      <c r="G38437" s="7" t="n">
        <v>-16.3099994659424</v>
      </c>
      <c r="H38437" s="7" t="n">
        <v>0</v>
      </c>
    </row>
    <row r="38438" spans="1:21">
      <c r="A38438" t="s">
        <v>4</v>
      </c>
      <c r="B38438" s="4" t="s">
        <v>5</v>
      </c>
      <c r="C38438" s="4" t="s">
        <v>13</v>
      </c>
      <c r="D38438" s="4" t="s">
        <v>13</v>
      </c>
      <c r="E38438" s="4" t="s">
        <v>22</v>
      </c>
      <c r="F38438" s="4" t="s">
        <v>22</v>
      </c>
      <c r="G38438" s="4" t="s">
        <v>22</v>
      </c>
      <c r="H38438" s="4" t="s">
        <v>10</v>
      </c>
      <c r="I38438" s="4" t="s">
        <v>13</v>
      </c>
    </row>
    <row r="38439" spans="1:21">
      <c r="A38439" t="n">
        <v>312986</v>
      </c>
      <c r="B38439" s="25" t="n">
        <v>45</v>
      </c>
      <c r="C38439" s="7" t="n">
        <v>4</v>
      </c>
      <c r="D38439" s="7" t="n">
        <v>3</v>
      </c>
      <c r="E38439" s="7" t="n">
        <v>17.5400009155273</v>
      </c>
      <c r="F38439" s="7" t="n">
        <v>111.75</v>
      </c>
      <c r="G38439" s="7" t="n">
        <v>0</v>
      </c>
      <c r="H38439" s="7" t="n">
        <v>0</v>
      </c>
      <c r="I38439" s="7" t="n">
        <v>0</v>
      </c>
    </row>
    <row r="38440" spans="1:21">
      <c r="A38440" t="s">
        <v>4</v>
      </c>
      <c r="B38440" s="4" t="s">
        <v>5</v>
      </c>
      <c r="C38440" s="4" t="s">
        <v>13</v>
      </c>
      <c r="D38440" s="4" t="s">
        <v>13</v>
      </c>
      <c r="E38440" s="4" t="s">
        <v>22</v>
      </c>
      <c r="F38440" s="4" t="s">
        <v>10</v>
      </c>
    </row>
    <row r="38441" spans="1:21">
      <c r="A38441" t="n">
        <v>313004</v>
      </c>
      <c r="B38441" s="25" t="n">
        <v>45</v>
      </c>
      <c r="C38441" s="7" t="n">
        <v>5</v>
      </c>
      <c r="D38441" s="7" t="n">
        <v>3</v>
      </c>
      <c r="E38441" s="7" t="n">
        <v>4.09999990463257</v>
      </c>
      <c r="F38441" s="7" t="n">
        <v>0</v>
      </c>
    </row>
    <row r="38442" spans="1:21">
      <c r="A38442" t="s">
        <v>4</v>
      </c>
      <c r="B38442" s="4" t="s">
        <v>5</v>
      </c>
      <c r="C38442" s="4" t="s">
        <v>13</v>
      </c>
      <c r="D38442" s="4" t="s">
        <v>13</v>
      </c>
      <c r="E38442" s="4" t="s">
        <v>22</v>
      </c>
      <c r="F38442" s="4" t="s">
        <v>10</v>
      </c>
    </row>
    <row r="38443" spans="1:21">
      <c r="A38443" t="n">
        <v>313013</v>
      </c>
      <c r="B38443" s="25" t="n">
        <v>45</v>
      </c>
      <c r="C38443" s="7" t="n">
        <v>11</v>
      </c>
      <c r="D38443" s="7" t="n">
        <v>3</v>
      </c>
      <c r="E38443" s="7" t="n">
        <v>38</v>
      </c>
      <c r="F38443" s="7" t="n">
        <v>0</v>
      </c>
    </row>
    <row r="38444" spans="1:21">
      <c r="A38444" t="s">
        <v>4</v>
      </c>
      <c r="B38444" s="4" t="s">
        <v>5</v>
      </c>
      <c r="C38444" s="4" t="s">
        <v>13</v>
      </c>
      <c r="D38444" s="4" t="s">
        <v>13</v>
      </c>
      <c r="E38444" s="4" t="s">
        <v>22</v>
      </c>
      <c r="F38444" s="4" t="s">
        <v>10</v>
      </c>
    </row>
    <row r="38445" spans="1:21">
      <c r="A38445" t="n">
        <v>313022</v>
      </c>
      <c r="B38445" s="25" t="n">
        <v>45</v>
      </c>
      <c r="C38445" s="7" t="n">
        <v>5</v>
      </c>
      <c r="D38445" s="7" t="n">
        <v>3</v>
      </c>
      <c r="E38445" s="7" t="n">
        <v>3.59999990463257</v>
      </c>
      <c r="F38445" s="7" t="n">
        <v>3000</v>
      </c>
    </row>
    <row r="38446" spans="1:21">
      <c r="A38446" t="s">
        <v>4</v>
      </c>
      <c r="B38446" s="4" t="s">
        <v>5</v>
      </c>
      <c r="C38446" s="4" t="s">
        <v>10</v>
      </c>
      <c r="D38446" s="4" t="s">
        <v>10</v>
      </c>
      <c r="E38446" s="4" t="s">
        <v>10</v>
      </c>
    </row>
    <row r="38447" spans="1:21">
      <c r="A38447" t="n">
        <v>313031</v>
      </c>
      <c r="B38447" s="57" t="n">
        <v>61</v>
      </c>
      <c r="C38447" s="7" t="n">
        <v>0</v>
      </c>
      <c r="D38447" s="7" t="n">
        <v>5705</v>
      </c>
      <c r="E38447" s="7" t="n">
        <v>0</v>
      </c>
    </row>
    <row r="38448" spans="1:21">
      <c r="A38448" t="s">
        <v>4</v>
      </c>
      <c r="B38448" s="4" t="s">
        <v>5</v>
      </c>
      <c r="C38448" s="4" t="s">
        <v>13</v>
      </c>
      <c r="D38448" s="4" t="s">
        <v>10</v>
      </c>
      <c r="E38448" s="4" t="s">
        <v>9</v>
      </c>
      <c r="F38448" s="4" t="s">
        <v>10</v>
      </c>
      <c r="G38448" s="4" t="s">
        <v>9</v>
      </c>
      <c r="H38448" s="4" t="s">
        <v>13</v>
      </c>
    </row>
    <row r="38449" spans="1:21">
      <c r="A38449" t="n">
        <v>313038</v>
      </c>
      <c r="B38449" s="16" t="n">
        <v>49</v>
      </c>
      <c r="C38449" s="7" t="n">
        <v>0</v>
      </c>
      <c r="D38449" s="7" t="n">
        <v>120</v>
      </c>
      <c r="E38449" s="7" t="n">
        <v>1065353216</v>
      </c>
      <c r="F38449" s="7" t="n">
        <v>0</v>
      </c>
      <c r="G38449" s="7" t="n">
        <v>0</v>
      </c>
      <c r="H38449" s="7" t="n">
        <v>0</v>
      </c>
    </row>
    <row r="38450" spans="1:21">
      <c r="A38450" t="s">
        <v>4</v>
      </c>
      <c r="B38450" s="4" t="s">
        <v>5</v>
      </c>
      <c r="C38450" s="4" t="s">
        <v>13</v>
      </c>
      <c r="D38450" s="4" t="s">
        <v>10</v>
      </c>
      <c r="E38450" s="4" t="s">
        <v>22</v>
      </c>
    </row>
    <row r="38451" spans="1:21">
      <c r="A38451" t="n">
        <v>313053</v>
      </c>
      <c r="B38451" s="28" t="n">
        <v>58</v>
      </c>
      <c r="C38451" s="7" t="n">
        <v>100</v>
      </c>
      <c r="D38451" s="7" t="n">
        <v>1000</v>
      </c>
      <c r="E38451" s="7" t="n">
        <v>1</v>
      </c>
    </row>
    <row r="38452" spans="1:21">
      <c r="A38452" t="s">
        <v>4</v>
      </c>
      <c r="B38452" s="4" t="s">
        <v>5</v>
      </c>
      <c r="C38452" s="4" t="s">
        <v>13</v>
      </c>
      <c r="D38452" s="4" t="s">
        <v>10</v>
      </c>
    </row>
    <row r="38453" spans="1:21">
      <c r="A38453" t="n">
        <v>313061</v>
      </c>
      <c r="B38453" s="28" t="n">
        <v>58</v>
      </c>
      <c r="C38453" s="7" t="n">
        <v>255</v>
      </c>
      <c r="D38453" s="7" t="n">
        <v>0</v>
      </c>
    </row>
    <row r="38454" spans="1:21">
      <c r="A38454" t="s">
        <v>4</v>
      </c>
      <c r="B38454" s="4" t="s">
        <v>5</v>
      </c>
      <c r="C38454" s="4" t="s">
        <v>13</v>
      </c>
      <c r="D38454" s="4" t="s">
        <v>10</v>
      </c>
      <c r="E38454" s="4" t="s">
        <v>6</v>
      </c>
    </row>
    <row r="38455" spans="1:21">
      <c r="A38455" t="n">
        <v>313065</v>
      </c>
      <c r="B38455" s="40" t="n">
        <v>51</v>
      </c>
      <c r="C38455" s="7" t="n">
        <v>4</v>
      </c>
      <c r="D38455" s="7" t="n">
        <v>7</v>
      </c>
      <c r="E38455" s="7" t="s">
        <v>223</v>
      </c>
    </row>
    <row r="38456" spans="1:21">
      <c r="A38456" t="s">
        <v>4</v>
      </c>
      <c r="B38456" s="4" t="s">
        <v>5</v>
      </c>
      <c r="C38456" s="4" t="s">
        <v>10</v>
      </c>
    </row>
    <row r="38457" spans="1:21">
      <c r="A38457" t="n">
        <v>313078</v>
      </c>
      <c r="B38457" s="35" t="n">
        <v>16</v>
      </c>
      <c r="C38457" s="7" t="n">
        <v>0</v>
      </c>
    </row>
    <row r="38458" spans="1:21">
      <c r="A38458" t="s">
        <v>4</v>
      </c>
      <c r="B38458" s="4" t="s">
        <v>5</v>
      </c>
      <c r="C38458" s="4" t="s">
        <v>10</v>
      </c>
      <c r="D38458" s="4" t="s">
        <v>72</v>
      </c>
      <c r="E38458" s="4" t="s">
        <v>13</v>
      </c>
      <c r="F38458" s="4" t="s">
        <v>13</v>
      </c>
    </row>
    <row r="38459" spans="1:21">
      <c r="A38459" t="n">
        <v>313081</v>
      </c>
      <c r="B38459" s="52" t="n">
        <v>26</v>
      </c>
      <c r="C38459" s="7" t="n">
        <v>7</v>
      </c>
      <c r="D38459" s="7" t="s">
        <v>2280</v>
      </c>
      <c r="E38459" s="7" t="n">
        <v>2</v>
      </c>
      <c r="F38459" s="7" t="n">
        <v>0</v>
      </c>
    </row>
    <row r="38460" spans="1:21">
      <c r="A38460" t="s">
        <v>4</v>
      </c>
      <c r="B38460" s="4" t="s">
        <v>5</v>
      </c>
    </row>
    <row r="38461" spans="1:21">
      <c r="A38461" t="n">
        <v>313112</v>
      </c>
      <c r="B38461" s="53" t="n">
        <v>28</v>
      </c>
    </row>
    <row r="38462" spans="1:21">
      <c r="A38462" t="s">
        <v>4</v>
      </c>
      <c r="B38462" s="4" t="s">
        <v>5</v>
      </c>
      <c r="C38462" s="4" t="s">
        <v>13</v>
      </c>
      <c r="D38462" s="4" t="s">
        <v>10</v>
      </c>
      <c r="E38462" s="4" t="s">
        <v>22</v>
      </c>
      <c r="F38462" s="4" t="s">
        <v>10</v>
      </c>
      <c r="G38462" s="4" t="s">
        <v>9</v>
      </c>
      <c r="H38462" s="4" t="s">
        <v>9</v>
      </c>
      <c r="I38462" s="4" t="s">
        <v>10</v>
      </c>
      <c r="J38462" s="4" t="s">
        <v>10</v>
      </c>
      <c r="K38462" s="4" t="s">
        <v>9</v>
      </c>
      <c r="L38462" s="4" t="s">
        <v>9</v>
      </c>
      <c r="M38462" s="4" t="s">
        <v>9</v>
      </c>
      <c r="N38462" s="4" t="s">
        <v>9</v>
      </c>
      <c r="O38462" s="4" t="s">
        <v>6</v>
      </c>
    </row>
    <row r="38463" spans="1:21">
      <c r="A38463" t="n">
        <v>313113</v>
      </c>
      <c r="B38463" s="14" t="n">
        <v>50</v>
      </c>
      <c r="C38463" s="7" t="n">
        <v>0</v>
      </c>
      <c r="D38463" s="7" t="n">
        <v>10015</v>
      </c>
      <c r="E38463" s="7" t="n">
        <v>1</v>
      </c>
      <c r="F38463" s="7" t="n">
        <v>0</v>
      </c>
      <c r="G38463" s="7" t="n">
        <v>0</v>
      </c>
      <c r="H38463" s="7" t="n">
        <v>-1069547520</v>
      </c>
      <c r="I38463" s="7" t="n">
        <v>0</v>
      </c>
      <c r="J38463" s="7" t="n">
        <v>65533</v>
      </c>
      <c r="K38463" s="7" t="n">
        <v>0</v>
      </c>
      <c r="L38463" s="7" t="n">
        <v>0</v>
      </c>
      <c r="M38463" s="7" t="n">
        <v>0</v>
      </c>
      <c r="N38463" s="7" t="n">
        <v>0</v>
      </c>
      <c r="O38463" s="7" t="s">
        <v>12</v>
      </c>
    </row>
    <row r="38464" spans="1:21">
      <c r="A38464" t="s">
        <v>4</v>
      </c>
      <c r="B38464" s="4" t="s">
        <v>5</v>
      </c>
      <c r="C38464" s="4" t="s">
        <v>13</v>
      </c>
      <c r="D38464" s="4" t="s">
        <v>10</v>
      </c>
      <c r="E38464" s="4" t="s">
        <v>6</v>
      </c>
    </row>
    <row r="38465" spans="1:15">
      <c r="A38465" t="n">
        <v>313152</v>
      </c>
      <c r="B38465" s="40" t="n">
        <v>51</v>
      </c>
      <c r="C38465" s="7" t="n">
        <v>4</v>
      </c>
      <c r="D38465" s="7" t="n">
        <v>5705</v>
      </c>
      <c r="E38465" s="7" t="s">
        <v>158</v>
      </c>
    </row>
    <row r="38466" spans="1:15">
      <c r="A38466" t="s">
        <v>4</v>
      </c>
      <c r="B38466" s="4" t="s">
        <v>5</v>
      </c>
      <c r="C38466" s="4" t="s">
        <v>10</v>
      </c>
    </row>
    <row r="38467" spans="1:15">
      <c r="A38467" t="n">
        <v>313165</v>
      </c>
      <c r="B38467" s="35" t="n">
        <v>16</v>
      </c>
      <c r="C38467" s="7" t="n">
        <v>0</v>
      </c>
    </row>
    <row r="38468" spans="1:15">
      <c r="A38468" t="s">
        <v>4</v>
      </c>
      <c r="B38468" s="4" t="s">
        <v>5</v>
      </c>
      <c r="C38468" s="4" t="s">
        <v>10</v>
      </c>
      <c r="D38468" s="4" t="s">
        <v>72</v>
      </c>
      <c r="E38468" s="4" t="s">
        <v>13</v>
      </c>
      <c r="F38468" s="4" t="s">
        <v>13</v>
      </c>
    </row>
    <row r="38469" spans="1:15">
      <c r="A38469" t="n">
        <v>313168</v>
      </c>
      <c r="B38469" s="52" t="n">
        <v>26</v>
      </c>
      <c r="C38469" s="7" t="n">
        <v>5705</v>
      </c>
      <c r="D38469" s="7" t="s">
        <v>2281</v>
      </c>
      <c r="E38469" s="7" t="n">
        <v>2</v>
      </c>
      <c r="F38469" s="7" t="n">
        <v>0</v>
      </c>
    </row>
    <row r="38470" spans="1:15">
      <c r="A38470" t="s">
        <v>4</v>
      </c>
      <c r="B38470" s="4" t="s">
        <v>5</v>
      </c>
    </row>
    <row r="38471" spans="1:15">
      <c r="A38471" t="n">
        <v>313178</v>
      </c>
      <c r="B38471" s="53" t="n">
        <v>28</v>
      </c>
    </row>
    <row r="38472" spans="1:15">
      <c r="A38472" t="s">
        <v>4</v>
      </c>
      <c r="B38472" s="4" t="s">
        <v>5</v>
      </c>
      <c r="C38472" s="4" t="s">
        <v>13</v>
      </c>
      <c r="D38472" s="4" t="s">
        <v>10</v>
      </c>
      <c r="E38472" s="4" t="s">
        <v>6</v>
      </c>
    </row>
    <row r="38473" spans="1:15">
      <c r="A38473" t="n">
        <v>313179</v>
      </c>
      <c r="B38473" s="40" t="n">
        <v>51</v>
      </c>
      <c r="C38473" s="7" t="n">
        <v>4</v>
      </c>
      <c r="D38473" s="7" t="n">
        <v>0</v>
      </c>
      <c r="E38473" s="7" t="s">
        <v>219</v>
      </c>
    </row>
    <row r="38474" spans="1:15">
      <c r="A38474" t="s">
        <v>4</v>
      </c>
      <c r="B38474" s="4" t="s">
        <v>5</v>
      </c>
      <c r="C38474" s="4" t="s">
        <v>10</v>
      </c>
    </row>
    <row r="38475" spans="1:15">
      <c r="A38475" t="n">
        <v>313193</v>
      </c>
      <c r="B38475" s="35" t="n">
        <v>16</v>
      </c>
      <c r="C38475" s="7" t="n">
        <v>0</v>
      </c>
    </row>
    <row r="38476" spans="1:15">
      <c r="A38476" t="s">
        <v>4</v>
      </c>
      <c r="B38476" s="4" t="s">
        <v>5</v>
      </c>
      <c r="C38476" s="4" t="s">
        <v>10</v>
      </c>
      <c r="D38476" s="4" t="s">
        <v>72</v>
      </c>
      <c r="E38476" s="4" t="s">
        <v>13</v>
      </c>
      <c r="F38476" s="4" t="s">
        <v>13</v>
      </c>
      <c r="G38476" s="4" t="s">
        <v>72</v>
      </c>
      <c r="H38476" s="4" t="s">
        <v>13</v>
      </c>
      <c r="I38476" s="4" t="s">
        <v>13</v>
      </c>
    </row>
    <row r="38477" spans="1:15">
      <c r="A38477" t="n">
        <v>313196</v>
      </c>
      <c r="B38477" s="52" t="n">
        <v>26</v>
      </c>
      <c r="C38477" s="7" t="n">
        <v>0</v>
      </c>
      <c r="D38477" s="7" t="s">
        <v>2282</v>
      </c>
      <c r="E38477" s="7" t="n">
        <v>2</v>
      </c>
      <c r="F38477" s="7" t="n">
        <v>3</v>
      </c>
      <c r="G38477" s="7" t="s">
        <v>2283</v>
      </c>
      <c r="H38477" s="7" t="n">
        <v>2</v>
      </c>
      <c r="I38477" s="7" t="n">
        <v>0</v>
      </c>
    </row>
    <row r="38478" spans="1:15">
      <c r="A38478" t="s">
        <v>4</v>
      </c>
      <c r="B38478" s="4" t="s">
        <v>5</v>
      </c>
    </row>
    <row r="38479" spans="1:15">
      <c r="A38479" t="n">
        <v>313320</v>
      </c>
      <c r="B38479" s="53" t="n">
        <v>28</v>
      </c>
    </row>
    <row r="38480" spans="1:15">
      <c r="A38480" t="s">
        <v>4</v>
      </c>
      <c r="B38480" s="4" t="s">
        <v>5</v>
      </c>
      <c r="C38480" s="4" t="s">
        <v>13</v>
      </c>
      <c r="D38480" s="4" t="s">
        <v>10</v>
      </c>
      <c r="E38480" s="4" t="s">
        <v>6</v>
      </c>
    </row>
    <row r="38481" spans="1:9">
      <c r="A38481" t="n">
        <v>313321</v>
      </c>
      <c r="B38481" s="40" t="n">
        <v>51</v>
      </c>
      <c r="C38481" s="7" t="n">
        <v>4</v>
      </c>
      <c r="D38481" s="7" t="n">
        <v>5705</v>
      </c>
      <c r="E38481" s="7" t="s">
        <v>158</v>
      </c>
    </row>
    <row r="38482" spans="1:9">
      <c r="A38482" t="s">
        <v>4</v>
      </c>
      <c r="B38482" s="4" t="s">
        <v>5</v>
      </c>
      <c r="C38482" s="4" t="s">
        <v>10</v>
      </c>
    </row>
    <row r="38483" spans="1:9">
      <c r="A38483" t="n">
        <v>313334</v>
      </c>
      <c r="B38483" s="35" t="n">
        <v>16</v>
      </c>
      <c r="C38483" s="7" t="n">
        <v>0</v>
      </c>
    </row>
    <row r="38484" spans="1:9">
      <c r="A38484" t="s">
        <v>4</v>
      </c>
      <c r="B38484" s="4" t="s">
        <v>5</v>
      </c>
      <c r="C38484" s="4" t="s">
        <v>10</v>
      </c>
      <c r="D38484" s="4" t="s">
        <v>72</v>
      </c>
      <c r="E38484" s="4" t="s">
        <v>13</v>
      </c>
      <c r="F38484" s="4" t="s">
        <v>13</v>
      </c>
    </row>
    <row r="38485" spans="1:9">
      <c r="A38485" t="n">
        <v>313337</v>
      </c>
      <c r="B38485" s="52" t="n">
        <v>26</v>
      </c>
      <c r="C38485" s="7" t="n">
        <v>5705</v>
      </c>
      <c r="D38485" s="7" t="s">
        <v>2284</v>
      </c>
      <c r="E38485" s="7" t="n">
        <v>2</v>
      </c>
      <c r="F38485" s="7" t="n">
        <v>0</v>
      </c>
    </row>
    <row r="38486" spans="1:9">
      <c r="A38486" t="s">
        <v>4</v>
      </c>
      <c r="B38486" s="4" t="s">
        <v>5</v>
      </c>
    </row>
    <row r="38487" spans="1:9">
      <c r="A38487" t="n">
        <v>313353</v>
      </c>
      <c r="B38487" s="53" t="n">
        <v>28</v>
      </c>
    </row>
    <row r="38488" spans="1:9">
      <c r="A38488" t="s">
        <v>4</v>
      </c>
      <c r="B38488" s="4" t="s">
        <v>5</v>
      </c>
      <c r="C38488" s="4" t="s">
        <v>13</v>
      </c>
      <c r="D38488" s="4" t="s">
        <v>10</v>
      </c>
      <c r="E38488" s="4" t="s">
        <v>6</v>
      </c>
    </row>
    <row r="38489" spans="1:9">
      <c r="A38489" t="n">
        <v>313354</v>
      </c>
      <c r="B38489" s="40" t="n">
        <v>51</v>
      </c>
      <c r="C38489" s="7" t="n">
        <v>4</v>
      </c>
      <c r="D38489" s="7" t="n">
        <v>7</v>
      </c>
      <c r="E38489" s="7" t="s">
        <v>173</v>
      </c>
    </row>
    <row r="38490" spans="1:9">
      <c r="A38490" t="s">
        <v>4</v>
      </c>
      <c r="B38490" s="4" t="s">
        <v>5</v>
      </c>
      <c r="C38490" s="4" t="s">
        <v>10</v>
      </c>
    </row>
    <row r="38491" spans="1:9">
      <c r="A38491" t="n">
        <v>313368</v>
      </c>
      <c r="B38491" s="35" t="n">
        <v>16</v>
      </c>
      <c r="C38491" s="7" t="n">
        <v>0</v>
      </c>
    </row>
    <row r="38492" spans="1:9">
      <c r="A38492" t="s">
        <v>4</v>
      </c>
      <c r="B38492" s="4" t="s">
        <v>5</v>
      </c>
      <c r="C38492" s="4" t="s">
        <v>10</v>
      </c>
      <c r="D38492" s="4" t="s">
        <v>72</v>
      </c>
      <c r="E38492" s="4" t="s">
        <v>13</v>
      </c>
      <c r="F38492" s="4" t="s">
        <v>13</v>
      </c>
    </row>
    <row r="38493" spans="1:9">
      <c r="A38493" t="n">
        <v>313371</v>
      </c>
      <c r="B38493" s="52" t="n">
        <v>26</v>
      </c>
      <c r="C38493" s="7" t="n">
        <v>7</v>
      </c>
      <c r="D38493" s="7" t="s">
        <v>2285</v>
      </c>
      <c r="E38493" s="7" t="n">
        <v>2</v>
      </c>
      <c r="F38493" s="7" t="n">
        <v>0</v>
      </c>
    </row>
    <row r="38494" spans="1:9">
      <c r="A38494" t="s">
        <v>4</v>
      </c>
      <c r="B38494" s="4" t="s">
        <v>5</v>
      </c>
    </row>
    <row r="38495" spans="1:9">
      <c r="A38495" t="n">
        <v>313410</v>
      </c>
      <c r="B38495" s="53" t="n">
        <v>28</v>
      </c>
    </row>
    <row r="38496" spans="1:9">
      <c r="A38496" t="s">
        <v>4</v>
      </c>
      <c r="B38496" s="4" t="s">
        <v>5</v>
      </c>
      <c r="C38496" s="4" t="s">
        <v>10</v>
      </c>
      <c r="D38496" s="4" t="s">
        <v>13</v>
      </c>
    </row>
    <row r="38497" spans="1:6">
      <c r="A38497" t="n">
        <v>313411</v>
      </c>
      <c r="B38497" s="54" t="n">
        <v>89</v>
      </c>
      <c r="C38497" s="7" t="n">
        <v>65533</v>
      </c>
      <c r="D38497" s="7" t="n">
        <v>1</v>
      </c>
    </row>
    <row r="38498" spans="1:6">
      <c r="A38498" t="s">
        <v>4</v>
      </c>
      <c r="B38498" s="4" t="s">
        <v>5</v>
      </c>
      <c r="C38498" s="4" t="s">
        <v>10</v>
      </c>
      <c r="D38498" s="4" t="s">
        <v>13</v>
      </c>
      <c r="E38498" s="4" t="s">
        <v>22</v>
      </c>
      <c r="F38498" s="4" t="s">
        <v>10</v>
      </c>
    </row>
    <row r="38499" spans="1:6">
      <c r="A38499" t="n">
        <v>313415</v>
      </c>
      <c r="B38499" s="58" t="n">
        <v>59</v>
      </c>
      <c r="C38499" s="7" t="n">
        <v>0</v>
      </c>
      <c r="D38499" s="7" t="n">
        <v>13</v>
      </c>
      <c r="E38499" s="7" t="n">
        <v>0.150000005960464</v>
      </c>
      <c r="F38499" s="7" t="n">
        <v>0</v>
      </c>
    </row>
    <row r="38500" spans="1:6">
      <c r="A38500" t="s">
        <v>4</v>
      </c>
      <c r="B38500" s="4" t="s">
        <v>5</v>
      </c>
      <c r="C38500" s="4" t="s">
        <v>10</v>
      </c>
    </row>
    <row r="38501" spans="1:6">
      <c r="A38501" t="n">
        <v>313425</v>
      </c>
      <c r="B38501" s="35" t="n">
        <v>16</v>
      </c>
      <c r="C38501" s="7" t="n">
        <v>1000</v>
      </c>
    </row>
    <row r="38502" spans="1:6">
      <c r="A38502" t="s">
        <v>4</v>
      </c>
      <c r="B38502" s="4" t="s">
        <v>5</v>
      </c>
      <c r="C38502" s="4" t="s">
        <v>13</v>
      </c>
      <c r="D38502" s="4" t="s">
        <v>10</v>
      </c>
      <c r="E38502" s="4" t="s">
        <v>10</v>
      </c>
      <c r="F38502" s="4" t="s">
        <v>13</v>
      </c>
    </row>
    <row r="38503" spans="1:6">
      <c r="A38503" t="n">
        <v>313428</v>
      </c>
      <c r="B38503" s="29" t="n">
        <v>25</v>
      </c>
      <c r="C38503" s="7" t="n">
        <v>1</v>
      </c>
      <c r="D38503" s="7" t="n">
        <v>65535</v>
      </c>
      <c r="E38503" s="7" t="n">
        <v>500</v>
      </c>
      <c r="F38503" s="7" t="n">
        <v>0</v>
      </c>
    </row>
    <row r="38504" spans="1:6">
      <c r="A38504" t="s">
        <v>4</v>
      </c>
      <c r="B38504" s="4" t="s">
        <v>5</v>
      </c>
      <c r="C38504" s="4" t="s">
        <v>13</v>
      </c>
      <c r="D38504" s="4" t="s">
        <v>10</v>
      </c>
      <c r="E38504" s="4" t="s">
        <v>10</v>
      </c>
    </row>
    <row r="38505" spans="1:6">
      <c r="A38505" t="n">
        <v>313435</v>
      </c>
      <c r="B38505" s="29" t="n">
        <v>25</v>
      </c>
      <c r="C38505" s="7" t="n">
        <v>2</v>
      </c>
      <c r="D38505" s="7" t="n">
        <v>600</v>
      </c>
      <c r="E38505" s="7" t="n">
        <v>173</v>
      </c>
    </row>
    <row r="38506" spans="1:6">
      <c r="A38506" t="s">
        <v>4</v>
      </c>
      <c r="B38506" s="4" t="s">
        <v>5</v>
      </c>
      <c r="C38506" s="4" t="s">
        <v>13</v>
      </c>
      <c r="D38506" s="4" t="s">
        <v>10</v>
      </c>
    </row>
    <row r="38507" spans="1:6">
      <c r="A38507" t="n">
        <v>313441</v>
      </c>
      <c r="B38507" s="28" t="n">
        <v>58</v>
      </c>
      <c r="C38507" s="7" t="n">
        <v>10</v>
      </c>
      <c r="D38507" s="7" t="n">
        <v>300</v>
      </c>
    </row>
    <row r="38508" spans="1:6">
      <c r="A38508" t="s">
        <v>4</v>
      </c>
      <c r="B38508" s="4" t="s">
        <v>5</v>
      </c>
      <c r="C38508" s="4" t="s">
        <v>13</v>
      </c>
      <c r="D38508" s="4" t="s">
        <v>10</v>
      </c>
    </row>
    <row r="38509" spans="1:6">
      <c r="A38509" t="n">
        <v>313445</v>
      </c>
      <c r="B38509" s="28" t="n">
        <v>58</v>
      </c>
      <c r="C38509" s="7" t="n">
        <v>12</v>
      </c>
      <c r="D38509" s="7" t="n">
        <v>0</v>
      </c>
    </row>
    <row r="38510" spans="1:6">
      <c r="A38510" t="s">
        <v>4</v>
      </c>
      <c r="B38510" s="4" t="s">
        <v>5</v>
      </c>
      <c r="C38510" s="4" t="s">
        <v>10</v>
      </c>
      <c r="D38510" s="4" t="s">
        <v>10</v>
      </c>
      <c r="E38510" s="4" t="s">
        <v>10</v>
      </c>
    </row>
    <row r="38511" spans="1:6">
      <c r="A38511" t="n">
        <v>313449</v>
      </c>
      <c r="B38511" s="57" t="n">
        <v>61</v>
      </c>
      <c r="C38511" s="7" t="n">
        <v>0</v>
      </c>
      <c r="D38511" s="7" t="n">
        <v>65533</v>
      </c>
      <c r="E38511" s="7" t="n">
        <v>0</v>
      </c>
    </row>
    <row r="38512" spans="1:6">
      <c r="A38512" t="s">
        <v>4</v>
      </c>
      <c r="B38512" s="4" t="s">
        <v>5</v>
      </c>
      <c r="C38512" s="4" t="s">
        <v>10</v>
      </c>
      <c r="D38512" s="4" t="s">
        <v>13</v>
      </c>
      <c r="E38512" s="4" t="s">
        <v>6</v>
      </c>
      <c r="F38512" s="4" t="s">
        <v>22</v>
      </c>
      <c r="G38512" s="4" t="s">
        <v>22</v>
      </c>
      <c r="H38512" s="4" t="s">
        <v>22</v>
      </c>
    </row>
    <row r="38513" spans="1:8">
      <c r="A38513" t="n">
        <v>313456</v>
      </c>
      <c r="B38513" s="39" t="n">
        <v>48</v>
      </c>
      <c r="C38513" s="7" t="n">
        <v>7</v>
      </c>
      <c r="D38513" s="7" t="n">
        <v>0</v>
      </c>
      <c r="E38513" s="7" t="s">
        <v>868</v>
      </c>
      <c r="F38513" s="7" t="n">
        <v>0</v>
      </c>
      <c r="G38513" s="7" t="n">
        <v>1</v>
      </c>
      <c r="H38513" s="7" t="n">
        <v>0</v>
      </c>
    </row>
    <row r="38514" spans="1:8">
      <c r="A38514" t="s">
        <v>4</v>
      </c>
      <c r="B38514" s="4" t="s">
        <v>5</v>
      </c>
      <c r="C38514" s="4" t="s">
        <v>10</v>
      </c>
    </row>
    <row r="38515" spans="1:8">
      <c r="A38515" t="n">
        <v>313482</v>
      </c>
      <c r="B38515" s="35" t="n">
        <v>16</v>
      </c>
      <c r="C38515" s="7" t="n">
        <v>300</v>
      </c>
    </row>
    <row r="38516" spans="1:8">
      <c r="A38516" t="s">
        <v>4</v>
      </c>
      <c r="B38516" s="4" t="s">
        <v>5</v>
      </c>
      <c r="C38516" s="4" t="s">
        <v>13</v>
      </c>
      <c r="D38516" s="4" t="s">
        <v>10</v>
      </c>
      <c r="E38516" s="4" t="s">
        <v>9</v>
      </c>
      <c r="F38516" s="4" t="s">
        <v>10</v>
      </c>
      <c r="G38516" s="4" t="s">
        <v>10</v>
      </c>
      <c r="H38516" s="4" t="s">
        <v>9</v>
      </c>
      <c r="I38516" s="4" t="s">
        <v>9</v>
      </c>
    </row>
    <row r="38517" spans="1:8">
      <c r="A38517" t="n">
        <v>313485</v>
      </c>
      <c r="B38517" s="120" t="n">
        <v>69</v>
      </c>
      <c r="C38517" s="7" t="n">
        <v>0</v>
      </c>
      <c r="D38517" s="7" t="n">
        <v>0</v>
      </c>
      <c r="E38517" s="7" t="n">
        <v>1106247680</v>
      </c>
      <c r="F38517" s="7" t="n">
        <v>65286</v>
      </c>
      <c r="G38517" s="7" t="n">
        <v>16</v>
      </c>
      <c r="H38517" s="7" t="n">
        <v>0</v>
      </c>
      <c r="I38517" s="7" t="n">
        <v>-1106960712</v>
      </c>
    </row>
    <row r="38518" spans="1:8">
      <c r="A38518" t="s">
        <v>4</v>
      </c>
      <c r="B38518" s="4" t="s">
        <v>5</v>
      </c>
      <c r="C38518" s="4" t="s">
        <v>13</v>
      </c>
      <c r="D38518" s="4" t="s">
        <v>10</v>
      </c>
      <c r="E38518" s="4" t="s">
        <v>9</v>
      </c>
      <c r="F38518" s="4" t="s">
        <v>10</v>
      </c>
      <c r="G38518" s="4" t="s">
        <v>10</v>
      </c>
      <c r="H38518" s="4" t="s">
        <v>9</v>
      </c>
      <c r="I38518" s="4" t="s">
        <v>9</v>
      </c>
    </row>
    <row r="38519" spans="1:8">
      <c r="A38519" t="n">
        <v>313505</v>
      </c>
      <c r="B38519" s="120" t="n">
        <v>69</v>
      </c>
      <c r="C38519" s="7" t="n">
        <v>0</v>
      </c>
      <c r="D38519" s="7" t="n">
        <v>7</v>
      </c>
      <c r="E38519" s="7" t="n">
        <v>-1041235968</v>
      </c>
      <c r="F38519" s="7" t="n">
        <v>250</v>
      </c>
      <c r="G38519" s="7" t="n">
        <v>16</v>
      </c>
      <c r="H38519" s="7" t="n">
        <v>0</v>
      </c>
      <c r="I38519" s="7" t="n">
        <v>-1124744561</v>
      </c>
    </row>
    <row r="38520" spans="1:8">
      <c r="A38520" t="s">
        <v>4</v>
      </c>
      <c r="B38520" s="4" t="s">
        <v>5</v>
      </c>
      <c r="C38520" s="4" t="s">
        <v>13</v>
      </c>
      <c r="D38520" s="4" t="s">
        <v>10</v>
      </c>
      <c r="E38520" s="4" t="s">
        <v>9</v>
      </c>
      <c r="F38520" s="4" t="s">
        <v>9</v>
      </c>
      <c r="G38520" s="4" t="s">
        <v>9</v>
      </c>
      <c r="H38520" s="4" t="s">
        <v>9</v>
      </c>
      <c r="I38520" s="4" t="s">
        <v>10</v>
      </c>
      <c r="J38520" s="4" t="s">
        <v>13</v>
      </c>
    </row>
    <row r="38521" spans="1:8">
      <c r="A38521" t="n">
        <v>313525</v>
      </c>
      <c r="B38521" s="120" t="n">
        <v>69</v>
      </c>
      <c r="C38521" s="7" t="n">
        <v>3</v>
      </c>
      <c r="D38521" s="7" t="n">
        <v>0</v>
      </c>
      <c r="E38521" s="7" t="n">
        <v>1065353216</v>
      </c>
      <c r="F38521" s="7" t="n">
        <v>1065353216</v>
      </c>
      <c r="G38521" s="7" t="n">
        <v>1065353216</v>
      </c>
      <c r="H38521" s="7" t="n">
        <v>0</v>
      </c>
      <c r="I38521" s="7" t="n">
        <v>0</v>
      </c>
      <c r="J38521" s="7" t="n">
        <v>3</v>
      </c>
    </row>
    <row r="38522" spans="1:8">
      <c r="A38522" t="s">
        <v>4</v>
      </c>
      <c r="B38522" s="4" t="s">
        <v>5</v>
      </c>
      <c r="C38522" s="4" t="s">
        <v>13</v>
      </c>
      <c r="D38522" s="4" t="s">
        <v>10</v>
      </c>
      <c r="E38522" s="4" t="s">
        <v>9</v>
      </c>
      <c r="F38522" s="4" t="s">
        <v>9</v>
      </c>
      <c r="G38522" s="4" t="s">
        <v>9</v>
      </c>
      <c r="H38522" s="4" t="s">
        <v>9</v>
      </c>
      <c r="I38522" s="4" t="s">
        <v>10</v>
      </c>
      <c r="J38522" s="4" t="s">
        <v>13</v>
      </c>
    </row>
    <row r="38523" spans="1:8">
      <c r="A38523" t="n">
        <v>313548</v>
      </c>
      <c r="B38523" s="120" t="n">
        <v>69</v>
      </c>
      <c r="C38523" s="7" t="n">
        <v>3</v>
      </c>
      <c r="D38523" s="7" t="n">
        <v>7</v>
      </c>
      <c r="E38523" s="7" t="n">
        <v>1065353216</v>
      </c>
      <c r="F38523" s="7" t="n">
        <v>1065353216</v>
      </c>
      <c r="G38523" s="7" t="n">
        <v>1065353216</v>
      </c>
      <c r="H38523" s="7" t="n">
        <v>0</v>
      </c>
      <c r="I38523" s="7" t="n">
        <v>0</v>
      </c>
      <c r="J38523" s="7" t="n">
        <v>3</v>
      </c>
    </row>
    <row r="38524" spans="1:8">
      <c r="A38524" t="s">
        <v>4</v>
      </c>
      <c r="B38524" s="4" t="s">
        <v>5</v>
      </c>
      <c r="C38524" s="4" t="s">
        <v>13</v>
      </c>
      <c r="D38524" s="4" t="s">
        <v>10</v>
      </c>
      <c r="E38524" s="4" t="s">
        <v>9</v>
      </c>
      <c r="F38524" s="4" t="s">
        <v>9</v>
      </c>
      <c r="G38524" s="4" t="s">
        <v>9</v>
      </c>
      <c r="H38524" s="4" t="s">
        <v>9</v>
      </c>
      <c r="I38524" s="4" t="s">
        <v>10</v>
      </c>
      <c r="J38524" s="4" t="s">
        <v>13</v>
      </c>
    </row>
    <row r="38525" spans="1:8">
      <c r="A38525" t="n">
        <v>313571</v>
      </c>
      <c r="B38525" s="120" t="n">
        <v>69</v>
      </c>
      <c r="C38525" s="7" t="n">
        <v>3</v>
      </c>
      <c r="D38525" s="7" t="n">
        <v>0</v>
      </c>
      <c r="E38525" s="7" t="n">
        <v>1065353216</v>
      </c>
      <c r="F38525" s="7" t="n">
        <v>1065353216</v>
      </c>
      <c r="G38525" s="7" t="n">
        <v>1065353216</v>
      </c>
      <c r="H38525" s="7" t="n">
        <v>1065353216</v>
      </c>
      <c r="I38525" s="7" t="n">
        <v>500</v>
      </c>
      <c r="J38525" s="7" t="n">
        <v>3</v>
      </c>
    </row>
    <row r="38526" spans="1:8">
      <c r="A38526" t="s">
        <v>4</v>
      </c>
      <c r="B38526" s="4" t="s">
        <v>5</v>
      </c>
      <c r="C38526" s="4" t="s">
        <v>13</v>
      </c>
      <c r="D38526" s="4" t="s">
        <v>10</v>
      </c>
      <c r="E38526" s="4" t="s">
        <v>9</v>
      </c>
      <c r="F38526" s="4" t="s">
        <v>9</v>
      </c>
      <c r="G38526" s="4" t="s">
        <v>9</v>
      </c>
      <c r="H38526" s="4" t="s">
        <v>9</v>
      </c>
      <c r="I38526" s="4" t="s">
        <v>10</v>
      </c>
      <c r="J38526" s="4" t="s">
        <v>13</v>
      </c>
    </row>
    <row r="38527" spans="1:8">
      <c r="A38527" t="n">
        <v>313594</v>
      </c>
      <c r="B38527" s="120" t="n">
        <v>69</v>
      </c>
      <c r="C38527" s="7" t="n">
        <v>3</v>
      </c>
      <c r="D38527" s="7" t="n">
        <v>7</v>
      </c>
      <c r="E38527" s="7" t="n">
        <v>1065353216</v>
      </c>
      <c r="F38527" s="7" t="n">
        <v>1065353216</v>
      </c>
      <c r="G38527" s="7" t="n">
        <v>1065353216</v>
      </c>
      <c r="H38527" s="7" t="n">
        <v>1065353216</v>
      </c>
      <c r="I38527" s="7" t="n">
        <v>500</v>
      </c>
      <c r="J38527" s="7" t="n">
        <v>3</v>
      </c>
    </row>
    <row r="38528" spans="1:8">
      <c r="A38528" t="s">
        <v>4</v>
      </c>
      <c r="B38528" s="4" t="s">
        <v>5</v>
      </c>
      <c r="C38528" s="4" t="s">
        <v>10</v>
      </c>
    </row>
    <row r="38529" spans="1:10">
      <c r="A38529" t="n">
        <v>313617</v>
      </c>
      <c r="B38529" s="35" t="n">
        <v>16</v>
      </c>
      <c r="C38529" s="7" t="n">
        <v>800</v>
      </c>
    </row>
    <row r="38530" spans="1:10">
      <c r="A38530" t="s">
        <v>4</v>
      </c>
      <c r="B38530" s="4" t="s">
        <v>5</v>
      </c>
      <c r="C38530" s="4" t="s">
        <v>13</v>
      </c>
      <c r="D38530" s="4" t="s">
        <v>10</v>
      </c>
      <c r="E38530" s="4" t="s">
        <v>6</v>
      </c>
    </row>
    <row r="38531" spans="1:10">
      <c r="A38531" t="n">
        <v>313620</v>
      </c>
      <c r="B38531" s="40" t="n">
        <v>51</v>
      </c>
      <c r="C38531" s="7" t="n">
        <v>4</v>
      </c>
      <c r="D38531" s="7" t="n">
        <v>0</v>
      </c>
      <c r="E38531" s="7" t="s">
        <v>410</v>
      </c>
    </row>
    <row r="38532" spans="1:10">
      <c r="A38532" t="s">
        <v>4</v>
      </c>
      <c r="B38532" s="4" t="s">
        <v>5</v>
      </c>
      <c r="C38532" s="4" t="s">
        <v>10</v>
      </c>
    </row>
    <row r="38533" spans="1:10">
      <c r="A38533" t="n">
        <v>313634</v>
      </c>
      <c r="B38533" s="35" t="n">
        <v>16</v>
      </c>
      <c r="C38533" s="7" t="n">
        <v>0</v>
      </c>
    </row>
    <row r="38534" spans="1:10">
      <c r="A38534" t="s">
        <v>4</v>
      </c>
      <c r="B38534" s="4" t="s">
        <v>5</v>
      </c>
      <c r="C38534" s="4" t="s">
        <v>10</v>
      </c>
      <c r="D38534" s="4" t="s">
        <v>72</v>
      </c>
      <c r="E38534" s="4" t="s">
        <v>13</v>
      </c>
      <c r="F38534" s="4" t="s">
        <v>13</v>
      </c>
    </row>
    <row r="38535" spans="1:10">
      <c r="A38535" t="n">
        <v>313637</v>
      </c>
      <c r="B38535" s="52" t="n">
        <v>26</v>
      </c>
      <c r="C38535" s="7" t="n">
        <v>0</v>
      </c>
      <c r="D38535" s="7" t="s">
        <v>2286</v>
      </c>
      <c r="E38535" s="7" t="n">
        <v>2</v>
      </c>
      <c r="F38535" s="7" t="n">
        <v>0</v>
      </c>
    </row>
    <row r="38536" spans="1:10">
      <c r="A38536" t="s">
        <v>4</v>
      </c>
      <c r="B38536" s="4" t="s">
        <v>5</v>
      </c>
    </row>
    <row r="38537" spans="1:10">
      <c r="A38537" t="n">
        <v>313700</v>
      </c>
      <c r="B38537" s="53" t="n">
        <v>28</v>
      </c>
    </row>
    <row r="38538" spans="1:10">
      <c r="A38538" t="s">
        <v>4</v>
      </c>
      <c r="B38538" s="4" t="s">
        <v>5</v>
      </c>
      <c r="C38538" s="4" t="s">
        <v>13</v>
      </c>
      <c r="D38538" s="4" t="s">
        <v>10</v>
      </c>
      <c r="E38538" s="4" t="s">
        <v>6</v>
      </c>
    </row>
    <row r="38539" spans="1:10">
      <c r="A38539" t="n">
        <v>313701</v>
      </c>
      <c r="B38539" s="40" t="n">
        <v>51</v>
      </c>
      <c r="C38539" s="7" t="n">
        <v>4</v>
      </c>
      <c r="D38539" s="7" t="n">
        <v>7</v>
      </c>
      <c r="E38539" s="7" t="s">
        <v>353</v>
      </c>
    </row>
    <row r="38540" spans="1:10">
      <c r="A38540" t="s">
        <v>4</v>
      </c>
      <c r="B38540" s="4" t="s">
        <v>5</v>
      </c>
      <c r="C38540" s="4" t="s">
        <v>10</v>
      </c>
    </row>
    <row r="38541" spans="1:10">
      <c r="A38541" t="n">
        <v>313715</v>
      </c>
      <c r="B38541" s="35" t="n">
        <v>16</v>
      </c>
      <c r="C38541" s="7" t="n">
        <v>0</v>
      </c>
    </row>
    <row r="38542" spans="1:10">
      <c r="A38542" t="s">
        <v>4</v>
      </c>
      <c r="B38542" s="4" t="s">
        <v>5</v>
      </c>
      <c r="C38542" s="4" t="s">
        <v>10</v>
      </c>
      <c r="D38542" s="4" t="s">
        <v>72</v>
      </c>
      <c r="E38542" s="4" t="s">
        <v>13</v>
      </c>
      <c r="F38542" s="4" t="s">
        <v>13</v>
      </c>
      <c r="G38542" s="4" t="s">
        <v>72</v>
      </c>
      <c r="H38542" s="4" t="s">
        <v>13</v>
      </c>
      <c r="I38542" s="4" t="s">
        <v>13</v>
      </c>
    </row>
    <row r="38543" spans="1:10">
      <c r="A38543" t="n">
        <v>313718</v>
      </c>
      <c r="B38543" s="52" t="n">
        <v>26</v>
      </c>
      <c r="C38543" s="7" t="n">
        <v>7</v>
      </c>
      <c r="D38543" s="7" t="s">
        <v>2287</v>
      </c>
      <c r="E38543" s="7" t="n">
        <v>2</v>
      </c>
      <c r="F38543" s="7" t="n">
        <v>3</v>
      </c>
      <c r="G38543" s="7" t="s">
        <v>2288</v>
      </c>
      <c r="H38543" s="7" t="n">
        <v>2</v>
      </c>
      <c r="I38543" s="7" t="n">
        <v>0</v>
      </c>
    </row>
    <row r="38544" spans="1:10">
      <c r="A38544" t="s">
        <v>4</v>
      </c>
      <c r="B38544" s="4" t="s">
        <v>5</v>
      </c>
    </row>
    <row r="38545" spans="1:9">
      <c r="A38545" t="n">
        <v>313859</v>
      </c>
      <c r="B38545" s="53" t="n">
        <v>28</v>
      </c>
    </row>
    <row r="38546" spans="1:9">
      <c r="A38546" t="s">
        <v>4</v>
      </c>
      <c r="B38546" s="4" t="s">
        <v>5</v>
      </c>
      <c r="C38546" s="4" t="s">
        <v>13</v>
      </c>
      <c r="D38546" s="4" t="s">
        <v>10</v>
      </c>
      <c r="E38546" s="4" t="s">
        <v>6</v>
      </c>
    </row>
    <row r="38547" spans="1:9">
      <c r="A38547" t="n">
        <v>313860</v>
      </c>
      <c r="B38547" s="40" t="n">
        <v>51</v>
      </c>
      <c r="C38547" s="7" t="n">
        <v>4</v>
      </c>
      <c r="D38547" s="7" t="n">
        <v>0</v>
      </c>
      <c r="E38547" s="7" t="s">
        <v>258</v>
      </c>
    </row>
    <row r="38548" spans="1:9">
      <c r="A38548" t="s">
        <v>4</v>
      </c>
      <c r="B38548" s="4" t="s">
        <v>5</v>
      </c>
      <c r="C38548" s="4" t="s">
        <v>10</v>
      </c>
    </row>
    <row r="38549" spans="1:9">
      <c r="A38549" t="n">
        <v>313873</v>
      </c>
      <c r="B38549" s="35" t="n">
        <v>16</v>
      </c>
      <c r="C38549" s="7" t="n">
        <v>0</v>
      </c>
    </row>
    <row r="38550" spans="1:9">
      <c r="A38550" t="s">
        <v>4</v>
      </c>
      <c r="B38550" s="4" t="s">
        <v>5</v>
      </c>
      <c r="C38550" s="4" t="s">
        <v>10</v>
      </c>
      <c r="D38550" s="4" t="s">
        <v>72</v>
      </c>
      <c r="E38550" s="4" t="s">
        <v>13</v>
      </c>
      <c r="F38550" s="4" t="s">
        <v>13</v>
      </c>
      <c r="G38550" s="4" t="s">
        <v>72</v>
      </c>
      <c r="H38550" s="4" t="s">
        <v>13</v>
      </c>
      <c r="I38550" s="4" t="s">
        <v>13</v>
      </c>
    </row>
    <row r="38551" spans="1:9">
      <c r="A38551" t="n">
        <v>313876</v>
      </c>
      <c r="B38551" s="52" t="n">
        <v>26</v>
      </c>
      <c r="C38551" s="7" t="n">
        <v>0</v>
      </c>
      <c r="D38551" s="7" t="s">
        <v>2289</v>
      </c>
      <c r="E38551" s="7" t="n">
        <v>2</v>
      </c>
      <c r="F38551" s="7" t="n">
        <v>3</v>
      </c>
      <c r="G38551" s="7" t="s">
        <v>2290</v>
      </c>
      <c r="H38551" s="7" t="n">
        <v>2</v>
      </c>
      <c r="I38551" s="7" t="n">
        <v>0</v>
      </c>
    </row>
    <row r="38552" spans="1:9">
      <c r="A38552" t="s">
        <v>4</v>
      </c>
      <c r="B38552" s="4" t="s">
        <v>5</v>
      </c>
    </row>
    <row r="38553" spans="1:9">
      <c r="A38553" t="n">
        <v>313966</v>
      </c>
      <c r="B38553" s="53" t="n">
        <v>28</v>
      </c>
    </row>
    <row r="38554" spans="1:9">
      <c r="A38554" t="s">
        <v>4</v>
      </c>
      <c r="B38554" s="4" t="s">
        <v>5</v>
      </c>
      <c r="C38554" s="4" t="s">
        <v>13</v>
      </c>
      <c r="D38554" s="4" t="s">
        <v>10</v>
      </c>
      <c r="E38554" s="4" t="s">
        <v>6</v>
      </c>
    </row>
    <row r="38555" spans="1:9">
      <c r="A38555" t="n">
        <v>313967</v>
      </c>
      <c r="B38555" s="40" t="n">
        <v>51</v>
      </c>
      <c r="C38555" s="7" t="n">
        <v>4</v>
      </c>
      <c r="D38555" s="7" t="n">
        <v>7</v>
      </c>
      <c r="E38555" s="7" t="s">
        <v>713</v>
      </c>
    </row>
    <row r="38556" spans="1:9">
      <c r="A38556" t="s">
        <v>4</v>
      </c>
      <c r="B38556" s="4" t="s">
        <v>5</v>
      </c>
      <c r="C38556" s="4" t="s">
        <v>10</v>
      </c>
    </row>
    <row r="38557" spans="1:9">
      <c r="A38557" t="n">
        <v>313981</v>
      </c>
      <c r="B38557" s="35" t="n">
        <v>16</v>
      </c>
      <c r="C38557" s="7" t="n">
        <v>0</v>
      </c>
    </row>
    <row r="38558" spans="1:9">
      <c r="A38558" t="s">
        <v>4</v>
      </c>
      <c r="B38558" s="4" t="s">
        <v>5</v>
      </c>
      <c r="C38558" s="4" t="s">
        <v>10</v>
      </c>
      <c r="D38558" s="4" t="s">
        <v>72</v>
      </c>
      <c r="E38558" s="4" t="s">
        <v>13</v>
      </c>
      <c r="F38558" s="4" t="s">
        <v>13</v>
      </c>
      <c r="G38558" s="4" t="s">
        <v>72</v>
      </c>
      <c r="H38558" s="4" t="s">
        <v>13</v>
      </c>
      <c r="I38558" s="4" t="s">
        <v>13</v>
      </c>
    </row>
    <row r="38559" spans="1:9">
      <c r="A38559" t="n">
        <v>313984</v>
      </c>
      <c r="B38559" s="52" t="n">
        <v>26</v>
      </c>
      <c r="C38559" s="7" t="n">
        <v>7</v>
      </c>
      <c r="D38559" s="7" t="s">
        <v>2291</v>
      </c>
      <c r="E38559" s="7" t="n">
        <v>2</v>
      </c>
      <c r="F38559" s="7" t="n">
        <v>3</v>
      </c>
      <c r="G38559" s="7" t="s">
        <v>2292</v>
      </c>
      <c r="H38559" s="7" t="n">
        <v>2</v>
      </c>
      <c r="I38559" s="7" t="n">
        <v>0</v>
      </c>
    </row>
    <row r="38560" spans="1:9">
      <c r="A38560" t="s">
        <v>4</v>
      </c>
      <c r="B38560" s="4" t="s">
        <v>5</v>
      </c>
    </row>
    <row r="38561" spans="1:9">
      <c r="A38561" t="n">
        <v>314119</v>
      </c>
      <c r="B38561" s="53" t="n">
        <v>28</v>
      </c>
    </row>
    <row r="38562" spans="1:9">
      <c r="A38562" t="s">
        <v>4</v>
      </c>
      <c r="B38562" s="4" t="s">
        <v>5</v>
      </c>
      <c r="C38562" s="4" t="s">
        <v>10</v>
      </c>
      <c r="D38562" s="4" t="s">
        <v>13</v>
      </c>
      <c r="E38562" s="4" t="s">
        <v>22</v>
      </c>
      <c r="F38562" s="4" t="s">
        <v>10</v>
      </c>
    </row>
    <row r="38563" spans="1:9">
      <c r="A38563" t="n">
        <v>314120</v>
      </c>
      <c r="B38563" s="58" t="n">
        <v>59</v>
      </c>
      <c r="C38563" s="7" t="n">
        <v>0</v>
      </c>
      <c r="D38563" s="7" t="n">
        <v>6</v>
      </c>
      <c r="E38563" s="7" t="n">
        <v>0</v>
      </c>
      <c r="F38563" s="7" t="n">
        <v>4</v>
      </c>
    </row>
    <row r="38564" spans="1:9">
      <c r="A38564" t="s">
        <v>4</v>
      </c>
      <c r="B38564" s="4" t="s">
        <v>5</v>
      </c>
      <c r="C38564" s="4" t="s">
        <v>10</v>
      </c>
    </row>
    <row r="38565" spans="1:9">
      <c r="A38565" t="n">
        <v>314130</v>
      </c>
      <c r="B38565" s="35" t="n">
        <v>16</v>
      </c>
      <c r="C38565" s="7" t="n">
        <v>1000</v>
      </c>
    </row>
    <row r="38566" spans="1:9">
      <c r="A38566" t="s">
        <v>4</v>
      </c>
      <c r="B38566" s="4" t="s">
        <v>5</v>
      </c>
      <c r="C38566" s="4" t="s">
        <v>13</v>
      </c>
      <c r="D38566" s="4" t="s">
        <v>10</v>
      </c>
      <c r="E38566" s="4" t="s">
        <v>6</v>
      </c>
    </row>
    <row r="38567" spans="1:9">
      <c r="A38567" t="n">
        <v>314133</v>
      </c>
      <c r="B38567" s="40" t="n">
        <v>51</v>
      </c>
      <c r="C38567" s="7" t="n">
        <v>4</v>
      </c>
      <c r="D38567" s="7" t="n">
        <v>0</v>
      </c>
      <c r="E38567" s="7" t="s">
        <v>353</v>
      </c>
    </row>
    <row r="38568" spans="1:9">
      <c r="A38568" t="s">
        <v>4</v>
      </c>
      <c r="B38568" s="4" t="s">
        <v>5</v>
      </c>
      <c r="C38568" s="4" t="s">
        <v>10</v>
      </c>
    </row>
    <row r="38569" spans="1:9">
      <c r="A38569" t="n">
        <v>314147</v>
      </c>
      <c r="B38569" s="35" t="n">
        <v>16</v>
      </c>
      <c r="C38569" s="7" t="n">
        <v>0</v>
      </c>
    </row>
    <row r="38570" spans="1:9">
      <c r="A38570" t="s">
        <v>4</v>
      </c>
      <c r="B38570" s="4" t="s">
        <v>5</v>
      </c>
      <c r="C38570" s="4" t="s">
        <v>10</v>
      </c>
      <c r="D38570" s="4" t="s">
        <v>72</v>
      </c>
      <c r="E38570" s="4" t="s">
        <v>13</v>
      </c>
      <c r="F38570" s="4" t="s">
        <v>13</v>
      </c>
      <c r="G38570" s="4" t="s">
        <v>72</v>
      </c>
      <c r="H38570" s="4" t="s">
        <v>13</v>
      </c>
      <c r="I38570" s="4" t="s">
        <v>13</v>
      </c>
    </row>
    <row r="38571" spans="1:9">
      <c r="A38571" t="n">
        <v>314150</v>
      </c>
      <c r="B38571" s="52" t="n">
        <v>26</v>
      </c>
      <c r="C38571" s="7" t="n">
        <v>0</v>
      </c>
      <c r="D38571" s="7" t="s">
        <v>2293</v>
      </c>
      <c r="E38571" s="7" t="n">
        <v>2</v>
      </c>
      <c r="F38571" s="7" t="n">
        <v>3</v>
      </c>
      <c r="G38571" s="7" t="s">
        <v>2294</v>
      </c>
      <c r="H38571" s="7" t="n">
        <v>2</v>
      </c>
      <c r="I38571" s="7" t="n">
        <v>0</v>
      </c>
    </row>
    <row r="38572" spans="1:9">
      <c r="A38572" t="s">
        <v>4</v>
      </c>
      <c r="B38572" s="4" t="s">
        <v>5</v>
      </c>
    </row>
    <row r="38573" spans="1:9">
      <c r="A38573" t="n">
        <v>314326</v>
      </c>
      <c r="B38573" s="53" t="n">
        <v>28</v>
      </c>
    </row>
    <row r="38574" spans="1:9">
      <c r="A38574" t="s">
        <v>4</v>
      </c>
      <c r="B38574" s="4" t="s">
        <v>5</v>
      </c>
      <c r="C38574" s="4" t="s">
        <v>13</v>
      </c>
      <c r="D38574" s="4" t="s">
        <v>10</v>
      </c>
      <c r="E38574" s="4" t="s">
        <v>6</v>
      </c>
    </row>
    <row r="38575" spans="1:9">
      <c r="A38575" t="n">
        <v>314327</v>
      </c>
      <c r="B38575" s="40" t="n">
        <v>51</v>
      </c>
      <c r="C38575" s="7" t="n">
        <v>4</v>
      </c>
      <c r="D38575" s="7" t="n">
        <v>7</v>
      </c>
      <c r="E38575" s="7" t="s">
        <v>254</v>
      </c>
    </row>
    <row r="38576" spans="1:9">
      <c r="A38576" t="s">
        <v>4</v>
      </c>
      <c r="B38576" s="4" t="s">
        <v>5</v>
      </c>
      <c r="C38576" s="4" t="s">
        <v>10</v>
      </c>
    </row>
    <row r="38577" spans="1:9">
      <c r="A38577" t="n">
        <v>314340</v>
      </c>
      <c r="B38577" s="35" t="n">
        <v>16</v>
      </c>
      <c r="C38577" s="7" t="n">
        <v>0</v>
      </c>
    </row>
    <row r="38578" spans="1:9">
      <c r="A38578" t="s">
        <v>4</v>
      </c>
      <c r="B38578" s="4" t="s">
        <v>5</v>
      </c>
      <c r="C38578" s="4" t="s">
        <v>10</v>
      </c>
      <c r="D38578" s="4" t="s">
        <v>72</v>
      </c>
      <c r="E38578" s="4" t="s">
        <v>13</v>
      </c>
      <c r="F38578" s="4" t="s">
        <v>13</v>
      </c>
      <c r="G38578" s="4" t="s">
        <v>72</v>
      </c>
      <c r="H38578" s="4" t="s">
        <v>13</v>
      </c>
      <c r="I38578" s="4" t="s">
        <v>13</v>
      </c>
      <c r="J38578" s="4" t="s">
        <v>72</v>
      </c>
      <c r="K38578" s="4" t="s">
        <v>13</v>
      </c>
      <c r="L38578" s="4" t="s">
        <v>13</v>
      </c>
    </row>
    <row r="38579" spans="1:9">
      <c r="A38579" t="n">
        <v>314343</v>
      </c>
      <c r="B38579" s="52" t="n">
        <v>26</v>
      </c>
      <c r="C38579" s="7" t="n">
        <v>7</v>
      </c>
      <c r="D38579" s="7" t="s">
        <v>2295</v>
      </c>
      <c r="E38579" s="7" t="n">
        <v>2</v>
      </c>
      <c r="F38579" s="7" t="n">
        <v>3</v>
      </c>
      <c r="G38579" s="7" t="s">
        <v>2296</v>
      </c>
      <c r="H38579" s="7" t="n">
        <v>2</v>
      </c>
      <c r="I38579" s="7" t="n">
        <v>3</v>
      </c>
      <c r="J38579" s="7" t="s">
        <v>2297</v>
      </c>
      <c r="K38579" s="7" t="n">
        <v>2</v>
      </c>
      <c r="L38579" s="7" t="n">
        <v>0</v>
      </c>
    </row>
    <row r="38580" spans="1:9">
      <c r="A38580" t="s">
        <v>4</v>
      </c>
      <c r="B38580" s="4" t="s">
        <v>5</v>
      </c>
    </row>
    <row r="38581" spans="1:9">
      <c r="A38581" t="n">
        <v>314641</v>
      </c>
      <c r="B38581" s="53" t="n">
        <v>28</v>
      </c>
    </row>
    <row r="38582" spans="1:9">
      <c r="A38582" t="s">
        <v>4</v>
      </c>
      <c r="B38582" s="4" t="s">
        <v>5</v>
      </c>
      <c r="C38582" s="4" t="s">
        <v>13</v>
      </c>
      <c r="D38582" s="4" t="s">
        <v>10</v>
      </c>
      <c r="E38582" s="4" t="s">
        <v>6</v>
      </c>
    </row>
    <row r="38583" spans="1:9">
      <c r="A38583" t="n">
        <v>314642</v>
      </c>
      <c r="B38583" s="40" t="n">
        <v>51</v>
      </c>
      <c r="C38583" s="7" t="n">
        <v>4</v>
      </c>
      <c r="D38583" s="7" t="n">
        <v>0</v>
      </c>
      <c r="E38583" s="7" t="s">
        <v>713</v>
      </c>
    </row>
    <row r="38584" spans="1:9">
      <c r="A38584" t="s">
        <v>4</v>
      </c>
      <c r="B38584" s="4" t="s">
        <v>5</v>
      </c>
      <c r="C38584" s="4" t="s">
        <v>10</v>
      </c>
    </row>
    <row r="38585" spans="1:9">
      <c r="A38585" t="n">
        <v>314656</v>
      </c>
      <c r="B38585" s="35" t="n">
        <v>16</v>
      </c>
      <c r="C38585" s="7" t="n">
        <v>0</v>
      </c>
    </row>
    <row r="38586" spans="1:9">
      <c r="A38586" t="s">
        <v>4</v>
      </c>
      <c r="B38586" s="4" t="s">
        <v>5</v>
      </c>
      <c r="C38586" s="4" t="s">
        <v>10</v>
      </c>
      <c r="D38586" s="4" t="s">
        <v>72</v>
      </c>
      <c r="E38586" s="4" t="s">
        <v>13</v>
      </c>
      <c r="F38586" s="4" t="s">
        <v>13</v>
      </c>
      <c r="G38586" s="4" t="s">
        <v>72</v>
      </c>
      <c r="H38586" s="4" t="s">
        <v>13</v>
      </c>
      <c r="I38586" s="4" t="s">
        <v>13</v>
      </c>
    </row>
    <row r="38587" spans="1:9">
      <c r="A38587" t="n">
        <v>314659</v>
      </c>
      <c r="B38587" s="52" t="n">
        <v>26</v>
      </c>
      <c r="C38587" s="7" t="n">
        <v>0</v>
      </c>
      <c r="D38587" s="7" t="s">
        <v>2298</v>
      </c>
      <c r="E38587" s="7" t="n">
        <v>2</v>
      </c>
      <c r="F38587" s="7" t="n">
        <v>3</v>
      </c>
      <c r="G38587" s="7" t="s">
        <v>2299</v>
      </c>
      <c r="H38587" s="7" t="n">
        <v>2</v>
      </c>
      <c r="I38587" s="7" t="n">
        <v>0</v>
      </c>
    </row>
    <row r="38588" spans="1:9">
      <c r="A38588" t="s">
        <v>4</v>
      </c>
      <c r="B38588" s="4" t="s">
        <v>5</v>
      </c>
    </row>
    <row r="38589" spans="1:9">
      <c r="A38589" t="n">
        <v>314822</v>
      </c>
      <c r="B38589" s="53" t="n">
        <v>28</v>
      </c>
    </row>
    <row r="38590" spans="1:9">
      <c r="A38590" t="s">
        <v>4</v>
      </c>
      <c r="B38590" s="4" t="s">
        <v>5</v>
      </c>
      <c r="C38590" s="4" t="s">
        <v>13</v>
      </c>
      <c r="D38590" s="4" t="s">
        <v>10</v>
      </c>
      <c r="E38590" s="4" t="s">
        <v>6</v>
      </c>
    </row>
    <row r="38591" spans="1:9">
      <c r="A38591" t="n">
        <v>314823</v>
      </c>
      <c r="B38591" s="40" t="n">
        <v>51</v>
      </c>
      <c r="C38591" s="7" t="n">
        <v>4</v>
      </c>
      <c r="D38591" s="7" t="n">
        <v>7</v>
      </c>
      <c r="E38591" s="7" t="s">
        <v>353</v>
      </c>
    </row>
    <row r="38592" spans="1:9">
      <c r="A38592" t="s">
        <v>4</v>
      </c>
      <c r="B38592" s="4" t="s">
        <v>5</v>
      </c>
      <c r="C38592" s="4" t="s">
        <v>10</v>
      </c>
    </row>
    <row r="38593" spans="1:12">
      <c r="A38593" t="n">
        <v>314837</v>
      </c>
      <c r="B38593" s="35" t="n">
        <v>16</v>
      </c>
      <c r="C38593" s="7" t="n">
        <v>0</v>
      </c>
    </row>
    <row r="38594" spans="1:12">
      <c r="A38594" t="s">
        <v>4</v>
      </c>
      <c r="B38594" s="4" t="s">
        <v>5</v>
      </c>
      <c r="C38594" s="4" t="s">
        <v>10</v>
      </c>
      <c r="D38594" s="4" t="s">
        <v>72</v>
      </c>
      <c r="E38594" s="4" t="s">
        <v>13</v>
      </c>
      <c r="F38594" s="4" t="s">
        <v>13</v>
      </c>
      <c r="G38594" s="4" t="s">
        <v>72</v>
      </c>
      <c r="H38594" s="4" t="s">
        <v>13</v>
      </c>
      <c r="I38594" s="4" t="s">
        <v>13</v>
      </c>
    </row>
    <row r="38595" spans="1:12">
      <c r="A38595" t="n">
        <v>314840</v>
      </c>
      <c r="B38595" s="52" t="n">
        <v>26</v>
      </c>
      <c r="C38595" s="7" t="n">
        <v>7</v>
      </c>
      <c r="D38595" s="7" t="s">
        <v>2300</v>
      </c>
      <c r="E38595" s="7" t="n">
        <v>2</v>
      </c>
      <c r="F38595" s="7" t="n">
        <v>3</v>
      </c>
      <c r="G38595" s="7" t="s">
        <v>2301</v>
      </c>
      <c r="H38595" s="7" t="n">
        <v>2</v>
      </c>
      <c r="I38595" s="7" t="n">
        <v>0</v>
      </c>
    </row>
    <row r="38596" spans="1:12">
      <c r="A38596" t="s">
        <v>4</v>
      </c>
      <c r="B38596" s="4" t="s">
        <v>5</v>
      </c>
    </row>
    <row r="38597" spans="1:12">
      <c r="A38597" t="n">
        <v>314934</v>
      </c>
      <c r="B38597" s="53" t="n">
        <v>28</v>
      </c>
    </row>
    <row r="38598" spans="1:12">
      <c r="A38598" t="s">
        <v>4</v>
      </c>
      <c r="B38598" s="4" t="s">
        <v>5</v>
      </c>
      <c r="C38598" s="4" t="s">
        <v>10</v>
      </c>
      <c r="D38598" s="4" t="s">
        <v>13</v>
      </c>
      <c r="E38598" s="4" t="s">
        <v>22</v>
      </c>
      <c r="F38598" s="4" t="s">
        <v>10</v>
      </c>
    </row>
    <row r="38599" spans="1:12">
      <c r="A38599" t="n">
        <v>314935</v>
      </c>
      <c r="B38599" s="58" t="n">
        <v>59</v>
      </c>
      <c r="C38599" s="7" t="n">
        <v>7</v>
      </c>
      <c r="D38599" s="7" t="n">
        <v>9</v>
      </c>
      <c r="E38599" s="7" t="n">
        <v>0.100000001490116</v>
      </c>
      <c r="F38599" s="7" t="n">
        <v>4</v>
      </c>
    </row>
    <row r="38600" spans="1:12">
      <c r="A38600" t="s">
        <v>4</v>
      </c>
      <c r="B38600" s="4" t="s">
        <v>5</v>
      </c>
      <c r="C38600" s="4" t="s">
        <v>10</v>
      </c>
    </row>
    <row r="38601" spans="1:12">
      <c r="A38601" t="n">
        <v>314945</v>
      </c>
      <c r="B38601" s="35" t="n">
        <v>16</v>
      </c>
      <c r="C38601" s="7" t="n">
        <v>1500</v>
      </c>
    </row>
    <row r="38602" spans="1:12">
      <c r="A38602" t="s">
        <v>4</v>
      </c>
      <c r="B38602" s="4" t="s">
        <v>5</v>
      </c>
      <c r="C38602" s="4" t="s">
        <v>13</v>
      </c>
      <c r="D38602" s="4" t="s">
        <v>10</v>
      </c>
      <c r="E38602" s="4" t="s">
        <v>6</v>
      </c>
    </row>
    <row r="38603" spans="1:12">
      <c r="A38603" t="n">
        <v>314948</v>
      </c>
      <c r="B38603" s="40" t="n">
        <v>51</v>
      </c>
      <c r="C38603" s="7" t="n">
        <v>4</v>
      </c>
      <c r="D38603" s="7" t="n">
        <v>7</v>
      </c>
      <c r="E38603" s="7" t="s">
        <v>713</v>
      </c>
    </row>
    <row r="38604" spans="1:12">
      <c r="A38604" t="s">
        <v>4</v>
      </c>
      <c r="B38604" s="4" t="s">
        <v>5</v>
      </c>
      <c r="C38604" s="4" t="s">
        <v>10</v>
      </c>
    </row>
    <row r="38605" spans="1:12">
      <c r="A38605" t="n">
        <v>314962</v>
      </c>
      <c r="B38605" s="35" t="n">
        <v>16</v>
      </c>
      <c r="C38605" s="7" t="n">
        <v>0</v>
      </c>
    </row>
    <row r="38606" spans="1:12">
      <c r="A38606" t="s">
        <v>4</v>
      </c>
      <c r="B38606" s="4" t="s">
        <v>5</v>
      </c>
      <c r="C38606" s="4" t="s">
        <v>10</v>
      </c>
      <c r="D38606" s="4" t="s">
        <v>72</v>
      </c>
      <c r="E38606" s="4" t="s">
        <v>13</v>
      </c>
      <c r="F38606" s="4" t="s">
        <v>13</v>
      </c>
      <c r="G38606" s="4" t="s">
        <v>72</v>
      </c>
      <c r="H38606" s="4" t="s">
        <v>13</v>
      </c>
      <c r="I38606" s="4" t="s">
        <v>13</v>
      </c>
      <c r="J38606" s="4" t="s">
        <v>72</v>
      </c>
      <c r="K38606" s="4" t="s">
        <v>13</v>
      </c>
      <c r="L38606" s="4" t="s">
        <v>13</v>
      </c>
      <c r="M38606" s="4" t="s">
        <v>72</v>
      </c>
      <c r="N38606" s="4" t="s">
        <v>13</v>
      </c>
      <c r="O38606" s="4" t="s">
        <v>13</v>
      </c>
    </row>
    <row r="38607" spans="1:12">
      <c r="A38607" t="n">
        <v>314965</v>
      </c>
      <c r="B38607" s="52" t="n">
        <v>26</v>
      </c>
      <c r="C38607" s="7" t="n">
        <v>7</v>
      </c>
      <c r="D38607" s="7" t="s">
        <v>2302</v>
      </c>
      <c r="E38607" s="7" t="n">
        <v>2</v>
      </c>
      <c r="F38607" s="7" t="n">
        <v>3</v>
      </c>
      <c r="G38607" s="7" t="s">
        <v>2303</v>
      </c>
      <c r="H38607" s="7" t="n">
        <v>2</v>
      </c>
      <c r="I38607" s="7" t="n">
        <v>3</v>
      </c>
      <c r="J38607" s="7" t="s">
        <v>2304</v>
      </c>
      <c r="K38607" s="7" t="n">
        <v>2</v>
      </c>
      <c r="L38607" s="7" t="n">
        <v>3</v>
      </c>
      <c r="M38607" s="7" t="s">
        <v>2305</v>
      </c>
      <c r="N38607" s="7" t="n">
        <v>2</v>
      </c>
      <c r="O38607" s="7" t="n">
        <v>0</v>
      </c>
    </row>
    <row r="38608" spans="1:12">
      <c r="A38608" t="s">
        <v>4</v>
      </c>
      <c r="B38608" s="4" t="s">
        <v>5</v>
      </c>
    </row>
    <row r="38609" spans="1:15">
      <c r="A38609" t="n">
        <v>315189</v>
      </c>
      <c r="B38609" s="53" t="n">
        <v>28</v>
      </c>
    </row>
    <row r="38610" spans="1:15">
      <c r="A38610" t="s">
        <v>4</v>
      </c>
      <c r="B38610" s="4" t="s">
        <v>5</v>
      </c>
      <c r="C38610" s="4" t="s">
        <v>13</v>
      </c>
      <c r="D38610" s="4" t="s">
        <v>10</v>
      </c>
      <c r="E38610" s="4" t="s">
        <v>6</v>
      </c>
    </row>
    <row r="38611" spans="1:15">
      <c r="A38611" t="n">
        <v>315190</v>
      </c>
      <c r="B38611" s="40" t="n">
        <v>51</v>
      </c>
      <c r="C38611" s="7" t="n">
        <v>4</v>
      </c>
      <c r="D38611" s="7" t="n">
        <v>0</v>
      </c>
      <c r="E38611" s="7" t="s">
        <v>636</v>
      </c>
    </row>
    <row r="38612" spans="1:15">
      <c r="A38612" t="s">
        <v>4</v>
      </c>
      <c r="B38612" s="4" t="s">
        <v>5</v>
      </c>
      <c r="C38612" s="4" t="s">
        <v>10</v>
      </c>
    </row>
    <row r="38613" spans="1:15">
      <c r="A38613" t="n">
        <v>315203</v>
      </c>
      <c r="B38613" s="35" t="n">
        <v>16</v>
      </c>
      <c r="C38613" s="7" t="n">
        <v>0</v>
      </c>
    </row>
    <row r="38614" spans="1:15">
      <c r="A38614" t="s">
        <v>4</v>
      </c>
      <c r="B38614" s="4" t="s">
        <v>5</v>
      </c>
      <c r="C38614" s="4" t="s">
        <v>10</v>
      </c>
      <c r="D38614" s="4" t="s">
        <v>72</v>
      </c>
      <c r="E38614" s="4" t="s">
        <v>13</v>
      </c>
      <c r="F38614" s="4" t="s">
        <v>13</v>
      </c>
    </row>
    <row r="38615" spans="1:15">
      <c r="A38615" t="n">
        <v>315206</v>
      </c>
      <c r="B38615" s="52" t="n">
        <v>26</v>
      </c>
      <c r="C38615" s="7" t="n">
        <v>0</v>
      </c>
      <c r="D38615" s="7" t="s">
        <v>2306</v>
      </c>
      <c r="E38615" s="7" t="n">
        <v>2</v>
      </c>
      <c r="F38615" s="7" t="n">
        <v>0</v>
      </c>
    </row>
    <row r="38616" spans="1:15">
      <c r="A38616" t="s">
        <v>4</v>
      </c>
      <c r="B38616" s="4" t="s">
        <v>5</v>
      </c>
    </row>
    <row r="38617" spans="1:15">
      <c r="A38617" t="n">
        <v>315224</v>
      </c>
      <c r="B38617" s="53" t="n">
        <v>28</v>
      </c>
    </row>
    <row r="38618" spans="1:15">
      <c r="A38618" t="s">
        <v>4</v>
      </c>
      <c r="B38618" s="4" t="s">
        <v>5</v>
      </c>
      <c r="C38618" s="4" t="s">
        <v>13</v>
      </c>
      <c r="D38618" s="4" t="s">
        <v>10</v>
      </c>
      <c r="E38618" s="4" t="s">
        <v>9</v>
      </c>
      <c r="F38618" s="4" t="s">
        <v>9</v>
      </c>
      <c r="G38618" s="4" t="s">
        <v>9</v>
      </c>
      <c r="H38618" s="4" t="s">
        <v>9</v>
      </c>
      <c r="I38618" s="4" t="s">
        <v>10</v>
      </c>
      <c r="J38618" s="4" t="s">
        <v>13</v>
      </c>
    </row>
    <row r="38619" spans="1:15">
      <c r="A38619" t="n">
        <v>315225</v>
      </c>
      <c r="B38619" s="120" t="n">
        <v>69</v>
      </c>
      <c r="C38619" s="7" t="n">
        <v>3</v>
      </c>
      <c r="D38619" s="7" t="n">
        <v>0</v>
      </c>
      <c r="E38619" s="7" t="n">
        <v>1065353216</v>
      </c>
      <c r="F38619" s="7" t="n">
        <v>1065353216</v>
      </c>
      <c r="G38619" s="7" t="n">
        <v>1065353216</v>
      </c>
      <c r="H38619" s="7" t="n">
        <v>0</v>
      </c>
      <c r="I38619" s="7" t="n">
        <v>1000</v>
      </c>
      <c r="J38619" s="7" t="n">
        <v>3</v>
      </c>
    </row>
    <row r="38620" spans="1:15">
      <c r="A38620" t="s">
        <v>4</v>
      </c>
      <c r="B38620" s="4" t="s">
        <v>5</v>
      </c>
      <c r="C38620" s="4" t="s">
        <v>13</v>
      </c>
      <c r="D38620" s="4" t="s">
        <v>10</v>
      </c>
      <c r="E38620" s="4" t="s">
        <v>9</v>
      </c>
      <c r="F38620" s="4" t="s">
        <v>9</v>
      </c>
      <c r="G38620" s="4" t="s">
        <v>9</v>
      </c>
      <c r="H38620" s="4" t="s">
        <v>9</v>
      </c>
      <c r="I38620" s="4" t="s">
        <v>10</v>
      </c>
      <c r="J38620" s="4" t="s">
        <v>13</v>
      </c>
    </row>
    <row r="38621" spans="1:15">
      <c r="A38621" t="n">
        <v>315248</v>
      </c>
      <c r="B38621" s="120" t="n">
        <v>69</v>
      </c>
      <c r="C38621" s="7" t="n">
        <v>3</v>
      </c>
      <c r="D38621" s="7" t="n">
        <v>7</v>
      </c>
      <c r="E38621" s="7" t="n">
        <v>1065353216</v>
      </c>
      <c r="F38621" s="7" t="n">
        <v>1065353216</v>
      </c>
      <c r="G38621" s="7" t="n">
        <v>1065353216</v>
      </c>
      <c r="H38621" s="7" t="n">
        <v>0</v>
      </c>
      <c r="I38621" s="7" t="n">
        <v>1000</v>
      </c>
      <c r="J38621" s="7" t="n">
        <v>3</v>
      </c>
    </row>
    <row r="38622" spans="1:15">
      <c r="A38622" t="s">
        <v>4</v>
      </c>
      <c r="B38622" s="4" t="s">
        <v>5</v>
      </c>
      <c r="C38622" s="4" t="s">
        <v>13</v>
      </c>
      <c r="D38622" s="4" t="s">
        <v>10</v>
      </c>
      <c r="E38622" s="4" t="s">
        <v>22</v>
      </c>
    </row>
    <row r="38623" spans="1:15">
      <c r="A38623" t="n">
        <v>315271</v>
      </c>
      <c r="B38623" s="28" t="n">
        <v>58</v>
      </c>
      <c r="C38623" s="7" t="n">
        <v>0</v>
      </c>
      <c r="D38623" s="7" t="n">
        <v>1000</v>
      </c>
      <c r="E38623" s="7" t="n">
        <v>1</v>
      </c>
    </row>
    <row r="38624" spans="1:15">
      <c r="A38624" t="s">
        <v>4</v>
      </c>
      <c r="B38624" s="4" t="s">
        <v>5</v>
      </c>
      <c r="C38624" s="4" t="s">
        <v>13</v>
      </c>
      <c r="D38624" s="4" t="s">
        <v>10</v>
      </c>
    </row>
    <row r="38625" spans="1:10">
      <c r="A38625" t="n">
        <v>315279</v>
      </c>
      <c r="B38625" s="28" t="n">
        <v>58</v>
      </c>
      <c r="C38625" s="7" t="n">
        <v>255</v>
      </c>
      <c r="D38625" s="7" t="n">
        <v>0</v>
      </c>
    </row>
    <row r="38626" spans="1:10">
      <c r="A38626" t="s">
        <v>4</v>
      </c>
      <c r="B38626" s="4" t="s">
        <v>5</v>
      </c>
      <c r="C38626" s="4" t="s">
        <v>10</v>
      </c>
      <c r="D38626" s="4" t="s">
        <v>13</v>
      </c>
      <c r="E38626" s="4" t="s">
        <v>6</v>
      </c>
      <c r="F38626" s="4" t="s">
        <v>22</v>
      </c>
      <c r="G38626" s="4" t="s">
        <v>22</v>
      </c>
      <c r="H38626" s="4" t="s">
        <v>22</v>
      </c>
    </row>
    <row r="38627" spans="1:10">
      <c r="A38627" t="n">
        <v>315283</v>
      </c>
      <c r="B38627" s="39" t="n">
        <v>48</v>
      </c>
      <c r="C38627" s="7" t="n">
        <v>7</v>
      </c>
      <c r="D38627" s="7" t="n">
        <v>0</v>
      </c>
      <c r="E38627" s="7" t="s">
        <v>184</v>
      </c>
      <c r="F38627" s="7" t="n">
        <v>-1</v>
      </c>
      <c r="G38627" s="7" t="n">
        <v>1</v>
      </c>
      <c r="H38627" s="7" t="n">
        <v>1.40129846432482e-45</v>
      </c>
    </row>
    <row r="38628" spans="1:10">
      <c r="A38628" t="s">
        <v>4</v>
      </c>
      <c r="B38628" s="4" t="s">
        <v>5</v>
      </c>
      <c r="C38628" s="4" t="s">
        <v>13</v>
      </c>
      <c r="D38628" s="4" t="s">
        <v>10</v>
      </c>
    </row>
    <row r="38629" spans="1:10">
      <c r="A38629" t="n">
        <v>315312</v>
      </c>
      <c r="B38629" s="28" t="n">
        <v>58</v>
      </c>
      <c r="C38629" s="7" t="n">
        <v>11</v>
      </c>
      <c r="D38629" s="7" t="n">
        <v>300</v>
      </c>
    </row>
    <row r="38630" spans="1:10">
      <c r="A38630" t="s">
        <v>4</v>
      </c>
      <c r="B38630" s="4" t="s">
        <v>5</v>
      </c>
      <c r="C38630" s="4" t="s">
        <v>13</v>
      </c>
      <c r="D38630" s="4" t="s">
        <v>10</v>
      </c>
    </row>
    <row r="38631" spans="1:10">
      <c r="A38631" t="n">
        <v>315316</v>
      </c>
      <c r="B38631" s="28" t="n">
        <v>58</v>
      </c>
      <c r="C38631" s="7" t="n">
        <v>12</v>
      </c>
      <c r="D38631" s="7" t="n">
        <v>0</v>
      </c>
    </row>
    <row r="38632" spans="1:10">
      <c r="A38632" t="s">
        <v>4</v>
      </c>
      <c r="B38632" s="4" t="s">
        <v>5</v>
      </c>
      <c r="C38632" s="4" t="s">
        <v>13</v>
      </c>
      <c r="D38632" s="4" t="s">
        <v>10</v>
      </c>
    </row>
    <row r="38633" spans="1:10">
      <c r="A38633" t="n">
        <v>315320</v>
      </c>
      <c r="B38633" s="120" t="n">
        <v>69</v>
      </c>
      <c r="C38633" s="7" t="n">
        <v>1</v>
      </c>
      <c r="D38633" s="7" t="n">
        <v>0</v>
      </c>
    </row>
    <row r="38634" spans="1:10">
      <c r="A38634" t="s">
        <v>4</v>
      </c>
      <c r="B38634" s="4" t="s">
        <v>5</v>
      </c>
      <c r="C38634" s="4" t="s">
        <v>13</v>
      </c>
      <c r="D38634" s="4" t="s">
        <v>10</v>
      </c>
    </row>
    <row r="38635" spans="1:10">
      <c r="A38635" t="n">
        <v>315324</v>
      </c>
      <c r="B38635" s="120" t="n">
        <v>69</v>
      </c>
      <c r="C38635" s="7" t="n">
        <v>1</v>
      </c>
      <c r="D38635" s="7" t="n">
        <v>7</v>
      </c>
    </row>
    <row r="38636" spans="1:10">
      <c r="A38636" t="s">
        <v>4</v>
      </c>
      <c r="B38636" s="4" t="s">
        <v>5</v>
      </c>
      <c r="C38636" s="4" t="s">
        <v>13</v>
      </c>
      <c r="D38636" s="4" t="s">
        <v>10</v>
      </c>
      <c r="E38636" s="4" t="s">
        <v>10</v>
      </c>
      <c r="F38636" s="4" t="s">
        <v>13</v>
      </c>
    </row>
    <row r="38637" spans="1:10">
      <c r="A38637" t="n">
        <v>315328</v>
      </c>
      <c r="B38637" s="29" t="n">
        <v>25</v>
      </c>
      <c r="C38637" s="7" t="n">
        <v>1</v>
      </c>
      <c r="D38637" s="7" t="n">
        <v>65535</v>
      </c>
      <c r="E38637" s="7" t="n">
        <v>65535</v>
      </c>
      <c r="F38637" s="7" t="n">
        <v>0</v>
      </c>
    </row>
    <row r="38638" spans="1:10">
      <c r="A38638" t="s">
        <v>4</v>
      </c>
      <c r="B38638" s="4" t="s">
        <v>5</v>
      </c>
      <c r="C38638" s="4" t="s">
        <v>13</v>
      </c>
      <c r="D38638" s="4" t="s">
        <v>10</v>
      </c>
      <c r="E38638" s="4" t="s">
        <v>10</v>
      </c>
    </row>
    <row r="38639" spans="1:10">
      <c r="A38639" t="n">
        <v>315335</v>
      </c>
      <c r="B38639" s="29" t="n">
        <v>25</v>
      </c>
      <c r="C38639" s="7" t="n">
        <v>2</v>
      </c>
      <c r="D38639" s="7" t="n">
        <v>65535</v>
      </c>
      <c r="E38639" s="7" t="n">
        <v>65535</v>
      </c>
    </row>
    <row r="38640" spans="1:10">
      <c r="A38640" t="s">
        <v>4</v>
      </c>
      <c r="B38640" s="4" t="s">
        <v>5</v>
      </c>
      <c r="C38640" s="4" t="s">
        <v>13</v>
      </c>
      <c r="D38640" s="4" t="s">
        <v>13</v>
      </c>
      <c r="E38640" s="4" t="s">
        <v>22</v>
      </c>
      <c r="F38640" s="4" t="s">
        <v>22</v>
      </c>
      <c r="G38640" s="4" t="s">
        <v>22</v>
      </c>
      <c r="H38640" s="4" t="s">
        <v>10</v>
      </c>
    </row>
    <row r="38641" spans="1:8">
      <c r="A38641" t="n">
        <v>315341</v>
      </c>
      <c r="B38641" s="25" t="n">
        <v>45</v>
      </c>
      <c r="C38641" s="7" t="n">
        <v>2</v>
      </c>
      <c r="D38641" s="7" t="n">
        <v>3</v>
      </c>
      <c r="E38641" s="7" t="n">
        <v>-55.3300018310547</v>
      </c>
      <c r="F38641" s="7" t="n">
        <v>4.67999982833862</v>
      </c>
      <c r="G38641" s="7" t="n">
        <v>-16.7099990844727</v>
      </c>
      <c r="H38641" s="7" t="n">
        <v>0</v>
      </c>
    </row>
    <row r="38642" spans="1:8">
      <c r="A38642" t="s">
        <v>4</v>
      </c>
      <c r="B38642" s="4" t="s">
        <v>5</v>
      </c>
      <c r="C38642" s="4" t="s">
        <v>13</v>
      </c>
      <c r="D38642" s="4" t="s">
        <v>13</v>
      </c>
      <c r="E38642" s="4" t="s">
        <v>22</v>
      </c>
      <c r="F38642" s="4" t="s">
        <v>22</v>
      </c>
      <c r="G38642" s="4" t="s">
        <v>22</v>
      </c>
      <c r="H38642" s="4" t="s">
        <v>10</v>
      </c>
      <c r="I38642" s="4" t="s">
        <v>13</v>
      </c>
    </row>
    <row r="38643" spans="1:8">
      <c r="A38643" t="n">
        <v>315358</v>
      </c>
      <c r="B38643" s="25" t="n">
        <v>45</v>
      </c>
      <c r="C38643" s="7" t="n">
        <v>4</v>
      </c>
      <c r="D38643" s="7" t="n">
        <v>3</v>
      </c>
      <c r="E38643" s="7" t="n">
        <v>10.2700004577637</v>
      </c>
      <c r="F38643" s="7" t="n">
        <v>309.480010986328</v>
      </c>
      <c r="G38643" s="7" t="n">
        <v>0</v>
      </c>
      <c r="H38643" s="7" t="n">
        <v>0</v>
      </c>
      <c r="I38643" s="7" t="n">
        <v>0</v>
      </c>
    </row>
    <row r="38644" spans="1:8">
      <c r="A38644" t="s">
        <v>4</v>
      </c>
      <c r="B38644" s="4" t="s">
        <v>5</v>
      </c>
      <c r="C38644" s="4" t="s">
        <v>13</v>
      </c>
      <c r="D38644" s="4" t="s">
        <v>13</v>
      </c>
      <c r="E38644" s="4" t="s">
        <v>22</v>
      </c>
      <c r="F38644" s="4" t="s">
        <v>10</v>
      </c>
    </row>
    <row r="38645" spans="1:8">
      <c r="A38645" t="n">
        <v>315376</v>
      </c>
      <c r="B38645" s="25" t="n">
        <v>45</v>
      </c>
      <c r="C38645" s="7" t="n">
        <v>5</v>
      </c>
      <c r="D38645" s="7" t="n">
        <v>3</v>
      </c>
      <c r="E38645" s="7" t="n">
        <v>1.39999997615814</v>
      </c>
      <c r="F38645" s="7" t="n">
        <v>0</v>
      </c>
    </row>
    <row r="38646" spans="1:8">
      <c r="A38646" t="s">
        <v>4</v>
      </c>
      <c r="B38646" s="4" t="s">
        <v>5</v>
      </c>
      <c r="C38646" s="4" t="s">
        <v>13</v>
      </c>
      <c r="D38646" s="4" t="s">
        <v>13</v>
      </c>
      <c r="E38646" s="4" t="s">
        <v>22</v>
      </c>
      <c r="F38646" s="4" t="s">
        <v>10</v>
      </c>
    </row>
    <row r="38647" spans="1:8">
      <c r="A38647" t="n">
        <v>315385</v>
      </c>
      <c r="B38647" s="25" t="n">
        <v>45</v>
      </c>
      <c r="C38647" s="7" t="n">
        <v>11</v>
      </c>
      <c r="D38647" s="7" t="n">
        <v>3</v>
      </c>
      <c r="E38647" s="7" t="n">
        <v>38</v>
      </c>
      <c r="F38647" s="7" t="n">
        <v>0</v>
      </c>
    </row>
    <row r="38648" spans="1:8">
      <c r="A38648" t="s">
        <v>4</v>
      </c>
      <c r="B38648" s="4" t="s">
        <v>5</v>
      </c>
      <c r="C38648" s="4" t="s">
        <v>10</v>
      </c>
      <c r="D38648" s="4" t="s">
        <v>22</v>
      </c>
      <c r="E38648" s="4" t="s">
        <v>22</v>
      </c>
      <c r="F38648" s="4" t="s">
        <v>22</v>
      </c>
      <c r="G38648" s="4" t="s">
        <v>22</v>
      </c>
    </row>
    <row r="38649" spans="1:8">
      <c r="A38649" t="n">
        <v>315394</v>
      </c>
      <c r="B38649" s="24" t="n">
        <v>46</v>
      </c>
      <c r="C38649" s="7" t="n">
        <v>0</v>
      </c>
      <c r="D38649" s="7" t="n">
        <v>-54.75</v>
      </c>
      <c r="E38649" s="7" t="n">
        <v>4</v>
      </c>
      <c r="F38649" s="7" t="n">
        <v>-15.6099996566772</v>
      </c>
      <c r="G38649" s="7" t="n">
        <v>206.600006103516</v>
      </c>
    </row>
    <row r="38650" spans="1:8">
      <c r="A38650" t="s">
        <v>4</v>
      </c>
      <c r="B38650" s="4" t="s">
        <v>5</v>
      </c>
      <c r="C38650" s="4" t="s">
        <v>10</v>
      </c>
      <c r="D38650" s="4" t="s">
        <v>22</v>
      </c>
      <c r="E38650" s="4" t="s">
        <v>22</v>
      </c>
      <c r="F38650" s="4" t="s">
        <v>22</v>
      </c>
      <c r="G38650" s="4" t="s">
        <v>22</v>
      </c>
    </row>
    <row r="38651" spans="1:8">
      <c r="A38651" t="n">
        <v>315413</v>
      </c>
      <c r="B38651" s="24" t="n">
        <v>46</v>
      </c>
      <c r="C38651" s="7" t="n">
        <v>7</v>
      </c>
      <c r="D38651" s="7" t="n">
        <v>-54.9500007629395</v>
      </c>
      <c r="E38651" s="7" t="n">
        <v>4</v>
      </c>
      <c r="F38651" s="7" t="n">
        <v>-16.75</v>
      </c>
      <c r="G38651" s="7" t="n">
        <v>318.399993896484</v>
      </c>
    </row>
    <row r="38652" spans="1:8">
      <c r="A38652" t="s">
        <v>4</v>
      </c>
      <c r="B38652" s="4" t="s">
        <v>5</v>
      </c>
      <c r="C38652" s="4" t="s">
        <v>10</v>
      </c>
      <c r="D38652" s="4" t="s">
        <v>22</v>
      </c>
      <c r="E38652" s="4" t="s">
        <v>22</v>
      </c>
      <c r="F38652" s="4" t="s">
        <v>22</v>
      </c>
      <c r="G38652" s="4" t="s">
        <v>22</v>
      </c>
    </row>
    <row r="38653" spans="1:8">
      <c r="A38653" t="n">
        <v>315432</v>
      </c>
      <c r="B38653" s="24" t="n">
        <v>46</v>
      </c>
      <c r="C38653" s="7" t="n">
        <v>5705</v>
      </c>
      <c r="D38653" s="7" t="n">
        <v>-55.9099998474121</v>
      </c>
      <c r="E38653" s="7" t="n">
        <v>4</v>
      </c>
      <c r="F38653" s="7" t="n">
        <v>-16.9400005340576</v>
      </c>
      <c r="G38653" s="7" t="n">
        <v>66.3000030517578</v>
      </c>
    </row>
    <row r="38654" spans="1:8">
      <c r="A38654" t="s">
        <v>4</v>
      </c>
      <c r="B38654" s="4" t="s">
        <v>5</v>
      </c>
      <c r="C38654" s="4" t="s">
        <v>10</v>
      </c>
      <c r="D38654" s="4" t="s">
        <v>9</v>
      </c>
    </row>
    <row r="38655" spans="1:8">
      <c r="A38655" t="n">
        <v>315451</v>
      </c>
      <c r="B38655" s="41" t="n">
        <v>43</v>
      </c>
      <c r="C38655" s="7" t="n">
        <v>1007</v>
      </c>
      <c r="D38655" s="7" t="n">
        <v>1</v>
      </c>
    </row>
    <row r="38656" spans="1:8">
      <c r="A38656" t="s">
        <v>4</v>
      </c>
      <c r="B38656" s="4" t="s">
        <v>5</v>
      </c>
      <c r="C38656" s="4" t="s">
        <v>10</v>
      </c>
      <c r="D38656" s="4" t="s">
        <v>10</v>
      </c>
      <c r="E38656" s="4" t="s">
        <v>10</v>
      </c>
    </row>
    <row r="38657" spans="1:9">
      <c r="A38657" t="n">
        <v>315458</v>
      </c>
      <c r="B38657" s="57" t="n">
        <v>61</v>
      </c>
      <c r="C38657" s="7" t="n">
        <v>0</v>
      </c>
      <c r="D38657" s="7" t="n">
        <v>7</v>
      </c>
      <c r="E38657" s="7" t="n">
        <v>0</v>
      </c>
    </row>
    <row r="38658" spans="1:9">
      <c r="A38658" t="s">
        <v>4</v>
      </c>
      <c r="B38658" s="4" t="s">
        <v>5</v>
      </c>
      <c r="C38658" s="4" t="s">
        <v>10</v>
      </c>
      <c r="D38658" s="4" t="s">
        <v>13</v>
      </c>
      <c r="E38658" s="4" t="s">
        <v>6</v>
      </c>
      <c r="F38658" s="4" t="s">
        <v>22</v>
      </c>
      <c r="G38658" s="4" t="s">
        <v>22</v>
      </c>
      <c r="H38658" s="4" t="s">
        <v>22</v>
      </c>
    </row>
    <row r="38659" spans="1:9">
      <c r="A38659" t="n">
        <v>315465</v>
      </c>
      <c r="B38659" s="39" t="n">
        <v>48</v>
      </c>
      <c r="C38659" s="7" t="n">
        <v>5705</v>
      </c>
      <c r="D38659" s="7" t="n">
        <v>0</v>
      </c>
      <c r="E38659" s="7" t="s">
        <v>408</v>
      </c>
      <c r="F38659" s="7" t="n">
        <v>0</v>
      </c>
      <c r="G38659" s="7" t="n">
        <v>1</v>
      </c>
      <c r="H38659" s="7" t="n">
        <v>0</v>
      </c>
    </row>
    <row r="38660" spans="1:9">
      <c r="A38660" t="s">
        <v>4</v>
      </c>
      <c r="B38660" s="4" t="s">
        <v>5</v>
      </c>
      <c r="C38660" s="4" t="s">
        <v>13</v>
      </c>
      <c r="D38660" s="4" t="s">
        <v>10</v>
      </c>
      <c r="E38660" s="4" t="s">
        <v>6</v>
      </c>
      <c r="F38660" s="4" t="s">
        <v>6</v>
      </c>
      <c r="G38660" s="4" t="s">
        <v>6</v>
      </c>
      <c r="H38660" s="4" t="s">
        <v>6</v>
      </c>
    </row>
    <row r="38661" spans="1:9">
      <c r="A38661" t="n">
        <v>315489</v>
      </c>
      <c r="B38661" s="40" t="n">
        <v>51</v>
      </c>
      <c r="C38661" s="7" t="n">
        <v>3</v>
      </c>
      <c r="D38661" s="7" t="n">
        <v>7</v>
      </c>
      <c r="E38661" s="7" t="s">
        <v>1756</v>
      </c>
      <c r="F38661" s="7" t="s">
        <v>828</v>
      </c>
      <c r="G38661" s="7" t="s">
        <v>88</v>
      </c>
      <c r="H38661" s="7" t="s">
        <v>89</v>
      </c>
    </row>
    <row r="38662" spans="1:9">
      <c r="A38662" t="s">
        <v>4</v>
      </c>
      <c r="B38662" s="4" t="s">
        <v>5</v>
      </c>
      <c r="C38662" s="4" t="s">
        <v>13</v>
      </c>
      <c r="D38662" s="4" t="s">
        <v>13</v>
      </c>
      <c r="E38662" s="4" t="s">
        <v>22</v>
      </c>
      <c r="F38662" s="4" t="s">
        <v>22</v>
      </c>
      <c r="G38662" s="4" t="s">
        <v>22</v>
      </c>
      <c r="H38662" s="4" t="s">
        <v>10</v>
      </c>
      <c r="I38662" s="4" t="s">
        <v>13</v>
      </c>
    </row>
    <row r="38663" spans="1:9">
      <c r="A38663" t="n">
        <v>315510</v>
      </c>
      <c r="B38663" s="25" t="n">
        <v>45</v>
      </c>
      <c r="C38663" s="7" t="n">
        <v>4</v>
      </c>
      <c r="D38663" s="7" t="n">
        <v>3</v>
      </c>
      <c r="E38663" s="7" t="n">
        <v>10.2700004577637</v>
      </c>
      <c r="F38663" s="7" t="n">
        <v>323.660003662109</v>
      </c>
      <c r="G38663" s="7" t="n">
        <v>0</v>
      </c>
      <c r="H38663" s="7" t="n">
        <v>3000</v>
      </c>
      <c r="I38663" s="7" t="n">
        <v>0</v>
      </c>
    </row>
    <row r="38664" spans="1:9">
      <c r="A38664" t="s">
        <v>4</v>
      </c>
      <c r="B38664" s="4" t="s">
        <v>5</v>
      </c>
      <c r="C38664" s="4" t="s">
        <v>13</v>
      </c>
      <c r="D38664" s="4" t="s">
        <v>10</v>
      </c>
      <c r="E38664" s="4" t="s">
        <v>22</v>
      </c>
    </row>
    <row r="38665" spans="1:9">
      <c r="A38665" t="n">
        <v>315528</v>
      </c>
      <c r="B38665" s="28" t="n">
        <v>58</v>
      </c>
      <c r="C38665" s="7" t="n">
        <v>100</v>
      </c>
      <c r="D38665" s="7" t="n">
        <v>1000</v>
      </c>
      <c r="E38665" s="7" t="n">
        <v>1</v>
      </c>
    </row>
    <row r="38666" spans="1:9">
      <c r="A38666" t="s">
        <v>4</v>
      </c>
      <c r="B38666" s="4" t="s">
        <v>5</v>
      </c>
      <c r="C38666" s="4" t="s">
        <v>13</v>
      </c>
      <c r="D38666" s="4" t="s">
        <v>10</v>
      </c>
    </row>
    <row r="38667" spans="1:9">
      <c r="A38667" t="n">
        <v>315536</v>
      </c>
      <c r="B38667" s="28" t="n">
        <v>58</v>
      </c>
      <c r="C38667" s="7" t="n">
        <v>255</v>
      </c>
      <c r="D38667" s="7" t="n">
        <v>0</v>
      </c>
    </row>
    <row r="38668" spans="1:9">
      <c r="A38668" t="s">
        <v>4</v>
      </c>
      <c r="B38668" s="4" t="s">
        <v>5</v>
      </c>
      <c r="C38668" s="4" t="s">
        <v>10</v>
      </c>
      <c r="D38668" s="4" t="s">
        <v>13</v>
      </c>
      <c r="E38668" s="4" t="s">
        <v>13</v>
      </c>
      <c r="F38668" s="4" t="s">
        <v>6</v>
      </c>
    </row>
    <row r="38669" spans="1:9">
      <c r="A38669" t="n">
        <v>315540</v>
      </c>
      <c r="B38669" s="64" t="n">
        <v>47</v>
      </c>
      <c r="C38669" s="7" t="n">
        <v>5705</v>
      </c>
      <c r="D38669" s="7" t="n">
        <v>0</v>
      </c>
      <c r="E38669" s="7" t="n">
        <v>0</v>
      </c>
      <c r="F38669" s="7" t="s">
        <v>2279</v>
      </c>
    </row>
    <row r="38670" spans="1:9">
      <c r="A38670" t="s">
        <v>4</v>
      </c>
      <c r="B38670" s="4" t="s">
        <v>5</v>
      </c>
      <c r="C38670" s="4" t="s">
        <v>10</v>
      </c>
    </row>
    <row r="38671" spans="1:9">
      <c r="A38671" t="n">
        <v>315555</v>
      </c>
      <c r="B38671" s="35" t="n">
        <v>16</v>
      </c>
      <c r="C38671" s="7" t="n">
        <v>500</v>
      </c>
    </row>
    <row r="38672" spans="1:9">
      <c r="A38672" t="s">
        <v>4</v>
      </c>
      <c r="B38672" s="4" t="s">
        <v>5</v>
      </c>
      <c r="C38672" s="4" t="s">
        <v>13</v>
      </c>
      <c r="D38672" s="4" t="s">
        <v>10</v>
      </c>
      <c r="E38672" s="4" t="s">
        <v>22</v>
      </c>
      <c r="F38672" s="4" t="s">
        <v>10</v>
      </c>
      <c r="G38672" s="4" t="s">
        <v>9</v>
      </c>
      <c r="H38672" s="4" t="s">
        <v>9</v>
      </c>
      <c r="I38672" s="4" t="s">
        <v>10</v>
      </c>
      <c r="J38672" s="4" t="s">
        <v>10</v>
      </c>
      <c r="K38672" s="4" t="s">
        <v>9</v>
      </c>
      <c r="L38672" s="4" t="s">
        <v>9</v>
      </c>
      <c r="M38672" s="4" t="s">
        <v>9</v>
      </c>
      <c r="N38672" s="4" t="s">
        <v>9</v>
      </c>
      <c r="O38672" s="4" t="s">
        <v>6</v>
      </c>
    </row>
    <row r="38673" spans="1:15">
      <c r="A38673" t="n">
        <v>315558</v>
      </c>
      <c r="B38673" s="14" t="n">
        <v>50</v>
      </c>
      <c r="C38673" s="7" t="n">
        <v>0</v>
      </c>
      <c r="D38673" s="7" t="n">
        <v>2235</v>
      </c>
      <c r="E38673" s="7" t="n">
        <v>1</v>
      </c>
      <c r="F38673" s="7" t="n">
        <v>0</v>
      </c>
      <c r="G38673" s="7" t="n">
        <v>0</v>
      </c>
      <c r="H38673" s="7" t="n">
        <v>0</v>
      </c>
      <c r="I38673" s="7" t="n">
        <v>0</v>
      </c>
      <c r="J38673" s="7" t="n">
        <v>65533</v>
      </c>
      <c r="K38673" s="7" t="n">
        <v>0</v>
      </c>
      <c r="L38673" s="7" t="n">
        <v>0</v>
      </c>
      <c r="M38673" s="7" t="n">
        <v>0</v>
      </c>
      <c r="N38673" s="7" t="n">
        <v>0</v>
      </c>
      <c r="O38673" s="7" t="s">
        <v>12</v>
      </c>
    </row>
    <row r="38674" spans="1:15">
      <c r="A38674" t="s">
        <v>4</v>
      </c>
      <c r="B38674" s="4" t="s">
        <v>5</v>
      </c>
      <c r="C38674" s="4" t="s">
        <v>10</v>
      </c>
    </row>
    <row r="38675" spans="1:15">
      <c r="A38675" t="n">
        <v>315597</v>
      </c>
      <c r="B38675" s="35" t="n">
        <v>16</v>
      </c>
      <c r="C38675" s="7" t="n">
        <v>500</v>
      </c>
    </row>
    <row r="38676" spans="1:15">
      <c r="A38676" t="s">
        <v>4</v>
      </c>
      <c r="B38676" s="4" t="s">
        <v>5</v>
      </c>
      <c r="C38676" s="4" t="s">
        <v>13</v>
      </c>
      <c r="D38676" s="4" t="s">
        <v>10</v>
      </c>
      <c r="E38676" s="4" t="s">
        <v>6</v>
      </c>
      <c r="F38676" s="4" t="s">
        <v>6</v>
      </c>
      <c r="G38676" s="4" t="s">
        <v>6</v>
      </c>
      <c r="H38676" s="4" t="s">
        <v>6</v>
      </c>
    </row>
    <row r="38677" spans="1:15">
      <c r="A38677" t="n">
        <v>315600</v>
      </c>
      <c r="B38677" s="40" t="n">
        <v>51</v>
      </c>
      <c r="C38677" s="7" t="n">
        <v>3</v>
      </c>
      <c r="D38677" s="7" t="n">
        <v>7</v>
      </c>
      <c r="E38677" s="7" t="s">
        <v>813</v>
      </c>
      <c r="F38677" s="7" t="s">
        <v>89</v>
      </c>
      <c r="G38677" s="7" t="s">
        <v>88</v>
      </c>
      <c r="H38677" s="7" t="s">
        <v>89</v>
      </c>
    </row>
    <row r="38678" spans="1:15">
      <c r="A38678" t="s">
        <v>4</v>
      </c>
      <c r="B38678" s="4" t="s">
        <v>5</v>
      </c>
      <c r="C38678" s="4" t="s">
        <v>10</v>
      </c>
      <c r="D38678" s="4" t="s">
        <v>13</v>
      </c>
      <c r="E38678" s="4" t="s">
        <v>22</v>
      </c>
      <c r="F38678" s="4" t="s">
        <v>10</v>
      </c>
    </row>
    <row r="38679" spans="1:15">
      <c r="A38679" t="n">
        <v>315613</v>
      </c>
      <c r="B38679" s="58" t="n">
        <v>59</v>
      </c>
      <c r="C38679" s="7" t="n">
        <v>7</v>
      </c>
      <c r="D38679" s="7" t="n">
        <v>13</v>
      </c>
      <c r="E38679" s="7" t="n">
        <v>0.150000005960464</v>
      </c>
      <c r="F38679" s="7" t="n">
        <v>0</v>
      </c>
    </row>
    <row r="38680" spans="1:15">
      <c r="A38680" t="s">
        <v>4</v>
      </c>
      <c r="B38680" s="4" t="s">
        <v>5</v>
      </c>
      <c r="C38680" s="4" t="s">
        <v>10</v>
      </c>
    </row>
    <row r="38681" spans="1:15">
      <c r="A38681" t="n">
        <v>315623</v>
      </c>
      <c r="B38681" s="35" t="n">
        <v>16</v>
      </c>
      <c r="C38681" s="7" t="n">
        <v>1000</v>
      </c>
    </row>
    <row r="38682" spans="1:15">
      <c r="A38682" t="s">
        <v>4</v>
      </c>
      <c r="B38682" s="4" t="s">
        <v>5</v>
      </c>
      <c r="C38682" s="4" t="s">
        <v>13</v>
      </c>
      <c r="D38682" s="4" t="s">
        <v>10</v>
      </c>
      <c r="E38682" s="4" t="s">
        <v>6</v>
      </c>
      <c r="F38682" s="4" t="s">
        <v>6</v>
      </c>
      <c r="G38682" s="4" t="s">
        <v>6</v>
      </c>
      <c r="H38682" s="4" t="s">
        <v>6</v>
      </c>
    </row>
    <row r="38683" spans="1:15">
      <c r="A38683" t="n">
        <v>315626</v>
      </c>
      <c r="B38683" s="40" t="n">
        <v>51</v>
      </c>
      <c r="C38683" s="7" t="n">
        <v>3</v>
      </c>
      <c r="D38683" s="7" t="n">
        <v>7</v>
      </c>
      <c r="E38683" s="7" t="s">
        <v>1203</v>
      </c>
      <c r="F38683" s="7" t="s">
        <v>89</v>
      </c>
      <c r="G38683" s="7" t="s">
        <v>88</v>
      </c>
      <c r="H38683" s="7" t="s">
        <v>89</v>
      </c>
    </row>
    <row r="38684" spans="1:15">
      <c r="A38684" t="s">
        <v>4</v>
      </c>
      <c r="B38684" s="4" t="s">
        <v>5</v>
      </c>
      <c r="C38684" s="4" t="s">
        <v>10</v>
      </c>
      <c r="D38684" s="4" t="s">
        <v>10</v>
      </c>
      <c r="E38684" s="4" t="s">
        <v>10</v>
      </c>
    </row>
    <row r="38685" spans="1:15">
      <c r="A38685" t="n">
        <v>315639</v>
      </c>
      <c r="B38685" s="57" t="n">
        <v>61</v>
      </c>
      <c r="C38685" s="7" t="n">
        <v>7</v>
      </c>
      <c r="D38685" s="7" t="n">
        <v>5705</v>
      </c>
      <c r="E38685" s="7" t="n">
        <v>1000</v>
      </c>
    </row>
    <row r="38686" spans="1:15">
      <c r="A38686" t="s">
        <v>4</v>
      </c>
      <c r="B38686" s="4" t="s">
        <v>5</v>
      </c>
      <c r="C38686" s="4" t="s">
        <v>10</v>
      </c>
    </row>
    <row r="38687" spans="1:15">
      <c r="A38687" t="n">
        <v>315646</v>
      </c>
      <c r="B38687" s="35" t="n">
        <v>16</v>
      </c>
      <c r="C38687" s="7" t="n">
        <v>300</v>
      </c>
    </row>
    <row r="38688" spans="1:15">
      <c r="A38688" t="s">
        <v>4</v>
      </c>
      <c r="B38688" s="4" t="s">
        <v>5</v>
      </c>
      <c r="C38688" s="4" t="s">
        <v>13</v>
      </c>
      <c r="D38688" s="4" t="s">
        <v>10</v>
      </c>
      <c r="E38688" s="4" t="s">
        <v>6</v>
      </c>
      <c r="F38688" s="4" t="s">
        <v>6</v>
      </c>
      <c r="G38688" s="4" t="s">
        <v>6</v>
      </c>
      <c r="H38688" s="4" t="s">
        <v>6</v>
      </c>
    </row>
    <row r="38689" spans="1:15">
      <c r="A38689" t="n">
        <v>315649</v>
      </c>
      <c r="B38689" s="40" t="n">
        <v>51</v>
      </c>
      <c r="C38689" s="7" t="n">
        <v>3</v>
      </c>
      <c r="D38689" s="7" t="n">
        <v>7</v>
      </c>
      <c r="E38689" s="7" t="s">
        <v>813</v>
      </c>
      <c r="F38689" s="7" t="s">
        <v>814</v>
      </c>
      <c r="G38689" s="7" t="s">
        <v>88</v>
      </c>
      <c r="H38689" s="7" t="s">
        <v>89</v>
      </c>
    </row>
    <row r="38690" spans="1:15">
      <c r="A38690" t="s">
        <v>4</v>
      </c>
      <c r="B38690" s="4" t="s">
        <v>5</v>
      </c>
      <c r="C38690" s="4" t="s">
        <v>13</v>
      </c>
      <c r="D38690" s="4" t="s">
        <v>10</v>
      </c>
      <c r="E38690" s="4" t="s">
        <v>6</v>
      </c>
    </row>
    <row r="38691" spans="1:15">
      <c r="A38691" t="n">
        <v>315662</v>
      </c>
      <c r="B38691" s="40" t="n">
        <v>51</v>
      </c>
      <c r="C38691" s="7" t="n">
        <v>4</v>
      </c>
      <c r="D38691" s="7" t="n">
        <v>7</v>
      </c>
      <c r="E38691" s="7" t="s">
        <v>1113</v>
      </c>
    </row>
    <row r="38692" spans="1:15">
      <c r="A38692" t="s">
        <v>4</v>
      </c>
      <c r="B38692" s="4" t="s">
        <v>5</v>
      </c>
      <c r="C38692" s="4" t="s">
        <v>10</v>
      </c>
    </row>
    <row r="38693" spans="1:15">
      <c r="A38693" t="n">
        <v>315677</v>
      </c>
      <c r="B38693" s="35" t="n">
        <v>16</v>
      </c>
      <c r="C38693" s="7" t="n">
        <v>0</v>
      </c>
    </row>
    <row r="38694" spans="1:15">
      <c r="A38694" t="s">
        <v>4</v>
      </c>
      <c r="B38694" s="4" t="s">
        <v>5</v>
      </c>
      <c r="C38694" s="4" t="s">
        <v>10</v>
      </c>
      <c r="D38694" s="4" t="s">
        <v>72</v>
      </c>
      <c r="E38694" s="4" t="s">
        <v>13</v>
      </c>
      <c r="F38694" s="4" t="s">
        <v>13</v>
      </c>
    </row>
    <row r="38695" spans="1:15">
      <c r="A38695" t="n">
        <v>315680</v>
      </c>
      <c r="B38695" s="52" t="n">
        <v>26</v>
      </c>
      <c r="C38695" s="7" t="n">
        <v>7</v>
      </c>
      <c r="D38695" s="7" t="s">
        <v>531</v>
      </c>
      <c r="E38695" s="7" t="n">
        <v>2</v>
      </c>
      <c r="F38695" s="7" t="n">
        <v>0</v>
      </c>
    </row>
    <row r="38696" spans="1:15">
      <c r="A38696" t="s">
        <v>4</v>
      </c>
      <c r="B38696" s="4" t="s">
        <v>5</v>
      </c>
    </row>
    <row r="38697" spans="1:15">
      <c r="A38697" t="n">
        <v>315689</v>
      </c>
      <c r="B38697" s="53" t="n">
        <v>28</v>
      </c>
    </row>
    <row r="38698" spans="1:15">
      <c r="A38698" t="s">
        <v>4</v>
      </c>
      <c r="B38698" s="4" t="s">
        <v>5</v>
      </c>
      <c r="C38698" s="4" t="s">
        <v>10</v>
      </c>
      <c r="D38698" s="4" t="s">
        <v>13</v>
      </c>
    </row>
    <row r="38699" spans="1:15">
      <c r="A38699" t="n">
        <v>315690</v>
      </c>
      <c r="B38699" s="54" t="n">
        <v>89</v>
      </c>
      <c r="C38699" s="7" t="n">
        <v>65533</v>
      </c>
      <c r="D38699" s="7" t="n">
        <v>1</v>
      </c>
    </row>
    <row r="38700" spans="1:15">
      <c r="A38700" t="s">
        <v>4</v>
      </c>
      <c r="B38700" s="4" t="s">
        <v>5</v>
      </c>
      <c r="C38700" s="4" t="s">
        <v>13</v>
      </c>
      <c r="D38700" s="4" t="s">
        <v>10</v>
      </c>
      <c r="E38700" s="4" t="s">
        <v>22</v>
      </c>
      <c r="F38700" s="4" t="s">
        <v>10</v>
      </c>
      <c r="G38700" s="4" t="s">
        <v>9</v>
      </c>
      <c r="H38700" s="4" t="s">
        <v>9</v>
      </c>
      <c r="I38700" s="4" t="s">
        <v>10</v>
      </c>
      <c r="J38700" s="4" t="s">
        <v>10</v>
      </c>
      <c r="K38700" s="4" t="s">
        <v>9</v>
      </c>
      <c r="L38700" s="4" t="s">
        <v>9</v>
      </c>
      <c r="M38700" s="4" t="s">
        <v>9</v>
      </c>
      <c r="N38700" s="4" t="s">
        <v>9</v>
      </c>
      <c r="O38700" s="4" t="s">
        <v>6</v>
      </c>
    </row>
    <row r="38701" spans="1:15">
      <c r="A38701" t="n">
        <v>315694</v>
      </c>
      <c r="B38701" s="14" t="n">
        <v>50</v>
      </c>
      <c r="C38701" s="7" t="n">
        <v>0</v>
      </c>
      <c r="D38701" s="7" t="n">
        <v>10016</v>
      </c>
      <c r="E38701" s="7" t="n">
        <v>1</v>
      </c>
      <c r="F38701" s="7" t="n">
        <v>0</v>
      </c>
      <c r="G38701" s="7" t="n">
        <v>0</v>
      </c>
      <c r="H38701" s="7" t="n">
        <v>-1069547520</v>
      </c>
      <c r="I38701" s="7" t="n">
        <v>0</v>
      </c>
      <c r="J38701" s="7" t="n">
        <v>65533</v>
      </c>
      <c r="K38701" s="7" t="n">
        <v>0</v>
      </c>
      <c r="L38701" s="7" t="n">
        <v>0</v>
      </c>
      <c r="M38701" s="7" t="n">
        <v>0</v>
      </c>
      <c r="N38701" s="7" t="n">
        <v>0</v>
      </c>
      <c r="O38701" s="7" t="s">
        <v>12</v>
      </c>
    </row>
    <row r="38702" spans="1:15">
      <c r="A38702" t="s">
        <v>4</v>
      </c>
      <c r="B38702" s="4" t="s">
        <v>5</v>
      </c>
      <c r="C38702" s="4" t="s">
        <v>13</v>
      </c>
      <c r="D38702" s="4" t="s">
        <v>10</v>
      </c>
      <c r="E38702" s="4" t="s">
        <v>6</v>
      </c>
    </row>
    <row r="38703" spans="1:15">
      <c r="A38703" t="n">
        <v>315733</v>
      </c>
      <c r="B38703" s="40" t="n">
        <v>51</v>
      </c>
      <c r="C38703" s="7" t="n">
        <v>4</v>
      </c>
      <c r="D38703" s="7" t="n">
        <v>5705</v>
      </c>
      <c r="E38703" s="7" t="s">
        <v>158</v>
      </c>
    </row>
    <row r="38704" spans="1:15">
      <c r="A38704" t="s">
        <v>4</v>
      </c>
      <c r="B38704" s="4" t="s">
        <v>5</v>
      </c>
      <c r="C38704" s="4" t="s">
        <v>10</v>
      </c>
    </row>
    <row r="38705" spans="1:15">
      <c r="A38705" t="n">
        <v>315746</v>
      </c>
      <c r="B38705" s="35" t="n">
        <v>16</v>
      </c>
      <c r="C38705" s="7" t="n">
        <v>0</v>
      </c>
    </row>
    <row r="38706" spans="1:15">
      <c r="A38706" t="s">
        <v>4</v>
      </c>
      <c r="B38706" s="4" t="s">
        <v>5</v>
      </c>
      <c r="C38706" s="4" t="s">
        <v>10</v>
      </c>
      <c r="D38706" s="4" t="s">
        <v>72</v>
      </c>
      <c r="E38706" s="4" t="s">
        <v>13</v>
      </c>
      <c r="F38706" s="4" t="s">
        <v>13</v>
      </c>
    </row>
    <row r="38707" spans="1:15">
      <c r="A38707" t="n">
        <v>315749</v>
      </c>
      <c r="B38707" s="52" t="n">
        <v>26</v>
      </c>
      <c r="C38707" s="7" t="n">
        <v>5705</v>
      </c>
      <c r="D38707" s="7" t="s">
        <v>2284</v>
      </c>
      <c r="E38707" s="7" t="n">
        <v>2</v>
      </c>
      <c r="F38707" s="7" t="n">
        <v>0</v>
      </c>
    </row>
    <row r="38708" spans="1:15">
      <c r="A38708" t="s">
        <v>4</v>
      </c>
      <c r="B38708" s="4" t="s">
        <v>5</v>
      </c>
    </row>
    <row r="38709" spans="1:15">
      <c r="A38709" t="n">
        <v>315765</v>
      </c>
      <c r="B38709" s="53" t="n">
        <v>28</v>
      </c>
    </row>
    <row r="38710" spans="1:15">
      <c r="A38710" t="s">
        <v>4</v>
      </c>
      <c r="B38710" s="4" t="s">
        <v>5</v>
      </c>
      <c r="C38710" s="4" t="s">
        <v>10</v>
      </c>
      <c r="D38710" s="4" t="s">
        <v>13</v>
      </c>
    </row>
    <row r="38711" spans="1:15">
      <c r="A38711" t="n">
        <v>315766</v>
      </c>
      <c r="B38711" s="54" t="n">
        <v>89</v>
      </c>
      <c r="C38711" s="7" t="n">
        <v>65533</v>
      </c>
      <c r="D38711" s="7" t="n">
        <v>1</v>
      </c>
    </row>
    <row r="38712" spans="1:15">
      <c r="A38712" t="s">
        <v>4</v>
      </c>
      <c r="B38712" s="4" t="s">
        <v>5</v>
      </c>
      <c r="C38712" s="4" t="s">
        <v>13</v>
      </c>
      <c r="D38712" s="4" t="s">
        <v>10</v>
      </c>
      <c r="E38712" s="4" t="s">
        <v>22</v>
      </c>
    </row>
    <row r="38713" spans="1:15">
      <c r="A38713" t="n">
        <v>315770</v>
      </c>
      <c r="B38713" s="28" t="n">
        <v>58</v>
      </c>
      <c r="C38713" s="7" t="n">
        <v>101</v>
      </c>
      <c r="D38713" s="7" t="n">
        <v>500</v>
      </c>
      <c r="E38713" s="7" t="n">
        <v>1</v>
      </c>
    </row>
    <row r="38714" spans="1:15">
      <c r="A38714" t="s">
        <v>4</v>
      </c>
      <c r="B38714" s="4" t="s">
        <v>5</v>
      </c>
      <c r="C38714" s="4" t="s">
        <v>13</v>
      </c>
      <c r="D38714" s="4" t="s">
        <v>10</v>
      </c>
    </row>
    <row r="38715" spans="1:15">
      <c r="A38715" t="n">
        <v>315778</v>
      </c>
      <c r="B38715" s="28" t="n">
        <v>58</v>
      </c>
      <c r="C38715" s="7" t="n">
        <v>254</v>
      </c>
      <c r="D38715" s="7" t="n">
        <v>0</v>
      </c>
    </row>
    <row r="38716" spans="1:15">
      <c r="A38716" t="s">
        <v>4</v>
      </c>
      <c r="B38716" s="4" t="s">
        <v>5</v>
      </c>
      <c r="C38716" s="4" t="s">
        <v>13</v>
      </c>
      <c r="D38716" s="4" t="s">
        <v>13</v>
      </c>
      <c r="E38716" s="4" t="s">
        <v>22</v>
      </c>
      <c r="F38716" s="4" t="s">
        <v>22</v>
      </c>
      <c r="G38716" s="4" t="s">
        <v>22</v>
      </c>
      <c r="H38716" s="4" t="s">
        <v>10</v>
      </c>
    </row>
    <row r="38717" spans="1:15">
      <c r="A38717" t="n">
        <v>315782</v>
      </c>
      <c r="B38717" s="25" t="n">
        <v>45</v>
      </c>
      <c r="C38717" s="7" t="n">
        <v>2</v>
      </c>
      <c r="D38717" s="7" t="n">
        <v>3</v>
      </c>
      <c r="E38717" s="7" t="n">
        <v>-54.939998626709</v>
      </c>
      <c r="F38717" s="7" t="n">
        <v>4.88000011444092</v>
      </c>
      <c r="G38717" s="7" t="n">
        <v>-16.5300006866455</v>
      </c>
      <c r="H38717" s="7" t="n">
        <v>0</v>
      </c>
    </row>
    <row r="38718" spans="1:15">
      <c r="A38718" t="s">
        <v>4</v>
      </c>
      <c r="B38718" s="4" t="s">
        <v>5</v>
      </c>
      <c r="C38718" s="4" t="s">
        <v>13</v>
      </c>
      <c r="D38718" s="4" t="s">
        <v>13</v>
      </c>
      <c r="E38718" s="4" t="s">
        <v>22</v>
      </c>
      <c r="F38718" s="4" t="s">
        <v>22</v>
      </c>
      <c r="G38718" s="4" t="s">
        <v>22</v>
      </c>
      <c r="H38718" s="4" t="s">
        <v>10</v>
      </c>
      <c r="I38718" s="4" t="s">
        <v>13</v>
      </c>
    </row>
    <row r="38719" spans="1:15">
      <c r="A38719" t="n">
        <v>315799</v>
      </c>
      <c r="B38719" s="25" t="n">
        <v>45</v>
      </c>
      <c r="C38719" s="7" t="n">
        <v>4</v>
      </c>
      <c r="D38719" s="7" t="n">
        <v>3</v>
      </c>
      <c r="E38719" s="7" t="n">
        <v>31.5900001525879</v>
      </c>
      <c r="F38719" s="7" t="n">
        <v>338.869995117188</v>
      </c>
      <c r="G38719" s="7" t="n">
        <v>0</v>
      </c>
      <c r="H38719" s="7" t="n">
        <v>0</v>
      </c>
      <c r="I38719" s="7" t="n">
        <v>0</v>
      </c>
    </row>
    <row r="38720" spans="1:15">
      <c r="A38720" t="s">
        <v>4</v>
      </c>
      <c r="B38720" s="4" t="s">
        <v>5</v>
      </c>
      <c r="C38720" s="4" t="s">
        <v>13</v>
      </c>
      <c r="D38720" s="4" t="s">
        <v>13</v>
      </c>
      <c r="E38720" s="4" t="s">
        <v>22</v>
      </c>
      <c r="F38720" s="4" t="s">
        <v>10</v>
      </c>
    </row>
    <row r="38721" spans="1:9">
      <c r="A38721" t="n">
        <v>315817</v>
      </c>
      <c r="B38721" s="25" t="n">
        <v>45</v>
      </c>
      <c r="C38721" s="7" t="n">
        <v>5</v>
      </c>
      <c r="D38721" s="7" t="n">
        <v>3</v>
      </c>
      <c r="E38721" s="7" t="n">
        <v>2.29999995231628</v>
      </c>
      <c r="F38721" s="7" t="n">
        <v>0</v>
      </c>
    </row>
    <row r="38722" spans="1:9">
      <c r="A38722" t="s">
        <v>4</v>
      </c>
      <c r="B38722" s="4" t="s">
        <v>5</v>
      </c>
      <c r="C38722" s="4" t="s">
        <v>13</v>
      </c>
      <c r="D38722" s="4" t="s">
        <v>13</v>
      </c>
      <c r="E38722" s="4" t="s">
        <v>22</v>
      </c>
      <c r="F38722" s="4" t="s">
        <v>10</v>
      </c>
    </row>
    <row r="38723" spans="1:9">
      <c r="A38723" t="n">
        <v>315826</v>
      </c>
      <c r="B38723" s="25" t="n">
        <v>45</v>
      </c>
      <c r="C38723" s="7" t="n">
        <v>11</v>
      </c>
      <c r="D38723" s="7" t="n">
        <v>3</v>
      </c>
      <c r="E38723" s="7" t="n">
        <v>38</v>
      </c>
      <c r="F38723" s="7" t="n">
        <v>0</v>
      </c>
    </row>
    <row r="38724" spans="1:9">
      <c r="A38724" t="s">
        <v>4</v>
      </c>
      <c r="B38724" s="4" t="s">
        <v>5</v>
      </c>
      <c r="C38724" s="4" t="s">
        <v>13</v>
      </c>
      <c r="D38724" s="4" t="s">
        <v>10</v>
      </c>
    </row>
    <row r="38725" spans="1:9">
      <c r="A38725" t="n">
        <v>315835</v>
      </c>
      <c r="B38725" s="28" t="n">
        <v>58</v>
      </c>
      <c r="C38725" s="7" t="n">
        <v>255</v>
      </c>
      <c r="D38725" s="7" t="n">
        <v>0</v>
      </c>
    </row>
    <row r="38726" spans="1:9">
      <c r="A38726" t="s">
        <v>4</v>
      </c>
      <c r="B38726" s="4" t="s">
        <v>5</v>
      </c>
      <c r="C38726" s="4" t="s">
        <v>13</v>
      </c>
      <c r="D38726" s="4" t="s">
        <v>10</v>
      </c>
      <c r="E38726" s="4" t="s">
        <v>6</v>
      </c>
    </row>
    <row r="38727" spans="1:9">
      <c r="A38727" t="n">
        <v>315839</v>
      </c>
      <c r="B38727" s="40" t="n">
        <v>51</v>
      </c>
      <c r="C38727" s="7" t="n">
        <v>4</v>
      </c>
      <c r="D38727" s="7" t="n">
        <v>0</v>
      </c>
      <c r="E38727" s="7" t="s">
        <v>223</v>
      </c>
    </row>
    <row r="38728" spans="1:9">
      <c r="A38728" t="s">
        <v>4</v>
      </c>
      <c r="B38728" s="4" t="s">
        <v>5</v>
      </c>
      <c r="C38728" s="4" t="s">
        <v>10</v>
      </c>
    </row>
    <row r="38729" spans="1:9">
      <c r="A38729" t="n">
        <v>315852</v>
      </c>
      <c r="B38729" s="35" t="n">
        <v>16</v>
      </c>
      <c r="C38729" s="7" t="n">
        <v>0</v>
      </c>
    </row>
    <row r="38730" spans="1:9">
      <c r="A38730" t="s">
        <v>4</v>
      </c>
      <c r="B38730" s="4" t="s">
        <v>5</v>
      </c>
      <c r="C38730" s="4" t="s">
        <v>10</v>
      </c>
      <c r="D38730" s="4" t="s">
        <v>72</v>
      </c>
      <c r="E38730" s="4" t="s">
        <v>13</v>
      </c>
      <c r="F38730" s="4" t="s">
        <v>13</v>
      </c>
      <c r="G38730" s="4" t="s">
        <v>72</v>
      </c>
      <c r="H38730" s="4" t="s">
        <v>13</v>
      </c>
      <c r="I38730" s="4" t="s">
        <v>13</v>
      </c>
    </row>
    <row r="38731" spans="1:9">
      <c r="A38731" t="n">
        <v>315855</v>
      </c>
      <c r="B38731" s="52" t="n">
        <v>26</v>
      </c>
      <c r="C38731" s="7" t="n">
        <v>0</v>
      </c>
      <c r="D38731" s="7" t="s">
        <v>2307</v>
      </c>
      <c r="E38731" s="7" t="n">
        <v>2</v>
      </c>
      <c r="F38731" s="7" t="n">
        <v>3</v>
      </c>
      <c r="G38731" s="7" t="s">
        <v>2308</v>
      </c>
      <c r="H38731" s="7" t="n">
        <v>2</v>
      </c>
      <c r="I38731" s="7" t="n">
        <v>0</v>
      </c>
    </row>
    <row r="38732" spans="1:9">
      <c r="A38732" t="s">
        <v>4</v>
      </c>
      <c r="B38732" s="4" t="s">
        <v>5</v>
      </c>
    </row>
    <row r="38733" spans="1:9">
      <c r="A38733" t="n">
        <v>315993</v>
      </c>
      <c r="B38733" s="53" t="n">
        <v>28</v>
      </c>
    </row>
    <row r="38734" spans="1:9">
      <c r="A38734" t="s">
        <v>4</v>
      </c>
      <c r="B38734" s="4" t="s">
        <v>5</v>
      </c>
      <c r="C38734" s="4" t="s">
        <v>10</v>
      </c>
      <c r="D38734" s="4" t="s">
        <v>22</v>
      </c>
      <c r="E38734" s="4" t="s">
        <v>22</v>
      </c>
      <c r="F38734" s="4" t="s">
        <v>22</v>
      </c>
      <c r="G38734" s="4" t="s">
        <v>10</v>
      </c>
      <c r="H38734" s="4" t="s">
        <v>10</v>
      </c>
    </row>
    <row r="38735" spans="1:9">
      <c r="A38735" t="n">
        <v>315994</v>
      </c>
      <c r="B38735" s="56" t="n">
        <v>60</v>
      </c>
      <c r="C38735" s="7" t="n">
        <v>7</v>
      </c>
      <c r="D38735" s="7" t="n">
        <v>0</v>
      </c>
      <c r="E38735" s="7" t="n">
        <v>20</v>
      </c>
      <c r="F38735" s="7" t="n">
        <v>0</v>
      </c>
      <c r="G38735" s="7" t="n">
        <v>500</v>
      </c>
      <c r="H38735" s="7" t="n">
        <v>0</v>
      </c>
    </row>
    <row r="38736" spans="1:9">
      <c r="A38736" t="s">
        <v>4</v>
      </c>
      <c r="B38736" s="4" t="s">
        <v>5</v>
      </c>
      <c r="C38736" s="4" t="s">
        <v>10</v>
      </c>
      <c r="D38736" s="4" t="s">
        <v>10</v>
      </c>
      <c r="E38736" s="4" t="s">
        <v>10</v>
      </c>
    </row>
    <row r="38737" spans="1:9">
      <c r="A38737" t="n">
        <v>316013</v>
      </c>
      <c r="B38737" s="57" t="n">
        <v>61</v>
      </c>
      <c r="C38737" s="7" t="n">
        <v>7</v>
      </c>
      <c r="D38737" s="7" t="n">
        <v>0</v>
      </c>
      <c r="E38737" s="7" t="n">
        <v>1000</v>
      </c>
    </row>
    <row r="38738" spans="1:9">
      <c r="A38738" t="s">
        <v>4</v>
      </c>
      <c r="B38738" s="4" t="s">
        <v>5</v>
      </c>
      <c r="C38738" s="4" t="s">
        <v>10</v>
      </c>
    </row>
    <row r="38739" spans="1:9">
      <c r="A38739" t="n">
        <v>316020</v>
      </c>
      <c r="B38739" s="35" t="n">
        <v>16</v>
      </c>
      <c r="C38739" s="7" t="n">
        <v>500</v>
      </c>
    </row>
    <row r="38740" spans="1:9">
      <c r="A38740" t="s">
        <v>4</v>
      </c>
      <c r="B38740" s="4" t="s">
        <v>5</v>
      </c>
      <c r="C38740" s="4" t="s">
        <v>13</v>
      </c>
      <c r="D38740" s="4" t="s">
        <v>10</v>
      </c>
      <c r="E38740" s="4" t="s">
        <v>6</v>
      </c>
    </row>
    <row r="38741" spans="1:9">
      <c r="A38741" t="n">
        <v>316023</v>
      </c>
      <c r="B38741" s="40" t="n">
        <v>51</v>
      </c>
      <c r="C38741" s="7" t="n">
        <v>4</v>
      </c>
      <c r="D38741" s="7" t="n">
        <v>7</v>
      </c>
      <c r="E38741" s="7" t="s">
        <v>2309</v>
      </c>
    </row>
    <row r="38742" spans="1:9">
      <c r="A38742" t="s">
        <v>4</v>
      </c>
      <c r="B38742" s="4" t="s">
        <v>5</v>
      </c>
      <c r="C38742" s="4" t="s">
        <v>10</v>
      </c>
    </row>
    <row r="38743" spans="1:9">
      <c r="A38743" t="n">
        <v>316037</v>
      </c>
      <c r="B38743" s="35" t="n">
        <v>16</v>
      </c>
      <c r="C38743" s="7" t="n">
        <v>0</v>
      </c>
    </row>
    <row r="38744" spans="1:9">
      <c r="A38744" t="s">
        <v>4</v>
      </c>
      <c r="B38744" s="4" t="s">
        <v>5</v>
      </c>
      <c r="C38744" s="4" t="s">
        <v>10</v>
      </c>
      <c r="D38744" s="4" t="s">
        <v>72</v>
      </c>
      <c r="E38744" s="4" t="s">
        <v>13</v>
      </c>
      <c r="F38744" s="4" t="s">
        <v>13</v>
      </c>
    </row>
    <row r="38745" spans="1:9">
      <c r="A38745" t="n">
        <v>316040</v>
      </c>
      <c r="B38745" s="52" t="n">
        <v>26</v>
      </c>
      <c r="C38745" s="7" t="n">
        <v>7</v>
      </c>
      <c r="D38745" s="7" t="s">
        <v>2310</v>
      </c>
      <c r="E38745" s="7" t="n">
        <v>2</v>
      </c>
      <c r="F38745" s="7" t="n">
        <v>0</v>
      </c>
    </row>
    <row r="38746" spans="1:9">
      <c r="A38746" t="s">
        <v>4</v>
      </c>
      <c r="B38746" s="4" t="s">
        <v>5</v>
      </c>
    </row>
    <row r="38747" spans="1:9">
      <c r="A38747" t="n">
        <v>316054</v>
      </c>
      <c r="B38747" s="53" t="n">
        <v>28</v>
      </c>
    </row>
    <row r="38748" spans="1:9">
      <c r="A38748" t="s">
        <v>4</v>
      </c>
      <c r="B38748" s="4" t="s">
        <v>5</v>
      </c>
      <c r="C38748" s="4" t="s">
        <v>13</v>
      </c>
      <c r="D38748" s="4" t="s">
        <v>10</v>
      </c>
      <c r="E38748" s="4" t="s">
        <v>6</v>
      </c>
    </row>
    <row r="38749" spans="1:9">
      <c r="A38749" t="n">
        <v>316055</v>
      </c>
      <c r="B38749" s="40" t="n">
        <v>51</v>
      </c>
      <c r="C38749" s="7" t="n">
        <v>4</v>
      </c>
      <c r="D38749" s="7" t="n">
        <v>0</v>
      </c>
      <c r="E38749" s="7" t="s">
        <v>254</v>
      </c>
    </row>
    <row r="38750" spans="1:9">
      <c r="A38750" t="s">
        <v>4</v>
      </c>
      <c r="B38750" s="4" t="s">
        <v>5</v>
      </c>
      <c r="C38750" s="4" t="s">
        <v>10</v>
      </c>
    </row>
    <row r="38751" spans="1:9">
      <c r="A38751" t="n">
        <v>316068</v>
      </c>
      <c r="B38751" s="35" t="n">
        <v>16</v>
      </c>
      <c r="C38751" s="7" t="n">
        <v>0</v>
      </c>
    </row>
    <row r="38752" spans="1:9">
      <c r="A38752" t="s">
        <v>4</v>
      </c>
      <c r="B38752" s="4" t="s">
        <v>5</v>
      </c>
      <c r="C38752" s="4" t="s">
        <v>10</v>
      </c>
      <c r="D38752" s="4" t="s">
        <v>72</v>
      </c>
      <c r="E38752" s="4" t="s">
        <v>13</v>
      </c>
      <c r="F38752" s="4" t="s">
        <v>13</v>
      </c>
      <c r="G38752" s="4" t="s">
        <v>72</v>
      </c>
      <c r="H38752" s="4" t="s">
        <v>13</v>
      </c>
      <c r="I38752" s="4" t="s">
        <v>13</v>
      </c>
      <c r="J38752" s="4" t="s">
        <v>72</v>
      </c>
      <c r="K38752" s="4" t="s">
        <v>13</v>
      </c>
      <c r="L38752" s="4" t="s">
        <v>13</v>
      </c>
    </row>
    <row r="38753" spans="1:12">
      <c r="A38753" t="n">
        <v>316071</v>
      </c>
      <c r="B38753" s="52" t="n">
        <v>26</v>
      </c>
      <c r="C38753" s="7" t="n">
        <v>0</v>
      </c>
      <c r="D38753" s="7" t="s">
        <v>2311</v>
      </c>
      <c r="E38753" s="7" t="n">
        <v>2</v>
      </c>
      <c r="F38753" s="7" t="n">
        <v>3</v>
      </c>
      <c r="G38753" s="7" t="s">
        <v>2312</v>
      </c>
      <c r="H38753" s="7" t="n">
        <v>2</v>
      </c>
      <c r="I38753" s="7" t="n">
        <v>3</v>
      </c>
      <c r="J38753" s="7" t="s">
        <v>2313</v>
      </c>
      <c r="K38753" s="7" t="n">
        <v>2</v>
      </c>
      <c r="L38753" s="7" t="n">
        <v>0</v>
      </c>
    </row>
    <row r="38754" spans="1:12">
      <c r="A38754" t="s">
        <v>4</v>
      </c>
      <c r="B38754" s="4" t="s">
        <v>5</v>
      </c>
    </row>
    <row r="38755" spans="1:12">
      <c r="A38755" t="n">
        <v>316252</v>
      </c>
      <c r="B38755" s="53" t="n">
        <v>28</v>
      </c>
    </row>
    <row r="38756" spans="1:12">
      <c r="A38756" t="s">
        <v>4</v>
      </c>
      <c r="B38756" s="4" t="s">
        <v>5</v>
      </c>
      <c r="C38756" s="4" t="s">
        <v>13</v>
      </c>
      <c r="D38756" s="4" t="s">
        <v>10</v>
      </c>
      <c r="E38756" s="4" t="s">
        <v>6</v>
      </c>
    </row>
    <row r="38757" spans="1:12">
      <c r="A38757" t="n">
        <v>316253</v>
      </c>
      <c r="B38757" s="40" t="n">
        <v>51</v>
      </c>
      <c r="C38757" s="7" t="n">
        <v>4</v>
      </c>
      <c r="D38757" s="7" t="n">
        <v>7</v>
      </c>
      <c r="E38757" s="7" t="s">
        <v>533</v>
      </c>
    </row>
    <row r="38758" spans="1:12">
      <c r="A38758" t="s">
        <v>4</v>
      </c>
      <c r="B38758" s="4" t="s">
        <v>5</v>
      </c>
      <c r="C38758" s="4" t="s">
        <v>10</v>
      </c>
    </row>
    <row r="38759" spans="1:12">
      <c r="A38759" t="n">
        <v>316266</v>
      </c>
      <c r="B38759" s="35" t="n">
        <v>16</v>
      </c>
      <c r="C38759" s="7" t="n">
        <v>0</v>
      </c>
    </row>
    <row r="38760" spans="1:12">
      <c r="A38760" t="s">
        <v>4</v>
      </c>
      <c r="B38760" s="4" t="s">
        <v>5</v>
      </c>
      <c r="C38760" s="4" t="s">
        <v>10</v>
      </c>
      <c r="D38760" s="4" t="s">
        <v>72</v>
      </c>
      <c r="E38760" s="4" t="s">
        <v>13</v>
      </c>
      <c r="F38760" s="4" t="s">
        <v>13</v>
      </c>
    </row>
    <row r="38761" spans="1:12">
      <c r="A38761" t="n">
        <v>316269</v>
      </c>
      <c r="B38761" s="52" t="n">
        <v>26</v>
      </c>
      <c r="C38761" s="7" t="n">
        <v>7</v>
      </c>
      <c r="D38761" s="7" t="s">
        <v>2314</v>
      </c>
      <c r="E38761" s="7" t="n">
        <v>2</v>
      </c>
      <c r="F38761" s="7" t="n">
        <v>0</v>
      </c>
    </row>
    <row r="38762" spans="1:12">
      <c r="A38762" t="s">
        <v>4</v>
      </c>
      <c r="B38762" s="4" t="s">
        <v>5</v>
      </c>
    </row>
    <row r="38763" spans="1:12">
      <c r="A38763" t="n">
        <v>316288</v>
      </c>
      <c r="B38763" s="53" t="n">
        <v>28</v>
      </c>
    </row>
    <row r="38764" spans="1:12">
      <c r="A38764" t="s">
        <v>4</v>
      </c>
      <c r="B38764" s="4" t="s">
        <v>5</v>
      </c>
      <c r="C38764" s="4" t="s">
        <v>10</v>
      </c>
      <c r="D38764" s="4" t="s">
        <v>13</v>
      </c>
      <c r="E38764" s="4" t="s">
        <v>22</v>
      </c>
      <c r="F38764" s="4" t="s">
        <v>10</v>
      </c>
    </row>
    <row r="38765" spans="1:12">
      <c r="A38765" t="n">
        <v>316289</v>
      </c>
      <c r="B38765" s="58" t="n">
        <v>59</v>
      </c>
      <c r="C38765" s="7" t="n">
        <v>7</v>
      </c>
      <c r="D38765" s="7" t="n">
        <v>9</v>
      </c>
      <c r="E38765" s="7" t="n">
        <v>0.150000005960464</v>
      </c>
      <c r="F38765" s="7" t="n">
        <v>0</v>
      </c>
    </row>
    <row r="38766" spans="1:12">
      <c r="A38766" t="s">
        <v>4</v>
      </c>
      <c r="B38766" s="4" t="s">
        <v>5</v>
      </c>
      <c r="C38766" s="4" t="s">
        <v>10</v>
      </c>
    </row>
    <row r="38767" spans="1:12">
      <c r="A38767" t="n">
        <v>316299</v>
      </c>
      <c r="B38767" s="35" t="n">
        <v>16</v>
      </c>
      <c r="C38767" s="7" t="n">
        <v>1500</v>
      </c>
    </row>
    <row r="38768" spans="1:12">
      <c r="A38768" t="s">
        <v>4</v>
      </c>
      <c r="B38768" s="4" t="s">
        <v>5</v>
      </c>
      <c r="C38768" s="4" t="s">
        <v>13</v>
      </c>
      <c r="D38768" s="4" t="s">
        <v>10</v>
      </c>
      <c r="E38768" s="4" t="s">
        <v>6</v>
      </c>
    </row>
    <row r="38769" spans="1:12">
      <c r="A38769" t="n">
        <v>316302</v>
      </c>
      <c r="B38769" s="40" t="n">
        <v>51</v>
      </c>
      <c r="C38769" s="7" t="n">
        <v>4</v>
      </c>
      <c r="D38769" s="7" t="n">
        <v>7</v>
      </c>
      <c r="E38769" s="7" t="s">
        <v>161</v>
      </c>
    </row>
    <row r="38770" spans="1:12">
      <c r="A38770" t="s">
        <v>4</v>
      </c>
      <c r="B38770" s="4" t="s">
        <v>5</v>
      </c>
      <c r="C38770" s="4" t="s">
        <v>10</v>
      </c>
    </row>
    <row r="38771" spans="1:12">
      <c r="A38771" t="n">
        <v>316316</v>
      </c>
      <c r="B38771" s="35" t="n">
        <v>16</v>
      </c>
      <c r="C38771" s="7" t="n">
        <v>0</v>
      </c>
    </row>
    <row r="38772" spans="1:12">
      <c r="A38772" t="s">
        <v>4</v>
      </c>
      <c r="B38772" s="4" t="s">
        <v>5</v>
      </c>
      <c r="C38772" s="4" t="s">
        <v>10</v>
      </c>
      <c r="D38772" s="4" t="s">
        <v>72</v>
      </c>
      <c r="E38772" s="4" t="s">
        <v>13</v>
      </c>
      <c r="F38772" s="4" t="s">
        <v>13</v>
      </c>
      <c r="G38772" s="4" t="s">
        <v>72</v>
      </c>
      <c r="H38772" s="4" t="s">
        <v>13</v>
      </c>
      <c r="I38772" s="4" t="s">
        <v>13</v>
      </c>
    </row>
    <row r="38773" spans="1:12">
      <c r="A38773" t="n">
        <v>316319</v>
      </c>
      <c r="B38773" s="52" t="n">
        <v>26</v>
      </c>
      <c r="C38773" s="7" t="n">
        <v>7</v>
      </c>
      <c r="D38773" s="7" t="s">
        <v>2315</v>
      </c>
      <c r="E38773" s="7" t="n">
        <v>2</v>
      </c>
      <c r="F38773" s="7" t="n">
        <v>3</v>
      </c>
      <c r="G38773" s="7" t="s">
        <v>2316</v>
      </c>
      <c r="H38773" s="7" t="n">
        <v>2</v>
      </c>
      <c r="I38773" s="7" t="n">
        <v>0</v>
      </c>
    </row>
    <row r="38774" spans="1:12">
      <c r="A38774" t="s">
        <v>4</v>
      </c>
      <c r="B38774" s="4" t="s">
        <v>5</v>
      </c>
    </row>
    <row r="38775" spans="1:12">
      <c r="A38775" t="n">
        <v>316416</v>
      </c>
      <c r="B38775" s="53" t="n">
        <v>28</v>
      </c>
    </row>
    <row r="38776" spans="1:12">
      <c r="A38776" t="s">
        <v>4</v>
      </c>
      <c r="B38776" s="4" t="s">
        <v>5</v>
      </c>
      <c r="C38776" s="4" t="s">
        <v>10</v>
      </c>
      <c r="D38776" s="4" t="s">
        <v>13</v>
      </c>
    </row>
    <row r="38777" spans="1:12">
      <c r="A38777" t="n">
        <v>316417</v>
      </c>
      <c r="B38777" s="54" t="n">
        <v>89</v>
      </c>
      <c r="C38777" s="7" t="n">
        <v>65533</v>
      </c>
      <c r="D38777" s="7" t="n">
        <v>1</v>
      </c>
    </row>
    <row r="38778" spans="1:12">
      <c r="A38778" t="s">
        <v>4</v>
      </c>
      <c r="B38778" s="4" t="s">
        <v>5</v>
      </c>
      <c r="C38778" s="4" t="s">
        <v>13</v>
      </c>
      <c r="D38778" s="4" t="s">
        <v>10</v>
      </c>
      <c r="E38778" s="4" t="s">
        <v>13</v>
      </c>
    </row>
    <row r="38779" spans="1:12">
      <c r="A38779" t="n">
        <v>316421</v>
      </c>
      <c r="B38779" s="16" t="n">
        <v>49</v>
      </c>
      <c r="C38779" s="7" t="n">
        <v>1</v>
      </c>
      <c r="D38779" s="7" t="n">
        <v>4000</v>
      </c>
      <c r="E38779" s="7" t="n">
        <v>0</v>
      </c>
    </row>
    <row r="38780" spans="1:12">
      <c r="A38780" t="s">
        <v>4</v>
      </c>
      <c r="B38780" s="4" t="s">
        <v>5</v>
      </c>
      <c r="C38780" s="4" t="s">
        <v>13</v>
      </c>
      <c r="D38780" s="4" t="s">
        <v>10</v>
      </c>
      <c r="E38780" s="4" t="s">
        <v>22</v>
      </c>
    </row>
    <row r="38781" spans="1:12">
      <c r="A38781" t="n">
        <v>316426</v>
      </c>
      <c r="B38781" s="28" t="n">
        <v>58</v>
      </c>
      <c r="C38781" s="7" t="n">
        <v>0</v>
      </c>
      <c r="D38781" s="7" t="n">
        <v>2000</v>
      </c>
      <c r="E38781" s="7" t="n">
        <v>1</v>
      </c>
    </row>
    <row r="38782" spans="1:12">
      <c r="A38782" t="s">
        <v>4</v>
      </c>
      <c r="B38782" s="4" t="s">
        <v>5</v>
      </c>
      <c r="C38782" s="4" t="s">
        <v>13</v>
      </c>
      <c r="D38782" s="4" t="s">
        <v>10</v>
      </c>
    </row>
    <row r="38783" spans="1:12">
      <c r="A38783" t="n">
        <v>316434</v>
      </c>
      <c r="B38783" s="28" t="n">
        <v>58</v>
      </c>
      <c r="C38783" s="7" t="n">
        <v>255</v>
      </c>
      <c r="D38783" s="7" t="n">
        <v>0</v>
      </c>
    </row>
    <row r="38784" spans="1:12">
      <c r="A38784" t="s">
        <v>4</v>
      </c>
      <c r="B38784" s="4" t="s">
        <v>5</v>
      </c>
      <c r="C38784" s="4" t="s">
        <v>13</v>
      </c>
      <c r="D38784" s="4" t="s">
        <v>13</v>
      </c>
    </row>
    <row r="38785" spans="1:9">
      <c r="A38785" t="n">
        <v>316438</v>
      </c>
      <c r="B38785" s="16" t="n">
        <v>49</v>
      </c>
      <c r="C38785" s="7" t="n">
        <v>2</v>
      </c>
      <c r="D38785" s="7" t="n">
        <v>0</v>
      </c>
    </row>
    <row r="38786" spans="1:9">
      <c r="A38786" t="s">
        <v>4</v>
      </c>
      <c r="B38786" s="4" t="s">
        <v>5</v>
      </c>
      <c r="C38786" s="4" t="s">
        <v>13</v>
      </c>
      <c r="D38786" s="4" t="s">
        <v>10</v>
      </c>
      <c r="E38786" s="4" t="s">
        <v>22</v>
      </c>
      <c r="F38786" s="4" t="s">
        <v>10</v>
      </c>
      <c r="G38786" s="4" t="s">
        <v>9</v>
      </c>
      <c r="H38786" s="4" t="s">
        <v>9</v>
      </c>
      <c r="I38786" s="4" t="s">
        <v>10</v>
      </c>
      <c r="J38786" s="4" t="s">
        <v>10</v>
      </c>
      <c r="K38786" s="4" t="s">
        <v>9</v>
      </c>
      <c r="L38786" s="4" t="s">
        <v>9</v>
      </c>
      <c r="M38786" s="4" t="s">
        <v>9</v>
      </c>
      <c r="N38786" s="4" t="s">
        <v>9</v>
      </c>
      <c r="O38786" s="4" t="s">
        <v>6</v>
      </c>
    </row>
    <row r="38787" spans="1:9">
      <c r="A38787" t="n">
        <v>316441</v>
      </c>
      <c r="B38787" s="14" t="n">
        <v>50</v>
      </c>
      <c r="C38787" s="7" t="n">
        <v>0</v>
      </c>
      <c r="D38787" s="7" t="n">
        <v>12101</v>
      </c>
      <c r="E38787" s="7" t="n">
        <v>1</v>
      </c>
      <c r="F38787" s="7" t="n">
        <v>0</v>
      </c>
      <c r="G38787" s="7" t="n">
        <v>0</v>
      </c>
      <c r="H38787" s="7" t="n">
        <v>0</v>
      </c>
      <c r="I38787" s="7" t="n">
        <v>0</v>
      </c>
      <c r="J38787" s="7" t="n">
        <v>65533</v>
      </c>
      <c r="K38787" s="7" t="n">
        <v>0</v>
      </c>
      <c r="L38787" s="7" t="n">
        <v>0</v>
      </c>
      <c r="M38787" s="7" t="n">
        <v>0</v>
      </c>
      <c r="N38787" s="7" t="n">
        <v>0</v>
      </c>
      <c r="O38787" s="7" t="s">
        <v>12</v>
      </c>
    </row>
    <row r="38788" spans="1:9">
      <c r="A38788" t="s">
        <v>4</v>
      </c>
      <c r="B38788" s="4" t="s">
        <v>5</v>
      </c>
      <c r="C38788" s="4" t="s">
        <v>13</v>
      </c>
      <c r="D38788" s="4" t="s">
        <v>10</v>
      </c>
      <c r="E38788" s="4" t="s">
        <v>10</v>
      </c>
      <c r="F38788" s="4" t="s">
        <v>10</v>
      </c>
      <c r="G38788" s="4" t="s">
        <v>10</v>
      </c>
      <c r="H38788" s="4" t="s">
        <v>13</v>
      </c>
    </row>
    <row r="38789" spans="1:9">
      <c r="A38789" t="n">
        <v>316480</v>
      </c>
      <c r="B38789" s="29" t="n">
        <v>25</v>
      </c>
      <c r="C38789" s="7" t="n">
        <v>5</v>
      </c>
      <c r="D38789" s="7" t="n">
        <v>65535</v>
      </c>
      <c r="E38789" s="7" t="n">
        <v>65535</v>
      </c>
      <c r="F38789" s="7" t="n">
        <v>65535</v>
      </c>
      <c r="G38789" s="7" t="n">
        <v>65535</v>
      </c>
      <c r="H38789" s="7" t="n">
        <v>0</v>
      </c>
    </row>
    <row r="38790" spans="1:9">
      <c r="A38790" t="s">
        <v>4</v>
      </c>
      <c r="B38790" s="4" t="s">
        <v>5</v>
      </c>
      <c r="C38790" s="4" t="s">
        <v>10</v>
      </c>
      <c r="D38790" s="4" t="s">
        <v>13</v>
      </c>
      <c r="E38790" s="4" t="s">
        <v>13</v>
      </c>
      <c r="F38790" s="4" t="s">
        <v>72</v>
      </c>
      <c r="G38790" s="4" t="s">
        <v>13</v>
      </c>
      <c r="H38790" s="4" t="s">
        <v>13</v>
      </c>
    </row>
    <row r="38791" spans="1:9">
      <c r="A38791" t="n">
        <v>316491</v>
      </c>
      <c r="B38791" s="30" t="n">
        <v>24</v>
      </c>
      <c r="C38791" s="7" t="n">
        <v>65533</v>
      </c>
      <c r="D38791" s="7" t="n">
        <v>11</v>
      </c>
      <c r="E38791" s="7" t="n">
        <v>6</v>
      </c>
      <c r="F38791" s="7" t="s">
        <v>2317</v>
      </c>
      <c r="G38791" s="7" t="n">
        <v>2</v>
      </c>
      <c r="H38791" s="7" t="n">
        <v>0</v>
      </c>
    </row>
    <row r="38792" spans="1:9">
      <c r="A38792" t="s">
        <v>4</v>
      </c>
      <c r="B38792" s="4" t="s">
        <v>5</v>
      </c>
    </row>
    <row r="38793" spans="1:9">
      <c r="A38793" t="n">
        <v>316530</v>
      </c>
      <c r="B38793" s="53" t="n">
        <v>28</v>
      </c>
    </row>
    <row r="38794" spans="1:9">
      <c r="A38794" t="s">
        <v>4</v>
      </c>
      <c r="B38794" s="4" t="s">
        <v>5</v>
      </c>
      <c r="C38794" s="4" t="s">
        <v>13</v>
      </c>
    </row>
    <row r="38795" spans="1:9">
      <c r="A38795" t="n">
        <v>316531</v>
      </c>
      <c r="B38795" s="33" t="n">
        <v>27</v>
      </c>
      <c r="C38795" s="7" t="n">
        <v>0</v>
      </c>
    </row>
    <row r="38796" spans="1:9">
      <c r="A38796" t="s">
        <v>4</v>
      </c>
      <c r="B38796" s="4" t="s">
        <v>5</v>
      </c>
      <c r="C38796" s="4" t="s">
        <v>13</v>
      </c>
    </row>
    <row r="38797" spans="1:9">
      <c r="A38797" t="n">
        <v>316533</v>
      </c>
      <c r="B38797" s="33" t="n">
        <v>27</v>
      </c>
      <c r="C38797" s="7" t="n">
        <v>1</v>
      </c>
    </row>
    <row r="38798" spans="1:9">
      <c r="A38798" t="s">
        <v>4</v>
      </c>
      <c r="B38798" s="4" t="s">
        <v>5</v>
      </c>
      <c r="C38798" s="4" t="s">
        <v>13</v>
      </c>
      <c r="D38798" s="4" t="s">
        <v>10</v>
      </c>
      <c r="E38798" s="4" t="s">
        <v>10</v>
      </c>
      <c r="F38798" s="4" t="s">
        <v>10</v>
      </c>
      <c r="G38798" s="4" t="s">
        <v>10</v>
      </c>
      <c r="H38798" s="4" t="s">
        <v>13</v>
      </c>
    </row>
    <row r="38799" spans="1:9">
      <c r="A38799" t="n">
        <v>316535</v>
      </c>
      <c r="B38799" s="29" t="n">
        <v>25</v>
      </c>
      <c r="C38799" s="7" t="n">
        <v>5</v>
      </c>
      <c r="D38799" s="7" t="n">
        <v>65535</v>
      </c>
      <c r="E38799" s="7" t="n">
        <v>65535</v>
      </c>
      <c r="F38799" s="7" t="n">
        <v>65535</v>
      </c>
      <c r="G38799" s="7" t="n">
        <v>65535</v>
      </c>
      <c r="H38799" s="7" t="n">
        <v>0</v>
      </c>
    </row>
    <row r="38800" spans="1:9">
      <c r="A38800" t="s">
        <v>4</v>
      </c>
      <c r="B38800" s="4" t="s">
        <v>5</v>
      </c>
      <c r="C38800" s="4" t="s">
        <v>10</v>
      </c>
    </row>
    <row r="38801" spans="1:15">
      <c r="A38801" t="n">
        <v>316546</v>
      </c>
      <c r="B38801" s="35" t="n">
        <v>16</v>
      </c>
      <c r="C38801" s="7" t="n">
        <v>300</v>
      </c>
    </row>
    <row r="38802" spans="1:15">
      <c r="A38802" t="s">
        <v>4</v>
      </c>
      <c r="B38802" s="4" t="s">
        <v>5</v>
      </c>
      <c r="C38802" s="4" t="s">
        <v>13</v>
      </c>
      <c r="D38802" s="4" t="s">
        <v>10</v>
      </c>
      <c r="E38802" s="4" t="s">
        <v>10</v>
      </c>
      <c r="F38802" s="4" t="s">
        <v>10</v>
      </c>
      <c r="G38802" s="4" t="s">
        <v>9</v>
      </c>
    </row>
    <row r="38803" spans="1:15">
      <c r="A38803" t="n">
        <v>316549</v>
      </c>
      <c r="B38803" s="82" t="n">
        <v>95</v>
      </c>
      <c r="C38803" s="7" t="n">
        <v>6</v>
      </c>
      <c r="D38803" s="7" t="n">
        <v>0</v>
      </c>
      <c r="E38803" s="7" t="n">
        <v>7</v>
      </c>
      <c r="F38803" s="7" t="n">
        <v>500</v>
      </c>
      <c r="G38803" s="7" t="n">
        <v>0</v>
      </c>
    </row>
    <row r="38804" spans="1:15">
      <c r="A38804" t="s">
        <v>4</v>
      </c>
      <c r="B38804" s="4" t="s">
        <v>5</v>
      </c>
      <c r="C38804" s="4" t="s">
        <v>13</v>
      </c>
      <c r="D38804" s="4" t="s">
        <v>10</v>
      </c>
    </row>
    <row r="38805" spans="1:15">
      <c r="A38805" t="n">
        <v>316561</v>
      </c>
      <c r="B38805" s="82" t="n">
        <v>95</v>
      </c>
      <c r="C38805" s="7" t="n">
        <v>7</v>
      </c>
      <c r="D38805" s="7" t="n">
        <v>0</v>
      </c>
    </row>
    <row r="38806" spans="1:15">
      <c r="A38806" t="s">
        <v>4</v>
      </c>
      <c r="B38806" s="4" t="s">
        <v>5</v>
      </c>
      <c r="C38806" s="4" t="s">
        <v>13</v>
      </c>
      <c r="D38806" s="4" t="s">
        <v>10</v>
      </c>
    </row>
    <row r="38807" spans="1:15">
      <c r="A38807" t="n">
        <v>316565</v>
      </c>
      <c r="B38807" s="82" t="n">
        <v>95</v>
      </c>
      <c r="C38807" s="7" t="n">
        <v>9</v>
      </c>
      <c r="D38807" s="7" t="n">
        <v>0</v>
      </c>
    </row>
    <row r="38808" spans="1:15">
      <c r="A38808" t="s">
        <v>4</v>
      </c>
      <c r="B38808" s="4" t="s">
        <v>5</v>
      </c>
      <c r="C38808" s="4" t="s">
        <v>13</v>
      </c>
      <c r="D38808" s="4" t="s">
        <v>10</v>
      </c>
    </row>
    <row r="38809" spans="1:15">
      <c r="A38809" t="n">
        <v>316569</v>
      </c>
      <c r="B38809" s="82" t="n">
        <v>95</v>
      </c>
      <c r="C38809" s="7" t="n">
        <v>8</v>
      </c>
      <c r="D38809" s="7" t="n">
        <v>0</v>
      </c>
    </row>
    <row r="38810" spans="1:15">
      <c r="A38810" t="s">
        <v>4</v>
      </c>
      <c r="B38810" s="4" t="s">
        <v>5</v>
      </c>
      <c r="C38810" s="4" t="s">
        <v>10</v>
      </c>
    </row>
    <row r="38811" spans="1:15">
      <c r="A38811" t="n">
        <v>316573</v>
      </c>
      <c r="B38811" s="35" t="n">
        <v>16</v>
      </c>
      <c r="C38811" s="7" t="n">
        <v>500</v>
      </c>
    </row>
    <row r="38812" spans="1:15">
      <c r="A38812" t="s">
        <v>4</v>
      </c>
      <c r="B38812" s="4" t="s">
        <v>5</v>
      </c>
      <c r="C38812" s="4" t="s">
        <v>13</v>
      </c>
      <c r="D38812" s="4" t="s">
        <v>13</v>
      </c>
      <c r="E38812" s="4" t="s">
        <v>13</v>
      </c>
      <c r="F38812" s="4" t="s">
        <v>13</v>
      </c>
      <c r="G38812" s="4" t="s">
        <v>9</v>
      </c>
      <c r="H38812" s="4" t="s">
        <v>13</v>
      </c>
      <c r="I38812" s="4" t="s">
        <v>13</v>
      </c>
      <c r="J38812" s="4" t="s">
        <v>13</v>
      </c>
    </row>
    <row r="38813" spans="1:15">
      <c r="A38813" t="n">
        <v>316576</v>
      </c>
      <c r="B38813" s="31" t="n">
        <v>18</v>
      </c>
      <c r="C38813" s="7" t="n">
        <v>9</v>
      </c>
      <c r="D38813" s="7" t="n">
        <v>35</v>
      </c>
      <c r="E38813" s="7" t="n">
        <v>9</v>
      </c>
      <c r="F38813" s="7" t="n">
        <v>0</v>
      </c>
      <c r="G38813" s="7" t="n">
        <v>1</v>
      </c>
      <c r="H38813" s="7" t="n">
        <v>13</v>
      </c>
      <c r="I38813" s="7" t="n">
        <v>19</v>
      </c>
      <c r="J38813" s="7" t="n">
        <v>1</v>
      </c>
    </row>
    <row r="38814" spans="1:15">
      <c r="A38814" t="s">
        <v>4</v>
      </c>
      <c r="B38814" s="4" t="s">
        <v>5</v>
      </c>
      <c r="C38814" s="4" t="s">
        <v>13</v>
      </c>
      <c r="D38814" s="4" t="s">
        <v>10</v>
      </c>
      <c r="E38814" s="4" t="s">
        <v>13</v>
      </c>
    </row>
    <row r="38815" spans="1:15">
      <c r="A38815" t="n">
        <v>316588</v>
      </c>
      <c r="B38815" s="38" t="n">
        <v>36</v>
      </c>
      <c r="C38815" s="7" t="n">
        <v>9</v>
      </c>
      <c r="D38815" s="7" t="n">
        <v>0</v>
      </c>
      <c r="E38815" s="7" t="n">
        <v>0</v>
      </c>
    </row>
    <row r="38816" spans="1:15">
      <c r="A38816" t="s">
        <v>4</v>
      </c>
      <c r="B38816" s="4" t="s">
        <v>5</v>
      </c>
      <c r="C38816" s="4" t="s">
        <v>13</v>
      </c>
      <c r="D38816" s="4" t="s">
        <v>10</v>
      </c>
      <c r="E38816" s="4" t="s">
        <v>13</v>
      </c>
    </row>
    <row r="38817" spans="1:10">
      <c r="A38817" t="n">
        <v>316593</v>
      </c>
      <c r="B38817" s="38" t="n">
        <v>36</v>
      </c>
      <c r="C38817" s="7" t="n">
        <v>9</v>
      </c>
      <c r="D38817" s="7" t="n">
        <v>7</v>
      </c>
      <c r="E38817" s="7" t="n">
        <v>0</v>
      </c>
    </row>
    <row r="38818" spans="1:10">
      <c r="A38818" t="s">
        <v>4</v>
      </c>
      <c r="B38818" s="4" t="s">
        <v>5</v>
      </c>
      <c r="C38818" s="4" t="s">
        <v>13</v>
      </c>
      <c r="D38818" s="4" t="s">
        <v>10</v>
      </c>
      <c r="E38818" s="4" t="s">
        <v>13</v>
      </c>
    </row>
    <row r="38819" spans="1:10">
      <c r="A38819" t="n">
        <v>316598</v>
      </c>
      <c r="B38819" s="38" t="n">
        <v>36</v>
      </c>
      <c r="C38819" s="7" t="n">
        <v>9</v>
      </c>
      <c r="D38819" s="7" t="n">
        <v>5705</v>
      </c>
      <c r="E38819" s="7" t="n">
        <v>0</v>
      </c>
    </row>
    <row r="38820" spans="1:10">
      <c r="A38820" t="s">
        <v>4</v>
      </c>
      <c r="B38820" s="4" t="s">
        <v>5</v>
      </c>
      <c r="C38820" s="4" t="s">
        <v>10</v>
      </c>
    </row>
    <row r="38821" spans="1:10">
      <c r="A38821" t="n">
        <v>316603</v>
      </c>
      <c r="B38821" s="12" t="n">
        <v>12</v>
      </c>
      <c r="C38821" s="7" t="n">
        <v>10837</v>
      </c>
    </row>
    <row r="38822" spans="1:10">
      <c r="A38822" t="s">
        <v>4</v>
      </c>
      <c r="B38822" s="4" t="s">
        <v>5</v>
      </c>
      <c r="C38822" s="4" t="s">
        <v>13</v>
      </c>
      <c r="D38822" s="4" t="s">
        <v>10</v>
      </c>
      <c r="E38822" s="4" t="s">
        <v>10</v>
      </c>
    </row>
    <row r="38823" spans="1:10">
      <c r="A38823" t="n">
        <v>316606</v>
      </c>
      <c r="B38823" s="77" t="n">
        <v>135</v>
      </c>
      <c r="C38823" s="7" t="n">
        <v>0</v>
      </c>
      <c r="D38823" s="7" t="n">
        <v>7</v>
      </c>
      <c r="E38823" s="7" t="n">
        <v>16</v>
      </c>
    </row>
    <row r="38824" spans="1:10">
      <c r="A38824" t="s">
        <v>4</v>
      </c>
      <c r="B38824" s="4" t="s">
        <v>5</v>
      </c>
      <c r="C38824" s="4" t="s">
        <v>10</v>
      </c>
      <c r="D38824" s="4" t="s">
        <v>13</v>
      </c>
      <c r="E38824" s="4" t="s">
        <v>6</v>
      </c>
      <c r="F38824" s="4" t="s">
        <v>22</v>
      </c>
      <c r="G38824" s="4" t="s">
        <v>22</v>
      </c>
      <c r="H38824" s="4" t="s">
        <v>22</v>
      </c>
    </row>
    <row r="38825" spans="1:10">
      <c r="A38825" t="n">
        <v>316612</v>
      </c>
      <c r="B38825" s="39" t="n">
        <v>48</v>
      </c>
      <c r="C38825" s="7" t="n">
        <v>5705</v>
      </c>
      <c r="D38825" s="7" t="n">
        <v>0</v>
      </c>
      <c r="E38825" s="7" t="s">
        <v>868</v>
      </c>
      <c r="F38825" s="7" t="n">
        <v>0</v>
      </c>
      <c r="G38825" s="7" t="n">
        <v>1</v>
      </c>
      <c r="H38825" s="7" t="n">
        <v>0</v>
      </c>
    </row>
    <row r="38826" spans="1:10">
      <c r="A38826" t="s">
        <v>4</v>
      </c>
      <c r="B38826" s="4" t="s">
        <v>5</v>
      </c>
      <c r="C38826" s="4" t="s">
        <v>13</v>
      </c>
    </row>
    <row r="38827" spans="1:10">
      <c r="A38827" t="n">
        <v>316638</v>
      </c>
      <c r="B38827" s="16" t="n">
        <v>49</v>
      </c>
      <c r="C38827" s="7" t="n">
        <v>7</v>
      </c>
    </row>
    <row r="38828" spans="1:10">
      <c r="A38828" t="s">
        <v>4</v>
      </c>
      <c r="B38828" s="4" t="s">
        <v>5</v>
      </c>
      <c r="C38828" s="4" t="s">
        <v>10</v>
      </c>
      <c r="D38828" s="4" t="s">
        <v>22</v>
      </c>
      <c r="E38828" s="4" t="s">
        <v>22</v>
      </c>
      <c r="F38828" s="4" t="s">
        <v>22</v>
      </c>
      <c r="G38828" s="4" t="s">
        <v>22</v>
      </c>
    </row>
    <row r="38829" spans="1:10">
      <c r="A38829" t="n">
        <v>316640</v>
      </c>
      <c r="B38829" s="24" t="n">
        <v>46</v>
      </c>
      <c r="C38829" s="7" t="n">
        <v>61456</v>
      </c>
      <c r="D38829" s="7" t="n">
        <v>0</v>
      </c>
      <c r="E38829" s="7" t="n">
        <v>0</v>
      </c>
      <c r="F38829" s="7" t="n">
        <v>0</v>
      </c>
      <c r="G38829" s="7" t="n">
        <v>0</v>
      </c>
    </row>
    <row r="38830" spans="1:10">
      <c r="A38830" t="s">
        <v>4</v>
      </c>
      <c r="B38830" s="4" t="s">
        <v>5</v>
      </c>
      <c r="C38830" s="4" t="s">
        <v>13</v>
      </c>
      <c r="D38830" s="4" t="s">
        <v>10</v>
      </c>
    </row>
    <row r="38831" spans="1:10">
      <c r="A38831" t="n">
        <v>316659</v>
      </c>
      <c r="B38831" s="9" t="n">
        <v>162</v>
      </c>
      <c r="C38831" s="7" t="n">
        <v>1</v>
      </c>
      <c r="D38831" s="7" t="n">
        <v>0</v>
      </c>
    </row>
    <row r="38832" spans="1:10">
      <c r="A38832" t="s">
        <v>4</v>
      </c>
      <c r="B38832" s="4" t="s">
        <v>5</v>
      </c>
    </row>
    <row r="38833" spans="1:8">
      <c r="A38833" t="n">
        <v>316663</v>
      </c>
      <c r="B38833" s="5" t="n">
        <v>1</v>
      </c>
    </row>
    <row r="38834" spans="1:8" s="3" customFormat="1" customHeight="0">
      <c r="A38834" s="3" t="s">
        <v>2</v>
      </c>
      <c r="B38834" s="3" t="s">
        <v>2318</v>
      </c>
    </row>
    <row r="38835" spans="1:8">
      <c r="A38835" t="s">
        <v>4</v>
      </c>
      <c r="B38835" s="4" t="s">
        <v>5</v>
      </c>
      <c r="C38835" s="4" t="s">
        <v>13</v>
      </c>
      <c r="D38835" s="4" t="s">
        <v>13</v>
      </c>
      <c r="E38835" s="4" t="s">
        <v>13</v>
      </c>
      <c r="F38835" s="4" t="s">
        <v>13</v>
      </c>
    </row>
    <row r="38836" spans="1:8">
      <c r="A38836" t="n">
        <v>316664</v>
      </c>
      <c r="B38836" s="13" t="n">
        <v>14</v>
      </c>
      <c r="C38836" s="7" t="n">
        <v>2</v>
      </c>
      <c r="D38836" s="7" t="n">
        <v>0</v>
      </c>
      <c r="E38836" s="7" t="n">
        <v>0</v>
      </c>
      <c r="F38836" s="7" t="n">
        <v>0</v>
      </c>
    </row>
    <row r="38837" spans="1:8">
      <c r="A38837" t="s">
        <v>4</v>
      </c>
      <c r="B38837" s="4" t="s">
        <v>5</v>
      </c>
      <c r="C38837" s="4" t="s">
        <v>13</v>
      </c>
      <c r="D38837" s="36" t="s">
        <v>81</v>
      </c>
      <c r="E38837" s="4" t="s">
        <v>5</v>
      </c>
      <c r="F38837" s="4" t="s">
        <v>13</v>
      </c>
      <c r="G38837" s="4" t="s">
        <v>10</v>
      </c>
      <c r="H38837" s="36" t="s">
        <v>82</v>
      </c>
      <c r="I38837" s="4" t="s">
        <v>13</v>
      </c>
      <c r="J38837" s="4" t="s">
        <v>9</v>
      </c>
      <c r="K38837" s="4" t="s">
        <v>13</v>
      </c>
      <c r="L38837" s="4" t="s">
        <v>13</v>
      </c>
      <c r="M38837" s="36" t="s">
        <v>81</v>
      </c>
      <c r="N38837" s="4" t="s">
        <v>5</v>
      </c>
      <c r="O38837" s="4" t="s">
        <v>13</v>
      </c>
      <c r="P38837" s="4" t="s">
        <v>10</v>
      </c>
      <c r="Q38837" s="36" t="s">
        <v>82</v>
      </c>
      <c r="R38837" s="4" t="s">
        <v>13</v>
      </c>
      <c r="S38837" s="4" t="s">
        <v>9</v>
      </c>
      <c r="T38837" s="4" t="s">
        <v>13</v>
      </c>
      <c r="U38837" s="4" t="s">
        <v>13</v>
      </c>
      <c r="V38837" s="4" t="s">
        <v>13</v>
      </c>
      <c r="W38837" s="4" t="s">
        <v>20</v>
      </c>
    </row>
    <row r="38838" spans="1:8">
      <c r="A38838" t="n">
        <v>316669</v>
      </c>
      <c r="B38838" s="10" t="n">
        <v>5</v>
      </c>
      <c r="C38838" s="7" t="n">
        <v>28</v>
      </c>
      <c r="D38838" s="36" t="s">
        <v>3</v>
      </c>
      <c r="E38838" s="9" t="n">
        <v>162</v>
      </c>
      <c r="F38838" s="7" t="n">
        <v>3</v>
      </c>
      <c r="G38838" s="7" t="n">
        <v>32894</v>
      </c>
      <c r="H38838" s="36" t="s">
        <v>3</v>
      </c>
      <c r="I38838" s="7" t="n">
        <v>0</v>
      </c>
      <c r="J38838" s="7" t="n">
        <v>1</v>
      </c>
      <c r="K38838" s="7" t="n">
        <v>2</v>
      </c>
      <c r="L38838" s="7" t="n">
        <v>28</v>
      </c>
      <c r="M38838" s="36" t="s">
        <v>3</v>
      </c>
      <c r="N38838" s="9" t="n">
        <v>162</v>
      </c>
      <c r="O38838" s="7" t="n">
        <v>3</v>
      </c>
      <c r="P38838" s="7" t="n">
        <v>32894</v>
      </c>
      <c r="Q38838" s="36" t="s">
        <v>3</v>
      </c>
      <c r="R38838" s="7" t="n">
        <v>0</v>
      </c>
      <c r="S38838" s="7" t="n">
        <v>2</v>
      </c>
      <c r="T38838" s="7" t="n">
        <v>2</v>
      </c>
      <c r="U38838" s="7" t="n">
        <v>11</v>
      </c>
      <c r="V38838" s="7" t="n">
        <v>1</v>
      </c>
      <c r="W38838" s="11" t="n">
        <f t="normal" ca="1">A38842</f>
        <v>0</v>
      </c>
    </row>
    <row r="38839" spans="1:8">
      <c r="A38839" t="s">
        <v>4</v>
      </c>
      <c r="B38839" s="4" t="s">
        <v>5</v>
      </c>
      <c r="C38839" s="4" t="s">
        <v>13</v>
      </c>
      <c r="D38839" s="4" t="s">
        <v>10</v>
      </c>
      <c r="E38839" s="4" t="s">
        <v>22</v>
      </c>
    </row>
    <row r="38840" spans="1:8">
      <c r="A38840" t="n">
        <v>316698</v>
      </c>
      <c r="B38840" s="28" t="n">
        <v>58</v>
      </c>
      <c r="C38840" s="7" t="n">
        <v>0</v>
      </c>
      <c r="D38840" s="7" t="n">
        <v>0</v>
      </c>
      <c r="E38840" s="7" t="n">
        <v>1</v>
      </c>
    </row>
    <row r="38841" spans="1:8">
      <c r="A38841" t="s">
        <v>4</v>
      </c>
      <c r="B38841" s="4" t="s">
        <v>5</v>
      </c>
      <c r="C38841" s="4" t="s">
        <v>13</v>
      </c>
      <c r="D38841" s="36" t="s">
        <v>81</v>
      </c>
      <c r="E38841" s="4" t="s">
        <v>5</v>
      </c>
      <c r="F38841" s="4" t="s">
        <v>13</v>
      </c>
      <c r="G38841" s="4" t="s">
        <v>10</v>
      </c>
      <c r="H38841" s="36" t="s">
        <v>82</v>
      </c>
      <c r="I38841" s="4" t="s">
        <v>13</v>
      </c>
      <c r="J38841" s="4" t="s">
        <v>9</v>
      </c>
      <c r="K38841" s="4" t="s">
        <v>13</v>
      </c>
      <c r="L38841" s="4" t="s">
        <v>13</v>
      </c>
      <c r="M38841" s="36" t="s">
        <v>81</v>
      </c>
      <c r="N38841" s="4" t="s">
        <v>5</v>
      </c>
      <c r="O38841" s="4" t="s">
        <v>13</v>
      </c>
      <c r="P38841" s="4" t="s">
        <v>10</v>
      </c>
      <c r="Q38841" s="36" t="s">
        <v>82</v>
      </c>
      <c r="R38841" s="4" t="s">
        <v>13</v>
      </c>
      <c r="S38841" s="4" t="s">
        <v>9</v>
      </c>
      <c r="T38841" s="4" t="s">
        <v>13</v>
      </c>
      <c r="U38841" s="4" t="s">
        <v>13</v>
      </c>
      <c r="V38841" s="4" t="s">
        <v>13</v>
      </c>
      <c r="W38841" s="4" t="s">
        <v>20</v>
      </c>
    </row>
    <row r="38842" spans="1:8">
      <c r="A38842" t="n">
        <v>316706</v>
      </c>
      <c r="B38842" s="10" t="n">
        <v>5</v>
      </c>
      <c r="C38842" s="7" t="n">
        <v>28</v>
      </c>
      <c r="D38842" s="36" t="s">
        <v>3</v>
      </c>
      <c r="E38842" s="9" t="n">
        <v>162</v>
      </c>
      <c r="F38842" s="7" t="n">
        <v>3</v>
      </c>
      <c r="G38842" s="7" t="n">
        <v>32894</v>
      </c>
      <c r="H38842" s="36" t="s">
        <v>3</v>
      </c>
      <c r="I38842" s="7" t="n">
        <v>0</v>
      </c>
      <c r="J38842" s="7" t="n">
        <v>1</v>
      </c>
      <c r="K38842" s="7" t="n">
        <v>3</v>
      </c>
      <c r="L38842" s="7" t="n">
        <v>28</v>
      </c>
      <c r="M38842" s="36" t="s">
        <v>3</v>
      </c>
      <c r="N38842" s="9" t="n">
        <v>162</v>
      </c>
      <c r="O38842" s="7" t="n">
        <v>3</v>
      </c>
      <c r="P38842" s="7" t="n">
        <v>32894</v>
      </c>
      <c r="Q38842" s="36" t="s">
        <v>3</v>
      </c>
      <c r="R38842" s="7" t="n">
        <v>0</v>
      </c>
      <c r="S38842" s="7" t="n">
        <v>2</v>
      </c>
      <c r="T38842" s="7" t="n">
        <v>3</v>
      </c>
      <c r="U38842" s="7" t="n">
        <v>9</v>
      </c>
      <c r="V38842" s="7" t="n">
        <v>1</v>
      </c>
      <c r="W38842" s="11" t="n">
        <f t="normal" ca="1">A38852</f>
        <v>0</v>
      </c>
    </row>
    <row r="38843" spans="1:8">
      <c r="A38843" t="s">
        <v>4</v>
      </c>
      <c r="B38843" s="4" t="s">
        <v>5</v>
      </c>
      <c r="C38843" s="4" t="s">
        <v>13</v>
      </c>
      <c r="D38843" s="36" t="s">
        <v>81</v>
      </c>
      <c r="E38843" s="4" t="s">
        <v>5</v>
      </c>
      <c r="F38843" s="4" t="s">
        <v>10</v>
      </c>
      <c r="G38843" s="4" t="s">
        <v>13</v>
      </c>
      <c r="H38843" s="4" t="s">
        <v>13</v>
      </c>
      <c r="I38843" s="4" t="s">
        <v>6</v>
      </c>
      <c r="J38843" s="36" t="s">
        <v>82</v>
      </c>
      <c r="K38843" s="4" t="s">
        <v>13</v>
      </c>
      <c r="L38843" s="4" t="s">
        <v>13</v>
      </c>
      <c r="M38843" s="36" t="s">
        <v>81</v>
      </c>
      <c r="N38843" s="4" t="s">
        <v>5</v>
      </c>
      <c r="O38843" s="4" t="s">
        <v>13</v>
      </c>
      <c r="P38843" s="36" t="s">
        <v>82</v>
      </c>
      <c r="Q38843" s="4" t="s">
        <v>13</v>
      </c>
      <c r="R38843" s="4" t="s">
        <v>9</v>
      </c>
      <c r="S38843" s="4" t="s">
        <v>13</v>
      </c>
      <c r="T38843" s="4" t="s">
        <v>13</v>
      </c>
      <c r="U38843" s="4" t="s">
        <v>13</v>
      </c>
      <c r="V38843" s="36" t="s">
        <v>81</v>
      </c>
      <c r="W38843" s="4" t="s">
        <v>5</v>
      </c>
      <c r="X38843" s="4" t="s">
        <v>13</v>
      </c>
      <c r="Y38843" s="36" t="s">
        <v>82</v>
      </c>
      <c r="Z38843" s="4" t="s">
        <v>13</v>
      </c>
      <c r="AA38843" s="4" t="s">
        <v>9</v>
      </c>
      <c r="AB38843" s="4" t="s">
        <v>13</v>
      </c>
      <c r="AC38843" s="4" t="s">
        <v>13</v>
      </c>
      <c r="AD38843" s="4" t="s">
        <v>13</v>
      </c>
      <c r="AE38843" s="4" t="s">
        <v>20</v>
      </c>
    </row>
    <row r="38844" spans="1:8">
      <c r="A38844" t="n">
        <v>316735</v>
      </c>
      <c r="B38844" s="10" t="n">
        <v>5</v>
      </c>
      <c r="C38844" s="7" t="n">
        <v>28</v>
      </c>
      <c r="D38844" s="36" t="s">
        <v>3</v>
      </c>
      <c r="E38844" s="64" t="n">
        <v>47</v>
      </c>
      <c r="F38844" s="7" t="n">
        <v>61456</v>
      </c>
      <c r="G38844" s="7" t="n">
        <v>2</v>
      </c>
      <c r="H38844" s="7" t="n">
        <v>0</v>
      </c>
      <c r="I38844" s="7" t="s">
        <v>785</v>
      </c>
      <c r="J38844" s="36" t="s">
        <v>3</v>
      </c>
      <c r="K38844" s="7" t="n">
        <v>8</v>
      </c>
      <c r="L38844" s="7" t="n">
        <v>28</v>
      </c>
      <c r="M38844" s="36" t="s">
        <v>3</v>
      </c>
      <c r="N38844" s="49" t="n">
        <v>74</v>
      </c>
      <c r="O38844" s="7" t="n">
        <v>65</v>
      </c>
      <c r="P38844" s="36" t="s">
        <v>3</v>
      </c>
      <c r="Q38844" s="7" t="n">
        <v>0</v>
      </c>
      <c r="R38844" s="7" t="n">
        <v>1</v>
      </c>
      <c r="S38844" s="7" t="n">
        <v>3</v>
      </c>
      <c r="T38844" s="7" t="n">
        <v>9</v>
      </c>
      <c r="U38844" s="7" t="n">
        <v>28</v>
      </c>
      <c r="V38844" s="36" t="s">
        <v>3</v>
      </c>
      <c r="W38844" s="49" t="n">
        <v>74</v>
      </c>
      <c r="X38844" s="7" t="n">
        <v>65</v>
      </c>
      <c r="Y38844" s="36" t="s">
        <v>3</v>
      </c>
      <c r="Z38844" s="7" t="n">
        <v>0</v>
      </c>
      <c r="AA38844" s="7" t="n">
        <v>2</v>
      </c>
      <c r="AB38844" s="7" t="n">
        <v>3</v>
      </c>
      <c r="AC38844" s="7" t="n">
        <v>9</v>
      </c>
      <c r="AD38844" s="7" t="n">
        <v>1</v>
      </c>
      <c r="AE38844" s="11" t="n">
        <f t="normal" ca="1">A38848</f>
        <v>0</v>
      </c>
    </row>
    <row r="38845" spans="1:8">
      <c r="A38845" t="s">
        <v>4</v>
      </c>
      <c r="B38845" s="4" t="s">
        <v>5</v>
      </c>
      <c r="C38845" s="4" t="s">
        <v>10</v>
      </c>
      <c r="D38845" s="4" t="s">
        <v>13</v>
      </c>
      <c r="E38845" s="4" t="s">
        <v>13</v>
      </c>
      <c r="F38845" s="4" t="s">
        <v>6</v>
      </c>
    </row>
    <row r="38846" spans="1:8">
      <c r="A38846" t="n">
        <v>316783</v>
      </c>
      <c r="B38846" s="64" t="n">
        <v>47</v>
      </c>
      <c r="C38846" s="7" t="n">
        <v>61456</v>
      </c>
      <c r="D38846" s="7" t="n">
        <v>0</v>
      </c>
      <c r="E38846" s="7" t="n">
        <v>0</v>
      </c>
      <c r="F38846" s="7" t="s">
        <v>408</v>
      </c>
    </row>
    <row r="38847" spans="1:8">
      <c r="A38847" t="s">
        <v>4</v>
      </c>
      <c r="B38847" s="4" t="s">
        <v>5</v>
      </c>
      <c r="C38847" s="4" t="s">
        <v>13</v>
      </c>
      <c r="D38847" s="4" t="s">
        <v>10</v>
      </c>
      <c r="E38847" s="4" t="s">
        <v>22</v>
      </c>
    </row>
    <row r="38848" spans="1:8">
      <c r="A38848" t="n">
        <v>316796</v>
      </c>
      <c r="B38848" s="28" t="n">
        <v>58</v>
      </c>
      <c r="C38848" s="7" t="n">
        <v>0</v>
      </c>
      <c r="D38848" s="7" t="n">
        <v>300</v>
      </c>
      <c r="E38848" s="7" t="n">
        <v>1</v>
      </c>
    </row>
    <row r="38849" spans="1:31">
      <c r="A38849" t="s">
        <v>4</v>
      </c>
      <c r="B38849" s="4" t="s">
        <v>5</v>
      </c>
      <c r="C38849" s="4" t="s">
        <v>13</v>
      </c>
      <c r="D38849" s="4" t="s">
        <v>10</v>
      </c>
    </row>
    <row r="38850" spans="1:31">
      <c r="A38850" t="n">
        <v>316804</v>
      </c>
      <c r="B38850" s="28" t="n">
        <v>58</v>
      </c>
      <c r="C38850" s="7" t="n">
        <v>255</v>
      </c>
      <c r="D38850" s="7" t="n">
        <v>0</v>
      </c>
    </row>
    <row r="38851" spans="1:31">
      <c r="A38851" t="s">
        <v>4</v>
      </c>
      <c r="B38851" s="4" t="s">
        <v>5</v>
      </c>
      <c r="C38851" s="4" t="s">
        <v>13</v>
      </c>
      <c r="D38851" s="4" t="s">
        <v>13</v>
      </c>
      <c r="E38851" s="4" t="s">
        <v>13</v>
      </c>
      <c r="F38851" s="4" t="s">
        <v>13</v>
      </c>
    </row>
    <row r="38852" spans="1:31">
      <c r="A38852" t="n">
        <v>316808</v>
      </c>
      <c r="B38852" s="13" t="n">
        <v>14</v>
      </c>
      <c r="C38852" s="7" t="n">
        <v>0</v>
      </c>
      <c r="D38852" s="7" t="n">
        <v>0</v>
      </c>
      <c r="E38852" s="7" t="n">
        <v>0</v>
      </c>
      <c r="F38852" s="7" t="n">
        <v>64</v>
      </c>
    </row>
    <row r="38853" spans="1:31">
      <c r="A38853" t="s">
        <v>4</v>
      </c>
      <c r="B38853" s="4" t="s">
        <v>5</v>
      </c>
      <c r="C38853" s="4" t="s">
        <v>13</v>
      </c>
      <c r="D38853" s="4" t="s">
        <v>10</v>
      </c>
    </row>
    <row r="38854" spans="1:31">
      <c r="A38854" t="n">
        <v>316813</v>
      </c>
      <c r="B38854" s="27" t="n">
        <v>22</v>
      </c>
      <c r="C38854" s="7" t="n">
        <v>0</v>
      </c>
      <c r="D38854" s="7" t="n">
        <v>32894</v>
      </c>
    </row>
    <row r="38855" spans="1:31">
      <c r="A38855" t="s">
        <v>4</v>
      </c>
      <c r="B38855" s="4" t="s">
        <v>5</v>
      </c>
      <c r="C38855" s="4" t="s">
        <v>13</v>
      </c>
      <c r="D38855" s="4" t="s">
        <v>10</v>
      </c>
    </row>
    <row r="38856" spans="1:31">
      <c r="A38856" t="n">
        <v>316817</v>
      </c>
      <c r="B38856" s="28" t="n">
        <v>58</v>
      </c>
      <c r="C38856" s="7" t="n">
        <v>5</v>
      </c>
      <c r="D38856" s="7" t="n">
        <v>300</v>
      </c>
    </row>
    <row r="38857" spans="1:31">
      <c r="A38857" t="s">
        <v>4</v>
      </c>
      <c r="B38857" s="4" t="s">
        <v>5</v>
      </c>
      <c r="C38857" s="4" t="s">
        <v>22</v>
      </c>
      <c r="D38857" s="4" t="s">
        <v>10</v>
      </c>
    </row>
    <row r="38858" spans="1:31">
      <c r="A38858" t="n">
        <v>316821</v>
      </c>
      <c r="B38858" s="51" t="n">
        <v>103</v>
      </c>
      <c r="C38858" s="7" t="n">
        <v>0</v>
      </c>
      <c r="D38858" s="7" t="n">
        <v>300</v>
      </c>
    </row>
    <row r="38859" spans="1:31">
      <c r="A38859" t="s">
        <v>4</v>
      </c>
      <c r="B38859" s="4" t="s">
        <v>5</v>
      </c>
      <c r="C38859" s="4" t="s">
        <v>13</v>
      </c>
    </row>
    <row r="38860" spans="1:31">
      <c r="A38860" t="n">
        <v>316828</v>
      </c>
      <c r="B38860" s="37" t="n">
        <v>64</v>
      </c>
      <c r="C38860" s="7" t="n">
        <v>7</v>
      </c>
    </row>
    <row r="38861" spans="1:31">
      <c r="A38861" t="s">
        <v>4</v>
      </c>
      <c r="B38861" s="4" t="s">
        <v>5</v>
      </c>
      <c r="C38861" s="4" t="s">
        <v>13</v>
      </c>
      <c r="D38861" s="4" t="s">
        <v>10</v>
      </c>
    </row>
    <row r="38862" spans="1:31">
      <c r="A38862" t="n">
        <v>316830</v>
      </c>
      <c r="B38862" s="67" t="n">
        <v>72</v>
      </c>
      <c r="C38862" s="7" t="n">
        <v>5</v>
      </c>
      <c r="D38862" s="7" t="n">
        <v>0</v>
      </c>
    </row>
    <row r="38863" spans="1:31">
      <c r="A38863" t="s">
        <v>4</v>
      </c>
      <c r="B38863" s="4" t="s">
        <v>5</v>
      </c>
      <c r="C38863" s="4" t="s">
        <v>13</v>
      </c>
      <c r="D38863" s="36" t="s">
        <v>81</v>
      </c>
      <c r="E38863" s="4" t="s">
        <v>5</v>
      </c>
      <c r="F38863" s="4" t="s">
        <v>13</v>
      </c>
      <c r="G38863" s="4" t="s">
        <v>10</v>
      </c>
      <c r="H38863" s="36" t="s">
        <v>82</v>
      </c>
      <c r="I38863" s="4" t="s">
        <v>13</v>
      </c>
      <c r="J38863" s="4" t="s">
        <v>9</v>
      </c>
      <c r="K38863" s="4" t="s">
        <v>13</v>
      </c>
      <c r="L38863" s="4" t="s">
        <v>13</v>
      </c>
      <c r="M38863" s="4" t="s">
        <v>20</v>
      </c>
    </row>
    <row r="38864" spans="1:31">
      <c r="A38864" t="n">
        <v>316834</v>
      </c>
      <c r="B38864" s="10" t="n">
        <v>5</v>
      </c>
      <c r="C38864" s="7" t="n">
        <v>28</v>
      </c>
      <c r="D38864" s="36" t="s">
        <v>3</v>
      </c>
      <c r="E38864" s="9" t="n">
        <v>162</v>
      </c>
      <c r="F38864" s="7" t="n">
        <v>4</v>
      </c>
      <c r="G38864" s="7" t="n">
        <v>32894</v>
      </c>
      <c r="H38864" s="36" t="s">
        <v>3</v>
      </c>
      <c r="I38864" s="7" t="n">
        <v>0</v>
      </c>
      <c r="J38864" s="7" t="n">
        <v>1</v>
      </c>
      <c r="K38864" s="7" t="n">
        <v>2</v>
      </c>
      <c r="L38864" s="7" t="n">
        <v>1</v>
      </c>
      <c r="M38864" s="11" t="n">
        <f t="normal" ca="1">A38870</f>
        <v>0</v>
      </c>
    </row>
    <row r="38865" spans="1:13">
      <c r="A38865" t="s">
        <v>4</v>
      </c>
      <c r="B38865" s="4" t="s">
        <v>5</v>
      </c>
      <c r="C38865" s="4" t="s">
        <v>13</v>
      </c>
      <c r="D38865" s="4" t="s">
        <v>6</v>
      </c>
    </row>
    <row r="38866" spans="1:13">
      <c r="A38866" t="n">
        <v>316851</v>
      </c>
      <c r="B38866" s="8" t="n">
        <v>2</v>
      </c>
      <c r="C38866" s="7" t="n">
        <v>10</v>
      </c>
      <c r="D38866" s="7" t="s">
        <v>786</v>
      </c>
    </row>
    <row r="38867" spans="1:13">
      <c r="A38867" t="s">
        <v>4</v>
      </c>
      <c r="B38867" s="4" t="s">
        <v>5</v>
      </c>
      <c r="C38867" s="4" t="s">
        <v>10</v>
      </c>
    </row>
    <row r="38868" spans="1:13">
      <c r="A38868" t="n">
        <v>316868</v>
      </c>
      <c r="B38868" s="35" t="n">
        <v>16</v>
      </c>
      <c r="C38868" s="7" t="n">
        <v>0</v>
      </c>
    </row>
    <row r="38869" spans="1:13">
      <c r="A38869" t="s">
        <v>4</v>
      </c>
      <c r="B38869" s="4" t="s">
        <v>5</v>
      </c>
      <c r="C38869" s="4" t="s">
        <v>10</v>
      </c>
      <c r="D38869" s="4" t="s">
        <v>13</v>
      </c>
      <c r="E38869" s="4" t="s">
        <v>13</v>
      </c>
      <c r="F38869" s="4" t="s">
        <v>6</v>
      </c>
    </row>
    <row r="38870" spans="1:13">
      <c r="A38870" t="n">
        <v>316871</v>
      </c>
      <c r="B38870" s="22" t="n">
        <v>20</v>
      </c>
      <c r="C38870" s="7" t="n">
        <v>0</v>
      </c>
      <c r="D38870" s="7" t="n">
        <v>3</v>
      </c>
      <c r="E38870" s="7" t="n">
        <v>10</v>
      </c>
      <c r="F38870" s="7" t="s">
        <v>80</v>
      </c>
    </row>
    <row r="38871" spans="1:13">
      <c r="A38871" t="s">
        <v>4</v>
      </c>
      <c r="B38871" s="4" t="s">
        <v>5</v>
      </c>
      <c r="C38871" s="4" t="s">
        <v>10</v>
      </c>
    </row>
    <row r="38872" spans="1:13">
      <c r="A38872" t="n">
        <v>316889</v>
      </c>
      <c r="B38872" s="35" t="n">
        <v>16</v>
      </c>
      <c r="C38872" s="7" t="n">
        <v>0</v>
      </c>
    </row>
    <row r="38873" spans="1:13">
      <c r="A38873" t="s">
        <v>4</v>
      </c>
      <c r="B38873" s="4" t="s">
        <v>5</v>
      </c>
      <c r="C38873" s="4" t="s">
        <v>10</v>
      </c>
      <c r="D38873" s="4" t="s">
        <v>13</v>
      </c>
      <c r="E38873" s="4" t="s">
        <v>13</v>
      </c>
      <c r="F38873" s="4" t="s">
        <v>6</v>
      </c>
    </row>
    <row r="38874" spans="1:13">
      <c r="A38874" t="n">
        <v>316892</v>
      </c>
      <c r="B38874" s="22" t="n">
        <v>20</v>
      </c>
      <c r="C38874" s="7" t="n">
        <v>8</v>
      </c>
      <c r="D38874" s="7" t="n">
        <v>3</v>
      </c>
      <c r="E38874" s="7" t="n">
        <v>10</v>
      </c>
      <c r="F38874" s="7" t="s">
        <v>80</v>
      </c>
    </row>
    <row r="38875" spans="1:13">
      <c r="A38875" t="s">
        <v>4</v>
      </c>
      <c r="B38875" s="4" t="s">
        <v>5</v>
      </c>
      <c r="C38875" s="4" t="s">
        <v>10</v>
      </c>
    </row>
    <row r="38876" spans="1:13">
      <c r="A38876" t="n">
        <v>316910</v>
      </c>
      <c r="B38876" s="35" t="n">
        <v>16</v>
      </c>
      <c r="C38876" s="7" t="n">
        <v>0</v>
      </c>
    </row>
    <row r="38877" spans="1:13">
      <c r="A38877" t="s">
        <v>4</v>
      </c>
      <c r="B38877" s="4" t="s">
        <v>5</v>
      </c>
      <c r="C38877" s="4" t="s">
        <v>13</v>
      </c>
    </row>
    <row r="38878" spans="1:13">
      <c r="A38878" t="n">
        <v>316913</v>
      </c>
      <c r="B38878" s="42" t="n">
        <v>116</v>
      </c>
      <c r="C38878" s="7" t="n">
        <v>0</v>
      </c>
    </row>
    <row r="38879" spans="1:13">
      <c r="A38879" t="s">
        <v>4</v>
      </c>
      <c r="B38879" s="4" t="s">
        <v>5</v>
      </c>
      <c r="C38879" s="4" t="s">
        <v>13</v>
      </c>
      <c r="D38879" s="4" t="s">
        <v>10</v>
      </c>
    </row>
    <row r="38880" spans="1:13">
      <c r="A38880" t="n">
        <v>316915</v>
      </c>
      <c r="B38880" s="42" t="n">
        <v>116</v>
      </c>
      <c r="C38880" s="7" t="n">
        <v>2</v>
      </c>
      <c r="D38880" s="7" t="n">
        <v>1</v>
      </c>
    </row>
    <row r="38881" spans="1:6">
      <c r="A38881" t="s">
        <v>4</v>
      </c>
      <c r="B38881" s="4" t="s">
        <v>5</v>
      </c>
      <c r="C38881" s="4" t="s">
        <v>13</v>
      </c>
      <c r="D38881" s="4" t="s">
        <v>9</v>
      </c>
    </row>
    <row r="38882" spans="1:6">
      <c r="A38882" t="n">
        <v>316919</v>
      </c>
      <c r="B38882" s="42" t="n">
        <v>116</v>
      </c>
      <c r="C38882" s="7" t="n">
        <v>5</v>
      </c>
      <c r="D38882" s="7" t="n">
        <v>1106247680</v>
      </c>
    </row>
    <row r="38883" spans="1:6">
      <c r="A38883" t="s">
        <v>4</v>
      </c>
      <c r="B38883" s="4" t="s">
        <v>5</v>
      </c>
      <c r="C38883" s="4" t="s">
        <v>13</v>
      </c>
      <c r="D38883" s="4" t="s">
        <v>10</v>
      </c>
    </row>
    <row r="38884" spans="1:6">
      <c r="A38884" t="n">
        <v>316925</v>
      </c>
      <c r="B38884" s="42" t="n">
        <v>116</v>
      </c>
      <c r="C38884" s="7" t="n">
        <v>6</v>
      </c>
      <c r="D38884" s="7" t="n">
        <v>1</v>
      </c>
    </row>
    <row r="38885" spans="1:6">
      <c r="A38885" t="s">
        <v>4</v>
      </c>
      <c r="B38885" s="4" t="s">
        <v>5</v>
      </c>
      <c r="C38885" s="4" t="s">
        <v>10</v>
      </c>
      <c r="D38885" s="4" t="s">
        <v>13</v>
      </c>
      <c r="E38885" s="4" t="s">
        <v>6</v>
      </c>
      <c r="F38885" s="4" t="s">
        <v>22</v>
      </c>
      <c r="G38885" s="4" t="s">
        <v>22</v>
      </c>
      <c r="H38885" s="4" t="s">
        <v>22</v>
      </c>
    </row>
    <row r="38886" spans="1:6">
      <c r="A38886" t="n">
        <v>316929</v>
      </c>
      <c r="B38886" s="39" t="n">
        <v>48</v>
      </c>
      <c r="C38886" s="7" t="n">
        <v>0</v>
      </c>
      <c r="D38886" s="7" t="n">
        <v>0</v>
      </c>
      <c r="E38886" s="7" t="s">
        <v>868</v>
      </c>
      <c r="F38886" s="7" t="n">
        <v>0</v>
      </c>
      <c r="G38886" s="7" t="n">
        <v>1</v>
      </c>
      <c r="H38886" s="7" t="n">
        <v>0</v>
      </c>
    </row>
    <row r="38887" spans="1:6">
      <c r="A38887" t="s">
        <v>4</v>
      </c>
      <c r="B38887" s="4" t="s">
        <v>5</v>
      </c>
      <c r="C38887" s="4" t="s">
        <v>10</v>
      </c>
      <c r="D38887" s="4" t="s">
        <v>13</v>
      </c>
      <c r="E38887" s="4" t="s">
        <v>6</v>
      </c>
      <c r="F38887" s="4" t="s">
        <v>22</v>
      </c>
      <c r="G38887" s="4" t="s">
        <v>22</v>
      </c>
      <c r="H38887" s="4" t="s">
        <v>22</v>
      </c>
    </row>
    <row r="38888" spans="1:6">
      <c r="A38888" t="n">
        <v>316955</v>
      </c>
      <c r="B38888" s="39" t="n">
        <v>48</v>
      </c>
      <c r="C38888" s="7" t="n">
        <v>8</v>
      </c>
      <c r="D38888" s="7" t="n">
        <v>0</v>
      </c>
      <c r="E38888" s="7" t="s">
        <v>868</v>
      </c>
      <c r="F38888" s="7" t="n">
        <v>0</v>
      </c>
      <c r="G38888" s="7" t="n">
        <v>1</v>
      </c>
      <c r="H38888" s="7" t="n">
        <v>0</v>
      </c>
    </row>
    <row r="38889" spans="1:6">
      <c r="A38889" t="s">
        <v>4</v>
      </c>
      <c r="B38889" s="4" t="s">
        <v>5</v>
      </c>
      <c r="C38889" s="4" t="s">
        <v>10</v>
      </c>
    </row>
    <row r="38890" spans="1:6">
      <c r="A38890" t="n">
        <v>316981</v>
      </c>
      <c r="B38890" s="35" t="n">
        <v>16</v>
      </c>
      <c r="C38890" s="7" t="n">
        <v>0</v>
      </c>
    </row>
    <row r="38891" spans="1:6">
      <c r="A38891" t="s">
        <v>4</v>
      </c>
      <c r="B38891" s="4" t="s">
        <v>5</v>
      </c>
      <c r="C38891" s="4" t="s">
        <v>10</v>
      </c>
      <c r="D38891" s="4" t="s">
        <v>22</v>
      </c>
      <c r="E38891" s="4" t="s">
        <v>22</v>
      </c>
      <c r="F38891" s="4" t="s">
        <v>22</v>
      </c>
      <c r="G38891" s="4" t="s">
        <v>22</v>
      </c>
    </row>
    <row r="38892" spans="1:6">
      <c r="A38892" t="n">
        <v>316984</v>
      </c>
      <c r="B38892" s="24" t="n">
        <v>46</v>
      </c>
      <c r="C38892" s="7" t="n">
        <v>8</v>
      </c>
      <c r="D38892" s="7" t="n">
        <v>-44.7400016784668</v>
      </c>
      <c r="E38892" s="7" t="n">
        <v>3.96000003814697</v>
      </c>
      <c r="F38892" s="7" t="n">
        <v>-28.3299999237061</v>
      </c>
      <c r="G38892" s="7" t="n">
        <v>1.5</v>
      </c>
    </row>
    <row r="38893" spans="1:6">
      <c r="A38893" t="s">
        <v>4</v>
      </c>
      <c r="B38893" s="4" t="s">
        <v>5</v>
      </c>
      <c r="C38893" s="4" t="s">
        <v>10</v>
      </c>
      <c r="D38893" s="4" t="s">
        <v>22</v>
      </c>
      <c r="E38893" s="4" t="s">
        <v>22</v>
      </c>
      <c r="F38893" s="4" t="s">
        <v>22</v>
      </c>
      <c r="G38893" s="4" t="s">
        <v>22</v>
      </c>
    </row>
    <row r="38894" spans="1:6">
      <c r="A38894" t="n">
        <v>317003</v>
      </c>
      <c r="B38894" s="24" t="n">
        <v>46</v>
      </c>
      <c r="C38894" s="7" t="n">
        <v>0</v>
      </c>
      <c r="D38894" s="7" t="n">
        <v>-44.8199996948242</v>
      </c>
      <c r="E38894" s="7" t="n">
        <v>3.95000004768372</v>
      </c>
      <c r="F38894" s="7" t="n">
        <v>-27.0499992370605</v>
      </c>
      <c r="G38894" s="7" t="n">
        <v>171.300003051758</v>
      </c>
    </row>
    <row r="38895" spans="1:6">
      <c r="A38895" t="s">
        <v>4</v>
      </c>
      <c r="B38895" s="4" t="s">
        <v>5</v>
      </c>
      <c r="C38895" s="4" t="s">
        <v>10</v>
      </c>
    </row>
    <row r="38896" spans="1:6">
      <c r="A38896" t="n">
        <v>317022</v>
      </c>
      <c r="B38896" s="35" t="n">
        <v>16</v>
      </c>
      <c r="C38896" s="7" t="n">
        <v>0</v>
      </c>
    </row>
    <row r="38897" spans="1:8">
      <c r="A38897" t="s">
        <v>4</v>
      </c>
      <c r="B38897" s="4" t="s">
        <v>5</v>
      </c>
      <c r="C38897" s="4" t="s">
        <v>10</v>
      </c>
    </row>
    <row r="38898" spans="1:8">
      <c r="A38898" t="n">
        <v>317025</v>
      </c>
      <c r="B38898" s="35" t="n">
        <v>16</v>
      </c>
      <c r="C38898" s="7" t="n">
        <v>0</v>
      </c>
    </row>
    <row r="38899" spans="1:8">
      <c r="A38899" t="s">
        <v>4</v>
      </c>
      <c r="B38899" s="4" t="s">
        <v>5</v>
      </c>
      <c r="C38899" s="4" t="s">
        <v>13</v>
      </c>
      <c r="D38899" s="4" t="s">
        <v>13</v>
      </c>
      <c r="E38899" s="4" t="s">
        <v>22</v>
      </c>
      <c r="F38899" s="4" t="s">
        <v>22</v>
      </c>
      <c r="G38899" s="4" t="s">
        <v>22</v>
      </c>
      <c r="H38899" s="4" t="s">
        <v>10</v>
      </c>
    </row>
    <row r="38900" spans="1:8">
      <c r="A38900" t="n">
        <v>317028</v>
      </c>
      <c r="B38900" s="25" t="n">
        <v>45</v>
      </c>
      <c r="C38900" s="7" t="n">
        <v>2</v>
      </c>
      <c r="D38900" s="7" t="n">
        <v>3</v>
      </c>
      <c r="E38900" s="7" t="n">
        <v>-44.9700012207031</v>
      </c>
      <c r="F38900" s="7" t="n">
        <v>5.90000009536743</v>
      </c>
      <c r="G38900" s="7" t="n">
        <v>-27.6900005340576</v>
      </c>
      <c r="H38900" s="7" t="n">
        <v>0</v>
      </c>
    </row>
    <row r="38901" spans="1:8">
      <c r="A38901" t="s">
        <v>4</v>
      </c>
      <c r="B38901" s="4" t="s">
        <v>5</v>
      </c>
      <c r="C38901" s="4" t="s">
        <v>13</v>
      </c>
      <c r="D38901" s="4" t="s">
        <v>13</v>
      </c>
      <c r="E38901" s="4" t="s">
        <v>22</v>
      </c>
      <c r="F38901" s="4" t="s">
        <v>22</v>
      </c>
      <c r="G38901" s="4" t="s">
        <v>22</v>
      </c>
      <c r="H38901" s="4" t="s">
        <v>10</v>
      </c>
    </row>
    <row r="38902" spans="1:8">
      <c r="A38902" t="n">
        <v>317045</v>
      </c>
      <c r="B38902" s="25" t="n">
        <v>45</v>
      </c>
      <c r="C38902" s="7" t="n">
        <v>2</v>
      </c>
      <c r="D38902" s="7" t="n">
        <v>3</v>
      </c>
      <c r="E38902" s="7" t="n">
        <v>-44.9700012207031</v>
      </c>
      <c r="F38902" s="7" t="n">
        <v>5.40000009536743</v>
      </c>
      <c r="G38902" s="7" t="n">
        <v>-27.6900005340576</v>
      </c>
      <c r="H38902" s="7" t="n">
        <v>3000</v>
      </c>
    </row>
    <row r="38903" spans="1:8">
      <c r="A38903" t="s">
        <v>4</v>
      </c>
      <c r="B38903" s="4" t="s">
        <v>5</v>
      </c>
      <c r="C38903" s="4" t="s">
        <v>13</v>
      </c>
      <c r="D38903" s="4" t="s">
        <v>13</v>
      </c>
      <c r="E38903" s="4" t="s">
        <v>22</v>
      </c>
      <c r="F38903" s="4" t="s">
        <v>22</v>
      </c>
      <c r="G38903" s="4" t="s">
        <v>22</v>
      </c>
      <c r="H38903" s="4" t="s">
        <v>10</v>
      </c>
      <c r="I38903" s="4" t="s">
        <v>13</v>
      </c>
    </row>
    <row r="38904" spans="1:8">
      <c r="A38904" t="n">
        <v>317062</v>
      </c>
      <c r="B38904" s="25" t="n">
        <v>45</v>
      </c>
      <c r="C38904" s="7" t="n">
        <v>4</v>
      </c>
      <c r="D38904" s="7" t="n">
        <v>3</v>
      </c>
      <c r="E38904" s="7" t="n">
        <v>2.17000007629395</v>
      </c>
      <c r="F38904" s="7" t="n">
        <v>42.3800010681152</v>
      </c>
      <c r="G38904" s="7" t="n">
        <v>0</v>
      </c>
      <c r="H38904" s="7" t="n">
        <v>0</v>
      </c>
      <c r="I38904" s="7" t="n">
        <v>0</v>
      </c>
    </row>
    <row r="38905" spans="1:8">
      <c r="A38905" t="s">
        <v>4</v>
      </c>
      <c r="B38905" s="4" t="s">
        <v>5</v>
      </c>
      <c r="C38905" s="4" t="s">
        <v>13</v>
      </c>
      <c r="D38905" s="4" t="s">
        <v>13</v>
      </c>
      <c r="E38905" s="4" t="s">
        <v>22</v>
      </c>
      <c r="F38905" s="4" t="s">
        <v>10</v>
      </c>
    </row>
    <row r="38906" spans="1:8">
      <c r="A38906" t="n">
        <v>317080</v>
      </c>
      <c r="B38906" s="25" t="n">
        <v>45</v>
      </c>
      <c r="C38906" s="7" t="n">
        <v>5</v>
      </c>
      <c r="D38906" s="7" t="n">
        <v>3</v>
      </c>
      <c r="E38906" s="7" t="n">
        <v>2</v>
      </c>
      <c r="F38906" s="7" t="n">
        <v>0</v>
      </c>
    </row>
    <row r="38907" spans="1:8">
      <c r="A38907" t="s">
        <v>4</v>
      </c>
      <c r="B38907" s="4" t="s">
        <v>5</v>
      </c>
      <c r="C38907" s="4" t="s">
        <v>13</v>
      </c>
      <c r="D38907" s="4" t="s">
        <v>13</v>
      </c>
      <c r="E38907" s="4" t="s">
        <v>22</v>
      </c>
      <c r="F38907" s="4" t="s">
        <v>10</v>
      </c>
    </row>
    <row r="38908" spans="1:8">
      <c r="A38908" t="n">
        <v>317089</v>
      </c>
      <c r="B38908" s="25" t="n">
        <v>45</v>
      </c>
      <c r="C38908" s="7" t="n">
        <v>11</v>
      </c>
      <c r="D38908" s="7" t="n">
        <v>3</v>
      </c>
      <c r="E38908" s="7" t="n">
        <v>38</v>
      </c>
      <c r="F38908" s="7" t="n">
        <v>0</v>
      </c>
    </row>
    <row r="38909" spans="1:8">
      <c r="A38909" t="s">
        <v>4</v>
      </c>
      <c r="B38909" s="4" t="s">
        <v>5</v>
      </c>
      <c r="C38909" s="4" t="s">
        <v>13</v>
      </c>
      <c r="D38909" s="4" t="s">
        <v>10</v>
      </c>
      <c r="E38909" s="4" t="s">
        <v>22</v>
      </c>
      <c r="F38909" s="4" t="s">
        <v>10</v>
      </c>
      <c r="G38909" s="4" t="s">
        <v>9</v>
      </c>
      <c r="H38909" s="4" t="s">
        <v>9</v>
      </c>
      <c r="I38909" s="4" t="s">
        <v>10</v>
      </c>
      <c r="J38909" s="4" t="s">
        <v>10</v>
      </c>
      <c r="K38909" s="4" t="s">
        <v>9</v>
      </c>
      <c r="L38909" s="4" t="s">
        <v>9</v>
      </c>
      <c r="M38909" s="4" t="s">
        <v>9</v>
      </c>
      <c r="N38909" s="4" t="s">
        <v>9</v>
      </c>
      <c r="O38909" s="4" t="s">
        <v>6</v>
      </c>
    </row>
    <row r="38910" spans="1:8">
      <c r="A38910" t="n">
        <v>317098</v>
      </c>
      <c r="B38910" s="14" t="n">
        <v>50</v>
      </c>
      <c r="C38910" s="7" t="n">
        <v>0</v>
      </c>
      <c r="D38910" s="7" t="n">
        <v>2248</v>
      </c>
      <c r="E38910" s="7" t="n">
        <v>1</v>
      </c>
      <c r="F38910" s="7" t="n">
        <v>100</v>
      </c>
      <c r="G38910" s="7" t="n">
        <v>0</v>
      </c>
      <c r="H38910" s="7" t="n">
        <v>-1069547520</v>
      </c>
      <c r="I38910" s="7" t="n">
        <v>0</v>
      </c>
      <c r="J38910" s="7" t="n">
        <v>65533</v>
      </c>
      <c r="K38910" s="7" t="n">
        <v>0</v>
      </c>
      <c r="L38910" s="7" t="n">
        <v>0</v>
      </c>
      <c r="M38910" s="7" t="n">
        <v>0</v>
      </c>
      <c r="N38910" s="7" t="n">
        <v>0</v>
      </c>
      <c r="O38910" s="7" t="s">
        <v>12</v>
      </c>
    </row>
    <row r="38911" spans="1:8">
      <c r="A38911" t="s">
        <v>4</v>
      </c>
      <c r="B38911" s="4" t="s">
        <v>5</v>
      </c>
      <c r="C38911" s="4" t="s">
        <v>10</v>
      </c>
    </row>
    <row r="38912" spans="1:8">
      <c r="A38912" t="n">
        <v>317137</v>
      </c>
      <c r="B38912" s="35" t="n">
        <v>16</v>
      </c>
      <c r="C38912" s="7" t="n">
        <v>1000</v>
      </c>
    </row>
    <row r="38913" spans="1:15">
      <c r="A38913" t="s">
        <v>4</v>
      </c>
      <c r="B38913" s="4" t="s">
        <v>5</v>
      </c>
      <c r="C38913" s="4" t="s">
        <v>13</v>
      </c>
      <c r="D38913" s="4" t="s">
        <v>10</v>
      </c>
      <c r="E38913" s="4" t="s">
        <v>22</v>
      </c>
    </row>
    <row r="38914" spans="1:15">
      <c r="A38914" t="n">
        <v>317140</v>
      </c>
      <c r="B38914" s="28" t="n">
        <v>58</v>
      </c>
      <c r="C38914" s="7" t="n">
        <v>100</v>
      </c>
      <c r="D38914" s="7" t="n">
        <v>1000</v>
      </c>
      <c r="E38914" s="7" t="n">
        <v>1</v>
      </c>
    </row>
    <row r="38915" spans="1:15">
      <c r="A38915" t="s">
        <v>4</v>
      </c>
      <c r="B38915" s="4" t="s">
        <v>5</v>
      </c>
      <c r="C38915" s="4" t="s">
        <v>13</v>
      </c>
      <c r="D38915" s="4" t="s">
        <v>10</v>
      </c>
    </row>
    <row r="38916" spans="1:15">
      <c r="A38916" t="n">
        <v>317148</v>
      </c>
      <c r="B38916" s="28" t="n">
        <v>58</v>
      </c>
      <c r="C38916" s="7" t="n">
        <v>255</v>
      </c>
      <c r="D38916" s="7" t="n">
        <v>0</v>
      </c>
    </row>
    <row r="38917" spans="1:15">
      <c r="A38917" t="s">
        <v>4</v>
      </c>
      <c r="B38917" s="4" t="s">
        <v>5</v>
      </c>
      <c r="C38917" s="4" t="s">
        <v>13</v>
      </c>
      <c r="D38917" s="4" t="s">
        <v>10</v>
      </c>
    </row>
    <row r="38918" spans="1:15">
      <c r="A38918" t="n">
        <v>317152</v>
      </c>
      <c r="B38918" s="25" t="n">
        <v>45</v>
      </c>
      <c r="C38918" s="7" t="n">
        <v>7</v>
      </c>
      <c r="D38918" s="7" t="n">
        <v>255</v>
      </c>
    </row>
    <row r="38919" spans="1:15">
      <c r="A38919" t="s">
        <v>4</v>
      </c>
      <c r="B38919" s="4" t="s">
        <v>5</v>
      </c>
      <c r="C38919" s="4" t="s">
        <v>13</v>
      </c>
      <c r="D38919" s="4" t="s">
        <v>10</v>
      </c>
      <c r="E38919" s="4" t="s">
        <v>6</v>
      </c>
    </row>
    <row r="38920" spans="1:15">
      <c r="A38920" t="n">
        <v>317156</v>
      </c>
      <c r="B38920" s="40" t="n">
        <v>51</v>
      </c>
      <c r="C38920" s="7" t="n">
        <v>4</v>
      </c>
      <c r="D38920" s="7" t="n">
        <v>0</v>
      </c>
      <c r="E38920" s="7" t="s">
        <v>254</v>
      </c>
    </row>
    <row r="38921" spans="1:15">
      <c r="A38921" t="s">
        <v>4</v>
      </c>
      <c r="B38921" s="4" t="s">
        <v>5</v>
      </c>
      <c r="C38921" s="4" t="s">
        <v>10</v>
      </c>
    </row>
    <row r="38922" spans="1:15">
      <c r="A38922" t="n">
        <v>317169</v>
      </c>
      <c r="B38922" s="35" t="n">
        <v>16</v>
      </c>
      <c r="C38922" s="7" t="n">
        <v>0</v>
      </c>
    </row>
    <row r="38923" spans="1:15">
      <c r="A38923" t="s">
        <v>4</v>
      </c>
      <c r="B38923" s="4" t="s">
        <v>5</v>
      </c>
      <c r="C38923" s="4" t="s">
        <v>10</v>
      </c>
      <c r="D38923" s="4" t="s">
        <v>72</v>
      </c>
      <c r="E38923" s="4" t="s">
        <v>13</v>
      </c>
      <c r="F38923" s="4" t="s">
        <v>13</v>
      </c>
      <c r="G38923" s="4" t="s">
        <v>72</v>
      </c>
      <c r="H38923" s="4" t="s">
        <v>13</v>
      </c>
      <c r="I38923" s="4" t="s">
        <v>13</v>
      </c>
    </row>
    <row r="38924" spans="1:15">
      <c r="A38924" t="n">
        <v>317172</v>
      </c>
      <c r="B38924" s="52" t="n">
        <v>26</v>
      </c>
      <c r="C38924" s="7" t="n">
        <v>0</v>
      </c>
      <c r="D38924" s="7" t="s">
        <v>2319</v>
      </c>
      <c r="E38924" s="7" t="n">
        <v>2</v>
      </c>
      <c r="F38924" s="7" t="n">
        <v>3</v>
      </c>
      <c r="G38924" s="7" t="s">
        <v>2320</v>
      </c>
      <c r="H38924" s="7" t="n">
        <v>2</v>
      </c>
      <c r="I38924" s="7" t="n">
        <v>0</v>
      </c>
    </row>
    <row r="38925" spans="1:15">
      <c r="A38925" t="s">
        <v>4</v>
      </c>
      <c r="B38925" s="4" t="s">
        <v>5</v>
      </c>
    </row>
    <row r="38926" spans="1:15">
      <c r="A38926" t="n">
        <v>317323</v>
      </c>
      <c r="B38926" s="53" t="n">
        <v>28</v>
      </c>
    </row>
    <row r="38927" spans="1:15">
      <c r="A38927" t="s">
        <v>4</v>
      </c>
      <c r="B38927" s="4" t="s">
        <v>5</v>
      </c>
      <c r="C38927" s="4" t="s">
        <v>13</v>
      </c>
      <c r="D38927" s="4" t="s">
        <v>10</v>
      </c>
      <c r="E38927" s="4" t="s">
        <v>6</v>
      </c>
    </row>
    <row r="38928" spans="1:15">
      <c r="A38928" t="n">
        <v>317324</v>
      </c>
      <c r="B38928" s="40" t="n">
        <v>51</v>
      </c>
      <c r="C38928" s="7" t="n">
        <v>4</v>
      </c>
      <c r="D38928" s="7" t="n">
        <v>8</v>
      </c>
      <c r="E38928" s="7" t="s">
        <v>1290</v>
      </c>
    </row>
    <row r="38929" spans="1:9">
      <c r="A38929" t="s">
        <v>4</v>
      </c>
      <c r="B38929" s="4" t="s">
        <v>5</v>
      </c>
      <c r="C38929" s="4" t="s">
        <v>10</v>
      </c>
    </row>
    <row r="38930" spans="1:9">
      <c r="A38930" t="n">
        <v>317337</v>
      </c>
      <c r="B38930" s="35" t="n">
        <v>16</v>
      </c>
      <c r="C38930" s="7" t="n">
        <v>0</v>
      </c>
    </row>
    <row r="38931" spans="1:9">
      <c r="A38931" t="s">
        <v>4</v>
      </c>
      <c r="B38931" s="4" t="s">
        <v>5</v>
      </c>
      <c r="C38931" s="4" t="s">
        <v>10</v>
      </c>
      <c r="D38931" s="4" t="s">
        <v>72</v>
      </c>
      <c r="E38931" s="4" t="s">
        <v>13</v>
      </c>
      <c r="F38931" s="4" t="s">
        <v>13</v>
      </c>
      <c r="G38931" s="4" t="s">
        <v>72</v>
      </c>
      <c r="H38931" s="4" t="s">
        <v>13</v>
      </c>
      <c r="I38931" s="4" t="s">
        <v>13</v>
      </c>
    </row>
    <row r="38932" spans="1:9">
      <c r="A38932" t="n">
        <v>317340</v>
      </c>
      <c r="B38932" s="52" t="n">
        <v>26</v>
      </c>
      <c r="C38932" s="7" t="n">
        <v>8</v>
      </c>
      <c r="D38932" s="7" t="s">
        <v>2321</v>
      </c>
      <c r="E38932" s="7" t="n">
        <v>2</v>
      </c>
      <c r="F38932" s="7" t="n">
        <v>3</v>
      </c>
      <c r="G38932" s="7" t="s">
        <v>2322</v>
      </c>
      <c r="H38932" s="7" t="n">
        <v>2</v>
      </c>
      <c r="I38932" s="7" t="n">
        <v>0</v>
      </c>
    </row>
    <row r="38933" spans="1:9">
      <c r="A38933" t="s">
        <v>4</v>
      </c>
      <c r="B38933" s="4" t="s">
        <v>5</v>
      </c>
    </row>
    <row r="38934" spans="1:9">
      <c r="A38934" t="n">
        <v>317460</v>
      </c>
      <c r="B38934" s="53" t="n">
        <v>28</v>
      </c>
    </row>
    <row r="38935" spans="1:9">
      <c r="A38935" t="s">
        <v>4</v>
      </c>
      <c r="B38935" s="4" t="s">
        <v>5</v>
      </c>
      <c r="C38935" s="4" t="s">
        <v>13</v>
      </c>
      <c r="D38935" s="4" t="s">
        <v>10</v>
      </c>
      <c r="E38935" s="4" t="s">
        <v>6</v>
      </c>
    </row>
    <row r="38936" spans="1:9">
      <c r="A38936" t="n">
        <v>317461</v>
      </c>
      <c r="B38936" s="40" t="n">
        <v>51</v>
      </c>
      <c r="C38936" s="7" t="n">
        <v>4</v>
      </c>
      <c r="D38936" s="7" t="n">
        <v>0</v>
      </c>
      <c r="E38936" s="7" t="s">
        <v>258</v>
      </c>
    </row>
    <row r="38937" spans="1:9">
      <c r="A38937" t="s">
        <v>4</v>
      </c>
      <c r="B38937" s="4" t="s">
        <v>5</v>
      </c>
      <c r="C38937" s="4" t="s">
        <v>10</v>
      </c>
    </row>
    <row r="38938" spans="1:9">
      <c r="A38938" t="n">
        <v>317474</v>
      </c>
      <c r="B38938" s="35" t="n">
        <v>16</v>
      </c>
      <c r="C38938" s="7" t="n">
        <v>0</v>
      </c>
    </row>
    <row r="38939" spans="1:9">
      <c r="A38939" t="s">
        <v>4</v>
      </c>
      <c r="B38939" s="4" t="s">
        <v>5</v>
      </c>
      <c r="C38939" s="4" t="s">
        <v>10</v>
      </c>
      <c r="D38939" s="4" t="s">
        <v>72</v>
      </c>
      <c r="E38939" s="4" t="s">
        <v>13</v>
      </c>
      <c r="F38939" s="4" t="s">
        <v>13</v>
      </c>
      <c r="G38939" s="4" t="s">
        <v>72</v>
      </c>
      <c r="H38939" s="4" t="s">
        <v>13</v>
      </c>
      <c r="I38939" s="4" t="s">
        <v>13</v>
      </c>
    </row>
    <row r="38940" spans="1:9">
      <c r="A38940" t="n">
        <v>317477</v>
      </c>
      <c r="B38940" s="52" t="n">
        <v>26</v>
      </c>
      <c r="C38940" s="7" t="n">
        <v>0</v>
      </c>
      <c r="D38940" s="7" t="s">
        <v>2323</v>
      </c>
      <c r="E38940" s="7" t="n">
        <v>2</v>
      </c>
      <c r="F38940" s="7" t="n">
        <v>3</v>
      </c>
      <c r="G38940" s="7" t="s">
        <v>2324</v>
      </c>
      <c r="H38940" s="7" t="n">
        <v>2</v>
      </c>
      <c r="I38940" s="7" t="n">
        <v>0</v>
      </c>
    </row>
    <row r="38941" spans="1:9">
      <c r="A38941" t="s">
        <v>4</v>
      </c>
      <c r="B38941" s="4" t="s">
        <v>5</v>
      </c>
    </row>
    <row r="38942" spans="1:9">
      <c r="A38942" t="n">
        <v>317630</v>
      </c>
      <c r="B38942" s="53" t="n">
        <v>28</v>
      </c>
    </row>
    <row r="38943" spans="1:9">
      <c r="A38943" t="s">
        <v>4</v>
      </c>
      <c r="B38943" s="4" t="s">
        <v>5</v>
      </c>
      <c r="C38943" s="4" t="s">
        <v>13</v>
      </c>
      <c r="D38943" s="4" t="s">
        <v>10</v>
      </c>
      <c r="E38943" s="4" t="s">
        <v>6</v>
      </c>
    </row>
    <row r="38944" spans="1:9">
      <c r="A38944" t="n">
        <v>317631</v>
      </c>
      <c r="B38944" s="40" t="n">
        <v>51</v>
      </c>
      <c r="C38944" s="7" t="n">
        <v>4</v>
      </c>
      <c r="D38944" s="7" t="n">
        <v>8</v>
      </c>
      <c r="E38944" s="7" t="s">
        <v>150</v>
      </c>
    </row>
    <row r="38945" spans="1:9">
      <c r="A38945" t="s">
        <v>4</v>
      </c>
      <c r="B38945" s="4" t="s">
        <v>5</v>
      </c>
      <c r="C38945" s="4" t="s">
        <v>10</v>
      </c>
    </row>
    <row r="38946" spans="1:9">
      <c r="A38946" t="n">
        <v>317644</v>
      </c>
      <c r="B38946" s="35" t="n">
        <v>16</v>
      </c>
      <c r="C38946" s="7" t="n">
        <v>0</v>
      </c>
    </row>
    <row r="38947" spans="1:9">
      <c r="A38947" t="s">
        <v>4</v>
      </c>
      <c r="B38947" s="4" t="s">
        <v>5</v>
      </c>
      <c r="C38947" s="4" t="s">
        <v>10</v>
      </c>
      <c r="D38947" s="4" t="s">
        <v>72</v>
      </c>
      <c r="E38947" s="4" t="s">
        <v>13</v>
      </c>
      <c r="F38947" s="4" t="s">
        <v>13</v>
      </c>
      <c r="G38947" s="4" t="s">
        <v>72</v>
      </c>
      <c r="H38947" s="4" t="s">
        <v>13</v>
      </c>
      <c r="I38947" s="4" t="s">
        <v>13</v>
      </c>
    </row>
    <row r="38948" spans="1:9">
      <c r="A38948" t="n">
        <v>317647</v>
      </c>
      <c r="B38948" s="52" t="n">
        <v>26</v>
      </c>
      <c r="C38948" s="7" t="n">
        <v>8</v>
      </c>
      <c r="D38948" s="7" t="s">
        <v>2325</v>
      </c>
      <c r="E38948" s="7" t="n">
        <v>2</v>
      </c>
      <c r="F38948" s="7" t="n">
        <v>3</v>
      </c>
      <c r="G38948" s="7" t="s">
        <v>2326</v>
      </c>
      <c r="H38948" s="7" t="n">
        <v>2</v>
      </c>
      <c r="I38948" s="7" t="n">
        <v>0</v>
      </c>
    </row>
    <row r="38949" spans="1:9">
      <c r="A38949" t="s">
        <v>4</v>
      </c>
      <c r="B38949" s="4" t="s">
        <v>5</v>
      </c>
    </row>
    <row r="38950" spans="1:9">
      <c r="A38950" t="n">
        <v>317791</v>
      </c>
      <c r="B38950" s="53" t="n">
        <v>28</v>
      </c>
    </row>
    <row r="38951" spans="1:9">
      <c r="A38951" t="s">
        <v>4</v>
      </c>
      <c r="B38951" s="4" t="s">
        <v>5</v>
      </c>
      <c r="C38951" s="4" t="s">
        <v>13</v>
      </c>
      <c r="D38951" s="4" t="s">
        <v>10</v>
      </c>
      <c r="E38951" s="4" t="s">
        <v>6</v>
      </c>
    </row>
    <row r="38952" spans="1:9">
      <c r="A38952" t="n">
        <v>317792</v>
      </c>
      <c r="B38952" s="40" t="n">
        <v>51</v>
      </c>
      <c r="C38952" s="7" t="n">
        <v>4</v>
      </c>
      <c r="D38952" s="7" t="n">
        <v>0</v>
      </c>
      <c r="E38952" s="7" t="s">
        <v>353</v>
      </c>
    </row>
    <row r="38953" spans="1:9">
      <c r="A38953" t="s">
        <v>4</v>
      </c>
      <c r="B38953" s="4" t="s">
        <v>5</v>
      </c>
      <c r="C38953" s="4" t="s">
        <v>10</v>
      </c>
    </row>
    <row r="38954" spans="1:9">
      <c r="A38954" t="n">
        <v>317806</v>
      </c>
      <c r="B38954" s="35" t="n">
        <v>16</v>
      </c>
      <c r="C38954" s="7" t="n">
        <v>0</v>
      </c>
    </row>
    <row r="38955" spans="1:9">
      <c r="A38955" t="s">
        <v>4</v>
      </c>
      <c r="B38955" s="4" t="s">
        <v>5</v>
      </c>
      <c r="C38955" s="4" t="s">
        <v>10</v>
      </c>
      <c r="D38955" s="4" t="s">
        <v>72</v>
      </c>
      <c r="E38955" s="4" t="s">
        <v>13</v>
      </c>
      <c r="F38955" s="4" t="s">
        <v>13</v>
      </c>
      <c r="G38955" s="4" t="s">
        <v>72</v>
      </c>
      <c r="H38955" s="4" t="s">
        <v>13</v>
      </c>
      <c r="I38955" s="4" t="s">
        <v>13</v>
      </c>
      <c r="J38955" s="4" t="s">
        <v>72</v>
      </c>
      <c r="K38955" s="4" t="s">
        <v>13</v>
      </c>
      <c r="L38955" s="4" t="s">
        <v>13</v>
      </c>
    </row>
    <row r="38956" spans="1:9">
      <c r="A38956" t="n">
        <v>317809</v>
      </c>
      <c r="B38956" s="52" t="n">
        <v>26</v>
      </c>
      <c r="C38956" s="7" t="n">
        <v>0</v>
      </c>
      <c r="D38956" s="7" t="s">
        <v>2327</v>
      </c>
      <c r="E38956" s="7" t="n">
        <v>2</v>
      </c>
      <c r="F38956" s="7" t="n">
        <v>3</v>
      </c>
      <c r="G38956" s="7" t="s">
        <v>2328</v>
      </c>
      <c r="H38956" s="7" t="n">
        <v>2</v>
      </c>
      <c r="I38956" s="7" t="n">
        <v>3</v>
      </c>
      <c r="J38956" s="7" t="s">
        <v>2329</v>
      </c>
      <c r="K38956" s="7" t="n">
        <v>2</v>
      </c>
      <c r="L38956" s="7" t="n">
        <v>0</v>
      </c>
    </row>
    <row r="38957" spans="1:9">
      <c r="A38957" t="s">
        <v>4</v>
      </c>
      <c r="B38957" s="4" t="s">
        <v>5</v>
      </c>
    </row>
    <row r="38958" spans="1:9">
      <c r="A38958" t="n">
        <v>318059</v>
      </c>
      <c r="B38958" s="53" t="n">
        <v>28</v>
      </c>
    </row>
    <row r="38959" spans="1:9">
      <c r="A38959" t="s">
        <v>4</v>
      </c>
      <c r="B38959" s="4" t="s">
        <v>5</v>
      </c>
      <c r="C38959" s="4" t="s">
        <v>13</v>
      </c>
      <c r="D38959" s="4" t="s">
        <v>10</v>
      </c>
      <c r="E38959" s="4" t="s">
        <v>6</v>
      </c>
    </row>
    <row r="38960" spans="1:9">
      <c r="A38960" t="n">
        <v>318060</v>
      </c>
      <c r="B38960" s="40" t="n">
        <v>51</v>
      </c>
      <c r="C38960" s="7" t="n">
        <v>4</v>
      </c>
      <c r="D38960" s="7" t="n">
        <v>8</v>
      </c>
      <c r="E38960" s="7" t="s">
        <v>1290</v>
      </c>
    </row>
    <row r="38961" spans="1:12">
      <c r="A38961" t="s">
        <v>4</v>
      </c>
      <c r="B38961" s="4" t="s">
        <v>5</v>
      </c>
      <c r="C38961" s="4" t="s">
        <v>10</v>
      </c>
    </row>
    <row r="38962" spans="1:12">
      <c r="A38962" t="n">
        <v>318073</v>
      </c>
      <c r="B38962" s="35" t="n">
        <v>16</v>
      </c>
      <c r="C38962" s="7" t="n">
        <v>0</v>
      </c>
    </row>
    <row r="38963" spans="1:12">
      <c r="A38963" t="s">
        <v>4</v>
      </c>
      <c r="B38963" s="4" t="s">
        <v>5</v>
      </c>
      <c r="C38963" s="4" t="s">
        <v>10</v>
      </c>
      <c r="D38963" s="4" t="s">
        <v>72</v>
      </c>
      <c r="E38963" s="4" t="s">
        <v>13</v>
      </c>
      <c r="F38963" s="4" t="s">
        <v>13</v>
      </c>
    </row>
    <row r="38964" spans="1:12">
      <c r="A38964" t="n">
        <v>318076</v>
      </c>
      <c r="B38964" s="52" t="n">
        <v>26</v>
      </c>
      <c r="C38964" s="7" t="n">
        <v>8</v>
      </c>
      <c r="D38964" s="7" t="s">
        <v>2330</v>
      </c>
      <c r="E38964" s="7" t="n">
        <v>2</v>
      </c>
      <c r="F38964" s="7" t="n">
        <v>0</v>
      </c>
    </row>
    <row r="38965" spans="1:12">
      <c r="A38965" t="s">
        <v>4</v>
      </c>
      <c r="B38965" s="4" t="s">
        <v>5</v>
      </c>
    </row>
    <row r="38966" spans="1:12">
      <c r="A38966" t="n">
        <v>318113</v>
      </c>
      <c r="B38966" s="53" t="n">
        <v>28</v>
      </c>
    </row>
    <row r="38967" spans="1:12">
      <c r="A38967" t="s">
        <v>4</v>
      </c>
      <c r="B38967" s="4" t="s">
        <v>5</v>
      </c>
      <c r="C38967" s="4" t="s">
        <v>13</v>
      </c>
      <c r="D38967" s="4" t="s">
        <v>10</v>
      </c>
      <c r="E38967" s="4" t="s">
        <v>13</v>
      </c>
    </row>
    <row r="38968" spans="1:12">
      <c r="A38968" t="n">
        <v>318114</v>
      </c>
      <c r="B38968" s="16" t="n">
        <v>49</v>
      </c>
      <c r="C38968" s="7" t="n">
        <v>1</v>
      </c>
      <c r="D38968" s="7" t="n">
        <v>4000</v>
      </c>
      <c r="E38968" s="7" t="n">
        <v>0</v>
      </c>
    </row>
    <row r="38969" spans="1:12">
      <c r="A38969" t="s">
        <v>4</v>
      </c>
      <c r="B38969" s="4" t="s">
        <v>5</v>
      </c>
      <c r="C38969" s="4" t="s">
        <v>13</v>
      </c>
      <c r="D38969" s="4" t="s">
        <v>10</v>
      </c>
      <c r="E38969" s="4" t="s">
        <v>9</v>
      </c>
      <c r="F38969" s="4" t="s">
        <v>10</v>
      </c>
    </row>
    <row r="38970" spans="1:12">
      <c r="A38970" t="n">
        <v>318119</v>
      </c>
      <c r="B38970" s="14" t="n">
        <v>50</v>
      </c>
      <c r="C38970" s="7" t="n">
        <v>3</v>
      </c>
      <c r="D38970" s="7" t="n">
        <v>8040</v>
      </c>
      <c r="E38970" s="7" t="n">
        <v>0</v>
      </c>
      <c r="F38970" s="7" t="n">
        <v>1000</v>
      </c>
    </row>
    <row r="38971" spans="1:12">
      <c r="A38971" t="s">
        <v>4</v>
      </c>
      <c r="B38971" s="4" t="s">
        <v>5</v>
      </c>
      <c r="C38971" s="4" t="s">
        <v>13</v>
      </c>
      <c r="D38971" s="4" t="s">
        <v>10</v>
      </c>
      <c r="E38971" s="4" t="s">
        <v>22</v>
      </c>
    </row>
    <row r="38972" spans="1:12">
      <c r="A38972" t="n">
        <v>318129</v>
      </c>
      <c r="B38972" s="28" t="n">
        <v>58</v>
      </c>
      <c r="C38972" s="7" t="n">
        <v>0</v>
      </c>
      <c r="D38972" s="7" t="n">
        <v>1000</v>
      </c>
      <c r="E38972" s="7" t="n">
        <v>1</v>
      </c>
    </row>
    <row r="38973" spans="1:12">
      <c r="A38973" t="s">
        <v>4</v>
      </c>
      <c r="B38973" s="4" t="s">
        <v>5</v>
      </c>
      <c r="C38973" s="4" t="s">
        <v>13</v>
      </c>
      <c r="D38973" s="4" t="s">
        <v>10</v>
      </c>
    </row>
    <row r="38974" spans="1:12">
      <c r="A38974" t="n">
        <v>318137</v>
      </c>
      <c r="B38974" s="28" t="n">
        <v>58</v>
      </c>
      <c r="C38974" s="7" t="n">
        <v>255</v>
      </c>
      <c r="D38974" s="7" t="n">
        <v>0</v>
      </c>
    </row>
    <row r="38975" spans="1:12">
      <c r="A38975" t="s">
        <v>4</v>
      </c>
      <c r="B38975" s="4" t="s">
        <v>5</v>
      </c>
      <c r="C38975" s="4" t="s">
        <v>13</v>
      </c>
      <c r="D38975" s="4" t="s">
        <v>10</v>
      </c>
      <c r="E38975" s="4" t="s">
        <v>6</v>
      </c>
      <c r="F38975" s="4" t="s">
        <v>6</v>
      </c>
    </row>
    <row r="38976" spans="1:12">
      <c r="A38976" t="n">
        <v>318141</v>
      </c>
      <c r="B38976" s="38" t="n">
        <v>36</v>
      </c>
      <c r="C38976" s="7" t="n">
        <v>10</v>
      </c>
      <c r="D38976" s="7" t="n">
        <v>0</v>
      </c>
      <c r="E38976" s="7" t="s">
        <v>84</v>
      </c>
      <c r="F38976" s="7" t="s">
        <v>12</v>
      </c>
    </row>
    <row r="38977" spans="1:6">
      <c r="A38977" t="s">
        <v>4</v>
      </c>
      <c r="B38977" s="4" t="s">
        <v>5</v>
      </c>
      <c r="C38977" s="4" t="s">
        <v>13</v>
      </c>
      <c r="D38977" s="4" t="s">
        <v>10</v>
      </c>
      <c r="E38977" s="4" t="s">
        <v>13</v>
      </c>
      <c r="F38977" s="4" t="s">
        <v>6</v>
      </c>
      <c r="G38977" s="4" t="s">
        <v>6</v>
      </c>
      <c r="H38977" s="4" t="s">
        <v>6</v>
      </c>
      <c r="I38977" s="4" t="s">
        <v>6</v>
      </c>
      <c r="J38977" s="4" t="s">
        <v>6</v>
      </c>
      <c r="K38977" s="4" t="s">
        <v>6</v>
      </c>
      <c r="L38977" s="4" t="s">
        <v>6</v>
      </c>
      <c r="M38977" s="4" t="s">
        <v>6</v>
      </c>
      <c r="N38977" s="4" t="s">
        <v>6</v>
      </c>
      <c r="O38977" s="4" t="s">
        <v>6</v>
      </c>
      <c r="P38977" s="4" t="s">
        <v>6</v>
      </c>
      <c r="Q38977" s="4" t="s">
        <v>6</v>
      </c>
      <c r="R38977" s="4" t="s">
        <v>6</v>
      </c>
      <c r="S38977" s="4" t="s">
        <v>6</v>
      </c>
      <c r="T38977" s="4" t="s">
        <v>6</v>
      </c>
      <c r="U38977" s="4" t="s">
        <v>6</v>
      </c>
    </row>
    <row r="38978" spans="1:6">
      <c r="A38978" t="n">
        <v>318159</v>
      </c>
      <c r="B38978" s="38" t="n">
        <v>36</v>
      </c>
      <c r="C38978" s="7" t="n">
        <v>8</v>
      </c>
      <c r="D38978" s="7" t="n">
        <v>0</v>
      </c>
      <c r="E38978" s="7" t="n">
        <v>0</v>
      </c>
      <c r="F38978" s="7" t="s">
        <v>85</v>
      </c>
      <c r="G38978" s="7" t="s">
        <v>12</v>
      </c>
      <c r="H38978" s="7" t="s">
        <v>12</v>
      </c>
      <c r="I38978" s="7" t="s">
        <v>12</v>
      </c>
      <c r="J38978" s="7" t="s">
        <v>12</v>
      </c>
      <c r="K38978" s="7" t="s">
        <v>12</v>
      </c>
      <c r="L38978" s="7" t="s">
        <v>12</v>
      </c>
      <c r="M38978" s="7" t="s">
        <v>12</v>
      </c>
      <c r="N38978" s="7" t="s">
        <v>12</v>
      </c>
      <c r="O38978" s="7" t="s">
        <v>12</v>
      </c>
      <c r="P38978" s="7" t="s">
        <v>12</v>
      </c>
      <c r="Q38978" s="7" t="s">
        <v>12</v>
      </c>
      <c r="R38978" s="7" t="s">
        <v>12</v>
      </c>
      <c r="S38978" s="7" t="s">
        <v>12</v>
      </c>
      <c r="T38978" s="7" t="s">
        <v>12</v>
      </c>
      <c r="U38978" s="7" t="s">
        <v>12</v>
      </c>
    </row>
    <row r="38979" spans="1:6">
      <c r="A38979" t="s">
        <v>4</v>
      </c>
      <c r="B38979" s="4" t="s">
        <v>5</v>
      </c>
      <c r="C38979" s="4" t="s">
        <v>10</v>
      </c>
      <c r="D38979" s="4" t="s">
        <v>13</v>
      </c>
      <c r="E38979" s="4" t="s">
        <v>6</v>
      </c>
      <c r="F38979" s="4" t="s">
        <v>22</v>
      </c>
      <c r="G38979" s="4" t="s">
        <v>22</v>
      </c>
      <c r="H38979" s="4" t="s">
        <v>22</v>
      </c>
    </row>
    <row r="38980" spans="1:6">
      <c r="A38980" t="n">
        <v>318189</v>
      </c>
      <c r="B38980" s="39" t="n">
        <v>48</v>
      </c>
      <c r="C38980" s="7" t="n">
        <v>0</v>
      </c>
      <c r="D38980" s="7" t="n">
        <v>0</v>
      </c>
      <c r="E38980" s="7" t="s">
        <v>85</v>
      </c>
      <c r="F38980" s="7" t="n">
        <v>-1</v>
      </c>
      <c r="G38980" s="7" t="n">
        <v>1</v>
      </c>
      <c r="H38980" s="7" t="n">
        <v>1.40129846432482e-45</v>
      </c>
    </row>
    <row r="38981" spans="1:6">
      <c r="A38981" t="s">
        <v>4</v>
      </c>
      <c r="B38981" s="4" t="s">
        <v>5</v>
      </c>
      <c r="C38981" s="4" t="s">
        <v>10</v>
      </c>
      <c r="D38981" s="4" t="s">
        <v>9</v>
      </c>
    </row>
    <row r="38982" spans="1:6">
      <c r="A38982" t="n">
        <v>318215</v>
      </c>
      <c r="B38982" s="41" t="n">
        <v>43</v>
      </c>
      <c r="C38982" s="7" t="n">
        <v>0</v>
      </c>
      <c r="D38982" s="7" t="n">
        <v>512</v>
      </c>
    </row>
    <row r="38983" spans="1:6">
      <c r="A38983" t="s">
        <v>4</v>
      </c>
      <c r="B38983" s="4" t="s">
        <v>5</v>
      </c>
      <c r="C38983" s="4" t="s">
        <v>13</v>
      </c>
      <c r="D38983" s="4" t="s">
        <v>10</v>
      </c>
      <c r="E38983" s="4" t="s">
        <v>6</v>
      </c>
      <c r="F38983" s="4" t="s">
        <v>6</v>
      </c>
    </row>
    <row r="38984" spans="1:6">
      <c r="A38984" t="n">
        <v>318222</v>
      </c>
      <c r="B38984" s="38" t="n">
        <v>36</v>
      </c>
      <c r="C38984" s="7" t="n">
        <v>10</v>
      </c>
      <c r="D38984" s="7" t="n">
        <v>8</v>
      </c>
      <c r="E38984" s="7" t="s">
        <v>98</v>
      </c>
      <c r="F38984" s="7" t="s">
        <v>12</v>
      </c>
    </row>
    <row r="38985" spans="1:6">
      <c r="A38985" t="s">
        <v>4</v>
      </c>
      <c r="B38985" s="4" t="s">
        <v>5</v>
      </c>
      <c r="C38985" s="4" t="s">
        <v>13</v>
      </c>
      <c r="D38985" s="4" t="s">
        <v>10</v>
      </c>
      <c r="E38985" s="4" t="s">
        <v>13</v>
      </c>
      <c r="F38985" s="4" t="s">
        <v>6</v>
      </c>
      <c r="G38985" s="4" t="s">
        <v>6</v>
      </c>
      <c r="H38985" s="4" t="s">
        <v>6</v>
      </c>
      <c r="I38985" s="4" t="s">
        <v>6</v>
      </c>
      <c r="J38985" s="4" t="s">
        <v>6</v>
      </c>
      <c r="K38985" s="4" t="s">
        <v>6</v>
      </c>
      <c r="L38985" s="4" t="s">
        <v>6</v>
      </c>
      <c r="M38985" s="4" t="s">
        <v>6</v>
      </c>
      <c r="N38985" s="4" t="s">
        <v>6</v>
      </c>
      <c r="O38985" s="4" t="s">
        <v>6</v>
      </c>
      <c r="P38985" s="4" t="s">
        <v>6</v>
      </c>
      <c r="Q38985" s="4" t="s">
        <v>6</v>
      </c>
      <c r="R38985" s="4" t="s">
        <v>6</v>
      </c>
      <c r="S38985" s="4" t="s">
        <v>6</v>
      </c>
      <c r="T38985" s="4" t="s">
        <v>6</v>
      </c>
      <c r="U38985" s="4" t="s">
        <v>6</v>
      </c>
    </row>
    <row r="38986" spans="1:6">
      <c r="A38986" t="n">
        <v>318240</v>
      </c>
      <c r="B38986" s="38" t="n">
        <v>36</v>
      </c>
      <c r="C38986" s="7" t="n">
        <v>8</v>
      </c>
      <c r="D38986" s="7" t="n">
        <v>8</v>
      </c>
      <c r="E38986" s="7" t="n">
        <v>0</v>
      </c>
      <c r="F38986" s="7" t="s">
        <v>85</v>
      </c>
      <c r="G38986" s="7" t="s">
        <v>12</v>
      </c>
      <c r="H38986" s="7" t="s">
        <v>12</v>
      </c>
      <c r="I38986" s="7" t="s">
        <v>12</v>
      </c>
      <c r="J38986" s="7" t="s">
        <v>12</v>
      </c>
      <c r="K38986" s="7" t="s">
        <v>12</v>
      </c>
      <c r="L38986" s="7" t="s">
        <v>12</v>
      </c>
      <c r="M38986" s="7" t="s">
        <v>12</v>
      </c>
      <c r="N38986" s="7" t="s">
        <v>12</v>
      </c>
      <c r="O38986" s="7" t="s">
        <v>12</v>
      </c>
      <c r="P38986" s="7" t="s">
        <v>12</v>
      </c>
      <c r="Q38986" s="7" t="s">
        <v>12</v>
      </c>
      <c r="R38986" s="7" t="s">
        <v>12</v>
      </c>
      <c r="S38986" s="7" t="s">
        <v>12</v>
      </c>
      <c r="T38986" s="7" t="s">
        <v>12</v>
      </c>
      <c r="U38986" s="7" t="s">
        <v>12</v>
      </c>
    </row>
    <row r="38987" spans="1:6">
      <c r="A38987" t="s">
        <v>4</v>
      </c>
      <c r="B38987" s="4" t="s">
        <v>5</v>
      </c>
      <c r="C38987" s="4" t="s">
        <v>10</v>
      </c>
      <c r="D38987" s="4" t="s">
        <v>13</v>
      </c>
      <c r="E38987" s="4" t="s">
        <v>6</v>
      </c>
      <c r="F38987" s="4" t="s">
        <v>22</v>
      </c>
      <c r="G38987" s="4" t="s">
        <v>22</v>
      </c>
      <c r="H38987" s="4" t="s">
        <v>22</v>
      </c>
    </row>
    <row r="38988" spans="1:6">
      <c r="A38988" t="n">
        <v>318270</v>
      </c>
      <c r="B38988" s="39" t="n">
        <v>48</v>
      </c>
      <c r="C38988" s="7" t="n">
        <v>8</v>
      </c>
      <c r="D38988" s="7" t="n">
        <v>0</v>
      </c>
      <c r="E38988" s="7" t="s">
        <v>85</v>
      </c>
      <c r="F38988" s="7" t="n">
        <v>-1</v>
      </c>
      <c r="G38988" s="7" t="n">
        <v>1</v>
      </c>
      <c r="H38988" s="7" t="n">
        <v>1.40129846432482e-45</v>
      </c>
    </row>
    <row r="38989" spans="1:6">
      <c r="A38989" t="s">
        <v>4</v>
      </c>
      <c r="B38989" s="4" t="s">
        <v>5</v>
      </c>
      <c r="C38989" s="4" t="s">
        <v>13</v>
      </c>
      <c r="D38989" s="4" t="s">
        <v>13</v>
      </c>
    </row>
    <row r="38990" spans="1:6">
      <c r="A38990" t="n">
        <v>318296</v>
      </c>
      <c r="B38990" s="16" t="n">
        <v>49</v>
      </c>
      <c r="C38990" s="7" t="n">
        <v>2</v>
      </c>
      <c r="D38990" s="7" t="n">
        <v>0</v>
      </c>
    </row>
    <row r="38991" spans="1:6">
      <c r="A38991" t="s">
        <v>4</v>
      </c>
      <c r="B38991" s="4" t="s">
        <v>5</v>
      </c>
      <c r="C38991" s="4" t="s">
        <v>10</v>
      </c>
      <c r="D38991" s="4" t="s">
        <v>22</v>
      </c>
      <c r="E38991" s="4" t="s">
        <v>22</v>
      </c>
      <c r="F38991" s="4" t="s">
        <v>22</v>
      </c>
      <c r="G38991" s="4" t="s">
        <v>22</v>
      </c>
    </row>
    <row r="38992" spans="1:6">
      <c r="A38992" t="n">
        <v>318299</v>
      </c>
      <c r="B38992" s="24" t="n">
        <v>46</v>
      </c>
      <c r="C38992" s="7" t="n">
        <v>8</v>
      </c>
      <c r="D38992" s="7" t="n">
        <v>-13.9700002670288</v>
      </c>
      <c r="E38992" s="7" t="n">
        <v>0.479999989271164</v>
      </c>
      <c r="F38992" s="7" t="n">
        <v>-10.1300001144409</v>
      </c>
      <c r="G38992" s="7" t="n">
        <v>90</v>
      </c>
    </row>
    <row r="38993" spans="1:21">
      <c r="A38993" t="s">
        <v>4</v>
      </c>
      <c r="B38993" s="4" t="s">
        <v>5</v>
      </c>
      <c r="C38993" s="4" t="s">
        <v>10</v>
      </c>
      <c r="D38993" s="4" t="s">
        <v>22</v>
      </c>
      <c r="E38993" s="4" t="s">
        <v>22</v>
      </c>
      <c r="F38993" s="4" t="s">
        <v>22</v>
      </c>
      <c r="G38993" s="4" t="s">
        <v>22</v>
      </c>
    </row>
    <row r="38994" spans="1:21">
      <c r="A38994" t="n">
        <v>318318</v>
      </c>
      <c r="B38994" s="24" t="n">
        <v>46</v>
      </c>
      <c r="C38994" s="7" t="n">
        <v>0</v>
      </c>
      <c r="D38994" s="7" t="n">
        <v>-13.9799995422363</v>
      </c>
      <c r="E38994" s="7" t="n">
        <v>0.479999989271164</v>
      </c>
      <c r="F38994" s="7" t="n">
        <v>-9.25</v>
      </c>
      <c r="G38994" s="7" t="n">
        <v>90</v>
      </c>
    </row>
    <row r="38995" spans="1:21">
      <c r="A38995" t="s">
        <v>4</v>
      </c>
      <c r="B38995" s="4" t="s">
        <v>5</v>
      </c>
      <c r="C38995" s="4" t="s">
        <v>10</v>
      </c>
      <c r="D38995" s="4" t="s">
        <v>9</v>
      </c>
    </row>
    <row r="38996" spans="1:21">
      <c r="A38996" t="n">
        <v>318337</v>
      </c>
      <c r="B38996" s="41" t="n">
        <v>43</v>
      </c>
      <c r="C38996" s="7" t="n">
        <v>2</v>
      </c>
      <c r="D38996" s="7" t="n">
        <v>1</v>
      </c>
    </row>
    <row r="38997" spans="1:21">
      <c r="A38997" t="s">
        <v>4</v>
      </c>
      <c r="B38997" s="4" t="s">
        <v>5</v>
      </c>
      <c r="C38997" s="4" t="s">
        <v>13</v>
      </c>
      <c r="D38997" s="4" t="s">
        <v>13</v>
      </c>
      <c r="E38997" s="4" t="s">
        <v>22</v>
      </c>
      <c r="F38997" s="4" t="s">
        <v>22</v>
      </c>
      <c r="G38997" s="4" t="s">
        <v>22</v>
      </c>
      <c r="H38997" s="4" t="s">
        <v>10</v>
      </c>
    </row>
    <row r="38998" spans="1:21">
      <c r="A38998" t="n">
        <v>318344</v>
      </c>
      <c r="B38998" s="25" t="n">
        <v>45</v>
      </c>
      <c r="C38998" s="7" t="n">
        <v>2</v>
      </c>
      <c r="D38998" s="7" t="n">
        <v>3</v>
      </c>
      <c r="E38998" s="7" t="n">
        <v>-13.8400001525879</v>
      </c>
      <c r="F38998" s="7" t="n">
        <v>1.46000003814697</v>
      </c>
      <c r="G38998" s="7" t="n">
        <v>-9.68000030517578</v>
      </c>
      <c r="H38998" s="7" t="n">
        <v>0</v>
      </c>
    </row>
    <row r="38999" spans="1:21">
      <c r="A38999" t="s">
        <v>4</v>
      </c>
      <c r="B38999" s="4" t="s">
        <v>5</v>
      </c>
      <c r="C38999" s="4" t="s">
        <v>13</v>
      </c>
      <c r="D38999" s="4" t="s">
        <v>13</v>
      </c>
      <c r="E38999" s="4" t="s">
        <v>22</v>
      </c>
      <c r="F38999" s="4" t="s">
        <v>22</v>
      </c>
      <c r="G38999" s="4" t="s">
        <v>22</v>
      </c>
      <c r="H38999" s="4" t="s">
        <v>10</v>
      </c>
      <c r="I38999" s="4" t="s">
        <v>13</v>
      </c>
    </row>
    <row r="39000" spans="1:21">
      <c r="A39000" t="n">
        <v>318361</v>
      </c>
      <c r="B39000" s="25" t="n">
        <v>45</v>
      </c>
      <c r="C39000" s="7" t="n">
        <v>4</v>
      </c>
      <c r="D39000" s="7" t="n">
        <v>3</v>
      </c>
      <c r="E39000" s="7" t="n">
        <v>14.0699996948242</v>
      </c>
      <c r="F39000" s="7" t="n">
        <v>124.650001525879</v>
      </c>
      <c r="G39000" s="7" t="n">
        <v>0</v>
      </c>
      <c r="H39000" s="7" t="n">
        <v>0</v>
      </c>
      <c r="I39000" s="7" t="n">
        <v>0</v>
      </c>
    </row>
    <row r="39001" spans="1:21">
      <c r="A39001" t="s">
        <v>4</v>
      </c>
      <c r="B39001" s="4" t="s">
        <v>5</v>
      </c>
      <c r="C39001" s="4" t="s">
        <v>13</v>
      </c>
      <c r="D39001" s="4" t="s">
        <v>13</v>
      </c>
      <c r="E39001" s="4" t="s">
        <v>22</v>
      </c>
      <c r="F39001" s="4" t="s">
        <v>10</v>
      </c>
    </row>
    <row r="39002" spans="1:21">
      <c r="A39002" t="n">
        <v>318379</v>
      </c>
      <c r="B39002" s="25" t="n">
        <v>45</v>
      </c>
      <c r="C39002" s="7" t="n">
        <v>5</v>
      </c>
      <c r="D39002" s="7" t="n">
        <v>3</v>
      </c>
      <c r="E39002" s="7" t="n">
        <v>2.59999990463257</v>
      </c>
      <c r="F39002" s="7" t="n">
        <v>0</v>
      </c>
    </row>
    <row r="39003" spans="1:21">
      <c r="A39003" t="s">
        <v>4</v>
      </c>
      <c r="B39003" s="4" t="s">
        <v>5</v>
      </c>
      <c r="C39003" s="4" t="s">
        <v>13</v>
      </c>
      <c r="D39003" s="4" t="s">
        <v>13</v>
      </c>
      <c r="E39003" s="4" t="s">
        <v>22</v>
      </c>
      <c r="F39003" s="4" t="s">
        <v>10</v>
      </c>
    </row>
    <row r="39004" spans="1:21">
      <c r="A39004" t="n">
        <v>318388</v>
      </c>
      <c r="B39004" s="25" t="n">
        <v>45</v>
      </c>
      <c r="C39004" s="7" t="n">
        <v>11</v>
      </c>
      <c r="D39004" s="7" t="n">
        <v>3</v>
      </c>
      <c r="E39004" s="7" t="n">
        <v>38</v>
      </c>
      <c r="F39004" s="7" t="n">
        <v>0</v>
      </c>
    </row>
    <row r="39005" spans="1:21">
      <c r="A39005" t="s">
        <v>4</v>
      </c>
      <c r="B39005" s="4" t="s">
        <v>5</v>
      </c>
      <c r="C39005" s="4" t="s">
        <v>13</v>
      </c>
      <c r="D39005" s="4" t="s">
        <v>10</v>
      </c>
      <c r="E39005" s="4" t="s">
        <v>22</v>
      </c>
      <c r="F39005" s="4" t="s">
        <v>10</v>
      </c>
      <c r="G39005" s="4" t="s">
        <v>9</v>
      </c>
      <c r="H39005" s="4" t="s">
        <v>9</v>
      </c>
      <c r="I39005" s="4" t="s">
        <v>10</v>
      </c>
      <c r="J39005" s="4" t="s">
        <v>10</v>
      </c>
      <c r="K39005" s="4" t="s">
        <v>9</v>
      </c>
      <c r="L39005" s="4" t="s">
        <v>9</v>
      </c>
      <c r="M39005" s="4" t="s">
        <v>9</v>
      </c>
      <c r="N39005" s="4" t="s">
        <v>9</v>
      </c>
      <c r="O39005" s="4" t="s">
        <v>6</v>
      </c>
    </row>
    <row r="39006" spans="1:21">
      <c r="A39006" t="n">
        <v>318397</v>
      </c>
      <c r="B39006" s="14" t="n">
        <v>50</v>
      </c>
      <c r="C39006" s="7" t="n">
        <v>0</v>
      </c>
      <c r="D39006" s="7" t="n">
        <v>2203</v>
      </c>
      <c r="E39006" s="7" t="n">
        <v>0.699999988079071</v>
      </c>
      <c r="F39006" s="7" t="n">
        <v>0</v>
      </c>
      <c r="G39006" s="7" t="n">
        <v>0</v>
      </c>
      <c r="H39006" s="7" t="n">
        <v>0</v>
      </c>
      <c r="I39006" s="7" t="n">
        <v>0</v>
      </c>
      <c r="J39006" s="7" t="n">
        <v>65533</v>
      </c>
      <c r="K39006" s="7" t="n">
        <v>0</v>
      </c>
      <c r="L39006" s="7" t="n">
        <v>0</v>
      </c>
      <c r="M39006" s="7" t="n">
        <v>0</v>
      </c>
      <c r="N39006" s="7" t="n">
        <v>0</v>
      </c>
      <c r="O39006" s="7" t="s">
        <v>12</v>
      </c>
    </row>
    <row r="39007" spans="1:21">
      <c r="A39007" t="s">
        <v>4</v>
      </c>
      <c r="B39007" s="4" t="s">
        <v>5</v>
      </c>
      <c r="C39007" s="4" t="s">
        <v>13</v>
      </c>
      <c r="D39007" s="4" t="s">
        <v>10</v>
      </c>
      <c r="E39007" s="4" t="s">
        <v>9</v>
      </c>
      <c r="F39007" s="4" t="s">
        <v>10</v>
      </c>
    </row>
    <row r="39008" spans="1:21">
      <c r="A39008" t="n">
        <v>318436</v>
      </c>
      <c r="B39008" s="14" t="n">
        <v>50</v>
      </c>
      <c r="C39008" s="7" t="n">
        <v>3</v>
      </c>
      <c r="D39008" s="7" t="n">
        <v>8040</v>
      </c>
      <c r="E39008" s="7" t="n">
        <v>1060320051</v>
      </c>
      <c r="F39008" s="7" t="n">
        <v>1000</v>
      </c>
    </row>
    <row r="39009" spans="1:15">
      <c r="A39009" t="s">
        <v>4</v>
      </c>
      <c r="B39009" s="4" t="s">
        <v>5</v>
      </c>
      <c r="C39009" s="4" t="s">
        <v>10</v>
      </c>
    </row>
    <row r="39010" spans="1:15">
      <c r="A39010" t="n">
        <v>318446</v>
      </c>
      <c r="B39010" s="35" t="n">
        <v>16</v>
      </c>
      <c r="C39010" s="7" t="n">
        <v>1000</v>
      </c>
    </row>
    <row r="39011" spans="1:15">
      <c r="A39011" t="s">
        <v>4</v>
      </c>
      <c r="B39011" s="4" t="s">
        <v>5</v>
      </c>
      <c r="C39011" s="4" t="s">
        <v>13</v>
      </c>
      <c r="D39011" s="4" t="s">
        <v>10</v>
      </c>
      <c r="E39011" s="4" t="s">
        <v>9</v>
      </c>
      <c r="F39011" s="4" t="s">
        <v>10</v>
      </c>
      <c r="G39011" s="4" t="s">
        <v>9</v>
      </c>
      <c r="H39011" s="4" t="s">
        <v>13</v>
      </c>
    </row>
    <row r="39012" spans="1:15">
      <c r="A39012" t="n">
        <v>318449</v>
      </c>
      <c r="B39012" s="16" t="n">
        <v>49</v>
      </c>
      <c r="C39012" s="7" t="n">
        <v>0</v>
      </c>
      <c r="D39012" s="7" t="n">
        <v>523</v>
      </c>
      <c r="E39012" s="7" t="n">
        <v>1065353216</v>
      </c>
      <c r="F39012" s="7" t="n">
        <v>0</v>
      </c>
      <c r="G39012" s="7" t="n">
        <v>0</v>
      </c>
      <c r="H39012" s="7" t="n">
        <v>0</v>
      </c>
    </row>
    <row r="39013" spans="1:15">
      <c r="A39013" t="s">
        <v>4</v>
      </c>
      <c r="B39013" s="4" t="s">
        <v>5</v>
      </c>
      <c r="C39013" s="4" t="s">
        <v>13</v>
      </c>
      <c r="D39013" s="4" t="s">
        <v>10</v>
      </c>
      <c r="E39013" s="4" t="s">
        <v>22</v>
      </c>
    </row>
    <row r="39014" spans="1:15">
      <c r="A39014" t="n">
        <v>318464</v>
      </c>
      <c r="B39014" s="28" t="n">
        <v>58</v>
      </c>
      <c r="C39014" s="7" t="n">
        <v>100</v>
      </c>
      <c r="D39014" s="7" t="n">
        <v>1000</v>
      </c>
      <c r="E39014" s="7" t="n">
        <v>1</v>
      </c>
    </row>
    <row r="39015" spans="1:15">
      <c r="A39015" t="s">
        <v>4</v>
      </c>
      <c r="B39015" s="4" t="s">
        <v>5</v>
      </c>
      <c r="C39015" s="4" t="s">
        <v>13</v>
      </c>
      <c r="D39015" s="4" t="s">
        <v>10</v>
      </c>
    </row>
    <row r="39016" spans="1:15">
      <c r="A39016" t="n">
        <v>318472</v>
      </c>
      <c r="B39016" s="28" t="n">
        <v>58</v>
      </c>
      <c r="C39016" s="7" t="n">
        <v>255</v>
      </c>
      <c r="D39016" s="7" t="n">
        <v>0</v>
      </c>
    </row>
    <row r="39017" spans="1:15">
      <c r="A39017" t="s">
        <v>4</v>
      </c>
      <c r="B39017" s="4" t="s">
        <v>5</v>
      </c>
      <c r="C39017" s="4" t="s">
        <v>13</v>
      </c>
      <c r="D39017" s="4" t="s">
        <v>10</v>
      </c>
      <c r="E39017" s="4" t="s">
        <v>6</v>
      </c>
    </row>
    <row r="39018" spans="1:15">
      <c r="A39018" t="n">
        <v>318476</v>
      </c>
      <c r="B39018" s="40" t="n">
        <v>51</v>
      </c>
      <c r="C39018" s="7" t="n">
        <v>4</v>
      </c>
      <c r="D39018" s="7" t="n">
        <v>0</v>
      </c>
      <c r="E39018" s="7" t="s">
        <v>1180</v>
      </c>
    </row>
    <row r="39019" spans="1:15">
      <c r="A39019" t="s">
        <v>4</v>
      </c>
      <c r="B39019" s="4" t="s">
        <v>5</v>
      </c>
      <c r="C39019" s="4" t="s">
        <v>10</v>
      </c>
    </row>
    <row r="39020" spans="1:15">
      <c r="A39020" t="n">
        <v>318490</v>
      </c>
      <c r="B39020" s="35" t="n">
        <v>16</v>
      </c>
      <c r="C39020" s="7" t="n">
        <v>0</v>
      </c>
    </row>
    <row r="39021" spans="1:15">
      <c r="A39021" t="s">
        <v>4</v>
      </c>
      <c r="B39021" s="4" t="s">
        <v>5</v>
      </c>
      <c r="C39021" s="4" t="s">
        <v>10</v>
      </c>
      <c r="D39021" s="4" t="s">
        <v>72</v>
      </c>
      <c r="E39021" s="4" t="s">
        <v>13</v>
      </c>
      <c r="F39021" s="4" t="s">
        <v>13</v>
      </c>
    </row>
    <row r="39022" spans="1:15">
      <c r="A39022" t="n">
        <v>318493</v>
      </c>
      <c r="B39022" s="52" t="n">
        <v>26</v>
      </c>
      <c r="C39022" s="7" t="n">
        <v>0</v>
      </c>
      <c r="D39022" s="7" t="s">
        <v>2331</v>
      </c>
      <c r="E39022" s="7" t="n">
        <v>2</v>
      </c>
      <c r="F39022" s="7" t="n">
        <v>0</v>
      </c>
    </row>
    <row r="39023" spans="1:15">
      <c r="A39023" t="s">
        <v>4</v>
      </c>
      <c r="B39023" s="4" t="s">
        <v>5</v>
      </c>
    </row>
    <row r="39024" spans="1:15">
      <c r="A39024" t="n">
        <v>318508</v>
      </c>
      <c r="B39024" s="53" t="n">
        <v>28</v>
      </c>
    </row>
    <row r="39025" spans="1:8">
      <c r="A39025" t="s">
        <v>4</v>
      </c>
      <c r="B39025" s="4" t="s">
        <v>5</v>
      </c>
      <c r="C39025" s="4" t="s">
        <v>10</v>
      </c>
      <c r="D39025" s="4" t="s">
        <v>10</v>
      </c>
      <c r="E39025" s="4" t="s">
        <v>10</v>
      </c>
    </row>
    <row r="39026" spans="1:8">
      <c r="A39026" t="n">
        <v>318509</v>
      </c>
      <c r="B39026" s="57" t="n">
        <v>61</v>
      </c>
      <c r="C39026" s="7" t="n">
        <v>8</v>
      </c>
      <c r="D39026" s="7" t="n">
        <v>0</v>
      </c>
      <c r="E39026" s="7" t="n">
        <v>1000</v>
      </c>
    </row>
    <row r="39027" spans="1:8">
      <c r="A39027" t="s">
        <v>4</v>
      </c>
      <c r="B39027" s="4" t="s">
        <v>5</v>
      </c>
      <c r="C39027" s="4" t="s">
        <v>10</v>
      </c>
    </row>
    <row r="39028" spans="1:8">
      <c r="A39028" t="n">
        <v>318516</v>
      </c>
      <c r="B39028" s="35" t="n">
        <v>16</v>
      </c>
      <c r="C39028" s="7" t="n">
        <v>300</v>
      </c>
    </row>
    <row r="39029" spans="1:8">
      <c r="A39029" t="s">
        <v>4</v>
      </c>
      <c r="B39029" s="4" t="s">
        <v>5</v>
      </c>
      <c r="C39029" s="4" t="s">
        <v>13</v>
      </c>
      <c r="D39029" s="4" t="s">
        <v>10</v>
      </c>
      <c r="E39029" s="4" t="s">
        <v>6</v>
      </c>
    </row>
    <row r="39030" spans="1:8">
      <c r="A39030" t="n">
        <v>318519</v>
      </c>
      <c r="B39030" s="40" t="n">
        <v>51</v>
      </c>
      <c r="C39030" s="7" t="n">
        <v>4</v>
      </c>
      <c r="D39030" s="7" t="n">
        <v>8</v>
      </c>
      <c r="E39030" s="7" t="s">
        <v>150</v>
      </c>
    </row>
    <row r="39031" spans="1:8">
      <c r="A39031" t="s">
        <v>4</v>
      </c>
      <c r="B39031" s="4" t="s">
        <v>5</v>
      </c>
      <c r="C39031" s="4" t="s">
        <v>10</v>
      </c>
    </row>
    <row r="39032" spans="1:8">
      <c r="A39032" t="n">
        <v>318532</v>
      </c>
      <c r="B39032" s="35" t="n">
        <v>16</v>
      </c>
      <c r="C39032" s="7" t="n">
        <v>0</v>
      </c>
    </row>
    <row r="39033" spans="1:8">
      <c r="A39033" t="s">
        <v>4</v>
      </c>
      <c r="B39033" s="4" t="s">
        <v>5</v>
      </c>
      <c r="C39033" s="4" t="s">
        <v>10</v>
      </c>
      <c r="D39033" s="4" t="s">
        <v>72</v>
      </c>
      <c r="E39033" s="4" t="s">
        <v>13</v>
      </c>
      <c r="F39033" s="4" t="s">
        <v>13</v>
      </c>
      <c r="G39033" s="4" t="s">
        <v>72</v>
      </c>
      <c r="H39033" s="4" t="s">
        <v>13</v>
      </c>
      <c r="I39033" s="4" t="s">
        <v>13</v>
      </c>
      <c r="J39033" s="4" t="s">
        <v>72</v>
      </c>
      <c r="K39033" s="4" t="s">
        <v>13</v>
      </c>
      <c r="L39033" s="4" t="s">
        <v>13</v>
      </c>
      <c r="M39033" s="4" t="s">
        <v>72</v>
      </c>
      <c r="N39033" s="4" t="s">
        <v>13</v>
      </c>
      <c r="O39033" s="4" t="s">
        <v>13</v>
      </c>
    </row>
    <row r="39034" spans="1:8">
      <c r="A39034" t="n">
        <v>318535</v>
      </c>
      <c r="B39034" s="52" t="n">
        <v>26</v>
      </c>
      <c r="C39034" s="7" t="n">
        <v>8</v>
      </c>
      <c r="D39034" s="7" t="s">
        <v>2332</v>
      </c>
      <c r="E39034" s="7" t="n">
        <v>2</v>
      </c>
      <c r="F39034" s="7" t="n">
        <v>3</v>
      </c>
      <c r="G39034" s="7" t="s">
        <v>2333</v>
      </c>
      <c r="H39034" s="7" t="n">
        <v>2</v>
      </c>
      <c r="I39034" s="7" t="n">
        <v>3</v>
      </c>
      <c r="J39034" s="7" t="s">
        <v>2334</v>
      </c>
      <c r="K39034" s="7" t="n">
        <v>2</v>
      </c>
      <c r="L39034" s="7" t="n">
        <v>3</v>
      </c>
      <c r="M39034" s="7" t="s">
        <v>2335</v>
      </c>
      <c r="N39034" s="7" t="n">
        <v>2</v>
      </c>
      <c r="O39034" s="7" t="n">
        <v>0</v>
      </c>
    </row>
    <row r="39035" spans="1:8">
      <c r="A39035" t="s">
        <v>4</v>
      </c>
      <c r="B39035" s="4" t="s">
        <v>5</v>
      </c>
    </row>
    <row r="39036" spans="1:8">
      <c r="A39036" t="n">
        <v>318789</v>
      </c>
      <c r="B39036" s="53" t="n">
        <v>28</v>
      </c>
    </row>
    <row r="39037" spans="1:8">
      <c r="A39037" t="s">
        <v>4</v>
      </c>
      <c r="B39037" s="4" t="s">
        <v>5</v>
      </c>
      <c r="C39037" s="4" t="s">
        <v>10</v>
      </c>
      <c r="D39037" s="4" t="s">
        <v>10</v>
      </c>
      <c r="E39037" s="4" t="s">
        <v>10</v>
      </c>
    </row>
    <row r="39038" spans="1:8">
      <c r="A39038" t="n">
        <v>318790</v>
      </c>
      <c r="B39038" s="57" t="n">
        <v>61</v>
      </c>
      <c r="C39038" s="7" t="n">
        <v>0</v>
      </c>
      <c r="D39038" s="7" t="n">
        <v>8</v>
      </c>
      <c r="E39038" s="7" t="n">
        <v>1000</v>
      </c>
    </row>
    <row r="39039" spans="1:8">
      <c r="A39039" t="s">
        <v>4</v>
      </c>
      <c r="B39039" s="4" t="s">
        <v>5</v>
      </c>
      <c r="C39039" s="4" t="s">
        <v>10</v>
      </c>
    </row>
    <row r="39040" spans="1:8">
      <c r="A39040" t="n">
        <v>318797</v>
      </c>
      <c r="B39040" s="35" t="n">
        <v>16</v>
      </c>
      <c r="C39040" s="7" t="n">
        <v>300</v>
      </c>
    </row>
    <row r="39041" spans="1:15">
      <c r="A39041" t="s">
        <v>4</v>
      </c>
      <c r="B39041" s="4" t="s">
        <v>5</v>
      </c>
      <c r="C39041" s="4" t="s">
        <v>13</v>
      </c>
      <c r="D39041" s="4" t="s">
        <v>10</v>
      </c>
      <c r="E39041" s="4" t="s">
        <v>6</v>
      </c>
    </row>
    <row r="39042" spans="1:15">
      <c r="A39042" t="n">
        <v>318800</v>
      </c>
      <c r="B39042" s="40" t="n">
        <v>51</v>
      </c>
      <c r="C39042" s="7" t="n">
        <v>4</v>
      </c>
      <c r="D39042" s="7" t="n">
        <v>0</v>
      </c>
      <c r="E39042" s="7" t="s">
        <v>158</v>
      </c>
    </row>
    <row r="39043" spans="1:15">
      <c r="A39043" t="s">
        <v>4</v>
      </c>
      <c r="B39043" s="4" t="s">
        <v>5</v>
      </c>
      <c r="C39043" s="4" t="s">
        <v>10</v>
      </c>
    </row>
    <row r="39044" spans="1:15">
      <c r="A39044" t="n">
        <v>318813</v>
      </c>
      <c r="B39044" s="35" t="n">
        <v>16</v>
      </c>
      <c r="C39044" s="7" t="n">
        <v>0</v>
      </c>
    </row>
    <row r="39045" spans="1:15">
      <c r="A39045" t="s">
        <v>4</v>
      </c>
      <c r="B39045" s="4" t="s">
        <v>5</v>
      </c>
      <c r="C39045" s="4" t="s">
        <v>10</v>
      </c>
      <c r="D39045" s="4" t="s">
        <v>72</v>
      </c>
      <c r="E39045" s="4" t="s">
        <v>13</v>
      </c>
      <c r="F39045" s="4" t="s">
        <v>13</v>
      </c>
    </row>
    <row r="39046" spans="1:15">
      <c r="A39046" t="n">
        <v>318816</v>
      </c>
      <c r="B39046" s="52" t="n">
        <v>26</v>
      </c>
      <c r="C39046" s="7" t="n">
        <v>0</v>
      </c>
      <c r="D39046" s="7" t="s">
        <v>2336</v>
      </c>
      <c r="E39046" s="7" t="n">
        <v>2</v>
      </c>
      <c r="F39046" s="7" t="n">
        <v>0</v>
      </c>
    </row>
    <row r="39047" spans="1:15">
      <c r="A39047" t="s">
        <v>4</v>
      </c>
      <c r="B39047" s="4" t="s">
        <v>5</v>
      </c>
    </row>
    <row r="39048" spans="1:15">
      <c r="A39048" t="n">
        <v>318864</v>
      </c>
      <c r="B39048" s="53" t="n">
        <v>28</v>
      </c>
    </row>
    <row r="39049" spans="1:15">
      <c r="A39049" t="s">
        <v>4</v>
      </c>
      <c r="B39049" s="4" t="s">
        <v>5</v>
      </c>
      <c r="C39049" s="4" t="s">
        <v>13</v>
      </c>
      <c r="D39049" s="4" t="s">
        <v>10</v>
      </c>
      <c r="E39049" s="4" t="s">
        <v>6</v>
      </c>
    </row>
    <row r="39050" spans="1:15">
      <c r="A39050" t="n">
        <v>318865</v>
      </c>
      <c r="B39050" s="40" t="n">
        <v>51</v>
      </c>
      <c r="C39050" s="7" t="n">
        <v>4</v>
      </c>
      <c r="D39050" s="7" t="n">
        <v>8</v>
      </c>
      <c r="E39050" s="7" t="s">
        <v>353</v>
      </c>
    </row>
    <row r="39051" spans="1:15">
      <c r="A39051" t="s">
        <v>4</v>
      </c>
      <c r="B39051" s="4" t="s">
        <v>5</v>
      </c>
      <c r="C39051" s="4" t="s">
        <v>10</v>
      </c>
    </row>
    <row r="39052" spans="1:15">
      <c r="A39052" t="n">
        <v>318879</v>
      </c>
      <c r="B39052" s="35" t="n">
        <v>16</v>
      </c>
      <c r="C39052" s="7" t="n">
        <v>0</v>
      </c>
    </row>
    <row r="39053" spans="1:15">
      <c r="A39053" t="s">
        <v>4</v>
      </c>
      <c r="B39053" s="4" t="s">
        <v>5</v>
      </c>
      <c r="C39053" s="4" t="s">
        <v>10</v>
      </c>
      <c r="D39053" s="4" t="s">
        <v>72</v>
      </c>
      <c r="E39053" s="4" t="s">
        <v>13</v>
      </c>
      <c r="F39053" s="4" t="s">
        <v>13</v>
      </c>
      <c r="G39053" s="4" t="s">
        <v>72</v>
      </c>
      <c r="H39053" s="4" t="s">
        <v>13</v>
      </c>
      <c r="I39053" s="4" t="s">
        <v>13</v>
      </c>
    </row>
    <row r="39054" spans="1:15">
      <c r="A39054" t="n">
        <v>318882</v>
      </c>
      <c r="B39054" s="52" t="n">
        <v>26</v>
      </c>
      <c r="C39054" s="7" t="n">
        <v>8</v>
      </c>
      <c r="D39054" s="7" t="s">
        <v>2337</v>
      </c>
      <c r="E39054" s="7" t="n">
        <v>2</v>
      </c>
      <c r="F39054" s="7" t="n">
        <v>3</v>
      </c>
      <c r="G39054" s="7" t="s">
        <v>2338</v>
      </c>
      <c r="H39054" s="7" t="n">
        <v>2</v>
      </c>
      <c r="I39054" s="7" t="n">
        <v>0</v>
      </c>
    </row>
    <row r="39055" spans="1:15">
      <c r="A39055" t="s">
        <v>4</v>
      </c>
      <c r="B39055" s="4" t="s">
        <v>5</v>
      </c>
    </row>
    <row r="39056" spans="1:15">
      <c r="A39056" t="n">
        <v>319020</v>
      </c>
      <c r="B39056" s="53" t="n">
        <v>28</v>
      </c>
    </row>
    <row r="39057" spans="1:9">
      <c r="A39057" t="s">
        <v>4</v>
      </c>
      <c r="B39057" s="4" t="s">
        <v>5</v>
      </c>
      <c r="C39057" s="4" t="s">
        <v>13</v>
      </c>
      <c r="D39057" s="4" t="s">
        <v>10</v>
      </c>
      <c r="E39057" s="4" t="s">
        <v>6</v>
      </c>
    </row>
    <row r="39058" spans="1:9">
      <c r="A39058" t="n">
        <v>319021</v>
      </c>
      <c r="B39058" s="40" t="n">
        <v>51</v>
      </c>
      <c r="C39058" s="7" t="n">
        <v>4</v>
      </c>
      <c r="D39058" s="7" t="n">
        <v>0</v>
      </c>
      <c r="E39058" s="7" t="s">
        <v>410</v>
      </c>
    </row>
    <row r="39059" spans="1:9">
      <c r="A39059" t="s">
        <v>4</v>
      </c>
      <c r="B39059" s="4" t="s">
        <v>5</v>
      </c>
      <c r="C39059" s="4" t="s">
        <v>10</v>
      </c>
    </row>
    <row r="39060" spans="1:9">
      <c r="A39060" t="n">
        <v>319035</v>
      </c>
      <c r="B39060" s="35" t="n">
        <v>16</v>
      </c>
      <c r="C39060" s="7" t="n">
        <v>0</v>
      </c>
    </row>
    <row r="39061" spans="1:9">
      <c r="A39061" t="s">
        <v>4</v>
      </c>
      <c r="B39061" s="4" t="s">
        <v>5</v>
      </c>
      <c r="C39061" s="4" t="s">
        <v>10</v>
      </c>
      <c r="D39061" s="4" t="s">
        <v>72</v>
      </c>
      <c r="E39061" s="4" t="s">
        <v>13</v>
      </c>
      <c r="F39061" s="4" t="s">
        <v>13</v>
      </c>
    </row>
    <row r="39062" spans="1:9">
      <c r="A39062" t="n">
        <v>319038</v>
      </c>
      <c r="B39062" s="52" t="n">
        <v>26</v>
      </c>
      <c r="C39062" s="7" t="n">
        <v>0</v>
      </c>
      <c r="D39062" s="7" t="s">
        <v>2339</v>
      </c>
      <c r="E39062" s="7" t="n">
        <v>2</v>
      </c>
      <c r="F39062" s="7" t="n">
        <v>0</v>
      </c>
    </row>
    <row r="39063" spans="1:9">
      <c r="A39063" t="s">
        <v>4</v>
      </c>
      <c r="B39063" s="4" t="s">
        <v>5</v>
      </c>
    </row>
    <row r="39064" spans="1:9">
      <c r="A39064" t="n">
        <v>319052</v>
      </c>
      <c r="B39064" s="53" t="n">
        <v>28</v>
      </c>
    </row>
    <row r="39065" spans="1:9">
      <c r="A39065" t="s">
        <v>4</v>
      </c>
      <c r="B39065" s="4" t="s">
        <v>5</v>
      </c>
      <c r="C39065" s="4" t="s">
        <v>13</v>
      </c>
      <c r="D39065" s="4" t="s">
        <v>10</v>
      </c>
      <c r="E39065" s="4" t="s">
        <v>10</v>
      </c>
      <c r="F39065" s="4" t="s">
        <v>13</v>
      </c>
    </row>
    <row r="39066" spans="1:9">
      <c r="A39066" t="n">
        <v>319053</v>
      </c>
      <c r="B39066" s="29" t="n">
        <v>25</v>
      </c>
      <c r="C39066" s="7" t="n">
        <v>1</v>
      </c>
      <c r="D39066" s="7" t="n">
        <v>65535</v>
      </c>
      <c r="E39066" s="7" t="n">
        <v>500</v>
      </c>
      <c r="F39066" s="7" t="n">
        <v>0</v>
      </c>
    </row>
    <row r="39067" spans="1:9">
      <c r="A39067" t="s">
        <v>4</v>
      </c>
      <c r="B39067" s="4" t="s">
        <v>5</v>
      </c>
      <c r="C39067" s="4" t="s">
        <v>13</v>
      </c>
      <c r="D39067" s="4" t="s">
        <v>10</v>
      </c>
      <c r="E39067" s="4" t="s">
        <v>10</v>
      </c>
    </row>
    <row r="39068" spans="1:9">
      <c r="A39068" t="n">
        <v>319060</v>
      </c>
      <c r="B39068" s="29" t="n">
        <v>25</v>
      </c>
      <c r="C39068" s="7" t="n">
        <v>2</v>
      </c>
      <c r="D39068" s="7" t="n">
        <v>600</v>
      </c>
      <c r="E39068" s="7" t="n">
        <v>173</v>
      </c>
    </row>
    <row r="39069" spans="1:9">
      <c r="A39069" t="s">
        <v>4</v>
      </c>
      <c r="B39069" s="4" t="s">
        <v>5</v>
      </c>
      <c r="C39069" s="4" t="s">
        <v>13</v>
      </c>
      <c r="D39069" s="4" t="s">
        <v>10</v>
      </c>
    </row>
    <row r="39070" spans="1:9">
      <c r="A39070" t="n">
        <v>319066</v>
      </c>
      <c r="B39070" s="28" t="n">
        <v>58</v>
      </c>
      <c r="C39070" s="7" t="n">
        <v>10</v>
      </c>
      <c r="D39070" s="7" t="n">
        <v>300</v>
      </c>
    </row>
    <row r="39071" spans="1:9">
      <c r="A39071" t="s">
        <v>4</v>
      </c>
      <c r="B39071" s="4" t="s">
        <v>5</v>
      </c>
      <c r="C39071" s="4" t="s">
        <v>13</v>
      </c>
      <c r="D39071" s="4" t="s">
        <v>10</v>
      </c>
    </row>
    <row r="39072" spans="1:9">
      <c r="A39072" t="n">
        <v>319070</v>
      </c>
      <c r="B39072" s="28" t="n">
        <v>58</v>
      </c>
      <c r="C39072" s="7" t="n">
        <v>12</v>
      </c>
      <c r="D39072" s="7" t="n">
        <v>0</v>
      </c>
    </row>
    <row r="39073" spans="1:6">
      <c r="A39073" t="s">
        <v>4</v>
      </c>
      <c r="B39073" s="4" t="s">
        <v>5</v>
      </c>
      <c r="C39073" s="4" t="s">
        <v>10</v>
      </c>
      <c r="D39073" s="4" t="s">
        <v>13</v>
      </c>
      <c r="E39073" s="4" t="s">
        <v>6</v>
      </c>
      <c r="F39073" s="4" t="s">
        <v>22</v>
      </c>
      <c r="G39073" s="4" t="s">
        <v>22</v>
      </c>
      <c r="H39073" s="4" t="s">
        <v>22</v>
      </c>
    </row>
    <row r="39074" spans="1:6">
      <c r="A39074" t="n">
        <v>319074</v>
      </c>
      <c r="B39074" s="39" t="n">
        <v>48</v>
      </c>
      <c r="C39074" s="7" t="n">
        <v>0</v>
      </c>
      <c r="D39074" s="7" t="n">
        <v>0</v>
      </c>
      <c r="E39074" s="7" t="s">
        <v>868</v>
      </c>
      <c r="F39074" s="7" t="n">
        <v>0</v>
      </c>
      <c r="G39074" s="7" t="n">
        <v>1</v>
      </c>
      <c r="H39074" s="7" t="n">
        <v>0</v>
      </c>
    </row>
    <row r="39075" spans="1:6">
      <c r="A39075" t="s">
        <v>4</v>
      </c>
      <c r="B39075" s="4" t="s">
        <v>5</v>
      </c>
      <c r="C39075" s="4" t="s">
        <v>10</v>
      </c>
      <c r="D39075" s="4" t="s">
        <v>13</v>
      </c>
      <c r="E39075" s="4" t="s">
        <v>6</v>
      </c>
      <c r="F39075" s="4" t="s">
        <v>22</v>
      </c>
      <c r="G39075" s="4" t="s">
        <v>22</v>
      </c>
      <c r="H39075" s="4" t="s">
        <v>22</v>
      </c>
    </row>
    <row r="39076" spans="1:6">
      <c r="A39076" t="n">
        <v>319100</v>
      </c>
      <c r="B39076" s="39" t="n">
        <v>48</v>
      </c>
      <c r="C39076" s="7" t="n">
        <v>8</v>
      </c>
      <c r="D39076" s="7" t="n">
        <v>0</v>
      </c>
      <c r="E39076" s="7" t="s">
        <v>868</v>
      </c>
      <c r="F39076" s="7" t="n">
        <v>0</v>
      </c>
      <c r="G39076" s="7" t="n">
        <v>1</v>
      </c>
      <c r="H39076" s="7" t="n">
        <v>0</v>
      </c>
    </row>
    <row r="39077" spans="1:6">
      <c r="A39077" t="s">
        <v>4</v>
      </c>
      <c r="B39077" s="4" t="s">
        <v>5</v>
      </c>
      <c r="C39077" s="4" t="s">
        <v>10</v>
      </c>
      <c r="D39077" s="4" t="s">
        <v>10</v>
      </c>
      <c r="E39077" s="4" t="s">
        <v>10</v>
      </c>
    </row>
    <row r="39078" spans="1:6">
      <c r="A39078" t="n">
        <v>319126</v>
      </c>
      <c r="B39078" s="57" t="n">
        <v>61</v>
      </c>
      <c r="C39078" s="7" t="n">
        <v>0</v>
      </c>
      <c r="D39078" s="7" t="n">
        <v>65533</v>
      </c>
      <c r="E39078" s="7" t="n">
        <v>0</v>
      </c>
    </row>
    <row r="39079" spans="1:6">
      <c r="A39079" t="s">
        <v>4</v>
      </c>
      <c r="B39079" s="4" t="s">
        <v>5</v>
      </c>
      <c r="C39079" s="4" t="s">
        <v>10</v>
      </c>
      <c r="D39079" s="4" t="s">
        <v>10</v>
      </c>
      <c r="E39079" s="4" t="s">
        <v>10</v>
      </c>
    </row>
    <row r="39080" spans="1:6">
      <c r="A39080" t="n">
        <v>319133</v>
      </c>
      <c r="B39080" s="57" t="n">
        <v>61</v>
      </c>
      <c r="C39080" s="7" t="n">
        <v>8</v>
      </c>
      <c r="D39080" s="7" t="n">
        <v>65533</v>
      </c>
      <c r="E39080" s="7" t="n">
        <v>0</v>
      </c>
    </row>
    <row r="39081" spans="1:6">
      <c r="A39081" t="s">
        <v>4</v>
      </c>
      <c r="B39081" s="4" t="s">
        <v>5</v>
      </c>
      <c r="C39081" s="4" t="s">
        <v>13</v>
      </c>
      <c r="D39081" s="4" t="s">
        <v>10</v>
      </c>
      <c r="E39081" s="4" t="s">
        <v>9</v>
      </c>
      <c r="F39081" s="4" t="s">
        <v>10</v>
      </c>
      <c r="G39081" s="4" t="s">
        <v>10</v>
      </c>
      <c r="H39081" s="4" t="s">
        <v>9</v>
      </c>
      <c r="I39081" s="4" t="s">
        <v>9</v>
      </c>
    </row>
    <row r="39082" spans="1:6">
      <c r="A39082" t="n">
        <v>319140</v>
      </c>
      <c r="B39082" s="120" t="n">
        <v>69</v>
      </c>
      <c r="C39082" s="7" t="n">
        <v>0</v>
      </c>
      <c r="D39082" s="7" t="n">
        <v>0</v>
      </c>
      <c r="E39082" s="7" t="n">
        <v>1106247680</v>
      </c>
      <c r="F39082" s="7" t="n">
        <v>65286</v>
      </c>
      <c r="G39082" s="7" t="n">
        <v>16</v>
      </c>
      <c r="H39082" s="7" t="n">
        <v>0</v>
      </c>
      <c r="I39082" s="7" t="n">
        <v>-1106960712</v>
      </c>
    </row>
    <row r="39083" spans="1:6">
      <c r="A39083" t="s">
        <v>4</v>
      </c>
      <c r="B39083" s="4" t="s">
        <v>5</v>
      </c>
      <c r="C39083" s="4" t="s">
        <v>13</v>
      </c>
      <c r="D39083" s="4" t="s">
        <v>10</v>
      </c>
      <c r="E39083" s="4" t="s">
        <v>9</v>
      </c>
      <c r="F39083" s="4" t="s">
        <v>10</v>
      </c>
      <c r="G39083" s="4" t="s">
        <v>10</v>
      </c>
      <c r="H39083" s="4" t="s">
        <v>9</v>
      </c>
      <c r="I39083" s="4" t="s">
        <v>9</v>
      </c>
    </row>
    <row r="39084" spans="1:6">
      <c r="A39084" t="n">
        <v>319160</v>
      </c>
      <c r="B39084" s="120" t="n">
        <v>69</v>
      </c>
      <c r="C39084" s="7" t="n">
        <v>0</v>
      </c>
      <c r="D39084" s="7" t="n">
        <v>8</v>
      </c>
      <c r="E39084" s="7" t="n">
        <v>-1041235968</v>
      </c>
      <c r="F39084" s="7" t="n">
        <v>250</v>
      </c>
      <c r="G39084" s="7" t="n">
        <v>16</v>
      </c>
      <c r="H39084" s="7" t="n">
        <v>0</v>
      </c>
      <c r="I39084" s="7" t="n">
        <v>-1104947446</v>
      </c>
    </row>
    <row r="39085" spans="1:6">
      <c r="A39085" t="s">
        <v>4</v>
      </c>
      <c r="B39085" s="4" t="s">
        <v>5</v>
      </c>
      <c r="C39085" s="4" t="s">
        <v>13</v>
      </c>
      <c r="D39085" s="4" t="s">
        <v>10</v>
      </c>
      <c r="E39085" s="4" t="s">
        <v>9</v>
      </c>
      <c r="F39085" s="4" t="s">
        <v>9</v>
      </c>
      <c r="G39085" s="4" t="s">
        <v>9</v>
      </c>
      <c r="H39085" s="4" t="s">
        <v>9</v>
      </c>
      <c r="I39085" s="4" t="s">
        <v>10</v>
      </c>
      <c r="J39085" s="4" t="s">
        <v>13</v>
      </c>
    </row>
    <row r="39086" spans="1:6">
      <c r="A39086" t="n">
        <v>319180</v>
      </c>
      <c r="B39086" s="120" t="n">
        <v>69</v>
      </c>
      <c r="C39086" s="7" t="n">
        <v>3</v>
      </c>
      <c r="D39086" s="7" t="n">
        <v>0</v>
      </c>
      <c r="E39086" s="7" t="n">
        <v>1065353216</v>
      </c>
      <c r="F39086" s="7" t="n">
        <v>1065353216</v>
      </c>
      <c r="G39086" s="7" t="n">
        <v>1065353216</v>
      </c>
      <c r="H39086" s="7" t="n">
        <v>0</v>
      </c>
      <c r="I39086" s="7" t="n">
        <v>0</v>
      </c>
      <c r="J39086" s="7" t="n">
        <v>3</v>
      </c>
    </row>
    <row r="39087" spans="1:6">
      <c r="A39087" t="s">
        <v>4</v>
      </c>
      <c r="B39087" s="4" t="s">
        <v>5</v>
      </c>
      <c r="C39087" s="4" t="s">
        <v>13</v>
      </c>
      <c r="D39087" s="4" t="s">
        <v>10</v>
      </c>
      <c r="E39087" s="4" t="s">
        <v>9</v>
      </c>
      <c r="F39087" s="4" t="s">
        <v>9</v>
      </c>
      <c r="G39087" s="4" t="s">
        <v>9</v>
      </c>
      <c r="H39087" s="4" t="s">
        <v>9</v>
      </c>
      <c r="I39087" s="4" t="s">
        <v>10</v>
      </c>
      <c r="J39087" s="4" t="s">
        <v>13</v>
      </c>
    </row>
    <row r="39088" spans="1:6">
      <c r="A39088" t="n">
        <v>319203</v>
      </c>
      <c r="B39088" s="120" t="n">
        <v>69</v>
      </c>
      <c r="C39088" s="7" t="n">
        <v>3</v>
      </c>
      <c r="D39088" s="7" t="n">
        <v>8</v>
      </c>
      <c r="E39088" s="7" t="n">
        <v>1065353216</v>
      </c>
      <c r="F39088" s="7" t="n">
        <v>1065353216</v>
      </c>
      <c r="G39088" s="7" t="n">
        <v>1065353216</v>
      </c>
      <c r="H39088" s="7" t="n">
        <v>0</v>
      </c>
      <c r="I39088" s="7" t="n">
        <v>0</v>
      </c>
      <c r="J39088" s="7" t="n">
        <v>3</v>
      </c>
    </row>
    <row r="39089" spans="1:10">
      <c r="A39089" t="s">
        <v>4</v>
      </c>
      <c r="B39089" s="4" t="s">
        <v>5</v>
      </c>
      <c r="C39089" s="4" t="s">
        <v>13</v>
      </c>
      <c r="D39089" s="4" t="s">
        <v>10</v>
      </c>
      <c r="E39089" s="4" t="s">
        <v>9</v>
      </c>
      <c r="F39089" s="4" t="s">
        <v>9</v>
      </c>
      <c r="G39089" s="4" t="s">
        <v>9</v>
      </c>
      <c r="H39089" s="4" t="s">
        <v>9</v>
      </c>
      <c r="I39089" s="4" t="s">
        <v>10</v>
      </c>
      <c r="J39089" s="4" t="s">
        <v>13</v>
      </c>
    </row>
    <row r="39090" spans="1:10">
      <c r="A39090" t="n">
        <v>319226</v>
      </c>
      <c r="B39090" s="120" t="n">
        <v>69</v>
      </c>
      <c r="C39090" s="7" t="n">
        <v>3</v>
      </c>
      <c r="D39090" s="7" t="n">
        <v>0</v>
      </c>
      <c r="E39090" s="7" t="n">
        <v>1065353216</v>
      </c>
      <c r="F39090" s="7" t="n">
        <v>1065353216</v>
      </c>
      <c r="G39090" s="7" t="n">
        <v>1065353216</v>
      </c>
      <c r="H39090" s="7" t="n">
        <v>1065353216</v>
      </c>
      <c r="I39090" s="7" t="n">
        <v>500</v>
      </c>
      <c r="J39090" s="7" t="n">
        <v>3</v>
      </c>
    </row>
    <row r="39091" spans="1:10">
      <c r="A39091" t="s">
        <v>4</v>
      </c>
      <c r="B39091" s="4" t="s">
        <v>5</v>
      </c>
      <c r="C39091" s="4" t="s">
        <v>13</v>
      </c>
      <c r="D39091" s="4" t="s">
        <v>10</v>
      </c>
      <c r="E39091" s="4" t="s">
        <v>9</v>
      </c>
      <c r="F39091" s="4" t="s">
        <v>9</v>
      </c>
      <c r="G39091" s="4" t="s">
        <v>9</v>
      </c>
      <c r="H39091" s="4" t="s">
        <v>9</v>
      </c>
      <c r="I39091" s="4" t="s">
        <v>10</v>
      </c>
      <c r="J39091" s="4" t="s">
        <v>13</v>
      </c>
    </row>
    <row r="39092" spans="1:10">
      <c r="A39092" t="n">
        <v>319249</v>
      </c>
      <c r="B39092" s="120" t="n">
        <v>69</v>
      </c>
      <c r="C39092" s="7" t="n">
        <v>3</v>
      </c>
      <c r="D39092" s="7" t="n">
        <v>8</v>
      </c>
      <c r="E39092" s="7" t="n">
        <v>1065353216</v>
      </c>
      <c r="F39092" s="7" t="n">
        <v>1065353216</v>
      </c>
      <c r="G39092" s="7" t="n">
        <v>1065353216</v>
      </c>
      <c r="H39092" s="7" t="n">
        <v>1065353216</v>
      </c>
      <c r="I39092" s="7" t="n">
        <v>500</v>
      </c>
      <c r="J39092" s="7" t="n">
        <v>3</v>
      </c>
    </row>
    <row r="39093" spans="1:10">
      <c r="A39093" t="s">
        <v>4</v>
      </c>
      <c r="B39093" s="4" t="s">
        <v>5</v>
      </c>
      <c r="C39093" s="4" t="s">
        <v>10</v>
      </c>
    </row>
    <row r="39094" spans="1:10">
      <c r="A39094" t="n">
        <v>319272</v>
      </c>
      <c r="B39094" s="35" t="n">
        <v>16</v>
      </c>
      <c r="C39094" s="7" t="n">
        <v>800</v>
      </c>
    </row>
    <row r="39095" spans="1:10">
      <c r="A39095" t="s">
        <v>4</v>
      </c>
      <c r="B39095" s="4" t="s">
        <v>5</v>
      </c>
      <c r="C39095" s="4" t="s">
        <v>13</v>
      </c>
      <c r="D39095" s="4" t="s">
        <v>10</v>
      </c>
      <c r="E39095" s="4" t="s">
        <v>6</v>
      </c>
    </row>
    <row r="39096" spans="1:10">
      <c r="A39096" t="n">
        <v>319275</v>
      </c>
      <c r="B39096" s="40" t="n">
        <v>51</v>
      </c>
      <c r="C39096" s="7" t="n">
        <v>4</v>
      </c>
      <c r="D39096" s="7" t="n">
        <v>0</v>
      </c>
      <c r="E39096" s="7" t="s">
        <v>781</v>
      </c>
    </row>
    <row r="39097" spans="1:10">
      <c r="A39097" t="s">
        <v>4</v>
      </c>
      <c r="B39097" s="4" t="s">
        <v>5</v>
      </c>
      <c r="C39097" s="4" t="s">
        <v>10</v>
      </c>
    </row>
    <row r="39098" spans="1:10">
      <c r="A39098" t="n">
        <v>319288</v>
      </c>
      <c r="B39098" s="35" t="n">
        <v>16</v>
      </c>
      <c r="C39098" s="7" t="n">
        <v>0</v>
      </c>
    </row>
    <row r="39099" spans="1:10">
      <c r="A39099" t="s">
        <v>4</v>
      </c>
      <c r="B39099" s="4" t="s">
        <v>5</v>
      </c>
      <c r="C39099" s="4" t="s">
        <v>10</v>
      </c>
      <c r="D39099" s="4" t="s">
        <v>72</v>
      </c>
      <c r="E39099" s="4" t="s">
        <v>13</v>
      </c>
      <c r="F39099" s="4" t="s">
        <v>13</v>
      </c>
      <c r="G39099" s="4" t="s">
        <v>72</v>
      </c>
      <c r="H39099" s="4" t="s">
        <v>13</v>
      </c>
      <c r="I39099" s="4" t="s">
        <v>13</v>
      </c>
    </row>
    <row r="39100" spans="1:10">
      <c r="A39100" t="n">
        <v>319291</v>
      </c>
      <c r="B39100" s="52" t="n">
        <v>26</v>
      </c>
      <c r="C39100" s="7" t="n">
        <v>0</v>
      </c>
      <c r="D39100" s="7" t="s">
        <v>2340</v>
      </c>
      <c r="E39100" s="7" t="n">
        <v>2</v>
      </c>
      <c r="F39100" s="7" t="n">
        <v>3</v>
      </c>
      <c r="G39100" s="7" t="s">
        <v>2341</v>
      </c>
      <c r="H39100" s="7" t="n">
        <v>2</v>
      </c>
      <c r="I39100" s="7" t="n">
        <v>0</v>
      </c>
    </row>
    <row r="39101" spans="1:10">
      <c r="A39101" t="s">
        <v>4</v>
      </c>
      <c r="B39101" s="4" t="s">
        <v>5</v>
      </c>
    </row>
    <row r="39102" spans="1:10">
      <c r="A39102" t="n">
        <v>319400</v>
      </c>
      <c r="B39102" s="53" t="n">
        <v>28</v>
      </c>
    </row>
    <row r="39103" spans="1:10">
      <c r="A39103" t="s">
        <v>4</v>
      </c>
      <c r="B39103" s="4" t="s">
        <v>5</v>
      </c>
      <c r="C39103" s="4" t="s">
        <v>13</v>
      </c>
      <c r="D39103" s="4" t="s">
        <v>10</v>
      </c>
      <c r="E39103" s="4" t="s">
        <v>6</v>
      </c>
    </row>
    <row r="39104" spans="1:10">
      <c r="A39104" t="n">
        <v>319401</v>
      </c>
      <c r="B39104" s="40" t="n">
        <v>51</v>
      </c>
      <c r="C39104" s="7" t="n">
        <v>4</v>
      </c>
      <c r="D39104" s="7" t="n">
        <v>8</v>
      </c>
      <c r="E39104" s="7" t="s">
        <v>353</v>
      </c>
    </row>
    <row r="39105" spans="1:10">
      <c r="A39105" t="s">
        <v>4</v>
      </c>
      <c r="B39105" s="4" t="s">
        <v>5</v>
      </c>
      <c r="C39105" s="4" t="s">
        <v>10</v>
      </c>
    </row>
    <row r="39106" spans="1:10">
      <c r="A39106" t="n">
        <v>319415</v>
      </c>
      <c r="B39106" s="35" t="n">
        <v>16</v>
      </c>
      <c r="C39106" s="7" t="n">
        <v>0</v>
      </c>
    </row>
    <row r="39107" spans="1:10">
      <c r="A39107" t="s">
        <v>4</v>
      </c>
      <c r="B39107" s="4" t="s">
        <v>5</v>
      </c>
      <c r="C39107" s="4" t="s">
        <v>10</v>
      </c>
      <c r="D39107" s="4" t="s">
        <v>72</v>
      </c>
      <c r="E39107" s="4" t="s">
        <v>13</v>
      </c>
      <c r="F39107" s="4" t="s">
        <v>13</v>
      </c>
      <c r="G39107" s="4" t="s">
        <v>72</v>
      </c>
      <c r="H39107" s="4" t="s">
        <v>13</v>
      </c>
      <c r="I39107" s="4" t="s">
        <v>13</v>
      </c>
      <c r="J39107" s="4" t="s">
        <v>72</v>
      </c>
      <c r="K39107" s="4" t="s">
        <v>13</v>
      </c>
      <c r="L39107" s="4" t="s">
        <v>13</v>
      </c>
    </row>
    <row r="39108" spans="1:10">
      <c r="A39108" t="n">
        <v>319418</v>
      </c>
      <c r="B39108" s="52" t="n">
        <v>26</v>
      </c>
      <c r="C39108" s="7" t="n">
        <v>8</v>
      </c>
      <c r="D39108" s="7" t="s">
        <v>2342</v>
      </c>
      <c r="E39108" s="7" t="n">
        <v>2</v>
      </c>
      <c r="F39108" s="7" t="n">
        <v>3</v>
      </c>
      <c r="G39108" s="7" t="s">
        <v>2343</v>
      </c>
      <c r="H39108" s="7" t="n">
        <v>2</v>
      </c>
      <c r="I39108" s="7" t="n">
        <v>3</v>
      </c>
      <c r="J39108" s="7" t="s">
        <v>2344</v>
      </c>
      <c r="K39108" s="7" t="n">
        <v>2</v>
      </c>
      <c r="L39108" s="7" t="n">
        <v>0</v>
      </c>
    </row>
    <row r="39109" spans="1:10">
      <c r="A39109" t="s">
        <v>4</v>
      </c>
      <c r="B39109" s="4" t="s">
        <v>5</v>
      </c>
    </row>
    <row r="39110" spans="1:10">
      <c r="A39110" t="n">
        <v>319622</v>
      </c>
      <c r="B39110" s="53" t="n">
        <v>28</v>
      </c>
    </row>
    <row r="39111" spans="1:10">
      <c r="A39111" t="s">
        <v>4</v>
      </c>
      <c r="B39111" s="4" t="s">
        <v>5</v>
      </c>
      <c r="C39111" s="4" t="s">
        <v>13</v>
      </c>
      <c r="D39111" s="4" t="s">
        <v>10</v>
      </c>
      <c r="E39111" s="4" t="s">
        <v>6</v>
      </c>
    </row>
    <row r="39112" spans="1:10">
      <c r="A39112" t="n">
        <v>319623</v>
      </c>
      <c r="B39112" s="40" t="n">
        <v>51</v>
      </c>
      <c r="C39112" s="7" t="n">
        <v>4</v>
      </c>
      <c r="D39112" s="7" t="n">
        <v>0</v>
      </c>
      <c r="E39112" s="7" t="s">
        <v>158</v>
      </c>
    </row>
    <row r="39113" spans="1:10">
      <c r="A39113" t="s">
        <v>4</v>
      </c>
      <c r="B39113" s="4" t="s">
        <v>5</v>
      </c>
      <c r="C39113" s="4" t="s">
        <v>10</v>
      </c>
    </row>
    <row r="39114" spans="1:10">
      <c r="A39114" t="n">
        <v>319636</v>
      </c>
      <c r="B39114" s="35" t="n">
        <v>16</v>
      </c>
      <c r="C39114" s="7" t="n">
        <v>0</v>
      </c>
    </row>
    <row r="39115" spans="1:10">
      <c r="A39115" t="s">
        <v>4</v>
      </c>
      <c r="B39115" s="4" t="s">
        <v>5</v>
      </c>
      <c r="C39115" s="4" t="s">
        <v>10</v>
      </c>
      <c r="D39115" s="4" t="s">
        <v>72</v>
      </c>
      <c r="E39115" s="4" t="s">
        <v>13</v>
      </c>
      <c r="F39115" s="4" t="s">
        <v>13</v>
      </c>
    </row>
    <row r="39116" spans="1:10">
      <c r="A39116" t="n">
        <v>319639</v>
      </c>
      <c r="B39116" s="52" t="n">
        <v>26</v>
      </c>
      <c r="C39116" s="7" t="n">
        <v>0</v>
      </c>
      <c r="D39116" s="7" t="s">
        <v>2345</v>
      </c>
      <c r="E39116" s="7" t="n">
        <v>2</v>
      </c>
      <c r="F39116" s="7" t="n">
        <v>0</v>
      </c>
    </row>
    <row r="39117" spans="1:10">
      <c r="A39117" t="s">
        <v>4</v>
      </c>
      <c r="B39117" s="4" t="s">
        <v>5</v>
      </c>
    </row>
    <row r="39118" spans="1:10">
      <c r="A39118" t="n">
        <v>319656</v>
      </c>
      <c r="B39118" s="53" t="n">
        <v>28</v>
      </c>
    </row>
    <row r="39119" spans="1:10">
      <c r="A39119" t="s">
        <v>4</v>
      </c>
      <c r="B39119" s="4" t="s">
        <v>5</v>
      </c>
      <c r="C39119" s="4" t="s">
        <v>13</v>
      </c>
      <c r="D39119" s="4" t="s">
        <v>10</v>
      </c>
      <c r="E39119" s="4" t="s">
        <v>6</v>
      </c>
    </row>
    <row r="39120" spans="1:10">
      <c r="A39120" t="n">
        <v>319657</v>
      </c>
      <c r="B39120" s="40" t="n">
        <v>51</v>
      </c>
      <c r="C39120" s="7" t="n">
        <v>4</v>
      </c>
      <c r="D39120" s="7" t="n">
        <v>8</v>
      </c>
      <c r="E39120" s="7" t="s">
        <v>150</v>
      </c>
    </row>
    <row r="39121" spans="1:12">
      <c r="A39121" t="s">
        <v>4</v>
      </c>
      <c r="B39121" s="4" t="s">
        <v>5</v>
      </c>
      <c r="C39121" s="4" t="s">
        <v>10</v>
      </c>
    </row>
    <row r="39122" spans="1:12">
      <c r="A39122" t="n">
        <v>319670</v>
      </c>
      <c r="B39122" s="35" t="n">
        <v>16</v>
      </c>
      <c r="C39122" s="7" t="n">
        <v>0</v>
      </c>
    </row>
    <row r="39123" spans="1:12">
      <c r="A39123" t="s">
        <v>4</v>
      </c>
      <c r="B39123" s="4" t="s">
        <v>5</v>
      </c>
      <c r="C39123" s="4" t="s">
        <v>10</v>
      </c>
      <c r="D39123" s="4" t="s">
        <v>72</v>
      </c>
      <c r="E39123" s="4" t="s">
        <v>13</v>
      </c>
      <c r="F39123" s="4" t="s">
        <v>13</v>
      </c>
      <c r="G39123" s="4" t="s">
        <v>72</v>
      </c>
      <c r="H39123" s="4" t="s">
        <v>13</v>
      </c>
      <c r="I39123" s="4" t="s">
        <v>13</v>
      </c>
      <c r="J39123" s="4" t="s">
        <v>72</v>
      </c>
      <c r="K39123" s="4" t="s">
        <v>13</v>
      </c>
      <c r="L39123" s="4" t="s">
        <v>13</v>
      </c>
    </row>
    <row r="39124" spans="1:12">
      <c r="A39124" t="n">
        <v>319673</v>
      </c>
      <c r="B39124" s="52" t="n">
        <v>26</v>
      </c>
      <c r="C39124" s="7" t="n">
        <v>8</v>
      </c>
      <c r="D39124" s="7" t="s">
        <v>2346</v>
      </c>
      <c r="E39124" s="7" t="n">
        <v>2</v>
      </c>
      <c r="F39124" s="7" t="n">
        <v>3</v>
      </c>
      <c r="G39124" s="7" t="s">
        <v>2347</v>
      </c>
      <c r="H39124" s="7" t="n">
        <v>2</v>
      </c>
      <c r="I39124" s="7" t="n">
        <v>3</v>
      </c>
      <c r="J39124" s="7" t="s">
        <v>2348</v>
      </c>
      <c r="K39124" s="7" t="n">
        <v>2</v>
      </c>
      <c r="L39124" s="7" t="n">
        <v>0</v>
      </c>
    </row>
    <row r="39125" spans="1:12">
      <c r="A39125" t="s">
        <v>4</v>
      </c>
      <c r="B39125" s="4" t="s">
        <v>5</v>
      </c>
    </row>
    <row r="39126" spans="1:12">
      <c r="A39126" t="n">
        <v>320006</v>
      </c>
      <c r="B39126" s="53" t="n">
        <v>28</v>
      </c>
    </row>
    <row r="39127" spans="1:12">
      <c r="A39127" t="s">
        <v>4</v>
      </c>
      <c r="B39127" s="4" t="s">
        <v>5</v>
      </c>
      <c r="C39127" s="4" t="s">
        <v>13</v>
      </c>
      <c r="D39127" s="4" t="s">
        <v>10</v>
      </c>
      <c r="E39127" s="4" t="s">
        <v>6</v>
      </c>
    </row>
    <row r="39128" spans="1:12">
      <c r="A39128" t="n">
        <v>320007</v>
      </c>
      <c r="B39128" s="40" t="n">
        <v>51</v>
      </c>
      <c r="C39128" s="7" t="n">
        <v>4</v>
      </c>
      <c r="D39128" s="7" t="n">
        <v>0</v>
      </c>
      <c r="E39128" s="7" t="s">
        <v>173</v>
      </c>
    </row>
    <row r="39129" spans="1:12">
      <c r="A39129" t="s">
        <v>4</v>
      </c>
      <c r="B39129" s="4" t="s">
        <v>5</v>
      </c>
      <c r="C39129" s="4" t="s">
        <v>10</v>
      </c>
    </row>
    <row r="39130" spans="1:12">
      <c r="A39130" t="n">
        <v>320021</v>
      </c>
      <c r="B39130" s="35" t="n">
        <v>16</v>
      </c>
      <c r="C39130" s="7" t="n">
        <v>0</v>
      </c>
    </row>
    <row r="39131" spans="1:12">
      <c r="A39131" t="s">
        <v>4</v>
      </c>
      <c r="B39131" s="4" t="s">
        <v>5</v>
      </c>
      <c r="C39131" s="4" t="s">
        <v>10</v>
      </c>
      <c r="D39131" s="4" t="s">
        <v>72</v>
      </c>
      <c r="E39131" s="4" t="s">
        <v>13</v>
      </c>
      <c r="F39131" s="4" t="s">
        <v>13</v>
      </c>
      <c r="G39131" s="4" t="s">
        <v>72</v>
      </c>
      <c r="H39131" s="4" t="s">
        <v>13</v>
      </c>
      <c r="I39131" s="4" t="s">
        <v>13</v>
      </c>
      <c r="J39131" s="4" t="s">
        <v>72</v>
      </c>
      <c r="K39131" s="4" t="s">
        <v>13</v>
      </c>
      <c r="L39131" s="4" t="s">
        <v>13</v>
      </c>
    </row>
    <row r="39132" spans="1:12">
      <c r="A39132" t="n">
        <v>320024</v>
      </c>
      <c r="B39132" s="52" t="n">
        <v>26</v>
      </c>
      <c r="C39132" s="7" t="n">
        <v>0</v>
      </c>
      <c r="D39132" s="7" t="s">
        <v>2349</v>
      </c>
      <c r="E39132" s="7" t="n">
        <v>2</v>
      </c>
      <c r="F39132" s="7" t="n">
        <v>3</v>
      </c>
      <c r="G39132" s="7" t="s">
        <v>2350</v>
      </c>
      <c r="H39132" s="7" t="n">
        <v>2</v>
      </c>
      <c r="I39132" s="7" t="n">
        <v>3</v>
      </c>
      <c r="J39132" s="7" t="s">
        <v>2351</v>
      </c>
      <c r="K39132" s="7" t="n">
        <v>2</v>
      </c>
      <c r="L39132" s="7" t="n">
        <v>0</v>
      </c>
    </row>
    <row r="39133" spans="1:12">
      <c r="A39133" t="s">
        <v>4</v>
      </c>
      <c r="B39133" s="4" t="s">
        <v>5</v>
      </c>
    </row>
    <row r="39134" spans="1:12">
      <c r="A39134" t="n">
        <v>320277</v>
      </c>
      <c r="B39134" s="53" t="n">
        <v>28</v>
      </c>
    </row>
    <row r="39135" spans="1:12">
      <c r="A39135" t="s">
        <v>4</v>
      </c>
      <c r="B39135" s="4" t="s">
        <v>5</v>
      </c>
      <c r="C39135" s="4" t="s">
        <v>13</v>
      </c>
      <c r="D39135" s="4" t="s">
        <v>10</v>
      </c>
      <c r="E39135" s="4" t="s">
        <v>6</v>
      </c>
    </row>
    <row r="39136" spans="1:12">
      <c r="A39136" t="n">
        <v>320278</v>
      </c>
      <c r="B39136" s="40" t="n">
        <v>51</v>
      </c>
      <c r="C39136" s="7" t="n">
        <v>4</v>
      </c>
      <c r="D39136" s="7" t="n">
        <v>8</v>
      </c>
      <c r="E39136" s="7" t="s">
        <v>1290</v>
      </c>
    </row>
    <row r="39137" spans="1:12">
      <c r="A39137" t="s">
        <v>4</v>
      </c>
      <c r="B39137" s="4" t="s">
        <v>5</v>
      </c>
      <c r="C39137" s="4" t="s">
        <v>10</v>
      </c>
    </row>
    <row r="39138" spans="1:12">
      <c r="A39138" t="n">
        <v>320291</v>
      </c>
      <c r="B39138" s="35" t="n">
        <v>16</v>
      </c>
      <c r="C39138" s="7" t="n">
        <v>0</v>
      </c>
    </row>
    <row r="39139" spans="1:12">
      <c r="A39139" t="s">
        <v>4</v>
      </c>
      <c r="B39139" s="4" t="s">
        <v>5</v>
      </c>
      <c r="C39139" s="4" t="s">
        <v>10</v>
      </c>
      <c r="D39139" s="4" t="s">
        <v>72</v>
      </c>
      <c r="E39139" s="4" t="s">
        <v>13</v>
      </c>
      <c r="F39139" s="4" t="s">
        <v>13</v>
      </c>
    </row>
    <row r="39140" spans="1:12">
      <c r="A39140" t="n">
        <v>320294</v>
      </c>
      <c r="B39140" s="52" t="n">
        <v>26</v>
      </c>
      <c r="C39140" s="7" t="n">
        <v>8</v>
      </c>
      <c r="D39140" s="7" t="s">
        <v>2352</v>
      </c>
      <c r="E39140" s="7" t="n">
        <v>2</v>
      </c>
      <c r="F39140" s="7" t="n">
        <v>0</v>
      </c>
    </row>
    <row r="39141" spans="1:12">
      <c r="A39141" t="s">
        <v>4</v>
      </c>
      <c r="B39141" s="4" t="s">
        <v>5</v>
      </c>
    </row>
    <row r="39142" spans="1:12">
      <c r="A39142" t="n">
        <v>320329</v>
      </c>
      <c r="B39142" s="53" t="n">
        <v>28</v>
      </c>
    </row>
    <row r="39143" spans="1:12">
      <c r="A39143" t="s">
        <v>4</v>
      </c>
      <c r="B39143" s="4" t="s">
        <v>5</v>
      </c>
      <c r="C39143" s="4" t="s">
        <v>13</v>
      </c>
      <c r="D39143" s="4" t="s">
        <v>10</v>
      </c>
      <c r="E39143" s="4" t="s">
        <v>13</v>
      </c>
    </row>
    <row r="39144" spans="1:12">
      <c r="A39144" t="n">
        <v>320330</v>
      </c>
      <c r="B39144" s="16" t="n">
        <v>49</v>
      </c>
      <c r="C39144" s="7" t="n">
        <v>1</v>
      </c>
      <c r="D39144" s="7" t="n">
        <v>4000</v>
      </c>
      <c r="E39144" s="7" t="n">
        <v>0</v>
      </c>
    </row>
    <row r="39145" spans="1:12">
      <c r="A39145" t="s">
        <v>4</v>
      </c>
      <c r="B39145" s="4" t="s">
        <v>5</v>
      </c>
      <c r="C39145" s="4" t="s">
        <v>13</v>
      </c>
      <c r="D39145" s="4" t="s">
        <v>10</v>
      </c>
      <c r="E39145" s="4" t="s">
        <v>9</v>
      </c>
      <c r="F39145" s="4" t="s">
        <v>10</v>
      </c>
    </row>
    <row r="39146" spans="1:12">
      <c r="A39146" t="n">
        <v>320335</v>
      </c>
      <c r="B39146" s="14" t="n">
        <v>50</v>
      </c>
      <c r="C39146" s="7" t="n">
        <v>3</v>
      </c>
      <c r="D39146" s="7" t="n">
        <v>8040</v>
      </c>
      <c r="E39146" s="7" t="n">
        <v>0</v>
      </c>
      <c r="F39146" s="7" t="n">
        <v>2000</v>
      </c>
    </row>
    <row r="39147" spans="1:12">
      <c r="A39147" t="s">
        <v>4</v>
      </c>
      <c r="B39147" s="4" t="s">
        <v>5</v>
      </c>
      <c r="C39147" s="4" t="s">
        <v>13</v>
      </c>
      <c r="D39147" s="4" t="s">
        <v>10</v>
      </c>
      <c r="E39147" s="4" t="s">
        <v>9</v>
      </c>
      <c r="F39147" s="4" t="s">
        <v>9</v>
      </c>
      <c r="G39147" s="4" t="s">
        <v>9</v>
      </c>
      <c r="H39147" s="4" t="s">
        <v>9</v>
      </c>
      <c r="I39147" s="4" t="s">
        <v>10</v>
      </c>
      <c r="J39147" s="4" t="s">
        <v>13</v>
      </c>
    </row>
    <row r="39148" spans="1:12">
      <c r="A39148" t="n">
        <v>320345</v>
      </c>
      <c r="B39148" s="120" t="n">
        <v>69</v>
      </c>
      <c r="C39148" s="7" t="n">
        <v>3</v>
      </c>
      <c r="D39148" s="7" t="n">
        <v>0</v>
      </c>
      <c r="E39148" s="7" t="n">
        <v>1065353216</v>
      </c>
      <c r="F39148" s="7" t="n">
        <v>1065353216</v>
      </c>
      <c r="G39148" s="7" t="n">
        <v>1065353216</v>
      </c>
      <c r="H39148" s="7" t="n">
        <v>0</v>
      </c>
      <c r="I39148" s="7" t="n">
        <v>2000</v>
      </c>
      <c r="J39148" s="7" t="n">
        <v>3</v>
      </c>
    </row>
    <row r="39149" spans="1:12">
      <c r="A39149" t="s">
        <v>4</v>
      </c>
      <c r="B39149" s="4" t="s">
        <v>5</v>
      </c>
      <c r="C39149" s="4" t="s">
        <v>13</v>
      </c>
      <c r="D39149" s="4" t="s">
        <v>10</v>
      </c>
      <c r="E39149" s="4" t="s">
        <v>9</v>
      </c>
      <c r="F39149" s="4" t="s">
        <v>9</v>
      </c>
      <c r="G39149" s="4" t="s">
        <v>9</v>
      </c>
      <c r="H39149" s="4" t="s">
        <v>9</v>
      </c>
      <c r="I39149" s="4" t="s">
        <v>10</v>
      </c>
      <c r="J39149" s="4" t="s">
        <v>13</v>
      </c>
    </row>
    <row r="39150" spans="1:12">
      <c r="A39150" t="n">
        <v>320368</v>
      </c>
      <c r="B39150" s="120" t="n">
        <v>69</v>
      </c>
      <c r="C39150" s="7" t="n">
        <v>3</v>
      </c>
      <c r="D39150" s="7" t="n">
        <v>8</v>
      </c>
      <c r="E39150" s="7" t="n">
        <v>1065353216</v>
      </c>
      <c r="F39150" s="7" t="n">
        <v>1065353216</v>
      </c>
      <c r="G39150" s="7" t="n">
        <v>1065353216</v>
      </c>
      <c r="H39150" s="7" t="n">
        <v>0</v>
      </c>
      <c r="I39150" s="7" t="n">
        <v>2000</v>
      </c>
      <c r="J39150" s="7" t="n">
        <v>3</v>
      </c>
    </row>
    <row r="39151" spans="1:12">
      <c r="A39151" t="s">
        <v>4</v>
      </c>
      <c r="B39151" s="4" t="s">
        <v>5</v>
      </c>
      <c r="C39151" s="4" t="s">
        <v>13</v>
      </c>
      <c r="D39151" s="4" t="s">
        <v>10</v>
      </c>
      <c r="E39151" s="4" t="s">
        <v>22</v>
      </c>
    </row>
    <row r="39152" spans="1:12">
      <c r="A39152" t="n">
        <v>320391</v>
      </c>
      <c r="B39152" s="28" t="n">
        <v>58</v>
      </c>
      <c r="C39152" s="7" t="n">
        <v>0</v>
      </c>
      <c r="D39152" s="7" t="n">
        <v>2000</v>
      </c>
      <c r="E39152" s="7" t="n">
        <v>1</v>
      </c>
    </row>
    <row r="39153" spans="1:10">
      <c r="A39153" t="s">
        <v>4</v>
      </c>
      <c r="B39153" s="4" t="s">
        <v>5</v>
      </c>
      <c r="C39153" s="4" t="s">
        <v>13</v>
      </c>
      <c r="D39153" s="4" t="s">
        <v>10</v>
      </c>
    </row>
    <row r="39154" spans="1:10">
      <c r="A39154" t="n">
        <v>320399</v>
      </c>
      <c r="B39154" s="28" t="n">
        <v>58</v>
      </c>
      <c r="C39154" s="7" t="n">
        <v>255</v>
      </c>
      <c r="D39154" s="7" t="n">
        <v>0</v>
      </c>
    </row>
    <row r="39155" spans="1:10">
      <c r="A39155" t="s">
        <v>4</v>
      </c>
      <c r="B39155" s="4" t="s">
        <v>5</v>
      </c>
      <c r="C39155" s="4" t="s">
        <v>13</v>
      </c>
      <c r="D39155" s="4" t="s">
        <v>13</v>
      </c>
    </row>
    <row r="39156" spans="1:10">
      <c r="A39156" t="n">
        <v>320403</v>
      </c>
      <c r="B39156" s="16" t="n">
        <v>49</v>
      </c>
      <c r="C39156" s="7" t="n">
        <v>2</v>
      </c>
      <c r="D39156" s="7" t="n">
        <v>0</v>
      </c>
    </row>
    <row r="39157" spans="1:10">
      <c r="A39157" t="s">
        <v>4</v>
      </c>
      <c r="B39157" s="4" t="s">
        <v>5</v>
      </c>
      <c r="C39157" s="4" t="s">
        <v>13</v>
      </c>
      <c r="D39157" s="4" t="s">
        <v>10</v>
      </c>
      <c r="E39157" s="4" t="s">
        <v>10</v>
      </c>
      <c r="F39157" s="4" t="s">
        <v>13</v>
      </c>
    </row>
    <row r="39158" spans="1:10">
      <c r="A39158" t="n">
        <v>320406</v>
      </c>
      <c r="B39158" s="29" t="n">
        <v>25</v>
      </c>
      <c r="C39158" s="7" t="n">
        <v>1</v>
      </c>
      <c r="D39158" s="7" t="n">
        <v>65535</v>
      </c>
      <c r="E39158" s="7" t="n">
        <v>65535</v>
      </c>
      <c r="F39158" s="7" t="n">
        <v>0</v>
      </c>
    </row>
    <row r="39159" spans="1:10">
      <c r="A39159" t="s">
        <v>4</v>
      </c>
      <c r="B39159" s="4" t="s">
        <v>5</v>
      </c>
      <c r="C39159" s="4" t="s">
        <v>13</v>
      </c>
      <c r="D39159" s="4" t="s">
        <v>10</v>
      </c>
      <c r="E39159" s="4" t="s">
        <v>10</v>
      </c>
    </row>
    <row r="39160" spans="1:10">
      <c r="A39160" t="n">
        <v>320413</v>
      </c>
      <c r="B39160" s="29" t="n">
        <v>25</v>
      </c>
      <c r="C39160" s="7" t="n">
        <v>2</v>
      </c>
      <c r="D39160" s="7" t="n">
        <v>65535</v>
      </c>
      <c r="E39160" s="7" t="n">
        <v>65535</v>
      </c>
    </row>
    <row r="39161" spans="1:10">
      <c r="A39161" t="s">
        <v>4</v>
      </c>
      <c r="B39161" s="4" t="s">
        <v>5</v>
      </c>
      <c r="C39161" s="4" t="s">
        <v>13</v>
      </c>
      <c r="D39161" s="4" t="s">
        <v>10</v>
      </c>
    </row>
    <row r="39162" spans="1:10">
      <c r="A39162" t="n">
        <v>320419</v>
      </c>
      <c r="B39162" s="28" t="n">
        <v>58</v>
      </c>
      <c r="C39162" s="7" t="n">
        <v>11</v>
      </c>
      <c r="D39162" s="7" t="n">
        <v>300</v>
      </c>
    </row>
    <row r="39163" spans="1:10">
      <c r="A39163" t="s">
        <v>4</v>
      </c>
      <c r="B39163" s="4" t="s">
        <v>5</v>
      </c>
      <c r="C39163" s="4" t="s">
        <v>13</v>
      </c>
      <c r="D39163" s="4" t="s">
        <v>10</v>
      </c>
    </row>
    <row r="39164" spans="1:10">
      <c r="A39164" t="n">
        <v>320423</v>
      </c>
      <c r="B39164" s="28" t="n">
        <v>58</v>
      </c>
      <c r="C39164" s="7" t="n">
        <v>12</v>
      </c>
      <c r="D39164" s="7" t="n">
        <v>0</v>
      </c>
    </row>
    <row r="39165" spans="1:10">
      <c r="A39165" t="s">
        <v>4</v>
      </c>
      <c r="B39165" s="4" t="s">
        <v>5</v>
      </c>
      <c r="C39165" s="4" t="s">
        <v>13</v>
      </c>
      <c r="D39165" s="4" t="s">
        <v>10</v>
      </c>
    </row>
    <row r="39166" spans="1:10">
      <c r="A39166" t="n">
        <v>320427</v>
      </c>
      <c r="B39166" s="120" t="n">
        <v>69</v>
      </c>
      <c r="C39166" s="7" t="n">
        <v>1</v>
      </c>
      <c r="D39166" s="7" t="n">
        <v>0</v>
      </c>
    </row>
    <row r="39167" spans="1:10">
      <c r="A39167" t="s">
        <v>4</v>
      </c>
      <c r="B39167" s="4" t="s">
        <v>5</v>
      </c>
      <c r="C39167" s="4" t="s">
        <v>13</v>
      </c>
      <c r="D39167" s="4" t="s">
        <v>10</v>
      </c>
    </row>
    <row r="39168" spans="1:10">
      <c r="A39168" t="n">
        <v>320431</v>
      </c>
      <c r="B39168" s="120" t="n">
        <v>69</v>
      </c>
      <c r="C39168" s="7" t="n">
        <v>1</v>
      </c>
      <c r="D39168" s="7" t="n">
        <v>8</v>
      </c>
    </row>
    <row r="39169" spans="1:6">
      <c r="A39169" t="s">
        <v>4</v>
      </c>
      <c r="B39169" s="4" t="s">
        <v>5</v>
      </c>
      <c r="C39169" s="4" t="s">
        <v>13</v>
      </c>
      <c r="D39169" s="4" t="s">
        <v>10</v>
      </c>
      <c r="E39169" s="4" t="s">
        <v>22</v>
      </c>
      <c r="F39169" s="4" t="s">
        <v>10</v>
      </c>
      <c r="G39169" s="4" t="s">
        <v>9</v>
      </c>
      <c r="H39169" s="4" t="s">
        <v>9</v>
      </c>
      <c r="I39169" s="4" t="s">
        <v>10</v>
      </c>
      <c r="J39169" s="4" t="s">
        <v>10</v>
      </c>
      <c r="K39169" s="4" t="s">
        <v>9</v>
      </c>
      <c r="L39169" s="4" t="s">
        <v>9</v>
      </c>
      <c r="M39169" s="4" t="s">
        <v>9</v>
      </c>
      <c r="N39169" s="4" t="s">
        <v>9</v>
      </c>
      <c r="O39169" s="4" t="s">
        <v>6</v>
      </c>
    </row>
    <row r="39170" spans="1:6">
      <c r="A39170" t="n">
        <v>320435</v>
      </c>
      <c r="B39170" s="14" t="n">
        <v>50</v>
      </c>
      <c r="C39170" s="7" t="n">
        <v>0</v>
      </c>
      <c r="D39170" s="7" t="n">
        <v>12101</v>
      </c>
      <c r="E39170" s="7" t="n">
        <v>1</v>
      </c>
      <c r="F39170" s="7" t="n">
        <v>0</v>
      </c>
      <c r="G39170" s="7" t="n">
        <v>0</v>
      </c>
      <c r="H39170" s="7" t="n">
        <v>0</v>
      </c>
      <c r="I39170" s="7" t="n">
        <v>0</v>
      </c>
      <c r="J39170" s="7" t="n">
        <v>65533</v>
      </c>
      <c r="K39170" s="7" t="n">
        <v>0</v>
      </c>
      <c r="L39170" s="7" t="n">
        <v>0</v>
      </c>
      <c r="M39170" s="7" t="n">
        <v>0</v>
      </c>
      <c r="N39170" s="7" t="n">
        <v>0</v>
      </c>
      <c r="O39170" s="7" t="s">
        <v>12</v>
      </c>
    </row>
    <row r="39171" spans="1:6">
      <c r="A39171" t="s">
        <v>4</v>
      </c>
      <c r="B39171" s="4" t="s">
        <v>5</v>
      </c>
      <c r="C39171" s="4" t="s">
        <v>13</v>
      </c>
      <c r="D39171" s="4" t="s">
        <v>10</v>
      </c>
      <c r="E39171" s="4" t="s">
        <v>10</v>
      </c>
      <c r="F39171" s="4" t="s">
        <v>10</v>
      </c>
      <c r="G39171" s="4" t="s">
        <v>10</v>
      </c>
      <c r="H39171" s="4" t="s">
        <v>13</v>
      </c>
    </row>
    <row r="39172" spans="1:6">
      <c r="A39172" t="n">
        <v>320474</v>
      </c>
      <c r="B39172" s="29" t="n">
        <v>25</v>
      </c>
      <c r="C39172" s="7" t="n">
        <v>5</v>
      </c>
      <c r="D39172" s="7" t="n">
        <v>65535</v>
      </c>
      <c r="E39172" s="7" t="n">
        <v>65535</v>
      </c>
      <c r="F39172" s="7" t="n">
        <v>65535</v>
      </c>
      <c r="G39172" s="7" t="n">
        <v>65535</v>
      </c>
      <c r="H39172" s="7" t="n">
        <v>0</v>
      </c>
    </row>
    <row r="39173" spans="1:6">
      <c r="A39173" t="s">
        <v>4</v>
      </c>
      <c r="B39173" s="4" t="s">
        <v>5</v>
      </c>
      <c r="C39173" s="4" t="s">
        <v>10</v>
      </c>
      <c r="D39173" s="4" t="s">
        <v>13</v>
      </c>
      <c r="E39173" s="4" t="s">
        <v>13</v>
      </c>
      <c r="F39173" s="4" t="s">
        <v>72</v>
      </c>
      <c r="G39173" s="4" t="s">
        <v>13</v>
      </c>
      <c r="H39173" s="4" t="s">
        <v>13</v>
      </c>
    </row>
    <row r="39174" spans="1:6">
      <c r="A39174" t="n">
        <v>320485</v>
      </c>
      <c r="B39174" s="30" t="n">
        <v>24</v>
      </c>
      <c r="C39174" s="7" t="n">
        <v>65533</v>
      </c>
      <c r="D39174" s="7" t="n">
        <v>11</v>
      </c>
      <c r="E39174" s="7" t="n">
        <v>6</v>
      </c>
      <c r="F39174" s="7" t="s">
        <v>2353</v>
      </c>
      <c r="G39174" s="7" t="n">
        <v>2</v>
      </c>
      <c r="H39174" s="7" t="n">
        <v>0</v>
      </c>
    </row>
    <row r="39175" spans="1:6">
      <c r="A39175" t="s">
        <v>4</v>
      </c>
      <c r="B39175" s="4" t="s">
        <v>5</v>
      </c>
    </row>
    <row r="39176" spans="1:6">
      <c r="A39176" t="n">
        <v>320526</v>
      </c>
      <c r="B39176" s="53" t="n">
        <v>28</v>
      </c>
    </row>
    <row r="39177" spans="1:6">
      <c r="A39177" t="s">
        <v>4</v>
      </c>
      <c r="B39177" s="4" t="s">
        <v>5</v>
      </c>
      <c r="C39177" s="4" t="s">
        <v>13</v>
      </c>
    </row>
    <row r="39178" spans="1:6">
      <c r="A39178" t="n">
        <v>320527</v>
      </c>
      <c r="B39178" s="33" t="n">
        <v>27</v>
      </c>
      <c r="C39178" s="7" t="n">
        <v>0</v>
      </c>
    </row>
    <row r="39179" spans="1:6">
      <c r="A39179" t="s">
        <v>4</v>
      </c>
      <c r="B39179" s="4" t="s">
        <v>5</v>
      </c>
      <c r="C39179" s="4" t="s">
        <v>13</v>
      </c>
    </row>
    <row r="39180" spans="1:6">
      <c r="A39180" t="n">
        <v>320529</v>
      </c>
      <c r="B39180" s="33" t="n">
        <v>27</v>
      </c>
      <c r="C39180" s="7" t="n">
        <v>1</v>
      </c>
    </row>
    <row r="39181" spans="1:6">
      <c r="A39181" t="s">
        <v>4</v>
      </c>
      <c r="B39181" s="4" t="s">
        <v>5</v>
      </c>
      <c r="C39181" s="4" t="s">
        <v>13</v>
      </c>
      <c r="D39181" s="4" t="s">
        <v>10</v>
      </c>
      <c r="E39181" s="4" t="s">
        <v>10</v>
      </c>
      <c r="F39181" s="4" t="s">
        <v>10</v>
      </c>
      <c r="G39181" s="4" t="s">
        <v>10</v>
      </c>
      <c r="H39181" s="4" t="s">
        <v>13</v>
      </c>
    </row>
    <row r="39182" spans="1:6">
      <c r="A39182" t="n">
        <v>320531</v>
      </c>
      <c r="B39182" s="29" t="n">
        <v>25</v>
      </c>
      <c r="C39182" s="7" t="n">
        <v>5</v>
      </c>
      <c r="D39182" s="7" t="n">
        <v>65535</v>
      </c>
      <c r="E39182" s="7" t="n">
        <v>65535</v>
      </c>
      <c r="F39182" s="7" t="n">
        <v>65535</v>
      </c>
      <c r="G39182" s="7" t="n">
        <v>65535</v>
      </c>
      <c r="H39182" s="7" t="n">
        <v>0</v>
      </c>
    </row>
    <row r="39183" spans="1:6">
      <c r="A39183" t="s">
        <v>4</v>
      </c>
      <c r="B39183" s="4" t="s">
        <v>5</v>
      </c>
      <c r="C39183" s="4" t="s">
        <v>10</v>
      </c>
    </row>
    <row r="39184" spans="1:6">
      <c r="A39184" t="n">
        <v>320542</v>
      </c>
      <c r="B39184" s="35" t="n">
        <v>16</v>
      </c>
      <c r="C39184" s="7" t="n">
        <v>300</v>
      </c>
    </row>
    <row r="39185" spans="1:15">
      <c r="A39185" t="s">
        <v>4</v>
      </c>
      <c r="B39185" s="4" t="s">
        <v>5</v>
      </c>
      <c r="C39185" s="4" t="s">
        <v>13</v>
      </c>
      <c r="D39185" s="4" t="s">
        <v>10</v>
      </c>
      <c r="E39185" s="4" t="s">
        <v>10</v>
      </c>
      <c r="F39185" s="4" t="s">
        <v>10</v>
      </c>
      <c r="G39185" s="4" t="s">
        <v>9</v>
      </c>
    </row>
    <row r="39186" spans="1:15">
      <c r="A39186" t="n">
        <v>320545</v>
      </c>
      <c r="B39186" s="82" t="n">
        <v>95</v>
      </c>
      <c r="C39186" s="7" t="n">
        <v>6</v>
      </c>
      <c r="D39186" s="7" t="n">
        <v>0</v>
      </c>
      <c r="E39186" s="7" t="n">
        <v>8</v>
      </c>
      <c r="F39186" s="7" t="n">
        <v>500</v>
      </c>
      <c r="G39186" s="7" t="n">
        <v>0</v>
      </c>
    </row>
    <row r="39187" spans="1:15">
      <c r="A39187" t="s">
        <v>4</v>
      </c>
      <c r="B39187" s="4" t="s">
        <v>5</v>
      </c>
      <c r="C39187" s="4" t="s">
        <v>13</v>
      </c>
      <c r="D39187" s="4" t="s">
        <v>10</v>
      </c>
    </row>
    <row r="39188" spans="1:15">
      <c r="A39188" t="n">
        <v>320557</v>
      </c>
      <c r="B39188" s="82" t="n">
        <v>95</v>
      </c>
      <c r="C39188" s="7" t="n">
        <v>7</v>
      </c>
      <c r="D39188" s="7" t="n">
        <v>0</v>
      </c>
    </row>
    <row r="39189" spans="1:15">
      <c r="A39189" t="s">
        <v>4</v>
      </c>
      <c r="B39189" s="4" t="s">
        <v>5</v>
      </c>
      <c r="C39189" s="4" t="s">
        <v>13</v>
      </c>
      <c r="D39189" s="4" t="s">
        <v>10</v>
      </c>
    </row>
    <row r="39190" spans="1:15">
      <c r="A39190" t="n">
        <v>320561</v>
      </c>
      <c r="B39190" s="82" t="n">
        <v>95</v>
      </c>
      <c r="C39190" s="7" t="n">
        <v>9</v>
      </c>
      <c r="D39190" s="7" t="n">
        <v>0</v>
      </c>
    </row>
    <row r="39191" spans="1:15">
      <c r="A39191" t="s">
        <v>4</v>
      </c>
      <c r="B39191" s="4" t="s">
        <v>5</v>
      </c>
      <c r="C39191" s="4" t="s">
        <v>13</v>
      </c>
      <c r="D39191" s="4" t="s">
        <v>10</v>
      </c>
    </row>
    <row r="39192" spans="1:15">
      <c r="A39192" t="n">
        <v>320565</v>
      </c>
      <c r="B39192" s="82" t="n">
        <v>95</v>
      </c>
      <c r="C39192" s="7" t="n">
        <v>8</v>
      </c>
      <c r="D39192" s="7" t="n">
        <v>0</v>
      </c>
    </row>
    <row r="39193" spans="1:15">
      <c r="A39193" t="s">
        <v>4</v>
      </c>
      <c r="B39193" s="4" t="s">
        <v>5</v>
      </c>
      <c r="C39193" s="4" t="s">
        <v>10</v>
      </c>
    </row>
    <row r="39194" spans="1:15">
      <c r="A39194" t="n">
        <v>320569</v>
      </c>
      <c r="B39194" s="35" t="n">
        <v>16</v>
      </c>
      <c r="C39194" s="7" t="n">
        <v>500</v>
      </c>
    </row>
    <row r="39195" spans="1:15">
      <c r="A39195" t="s">
        <v>4</v>
      </c>
      <c r="B39195" s="4" t="s">
        <v>5</v>
      </c>
      <c r="C39195" s="4" t="s">
        <v>13</v>
      </c>
      <c r="D39195" s="4" t="s">
        <v>13</v>
      </c>
      <c r="E39195" s="4" t="s">
        <v>13</v>
      </c>
      <c r="F39195" s="4" t="s">
        <v>13</v>
      </c>
      <c r="G39195" s="4" t="s">
        <v>9</v>
      </c>
      <c r="H39195" s="4" t="s">
        <v>13</v>
      </c>
      <c r="I39195" s="4" t="s">
        <v>13</v>
      </c>
      <c r="J39195" s="4" t="s">
        <v>13</v>
      </c>
    </row>
    <row r="39196" spans="1:15">
      <c r="A39196" t="n">
        <v>320572</v>
      </c>
      <c r="B39196" s="31" t="n">
        <v>18</v>
      </c>
      <c r="C39196" s="7" t="n">
        <v>9</v>
      </c>
      <c r="D39196" s="7" t="n">
        <v>35</v>
      </c>
      <c r="E39196" s="7" t="n">
        <v>9</v>
      </c>
      <c r="F39196" s="7" t="n">
        <v>0</v>
      </c>
      <c r="G39196" s="7" t="n">
        <v>1</v>
      </c>
      <c r="H39196" s="7" t="n">
        <v>13</v>
      </c>
      <c r="I39196" s="7" t="n">
        <v>19</v>
      </c>
      <c r="J39196" s="7" t="n">
        <v>1</v>
      </c>
    </row>
    <row r="39197" spans="1:15">
      <c r="A39197" t="s">
        <v>4</v>
      </c>
      <c r="B39197" s="4" t="s">
        <v>5</v>
      </c>
      <c r="C39197" s="4" t="s">
        <v>13</v>
      </c>
      <c r="D39197" s="4" t="s">
        <v>10</v>
      </c>
      <c r="E39197" s="4" t="s">
        <v>6</v>
      </c>
      <c r="F39197" s="4" t="s">
        <v>6</v>
      </c>
    </row>
    <row r="39198" spans="1:15">
      <c r="A39198" t="n">
        <v>320584</v>
      </c>
      <c r="B39198" s="38" t="n">
        <v>36</v>
      </c>
      <c r="C39198" s="7" t="n">
        <v>10</v>
      </c>
      <c r="D39198" s="7" t="n">
        <v>0</v>
      </c>
      <c r="E39198" s="7" t="s">
        <v>12</v>
      </c>
      <c r="F39198" s="7" t="s">
        <v>12</v>
      </c>
    </row>
    <row r="39199" spans="1:15">
      <c r="A39199" t="s">
        <v>4</v>
      </c>
      <c r="B39199" s="4" t="s">
        <v>5</v>
      </c>
      <c r="C39199" s="4" t="s">
        <v>13</v>
      </c>
      <c r="D39199" s="4" t="s">
        <v>10</v>
      </c>
      <c r="E39199" s="4" t="s">
        <v>6</v>
      </c>
      <c r="F39199" s="4" t="s">
        <v>6</v>
      </c>
    </row>
    <row r="39200" spans="1:15">
      <c r="A39200" t="n">
        <v>320590</v>
      </c>
      <c r="B39200" s="38" t="n">
        <v>36</v>
      </c>
      <c r="C39200" s="7" t="n">
        <v>10</v>
      </c>
      <c r="D39200" s="7" t="n">
        <v>8</v>
      </c>
      <c r="E39200" s="7" t="s">
        <v>12</v>
      </c>
      <c r="F39200" s="7" t="s">
        <v>12</v>
      </c>
    </row>
    <row r="39201" spans="1:10">
      <c r="A39201" t="s">
        <v>4</v>
      </c>
      <c r="B39201" s="4" t="s">
        <v>5</v>
      </c>
      <c r="C39201" s="4" t="s">
        <v>13</v>
      </c>
      <c r="D39201" s="4" t="s">
        <v>10</v>
      </c>
      <c r="E39201" s="4" t="s">
        <v>13</v>
      </c>
    </row>
    <row r="39202" spans="1:10">
      <c r="A39202" t="n">
        <v>320596</v>
      </c>
      <c r="B39202" s="38" t="n">
        <v>36</v>
      </c>
      <c r="C39202" s="7" t="n">
        <v>9</v>
      </c>
      <c r="D39202" s="7" t="n">
        <v>0</v>
      </c>
      <c r="E39202" s="7" t="n">
        <v>0</v>
      </c>
    </row>
    <row r="39203" spans="1:10">
      <c r="A39203" t="s">
        <v>4</v>
      </c>
      <c r="B39203" s="4" t="s">
        <v>5</v>
      </c>
      <c r="C39203" s="4" t="s">
        <v>13</v>
      </c>
      <c r="D39203" s="4" t="s">
        <v>10</v>
      </c>
      <c r="E39203" s="4" t="s">
        <v>13</v>
      </c>
    </row>
    <row r="39204" spans="1:10">
      <c r="A39204" t="n">
        <v>320601</v>
      </c>
      <c r="B39204" s="38" t="n">
        <v>36</v>
      </c>
      <c r="C39204" s="7" t="n">
        <v>9</v>
      </c>
      <c r="D39204" s="7" t="n">
        <v>8</v>
      </c>
      <c r="E39204" s="7" t="n">
        <v>0</v>
      </c>
    </row>
    <row r="39205" spans="1:10">
      <c r="A39205" t="s">
        <v>4</v>
      </c>
      <c r="B39205" s="4" t="s">
        <v>5</v>
      </c>
      <c r="C39205" s="4" t="s">
        <v>10</v>
      </c>
    </row>
    <row r="39206" spans="1:10">
      <c r="A39206" t="n">
        <v>320606</v>
      </c>
      <c r="B39206" s="12" t="n">
        <v>12</v>
      </c>
      <c r="C39206" s="7" t="n">
        <v>10842</v>
      </c>
    </row>
    <row r="39207" spans="1:10">
      <c r="A39207" t="s">
        <v>4</v>
      </c>
      <c r="B39207" s="4" t="s">
        <v>5</v>
      </c>
      <c r="C39207" s="4" t="s">
        <v>13</v>
      </c>
    </row>
    <row r="39208" spans="1:10">
      <c r="A39208" t="n">
        <v>320609</v>
      </c>
      <c r="B39208" s="16" t="n">
        <v>49</v>
      </c>
      <c r="C39208" s="7" t="n">
        <v>7</v>
      </c>
    </row>
    <row r="39209" spans="1:10">
      <c r="A39209" t="s">
        <v>4</v>
      </c>
      <c r="B39209" s="4" t="s">
        <v>5</v>
      </c>
      <c r="C39209" s="4" t="s">
        <v>13</v>
      </c>
      <c r="D39209" s="4" t="s">
        <v>10</v>
      </c>
      <c r="E39209" s="4" t="s">
        <v>9</v>
      </c>
      <c r="F39209" s="4" t="s">
        <v>10</v>
      </c>
    </row>
    <row r="39210" spans="1:10">
      <c r="A39210" t="n">
        <v>320611</v>
      </c>
      <c r="B39210" s="14" t="n">
        <v>50</v>
      </c>
      <c r="C39210" s="7" t="n">
        <v>3</v>
      </c>
      <c r="D39210" s="7" t="n">
        <v>8040</v>
      </c>
      <c r="E39210" s="7" t="n">
        <v>1060320051</v>
      </c>
      <c r="F39210" s="7" t="n">
        <v>4000</v>
      </c>
    </row>
    <row r="39211" spans="1:10">
      <c r="A39211" t="s">
        <v>4</v>
      </c>
      <c r="B39211" s="4" t="s">
        <v>5</v>
      </c>
      <c r="C39211" s="4" t="s">
        <v>10</v>
      </c>
      <c r="D39211" s="4" t="s">
        <v>22</v>
      </c>
      <c r="E39211" s="4" t="s">
        <v>22</v>
      </c>
      <c r="F39211" s="4" t="s">
        <v>22</v>
      </c>
      <c r="G39211" s="4" t="s">
        <v>22</v>
      </c>
    </row>
    <row r="39212" spans="1:10">
      <c r="A39212" t="n">
        <v>320621</v>
      </c>
      <c r="B39212" s="24" t="n">
        <v>46</v>
      </c>
      <c r="C39212" s="7" t="n">
        <v>61456</v>
      </c>
      <c r="D39212" s="7" t="n">
        <v>0</v>
      </c>
      <c r="E39212" s="7" t="n">
        <v>0</v>
      </c>
      <c r="F39212" s="7" t="n">
        <v>0</v>
      </c>
      <c r="G39212" s="7" t="n">
        <v>0</v>
      </c>
    </row>
    <row r="39213" spans="1:10">
      <c r="A39213" t="s">
        <v>4</v>
      </c>
      <c r="B39213" s="4" t="s">
        <v>5</v>
      </c>
      <c r="C39213" s="4" t="s">
        <v>13</v>
      </c>
      <c r="D39213" s="4" t="s">
        <v>10</v>
      </c>
    </row>
    <row r="39214" spans="1:10">
      <c r="A39214" t="n">
        <v>320640</v>
      </c>
      <c r="B39214" s="9" t="n">
        <v>162</v>
      </c>
      <c r="C39214" s="7" t="n">
        <v>1</v>
      </c>
      <c r="D39214" s="7" t="n">
        <v>0</v>
      </c>
    </row>
    <row r="39215" spans="1:10">
      <c r="A39215" t="s">
        <v>4</v>
      </c>
      <c r="B39215" s="4" t="s">
        <v>5</v>
      </c>
    </row>
    <row r="39216" spans="1:10">
      <c r="A39216" t="n">
        <v>320644</v>
      </c>
      <c r="B39216" s="5" t="n">
        <v>1</v>
      </c>
    </row>
    <row r="39217" spans="1:7" s="3" customFormat="1" customHeight="0">
      <c r="A39217" s="3" t="s">
        <v>2</v>
      </c>
      <c r="B39217" s="3" t="s">
        <v>2354</v>
      </c>
    </row>
    <row r="39218" spans="1:7">
      <c r="A39218" t="s">
        <v>4</v>
      </c>
      <c r="B39218" s="4" t="s">
        <v>5</v>
      </c>
      <c r="C39218" s="4" t="s">
        <v>13</v>
      </c>
      <c r="D39218" s="4" t="s">
        <v>13</v>
      </c>
      <c r="E39218" s="4" t="s">
        <v>13</v>
      </c>
      <c r="F39218" s="4" t="s">
        <v>13</v>
      </c>
    </row>
    <row r="39219" spans="1:7">
      <c r="A39219" t="n">
        <v>320648</v>
      </c>
      <c r="B39219" s="13" t="n">
        <v>14</v>
      </c>
      <c r="C39219" s="7" t="n">
        <v>2</v>
      </c>
      <c r="D39219" s="7" t="n">
        <v>0</v>
      </c>
      <c r="E39219" s="7" t="n">
        <v>0</v>
      </c>
      <c r="F39219" s="7" t="n">
        <v>0</v>
      </c>
    </row>
    <row r="39220" spans="1:7">
      <c r="A39220" t="s">
        <v>4</v>
      </c>
      <c r="B39220" s="4" t="s">
        <v>5</v>
      </c>
      <c r="C39220" s="4" t="s">
        <v>13</v>
      </c>
      <c r="D39220" s="36" t="s">
        <v>81</v>
      </c>
      <c r="E39220" s="4" t="s">
        <v>5</v>
      </c>
      <c r="F39220" s="4" t="s">
        <v>13</v>
      </c>
      <c r="G39220" s="4" t="s">
        <v>10</v>
      </c>
      <c r="H39220" s="36" t="s">
        <v>82</v>
      </c>
      <c r="I39220" s="4" t="s">
        <v>13</v>
      </c>
      <c r="J39220" s="4" t="s">
        <v>9</v>
      </c>
      <c r="K39220" s="4" t="s">
        <v>13</v>
      </c>
      <c r="L39220" s="4" t="s">
        <v>13</v>
      </c>
      <c r="M39220" s="36" t="s">
        <v>81</v>
      </c>
      <c r="N39220" s="4" t="s">
        <v>5</v>
      </c>
      <c r="O39220" s="4" t="s">
        <v>13</v>
      </c>
      <c r="P39220" s="4" t="s">
        <v>10</v>
      </c>
      <c r="Q39220" s="36" t="s">
        <v>82</v>
      </c>
      <c r="R39220" s="4" t="s">
        <v>13</v>
      </c>
      <c r="S39220" s="4" t="s">
        <v>9</v>
      </c>
      <c r="T39220" s="4" t="s">
        <v>13</v>
      </c>
      <c r="U39220" s="4" t="s">
        <v>13</v>
      </c>
      <c r="V39220" s="4" t="s">
        <v>13</v>
      </c>
      <c r="W39220" s="4" t="s">
        <v>20</v>
      </c>
    </row>
    <row r="39221" spans="1:7">
      <c r="A39221" t="n">
        <v>320653</v>
      </c>
      <c r="B39221" s="10" t="n">
        <v>5</v>
      </c>
      <c r="C39221" s="7" t="n">
        <v>28</v>
      </c>
      <c r="D39221" s="36" t="s">
        <v>3</v>
      </c>
      <c r="E39221" s="9" t="n">
        <v>162</v>
      </c>
      <c r="F39221" s="7" t="n">
        <v>3</v>
      </c>
      <c r="G39221" s="7" t="n">
        <v>32895</v>
      </c>
      <c r="H39221" s="36" t="s">
        <v>3</v>
      </c>
      <c r="I39221" s="7" t="n">
        <v>0</v>
      </c>
      <c r="J39221" s="7" t="n">
        <v>1</v>
      </c>
      <c r="K39221" s="7" t="n">
        <v>2</v>
      </c>
      <c r="L39221" s="7" t="n">
        <v>28</v>
      </c>
      <c r="M39221" s="36" t="s">
        <v>3</v>
      </c>
      <c r="N39221" s="9" t="n">
        <v>162</v>
      </c>
      <c r="O39221" s="7" t="n">
        <v>3</v>
      </c>
      <c r="P39221" s="7" t="n">
        <v>32895</v>
      </c>
      <c r="Q39221" s="36" t="s">
        <v>3</v>
      </c>
      <c r="R39221" s="7" t="n">
        <v>0</v>
      </c>
      <c r="S39221" s="7" t="n">
        <v>2</v>
      </c>
      <c r="T39221" s="7" t="n">
        <v>2</v>
      </c>
      <c r="U39221" s="7" t="n">
        <v>11</v>
      </c>
      <c r="V39221" s="7" t="n">
        <v>1</v>
      </c>
      <c r="W39221" s="11" t="n">
        <f t="normal" ca="1">A39225</f>
        <v>0</v>
      </c>
    </row>
    <row r="39222" spans="1:7">
      <c r="A39222" t="s">
        <v>4</v>
      </c>
      <c r="B39222" s="4" t="s">
        <v>5</v>
      </c>
      <c r="C39222" s="4" t="s">
        <v>13</v>
      </c>
      <c r="D39222" s="4" t="s">
        <v>10</v>
      </c>
      <c r="E39222" s="4" t="s">
        <v>22</v>
      </c>
    </row>
    <row r="39223" spans="1:7">
      <c r="A39223" t="n">
        <v>320682</v>
      </c>
      <c r="B39223" s="28" t="n">
        <v>58</v>
      </c>
      <c r="C39223" s="7" t="n">
        <v>0</v>
      </c>
      <c r="D39223" s="7" t="n">
        <v>0</v>
      </c>
      <c r="E39223" s="7" t="n">
        <v>1</v>
      </c>
    </row>
    <row r="39224" spans="1:7">
      <c r="A39224" t="s">
        <v>4</v>
      </c>
      <c r="B39224" s="4" t="s">
        <v>5</v>
      </c>
      <c r="C39224" s="4" t="s">
        <v>13</v>
      </c>
      <c r="D39224" s="36" t="s">
        <v>81</v>
      </c>
      <c r="E39224" s="4" t="s">
        <v>5</v>
      </c>
      <c r="F39224" s="4" t="s">
        <v>13</v>
      </c>
      <c r="G39224" s="4" t="s">
        <v>10</v>
      </c>
      <c r="H39224" s="36" t="s">
        <v>82</v>
      </c>
      <c r="I39224" s="4" t="s">
        <v>13</v>
      </c>
      <c r="J39224" s="4" t="s">
        <v>9</v>
      </c>
      <c r="K39224" s="4" t="s">
        <v>13</v>
      </c>
      <c r="L39224" s="4" t="s">
        <v>13</v>
      </c>
      <c r="M39224" s="36" t="s">
        <v>81</v>
      </c>
      <c r="N39224" s="4" t="s">
        <v>5</v>
      </c>
      <c r="O39224" s="4" t="s">
        <v>13</v>
      </c>
      <c r="P39224" s="4" t="s">
        <v>10</v>
      </c>
      <c r="Q39224" s="36" t="s">
        <v>82</v>
      </c>
      <c r="R39224" s="4" t="s">
        <v>13</v>
      </c>
      <c r="S39224" s="4" t="s">
        <v>9</v>
      </c>
      <c r="T39224" s="4" t="s">
        <v>13</v>
      </c>
      <c r="U39224" s="4" t="s">
        <v>13</v>
      </c>
      <c r="V39224" s="4" t="s">
        <v>13</v>
      </c>
      <c r="W39224" s="4" t="s">
        <v>20</v>
      </c>
    </row>
    <row r="39225" spans="1:7">
      <c r="A39225" t="n">
        <v>320690</v>
      </c>
      <c r="B39225" s="10" t="n">
        <v>5</v>
      </c>
      <c r="C39225" s="7" t="n">
        <v>28</v>
      </c>
      <c r="D39225" s="36" t="s">
        <v>3</v>
      </c>
      <c r="E39225" s="9" t="n">
        <v>162</v>
      </c>
      <c r="F39225" s="7" t="n">
        <v>3</v>
      </c>
      <c r="G39225" s="7" t="n">
        <v>32895</v>
      </c>
      <c r="H39225" s="36" t="s">
        <v>3</v>
      </c>
      <c r="I39225" s="7" t="n">
        <v>0</v>
      </c>
      <c r="J39225" s="7" t="n">
        <v>1</v>
      </c>
      <c r="K39225" s="7" t="n">
        <v>3</v>
      </c>
      <c r="L39225" s="7" t="n">
        <v>28</v>
      </c>
      <c r="M39225" s="36" t="s">
        <v>3</v>
      </c>
      <c r="N39225" s="9" t="n">
        <v>162</v>
      </c>
      <c r="O39225" s="7" t="n">
        <v>3</v>
      </c>
      <c r="P39225" s="7" t="n">
        <v>32895</v>
      </c>
      <c r="Q39225" s="36" t="s">
        <v>3</v>
      </c>
      <c r="R39225" s="7" t="n">
        <v>0</v>
      </c>
      <c r="S39225" s="7" t="n">
        <v>2</v>
      </c>
      <c r="T39225" s="7" t="n">
        <v>3</v>
      </c>
      <c r="U39225" s="7" t="n">
        <v>9</v>
      </c>
      <c r="V39225" s="7" t="n">
        <v>1</v>
      </c>
      <c r="W39225" s="11" t="n">
        <f t="normal" ca="1">A39235</f>
        <v>0</v>
      </c>
    </row>
    <row r="39226" spans="1:7">
      <c r="A39226" t="s">
        <v>4</v>
      </c>
      <c r="B39226" s="4" t="s">
        <v>5</v>
      </c>
      <c r="C39226" s="4" t="s">
        <v>13</v>
      </c>
      <c r="D39226" s="36" t="s">
        <v>81</v>
      </c>
      <c r="E39226" s="4" t="s">
        <v>5</v>
      </c>
      <c r="F39226" s="4" t="s">
        <v>10</v>
      </c>
      <c r="G39226" s="4" t="s">
        <v>13</v>
      </c>
      <c r="H39226" s="4" t="s">
        <v>13</v>
      </c>
      <c r="I39226" s="4" t="s">
        <v>6</v>
      </c>
      <c r="J39226" s="36" t="s">
        <v>82</v>
      </c>
      <c r="K39226" s="4" t="s">
        <v>13</v>
      </c>
      <c r="L39226" s="4" t="s">
        <v>13</v>
      </c>
      <c r="M39226" s="36" t="s">
        <v>81</v>
      </c>
      <c r="N39226" s="4" t="s">
        <v>5</v>
      </c>
      <c r="O39226" s="4" t="s">
        <v>13</v>
      </c>
      <c r="P39226" s="36" t="s">
        <v>82</v>
      </c>
      <c r="Q39226" s="4" t="s">
        <v>13</v>
      </c>
      <c r="R39226" s="4" t="s">
        <v>9</v>
      </c>
      <c r="S39226" s="4" t="s">
        <v>13</v>
      </c>
      <c r="T39226" s="4" t="s">
        <v>13</v>
      </c>
      <c r="U39226" s="4" t="s">
        <v>13</v>
      </c>
      <c r="V39226" s="36" t="s">
        <v>81</v>
      </c>
      <c r="W39226" s="4" t="s">
        <v>5</v>
      </c>
      <c r="X39226" s="4" t="s">
        <v>13</v>
      </c>
      <c r="Y39226" s="36" t="s">
        <v>82</v>
      </c>
      <c r="Z39226" s="4" t="s">
        <v>13</v>
      </c>
      <c r="AA39226" s="4" t="s">
        <v>9</v>
      </c>
      <c r="AB39226" s="4" t="s">
        <v>13</v>
      </c>
      <c r="AC39226" s="4" t="s">
        <v>13</v>
      </c>
      <c r="AD39226" s="4" t="s">
        <v>13</v>
      </c>
      <c r="AE39226" s="4" t="s">
        <v>20</v>
      </c>
    </row>
    <row r="39227" spans="1:7">
      <c r="A39227" t="n">
        <v>320719</v>
      </c>
      <c r="B39227" s="10" t="n">
        <v>5</v>
      </c>
      <c r="C39227" s="7" t="n">
        <v>28</v>
      </c>
      <c r="D39227" s="36" t="s">
        <v>3</v>
      </c>
      <c r="E39227" s="64" t="n">
        <v>47</v>
      </c>
      <c r="F39227" s="7" t="n">
        <v>61456</v>
      </c>
      <c r="G39227" s="7" t="n">
        <v>2</v>
      </c>
      <c r="H39227" s="7" t="n">
        <v>0</v>
      </c>
      <c r="I39227" s="7" t="s">
        <v>785</v>
      </c>
      <c r="J39227" s="36" t="s">
        <v>3</v>
      </c>
      <c r="K39227" s="7" t="n">
        <v>8</v>
      </c>
      <c r="L39227" s="7" t="n">
        <v>28</v>
      </c>
      <c r="M39227" s="36" t="s">
        <v>3</v>
      </c>
      <c r="N39227" s="49" t="n">
        <v>74</v>
      </c>
      <c r="O39227" s="7" t="n">
        <v>65</v>
      </c>
      <c r="P39227" s="36" t="s">
        <v>3</v>
      </c>
      <c r="Q39227" s="7" t="n">
        <v>0</v>
      </c>
      <c r="R39227" s="7" t="n">
        <v>1</v>
      </c>
      <c r="S39227" s="7" t="n">
        <v>3</v>
      </c>
      <c r="T39227" s="7" t="n">
        <v>9</v>
      </c>
      <c r="U39227" s="7" t="n">
        <v>28</v>
      </c>
      <c r="V39227" s="36" t="s">
        <v>3</v>
      </c>
      <c r="W39227" s="49" t="n">
        <v>74</v>
      </c>
      <c r="X39227" s="7" t="n">
        <v>65</v>
      </c>
      <c r="Y39227" s="36" t="s">
        <v>3</v>
      </c>
      <c r="Z39227" s="7" t="n">
        <v>0</v>
      </c>
      <c r="AA39227" s="7" t="n">
        <v>2</v>
      </c>
      <c r="AB39227" s="7" t="n">
        <v>3</v>
      </c>
      <c r="AC39227" s="7" t="n">
        <v>9</v>
      </c>
      <c r="AD39227" s="7" t="n">
        <v>1</v>
      </c>
      <c r="AE39227" s="11" t="n">
        <f t="normal" ca="1">A39231</f>
        <v>0</v>
      </c>
    </row>
    <row r="39228" spans="1:7">
      <c r="A39228" t="s">
        <v>4</v>
      </c>
      <c r="B39228" s="4" t="s">
        <v>5</v>
      </c>
      <c r="C39228" s="4" t="s">
        <v>10</v>
      </c>
      <c r="D39228" s="4" t="s">
        <v>13</v>
      </c>
      <c r="E39228" s="4" t="s">
        <v>13</v>
      </c>
      <c r="F39228" s="4" t="s">
        <v>6</v>
      </c>
    </row>
    <row r="39229" spans="1:7">
      <c r="A39229" t="n">
        <v>320767</v>
      </c>
      <c r="B39229" s="64" t="n">
        <v>47</v>
      </c>
      <c r="C39229" s="7" t="n">
        <v>61456</v>
      </c>
      <c r="D39229" s="7" t="n">
        <v>0</v>
      </c>
      <c r="E39229" s="7" t="n">
        <v>0</v>
      </c>
      <c r="F39229" s="7" t="s">
        <v>408</v>
      </c>
    </row>
    <row r="39230" spans="1:7">
      <c r="A39230" t="s">
        <v>4</v>
      </c>
      <c r="B39230" s="4" t="s">
        <v>5</v>
      </c>
      <c r="C39230" s="4" t="s">
        <v>13</v>
      </c>
      <c r="D39230" s="4" t="s">
        <v>10</v>
      </c>
      <c r="E39230" s="4" t="s">
        <v>22</v>
      </c>
    </row>
    <row r="39231" spans="1:7">
      <c r="A39231" t="n">
        <v>320780</v>
      </c>
      <c r="B39231" s="28" t="n">
        <v>58</v>
      </c>
      <c r="C39231" s="7" t="n">
        <v>0</v>
      </c>
      <c r="D39231" s="7" t="n">
        <v>300</v>
      </c>
      <c r="E39231" s="7" t="n">
        <v>1</v>
      </c>
    </row>
    <row r="39232" spans="1:7">
      <c r="A39232" t="s">
        <v>4</v>
      </c>
      <c r="B39232" s="4" t="s">
        <v>5</v>
      </c>
      <c r="C39232" s="4" t="s">
        <v>13</v>
      </c>
      <c r="D39232" s="4" t="s">
        <v>10</v>
      </c>
    </row>
    <row r="39233" spans="1:31">
      <c r="A39233" t="n">
        <v>320788</v>
      </c>
      <c r="B39233" s="28" t="n">
        <v>58</v>
      </c>
      <c r="C39233" s="7" t="n">
        <v>255</v>
      </c>
      <c r="D39233" s="7" t="n">
        <v>0</v>
      </c>
    </row>
    <row r="39234" spans="1:31">
      <c r="A39234" t="s">
        <v>4</v>
      </c>
      <c r="B39234" s="4" t="s">
        <v>5</v>
      </c>
      <c r="C39234" s="4" t="s">
        <v>13</v>
      </c>
      <c r="D39234" s="4" t="s">
        <v>13</v>
      </c>
      <c r="E39234" s="4" t="s">
        <v>13</v>
      </c>
      <c r="F39234" s="4" t="s">
        <v>13</v>
      </c>
    </row>
    <row r="39235" spans="1:31">
      <c r="A39235" t="n">
        <v>320792</v>
      </c>
      <c r="B39235" s="13" t="n">
        <v>14</v>
      </c>
      <c r="C39235" s="7" t="n">
        <v>0</v>
      </c>
      <c r="D39235" s="7" t="n">
        <v>0</v>
      </c>
      <c r="E39235" s="7" t="n">
        <v>0</v>
      </c>
      <c r="F39235" s="7" t="n">
        <v>64</v>
      </c>
    </row>
    <row r="39236" spans="1:31">
      <c r="A39236" t="s">
        <v>4</v>
      </c>
      <c r="B39236" s="4" t="s">
        <v>5</v>
      </c>
      <c r="C39236" s="4" t="s">
        <v>13</v>
      </c>
      <c r="D39236" s="4" t="s">
        <v>10</v>
      </c>
    </row>
    <row r="39237" spans="1:31">
      <c r="A39237" t="n">
        <v>320797</v>
      </c>
      <c r="B39237" s="27" t="n">
        <v>22</v>
      </c>
      <c r="C39237" s="7" t="n">
        <v>0</v>
      </c>
      <c r="D39237" s="7" t="n">
        <v>32895</v>
      </c>
    </row>
    <row r="39238" spans="1:31">
      <c r="A39238" t="s">
        <v>4</v>
      </c>
      <c r="B39238" s="4" t="s">
        <v>5</v>
      </c>
      <c r="C39238" s="4" t="s">
        <v>13</v>
      </c>
      <c r="D39238" s="4" t="s">
        <v>10</v>
      </c>
    </row>
    <row r="39239" spans="1:31">
      <c r="A39239" t="n">
        <v>320801</v>
      </c>
      <c r="B39239" s="28" t="n">
        <v>58</v>
      </c>
      <c r="C39239" s="7" t="n">
        <v>5</v>
      </c>
      <c r="D39239" s="7" t="n">
        <v>300</v>
      </c>
    </row>
    <row r="39240" spans="1:31">
      <c r="A39240" t="s">
        <v>4</v>
      </c>
      <c r="B39240" s="4" t="s">
        <v>5</v>
      </c>
      <c r="C39240" s="4" t="s">
        <v>22</v>
      </c>
      <c r="D39240" s="4" t="s">
        <v>10</v>
      </c>
    </row>
    <row r="39241" spans="1:31">
      <c r="A39241" t="n">
        <v>320805</v>
      </c>
      <c r="B39241" s="51" t="n">
        <v>103</v>
      </c>
      <c r="C39241" s="7" t="n">
        <v>0</v>
      </c>
      <c r="D39241" s="7" t="n">
        <v>300</v>
      </c>
    </row>
    <row r="39242" spans="1:31">
      <c r="A39242" t="s">
        <v>4</v>
      </c>
      <c r="B39242" s="4" t="s">
        <v>5</v>
      </c>
      <c r="C39242" s="4" t="s">
        <v>13</v>
      </c>
    </row>
    <row r="39243" spans="1:31">
      <c r="A39243" t="n">
        <v>320812</v>
      </c>
      <c r="B39243" s="37" t="n">
        <v>64</v>
      </c>
      <c r="C39243" s="7" t="n">
        <v>7</v>
      </c>
    </row>
    <row r="39244" spans="1:31">
      <c r="A39244" t="s">
        <v>4</v>
      </c>
      <c r="B39244" s="4" t="s">
        <v>5</v>
      </c>
      <c r="C39244" s="4" t="s">
        <v>13</v>
      </c>
      <c r="D39244" s="4" t="s">
        <v>10</v>
      </c>
    </row>
    <row r="39245" spans="1:31">
      <c r="A39245" t="n">
        <v>320814</v>
      </c>
      <c r="B39245" s="67" t="n">
        <v>72</v>
      </c>
      <c r="C39245" s="7" t="n">
        <v>5</v>
      </c>
      <c r="D39245" s="7" t="n">
        <v>0</v>
      </c>
    </row>
    <row r="39246" spans="1:31">
      <c r="A39246" t="s">
        <v>4</v>
      </c>
      <c r="B39246" s="4" t="s">
        <v>5</v>
      </c>
      <c r="C39246" s="4" t="s">
        <v>13</v>
      </c>
      <c r="D39246" s="36" t="s">
        <v>81</v>
      </c>
      <c r="E39246" s="4" t="s">
        <v>5</v>
      </c>
      <c r="F39246" s="4" t="s">
        <v>13</v>
      </c>
      <c r="G39246" s="4" t="s">
        <v>10</v>
      </c>
      <c r="H39246" s="36" t="s">
        <v>82</v>
      </c>
      <c r="I39246" s="4" t="s">
        <v>13</v>
      </c>
      <c r="J39246" s="4" t="s">
        <v>9</v>
      </c>
      <c r="K39246" s="4" t="s">
        <v>13</v>
      </c>
      <c r="L39246" s="4" t="s">
        <v>13</v>
      </c>
      <c r="M39246" s="4" t="s">
        <v>20</v>
      </c>
    </row>
    <row r="39247" spans="1:31">
      <c r="A39247" t="n">
        <v>320818</v>
      </c>
      <c r="B39247" s="10" t="n">
        <v>5</v>
      </c>
      <c r="C39247" s="7" t="n">
        <v>28</v>
      </c>
      <c r="D39247" s="36" t="s">
        <v>3</v>
      </c>
      <c r="E39247" s="9" t="n">
        <v>162</v>
      </c>
      <c r="F39247" s="7" t="n">
        <v>4</v>
      </c>
      <c r="G39247" s="7" t="n">
        <v>32895</v>
      </c>
      <c r="H39247" s="36" t="s">
        <v>3</v>
      </c>
      <c r="I39247" s="7" t="n">
        <v>0</v>
      </c>
      <c r="J39247" s="7" t="n">
        <v>1</v>
      </c>
      <c r="K39247" s="7" t="n">
        <v>2</v>
      </c>
      <c r="L39247" s="7" t="n">
        <v>1</v>
      </c>
      <c r="M39247" s="11" t="n">
        <f t="normal" ca="1">A39253</f>
        <v>0</v>
      </c>
    </row>
    <row r="39248" spans="1:31">
      <c r="A39248" t="s">
        <v>4</v>
      </c>
      <c r="B39248" s="4" t="s">
        <v>5</v>
      </c>
      <c r="C39248" s="4" t="s">
        <v>13</v>
      </c>
      <c r="D39248" s="4" t="s">
        <v>6</v>
      </c>
    </row>
    <row r="39249" spans="1:13">
      <c r="A39249" t="n">
        <v>320835</v>
      </c>
      <c r="B39249" s="8" t="n">
        <v>2</v>
      </c>
      <c r="C39249" s="7" t="n">
        <v>10</v>
      </c>
      <c r="D39249" s="7" t="s">
        <v>786</v>
      </c>
    </row>
    <row r="39250" spans="1:13">
      <c r="A39250" t="s">
        <v>4</v>
      </c>
      <c r="B39250" s="4" t="s">
        <v>5</v>
      </c>
      <c r="C39250" s="4" t="s">
        <v>10</v>
      </c>
    </row>
    <row r="39251" spans="1:13">
      <c r="A39251" t="n">
        <v>320852</v>
      </c>
      <c r="B39251" s="35" t="n">
        <v>16</v>
      </c>
      <c r="C39251" s="7" t="n">
        <v>0</v>
      </c>
    </row>
    <row r="39252" spans="1:13">
      <c r="A39252" t="s">
        <v>4</v>
      </c>
      <c r="B39252" s="4" t="s">
        <v>5</v>
      </c>
      <c r="C39252" s="4" t="s">
        <v>10</v>
      </c>
      <c r="D39252" s="4" t="s">
        <v>6</v>
      </c>
      <c r="E39252" s="4" t="s">
        <v>6</v>
      </c>
      <c r="F39252" s="4" t="s">
        <v>6</v>
      </c>
      <c r="G39252" s="4" t="s">
        <v>13</v>
      </c>
      <c r="H39252" s="4" t="s">
        <v>9</v>
      </c>
      <c r="I39252" s="4" t="s">
        <v>22</v>
      </c>
      <c r="J39252" s="4" t="s">
        <v>22</v>
      </c>
      <c r="K39252" s="4" t="s">
        <v>22</v>
      </c>
      <c r="L39252" s="4" t="s">
        <v>22</v>
      </c>
      <c r="M39252" s="4" t="s">
        <v>22</v>
      </c>
      <c r="N39252" s="4" t="s">
        <v>22</v>
      </c>
      <c r="O39252" s="4" t="s">
        <v>22</v>
      </c>
      <c r="P39252" s="4" t="s">
        <v>6</v>
      </c>
      <c r="Q39252" s="4" t="s">
        <v>6</v>
      </c>
      <c r="R39252" s="4" t="s">
        <v>9</v>
      </c>
      <c r="S39252" s="4" t="s">
        <v>13</v>
      </c>
      <c r="T39252" s="4" t="s">
        <v>9</v>
      </c>
      <c r="U39252" s="4" t="s">
        <v>9</v>
      </c>
      <c r="V39252" s="4" t="s">
        <v>10</v>
      </c>
    </row>
    <row r="39253" spans="1:13">
      <c r="A39253" t="n">
        <v>320855</v>
      </c>
      <c r="B39253" s="68" t="n">
        <v>19</v>
      </c>
      <c r="C39253" s="7" t="n">
        <v>8</v>
      </c>
      <c r="D39253" s="7" t="s">
        <v>1475</v>
      </c>
      <c r="E39253" s="7" t="s">
        <v>1359</v>
      </c>
      <c r="F39253" s="7" t="s">
        <v>12</v>
      </c>
      <c r="G39253" s="7" t="n">
        <v>0</v>
      </c>
      <c r="H39253" s="7" t="n">
        <v>1</v>
      </c>
      <c r="I39253" s="7" t="n">
        <v>0</v>
      </c>
      <c r="J39253" s="7" t="n">
        <v>0</v>
      </c>
      <c r="K39253" s="7" t="n">
        <v>0</v>
      </c>
      <c r="L39253" s="7" t="n">
        <v>0</v>
      </c>
      <c r="M39253" s="7" t="n">
        <v>1</v>
      </c>
      <c r="N39253" s="7" t="n">
        <v>1.60000002384186</v>
      </c>
      <c r="O39253" s="7" t="n">
        <v>0.0900000035762787</v>
      </c>
      <c r="P39253" s="7" t="s">
        <v>12</v>
      </c>
      <c r="Q39253" s="7" t="s">
        <v>12</v>
      </c>
      <c r="R39253" s="7" t="n">
        <v>-1</v>
      </c>
      <c r="S39253" s="7" t="n">
        <v>0</v>
      </c>
      <c r="T39253" s="7" t="n">
        <v>0</v>
      </c>
      <c r="U39253" s="7" t="n">
        <v>0</v>
      </c>
      <c r="V39253" s="7" t="n">
        <v>0</v>
      </c>
    </row>
    <row r="39254" spans="1:13">
      <c r="A39254" t="s">
        <v>4</v>
      </c>
      <c r="B39254" s="4" t="s">
        <v>5</v>
      </c>
      <c r="C39254" s="4" t="s">
        <v>10</v>
      </c>
      <c r="D39254" s="4" t="s">
        <v>6</v>
      </c>
      <c r="E39254" s="4" t="s">
        <v>6</v>
      </c>
      <c r="F39254" s="4" t="s">
        <v>6</v>
      </c>
      <c r="G39254" s="4" t="s">
        <v>13</v>
      </c>
      <c r="H39254" s="4" t="s">
        <v>9</v>
      </c>
      <c r="I39254" s="4" t="s">
        <v>22</v>
      </c>
      <c r="J39254" s="4" t="s">
        <v>22</v>
      </c>
      <c r="K39254" s="4" t="s">
        <v>22</v>
      </c>
      <c r="L39254" s="4" t="s">
        <v>22</v>
      </c>
      <c r="M39254" s="4" t="s">
        <v>22</v>
      </c>
      <c r="N39254" s="4" t="s">
        <v>22</v>
      </c>
      <c r="O39254" s="4" t="s">
        <v>22</v>
      </c>
      <c r="P39254" s="4" t="s">
        <v>6</v>
      </c>
      <c r="Q39254" s="4" t="s">
        <v>6</v>
      </c>
      <c r="R39254" s="4" t="s">
        <v>9</v>
      </c>
      <c r="S39254" s="4" t="s">
        <v>13</v>
      </c>
      <c r="T39254" s="4" t="s">
        <v>9</v>
      </c>
      <c r="U39254" s="4" t="s">
        <v>9</v>
      </c>
      <c r="V39254" s="4" t="s">
        <v>10</v>
      </c>
    </row>
    <row r="39255" spans="1:13">
      <c r="A39255" t="n">
        <v>320928</v>
      </c>
      <c r="B39255" s="68" t="n">
        <v>19</v>
      </c>
      <c r="C39255" s="7" t="n">
        <v>1006</v>
      </c>
      <c r="D39255" s="7" t="s">
        <v>2355</v>
      </c>
      <c r="E39255" s="7" t="s">
        <v>2356</v>
      </c>
      <c r="F39255" s="7" t="s">
        <v>12</v>
      </c>
      <c r="G39255" s="7" t="n">
        <v>0</v>
      </c>
      <c r="H39255" s="7" t="n">
        <v>1</v>
      </c>
      <c r="I39255" s="7" t="n">
        <v>0</v>
      </c>
      <c r="J39255" s="7" t="n">
        <v>0</v>
      </c>
      <c r="K39255" s="7" t="n">
        <v>0</v>
      </c>
      <c r="L39255" s="7" t="n">
        <v>0</v>
      </c>
      <c r="M39255" s="7" t="n">
        <v>1</v>
      </c>
      <c r="N39255" s="7" t="n">
        <v>1.60000002384186</v>
      </c>
      <c r="O39255" s="7" t="n">
        <v>0.0900000035762787</v>
      </c>
      <c r="P39255" s="7" t="s">
        <v>12</v>
      </c>
      <c r="Q39255" s="7" t="s">
        <v>12</v>
      </c>
      <c r="R39255" s="7" t="n">
        <v>-1</v>
      </c>
      <c r="S39255" s="7" t="n">
        <v>0</v>
      </c>
      <c r="T39255" s="7" t="n">
        <v>0</v>
      </c>
      <c r="U39255" s="7" t="n">
        <v>0</v>
      </c>
      <c r="V39255" s="7" t="n">
        <v>0</v>
      </c>
    </row>
    <row r="39256" spans="1:13">
      <c r="A39256" t="s">
        <v>4</v>
      </c>
      <c r="B39256" s="4" t="s">
        <v>5</v>
      </c>
      <c r="C39256" s="4" t="s">
        <v>10</v>
      </c>
      <c r="D39256" s="4" t="s">
        <v>13</v>
      </c>
      <c r="E39256" s="4" t="s">
        <v>13</v>
      </c>
      <c r="F39256" s="4" t="s">
        <v>6</v>
      </c>
    </row>
    <row r="39257" spans="1:13">
      <c r="A39257" t="n">
        <v>320995</v>
      </c>
      <c r="B39257" s="22" t="n">
        <v>20</v>
      </c>
      <c r="C39257" s="7" t="n">
        <v>0</v>
      </c>
      <c r="D39257" s="7" t="n">
        <v>3</v>
      </c>
      <c r="E39257" s="7" t="n">
        <v>10</v>
      </c>
      <c r="F39257" s="7" t="s">
        <v>80</v>
      </c>
    </row>
    <row r="39258" spans="1:13">
      <c r="A39258" t="s">
        <v>4</v>
      </c>
      <c r="B39258" s="4" t="s">
        <v>5</v>
      </c>
      <c r="C39258" s="4" t="s">
        <v>10</v>
      </c>
    </row>
    <row r="39259" spans="1:13">
      <c r="A39259" t="n">
        <v>321013</v>
      </c>
      <c r="B39259" s="35" t="n">
        <v>16</v>
      </c>
      <c r="C39259" s="7" t="n">
        <v>0</v>
      </c>
    </row>
    <row r="39260" spans="1:13">
      <c r="A39260" t="s">
        <v>4</v>
      </c>
      <c r="B39260" s="4" t="s">
        <v>5</v>
      </c>
      <c r="C39260" s="4" t="s">
        <v>10</v>
      </c>
      <c r="D39260" s="4" t="s">
        <v>13</v>
      </c>
      <c r="E39260" s="4" t="s">
        <v>13</v>
      </c>
      <c r="F39260" s="4" t="s">
        <v>6</v>
      </c>
    </row>
    <row r="39261" spans="1:13">
      <c r="A39261" t="n">
        <v>321016</v>
      </c>
      <c r="B39261" s="22" t="n">
        <v>20</v>
      </c>
      <c r="C39261" s="7" t="n">
        <v>8</v>
      </c>
      <c r="D39261" s="7" t="n">
        <v>3</v>
      </c>
      <c r="E39261" s="7" t="n">
        <v>10</v>
      </c>
      <c r="F39261" s="7" t="s">
        <v>80</v>
      </c>
    </row>
    <row r="39262" spans="1:13">
      <c r="A39262" t="s">
        <v>4</v>
      </c>
      <c r="B39262" s="4" t="s">
        <v>5</v>
      </c>
      <c r="C39262" s="4" t="s">
        <v>10</v>
      </c>
    </row>
    <row r="39263" spans="1:13">
      <c r="A39263" t="n">
        <v>321034</v>
      </c>
      <c r="B39263" s="35" t="n">
        <v>16</v>
      </c>
      <c r="C39263" s="7" t="n">
        <v>0</v>
      </c>
    </row>
    <row r="39264" spans="1:13">
      <c r="A39264" t="s">
        <v>4</v>
      </c>
      <c r="B39264" s="4" t="s">
        <v>5</v>
      </c>
      <c r="C39264" s="4" t="s">
        <v>10</v>
      </c>
      <c r="D39264" s="4" t="s">
        <v>13</v>
      </c>
      <c r="E39264" s="4" t="s">
        <v>13</v>
      </c>
      <c r="F39264" s="4" t="s">
        <v>6</v>
      </c>
    </row>
    <row r="39265" spans="1:22">
      <c r="A39265" t="n">
        <v>321037</v>
      </c>
      <c r="B39265" s="22" t="n">
        <v>20</v>
      </c>
      <c r="C39265" s="7" t="n">
        <v>1006</v>
      </c>
      <c r="D39265" s="7" t="n">
        <v>3</v>
      </c>
      <c r="E39265" s="7" t="n">
        <v>10</v>
      </c>
      <c r="F39265" s="7" t="s">
        <v>80</v>
      </c>
    </row>
    <row r="39266" spans="1:22">
      <c r="A39266" t="s">
        <v>4</v>
      </c>
      <c r="B39266" s="4" t="s">
        <v>5</v>
      </c>
      <c r="C39266" s="4" t="s">
        <v>10</v>
      </c>
    </row>
    <row r="39267" spans="1:22">
      <c r="A39267" t="n">
        <v>321055</v>
      </c>
      <c r="B39267" s="35" t="n">
        <v>16</v>
      </c>
      <c r="C39267" s="7" t="n">
        <v>0</v>
      </c>
    </row>
    <row r="39268" spans="1:22">
      <c r="A39268" t="s">
        <v>4</v>
      </c>
      <c r="B39268" s="4" t="s">
        <v>5</v>
      </c>
      <c r="C39268" s="4" t="s">
        <v>10</v>
      </c>
      <c r="D39268" s="4" t="s">
        <v>22</v>
      </c>
      <c r="E39268" s="4" t="s">
        <v>22</v>
      </c>
      <c r="F39268" s="4" t="s">
        <v>22</v>
      </c>
      <c r="G39268" s="4" t="s">
        <v>22</v>
      </c>
    </row>
    <row r="39269" spans="1:22">
      <c r="A39269" t="n">
        <v>321058</v>
      </c>
      <c r="B39269" s="24" t="n">
        <v>46</v>
      </c>
      <c r="C39269" s="7" t="n">
        <v>8</v>
      </c>
      <c r="D39269" s="7" t="n">
        <v>-3.83999991416931</v>
      </c>
      <c r="E39269" s="7" t="n">
        <v>0.419999986886978</v>
      </c>
      <c r="F39269" s="7" t="n">
        <v>31.25</v>
      </c>
      <c r="G39269" s="7" t="n">
        <v>2.59999990463257</v>
      </c>
    </row>
    <row r="39270" spans="1:22">
      <c r="A39270" t="s">
        <v>4</v>
      </c>
      <c r="B39270" s="4" t="s">
        <v>5</v>
      </c>
      <c r="C39270" s="4" t="s">
        <v>10</v>
      </c>
      <c r="D39270" s="4" t="s">
        <v>22</v>
      </c>
      <c r="E39270" s="4" t="s">
        <v>22</v>
      </c>
      <c r="F39270" s="4" t="s">
        <v>22</v>
      </c>
      <c r="G39270" s="4" t="s">
        <v>22</v>
      </c>
    </row>
    <row r="39271" spans="1:22">
      <c r="A39271" t="n">
        <v>321077</v>
      </c>
      <c r="B39271" s="24" t="n">
        <v>46</v>
      </c>
      <c r="C39271" s="7" t="n">
        <v>0</v>
      </c>
      <c r="D39271" s="7" t="n">
        <v>-4.84999990463257</v>
      </c>
      <c r="E39271" s="7" t="n">
        <v>0.419999986886978</v>
      </c>
      <c r="F39271" s="7" t="n">
        <v>31.2199993133545</v>
      </c>
      <c r="G39271" s="7" t="n">
        <v>7.09999990463257</v>
      </c>
    </row>
    <row r="39272" spans="1:22">
      <c r="A39272" t="s">
        <v>4</v>
      </c>
      <c r="B39272" s="4" t="s">
        <v>5</v>
      </c>
      <c r="C39272" s="4" t="s">
        <v>10</v>
      </c>
      <c r="D39272" s="4" t="s">
        <v>22</v>
      </c>
      <c r="E39272" s="4" t="s">
        <v>22</v>
      </c>
      <c r="F39272" s="4" t="s">
        <v>22</v>
      </c>
      <c r="G39272" s="4" t="s">
        <v>22</v>
      </c>
    </row>
    <row r="39273" spans="1:22">
      <c r="A39273" t="n">
        <v>321096</v>
      </c>
      <c r="B39273" s="24" t="n">
        <v>46</v>
      </c>
      <c r="C39273" s="7" t="n">
        <v>1006</v>
      </c>
      <c r="D39273" s="7" t="n">
        <v>2.41000008583069</v>
      </c>
      <c r="E39273" s="7" t="n">
        <v>6.32999992370605</v>
      </c>
      <c r="F39273" s="7" t="n">
        <v>80.6900024414063</v>
      </c>
      <c r="G39273" s="7" t="n">
        <v>188</v>
      </c>
    </row>
    <row r="39274" spans="1:22">
      <c r="A39274" t="s">
        <v>4</v>
      </c>
      <c r="B39274" s="4" t="s">
        <v>5</v>
      </c>
      <c r="C39274" s="4" t="s">
        <v>10</v>
      </c>
      <c r="D39274" s="4" t="s">
        <v>13</v>
      </c>
      <c r="E39274" s="4" t="s">
        <v>6</v>
      </c>
      <c r="F39274" s="4" t="s">
        <v>22</v>
      </c>
      <c r="G39274" s="4" t="s">
        <v>22</v>
      </c>
      <c r="H39274" s="4" t="s">
        <v>22</v>
      </c>
    </row>
    <row r="39275" spans="1:22">
      <c r="A39275" t="n">
        <v>321115</v>
      </c>
      <c r="B39275" s="39" t="n">
        <v>48</v>
      </c>
      <c r="C39275" s="7" t="n">
        <v>0</v>
      </c>
      <c r="D39275" s="7" t="n">
        <v>0</v>
      </c>
      <c r="E39275" s="7" t="s">
        <v>868</v>
      </c>
      <c r="F39275" s="7" t="n">
        <v>0</v>
      </c>
      <c r="G39275" s="7" t="n">
        <v>1</v>
      </c>
      <c r="H39275" s="7" t="n">
        <v>0</v>
      </c>
    </row>
    <row r="39276" spans="1:22">
      <c r="A39276" t="s">
        <v>4</v>
      </c>
      <c r="B39276" s="4" t="s">
        <v>5</v>
      </c>
      <c r="C39276" s="4" t="s">
        <v>10</v>
      </c>
      <c r="D39276" s="4" t="s">
        <v>13</v>
      </c>
      <c r="E39276" s="4" t="s">
        <v>6</v>
      </c>
      <c r="F39276" s="4" t="s">
        <v>22</v>
      </c>
      <c r="G39276" s="4" t="s">
        <v>22</v>
      </c>
      <c r="H39276" s="4" t="s">
        <v>22</v>
      </c>
    </row>
    <row r="39277" spans="1:22">
      <c r="A39277" t="n">
        <v>321141</v>
      </c>
      <c r="B39277" s="39" t="n">
        <v>48</v>
      </c>
      <c r="C39277" s="7" t="n">
        <v>8</v>
      </c>
      <c r="D39277" s="7" t="n">
        <v>0</v>
      </c>
      <c r="E39277" s="7" t="s">
        <v>868</v>
      </c>
      <c r="F39277" s="7" t="n">
        <v>0</v>
      </c>
      <c r="G39277" s="7" t="n">
        <v>1</v>
      </c>
      <c r="H39277" s="7" t="n">
        <v>0</v>
      </c>
    </row>
    <row r="39278" spans="1:22">
      <c r="A39278" t="s">
        <v>4</v>
      </c>
      <c r="B39278" s="4" t="s">
        <v>5</v>
      </c>
      <c r="C39278" s="4" t="s">
        <v>13</v>
      </c>
      <c r="D39278" s="4" t="s">
        <v>10</v>
      </c>
      <c r="E39278" s="4" t="s">
        <v>13</v>
      </c>
      <c r="F39278" s="4" t="s">
        <v>6</v>
      </c>
      <c r="G39278" s="4" t="s">
        <v>6</v>
      </c>
      <c r="H39278" s="4" t="s">
        <v>6</v>
      </c>
      <c r="I39278" s="4" t="s">
        <v>6</v>
      </c>
      <c r="J39278" s="4" t="s">
        <v>6</v>
      </c>
      <c r="K39278" s="4" t="s">
        <v>6</v>
      </c>
      <c r="L39278" s="4" t="s">
        <v>6</v>
      </c>
      <c r="M39278" s="4" t="s">
        <v>6</v>
      </c>
      <c r="N39278" s="4" t="s">
        <v>6</v>
      </c>
      <c r="O39278" s="4" t="s">
        <v>6</v>
      </c>
      <c r="P39278" s="4" t="s">
        <v>6</v>
      </c>
      <c r="Q39278" s="4" t="s">
        <v>6</v>
      </c>
      <c r="R39278" s="4" t="s">
        <v>6</v>
      </c>
      <c r="S39278" s="4" t="s">
        <v>6</v>
      </c>
      <c r="T39278" s="4" t="s">
        <v>6</v>
      </c>
      <c r="U39278" s="4" t="s">
        <v>6</v>
      </c>
    </row>
    <row r="39279" spans="1:22">
      <c r="A39279" t="n">
        <v>321167</v>
      </c>
      <c r="B39279" s="38" t="n">
        <v>36</v>
      </c>
      <c r="C39279" s="7" t="n">
        <v>8</v>
      </c>
      <c r="D39279" s="7" t="n">
        <v>1006</v>
      </c>
      <c r="E39279" s="7" t="n">
        <v>0</v>
      </c>
      <c r="F39279" s="7" t="s">
        <v>2357</v>
      </c>
      <c r="G39279" s="7" t="s">
        <v>2358</v>
      </c>
      <c r="H39279" s="7" t="s">
        <v>2359</v>
      </c>
      <c r="I39279" s="7" t="s">
        <v>2360</v>
      </c>
      <c r="J39279" s="7" t="s">
        <v>12</v>
      </c>
      <c r="K39279" s="7" t="s">
        <v>12</v>
      </c>
      <c r="L39279" s="7" t="s">
        <v>12</v>
      </c>
      <c r="M39279" s="7" t="s">
        <v>12</v>
      </c>
      <c r="N39279" s="7" t="s">
        <v>12</v>
      </c>
      <c r="O39279" s="7" t="s">
        <v>12</v>
      </c>
      <c r="P39279" s="7" t="s">
        <v>12</v>
      </c>
      <c r="Q39279" s="7" t="s">
        <v>12</v>
      </c>
      <c r="R39279" s="7" t="s">
        <v>12</v>
      </c>
      <c r="S39279" s="7" t="s">
        <v>12</v>
      </c>
      <c r="T39279" s="7" t="s">
        <v>12</v>
      </c>
      <c r="U39279" s="7" t="s">
        <v>12</v>
      </c>
    </row>
    <row r="39280" spans="1:22">
      <c r="A39280" t="s">
        <v>4</v>
      </c>
      <c r="B39280" s="4" t="s">
        <v>5</v>
      </c>
      <c r="C39280" s="4" t="s">
        <v>13</v>
      </c>
      <c r="D39280" s="4" t="s">
        <v>13</v>
      </c>
      <c r="E39280" s="4" t="s">
        <v>22</v>
      </c>
      <c r="F39280" s="4" t="s">
        <v>22</v>
      </c>
      <c r="G39280" s="4" t="s">
        <v>22</v>
      </c>
      <c r="H39280" s="4" t="s">
        <v>10</v>
      </c>
    </row>
    <row r="39281" spans="1:21">
      <c r="A39281" t="n">
        <v>321225</v>
      </c>
      <c r="B39281" s="25" t="n">
        <v>45</v>
      </c>
      <c r="C39281" s="7" t="n">
        <v>2</v>
      </c>
      <c r="D39281" s="7" t="n">
        <v>3</v>
      </c>
      <c r="E39281" s="7" t="n">
        <v>-4.28999996185303</v>
      </c>
      <c r="F39281" s="7" t="n">
        <v>2.29999995231628</v>
      </c>
      <c r="G39281" s="7" t="n">
        <v>31.2099990844727</v>
      </c>
      <c r="H39281" s="7" t="n">
        <v>0</v>
      </c>
    </row>
    <row r="39282" spans="1:21">
      <c r="A39282" t="s">
        <v>4</v>
      </c>
      <c r="B39282" s="4" t="s">
        <v>5</v>
      </c>
      <c r="C39282" s="4" t="s">
        <v>13</v>
      </c>
      <c r="D39282" s="4" t="s">
        <v>13</v>
      </c>
      <c r="E39282" s="4" t="s">
        <v>22</v>
      </c>
      <c r="F39282" s="4" t="s">
        <v>22</v>
      </c>
      <c r="G39282" s="4" t="s">
        <v>22</v>
      </c>
      <c r="H39282" s="4" t="s">
        <v>10</v>
      </c>
    </row>
    <row r="39283" spans="1:21">
      <c r="A39283" t="n">
        <v>321242</v>
      </c>
      <c r="B39283" s="25" t="n">
        <v>45</v>
      </c>
      <c r="C39283" s="7" t="n">
        <v>2</v>
      </c>
      <c r="D39283" s="7" t="n">
        <v>3</v>
      </c>
      <c r="E39283" s="7" t="n">
        <v>-4.28999996185303</v>
      </c>
      <c r="F39283" s="7" t="n">
        <v>1.79999995231628</v>
      </c>
      <c r="G39283" s="7" t="n">
        <v>31.2099990844727</v>
      </c>
      <c r="H39283" s="7" t="n">
        <v>3000</v>
      </c>
    </row>
    <row r="39284" spans="1:21">
      <c r="A39284" t="s">
        <v>4</v>
      </c>
      <c r="B39284" s="4" t="s">
        <v>5</v>
      </c>
      <c r="C39284" s="4" t="s">
        <v>13</v>
      </c>
      <c r="D39284" s="4" t="s">
        <v>13</v>
      </c>
      <c r="E39284" s="4" t="s">
        <v>22</v>
      </c>
      <c r="F39284" s="4" t="s">
        <v>22</v>
      </c>
      <c r="G39284" s="4" t="s">
        <v>22</v>
      </c>
      <c r="H39284" s="4" t="s">
        <v>10</v>
      </c>
      <c r="I39284" s="4" t="s">
        <v>13</v>
      </c>
    </row>
    <row r="39285" spans="1:21">
      <c r="A39285" t="n">
        <v>321259</v>
      </c>
      <c r="B39285" s="25" t="n">
        <v>45</v>
      </c>
      <c r="C39285" s="7" t="n">
        <v>4</v>
      </c>
      <c r="D39285" s="7" t="n">
        <v>3</v>
      </c>
      <c r="E39285" s="7" t="n">
        <v>0.119999997317791</v>
      </c>
      <c r="F39285" s="7" t="n">
        <v>341.25</v>
      </c>
      <c r="G39285" s="7" t="n">
        <v>0</v>
      </c>
      <c r="H39285" s="7" t="n">
        <v>0</v>
      </c>
      <c r="I39285" s="7" t="n">
        <v>0</v>
      </c>
    </row>
    <row r="39286" spans="1:21">
      <c r="A39286" t="s">
        <v>4</v>
      </c>
      <c r="B39286" s="4" t="s">
        <v>5</v>
      </c>
      <c r="C39286" s="4" t="s">
        <v>13</v>
      </c>
      <c r="D39286" s="4" t="s">
        <v>13</v>
      </c>
      <c r="E39286" s="4" t="s">
        <v>22</v>
      </c>
      <c r="F39286" s="4" t="s">
        <v>10</v>
      </c>
    </row>
    <row r="39287" spans="1:21">
      <c r="A39287" t="n">
        <v>321277</v>
      </c>
      <c r="B39287" s="25" t="n">
        <v>45</v>
      </c>
      <c r="C39287" s="7" t="n">
        <v>5</v>
      </c>
      <c r="D39287" s="7" t="n">
        <v>3</v>
      </c>
      <c r="E39287" s="7" t="n">
        <v>3.40000009536743</v>
      </c>
      <c r="F39287" s="7" t="n">
        <v>0</v>
      </c>
    </row>
    <row r="39288" spans="1:21">
      <c r="A39288" t="s">
        <v>4</v>
      </c>
      <c r="B39288" s="4" t="s">
        <v>5</v>
      </c>
      <c r="C39288" s="4" t="s">
        <v>13</v>
      </c>
      <c r="D39288" s="4" t="s">
        <v>13</v>
      </c>
      <c r="E39288" s="4" t="s">
        <v>22</v>
      </c>
      <c r="F39288" s="4" t="s">
        <v>10</v>
      </c>
    </row>
    <row r="39289" spans="1:21">
      <c r="A39289" t="n">
        <v>321286</v>
      </c>
      <c r="B39289" s="25" t="n">
        <v>45</v>
      </c>
      <c r="C39289" s="7" t="n">
        <v>11</v>
      </c>
      <c r="D39289" s="7" t="n">
        <v>3</v>
      </c>
      <c r="E39289" s="7" t="n">
        <v>38</v>
      </c>
      <c r="F39289" s="7" t="n">
        <v>0</v>
      </c>
    </row>
    <row r="39290" spans="1:21">
      <c r="A39290" t="s">
        <v>4</v>
      </c>
      <c r="B39290" s="4" t="s">
        <v>5</v>
      </c>
      <c r="C39290" s="4" t="s">
        <v>13</v>
      </c>
      <c r="D39290" s="4" t="s">
        <v>10</v>
      </c>
      <c r="E39290" s="4" t="s">
        <v>22</v>
      </c>
      <c r="F39290" s="4" t="s">
        <v>10</v>
      </c>
      <c r="G39290" s="4" t="s">
        <v>9</v>
      </c>
      <c r="H39290" s="4" t="s">
        <v>9</v>
      </c>
      <c r="I39290" s="4" t="s">
        <v>10</v>
      </c>
      <c r="J39290" s="4" t="s">
        <v>10</v>
      </c>
      <c r="K39290" s="4" t="s">
        <v>9</v>
      </c>
      <c r="L39290" s="4" t="s">
        <v>9</v>
      </c>
      <c r="M39290" s="4" t="s">
        <v>9</v>
      </c>
      <c r="N39290" s="4" t="s">
        <v>9</v>
      </c>
      <c r="O39290" s="4" t="s">
        <v>6</v>
      </c>
    </row>
    <row r="39291" spans="1:21">
      <c r="A39291" t="n">
        <v>321295</v>
      </c>
      <c r="B39291" s="14" t="n">
        <v>50</v>
      </c>
      <c r="C39291" s="7" t="n">
        <v>0</v>
      </c>
      <c r="D39291" s="7" t="n">
        <v>8060</v>
      </c>
      <c r="E39291" s="7" t="n">
        <v>0.300000011920929</v>
      </c>
      <c r="F39291" s="7" t="n">
        <v>2000</v>
      </c>
      <c r="G39291" s="7" t="n">
        <v>0</v>
      </c>
      <c r="H39291" s="7" t="n">
        <v>0</v>
      </c>
      <c r="I39291" s="7" t="n">
        <v>0</v>
      </c>
      <c r="J39291" s="7" t="n">
        <v>65533</v>
      </c>
      <c r="K39291" s="7" t="n">
        <v>0</v>
      </c>
      <c r="L39291" s="7" t="n">
        <v>0</v>
      </c>
      <c r="M39291" s="7" t="n">
        <v>0</v>
      </c>
      <c r="N39291" s="7" t="n">
        <v>0</v>
      </c>
      <c r="O39291" s="7" t="s">
        <v>12</v>
      </c>
    </row>
    <row r="39292" spans="1:21">
      <c r="A39292" t="s">
        <v>4</v>
      </c>
      <c r="B39292" s="4" t="s">
        <v>5</v>
      </c>
      <c r="C39292" s="4" t="s">
        <v>13</v>
      </c>
      <c r="D39292" s="4" t="s">
        <v>10</v>
      </c>
      <c r="E39292" s="4" t="s">
        <v>22</v>
      </c>
    </row>
    <row r="39293" spans="1:21">
      <c r="A39293" t="n">
        <v>321334</v>
      </c>
      <c r="B39293" s="28" t="n">
        <v>58</v>
      </c>
      <c r="C39293" s="7" t="n">
        <v>100</v>
      </c>
      <c r="D39293" s="7" t="n">
        <v>1000</v>
      </c>
      <c r="E39293" s="7" t="n">
        <v>1</v>
      </c>
    </row>
    <row r="39294" spans="1:21">
      <c r="A39294" t="s">
        <v>4</v>
      </c>
      <c r="B39294" s="4" t="s">
        <v>5</v>
      </c>
      <c r="C39294" s="4" t="s">
        <v>13</v>
      </c>
      <c r="D39294" s="4" t="s">
        <v>10</v>
      </c>
    </row>
    <row r="39295" spans="1:21">
      <c r="A39295" t="n">
        <v>321342</v>
      </c>
      <c r="B39295" s="28" t="n">
        <v>58</v>
      </c>
      <c r="C39295" s="7" t="n">
        <v>255</v>
      </c>
      <c r="D39295" s="7" t="n">
        <v>0</v>
      </c>
    </row>
    <row r="39296" spans="1:21">
      <c r="A39296" t="s">
        <v>4</v>
      </c>
      <c r="B39296" s="4" t="s">
        <v>5</v>
      </c>
      <c r="C39296" s="4" t="s">
        <v>13</v>
      </c>
      <c r="D39296" s="4" t="s">
        <v>10</v>
      </c>
    </row>
    <row r="39297" spans="1:15">
      <c r="A39297" t="n">
        <v>321346</v>
      </c>
      <c r="B39297" s="25" t="n">
        <v>45</v>
      </c>
      <c r="C39297" s="7" t="n">
        <v>7</v>
      </c>
      <c r="D39297" s="7" t="n">
        <v>255</v>
      </c>
    </row>
    <row r="39298" spans="1:15">
      <c r="A39298" t="s">
        <v>4</v>
      </c>
      <c r="B39298" s="4" t="s">
        <v>5</v>
      </c>
      <c r="C39298" s="4" t="s">
        <v>13</v>
      </c>
      <c r="D39298" s="4" t="s">
        <v>10</v>
      </c>
      <c r="E39298" s="4" t="s">
        <v>6</v>
      </c>
    </row>
    <row r="39299" spans="1:15">
      <c r="A39299" t="n">
        <v>321350</v>
      </c>
      <c r="B39299" s="40" t="n">
        <v>51</v>
      </c>
      <c r="C39299" s="7" t="n">
        <v>4</v>
      </c>
      <c r="D39299" s="7" t="n">
        <v>0</v>
      </c>
      <c r="E39299" s="7" t="s">
        <v>410</v>
      </c>
    </row>
    <row r="39300" spans="1:15">
      <c r="A39300" t="s">
        <v>4</v>
      </c>
      <c r="B39300" s="4" t="s">
        <v>5</v>
      </c>
      <c r="C39300" s="4" t="s">
        <v>10</v>
      </c>
    </row>
    <row r="39301" spans="1:15">
      <c r="A39301" t="n">
        <v>321364</v>
      </c>
      <c r="B39301" s="35" t="n">
        <v>16</v>
      </c>
      <c r="C39301" s="7" t="n">
        <v>0</v>
      </c>
    </row>
    <row r="39302" spans="1:15">
      <c r="A39302" t="s">
        <v>4</v>
      </c>
      <c r="B39302" s="4" t="s">
        <v>5</v>
      </c>
      <c r="C39302" s="4" t="s">
        <v>10</v>
      </c>
      <c r="D39302" s="4" t="s">
        <v>72</v>
      </c>
      <c r="E39302" s="4" t="s">
        <v>13</v>
      </c>
      <c r="F39302" s="4" t="s">
        <v>13</v>
      </c>
      <c r="G39302" s="4" t="s">
        <v>72</v>
      </c>
      <c r="H39302" s="4" t="s">
        <v>13</v>
      </c>
      <c r="I39302" s="4" t="s">
        <v>13</v>
      </c>
    </row>
    <row r="39303" spans="1:15">
      <c r="A39303" t="n">
        <v>321367</v>
      </c>
      <c r="B39303" s="52" t="n">
        <v>26</v>
      </c>
      <c r="C39303" s="7" t="n">
        <v>0</v>
      </c>
      <c r="D39303" s="7" t="s">
        <v>2361</v>
      </c>
      <c r="E39303" s="7" t="n">
        <v>2</v>
      </c>
      <c r="F39303" s="7" t="n">
        <v>3</v>
      </c>
      <c r="G39303" s="7" t="s">
        <v>2362</v>
      </c>
      <c r="H39303" s="7" t="n">
        <v>2</v>
      </c>
      <c r="I39303" s="7" t="n">
        <v>0</v>
      </c>
    </row>
    <row r="39304" spans="1:15">
      <c r="A39304" t="s">
        <v>4</v>
      </c>
      <c r="B39304" s="4" t="s">
        <v>5</v>
      </c>
    </row>
    <row r="39305" spans="1:15">
      <c r="A39305" t="n">
        <v>321444</v>
      </c>
      <c r="B39305" s="53" t="n">
        <v>28</v>
      </c>
    </row>
    <row r="39306" spans="1:15">
      <c r="A39306" t="s">
        <v>4</v>
      </c>
      <c r="B39306" s="4" t="s">
        <v>5</v>
      </c>
      <c r="C39306" s="4" t="s">
        <v>13</v>
      </c>
      <c r="D39306" s="4" t="s">
        <v>10</v>
      </c>
      <c r="E39306" s="4" t="s">
        <v>6</v>
      </c>
    </row>
    <row r="39307" spans="1:15">
      <c r="A39307" t="n">
        <v>321445</v>
      </c>
      <c r="B39307" s="40" t="n">
        <v>51</v>
      </c>
      <c r="C39307" s="7" t="n">
        <v>4</v>
      </c>
      <c r="D39307" s="7" t="n">
        <v>8</v>
      </c>
      <c r="E39307" s="7" t="s">
        <v>1594</v>
      </c>
    </row>
    <row r="39308" spans="1:15">
      <c r="A39308" t="s">
        <v>4</v>
      </c>
      <c r="B39308" s="4" t="s">
        <v>5</v>
      </c>
      <c r="C39308" s="4" t="s">
        <v>10</v>
      </c>
    </row>
    <row r="39309" spans="1:15">
      <c r="A39309" t="n">
        <v>321458</v>
      </c>
      <c r="B39309" s="35" t="n">
        <v>16</v>
      </c>
      <c r="C39309" s="7" t="n">
        <v>0</v>
      </c>
    </row>
    <row r="39310" spans="1:15">
      <c r="A39310" t="s">
        <v>4</v>
      </c>
      <c r="B39310" s="4" t="s">
        <v>5</v>
      </c>
      <c r="C39310" s="4" t="s">
        <v>10</v>
      </c>
      <c r="D39310" s="4" t="s">
        <v>72</v>
      </c>
      <c r="E39310" s="4" t="s">
        <v>13</v>
      </c>
      <c r="F39310" s="4" t="s">
        <v>13</v>
      </c>
      <c r="G39310" s="4" t="s">
        <v>72</v>
      </c>
      <c r="H39310" s="4" t="s">
        <v>13</v>
      </c>
      <c r="I39310" s="4" t="s">
        <v>13</v>
      </c>
    </row>
    <row r="39311" spans="1:15">
      <c r="A39311" t="n">
        <v>321461</v>
      </c>
      <c r="B39311" s="52" t="n">
        <v>26</v>
      </c>
      <c r="C39311" s="7" t="n">
        <v>8</v>
      </c>
      <c r="D39311" s="7" t="s">
        <v>2363</v>
      </c>
      <c r="E39311" s="7" t="n">
        <v>2</v>
      </c>
      <c r="F39311" s="7" t="n">
        <v>3</v>
      </c>
      <c r="G39311" s="7" t="s">
        <v>2364</v>
      </c>
      <c r="H39311" s="7" t="n">
        <v>2</v>
      </c>
      <c r="I39311" s="7" t="n">
        <v>0</v>
      </c>
    </row>
    <row r="39312" spans="1:15">
      <c r="A39312" t="s">
        <v>4</v>
      </c>
      <c r="B39312" s="4" t="s">
        <v>5</v>
      </c>
    </row>
    <row r="39313" spans="1:9">
      <c r="A39313" t="n">
        <v>321583</v>
      </c>
      <c r="B39313" s="53" t="n">
        <v>28</v>
      </c>
    </row>
    <row r="39314" spans="1:9">
      <c r="A39314" t="s">
        <v>4</v>
      </c>
      <c r="B39314" s="4" t="s">
        <v>5</v>
      </c>
      <c r="C39314" s="4" t="s">
        <v>13</v>
      </c>
      <c r="D39314" s="4" t="s">
        <v>10</v>
      </c>
      <c r="E39314" s="4" t="s">
        <v>6</v>
      </c>
    </row>
    <row r="39315" spans="1:9">
      <c r="A39315" t="n">
        <v>321584</v>
      </c>
      <c r="B39315" s="40" t="n">
        <v>51</v>
      </c>
      <c r="C39315" s="7" t="n">
        <v>4</v>
      </c>
      <c r="D39315" s="7" t="n">
        <v>0</v>
      </c>
      <c r="E39315" s="7" t="s">
        <v>410</v>
      </c>
    </row>
    <row r="39316" spans="1:9">
      <c r="A39316" t="s">
        <v>4</v>
      </c>
      <c r="B39316" s="4" t="s">
        <v>5</v>
      </c>
      <c r="C39316" s="4" t="s">
        <v>10</v>
      </c>
    </row>
    <row r="39317" spans="1:9">
      <c r="A39317" t="n">
        <v>321598</v>
      </c>
      <c r="B39317" s="35" t="n">
        <v>16</v>
      </c>
      <c r="C39317" s="7" t="n">
        <v>0</v>
      </c>
    </row>
    <row r="39318" spans="1:9">
      <c r="A39318" t="s">
        <v>4</v>
      </c>
      <c r="B39318" s="4" t="s">
        <v>5</v>
      </c>
      <c r="C39318" s="4" t="s">
        <v>10</v>
      </c>
      <c r="D39318" s="4" t="s">
        <v>72</v>
      </c>
      <c r="E39318" s="4" t="s">
        <v>13</v>
      </c>
      <c r="F39318" s="4" t="s">
        <v>13</v>
      </c>
    </row>
    <row r="39319" spans="1:9">
      <c r="A39319" t="n">
        <v>321601</v>
      </c>
      <c r="B39319" s="52" t="n">
        <v>26</v>
      </c>
      <c r="C39319" s="7" t="n">
        <v>0</v>
      </c>
      <c r="D39319" s="7" t="s">
        <v>2365</v>
      </c>
      <c r="E39319" s="7" t="n">
        <v>2</v>
      </c>
      <c r="F39319" s="7" t="n">
        <v>0</v>
      </c>
    </row>
    <row r="39320" spans="1:9">
      <c r="A39320" t="s">
        <v>4</v>
      </c>
      <c r="B39320" s="4" t="s">
        <v>5</v>
      </c>
    </row>
    <row r="39321" spans="1:9">
      <c r="A39321" t="n">
        <v>321658</v>
      </c>
      <c r="B39321" s="53" t="n">
        <v>28</v>
      </c>
    </row>
    <row r="39322" spans="1:9">
      <c r="A39322" t="s">
        <v>4</v>
      </c>
      <c r="B39322" s="4" t="s">
        <v>5</v>
      </c>
      <c r="C39322" s="4" t="s">
        <v>13</v>
      </c>
      <c r="D39322" s="4" t="s">
        <v>10</v>
      </c>
      <c r="E39322" s="4" t="s">
        <v>22</v>
      </c>
      <c r="F39322" s="4" t="s">
        <v>10</v>
      </c>
      <c r="G39322" s="4" t="s">
        <v>9</v>
      </c>
      <c r="H39322" s="4" t="s">
        <v>9</v>
      </c>
      <c r="I39322" s="4" t="s">
        <v>10</v>
      </c>
      <c r="J39322" s="4" t="s">
        <v>10</v>
      </c>
      <c r="K39322" s="4" t="s">
        <v>9</v>
      </c>
      <c r="L39322" s="4" t="s">
        <v>9</v>
      </c>
      <c r="M39322" s="4" t="s">
        <v>9</v>
      </c>
      <c r="N39322" s="4" t="s">
        <v>9</v>
      </c>
      <c r="O39322" s="4" t="s">
        <v>6</v>
      </c>
    </row>
    <row r="39323" spans="1:9">
      <c r="A39323" t="n">
        <v>321659</v>
      </c>
      <c r="B39323" s="14" t="n">
        <v>50</v>
      </c>
      <c r="C39323" s="7" t="n">
        <v>0</v>
      </c>
      <c r="D39323" s="7" t="n">
        <v>5310</v>
      </c>
      <c r="E39323" s="7" t="n">
        <v>1</v>
      </c>
      <c r="F39323" s="7" t="n">
        <v>0</v>
      </c>
      <c r="G39323" s="7" t="n">
        <v>0</v>
      </c>
      <c r="H39323" s="7" t="n">
        <v>0</v>
      </c>
      <c r="I39323" s="7" t="n">
        <v>0</v>
      </c>
      <c r="J39323" s="7" t="n">
        <v>65533</v>
      </c>
      <c r="K39323" s="7" t="n">
        <v>0</v>
      </c>
      <c r="L39323" s="7" t="n">
        <v>0</v>
      </c>
      <c r="M39323" s="7" t="n">
        <v>0</v>
      </c>
      <c r="N39323" s="7" t="n">
        <v>0</v>
      </c>
      <c r="O39323" s="7" t="s">
        <v>12</v>
      </c>
    </row>
    <row r="39324" spans="1:9">
      <c r="A39324" t="s">
        <v>4</v>
      </c>
      <c r="B39324" s="4" t="s">
        <v>5</v>
      </c>
      <c r="C39324" s="4" t="s">
        <v>10</v>
      </c>
    </row>
    <row r="39325" spans="1:9">
      <c r="A39325" t="n">
        <v>321698</v>
      </c>
      <c r="B39325" s="35" t="n">
        <v>16</v>
      </c>
      <c r="C39325" s="7" t="n">
        <v>500</v>
      </c>
    </row>
    <row r="39326" spans="1:9">
      <c r="A39326" t="s">
        <v>4</v>
      </c>
      <c r="B39326" s="4" t="s">
        <v>5</v>
      </c>
      <c r="C39326" s="4" t="s">
        <v>10</v>
      </c>
      <c r="D39326" s="4" t="s">
        <v>13</v>
      </c>
      <c r="E39326" s="4" t="s">
        <v>22</v>
      </c>
      <c r="F39326" s="4" t="s">
        <v>10</v>
      </c>
    </row>
    <row r="39327" spans="1:9">
      <c r="A39327" t="n">
        <v>321701</v>
      </c>
      <c r="B39327" s="58" t="n">
        <v>59</v>
      </c>
      <c r="C39327" s="7" t="n">
        <v>0</v>
      </c>
      <c r="D39327" s="7" t="n">
        <v>1</v>
      </c>
      <c r="E39327" s="7" t="n">
        <v>0.150000005960464</v>
      </c>
      <c r="F39327" s="7" t="n">
        <v>0</v>
      </c>
    </row>
    <row r="39328" spans="1:9">
      <c r="A39328" t="s">
        <v>4</v>
      </c>
      <c r="B39328" s="4" t="s">
        <v>5</v>
      </c>
      <c r="C39328" s="4" t="s">
        <v>10</v>
      </c>
    </row>
    <row r="39329" spans="1:15">
      <c r="A39329" t="n">
        <v>321711</v>
      </c>
      <c r="B39329" s="35" t="n">
        <v>16</v>
      </c>
      <c r="C39329" s="7" t="n">
        <v>1000</v>
      </c>
    </row>
    <row r="39330" spans="1:15">
      <c r="A39330" t="s">
        <v>4</v>
      </c>
      <c r="B39330" s="4" t="s">
        <v>5</v>
      </c>
      <c r="C39330" s="4" t="s">
        <v>13</v>
      </c>
      <c r="D39330" s="4" t="s">
        <v>10</v>
      </c>
      <c r="E39330" s="4" t="s">
        <v>6</v>
      </c>
    </row>
    <row r="39331" spans="1:15">
      <c r="A39331" t="n">
        <v>321714</v>
      </c>
      <c r="B39331" s="40" t="n">
        <v>51</v>
      </c>
      <c r="C39331" s="7" t="n">
        <v>4</v>
      </c>
      <c r="D39331" s="7" t="n">
        <v>8</v>
      </c>
      <c r="E39331" s="7" t="s">
        <v>150</v>
      </c>
    </row>
    <row r="39332" spans="1:15">
      <c r="A39332" t="s">
        <v>4</v>
      </c>
      <c r="B39332" s="4" t="s">
        <v>5</v>
      </c>
      <c r="C39332" s="4" t="s">
        <v>10</v>
      </c>
    </row>
    <row r="39333" spans="1:15">
      <c r="A39333" t="n">
        <v>321727</v>
      </c>
      <c r="B39333" s="35" t="n">
        <v>16</v>
      </c>
      <c r="C39333" s="7" t="n">
        <v>0</v>
      </c>
    </row>
    <row r="39334" spans="1:15">
      <c r="A39334" t="s">
        <v>4</v>
      </c>
      <c r="B39334" s="4" t="s">
        <v>5</v>
      </c>
      <c r="C39334" s="4" t="s">
        <v>10</v>
      </c>
      <c r="D39334" s="4" t="s">
        <v>72</v>
      </c>
      <c r="E39334" s="4" t="s">
        <v>13</v>
      </c>
      <c r="F39334" s="4" t="s">
        <v>13</v>
      </c>
    </row>
    <row r="39335" spans="1:15">
      <c r="A39335" t="n">
        <v>321730</v>
      </c>
      <c r="B39335" s="52" t="n">
        <v>26</v>
      </c>
      <c r="C39335" s="7" t="n">
        <v>8</v>
      </c>
      <c r="D39335" s="7" t="s">
        <v>2366</v>
      </c>
      <c r="E39335" s="7" t="n">
        <v>2</v>
      </c>
      <c r="F39335" s="7" t="n">
        <v>0</v>
      </c>
    </row>
    <row r="39336" spans="1:15">
      <c r="A39336" t="s">
        <v>4</v>
      </c>
      <c r="B39336" s="4" t="s">
        <v>5</v>
      </c>
    </row>
    <row r="39337" spans="1:15">
      <c r="A39337" t="n">
        <v>321749</v>
      </c>
      <c r="B39337" s="53" t="n">
        <v>28</v>
      </c>
    </row>
    <row r="39338" spans="1:15">
      <c r="A39338" t="s">
        <v>4</v>
      </c>
      <c r="B39338" s="4" t="s">
        <v>5</v>
      </c>
      <c r="C39338" s="4" t="s">
        <v>10</v>
      </c>
      <c r="D39338" s="4" t="s">
        <v>13</v>
      </c>
    </row>
    <row r="39339" spans="1:15">
      <c r="A39339" t="n">
        <v>321750</v>
      </c>
      <c r="B39339" s="54" t="n">
        <v>89</v>
      </c>
      <c r="C39339" s="7" t="n">
        <v>65533</v>
      </c>
      <c r="D39339" s="7" t="n">
        <v>1</v>
      </c>
    </row>
    <row r="39340" spans="1:15">
      <c r="A39340" t="s">
        <v>4</v>
      </c>
      <c r="B39340" s="4" t="s">
        <v>5</v>
      </c>
      <c r="C39340" s="4" t="s">
        <v>13</v>
      </c>
      <c r="D39340" s="4" t="s">
        <v>10</v>
      </c>
      <c r="E39340" s="4" t="s">
        <v>9</v>
      </c>
      <c r="F39340" s="4" t="s">
        <v>10</v>
      </c>
      <c r="G39340" s="4" t="s">
        <v>9</v>
      </c>
      <c r="H39340" s="4" t="s">
        <v>13</v>
      </c>
    </row>
    <row r="39341" spans="1:15">
      <c r="A39341" t="n">
        <v>321754</v>
      </c>
      <c r="B39341" s="16" t="n">
        <v>49</v>
      </c>
      <c r="C39341" s="7" t="n">
        <v>0</v>
      </c>
      <c r="D39341" s="7" t="n">
        <v>106</v>
      </c>
      <c r="E39341" s="7" t="n">
        <v>1065353216</v>
      </c>
      <c r="F39341" s="7" t="n">
        <v>0</v>
      </c>
      <c r="G39341" s="7" t="n">
        <v>0</v>
      </c>
      <c r="H39341" s="7" t="n">
        <v>0</v>
      </c>
    </row>
    <row r="39342" spans="1:15">
      <c r="A39342" t="s">
        <v>4</v>
      </c>
      <c r="B39342" s="4" t="s">
        <v>5</v>
      </c>
      <c r="C39342" s="4" t="s">
        <v>13</v>
      </c>
      <c r="D39342" s="4" t="s">
        <v>10</v>
      </c>
      <c r="E39342" s="4" t="s">
        <v>9</v>
      </c>
      <c r="F39342" s="4" t="s">
        <v>10</v>
      </c>
    </row>
    <row r="39343" spans="1:15">
      <c r="A39343" t="n">
        <v>321769</v>
      </c>
      <c r="B39343" s="14" t="n">
        <v>50</v>
      </c>
      <c r="C39343" s="7" t="n">
        <v>3</v>
      </c>
      <c r="D39343" s="7" t="n">
        <v>8060</v>
      </c>
      <c r="E39343" s="7" t="n">
        <v>1058642330</v>
      </c>
      <c r="F39343" s="7" t="n">
        <v>500</v>
      </c>
    </row>
    <row r="39344" spans="1:15">
      <c r="A39344" t="s">
        <v>4</v>
      </c>
      <c r="B39344" s="4" t="s">
        <v>5</v>
      </c>
      <c r="C39344" s="4" t="s">
        <v>13</v>
      </c>
      <c r="D39344" s="4" t="s">
        <v>10</v>
      </c>
      <c r="E39344" s="4" t="s">
        <v>22</v>
      </c>
    </row>
    <row r="39345" spans="1:8">
      <c r="A39345" t="n">
        <v>321779</v>
      </c>
      <c r="B39345" s="28" t="n">
        <v>58</v>
      </c>
      <c r="C39345" s="7" t="n">
        <v>101</v>
      </c>
      <c r="D39345" s="7" t="n">
        <v>500</v>
      </c>
      <c r="E39345" s="7" t="n">
        <v>1</v>
      </c>
    </row>
    <row r="39346" spans="1:8">
      <c r="A39346" t="s">
        <v>4</v>
      </c>
      <c r="B39346" s="4" t="s">
        <v>5</v>
      </c>
      <c r="C39346" s="4" t="s">
        <v>13</v>
      </c>
      <c r="D39346" s="4" t="s">
        <v>10</v>
      </c>
    </row>
    <row r="39347" spans="1:8">
      <c r="A39347" t="n">
        <v>321787</v>
      </c>
      <c r="B39347" s="28" t="n">
        <v>58</v>
      </c>
      <c r="C39347" s="7" t="n">
        <v>254</v>
      </c>
      <c r="D39347" s="7" t="n">
        <v>0</v>
      </c>
    </row>
    <row r="39348" spans="1:8">
      <c r="A39348" t="s">
        <v>4</v>
      </c>
      <c r="B39348" s="4" t="s">
        <v>5</v>
      </c>
      <c r="C39348" s="4" t="s">
        <v>10</v>
      </c>
      <c r="D39348" s="4" t="s">
        <v>9</v>
      </c>
    </row>
    <row r="39349" spans="1:8">
      <c r="A39349" t="n">
        <v>321791</v>
      </c>
      <c r="B39349" s="41" t="n">
        <v>43</v>
      </c>
      <c r="C39349" s="7" t="n">
        <v>1006</v>
      </c>
      <c r="D39349" s="7" t="n">
        <v>512</v>
      </c>
    </row>
    <row r="39350" spans="1:8">
      <c r="A39350" t="s">
        <v>4</v>
      </c>
      <c r="B39350" s="4" t="s">
        <v>5</v>
      </c>
      <c r="C39350" s="4" t="s">
        <v>10</v>
      </c>
      <c r="D39350" s="4" t="s">
        <v>10</v>
      </c>
      <c r="E39350" s="4" t="s">
        <v>22</v>
      </c>
      <c r="F39350" s="4" t="s">
        <v>22</v>
      </c>
      <c r="G39350" s="4" t="s">
        <v>22</v>
      </c>
      <c r="H39350" s="4" t="s">
        <v>22</v>
      </c>
      <c r="I39350" s="4" t="s">
        <v>13</v>
      </c>
      <c r="J39350" s="4" t="s">
        <v>10</v>
      </c>
    </row>
    <row r="39351" spans="1:8">
      <c r="A39351" t="n">
        <v>321798</v>
      </c>
      <c r="B39351" s="85" t="n">
        <v>55</v>
      </c>
      <c r="C39351" s="7" t="n">
        <v>1006</v>
      </c>
      <c r="D39351" s="7" t="n">
        <v>65533</v>
      </c>
      <c r="E39351" s="7" t="n">
        <v>-3.11999988555908</v>
      </c>
      <c r="F39351" s="7" t="n">
        <v>3.79999995231628</v>
      </c>
      <c r="G39351" s="7" t="n">
        <v>41.3499984741211</v>
      </c>
      <c r="H39351" s="7" t="n">
        <v>10</v>
      </c>
      <c r="I39351" s="7" t="n">
        <v>0</v>
      </c>
      <c r="J39351" s="7" t="n">
        <v>0</v>
      </c>
    </row>
    <row r="39352" spans="1:8">
      <c r="A39352" t="s">
        <v>4</v>
      </c>
      <c r="B39352" s="4" t="s">
        <v>5</v>
      </c>
      <c r="C39352" s="4" t="s">
        <v>13</v>
      </c>
      <c r="D39352" s="4" t="s">
        <v>13</v>
      </c>
      <c r="E39352" s="4" t="s">
        <v>22</v>
      </c>
      <c r="F39352" s="4" t="s">
        <v>22</v>
      </c>
      <c r="G39352" s="4" t="s">
        <v>22</v>
      </c>
      <c r="H39352" s="4" t="s">
        <v>10</v>
      </c>
    </row>
    <row r="39353" spans="1:8">
      <c r="A39353" t="n">
        <v>321822</v>
      </c>
      <c r="B39353" s="25" t="n">
        <v>45</v>
      </c>
      <c r="C39353" s="7" t="n">
        <v>2</v>
      </c>
      <c r="D39353" s="7" t="n">
        <v>3</v>
      </c>
      <c r="E39353" s="7" t="n">
        <v>-1.94000005722046</v>
      </c>
      <c r="F39353" s="7" t="n">
        <v>4.13000011444092</v>
      </c>
      <c r="G39353" s="7" t="n">
        <v>45.9500007629395</v>
      </c>
      <c r="H39353" s="7" t="n">
        <v>0</v>
      </c>
    </row>
    <row r="39354" spans="1:8">
      <c r="A39354" t="s">
        <v>4</v>
      </c>
      <c r="B39354" s="4" t="s">
        <v>5</v>
      </c>
      <c r="C39354" s="4" t="s">
        <v>13</v>
      </c>
      <c r="D39354" s="4" t="s">
        <v>13</v>
      </c>
      <c r="E39354" s="4" t="s">
        <v>22</v>
      </c>
      <c r="F39354" s="4" t="s">
        <v>22</v>
      </c>
      <c r="G39354" s="4" t="s">
        <v>22</v>
      </c>
      <c r="H39354" s="4" t="s">
        <v>10</v>
      </c>
      <c r="I39354" s="4" t="s">
        <v>13</v>
      </c>
    </row>
    <row r="39355" spans="1:8">
      <c r="A39355" t="n">
        <v>321839</v>
      </c>
      <c r="B39355" s="25" t="n">
        <v>45</v>
      </c>
      <c r="C39355" s="7" t="n">
        <v>4</v>
      </c>
      <c r="D39355" s="7" t="n">
        <v>3</v>
      </c>
      <c r="E39355" s="7" t="n">
        <v>1.22000002861023</v>
      </c>
      <c r="F39355" s="7" t="n">
        <v>207.699996948242</v>
      </c>
      <c r="G39355" s="7" t="n">
        <v>0</v>
      </c>
      <c r="H39355" s="7" t="n">
        <v>0</v>
      </c>
      <c r="I39355" s="7" t="n">
        <v>0</v>
      </c>
    </row>
    <row r="39356" spans="1:8">
      <c r="A39356" t="s">
        <v>4</v>
      </c>
      <c r="B39356" s="4" t="s">
        <v>5</v>
      </c>
      <c r="C39356" s="4" t="s">
        <v>13</v>
      </c>
      <c r="D39356" s="4" t="s">
        <v>13</v>
      </c>
      <c r="E39356" s="4" t="s">
        <v>22</v>
      </c>
      <c r="F39356" s="4" t="s">
        <v>10</v>
      </c>
    </row>
    <row r="39357" spans="1:8">
      <c r="A39357" t="n">
        <v>321857</v>
      </c>
      <c r="B39357" s="25" t="n">
        <v>45</v>
      </c>
      <c r="C39357" s="7" t="n">
        <v>5</v>
      </c>
      <c r="D39357" s="7" t="n">
        <v>3</v>
      </c>
      <c r="E39357" s="7" t="n">
        <v>3.5</v>
      </c>
      <c r="F39357" s="7" t="n">
        <v>0</v>
      </c>
    </row>
    <row r="39358" spans="1:8">
      <c r="A39358" t="s">
        <v>4</v>
      </c>
      <c r="B39358" s="4" t="s">
        <v>5</v>
      </c>
      <c r="C39358" s="4" t="s">
        <v>13</v>
      </c>
      <c r="D39358" s="4" t="s">
        <v>13</v>
      </c>
      <c r="E39358" s="4" t="s">
        <v>22</v>
      </c>
      <c r="F39358" s="4" t="s">
        <v>10</v>
      </c>
    </row>
    <row r="39359" spans="1:8">
      <c r="A39359" t="n">
        <v>321866</v>
      </c>
      <c r="B39359" s="25" t="n">
        <v>45</v>
      </c>
      <c r="C39359" s="7" t="n">
        <v>5</v>
      </c>
      <c r="D39359" s="7" t="n">
        <v>3</v>
      </c>
      <c r="E39359" s="7" t="n">
        <v>3.90000009536743</v>
      </c>
      <c r="F39359" s="7" t="n">
        <v>4000</v>
      </c>
    </row>
    <row r="39360" spans="1:8">
      <c r="A39360" t="s">
        <v>4</v>
      </c>
      <c r="B39360" s="4" t="s">
        <v>5</v>
      </c>
      <c r="C39360" s="4" t="s">
        <v>13</v>
      </c>
      <c r="D39360" s="4" t="s">
        <v>13</v>
      </c>
      <c r="E39360" s="4" t="s">
        <v>22</v>
      </c>
      <c r="F39360" s="4" t="s">
        <v>10</v>
      </c>
    </row>
    <row r="39361" spans="1:10">
      <c r="A39361" t="n">
        <v>321875</v>
      </c>
      <c r="B39361" s="25" t="n">
        <v>45</v>
      </c>
      <c r="C39361" s="7" t="n">
        <v>11</v>
      </c>
      <c r="D39361" s="7" t="n">
        <v>3</v>
      </c>
      <c r="E39361" s="7" t="n">
        <v>38</v>
      </c>
      <c r="F39361" s="7" t="n">
        <v>0</v>
      </c>
    </row>
    <row r="39362" spans="1:10">
      <c r="A39362" t="s">
        <v>4</v>
      </c>
      <c r="B39362" s="4" t="s">
        <v>5</v>
      </c>
      <c r="C39362" s="4" t="s">
        <v>10</v>
      </c>
      <c r="D39362" s="4" t="s">
        <v>13</v>
      </c>
      <c r="E39362" s="4" t="s">
        <v>6</v>
      </c>
      <c r="F39362" s="4" t="s">
        <v>22</v>
      </c>
      <c r="G39362" s="4" t="s">
        <v>22</v>
      </c>
      <c r="H39362" s="4" t="s">
        <v>22</v>
      </c>
    </row>
    <row r="39363" spans="1:10">
      <c r="A39363" t="n">
        <v>321884</v>
      </c>
      <c r="B39363" s="39" t="n">
        <v>48</v>
      </c>
      <c r="C39363" s="7" t="n">
        <v>1006</v>
      </c>
      <c r="D39363" s="7" t="n">
        <v>0</v>
      </c>
      <c r="E39363" s="7" t="s">
        <v>2357</v>
      </c>
      <c r="F39363" s="7" t="n">
        <v>0</v>
      </c>
      <c r="G39363" s="7" t="n">
        <v>1</v>
      </c>
      <c r="H39363" s="7" t="n">
        <v>0</v>
      </c>
    </row>
    <row r="39364" spans="1:10">
      <c r="A39364" t="s">
        <v>4</v>
      </c>
      <c r="B39364" s="4" t="s">
        <v>5</v>
      </c>
      <c r="C39364" s="4" t="s">
        <v>13</v>
      </c>
      <c r="D39364" s="4" t="s">
        <v>10</v>
      </c>
      <c r="E39364" s="4" t="s">
        <v>10</v>
      </c>
      <c r="F39364" s="4" t="s">
        <v>9</v>
      </c>
    </row>
    <row r="39365" spans="1:10">
      <c r="A39365" t="n">
        <v>321910</v>
      </c>
      <c r="B39365" s="86" t="n">
        <v>84</v>
      </c>
      <c r="C39365" s="7" t="n">
        <v>0</v>
      </c>
      <c r="D39365" s="7" t="n">
        <v>1</v>
      </c>
      <c r="E39365" s="7" t="n">
        <v>0</v>
      </c>
      <c r="F39365" s="7" t="n">
        <v>1056964608</v>
      </c>
    </row>
    <row r="39366" spans="1:10">
      <c r="A39366" t="s">
        <v>4</v>
      </c>
      <c r="B39366" s="4" t="s">
        <v>5</v>
      </c>
      <c r="C39366" s="4" t="s">
        <v>13</v>
      </c>
      <c r="D39366" s="4" t="s">
        <v>10</v>
      </c>
      <c r="E39366" s="4" t="s">
        <v>22</v>
      </c>
      <c r="F39366" s="4" t="s">
        <v>10</v>
      </c>
      <c r="G39366" s="4" t="s">
        <v>9</v>
      </c>
      <c r="H39366" s="4" t="s">
        <v>9</v>
      </c>
      <c r="I39366" s="4" t="s">
        <v>10</v>
      </c>
      <c r="J39366" s="4" t="s">
        <v>10</v>
      </c>
      <c r="K39366" s="4" t="s">
        <v>9</v>
      </c>
      <c r="L39366" s="4" t="s">
        <v>9</v>
      </c>
      <c r="M39366" s="4" t="s">
        <v>9</v>
      </c>
      <c r="N39366" s="4" t="s">
        <v>9</v>
      </c>
      <c r="O39366" s="4" t="s">
        <v>6</v>
      </c>
    </row>
    <row r="39367" spans="1:10">
      <c r="A39367" t="n">
        <v>321920</v>
      </c>
      <c r="B39367" s="14" t="n">
        <v>50</v>
      </c>
      <c r="C39367" s="7" t="n">
        <v>0</v>
      </c>
      <c r="D39367" s="7" t="n">
        <v>4185</v>
      </c>
      <c r="E39367" s="7" t="n">
        <v>0.300000011920929</v>
      </c>
      <c r="F39367" s="7" t="n">
        <v>1000</v>
      </c>
      <c r="G39367" s="7" t="n">
        <v>0</v>
      </c>
      <c r="H39367" s="7" t="n">
        <v>-1052770304</v>
      </c>
      <c r="I39367" s="7" t="n">
        <v>0</v>
      </c>
      <c r="J39367" s="7" t="n">
        <v>65533</v>
      </c>
      <c r="K39367" s="7" t="n">
        <v>0</v>
      </c>
      <c r="L39367" s="7" t="n">
        <v>0</v>
      </c>
      <c r="M39367" s="7" t="n">
        <v>0</v>
      </c>
      <c r="N39367" s="7" t="n">
        <v>0</v>
      </c>
      <c r="O39367" s="7" t="s">
        <v>12</v>
      </c>
    </row>
    <row r="39368" spans="1:10">
      <c r="A39368" t="s">
        <v>4</v>
      </c>
      <c r="B39368" s="4" t="s">
        <v>5</v>
      </c>
      <c r="C39368" s="4" t="s">
        <v>13</v>
      </c>
      <c r="D39368" s="4" t="s">
        <v>10</v>
      </c>
      <c r="E39368" s="4" t="s">
        <v>22</v>
      </c>
      <c r="F39368" s="4" t="s">
        <v>10</v>
      </c>
      <c r="G39368" s="4" t="s">
        <v>9</v>
      </c>
      <c r="H39368" s="4" t="s">
        <v>9</v>
      </c>
      <c r="I39368" s="4" t="s">
        <v>10</v>
      </c>
      <c r="J39368" s="4" t="s">
        <v>10</v>
      </c>
      <c r="K39368" s="4" t="s">
        <v>9</v>
      </c>
      <c r="L39368" s="4" t="s">
        <v>9</v>
      </c>
      <c r="M39368" s="4" t="s">
        <v>9</v>
      </c>
      <c r="N39368" s="4" t="s">
        <v>9</v>
      </c>
      <c r="O39368" s="4" t="s">
        <v>6</v>
      </c>
    </row>
    <row r="39369" spans="1:10">
      <c r="A39369" t="n">
        <v>321959</v>
      </c>
      <c r="B39369" s="14" t="n">
        <v>50</v>
      </c>
      <c r="C39369" s="7" t="n">
        <v>0</v>
      </c>
      <c r="D39369" s="7" t="n">
        <v>2200</v>
      </c>
      <c r="E39369" s="7" t="n">
        <v>0.300000011920929</v>
      </c>
      <c r="F39369" s="7" t="n">
        <v>0</v>
      </c>
      <c r="G39369" s="7" t="n">
        <v>0</v>
      </c>
      <c r="H39369" s="7" t="n">
        <v>-1065353216</v>
      </c>
      <c r="I39369" s="7" t="n">
        <v>0</v>
      </c>
      <c r="J39369" s="7" t="n">
        <v>65533</v>
      </c>
      <c r="K39369" s="7" t="n">
        <v>0</v>
      </c>
      <c r="L39369" s="7" t="n">
        <v>0</v>
      </c>
      <c r="M39369" s="7" t="n">
        <v>0</v>
      </c>
      <c r="N39369" s="7" t="n">
        <v>0</v>
      </c>
      <c r="O39369" s="7" t="s">
        <v>12</v>
      </c>
    </row>
    <row r="39370" spans="1:10">
      <c r="A39370" t="s">
        <v>4</v>
      </c>
      <c r="B39370" s="4" t="s">
        <v>5</v>
      </c>
      <c r="C39370" s="4" t="s">
        <v>10</v>
      </c>
      <c r="D39370" s="4" t="s">
        <v>10</v>
      </c>
      <c r="E39370" s="4" t="s">
        <v>10</v>
      </c>
    </row>
    <row r="39371" spans="1:10">
      <c r="A39371" t="n">
        <v>321998</v>
      </c>
      <c r="B39371" s="57" t="n">
        <v>61</v>
      </c>
      <c r="C39371" s="7" t="n">
        <v>0</v>
      </c>
      <c r="D39371" s="7" t="n">
        <v>1006</v>
      </c>
      <c r="E39371" s="7" t="n">
        <v>0</v>
      </c>
    </row>
    <row r="39372" spans="1:10">
      <c r="A39372" t="s">
        <v>4</v>
      </c>
      <c r="B39372" s="4" t="s">
        <v>5</v>
      </c>
      <c r="C39372" s="4" t="s">
        <v>10</v>
      </c>
      <c r="D39372" s="4" t="s">
        <v>10</v>
      </c>
      <c r="E39372" s="4" t="s">
        <v>10</v>
      </c>
    </row>
    <row r="39373" spans="1:10">
      <c r="A39373" t="n">
        <v>322005</v>
      </c>
      <c r="B39373" s="57" t="n">
        <v>61</v>
      </c>
      <c r="C39373" s="7" t="n">
        <v>8</v>
      </c>
      <c r="D39373" s="7" t="n">
        <v>1006</v>
      </c>
      <c r="E39373" s="7" t="n">
        <v>0</v>
      </c>
    </row>
    <row r="39374" spans="1:10">
      <c r="A39374" t="s">
        <v>4</v>
      </c>
      <c r="B39374" s="4" t="s">
        <v>5</v>
      </c>
      <c r="C39374" s="4" t="s">
        <v>13</v>
      </c>
      <c r="D39374" s="4" t="s">
        <v>10</v>
      </c>
    </row>
    <row r="39375" spans="1:10">
      <c r="A39375" t="n">
        <v>322012</v>
      </c>
      <c r="B39375" s="28" t="n">
        <v>58</v>
      </c>
      <c r="C39375" s="7" t="n">
        <v>255</v>
      </c>
      <c r="D39375" s="7" t="n">
        <v>0</v>
      </c>
    </row>
    <row r="39376" spans="1:10">
      <c r="A39376" t="s">
        <v>4</v>
      </c>
      <c r="B39376" s="4" t="s">
        <v>5</v>
      </c>
      <c r="C39376" s="4" t="s">
        <v>10</v>
      </c>
      <c r="D39376" s="4" t="s">
        <v>13</v>
      </c>
    </row>
    <row r="39377" spans="1:15">
      <c r="A39377" t="n">
        <v>322016</v>
      </c>
      <c r="B39377" s="63" t="n">
        <v>56</v>
      </c>
      <c r="C39377" s="7" t="n">
        <v>1006</v>
      </c>
      <c r="D39377" s="7" t="n">
        <v>0</v>
      </c>
    </row>
    <row r="39378" spans="1:15">
      <c r="A39378" t="s">
        <v>4</v>
      </c>
      <c r="B39378" s="4" t="s">
        <v>5</v>
      </c>
      <c r="C39378" s="4" t="s">
        <v>13</v>
      </c>
      <c r="D39378" s="4" t="s">
        <v>10</v>
      </c>
      <c r="E39378" s="4" t="s">
        <v>9</v>
      </c>
      <c r="F39378" s="4" t="s">
        <v>10</v>
      </c>
    </row>
    <row r="39379" spans="1:15">
      <c r="A39379" t="n">
        <v>322020</v>
      </c>
      <c r="B39379" s="14" t="n">
        <v>50</v>
      </c>
      <c r="C39379" s="7" t="n">
        <v>3</v>
      </c>
      <c r="D39379" s="7" t="n">
        <v>8060</v>
      </c>
      <c r="E39379" s="7" t="n">
        <v>1045220557</v>
      </c>
      <c r="F39379" s="7" t="n">
        <v>4000</v>
      </c>
    </row>
    <row r="39380" spans="1:15">
      <c r="A39380" t="s">
        <v>4</v>
      </c>
      <c r="B39380" s="4" t="s">
        <v>5</v>
      </c>
      <c r="C39380" s="4" t="s">
        <v>13</v>
      </c>
      <c r="D39380" s="4" t="s">
        <v>10</v>
      </c>
      <c r="E39380" s="4" t="s">
        <v>22</v>
      </c>
    </row>
    <row r="39381" spans="1:15">
      <c r="A39381" t="n">
        <v>322030</v>
      </c>
      <c r="B39381" s="28" t="n">
        <v>58</v>
      </c>
      <c r="C39381" s="7" t="n">
        <v>101</v>
      </c>
      <c r="D39381" s="7" t="n">
        <v>1000</v>
      </c>
      <c r="E39381" s="7" t="n">
        <v>1</v>
      </c>
    </row>
    <row r="39382" spans="1:15">
      <c r="A39382" t="s">
        <v>4</v>
      </c>
      <c r="B39382" s="4" t="s">
        <v>5</v>
      </c>
      <c r="C39382" s="4" t="s">
        <v>13</v>
      </c>
      <c r="D39382" s="4" t="s">
        <v>10</v>
      </c>
    </row>
    <row r="39383" spans="1:15">
      <c r="A39383" t="n">
        <v>322038</v>
      </c>
      <c r="B39383" s="28" t="n">
        <v>58</v>
      </c>
      <c r="C39383" s="7" t="n">
        <v>254</v>
      </c>
      <c r="D39383" s="7" t="n">
        <v>0</v>
      </c>
    </row>
    <row r="39384" spans="1:15">
      <c r="A39384" t="s">
        <v>4</v>
      </c>
      <c r="B39384" s="4" t="s">
        <v>5</v>
      </c>
      <c r="C39384" s="4" t="s">
        <v>13</v>
      </c>
      <c r="D39384" s="4" t="s">
        <v>13</v>
      </c>
      <c r="E39384" s="4" t="s">
        <v>22</v>
      </c>
      <c r="F39384" s="4" t="s">
        <v>22</v>
      </c>
      <c r="G39384" s="4" t="s">
        <v>22</v>
      </c>
      <c r="H39384" s="4" t="s">
        <v>10</v>
      </c>
    </row>
    <row r="39385" spans="1:15">
      <c r="A39385" t="n">
        <v>322042</v>
      </c>
      <c r="B39385" s="25" t="n">
        <v>45</v>
      </c>
      <c r="C39385" s="7" t="n">
        <v>2</v>
      </c>
      <c r="D39385" s="7" t="n">
        <v>3</v>
      </c>
      <c r="E39385" s="7" t="n">
        <v>-4.34000015258789</v>
      </c>
      <c r="F39385" s="7" t="n">
        <v>2.9300000667572</v>
      </c>
      <c r="G39385" s="7" t="n">
        <v>32.1199989318848</v>
      </c>
      <c r="H39385" s="7" t="n">
        <v>0</v>
      </c>
    </row>
    <row r="39386" spans="1:15">
      <c r="A39386" t="s">
        <v>4</v>
      </c>
      <c r="B39386" s="4" t="s">
        <v>5</v>
      </c>
      <c r="C39386" s="4" t="s">
        <v>13</v>
      </c>
      <c r="D39386" s="4" t="s">
        <v>13</v>
      </c>
      <c r="E39386" s="4" t="s">
        <v>22</v>
      </c>
      <c r="F39386" s="4" t="s">
        <v>22</v>
      </c>
      <c r="G39386" s="4" t="s">
        <v>22</v>
      </c>
      <c r="H39386" s="4" t="s">
        <v>10</v>
      </c>
      <c r="I39386" s="4" t="s">
        <v>13</v>
      </c>
    </row>
    <row r="39387" spans="1:15">
      <c r="A39387" t="n">
        <v>322059</v>
      </c>
      <c r="B39387" s="25" t="n">
        <v>45</v>
      </c>
      <c r="C39387" s="7" t="n">
        <v>4</v>
      </c>
      <c r="D39387" s="7" t="n">
        <v>3</v>
      </c>
      <c r="E39387" s="7" t="n">
        <v>346.670013427734</v>
      </c>
      <c r="F39387" s="7" t="n">
        <v>136.289993286133</v>
      </c>
      <c r="G39387" s="7" t="n">
        <v>0</v>
      </c>
      <c r="H39387" s="7" t="n">
        <v>0</v>
      </c>
      <c r="I39387" s="7" t="n">
        <v>0</v>
      </c>
    </row>
    <row r="39388" spans="1:15">
      <c r="A39388" t="s">
        <v>4</v>
      </c>
      <c r="B39388" s="4" t="s">
        <v>5</v>
      </c>
      <c r="C39388" s="4" t="s">
        <v>13</v>
      </c>
      <c r="D39388" s="4" t="s">
        <v>13</v>
      </c>
      <c r="E39388" s="4" t="s">
        <v>22</v>
      </c>
      <c r="F39388" s="4" t="s">
        <v>10</v>
      </c>
    </row>
    <row r="39389" spans="1:15">
      <c r="A39389" t="n">
        <v>322077</v>
      </c>
      <c r="B39389" s="25" t="n">
        <v>45</v>
      </c>
      <c r="C39389" s="7" t="n">
        <v>5</v>
      </c>
      <c r="D39389" s="7" t="n">
        <v>3</v>
      </c>
      <c r="E39389" s="7" t="n">
        <v>2.59999990463257</v>
      </c>
      <c r="F39389" s="7" t="n">
        <v>0</v>
      </c>
    </row>
    <row r="39390" spans="1:15">
      <c r="A39390" t="s">
        <v>4</v>
      </c>
      <c r="B39390" s="4" t="s">
        <v>5</v>
      </c>
      <c r="C39390" s="4" t="s">
        <v>13</v>
      </c>
      <c r="D39390" s="4" t="s">
        <v>13</v>
      </c>
      <c r="E39390" s="4" t="s">
        <v>22</v>
      </c>
      <c r="F39390" s="4" t="s">
        <v>10</v>
      </c>
    </row>
    <row r="39391" spans="1:15">
      <c r="A39391" t="n">
        <v>322086</v>
      </c>
      <c r="B39391" s="25" t="n">
        <v>45</v>
      </c>
      <c r="C39391" s="7" t="n">
        <v>11</v>
      </c>
      <c r="D39391" s="7" t="n">
        <v>3</v>
      </c>
      <c r="E39391" s="7" t="n">
        <v>38</v>
      </c>
      <c r="F39391" s="7" t="n">
        <v>0</v>
      </c>
    </row>
    <row r="39392" spans="1:15">
      <c r="A39392" t="s">
        <v>4</v>
      </c>
      <c r="B39392" s="4" t="s">
        <v>5</v>
      </c>
      <c r="C39392" s="4" t="s">
        <v>13</v>
      </c>
      <c r="D39392" s="4" t="s">
        <v>13</v>
      </c>
      <c r="E39392" s="4" t="s">
        <v>22</v>
      </c>
      <c r="F39392" s="4" t="s">
        <v>22</v>
      </c>
      <c r="G39392" s="4" t="s">
        <v>22</v>
      </c>
      <c r="H39392" s="4" t="s">
        <v>10</v>
      </c>
    </row>
    <row r="39393" spans="1:9">
      <c r="A39393" t="n">
        <v>322095</v>
      </c>
      <c r="B39393" s="25" t="n">
        <v>45</v>
      </c>
      <c r="C39393" s="7" t="n">
        <v>2</v>
      </c>
      <c r="D39393" s="7" t="n">
        <v>3</v>
      </c>
      <c r="E39393" s="7" t="n">
        <v>-4.34000015258789</v>
      </c>
      <c r="F39393" s="7" t="n">
        <v>1.80999994277954</v>
      </c>
      <c r="G39393" s="7" t="n">
        <v>32.1199989318848</v>
      </c>
      <c r="H39393" s="7" t="n">
        <v>4500</v>
      </c>
    </row>
    <row r="39394" spans="1:9">
      <c r="A39394" t="s">
        <v>4</v>
      </c>
      <c r="B39394" s="4" t="s">
        <v>5</v>
      </c>
      <c r="C39394" s="4" t="s">
        <v>13</v>
      </c>
      <c r="D39394" s="4" t="s">
        <v>13</v>
      </c>
      <c r="E39394" s="4" t="s">
        <v>22</v>
      </c>
      <c r="F39394" s="4" t="s">
        <v>22</v>
      </c>
      <c r="G39394" s="4" t="s">
        <v>22</v>
      </c>
      <c r="H39394" s="4" t="s">
        <v>10</v>
      </c>
      <c r="I39394" s="4" t="s">
        <v>13</v>
      </c>
    </row>
    <row r="39395" spans="1:9">
      <c r="A39395" t="n">
        <v>322112</v>
      </c>
      <c r="B39395" s="25" t="n">
        <v>45</v>
      </c>
      <c r="C39395" s="7" t="n">
        <v>4</v>
      </c>
      <c r="D39395" s="7" t="n">
        <v>3</v>
      </c>
      <c r="E39395" s="7" t="n">
        <v>355.440002441406</v>
      </c>
      <c r="F39395" s="7" t="n">
        <v>136.289993286133</v>
      </c>
      <c r="G39395" s="7" t="n">
        <v>0</v>
      </c>
      <c r="H39395" s="7" t="n">
        <v>4500</v>
      </c>
      <c r="I39395" s="7" t="n">
        <v>0</v>
      </c>
    </row>
    <row r="39396" spans="1:9">
      <c r="A39396" t="s">
        <v>4</v>
      </c>
      <c r="B39396" s="4" t="s">
        <v>5</v>
      </c>
      <c r="C39396" s="4" t="s">
        <v>10</v>
      </c>
      <c r="D39396" s="4" t="s">
        <v>22</v>
      </c>
      <c r="E39396" s="4" t="s">
        <v>22</v>
      </c>
      <c r="F39396" s="4" t="s">
        <v>22</v>
      </c>
      <c r="G39396" s="4" t="s">
        <v>22</v>
      </c>
    </row>
    <row r="39397" spans="1:9">
      <c r="A39397" t="n">
        <v>322130</v>
      </c>
      <c r="B39397" s="24" t="n">
        <v>46</v>
      </c>
      <c r="C39397" s="7" t="n">
        <v>1006</v>
      </c>
      <c r="D39397" s="7" t="n">
        <v>-4.19999980926514</v>
      </c>
      <c r="E39397" s="7" t="n">
        <v>3.89000010490417</v>
      </c>
      <c r="F39397" s="7" t="n">
        <v>33.6500015258789</v>
      </c>
      <c r="G39397" s="7" t="n">
        <v>188</v>
      </c>
    </row>
    <row r="39398" spans="1:9">
      <c r="A39398" t="s">
        <v>4</v>
      </c>
      <c r="B39398" s="4" t="s">
        <v>5</v>
      </c>
      <c r="C39398" s="4" t="s">
        <v>10</v>
      </c>
      <c r="D39398" s="4" t="s">
        <v>13</v>
      </c>
      <c r="E39398" s="4" t="s">
        <v>6</v>
      </c>
      <c r="F39398" s="4" t="s">
        <v>22</v>
      </c>
      <c r="G39398" s="4" t="s">
        <v>22</v>
      </c>
      <c r="H39398" s="4" t="s">
        <v>22</v>
      </c>
    </row>
    <row r="39399" spans="1:9">
      <c r="A39399" t="n">
        <v>322149</v>
      </c>
      <c r="B39399" s="39" t="n">
        <v>48</v>
      </c>
      <c r="C39399" s="7" t="n">
        <v>1006</v>
      </c>
      <c r="D39399" s="7" t="n">
        <v>0</v>
      </c>
      <c r="E39399" s="7" t="s">
        <v>2360</v>
      </c>
      <c r="F39399" s="7" t="n">
        <v>-1</v>
      </c>
      <c r="G39399" s="7" t="n">
        <v>1</v>
      </c>
      <c r="H39399" s="7" t="n">
        <v>0</v>
      </c>
    </row>
    <row r="39400" spans="1:9">
      <c r="A39400" t="s">
        <v>4</v>
      </c>
      <c r="B39400" s="4" t="s">
        <v>5</v>
      </c>
      <c r="C39400" s="4" t="s">
        <v>10</v>
      </c>
      <c r="D39400" s="4" t="s">
        <v>10</v>
      </c>
      <c r="E39400" s="4" t="s">
        <v>22</v>
      </c>
      <c r="F39400" s="4" t="s">
        <v>22</v>
      </c>
      <c r="G39400" s="4" t="s">
        <v>22</v>
      </c>
      <c r="H39400" s="4" t="s">
        <v>22</v>
      </c>
      <c r="I39400" s="4" t="s">
        <v>13</v>
      </c>
      <c r="J39400" s="4" t="s">
        <v>10</v>
      </c>
    </row>
    <row r="39401" spans="1:9">
      <c r="A39401" t="n">
        <v>322175</v>
      </c>
      <c r="B39401" s="85" t="n">
        <v>55</v>
      </c>
      <c r="C39401" s="7" t="n">
        <v>1006</v>
      </c>
      <c r="D39401" s="7" t="n">
        <v>65533</v>
      </c>
      <c r="E39401" s="7" t="n">
        <v>-4.32000017166138</v>
      </c>
      <c r="F39401" s="7" t="n">
        <v>1.53999996185303</v>
      </c>
      <c r="G39401" s="7" t="n">
        <v>32.8199996948242</v>
      </c>
      <c r="H39401" s="7" t="n">
        <v>0.800000011920929</v>
      </c>
      <c r="I39401" s="7" t="n">
        <v>0</v>
      </c>
      <c r="J39401" s="7" t="n">
        <v>0</v>
      </c>
    </row>
    <row r="39402" spans="1:9">
      <c r="A39402" t="s">
        <v>4</v>
      </c>
      <c r="B39402" s="4" t="s">
        <v>5</v>
      </c>
      <c r="C39402" s="4" t="s">
        <v>10</v>
      </c>
      <c r="D39402" s="4" t="s">
        <v>13</v>
      </c>
      <c r="E39402" s="4" t="s">
        <v>13</v>
      </c>
      <c r="F39402" s="4" t="s">
        <v>6</v>
      </c>
    </row>
    <row r="39403" spans="1:9">
      <c r="A39403" t="n">
        <v>322199</v>
      </c>
      <c r="B39403" s="22" t="n">
        <v>20</v>
      </c>
      <c r="C39403" s="7" t="n">
        <v>1006</v>
      </c>
      <c r="D39403" s="7" t="n">
        <v>2</v>
      </c>
      <c r="E39403" s="7" t="n">
        <v>11</v>
      </c>
      <c r="F39403" s="7" t="s">
        <v>2367</v>
      </c>
    </row>
    <row r="39404" spans="1:9">
      <c r="A39404" t="s">
        <v>4</v>
      </c>
      <c r="B39404" s="4" t="s">
        <v>5</v>
      </c>
      <c r="C39404" s="4" t="s">
        <v>13</v>
      </c>
      <c r="D39404" s="4" t="s">
        <v>10</v>
      </c>
    </row>
    <row r="39405" spans="1:9">
      <c r="A39405" t="n">
        <v>322215</v>
      </c>
      <c r="B39405" s="28" t="n">
        <v>58</v>
      </c>
      <c r="C39405" s="7" t="n">
        <v>255</v>
      </c>
      <c r="D39405" s="7" t="n">
        <v>0</v>
      </c>
    </row>
    <row r="39406" spans="1:9">
      <c r="A39406" t="s">
        <v>4</v>
      </c>
      <c r="B39406" s="4" t="s">
        <v>5</v>
      </c>
      <c r="C39406" s="4" t="s">
        <v>10</v>
      </c>
      <c r="D39406" s="4" t="s">
        <v>13</v>
      </c>
    </row>
    <row r="39407" spans="1:9">
      <c r="A39407" t="n">
        <v>322219</v>
      </c>
      <c r="B39407" s="63" t="n">
        <v>56</v>
      </c>
      <c r="C39407" s="7" t="n">
        <v>1006</v>
      </c>
      <c r="D39407" s="7" t="n">
        <v>0</v>
      </c>
    </row>
    <row r="39408" spans="1:9">
      <c r="A39408" t="s">
        <v>4</v>
      </c>
      <c r="B39408" s="4" t="s">
        <v>5</v>
      </c>
      <c r="C39408" s="4" t="s">
        <v>13</v>
      </c>
      <c r="D39408" s="4" t="s">
        <v>10</v>
      </c>
    </row>
    <row r="39409" spans="1:10">
      <c r="A39409" t="n">
        <v>322223</v>
      </c>
      <c r="B39409" s="25" t="n">
        <v>45</v>
      </c>
      <c r="C39409" s="7" t="n">
        <v>7</v>
      </c>
      <c r="D39409" s="7" t="n">
        <v>255</v>
      </c>
    </row>
    <row r="39410" spans="1:10">
      <c r="A39410" t="s">
        <v>4</v>
      </c>
      <c r="B39410" s="4" t="s">
        <v>5</v>
      </c>
      <c r="C39410" s="4" t="s">
        <v>13</v>
      </c>
      <c r="D39410" s="4" t="s">
        <v>10</v>
      </c>
      <c r="E39410" s="4" t="s">
        <v>6</v>
      </c>
    </row>
    <row r="39411" spans="1:10">
      <c r="A39411" t="n">
        <v>322227</v>
      </c>
      <c r="B39411" s="40" t="n">
        <v>51</v>
      </c>
      <c r="C39411" s="7" t="n">
        <v>4</v>
      </c>
      <c r="D39411" s="7" t="n">
        <v>0</v>
      </c>
      <c r="E39411" s="7" t="s">
        <v>410</v>
      </c>
    </row>
    <row r="39412" spans="1:10">
      <c r="A39412" t="s">
        <v>4</v>
      </c>
      <c r="B39412" s="4" t="s">
        <v>5</v>
      </c>
      <c r="C39412" s="4" t="s">
        <v>10</v>
      </c>
    </row>
    <row r="39413" spans="1:10">
      <c r="A39413" t="n">
        <v>322241</v>
      </c>
      <c r="B39413" s="35" t="n">
        <v>16</v>
      </c>
      <c r="C39413" s="7" t="n">
        <v>0</v>
      </c>
    </row>
    <row r="39414" spans="1:10">
      <c r="A39414" t="s">
        <v>4</v>
      </c>
      <c r="B39414" s="4" t="s">
        <v>5</v>
      </c>
      <c r="C39414" s="4" t="s">
        <v>10</v>
      </c>
      <c r="D39414" s="4" t="s">
        <v>72</v>
      </c>
      <c r="E39414" s="4" t="s">
        <v>13</v>
      </c>
      <c r="F39414" s="4" t="s">
        <v>13</v>
      </c>
    </row>
    <row r="39415" spans="1:10">
      <c r="A39415" t="n">
        <v>322244</v>
      </c>
      <c r="B39415" s="52" t="n">
        <v>26</v>
      </c>
      <c r="C39415" s="7" t="n">
        <v>0</v>
      </c>
      <c r="D39415" s="7" t="s">
        <v>2368</v>
      </c>
      <c r="E39415" s="7" t="n">
        <v>2</v>
      </c>
      <c r="F39415" s="7" t="n">
        <v>0</v>
      </c>
    </row>
    <row r="39416" spans="1:10">
      <c r="A39416" t="s">
        <v>4</v>
      </c>
      <c r="B39416" s="4" t="s">
        <v>5</v>
      </c>
    </row>
    <row r="39417" spans="1:10">
      <c r="A39417" t="n">
        <v>322270</v>
      </c>
      <c r="B39417" s="53" t="n">
        <v>28</v>
      </c>
    </row>
    <row r="39418" spans="1:10">
      <c r="A39418" t="s">
        <v>4</v>
      </c>
      <c r="B39418" s="4" t="s">
        <v>5</v>
      </c>
      <c r="C39418" s="4" t="s">
        <v>10</v>
      </c>
      <c r="D39418" s="4" t="s">
        <v>13</v>
      </c>
    </row>
    <row r="39419" spans="1:10">
      <c r="A39419" t="n">
        <v>322271</v>
      </c>
      <c r="B39419" s="54" t="n">
        <v>89</v>
      </c>
      <c r="C39419" s="7" t="n">
        <v>65533</v>
      </c>
      <c r="D39419" s="7" t="n">
        <v>1</v>
      </c>
    </row>
    <row r="39420" spans="1:10">
      <c r="A39420" t="s">
        <v>4</v>
      </c>
      <c r="B39420" s="4" t="s">
        <v>5</v>
      </c>
      <c r="C39420" s="4" t="s">
        <v>10</v>
      </c>
      <c r="D39420" s="4" t="s">
        <v>13</v>
      </c>
    </row>
    <row r="39421" spans="1:10">
      <c r="A39421" t="n">
        <v>322275</v>
      </c>
      <c r="B39421" s="44" t="n">
        <v>21</v>
      </c>
      <c r="C39421" s="7" t="n">
        <v>1006</v>
      </c>
      <c r="D39421" s="7" t="n">
        <v>2</v>
      </c>
    </row>
    <row r="39422" spans="1:10">
      <c r="A39422" t="s">
        <v>4</v>
      </c>
      <c r="B39422" s="4" t="s">
        <v>5</v>
      </c>
      <c r="C39422" s="4" t="s">
        <v>13</v>
      </c>
      <c r="D39422" s="4" t="s">
        <v>10</v>
      </c>
      <c r="E39422" s="4" t="s">
        <v>22</v>
      </c>
    </row>
    <row r="39423" spans="1:10">
      <c r="A39423" t="n">
        <v>322279</v>
      </c>
      <c r="B39423" s="28" t="n">
        <v>58</v>
      </c>
      <c r="C39423" s="7" t="n">
        <v>101</v>
      </c>
      <c r="D39423" s="7" t="n">
        <v>500</v>
      </c>
      <c r="E39423" s="7" t="n">
        <v>1</v>
      </c>
    </row>
    <row r="39424" spans="1:10">
      <c r="A39424" t="s">
        <v>4</v>
      </c>
      <c r="B39424" s="4" t="s">
        <v>5</v>
      </c>
      <c r="C39424" s="4" t="s">
        <v>13</v>
      </c>
      <c r="D39424" s="4" t="s">
        <v>10</v>
      </c>
    </row>
    <row r="39425" spans="1:6">
      <c r="A39425" t="n">
        <v>322287</v>
      </c>
      <c r="B39425" s="28" t="n">
        <v>58</v>
      </c>
      <c r="C39425" s="7" t="n">
        <v>254</v>
      </c>
      <c r="D39425" s="7" t="n">
        <v>0</v>
      </c>
    </row>
    <row r="39426" spans="1:6">
      <c r="A39426" t="s">
        <v>4</v>
      </c>
      <c r="B39426" s="4" t="s">
        <v>5</v>
      </c>
      <c r="C39426" s="4" t="s">
        <v>13</v>
      </c>
      <c r="D39426" s="4" t="s">
        <v>10</v>
      </c>
      <c r="E39426" s="4" t="s">
        <v>10</v>
      </c>
      <c r="F39426" s="4" t="s">
        <v>9</v>
      </c>
    </row>
    <row r="39427" spans="1:6">
      <c r="A39427" t="n">
        <v>322291</v>
      </c>
      <c r="B39427" s="86" t="n">
        <v>84</v>
      </c>
      <c r="C39427" s="7" t="n">
        <v>1</v>
      </c>
      <c r="D39427" s="7" t="n">
        <v>0</v>
      </c>
      <c r="E39427" s="7" t="n">
        <v>0</v>
      </c>
      <c r="F39427" s="7" t="n">
        <v>0</v>
      </c>
    </row>
    <row r="39428" spans="1:6">
      <c r="A39428" t="s">
        <v>4</v>
      </c>
      <c r="B39428" s="4" t="s">
        <v>5</v>
      </c>
      <c r="C39428" s="4" t="s">
        <v>13</v>
      </c>
      <c r="D39428" s="4" t="s">
        <v>13</v>
      </c>
      <c r="E39428" s="4" t="s">
        <v>22</v>
      </c>
      <c r="F39428" s="4" t="s">
        <v>22</v>
      </c>
      <c r="G39428" s="4" t="s">
        <v>22</v>
      </c>
      <c r="H39428" s="4" t="s">
        <v>10</v>
      </c>
    </row>
    <row r="39429" spans="1:6">
      <c r="A39429" t="n">
        <v>322301</v>
      </c>
      <c r="B39429" s="25" t="n">
        <v>45</v>
      </c>
      <c r="C39429" s="7" t="n">
        <v>2</v>
      </c>
      <c r="D39429" s="7" t="n">
        <v>3</v>
      </c>
      <c r="E39429" s="7" t="n">
        <v>-4.28999996185303</v>
      </c>
      <c r="F39429" s="7" t="n">
        <v>1.74000000953674</v>
      </c>
      <c r="G39429" s="7" t="n">
        <v>31.8700008392334</v>
      </c>
      <c r="H39429" s="7" t="n">
        <v>0</v>
      </c>
    </row>
    <row r="39430" spans="1:6">
      <c r="A39430" t="s">
        <v>4</v>
      </c>
      <c r="B39430" s="4" t="s">
        <v>5</v>
      </c>
      <c r="C39430" s="4" t="s">
        <v>13</v>
      </c>
      <c r="D39430" s="4" t="s">
        <v>13</v>
      </c>
      <c r="E39430" s="4" t="s">
        <v>22</v>
      </c>
      <c r="F39430" s="4" t="s">
        <v>22</v>
      </c>
      <c r="G39430" s="4" t="s">
        <v>22</v>
      </c>
      <c r="H39430" s="4" t="s">
        <v>10</v>
      </c>
      <c r="I39430" s="4" t="s">
        <v>13</v>
      </c>
    </row>
    <row r="39431" spans="1:6">
      <c r="A39431" t="n">
        <v>322318</v>
      </c>
      <c r="B39431" s="25" t="n">
        <v>45</v>
      </c>
      <c r="C39431" s="7" t="n">
        <v>4</v>
      </c>
      <c r="D39431" s="7" t="n">
        <v>3</v>
      </c>
      <c r="E39431" s="7" t="n">
        <v>16.0499992370605</v>
      </c>
      <c r="F39431" s="7" t="n">
        <v>230.639999389648</v>
      </c>
      <c r="G39431" s="7" t="n">
        <v>0</v>
      </c>
      <c r="H39431" s="7" t="n">
        <v>0</v>
      </c>
      <c r="I39431" s="7" t="n">
        <v>0</v>
      </c>
    </row>
    <row r="39432" spans="1:6">
      <c r="A39432" t="s">
        <v>4</v>
      </c>
      <c r="B39432" s="4" t="s">
        <v>5</v>
      </c>
      <c r="C39432" s="4" t="s">
        <v>13</v>
      </c>
      <c r="D39432" s="4" t="s">
        <v>13</v>
      </c>
      <c r="E39432" s="4" t="s">
        <v>22</v>
      </c>
      <c r="F39432" s="4" t="s">
        <v>10</v>
      </c>
    </row>
    <row r="39433" spans="1:6">
      <c r="A39433" t="n">
        <v>322336</v>
      </c>
      <c r="B39433" s="25" t="n">
        <v>45</v>
      </c>
      <c r="C39433" s="7" t="n">
        <v>5</v>
      </c>
      <c r="D39433" s="7" t="n">
        <v>3</v>
      </c>
      <c r="E39433" s="7" t="n">
        <v>2.59999990463257</v>
      </c>
      <c r="F39433" s="7" t="n">
        <v>0</v>
      </c>
    </row>
    <row r="39434" spans="1:6">
      <c r="A39434" t="s">
        <v>4</v>
      </c>
      <c r="B39434" s="4" t="s">
        <v>5</v>
      </c>
      <c r="C39434" s="4" t="s">
        <v>13</v>
      </c>
      <c r="D39434" s="4" t="s">
        <v>13</v>
      </c>
      <c r="E39434" s="4" t="s">
        <v>22</v>
      </c>
      <c r="F39434" s="4" t="s">
        <v>10</v>
      </c>
    </row>
    <row r="39435" spans="1:6">
      <c r="A39435" t="n">
        <v>322345</v>
      </c>
      <c r="B39435" s="25" t="n">
        <v>45</v>
      </c>
      <c r="C39435" s="7" t="n">
        <v>5</v>
      </c>
      <c r="D39435" s="7" t="n">
        <v>3</v>
      </c>
      <c r="E39435" s="7" t="n">
        <v>2.29999995231628</v>
      </c>
      <c r="F39435" s="7" t="n">
        <v>3000</v>
      </c>
    </row>
    <row r="39436" spans="1:6">
      <c r="A39436" t="s">
        <v>4</v>
      </c>
      <c r="B39436" s="4" t="s">
        <v>5</v>
      </c>
      <c r="C39436" s="4" t="s">
        <v>13</v>
      </c>
      <c r="D39436" s="4" t="s">
        <v>13</v>
      </c>
      <c r="E39436" s="4" t="s">
        <v>22</v>
      </c>
      <c r="F39436" s="4" t="s">
        <v>10</v>
      </c>
    </row>
    <row r="39437" spans="1:6">
      <c r="A39437" t="n">
        <v>322354</v>
      </c>
      <c r="B39437" s="25" t="n">
        <v>45</v>
      </c>
      <c r="C39437" s="7" t="n">
        <v>11</v>
      </c>
      <c r="D39437" s="7" t="n">
        <v>3</v>
      </c>
      <c r="E39437" s="7" t="n">
        <v>38</v>
      </c>
      <c r="F39437" s="7" t="n">
        <v>0</v>
      </c>
    </row>
    <row r="39438" spans="1:6">
      <c r="A39438" t="s">
        <v>4</v>
      </c>
      <c r="B39438" s="4" t="s">
        <v>5</v>
      </c>
      <c r="C39438" s="4" t="s">
        <v>13</v>
      </c>
      <c r="D39438" s="4" t="s">
        <v>10</v>
      </c>
    </row>
    <row r="39439" spans="1:6">
      <c r="A39439" t="n">
        <v>322363</v>
      </c>
      <c r="B39439" s="28" t="n">
        <v>58</v>
      </c>
      <c r="C39439" s="7" t="n">
        <v>255</v>
      </c>
      <c r="D39439" s="7" t="n">
        <v>0</v>
      </c>
    </row>
    <row r="39440" spans="1:6">
      <c r="A39440" t="s">
        <v>4</v>
      </c>
      <c r="B39440" s="4" t="s">
        <v>5</v>
      </c>
      <c r="C39440" s="4" t="s">
        <v>13</v>
      </c>
      <c r="D39440" s="4" t="s">
        <v>10</v>
      </c>
      <c r="E39440" s="4" t="s">
        <v>6</v>
      </c>
    </row>
    <row r="39441" spans="1:9">
      <c r="A39441" t="n">
        <v>322367</v>
      </c>
      <c r="B39441" s="40" t="n">
        <v>51</v>
      </c>
      <c r="C39441" s="7" t="n">
        <v>4</v>
      </c>
      <c r="D39441" s="7" t="n">
        <v>0</v>
      </c>
      <c r="E39441" s="7" t="s">
        <v>410</v>
      </c>
    </row>
    <row r="39442" spans="1:9">
      <c r="A39442" t="s">
        <v>4</v>
      </c>
      <c r="B39442" s="4" t="s">
        <v>5</v>
      </c>
      <c r="C39442" s="4" t="s">
        <v>10</v>
      </c>
    </row>
    <row r="39443" spans="1:9">
      <c r="A39443" t="n">
        <v>322381</v>
      </c>
      <c r="B39443" s="35" t="n">
        <v>16</v>
      </c>
      <c r="C39443" s="7" t="n">
        <v>0</v>
      </c>
    </row>
    <row r="39444" spans="1:9">
      <c r="A39444" t="s">
        <v>4</v>
      </c>
      <c r="B39444" s="4" t="s">
        <v>5</v>
      </c>
      <c r="C39444" s="4" t="s">
        <v>10</v>
      </c>
      <c r="D39444" s="4" t="s">
        <v>72</v>
      </c>
      <c r="E39444" s="4" t="s">
        <v>13</v>
      </c>
      <c r="F39444" s="4" t="s">
        <v>13</v>
      </c>
    </row>
    <row r="39445" spans="1:9">
      <c r="A39445" t="n">
        <v>322384</v>
      </c>
      <c r="B39445" s="52" t="n">
        <v>26</v>
      </c>
      <c r="C39445" s="7" t="n">
        <v>0</v>
      </c>
      <c r="D39445" s="7" t="s">
        <v>2369</v>
      </c>
      <c r="E39445" s="7" t="n">
        <v>2</v>
      </c>
      <c r="F39445" s="7" t="n">
        <v>0</v>
      </c>
    </row>
    <row r="39446" spans="1:9">
      <c r="A39446" t="s">
        <v>4</v>
      </c>
      <c r="B39446" s="4" t="s">
        <v>5</v>
      </c>
    </row>
    <row r="39447" spans="1:9">
      <c r="A39447" t="n">
        <v>322462</v>
      </c>
      <c r="B39447" s="53" t="n">
        <v>28</v>
      </c>
    </row>
    <row r="39448" spans="1:9">
      <c r="A39448" t="s">
        <v>4</v>
      </c>
      <c r="B39448" s="4" t="s">
        <v>5</v>
      </c>
      <c r="C39448" s="4" t="s">
        <v>13</v>
      </c>
      <c r="D39448" s="4" t="s">
        <v>10</v>
      </c>
      <c r="E39448" s="4" t="s">
        <v>6</v>
      </c>
    </row>
    <row r="39449" spans="1:9">
      <c r="A39449" t="n">
        <v>322463</v>
      </c>
      <c r="B39449" s="40" t="n">
        <v>51</v>
      </c>
      <c r="C39449" s="7" t="n">
        <v>4</v>
      </c>
      <c r="D39449" s="7" t="n">
        <v>8</v>
      </c>
      <c r="E39449" s="7" t="s">
        <v>150</v>
      </c>
    </row>
    <row r="39450" spans="1:9">
      <c r="A39450" t="s">
        <v>4</v>
      </c>
      <c r="B39450" s="4" t="s">
        <v>5</v>
      </c>
      <c r="C39450" s="4" t="s">
        <v>10</v>
      </c>
    </row>
    <row r="39451" spans="1:9">
      <c r="A39451" t="n">
        <v>322476</v>
      </c>
      <c r="B39451" s="35" t="n">
        <v>16</v>
      </c>
      <c r="C39451" s="7" t="n">
        <v>0</v>
      </c>
    </row>
    <row r="39452" spans="1:9">
      <c r="A39452" t="s">
        <v>4</v>
      </c>
      <c r="B39452" s="4" t="s">
        <v>5</v>
      </c>
      <c r="C39452" s="4" t="s">
        <v>10</v>
      </c>
      <c r="D39452" s="4" t="s">
        <v>72</v>
      </c>
      <c r="E39452" s="4" t="s">
        <v>13</v>
      </c>
      <c r="F39452" s="4" t="s">
        <v>13</v>
      </c>
      <c r="G39452" s="4" t="s">
        <v>72</v>
      </c>
      <c r="H39452" s="4" t="s">
        <v>13</v>
      </c>
      <c r="I39452" s="4" t="s">
        <v>13</v>
      </c>
      <c r="J39452" s="4" t="s">
        <v>72</v>
      </c>
      <c r="K39452" s="4" t="s">
        <v>13</v>
      </c>
      <c r="L39452" s="4" t="s">
        <v>13</v>
      </c>
    </row>
    <row r="39453" spans="1:9">
      <c r="A39453" t="n">
        <v>322479</v>
      </c>
      <c r="B39453" s="52" t="n">
        <v>26</v>
      </c>
      <c r="C39453" s="7" t="n">
        <v>8</v>
      </c>
      <c r="D39453" s="7" t="s">
        <v>2370</v>
      </c>
      <c r="E39453" s="7" t="n">
        <v>2</v>
      </c>
      <c r="F39453" s="7" t="n">
        <v>3</v>
      </c>
      <c r="G39453" s="7" t="s">
        <v>2371</v>
      </c>
      <c r="H39453" s="7" t="n">
        <v>2</v>
      </c>
      <c r="I39453" s="7" t="n">
        <v>3</v>
      </c>
      <c r="J39453" s="7" t="s">
        <v>2372</v>
      </c>
      <c r="K39453" s="7" t="n">
        <v>2</v>
      </c>
      <c r="L39453" s="7" t="n">
        <v>0</v>
      </c>
    </row>
    <row r="39454" spans="1:9">
      <c r="A39454" t="s">
        <v>4</v>
      </c>
      <c r="B39454" s="4" t="s">
        <v>5</v>
      </c>
    </row>
    <row r="39455" spans="1:9">
      <c r="A39455" t="n">
        <v>322709</v>
      </c>
      <c r="B39455" s="53" t="n">
        <v>28</v>
      </c>
    </row>
    <row r="39456" spans="1:9">
      <c r="A39456" t="s">
        <v>4</v>
      </c>
      <c r="B39456" s="4" t="s">
        <v>5</v>
      </c>
      <c r="C39456" s="4" t="s">
        <v>13</v>
      </c>
      <c r="D39456" s="4" t="s">
        <v>10</v>
      </c>
      <c r="E39456" s="4" t="s">
        <v>6</v>
      </c>
    </row>
    <row r="39457" spans="1:12">
      <c r="A39457" t="n">
        <v>322710</v>
      </c>
      <c r="B39457" s="40" t="n">
        <v>51</v>
      </c>
      <c r="C39457" s="7" t="n">
        <v>4</v>
      </c>
      <c r="D39457" s="7" t="n">
        <v>1006</v>
      </c>
      <c r="E39457" s="7" t="s">
        <v>158</v>
      </c>
    </row>
    <row r="39458" spans="1:12">
      <c r="A39458" t="s">
        <v>4</v>
      </c>
      <c r="B39458" s="4" t="s">
        <v>5</v>
      </c>
      <c r="C39458" s="4" t="s">
        <v>10</v>
      </c>
    </row>
    <row r="39459" spans="1:12">
      <c r="A39459" t="n">
        <v>322723</v>
      </c>
      <c r="B39459" s="35" t="n">
        <v>16</v>
      </c>
      <c r="C39459" s="7" t="n">
        <v>0</v>
      </c>
    </row>
    <row r="39460" spans="1:12">
      <c r="A39460" t="s">
        <v>4</v>
      </c>
      <c r="B39460" s="4" t="s">
        <v>5</v>
      </c>
      <c r="C39460" s="4" t="s">
        <v>10</v>
      </c>
      <c r="D39460" s="4" t="s">
        <v>72</v>
      </c>
      <c r="E39460" s="4" t="s">
        <v>13</v>
      </c>
      <c r="F39460" s="4" t="s">
        <v>13</v>
      </c>
    </row>
    <row r="39461" spans="1:12">
      <c r="A39461" t="n">
        <v>322726</v>
      </c>
      <c r="B39461" s="52" t="n">
        <v>26</v>
      </c>
      <c r="C39461" s="7" t="n">
        <v>1006</v>
      </c>
      <c r="D39461" s="7" t="s">
        <v>2373</v>
      </c>
      <c r="E39461" s="7" t="n">
        <v>2</v>
      </c>
      <c r="F39461" s="7" t="n">
        <v>0</v>
      </c>
    </row>
    <row r="39462" spans="1:12">
      <c r="A39462" t="s">
        <v>4</v>
      </c>
      <c r="B39462" s="4" t="s">
        <v>5</v>
      </c>
    </row>
    <row r="39463" spans="1:12">
      <c r="A39463" t="n">
        <v>322740</v>
      </c>
      <c r="B39463" s="53" t="n">
        <v>28</v>
      </c>
    </row>
    <row r="39464" spans="1:12">
      <c r="A39464" t="s">
        <v>4</v>
      </c>
      <c r="B39464" s="4" t="s">
        <v>5</v>
      </c>
      <c r="C39464" s="4" t="s">
        <v>13</v>
      </c>
      <c r="D39464" s="4" t="s">
        <v>10</v>
      </c>
      <c r="E39464" s="4" t="s">
        <v>6</v>
      </c>
    </row>
    <row r="39465" spans="1:12">
      <c r="A39465" t="n">
        <v>322741</v>
      </c>
      <c r="B39465" s="40" t="n">
        <v>51</v>
      </c>
      <c r="C39465" s="7" t="n">
        <v>4</v>
      </c>
      <c r="D39465" s="7" t="n">
        <v>0</v>
      </c>
      <c r="E39465" s="7" t="s">
        <v>254</v>
      </c>
    </row>
    <row r="39466" spans="1:12">
      <c r="A39466" t="s">
        <v>4</v>
      </c>
      <c r="B39466" s="4" t="s">
        <v>5</v>
      </c>
      <c r="C39466" s="4" t="s">
        <v>10</v>
      </c>
    </row>
    <row r="39467" spans="1:12">
      <c r="A39467" t="n">
        <v>322754</v>
      </c>
      <c r="B39467" s="35" t="n">
        <v>16</v>
      </c>
      <c r="C39467" s="7" t="n">
        <v>0</v>
      </c>
    </row>
    <row r="39468" spans="1:12">
      <c r="A39468" t="s">
        <v>4</v>
      </c>
      <c r="B39468" s="4" t="s">
        <v>5</v>
      </c>
      <c r="C39468" s="4" t="s">
        <v>10</v>
      </c>
      <c r="D39468" s="4" t="s">
        <v>72</v>
      </c>
      <c r="E39468" s="4" t="s">
        <v>13</v>
      </c>
      <c r="F39468" s="4" t="s">
        <v>13</v>
      </c>
      <c r="G39468" s="4" t="s">
        <v>72</v>
      </c>
      <c r="H39468" s="4" t="s">
        <v>13</v>
      </c>
      <c r="I39468" s="4" t="s">
        <v>13</v>
      </c>
    </row>
    <row r="39469" spans="1:12">
      <c r="A39469" t="n">
        <v>322757</v>
      </c>
      <c r="B39469" s="52" t="n">
        <v>26</v>
      </c>
      <c r="C39469" s="7" t="n">
        <v>0</v>
      </c>
      <c r="D39469" s="7" t="s">
        <v>2374</v>
      </c>
      <c r="E39469" s="7" t="n">
        <v>2</v>
      </c>
      <c r="F39469" s="7" t="n">
        <v>3</v>
      </c>
      <c r="G39469" s="7" t="s">
        <v>2375</v>
      </c>
      <c r="H39469" s="7" t="n">
        <v>2</v>
      </c>
      <c r="I39469" s="7" t="n">
        <v>0</v>
      </c>
    </row>
    <row r="39470" spans="1:12">
      <c r="A39470" t="s">
        <v>4</v>
      </c>
      <c r="B39470" s="4" t="s">
        <v>5</v>
      </c>
    </row>
    <row r="39471" spans="1:12">
      <c r="A39471" t="n">
        <v>322850</v>
      </c>
      <c r="B39471" s="53" t="n">
        <v>28</v>
      </c>
    </row>
    <row r="39472" spans="1:12">
      <c r="A39472" t="s">
        <v>4</v>
      </c>
      <c r="B39472" s="4" t="s">
        <v>5</v>
      </c>
      <c r="C39472" s="4" t="s">
        <v>13</v>
      </c>
      <c r="D39472" s="4" t="s">
        <v>10</v>
      </c>
      <c r="E39472" s="4" t="s">
        <v>6</v>
      </c>
    </row>
    <row r="39473" spans="1:9">
      <c r="A39473" t="n">
        <v>322851</v>
      </c>
      <c r="B39473" s="40" t="n">
        <v>51</v>
      </c>
      <c r="C39473" s="7" t="n">
        <v>4</v>
      </c>
      <c r="D39473" s="7" t="n">
        <v>8</v>
      </c>
      <c r="E39473" s="7" t="s">
        <v>161</v>
      </c>
    </row>
    <row r="39474" spans="1:9">
      <c r="A39474" t="s">
        <v>4</v>
      </c>
      <c r="B39474" s="4" t="s">
        <v>5</v>
      </c>
      <c r="C39474" s="4" t="s">
        <v>10</v>
      </c>
    </row>
    <row r="39475" spans="1:9">
      <c r="A39475" t="n">
        <v>322865</v>
      </c>
      <c r="B39475" s="35" t="n">
        <v>16</v>
      </c>
      <c r="C39475" s="7" t="n">
        <v>0</v>
      </c>
    </row>
    <row r="39476" spans="1:9">
      <c r="A39476" t="s">
        <v>4</v>
      </c>
      <c r="B39476" s="4" t="s">
        <v>5</v>
      </c>
      <c r="C39476" s="4" t="s">
        <v>10</v>
      </c>
      <c r="D39476" s="4" t="s">
        <v>72</v>
      </c>
      <c r="E39476" s="4" t="s">
        <v>13</v>
      </c>
      <c r="F39476" s="4" t="s">
        <v>13</v>
      </c>
      <c r="G39476" s="4" t="s">
        <v>72</v>
      </c>
      <c r="H39476" s="4" t="s">
        <v>13</v>
      </c>
      <c r="I39476" s="4" t="s">
        <v>13</v>
      </c>
    </row>
    <row r="39477" spans="1:9">
      <c r="A39477" t="n">
        <v>322868</v>
      </c>
      <c r="B39477" s="52" t="n">
        <v>26</v>
      </c>
      <c r="C39477" s="7" t="n">
        <v>8</v>
      </c>
      <c r="D39477" s="7" t="s">
        <v>2376</v>
      </c>
      <c r="E39477" s="7" t="n">
        <v>2</v>
      </c>
      <c r="F39477" s="7" t="n">
        <v>3</v>
      </c>
      <c r="G39477" s="7" t="s">
        <v>2377</v>
      </c>
      <c r="H39477" s="7" t="n">
        <v>2</v>
      </c>
      <c r="I39477" s="7" t="n">
        <v>0</v>
      </c>
    </row>
    <row r="39478" spans="1:9">
      <c r="A39478" t="s">
        <v>4</v>
      </c>
      <c r="B39478" s="4" t="s">
        <v>5</v>
      </c>
    </row>
    <row r="39479" spans="1:9">
      <c r="A39479" t="n">
        <v>323007</v>
      </c>
      <c r="B39479" s="53" t="n">
        <v>28</v>
      </c>
    </row>
    <row r="39480" spans="1:9">
      <c r="A39480" t="s">
        <v>4</v>
      </c>
      <c r="B39480" s="4" t="s">
        <v>5</v>
      </c>
      <c r="C39480" s="4" t="s">
        <v>10</v>
      </c>
      <c r="D39480" s="4" t="s">
        <v>13</v>
      </c>
      <c r="E39480" s="4" t="s">
        <v>22</v>
      </c>
      <c r="F39480" s="4" t="s">
        <v>10</v>
      </c>
    </row>
    <row r="39481" spans="1:9">
      <c r="A39481" t="n">
        <v>323008</v>
      </c>
      <c r="B39481" s="58" t="n">
        <v>59</v>
      </c>
      <c r="C39481" s="7" t="n">
        <v>0</v>
      </c>
      <c r="D39481" s="7" t="n">
        <v>6</v>
      </c>
      <c r="E39481" s="7" t="n">
        <v>0</v>
      </c>
      <c r="F39481" s="7" t="n">
        <v>0</v>
      </c>
    </row>
    <row r="39482" spans="1:9">
      <c r="A39482" t="s">
        <v>4</v>
      </c>
      <c r="B39482" s="4" t="s">
        <v>5</v>
      </c>
      <c r="C39482" s="4" t="s">
        <v>10</v>
      </c>
    </row>
    <row r="39483" spans="1:9">
      <c r="A39483" t="n">
        <v>323018</v>
      </c>
      <c r="B39483" s="35" t="n">
        <v>16</v>
      </c>
      <c r="C39483" s="7" t="n">
        <v>1000</v>
      </c>
    </row>
    <row r="39484" spans="1:9">
      <c r="A39484" t="s">
        <v>4</v>
      </c>
      <c r="B39484" s="4" t="s">
        <v>5</v>
      </c>
      <c r="C39484" s="4" t="s">
        <v>13</v>
      </c>
      <c r="D39484" s="4" t="s">
        <v>10</v>
      </c>
      <c r="E39484" s="4" t="s">
        <v>6</v>
      </c>
    </row>
    <row r="39485" spans="1:9">
      <c r="A39485" t="n">
        <v>323021</v>
      </c>
      <c r="B39485" s="40" t="n">
        <v>51</v>
      </c>
      <c r="C39485" s="7" t="n">
        <v>4</v>
      </c>
      <c r="D39485" s="7" t="n">
        <v>0</v>
      </c>
      <c r="E39485" s="7" t="s">
        <v>713</v>
      </c>
    </row>
    <row r="39486" spans="1:9">
      <c r="A39486" t="s">
        <v>4</v>
      </c>
      <c r="B39486" s="4" t="s">
        <v>5</v>
      </c>
      <c r="C39486" s="4" t="s">
        <v>10</v>
      </c>
    </row>
    <row r="39487" spans="1:9">
      <c r="A39487" t="n">
        <v>323035</v>
      </c>
      <c r="B39487" s="35" t="n">
        <v>16</v>
      </c>
      <c r="C39487" s="7" t="n">
        <v>0</v>
      </c>
    </row>
    <row r="39488" spans="1:9">
      <c r="A39488" t="s">
        <v>4</v>
      </c>
      <c r="B39488" s="4" t="s">
        <v>5</v>
      </c>
      <c r="C39488" s="4" t="s">
        <v>10</v>
      </c>
      <c r="D39488" s="4" t="s">
        <v>72</v>
      </c>
      <c r="E39488" s="4" t="s">
        <v>13</v>
      </c>
      <c r="F39488" s="4" t="s">
        <v>13</v>
      </c>
      <c r="G39488" s="4" t="s">
        <v>72</v>
      </c>
      <c r="H39488" s="4" t="s">
        <v>13</v>
      </c>
      <c r="I39488" s="4" t="s">
        <v>13</v>
      </c>
    </row>
    <row r="39489" spans="1:9">
      <c r="A39489" t="n">
        <v>323038</v>
      </c>
      <c r="B39489" s="52" t="n">
        <v>26</v>
      </c>
      <c r="C39489" s="7" t="n">
        <v>0</v>
      </c>
      <c r="D39489" s="7" t="s">
        <v>2378</v>
      </c>
      <c r="E39489" s="7" t="n">
        <v>2</v>
      </c>
      <c r="F39489" s="7" t="n">
        <v>3</v>
      </c>
      <c r="G39489" s="7" t="s">
        <v>2379</v>
      </c>
      <c r="H39489" s="7" t="n">
        <v>2</v>
      </c>
      <c r="I39489" s="7" t="n">
        <v>0</v>
      </c>
    </row>
    <row r="39490" spans="1:9">
      <c r="A39490" t="s">
        <v>4</v>
      </c>
      <c r="B39490" s="4" t="s">
        <v>5</v>
      </c>
    </row>
    <row r="39491" spans="1:9">
      <c r="A39491" t="n">
        <v>323147</v>
      </c>
      <c r="B39491" s="53" t="n">
        <v>28</v>
      </c>
    </row>
    <row r="39492" spans="1:9">
      <c r="A39492" t="s">
        <v>4</v>
      </c>
      <c r="B39492" s="4" t="s">
        <v>5</v>
      </c>
      <c r="C39492" s="4" t="s">
        <v>13</v>
      </c>
      <c r="D39492" s="4" t="s">
        <v>10</v>
      </c>
      <c r="E39492" s="4" t="s">
        <v>6</v>
      </c>
    </row>
    <row r="39493" spans="1:9">
      <c r="A39493" t="n">
        <v>323148</v>
      </c>
      <c r="B39493" s="40" t="n">
        <v>51</v>
      </c>
      <c r="C39493" s="7" t="n">
        <v>4</v>
      </c>
      <c r="D39493" s="7" t="n">
        <v>8</v>
      </c>
      <c r="E39493" s="7" t="s">
        <v>353</v>
      </c>
    </row>
    <row r="39494" spans="1:9">
      <c r="A39494" t="s">
        <v>4</v>
      </c>
      <c r="B39494" s="4" t="s">
        <v>5</v>
      </c>
      <c r="C39494" s="4" t="s">
        <v>10</v>
      </c>
    </row>
    <row r="39495" spans="1:9">
      <c r="A39495" t="n">
        <v>323162</v>
      </c>
      <c r="B39495" s="35" t="n">
        <v>16</v>
      </c>
      <c r="C39495" s="7" t="n">
        <v>0</v>
      </c>
    </row>
    <row r="39496" spans="1:9">
      <c r="A39496" t="s">
        <v>4</v>
      </c>
      <c r="B39496" s="4" t="s">
        <v>5</v>
      </c>
      <c r="C39496" s="4" t="s">
        <v>10</v>
      </c>
      <c r="D39496" s="4" t="s">
        <v>72</v>
      </c>
      <c r="E39496" s="4" t="s">
        <v>13</v>
      </c>
      <c r="F39496" s="4" t="s">
        <v>13</v>
      </c>
      <c r="G39496" s="4" t="s">
        <v>72</v>
      </c>
      <c r="H39496" s="4" t="s">
        <v>13</v>
      </c>
      <c r="I39496" s="4" t="s">
        <v>13</v>
      </c>
      <c r="J39496" s="4" t="s">
        <v>72</v>
      </c>
      <c r="K39496" s="4" t="s">
        <v>13</v>
      </c>
      <c r="L39496" s="4" t="s">
        <v>13</v>
      </c>
    </row>
    <row r="39497" spans="1:9">
      <c r="A39497" t="n">
        <v>323165</v>
      </c>
      <c r="B39497" s="52" t="n">
        <v>26</v>
      </c>
      <c r="C39497" s="7" t="n">
        <v>8</v>
      </c>
      <c r="D39497" s="7" t="s">
        <v>2380</v>
      </c>
      <c r="E39497" s="7" t="n">
        <v>2</v>
      </c>
      <c r="F39497" s="7" t="n">
        <v>3</v>
      </c>
      <c r="G39497" s="7" t="s">
        <v>2381</v>
      </c>
      <c r="H39497" s="7" t="n">
        <v>2</v>
      </c>
      <c r="I39497" s="7" t="n">
        <v>3</v>
      </c>
      <c r="J39497" s="7" t="s">
        <v>2382</v>
      </c>
      <c r="K39497" s="7" t="n">
        <v>2</v>
      </c>
      <c r="L39497" s="7" t="n">
        <v>0</v>
      </c>
    </row>
    <row r="39498" spans="1:9">
      <c r="A39498" t="s">
        <v>4</v>
      </c>
      <c r="B39498" s="4" t="s">
        <v>5</v>
      </c>
    </row>
    <row r="39499" spans="1:9">
      <c r="A39499" t="n">
        <v>323373</v>
      </c>
      <c r="B39499" s="53" t="n">
        <v>28</v>
      </c>
    </row>
    <row r="39500" spans="1:9">
      <c r="A39500" t="s">
        <v>4</v>
      </c>
      <c r="B39500" s="4" t="s">
        <v>5</v>
      </c>
      <c r="C39500" s="4" t="s">
        <v>13</v>
      </c>
      <c r="D39500" s="4" t="s">
        <v>10</v>
      </c>
      <c r="E39500" s="4" t="s">
        <v>6</v>
      </c>
    </row>
    <row r="39501" spans="1:9">
      <c r="A39501" t="n">
        <v>323374</v>
      </c>
      <c r="B39501" s="40" t="n">
        <v>51</v>
      </c>
      <c r="C39501" s="7" t="n">
        <v>4</v>
      </c>
      <c r="D39501" s="7" t="n">
        <v>1006</v>
      </c>
      <c r="E39501" s="7" t="s">
        <v>158</v>
      </c>
    </row>
    <row r="39502" spans="1:9">
      <c r="A39502" t="s">
        <v>4</v>
      </c>
      <c r="B39502" s="4" t="s">
        <v>5</v>
      </c>
      <c r="C39502" s="4" t="s">
        <v>10</v>
      </c>
    </row>
    <row r="39503" spans="1:9">
      <c r="A39503" t="n">
        <v>323387</v>
      </c>
      <c r="B39503" s="35" t="n">
        <v>16</v>
      </c>
      <c r="C39503" s="7" t="n">
        <v>0</v>
      </c>
    </row>
    <row r="39504" spans="1:9">
      <c r="A39504" t="s">
        <v>4</v>
      </c>
      <c r="B39504" s="4" t="s">
        <v>5</v>
      </c>
      <c r="C39504" s="4" t="s">
        <v>10</v>
      </c>
      <c r="D39504" s="4" t="s">
        <v>72</v>
      </c>
      <c r="E39504" s="4" t="s">
        <v>13</v>
      </c>
      <c r="F39504" s="4" t="s">
        <v>13</v>
      </c>
    </row>
    <row r="39505" spans="1:12">
      <c r="A39505" t="n">
        <v>323390</v>
      </c>
      <c r="B39505" s="52" t="n">
        <v>26</v>
      </c>
      <c r="C39505" s="7" t="n">
        <v>1006</v>
      </c>
      <c r="D39505" s="7" t="s">
        <v>2383</v>
      </c>
      <c r="E39505" s="7" t="n">
        <v>2</v>
      </c>
      <c r="F39505" s="7" t="n">
        <v>0</v>
      </c>
    </row>
    <row r="39506" spans="1:12">
      <c r="A39506" t="s">
        <v>4</v>
      </c>
      <c r="B39506" s="4" t="s">
        <v>5</v>
      </c>
    </row>
    <row r="39507" spans="1:12">
      <c r="A39507" t="n">
        <v>323404</v>
      </c>
      <c r="B39507" s="53" t="n">
        <v>28</v>
      </c>
    </row>
    <row r="39508" spans="1:12">
      <c r="A39508" t="s">
        <v>4</v>
      </c>
      <c r="B39508" s="4" t="s">
        <v>5</v>
      </c>
      <c r="C39508" s="4" t="s">
        <v>13</v>
      </c>
      <c r="D39508" s="4" t="s">
        <v>10</v>
      </c>
      <c r="E39508" s="4" t="s">
        <v>6</v>
      </c>
    </row>
    <row r="39509" spans="1:12">
      <c r="A39509" t="n">
        <v>323405</v>
      </c>
      <c r="B39509" s="40" t="n">
        <v>51</v>
      </c>
      <c r="C39509" s="7" t="n">
        <v>4</v>
      </c>
      <c r="D39509" s="7" t="n">
        <v>0</v>
      </c>
      <c r="E39509" s="7" t="s">
        <v>271</v>
      </c>
    </row>
    <row r="39510" spans="1:12">
      <c r="A39510" t="s">
        <v>4</v>
      </c>
      <c r="B39510" s="4" t="s">
        <v>5</v>
      </c>
      <c r="C39510" s="4" t="s">
        <v>10</v>
      </c>
    </row>
    <row r="39511" spans="1:12">
      <c r="A39511" t="n">
        <v>323419</v>
      </c>
      <c r="B39511" s="35" t="n">
        <v>16</v>
      </c>
      <c r="C39511" s="7" t="n">
        <v>0</v>
      </c>
    </row>
    <row r="39512" spans="1:12">
      <c r="A39512" t="s">
        <v>4</v>
      </c>
      <c r="B39512" s="4" t="s">
        <v>5</v>
      </c>
      <c r="C39512" s="4" t="s">
        <v>10</v>
      </c>
      <c r="D39512" s="4" t="s">
        <v>72</v>
      </c>
      <c r="E39512" s="4" t="s">
        <v>13</v>
      </c>
      <c r="F39512" s="4" t="s">
        <v>13</v>
      </c>
      <c r="G39512" s="4" t="s">
        <v>72</v>
      </c>
      <c r="H39512" s="4" t="s">
        <v>13</v>
      </c>
      <c r="I39512" s="4" t="s">
        <v>13</v>
      </c>
    </row>
    <row r="39513" spans="1:12">
      <c r="A39513" t="n">
        <v>323422</v>
      </c>
      <c r="B39513" s="52" t="n">
        <v>26</v>
      </c>
      <c r="C39513" s="7" t="n">
        <v>0</v>
      </c>
      <c r="D39513" s="7" t="s">
        <v>2384</v>
      </c>
      <c r="E39513" s="7" t="n">
        <v>2</v>
      </c>
      <c r="F39513" s="7" t="n">
        <v>3</v>
      </c>
      <c r="G39513" s="7" t="s">
        <v>2385</v>
      </c>
      <c r="H39513" s="7" t="n">
        <v>2</v>
      </c>
      <c r="I39513" s="7" t="n">
        <v>0</v>
      </c>
    </row>
    <row r="39514" spans="1:12">
      <c r="A39514" t="s">
        <v>4</v>
      </c>
      <c r="B39514" s="4" t="s">
        <v>5</v>
      </c>
    </row>
    <row r="39515" spans="1:12">
      <c r="A39515" t="n">
        <v>323600</v>
      </c>
      <c r="B39515" s="53" t="n">
        <v>28</v>
      </c>
    </row>
    <row r="39516" spans="1:12">
      <c r="A39516" t="s">
        <v>4</v>
      </c>
      <c r="B39516" s="4" t="s">
        <v>5</v>
      </c>
      <c r="C39516" s="4" t="s">
        <v>10</v>
      </c>
      <c r="D39516" s="4" t="s">
        <v>13</v>
      </c>
    </row>
    <row r="39517" spans="1:12">
      <c r="A39517" t="n">
        <v>323601</v>
      </c>
      <c r="B39517" s="54" t="n">
        <v>89</v>
      </c>
      <c r="C39517" s="7" t="n">
        <v>65533</v>
      </c>
      <c r="D39517" s="7" t="n">
        <v>1</v>
      </c>
    </row>
    <row r="39518" spans="1:12">
      <c r="A39518" t="s">
        <v>4</v>
      </c>
      <c r="B39518" s="4" t="s">
        <v>5</v>
      </c>
      <c r="C39518" s="4" t="s">
        <v>13</v>
      </c>
      <c r="D39518" s="4" t="s">
        <v>10</v>
      </c>
      <c r="E39518" s="4" t="s">
        <v>22</v>
      </c>
    </row>
    <row r="39519" spans="1:12">
      <c r="A39519" t="n">
        <v>323605</v>
      </c>
      <c r="B39519" s="28" t="n">
        <v>58</v>
      </c>
      <c r="C39519" s="7" t="n">
        <v>101</v>
      </c>
      <c r="D39519" s="7" t="n">
        <v>500</v>
      </c>
      <c r="E39519" s="7" t="n">
        <v>1</v>
      </c>
    </row>
    <row r="39520" spans="1:12">
      <c r="A39520" t="s">
        <v>4</v>
      </c>
      <c r="B39520" s="4" t="s">
        <v>5</v>
      </c>
      <c r="C39520" s="4" t="s">
        <v>13</v>
      </c>
      <c r="D39520" s="4" t="s">
        <v>10</v>
      </c>
    </row>
    <row r="39521" spans="1:9">
      <c r="A39521" t="n">
        <v>323613</v>
      </c>
      <c r="B39521" s="28" t="n">
        <v>58</v>
      </c>
      <c r="C39521" s="7" t="n">
        <v>254</v>
      </c>
      <c r="D39521" s="7" t="n">
        <v>0</v>
      </c>
    </row>
    <row r="39522" spans="1:9">
      <c r="A39522" t="s">
        <v>4</v>
      </c>
      <c r="B39522" s="4" t="s">
        <v>5</v>
      </c>
      <c r="C39522" s="4" t="s">
        <v>13</v>
      </c>
      <c r="D39522" s="4" t="s">
        <v>13</v>
      </c>
      <c r="E39522" s="4" t="s">
        <v>22</v>
      </c>
      <c r="F39522" s="4" t="s">
        <v>22</v>
      </c>
      <c r="G39522" s="4" t="s">
        <v>22</v>
      </c>
      <c r="H39522" s="4" t="s">
        <v>10</v>
      </c>
    </row>
    <row r="39523" spans="1:9">
      <c r="A39523" t="n">
        <v>323617</v>
      </c>
      <c r="B39523" s="25" t="n">
        <v>45</v>
      </c>
      <c r="C39523" s="7" t="n">
        <v>2</v>
      </c>
      <c r="D39523" s="7" t="n">
        <v>3</v>
      </c>
      <c r="E39523" s="7" t="n">
        <v>-4.28999996185303</v>
      </c>
      <c r="F39523" s="7" t="n">
        <v>2.35999989509583</v>
      </c>
      <c r="G39523" s="7" t="n">
        <v>31.8700008392334</v>
      </c>
      <c r="H39523" s="7" t="n">
        <v>3000</v>
      </c>
    </row>
    <row r="39524" spans="1:9">
      <c r="A39524" t="s">
        <v>4</v>
      </c>
      <c r="B39524" s="4" t="s">
        <v>5</v>
      </c>
      <c r="C39524" s="4" t="s">
        <v>13</v>
      </c>
      <c r="D39524" s="4" t="s">
        <v>13</v>
      </c>
      <c r="E39524" s="4" t="s">
        <v>22</v>
      </c>
      <c r="F39524" s="4" t="s">
        <v>22</v>
      </c>
      <c r="G39524" s="4" t="s">
        <v>22</v>
      </c>
      <c r="H39524" s="4" t="s">
        <v>10</v>
      </c>
      <c r="I39524" s="4" t="s">
        <v>13</v>
      </c>
    </row>
    <row r="39525" spans="1:9">
      <c r="A39525" t="n">
        <v>323634</v>
      </c>
      <c r="B39525" s="25" t="n">
        <v>45</v>
      </c>
      <c r="C39525" s="7" t="n">
        <v>4</v>
      </c>
      <c r="D39525" s="7" t="n">
        <v>3</v>
      </c>
      <c r="E39525" s="7" t="n">
        <v>-12.1000003814697</v>
      </c>
      <c r="F39525" s="7" t="n">
        <v>219.75</v>
      </c>
      <c r="G39525" s="7" t="n">
        <v>0</v>
      </c>
      <c r="H39525" s="7" t="n">
        <v>3000</v>
      </c>
      <c r="I39525" s="7" t="n">
        <v>0</v>
      </c>
    </row>
    <row r="39526" spans="1:9">
      <c r="A39526" t="s">
        <v>4</v>
      </c>
      <c r="B39526" s="4" t="s">
        <v>5</v>
      </c>
      <c r="C39526" s="4" t="s">
        <v>10</v>
      </c>
      <c r="D39526" s="4" t="s">
        <v>13</v>
      </c>
      <c r="E39526" s="4" t="s">
        <v>13</v>
      </c>
      <c r="F39526" s="4" t="s">
        <v>6</v>
      </c>
    </row>
    <row r="39527" spans="1:9">
      <c r="A39527" t="n">
        <v>323652</v>
      </c>
      <c r="B39527" s="22" t="n">
        <v>20</v>
      </c>
      <c r="C39527" s="7" t="n">
        <v>1006</v>
      </c>
      <c r="D39527" s="7" t="n">
        <v>2</v>
      </c>
      <c r="E39527" s="7" t="n">
        <v>11</v>
      </c>
      <c r="F39527" s="7" t="s">
        <v>2386</v>
      </c>
    </row>
    <row r="39528" spans="1:9">
      <c r="A39528" t="s">
        <v>4</v>
      </c>
      <c r="B39528" s="4" t="s">
        <v>5</v>
      </c>
      <c r="C39528" s="4" t="s">
        <v>10</v>
      </c>
      <c r="D39528" s="4" t="s">
        <v>13</v>
      </c>
      <c r="E39528" s="4" t="s">
        <v>6</v>
      </c>
      <c r="F39528" s="4" t="s">
        <v>22</v>
      </c>
      <c r="G39528" s="4" t="s">
        <v>22</v>
      </c>
      <c r="H39528" s="4" t="s">
        <v>22</v>
      </c>
    </row>
    <row r="39529" spans="1:9">
      <c r="A39529" t="n">
        <v>323670</v>
      </c>
      <c r="B39529" s="39" t="n">
        <v>48</v>
      </c>
      <c r="C39529" s="7" t="n">
        <v>1006</v>
      </c>
      <c r="D39529" s="7" t="n">
        <v>0</v>
      </c>
      <c r="E39529" s="7" t="s">
        <v>2359</v>
      </c>
      <c r="F39529" s="7" t="n">
        <v>-1</v>
      </c>
      <c r="G39529" s="7" t="n">
        <v>1</v>
      </c>
      <c r="H39529" s="7" t="n">
        <v>0</v>
      </c>
    </row>
    <row r="39530" spans="1:9">
      <c r="A39530" t="s">
        <v>4</v>
      </c>
      <c r="B39530" s="4" t="s">
        <v>5</v>
      </c>
      <c r="C39530" s="4" t="s">
        <v>10</v>
      </c>
      <c r="D39530" s="4" t="s">
        <v>10</v>
      </c>
      <c r="E39530" s="4" t="s">
        <v>22</v>
      </c>
      <c r="F39530" s="4" t="s">
        <v>22</v>
      </c>
      <c r="G39530" s="4" t="s">
        <v>22</v>
      </c>
      <c r="H39530" s="4" t="s">
        <v>22</v>
      </c>
      <c r="I39530" s="4" t="s">
        <v>13</v>
      </c>
      <c r="J39530" s="4" t="s">
        <v>10</v>
      </c>
    </row>
    <row r="39531" spans="1:9">
      <c r="A39531" t="n">
        <v>323696</v>
      </c>
      <c r="B39531" s="85" t="n">
        <v>55</v>
      </c>
      <c r="C39531" s="7" t="n">
        <v>1006</v>
      </c>
      <c r="D39531" s="7" t="n">
        <v>65533</v>
      </c>
      <c r="E39531" s="7" t="n">
        <v>-4.15999984741211</v>
      </c>
      <c r="F39531" s="7" t="n">
        <v>3.00999999046326</v>
      </c>
      <c r="G39531" s="7" t="n">
        <v>33.939998626709</v>
      </c>
      <c r="H39531" s="7" t="n">
        <v>0.800000011920929</v>
      </c>
      <c r="I39531" s="7" t="n">
        <v>0</v>
      </c>
      <c r="J39531" s="7" t="n">
        <v>1</v>
      </c>
    </row>
    <row r="39532" spans="1:9">
      <c r="A39532" t="s">
        <v>4</v>
      </c>
      <c r="B39532" s="4" t="s">
        <v>5</v>
      </c>
      <c r="C39532" s="4" t="s">
        <v>10</v>
      </c>
      <c r="D39532" s="4" t="s">
        <v>13</v>
      </c>
    </row>
    <row r="39533" spans="1:9">
      <c r="A39533" t="n">
        <v>323720</v>
      </c>
      <c r="B39533" s="63" t="n">
        <v>56</v>
      </c>
      <c r="C39533" s="7" t="n">
        <v>1006</v>
      </c>
      <c r="D39533" s="7" t="n">
        <v>0</v>
      </c>
    </row>
    <row r="39534" spans="1:9">
      <c r="A39534" t="s">
        <v>4</v>
      </c>
      <c r="B39534" s="4" t="s">
        <v>5</v>
      </c>
      <c r="C39534" s="4" t="s">
        <v>13</v>
      </c>
      <c r="D39534" s="4" t="s">
        <v>10</v>
      </c>
    </row>
    <row r="39535" spans="1:9">
      <c r="A39535" t="n">
        <v>323724</v>
      </c>
      <c r="B39535" s="25" t="n">
        <v>45</v>
      </c>
      <c r="C39535" s="7" t="n">
        <v>7</v>
      </c>
      <c r="D39535" s="7" t="n">
        <v>255</v>
      </c>
    </row>
    <row r="39536" spans="1:9">
      <c r="A39536" t="s">
        <v>4</v>
      </c>
      <c r="B39536" s="4" t="s">
        <v>5</v>
      </c>
      <c r="C39536" s="4" t="s">
        <v>13</v>
      </c>
      <c r="D39536" s="4" t="s">
        <v>10</v>
      </c>
      <c r="E39536" s="4" t="s">
        <v>6</v>
      </c>
    </row>
    <row r="39537" spans="1:10">
      <c r="A39537" t="n">
        <v>323728</v>
      </c>
      <c r="B39537" s="40" t="n">
        <v>51</v>
      </c>
      <c r="C39537" s="7" t="n">
        <v>4</v>
      </c>
      <c r="D39537" s="7" t="n">
        <v>0</v>
      </c>
      <c r="E39537" s="7" t="s">
        <v>410</v>
      </c>
    </row>
    <row r="39538" spans="1:10">
      <c r="A39538" t="s">
        <v>4</v>
      </c>
      <c r="B39538" s="4" t="s">
        <v>5</v>
      </c>
      <c r="C39538" s="4" t="s">
        <v>10</v>
      </c>
    </row>
    <row r="39539" spans="1:10">
      <c r="A39539" t="n">
        <v>323742</v>
      </c>
      <c r="B39539" s="35" t="n">
        <v>16</v>
      </c>
      <c r="C39539" s="7" t="n">
        <v>0</v>
      </c>
    </row>
    <row r="39540" spans="1:10">
      <c r="A39540" t="s">
        <v>4</v>
      </c>
      <c r="B39540" s="4" t="s">
        <v>5</v>
      </c>
      <c r="C39540" s="4" t="s">
        <v>10</v>
      </c>
      <c r="D39540" s="4" t="s">
        <v>72</v>
      </c>
      <c r="E39540" s="4" t="s">
        <v>13</v>
      </c>
      <c r="F39540" s="4" t="s">
        <v>13</v>
      </c>
    </row>
    <row r="39541" spans="1:10">
      <c r="A39541" t="n">
        <v>323745</v>
      </c>
      <c r="B39541" s="52" t="n">
        <v>26</v>
      </c>
      <c r="C39541" s="7" t="n">
        <v>0</v>
      </c>
      <c r="D39541" s="7" t="s">
        <v>2387</v>
      </c>
      <c r="E39541" s="7" t="n">
        <v>2</v>
      </c>
      <c r="F39541" s="7" t="n">
        <v>0</v>
      </c>
    </row>
    <row r="39542" spans="1:10">
      <c r="A39542" t="s">
        <v>4</v>
      </c>
      <c r="B39542" s="4" t="s">
        <v>5</v>
      </c>
    </row>
    <row r="39543" spans="1:10">
      <c r="A39543" t="n">
        <v>323761</v>
      </c>
      <c r="B39543" s="53" t="n">
        <v>28</v>
      </c>
    </row>
    <row r="39544" spans="1:10">
      <c r="A39544" t="s">
        <v>4</v>
      </c>
      <c r="B39544" s="4" t="s">
        <v>5</v>
      </c>
      <c r="C39544" s="4" t="s">
        <v>13</v>
      </c>
      <c r="D39544" s="4" t="s">
        <v>10</v>
      </c>
      <c r="E39544" s="4" t="s">
        <v>6</v>
      </c>
    </row>
    <row r="39545" spans="1:10">
      <c r="A39545" t="n">
        <v>323762</v>
      </c>
      <c r="B39545" s="40" t="n">
        <v>51</v>
      </c>
      <c r="C39545" s="7" t="n">
        <v>4</v>
      </c>
      <c r="D39545" s="7" t="n">
        <v>8</v>
      </c>
      <c r="E39545" s="7" t="s">
        <v>161</v>
      </c>
    </row>
    <row r="39546" spans="1:10">
      <c r="A39546" t="s">
        <v>4</v>
      </c>
      <c r="B39546" s="4" t="s">
        <v>5</v>
      </c>
      <c r="C39546" s="4" t="s">
        <v>10</v>
      </c>
    </row>
    <row r="39547" spans="1:10">
      <c r="A39547" t="n">
        <v>323776</v>
      </c>
      <c r="B39547" s="35" t="n">
        <v>16</v>
      </c>
      <c r="C39547" s="7" t="n">
        <v>0</v>
      </c>
    </row>
    <row r="39548" spans="1:10">
      <c r="A39548" t="s">
        <v>4</v>
      </c>
      <c r="B39548" s="4" t="s">
        <v>5</v>
      </c>
      <c r="C39548" s="4" t="s">
        <v>10</v>
      </c>
      <c r="D39548" s="4" t="s">
        <v>72</v>
      </c>
      <c r="E39548" s="4" t="s">
        <v>13</v>
      </c>
      <c r="F39548" s="4" t="s">
        <v>13</v>
      </c>
      <c r="G39548" s="4" t="s">
        <v>72</v>
      </c>
      <c r="H39548" s="4" t="s">
        <v>13</v>
      </c>
      <c r="I39548" s="4" t="s">
        <v>13</v>
      </c>
    </row>
    <row r="39549" spans="1:10">
      <c r="A39549" t="n">
        <v>323779</v>
      </c>
      <c r="B39549" s="52" t="n">
        <v>26</v>
      </c>
      <c r="C39549" s="7" t="n">
        <v>8</v>
      </c>
      <c r="D39549" s="7" t="s">
        <v>2388</v>
      </c>
      <c r="E39549" s="7" t="n">
        <v>2</v>
      </c>
      <c r="F39549" s="7" t="n">
        <v>3</v>
      </c>
      <c r="G39549" s="7" t="s">
        <v>2389</v>
      </c>
      <c r="H39549" s="7" t="n">
        <v>2</v>
      </c>
      <c r="I39549" s="7" t="n">
        <v>0</v>
      </c>
    </row>
    <row r="39550" spans="1:10">
      <c r="A39550" t="s">
        <v>4</v>
      </c>
      <c r="B39550" s="4" t="s">
        <v>5</v>
      </c>
    </row>
    <row r="39551" spans="1:10">
      <c r="A39551" t="n">
        <v>323973</v>
      </c>
      <c r="B39551" s="53" t="n">
        <v>28</v>
      </c>
    </row>
    <row r="39552" spans="1:10">
      <c r="A39552" t="s">
        <v>4</v>
      </c>
      <c r="B39552" s="4" t="s">
        <v>5</v>
      </c>
      <c r="C39552" s="4" t="s">
        <v>13</v>
      </c>
      <c r="D39552" s="4" t="s">
        <v>10</v>
      </c>
      <c r="E39552" s="4" t="s">
        <v>6</v>
      </c>
    </row>
    <row r="39553" spans="1:9">
      <c r="A39553" t="n">
        <v>323974</v>
      </c>
      <c r="B39553" s="40" t="n">
        <v>51</v>
      </c>
      <c r="C39553" s="7" t="n">
        <v>4</v>
      </c>
      <c r="D39553" s="7" t="n">
        <v>0</v>
      </c>
      <c r="E39553" s="7" t="s">
        <v>258</v>
      </c>
    </row>
    <row r="39554" spans="1:9">
      <c r="A39554" t="s">
        <v>4</v>
      </c>
      <c r="B39554" s="4" t="s">
        <v>5</v>
      </c>
      <c r="C39554" s="4" t="s">
        <v>10</v>
      </c>
    </row>
    <row r="39555" spans="1:9">
      <c r="A39555" t="n">
        <v>323987</v>
      </c>
      <c r="B39555" s="35" t="n">
        <v>16</v>
      </c>
      <c r="C39555" s="7" t="n">
        <v>0</v>
      </c>
    </row>
    <row r="39556" spans="1:9">
      <c r="A39556" t="s">
        <v>4</v>
      </c>
      <c r="B39556" s="4" t="s">
        <v>5</v>
      </c>
      <c r="C39556" s="4" t="s">
        <v>10</v>
      </c>
      <c r="D39556" s="4" t="s">
        <v>72</v>
      </c>
      <c r="E39556" s="4" t="s">
        <v>13</v>
      </c>
      <c r="F39556" s="4" t="s">
        <v>13</v>
      </c>
    </row>
    <row r="39557" spans="1:9">
      <c r="A39557" t="n">
        <v>323990</v>
      </c>
      <c r="B39557" s="52" t="n">
        <v>26</v>
      </c>
      <c r="C39557" s="7" t="n">
        <v>0</v>
      </c>
      <c r="D39557" s="7" t="s">
        <v>2390</v>
      </c>
      <c r="E39557" s="7" t="n">
        <v>2</v>
      </c>
      <c r="F39557" s="7" t="n">
        <v>0</v>
      </c>
    </row>
    <row r="39558" spans="1:9">
      <c r="A39558" t="s">
        <v>4</v>
      </c>
      <c r="B39558" s="4" t="s">
        <v>5</v>
      </c>
    </row>
    <row r="39559" spans="1:9">
      <c r="A39559" t="n">
        <v>324077</v>
      </c>
      <c r="B39559" s="53" t="n">
        <v>28</v>
      </c>
    </row>
    <row r="39560" spans="1:9">
      <c r="A39560" t="s">
        <v>4</v>
      </c>
      <c r="B39560" s="4" t="s">
        <v>5</v>
      </c>
      <c r="C39560" s="4" t="s">
        <v>13</v>
      </c>
      <c r="D39560" s="4" t="s">
        <v>10</v>
      </c>
      <c r="E39560" s="4" t="s">
        <v>6</v>
      </c>
    </row>
    <row r="39561" spans="1:9">
      <c r="A39561" t="n">
        <v>324078</v>
      </c>
      <c r="B39561" s="40" t="n">
        <v>51</v>
      </c>
      <c r="C39561" s="7" t="n">
        <v>4</v>
      </c>
      <c r="D39561" s="7" t="n">
        <v>1006</v>
      </c>
      <c r="E39561" s="7" t="s">
        <v>158</v>
      </c>
    </row>
    <row r="39562" spans="1:9">
      <c r="A39562" t="s">
        <v>4</v>
      </c>
      <c r="B39562" s="4" t="s">
        <v>5</v>
      </c>
      <c r="C39562" s="4" t="s">
        <v>10</v>
      </c>
    </row>
    <row r="39563" spans="1:9">
      <c r="A39563" t="n">
        <v>324091</v>
      </c>
      <c r="B39563" s="35" t="n">
        <v>16</v>
      </c>
      <c r="C39563" s="7" t="n">
        <v>0</v>
      </c>
    </row>
    <row r="39564" spans="1:9">
      <c r="A39564" t="s">
        <v>4</v>
      </c>
      <c r="B39564" s="4" t="s">
        <v>5</v>
      </c>
      <c r="C39564" s="4" t="s">
        <v>10</v>
      </c>
      <c r="D39564" s="4" t="s">
        <v>72</v>
      </c>
      <c r="E39564" s="4" t="s">
        <v>13</v>
      </c>
      <c r="F39564" s="4" t="s">
        <v>13</v>
      </c>
    </row>
    <row r="39565" spans="1:9">
      <c r="A39565" t="n">
        <v>324094</v>
      </c>
      <c r="B39565" s="52" t="n">
        <v>26</v>
      </c>
      <c r="C39565" s="7" t="n">
        <v>1006</v>
      </c>
      <c r="D39565" s="7" t="s">
        <v>2373</v>
      </c>
      <c r="E39565" s="7" t="n">
        <v>2</v>
      </c>
      <c r="F39565" s="7" t="n">
        <v>0</v>
      </c>
    </row>
    <row r="39566" spans="1:9">
      <c r="A39566" t="s">
        <v>4</v>
      </c>
      <c r="B39566" s="4" t="s">
        <v>5</v>
      </c>
    </row>
    <row r="39567" spans="1:9">
      <c r="A39567" t="n">
        <v>324108</v>
      </c>
      <c r="B39567" s="53" t="n">
        <v>28</v>
      </c>
    </row>
    <row r="39568" spans="1:9">
      <c r="A39568" t="s">
        <v>4</v>
      </c>
      <c r="B39568" s="4" t="s">
        <v>5</v>
      </c>
      <c r="C39568" s="4" t="s">
        <v>10</v>
      </c>
      <c r="D39568" s="4" t="s">
        <v>13</v>
      </c>
    </row>
    <row r="39569" spans="1:6">
      <c r="A39569" t="n">
        <v>324109</v>
      </c>
      <c r="B39569" s="54" t="n">
        <v>89</v>
      </c>
      <c r="C39569" s="7" t="n">
        <v>65533</v>
      </c>
      <c r="D39569" s="7" t="n">
        <v>1</v>
      </c>
    </row>
    <row r="39570" spans="1:6">
      <c r="A39570" t="s">
        <v>4</v>
      </c>
      <c r="B39570" s="4" t="s">
        <v>5</v>
      </c>
      <c r="C39570" s="4" t="s">
        <v>13</v>
      </c>
      <c r="D39570" s="4" t="s">
        <v>10</v>
      </c>
      <c r="E39570" s="4" t="s">
        <v>22</v>
      </c>
    </row>
    <row r="39571" spans="1:6">
      <c r="A39571" t="n">
        <v>324113</v>
      </c>
      <c r="B39571" s="28" t="n">
        <v>58</v>
      </c>
      <c r="C39571" s="7" t="n">
        <v>101</v>
      </c>
      <c r="D39571" s="7" t="n">
        <v>500</v>
      </c>
      <c r="E39571" s="7" t="n">
        <v>1</v>
      </c>
    </row>
    <row r="39572" spans="1:6">
      <c r="A39572" t="s">
        <v>4</v>
      </c>
      <c r="B39572" s="4" t="s">
        <v>5</v>
      </c>
      <c r="C39572" s="4" t="s">
        <v>13</v>
      </c>
      <c r="D39572" s="4" t="s">
        <v>10</v>
      </c>
    </row>
    <row r="39573" spans="1:6">
      <c r="A39573" t="n">
        <v>324121</v>
      </c>
      <c r="B39573" s="28" t="n">
        <v>58</v>
      </c>
      <c r="C39573" s="7" t="n">
        <v>254</v>
      </c>
      <c r="D39573" s="7" t="n">
        <v>0</v>
      </c>
    </row>
    <row r="39574" spans="1:6">
      <c r="A39574" t="s">
        <v>4</v>
      </c>
      <c r="B39574" s="4" t="s">
        <v>5</v>
      </c>
      <c r="C39574" s="4" t="s">
        <v>13</v>
      </c>
      <c r="D39574" s="4" t="s">
        <v>10</v>
      </c>
      <c r="E39574" s="4" t="s">
        <v>10</v>
      </c>
      <c r="F39574" s="4" t="s">
        <v>9</v>
      </c>
    </row>
    <row r="39575" spans="1:6">
      <c r="A39575" t="n">
        <v>324125</v>
      </c>
      <c r="B39575" s="86" t="n">
        <v>84</v>
      </c>
      <c r="C39575" s="7" t="n">
        <v>0</v>
      </c>
      <c r="D39575" s="7" t="n">
        <v>1</v>
      </c>
      <c r="E39575" s="7" t="n">
        <v>0</v>
      </c>
      <c r="F39575" s="7" t="n">
        <v>1056964608</v>
      </c>
    </row>
    <row r="39576" spans="1:6">
      <c r="A39576" t="s">
        <v>4</v>
      </c>
      <c r="B39576" s="4" t="s">
        <v>5</v>
      </c>
      <c r="C39576" s="4" t="s">
        <v>13</v>
      </c>
      <c r="D39576" s="4" t="s">
        <v>13</v>
      </c>
      <c r="E39576" s="4" t="s">
        <v>22</v>
      </c>
      <c r="F39576" s="4" t="s">
        <v>22</v>
      </c>
      <c r="G39576" s="4" t="s">
        <v>22</v>
      </c>
      <c r="H39576" s="4" t="s">
        <v>10</v>
      </c>
    </row>
    <row r="39577" spans="1:6">
      <c r="A39577" t="n">
        <v>324135</v>
      </c>
      <c r="B39577" s="25" t="n">
        <v>45</v>
      </c>
      <c r="C39577" s="7" t="n">
        <v>2</v>
      </c>
      <c r="D39577" s="7" t="n">
        <v>3</v>
      </c>
      <c r="E39577" s="7" t="n">
        <v>-4.76999998092651</v>
      </c>
      <c r="F39577" s="7" t="n">
        <v>2.41000008583069</v>
      </c>
      <c r="G39577" s="7" t="n">
        <v>36.2999992370605</v>
      </c>
      <c r="H39577" s="7" t="n">
        <v>0</v>
      </c>
    </row>
    <row r="39578" spans="1:6">
      <c r="A39578" t="s">
        <v>4</v>
      </c>
      <c r="B39578" s="4" t="s">
        <v>5</v>
      </c>
      <c r="C39578" s="4" t="s">
        <v>13</v>
      </c>
      <c r="D39578" s="4" t="s">
        <v>13</v>
      </c>
      <c r="E39578" s="4" t="s">
        <v>22</v>
      </c>
      <c r="F39578" s="4" t="s">
        <v>22</v>
      </c>
      <c r="G39578" s="4" t="s">
        <v>22</v>
      </c>
      <c r="H39578" s="4" t="s">
        <v>10</v>
      </c>
      <c r="I39578" s="4" t="s">
        <v>13</v>
      </c>
    </row>
    <row r="39579" spans="1:6">
      <c r="A39579" t="n">
        <v>324152</v>
      </c>
      <c r="B39579" s="25" t="n">
        <v>45</v>
      </c>
      <c r="C39579" s="7" t="n">
        <v>4</v>
      </c>
      <c r="D39579" s="7" t="n">
        <v>3</v>
      </c>
      <c r="E39579" s="7" t="n">
        <v>19.7800006866455</v>
      </c>
      <c r="F39579" s="7" t="n">
        <v>20.6700000762939</v>
      </c>
      <c r="G39579" s="7" t="n">
        <v>0</v>
      </c>
      <c r="H39579" s="7" t="n">
        <v>0</v>
      </c>
      <c r="I39579" s="7" t="n">
        <v>0</v>
      </c>
    </row>
    <row r="39580" spans="1:6">
      <c r="A39580" t="s">
        <v>4</v>
      </c>
      <c r="B39580" s="4" t="s">
        <v>5</v>
      </c>
      <c r="C39580" s="4" t="s">
        <v>13</v>
      </c>
      <c r="D39580" s="4" t="s">
        <v>13</v>
      </c>
      <c r="E39580" s="4" t="s">
        <v>22</v>
      </c>
      <c r="F39580" s="4" t="s">
        <v>10</v>
      </c>
    </row>
    <row r="39581" spans="1:6">
      <c r="A39581" t="n">
        <v>324170</v>
      </c>
      <c r="B39581" s="25" t="n">
        <v>45</v>
      </c>
      <c r="C39581" s="7" t="n">
        <v>5</v>
      </c>
      <c r="D39581" s="7" t="n">
        <v>3</v>
      </c>
      <c r="E39581" s="7" t="n">
        <v>4.80000019073486</v>
      </c>
      <c r="F39581" s="7" t="n">
        <v>0</v>
      </c>
    </row>
    <row r="39582" spans="1:6">
      <c r="A39582" t="s">
        <v>4</v>
      </c>
      <c r="B39582" s="4" t="s">
        <v>5</v>
      </c>
      <c r="C39582" s="4" t="s">
        <v>13</v>
      </c>
      <c r="D39582" s="4" t="s">
        <v>13</v>
      </c>
      <c r="E39582" s="4" t="s">
        <v>22</v>
      </c>
      <c r="F39582" s="4" t="s">
        <v>10</v>
      </c>
    </row>
    <row r="39583" spans="1:6">
      <c r="A39583" t="n">
        <v>324179</v>
      </c>
      <c r="B39583" s="25" t="n">
        <v>45</v>
      </c>
      <c r="C39583" s="7" t="n">
        <v>11</v>
      </c>
      <c r="D39583" s="7" t="n">
        <v>3</v>
      </c>
      <c r="E39583" s="7" t="n">
        <v>38</v>
      </c>
      <c r="F39583" s="7" t="n">
        <v>0</v>
      </c>
    </row>
    <row r="39584" spans="1:6">
      <c r="A39584" t="s">
        <v>4</v>
      </c>
      <c r="B39584" s="4" t="s">
        <v>5</v>
      </c>
      <c r="C39584" s="4" t="s">
        <v>10</v>
      </c>
      <c r="D39584" s="4" t="s">
        <v>13</v>
      </c>
    </row>
    <row r="39585" spans="1:9">
      <c r="A39585" t="n">
        <v>324188</v>
      </c>
      <c r="B39585" s="44" t="n">
        <v>21</v>
      </c>
      <c r="C39585" s="7" t="n">
        <v>1006</v>
      </c>
      <c r="D39585" s="7" t="n">
        <v>2</v>
      </c>
    </row>
    <row r="39586" spans="1:9">
      <c r="A39586" t="s">
        <v>4</v>
      </c>
      <c r="B39586" s="4" t="s">
        <v>5</v>
      </c>
      <c r="C39586" s="4" t="s">
        <v>10</v>
      </c>
      <c r="D39586" s="4" t="s">
        <v>22</v>
      </c>
      <c r="E39586" s="4" t="s">
        <v>22</v>
      </c>
      <c r="F39586" s="4" t="s">
        <v>22</v>
      </c>
      <c r="G39586" s="4" t="s">
        <v>22</v>
      </c>
    </row>
    <row r="39587" spans="1:9">
      <c r="A39587" t="n">
        <v>324192</v>
      </c>
      <c r="B39587" s="24" t="n">
        <v>46</v>
      </c>
      <c r="C39587" s="7" t="n">
        <v>1006</v>
      </c>
      <c r="D39587" s="7" t="n">
        <v>-4.15999984741211</v>
      </c>
      <c r="E39587" s="7" t="n">
        <v>3.00999999046326</v>
      </c>
      <c r="F39587" s="7" t="n">
        <v>33.939998626709</v>
      </c>
      <c r="G39587" s="7" t="n">
        <v>188</v>
      </c>
    </row>
    <row r="39588" spans="1:9">
      <c r="A39588" t="s">
        <v>4</v>
      </c>
      <c r="B39588" s="4" t="s">
        <v>5</v>
      </c>
      <c r="C39588" s="4" t="s">
        <v>10</v>
      </c>
      <c r="D39588" s="4" t="s">
        <v>13</v>
      </c>
      <c r="E39588" s="4" t="s">
        <v>6</v>
      </c>
      <c r="F39588" s="4" t="s">
        <v>22</v>
      </c>
      <c r="G39588" s="4" t="s">
        <v>22</v>
      </c>
      <c r="H39588" s="4" t="s">
        <v>22</v>
      </c>
    </row>
    <row r="39589" spans="1:9">
      <c r="A39589" t="n">
        <v>324211</v>
      </c>
      <c r="B39589" s="39" t="n">
        <v>48</v>
      </c>
      <c r="C39589" s="7" t="n">
        <v>1006</v>
      </c>
      <c r="D39589" s="7" t="n">
        <v>0</v>
      </c>
      <c r="E39589" s="7" t="s">
        <v>2359</v>
      </c>
      <c r="F39589" s="7" t="n">
        <v>0</v>
      </c>
      <c r="G39589" s="7" t="n">
        <v>1</v>
      </c>
      <c r="H39589" s="7" t="n">
        <v>0</v>
      </c>
    </row>
    <row r="39590" spans="1:9">
      <c r="A39590" t="s">
        <v>4</v>
      </c>
      <c r="B39590" s="4" t="s">
        <v>5</v>
      </c>
      <c r="C39590" s="4" t="s">
        <v>10</v>
      </c>
      <c r="D39590" s="4" t="s">
        <v>22</v>
      </c>
      <c r="E39590" s="4" t="s">
        <v>22</v>
      </c>
      <c r="F39590" s="4" t="s">
        <v>13</v>
      </c>
    </row>
    <row r="39591" spans="1:9">
      <c r="A39591" t="n">
        <v>324237</v>
      </c>
      <c r="B39591" s="59" t="n">
        <v>52</v>
      </c>
      <c r="C39591" s="7" t="n">
        <v>1006</v>
      </c>
      <c r="D39591" s="7" t="n">
        <v>8.10000038146973</v>
      </c>
      <c r="E39591" s="7" t="n">
        <v>10</v>
      </c>
      <c r="F39591" s="7" t="n">
        <v>1</v>
      </c>
    </row>
    <row r="39592" spans="1:9">
      <c r="A39592" t="s">
        <v>4</v>
      </c>
      <c r="B39592" s="4" t="s">
        <v>5</v>
      </c>
      <c r="C39592" s="4" t="s">
        <v>10</v>
      </c>
    </row>
    <row r="39593" spans="1:9">
      <c r="A39593" t="n">
        <v>324249</v>
      </c>
      <c r="B39593" s="60" t="n">
        <v>54</v>
      </c>
      <c r="C39593" s="7" t="n">
        <v>1006</v>
      </c>
    </row>
    <row r="39594" spans="1:9">
      <c r="A39594" t="s">
        <v>4</v>
      </c>
      <c r="B39594" s="4" t="s">
        <v>5</v>
      </c>
      <c r="C39594" s="4" t="s">
        <v>13</v>
      </c>
      <c r="D39594" s="4" t="s">
        <v>10</v>
      </c>
      <c r="E39594" s="4" t="s">
        <v>22</v>
      </c>
      <c r="F39594" s="4" t="s">
        <v>10</v>
      </c>
      <c r="G39594" s="4" t="s">
        <v>9</v>
      </c>
      <c r="H39594" s="4" t="s">
        <v>9</v>
      </c>
      <c r="I39594" s="4" t="s">
        <v>10</v>
      </c>
      <c r="J39594" s="4" t="s">
        <v>10</v>
      </c>
      <c r="K39594" s="4" t="s">
        <v>9</v>
      </c>
      <c r="L39594" s="4" t="s">
        <v>9</v>
      </c>
      <c r="M39594" s="4" t="s">
        <v>9</v>
      </c>
      <c r="N39594" s="4" t="s">
        <v>9</v>
      </c>
      <c r="O39594" s="4" t="s">
        <v>6</v>
      </c>
    </row>
    <row r="39595" spans="1:9">
      <c r="A39595" t="n">
        <v>324252</v>
      </c>
      <c r="B39595" s="14" t="n">
        <v>50</v>
      </c>
      <c r="C39595" s="7" t="n">
        <v>0</v>
      </c>
      <c r="D39595" s="7" t="n">
        <v>2209</v>
      </c>
      <c r="E39595" s="7" t="n">
        <v>0.400000005960464</v>
      </c>
      <c r="F39595" s="7" t="n">
        <v>150</v>
      </c>
      <c r="G39595" s="7" t="n">
        <v>0</v>
      </c>
      <c r="H39595" s="7" t="n">
        <v>-1063256064</v>
      </c>
      <c r="I39595" s="7" t="n">
        <v>0</v>
      </c>
      <c r="J39595" s="7" t="n">
        <v>65533</v>
      </c>
      <c r="K39595" s="7" t="n">
        <v>0</v>
      </c>
      <c r="L39595" s="7" t="n">
        <v>0</v>
      </c>
      <c r="M39595" s="7" t="n">
        <v>0</v>
      </c>
      <c r="N39595" s="7" t="n">
        <v>0</v>
      </c>
      <c r="O39595" s="7" t="s">
        <v>12</v>
      </c>
    </row>
    <row r="39596" spans="1:9">
      <c r="A39596" t="s">
        <v>4</v>
      </c>
      <c r="B39596" s="4" t="s">
        <v>5</v>
      </c>
      <c r="C39596" s="4" t="s">
        <v>13</v>
      </c>
      <c r="D39596" s="4" t="s">
        <v>10</v>
      </c>
      <c r="E39596" s="4" t="s">
        <v>22</v>
      </c>
      <c r="F39596" s="4" t="s">
        <v>10</v>
      </c>
      <c r="G39596" s="4" t="s">
        <v>9</v>
      </c>
      <c r="H39596" s="4" t="s">
        <v>9</v>
      </c>
      <c r="I39596" s="4" t="s">
        <v>10</v>
      </c>
      <c r="J39596" s="4" t="s">
        <v>10</v>
      </c>
      <c r="K39596" s="4" t="s">
        <v>9</v>
      </c>
      <c r="L39596" s="4" t="s">
        <v>9</v>
      </c>
      <c r="M39596" s="4" t="s">
        <v>9</v>
      </c>
      <c r="N39596" s="4" t="s">
        <v>9</v>
      </c>
      <c r="O39596" s="4" t="s">
        <v>6</v>
      </c>
    </row>
    <row r="39597" spans="1:9">
      <c r="A39597" t="n">
        <v>324291</v>
      </c>
      <c r="B39597" s="14" t="n">
        <v>50</v>
      </c>
      <c r="C39597" s="7" t="n">
        <v>0</v>
      </c>
      <c r="D39597" s="7" t="n">
        <v>4185</v>
      </c>
      <c r="E39597" s="7" t="n">
        <v>0.300000011920929</v>
      </c>
      <c r="F39597" s="7" t="n">
        <v>500</v>
      </c>
      <c r="G39597" s="7" t="n">
        <v>0</v>
      </c>
      <c r="H39597" s="7" t="n">
        <v>-1056964608</v>
      </c>
      <c r="I39597" s="7" t="n">
        <v>0</v>
      </c>
      <c r="J39597" s="7" t="n">
        <v>65533</v>
      </c>
      <c r="K39597" s="7" t="n">
        <v>0</v>
      </c>
      <c r="L39597" s="7" t="n">
        <v>0</v>
      </c>
      <c r="M39597" s="7" t="n">
        <v>0</v>
      </c>
      <c r="N39597" s="7" t="n">
        <v>0</v>
      </c>
      <c r="O39597" s="7" t="s">
        <v>12</v>
      </c>
    </row>
    <row r="39598" spans="1:9">
      <c r="A39598" t="s">
        <v>4</v>
      </c>
      <c r="B39598" s="4" t="s">
        <v>5</v>
      </c>
      <c r="C39598" s="4" t="s">
        <v>13</v>
      </c>
      <c r="D39598" s="4" t="s">
        <v>10</v>
      </c>
      <c r="E39598" s="4" t="s">
        <v>22</v>
      </c>
      <c r="F39598" s="4" t="s">
        <v>10</v>
      </c>
      <c r="G39598" s="4" t="s">
        <v>9</v>
      </c>
      <c r="H39598" s="4" t="s">
        <v>9</v>
      </c>
      <c r="I39598" s="4" t="s">
        <v>10</v>
      </c>
      <c r="J39598" s="4" t="s">
        <v>10</v>
      </c>
      <c r="K39598" s="4" t="s">
        <v>9</v>
      </c>
      <c r="L39598" s="4" t="s">
        <v>9</v>
      </c>
      <c r="M39598" s="4" t="s">
        <v>9</v>
      </c>
      <c r="N39598" s="4" t="s">
        <v>9</v>
      </c>
      <c r="O39598" s="4" t="s">
        <v>6</v>
      </c>
    </row>
    <row r="39599" spans="1:9">
      <c r="A39599" t="n">
        <v>324330</v>
      </c>
      <c r="B39599" s="14" t="n">
        <v>50</v>
      </c>
      <c r="C39599" s="7" t="n">
        <v>0</v>
      </c>
      <c r="D39599" s="7" t="n">
        <v>2200</v>
      </c>
      <c r="E39599" s="7" t="n">
        <v>0.300000011920929</v>
      </c>
      <c r="F39599" s="7" t="n">
        <v>0</v>
      </c>
      <c r="G39599" s="7" t="n">
        <v>0</v>
      </c>
      <c r="H39599" s="7" t="n">
        <v>0</v>
      </c>
      <c r="I39599" s="7" t="n">
        <v>0</v>
      </c>
      <c r="J39599" s="7" t="n">
        <v>65533</v>
      </c>
      <c r="K39599" s="7" t="n">
        <v>0</v>
      </c>
      <c r="L39599" s="7" t="n">
        <v>0</v>
      </c>
      <c r="M39599" s="7" t="n">
        <v>0</v>
      </c>
      <c r="N39599" s="7" t="n">
        <v>0</v>
      </c>
      <c r="O39599" s="7" t="s">
        <v>12</v>
      </c>
    </row>
    <row r="39600" spans="1:9">
      <c r="A39600" t="s">
        <v>4</v>
      </c>
      <c r="B39600" s="4" t="s">
        <v>5</v>
      </c>
      <c r="C39600" s="4" t="s">
        <v>10</v>
      </c>
      <c r="D39600" s="4" t="s">
        <v>13</v>
      </c>
      <c r="E39600" s="4" t="s">
        <v>6</v>
      </c>
      <c r="F39600" s="4" t="s">
        <v>22</v>
      </c>
      <c r="G39600" s="4" t="s">
        <v>22</v>
      </c>
      <c r="H39600" s="4" t="s">
        <v>22</v>
      </c>
    </row>
    <row r="39601" spans="1:15">
      <c r="A39601" t="n">
        <v>324369</v>
      </c>
      <c r="B39601" s="39" t="n">
        <v>48</v>
      </c>
      <c r="C39601" s="7" t="n">
        <v>1006</v>
      </c>
      <c r="D39601" s="7" t="n">
        <v>0</v>
      </c>
      <c r="E39601" s="7" t="s">
        <v>2358</v>
      </c>
      <c r="F39601" s="7" t="n">
        <v>-1</v>
      </c>
      <c r="G39601" s="7" t="n">
        <v>1</v>
      </c>
      <c r="H39601" s="7" t="n">
        <v>0</v>
      </c>
    </row>
    <row r="39602" spans="1:15">
      <c r="A39602" t="s">
        <v>4</v>
      </c>
      <c r="B39602" s="4" t="s">
        <v>5</v>
      </c>
      <c r="C39602" s="4" t="s">
        <v>10</v>
      </c>
      <c r="D39602" s="4" t="s">
        <v>10</v>
      </c>
      <c r="E39602" s="4" t="s">
        <v>22</v>
      </c>
      <c r="F39602" s="4" t="s">
        <v>22</v>
      </c>
      <c r="G39602" s="4" t="s">
        <v>22</v>
      </c>
      <c r="H39602" s="4" t="s">
        <v>22</v>
      </c>
      <c r="I39602" s="4" t="s">
        <v>13</v>
      </c>
      <c r="J39602" s="4" t="s">
        <v>10</v>
      </c>
    </row>
    <row r="39603" spans="1:15">
      <c r="A39603" t="n">
        <v>324396</v>
      </c>
      <c r="B39603" s="85" t="n">
        <v>55</v>
      </c>
      <c r="C39603" s="7" t="n">
        <v>1006</v>
      </c>
      <c r="D39603" s="7" t="n">
        <v>65533</v>
      </c>
      <c r="E39603" s="7" t="n">
        <v>-2.92000007629395</v>
      </c>
      <c r="F39603" s="7" t="n">
        <v>3.00999999046326</v>
      </c>
      <c r="G39603" s="7" t="n">
        <v>42.6199989318848</v>
      </c>
      <c r="H39603" s="7" t="n">
        <v>8</v>
      </c>
      <c r="I39603" s="7" t="n">
        <v>0</v>
      </c>
      <c r="J39603" s="7" t="n">
        <v>0</v>
      </c>
    </row>
    <row r="39604" spans="1:15">
      <c r="A39604" t="s">
        <v>4</v>
      </c>
      <c r="B39604" s="4" t="s">
        <v>5</v>
      </c>
      <c r="C39604" s="4" t="s">
        <v>13</v>
      </c>
      <c r="D39604" s="4" t="s">
        <v>13</v>
      </c>
      <c r="E39604" s="4" t="s">
        <v>22</v>
      </c>
      <c r="F39604" s="4" t="s">
        <v>22</v>
      </c>
      <c r="G39604" s="4" t="s">
        <v>22</v>
      </c>
      <c r="H39604" s="4" t="s">
        <v>10</v>
      </c>
      <c r="I39604" s="4" t="s">
        <v>13</v>
      </c>
    </row>
    <row r="39605" spans="1:15">
      <c r="A39605" t="n">
        <v>324420</v>
      </c>
      <c r="B39605" s="25" t="n">
        <v>45</v>
      </c>
      <c r="C39605" s="7" t="n">
        <v>4</v>
      </c>
      <c r="D39605" s="7" t="n">
        <v>3</v>
      </c>
      <c r="E39605" s="7" t="n">
        <v>18.3600006103516</v>
      </c>
      <c r="F39605" s="7" t="n">
        <v>29.3299999237061</v>
      </c>
      <c r="G39605" s="7" t="n">
        <v>0</v>
      </c>
      <c r="H39605" s="7" t="n">
        <v>2500</v>
      </c>
      <c r="I39605" s="7" t="n">
        <v>0</v>
      </c>
    </row>
    <row r="39606" spans="1:15">
      <c r="A39606" t="s">
        <v>4</v>
      </c>
      <c r="B39606" s="4" t="s">
        <v>5</v>
      </c>
      <c r="C39606" s="4" t="s">
        <v>13</v>
      </c>
      <c r="D39606" s="4" t="s">
        <v>13</v>
      </c>
      <c r="E39606" s="4" t="s">
        <v>22</v>
      </c>
      <c r="F39606" s="4" t="s">
        <v>10</v>
      </c>
    </row>
    <row r="39607" spans="1:15">
      <c r="A39607" t="n">
        <v>324438</v>
      </c>
      <c r="B39607" s="25" t="n">
        <v>45</v>
      </c>
      <c r="C39607" s="7" t="n">
        <v>5</v>
      </c>
      <c r="D39607" s="7" t="n">
        <v>3</v>
      </c>
      <c r="E39607" s="7" t="n">
        <v>8.10000038146973</v>
      </c>
      <c r="F39607" s="7" t="n">
        <v>2500</v>
      </c>
    </row>
    <row r="39608" spans="1:15">
      <c r="A39608" t="s">
        <v>4</v>
      </c>
      <c r="B39608" s="4" t="s">
        <v>5</v>
      </c>
      <c r="C39608" s="4" t="s">
        <v>10</v>
      </c>
      <c r="D39608" s="4" t="s">
        <v>13</v>
      </c>
    </row>
    <row r="39609" spans="1:15">
      <c r="A39609" t="n">
        <v>324447</v>
      </c>
      <c r="B39609" s="63" t="n">
        <v>56</v>
      </c>
      <c r="C39609" s="7" t="n">
        <v>1006</v>
      </c>
      <c r="D39609" s="7" t="n">
        <v>0</v>
      </c>
    </row>
    <row r="39610" spans="1:15">
      <c r="A39610" t="s">
        <v>4</v>
      </c>
      <c r="B39610" s="4" t="s">
        <v>5</v>
      </c>
      <c r="C39610" s="4" t="s">
        <v>13</v>
      </c>
      <c r="D39610" s="4" t="s">
        <v>10</v>
      </c>
    </row>
    <row r="39611" spans="1:15">
      <c r="A39611" t="n">
        <v>324451</v>
      </c>
      <c r="B39611" s="25" t="n">
        <v>45</v>
      </c>
      <c r="C39611" s="7" t="n">
        <v>7</v>
      </c>
      <c r="D39611" s="7" t="n">
        <v>255</v>
      </c>
    </row>
    <row r="39612" spans="1:15">
      <c r="A39612" t="s">
        <v>4</v>
      </c>
      <c r="B39612" s="4" t="s">
        <v>5</v>
      </c>
      <c r="C39612" s="4" t="s">
        <v>13</v>
      </c>
      <c r="D39612" s="4" t="s">
        <v>10</v>
      </c>
      <c r="E39612" s="4" t="s">
        <v>10</v>
      </c>
      <c r="F39612" s="4" t="s">
        <v>13</v>
      </c>
    </row>
    <row r="39613" spans="1:15">
      <c r="A39613" t="n">
        <v>324455</v>
      </c>
      <c r="B39613" s="29" t="n">
        <v>25</v>
      </c>
      <c r="C39613" s="7" t="n">
        <v>1</v>
      </c>
      <c r="D39613" s="7" t="n">
        <v>65535</v>
      </c>
      <c r="E39613" s="7" t="n">
        <v>500</v>
      </c>
      <c r="F39613" s="7" t="n">
        <v>0</v>
      </c>
    </row>
    <row r="39614" spans="1:15">
      <c r="A39614" t="s">
        <v>4</v>
      </c>
      <c r="B39614" s="4" t="s">
        <v>5</v>
      </c>
      <c r="C39614" s="4" t="s">
        <v>13</v>
      </c>
      <c r="D39614" s="4" t="s">
        <v>10</v>
      </c>
      <c r="E39614" s="4" t="s">
        <v>10</v>
      </c>
    </row>
    <row r="39615" spans="1:15">
      <c r="A39615" t="n">
        <v>324462</v>
      </c>
      <c r="B39615" s="29" t="n">
        <v>25</v>
      </c>
      <c r="C39615" s="7" t="n">
        <v>2</v>
      </c>
      <c r="D39615" s="7" t="n">
        <v>600</v>
      </c>
      <c r="E39615" s="7" t="n">
        <v>173</v>
      </c>
    </row>
    <row r="39616" spans="1:15">
      <c r="A39616" t="s">
        <v>4</v>
      </c>
      <c r="B39616" s="4" t="s">
        <v>5</v>
      </c>
      <c r="C39616" s="4" t="s">
        <v>13</v>
      </c>
      <c r="D39616" s="4" t="s">
        <v>10</v>
      </c>
    </row>
    <row r="39617" spans="1:10">
      <c r="A39617" t="n">
        <v>324468</v>
      </c>
      <c r="B39617" s="28" t="n">
        <v>58</v>
      </c>
      <c r="C39617" s="7" t="n">
        <v>10</v>
      </c>
      <c r="D39617" s="7" t="n">
        <v>300</v>
      </c>
    </row>
    <row r="39618" spans="1:10">
      <c r="A39618" t="s">
        <v>4</v>
      </c>
      <c r="B39618" s="4" t="s">
        <v>5</v>
      </c>
      <c r="C39618" s="4" t="s">
        <v>13</v>
      </c>
      <c r="D39618" s="4" t="s">
        <v>10</v>
      </c>
    </row>
    <row r="39619" spans="1:10">
      <c r="A39619" t="n">
        <v>324472</v>
      </c>
      <c r="B39619" s="28" t="n">
        <v>58</v>
      </c>
      <c r="C39619" s="7" t="n">
        <v>12</v>
      </c>
      <c r="D39619" s="7" t="n">
        <v>0</v>
      </c>
    </row>
    <row r="39620" spans="1:10">
      <c r="A39620" t="s">
        <v>4</v>
      </c>
      <c r="B39620" s="4" t="s">
        <v>5</v>
      </c>
      <c r="C39620" s="4" t="s">
        <v>10</v>
      </c>
      <c r="D39620" s="4" t="s">
        <v>22</v>
      </c>
      <c r="E39620" s="4" t="s">
        <v>22</v>
      </c>
      <c r="F39620" s="4" t="s">
        <v>22</v>
      </c>
      <c r="G39620" s="4" t="s">
        <v>10</v>
      </c>
      <c r="H39620" s="4" t="s">
        <v>10</v>
      </c>
    </row>
    <row r="39621" spans="1:10">
      <c r="A39621" t="n">
        <v>324476</v>
      </c>
      <c r="B39621" s="56" t="n">
        <v>60</v>
      </c>
      <c r="C39621" s="7" t="n">
        <v>0</v>
      </c>
      <c r="D39621" s="7" t="n">
        <v>0</v>
      </c>
      <c r="E39621" s="7" t="n">
        <v>0</v>
      </c>
      <c r="F39621" s="7" t="n">
        <v>0</v>
      </c>
      <c r="G39621" s="7" t="n">
        <v>0</v>
      </c>
      <c r="H39621" s="7" t="n">
        <v>1</v>
      </c>
    </row>
    <row r="39622" spans="1:10">
      <c r="A39622" t="s">
        <v>4</v>
      </c>
      <c r="B39622" s="4" t="s">
        <v>5</v>
      </c>
      <c r="C39622" s="4" t="s">
        <v>10</v>
      </c>
      <c r="D39622" s="4" t="s">
        <v>22</v>
      </c>
      <c r="E39622" s="4" t="s">
        <v>22</v>
      </c>
      <c r="F39622" s="4" t="s">
        <v>22</v>
      </c>
      <c r="G39622" s="4" t="s">
        <v>10</v>
      </c>
      <c r="H39622" s="4" t="s">
        <v>10</v>
      </c>
    </row>
    <row r="39623" spans="1:10">
      <c r="A39623" t="n">
        <v>324495</v>
      </c>
      <c r="B39623" s="56" t="n">
        <v>60</v>
      </c>
      <c r="C39623" s="7" t="n">
        <v>0</v>
      </c>
      <c r="D39623" s="7" t="n">
        <v>0</v>
      </c>
      <c r="E39623" s="7" t="n">
        <v>0</v>
      </c>
      <c r="F39623" s="7" t="n">
        <v>0</v>
      </c>
      <c r="G39623" s="7" t="n">
        <v>0</v>
      </c>
      <c r="H39623" s="7" t="n">
        <v>0</v>
      </c>
    </row>
    <row r="39624" spans="1:10">
      <c r="A39624" t="s">
        <v>4</v>
      </c>
      <c r="B39624" s="4" t="s">
        <v>5</v>
      </c>
      <c r="C39624" s="4" t="s">
        <v>10</v>
      </c>
      <c r="D39624" s="4" t="s">
        <v>10</v>
      </c>
      <c r="E39624" s="4" t="s">
        <v>10</v>
      </c>
    </row>
    <row r="39625" spans="1:10">
      <c r="A39625" t="n">
        <v>324514</v>
      </c>
      <c r="B39625" s="57" t="n">
        <v>61</v>
      </c>
      <c r="C39625" s="7" t="n">
        <v>0</v>
      </c>
      <c r="D39625" s="7" t="n">
        <v>65533</v>
      </c>
      <c r="E39625" s="7" t="n">
        <v>0</v>
      </c>
    </row>
    <row r="39626" spans="1:10">
      <c r="A39626" t="s">
        <v>4</v>
      </c>
      <c r="B39626" s="4" t="s">
        <v>5</v>
      </c>
      <c r="C39626" s="4" t="s">
        <v>10</v>
      </c>
      <c r="D39626" s="4" t="s">
        <v>22</v>
      </c>
      <c r="E39626" s="4" t="s">
        <v>22</v>
      </c>
      <c r="F39626" s="4" t="s">
        <v>22</v>
      </c>
      <c r="G39626" s="4" t="s">
        <v>10</v>
      </c>
      <c r="H39626" s="4" t="s">
        <v>10</v>
      </c>
    </row>
    <row r="39627" spans="1:10">
      <c r="A39627" t="n">
        <v>324521</v>
      </c>
      <c r="B39627" s="56" t="n">
        <v>60</v>
      </c>
      <c r="C39627" s="7" t="n">
        <v>8</v>
      </c>
      <c r="D39627" s="7" t="n">
        <v>0</v>
      </c>
      <c r="E39627" s="7" t="n">
        <v>0</v>
      </c>
      <c r="F39627" s="7" t="n">
        <v>0</v>
      </c>
      <c r="G39627" s="7" t="n">
        <v>0</v>
      </c>
      <c r="H39627" s="7" t="n">
        <v>1</v>
      </c>
    </row>
    <row r="39628" spans="1:10">
      <c r="A39628" t="s">
        <v>4</v>
      </c>
      <c r="B39628" s="4" t="s">
        <v>5</v>
      </c>
      <c r="C39628" s="4" t="s">
        <v>10</v>
      </c>
      <c r="D39628" s="4" t="s">
        <v>22</v>
      </c>
      <c r="E39628" s="4" t="s">
        <v>22</v>
      </c>
      <c r="F39628" s="4" t="s">
        <v>22</v>
      </c>
      <c r="G39628" s="4" t="s">
        <v>10</v>
      </c>
      <c r="H39628" s="4" t="s">
        <v>10</v>
      </c>
    </row>
    <row r="39629" spans="1:10">
      <c r="A39629" t="n">
        <v>324540</v>
      </c>
      <c r="B39629" s="56" t="n">
        <v>60</v>
      </c>
      <c r="C39629" s="7" t="n">
        <v>8</v>
      </c>
      <c r="D39629" s="7" t="n">
        <v>0</v>
      </c>
      <c r="E39629" s="7" t="n">
        <v>0</v>
      </c>
      <c r="F39629" s="7" t="n">
        <v>0</v>
      </c>
      <c r="G39629" s="7" t="n">
        <v>0</v>
      </c>
      <c r="H39629" s="7" t="n">
        <v>0</v>
      </c>
    </row>
    <row r="39630" spans="1:10">
      <c r="A39630" t="s">
        <v>4</v>
      </c>
      <c r="B39630" s="4" t="s">
        <v>5</v>
      </c>
      <c r="C39630" s="4" t="s">
        <v>10</v>
      </c>
      <c r="D39630" s="4" t="s">
        <v>10</v>
      </c>
      <c r="E39630" s="4" t="s">
        <v>10</v>
      </c>
    </row>
    <row r="39631" spans="1:10">
      <c r="A39631" t="n">
        <v>324559</v>
      </c>
      <c r="B39631" s="57" t="n">
        <v>61</v>
      </c>
      <c r="C39631" s="7" t="n">
        <v>8</v>
      </c>
      <c r="D39631" s="7" t="n">
        <v>65533</v>
      </c>
      <c r="E39631" s="7" t="n">
        <v>0</v>
      </c>
    </row>
    <row r="39632" spans="1:10">
      <c r="A39632" t="s">
        <v>4</v>
      </c>
      <c r="B39632" s="4" t="s">
        <v>5</v>
      </c>
      <c r="C39632" s="4" t="s">
        <v>13</v>
      </c>
      <c r="D39632" s="4" t="s">
        <v>10</v>
      </c>
      <c r="E39632" s="4" t="s">
        <v>10</v>
      </c>
      <c r="F39632" s="4" t="s">
        <v>9</v>
      </c>
    </row>
    <row r="39633" spans="1:8">
      <c r="A39633" t="n">
        <v>324566</v>
      </c>
      <c r="B39633" s="86" t="n">
        <v>84</v>
      </c>
      <c r="C39633" s="7" t="n">
        <v>1</v>
      </c>
      <c r="D39633" s="7" t="n">
        <v>0</v>
      </c>
      <c r="E39633" s="7" t="n">
        <v>0</v>
      </c>
      <c r="F39633" s="7" t="n">
        <v>0</v>
      </c>
    </row>
    <row r="39634" spans="1:8">
      <c r="A39634" t="s">
        <v>4</v>
      </c>
      <c r="B39634" s="4" t="s">
        <v>5</v>
      </c>
      <c r="C39634" s="4" t="s">
        <v>13</v>
      </c>
      <c r="D39634" s="4" t="s">
        <v>10</v>
      </c>
      <c r="E39634" s="4" t="s">
        <v>9</v>
      </c>
      <c r="F39634" s="4" t="s">
        <v>10</v>
      </c>
      <c r="G39634" s="4" t="s">
        <v>10</v>
      </c>
      <c r="H39634" s="4" t="s">
        <v>9</v>
      </c>
      <c r="I39634" s="4" t="s">
        <v>9</v>
      </c>
    </row>
    <row r="39635" spans="1:8">
      <c r="A39635" t="n">
        <v>324576</v>
      </c>
      <c r="B39635" s="120" t="n">
        <v>69</v>
      </c>
      <c r="C39635" s="7" t="n">
        <v>0</v>
      </c>
      <c r="D39635" s="7" t="n">
        <v>0</v>
      </c>
      <c r="E39635" s="7" t="n">
        <v>1106247680</v>
      </c>
      <c r="F39635" s="7" t="n">
        <v>65286</v>
      </c>
      <c r="G39635" s="7" t="n">
        <v>16</v>
      </c>
      <c r="H39635" s="7" t="n">
        <v>0</v>
      </c>
      <c r="I39635" s="7" t="n">
        <v>-1106960712</v>
      </c>
    </row>
    <row r="39636" spans="1:8">
      <c r="A39636" t="s">
        <v>4</v>
      </c>
      <c r="B39636" s="4" t="s">
        <v>5</v>
      </c>
      <c r="C39636" s="4" t="s">
        <v>13</v>
      </c>
      <c r="D39636" s="4" t="s">
        <v>10</v>
      </c>
      <c r="E39636" s="4" t="s">
        <v>9</v>
      </c>
      <c r="F39636" s="4" t="s">
        <v>10</v>
      </c>
      <c r="G39636" s="4" t="s">
        <v>10</v>
      </c>
      <c r="H39636" s="4" t="s">
        <v>9</v>
      </c>
      <c r="I39636" s="4" t="s">
        <v>9</v>
      </c>
    </row>
    <row r="39637" spans="1:8">
      <c r="A39637" t="n">
        <v>324596</v>
      </c>
      <c r="B39637" s="120" t="n">
        <v>69</v>
      </c>
      <c r="C39637" s="7" t="n">
        <v>0</v>
      </c>
      <c r="D39637" s="7" t="n">
        <v>8</v>
      </c>
      <c r="E39637" s="7" t="n">
        <v>-1041235968</v>
      </c>
      <c r="F39637" s="7" t="n">
        <v>250</v>
      </c>
      <c r="G39637" s="7" t="n">
        <v>16</v>
      </c>
      <c r="H39637" s="7" t="n">
        <v>0</v>
      </c>
      <c r="I39637" s="7" t="n">
        <v>-1104947446</v>
      </c>
    </row>
    <row r="39638" spans="1:8">
      <c r="A39638" t="s">
        <v>4</v>
      </c>
      <c r="B39638" s="4" t="s">
        <v>5</v>
      </c>
      <c r="C39638" s="4" t="s">
        <v>13</v>
      </c>
      <c r="D39638" s="4" t="s">
        <v>10</v>
      </c>
      <c r="E39638" s="4" t="s">
        <v>9</v>
      </c>
      <c r="F39638" s="4" t="s">
        <v>9</v>
      </c>
      <c r="G39638" s="4" t="s">
        <v>9</v>
      </c>
      <c r="H39638" s="4" t="s">
        <v>9</v>
      </c>
      <c r="I39638" s="4" t="s">
        <v>10</v>
      </c>
      <c r="J39638" s="4" t="s">
        <v>13</v>
      </c>
    </row>
    <row r="39639" spans="1:8">
      <c r="A39639" t="n">
        <v>324616</v>
      </c>
      <c r="B39639" s="120" t="n">
        <v>69</v>
      </c>
      <c r="C39639" s="7" t="n">
        <v>3</v>
      </c>
      <c r="D39639" s="7" t="n">
        <v>0</v>
      </c>
      <c r="E39639" s="7" t="n">
        <v>1065353216</v>
      </c>
      <c r="F39639" s="7" t="n">
        <v>1065353216</v>
      </c>
      <c r="G39639" s="7" t="n">
        <v>1065353216</v>
      </c>
      <c r="H39639" s="7" t="n">
        <v>0</v>
      </c>
      <c r="I39639" s="7" t="n">
        <v>0</v>
      </c>
      <c r="J39639" s="7" t="n">
        <v>3</v>
      </c>
    </row>
    <row r="39640" spans="1:8">
      <c r="A39640" t="s">
        <v>4</v>
      </c>
      <c r="B39640" s="4" t="s">
        <v>5</v>
      </c>
      <c r="C39640" s="4" t="s">
        <v>13</v>
      </c>
      <c r="D39640" s="4" t="s">
        <v>10</v>
      </c>
      <c r="E39640" s="4" t="s">
        <v>9</v>
      </c>
      <c r="F39640" s="4" t="s">
        <v>9</v>
      </c>
      <c r="G39640" s="4" t="s">
        <v>9</v>
      </c>
      <c r="H39640" s="4" t="s">
        <v>9</v>
      </c>
      <c r="I39640" s="4" t="s">
        <v>10</v>
      </c>
      <c r="J39640" s="4" t="s">
        <v>13</v>
      </c>
    </row>
    <row r="39641" spans="1:8">
      <c r="A39641" t="n">
        <v>324639</v>
      </c>
      <c r="B39641" s="120" t="n">
        <v>69</v>
      </c>
      <c r="C39641" s="7" t="n">
        <v>3</v>
      </c>
      <c r="D39641" s="7" t="n">
        <v>8</v>
      </c>
      <c r="E39641" s="7" t="n">
        <v>1065353216</v>
      </c>
      <c r="F39641" s="7" t="n">
        <v>1065353216</v>
      </c>
      <c r="G39641" s="7" t="n">
        <v>1065353216</v>
      </c>
      <c r="H39641" s="7" t="n">
        <v>0</v>
      </c>
      <c r="I39641" s="7" t="n">
        <v>0</v>
      </c>
      <c r="J39641" s="7" t="n">
        <v>3</v>
      </c>
    </row>
    <row r="39642" spans="1:8">
      <c r="A39642" t="s">
        <v>4</v>
      </c>
      <c r="B39642" s="4" t="s">
        <v>5</v>
      </c>
      <c r="C39642" s="4" t="s">
        <v>13</v>
      </c>
      <c r="D39642" s="4" t="s">
        <v>10</v>
      </c>
      <c r="E39642" s="4" t="s">
        <v>9</v>
      </c>
      <c r="F39642" s="4" t="s">
        <v>9</v>
      </c>
      <c r="G39642" s="4" t="s">
        <v>9</v>
      </c>
      <c r="H39642" s="4" t="s">
        <v>9</v>
      </c>
      <c r="I39642" s="4" t="s">
        <v>10</v>
      </c>
      <c r="J39642" s="4" t="s">
        <v>13</v>
      </c>
    </row>
    <row r="39643" spans="1:8">
      <c r="A39643" t="n">
        <v>324662</v>
      </c>
      <c r="B39643" s="120" t="n">
        <v>69</v>
      </c>
      <c r="C39643" s="7" t="n">
        <v>3</v>
      </c>
      <c r="D39643" s="7" t="n">
        <v>0</v>
      </c>
      <c r="E39643" s="7" t="n">
        <v>1065353216</v>
      </c>
      <c r="F39643" s="7" t="n">
        <v>1065353216</v>
      </c>
      <c r="G39643" s="7" t="n">
        <v>1065353216</v>
      </c>
      <c r="H39643" s="7" t="n">
        <v>1065353216</v>
      </c>
      <c r="I39643" s="7" t="n">
        <v>500</v>
      </c>
      <c r="J39643" s="7" t="n">
        <v>3</v>
      </c>
    </row>
    <row r="39644" spans="1:8">
      <c r="A39644" t="s">
        <v>4</v>
      </c>
      <c r="B39644" s="4" t="s">
        <v>5</v>
      </c>
      <c r="C39644" s="4" t="s">
        <v>13</v>
      </c>
      <c r="D39644" s="4" t="s">
        <v>10</v>
      </c>
      <c r="E39644" s="4" t="s">
        <v>9</v>
      </c>
      <c r="F39644" s="4" t="s">
        <v>9</v>
      </c>
      <c r="G39644" s="4" t="s">
        <v>9</v>
      </c>
      <c r="H39644" s="4" t="s">
        <v>9</v>
      </c>
      <c r="I39644" s="4" t="s">
        <v>10</v>
      </c>
      <c r="J39644" s="4" t="s">
        <v>13</v>
      </c>
    </row>
    <row r="39645" spans="1:8">
      <c r="A39645" t="n">
        <v>324685</v>
      </c>
      <c r="B39645" s="120" t="n">
        <v>69</v>
      </c>
      <c r="C39645" s="7" t="n">
        <v>3</v>
      </c>
      <c r="D39645" s="7" t="n">
        <v>8</v>
      </c>
      <c r="E39645" s="7" t="n">
        <v>1065353216</v>
      </c>
      <c r="F39645" s="7" t="n">
        <v>1065353216</v>
      </c>
      <c r="G39645" s="7" t="n">
        <v>1065353216</v>
      </c>
      <c r="H39645" s="7" t="n">
        <v>1065353216</v>
      </c>
      <c r="I39645" s="7" t="n">
        <v>500</v>
      </c>
      <c r="J39645" s="7" t="n">
        <v>3</v>
      </c>
    </row>
    <row r="39646" spans="1:8">
      <c r="A39646" t="s">
        <v>4</v>
      </c>
      <c r="B39646" s="4" t="s">
        <v>5</v>
      </c>
      <c r="C39646" s="4" t="s">
        <v>10</v>
      </c>
    </row>
    <row r="39647" spans="1:8">
      <c r="A39647" t="n">
        <v>324708</v>
      </c>
      <c r="B39647" s="35" t="n">
        <v>16</v>
      </c>
      <c r="C39647" s="7" t="n">
        <v>800</v>
      </c>
    </row>
    <row r="39648" spans="1:8">
      <c r="A39648" t="s">
        <v>4</v>
      </c>
      <c r="B39648" s="4" t="s">
        <v>5</v>
      </c>
      <c r="C39648" s="4" t="s">
        <v>13</v>
      </c>
      <c r="D39648" s="4" t="s">
        <v>10</v>
      </c>
      <c r="E39648" s="4" t="s">
        <v>6</v>
      </c>
    </row>
    <row r="39649" spans="1:10">
      <c r="A39649" t="n">
        <v>324711</v>
      </c>
      <c r="B39649" s="40" t="n">
        <v>51</v>
      </c>
      <c r="C39649" s="7" t="n">
        <v>4</v>
      </c>
      <c r="D39649" s="7" t="n">
        <v>0</v>
      </c>
      <c r="E39649" s="7" t="s">
        <v>258</v>
      </c>
    </row>
    <row r="39650" spans="1:10">
      <c r="A39650" t="s">
        <v>4</v>
      </c>
      <c r="B39650" s="4" t="s">
        <v>5</v>
      </c>
      <c r="C39650" s="4" t="s">
        <v>10</v>
      </c>
    </row>
    <row r="39651" spans="1:10">
      <c r="A39651" t="n">
        <v>324724</v>
      </c>
      <c r="B39651" s="35" t="n">
        <v>16</v>
      </c>
      <c r="C39651" s="7" t="n">
        <v>0</v>
      </c>
    </row>
    <row r="39652" spans="1:10">
      <c r="A39652" t="s">
        <v>4</v>
      </c>
      <c r="B39652" s="4" t="s">
        <v>5</v>
      </c>
      <c r="C39652" s="4" t="s">
        <v>10</v>
      </c>
      <c r="D39652" s="4" t="s">
        <v>72</v>
      </c>
      <c r="E39652" s="4" t="s">
        <v>13</v>
      </c>
      <c r="F39652" s="4" t="s">
        <v>13</v>
      </c>
    </row>
    <row r="39653" spans="1:10">
      <c r="A39653" t="n">
        <v>324727</v>
      </c>
      <c r="B39653" s="52" t="n">
        <v>26</v>
      </c>
      <c r="C39653" s="7" t="n">
        <v>0</v>
      </c>
      <c r="D39653" s="7" t="s">
        <v>2391</v>
      </c>
      <c r="E39653" s="7" t="n">
        <v>2</v>
      </c>
      <c r="F39653" s="7" t="n">
        <v>0</v>
      </c>
    </row>
    <row r="39654" spans="1:10">
      <c r="A39654" t="s">
        <v>4</v>
      </c>
      <c r="B39654" s="4" t="s">
        <v>5</v>
      </c>
    </row>
    <row r="39655" spans="1:10">
      <c r="A39655" t="n">
        <v>324807</v>
      </c>
      <c r="B39655" s="53" t="n">
        <v>28</v>
      </c>
    </row>
    <row r="39656" spans="1:10">
      <c r="A39656" t="s">
        <v>4</v>
      </c>
      <c r="B39656" s="4" t="s">
        <v>5</v>
      </c>
      <c r="C39656" s="4" t="s">
        <v>13</v>
      </c>
      <c r="D39656" s="4" t="s">
        <v>10</v>
      </c>
      <c r="E39656" s="4" t="s">
        <v>6</v>
      </c>
    </row>
    <row r="39657" spans="1:10">
      <c r="A39657" t="n">
        <v>324808</v>
      </c>
      <c r="B39657" s="40" t="n">
        <v>51</v>
      </c>
      <c r="C39657" s="7" t="n">
        <v>4</v>
      </c>
      <c r="D39657" s="7" t="n">
        <v>8</v>
      </c>
      <c r="E39657" s="7" t="s">
        <v>150</v>
      </c>
    </row>
    <row r="39658" spans="1:10">
      <c r="A39658" t="s">
        <v>4</v>
      </c>
      <c r="B39658" s="4" t="s">
        <v>5</v>
      </c>
      <c r="C39658" s="4" t="s">
        <v>10</v>
      </c>
    </row>
    <row r="39659" spans="1:10">
      <c r="A39659" t="n">
        <v>324821</v>
      </c>
      <c r="B39659" s="35" t="n">
        <v>16</v>
      </c>
      <c r="C39659" s="7" t="n">
        <v>0</v>
      </c>
    </row>
    <row r="39660" spans="1:10">
      <c r="A39660" t="s">
        <v>4</v>
      </c>
      <c r="B39660" s="4" t="s">
        <v>5</v>
      </c>
      <c r="C39660" s="4" t="s">
        <v>10</v>
      </c>
      <c r="D39660" s="4" t="s">
        <v>72</v>
      </c>
      <c r="E39660" s="4" t="s">
        <v>13</v>
      </c>
      <c r="F39660" s="4" t="s">
        <v>13</v>
      </c>
      <c r="G39660" s="4" t="s">
        <v>72</v>
      </c>
      <c r="H39660" s="4" t="s">
        <v>13</v>
      </c>
      <c r="I39660" s="4" t="s">
        <v>13</v>
      </c>
    </row>
    <row r="39661" spans="1:10">
      <c r="A39661" t="n">
        <v>324824</v>
      </c>
      <c r="B39661" s="52" t="n">
        <v>26</v>
      </c>
      <c r="C39661" s="7" t="n">
        <v>8</v>
      </c>
      <c r="D39661" s="7" t="s">
        <v>2392</v>
      </c>
      <c r="E39661" s="7" t="n">
        <v>2</v>
      </c>
      <c r="F39661" s="7" t="n">
        <v>3</v>
      </c>
      <c r="G39661" s="7" t="s">
        <v>2393</v>
      </c>
      <c r="H39661" s="7" t="n">
        <v>2</v>
      </c>
      <c r="I39661" s="7" t="n">
        <v>0</v>
      </c>
    </row>
    <row r="39662" spans="1:10">
      <c r="A39662" t="s">
        <v>4</v>
      </c>
      <c r="B39662" s="4" t="s">
        <v>5</v>
      </c>
    </row>
    <row r="39663" spans="1:10">
      <c r="A39663" t="n">
        <v>325022</v>
      </c>
      <c r="B39663" s="53" t="n">
        <v>28</v>
      </c>
    </row>
    <row r="39664" spans="1:10">
      <c r="A39664" t="s">
        <v>4</v>
      </c>
      <c r="B39664" s="4" t="s">
        <v>5</v>
      </c>
      <c r="C39664" s="4" t="s">
        <v>13</v>
      </c>
      <c r="D39664" s="4" t="s">
        <v>10</v>
      </c>
      <c r="E39664" s="4" t="s">
        <v>6</v>
      </c>
    </row>
    <row r="39665" spans="1:9">
      <c r="A39665" t="n">
        <v>325023</v>
      </c>
      <c r="B39665" s="40" t="n">
        <v>51</v>
      </c>
      <c r="C39665" s="7" t="n">
        <v>4</v>
      </c>
      <c r="D39665" s="7" t="n">
        <v>0</v>
      </c>
      <c r="E39665" s="7" t="s">
        <v>173</v>
      </c>
    </row>
    <row r="39666" spans="1:9">
      <c r="A39666" t="s">
        <v>4</v>
      </c>
      <c r="B39666" s="4" t="s">
        <v>5</v>
      </c>
      <c r="C39666" s="4" t="s">
        <v>10</v>
      </c>
    </row>
    <row r="39667" spans="1:9">
      <c r="A39667" t="n">
        <v>325037</v>
      </c>
      <c r="B39667" s="35" t="n">
        <v>16</v>
      </c>
      <c r="C39667" s="7" t="n">
        <v>0</v>
      </c>
    </row>
    <row r="39668" spans="1:9">
      <c r="A39668" t="s">
        <v>4</v>
      </c>
      <c r="B39668" s="4" t="s">
        <v>5</v>
      </c>
      <c r="C39668" s="4" t="s">
        <v>10</v>
      </c>
      <c r="D39668" s="4" t="s">
        <v>72</v>
      </c>
      <c r="E39668" s="4" t="s">
        <v>13</v>
      </c>
      <c r="F39668" s="4" t="s">
        <v>13</v>
      </c>
      <c r="G39668" s="4" t="s">
        <v>72</v>
      </c>
      <c r="H39668" s="4" t="s">
        <v>13</v>
      </c>
      <c r="I39668" s="4" t="s">
        <v>13</v>
      </c>
    </row>
    <row r="39669" spans="1:9">
      <c r="A39669" t="n">
        <v>325040</v>
      </c>
      <c r="B39669" s="52" t="n">
        <v>26</v>
      </c>
      <c r="C39669" s="7" t="n">
        <v>0</v>
      </c>
      <c r="D39669" s="7" t="s">
        <v>2394</v>
      </c>
      <c r="E39669" s="7" t="n">
        <v>2</v>
      </c>
      <c r="F39669" s="7" t="n">
        <v>3</v>
      </c>
      <c r="G39669" s="7" t="s">
        <v>2395</v>
      </c>
      <c r="H39669" s="7" t="n">
        <v>2</v>
      </c>
      <c r="I39669" s="7" t="n">
        <v>0</v>
      </c>
    </row>
    <row r="39670" spans="1:9">
      <c r="A39670" t="s">
        <v>4</v>
      </c>
      <c r="B39670" s="4" t="s">
        <v>5</v>
      </c>
    </row>
    <row r="39671" spans="1:9">
      <c r="A39671" t="n">
        <v>325122</v>
      </c>
      <c r="B39671" s="53" t="n">
        <v>28</v>
      </c>
    </row>
    <row r="39672" spans="1:9">
      <c r="A39672" t="s">
        <v>4</v>
      </c>
      <c r="B39672" s="4" t="s">
        <v>5</v>
      </c>
      <c r="C39672" s="4" t="s">
        <v>13</v>
      </c>
      <c r="D39672" s="4" t="s">
        <v>10</v>
      </c>
      <c r="E39672" s="4" t="s">
        <v>6</v>
      </c>
    </row>
    <row r="39673" spans="1:9">
      <c r="A39673" t="n">
        <v>325123</v>
      </c>
      <c r="B39673" s="40" t="n">
        <v>51</v>
      </c>
      <c r="C39673" s="7" t="n">
        <v>4</v>
      </c>
      <c r="D39673" s="7" t="n">
        <v>8</v>
      </c>
      <c r="E39673" s="7" t="s">
        <v>150</v>
      </c>
    </row>
    <row r="39674" spans="1:9">
      <c r="A39674" t="s">
        <v>4</v>
      </c>
      <c r="B39674" s="4" t="s">
        <v>5</v>
      </c>
      <c r="C39674" s="4" t="s">
        <v>10</v>
      </c>
    </row>
    <row r="39675" spans="1:9">
      <c r="A39675" t="n">
        <v>325136</v>
      </c>
      <c r="B39675" s="35" t="n">
        <v>16</v>
      </c>
      <c r="C39675" s="7" t="n">
        <v>0</v>
      </c>
    </row>
    <row r="39676" spans="1:9">
      <c r="A39676" t="s">
        <v>4</v>
      </c>
      <c r="B39676" s="4" t="s">
        <v>5</v>
      </c>
      <c r="C39676" s="4" t="s">
        <v>10</v>
      </c>
      <c r="D39676" s="4" t="s">
        <v>72</v>
      </c>
      <c r="E39676" s="4" t="s">
        <v>13</v>
      </c>
      <c r="F39676" s="4" t="s">
        <v>13</v>
      </c>
    </row>
    <row r="39677" spans="1:9">
      <c r="A39677" t="n">
        <v>325139</v>
      </c>
      <c r="B39677" s="52" t="n">
        <v>26</v>
      </c>
      <c r="C39677" s="7" t="n">
        <v>8</v>
      </c>
      <c r="D39677" s="7" t="s">
        <v>2396</v>
      </c>
      <c r="E39677" s="7" t="n">
        <v>2</v>
      </c>
      <c r="F39677" s="7" t="n">
        <v>0</v>
      </c>
    </row>
    <row r="39678" spans="1:9">
      <c r="A39678" t="s">
        <v>4</v>
      </c>
      <c r="B39678" s="4" t="s">
        <v>5</v>
      </c>
    </row>
    <row r="39679" spans="1:9">
      <c r="A39679" t="n">
        <v>325164</v>
      </c>
      <c r="B39679" s="53" t="n">
        <v>28</v>
      </c>
    </row>
    <row r="39680" spans="1:9">
      <c r="A39680" t="s">
        <v>4</v>
      </c>
      <c r="B39680" s="4" t="s">
        <v>5</v>
      </c>
      <c r="C39680" s="4" t="s">
        <v>13</v>
      </c>
      <c r="D39680" s="4" t="s">
        <v>10</v>
      </c>
      <c r="E39680" s="4" t="s">
        <v>13</v>
      </c>
    </row>
    <row r="39681" spans="1:9">
      <c r="A39681" t="n">
        <v>325165</v>
      </c>
      <c r="B39681" s="16" t="n">
        <v>49</v>
      </c>
      <c r="C39681" s="7" t="n">
        <v>1</v>
      </c>
      <c r="D39681" s="7" t="n">
        <v>4000</v>
      </c>
      <c r="E39681" s="7" t="n">
        <v>0</v>
      </c>
    </row>
    <row r="39682" spans="1:9">
      <c r="A39682" t="s">
        <v>4</v>
      </c>
      <c r="B39682" s="4" t="s">
        <v>5</v>
      </c>
      <c r="C39682" s="4" t="s">
        <v>13</v>
      </c>
      <c r="D39682" s="4" t="s">
        <v>10</v>
      </c>
      <c r="E39682" s="4" t="s">
        <v>10</v>
      </c>
    </row>
    <row r="39683" spans="1:9">
      <c r="A39683" t="n">
        <v>325170</v>
      </c>
      <c r="B39683" s="14" t="n">
        <v>50</v>
      </c>
      <c r="C39683" s="7" t="n">
        <v>1</v>
      </c>
      <c r="D39683" s="7" t="n">
        <v>8060</v>
      </c>
      <c r="E39683" s="7" t="n">
        <v>2000</v>
      </c>
    </row>
    <row r="39684" spans="1:9">
      <c r="A39684" t="s">
        <v>4</v>
      </c>
      <c r="B39684" s="4" t="s">
        <v>5</v>
      </c>
      <c r="C39684" s="4" t="s">
        <v>13</v>
      </c>
      <c r="D39684" s="4" t="s">
        <v>10</v>
      </c>
      <c r="E39684" s="4" t="s">
        <v>9</v>
      </c>
      <c r="F39684" s="4" t="s">
        <v>9</v>
      </c>
      <c r="G39684" s="4" t="s">
        <v>9</v>
      </c>
      <c r="H39684" s="4" t="s">
        <v>9</v>
      </c>
      <c r="I39684" s="4" t="s">
        <v>10</v>
      </c>
      <c r="J39684" s="4" t="s">
        <v>13</v>
      </c>
    </row>
    <row r="39685" spans="1:9">
      <c r="A39685" t="n">
        <v>325176</v>
      </c>
      <c r="B39685" s="120" t="n">
        <v>69</v>
      </c>
      <c r="C39685" s="7" t="n">
        <v>3</v>
      </c>
      <c r="D39685" s="7" t="n">
        <v>0</v>
      </c>
      <c r="E39685" s="7" t="n">
        <v>1065353216</v>
      </c>
      <c r="F39685" s="7" t="n">
        <v>1065353216</v>
      </c>
      <c r="G39685" s="7" t="n">
        <v>1065353216</v>
      </c>
      <c r="H39685" s="7" t="n">
        <v>0</v>
      </c>
      <c r="I39685" s="7" t="n">
        <v>2000</v>
      </c>
      <c r="J39685" s="7" t="n">
        <v>3</v>
      </c>
    </row>
    <row r="39686" spans="1:9">
      <c r="A39686" t="s">
        <v>4</v>
      </c>
      <c r="B39686" s="4" t="s">
        <v>5</v>
      </c>
      <c r="C39686" s="4" t="s">
        <v>13</v>
      </c>
      <c r="D39686" s="4" t="s">
        <v>10</v>
      </c>
      <c r="E39686" s="4" t="s">
        <v>9</v>
      </c>
      <c r="F39686" s="4" t="s">
        <v>9</v>
      </c>
      <c r="G39686" s="4" t="s">
        <v>9</v>
      </c>
      <c r="H39686" s="4" t="s">
        <v>9</v>
      </c>
      <c r="I39686" s="4" t="s">
        <v>10</v>
      </c>
      <c r="J39686" s="4" t="s">
        <v>13</v>
      </c>
    </row>
    <row r="39687" spans="1:9">
      <c r="A39687" t="n">
        <v>325199</v>
      </c>
      <c r="B39687" s="120" t="n">
        <v>69</v>
      </c>
      <c r="C39687" s="7" t="n">
        <v>3</v>
      </c>
      <c r="D39687" s="7" t="n">
        <v>8</v>
      </c>
      <c r="E39687" s="7" t="n">
        <v>1065353216</v>
      </c>
      <c r="F39687" s="7" t="n">
        <v>1065353216</v>
      </c>
      <c r="G39687" s="7" t="n">
        <v>1065353216</v>
      </c>
      <c r="H39687" s="7" t="n">
        <v>0</v>
      </c>
      <c r="I39687" s="7" t="n">
        <v>2000</v>
      </c>
      <c r="J39687" s="7" t="n">
        <v>3</v>
      </c>
    </row>
    <row r="39688" spans="1:9">
      <c r="A39688" t="s">
        <v>4</v>
      </c>
      <c r="B39688" s="4" t="s">
        <v>5</v>
      </c>
      <c r="C39688" s="4" t="s">
        <v>13</v>
      </c>
      <c r="D39688" s="4" t="s">
        <v>10</v>
      </c>
      <c r="E39688" s="4" t="s">
        <v>22</v>
      </c>
    </row>
    <row r="39689" spans="1:9">
      <c r="A39689" t="n">
        <v>325222</v>
      </c>
      <c r="B39689" s="28" t="n">
        <v>58</v>
      </c>
      <c r="C39689" s="7" t="n">
        <v>0</v>
      </c>
      <c r="D39689" s="7" t="n">
        <v>2000</v>
      </c>
      <c r="E39689" s="7" t="n">
        <v>1</v>
      </c>
    </row>
    <row r="39690" spans="1:9">
      <c r="A39690" t="s">
        <v>4</v>
      </c>
      <c r="B39690" s="4" t="s">
        <v>5</v>
      </c>
      <c r="C39690" s="4" t="s">
        <v>13</v>
      </c>
      <c r="D39690" s="4" t="s">
        <v>10</v>
      </c>
    </row>
    <row r="39691" spans="1:9">
      <c r="A39691" t="n">
        <v>325230</v>
      </c>
      <c r="B39691" s="28" t="n">
        <v>58</v>
      </c>
      <c r="C39691" s="7" t="n">
        <v>255</v>
      </c>
      <c r="D39691" s="7" t="n">
        <v>0</v>
      </c>
    </row>
    <row r="39692" spans="1:9">
      <c r="A39692" t="s">
        <v>4</v>
      </c>
      <c r="B39692" s="4" t="s">
        <v>5</v>
      </c>
      <c r="C39692" s="4" t="s">
        <v>13</v>
      </c>
      <c r="D39692" s="4" t="s">
        <v>13</v>
      </c>
    </row>
    <row r="39693" spans="1:9">
      <c r="A39693" t="n">
        <v>325234</v>
      </c>
      <c r="B39693" s="16" t="n">
        <v>49</v>
      </c>
      <c r="C39693" s="7" t="n">
        <v>2</v>
      </c>
      <c r="D39693" s="7" t="n">
        <v>0</v>
      </c>
    </row>
    <row r="39694" spans="1:9">
      <c r="A39694" t="s">
        <v>4</v>
      </c>
      <c r="B39694" s="4" t="s">
        <v>5</v>
      </c>
      <c r="C39694" s="4" t="s">
        <v>13</v>
      </c>
      <c r="D39694" s="4" t="s">
        <v>10</v>
      </c>
      <c r="E39694" s="4" t="s">
        <v>10</v>
      </c>
      <c r="F39694" s="4" t="s">
        <v>13</v>
      </c>
    </row>
    <row r="39695" spans="1:9">
      <c r="A39695" t="n">
        <v>325237</v>
      </c>
      <c r="B39695" s="29" t="n">
        <v>25</v>
      </c>
      <c r="C39695" s="7" t="n">
        <v>1</v>
      </c>
      <c r="D39695" s="7" t="n">
        <v>65535</v>
      </c>
      <c r="E39695" s="7" t="n">
        <v>65535</v>
      </c>
      <c r="F39695" s="7" t="n">
        <v>0</v>
      </c>
    </row>
    <row r="39696" spans="1:9">
      <c r="A39696" t="s">
        <v>4</v>
      </c>
      <c r="B39696" s="4" t="s">
        <v>5</v>
      </c>
      <c r="C39696" s="4" t="s">
        <v>13</v>
      </c>
      <c r="D39696" s="4" t="s">
        <v>10</v>
      </c>
      <c r="E39696" s="4" t="s">
        <v>10</v>
      </c>
    </row>
    <row r="39697" spans="1:10">
      <c r="A39697" t="n">
        <v>325244</v>
      </c>
      <c r="B39697" s="29" t="n">
        <v>25</v>
      </c>
      <c r="C39697" s="7" t="n">
        <v>2</v>
      </c>
      <c r="D39697" s="7" t="n">
        <v>65535</v>
      </c>
      <c r="E39697" s="7" t="n">
        <v>65535</v>
      </c>
    </row>
    <row r="39698" spans="1:10">
      <c r="A39698" t="s">
        <v>4</v>
      </c>
      <c r="B39698" s="4" t="s">
        <v>5</v>
      </c>
      <c r="C39698" s="4" t="s">
        <v>13</v>
      </c>
      <c r="D39698" s="4" t="s">
        <v>10</v>
      </c>
    </row>
    <row r="39699" spans="1:10">
      <c r="A39699" t="n">
        <v>325250</v>
      </c>
      <c r="B39699" s="28" t="n">
        <v>58</v>
      </c>
      <c r="C39699" s="7" t="n">
        <v>11</v>
      </c>
      <c r="D39699" s="7" t="n">
        <v>300</v>
      </c>
    </row>
    <row r="39700" spans="1:10">
      <c r="A39700" t="s">
        <v>4</v>
      </c>
      <c r="B39700" s="4" t="s">
        <v>5</v>
      </c>
      <c r="C39700" s="4" t="s">
        <v>13</v>
      </c>
      <c r="D39700" s="4" t="s">
        <v>10</v>
      </c>
    </row>
    <row r="39701" spans="1:10">
      <c r="A39701" t="n">
        <v>325254</v>
      </c>
      <c r="B39701" s="28" t="n">
        <v>58</v>
      </c>
      <c r="C39701" s="7" t="n">
        <v>12</v>
      </c>
      <c r="D39701" s="7" t="n">
        <v>0</v>
      </c>
    </row>
    <row r="39702" spans="1:10">
      <c r="A39702" t="s">
        <v>4</v>
      </c>
      <c r="B39702" s="4" t="s">
        <v>5</v>
      </c>
      <c r="C39702" s="4" t="s">
        <v>13</v>
      </c>
      <c r="D39702" s="4" t="s">
        <v>10</v>
      </c>
    </row>
    <row r="39703" spans="1:10">
      <c r="A39703" t="n">
        <v>325258</v>
      </c>
      <c r="B39703" s="120" t="n">
        <v>69</v>
      </c>
      <c r="C39703" s="7" t="n">
        <v>1</v>
      </c>
      <c r="D39703" s="7" t="n">
        <v>0</v>
      </c>
    </row>
    <row r="39704" spans="1:10">
      <c r="A39704" t="s">
        <v>4</v>
      </c>
      <c r="B39704" s="4" t="s">
        <v>5</v>
      </c>
      <c r="C39704" s="4" t="s">
        <v>13</v>
      </c>
      <c r="D39704" s="4" t="s">
        <v>10</v>
      </c>
    </row>
    <row r="39705" spans="1:10">
      <c r="A39705" t="n">
        <v>325262</v>
      </c>
      <c r="B39705" s="120" t="n">
        <v>69</v>
      </c>
      <c r="C39705" s="7" t="n">
        <v>1</v>
      </c>
      <c r="D39705" s="7" t="n">
        <v>8</v>
      </c>
    </row>
    <row r="39706" spans="1:10">
      <c r="A39706" t="s">
        <v>4</v>
      </c>
      <c r="B39706" s="4" t="s">
        <v>5</v>
      </c>
      <c r="C39706" s="4" t="s">
        <v>13</v>
      </c>
      <c r="D39706" s="4" t="s">
        <v>10</v>
      </c>
      <c r="E39706" s="4" t="s">
        <v>10</v>
      </c>
      <c r="F39706" s="4" t="s">
        <v>10</v>
      </c>
      <c r="G39706" s="4" t="s">
        <v>10</v>
      </c>
      <c r="H39706" s="4" t="s">
        <v>13</v>
      </c>
    </row>
    <row r="39707" spans="1:10">
      <c r="A39707" t="n">
        <v>325266</v>
      </c>
      <c r="B39707" s="29" t="n">
        <v>25</v>
      </c>
      <c r="C39707" s="7" t="n">
        <v>5</v>
      </c>
      <c r="D39707" s="7" t="n">
        <v>65535</v>
      </c>
      <c r="E39707" s="7" t="n">
        <v>500</v>
      </c>
      <c r="F39707" s="7" t="n">
        <v>800</v>
      </c>
      <c r="G39707" s="7" t="n">
        <v>140</v>
      </c>
      <c r="H39707" s="7" t="n">
        <v>0</v>
      </c>
    </row>
    <row r="39708" spans="1:10">
      <c r="A39708" t="s">
        <v>4</v>
      </c>
      <c r="B39708" s="4" t="s">
        <v>5</v>
      </c>
      <c r="C39708" s="4" t="s">
        <v>10</v>
      </c>
      <c r="D39708" s="4" t="s">
        <v>13</v>
      </c>
      <c r="E39708" s="4" t="s">
        <v>72</v>
      </c>
      <c r="F39708" s="4" t="s">
        <v>13</v>
      </c>
      <c r="G39708" s="4" t="s">
        <v>13</v>
      </c>
    </row>
    <row r="39709" spans="1:10">
      <c r="A39709" t="n">
        <v>325277</v>
      </c>
      <c r="B39709" s="30" t="n">
        <v>24</v>
      </c>
      <c r="C39709" s="7" t="n">
        <v>65533</v>
      </c>
      <c r="D39709" s="7" t="n">
        <v>11</v>
      </c>
      <c r="E39709" s="7" t="s">
        <v>2397</v>
      </c>
      <c r="F39709" s="7" t="n">
        <v>2</v>
      </c>
      <c r="G39709" s="7" t="n">
        <v>0</v>
      </c>
    </row>
    <row r="39710" spans="1:10">
      <c r="A39710" t="s">
        <v>4</v>
      </c>
      <c r="B39710" s="4" t="s">
        <v>5</v>
      </c>
    </row>
    <row r="39711" spans="1:10">
      <c r="A39711" t="n">
        <v>325374</v>
      </c>
      <c r="B39711" s="53" t="n">
        <v>28</v>
      </c>
    </row>
    <row r="39712" spans="1:10">
      <c r="A39712" t="s">
        <v>4</v>
      </c>
      <c r="B39712" s="4" t="s">
        <v>5</v>
      </c>
      <c r="C39712" s="4" t="s">
        <v>13</v>
      </c>
    </row>
    <row r="39713" spans="1:8">
      <c r="A39713" t="n">
        <v>325375</v>
      </c>
      <c r="B39713" s="33" t="n">
        <v>27</v>
      </c>
      <c r="C39713" s="7" t="n">
        <v>0</v>
      </c>
    </row>
    <row r="39714" spans="1:8">
      <c r="A39714" t="s">
        <v>4</v>
      </c>
      <c r="B39714" s="4" t="s">
        <v>5</v>
      </c>
      <c r="C39714" s="4" t="s">
        <v>13</v>
      </c>
    </row>
    <row r="39715" spans="1:8">
      <c r="A39715" t="n">
        <v>325377</v>
      </c>
      <c r="B39715" s="33" t="n">
        <v>27</v>
      </c>
      <c r="C39715" s="7" t="n">
        <v>1</v>
      </c>
    </row>
    <row r="39716" spans="1:8">
      <c r="A39716" t="s">
        <v>4</v>
      </c>
      <c r="B39716" s="4" t="s">
        <v>5</v>
      </c>
      <c r="C39716" s="4" t="s">
        <v>13</v>
      </c>
      <c r="D39716" s="4" t="s">
        <v>10</v>
      </c>
      <c r="E39716" s="4" t="s">
        <v>10</v>
      </c>
      <c r="F39716" s="4" t="s">
        <v>10</v>
      </c>
      <c r="G39716" s="4" t="s">
        <v>10</v>
      </c>
      <c r="H39716" s="4" t="s">
        <v>13</v>
      </c>
    </row>
    <row r="39717" spans="1:8">
      <c r="A39717" t="n">
        <v>325379</v>
      </c>
      <c r="B39717" s="29" t="n">
        <v>25</v>
      </c>
      <c r="C39717" s="7" t="n">
        <v>5</v>
      </c>
      <c r="D39717" s="7" t="n">
        <v>65535</v>
      </c>
      <c r="E39717" s="7" t="n">
        <v>65535</v>
      </c>
      <c r="F39717" s="7" t="n">
        <v>65535</v>
      </c>
      <c r="G39717" s="7" t="n">
        <v>65535</v>
      </c>
      <c r="H39717" s="7" t="n">
        <v>0</v>
      </c>
    </row>
    <row r="39718" spans="1:8">
      <c r="A39718" t="s">
        <v>4</v>
      </c>
      <c r="B39718" s="4" t="s">
        <v>5</v>
      </c>
      <c r="C39718" s="4" t="s">
        <v>10</v>
      </c>
    </row>
    <row r="39719" spans="1:8">
      <c r="A39719" t="n">
        <v>325390</v>
      </c>
      <c r="B39719" s="35" t="n">
        <v>16</v>
      </c>
      <c r="C39719" s="7" t="n">
        <v>500</v>
      </c>
    </row>
    <row r="39720" spans="1:8">
      <c r="A39720" t="s">
        <v>4</v>
      </c>
      <c r="B39720" s="4" t="s">
        <v>5</v>
      </c>
      <c r="C39720" s="4" t="s">
        <v>13</v>
      </c>
      <c r="D39720" s="4" t="s">
        <v>10</v>
      </c>
      <c r="E39720" s="4" t="s">
        <v>22</v>
      </c>
      <c r="F39720" s="4" t="s">
        <v>10</v>
      </c>
      <c r="G39720" s="4" t="s">
        <v>9</v>
      </c>
      <c r="H39720" s="4" t="s">
        <v>9</v>
      </c>
      <c r="I39720" s="4" t="s">
        <v>10</v>
      </c>
      <c r="J39720" s="4" t="s">
        <v>10</v>
      </c>
      <c r="K39720" s="4" t="s">
        <v>9</v>
      </c>
      <c r="L39720" s="4" t="s">
        <v>9</v>
      </c>
      <c r="M39720" s="4" t="s">
        <v>9</v>
      </c>
      <c r="N39720" s="4" t="s">
        <v>9</v>
      </c>
      <c r="O39720" s="4" t="s">
        <v>6</v>
      </c>
    </row>
    <row r="39721" spans="1:8">
      <c r="A39721" t="n">
        <v>325393</v>
      </c>
      <c r="B39721" s="14" t="n">
        <v>50</v>
      </c>
      <c r="C39721" s="7" t="n">
        <v>0</v>
      </c>
      <c r="D39721" s="7" t="n">
        <v>12101</v>
      </c>
      <c r="E39721" s="7" t="n">
        <v>1</v>
      </c>
      <c r="F39721" s="7" t="n">
        <v>0</v>
      </c>
      <c r="G39721" s="7" t="n">
        <v>0</v>
      </c>
      <c r="H39721" s="7" t="n">
        <v>0</v>
      </c>
      <c r="I39721" s="7" t="n">
        <v>0</v>
      </c>
      <c r="J39721" s="7" t="n">
        <v>65533</v>
      </c>
      <c r="K39721" s="7" t="n">
        <v>0</v>
      </c>
      <c r="L39721" s="7" t="n">
        <v>0</v>
      </c>
      <c r="M39721" s="7" t="n">
        <v>0</v>
      </c>
      <c r="N39721" s="7" t="n">
        <v>0</v>
      </c>
      <c r="O39721" s="7" t="s">
        <v>12</v>
      </c>
    </row>
    <row r="39722" spans="1:8">
      <c r="A39722" t="s">
        <v>4</v>
      </c>
      <c r="B39722" s="4" t="s">
        <v>5</v>
      </c>
      <c r="C39722" s="4" t="s">
        <v>13</v>
      </c>
      <c r="D39722" s="4" t="s">
        <v>10</v>
      </c>
      <c r="E39722" s="4" t="s">
        <v>10</v>
      </c>
      <c r="F39722" s="4" t="s">
        <v>10</v>
      </c>
      <c r="G39722" s="4" t="s">
        <v>10</v>
      </c>
      <c r="H39722" s="4" t="s">
        <v>13</v>
      </c>
    </row>
    <row r="39723" spans="1:8">
      <c r="A39723" t="n">
        <v>325432</v>
      </c>
      <c r="B39723" s="29" t="n">
        <v>25</v>
      </c>
      <c r="C39723" s="7" t="n">
        <v>5</v>
      </c>
      <c r="D39723" s="7" t="n">
        <v>65535</v>
      </c>
      <c r="E39723" s="7" t="n">
        <v>65535</v>
      </c>
      <c r="F39723" s="7" t="n">
        <v>65535</v>
      </c>
      <c r="G39723" s="7" t="n">
        <v>65535</v>
      </c>
      <c r="H39723" s="7" t="n">
        <v>0</v>
      </c>
    </row>
    <row r="39724" spans="1:8">
      <c r="A39724" t="s">
        <v>4</v>
      </c>
      <c r="B39724" s="4" t="s">
        <v>5</v>
      </c>
      <c r="C39724" s="4" t="s">
        <v>10</v>
      </c>
      <c r="D39724" s="4" t="s">
        <v>13</v>
      </c>
      <c r="E39724" s="4" t="s">
        <v>13</v>
      </c>
      <c r="F39724" s="4" t="s">
        <v>72</v>
      </c>
      <c r="G39724" s="4" t="s">
        <v>13</v>
      </c>
      <c r="H39724" s="4" t="s">
        <v>13</v>
      </c>
    </row>
    <row r="39725" spans="1:8">
      <c r="A39725" t="n">
        <v>325443</v>
      </c>
      <c r="B39725" s="30" t="n">
        <v>24</v>
      </c>
      <c r="C39725" s="7" t="n">
        <v>65533</v>
      </c>
      <c r="D39725" s="7" t="n">
        <v>11</v>
      </c>
      <c r="E39725" s="7" t="n">
        <v>6</v>
      </c>
      <c r="F39725" s="7" t="s">
        <v>2353</v>
      </c>
      <c r="G39725" s="7" t="n">
        <v>2</v>
      </c>
      <c r="H39725" s="7" t="n">
        <v>0</v>
      </c>
    </row>
    <row r="39726" spans="1:8">
      <c r="A39726" t="s">
        <v>4</v>
      </c>
      <c r="B39726" s="4" t="s">
        <v>5</v>
      </c>
    </row>
    <row r="39727" spans="1:8">
      <c r="A39727" t="n">
        <v>325484</v>
      </c>
      <c r="B39727" s="53" t="n">
        <v>28</v>
      </c>
    </row>
    <row r="39728" spans="1:8">
      <c r="A39728" t="s">
        <v>4</v>
      </c>
      <c r="B39728" s="4" t="s">
        <v>5</v>
      </c>
      <c r="C39728" s="4" t="s">
        <v>13</v>
      </c>
    </row>
    <row r="39729" spans="1:15">
      <c r="A39729" t="n">
        <v>325485</v>
      </c>
      <c r="B39729" s="33" t="n">
        <v>27</v>
      </c>
      <c r="C39729" s="7" t="n">
        <v>0</v>
      </c>
    </row>
    <row r="39730" spans="1:15">
      <c r="A39730" t="s">
        <v>4</v>
      </c>
      <c r="B39730" s="4" t="s">
        <v>5</v>
      </c>
      <c r="C39730" s="4" t="s">
        <v>13</v>
      </c>
    </row>
    <row r="39731" spans="1:15">
      <c r="A39731" t="n">
        <v>325487</v>
      </c>
      <c r="B39731" s="33" t="n">
        <v>27</v>
      </c>
      <c r="C39731" s="7" t="n">
        <v>1</v>
      </c>
    </row>
    <row r="39732" spans="1:15">
      <c r="A39732" t="s">
        <v>4</v>
      </c>
      <c r="B39732" s="4" t="s">
        <v>5</v>
      </c>
      <c r="C39732" s="4" t="s">
        <v>13</v>
      </c>
      <c r="D39732" s="4" t="s">
        <v>10</v>
      </c>
      <c r="E39732" s="4" t="s">
        <v>10</v>
      </c>
      <c r="F39732" s="4" t="s">
        <v>10</v>
      </c>
      <c r="G39732" s="4" t="s">
        <v>10</v>
      </c>
      <c r="H39732" s="4" t="s">
        <v>13</v>
      </c>
    </row>
    <row r="39733" spans="1:15">
      <c r="A39733" t="n">
        <v>325489</v>
      </c>
      <c r="B39733" s="29" t="n">
        <v>25</v>
      </c>
      <c r="C39733" s="7" t="n">
        <v>5</v>
      </c>
      <c r="D39733" s="7" t="n">
        <v>65535</v>
      </c>
      <c r="E39733" s="7" t="n">
        <v>65535</v>
      </c>
      <c r="F39733" s="7" t="n">
        <v>65535</v>
      </c>
      <c r="G39733" s="7" t="n">
        <v>65535</v>
      </c>
      <c r="H39733" s="7" t="n">
        <v>0</v>
      </c>
    </row>
    <row r="39734" spans="1:15">
      <c r="A39734" t="s">
        <v>4</v>
      </c>
      <c r="B39734" s="4" t="s">
        <v>5</v>
      </c>
      <c r="C39734" s="4" t="s">
        <v>10</v>
      </c>
    </row>
    <row r="39735" spans="1:15">
      <c r="A39735" t="n">
        <v>325500</v>
      </c>
      <c r="B39735" s="35" t="n">
        <v>16</v>
      </c>
      <c r="C39735" s="7" t="n">
        <v>300</v>
      </c>
    </row>
    <row r="39736" spans="1:15">
      <c r="A39736" t="s">
        <v>4</v>
      </c>
      <c r="B39736" s="4" t="s">
        <v>5</v>
      </c>
      <c r="C39736" s="4" t="s">
        <v>13</v>
      </c>
      <c r="D39736" s="4" t="s">
        <v>10</v>
      </c>
      <c r="E39736" s="4" t="s">
        <v>22</v>
      </c>
      <c r="F39736" s="4" t="s">
        <v>10</v>
      </c>
      <c r="G39736" s="4" t="s">
        <v>9</v>
      </c>
      <c r="H39736" s="4" t="s">
        <v>9</v>
      </c>
      <c r="I39736" s="4" t="s">
        <v>10</v>
      </c>
      <c r="J39736" s="4" t="s">
        <v>10</v>
      </c>
      <c r="K39736" s="4" t="s">
        <v>9</v>
      </c>
      <c r="L39736" s="4" t="s">
        <v>9</v>
      </c>
      <c r="M39736" s="4" t="s">
        <v>9</v>
      </c>
      <c r="N39736" s="4" t="s">
        <v>9</v>
      </c>
      <c r="O39736" s="4" t="s">
        <v>6</v>
      </c>
    </row>
    <row r="39737" spans="1:15">
      <c r="A39737" t="n">
        <v>325503</v>
      </c>
      <c r="B39737" s="14" t="n">
        <v>50</v>
      </c>
      <c r="C39737" s="7" t="n">
        <v>0</v>
      </c>
      <c r="D39737" s="7" t="n">
        <v>14036</v>
      </c>
      <c r="E39737" s="7" t="n">
        <v>0.699999988079071</v>
      </c>
      <c r="F39737" s="7" t="n">
        <v>0</v>
      </c>
      <c r="G39737" s="7" t="n">
        <v>0</v>
      </c>
      <c r="H39737" s="7" t="n">
        <v>0</v>
      </c>
      <c r="I39737" s="7" t="n">
        <v>0</v>
      </c>
      <c r="J39737" s="7" t="n">
        <v>65533</v>
      </c>
      <c r="K39737" s="7" t="n">
        <v>0</v>
      </c>
      <c r="L39737" s="7" t="n">
        <v>0</v>
      </c>
      <c r="M39737" s="7" t="n">
        <v>0</v>
      </c>
      <c r="N39737" s="7" t="n">
        <v>0</v>
      </c>
      <c r="O39737" s="7" t="s">
        <v>12</v>
      </c>
    </row>
    <row r="39738" spans="1:15">
      <c r="A39738" t="s">
        <v>4</v>
      </c>
      <c r="B39738" s="4" t="s">
        <v>5</v>
      </c>
      <c r="C39738" s="4" t="s">
        <v>13</v>
      </c>
      <c r="D39738" s="4" t="s">
        <v>10</v>
      </c>
      <c r="E39738" s="4" t="s">
        <v>10</v>
      </c>
      <c r="F39738" s="4" t="s">
        <v>10</v>
      </c>
      <c r="G39738" s="4" t="s">
        <v>10</v>
      </c>
      <c r="H39738" s="4" t="s">
        <v>13</v>
      </c>
    </row>
    <row r="39739" spans="1:15">
      <c r="A39739" t="n">
        <v>325542</v>
      </c>
      <c r="B39739" s="29" t="n">
        <v>25</v>
      </c>
      <c r="C39739" s="7" t="n">
        <v>5</v>
      </c>
      <c r="D39739" s="7" t="n">
        <v>65535</v>
      </c>
      <c r="E39739" s="7" t="n">
        <v>65535</v>
      </c>
      <c r="F39739" s="7" t="n">
        <v>65535</v>
      </c>
      <c r="G39739" s="7" t="n">
        <v>65535</v>
      </c>
      <c r="H39739" s="7" t="n">
        <v>0</v>
      </c>
    </row>
    <row r="39740" spans="1:15">
      <c r="A39740" t="s">
        <v>4</v>
      </c>
      <c r="B39740" s="4" t="s">
        <v>5</v>
      </c>
      <c r="C39740" s="4" t="s">
        <v>10</v>
      </c>
      <c r="D39740" s="4" t="s">
        <v>13</v>
      </c>
      <c r="E39740" s="4" t="s">
        <v>72</v>
      </c>
      <c r="F39740" s="4" t="s">
        <v>13</v>
      </c>
      <c r="G39740" s="4" t="s">
        <v>13</v>
      </c>
      <c r="H39740" s="4" t="s">
        <v>72</v>
      </c>
      <c r="I39740" s="4" t="s">
        <v>13</v>
      </c>
      <c r="J39740" s="4" t="s">
        <v>13</v>
      </c>
    </row>
    <row r="39741" spans="1:15">
      <c r="A39741" t="n">
        <v>325553</v>
      </c>
      <c r="B39741" s="30" t="n">
        <v>24</v>
      </c>
      <c r="C39741" s="7" t="n">
        <v>65533</v>
      </c>
      <c r="D39741" s="7" t="n">
        <v>11</v>
      </c>
      <c r="E39741" s="7" t="s">
        <v>2398</v>
      </c>
      <c r="F39741" s="7" t="n">
        <v>2</v>
      </c>
      <c r="G39741" s="7" t="n">
        <v>3</v>
      </c>
      <c r="H39741" s="7" t="s">
        <v>2399</v>
      </c>
      <c r="I39741" s="7" t="n">
        <v>2</v>
      </c>
      <c r="J39741" s="7" t="n">
        <v>0</v>
      </c>
    </row>
    <row r="39742" spans="1:15">
      <c r="A39742" t="s">
        <v>4</v>
      </c>
      <c r="B39742" s="4" t="s">
        <v>5</v>
      </c>
    </row>
    <row r="39743" spans="1:15">
      <c r="A39743" t="n">
        <v>325696</v>
      </c>
      <c r="B39743" s="53" t="n">
        <v>28</v>
      </c>
    </row>
    <row r="39744" spans="1:15">
      <c r="A39744" t="s">
        <v>4</v>
      </c>
      <c r="B39744" s="4" t="s">
        <v>5</v>
      </c>
      <c r="C39744" s="4" t="s">
        <v>13</v>
      </c>
    </row>
    <row r="39745" spans="1:15">
      <c r="A39745" t="n">
        <v>325697</v>
      </c>
      <c r="B39745" s="33" t="n">
        <v>27</v>
      </c>
      <c r="C39745" s="7" t="n">
        <v>0</v>
      </c>
    </row>
    <row r="39746" spans="1:15">
      <c r="A39746" t="s">
        <v>4</v>
      </c>
      <c r="B39746" s="4" t="s">
        <v>5</v>
      </c>
      <c r="C39746" s="4" t="s">
        <v>13</v>
      </c>
    </row>
    <row r="39747" spans="1:15">
      <c r="A39747" t="n">
        <v>325699</v>
      </c>
      <c r="B39747" s="33" t="n">
        <v>27</v>
      </c>
      <c r="C39747" s="7" t="n">
        <v>1</v>
      </c>
    </row>
    <row r="39748" spans="1:15">
      <c r="A39748" t="s">
        <v>4</v>
      </c>
      <c r="B39748" s="4" t="s">
        <v>5</v>
      </c>
      <c r="C39748" s="4" t="s">
        <v>13</v>
      </c>
      <c r="D39748" s="4" t="s">
        <v>10</v>
      </c>
      <c r="E39748" s="4" t="s">
        <v>10</v>
      </c>
      <c r="F39748" s="4" t="s">
        <v>10</v>
      </c>
      <c r="G39748" s="4" t="s">
        <v>10</v>
      </c>
      <c r="H39748" s="4" t="s">
        <v>13</v>
      </c>
    </row>
    <row r="39749" spans="1:15">
      <c r="A39749" t="n">
        <v>325701</v>
      </c>
      <c r="B39749" s="29" t="n">
        <v>25</v>
      </c>
      <c r="C39749" s="7" t="n">
        <v>5</v>
      </c>
      <c r="D39749" s="7" t="n">
        <v>65535</v>
      </c>
      <c r="E39749" s="7" t="n">
        <v>65535</v>
      </c>
      <c r="F39749" s="7" t="n">
        <v>65535</v>
      </c>
      <c r="G39749" s="7" t="n">
        <v>65535</v>
      </c>
      <c r="H39749" s="7" t="n">
        <v>0</v>
      </c>
    </row>
    <row r="39750" spans="1:15">
      <c r="A39750" t="s">
        <v>4</v>
      </c>
      <c r="B39750" s="4" t="s">
        <v>5</v>
      </c>
      <c r="C39750" s="4" t="s">
        <v>13</v>
      </c>
      <c r="D39750" s="4" t="s">
        <v>10</v>
      </c>
      <c r="E39750" s="4" t="s">
        <v>10</v>
      </c>
    </row>
    <row r="39751" spans="1:15">
      <c r="A39751" t="n">
        <v>325712</v>
      </c>
      <c r="B39751" s="80" t="n">
        <v>92</v>
      </c>
      <c r="C39751" s="7" t="n">
        <v>0</v>
      </c>
      <c r="D39751" s="7" t="n">
        <v>8</v>
      </c>
      <c r="E39751" s="7" t="n">
        <v>372</v>
      </c>
    </row>
    <row r="39752" spans="1:15">
      <c r="A39752" t="s">
        <v>4</v>
      </c>
      <c r="B39752" s="4" t="s">
        <v>5</v>
      </c>
      <c r="C39752" s="4" t="s">
        <v>13</v>
      </c>
      <c r="D39752" s="4" t="s">
        <v>10</v>
      </c>
      <c r="E39752" s="4" t="s">
        <v>10</v>
      </c>
      <c r="F39752" s="4" t="s">
        <v>10</v>
      </c>
      <c r="G39752" s="4" t="s">
        <v>9</v>
      </c>
    </row>
    <row r="39753" spans="1:15">
      <c r="A39753" t="n">
        <v>325718</v>
      </c>
      <c r="B39753" s="82" t="n">
        <v>95</v>
      </c>
      <c r="C39753" s="7" t="n">
        <v>6</v>
      </c>
      <c r="D39753" s="7" t="n">
        <v>0</v>
      </c>
      <c r="E39753" s="7" t="n">
        <v>8</v>
      </c>
      <c r="F39753" s="7" t="n">
        <v>500</v>
      </c>
      <c r="G39753" s="7" t="n">
        <v>0</v>
      </c>
    </row>
    <row r="39754" spans="1:15">
      <c r="A39754" t="s">
        <v>4</v>
      </c>
      <c r="B39754" s="4" t="s">
        <v>5</v>
      </c>
      <c r="C39754" s="4" t="s">
        <v>13</v>
      </c>
      <c r="D39754" s="4" t="s">
        <v>10</v>
      </c>
    </row>
    <row r="39755" spans="1:15">
      <c r="A39755" t="n">
        <v>325730</v>
      </c>
      <c r="B39755" s="82" t="n">
        <v>95</v>
      </c>
      <c r="C39755" s="7" t="n">
        <v>7</v>
      </c>
      <c r="D39755" s="7" t="n">
        <v>0</v>
      </c>
    </row>
    <row r="39756" spans="1:15">
      <c r="A39756" t="s">
        <v>4</v>
      </c>
      <c r="B39756" s="4" t="s">
        <v>5</v>
      </c>
      <c r="C39756" s="4" t="s">
        <v>13</v>
      </c>
      <c r="D39756" s="4" t="s">
        <v>10</v>
      </c>
    </row>
    <row r="39757" spans="1:15">
      <c r="A39757" t="n">
        <v>325734</v>
      </c>
      <c r="B39757" s="82" t="n">
        <v>95</v>
      </c>
      <c r="C39757" s="7" t="n">
        <v>9</v>
      </c>
      <c r="D39757" s="7" t="n">
        <v>0</v>
      </c>
    </row>
    <row r="39758" spans="1:15">
      <c r="A39758" t="s">
        <v>4</v>
      </c>
      <c r="B39758" s="4" t="s">
        <v>5</v>
      </c>
      <c r="C39758" s="4" t="s">
        <v>13</v>
      </c>
      <c r="D39758" s="4" t="s">
        <v>10</v>
      </c>
    </row>
    <row r="39759" spans="1:15">
      <c r="A39759" t="n">
        <v>325738</v>
      </c>
      <c r="B39759" s="82" t="n">
        <v>95</v>
      </c>
      <c r="C39759" s="7" t="n">
        <v>8</v>
      </c>
      <c r="D39759" s="7" t="n">
        <v>0</v>
      </c>
    </row>
    <row r="39760" spans="1:15">
      <c r="A39760" t="s">
        <v>4</v>
      </c>
      <c r="B39760" s="4" t="s">
        <v>5</v>
      </c>
      <c r="C39760" s="4" t="s">
        <v>10</v>
      </c>
    </row>
    <row r="39761" spans="1:8">
      <c r="A39761" t="n">
        <v>325742</v>
      </c>
      <c r="B39761" s="35" t="n">
        <v>16</v>
      </c>
      <c r="C39761" s="7" t="n">
        <v>500</v>
      </c>
    </row>
    <row r="39762" spans="1:8">
      <c r="A39762" t="s">
        <v>4</v>
      </c>
      <c r="B39762" s="4" t="s">
        <v>5</v>
      </c>
      <c r="C39762" s="4" t="s">
        <v>13</v>
      </c>
      <c r="D39762" s="4" t="s">
        <v>13</v>
      </c>
      <c r="E39762" s="4" t="s">
        <v>13</v>
      </c>
      <c r="F39762" s="4" t="s">
        <v>13</v>
      </c>
      <c r="G39762" s="4" t="s">
        <v>9</v>
      </c>
      <c r="H39762" s="4" t="s">
        <v>13</v>
      </c>
      <c r="I39762" s="4" t="s">
        <v>13</v>
      </c>
      <c r="J39762" s="4" t="s">
        <v>13</v>
      </c>
    </row>
    <row r="39763" spans="1:8">
      <c r="A39763" t="n">
        <v>325745</v>
      </c>
      <c r="B39763" s="31" t="n">
        <v>18</v>
      </c>
      <c r="C39763" s="7" t="n">
        <v>9</v>
      </c>
      <c r="D39763" s="7" t="n">
        <v>35</v>
      </c>
      <c r="E39763" s="7" t="n">
        <v>9</v>
      </c>
      <c r="F39763" s="7" t="n">
        <v>0</v>
      </c>
      <c r="G39763" s="7" t="n">
        <v>1</v>
      </c>
      <c r="H39763" s="7" t="n">
        <v>13</v>
      </c>
      <c r="I39763" s="7" t="n">
        <v>19</v>
      </c>
      <c r="J39763" s="7" t="n">
        <v>1</v>
      </c>
    </row>
    <row r="39764" spans="1:8">
      <c r="A39764" t="s">
        <v>4</v>
      </c>
      <c r="B39764" s="4" t="s">
        <v>5</v>
      </c>
      <c r="C39764" s="4" t="s">
        <v>13</v>
      </c>
      <c r="D39764" s="4" t="s">
        <v>10</v>
      </c>
      <c r="E39764" s="4" t="s">
        <v>13</v>
      </c>
    </row>
    <row r="39765" spans="1:8">
      <c r="A39765" t="n">
        <v>325757</v>
      </c>
      <c r="B39765" s="38" t="n">
        <v>36</v>
      </c>
      <c r="C39765" s="7" t="n">
        <v>9</v>
      </c>
      <c r="D39765" s="7" t="n">
        <v>0</v>
      </c>
      <c r="E39765" s="7" t="n">
        <v>0</v>
      </c>
    </row>
    <row r="39766" spans="1:8">
      <c r="A39766" t="s">
        <v>4</v>
      </c>
      <c r="B39766" s="4" t="s">
        <v>5</v>
      </c>
      <c r="C39766" s="4" t="s">
        <v>13</v>
      </c>
      <c r="D39766" s="4" t="s">
        <v>10</v>
      </c>
      <c r="E39766" s="4" t="s">
        <v>13</v>
      </c>
    </row>
    <row r="39767" spans="1:8">
      <c r="A39767" t="n">
        <v>325762</v>
      </c>
      <c r="B39767" s="38" t="n">
        <v>36</v>
      </c>
      <c r="C39767" s="7" t="n">
        <v>9</v>
      </c>
      <c r="D39767" s="7" t="n">
        <v>8</v>
      </c>
      <c r="E39767" s="7" t="n">
        <v>0</v>
      </c>
    </row>
    <row r="39768" spans="1:8">
      <c r="A39768" t="s">
        <v>4</v>
      </c>
      <c r="B39768" s="4" t="s">
        <v>5</v>
      </c>
      <c r="C39768" s="4" t="s">
        <v>10</v>
      </c>
    </row>
    <row r="39769" spans="1:8">
      <c r="A39769" t="n">
        <v>325767</v>
      </c>
      <c r="B39769" s="12" t="n">
        <v>12</v>
      </c>
      <c r="C39769" s="7" t="n">
        <v>10843</v>
      </c>
    </row>
    <row r="39770" spans="1:8">
      <c r="A39770" t="s">
        <v>4</v>
      </c>
      <c r="B39770" s="4" t="s">
        <v>5</v>
      </c>
      <c r="C39770" s="4" t="s">
        <v>10</v>
      </c>
      <c r="D39770" s="4" t="s">
        <v>22</v>
      </c>
      <c r="E39770" s="4" t="s">
        <v>22</v>
      </c>
      <c r="F39770" s="4" t="s">
        <v>22</v>
      </c>
      <c r="G39770" s="4" t="s">
        <v>22</v>
      </c>
    </row>
    <row r="39771" spans="1:8">
      <c r="A39771" t="n">
        <v>325770</v>
      </c>
      <c r="B39771" s="24" t="n">
        <v>46</v>
      </c>
      <c r="C39771" s="7" t="n">
        <v>61456</v>
      </c>
      <c r="D39771" s="7" t="n">
        <v>0</v>
      </c>
      <c r="E39771" s="7" t="n">
        <v>0</v>
      </c>
      <c r="F39771" s="7" t="n">
        <v>0</v>
      </c>
      <c r="G39771" s="7" t="n">
        <v>0</v>
      </c>
    </row>
    <row r="39772" spans="1:8">
      <c r="A39772" t="s">
        <v>4</v>
      </c>
      <c r="B39772" s="4" t="s">
        <v>5</v>
      </c>
      <c r="C39772" s="4" t="s">
        <v>13</v>
      </c>
      <c r="D39772" s="4" t="s">
        <v>10</v>
      </c>
    </row>
    <row r="39773" spans="1:8">
      <c r="A39773" t="n">
        <v>325789</v>
      </c>
      <c r="B39773" s="9" t="n">
        <v>162</v>
      </c>
      <c r="C39773" s="7" t="n">
        <v>1</v>
      </c>
      <c r="D39773" s="7" t="n">
        <v>0</v>
      </c>
    </row>
    <row r="39774" spans="1:8">
      <c r="A39774" t="s">
        <v>4</v>
      </c>
      <c r="B39774" s="4" t="s">
        <v>5</v>
      </c>
    </row>
    <row r="39775" spans="1:8">
      <c r="A39775" t="n">
        <v>325793</v>
      </c>
      <c r="B39775" s="5" t="n">
        <v>1</v>
      </c>
    </row>
    <row r="39776" spans="1:8" s="3" customFormat="1" customHeight="0">
      <c r="A39776" s="3" t="s">
        <v>2</v>
      </c>
      <c r="B39776" s="3" t="s">
        <v>2400</v>
      </c>
    </row>
    <row r="39777" spans="1:10">
      <c r="A39777" t="s">
        <v>4</v>
      </c>
      <c r="B39777" s="4" t="s">
        <v>5</v>
      </c>
      <c r="C39777" s="4" t="s">
        <v>10</v>
      </c>
    </row>
    <row r="39778" spans="1:10">
      <c r="A39778" t="n">
        <v>325796</v>
      </c>
      <c r="B39778" s="35" t="n">
        <v>16</v>
      </c>
      <c r="C39778" s="7" t="n">
        <v>200</v>
      </c>
    </row>
    <row r="39779" spans="1:10">
      <c r="A39779" t="s">
        <v>4</v>
      </c>
      <c r="B39779" s="4" t="s">
        <v>5</v>
      </c>
      <c r="C39779" s="4" t="s">
        <v>13</v>
      </c>
      <c r="D39779" s="4" t="s">
        <v>10</v>
      </c>
      <c r="E39779" s="4" t="s">
        <v>22</v>
      </c>
      <c r="F39779" s="4" t="s">
        <v>10</v>
      </c>
      <c r="G39779" s="4" t="s">
        <v>9</v>
      </c>
      <c r="H39779" s="4" t="s">
        <v>9</v>
      </c>
      <c r="I39779" s="4" t="s">
        <v>10</v>
      </c>
      <c r="J39779" s="4" t="s">
        <v>10</v>
      </c>
      <c r="K39779" s="4" t="s">
        <v>9</v>
      </c>
      <c r="L39779" s="4" t="s">
        <v>9</v>
      </c>
      <c r="M39779" s="4" t="s">
        <v>9</v>
      </c>
      <c r="N39779" s="4" t="s">
        <v>9</v>
      </c>
      <c r="O39779" s="4" t="s">
        <v>6</v>
      </c>
    </row>
    <row r="39780" spans="1:10">
      <c r="A39780" t="n">
        <v>325799</v>
      </c>
      <c r="B39780" s="14" t="n">
        <v>50</v>
      </c>
      <c r="C39780" s="7" t="n">
        <v>0</v>
      </c>
      <c r="D39780" s="7" t="n">
        <v>2209</v>
      </c>
      <c r="E39780" s="7" t="n">
        <v>0.400000005960464</v>
      </c>
      <c r="F39780" s="7" t="n">
        <v>150</v>
      </c>
      <c r="G39780" s="7" t="n">
        <v>0</v>
      </c>
      <c r="H39780" s="7" t="n">
        <v>-1063256064</v>
      </c>
      <c r="I39780" s="7" t="n">
        <v>0</v>
      </c>
      <c r="J39780" s="7" t="n">
        <v>65533</v>
      </c>
      <c r="K39780" s="7" t="n">
        <v>0</v>
      </c>
      <c r="L39780" s="7" t="n">
        <v>0</v>
      </c>
      <c r="M39780" s="7" t="n">
        <v>0</v>
      </c>
      <c r="N39780" s="7" t="n">
        <v>0</v>
      </c>
      <c r="O39780" s="7" t="s">
        <v>12</v>
      </c>
    </row>
    <row r="39781" spans="1:10">
      <c r="A39781" t="s">
        <v>4</v>
      </c>
      <c r="B39781" s="4" t="s">
        <v>5</v>
      </c>
      <c r="C39781" s="4" t="s">
        <v>10</v>
      </c>
    </row>
    <row r="39782" spans="1:10">
      <c r="A39782" t="n">
        <v>325838</v>
      </c>
      <c r="B39782" s="35" t="n">
        <v>16</v>
      </c>
      <c r="C39782" s="7" t="n">
        <v>500</v>
      </c>
    </row>
    <row r="39783" spans="1:10">
      <c r="A39783" t="s">
        <v>4</v>
      </c>
      <c r="B39783" s="4" t="s">
        <v>5</v>
      </c>
      <c r="C39783" s="4" t="s">
        <v>13</v>
      </c>
      <c r="D39783" s="4" t="s">
        <v>10</v>
      </c>
      <c r="E39783" s="4" t="s">
        <v>22</v>
      </c>
      <c r="F39783" s="4" t="s">
        <v>10</v>
      </c>
      <c r="G39783" s="4" t="s">
        <v>9</v>
      </c>
      <c r="H39783" s="4" t="s">
        <v>9</v>
      </c>
      <c r="I39783" s="4" t="s">
        <v>10</v>
      </c>
      <c r="J39783" s="4" t="s">
        <v>10</v>
      </c>
      <c r="K39783" s="4" t="s">
        <v>9</v>
      </c>
      <c r="L39783" s="4" t="s">
        <v>9</v>
      </c>
      <c r="M39783" s="4" t="s">
        <v>9</v>
      </c>
      <c r="N39783" s="4" t="s">
        <v>9</v>
      </c>
      <c r="O39783" s="4" t="s">
        <v>6</v>
      </c>
    </row>
    <row r="39784" spans="1:10">
      <c r="A39784" t="n">
        <v>325841</v>
      </c>
      <c r="B39784" s="14" t="n">
        <v>50</v>
      </c>
      <c r="C39784" s="7" t="n">
        <v>0</v>
      </c>
      <c r="D39784" s="7" t="n">
        <v>2209</v>
      </c>
      <c r="E39784" s="7" t="n">
        <v>0.400000005960464</v>
      </c>
      <c r="F39784" s="7" t="n">
        <v>150</v>
      </c>
      <c r="G39784" s="7" t="n">
        <v>0</v>
      </c>
      <c r="H39784" s="7" t="n">
        <v>-1063256064</v>
      </c>
      <c r="I39784" s="7" t="n">
        <v>0</v>
      </c>
      <c r="J39784" s="7" t="n">
        <v>65533</v>
      </c>
      <c r="K39784" s="7" t="n">
        <v>0</v>
      </c>
      <c r="L39784" s="7" t="n">
        <v>0</v>
      </c>
      <c r="M39784" s="7" t="n">
        <v>0</v>
      </c>
      <c r="N39784" s="7" t="n">
        <v>0</v>
      </c>
      <c r="O39784" s="7" t="s">
        <v>12</v>
      </c>
    </row>
    <row r="39785" spans="1:10">
      <c r="A39785" t="s">
        <v>4</v>
      </c>
      <c r="B39785" s="4" t="s">
        <v>5</v>
      </c>
      <c r="C39785" s="4" t="s">
        <v>10</v>
      </c>
    </row>
    <row r="39786" spans="1:10">
      <c r="A39786" t="n">
        <v>325880</v>
      </c>
      <c r="B39786" s="35" t="n">
        <v>16</v>
      </c>
      <c r="C39786" s="7" t="n">
        <v>500</v>
      </c>
    </row>
    <row r="39787" spans="1:10">
      <c r="A39787" t="s">
        <v>4</v>
      </c>
      <c r="B39787" s="4" t="s">
        <v>5</v>
      </c>
      <c r="C39787" s="4" t="s">
        <v>13</v>
      </c>
      <c r="D39787" s="4" t="s">
        <v>10</v>
      </c>
      <c r="E39787" s="4" t="s">
        <v>22</v>
      </c>
      <c r="F39787" s="4" t="s">
        <v>10</v>
      </c>
      <c r="G39787" s="4" t="s">
        <v>9</v>
      </c>
      <c r="H39787" s="4" t="s">
        <v>9</v>
      </c>
      <c r="I39787" s="4" t="s">
        <v>10</v>
      </c>
      <c r="J39787" s="4" t="s">
        <v>10</v>
      </c>
      <c r="K39787" s="4" t="s">
        <v>9</v>
      </c>
      <c r="L39787" s="4" t="s">
        <v>9</v>
      </c>
      <c r="M39787" s="4" t="s">
        <v>9</v>
      </c>
      <c r="N39787" s="4" t="s">
        <v>9</v>
      </c>
      <c r="O39787" s="4" t="s">
        <v>6</v>
      </c>
    </row>
    <row r="39788" spans="1:10">
      <c r="A39788" t="n">
        <v>325883</v>
      </c>
      <c r="B39788" s="14" t="n">
        <v>50</v>
      </c>
      <c r="C39788" s="7" t="n">
        <v>0</v>
      </c>
      <c r="D39788" s="7" t="n">
        <v>2209</v>
      </c>
      <c r="E39788" s="7" t="n">
        <v>0.400000005960464</v>
      </c>
      <c r="F39788" s="7" t="n">
        <v>150</v>
      </c>
      <c r="G39788" s="7" t="n">
        <v>0</v>
      </c>
      <c r="H39788" s="7" t="n">
        <v>-1063256064</v>
      </c>
      <c r="I39788" s="7" t="n">
        <v>0</v>
      </c>
      <c r="J39788" s="7" t="n">
        <v>65533</v>
      </c>
      <c r="K39788" s="7" t="n">
        <v>0</v>
      </c>
      <c r="L39788" s="7" t="n">
        <v>0</v>
      </c>
      <c r="M39788" s="7" t="n">
        <v>0</v>
      </c>
      <c r="N39788" s="7" t="n">
        <v>0</v>
      </c>
      <c r="O39788" s="7" t="s">
        <v>12</v>
      </c>
    </row>
    <row r="39789" spans="1:10">
      <c r="A39789" t="s">
        <v>4</v>
      </c>
      <c r="B39789" s="4" t="s">
        <v>5</v>
      </c>
      <c r="C39789" s="4" t="s">
        <v>10</v>
      </c>
    </row>
    <row r="39790" spans="1:10">
      <c r="A39790" t="n">
        <v>325922</v>
      </c>
      <c r="B39790" s="35" t="n">
        <v>16</v>
      </c>
      <c r="C39790" s="7" t="n">
        <v>700</v>
      </c>
    </row>
    <row r="39791" spans="1:10">
      <c r="A39791" t="s">
        <v>4</v>
      </c>
      <c r="B39791" s="4" t="s">
        <v>5</v>
      </c>
      <c r="C39791" s="4" t="s">
        <v>13</v>
      </c>
      <c r="D39791" s="4" t="s">
        <v>10</v>
      </c>
      <c r="E39791" s="4" t="s">
        <v>22</v>
      </c>
      <c r="F39791" s="4" t="s">
        <v>10</v>
      </c>
      <c r="G39791" s="4" t="s">
        <v>9</v>
      </c>
      <c r="H39791" s="4" t="s">
        <v>9</v>
      </c>
      <c r="I39791" s="4" t="s">
        <v>10</v>
      </c>
      <c r="J39791" s="4" t="s">
        <v>10</v>
      </c>
      <c r="K39791" s="4" t="s">
        <v>9</v>
      </c>
      <c r="L39791" s="4" t="s">
        <v>9</v>
      </c>
      <c r="M39791" s="4" t="s">
        <v>9</v>
      </c>
      <c r="N39791" s="4" t="s">
        <v>9</v>
      </c>
      <c r="O39791" s="4" t="s">
        <v>6</v>
      </c>
    </row>
    <row r="39792" spans="1:10">
      <c r="A39792" t="n">
        <v>325925</v>
      </c>
      <c r="B39792" s="14" t="n">
        <v>50</v>
      </c>
      <c r="C39792" s="7" t="n">
        <v>0</v>
      </c>
      <c r="D39792" s="7" t="n">
        <v>2208</v>
      </c>
      <c r="E39792" s="7" t="n">
        <v>0.400000005960464</v>
      </c>
      <c r="F39792" s="7" t="n">
        <v>150</v>
      </c>
      <c r="G39792" s="7" t="n">
        <v>0</v>
      </c>
      <c r="H39792" s="7" t="n">
        <v>0</v>
      </c>
      <c r="I39792" s="7" t="n">
        <v>0</v>
      </c>
      <c r="J39792" s="7" t="n">
        <v>65533</v>
      </c>
      <c r="K39792" s="7" t="n">
        <v>0</v>
      </c>
      <c r="L39792" s="7" t="n">
        <v>0</v>
      </c>
      <c r="M39792" s="7" t="n">
        <v>0</v>
      </c>
      <c r="N39792" s="7" t="n">
        <v>0</v>
      </c>
      <c r="O39792" s="7" t="s">
        <v>12</v>
      </c>
    </row>
    <row r="39793" spans="1:15">
      <c r="A39793" t="s">
        <v>4</v>
      </c>
      <c r="B39793" s="4" t="s">
        <v>5</v>
      </c>
    </row>
    <row r="39794" spans="1:15">
      <c r="A39794" t="n">
        <v>325964</v>
      </c>
      <c r="B39794" s="5" t="n">
        <v>1</v>
      </c>
    </row>
    <row r="39795" spans="1:15" s="3" customFormat="1" customHeight="0">
      <c r="A39795" s="3" t="s">
        <v>2</v>
      </c>
      <c r="B39795" s="3" t="s">
        <v>2401</v>
      </c>
    </row>
    <row r="39796" spans="1:15">
      <c r="A39796" t="s">
        <v>4</v>
      </c>
      <c r="B39796" s="4" t="s">
        <v>5</v>
      </c>
      <c r="C39796" s="4" t="s">
        <v>13</v>
      </c>
      <c r="D39796" s="4" t="s">
        <v>10</v>
      </c>
      <c r="E39796" s="4" t="s">
        <v>22</v>
      </c>
      <c r="F39796" s="4" t="s">
        <v>10</v>
      </c>
      <c r="G39796" s="4" t="s">
        <v>9</v>
      </c>
      <c r="H39796" s="4" t="s">
        <v>9</v>
      </c>
      <c r="I39796" s="4" t="s">
        <v>10</v>
      </c>
      <c r="J39796" s="4" t="s">
        <v>10</v>
      </c>
      <c r="K39796" s="4" t="s">
        <v>9</v>
      </c>
      <c r="L39796" s="4" t="s">
        <v>9</v>
      </c>
      <c r="M39796" s="4" t="s">
        <v>9</v>
      </c>
      <c r="N39796" s="4" t="s">
        <v>9</v>
      </c>
      <c r="O39796" s="4" t="s">
        <v>6</v>
      </c>
    </row>
    <row r="39797" spans="1:15">
      <c r="A39797" t="n">
        <v>325968</v>
      </c>
      <c r="B39797" s="14" t="n">
        <v>50</v>
      </c>
      <c r="C39797" s="7" t="n">
        <v>0</v>
      </c>
      <c r="D39797" s="7" t="n">
        <v>2208</v>
      </c>
      <c r="E39797" s="7" t="n">
        <v>0.300000011920929</v>
      </c>
      <c r="F39797" s="7" t="n">
        <v>150</v>
      </c>
      <c r="G39797" s="7" t="n">
        <v>0</v>
      </c>
      <c r="H39797" s="7" t="n">
        <v>0</v>
      </c>
      <c r="I39797" s="7" t="n">
        <v>0</v>
      </c>
      <c r="J39797" s="7" t="n">
        <v>65533</v>
      </c>
      <c r="K39797" s="7" t="n">
        <v>0</v>
      </c>
      <c r="L39797" s="7" t="n">
        <v>0</v>
      </c>
      <c r="M39797" s="7" t="n">
        <v>0</v>
      </c>
      <c r="N39797" s="7" t="n">
        <v>0</v>
      </c>
      <c r="O39797" s="7" t="s">
        <v>12</v>
      </c>
    </row>
    <row r="39798" spans="1:15">
      <c r="A39798" t="s">
        <v>4</v>
      </c>
      <c r="B39798" s="4" t="s">
        <v>5</v>
      </c>
      <c r="C39798" s="4" t="s">
        <v>10</v>
      </c>
    </row>
    <row r="39799" spans="1:15">
      <c r="A39799" t="n">
        <v>326007</v>
      </c>
      <c r="B39799" s="35" t="n">
        <v>16</v>
      </c>
      <c r="C39799" s="7" t="n">
        <v>770</v>
      </c>
    </row>
    <row r="39800" spans="1:15">
      <c r="A39800" t="s">
        <v>4</v>
      </c>
      <c r="B39800" s="4" t="s">
        <v>5</v>
      </c>
      <c r="C39800" s="4" t="s">
        <v>13</v>
      </c>
      <c r="D39800" s="4" t="s">
        <v>9</v>
      </c>
      <c r="E39800" s="4" t="s">
        <v>13</v>
      </c>
      <c r="F39800" s="4" t="s">
        <v>20</v>
      </c>
    </row>
    <row r="39801" spans="1:15">
      <c r="A39801" t="n">
        <v>326010</v>
      </c>
      <c r="B39801" s="10" t="n">
        <v>5</v>
      </c>
      <c r="C39801" s="7" t="n">
        <v>0</v>
      </c>
      <c r="D39801" s="7" t="n">
        <v>1</v>
      </c>
      <c r="E39801" s="7" t="n">
        <v>1</v>
      </c>
      <c r="F39801" s="11" t="n">
        <f t="normal" ca="1">A39809</f>
        <v>0</v>
      </c>
    </row>
    <row r="39802" spans="1:15">
      <c r="A39802" t="s">
        <v>4</v>
      </c>
      <c r="B39802" s="4" t="s">
        <v>5</v>
      </c>
      <c r="C39802" s="4" t="s">
        <v>13</v>
      </c>
      <c r="D39802" s="4" t="s">
        <v>10</v>
      </c>
      <c r="E39802" s="4" t="s">
        <v>22</v>
      </c>
      <c r="F39802" s="4" t="s">
        <v>10</v>
      </c>
      <c r="G39802" s="4" t="s">
        <v>9</v>
      </c>
      <c r="H39802" s="4" t="s">
        <v>9</v>
      </c>
      <c r="I39802" s="4" t="s">
        <v>10</v>
      </c>
      <c r="J39802" s="4" t="s">
        <v>10</v>
      </c>
      <c r="K39802" s="4" t="s">
        <v>9</v>
      </c>
      <c r="L39802" s="4" t="s">
        <v>9</v>
      </c>
      <c r="M39802" s="4" t="s">
        <v>9</v>
      </c>
      <c r="N39802" s="4" t="s">
        <v>9</v>
      </c>
      <c r="O39802" s="4" t="s">
        <v>6</v>
      </c>
    </row>
    <row r="39803" spans="1:15">
      <c r="A39803" t="n">
        <v>326021</v>
      </c>
      <c r="B39803" s="14" t="n">
        <v>50</v>
      </c>
      <c r="C39803" s="7" t="n">
        <v>0</v>
      </c>
      <c r="D39803" s="7" t="n">
        <v>2209</v>
      </c>
      <c r="E39803" s="7" t="n">
        <v>0.400000005960464</v>
      </c>
      <c r="F39803" s="7" t="n">
        <v>150</v>
      </c>
      <c r="G39803" s="7" t="n">
        <v>0</v>
      </c>
      <c r="H39803" s="7" t="n">
        <v>-1063256064</v>
      </c>
      <c r="I39803" s="7" t="n">
        <v>0</v>
      </c>
      <c r="J39803" s="7" t="n">
        <v>65533</v>
      </c>
      <c r="K39803" s="7" t="n">
        <v>0</v>
      </c>
      <c r="L39803" s="7" t="n">
        <v>0</v>
      </c>
      <c r="M39803" s="7" t="n">
        <v>0</v>
      </c>
      <c r="N39803" s="7" t="n">
        <v>0</v>
      </c>
      <c r="O39803" s="7" t="s">
        <v>12</v>
      </c>
    </row>
    <row r="39804" spans="1:15">
      <c r="A39804" t="s">
        <v>4</v>
      </c>
      <c r="B39804" s="4" t="s">
        <v>5</v>
      </c>
      <c r="C39804" s="4" t="s">
        <v>10</v>
      </c>
    </row>
    <row r="39805" spans="1:15">
      <c r="A39805" t="n">
        <v>326060</v>
      </c>
      <c r="B39805" s="35" t="n">
        <v>16</v>
      </c>
      <c r="C39805" s="7" t="n">
        <v>720</v>
      </c>
    </row>
    <row r="39806" spans="1:15">
      <c r="A39806" t="s">
        <v>4</v>
      </c>
      <c r="B39806" s="4" t="s">
        <v>5</v>
      </c>
      <c r="C39806" s="4" t="s">
        <v>20</v>
      </c>
    </row>
    <row r="39807" spans="1:15">
      <c r="A39807" t="n">
        <v>326063</v>
      </c>
      <c r="B39807" s="17" t="n">
        <v>3</v>
      </c>
      <c r="C39807" s="11" t="n">
        <f t="normal" ca="1">A39801</f>
        <v>0</v>
      </c>
    </row>
    <row r="39808" spans="1:15">
      <c r="A39808" t="s">
        <v>4</v>
      </c>
      <c r="B39808" s="4" t="s">
        <v>5</v>
      </c>
    </row>
    <row r="39809" spans="1:15">
      <c r="A39809" t="n">
        <v>326068</v>
      </c>
      <c r="B39809" s="5" t="n">
        <v>1</v>
      </c>
    </row>
    <row r="39810" spans="1:15" s="3" customFormat="1" customHeight="0">
      <c r="A39810" s="3" t="s">
        <v>2</v>
      </c>
      <c r="B39810" s="3" t="s">
        <v>2402</v>
      </c>
    </row>
    <row r="39811" spans="1:15">
      <c r="A39811" t="s">
        <v>4</v>
      </c>
      <c r="B39811" s="4" t="s">
        <v>5</v>
      </c>
      <c r="C39811" s="4" t="s">
        <v>13</v>
      </c>
      <c r="D39811" s="4" t="s">
        <v>13</v>
      </c>
      <c r="E39811" s="4" t="s">
        <v>13</v>
      </c>
      <c r="F39811" s="4" t="s">
        <v>13</v>
      </c>
    </row>
    <row r="39812" spans="1:15">
      <c r="A39812" t="n">
        <v>326072</v>
      </c>
      <c r="B39812" s="13" t="n">
        <v>14</v>
      </c>
      <c r="C39812" s="7" t="n">
        <v>2</v>
      </c>
      <c r="D39812" s="7" t="n">
        <v>0</v>
      </c>
      <c r="E39812" s="7" t="n">
        <v>0</v>
      </c>
      <c r="F39812" s="7" t="n">
        <v>0</v>
      </c>
    </row>
    <row r="39813" spans="1:15">
      <c r="A39813" t="s">
        <v>4</v>
      </c>
      <c r="B39813" s="4" t="s">
        <v>5</v>
      </c>
      <c r="C39813" s="4" t="s">
        <v>13</v>
      </c>
      <c r="D39813" s="36" t="s">
        <v>81</v>
      </c>
      <c r="E39813" s="4" t="s">
        <v>5</v>
      </c>
      <c r="F39813" s="4" t="s">
        <v>13</v>
      </c>
      <c r="G39813" s="4" t="s">
        <v>10</v>
      </c>
      <c r="H39813" s="36" t="s">
        <v>82</v>
      </c>
      <c r="I39813" s="4" t="s">
        <v>13</v>
      </c>
      <c r="J39813" s="4" t="s">
        <v>9</v>
      </c>
      <c r="K39813" s="4" t="s">
        <v>13</v>
      </c>
      <c r="L39813" s="4" t="s">
        <v>13</v>
      </c>
      <c r="M39813" s="36" t="s">
        <v>81</v>
      </c>
      <c r="N39813" s="4" t="s">
        <v>5</v>
      </c>
      <c r="O39813" s="4" t="s">
        <v>13</v>
      </c>
      <c r="P39813" s="4" t="s">
        <v>10</v>
      </c>
      <c r="Q39813" s="36" t="s">
        <v>82</v>
      </c>
      <c r="R39813" s="4" t="s">
        <v>13</v>
      </c>
      <c r="S39813" s="4" t="s">
        <v>9</v>
      </c>
      <c r="T39813" s="4" t="s">
        <v>13</v>
      </c>
      <c r="U39813" s="4" t="s">
        <v>13</v>
      </c>
      <c r="V39813" s="4" t="s">
        <v>13</v>
      </c>
      <c r="W39813" s="4" t="s">
        <v>20</v>
      </c>
    </row>
    <row r="39814" spans="1:15">
      <c r="A39814" t="n">
        <v>326077</v>
      </c>
      <c r="B39814" s="10" t="n">
        <v>5</v>
      </c>
      <c r="C39814" s="7" t="n">
        <v>28</v>
      </c>
      <c r="D39814" s="36" t="s">
        <v>3</v>
      </c>
      <c r="E39814" s="9" t="n">
        <v>162</v>
      </c>
      <c r="F39814" s="7" t="n">
        <v>3</v>
      </c>
      <c r="G39814" s="7" t="n">
        <v>32922</v>
      </c>
      <c r="H39814" s="36" t="s">
        <v>3</v>
      </c>
      <c r="I39814" s="7" t="n">
        <v>0</v>
      </c>
      <c r="J39814" s="7" t="n">
        <v>1</v>
      </c>
      <c r="K39814" s="7" t="n">
        <v>2</v>
      </c>
      <c r="L39814" s="7" t="n">
        <v>28</v>
      </c>
      <c r="M39814" s="36" t="s">
        <v>3</v>
      </c>
      <c r="N39814" s="9" t="n">
        <v>162</v>
      </c>
      <c r="O39814" s="7" t="n">
        <v>3</v>
      </c>
      <c r="P39814" s="7" t="n">
        <v>32922</v>
      </c>
      <c r="Q39814" s="36" t="s">
        <v>3</v>
      </c>
      <c r="R39814" s="7" t="n">
        <v>0</v>
      </c>
      <c r="S39814" s="7" t="n">
        <v>2</v>
      </c>
      <c r="T39814" s="7" t="n">
        <v>2</v>
      </c>
      <c r="U39814" s="7" t="n">
        <v>11</v>
      </c>
      <c r="V39814" s="7" t="n">
        <v>1</v>
      </c>
      <c r="W39814" s="11" t="n">
        <f t="normal" ca="1">A39818</f>
        <v>0</v>
      </c>
    </row>
    <row r="39815" spans="1:15">
      <c r="A39815" t="s">
        <v>4</v>
      </c>
      <c r="B39815" s="4" t="s">
        <v>5</v>
      </c>
      <c r="C39815" s="4" t="s">
        <v>13</v>
      </c>
      <c r="D39815" s="4" t="s">
        <v>10</v>
      </c>
      <c r="E39815" s="4" t="s">
        <v>22</v>
      </c>
    </row>
    <row r="39816" spans="1:15">
      <c r="A39816" t="n">
        <v>326106</v>
      </c>
      <c r="B39816" s="28" t="n">
        <v>58</v>
      </c>
      <c r="C39816" s="7" t="n">
        <v>0</v>
      </c>
      <c r="D39816" s="7" t="n">
        <v>0</v>
      </c>
      <c r="E39816" s="7" t="n">
        <v>1</v>
      </c>
    </row>
    <row r="39817" spans="1:15">
      <c r="A39817" t="s">
        <v>4</v>
      </c>
      <c r="B39817" s="4" t="s">
        <v>5</v>
      </c>
      <c r="C39817" s="4" t="s">
        <v>13</v>
      </c>
      <c r="D39817" s="36" t="s">
        <v>81</v>
      </c>
      <c r="E39817" s="4" t="s">
        <v>5</v>
      </c>
      <c r="F39817" s="4" t="s">
        <v>13</v>
      </c>
      <c r="G39817" s="4" t="s">
        <v>10</v>
      </c>
      <c r="H39817" s="36" t="s">
        <v>82</v>
      </c>
      <c r="I39817" s="4" t="s">
        <v>13</v>
      </c>
      <c r="J39817" s="4" t="s">
        <v>9</v>
      </c>
      <c r="K39817" s="4" t="s">
        <v>13</v>
      </c>
      <c r="L39817" s="4" t="s">
        <v>13</v>
      </c>
      <c r="M39817" s="36" t="s">
        <v>81</v>
      </c>
      <c r="N39817" s="4" t="s">
        <v>5</v>
      </c>
      <c r="O39817" s="4" t="s">
        <v>13</v>
      </c>
      <c r="P39817" s="4" t="s">
        <v>10</v>
      </c>
      <c r="Q39817" s="36" t="s">
        <v>82</v>
      </c>
      <c r="R39817" s="4" t="s">
        <v>13</v>
      </c>
      <c r="S39817" s="4" t="s">
        <v>9</v>
      </c>
      <c r="T39817" s="4" t="s">
        <v>13</v>
      </c>
      <c r="U39817" s="4" t="s">
        <v>13</v>
      </c>
      <c r="V39817" s="4" t="s">
        <v>13</v>
      </c>
      <c r="W39817" s="4" t="s">
        <v>20</v>
      </c>
    </row>
    <row r="39818" spans="1:15">
      <c r="A39818" t="n">
        <v>326114</v>
      </c>
      <c r="B39818" s="10" t="n">
        <v>5</v>
      </c>
      <c r="C39818" s="7" t="n">
        <v>28</v>
      </c>
      <c r="D39818" s="36" t="s">
        <v>3</v>
      </c>
      <c r="E39818" s="9" t="n">
        <v>162</v>
      </c>
      <c r="F39818" s="7" t="n">
        <v>3</v>
      </c>
      <c r="G39818" s="7" t="n">
        <v>32922</v>
      </c>
      <c r="H39818" s="36" t="s">
        <v>3</v>
      </c>
      <c r="I39818" s="7" t="n">
        <v>0</v>
      </c>
      <c r="J39818" s="7" t="n">
        <v>1</v>
      </c>
      <c r="K39818" s="7" t="n">
        <v>3</v>
      </c>
      <c r="L39818" s="7" t="n">
        <v>28</v>
      </c>
      <c r="M39818" s="36" t="s">
        <v>3</v>
      </c>
      <c r="N39818" s="9" t="n">
        <v>162</v>
      </c>
      <c r="O39818" s="7" t="n">
        <v>3</v>
      </c>
      <c r="P39818" s="7" t="n">
        <v>32922</v>
      </c>
      <c r="Q39818" s="36" t="s">
        <v>3</v>
      </c>
      <c r="R39818" s="7" t="n">
        <v>0</v>
      </c>
      <c r="S39818" s="7" t="n">
        <v>2</v>
      </c>
      <c r="T39818" s="7" t="n">
        <v>3</v>
      </c>
      <c r="U39818" s="7" t="n">
        <v>9</v>
      </c>
      <c r="V39818" s="7" t="n">
        <v>1</v>
      </c>
      <c r="W39818" s="11" t="n">
        <f t="normal" ca="1">A39828</f>
        <v>0</v>
      </c>
    </row>
    <row r="39819" spans="1:15">
      <c r="A39819" t="s">
        <v>4</v>
      </c>
      <c r="B39819" s="4" t="s">
        <v>5</v>
      </c>
      <c r="C39819" s="4" t="s">
        <v>13</v>
      </c>
      <c r="D39819" s="36" t="s">
        <v>81</v>
      </c>
      <c r="E39819" s="4" t="s">
        <v>5</v>
      </c>
      <c r="F39819" s="4" t="s">
        <v>10</v>
      </c>
      <c r="G39819" s="4" t="s">
        <v>13</v>
      </c>
      <c r="H39819" s="4" t="s">
        <v>13</v>
      </c>
      <c r="I39819" s="4" t="s">
        <v>6</v>
      </c>
      <c r="J39819" s="36" t="s">
        <v>82</v>
      </c>
      <c r="K39819" s="4" t="s">
        <v>13</v>
      </c>
      <c r="L39819" s="4" t="s">
        <v>13</v>
      </c>
      <c r="M39819" s="36" t="s">
        <v>81</v>
      </c>
      <c r="N39819" s="4" t="s">
        <v>5</v>
      </c>
      <c r="O39819" s="4" t="s">
        <v>13</v>
      </c>
      <c r="P39819" s="36" t="s">
        <v>82</v>
      </c>
      <c r="Q39819" s="4" t="s">
        <v>13</v>
      </c>
      <c r="R39819" s="4" t="s">
        <v>9</v>
      </c>
      <c r="S39819" s="4" t="s">
        <v>13</v>
      </c>
      <c r="T39819" s="4" t="s">
        <v>13</v>
      </c>
      <c r="U39819" s="4" t="s">
        <v>13</v>
      </c>
      <c r="V39819" s="36" t="s">
        <v>81</v>
      </c>
      <c r="W39819" s="4" t="s">
        <v>5</v>
      </c>
      <c r="X39819" s="4" t="s">
        <v>13</v>
      </c>
      <c r="Y39819" s="36" t="s">
        <v>82</v>
      </c>
      <c r="Z39819" s="4" t="s">
        <v>13</v>
      </c>
      <c r="AA39819" s="4" t="s">
        <v>9</v>
      </c>
      <c r="AB39819" s="4" t="s">
        <v>13</v>
      </c>
      <c r="AC39819" s="4" t="s">
        <v>13</v>
      </c>
      <c r="AD39819" s="4" t="s">
        <v>13</v>
      </c>
      <c r="AE39819" s="4" t="s">
        <v>20</v>
      </c>
    </row>
    <row r="39820" spans="1:15">
      <c r="A39820" t="n">
        <v>326143</v>
      </c>
      <c r="B39820" s="10" t="n">
        <v>5</v>
      </c>
      <c r="C39820" s="7" t="n">
        <v>28</v>
      </c>
      <c r="D39820" s="36" t="s">
        <v>3</v>
      </c>
      <c r="E39820" s="64" t="n">
        <v>47</v>
      </c>
      <c r="F39820" s="7" t="n">
        <v>61456</v>
      </c>
      <c r="G39820" s="7" t="n">
        <v>2</v>
      </c>
      <c r="H39820" s="7" t="n">
        <v>0</v>
      </c>
      <c r="I39820" s="7" t="s">
        <v>785</v>
      </c>
      <c r="J39820" s="36" t="s">
        <v>3</v>
      </c>
      <c r="K39820" s="7" t="n">
        <v>8</v>
      </c>
      <c r="L39820" s="7" t="n">
        <v>28</v>
      </c>
      <c r="M39820" s="36" t="s">
        <v>3</v>
      </c>
      <c r="N39820" s="49" t="n">
        <v>74</v>
      </c>
      <c r="O39820" s="7" t="n">
        <v>65</v>
      </c>
      <c r="P39820" s="36" t="s">
        <v>3</v>
      </c>
      <c r="Q39820" s="7" t="n">
        <v>0</v>
      </c>
      <c r="R39820" s="7" t="n">
        <v>1</v>
      </c>
      <c r="S39820" s="7" t="n">
        <v>3</v>
      </c>
      <c r="T39820" s="7" t="n">
        <v>9</v>
      </c>
      <c r="U39820" s="7" t="n">
        <v>28</v>
      </c>
      <c r="V39820" s="36" t="s">
        <v>3</v>
      </c>
      <c r="W39820" s="49" t="n">
        <v>74</v>
      </c>
      <c r="X39820" s="7" t="n">
        <v>65</v>
      </c>
      <c r="Y39820" s="36" t="s">
        <v>3</v>
      </c>
      <c r="Z39820" s="7" t="n">
        <v>0</v>
      </c>
      <c r="AA39820" s="7" t="n">
        <v>2</v>
      </c>
      <c r="AB39820" s="7" t="n">
        <v>3</v>
      </c>
      <c r="AC39820" s="7" t="n">
        <v>9</v>
      </c>
      <c r="AD39820" s="7" t="n">
        <v>1</v>
      </c>
      <c r="AE39820" s="11" t="n">
        <f t="normal" ca="1">A39824</f>
        <v>0</v>
      </c>
    </row>
    <row r="39821" spans="1:15">
      <c r="A39821" t="s">
        <v>4</v>
      </c>
      <c r="B39821" s="4" t="s">
        <v>5</v>
      </c>
      <c r="C39821" s="4" t="s">
        <v>10</v>
      </c>
      <c r="D39821" s="4" t="s">
        <v>13</v>
      </c>
      <c r="E39821" s="4" t="s">
        <v>13</v>
      </c>
      <c r="F39821" s="4" t="s">
        <v>6</v>
      </c>
    </row>
    <row r="39822" spans="1:15">
      <c r="A39822" t="n">
        <v>326191</v>
      </c>
      <c r="B39822" s="64" t="n">
        <v>47</v>
      </c>
      <c r="C39822" s="7" t="n">
        <v>61456</v>
      </c>
      <c r="D39822" s="7" t="n">
        <v>0</v>
      </c>
      <c r="E39822" s="7" t="n">
        <v>0</v>
      </c>
      <c r="F39822" s="7" t="s">
        <v>408</v>
      </c>
    </row>
    <row r="39823" spans="1:15">
      <c r="A39823" t="s">
        <v>4</v>
      </c>
      <c r="B39823" s="4" t="s">
        <v>5</v>
      </c>
      <c r="C39823" s="4" t="s">
        <v>13</v>
      </c>
      <c r="D39823" s="4" t="s">
        <v>10</v>
      </c>
      <c r="E39823" s="4" t="s">
        <v>22</v>
      </c>
    </row>
    <row r="39824" spans="1:15">
      <c r="A39824" t="n">
        <v>326204</v>
      </c>
      <c r="B39824" s="28" t="n">
        <v>58</v>
      </c>
      <c r="C39824" s="7" t="n">
        <v>0</v>
      </c>
      <c r="D39824" s="7" t="n">
        <v>300</v>
      </c>
      <c r="E39824" s="7" t="n">
        <v>1</v>
      </c>
    </row>
    <row r="39825" spans="1:31">
      <c r="A39825" t="s">
        <v>4</v>
      </c>
      <c r="B39825" s="4" t="s">
        <v>5</v>
      </c>
      <c r="C39825" s="4" t="s">
        <v>13</v>
      </c>
      <c r="D39825" s="4" t="s">
        <v>10</v>
      </c>
    </row>
    <row r="39826" spans="1:31">
      <c r="A39826" t="n">
        <v>326212</v>
      </c>
      <c r="B39826" s="28" t="n">
        <v>58</v>
      </c>
      <c r="C39826" s="7" t="n">
        <v>255</v>
      </c>
      <c r="D39826" s="7" t="n">
        <v>0</v>
      </c>
    </row>
    <row r="39827" spans="1:31">
      <c r="A39827" t="s">
        <v>4</v>
      </c>
      <c r="B39827" s="4" t="s">
        <v>5</v>
      </c>
      <c r="C39827" s="4" t="s">
        <v>13</v>
      </c>
      <c r="D39827" s="4" t="s">
        <v>13</v>
      </c>
      <c r="E39827" s="4" t="s">
        <v>13</v>
      </c>
      <c r="F39827" s="4" t="s">
        <v>13</v>
      </c>
    </row>
    <row r="39828" spans="1:31">
      <c r="A39828" t="n">
        <v>326216</v>
      </c>
      <c r="B39828" s="13" t="n">
        <v>14</v>
      </c>
      <c r="C39828" s="7" t="n">
        <v>0</v>
      </c>
      <c r="D39828" s="7" t="n">
        <v>0</v>
      </c>
      <c r="E39828" s="7" t="n">
        <v>0</v>
      </c>
      <c r="F39828" s="7" t="n">
        <v>64</v>
      </c>
    </row>
    <row r="39829" spans="1:31">
      <c r="A39829" t="s">
        <v>4</v>
      </c>
      <c r="B39829" s="4" t="s">
        <v>5</v>
      </c>
      <c r="C39829" s="4" t="s">
        <v>13</v>
      </c>
      <c r="D39829" s="4" t="s">
        <v>10</v>
      </c>
    </row>
    <row r="39830" spans="1:31">
      <c r="A39830" t="n">
        <v>326221</v>
      </c>
      <c r="B39830" s="27" t="n">
        <v>22</v>
      </c>
      <c r="C39830" s="7" t="n">
        <v>0</v>
      </c>
      <c r="D39830" s="7" t="n">
        <v>32922</v>
      </c>
    </row>
    <row r="39831" spans="1:31">
      <c r="A39831" t="s">
        <v>4</v>
      </c>
      <c r="B39831" s="4" t="s">
        <v>5</v>
      </c>
      <c r="C39831" s="4" t="s">
        <v>13</v>
      </c>
      <c r="D39831" s="4" t="s">
        <v>10</v>
      </c>
    </row>
    <row r="39832" spans="1:31">
      <c r="A39832" t="n">
        <v>326225</v>
      </c>
      <c r="B39832" s="28" t="n">
        <v>58</v>
      </c>
      <c r="C39832" s="7" t="n">
        <v>5</v>
      </c>
      <c r="D39832" s="7" t="n">
        <v>300</v>
      </c>
    </row>
    <row r="39833" spans="1:31">
      <c r="A39833" t="s">
        <v>4</v>
      </c>
      <c r="B39833" s="4" t="s">
        <v>5</v>
      </c>
      <c r="C39833" s="4" t="s">
        <v>22</v>
      </c>
      <c r="D39833" s="4" t="s">
        <v>10</v>
      </c>
    </row>
    <row r="39834" spans="1:31">
      <c r="A39834" t="n">
        <v>326229</v>
      </c>
      <c r="B39834" s="51" t="n">
        <v>103</v>
      </c>
      <c r="C39834" s="7" t="n">
        <v>0</v>
      </c>
      <c r="D39834" s="7" t="n">
        <v>300</v>
      </c>
    </row>
    <row r="39835" spans="1:31">
      <c r="A39835" t="s">
        <v>4</v>
      </c>
      <c r="B39835" s="4" t="s">
        <v>5</v>
      </c>
      <c r="C39835" s="4" t="s">
        <v>13</v>
      </c>
    </row>
    <row r="39836" spans="1:31">
      <c r="A39836" t="n">
        <v>326236</v>
      </c>
      <c r="B39836" s="37" t="n">
        <v>64</v>
      </c>
      <c r="C39836" s="7" t="n">
        <v>7</v>
      </c>
    </row>
    <row r="39837" spans="1:31">
      <c r="A39837" t="s">
        <v>4</v>
      </c>
      <c r="B39837" s="4" t="s">
        <v>5</v>
      </c>
      <c r="C39837" s="4" t="s">
        <v>13</v>
      </c>
      <c r="D39837" s="4" t="s">
        <v>10</v>
      </c>
    </row>
    <row r="39838" spans="1:31">
      <c r="A39838" t="n">
        <v>326238</v>
      </c>
      <c r="B39838" s="67" t="n">
        <v>72</v>
      </c>
      <c r="C39838" s="7" t="n">
        <v>5</v>
      </c>
      <c r="D39838" s="7" t="n">
        <v>0</v>
      </c>
    </row>
    <row r="39839" spans="1:31">
      <c r="A39839" t="s">
        <v>4</v>
      </c>
      <c r="B39839" s="4" t="s">
        <v>5</v>
      </c>
      <c r="C39839" s="4" t="s">
        <v>13</v>
      </c>
      <c r="D39839" s="36" t="s">
        <v>81</v>
      </c>
      <c r="E39839" s="4" t="s">
        <v>5</v>
      </c>
      <c r="F39839" s="4" t="s">
        <v>13</v>
      </c>
      <c r="G39839" s="4" t="s">
        <v>10</v>
      </c>
      <c r="H39839" s="36" t="s">
        <v>82</v>
      </c>
      <c r="I39839" s="4" t="s">
        <v>13</v>
      </c>
      <c r="J39839" s="4" t="s">
        <v>9</v>
      </c>
      <c r="K39839" s="4" t="s">
        <v>13</v>
      </c>
      <c r="L39839" s="4" t="s">
        <v>13</v>
      </c>
      <c r="M39839" s="4" t="s">
        <v>20</v>
      </c>
    </row>
    <row r="39840" spans="1:31">
      <c r="A39840" t="n">
        <v>326242</v>
      </c>
      <c r="B39840" s="10" t="n">
        <v>5</v>
      </c>
      <c r="C39840" s="7" t="n">
        <v>28</v>
      </c>
      <c r="D39840" s="36" t="s">
        <v>3</v>
      </c>
      <c r="E39840" s="9" t="n">
        <v>162</v>
      </c>
      <c r="F39840" s="7" t="n">
        <v>4</v>
      </c>
      <c r="G39840" s="7" t="n">
        <v>32922</v>
      </c>
      <c r="H39840" s="36" t="s">
        <v>3</v>
      </c>
      <c r="I39840" s="7" t="n">
        <v>0</v>
      </c>
      <c r="J39840" s="7" t="n">
        <v>1</v>
      </c>
      <c r="K39840" s="7" t="n">
        <v>2</v>
      </c>
      <c r="L39840" s="7" t="n">
        <v>1</v>
      </c>
      <c r="M39840" s="11" t="n">
        <f t="normal" ca="1">A39846</f>
        <v>0</v>
      </c>
    </row>
    <row r="39841" spans="1:13">
      <c r="A39841" t="s">
        <v>4</v>
      </c>
      <c r="B39841" s="4" t="s">
        <v>5</v>
      </c>
      <c r="C39841" s="4" t="s">
        <v>13</v>
      </c>
      <c r="D39841" s="4" t="s">
        <v>6</v>
      </c>
    </row>
    <row r="39842" spans="1:13">
      <c r="A39842" t="n">
        <v>326259</v>
      </c>
      <c r="B39842" s="8" t="n">
        <v>2</v>
      </c>
      <c r="C39842" s="7" t="n">
        <v>10</v>
      </c>
      <c r="D39842" s="7" t="s">
        <v>786</v>
      </c>
    </row>
    <row r="39843" spans="1:13">
      <c r="A39843" t="s">
        <v>4</v>
      </c>
      <c r="B39843" s="4" t="s">
        <v>5</v>
      </c>
      <c r="C39843" s="4" t="s">
        <v>10</v>
      </c>
    </row>
    <row r="39844" spans="1:13">
      <c r="A39844" t="n">
        <v>326276</v>
      </c>
      <c r="B39844" s="35" t="n">
        <v>16</v>
      </c>
      <c r="C39844" s="7" t="n">
        <v>0</v>
      </c>
    </row>
    <row r="39845" spans="1:13">
      <c r="A39845" t="s">
        <v>4</v>
      </c>
      <c r="B39845" s="4" t="s">
        <v>5</v>
      </c>
      <c r="C39845" s="4" t="s">
        <v>10</v>
      </c>
      <c r="D39845" s="4" t="s">
        <v>13</v>
      </c>
      <c r="E39845" s="4" t="s">
        <v>13</v>
      </c>
      <c r="F39845" s="4" t="s">
        <v>6</v>
      </c>
    </row>
    <row r="39846" spans="1:13">
      <c r="A39846" t="n">
        <v>326279</v>
      </c>
      <c r="B39846" s="22" t="n">
        <v>20</v>
      </c>
      <c r="C39846" s="7" t="n">
        <v>0</v>
      </c>
      <c r="D39846" s="7" t="n">
        <v>3</v>
      </c>
      <c r="E39846" s="7" t="n">
        <v>10</v>
      </c>
      <c r="F39846" s="7" t="s">
        <v>80</v>
      </c>
    </row>
    <row r="39847" spans="1:13">
      <c r="A39847" t="s">
        <v>4</v>
      </c>
      <c r="B39847" s="4" t="s">
        <v>5</v>
      </c>
      <c r="C39847" s="4" t="s">
        <v>10</v>
      </c>
    </row>
    <row r="39848" spans="1:13">
      <c r="A39848" t="n">
        <v>326297</v>
      </c>
      <c r="B39848" s="35" t="n">
        <v>16</v>
      </c>
      <c r="C39848" s="7" t="n">
        <v>0</v>
      </c>
    </row>
    <row r="39849" spans="1:13">
      <c r="A39849" t="s">
        <v>4</v>
      </c>
      <c r="B39849" s="4" t="s">
        <v>5</v>
      </c>
      <c r="C39849" s="4" t="s">
        <v>10</v>
      </c>
      <c r="D39849" s="4" t="s">
        <v>13</v>
      </c>
      <c r="E39849" s="4" t="s">
        <v>13</v>
      </c>
      <c r="F39849" s="4" t="s">
        <v>6</v>
      </c>
    </row>
    <row r="39850" spans="1:13">
      <c r="A39850" t="n">
        <v>326300</v>
      </c>
      <c r="B39850" s="22" t="n">
        <v>20</v>
      </c>
      <c r="C39850" s="7" t="n">
        <v>16</v>
      </c>
      <c r="D39850" s="7" t="n">
        <v>3</v>
      </c>
      <c r="E39850" s="7" t="n">
        <v>10</v>
      </c>
      <c r="F39850" s="7" t="s">
        <v>80</v>
      </c>
    </row>
    <row r="39851" spans="1:13">
      <c r="A39851" t="s">
        <v>4</v>
      </c>
      <c r="B39851" s="4" t="s">
        <v>5</v>
      </c>
      <c r="C39851" s="4" t="s">
        <v>10</v>
      </c>
    </row>
    <row r="39852" spans="1:13">
      <c r="A39852" t="n">
        <v>326318</v>
      </c>
      <c r="B39852" s="35" t="n">
        <v>16</v>
      </c>
      <c r="C39852" s="7" t="n">
        <v>0</v>
      </c>
    </row>
    <row r="39853" spans="1:13">
      <c r="A39853" t="s">
        <v>4</v>
      </c>
      <c r="B39853" s="4" t="s">
        <v>5</v>
      </c>
      <c r="C39853" s="4" t="s">
        <v>13</v>
      </c>
    </row>
    <row r="39854" spans="1:13">
      <c r="A39854" t="n">
        <v>326321</v>
      </c>
      <c r="B39854" s="42" t="n">
        <v>116</v>
      </c>
      <c r="C39854" s="7" t="n">
        <v>0</v>
      </c>
    </row>
    <row r="39855" spans="1:13">
      <c r="A39855" t="s">
        <v>4</v>
      </c>
      <c r="B39855" s="4" t="s">
        <v>5</v>
      </c>
      <c r="C39855" s="4" t="s">
        <v>13</v>
      </c>
      <c r="D39855" s="4" t="s">
        <v>10</v>
      </c>
    </row>
    <row r="39856" spans="1:13">
      <c r="A39856" t="n">
        <v>326323</v>
      </c>
      <c r="B39856" s="42" t="n">
        <v>116</v>
      </c>
      <c r="C39856" s="7" t="n">
        <v>2</v>
      </c>
      <c r="D39856" s="7" t="n">
        <v>1</v>
      </c>
    </row>
    <row r="39857" spans="1:6">
      <c r="A39857" t="s">
        <v>4</v>
      </c>
      <c r="B39857" s="4" t="s">
        <v>5</v>
      </c>
      <c r="C39857" s="4" t="s">
        <v>13</v>
      </c>
      <c r="D39857" s="4" t="s">
        <v>9</v>
      </c>
    </row>
    <row r="39858" spans="1:6">
      <c r="A39858" t="n">
        <v>326327</v>
      </c>
      <c r="B39858" s="42" t="n">
        <v>116</v>
      </c>
      <c r="C39858" s="7" t="n">
        <v>5</v>
      </c>
      <c r="D39858" s="7" t="n">
        <v>1112014848</v>
      </c>
    </row>
    <row r="39859" spans="1:6">
      <c r="A39859" t="s">
        <v>4</v>
      </c>
      <c r="B39859" s="4" t="s">
        <v>5</v>
      </c>
      <c r="C39859" s="4" t="s">
        <v>13</v>
      </c>
      <c r="D39859" s="4" t="s">
        <v>10</v>
      </c>
    </row>
    <row r="39860" spans="1:6">
      <c r="A39860" t="n">
        <v>326333</v>
      </c>
      <c r="B39860" s="42" t="n">
        <v>116</v>
      </c>
      <c r="C39860" s="7" t="n">
        <v>6</v>
      </c>
      <c r="D39860" s="7" t="n">
        <v>1</v>
      </c>
    </row>
    <row r="39861" spans="1:6">
      <c r="A39861" t="s">
        <v>4</v>
      </c>
      <c r="B39861" s="4" t="s">
        <v>5</v>
      </c>
      <c r="C39861" s="4" t="s">
        <v>10</v>
      </c>
      <c r="D39861" s="4" t="s">
        <v>22</v>
      </c>
      <c r="E39861" s="4" t="s">
        <v>22</v>
      </c>
      <c r="F39861" s="4" t="s">
        <v>22</v>
      </c>
      <c r="G39861" s="4" t="s">
        <v>22</v>
      </c>
    </row>
    <row r="39862" spans="1:6">
      <c r="A39862" t="n">
        <v>326337</v>
      </c>
      <c r="B39862" s="24" t="n">
        <v>46</v>
      </c>
      <c r="C39862" s="7" t="n">
        <v>16</v>
      </c>
      <c r="D39862" s="7" t="n">
        <v>-13.539999961853</v>
      </c>
      <c r="E39862" s="7" t="n">
        <v>0.479999989271164</v>
      </c>
      <c r="F39862" s="7" t="n">
        <v>-10.0699996948242</v>
      </c>
      <c r="G39862" s="7" t="n">
        <v>90</v>
      </c>
    </row>
    <row r="39863" spans="1:6">
      <c r="A39863" t="s">
        <v>4</v>
      </c>
      <c r="B39863" s="4" t="s">
        <v>5</v>
      </c>
      <c r="C39863" s="4" t="s">
        <v>10</v>
      </c>
      <c r="D39863" s="4" t="s">
        <v>22</v>
      </c>
      <c r="E39863" s="4" t="s">
        <v>22</v>
      </c>
      <c r="F39863" s="4" t="s">
        <v>22</v>
      </c>
      <c r="G39863" s="4" t="s">
        <v>22</v>
      </c>
    </row>
    <row r="39864" spans="1:6">
      <c r="A39864" t="n">
        <v>326356</v>
      </c>
      <c r="B39864" s="24" t="n">
        <v>46</v>
      </c>
      <c r="C39864" s="7" t="n">
        <v>0</v>
      </c>
      <c r="D39864" s="7" t="n">
        <v>-13.5299997329712</v>
      </c>
      <c r="E39864" s="7" t="n">
        <v>0.479999989271164</v>
      </c>
      <c r="F39864" s="7" t="n">
        <v>-9.25</v>
      </c>
      <c r="G39864" s="7" t="n">
        <v>90</v>
      </c>
    </row>
    <row r="39865" spans="1:6">
      <c r="A39865" t="s">
        <v>4</v>
      </c>
      <c r="B39865" s="4" t="s">
        <v>5</v>
      </c>
      <c r="C39865" s="4" t="s">
        <v>10</v>
      </c>
      <c r="D39865" s="4" t="s">
        <v>22</v>
      </c>
      <c r="E39865" s="4" t="s">
        <v>22</v>
      </c>
      <c r="F39865" s="4" t="s">
        <v>22</v>
      </c>
      <c r="G39865" s="4" t="s">
        <v>22</v>
      </c>
    </row>
    <row r="39866" spans="1:6">
      <c r="A39866" t="n">
        <v>326375</v>
      </c>
      <c r="B39866" s="24" t="n">
        <v>46</v>
      </c>
      <c r="C39866" s="7" t="n">
        <v>16</v>
      </c>
      <c r="D39866" s="7" t="n">
        <v>-26.8500003814697</v>
      </c>
      <c r="E39866" s="7" t="n">
        <v>0</v>
      </c>
      <c r="F39866" s="7" t="n">
        <v>-15.8100004196167</v>
      </c>
      <c r="G39866" s="7" t="n">
        <v>250.100006103516</v>
      </c>
    </row>
    <row r="39867" spans="1:6">
      <c r="A39867" t="s">
        <v>4</v>
      </c>
      <c r="B39867" s="4" t="s">
        <v>5</v>
      </c>
      <c r="C39867" s="4" t="s">
        <v>10</v>
      </c>
      <c r="D39867" s="4" t="s">
        <v>22</v>
      </c>
      <c r="E39867" s="4" t="s">
        <v>22</v>
      </c>
      <c r="F39867" s="4" t="s">
        <v>22</v>
      </c>
      <c r="G39867" s="4" t="s">
        <v>22</v>
      </c>
    </row>
    <row r="39868" spans="1:6">
      <c r="A39868" t="n">
        <v>326394</v>
      </c>
      <c r="B39868" s="24" t="n">
        <v>46</v>
      </c>
      <c r="C39868" s="7" t="n">
        <v>0</v>
      </c>
      <c r="D39868" s="7" t="n">
        <v>-27.2700004577637</v>
      </c>
      <c r="E39868" s="7" t="n">
        <v>0</v>
      </c>
      <c r="F39868" s="7" t="n">
        <v>-14.4200000762939</v>
      </c>
      <c r="G39868" s="7" t="n">
        <v>262.299987792969</v>
      </c>
    </row>
    <row r="39869" spans="1:6">
      <c r="A39869" t="s">
        <v>4</v>
      </c>
      <c r="B39869" s="4" t="s">
        <v>5</v>
      </c>
      <c r="C39869" s="4" t="s">
        <v>13</v>
      </c>
      <c r="D39869" s="4" t="s">
        <v>10</v>
      </c>
      <c r="E39869" s="4" t="s">
        <v>13</v>
      </c>
      <c r="F39869" s="4" t="s">
        <v>6</v>
      </c>
      <c r="G39869" s="4" t="s">
        <v>6</v>
      </c>
      <c r="H39869" s="4" t="s">
        <v>6</v>
      </c>
      <c r="I39869" s="4" t="s">
        <v>6</v>
      </c>
      <c r="J39869" s="4" t="s">
        <v>6</v>
      </c>
      <c r="K39869" s="4" t="s">
        <v>6</v>
      </c>
      <c r="L39869" s="4" t="s">
        <v>6</v>
      </c>
      <c r="M39869" s="4" t="s">
        <v>6</v>
      </c>
      <c r="N39869" s="4" t="s">
        <v>6</v>
      </c>
      <c r="O39869" s="4" t="s">
        <v>6</v>
      </c>
      <c r="P39869" s="4" t="s">
        <v>6</v>
      </c>
      <c r="Q39869" s="4" t="s">
        <v>6</v>
      </c>
      <c r="R39869" s="4" t="s">
        <v>6</v>
      </c>
      <c r="S39869" s="4" t="s">
        <v>6</v>
      </c>
      <c r="T39869" s="4" t="s">
        <v>6</v>
      </c>
      <c r="U39869" s="4" t="s">
        <v>6</v>
      </c>
    </row>
    <row r="39870" spans="1:6">
      <c r="A39870" t="n">
        <v>326413</v>
      </c>
      <c r="B39870" s="38" t="n">
        <v>36</v>
      </c>
      <c r="C39870" s="7" t="n">
        <v>8</v>
      </c>
      <c r="D39870" s="7" t="n">
        <v>0</v>
      </c>
      <c r="E39870" s="7" t="n">
        <v>0</v>
      </c>
      <c r="F39870" s="7" t="s">
        <v>184</v>
      </c>
      <c r="G39870" s="7" t="s">
        <v>12</v>
      </c>
      <c r="H39870" s="7" t="s">
        <v>12</v>
      </c>
      <c r="I39870" s="7" t="s">
        <v>12</v>
      </c>
      <c r="J39870" s="7" t="s">
        <v>12</v>
      </c>
      <c r="K39870" s="7" t="s">
        <v>12</v>
      </c>
      <c r="L39870" s="7" t="s">
        <v>12</v>
      </c>
      <c r="M39870" s="7" t="s">
        <v>12</v>
      </c>
      <c r="N39870" s="7" t="s">
        <v>12</v>
      </c>
      <c r="O39870" s="7" t="s">
        <v>12</v>
      </c>
      <c r="P39870" s="7" t="s">
        <v>12</v>
      </c>
      <c r="Q39870" s="7" t="s">
        <v>12</v>
      </c>
      <c r="R39870" s="7" t="s">
        <v>12</v>
      </c>
      <c r="S39870" s="7" t="s">
        <v>12</v>
      </c>
      <c r="T39870" s="7" t="s">
        <v>12</v>
      </c>
      <c r="U39870" s="7" t="s">
        <v>12</v>
      </c>
    </row>
    <row r="39871" spans="1:6">
      <c r="A39871" t="s">
        <v>4</v>
      </c>
      <c r="B39871" s="4" t="s">
        <v>5</v>
      </c>
      <c r="C39871" s="4" t="s">
        <v>10</v>
      </c>
      <c r="D39871" s="4" t="s">
        <v>13</v>
      </c>
      <c r="E39871" s="4" t="s">
        <v>6</v>
      </c>
      <c r="F39871" s="4" t="s">
        <v>22</v>
      </c>
      <c r="G39871" s="4" t="s">
        <v>22</v>
      </c>
      <c r="H39871" s="4" t="s">
        <v>22</v>
      </c>
    </row>
    <row r="39872" spans="1:6">
      <c r="A39872" t="n">
        <v>326446</v>
      </c>
      <c r="B39872" s="39" t="n">
        <v>48</v>
      </c>
      <c r="C39872" s="7" t="n">
        <v>0</v>
      </c>
      <c r="D39872" s="7" t="n">
        <v>0</v>
      </c>
      <c r="E39872" s="7" t="s">
        <v>868</v>
      </c>
      <c r="F39872" s="7" t="n">
        <v>0</v>
      </c>
      <c r="G39872" s="7" t="n">
        <v>1</v>
      </c>
      <c r="H39872" s="7" t="n">
        <v>0</v>
      </c>
    </row>
    <row r="39873" spans="1:21">
      <c r="A39873" t="s">
        <v>4</v>
      </c>
      <c r="B39873" s="4" t="s">
        <v>5</v>
      </c>
      <c r="C39873" s="4" t="s">
        <v>10</v>
      </c>
      <c r="D39873" s="4" t="s">
        <v>13</v>
      </c>
      <c r="E39873" s="4" t="s">
        <v>6</v>
      </c>
      <c r="F39873" s="4" t="s">
        <v>22</v>
      </c>
      <c r="G39873" s="4" t="s">
        <v>22</v>
      </c>
      <c r="H39873" s="4" t="s">
        <v>22</v>
      </c>
    </row>
    <row r="39874" spans="1:21">
      <c r="A39874" t="n">
        <v>326472</v>
      </c>
      <c r="B39874" s="39" t="n">
        <v>48</v>
      </c>
      <c r="C39874" s="7" t="n">
        <v>16</v>
      </c>
      <c r="D39874" s="7" t="n">
        <v>0</v>
      </c>
      <c r="E39874" s="7" t="s">
        <v>868</v>
      </c>
      <c r="F39874" s="7" t="n">
        <v>0</v>
      </c>
      <c r="G39874" s="7" t="n">
        <v>1</v>
      </c>
      <c r="H39874" s="7" t="n">
        <v>0</v>
      </c>
    </row>
    <row r="39875" spans="1:21">
      <c r="A39875" t="s">
        <v>4</v>
      </c>
      <c r="B39875" s="4" t="s">
        <v>5</v>
      </c>
      <c r="C39875" s="4" t="s">
        <v>13</v>
      </c>
      <c r="D39875" s="4" t="s">
        <v>13</v>
      </c>
      <c r="E39875" s="4" t="s">
        <v>22</v>
      </c>
      <c r="F39875" s="4" t="s">
        <v>22</v>
      </c>
      <c r="G39875" s="4" t="s">
        <v>22</v>
      </c>
      <c r="H39875" s="4" t="s">
        <v>10</v>
      </c>
    </row>
    <row r="39876" spans="1:21">
      <c r="A39876" t="n">
        <v>326498</v>
      </c>
      <c r="B39876" s="25" t="n">
        <v>45</v>
      </c>
      <c r="C39876" s="7" t="n">
        <v>2</v>
      </c>
      <c r="D39876" s="7" t="n">
        <v>3</v>
      </c>
      <c r="E39876" s="7" t="n">
        <v>-28.0900001525879</v>
      </c>
      <c r="F39876" s="7" t="n">
        <v>1.35000002384186</v>
      </c>
      <c r="G39876" s="7" t="n">
        <v>-15.3900003433228</v>
      </c>
      <c r="H39876" s="7" t="n">
        <v>0</v>
      </c>
    </row>
    <row r="39877" spans="1:21">
      <c r="A39877" t="s">
        <v>4</v>
      </c>
      <c r="B39877" s="4" t="s">
        <v>5</v>
      </c>
      <c r="C39877" s="4" t="s">
        <v>13</v>
      </c>
      <c r="D39877" s="4" t="s">
        <v>13</v>
      </c>
      <c r="E39877" s="4" t="s">
        <v>22</v>
      </c>
      <c r="F39877" s="4" t="s">
        <v>22</v>
      </c>
      <c r="G39877" s="4" t="s">
        <v>22</v>
      </c>
      <c r="H39877" s="4" t="s">
        <v>10</v>
      </c>
      <c r="I39877" s="4" t="s">
        <v>13</v>
      </c>
    </row>
    <row r="39878" spans="1:21">
      <c r="A39878" t="n">
        <v>326515</v>
      </c>
      <c r="B39878" s="25" t="n">
        <v>45</v>
      </c>
      <c r="C39878" s="7" t="n">
        <v>4</v>
      </c>
      <c r="D39878" s="7" t="n">
        <v>3</v>
      </c>
      <c r="E39878" s="7" t="n">
        <v>356.480010986328</v>
      </c>
      <c r="F39878" s="7" t="n">
        <v>60.0200004577637</v>
      </c>
      <c r="G39878" s="7" t="n">
        <v>0</v>
      </c>
      <c r="H39878" s="7" t="n">
        <v>0</v>
      </c>
      <c r="I39878" s="7" t="n">
        <v>0</v>
      </c>
    </row>
    <row r="39879" spans="1:21">
      <c r="A39879" t="s">
        <v>4</v>
      </c>
      <c r="B39879" s="4" t="s">
        <v>5</v>
      </c>
      <c r="C39879" s="4" t="s">
        <v>13</v>
      </c>
      <c r="D39879" s="4" t="s">
        <v>13</v>
      </c>
      <c r="E39879" s="4" t="s">
        <v>22</v>
      </c>
      <c r="F39879" s="4" t="s">
        <v>10</v>
      </c>
    </row>
    <row r="39880" spans="1:21">
      <c r="A39880" t="n">
        <v>326533</v>
      </c>
      <c r="B39880" s="25" t="n">
        <v>45</v>
      </c>
      <c r="C39880" s="7" t="n">
        <v>5</v>
      </c>
      <c r="D39880" s="7" t="n">
        <v>3</v>
      </c>
      <c r="E39880" s="7" t="n">
        <v>6.30000019073486</v>
      </c>
      <c r="F39880" s="7" t="n">
        <v>0</v>
      </c>
    </row>
    <row r="39881" spans="1:21">
      <c r="A39881" t="s">
        <v>4</v>
      </c>
      <c r="B39881" s="4" t="s">
        <v>5</v>
      </c>
      <c r="C39881" s="4" t="s">
        <v>13</v>
      </c>
      <c r="D39881" s="4" t="s">
        <v>13</v>
      </c>
      <c r="E39881" s="4" t="s">
        <v>22</v>
      </c>
      <c r="F39881" s="4" t="s">
        <v>10</v>
      </c>
    </row>
    <row r="39882" spans="1:21">
      <c r="A39882" t="n">
        <v>326542</v>
      </c>
      <c r="B39882" s="25" t="n">
        <v>45</v>
      </c>
      <c r="C39882" s="7" t="n">
        <v>11</v>
      </c>
      <c r="D39882" s="7" t="n">
        <v>3</v>
      </c>
      <c r="E39882" s="7" t="n">
        <v>38</v>
      </c>
      <c r="F39882" s="7" t="n">
        <v>0</v>
      </c>
    </row>
    <row r="39883" spans="1:21">
      <c r="A39883" t="s">
        <v>4</v>
      </c>
      <c r="B39883" s="4" t="s">
        <v>5</v>
      </c>
      <c r="C39883" s="4" t="s">
        <v>13</v>
      </c>
      <c r="D39883" s="4" t="s">
        <v>13</v>
      </c>
      <c r="E39883" s="4" t="s">
        <v>22</v>
      </c>
      <c r="F39883" s="4" t="s">
        <v>10</v>
      </c>
    </row>
    <row r="39884" spans="1:21">
      <c r="A39884" t="n">
        <v>326551</v>
      </c>
      <c r="B39884" s="25" t="n">
        <v>45</v>
      </c>
      <c r="C39884" s="7" t="n">
        <v>5</v>
      </c>
      <c r="D39884" s="7" t="n">
        <v>3</v>
      </c>
      <c r="E39884" s="7" t="n">
        <v>5.5</v>
      </c>
      <c r="F39884" s="7" t="n">
        <v>3000</v>
      </c>
    </row>
    <row r="39885" spans="1:21">
      <c r="A39885" t="s">
        <v>4</v>
      </c>
      <c r="B39885" s="4" t="s">
        <v>5</v>
      </c>
      <c r="C39885" s="4" t="s">
        <v>13</v>
      </c>
      <c r="D39885" s="4" t="s">
        <v>10</v>
      </c>
      <c r="E39885" s="4" t="s">
        <v>9</v>
      </c>
      <c r="F39885" s="4" t="s">
        <v>10</v>
      </c>
    </row>
    <row r="39886" spans="1:21">
      <c r="A39886" t="n">
        <v>326560</v>
      </c>
      <c r="B39886" s="14" t="n">
        <v>50</v>
      </c>
      <c r="C39886" s="7" t="n">
        <v>3</v>
      </c>
      <c r="D39886" s="7" t="n">
        <v>8040</v>
      </c>
      <c r="E39886" s="7" t="n">
        <v>1060320051</v>
      </c>
      <c r="F39886" s="7" t="n">
        <v>1000</v>
      </c>
    </row>
    <row r="39887" spans="1:21">
      <c r="A39887" t="s">
        <v>4</v>
      </c>
      <c r="B39887" s="4" t="s">
        <v>5</v>
      </c>
      <c r="C39887" s="4" t="s">
        <v>13</v>
      </c>
      <c r="D39887" s="4" t="s">
        <v>10</v>
      </c>
      <c r="E39887" s="4" t="s">
        <v>22</v>
      </c>
    </row>
    <row r="39888" spans="1:21">
      <c r="A39888" t="n">
        <v>326570</v>
      </c>
      <c r="B39888" s="28" t="n">
        <v>58</v>
      </c>
      <c r="C39888" s="7" t="n">
        <v>100</v>
      </c>
      <c r="D39888" s="7" t="n">
        <v>1000</v>
      </c>
      <c r="E39888" s="7" t="n">
        <v>1</v>
      </c>
    </row>
    <row r="39889" spans="1:9">
      <c r="A39889" t="s">
        <v>4</v>
      </c>
      <c r="B39889" s="4" t="s">
        <v>5</v>
      </c>
      <c r="C39889" s="4" t="s">
        <v>13</v>
      </c>
      <c r="D39889" s="4" t="s">
        <v>10</v>
      </c>
    </row>
    <row r="39890" spans="1:9">
      <c r="A39890" t="n">
        <v>326578</v>
      </c>
      <c r="B39890" s="28" t="n">
        <v>58</v>
      </c>
      <c r="C39890" s="7" t="n">
        <v>255</v>
      </c>
      <c r="D39890" s="7" t="n">
        <v>0</v>
      </c>
    </row>
    <row r="39891" spans="1:9">
      <c r="A39891" t="s">
        <v>4</v>
      </c>
      <c r="B39891" s="4" t="s">
        <v>5</v>
      </c>
      <c r="C39891" s="4" t="s">
        <v>10</v>
      </c>
      <c r="D39891" s="4" t="s">
        <v>13</v>
      </c>
      <c r="E39891" s="4" t="s">
        <v>13</v>
      </c>
      <c r="F39891" s="4" t="s">
        <v>6</v>
      </c>
    </row>
    <row r="39892" spans="1:9">
      <c r="A39892" t="n">
        <v>326582</v>
      </c>
      <c r="B39892" s="22" t="n">
        <v>20</v>
      </c>
      <c r="C39892" s="7" t="n">
        <v>0</v>
      </c>
      <c r="D39892" s="7" t="n">
        <v>2</v>
      </c>
      <c r="E39892" s="7" t="n">
        <v>10</v>
      </c>
      <c r="F39892" s="7" t="s">
        <v>1422</v>
      </c>
    </row>
    <row r="39893" spans="1:9">
      <c r="A39893" t="s">
        <v>4</v>
      </c>
      <c r="B39893" s="4" t="s">
        <v>5</v>
      </c>
      <c r="C39893" s="4" t="s">
        <v>10</v>
      </c>
    </row>
    <row r="39894" spans="1:9">
      <c r="A39894" t="n">
        <v>326602</v>
      </c>
      <c r="B39894" s="35" t="n">
        <v>16</v>
      </c>
      <c r="C39894" s="7" t="n">
        <v>100</v>
      </c>
    </row>
    <row r="39895" spans="1:9">
      <c r="A39895" t="s">
        <v>4</v>
      </c>
      <c r="B39895" s="4" t="s">
        <v>5</v>
      </c>
      <c r="C39895" s="4" t="s">
        <v>13</v>
      </c>
      <c r="D39895" s="4" t="s">
        <v>10</v>
      </c>
    </row>
    <row r="39896" spans="1:9">
      <c r="A39896" t="n">
        <v>326605</v>
      </c>
      <c r="B39896" s="25" t="n">
        <v>45</v>
      </c>
      <c r="C39896" s="7" t="n">
        <v>7</v>
      </c>
      <c r="D39896" s="7" t="n">
        <v>255</v>
      </c>
    </row>
    <row r="39897" spans="1:9">
      <c r="A39897" t="s">
        <v>4</v>
      </c>
      <c r="B39897" s="4" t="s">
        <v>5</v>
      </c>
      <c r="C39897" s="4" t="s">
        <v>13</v>
      </c>
      <c r="D39897" s="4" t="s">
        <v>10</v>
      </c>
      <c r="E39897" s="4" t="s">
        <v>22</v>
      </c>
    </row>
    <row r="39898" spans="1:9">
      <c r="A39898" t="n">
        <v>326609</v>
      </c>
      <c r="B39898" s="28" t="n">
        <v>58</v>
      </c>
      <c r="C39898" s="7" t="n">
        <v>0</v>
      </c>
      <c r="D39898" s="7" t="n">
        <v>300</v>
      </c>
      <c r="E39898" s="7" t="n">
        <v>0.300000011920929</v>
      </c>
    </row>
    <row r="39899" spans="1:9">
      <c r="A39899" t="s">
        <v>4</v>
      </c>
      <c r="B39899" s="4" t="s">
        <v>5</v>
      </c>
      <c r="C39899" s="4" t="s">
        <v>13</v>
      </c>
      <c r="D39899" s="4" t="s">
        <v>10</v>
      </c>
    </row>
    <row r="39900" spans="1:9">
      <c r="A39900" t="n">
        <v>326617</v>
      </c>
      <c r="B39900" s="28" t="n">
        <v>58</v>
      </c>
      <c r="C39900" s="7" t="n">
        <v>255</v>
      </c>
      <c r="D39900" s="7" t="n">
        <v>0</v>
      </c>
    </row>
    <row r="39901" spans="1:9">
      <c r="A39901" t="s">
        <v>4</v>
      </c>
      <c r="B39901" s="4" t="s">
        <v>5</v>
      </c>
      <c r="C39901" s="4" t="s">
        <v>13</v>
      </c>
      <c r="D39901" s="4" t="s">
        <v>10</v>
      </c>
      <c r="E39901" s="4" t="s">
        <v>10</v>
      </c>
      <c r="F39901" s="4" t="s">
        <v>10</v>
      </c>
      <c r="G39901" s="4" t="s">
        <v>10</v>
      </c>
      <c r="H39901" s="4" t="s">
        <v>13</v>
      </c>
    </row>
    <row r="39902" spans="1:9">
      <c r="A39902" t="n">
        <v>326621</v>
      </c>
      <c r="B39902" s="29" t="n">
        <v>25</v>
      </c>
      <c r="C39902" s="7" t="n">
        <v>5</v>
      </c>
      <c r="D39902" s="7" t="n">
        <v>65535</v>
      </c>
      <c r="E39902" s="7" t="n">
        <v>500</v>
      </c>
      <c r="F39902" s="7" t="n">
        <v>800</v>
      </c>
      <c r="G39902" s="7" t="n">
        <v>140</v>
      </c>
      <c r="H39902" s="7" t="n">
        <v>0</v>
      </c>
    </row>
    <row r="39903" spans="1:9">
      <c r="A39903" t="s">
        <v>4</v>
      </c>
      <c r="B39903" s="4" t="s">
        <v>5</v>
      </c>
      <c r="C39903" s="4" t="s">
        <v>10</v>
      </c>
      <c r="D39903" s="4" t="s">
        <v>13</v>
      </c>
      <c r="E39903" s="4" t="s">
        <v>72</v>
      </c>
      <c r="F39903" s="4" t="s">
        <v>13</v>
      </c>
      <c r="G39903" s="4" t="s">
        <v>13</v>
      </c>
    </row>
    <row r="39904" spans="1:9">
      <c r="A39904" t="n">
        <v>326632</v>
      </c>
      <c r="B39904" s="30" t="n">
        <v>24</v>
      </c>
      <c r="C39904" s="7" t="n">
        <v>65533</v>
      </c>
      <c r="D39904" s="7" t="n">
        <v>11</v>
      </c>
      <c r="E39904" s="7" t="s">
        <v>2403</v>
      </c>
      <c r="F39904" s="7" t="n">
        <v>2</v>
      </c>
      <c r="G39904" s="7" t="n">
        <v>0</v>
      </c>
    </row>
    <row r="39905" spans="1:8">
      <c r="A39905" t="s">
        <v>4</v>
      </c>
      <c r="B39905" s="4" t="s">
        <v>5</v>
      </c>
    </row>
    <row r="39906" spans="1:8">
      <c r="A39906" t="n">
        <v>326764</v>
      </c>
      <c r="B39906" s="53" t="n">
        <v>28</v>
      </c>
    </row>
    <row r="39907" spans="1:8">
      <c r="A39907" t="s">
        <v>4</v>
      </c>
      <c r="B39907" s="4" t="s">
        <v>5</v>
      </c>
      <c r="C39907" s="4" t="s">
        <v>13</v>
      </c>
    </row>
    <row r="39908" spans="1:8">
      <c r="A39908" t="n">
        <v>326765</v>
      </c>
      <c r="B39908" s="33" t="n">
        <v>27</v>
      </c>
      <c r="C39908" s="7" t="n">
        <v>0</v>
      </c>
    </row>
    <row r="39909" spans="1:8">
      <c r="A39909" t="s">
        <v>4</v>
      </c>
      <c r="B39909" s="4" t="s">
        <v>5</v>
      </c>
      <c r="C39909" s="4" t="s">
        <v>13</v>
      </c>
    </row>
    <row r="39910" spans="1:8">
      <c r="A39910" t="n">
        <v>326767</v>
      </c>
      <c r="B39910" s="33" t="n">
        <v>27</v>
      </c>
      <c r="C39910" s="7" t="n">
        <v>1</v>
      </c>
    </row>
    <row r="39911" spans="1:8">
      <c r="A39911" t="s">
        <v>4</v>
      </c>
      <c r="B39911" s="4" t="s">
        <v>5</v>
      </c>
      <c r="C39911" s="4" t="s">
        <v>13</v>
      </c>
      <c r="D39911" s="4" t="s">
        <v>10</v>
      </c>
      <c r="E39911" s="4" t="s">
        <v>10</v>
      </c>
      <c r="F39911" s="4" t="s">
        <v>10</v>
      </c>
      <c r="G39911" s="4" t="s">
        <v>10</v>
      </c>
      <c r="H39911" s="4" t="s">
        <v>13</v>
      </c>
    </row>
    <row r="39912" spans="1:8">
      <c r="A39912" t="n">
        <v>326769</v>
      </c>
      <c r="B39912" s="29" t="n">
        <v>25</v>
      </c>
      <c r="C39912" s="7" t="n">
        <v>5</v>
      </c>
      <c r="D39912" s="7" t="n">
        <v>65535</v>
      </c>
      <c r="E39912" s="7" t="n">
        <v>65535</v>
      </c>
      <c r="F39912" s="7" t="n">
        <v>65535</v>
      </c>
      <c r="G39912" s="7" t="n">
        <v>65535</v>
      </c>
      <c r="H39912" s="7" t="n">
        <v>0</v>
      </c>
    </row>
    <row r="39913" spans="1:8">
      <c r="A39913" t="s">
        <v>4</v>
      </c>
      <c r="B39913" s="4" t="s">
        <v>5</v>
      </c>
      <c r="C39913" s="4" t="s">
        <v>13</v>
      </c>
      <c r="D39913" s="4" t="s">
        <v>10</v>
      </c>
      <c r="E39913" s="4" t="s">
        <v>22</v>
      </c>
    </row>
    <row r="39914" spans="1:8">
      <c r="A39914" t="n">
        <v>326780</v>
      </c>
      <c r="B39914" s="28" t="n">
        <v>58</v>
      </c>
      <c r="C39914" s="7" t="n">
        <v>0</v>
      </c>
      <c r="D39914" s="7" t="n">
        <v>1000</v>
      </c>
      <c r="E39914" s="7" t="n">
        <v>1</v>
      </c>
    </row>
    <row r="39915" spans="1:8">
      <c r="A39915" t="s">
        <v>4</v>
      </c>
      <c r="B39915" s="4" t="s">
        <v>5</v>
      </c>
      <c r="C39915" s="4" t="s">
        <v>13</v>
      </c>
      <c r="D39915" s="4" t="s">
        <v>10</v>
      </c>
    </row>
    <row r="39916" spans="1:8">
      <c r="A39916" t="n">
        <v>326788</v>
      </c>
      <c r="B39916" s="28" t="n">
        <v>58</v>
      </c>
      <c r="C39916" s="7" t="n">
        <v>255</v>
      </c>
      <c r="D39916" s="7" t="n">
        <v>0</v>
      </c>
    </row>
    <row r="39917" spans="1:8">
      <c r="A39917" t="s">
        <v>4</v>
      </c>
      <c r="B39917" s="4" t="s">
        <v>5</v>
      </c>
      <c r="C39917" s="4" t="s">
        <v>13</v>
      </c>
      <c r="D39917" s="4" t="s">
        <v>13</v>
      </c>
      <c r="E39917" s="4" t="s">
        <v>22</v>
      </c>
      <c r="F39917" s="4" t="s">
        <v>22</v>
      </c>
      <c r="G39917" s="4" t="s">
        <v>22</v>
      </c>
      <c r="H39917" s="4" t="s">
        <v>10</v>
      </c>
    </row>
    <row r="39918" spans="1:8">
      <c r="A39918" t="n">
        <v>326792</v>
      </c>
      <c r="B39918" s="25" t="n">
        <v>45</v>
      </c>
      <c r="C39918" s="7" t="n">
        <v>2</v>
      </c>
      <c r="D39918" s="7" t="n">
        <v>3</v>
      </c>
      <c r="E39918" s="7" t="n">
        <v>31.7000007629395</v>
      </c>
      <c r="F39918" s="7" t="n">
        <v>4.73999977111816</v>
      </c>
      <c r="G39918" s="7" t="n">
        <v>-32.4599990844727</v>
      </c>
      <c r="H39918" s="7" t="n">
        <v>0</v>
      </c>
    </row>
    <row r="39919" spans="1:8">
      <c r="A39919" t="s">
        <v>4</v>
      </c>
      <c r="B39919" s="4" t="s">
        <v>5</v>
      </c>
      <c r="C39919" s="4" t="s">
        <v>13</v>
      </c>
      <c r="D39919" s="4" t="s">
        <v>13</v>
      </c>
      <c r="E39919" s="4" t="s">
        <v>22</v>
      </c>
      <c r="F39919" s="4" t="s">
        <v>22</v>
      </c>
      <c r="G39919" s="4" t="s">
        <v>22</v>
      </c>
      <c r="H39919" s="4" t="s">
        <v>10</v>
      </c>
      <c r="I39919" s="4" t="s">
        <v>13</v>
      </c>
    </row>
    <row r="39920" spans="1:8">
      <c r="A39920" t="n">
        <v>326809</v>
      </c>
      <c r="B39920" s="25" t="n">
        <v>45</v>
      </c>
      <c r="C39920" s="7" t="n">
        <v>4</v>
      </c>
      <c r="D39920" s="7" t="n">
        <v>3</v>
      </c>
      <c r="E39920" s="7" t="n">
        <v>342.899993896484</v>
      </c>
      <c r="F39920" s="7" t="n">
        <v>272.279998779297</v>
      </c>
      <c r="G39920" s="7" t="n">
        <v>0</v>
      </c>
      <c r="H39920" s="7" t="n">
        <v>0</v>
      </c>
      <c r="I39920" s="7" t="n">
        <v>0</v>
      </c>
    </row>
    <row r="39921" spans="1:9">
      <c r="A39921" t="s">
        <v>4</v>
      </c>
      <c r="B39921" s="4" t="s">
        <v>5</v>
      </c>
      <c r="C39921" s="4" t="s">
        <v>13</v>
      </c>
      <c r="D39921" s="4" t="s">
        <v>13</v>
      </c>
      <c r="E39921" s="4" t="s">
        <v>22</v>
      </c>
      <c r="F39921" s="4" t="s">
        <v>10</v>
      </c>
    </row>
    <row r="39922" spans="1:9">
      <c r="A39922" t="n">
        <v>326827</v>
      </c>
      <c r="B39922" s="25" t="n">
        <v>45</v>
      </c>
      <c r="C39922" s="7" t="n">
        <v>5</v>
      </c>
      <c r="D39922" s="7" t="n">
        <v>3</v>
      </c>
      <c r="E39922" s="7" t="n">
        <v>5.90000009536743</v>
      </c>
      <c r="F39922" s="7" t="n">
        <v>0</v>
      </c>
    </row>
    <row r="39923" spans="1:9">
      <c r="A39923" t="s">
        <v>4</v>
      </c>
      <c r="B39923" s="4" t="s">
        <v>5</v>
      </c>
      <c r="C39923" s="4" t="s">
        <v>13</v>
      </c>
      <c r="D39923" s="4" t="s">
        <v>13</v>
      </c>
      <c r="E39923" s="4" t="s">
        <v>22</v>
      </c>
      <c r="F39923" s="4" t="s">
        <v>10</v>
      </c>
    </row>
    <row r="39924" spans="1:9">
      <c r="A39924" t="n">
        <v>326836</v>
      </c>
      <c r="B39924" s="25" t="n">
        <v>45</v>
      </c>
      <c r="C39924" s="7" t="n">
        <v>11</v>
      </c>
      <c r="D39924" s="7" t="n">
        <v>3</v>
      </c>
      <c r="E39924" s="7" t="n">
        <v>38</v>
      </c>
      <c r="F39924" s="7" t="n">
        <v>0</v>
      </c>
    </row>
    <row r="39925" spans="1:9">
      <c r="A39925" t="s">
        <v>4</v>
      </c>
      <c r="B39925" s="4" t="s">
        <v>5</v>
      </c>
      <c r="C39925" s="4" t="s">
        <v>13</v>
      </c>
      <c r="D39925" s="4" t="s">
        <v>13</v>
      </c>
      <c r="E39925" s="4" t="s">
        <v>22</v>
      </c>
      <c r="F39925" s="4" t="s">
        <v>22</v>
      </c>
      <c r="G39925" s="4" t="s">
        <v>22</v>
      </c>
      <c r="H39925" s="4" t="s">
        <v>10</v>
      </c>
    </row>
    <row r="39926" spans="1:9">
      <c r="A39926" t="n">
        <v>326845</v>
      </c>
      <c r="B39926" s="25" t="n">
        <v>45</v>
      </c>
      <c r="C39926" s="7" t="n">
        <v>2</v>
      </c>
      <c r="D39926" s="7" t="n">
        <v>3</v>
      </c>
      <c r="E39926" s="7" t="n">
        <v>30.7000007629395</v>
      </c>
      <c r="F39926" s="7" t="n">
        <v>3.52999997138977</v>
      </c>
      <c r="G39926" s="7" t="n">
        <v>-26.9699993133545</v>
      </c>
      <c r="H39926" s="7" t="n">
        <v>6000</v>
      </c>
    </row>
    <row r="39927" spans="1:9">
      <c r="A39927" t="s">
        <v>4</v>
      </c>
      <c r="B39927" s="4" t="s">
        <v>5</v>
      </c>
      <c r="C39927" s="4" t="s">
        <v>13</v>
      </c>
      <c r="D39927" s="4" t="s">
        <v>13</v>
      </c>
      <c r="E39927" s="4" t="s">
        <v>22</v>
      </c>
      <c r="F39927" s="4" t="s">
        <v>22</v>
      </c>
      <c r="G39927" s="4" t="s">
        <v>22</v>
      </c>
      <c r="H39927" s="4" t="s">
        <v>10</v>
      </c>
      <c r="I39927" s="4" t="s">
        <v>13</v>
      </c>
    </row>
    <row r="39928" spans="1:9">
      <c r="A39928" t="n">
        <v>326862</v>
      </c>
      <c r="B39928" s="25" t="n">
        <v>45</v>
      </c>
      <c r="C39928" s="7" t="n">
        <v>4</v>
      </c>
      <c r="D39928" s="7" t="n">
        <v>3</v>
      </c>
      <c r="E39928" s="7" t="n">
        <v>10.8400001525879</v>
      </c>
      <c r="F39928" s="7" t="n">
        <v>186.380004882813</v>
      </c>
      <c r="G39928" s="7" t="n">
        <v>0</v>
      </c>
      <c r="H39928" s="7" t="n">
        <v>6000</v>
      </c>
      <c r="I39928" s="7" t="n">
        <v>1</v>
      </c>
    </row>
    <row r="39929" spans="1:9">
      <c r="A39929" t="s">
        <v>4</v>
      </c>
      <c r="B39929" s="4" t="s">
        <v>5</v>
      </c>
      <c r="C39929" s="4" t="s">
        <v>13</v>
      </c>
      <c r="D39929" s="4" t="s">
        <v>13</v>
      </c>
      <c r="E39929" s="4" t="s">
        <v>22</v>
      </c>
      <c r="F39929" s="4" t="s">
        <v>10</v>
      </c>
    </row>
    <row r="39930" spans="1:9">
      <c r="A39930" t="n">
        <v>326880</v>
      </c>
      <c r="B39930" s="25" t="n">
        <v>45</v>
      </c>
      <c r="C39930" s="7" t="n">
        <v>5</v>
      </c>
      <c r="D39930" s="7" t="n">
        <v>3</v>
      </c>
      <c r="E39930" s="7" t="n">
        <v>3.79999995231628</v>
      </c>
      <c r="F39930" s="7" t="n">
        <v>6000</v>
      </c>
    </row>
    <row r="39931" spans="1:9">
      <c r="A39931" t="s">
        <v>4</v>
      </c>
      <c r="B39931" s="4" t="s">
        <v>5</v>
      </c>
      <c r="C39931" s="4" t="s">
        <v>10</v>
      </c>
      <c r="D39931" s="4" t="s">
        <v>22</v>
      </c>
      <c r="E39931" s="4" t="s">
        <v>22</v>
      </c>
      <c r="F39931" s="4" t="s">
        <v>22</v>
      </c>
      <c r="G39931" s="4" t="s">
        <v>22</v>
      </c>
    </row>
    <row r="39932" spans="1:9">
      <c r="A39932" t="n">
        <v>326889</v>
      </c>
      <c r="B39932" s="24" t="n">
        <v>46</v>
      </c>
      <c r="C39932" s="7" t="n">
        <v>16</v>
      </c>
      <c r="D39932" s="7" t="n">
        <v>30.5499992370605</v>
      </c>
      <c r="E39932" s="7" t="n">
        <v>2.01999998092651</v>
      </c>
      <c r="F39932" s="7" t="n">
        <v>-26.4799995422363</v>
      </c>
      <c r="G39932" s="7" t="n">
        <v>327.399993896484</v>
      </c>
    </row>
    <row r="39933" spans="1:9">
      <c r="A39933" t="s">
        <v>4</v>
      </c>
      <c r="B39933" s="4" t="s">
        <v>5</v>
      </c>
      <c r="C39933" s="4" t="s">
        <v>10</v>
      </c>
      <c r="D39933" s="4" t="s">
        <v>22</v>
      </c>
      <c r="E39933" s="4" t="s">
        <v>22</v>
      </c>
      <c r="F39933" s="4" t="s">
        <v>22</v>
      </c>
      <c r="G39933" s="4" t="s">
        <v>22</v>
      </c>
    </row>
    <row r="39934" spans="1:9">
      <c r="A39934" t="n">
        <v>326908</v>
      </c>
      <c r="B39934" s="24" t="n">
        <v>46</v>
      </c>
      <c r="C39934" s="7" t="n">
        <v>0</v>
      </c>
      <c r="D39934" s="7" t="n">
        <v>31.6299991607666</v>
      </c>
      <c r="E39934" s="7" t="n">
        <v>2.01999998092651</v>
      </c>
      <c r="F39934" s="7" t="n">
        <v>-26.1700000762939</v>
      </c>
      <c r="G39934" s="7" t="n">
        <v>21.7999992370605</v>
      </c>
    </row>
    <row r="39935" spans="1:9">
      <c r="A39935" t="s">
        <v>4</v>
      </c>
      <c r="B39935" s="4" t="s">
        <v>5</v>
      </c>
      <c r="C39935" s="4" t="s">
        <v>13</v>
      </c>
      <c r="D39935" s="4" t="s">
        <v>10</v>
      </c>
      <c r="E39935" s="4" t="s">
        <v>22</v>
      </c>
    </row>
    <row r="39936" spans="1:9">
      <c r="A39936" t="n">
        <v>326927</v>
      </c>
      <c r="B39936" s="28" t="n">
        <v>58</v>
      </c>
      <c r="C39936" s="7" t="n">
        <v>100</v>
      </c>
      <c r="D39936" s="7" t="n">
        <v>1000</v>
      </c>
      <c r="E39936" s="7" t="n">
        <v>1</v>
      </c>
    </row>
    <row r="39937" spans="1:9">
      <c r="A39937" t="s">
        <v>4</v>
      </c>
      <c r="B39937" s="4" t="s">
        <v>5</v>
      </c>
      <c r="C39937" s="4" t="s">
        <v>13</v>
      </c>
      <c r="D39937" s="4" t="s">
        <v>10</v>
      </c>
    </row>
    <row r="39938" spans="1:9">
      <c r="A39938" t="n">
        <v>326935</v>
      </c>
      <c r="B39938" s="28" t="n">
        <v>58</v>
      </c>
      <c r="C39938" s="7" t="n">
        <v>255</v>
      </c>
      <c r="D39938" s="7" t="n">
        <v>0</v>
      </c>
    </row>
    <row r="39939" spans="1:9">
      <c r="A39939" t="s">
        <v>4</v>
      </c>
      <c r="B39939" s="4" t="s">
        <v>5</v>
      </c>
      <c r="C39939" s="4" t="s">
        <v>13</v>
      </c>
      <c r="D39939" s="4" t="s">
        <v>10</v>
      </c>
    </row>
    <row r="39940" spans="1:9">
      <c r="A39940" t="n">
        <v>326939</v>
      </c>
      <c r="B39940" s="25" t="n">
        <v>45</v>
      </c>
      <c r="C39940" s="7" t="n">
        <v>7</v>
      </c>
      <c r="D39940" s="7" t="n">
        <v>255</v>
      </c>
    </row>
    <row r="39941" spans="1:9">
      <c r="A39941" t="s">
        <v>4</v>
      </c>
      <c r="B39941" s="4" t="s">
        <v>5</v>
      </c>
      <c r="C39941" s="4" t="s">
        <v>13</v>
      </c>
      <c r="D39941" s="4" t="s">
        <v>10</v>
      </c>
      <c r="E39941" s="4" t="s">
        <v>22</v>
      </c>
    </row>
    <row r="39942" spans="1:9">
      <c r="A39942" t="n">
        <v>326943</v>
      </c>
      <c r="B39942" s="28" t="n">
        <v>58</v>
      </c>
      <c r="C39942" s="7" t="n">
        <v>0</v>
      </c>
      <c r="D39942" s="7" t="n">
        <v>300</v>
      </c>
      <c r="E39942" s="7" t="n">
        <v>0.300000011920929</v>
      </c>
    </row>
    <row r="39943" spans="1:9">
      <c r="A39943" t="s">
        <v>4</v>
      </c>
      <c r="B39943" s="4" t="s">
        <v>5</v>
      </c>
      <c r="C39943" s="4" t="s">
        <v>13</v>
      </c>
      <c r="D39943" s="4" t="s">
        <v>10</v>
      </c>
    </row>
    <row r="39944" spans="1:9">
      <c r="A39944" t="n">
        <v>326951</v>
      </c>
      <c r="B39944" s="28" t="n">
        <v>58</v>
      </c>
      <c r="C39944" s="7" t="n">
        <v>255</v>
      </c>
      <c r="D39944" s="7" t="n">
        <v>0</v>
      </c>
    </row>
    <row r="39945" spans="1:9">
      <c r="A39945" t="s">
        <v>4</v>
      </c>
      <c r="B39945" s="4" t="s">
        <v>5</v>
      </c>
      <c r="C39945" s="4" t="s">
        <v>13</v>
      </c>
      <c r="D39945" s="4" t="s">
        <v>10</v>
      </c>
      <c r="E39945" s="4" t="s">
        <v>10</v>
      </c>
      <c r="F39945" s="4" t="s">
        <v>10</v>
      </c>
      <c r="G39945" s="4" t="s">
        <v>10</v>
      </c>
      <c r="H39945" s="4" t="s">
        <v>13</v>
      </c>
    </row>
    <row r="39946" spans="1:9">
      <c r="A39946" t="n">
        <v>326955</v>
      </c>
      <c r="B39946" s="29" t="n">
        <v>25</v>
      </c>
      <c r="C39946" s="7" t="n">
        <v>5</v>
      </c>
      <c r="D39946" s="7" t="n">
        <v>65535</v>
      </c>
      <c r="E39946" s="7" t="n">
        <v>500</v>
      </c>
      <c r="F39946" s="7" t="n">
        <v>800</v>
      </c>
      <c r="G39946" s="7" t="n">
        <v>140</v>
      </c>
      <c r="H39946" s="7" t="n">
        <v>0</v>
      </c>
    </row>
    <row r="39947" spans="1:9">
      <c r="A39947" t="s">
        <v>4</v>
      </c>
      <c r="B39947" s="4" t="s">
        <v>5</v>
      </c>
      <c r="C39947" s="4" t="s">
        <v>10</v>
      </c>
      <c r="D39947" s="4" t="s">
        <v>13</v>
      </c>
      <c r="E39947" s="4" t="s">
        <v>72</v>
      </c>
      <c r="F39947" s="4" t="s">
        <v>13</v>
      </c>
      <c r="G39947" s="4" t="s">
        <v>13</v>
      </c>
    </row>
    <row r="39948" spans="1:9">
      <c r="A39948" t="n">
        <v>326966</v>
      </c>
      <c r="B39948" s="30" t="n">
        <v>24</v>
      </c>
      <c r="C39948" s="7" t="n">
        <v>65533</v>
      </c>
      <c r="D39948" s="7" t="n">
        <v>11</v>
      </c>
      <c r="E39948" s="7" t="s">
        <v>2404</v>
      </c>
      <c r="F39948" s="7" t="n">
        <v>2</v>
      </c>
      <c r="G39948" s="7" t="n">
        <v>0</v>
      </c>
    </row>
    <row r="39949" spans="1:9">
      <c r="A39949" t="s">
        <v>4</v>
      </c>
      <c r="B39949" s="4" t="s">
        <v>5</v>
      </c>
    </row>
    <row r="39950" spans="1:9">
      <c r="A39950" t="n">
        <v>327044</v>
      </c>
      <c r="B39950" s="53" t="n">
        <v>28</v>
      </c>
    </row>
    <row r="39951" spans="1:9">
      <c r="A39951" t="s">
        <v>4</v>
      </c>
      <c r="B39951" s="4" t="s">
        <v>5</v>
      </c>
      <c r="C39951" s="4" t="s">
        <v>13</v>
      </c>
    </row>
    <row r="39952" spans="1:9">
      <c r="A39952" t="n">
        <v>327045</v>
      </c>
      <c r="B39952" s="33" t="n">
        <v>27</v>
      </c>
      <c r="C39952" s="7" t="n">
        <v>0</v>
      </c>
    </row>
    <row r="39953" spans="1:8">
      <c r="A39953" t="s">
        <v>4</v>
      </c>
      <c r="B39953" s="4" t="s">
        <v>5</v>
      </c>
      <c r="C39953" s="4" t="s">
        <v>13</v>
      </c>
    </row>
    <row r="39954" spans="1:8">
      <c r="A39954" t="n">
        <v>327047</v>
      </c>
      <c r="B39954" s="33" t="n">
        <v>27</v>
      </c>
      <c r="C39954" s="7" t="n">
        <v>1</v>
      </c>
    </row>
    <row r="39955" spans="1:8">
      <c r="A39955" t="s">
        <v>4</v>
      </c>
      <c r="B39955" s="4" t="s">
        <v>5</v>
      </c>
      <c r="C39955" s="4" t="s">
        <v>13</v>
      </c>
      <c r="D39955" s="4" t="s">
        <v>10</v>
      </c>
      <c r="E39955" s="4" t="s">
        <v>10</v>
      </c>
      <c r="F39955" s="4" t="s">
        <v>10</v>
      </c>
      <c r="G39955" s="4" t="s">
        <v>10</v>
      </c>
      <c r="H39955" s="4" t="s">
        <v>13</v>
      </c>
    </row>
    <row r="39956" spans="1:8">
      <c r="A39956" t="n">
        <v>327049</v>
      </c>
      <c r="B39956" s="29" t="n">
        <v>25</v>
      </c>
      <c r="C39956" s="7" t="n">
        <v>5</v>
      </c>
      <c r="D39956" s="7" t="n">
        <v>65535</v>
      </c>
      <c r="E39956" s="7" t="n">
        <v>65535</v>
      </c>
      <c r="F39956" s="7" t="n">
        <v>65535</v>
      </c>
      <c r="G39956" s="7" t="n">
        <v>65535</v>
      </c>
      <c r="H39956" s="7" t="n">
        <v>0</v>
      </c>
    </row>
    <row r="39957" spans="1:8">
      <c r="A39957" t="s">
        <v>4</v>
      </c>
      <c r="B39957" s="4" t="s">
        <v>5</v>
      </c>
      <c r="C39957" s="4" t="s">
        <v>13</v>
      </c>
      <c r="D39957" s="4" t="s">
        <v>10</v>
      </c>
      <c r="E39957" s="4" t="s">
        <v>22</v>
      </c>
    </row>
    <row r="39958" spans="1:8">
      <c r="A39958" t="n">
        <v>327060</v>
      </c>
      <c r="B39958" s="28" t="n">
        <v>58</v>
      </c>
      <c r="C39958" s="7" t="n">
        <v>0</v>
      </c>
      <c r="D39958" s="7" t="n">
        <v>1000</v>
      </c>
      <c r="E39958" s="7" t="n">
        <v>1</v>
      </c>
    </row>
    <row r="39959" spans="1:8">
      <c r="A39959" t="s">
        <v>4</v>
      </c>
      <c r="B39959" s="4" t="s">
        <v>5</v>
      </c>
      <c r="C39959" s="4" t="s">
        <v>13</v>
      </c>
      <c r="D39959" s="4" t="s">
        <v>10</v>
      </c>
    </row>
    <row r="39960" spans="1:8">
      <c r="A39960" t="n">
        <v>327068</v>
      </c>
      <c r="B39960" s="28" t="n">
        <v>58</v>
      </c>
      <c r="C39960" s="7" t="n">
        <v>255</v>
      </c>
      <c r="D39960" s="7" t="n">
        <v>0</v>
      </c>
    </row>
    <row r="39961" spans="1:8">
      <c r="A39961" t="s">
        <v>4</v>
      </c>
      <c r="B39961" s="4" t="s">
        <v>5</v>
      </c>
      <c r="C39961" s="4" t="s">
        <v>13</v>
      </c>
      <c r="D39961" s="4" t="s">
        <v>13</v>
      </c>
      <c r="E39961" s="4" t="s">
        <v>22</v>
      </c>
      <c r="F39961" s="4" t="s">
        <v>22</v>
      </c>
      <c r="G39961" s="4" t="s">
        <v>22</v>
      </c>
      <c r="H39961" s="4" t="s">
        <v>10</v>
      </c>
    </row>
    <row r="39962" spans="1:8">
      <c r="A39962" t="n">
        <v>327072</v>
      </c>
      <c r="B39962" s="25" t="n">
        <v>45</v>
      </c>
      <c r="C39962" s="7" t="n">
        <v>2</v>
      </c>
      <c r="D39962" s="7" t="n">
        <v>3</v>
      </c>
      <c r="E39962" s="7" t="n">
        <v>-30.3899993896484</v>
      </c>
      <c r="F39962" s="7" t="n">
        <v>4.98000001907349</v>
      </c>
      <c r="G39962" s="7" t="n">
        <v>3.77999997138977</v>
      </c>
      <c r="H39962" s="7" t="n">
        <v>0</v>
      </c>
    </row>
    <row r="39963" spans="1:8">
      <c r="A39963" t="s">
        <v>4</v>
      </c>
      <c r="B39963" s="4" t="s">
        <v>5</v>
      </c>
      <c r="C39963" s="4" t="s">
        <v>13</v>
      </c>
      <c r="D39963" s="4" t="s">
        <v>13</v>
      </c>
      <c r="E39963" s="4" t="s">
        <v>22</v>
      </c>
      <c r="F39963" s="4" t="s">
        <v>22</v>
      </c>
      <c r="G39963" s="4" t="s">
        <v>22</v>
      </c>
      <c r="H39963" s="4" t="s">
        <v>10</v>
      </c>
      <c r="I39963" s="4" t="s">
        <v>13</v>
      </c>
    </row>
    <row r="39964" spans="1:8">
      <c r="A39964" t="n">
        <v>327089</v>
      </c>
      <c r="B39964" s="25" t="n">
        <v>45</v>
      </c>
      <c r="C39964" s="7" t="n">
        <v>4</v>
      </c>
      <c r="D39964" s="7" t="n">
        <v>3</v>
      </c>
      <c r="E39964" s="7" t="n">
        <v>7.13000011444092</v>
      </c>
      <c r="F39964" s="7" t="n">
        <v>182.720001220703</v>
      </c>
      <c r="G39964" s="7" t="n">
        <v>0</v>
      </c>
      <c r="H39964" s="7" t="n">
        <v>0</v>
      </c>
      <c r="I39964" s="7" t="n">
        <v>0</v>
      </c>
    </row>
    <row r="39965" spans="1:8">
      <c r="A39965" t="s">
        <v>4</v>
      </c>
      <c r="B39965" s="4" t="s">
        <v>5</v>
      </c>
      <c r="C39965" s="4" t="s">
        <v>13</v>
      </c>
      <c r="D39965" s="4" t="s">
        <v>13</v>
      </c>
      <c r="E39965" s="4" t="s">
        <v>22</v>
      </c>
      <c r="F39965" s="4" t="s">
        <v>10</v>
      </c>
    </row>
    <row r="39966" spans="1:8">
      <c r="A39966" t="n">
        <v>327107</v>
      </c>
      <c r="B39966" s="25" t="n">
        <v>45</v>
      </c>
      <c r="C39966" s="7" t="n">
        <v>5</v>
      </c>
      <c r="D39966" s="7" t="n">
        <v>3</v>
      </c>
      <c r="E39966" s="7" t="n">
        <v>3.20000004768372</v>
      </c>
      <c r="F39966" s="7" t="n">
        <v>0</v>
      </c>
    </row>
    <row r="39967" spans="1:8">
      <c r="A39967" t="s">
        <v>4</v>
      </c>
      <c r="B39967" s="4" t="s">
        <v>5</v>
      </c>
      <c r="C39967" s="4" t="s">
        <v>13</v>
      </c>
      <c r="D39967" s="4" t="s">
        <v>13</v>
      </c>
      <c r="E39967" s="4" t="s">
        <v>22</v>
      </c>
      <c r="F39967" s="4" t="s">
        <v>10</v>
      </c>
    </row>
    <row r="39968" spans="1:8">
      <c r="A39968" t="n">
        <v>327116</v>
      </c>
      <c r="B39968" s="25" t="n">
        <v>45</v>
      </c>
      <c r="C39968" s="7" t="n">
        <v>11</v>
      </c>
      <c r="D39968" s="7" t="n">
        <v>3</v>
      </c>
      <c r="E39968" s="7" t="n">
        <v>38</v>
      </c>
      <c r="F39968" s="7" t="n">
        <v>0</v>
      </c>
    </row>
    <row r="39969" spans="1:9">
      <c r="A39969" t="s">
        <v>4</v>
      </c>
      <c r="B39969" s="4" t="s">
        <v>5</v>
      </c>
      <c r="C39969" s="4" t="s">
        <v>13</v>
      </c>
      <c r="D39969" s="4" t="s">
        <v>13</v>
      </c>
      <c r="E39969" s="4" t="s">
        <v>22</v>
      </c>
      <c r="F39969" s="4" t="s">
        <v>22</v>
      </c>
      <c r="G39969" s="4" t="s">
        <v>22</v>
      </c>
      <c r="H39969" s="4" t="s">
        <v>10</v>
      </c>
    </row>
    <row r="39970" spans="1:9">
      <c r="A39970" t="n">
        <v>327125</v>
      </c>
      <c r="B39970" s="25" t="n">
        <v>45</v>
      </c>
      <c r="C39970" s="7" t="n">
        <v>2</v>
      </c>
      <c r="D39970" s="7" t="n">
        <v>3</v>
      </c>
      <c r="E39970" s="7" t="n">
        <v>-30.3899993896484</v>
      </c>
      <c r="F39970" s="7" t="n">
        <v>0.439999997615814</v>
      </c>
      <c r="G39970" s="7" t="n">
        <v>3.77999997138977</v>
      </c>
      <c r="H39970" s="7" t="n">
        <v>6000</v>
      </c>
    </row>
    <row r="39971" spans="1:9">
      <c r="A39971" t="s">
        <v>4</v>
      </c>
      <c r="B39971" s="4" t="s">
        <v>5</v>
      </c>
      <c r="C39971" s="4" t="s">
        <v>13</v>
      </c>
      <c r="D39971" s="4" t="s">
        <v>13</v>
      </c>
      <c r="E39971" s="4" t="s">
        <v>22</v>
      </c>
      <c r="F39971" s="4" t="s">
        <v>22</v>
      </c>
      <c r="G39971" s="4" t="s">
        <v>22</v>
      </c>
      <c r="H39971" s="4" t="s">
        <v>10</v>
      </c>
      <c r="I39971" s="4" t="s">
        <v>13</v>
      </c>
    </row>
    <row r="39972" spans="1:9">
      <c r="A39972" t="n">
        <v>327142</v>
      </c>
      <c r="B39972" s="25" t="n">
        <v>45</v>
      </c>
      <c r="C39972" s="7" t="n">
        <v>4</v>
      </c>
      <c r="D39972" s="7" t="n">
        <v>3</v>
      </c>
      <c r="E39972" s="7" t="n">
        <v>30.9799995422363</v>
      </c>
      <c r="F39972" s="7" t="n">
        <v>136.229995727539</v>
      </c>
      <c r="G39972" s="7" t="n">
        <v>0</v>
      </c>
      <c r="H39972" s="7" t="n">
        <v>6000</v>
      </c>
      <c r="I39972" s="7" t="n">
        <v>1</v>
      </c>
    </row>
    <row r="39973" spans="1:9">
      <c r="A39973" t="s">
        <v>4</v>
      </c>
      <c r="B39973" s="4" t="s">
        <v>5</v>
      </c>
      <c r="C39973" s="4" t="s">
        <v>13</v>
      </c>
      <c r="D39973" s="4" t="s">
        <v>13</v>
      </c>
      <c r="E39973" s="4" t="s">
        <v>22</v>
      </c>
      <c r="F39973" s="4" t="s">
        <v>10</v>
      </c>
    </row>
    <row r="39974" spans="1:9">
      <c r="A39974" t="n">
        <v>327160</v>
      </c>
      <c r="B39974" s="25" t="n">
        <v>45</v>
      </c>
      <c r="C39974" s="7" t="n">
        <v>5</v>
      </c>
      <c r="D39974" s="7" t="n">
        <v>3</v>
      </c>
      <c r="E39974" s="7" t="n">
        <v>3.20000004768372</v>
      </c>
      <c r="F39974" s="7" t="n">
        <v>6000</v>
      </c>
    </row>
    <row r="39975" spans="1:9">
      <c r="A39975" t="s">
        <v>4</v>
      </c>
      <c r="B39975" s="4" t="s">
        <v>5</v>
      </c>
      <c r="C39975" s="4" t="s">
        <v>10</v>
      </c>
      <c r="D39975" s="4" t="s">
        <v>22</v>
      </c>
      <c r="E39975" s="4" t="s">
        <v>22</v>
      </c>
      <c r="F39975" s="4" t="s">
        <v>22</v>
      </c>
      <c r="G39975" s="4" t="s">
        <v>22</v>
      </c>
    </row>
    <row r="39976" spans="1:9">
      <c r="A39976" t="n">
        <v>327169</v>
      </c>
      <c r="B39976" s="24" t="n">
        <v>46</v>
      </c>
      <c r="C39976" s="7" t="n">
        <v>16</v>
      </c>
      <c r="D39976" s="7" t="n">
        <v>-29.2099990844727</v>
      </c>
      <c r="E39976" s="7" t="n">
        <v>-0.5</v>
      </c>
      <c r="F39976" s="7" t="n">
        <v>3.40000009536743</v>
      </c>
      <c r="G39976" s="7" t="n">
        <v>281.399993896484</v>
      </c>
    </row>
    <row r="39977" spans="1:9">
      <c r="A39977" t="s">
        <v>4</v>
      </c>
      <c r="B39977" s="4" t="s">
        <v>5</v>
      </c>
      <c r="C39977" s="4" t="s">
        <v>10</v>
      </c>
      <c r="D39977" s="4" t="s">
        <v>22</v>
      </c>
      <c r="E39977" s="4" t="s">
        <v>22</v>
      </c>
      <c r="F39977" s="4" t="s">
        <v>22</v>
      </c>
      <c r="G39977" s="4" t="s">
        <v>22</v>
      </c>
    </row>
    <row r="39978" spans="1:9">
      <c r="A39978" t="n">
        <v>327188</v>
      </c>
      <c r="B39978" s="24" t="n">
        <v>46</v>
      </c>
      <c r="C39978" s="7" t="n">
        <v>0</v>
      </c>
      <c r="D39978" s="7" t="n">
        <v>-30.2999992370605</v>
      </c>
      <c r="E39978" s="7" t="n">
        <v>-0.5</v>
      </c>
      <c r="F39978" s="7" t="n">
        <v>4.38000011444092</v>
      </c>
      <c r="G39978" s="7" t="n">
        <v>249.300003051758</v>
      </c>
    </row>
    <row r="39979" spans="1:9">
      <c r="A39979" t="s">
        <v>4</v>
      </c>
      <c r="B39979" s="4" t="s">
        <v>5</v>
      </c>
      <c r="C39979" s="4" t="s">
        <v>10</v>
      </c>
      <c r="D39979" s="4" t="s">
        <v>13</v>
      </c>
      <c r="E39979" s="4" t="s">
        <v>6</v>
      </c>
      <c r="F39979" s="4" t="s">
        <v>22</v>
      </c>
      <c r="G39979" s="4" t="s">
        <v>22</v>
      </c>
      <c r="H39979" s="4" t="s">
        <v>22</v>
      </c>
    </row>
    <row r="39980" spans="1:9">
      <c r="A39980" t="n">
        <v>327207</v>
      </c>
      <c r="B39980" s="39" t="n">
        <v>48</v>
      </c>
      <c r="C39980" s="7" t="n">
        <v>0</v>
      </c>
      <c r="D39980" s="7" t="n">
        <v>0</v>
      </c>
      <c r="E39980" s="7" t="s">
        <v>184</v>
      </c>
      <c r="F39980" s="7" t="n">
        <v>0</v>
      </c>
      <c r="G39980" s="7" t="n">
        <v>1</v>
      </c>
      <c r="H39980" s="7" t="n">
        <v>1.40129846432482e-45</v>
      </c>
    </row>
    <row r="39981" spans="1:9">
      <c r="A39981" t="s">
        <v>4</v>
      </c>
      <c r="B39981" s="4" t="s">
        <v>5</v>
      </c>
      <c r="C39981" s="4" t="s">
        <v>13</v>
      </c>
      <c r="D39981" s="4" t="s">
        <v>10</v>
      </c>
      <c r="E39981" s="4" t="s">
        <v>22</v>
      </c>
    </row>
    <row r="39982" spans="1:9">
      <c r="A39982" t="n">
        <v>327236</v>
      </c>
      <c r="B39982" s="28" t="n">
        <v>58</v>
      </c>
      <c r="C39982" s="7" t="n">
        <v>100</v>
      </c>
      <c r="D39982" s="7" t="n">
        <v>1000</v>
      </c>
      <c r="E39982" s="7" t="n">
        <v>1</v>
      </c>
    </row>
    <row r="39983" spans="1:9">
      <c r="A39983" t="s">
        <v>4</v>
      </c>
      <c r="B39983" s="4" t="s">
        <v>5</v>
      </c>
      <c r="C39983" s="4" t="s">
        <v>13</v>
      </c>
      <c r="D39983" s="4" t="s">
        <v>10</v>
      </c>
    </row>
    <row r="39984" spans="1:9">
      <c r="A39984" t="n">
        <v>327244</v>
      </c>
      <c r="B39984" s="28" t="n">
        <v>58</v>
      </c>
      <c r="C39984" s="7" t="n">
        <v>255</v>
      </c>
      <c r="D39984" s="7" t="n">
        <v>0</v>
      </c>
    </row>
    <row r="39985" spans="1:9">
      <c r="A39985" t="s">
        <v>4</v>
      </c>
      <c r="B39985" s="4" t="s">
        <v>5</v>
      </c>
      <c r="C39985" s="4" t="s">
        <v>13</v>
      </c>
      <c r="D39985" s="4" t="s">
        <v>10</v>
      </c>
    </row>
    <row r="39986" spans="1:9">
      <c r="A39986" t="n">
        <v>327248</v>
      </c>
      <c r="B39986" s="25" t="n">
        <v>45</v>
      </c>
      <c r="C39986" s="7" t="n">
        <v>7</v>
      </c>
      <c r="D39986" s="7" t="n">
        <v>255</v>
      </c>
    </row>
    <row r="39987" spans="1:9">
      <c r="A39987" t="s">
        <v>4</v>
      </c>
      <c r="B39987" s="4" t="s">
        <v>5</v>
      </c>
      <c r="C39987" s="4" t="s">
        <v>10</v>
      </c>
      <c r="D39987" s="4" t="s">
        <v>13</v>
      </c>
      <c r="E39987" s="4" t="s">
        <v>22</v>
      </c>
      <c r="F39987" s="4" t="s">
        <v>10</v>
      </c>
    </row>
    <row r="39988" spans="1:9">
      <c r="A39988" t="n">
        <v>327252</v>
      </c>
      <c r="B39988" s="58" t="n">
        <v>59</v>
      </c>
      <c r="C39988" s="7" t="n">
        <v>0</v>
      </c>
      <c r="D39988" s="7" t="n">
        <v>13</v>
      </c>
      <c r="E39988" s="7" t="n">
        <v>0.150000005960464</v>
      </c>
      <c r="F39988" s="7" t="n">
        <v>0</v>
      </c>
    </row>
    <row r="39989" spans="1:9">
      <c r="A39989" t="s">
        <v>4</v>
      </c>
      <c r="B39989" s="4" t="s">
        <v>5</v>
      </c>
      <c r="C39989" s="4" t="s">
        <v>10</v>
      </c>
    </row>
    <row r="39990" spans="1:9">
      <c r="A39990" t="n">
        <v>327262</v>
      </c>
      <c r="B39990" s="35" t="n">
        <v>16</v>
      </c>
      <c r="C39990" s="7" t="n">
        <v>1000</v>
      </c>
    </row>
    <row r="39991" spans="1:9">
      <c r="A39991" t="s">
        <v>4</v>
      </c>
      <c r="B39991" s="4" t="s">
        <v>5</v>
      </c>
      <c r="C39991" s="4" t="s">
        <v>13</v>
      </c>
      <c r="D39991" s="4" t="s">
        <v>10</v>
      </c>
      <c r="E39991" s="4" t="s">
        <v>22</v>
      </c>
    </row>
    <row r="39992" spans="1:9">
      <c r="A39992" t="n">
        <v>327265</v>
      </c>
      <c r="B39992" s="28" t="n">
        <v>58</v>
      </c>
      <c r="C39992" s="7" t="n">
        <v>0</v>
      </c>
      <c r="D39992" s="7" t="n">
        <v>300</v>
      </c>
      <c r="E39992" s="7" t="n">
        <v>0.300000011920929</v>
      </c>
    </row>
    <row r="39993" spans="1:9">
      <c r="A39993" t="s">
        <v>4</v>
      </c>
      <c r="B39993" s="4" t="s">
        <v>5</v>
      </c>
      <c r="C39993" s="4" t="s">
        <v>13</v>
      </c>
      <c r="D39993" s="4" t="s">
        <v>10</v>
      </c>
    </row>
    <row r="39994" spans="1:9">
      <c r="A39994" t="n">
        <v>327273</v>
      </c>
      <c r="B39994" s="28" t="n">
        <v>58</v>
      </c>
      <c r="C39994" s="7" t="n">
        <v>255</v>
      </c>
      <c r="D39994" s="7" t="n">
        <v>0</v>
      </c>
    </row>
    <row r="39995" spans="1:9">
      <c r="A39995" t="s">
        <v>4</v>
      </c>
      <c r="B39995" s="4" t="s">
        <v>5</v>
      </c>
      <c r="C39995" s="4" t="s">
        <v>13</v>
      </c>
      <c r="D39995" s="4" t="s">
        <v>10</v>
      </c>
      <c r="E39995" s="4" t="s">
        <v>22</v>
      </c>
      <c r="F39995" s="4" t="s">
        <v>10</v>
      </c>
      <c r="G39995" s="4" t="s">
        <v>9</v>
      </c>
      <c r="H39995" s="4" t="s">
        <v>9</v>
      </c>
      <c r="I39995" s="4" t="s">
        <v>10</v>
      </c>
      <c r="J39995" s="4" t="s">
        <v>10</v>
      </c>
      <c r="K39995" s="4" t="s">
        <v>9</v>
      </c>
      <c r="L39995" s="4" t="s">
        <v>9</v>
      </c>
      <c r="M39995" s="4" t="s">
        <v>9</v>
      </c>
      <c r="N39995" s="4" t="s">
        <v>9</v>
      </c>
      <c r="O39995" s="4" t="s">
        <v>6</v>
      </c>
    </row>
    <row r="39996" spans="1:9">
      <c r="A39996" t="n">
        <v>327277</v>
      </c>
      <c r="B39996" s="14" t="n">
        <v>50</v>
      </c>
      <c r="C39996" s="7" t="n">
        <v>0</v>
      </c>
      <c r="D39996" s="7" t="n">
        <v>12010</v>
      </c>
      <c r="E39996" s="7" t="n">
        <v>1</v>
      </c>
      <c r="F39996" s="7" t="n">
        <v>0</v>
      </c>
      <c r="G39996" s="7" t="n">
        <v>0</v>
      </c>
      <c r="H39996" s="7" t="n">
        <v>0</v>
      </c>
      <c r="I39996" s="7" t="n">
        <v>0</v>
      </c>
      <c r="J39996" s="7" t="n">
        <v>65533</v>
      </c>
      <c r="K39996" s="7" t="n">
        <v>0</v>
      </c>
      <c r="L39996" s="7" t="n">
        <v>0</v>
      </c>
      <c r="M39996" s="7" t="n">
        <v>0</v>
      </c>
      <c r="N39996" s="7" t="n">
        <v>0</v>
      </c>
      <c r="O39996" s="7" t="s">
        <v>12</v>
      </c>
    </row>
    <row r="39997" spans="1:9">
      <c r="A39997" t="s">
        <v>4</v>
      </c>
      <c r="B39997" s="4" t="s">
        <v>5</v>
      </c>
      <c r="C39997" s="4" t="s">
        <v>13</v>
      </c>
      <c r="D39997" s="4" t="s">
        <v>10</v>
      </c>
      <c r="E39997" s="4" t="s">
        <v>10</v>
      </c>
      <c r="F39997" s="4" t="s">
        <v>10</v>
      </c>
      <c r="G39997" s="4" t="s">
        <v>10</v>
      </c>
      <c r="H39997" s="4" t="s">
        <v>13</v>
      </c>
    </row>
    <row r="39998" spans="1:9">
      <c r="A39998" t="n">
        <v>327316</v>
      </c>
      <c r="B39998" s="29" t="n">
        <v>25</v>
      </c>
      <c r="C39998" s="7" t="n">
        <v>5</v>
      </c>
      <c r="D39998" s="7" t="n">
        <v>65535</v>
      </c>
      <c r="E39998" s="7" t="n">
        <v>65535</v>
      </c>
      <c r="F39998" s="7" t="n">
        <v>65535</v>
      </c>
      <c r="G39998" s="7" t="n">
        <v>65535</v>
      </c>
      <c r="H39998" s="7" t="n">
        <v>0</v>
      </c>
    </row>
    <row r="39999" spans="1:9">
      <c r="A39999" t="s">
        <v>4</v>
      </c>
      <c r="B39999" s="4" t="s">
        <v>5</v>
      </c>
      <c r="C39999" s="4" t="s">
        <v>10</v>
      </c>
      <c r="D39999" s="4" t="s">
        <v>13</v>
      </c>
      <c r="E39999" s="4" t="s">
        <v>72</v>
      </c>
      <c r="F39999" s="4" t="s">
        <v>13</v>
      </c>
      <c r="G39999" s="4" t="s">
        <v>13</v>
      </c>
    </row>
    <row r="40000" spans="1:9">
      <c r="A40000" t="n">
        <v>327327</v>
      </c>
      <c r="B40000" s="30" t="n">
        <v>24</v>
      </c>
      <c r="C40000" s="7" t="n">
        <v>65533</v>
      </c>
      <c r="D40000" s="7" t="n">
        <v>11</v>
      </c>
      <c r="E40000" s="7" t="s">
        <v>2405</v>
      </c>
      <c r="F40000" s="7" t="n">
        <v>2</v>
      </c>
      <c r="G40000" s="7" t="n">
        <v>0</v>
      </c>
    </row>
    <row r="40001" spans="1:15">
      <c r="A40001" t="s">
        <v>4</v>
      </c>
      <c r="B40001" s="4" t="s">
        <v>5</v>
      </c>
    </row>
    <row r="40002" spans="1:15">
      <c r="A40002" t="n">
        <v>327361</v>
      </c>
      <c r="B40002" s="53" t="n">
        <v>28</v>
      </c>
    </row>
    <row r="40003" spans="1:15">
      <c r="A40003" t="s">
        <v>4</v>
      </c>
      <c r="B40003" s="4" t="s">
        <v>5</v>
      </c>
      <c r="C40003" s="4" t="s">
        <v>13</v>
      </c>
    </row>
    <row r="40004" spans="1:15">
      <c r="A40004" t="n">
        <v>327362</v>
      </c>
      <c r="B40004" s="33" t="n">
        <v>27</v>
      </c>
      <c r="C40004" s="7" t="n">
        <v>0</v>
      </c>
    </row>
    <row r="40005" spans="1:15">
      <c r="A40005" t="s">
        <v>4</v>
      </c>
      <c r="B40005" s="4" t="s">
        <v>5</v>
      </c>
      <c r="C40005" s="4" t="s">
        <v>13</v>
      </c>
    </row>
    <row r="40006" spans="1:15">
      <c r="A40006" t="n">
        <v>327364</v>
      </c>
      <c r="B40006" s="33" t="n">
        <v>27</v>
      </c>
      <c r="C40006" s="7" t="n">
        <v>1</v>
      </c>
    </row>
    <row r="40007" spans="1:15">
      <c r="A40007" t="s">
        <v>4</v>
      </c>
      <c r="B40007" s="4" t="s">
        <v>5</v>
      </c>
      <c r="C40007" s="4" t="s">
        <v>13</v>
      </c>
      <c r="D40007" s="4" t="s">
        <v>10</v>
      </c>
      <c r="E40007" s="4" t="s">
        <v>10</v>
      </c>
      <c r="F40007" s="4" t="s">
        <v>10</v>
      </c>
      <c r="G40007" s="4" t="s">
        <v>10</v>
      </c>
      <c r="H40007" s="4" t="s">
        <v>13</v>
      </c>
    </row>
    <row r="40008" spans="1:15">
      <c r="A40008" t="n">
        <v>327366</v>
      </c>
      <c r="B40008" s="29" t="n">
        <v>25</v>
      </c>
      <c r="C40008" s="7" t="n">
        <v>5</v>
      </c>
      <c r="D40008" s="7" t="n">
        <v>65535</v>
      </c>
      <c r="E40008" s="7" t="n">
        <v>65535</v>
      </c>
      <c r="F40008" s="7" t="n">
        <v>65535</v>
      </c>
      <c r="G40008" s="7" t="n">
        <v>65535</v>
      </c>
      <c r="H40008" s="7" t="n">
        <v>0</v>
      </c>
    </row>
    <row r="40009" spans="1:15">
      <c r="A40009" t="s">
        <v>4</v>
      </c>
      <c r="B40009" s="4" t="s">
        <v>5</v>
      </c>
      <c r="C40009" s="4" t="s">
        <v>13</v>
      </c>
      <c r="D40009" s="4" t="s">
        <v>10</v>
      </c>
      <c r="E40009" s="4" t="s">
        <v>22</v>
      </c>
    </row>
    <row r="40010" spans="1:15">
      <c r="A40010" t="n">
        <v>327377</v>
      </c>
      <c r="B40010" s="28" t="n">
        <v>58</v>
      </c>
      <c r="C40010" s="7" t="n">
        <v>100</v>
      </c>
      <c r="D40010" s="7" t="n">
        <v>300</v>
      </c>
      <c r="E40010" s="7" t="n">
        <v>0.300000011920929</v>
      </c>
    </row>
    <row r="40011" spans="1:15">
      <c r="A40011" t="s">
        <v>4</v>
      </c>
      <c r="B40011" s="4" t="s">
        <v>5</v>
      </c>
      <c r="C40011" s="4" t="s">
        <v>13</v>
      </c>
      <c r="D40011" s="4" t="s">
        <v>10</v>
      </c>
    </row>
    <row r="40012" spans="1:15">
      <c r="A40012" t="n">
        <v>327385</v>
      </c>
      <c r="B40012" s="28" t="n">
        <v>58</v>
      </c>
      <c r="C40012" s="7" t="n">
        <v>255</v>
      </c>
      <c r="D40012" s="7" t="n">
        <v>0</v>
      </c>
    </row>
    <row r="40013" spans="1:15">
      <c r="A40013" t="s">
        <v>4</v>
      </c>
      <c r="B40013" s="4" t="s">
        <v>5</v>
      </c>
      <c r="C40013" s="4" t="s">
        <v>13</v>
      </c>
      <c r="D40013" s="4" t="s">
        <v>10</v>
      </c>
      <c r="E40013" s="4" t="s">
        <v>6</v>
      </c>
    </row>
    <row r="40014" spans="1:15">
      <c r="A40014" t="n">
        <v>327389</v>
      </c>
      <c r="B40014" s="40" t="n">
        <v>51</v>
      </c>
      <c r="C40014" s="7" t="n">
        <v>4</v>
      </c>
      <c r="D40014" s="7" t="n">
        <v>0</v>
      </c>
      <c r="E40014" s="7" t="s">
        <v>410</v>
      </c>
    </row>
    <row r="40015" spans="1:15">
      <c r="A40015" t="s">
        <v>4</v>
      </c>
      <c r="B40015" s="4" t="s">
        <v>5</v>
      </c>
      <c r="C40015" s="4" t="s">
        <v>10</v>
      </c>
    </row>
    <row r="40016" spans="1:15">
      <c r="A40016" t="n">
        <v>327403</v>
      </c>
      <c r="B40016" s="35" t="n">
        <v>16</v>
      </c>
      <c r="C40016" s="7" t="n">
        <v>0</v>
      </c>
    </row>
    <row r="40017" spans="1:8">
      <c r="A40017" t="s">
        <v>4</v>
      </c>
      <c r="B40017" s="4" t="s">
        <v>5</v>
      </c>
      <c r="C40017" s="4" t="s">
        <v>10</v>
      </c>
      <c r="D40017" s="4" t="s">
        <v>72</v>
      </c>
      <c r="E40017" s="4" t="s">
        <v>13</v>
      </c>
      <c r="F40017" s="4" t="s">
        <v>13</v>
      </c>
      <c r="G40017" s="4" t="s">
        <v>72</v>
      </c>
      <c r="H40017" s="4" t="s">
        <v>13</v>
      </c>
      <c r="I40017" s="4" t="s">
        <v>13</v>
      </c>
    </row>
    <row r="40018" spans="1:8">
      <c r="A40018" t="n">
        <v>327406</v>
      </c>
      <c r="B40018" s="52" t="n">
        <v>26</v>
      </c>
      <c r="C40018" s="7" t="n">
        <v>0</v>
      </c>
      <c r="D40018" s="7" t="s">
        <v>2406</v>
      </c>
      <c r="E40018" s="7" t="n">
        <v>2</v>
      </c>
      <c r="F40018" s="7" t="n">
        <v>3</v>
      </c>
      <c r="G40018" s="7" t="s">
        <v>2407</v>
      </c>
      <c r="H40018" s="7" t="n">
        <v>2</v>
      </c>
      <c r="I40018" s="7" t="n">
        <v>0</v>
      </c>
    </row>
    <row r="40019" spans="1:8">
      <c r="A40019" t="s">
        <v>4</v>
      </c>
      <c r="B40019" s="4" t="s">
        <v>5</v>
      </c>
    </row>
    <row r="40020" spans="1:8">
      <c r="A40020" t="n">
        <v>327491</v>
      </c>
      <c r="B40020" s="53" t="n">
        <v>28</v>
      </c>
    </row>
    <row r="40021" spans="1:8">
      <c r="A40021" t="s">
        <v>4</v>
      </c>
      <c r="B40021" s="4" t="s">
        <v>5</v>
      </c>
      <c r="C40021" s="4" t="s">
        <v>13</v>
      </c>
      <c r="D40021" s="4" t="s">
        <v>10</v>
      </c>
      <c r="E40021" s="4" t="s">
        <v>6</v>
      </c>
    </row>
    <row r="40022" spans="1:8">
      <c r="A40022" t="n">
        <v>327492</v>
      </c>
      <c r="B40022" s="40" t="n">
        <v>51</v>
      </c>
      <c r="C40022" s="7" t="n">
        <v>4</v>
      </c>
      <c r="D40022" s="7" t="n">
        <v>16</v>
      </c>
      <c r="E40022" s="7" t="s">
        <v>158</v>
      </c>
    </row>
    <row r="40023" spans="1:8">
      <c r="A40023" t="s">
        <v>4</v>
      </c>
      <c r="B40023" s="4" t="s">
        <v>5</v>
      </c>
      <c r="C40023" s="4" t="s">
        <v>10</v>
      </c>
    </row>
    <row r="40024" spans="1:8">
      <c r="A40024" t="n">
        <v>327505</v>
      </c>
      <c r="B40024" s="35" t="n">
        <v>16</v>
      </c>
      <c r="C40024" s="7" t="n">
        <v>0</v>
      </c>
    </row>
    <row r="40025" spans="1:8">
      <c r="A40025" t="s">
        <v>4</v>
      </c>
      <c r="B40025" s="4" t="s">
        <v>5</v>
      </c>
      <c r="C40025" s="4" t="s">
        <v>10</v>
      </c>
      <c r="D40025" s="4" t="s">
        <v>72</v>
      </c>
      <c r="E40025" s="4" t="s">
        <v>13</v>
      </c>
      <c r="F40025" s="4" t="s">
        <v>13</v>
      </c>
      <c r="G40025" s="4" t="s">
        <v>72</v>
      </c>
      <c r="H40025" s="4" t="s">
        <v>13</v>
      </c>
      <c r="I40025" s="4" t="s">
        <v>13</v>
      </c>
    </row>
    <row r="40026" spans="1:8">
      <c r="A40026" t="n">
        <v>327508</v>
      </c>
      <c r="B40026" s="52" t="n">
        <v>26</v>
      </c>
      <c r="C40026" s="7" t="n">
        <v>16</v>
      </c>
      <c r="D40026" s="7" t="s">
        <v>2408</v>
      </c>
      <c r="E40026" s="7" t="n">
        <v>2</v>
      </c>
      <c r="F40026" s="7" t="n">
        <v>3</v>
      </c>
      <c r="G40026" s="7" t="s">
        <v>2409</v>
      </c>
      <c r="H40026" s="7" t="n">
        <v>2</v>
      </c>
      <c r="I40026" s="7" t="n">
        <v>0</v>
      </c>
    </row>
    <row r="40027" spans="1:8">
      <c r="A40027" t="s">
        <v>4</v>
      </c>
      <c r="B40027" s="4" t="s">
        <v>5</v>
      </c>
    </row>
    <row r="40028" spans="1:8">
      <c r="A40028" t="n">
        <v>327653</v>
      </c>
      <c r="B40028" s="53" t="n">
        <v>28</v>
      </c>
    </row>
    <row r="40029" spans="1:8">
      <c r="A40029" t="s">
        <v>4</v>
      </c>
      <c r="B40029" s="4" t="s">
        <v>5</v>
      </c>
      <c r="C40029" s="4" t="s">
        <v>13</v>
      </c>
      <c r="D40029" s="4" t="s">
        <v>10</v>
      </c>
      <c r="E40029" s="4" t="s">
        <v>6</v>
      </c>
    </row>
    <row r="40030" spans="1:8">
      <c r="A40030" t="n">
        <v>327654</v>
      </c>
      <c r="B40030" s="40" t="n">
        <v>51</v>
      </c>
      <c r="C40030" s="7" t="n">
        <v>4</v>
      </c>
      <c r="D40030" s="7" t="n">
        <v>0</v>
      </c>
      <c r="E40030" s="7" t="s">
        <v>2410</v>
      </c>
    </row>
    <row r="40031" spans="1:8">
      <c r="A40031" t="s">
        <v>4</v>
      </c>
      <c r="B40031" s="4" t="s">
        <v>5</v>
      </c>
      <c r="C40031" s="4" t="s">
        <v>10</v>
      </c>
    </row>
    <row r="40032" spans="1:8">
      <c r="A40032" t="n">
        <v>327667</v>
      </c>
      <c r="B40032" s="35" t="n">
        <v>16</v>
      </c>
      <c r="C40032" s="7" t="n">
        <v>0</v>
      </c>
    </row>
    <row r="40033" spans="1:9">
      <c r="A40033" t="s">
        <v>4</v>
      </c>
      <c r="B40033" s="4" t="s">
        <v>5</v>
      </c>
      <c r="C40033" s="4" t="s">
        <v>10</v>
      </c>
      <c r="D40033" s="4" t="s">
        <v>72</v>
      </c>
      <c r="E40033" s="4" t="s">
        <v>13</v>
      </c>
      <c r="F40033" s="4" t="s">
        <v>13</v>
      </c>
      <c r="G40033" s="4" t="s">
        <v>72</v>
      </c>
      <c r="H40033" s="4" t="s">
        <v>13</v>
      </c>
      <c r="I40033" s="4" t="s">
        <v>13</v>
      </c>
    </row>
    <row r="40034" spans="1:9">
      <c r="A40034" t="n">
        <v>327670</v>
      </c>
      <c r="B40034" s="52" t="n">
        <v>26</v>
      </c>
      <c r="C40034" s="7" t="n">
        <v>0</v>
      </c>
      <c r="D40034" s="7" t="s">
        <v>2411</v>
      </c>
      <c r="E40034" s="7" t="n">
        <v>2</v>
      </c>
      <c r="F40034" s="7" t="n">
        <v>3</v>
      </c>
      <c r="G40034" s="7" t="s">
        <v>2412</v>
      </c>
      <c r="H40034" s="7" t="n">
        <v>2</v>
      </c>
      <c r="I40034" s="7" t="n">
        <v>0</v>
      </c>
    </row>
    <row r="40035" spans="1:9">
      <c r="A40035" t="s">
        <v>4</v>
      </c>
      <c r="B40035" s="4" t="s">
        <v>5</v>
      </c>
    </row>
    <row r="40036" spans="1:9">
      <c r="A40036" t="n">
        <v>327744</v>
      </c>
      <c r="B40036" s="53" t="n">
        <v>28</v>
      </c>
    </row>
    <row r="40037" spans="1:9">
      <c r="A40037" t="s">
        <v>4</v>
      </c>
      <c r="B40037" s="4" t="s">
        <v>5</v>
      </c>
      <c r="C40037" s="4" t="s">
        <v>10</v>
      </c>
      <c r="D40037" s="4" t="s">
        <v>13</v>
      </c>
      <c r="E40037" s="4" t="s">
        <v>22</v>
      </c>
      <c r="F40037" s="4" t="s">
        <v>10</v>
      </c>
    </row>
    <row r="40038" spans="1:9">
      <c r="A40038" t="n">
        <v>327745</v>
      </c>
      <c r="B40038" s="58" t="n">
        <v>59</v>
      </c>
      <c r="C40038" s="7" t="n">
        <v>16</v>
      </c>
      <c r="D40038" s="7" t="n">
        <v>13</v>
      </c>
      <c r="E40038" s="7" t="n">
        <v>0.150000005960464</v>
      </c>
      <c r="F40038" s="7" t="n">
        <v>0</v>
      </c>
    </row>
    <row r="40039" spans="1:9">
      <c r="A40039" t="s">
        <v>4</v>
      </c>
      <c r="B40039" s="4" t="s">
        <v>5</v>
      </c>
      <c r="C40039" s="4" t="s">
        <v>10</v>
      </c>
    </row>
    <row r="40040" spans="1:9">
      <c r="A40040" t="n">
        <v>327755</v>
      </c>
      <c r="B40040" s="35" t="n">
        <v>16</v>
      </c>
      <c r="C40040" s="7" t="n">
        <v>1000</v>
      </c>
    </row>
    <row r="40041" spans="1:9">
      <c r="A40041" t="s">
        <v>4</v>
      </c>
      <c r="B40041" s="4" t="s">
        <v>5</v>
      </c>
      <c r="C40041" s="4" t="s">
        <v>13</v>
      </c>
      <c r="D40041" s="4" t="s">
        <v>10</v>
      </c>
      <c r="E40041" s="4" t="s">
        <v>6</v>
      </c>
    </row>
    <row r="40042" spans="1:9">
      <c r="A40042" t="n">
        <v>327758</v>
      </c>
      <c r="B40042" s="40" t="n">
        <v>51</v>
      </c>
      <c r="C40042" s="7" t="n">
        <v>4</v>
      </c>
      <c r="D40042" s="7" t="n">
        <v>16</v>
      </c>
      <c r="E40042" s="7" t="s">
        <v>815</v>
      </c>
    </row>
    <row r="40043" spans="1:9">
      <c r="A40043" t="s">
        <v>4</v>
      </c>
      <c r="B40043" s="4" t="s">
        <v>5</v>
      </c>
      <c r="C40043" s="4" t="s">
        <v>10</v>
      </c>
    </row>
    <row r="40044" spans="1:9">
      <c r="A40044" t="n">
        <v>327772</v>
      </c>
      <c r="B40044" s="35" t="n">
        <v>16</v>
      </c>
      <c r="C40044" s="7" t="n">
        <v>0</v>
      </c>
    </row>
    <row r="40045" spans="1:9">
      <c r="A40045" t="s">
        <v>4</v>
      </c>
      <c r="B40045" s="4" t="s">
        <v>5</v>
      </c>
      <c r="C40045" s="4" t="s">
        <v>10</v>
      </c>
      <c r="D40045" s="4" t="s">
        <v>72</v>
      </c>
      <c r="E40045" s="4" t="s">
        <v>13</v>
      </c>
      <c r="F40045" s="4" t="s">
        <v>13</v>
      </c>
      <c r="G40045" s="4" t="s">
        <v>72</v>
      </c>
      <c r="H40045" s="4" t="s">
        <v>13</v>
      </c>
      <c r="I40045" s="4" t="s">
        <v>13</v>
      </c>
      <c r="J40045" s="4" t="s">
        <v>72</v>
      </c>
      <c r="K40045" s="4" t="s">
        <v>13</v>
      </c>
      <c r="L40045" s="4" t="s">
        <v>13</v>
      </c>
    </row>
    <row r="40046" spans="1:9">
      <c r="A40046" t="n">
        <v>327775</v>
      </c>
      <c r="B40046" s="52" t="n">
        <v>26</v>
      </c>
      <c r="C40046" s="7" t="n">
        <v>16</v>
      </c>
      <c r="D40046" s="7" t="s">
        <v>2413</v>
      </c>
      <c r="E40046" s="7" t="n">
        <v>2</v>
      </c>
      <c r="F40046" s="7" t="n">
        <v>3</v>
      </c>
      <c r="G40046" s="7" t="s">
        <v>2414</v>
      </c>
      <c r="H40046" s="7" t="n">
        <v>2</v>
      </c>
      <c r="I40046" s="7" t="n">
        <v>3</v>
      </c>
      <c r="J40046" s="7" t="s">
        <v>2415</v>
      </c>
      <c r="K40046" s="7" t="n">
        <v>2</v>
      </c>
      <c r="L40046" s="7" t="n">
        <v>0</v>
      </c>
    </row>
    <row r="40047" spans="1:9">
      <c r="A40047" t="s">
        <v>4</v>
      </c>
      <c r="B40047" s="4" t="s">
        <v>5</v>
      </c>
    </row>
    <row r="40048" spans="1:9">
      <c r="A40048" t="n">
        <v>327988</v>
      </c>
      <c r="B40048" s="53" t="n">
        <v>28</v>
      </c>
    </row>
    <row r="40049" spans="1:12">
      <c r="A40049" t="s">
        <v>4</v>
      </c>
      <c r="B40049" s="4" t="s">
        <v>5</v>
      </c>
      <c r="C40049" s="4" t="s">
        <v>13</v>
      </c>
      <c r="D40049" s="4" t="s">
        <v>10</v>
      </c>
      <c r="E40049" s="4" t="s">
        <v>6</v>
      </c>
    </row>
    <row r="40050" spans="1:12">
      <c r="A40050" t="n">
        <v>327989</v>
      </c>
      <c r="B40050" s="40" t="n">
        <v>51</v>
      </c>
      <c r="C40050" s="7" t="n">
        <v>4</v>
      </c>
      <c r="D40050" s="7" t="n">
        <v>0</v>
      </c>
      <c r="E40050" s="7" t="s">
        <v>2410</v>
      </c>
    </row>
    <row r="40051" spans="1:12">
      <c r="A40051" t="s">
        <v>4</v>
      </c>
      <c r="B40051" s="4" t="s">
        <v>5</v>
      </c>
      <c r="C40051" s="4" t="s">
        <v>10</v>
      </c>
    </row>
    <row r="40052" spans="1:12">
      <c r="A40052" t="n">
        <v>328002</v>
      </c>
      <c r="B40052" s="35" t="n">
        <v>16</v>
      </c>
      <c r="C40052" s="7" t="n">
        <v>0</v>
      </c>
    </row>
    <row r="40053" spans="1:12">
      <c r="A40053" t="s">
        <v>4</v>
      </c>
      <c r="B40053" s="4" t="s">
        <v>5</v>
      </c>
      <c r="C40053" s="4" t="s">
        <v>10</v>
      </c>
      <c r="D40053" s="4" t="s">
        <v>72</v>
      </c>
      <c r="E40053" s="4" t="s">
        <v>13</v>
      </c>
      <c r="F40053" s="4" t="s">
        <v>13</v>
      </c>
    </row>
    <row r="40054" spans="1:12">
      <c r="A40054" t="n">
        <v>328005</v>
      </c>
      <c r="B40054" s="52" t="n">
        <v>26</v>
      </c>
      <c r="C40054" s="7" t="n">
        <v>0</v>
      </c>
      <c r="D40054" s="7" t="s">
        <v>2416</v>
      </c>
      <c r="E40054" s="7" t="n">
        <v>2</v>
      </c>
      <c r="F40054" s="7" t="n">
        <v>0</v>
      </c>
    </row>
    <row r="40055" spans="1:12">
      <c r="A40055" t="s">
        <v>4</v>
      </c>
      <c r="B40055" s="4" t="s">
        <v>5</v>
      </c>
    </row>
    <row r="40056" spans="1:12">
      <c r="A40056" t="n">
        <v>328031</v>
      </c>
      <c r="B40056" s="53" t="n">
        <v>28</v>
      </c>
    </row>
    <row r="40057" spans="1:12">
      <c r="A40057" t="s">
        <v>4</v>
      </c>
      <c r="B40057" s="4" t="s">
        <v>5</v>
      </c>
      <c r="C40057" s="4" t="s">
        <v>13</v>
      </c>
      <c r="D40057" s="4" t="s">
        <v>10</v>
      </c>
      <c r="E40057" s="4" t="s">
        <v>13</v>
      </c>
    </row>
    <row r="40058" spans="1:12">
      <c r="A40058" t="n">
        <v>328032</v>
      </c>
      <c r="B40058" s="16" t="n">
        <v>49</v>
      </c>
      <c r="C40058" s="7" t="n">
        <v>1</v>
      </c>
      <c r="D40058" s="7" t="n">
        <v>4000</v>
      </c>
      <c r="E40058" s="7" t="n">
        <v>0</v>
      </c>
    </row>
    <row r="40059" spans="1:12">
      <c r="A40059" t="s">
        <v>4</v>
      </c>
      <c r="B40059" s="4" t="s">
        <v>5</v>
      </c>
      <c r="C40059" s="4" t="s">
        <v>13</v>
      </c>
      <c r="D40059" s="4" t="s">
        <v>10</v>
      </c>
      <c r="E40059" s="4" t="s">
        <v>22</v>
      </c>
    </row>
    <row r="40060" spans="1:12">
      <c r="A40060" t="n">
        <v>328037</v>
      </c>
      <c r="B40060" s="28" t="n">
        <v>58</v>
      </c>
      <c r="C40060" s="7" t="n">
        <v>0</v>
      </c>
      <c r="D40060" s="7" t="n">
        <v>1000</v>
      </c>
      <c r="E40060" s="7" t="n">
        <v>1</v>
      </c>
    </row>
    <row r="40061" spans="1:12">
      <c r="A40061" t="s">
        <v>4</v>
      </c>
      <c r="B40061" s="4" t="s">
        <v>5</v>
      </c>
      <c r="C40061" s="4" t="s">
        <v>13</v>
      </c>
      <c r="D40061" s="4" t="s">
        <v>10</v>
      </c>
    </row>
    <row r="40062" spans="1:12">
      <c r="A40062" t="n">
        <v>328045</v>
      </c>
      <c r="B40062" s="28" t="n">
        <v>58</v>
      </c>
      <c r="C40062" s="7" t="n">
        <v>255</v>
      </c>
      <c r="D40062" s="7" t="n">
        <v>0</v>
      </c>
    </row>
    <row r="40063" spans="1:12">
      <c r="A40063" t="s">
        <v>4</v>
      </c>
      <c r="B40063" s="4" t="s">
        <v>5</v>
      </c>
      <c r="C40063" s="4" t="s">
        <v>13</v>
      </c>
      <c r="D40063" s="4" t="s">
        <v>13</v>
      </c>
    </row>
    <row r="40064" spans="1:12">
      <c r="A40064" t="n">
        <v>328049</v>
      </c>
      <c r="B40064" s="16" t="n">
        <v>49</v>
      </c>
      <c r="C40064" s="7" t="n">
        <v>2</v>
      </c>
      <c r="D40064" s="7" t="n">
        <v>0</v>
      </c>
    </row>
    <row r="40065" spans="1:6">
      <c r="A40065" t="s">
        <v>4</v>
      </c>
      <c r="B40065" s="4" t="s">
        <v>5</v>
      </c>
      <c r="C40065" s="4" t="s">
        <v>13</v>
      </c>
      <c r="D40065" s="4" t="s">
        <v>10</v>
      </c>
    </row>
    <row r="40066" spans="1:6">
      <c r="A40066" t="n">
        <v>328052</v>
      </c>
      <c r="B40066" s="16" t="n">
        <v>49</v>
      </c>
      <c r="C40066" s="7" t="n">
        <v>6</v>
      </c>
      <c r="D40066" s="7" t="n">
        <v>514</v>
      </c>
    </row>
    <row r="40067" spans="1:6">
      <c r="A40067" t="s">
        <v>4</v>
      </c>
      <c r="B40067" s="4" t="s">
        <v>5</v>
      </c>
      <c r="C40067" s="4" t="s">
        <v>13</v>
      </c>
      <c r="D40067" s="4" t="s">
        <v>10</v>
      </c>
      <c r="E40067" s="4" t="s">
        <v>10</v>
      </c>
      <c r="F40067" s="4" t="s">
        <v>10</v>
      </c>
      <c r="G40067" s="4" t="s">
        <v>10</v>
      </c>
      <c r="H40067" s="4" t="s">
        <v>13</v>
      </c>
    </row>
    <row r="40068" spans="1:6">
      <c r="A40068" t="n">
        <v>328056</v>
      </c>
      <c r="B40068" s="29" t="n">
        <v>25</v>
      </c>
      <c r="C40068" s="7" t="n">
        <v>5</v>
      </c>
      <c r="D40068" s="7" t="n">
        <v>65535</v>
      </c>
      <c r="E40068" s="7" t="n">
        <v>500</v>
      </c>
      <c r="F40068" s="7" t="n">
        <v>800</v>
      </c>
      <c r="G40068" s="7" t="n">
        <v>140</v>
      </c>
      <c r="H40068" s="7" t="n">
        <v>0</v>
      </c>
    </row>
    <row r="40069" spans="1:6">
      <c r="A40069" t="s">
        <v>4</v>
      </c>
      <c r="B40069" s="4" t="s">
        <v>5</v>
      </c>
      <c r="C40069" s="4" t="s">
        <v>10</v>
      </c>
      <c r="D40069" s="4" t="s">
        <v>13</v>
      </c>
      <c r="E40069" s="4" t="s">
        <v>72</v>
      </c>
      <c r="F40069" s="4" t="s">
        <v>13</v>
      </c>
      <c r="G40069" s="4" t="s">
        <v>13</v>
      </c>
    </row>
    <row r="40070" spans="1:6">
      <c r="A40070" t="n">
        <v>328067</v>
      </c>
      <c r="B40070" s="30" t="n">
        <v>24</v>
      </c>
      <c r="C40070" s="7" t="n">
        <v>65533</v>
      </c>
      <c r="D40070" s="7" t="n">
        <v>11</v>
      </c>
      <c r="E40070" s="7" t="s">
        <v>2417</v>
      </c>
      <c r="F40070" s="7" t="n">
        <v>2</v>
      </c>
      <c r="G40070" s="7" t="n">
        <v>0</v>
      </c>
    </row>
    <row r="40071" spans="1:6">
      <c r="A40071" t="s">
        <v>4</v>
      </c>
      <c r="B40071" s="4" t="s">
        <v>5</v>
      </c>
    </row>
    <row r="40072" spans="1:6">
      <c r="A40072" t="n">
        <v>328116</v>
      </c>
      <c r="B40072" s="53" t="n">
        <v>28</v>
      </c>
    </row>
    <row r="40073" spans="1:6">
      <c r="A40073" t="s">
        <v>4</v>
      </c>
      <c r="B40073" s="4" t="s">
        <v>5</v>
      </c>
      <c r="C40073" s="4" t="s">
        <v>10</v>
      </c>
      <c r="D40073" s="4" t="s">
        <v>13</v>
      </c>
      <c r="E40073" s="4" t="s">
        <v>72</v>
      </c>
      <c r="F40073" s="4" t="s">
        <v>13</v>
      </c>
      <c r="G40073" s="4" t="s">
        <v>13</v>
      </c>
    </row>
    <row r="40074" spans="1:6">
      <c r="A40074" t="n">
        <v>328117</v>
      </c>
      <c r="B40074" s="30" t="n">
        <v>24</v>
      </c>
      <c r="C40074" s="7" t="n">
        <v>65533</v>
      </c>
      <c r="D40074" s="7" t="n">
        <v>11</v>
      </c>
      <c r="E40074" s="7" t="s">
        <v>2418</v>
      </c>
      <c r="F40074" s="7" t="n">
        <v>2</v>
      </c>
      <c r="G40074" s="7" t="n">
        <v>0</v>
      </c>
    </row>
    <row r="40075" spans="1:6">
      <c r="A40075" t="s">
        <v>4</v>
      </c>
      <c r="B40075" s="4" t="s">
        <v>5</v>
      </c>
    </row>
    <row r="40076" spans="1:6">
      <c r="A40076" t="n">
        <v>328252</v>
      </c>
      <c r="B40076" s="53" t="n">
        <v>28</v>
      </c>
    </row>
    <row r="40077" spans="1:6">
      <c r="A40077" t="s">
        <v>4</v>
      </c>
      <c r="B40077" s="4" t="s">
        <v>5</v>
      </c>
      <c r="C40077" s="4" t="s">
        <v>13</v>
      </c>
    </row>
    <row r="40078" spans="1:6">
      <c r="A40078" t="n">
        <v>328253</v>
      </c>
      <c r="B40078" s="33" t="n">
        <v>27</v>
      </c>
      <c r="C40078" s="7" t="n">
        <v>0</v>
      </c>
    </row>
    <row r="40079" spans="1:6">
      <c r="A40079" t="s">
        <v>4</v>
      </c>
      <c r="B40079" s="4" t="s">
        <v>5</v>
      </c>
      <c r="C40079" s="4" t="s">
        <v>13</v>
      </c>
    </row>
    <row r="40080" spans="1:6">
      <c r="A40080" t="n">
        <v>328255</v>
      </c>
      <c r="B40080" s="33" t="n">
        <v>27</v>
      </c>
      <c r="C40080" s="7" t="n">
        <v>1</v>
      </c>
    </row>
    <row r="40081" spans="1:8">
      <c r="A40081" t="s">
        <v>4</v>
      </c>
      <c r="B40081" s="4" t="s">
        <v>5</v>
      </c>
      <c r="C40081" s="4" t="s">
        <v>13</v>
      </c>
      <c r="D40081" s="4" t="s">
        <v>10</v>
      </c>
      <c r="E40081" s="4" t="s">
        <v>10</v>
      </c>
      <c r="F40081" s="4" t="s">
        <v>10</v>
      </c>
      <c r="G40081" s="4" t="s">
        <v>10</v>
      </c>
      <c r="H40081" s="4" t="s">
        <v>13</v>
      </c>
    </row>
    <row r="40082" spans="1:8">
      <c r="A40082" t="n">
        <v>328257</v>
      </c>
      <c r="B40082" s="29" t="n">
        <v>25</v>
      </c>
      <c r="C40082" s="7" t="n">
        <v>5</v>
      </c>
      <c r="D40082" s="7" t="n">
        <v>65535</v>
      </c>
      <c r="E40082" s="7" t="n">
        <v>65535</v>
      </c>
      <c r="F40082" s="7" t="n">
        <v>65535</v>
      </c>
      <c r="G40082" s="7" t="n">
        <v>65535</v>
      </c>
      <c r="H40082" s="7" t="n">
        <v>0</v>
      </c>
    </row>
    <row r="40083" spans="1:8">
      <c r="A40083" t="s">
        <v>4</v>
      </c>
      <c r="B40083" s="4" t="s">
        <v>5</v>
      </c>
      <c r="C40083" s="4" t="s">
        <v>13</v>
      </c>
      <c r="D40083" s="4" t="s">
        <v>10</v>
      </c>
      <c r="E40083" s="4" t="s">
        <v>13</v>
      </c>
    </row>
    <row r="40084" spans="1:8">
      <c r="A40084" t="n">
        <v>328268</v>
      </c>
      <c r="B40084" s="38" t="n">
        <v>36</v>
      </c>
      <c r="C40084" s="7" t="n">
        <v>9</v>
      </c>
      <c r="D40084" s="7" t="n">
        <v>0</v>
      </c>
      <c r="E40084" s="7" t="n">
        <v>0</v>
      </c>
    </row>
    <row r="40085" spans="1:8">
      <c r="A40085" t="s">
        <v>4</v>
      </c>
      <c r="B40085" s="4" t="s">
        <v>5</v>
      </c>
      <c r="C40085" s="4" t="s">
        <v>10</v>
      </c>
      <c r="D40085" s="4" t="s">
        <v>22</v>
      </c>
      <c r="E40085" s="4" t="s">
        <v>22</v>
      </c>
      <c r="F40085" s="4" t="s">
        <v>22</v>
      </c>
      <c r="G40085" s="4" t="s">
        <v>22</v>
      </c>
    </row>
    <row r="40086" spans="1:8">
      <c r="A40086" t="n">
        <v>328273</v>
      </c>
      <c r="B40086" s="24" t="n">
        <v>46</v>
      </c>
      <c r="C40086" s="7" t="n">
        <v>61456</v>
      </c>
      <c r="D40086" s="7" t="n">
        <v>0</v>
      </c>
      <c r="E40086" s="7" t="n">
        <v>0</v>
      </c>
      <c r="F40086" s="7" t="n">
        <v>0</v>
      </c>
      <c r="G40086" s="7" t="n">
        <v>0</v>
      </c>
    </row>
    <row r="40087" spans="1:8">
      <c r="A40087" t="s">
        <v>4</v>
      </c>
      <c r="B40087" s="4" t="s">
        <v>5</v>
      </c>
      <c r="C40087" s="4" t="s">
        <v>13</v>
      </c>
      <c r="D40087" s="4" t="s">
        <v>10</v>
      </c>
    </row>
    <row r="40088" spans="1:8">
      <c r="A40088" t="n">
        <v>328292</v>
      </c>
      <c r="B40088" s="9" t="n">
        <v>162</v>
      </c>
      <c r="C40088" s="7" t="n">
        <v>1</v>
      </c>
      <c r="D40088" s="7" t="n">
        <v>0</v>
      </c>
    </row>
    <row r="40089" spans="1:8">
      <c r="A40089" t="s">
        <v>4</v>
      </c>
      <c r="B40089" s="4" t="s">
        <v>5</v>
      </c>
    </row>
    <row r="40090" spans="1:8">
      <c r="A40090" t="n">
        <v>328296</v>
      </c>
      <c r="B40090" s="5" t="n">
        <v>1</v>
      </c>
    </row>
    <row r="40091" spans="1:8" s="3" customFormat="1" customHeight="0">
      <c r="A40091" s="3" t="s">
        <v>2</v>
      </c>
      <c r="B40091" s="3" t="s">
        <v>2419</v>
      </c>
    </row>
    <row r="40092" spans="1:8">
      <c r="A40092" t="s">
        <v>4</v>
      </c>
      <c r="B40092" s="4" t="s">
        <v>5</v>
      </c>
      <c r="C40092" s="4" t="s">
        <v>13</v>
      </c>
      <c r="D40092" s="4" t="s">
        <v>13</v>
      </c>
      <c r="E40092" s="4" t="s">
        <v>13</v>
      </c>
      <c r="F40092" s="4" t="s">
        <v>13</v>
      </c>
    </row>
    <row r="40093" spans="1:8">
      <c r="A40093" t="n">
        <v>328300</v>
      </c>
      <c r="B40093" s="13" t="n">
        <v>14</v>
      </c>
      <c r="C40093" s="7" t="n">
        <v>2</v>
      </c>
      <c r="D40093" s="7" t="n">
        <v>0</v>
      </c>
      <c r="E40093" s="7" t="n">
        <v>0</v>
      </c>
      <c r="F40093" s="7" t="n">
        <v>0</v>
      </c>
    </row>
    <row r="40094" spans="1:8">
      <c r="A40094" t="s">
        <v>4</v>
      </c>
      <c r="B40094" s="4" t="s">
        <v>5</v>
      </c>
      <c r="C40094" s="4" t="s">
        <v>13</v>
      </c>
      <c r="D40094" s="36" t="s">
        <v>81</v>
      </c>
      <c r="E40094" s="4" t="s">
        <v>5</v>
      </c>
      <c r="F40094" s="4" t="s">
        <v>13</v>
      </c>
      <c r="G40094" s="4" t="s">
        <v>10</v>
      </c>
      <c r="H40094" s="36" t="s">
        <v>82</v>
      </c>
      <c r="I40094" s="4" t="s">
        <v>13</v>
      </c>
      <c r="J40094" s="4" t="s">
        <v>9</v>
      </c>
      <c r="K40094" s="4" t="s">
        <v>13</v>
      </c>
      <c r="L40094" s="4" t="s">
        <v>13</v>
      </c>
      <c r="M40094" s="36" t="s">
        <v>81</v>
      </c>
      <c r="N40094" s="4" t="s">
        <v>5</v>
      </c>
      <c r="O40094" s="4" t="s">
        <v>13</v>
      </c>
      <c r="P40094" s="4" t="s">
        <v>10</v>
      </c>
      <c r="Q40094" s="36" t="s">
        <v>82</v>
      </c>
      <c r="R40094" s="4" t="s">
        <v>13</v>
      </c>
      <c r="S40094" s="4" t="s">
        <v>9</v>
      </c>
      <c r="T40094" s="4" t="s">
        <v>13</v>
      </c>
      <c r="U40094" s="4" t="s">
        <v>13</v>
      </c>
      <c r="V40094" s="4" t="s">
        <v>13</v>
      </c>
      <c r="W40094" s="4" t="s">
        <v>20</v>
      </c>
    </row>
    <row r="40095" spans="1:8">
      <c r="A40095" t="n">
        <v>328305</v>
      </c>
      <c r="B40095" s="10" t="n">
        <v>5</v>
      </c>
      <c r="C40095" s="7" t="n">
        <v>28</v>
      </c>
      <c r="D40095" s="36" t="s">
        <v>3</v>
      </c>
      <c r="E40095" s="9" t="n">
        <v>162</v>
      </c>
      <c r="F40095" s="7" t="n">
        <v>3</v>
      </c>
      <c r="G40095" s="7" t="n">
        <v>32920</v>
      </c>
      <c r="H40095" s="36" t="s">
        <v>3</v>
      </c>
      <c r="I40095" s="7" t="n">
        <v>0</v>
      </c>
      <c r="J40095" s="7" t="n">
        <v>1</v>
      </c>
      <c r="K40095" s="7" t="n">
        <v>2</v>
      </c>
      <c r="L40095" s="7" t="n">
        <v>28</v>
      </c>
      <c r="M40095" s="36" t="s">
        <v>3</v>
      </c>
      <c r="N40095" s="9" t="n">
        <v>162</v>
      </c>
      <c r="O40095" s="7" t="n">
        <v>3</v>
      </c>
      <c r="P40095" s="7" t="n">
        <v>32920</v>
      </c>
      <c r="Q40095" s="36" t="s">
        <v>3</v>
      </c>
      <c r="R40095" s="7" t="n">
        <v>0</v>
      </c>
      <c r="S40095" s="7" t="n">
        <v>2</v>
      </c>
      <c r="T40095" s="7" t="n">
        <v>2</v>
      </c>
      <c r="U40095" s="7" t="n">
        <v>11</v>
      </c>
      <c r="V40095" s="7" t="n">
        <v>1</v>
      </c>
      <c r="W40095" s="11" t="n">
        <f t="normal" ca="1">A40099</f>
        <v>0</v>
      </c>
    </row>
    <row r="40096" spans="1:8">
      <c r="A40096" t="s">
        <v>4</v>
      </c>
      <c r="B40096" s="4" t="s">
        <v>5</v>
      </c>
      <c r="C40096" s="4" t="s">
        <v>13</v>
      </c>
      <c r="D40096" s="4" t="s">
        <v>10</v>
      </c>
      <c r="E40096" s="4" t="s">
        <v>22</v>
      </c>
    </row>
    <row r="40097" spans="1:23">
      <c r="A40097" t="n">
        <v>328334</v>
      </c>
      <c r="B40097" s="28" t="n">
        <v>58</v>
      </c>
      <c r="C40097" s="7" t="n">
        <v>0</v>
      </c>
      <c r="D40097" s="7" t="n">
        <v>0</v>
      </c>
      <c r="E40097" s="7" t="n">
        <v>1</v>
      </c>
    </row>
    <row r="40098" spans="1:23">
      <c r="A40098" t="s">
        <v>4</v>
      </c>
      <c r="B40098" s="4" t="s">
        <v>5</v>
      </c>
      <c r="C40098" s="4" t="s">
        <v>13</v>
      </c>
      <c r="D40098" s="36" t="s">
        <v>81</v>
      </c>
      <c r="E40098" s="4" t="s">
        <v>5</v>
      </c>
      <c r="F40098" s="4" t="s">
        <v>13</v>
      </c>
      <c r="G40098" s="4" t="s">
        <v>10</v>
      </c>
      <c r="H40098" s="36" t="s">
        <v>82</v>
      </c>
      <c r="I40098" s="4" t="s">
        <v>13</v>
      </c>
      <c r="J40098" s="4" t="s">
        <v>9</v>
      </c>
      <c r="K40098" s="4" t="s">
        <v>13</v>
      </c>
      <c r="L40098" s="4" t="s">
        <v>13</v>
      </c>
      <c r="M40098" s="36" t="s">
        <v>81</v>
      </c>
      <c r="N40098" s="4" t="s">
        <v>5</v>
      </c>
      <c r="O40098" s="4" t="s">
        <v>13</v>
      </c>
      <c r="P40098" s="4" t="s">
        <v>10</v>
      </c>
      <c r="Q40098" s="36" t="s">
        <v>82</v>
      </c>
      <c r="R40098" s="4" t="s">
        <v>13</v>
      </c>
      <c r="S40098" s="4" t="s">
        <v>9</v>
      </c>
      <c r="T40098" s="4" t="s">
        <v>13</v>
      </c>
      <c r="U40098" s="4" t="s">
        <v>13</v>
      </c>
      <c r="V40098" s="4" t="s">
        <v>13</v>
      </c>
      <c r="W40098" s="4" t="s">
        <v>20</v>
      </c>
    </row>
    <row r="40099" spans="1:23">
      <c r="A40099" t="n">
        <v>328342</v>
      </c>
      <c r="B40099" s="10" t="n">
        <v>5</v>
      </c>
      <c r="C40099" s="7" t="n">
        <v>28</v>
      </c>
      <c r="D40099" s="36" t="s">
        <v>3</v>
      </c>
      <c r="E40099" s="9" t="n">
        <v>162</v>
      </c>
      <c r="F40099" s="7" t="n">
        <v>3</v>
      </c>
      <c r="G40099" s="7" t="n">
        <v>32920</v>
      </c>
      <c r="H40099" s="36" t="s">
        <v>3</v>
      </c>
      <c r="I40099" s="7" t="n">
        <v>0</v>
      </c>
      <c r="J40099" s="7" t="n">
        <v>1</v>
      </c>
      <c r="K40099" s="7" t="n">
        <v>3</v>
      </c>
      <c r="L40099" s="7" t="n">
        <v>28</v>
      </c>
      <c r="M40099" s="36" t="s">
        <v>3</v>
      </c>
      <c r="N40099" s="9" t="n">
        <v>162</v>
      </c>
      <c r="O40099" s="7" t="n">
        <v>3</v>
      </c>
      <c r="P40099" s="7" t="n">
        <v>32920</v>
      </c>
      <c r="Q40099" s="36" t="s">
        <v>3</v>
      </c>
      <c r="R40099" s="7" t="n">
        <v>0</v>
      </c>
      <c r="S40099" s="7" t="n">
        <v>2</v>
      </c>
      <c r="T40099" s="7" t="n">
        <v>3</v>
      </c>
      <c r="U40099" s="7" t="n">
        <v>9</v>
      </c>
      <c r="V40099" s="7" t="n">
        <v>1</v>
      </c>
      <c r="W40099" s="11" t="n">
        <f t="normal" ca="1">A40109</f>
        <v>0</v>
      </c>
    </row>
    <row r="40100" spans="1:23">
      <c r="A40100" t="s">
        <v>4</v>
      </c>
      <c r="B40100" s="4" t="s">
        <v>5</v>
      </c>
      <c r="C40100" s="4" t="s">
        <v>13</v>
      </c>
      <c r="D40100" s="36" t="s">
        <v>81</v>
      </c>
      <c r="E40100" s="4" t="s">
        <v>5</v>
      </c>
      <c r="F40100" s="4" t="s">
        <v>10</v>
      </c>
      <c r="G40100" s="4" t="s">
        <v>13</v>
      </c>
      <c r="H40100" s="4" t="s">
        <v>13</v>
      </c>
      <c r="I40100" s="4" t="s">
        <v>6</v>
      </c>
      <c r="J40100" s="36" t="s">
        <v>82</v>
      </c>
      <c r="K40100" s="4" t="s">
        <v>13</v>
      </c>
      <c r="L40100" s="4" t="s">
        <v>13</v>
      </c>
      <c r="M40100" s="36" t="s">
        <v>81</v>
      </c>
      <c r="N40100" s="4" t="s">
        <v>5</v>
      </c>
      <c r="O40100" s="4" t="s">
        <v>13</v>
      </c>
      <c r="P40100" s="36" t="s">
        <v>82</v>
      </c>
      <c r="Q40100" s="4" t="s">
        <v>13</v>
      </c>
      <c r="R40100" s="4" t="s">
        <v>9</v>
      </c>
      <c r="S40100" s="4" t="s">
        <v>13</v>
      </c>
      <c r="T40100" s="4" t="s">
        <v>13</v>
      </c>
      <c r="U40100" s="4" t="s">
        <v>13</v>
      </c>
      <c r="V40100" s="36" t="s">
        <v>81</v>
      </c>
      <c r="W40100" s="4" t="s">
        <v>5</v>
      </c>
      <c r="X40100" s="4" t="s">
        <v>13</v>
      </c>
      <c r="Y40100" s="36" t="s">
        <v>82</v>
      </c>
      <c r="Z40100" s="4" t="s">
        <v>13</v>
      </c>
      <c r="AA40100" s="4" t="s">
        <v>9</v>
      </c>
      <c r="AB40100" s="4" t="s">
        <v>13</v>
      </c>
      <c r="AC40100" s="4" t="s">
        <v>13</v>
      </c>
      <c r="AD40100" s="4" t="s">
        <v>13</v>
      </c>
      <c r="AE40100" s="4" t="s">
        <v>20</v>
      </c>
    </row>
    <row r="40101" spans="1:23">
      <c r="A40101" t="n">
        <v>328371</v>
      </c>
      <c r="B40101" s="10" t="n">
        <v>5</v>
      </c>
      <c r="C40101" s="7" t="n">
        <v>28</v>
      </c>
      <c r="D40101" s="36" t="s">
        <v>3</v>
      </c>
      <c r="E40101" s="64" t="n">
        <v>47</v>
      </c>
      <c r="F40101" s="7" t="n">
        <v>61456</v>
      </c>
      <c r="G40101" s="7" t="n">
        <v>2</v>
      </c>
      <c r="H40101" s="7" t="n">
        <v>0</v>
      </c>
      <c r="I40101" s="7" t="s">
        <v>785</v>
      </c>
      <c r="J40101" s="36" t="s">
        <v>3</v>
      </c>
      <c r="K40101" s="7" t="n">
        <v>8</v>
      </c>
      <c r="L40101" s="7" t="n">
        <v>28</v>
      </c>
      <c r="M40101" s="36" t="s">
        <v>3</v>
      </c>
      <c r="N40101" s="49" t="n">
        <v>74</v>
      </c>
      <c r="O40101" s="7" t="n">
        <v>65</v>
      </c>
      <c r="P40101" s="36" t="s">
        <v>3</v>
      </c>
      <c r="Q40101" s="7" t="n">
        <v>0</v>
      </c>
      <c r="R40101" s="7" t="n">
        <v>1</v>
      </c>
      <c r="S40101" s="7" t="n">
        <v>3</v>
      </c>
      <c r="T40101" s="7" t="n">
        <v>9</v>
      </c>
      <c r="U40101" s="7" t="n">
        <v>28</v>
      </c>
      <c r="V40101" s="36" t="s">
        <v>3</v>
      </c>
      <c r="W40101" s="49" t="n">
        <v>74</v>
      </c>
      <c r="X40101" s="7" t="n">
        <v>65</v>
      </c>
      <c r="Y40101" s="36" t="s">
        <v>3</v>
      </c>
      <c r="Z40101" s="7" t="n">
        <v>0</v>
      </c>
      <c r="AA40101" s="7" t="n">
        <v>2</v>
      </c>
      <c r="AB40101" s="7" t="n">
        <v>3</v>
      </c>
      <c r="AC40101" s="7" t="n">
        <v>9</v>
      </c>
      <c r="AD40101" s="7" t="n">
        <v>1</v>
      </c>
      <c r="AE40101" s="11" t="n">
        <f t="normal" ca="1">A40105</f>
        <v>0</v>
      </c>
    </row>
    <row r="40102" spans="1:23">
      <c r="A40102" t="s">
        <v>4</v>
      </c>
      <c r="B40102" s="4" t="s">
        <v>5</v>
      </c>
      <c r="C40102" s="4" t="s">
        <v>10</v>
      </c>
      <c r="D40102" s="4" t="s">
        <v>13</v>
      </c>
      <c r="E40102" s="4" t="s">
        <v>13</v>
      </c>
      <c r="F40102" s="4" t="s">
        <v>6</v>
      </c>
    </row>
    <row r="40103" spans="1:23">
      <c r="A40103" t="n">
        <v>328419</v>
      </c>
      <c r="B40103" s="64" t="n">
        <v>47</v>
      </c>
      <c r="C40103" s="7" t="n">
        <v>61456</v>
      </c>
      <c r="D40103" s="7" t="n">
        <v>0</v>
      </c>
      <c r="E40103" s="7" t="n">
        <v>0</v>
      </c>
      <c r="F40103" s="7" t="s">
        <v>408</v>
      </c>
    </row>
    <row r="40104" spans="1:23">
      <c r="A40104" t="s">
        <v>4</v>
      </c>
      <c r="B40104" s="4" t="s">
        <v>5</v>
      </c>
      <c r="C40104" s="4" t="s">
        <v>13</v>
      </c>
      <c r="D40104" s="4" t="s">
        <v>10</v>
      </c>
      <c r="E40104" s="4" t="s">
        <v>22</v>
      </c>
    </row>
    <row r="40105" spans="1:23">
      <c r="A40105" t="n">
        <v>328432</v>
      </c>
      <c r="B40105" s="28" t="n">
        <v>58</v>
      </c>
      <c r="C40105" s="7" t="n">
        <v>0</v>
      </c>
      <c r="D40105" s="7" t="n">
        <v>300</v>
      </c>
      <c r="E40105" s="7" t="n">
        <v>1</v>
      </c>
    </row>
    <row r="40106" spans="1:23">
      <c r="A40106" t="s">
        <v>4</v>
      </c>
      <c r="B40106" s="4" t="s">
        <v>5</v>
      </c>
      <c r="C40106" s="4" t="s">
        <v>13</v>
      </c>
      <c r="D40106" s="4" t="s">
        <v>10</v>
      </c>
    </row>
    <row r="40107" spans="1:23">
      <c r="A40107" t="n">
        <v>328440</v>
      </c>
      <c r="B40107" s="28" t="n">
        <v>58</v>
      </c>
      <c r="C40107" s="7" t="n">
        <v>255</v>
      </c>
      <c r="D40107" s="7" t="n">
        <v>0</v>
      </c>
    </row>
    <row r="40108" spans="1:23">
      <c r="A40108" t="s">
        <v>4</v>
      </c>
      <c r="B40108" s="4" t="s">
        <v>5</v>
      </c>
      <c r="C40108" s="4" t="s">
        <v>13</v>
      </c>
      <c r="D40108" s="4" t="s">
        <v>13</v>
      </c>
      <c r="E40108" s="4" t="s">
        <v>13</v>
      </c>
      <c r="F40108" s="4" t="s">
        <v>13</v>
      </c>
    </row>
    <row r="40109" spans="1:23">
      <c r="A40109" t="n">
        <v>328444</v>
      </c>
      <c r="B40109" s="13" t="n">
        <v>14</v>
      </c>
      <c r="C40109" s="7" t="n">
        <v>0</v>
      </c>
      <c r="D40109" s="7" t="n">
        <v>0</v>
      </c>
      <c r="E40109" s="7" t="n">
        <v>0</v>
      </c>
      <c r="F40109" s="7" t="n">
        <v>64</v>
      </c>
    </row>
    <row r="40110" spans="1:23">
      <c r="A40110" t="s">
        <v>4</v>
      </c>
      <c r="B40110" s="4" t="s">
        <v>5</v>
      </c>
      <c r="C40110" s="4" t="s">
        <v>13</v>
      </c>
      <c r="D40110" s="4" t="s">
        <v>10</v>
      </c>
    </row>
    <row r="40111" spans="1:23">
      <c r="A40111" t="n">
        <v>328449</v>
      </c>
      <c r="B40111" s="27" t="n">
        <v>22</v>
      </c>
      <c r="C40111" s="7" t="n">
        <v>0</v>
      </c>
      <c r="D40111" s="7" t="n">
        <v>32920</v>
      </c>
    </row>
    <row r="40112" spans="1:23">
      <c r="A40112" t="s">
        <v>4</v>
      </c>
      <c r="B40112" s="4" t="s">
        <v>5</v>
      </c>
      <c r="C40112" s="4" t="s">
        <v>13</v>
      </c>
      <c r="D40112" s="4" t="s">
        <v>10</v>
      </c>
    </row>
    <row r="40113" spans="1:31">
      <c r="A40113" t="n">
        <v>328453</v>
      </c>
      <c r="B40113" s="28" t="n">
        <v>58</v>
      </c>
      <c r="C40113" s="7" t="n">
        <v>5</v>
      </c>
      <c r="D40113" s="7" t="n">
        <v>300</v>
      </c>
    </row>
    <row r="40114" spans="1:31">
      <c r="A40114" t="s">
        <v>4</v>
      </c>
      <c r="B40114" s="4" t="s">
        <v>5</v>
      </c>
      <c r="C40114" s="4" t="s">
        <v>22</v>
      </c>
      <c r="D40114" s="4" t="s">
        <v>10</v>
      </c>
    </row>
    <row r="40115" spans="1:31">
      <c r="A40115" t="n">
        <v>328457</v>
      </c>
      <c r="B40115" s="51" t="n">
        <v>103</v>
      </c>
      <c r="C40115" s="7" t="n">
        <v>0</v>
      </c>
      <c r="D40115" s="7" t="n">
        <v>300</v>
      </c>
    </row>
    <row r="40116" spans="1:31">
      <c r="A40116" t="s">
        <v>4</v>
      </c>
      <c r="B40116" s="4" t="s">
        <v>5</v>
      </c>
      <c r="C40116" s="4" t="s">
        <v>13</v>
      </c>
    </row>
    <row r="40117" spans="1:31">
      <c r="A40117" t="n">
        <v>328464</v>
      </c>
      <c r="B40117" s="37" t="n">
        <v>64</v>
      </c>
      <c r="C40117" s="7" t="n">
        <v>7</v>
      </c>
    </row>
    <row r="40118" spans="1:31">
      <c r="A40118" t="s">
        <v>4</v>
      </c>
      <c r="B40118" s="4" t="s">
        <v>5</v>
      </c>
      <c r="C40118" s="4" t="s">
        <v>13</v>
      </c>
      <c r="D40118" s="4" t="s">
        <v>10</v>
      </c>
    </row>
    <row r="40119" spans="1:31">
      <c r="A40119" t="n">
        <v>328466</v>
      </c>
      <c r="B40119" s="67" t="n">
        <v>72</v>
      </c>
      <c r="C40119" s="7" t="n">
        <v>5</v>
      </c>
      <c r="D40119" s="7" t="n">
        <v>0</v>
      </c>
    </row>
    <row r="40120" spans="1:31">
      <c r="A40120" t="s">
        <v>4</v>
      </c>
      <c r="B40120" s="4" t="s">
        <v>5</v>
      </c>
      <c r="C40120" s="4" t="s">
        <v>13</v>
      </c>
      <c r="D40120" s="36" t="s">
        <v>81</v>
      </c>
      <c r="E40120" s="4" t="s">
        <v>5</v>
      </c>
      <c r="F40120" s="4" t="s">
        <v>13</v>
      </c>
      <c r="G40120" s="4" t="s">
        <v>10</v>
      </c>
      <c r="H40120" s="36" t="s">
        <v>82</v>
      </c>
      <c r="I40120" s="4" t="s">
        <v>13</v>
      </c>
      <c r="J40120" s="4" t="s">
        <v>9</v>
      </c>
      <c r="K40120" s="4" t="s">
        <v>13</v>
      </c>
      <c r="L40120" s="4" t="s">
        <v>13</v>
      </c>
      <c r="M40120" s="4" t="s">
        <v>20</v>
      </c>
    </row>
    <row r="40121" spans="1:31">
      <c r="A40121" t="n">
        <v>328470</v>
      </c>
      <c r="B40121" s="10" t="n">
        <v>5</v>
      </c>
      <c r="C40121" s="7" t="n">
        <v>28</v>
      </c>
      <c r="D40121" s="36" t="s">
        <v>3</v>
      </c>
      <c r="E40121" s="9" t="n">
        <v>162</v>
      </c>
      <c r="F40121" s="7" t="n">
        <v>4</v>
      </c>
      <c r="G40121" s="7" t="n">
        <v>32920</v>
      </c>
      <c r="H40121" s="36" t="s">
        <v>3</v>
      </c>
      <c r="I40121" s="7" t="n">
        <v>0</v>
      </c>
      <c r="J40121" s="7" t="n">
        <v>1</v>
      </c>
      <c r="K40121" s="7" t="n">
        <v>2</v>
      </c>
      <c r="L40121" s="7" t="n">
        <v>1</v>
      </c>
      <c r="M40121" s="11" t="n">
        <f t="normal" ca="1">A40127</f>
        <v>0</v>
      </c>
    </row>
    <row r="40122" spans="1:31">
      <c r="A40122" t="s">
        <v>4</v>
      </c>
      <c r="B40122" s="4" t="s">
        <v>5</v>
      </c>
      <c r="C40122" s="4" t="s">
        <v>13</v>
      </c>
      <c r="D40122" s="4" t="s">
        <v>6</v>
      </c>
    </row>
    <row r="40123" spans="1:31">
      <c r="A40123" t="n">
        <v>328487</v>
      </c>
      <c r="B40123" s="8" t="n">
        <v>2</v>
      </c>
      <c r="C40123" s="7" t="n">
        <v>10</v>
      </c>
      <c r="D40123" s="7" t="s">
        <v>786</v>
      </c>
    </row>
    <row r="40124" spans="1:31">
      <c r="A40124" t="s">
        <v>4</v>
      </c>
      <c r="B40124" s="4" t="s">
        <v>5</v>
      </c>
      <c r="C40124" s="4" t="s">
        <v>10</v>
      </c>
    </row>
    <row r="40125" spans="1:31">
      <c r="A40125" t="n">
        <v>328504</v>
      </c>
      <c r="B40125" s="35" t="n">
        <v>16</v>
      </c>
      <c r="C40125" s="7" t="n">
        <v>0</v>
      </c>
    </row>
    <row r="40126" spans="1:31">
      <c r="A40126" t="s">
        <v>4</v>
      </c>
      <c r="B40126" s="4" t="s">
        <v>5</v>
      </c>
      <c r="C40126" s="4" t="s">
        <v>10</v>
      </c>
      <c r="D40126" s="4" t="s">
        <v>6</v>
      </c>
      <c r="E40126" s="4" t="s">
        <v>6</v>
      </c>
      <c r="F40126" s="4" t="s">
        <v>6</v>
      </c>
      <c r="G40126" s="4" t="s">
        <v>13</v>
      </c>
      <c r="H40126" s="4" t="s">
        <v>9</v>
      </c>
      <c r="I40126" s="4" t="s">
        <v>22</v>
      </c>
      <c r="J40126" s="4" t="s">
        <v>22</v>
      </c>
      <c r="K40126" s="4" t="s">
        <v>22</v>
      </c>
      <c r="L40126" s="4" t="s">
        <v>22</v>
      </c>
      <c r="M40126" s="4" t="s">
        <v>22</v>
      </c>
      <c r="N40126" s="4" t="s">
        <v>22</v>
      </c>
      <c r="O40126" s="4" t="s">
        <v>22</v>
      </c>
      <c r="P40126" s="4" t="s">
        <v>6</v>
      </c>
      <c r="Q40126" s="4" t="s">
        <v>6</v>
      </c>
      <c r="R40126" s="4" t="s">
        <v>9</v>
      </c>
      <c r="S40126" s="4" t="s">
        <v>13</v>
      </c>
      <c r="T40126" s="4" t="s">
        <v>9</v>
      </c>
      <c r="U40126" s="4" t="s">
        <v>9</v>
      </c>
      <c r="V40126" s="4" t="s">
        <v>10</v>
      </c>
    </row>
    <row r="40127" spans="1:31">
      <c r="A40127" t="n">
        <v>328507</v>
      </c>
      <c r="B40127" s="68" t="n">
        <v>19</v>
      </c>
      <c r="C40127" s="7" t="n">
        <v>1001</v>
      </c>
      <c r="D40127" s="7" t="s">
        <v>2420</v>
      </c>
      <c r="E40127" s="7" t="s">
        <v>2421</v>
      </c>
      <c r="F40127" s="7" t="s">
        <v>12</v>
      </c>
      <c r="G40127" s="7" t="n">
        <v>0</v>
      </c>
      <c r="H40127" s="7" t="n">
        <v>1</v>
      </c>
      <c r="I40127" s="7" t="n">
        <v>0</v>
      </c>
      <c r="J40127" s="7" t="n">
        <v>0</v>
      </c>
      <c r="K40127" s="7" t="n">
        <v>0</v>
      </c>
      <c r="L40127" s="7" t="n">
        <v>0</v>
      </c>
      <c r="M40127" s="7" t="n">
        <v>1</v>
      </c>
      <c r="N40127" s="7" t="n">
        <v>1.60000002384186</v>
      </c>
      <c r="O40127" s="7" t="n">
        <v>0.0900000035762787</v>
      </c>
      <c r="P40127" s="7" t="s">
        <v>2422</v>
      </c>
      <c r="Q40127" s="7" t="s">
        <v>12</v>
      </c>
      <c r="R40127" s="7" t="n">
        <v>-1</v>
      </c>
      <c r="S40127" s="7" t="n">
        <v>0</v>
      </c>
      <c r="T40127" s="7" t="n">
        <v>0</v>
      </c>
      <c r="U40127" s="7" t="n">
        <v>0</v>
      </c>
      <c r="V40127" s="7" t="n">
        <v>0</v>
      </c>
    </row>
    <row r="40128" spans="1:31">
      <c r="A40128" t="s">
        <v>4</v>
      </c>
      <c r="B40128" s="4" t="s">
        <v>5</v>
      </c>
      <c r="C40128" s="4" t="s">
        <v>10</v>
      </c>
      <c r="D40128" s="4" t="s">
        <v>6</v>
      </c>
      <c r="E40128" s="4" t="s">
        <v>6</v>
      </c>
      <c r="F40128" s="4" t="s">
        <v>6</v>
      </c>
      <c r="G40128" s="4" t="s">
        <v>13</v>
      </c>
      <c r="H40128" s="4" t="s">
        <v>9</v>
      </c>
      <c r="I40128" s="4" t="s">
        <v>22</v>
      </c>
      <c r="J40128" s="4" t="s">
        <v>22</v>
      </c>
      <c r="K40128" s="4" t="s">
        <v>22</v>
      </c>
      <c r="L40128" s="4" t="s">
        <v>22</v>
      </c>
      <c r="M40128" s="4" t="s">
        <v>22</v>
      </c>
      <c r="N40128" s="4" t="s">
        <v>22</v>
      </c>
      <c r="O40128" s="4" t="s">
        <v>22</v>
      </c>
      <c r="P40128" s="4" t="s">
        <v>6</v>
      </c>
      <c r="Q40128" s="4" t="s">
        <v>6</v>
      </c>
      <c r="R40128" s="4" t="s">
        <v>9</v>
      </c>
      <c r="S40128" s="4" t="s">
        <v>13</v>
      </c>
      <c r="T40128" s="4" t="s">
        <v>9</v>
      </c>
      <c r="U40128" s="4" t="s">
        <v>9</v>
      </c>
      <c r="V40128" s="4" t="s">
        <v>10</v>
      </c>
    </row>
    <row r="40129" spans="1:22">
      <c r="A40129" t="n">
        <v>328591</v>
      </c>
      <c r="B40129" s="68" t="n">
        <v>19</v>
      </c>
      <c r="C40129" s="7" t="n">
        <v>1002</v>
      </c>
      <c r="D40129" s="7" t="s">
        <v>2420</v>
      </c>
      <c r="E40129" s="7" t="s">
        <v>2421</v>
      </c>
      <c r="F40129" s="7" t="s">
        <v>12</v>
      </c>
      <c r="G40129" s="7" t="n">
        <v>0</v>
      </c>
      <c r="H40129" s="7" t="n">
        <v>1</v>
      </c>
      <c r="I40129" s="7" t="n">
        <v>0</v>
      </c>
      <c r="J40129" s="7" t="n">
        <v>0</v>
      </c>
      <c r="K40129" s="7" t="n">
        <v>0</v>
      </c>
      <c r="L40129" s="7" t="n">
        <v>0</v>
      </c>
      <c r="M40129" s="7" t="n">
        <v>1</v>
      </c>
      <c r="N40129" s="7" t="n">
        <v>1.60000002384186</v>
      </c>
      <c r="O40129" s="7" t="n">
        <v>0.0900000035762787</v>
      </c>
      <c r="P40129" s="7" t="s">
        <v>2422</v>
      </c>
      <c r="Q40129" s="7" t="s">
        <v>12</v>
      </c>
      <c r="R40129" s="7" t="n">
        <v>-1</v>
      </c>
      <c r="S40129" s="7" t="n">
        <v>0</v>
      </c>
      <c r="T40129" s="7" t="n">
        <v>0</v>
      </c>
      <c r="U40129" s="7" t="n">
        <v>0</v>
      </c>
      <c r="V40129" s="7" t="n">
        <v>0</v>
      </c>
    </row>
    <row r="40130" spans="1:22">
      <c r="A40130" t="s">
        <v>4</v>
      </c>
      <c r="B40130" s="4" t="s">
        <v>5</v>
      </c>
      <c r="C40130" s="4" t="s">
        <v>10</v>
      </c>
      <c r="D40130" s="4" t="s">
        <v>6</v>
      </c>
      <c r="E40130" s="4" t="s">
        <v>6</v>
      </c>
      <c r="F40130" s="4" t="s">
        <v>6</v>
      </c>
      <c r="G40130" s="4" t="s">
        <v>13</v>
      </c>
      <c r="H40130" s="4" t="s">
        <v>9</v>
      </c>
      <c r="I40130" s="4" t="s">
        <v>22</v>
      </c>
      <c r="J40130" s="4" t="s">
        <v>22</v>
      </c>
      <c r="K40130" s="4" t="s">
        <v>22</v>
      </c>
      <c r="L40130" s="4" t="s">
        <v>22</v>
      </c>
      <c r="M40130" s="4" t="s">
        <v>22</v>
      </c>
      <c r="N40130" s="4" t="s">
        <v>22</v>
      </c>
      <c r="O40130" s="4" t="s">
        <v>22</v>
      </c>
      <c r="P40130" s="4" t="s">
        <v>6</v>
      </c>
      <c r="Q40130" s="4" t="s">
        <v>6</v>
      </c>
      <c r="R40130" s="4" t="s">
        <v>9</v>
      </c>
      <c r="S40130" s="4" t="s">
        <v>13</v>
      </c>
      <c r="T40130" s="4" t="s">
        <v>9</v>
      </c>
      <c r="U40130" s="4" t="s">
        <v>9</v>
      </c>
      <c r="V40130" s="4" t="s">
        <v>10</v>
      </c>
    </row>
    <row r="40131" spans="1:22">
      <c r="A40131" t="n">
        <v>328675</v>
      </c>
      <c r="B40131" s="68" t="n">
        <v>19</v>
      </c>
      <c r="C40131" s="7" t="n">
        <v>1003</v>
      </c>
      <c r="D40131" s="7" t="s">
        <v>2420</v>
      </c>
      <c r="E40131" s="7" t="s">
        <v>2421</v>
      </c>
      <c r="F40131" s="7" t="s">
        <v>12</v>
      </c>
      <c r="G40131" s="7" t="n">
        <v>0</v>
      </c>
      <c r="H40131" s="7" t="n">
        <v>1</v>
      </c>
      <c r="I40131" s="7" t="n">
        <v>0</v>
      </c>
      <c r="J40131" s="7" t="n">
        <v>0</v>
      </c>
      <c r="K40131" s="7" t="n">
        <v>0</v>
      </c>
      <c r="L40131" s="7" t="n">
        <v>0</v>
      </c>
      <c r="M40131" s="7" t="n">
        <v>1</v>
      </c>
      <c r="N40131" s="7" t="n">
        <v>1.60000002384186</v>
      </c>
      <c r="O40131" s="7" t="n">
        <v>0.0900000035762787</v>
      </c>
      <c r="P40131" s="7" t="s">
        <v>2422</v>
      </c>
      <c r="Q40131" s="7" t="s">
        <v>12</v>
      </c>
      <c r="R40131" s="7" t="n">
        <v>-1</v>
      </c>
      <c r="S40131" s="7" t="n">
        <v>0</v>
      </c>
      <c r="T40131" s="7" t="n">
        <v>0</v>
      </c>
      <c r="U40131" s="7" t="n">
        <v>0</v>
      </c>
      <c r="V40131" s="7" t="n">
        <v>0</v>
      </c>
    </row>
    <row r="40132" spans="1:22">
      <c r="A40132" t="s">
        <v>4</v>
      </c>
      <c r="B40132" s="4" t="s">
        <v>5</v>
      </c>
      <c r="C40132" s="4" t="s">
        <v>10</v>
      </c>
      <c r="D40132" s="4" t="s">
        <v>6</v>
      </c>
      <c r="E40132" s="4" t="s">
        <v>6</v>
      </c>
      <c r="F40132" s="4" t="s">
        <v>6</v>
      </c>
      <c r="G40132" s="4" t="s">
        <v>13</v>
      </c>
      <c r="H40132" s="4" t="s">
        <v>9</v>
      </c>
      <c r="I40132" s="4" t="s">
        <v>22</v>
      </c>
      <c r="J40132" s="4" t="s">
        <v>22</v>
      </c>
      <c r="K40132" s="4" t="s">
        <v>22</v>
      </c>
      <c r="L40132" s="4" t="s">
        <v>22</v>
      </c>
      <c r="M40132" s="4" t="s">
        <v>22</v>
      </c>
      <c r="N40132" s="4" t="s">
        <v>22</v>
      </c>
      <c r="O40132" s="4" t="s">
        <v>22</v>
      </c>
      <c r="P40132" s="4" t="s">
        <v>6</v>
      </c>
      <c r="Q40132" s="4" t="s">
        <v>6</v>
      </c>
      <c r="R40132" s="4" t="s">
        <v>9</v>
      </c>
      <c r="S40132" s="4" t="s">
        <v>13</v>
      </c>
      <c r="T40132" s="4" t="s">
        <v>9</v>
      </c>
      <c r="U40132" s="4" t="s">
        <v>9</v>
      </c>
      <c r="V40132" s="4" t="s">
        <v>10</v>
      </c>
    </row>
    <row r="40133" spans="1:22">
      <c r="A40133" t="n">
        <v>328759</v>
      </c>
      <c r="B40133" s="68" t="n">
        <v>19</v>
      </c>
      <c r="C40133" s="7" t="n">
        <v>1004</v>
      </c>
      <c r="D40133" s="7" t="s">
        <v>2420</v>
      </c>
      <c r="E40133" s="7" t="s">
        <v>2421</v>
      </c>
      <c r="F40133" s="7" t="s">
        <v>12</v>
      </c>
      <c r="G40133" s="7" t="n">
        <v>0</v>
      </c>
      <c r="H40133" s="7" t="n">
        <v>1</v>
      </c>
      <c r="I40133" s="7" t="n">
        <v>0</v>
      </c>
      <c r="J40133" s="7" t="n">
        <v>0</v>
      </c>
      <c r="K40133" s="7" t="n">
        <v>0</v>
      </c>
      <c r="L40133" s="7" t="n">
        <v>0</v>
      </c>
      <c r="M40133" s="7" t="n">
        <v>1</v>
      </c>
      <c r="N40133" s="7" t="n">
        <v>1.60000002384186</v>
      </c>
      <c r="O40133" s="7" t="n">
        <v>0.0900000035762787</v>
      </c>
      <c r="P40133" s="7" t="s">
        <v>2422</v>
      </c>
      <c r="Q40133" s="7" t="s">
        <v>12</v>
      </c>
      <c r="R40133" s="7" t="n">
        <v>-1</v>
      </c>
      <c r="S40133" s="7" t="n">
        <v>0</v>
      </c>
      <c r="T40133" s="7" t="n">
        <v>0</v>
      </c>
      <c r="U40133" s="7" t="n">
        <v>0</v>
      </c>
      <c r="V40133" s="7" t="n">
        <v>0</v>
      </c>
    </row>
    <row r="40134" spans="1:22">
      <c r="A40134" t="s">
        <v>4</v>
      </c>
      <c r="B40134" s="4" t="s">
        <v>5</v>
      </c>
      <c r="C40134" s="4" t="s">
        <v>10</v>
      </c>
      <c r="D40134" s="4" t="s">
        <v>6</v>
      </c>
      <c r="E40134" s="4" t="s">
        <v>6</v>
      </c>
      <c r="F40134" s="4" t="s">
        <v>6</v>
      </c>
      <c r="G40134" s="4" t="s">
        <v>13</v>
      </c>
      <c r="H40134" s="4" t="s">
        <v>9</v>
      </c>
      <c r="I40134" s="4" t="s">
        <v>22</v>
      </c>
      <c r="J40134" s="4" t="s">
        <v>22</v>
      </c>
      <c r="K40134" s="4" t="s">
        <v>22</v>
      </c>
      <c r="L40134" s="4" t="s">
        <v>22</v>
      </c>
      <c r="M40134" s="4" t="s">
        <v>22</v>
      </c>
      <c r="N40134" s="4" t="s">
        <v>22</v>
      </c>
      <c r="O40134" s="4" t="s">
        <v>22</v>
      </c>
      <c r="P40134" s="4" t="s">
        <v>6</v>
      </c>
      <c r="Q40134" s="4" t="s">
        <v>6</v>
      </c>
      <c r="R40134" s="4" t="s">
        <v>9</v>
      </c>
      <c r="S40134" s="4" t="s">
        <v>13</v>
      </c>
      <c r="T40134" s="4" t="s">
        <v>9</v>
      </c>
      <c r="U40134" s="4" t="s">
        <v>9</v>
      </c>
      <c r="V40134" s="4" t="s">
        <v>10</v>
      </c>
    </row>
    <row r="40135" spans="1:22">
      <c r="A40135" t="n">
        <v>328843</v>
      </c>
      <c r="B40135" s="68" t="n">
        <v>19</v>
      </c>
      <c r="C40135" s="7" t="n">
        <v>1005</v>
      </c>
      <c r="D40135" s="7" t="s">
        <v>2420</v>
      </c>
      <c r="E40135" s="7" t="s">
        <v>2421</v>
      </c>
      <c r="F40135" s="7" t="s">
        <v>12</v>
      </c>
      <c r="G40135" s="7" t="n">
        <v>0</v>
      </c>
      <c r="H40135" s="7" t="n">
        <v>1</v>
      </c>
      <c r="I40135" s="7" t="n">
        <v>0</v>
      </c>
      <c r="J40135" s="7" t="n">
        <v>0</v>
      </c>
      <c r="K40135" s="7" t="n">
        <v>0</v>
      </c>
      <c r="L40135" s="7" t="n">
        <v>0</v>
      </c>
      <c r="M40135" s="7" t="n">
        <v>1</v>
      </c>
      <c r="N40135" s="7" t="n">
        <v>1.60000002384186</v>
      </c>
      <c r="O40135" s="7" t="n">
        <v>0.0900000035762787</v>
      </c>
      <c r="P40135" s="7" t="s">
        <v>2422</v>
      </c>
      <c r="Q40135" s="7" t="s">
        <v>12</v>
      </c>
      <c r="R40135" s="7" t="n">
        <v>-1</v>
      </c>
      <c r="S40135" s="7" t="n">
        <v>0</v>
      </c>
      <c r="T40135" s="7" t="n">
        <v>0</v>
      </c>
      <c r="U40135" s="7" t="n">
        <v>0</v>
      </c>
      <c r="V40135" s="7" t="n">
        <v>0</v>
      </c>
    </row>
    <row r="40136" spans="1:22">
      <c r="A40136" t="s">
        <v>4</v>
      </c>
      <c r="B40136" s="4" t="s">
        <v>5</v>
      </c>
      <c r="C40136" s="4" t="s">
        <v>10</v>
      </c>
      <c r="D40136" s="4" t="s">
        <v>13</v>
      </c>
      <c r="E40136" s="4" t="s">
        <v>13</v>
      </c>
      <c r="F40136" s="4" t="s">
        <v>6</v>
      </c>
    </row>
    <row r="40137" spans="1:22">
      <c r="A40137" t="n">
        <v>328927</v>
      </c>
      <c r="B40137" s="22" t="n">
        <v>20</v>
      </c>
      <c r="C40137" s="7" t="n">
        <v>0</v>
      </c>
      <c r="D40137" s="7" t="n">
        <v>3</v>
      </c>
      <c r="E40137" s="7" t="n">
        <v>10</v>
      </c>
      <c r="F40137" s="7" t="s">
        <v>80</v>
      </c>
    </row>
    <row r="40138" spans="1:22">
      <c r="A40138" t="s">
        <v>4</v>
      </c>
      <c r="B40138" s="4" t="s">
        <v>5</v>
      </c>
      <c r="C40138" s="4" t="s">
        <v>10</v>
      </c>
    </row>
    <row r="40139" spans="1:22">
      <c r="A40139" t="n">
        <v>328945</v>
      </c>
      <c r="B40139" s="35" t="n">
        <v>16</v>
      </c>
      <c r="C40139" s="7" t="n">
        <v>0</v>
      </c>
    </row>
    <row r="40140" spans="1:22">
      <c r="A40140" t="s">
        <v>4</v>
      </c>
      <c r="B40140" s="4" t="s">
        <v>5</v>
      </c>
      <c r="C40140" s="4" t="s">
        <v>10</v>
      </c>
      <c r="D40140" s="4" t="s">
        <v>13</v>
      </c>
      <c r="E40140" s="4" t="s">
        <v>13</v>
      </c>
      <c r="F40140" s="4" t="s">
        <v>6</v>
      </c>
    </row>
    <row r="40141" spans="1:22">
      <c r="A40141" t="n">
        <v>328948</v>
      </c>
      <c r="B40141" s="22" t="n">
        <v>20</v>
      </c>
      <c r="C40141" s="7" t="n">
        <v>15</v>
      </c>
      <c r="D40141" s="7" t="n">
        <v>3</v>
      </c>
      <c r="E40141" s="7" t="n">
        <v>10</v>
      </c>
      <c r="F40141" s="7" t="s">
        <v>80</v>
      </c>
    </row>
    <row r="40142" spans="1:22">
      <c r="A40142" t="s">
        <v>4</v>
      </c>
      <c r="B40142" s="4" t="s">
        <v>5</v>
      </c>
      <c r="C40142" s="4" t="s">
        <v>10</v>
      </c>
    </row>
    <row r="40143" spans="1:22">
      <c r="A40143" t="n">
        <v>328966</v>
      </c>
      <c r="B40143" s="35" t="n">
        <v>16</v>
      </c>
      <c r="C40143" s="7" t="n">
        <v>0</v>
      </c>
    </row>
    <row r="40144" spans="1:22">
      <c r="A40144" t="s">
        <v>4</v>
      </c>
      <c r="B40144" s="4" t="s">
        <v>5</v>
      </c>
      <c r="C40144" s="4" t="s">
        <v>10</v>
      </c>
      <c r="D40144" s="4" t="s">
        <v>13</v>
      </c>
      <c r="E40144" s="4" t="s">
        <v>13</v>
      </c>
      <c r="F40144" s="4" t="s">
        <v>6</v>
      </c>
    </row>
    <row r="40145" spans="1:22">
      <c r="A40145" t="n">
        <v>328969</v>
      </c>
      <c r="B40145" s="22" t="n">
        <v>20</v>
      </c>
      <c r="C40145" s="7" t="n">
        <v>1001</v>
      </c>
      <c r="D40145" s="7" t="n">
        <v>3</v>
      </c>
      <c r="E40145" s="7" t="n">
        <v>10</v>
      </c>
      <c r="F40145" s="7" t="s">
        <v>80</v>
      </c>
    </row>
    <row r="40146" spans="1:22">
      <c r="A40146" t="s">
        <v>4</v>
      </c>
      <c r="B40146" s="4" t="s">
        <v>5</v>
      </c>
      <c r="C40146" s="4" t="s">
        <v>10</v>
      </c>
    </row>
    <row r="40147" spans="1:22">
      <c r="A40147" t="n">
        <v>328987</v>
      </c>
      <c r="B40147" s="35" t="n">
        <v>16</v>
      </c>
      <c r="C40147" s="7" t="n">
        <v>0</v>
      </c>
    </row>
    <row r="40148" spans="1:22">
      <c r="A40148" t="s">
        <v>4</v>
      </c>
      <c r="B40148" s="4" t="s">
        <v>5</v>
      </c>
      <c r="C40148" s="4" t="s">
        <v>10</v>
      </c>
      <c r="D40148" s="4" t="s">
        <v>13</v>
      </c>
      <c r="E40148" s="4" t="s">
        <v>13</v>
      </c>
      <c r="F40148" s="4" t="s">
        <v>6</v>
      </c>
    </row>
    <row r="40149" spans="1:22">
      <c r="A40149" t="n">
        <v>328990</v>
      </c>
      <c r="B40149" s="22" t="n">
        <v>20</v>
      </c>
      <c r="C40149" s="7" t="n">
        <v>1002</v>
      </c>
      <c r="D40149" s="7" t="n">
        <v>3</v>
      </c>
      <c r="E40149" s="7" t="n">
        <v>10</v>
      </c>
      <c r="F40149" s="7" t="s">
        <v>80</v>
      </c>
    </row>
    <row r="40150" spans="1:22">
      <c r="A40150" t="s">
        <v>4</v>
      </c>
      <c r="B40150" s="4" t="s">
        <v>5</v>
      </c>
      <c r="C40150" s="4" t="s">
        <v>10</v>
      </c>
    </row>
    <row r="40151" spans="1:22">
      <c r="A40151" t="n">
        <v>329008</v>
      </c>
      <c r="B40151" s="35" t="n">
        <v>16</v>
      </c>
      <c r="C40151" s="7" t="n">
        <v>0</v>
      </c>
    </row>
    <row r="40152" spans="1:22">
      <c r="A40152" t="s">
        <v>4</v>
      </c>
      <c r="B40152" s="4" t="s">
        <v>5</v>
      </c>
      <c r="C40152" s="4" t="s">
        <v>10</v>
      </c>
      <c r="D40152" s="4" t="s">
        <v>13</v>
      </c>
      <c r="E40152" s="4" t="s">
        <v>13</v>
      </c>
      <c r="F40152" s="4" t="s">
        <v>6</v>
      </c>
    </row>
    <row r="40153" spans="1:22">
      <c r="A40153" t="n">
        <v>329011</v>
      </c>
      <c r="B40153" s="22" t="n">
        <v>20</v>
      </c>
      <c r="C40153" s="7" t="n">
        <v>1003</v>
      </c>
      <c r="D40153" s="7" t="n">
        <v>3</v>
      </c>
      <c r="E40153" s="7" t="n">
        <v>10</v>
      </c>
      <c r="F40153" s="7" t="s">
        <v>80</v>
      </c>
    </row>
    <row r="40154" spans="1:22">
      <c r="A40154" t="s">
        <v>4</v>
      </c>
      <c r="B40154" s="4" t="s">
        <v>5</v>
      </c>
      <c r="C40154" s="4" t="s">
        <v>10</v>
      </c>
    </row>
    <row r="40155" spans="1:22">
      <c r="A40155" t="n">
        <v>329029</v>
      </c>
      <c r="B40155" s="35" t="n">
        <v>16</v>
      </c>
      <c r="C40155" s="7" t="n">
        <v>0</v>
      </c>
    </row>
    <row r="40156" spans="1:22">
      <c r="A40156" t="s">
        <v>4</v>
      </c>
      <c r="B40156" s="4" t="s">
        <v>5</v>
      </c>
      <c r="C40156" s="4" t="s">
        <v>10</v>
      </c>
      <c r="D40156" s="4" t="s">
        <v>13</v>
      </c>
      <c r="E40156" s="4" t="s">
        <v>13</v>
      </c>
      <c r="F40156" s="4" t="s">
        <v>6</v>
      </c>
    </row>
    <row r="40157" spans="1:22">
      <c r="A40157" t="n">
        <v>329032</v>
      </c>
      <c r="B40157" s="22" t="n">
        <v>20</v>
      </c>
      <c r="C40157" s="7" t="n">
        <v>1004</v>
      </c>
      <c r="D40157" s="7" t="n">
        <v>3</v>
      </c>
      <c r="E40157" s="7" t="n">
        <v>10</v>
      </c>
      <c r="F40157" s="7" t="s">
        <v>80</v>
      </c>
    </row>
    <row r="40158" spans="1:22">
      <c r="A40158" t="s">
        <v>4</v>
      </c>
      <c r="B40158" s="4" t="s">
        <v>5</v>
      </c>
      <c r="C40158" s="4" t="s">
        <v>10</v>
      </c>
    </row>
    <row r="40159" spans="1:22">
      <c r="A40159" t="n">
        <v>329050</v>
      </c>
      <c r="B40159" s="35" t="n">
        <v>16</v>
      </c>
      <c r="C40159" s="7" t="n">
        <v>0</v>
      </c>
    </row>
    <row r="40160" spans="1:22">
      <c r="A40160" t="s">
        <v>4</v>
      </c>
      <c r="B40160" s="4" t="s">
        <v>5</v>
      </c>
      <c r="C40160" s="4" t="s">
        <v>10</v>
      </c>
      <c r="D40160" s="4" t="s">
        <v>13</v>
      </c>
      <c r="E40160" s="4" t="s">
        <v>13</v>
      </c>
      <c r="F40160" s="4" t="s">
        <v>6</v>
      </c>
    </row>
    <row r="40161" spans="1:6">
      <c r="A40161" t="n">
        <v>329053</v>
      </c>
      <c r="B40161" s="22" t="n">
        <v>20</v>
      </c>
      <c r="C40161" s="7" t="n">
        <v>1005</v>
      </c>
      <c r="D40161" s="7" t="n">
        <v>3</v>
      </c>
      <c r="E40161" s="7" t="n">
        <v>10</v>
      </c>
      <c r="F40161" s="7" t="s">
        <v>80</v>
      </c>
    </row>
    <row r="40162" spans="1:6">
      <c r="A40162" t="s">
        <v>4</v>
      </c>
      <c r="B40162" s="4" t="s">
        <v>5</v>
      </c>
      <c r="C40162" s="4" t="s">
        <v>10</v>
      </c>
    </row>
    <row r="40163" spans="1:6">
      <c r="A40163" t="n">
        <v>329071</v>
      </c>
      <c r="B40163" s="35" t="n">
        <v>16</v>
      </c>
      <c r="C40163" s="7" t="n">
        <v>0</v>
      </c>
    </row>
    <row r="40164" spans="1:6">
      <c r="A40164" t="s">
        <v>4</v>
      </c>
      <c r="B40164" s="4" t="s">
        <v>5</v>
      </c>
      <c r="C40164" s="4" t="s">
        <v>13</v>
      </c>
    </row>
    <row r="40165" spans="1:6">
      <c r="A40165" t="n">
        <v>329074</v>
      </c>
      <c r="B40165" s="42" t="n">
        <v>116</v>
      </c>
      <c r="C40165" s="7" t="n">
        <v>0</v>
      </c>
    </row>
    <row r="40166" spans="1:6">
      <c r="A40166" t="s">
        <v>4</v>
      </c>
      <c r="B40166" s="4" t="s">
        <v>5</v>
      </c>
      <c r="C40166" s="4" t="s">
        <v>13</v>
      </c>
      <c r="D40166" s="4" t="s">
        <v>10</v>
      </c>
    </row>
    <row r="40167" spans="1:6">
      <c r="A40167" t="n">
        <v>329076</v>
      </c>
      <c r="B40167" s="42" t="n">
        <v>116</v>
      </c>
      <c r="C40167" s="7" t="n">
        <v>2</v>
      </c>
      <c r="D40167" s="7" t="n">
        <v>1</v>
      </c>
    </row>
    <row r="40168" spans="1:6">
      <c r="A40168" t="s">
        <v>4</v>
      </c>
      <c r="B40168" s="4" t="s">
        <v>5</v>
      </c>
      <c r="C40168" s="4" t="s">
        <v>13</v>
      </c>
      <c r="D40168" s="4" t="s">
        <v>9</v>
      </c>
    </row>
    <row r="40169" spans="1:6">
      <c r="A40169" t="n">
        <v>329080</v>
      </c>
      <c r="B40169" s="42" t="n">
        <v>116</v>
      </c>
      <c r="C40169" s="7" t="n">
        <v>5</v>
      </c>
      <c r="D40169" s="7" t="n">
        <v>1112014848</v>
      </c>
    </row>
    <row r="40170" spans="1:6">
      <c r="A40170" t="s">
        <v>4</v>
      </c>
      <c r="B40170" s="4" t="s">
        <v>5</v>
      </c>
      <c r="C40170" s="4" t="s">
        <v>13</v>
      </c>
      <c r="D40170" s="4" t="s">
        <v>10</v>
      </c>
    </row>
    <row r="40171" spans="1:6">
      <c r="A40171" t="n">
        <v>329086</v>
      </c>
      <c r="B40171" s="42" t="n">
        <v>116</v>
      </c>
      <c r="C40171" s="7" t="n">
        <v>6</v>
      </c>
      <c r="D40171" s="7" t="n">
        <v>1</v>
      </c>
    </row>
    <row r="40172" spans="1:6">
      <c r="A40172" t="s">
        <v>4</v>
      </c>
      <c r="B40172" s="4" t="s">
        <v>5</v>
      </c>
      <c r="C40172" s="4" t="s">
        <v>10</v>
      </c>
      <c r="D40172" s="4" t="s">
        <v>22</v>
      </c>
      <c r="E40172" s="4" t="s">
        <v>22</v>
      </c>
      <c r="F40172" s="4" t="s">
        <v>22</v>
      </c>
      <c r="G40172" s="4" t="s">
        <v>22</v>
      </c>
    </row>
    <row r="40173" spans="1:6">
      <c r="A40173" t="n">
        <v>329090</v>
      </c>
      <c r="B40173" s="24" t="n">
        <v>46</v>
      </c>
      <c r="C40173" s="7" t="n">
        <v>0</v>
      </c>
      <c r="D40173" s="7" t="n">
        <v>-72.620002746582</v>
      </c>
      <c r="E40173" s="7" t="n">
        <v>-38.0900001525879</v>
      </c>
      <c r="F40173" s="7" t="n">
        <v>91.2200012207031</v>
      </c>
      <c r="G40173" s="7" t="n">
        <v>35.2000007629395</v>
      </c>
    </row>
    <row r="40174" spans="1:6">
      <c r="A40174" t="s">
        <v>4</v>
      </c>
      <c r="B40174" s="4" t="s">
        <v>5</v>
      </c>
      <c r="C40174" s="4" t="s">
        <v>10</v>
      </c>
      <c r="D40174" s="4" t="s">
        <v>22</v>
      </c>
      <c r="E40174" s="4" t="s">
        <v>22</v>
      </c>
      <c r="F40174" s="4" t="s">
        <v>22</v>
      </c>
      <c r="G40174" s="4" t="s">
        <v>22</v>
      </c>
    </row>
    <row r="40175" spans="1:6">
      <c r="A40175" t="n">
        <v>329109</v>
      </c>
      <c r="B40175" s="24" t="n">
        <v>46</v>
      </c>
      <c r="C40175" s="7" t="n">
        <v>15</v>
      </c>
      <c r="D40175" s="7" t="n">
        <v>-71.4800033569336</v>
      </c>
      <c r="E40175" s="7" t="n">
        <v>-38.0900001525879</v>
      </c>
      <c r="F40175" s="7" t="n">
        <v>90.9000015258789</v>
      </c>
      <c r="G40175" s="7" t="n">
        <v>20.7999992370605</v>
      </c>
    </row>
    <row r="40176" spans="1:6">
      <c r="A40176" t="s">
        <v>4</v>
      </c>
      <c r="B40176" s="4" t="s">
        <v>5</v>
      </c>
      <c r="C40176" s="4" t="s">
        <v>10</v>
      </c>
      <c r="D40176" s="4" t="s">
        <v>13</v>
      </c>
      <c r="E40176" s="4" t="s">
        <v>6</v>
      </c>
      <c r="F40176" s="4" t="s">
        <v>22</v>
      </c>
      <c r="G40176" s="4" t="s">
        <v>22</v>
      </c>
      <c r="H40176" s="4" t="s">
        <v>22</v>
      </c>
    </row>
    <row r="40177" spans="1:8">
      <c r="A40177" t="n">
        <v>329128</v>
      </c>
      <c r="B40177" s="39" t="n">
        <v>48</v>
      </c>
      <c r="C40177" s="7" t="n">
        <v>0</v>
      </c>
      <c r="D40177" s="7" t="n">
        <v>0</v>
      </c>
      <c r="E40177" s="7" t="s">
        <v>868</v>
      </c>
      <c r="F40177" s="7" t="n">
        <v>0</v>
      </c>
      <c r="G40177" s="7" t="n">
        <v>1</v>
      </c>
      <c r="H40177" s="7" t="n">
        <v>0</v>
      </c>
    </row>
    <row r="40178" spans="1:8">
      <c r="A40178" t="s">
        <v>4</v>
      </c>
      <c r="B40178" s="4" t="s">
        <v>5</v>
      </c>
      <c r="C40178" s="4" t="s">
        <v>10</v>
      </c>
      <c r="D40178" s="4" t="s">
        <v>13</v>
      </c>
      <c r="E40178" s="4" t="s">
        <v>6</v>
      </c>
      <c r="F40178" s="4" t="s">
        <v>22</v>
      </c>
      <c r="G40178" s="4" t="s">
        <v>22</v>
      </c>
      <c r="H40178" s="4" t="s">
        <v>22</v>
      </c>
    </row>
    <row r="40179" spans="1:8">
      <c r="A40179" t="n">
        <v>329154</v>
      </c>
      <c r="B40179" s="39" t="n">
        <v>48</v>
      </c>
      <c r="C40179" s="7" t="n">
        <v>15</v>
      </c>
      <c r="D40179" s="7" t="n">
        <v>0</v>
      </c>
      <c r="E40179" s="7" t="s">
        <v>868</v>
      </c>
      <c r="F40179" s="7" t="n">
        <v>0</v>
      </c>
      <c r="G40179" s="7" t="n">
        <v>1</v>
      </c>
      <c r="H40179" s="7" t="n">
        <v>0</v>
      </c>
    </row>
    <row r="40180" spans="1:8">
      <c r="A40180" t="s">
        <v>4</v>
      </c>
      <c r="B40180" s="4" t="s">
        <v>5</v>
      </c>
      <c r="C40180" s="4" t="s">
        <v>13</v>
      </c>
      <c r="D40180" s="4" t="s">
        <v>10</v>
      </c>
      <c r="E40180" s="4" t="s">
        <v>13</v>
      </c>
      <c r="F40180" s="4" t="s">
        <v>6</v>
      </c>
      <c r="G40180" s="4" t="s">
        <v>6</v>
      </c>
      <c r="H40180" s="4" t="s">
        <v>6</v>
      </c>
      <c r="I40180" s="4" t="s">
        <v>6</v>
      </c>
      <c r="J40180" s="4" t="s">
        <v>6</v>
      </c>
      <c r="K40180" s="4" t="s">
        <v>6</v>
      </c>
      <c r="L40180" s="4" t="s">
        <v>6</v>
      </c>
      <c r="M40180" s="4" t="s">
        <v>6</v>
      </c>
      <c r="N40180" s="4" t="s">
        <v>6</v>
      </c>
      <c r="O40180" s="4" t="s">
        <v>6</v>
      </c>
      <c r="P40180" s="4" t="s">
        <v>6</v>
      </c>
      <c r="Q40180" s="4" t="s">
        <v>6</v>
      </c>
      <c r="R40180" s="4" t="s">
        <v>6</v>
      </c>
      <c r="S40180" s="4" t="s">
        <v>6</v>
      </c>
      <c r="T40180" s="4" t="s">
        <v>6</v>
      </c>
      <c r="U40180" s="4" t="s">
        <v>6</v>
      </c>
    </row>
    <row r="40181" spans="1:8">
      <c r="A40181" t="n">
        <v>329180</v>
      </c>
      <c r="B40181" s="38" t="n">
        <v>36</v>
      </c>
      <c r="C40181" s="7" t="n">
        <v>8</v>
      </c>
      <c r="D40181" s="7" t="n">
        <v>0</v>
      </c>
      <c r="E40181" s="7" t="n">
        <v>0</v>
      </c>
      <c r="F40181" s="7" t="s">
        <v>865</v>
      </c>
      <c r="G40181" s="7" t="s">
        <v>12</v>
      </c>
      <c r="H40181" s="7" t="s">
        <v>12</v>
      </c>
      <c r="I40181" s="7" t="s">
        <v>12</v>
      </c>
      <c r="J40181" s="7" t="s">
        <v>12</v>
      </c>
      <c r="K40181" s="7" t="s">
        <v>12</v>
      </c>
      <c r="L40181" s="7" t="s">
        <v>12</v>
      </c>
      <c r="M40181" s="7" t="s">
        <v>12</v>
      </c>
      <c r="N40181" s="7" t="s">
        <v>12</v>
      </c>
      <c r="O40181" s="7" t="s">
        <v>12</v>
      </c>
      <c r="P40181" s="7" t="s">
        <v>12</v>
      </c>
      <c r="Q40181" s="7" t="s">
        <v>12</v>
      </c>
      <c r="R40181" s="7" t="s">
        <v>12</v>
      </c>
      <c r="S40181" s="7" t="s">
        <v>12</v>
      </c>
      <c r="T40181" s="7" t="s">
        <v>12</v>
      </c>
      <c r="U40181" s="7" t="s">
        <v>12</v>
      </c>
    </row>
    <row r="40182" spans="1:8">
      <c r="A40182" t="s">
        <v>4</v>
      </c>
      <c r="B40182" s="4" t="s">
        <v>5</v>
      </c>
      <c r="C40182" s="4" t="s">
        <v>13</v>
      </c>
      <c r="D40182" s="4" t="s">
        <v>10</v>
      </c>
      <c r="E40182" s="4" t="s">
        <v>13</v>
      </c>
      <c r="F40182" s="4" t="s">
        <v>6</v>
      </c>
      <c r="G40182" s="4" t="s">
        <v>6</v>
      </c>
      <c r="H40182" s="4" t="s">
        <v>6</v>
      </c>
      <c r="I40182" s="4" t="s">
        <v>6</v>
      </c>
      <c r="J40182" s="4" t="s">
        <v>6</v>
      </c>
      <c r="K40182" s="4" t="s">
        <v>6</v>
      </c>
      <c r="L40182" s="4" t="s">
        <v>6</v>
      </c>
      <c r="M40182" s="4" t="s">
        <v>6</v>
      </c>
      <c r="N40182" s="4" t="s">
        <v>6</v>
      </c>
      <c r="O40182" s="4" t="s">
        <v>6</v>
      </c>
      <c r="P40182" s="4" t="s">
        <v>6</v>
      </c>
      <c r="Q40182" s="4" t="s">
        <v>6</v>
      </c>
      <c r="R40182" s="4" t="s">
        <v>6</v>
      </c>
      <c r="S40182" s="4" t="s">
        <v>6</v>
      </c>
      <c r="T40182" s="4" t="s">
        <v>6</v>
      </c>
      <c r="U40182" s="4" t="s">
        <v>6</v>
      </c>
    </row>
    <row r="40183" spans="1:8">
      <c r="A40183" t="n">
        <v>329213</v>
      </c>
      <c r="B40183" s="38" t="n">
        <v>36</v>
      </c>
      <c r="C40183" s="7" t="n">
        <v>8</v>
      </c>
      <c r="D40183" s="7" t="n">
        <v>15</v>
      </c>
      <c r="E40183" s="7" t="n">
        <v>0</v>
      </c>
      <c r="F40183" s="7" t="s">
        <v>1548</v>
      </c>
      <c r="G40183" s="7" t="s">
        <v>2423</v>
      </c>
      <c r="H40183" s="7" t="s">
        <v>12</v>
      </c>
      <c r="I40183" s="7" t="s">
        <v>12</v>
      </c>
      <c r="J40183" s="7" t="s">
        <v>12</v>
      </c>
      <c r="K40183" s="7" t="s">
        <v>12</v>
      </c>
      <c r="L40183" s="7" t="s">
        <v>12</v>
      </c>
      <c r="M40183" s="7" t="s">
        <v>12</v>
      </c>
      <c r="N40183" s="7" t="s">
        <v>12</v>
      </c>
      <c r="O40183" s="7" t="s">
        <v>12</v>
      </c>
      <c r="P40183" s="7" t="s">
        <v>12</v>
      </c>
      <c r="Q40183" s="7" t="s">
        <v>12</v>
      </c>
      <c r="R40183" s="7" t="s">
        <v>12</v>
      </c>
      <c r="S40183" s="7" t="s">
        <v>12</v>
      </c>
      <c r="T40183" s="7" t="s">
        <v>12</v>
      </c>
      <c r="U40183" s="7" t="s">
        <v>12</v>
      </c>
    </row>
    <row r="40184" spans="1:8">
      <c r="A40184" t="s">
        <v>4</v>
      </c>
      <c r="B40184" s="4" t="s">
        <v>5</v>
      </c>
      <c r="C40184" s="4" t="s">
        <v>13</v>
      </c>
      <c r="D40184" s="4" t="s">
        <v>13</v>
      </c>
      <c r="E40184" s="4" t="s">
        <v>22</v>
      </c>
      <c r="F40184" s="4" t="s">
        <v>22</v>
      </c>
      <c r="G40184" s="4" t="s">
        <v>22</v>
      </c>
      <c r="H40184" s="4" t="s">
        <v>10</v>
      </c>
    </row>
    <row r="40185" spans="1:8">
      <c r="A40185" t="n">
        <v>329257</v>
      </c>
      <c r="B40185" s="25" t="n">
        <v>45</v>
      </c>
      <c r="C40185" s="7" t="n">
        <v>2</v>
      </c>
      <c r="D40185" s="7" t="n">
        <v>3</v>
      </c>
      <c r="E40185" s="7" t="n">
        <v>-71.4000015258789</v>
      </c>
      <c r="F40185" s="7" t="n">
        <v>-30.0200004577637</v>
      </c>
      <c r="G40185" s="7" t="n">
        <v>93.5</v>
      </c>
      <c r="H40185" s="7" t="n">
        <v>0</v>
      </c>
    </row>
    <row r="40186" spans="1:8">
      <c r="A40186" t="s">
        <v>4</v>
      </c>
      <c r="B40186" s="4" t="s">
        <v>5</v>
      </c>
      <c r="C40186" s="4" t="s">
        <v>13</v>
      </c>
      <c r="D40186" s="4" t="s">
        <v>13</v>
      </c>
      <c r="E40186" s="4" t="s">
        <v>22</v>
      </c>
      <c r="F40186" s="4" t="s">
        <v>22</v>
      </c>
      <c r="G40186" s="4" t="s">
        <v>22</v>
      </c>
      <c r="H40186" s="4" t="s">
        <v>10</v>
      </c>
      <c r="I40186" s="4" t="s">
        <v>13</v>
      </c>
    </row>
    <row r="40187" spans="1:8">
      <c r="A40187" t="n">
        <v>329274</v>
      </c>
      <c r="B40187" s="25" t="n">
        <v>45</v>
      </c>
      <c r="C40187" s="7" t="n">
        <v>4</v>
      </c>
      <c r="D40187" s="7" t="n">
        <v>3</v>
      </c>
      <c r="E40187" s="7" t="n">
        <v>335.529998779297</v>
      </c>
      <c r="F40187" s="7" t="n">
        <v>355.429992675781</v>
      </c>
      <c r="G40187" s="7" t="n">
        <v>0</v>
      </c>
      <c r="H40187" s="7" t="n">
        <v>0</v>
      </c>
      <c r="I40187" s="7" t="n">
        <v>0</v>
      </c>
    </row>
    <row r="40188" spans="1:8">
      <c r="A40188" t="s">
        <v>4</v>
      </c>
      <c r="B40188" s="4" t="s">
        <v>5</v>
      </c>
      <c r="C40188" s="4" t="s">
        <v>13</v>
      </c>
      <c r="D40188" s="4" t="s">
        <v>13</v>
      </c>
      <c r="E40188" s="4" t="s">
        <v>22</v>
      </c>
      <c r="F40188" s="4" t="s">
        <v>10</v>
      </c>
    </row>
    <row r="40189" spans="1:8">
      <c r="A40189" t="n">
        <v>329292</v>
      </c>
      <c r="B40189" s="25" t="n">
        <v>45</v>
      </c>
      <c r="C40189" s="7" t="n">
        <v>5</v>
      </c>
      <c r="D40189" s="7" t="n">
        <v>3</v>
      </c>
      <c r="E40189" s="7" t="n">
        <v>2</v>
      </c>
      <c r="F40189" s="7" t="n">
        <v>0</v>
      </c>
    </row>
    <row r="40190" spans="1:8">
      <c r="A40190" t="s">
        <v>4</v>
      </c>
      <c r="B40190" s="4" t="s">
        <v>5</v>
      </c>
      <c r="C40190" s="4" t="s">
        <v>13</v>
      </c>
      <c r="D40190" s="4" t="s">
        <v>13</v>
      </c>
      <c r="E40190" s="4" t="s">
        <v>22</v>
      </c>
      <c r="F40190" s="4" t="s">
        <v>10</v>
      </c>
    </row>
    <row r="40191" spans="1:8">
      <c r="A40191" t="n">
        <v>329301</v>
      </c>
      <c r="B40191" s="25" t="n">
        <v>45</v>
      </c>
      <c r="C40191" s="7" t="n">
        <v>11</v>
      </c>
      <c r="D40191" s="7" t="n">
        <v>3</v>
      </c>
      <c r="E40191" s="7" t="n">
        <v>38</v>
      </c>
      <c r="F40191" s="7" t="n">
        <v>0</v>
      </c>
    </row>
    <row r="40192" spans="1:8">
      <c r="A40192" t="s">
        <v>4</v>
      </c>
      <c r="B40192" s="4" t="s">
        <v>5</v>
      </c>
      <c r="C40192" s="4" t="s">
        <v>13</v>
      </c>
      <c r="D40192" s="4" t="s">
        <v>10</v>
      </c>
      <c r="E40192" s="4" t="s">
        <v>10</v>
      </c>
      <c r="F40192" s="4" t="s">
        <v>10</v>
      </c>
      <c r="G40192" s="4" t="s">
        <v>10</v>
      </c>
      <c r="H40192" s="4" t="s">
        <v>13</v>
      </c>
    </row>
    <row r="40193" spans="1:21">
      <c r="A40193" t="n">
        <v>329310</v>
      </c>
      <c r="B40193" s="29" t="n">
        <v>25</v>
      </c>
      <c r="C40193" s="7" t="n">
        <v>5</v>
      </c>
      <c r="D40193" s="7" t="n">
        <v>65535</v>
      </c>
      <c r="E40193" s="7" t="n">
        <v>500</v>
      </c>
      <c r="F40193" s="7" t="n">
        <v>800</v>
      </c>
      <c r="G40193" s="7" t="n">
        <v>140</v>
      </c>
      <c r="H40193" s="7" t="n">
        <v>0</v>
      </c>
    </row>
    <row r="40194" spans="1:21">
      <c r="A40194" t="s">
        <v>4</v>
      </c>
      <c r="B40194" s="4" t="s">
        <v>5</v>
      </c>
      <c r="C40194" s="4" t="s">
        <v>10</v>
      </c>
      <c r="D40194" s="4" t="s">
        <v>13</v>
      </c>
      <c r="E40194" s="4" t="s">
        <v>72</v>
      </c>
      <c r="F40194" s="4" t="s">
        <v>13</v>
      </c>
      <c r="G40194" s="4" t="s">
        <v>13</v>
      </c>
    </row>
    <row r="40195" spans="1:21">
      <c r="A40195" t="n">
        <v>329321</v>
      </c>
      <c r="B40195" s="30" t="n">
        <v>24</v>
      </c>
      <c r="C40195" s="7" t="n">
        <v>65533</v>
      </c>
      <c r="D40195" s="7" t="n">
        <v>11</v>
      </c>
      <c r="E40195" s="7" t="s">
        <v>2424</v>
      </c>
      <c r="F40195" s="7" t="n">
        <v>2</v>
      </c>
      <c r="G40195" s="7" t="n">
        <v>0</v>
      </c>
    </row>
    <row r="40196" spans="1:21">
      <c r="A40196" t="s">
        <v>4</v>
      </c>
      <c r="B40196" s="4" t="s">
        <v>5</v>
      </c>
    </row>
    <row r="40197" spans="1:21">
      <c r="A40197" t="n">
        <v>329404</v>
      </c>
      <c r="B40197" s="53" t="n">
        <v>28</v>
      </c>
    </row>
    <row r="40198" spans="1:21">
      <c r="A40198" t="s">
        <v>4</v>
      </c>
      <c r="B40198" s="4" t="s">
        <v>5</v>
      </c>
      <c r="C40198" s="4" t="s">
        <v>13</v>
      </c>
    </row>
    <row r="40199" spans="1:21">
      <c r="A40199" t="n">
        <v>329405</v>
      </c>
      <c r="B40199" s="33" t="n">
        <v>27</v>
      </c>
      <c r="C40199" s="7" t="n">
        <v>0</v>
      </c>
    </row>
    <row r="40200" spans="1:21">
      <c r="A40200" t="s">
        <v>4</v>
      </c>
      <c r="B40200" s="4" t="s">
        <v>5</v>
      </c>
      <c r="C40200" s="4" t="s">
        <v>13</v>
      </c>
    </row>
    <row r="40201" spans="1:21">
      <c r="A40201" t="n">
        <v>329407</v>
      </c>
      <c r="B40201" s="33" t="n">
        <v>27</v>
      </c>
      <c r="C40201" s="7" t="n">
        <v>1</v>
      </c>
    </row>
    <row r="40202" spans="1:21">
      <c r="A40202" t="s">
        <v>4</v>
      </c>
      <c r="B40202" s="4" t="s">
        <v>5</v>
      </c>
      <c r="C40202" s="4" t="s">
        <v>13</v>
      </c>
      <c r="D40202" s="4" t="s">
        <v>10</v>
      </c>
      <c r="E40202" s="4" t="s">
        <v>10</v>
      </c>
      <c r="F40202" s="4" t="s">
        <v>10</v>
      </c>
      <c r="G40202" s="4" t="s">
        <v>10</v>
      </c>
      <c r="H40202" s="4" t="s">
        <v>13</v>
      </c>
    </row>
    <row r="40203" spans="1:21">
      <c r="A40203" t="n">
        <v>329409</v>
      </c>
      <c r="B40203" s="29" t="n">
        <v>25</v>
      </c>
      <c r="C40203" s="7" t="n">
        <v>5</v>
      </c>
      <c r="D40203" s="7" t="n">
        <v>65535</v>
      </c>
      <c r="E40203" s="7" t="n">
        <v>65535</v>
      </c>
      <c r="F40203" s="7" t="n">
        <v>65535</v>
      </c>
      <c r="G40203" s="7" t="n">
        <v>65535</v>
      </c>
      <c r="H40203" s="7" t="n">
        <v>0</v>
      </c>
    </row>
    <row r="40204" spans="1:21">
      <c r="A40204" t="s">
        <v>4</v>
      </c>
      <c r="B40204" s="4" t="s">
        <v>5</v>
      </c>
      <c r="C40204" s="4" t="s">
        <v>13</v>
      </c>
      <c r="D40204" s="4" t="s">
        <v>13</v>
      </c>
      <c r="E40204" s="4" t="s">
        <v>22</v>
      </c>
      <c r="F40204" s="4" t="s">
        <v>22</v>
      </c>
      <c r="G40204" s="4" t="s">
        <v>22</v>
      </c>
      <c r="H40204" s="4" t="s">
        <v>10</v>
      </c>
    </row>
    <row r="40205" spans="1:21">
      <c r="A40205" t="n">
        <v>329420</v>
      </c>
      <c r="B40205" s="25" t="n">
        <v>45</v>
      </c>
      <c r="C40205" s="7" t="n">
        <v>2</v>
      </c>
      <c r="D40205" s="7" t="n">
        <v>3</v>
      </c>
      <c r="E40205" s="7" t="n">
        <v>-72.2900009155273</v>
      </c>
      <c r="F40205" s="7" t="n">
        <v>-36.6500015258789</v>
      </c>
      <c r="G40205" s="7" t="n">
        <v>92.6600036621094</v>
      </c>
      <c r="H40205" s="7" t="n">
        <v>6000</v>
      </c>
    </row>
    <row r="40206" spans="1:21">
      <c r="A40206" t="s">
        <v>4</v>
      </c>
      <c r="B40206" s="4" t="s">
        <v>5</v>
      </c>
      <c r="C40206" s="4" t="s">
        <v>13</v>
      </c>
      <c r="D40206" s="4" t="s">
        <v>13</v>
      </c>
      <c r="E40206" s="4" t="s">
        <v>22</v>
      </c>
      <c r="F40206" s="4" t="s">
        <v>22</v>
      </c>
      <c r="G40206" s="4" t="s">
        <v>22</v>
      </c>
      <c r="H40206" s="4" t="s">
        <v>10</v>
      </c>
      <c r="I40206" s="4" t="s">
        <v>13</v>
      </c>
    </row>
    <row r="40207" spans="1:21">
      <c r="A40207" t="n">
        <v>329437</v>
      </c>
      <c r="B40207" s="25" t="n">
        <v>45</v>
      </c>
      <c r="C40207" s="7" t="n">
        <v>4</v>
      </c>
      <c r="D40207" s="7" t="n">
        <v>3</v>
      </c>
      <c r="E40207" s="7" t="n">
        <v>9.26000022888184</v>
      </c>
      <c r="F40207" s="7" t="n">
        <v>353.980010986328</v>
      </c>
      <c r="G40207" s="7" t="n">
        <v>0</v>
      </c>
      <c r="H40207" s="7" t="n">
        <v>6000</v>
      </c>
      <c r="I40207" s="7" t="n">
        <v>1</v>
      </c>
    </row>
    <row r="40208" spans="1:21">
      <c r="A40208" t="s">
        <v>4</v>
      </c>
      <c r="B40208" s="4" t="s">
        <v>5</v>
      </c>
      <c r="C40208" s="4" t="s">
        <v>13</v>
      </c>
      <c r="D40208" s="4" t="s">
        <v>10</v>
      </c>
      <c r="E40208" s="4" t="s">
        <v>9</v>
      </c>
      <c r="F40208" s="4" t="s">
        <v>10</v>
      </c>
      <c r="G40208" s="4" t="s">
        <v>9</v>
      </c>
      <c r="H40208" s="4" t="s">
        <v>13</v>
      </c>
    </row>
    <row r="40209" spans="1:9">
      <c r="A40209" t="n">
        <v>329455</v>
      </c>
      <c r="B40209" s="16" t="n">
        <v>49</v>
      </c>
      <c r="C40209" s="7" t="n">
        <v>0</v>
      </c>
      <c r="D40209" s="7" t="n">
        <v>211</v>
      </c>
      <c r="E40209" s="7" t="n">
        <v>1065353216</v>
      </c>
      <c r="F40209" s="7" t="n">
        <v>0</v>
      </c>
      <c r="G40209" s="7" t="n">
        <v>0</v>
      </c>
      <c r="H40209" s="7" t="n">
        <v>0</v>
      </c>
    </row>
    <row r="40210" spans="1:9">
      <c r="A40210" t="s">
        <v>4</v>
      </c>
      <c r="B40210" s="4" t="s">
        <v>5</v>
      </c>
      <c r="C40210" s="4" t="s">
        <v>9</v>
      </c>
    </row>
    <row r="40211" spans="1:9">
      <c r="A40211" t="n">
        <v>329470</v>
      </c>
      <c r="B40211" s="50" t="n">
        <v>15</v>
      </c>
      <c r="C40211" s="7" t="n">
        <v>1024</v>
      </c>
    </row>
    <row r="40212" spans="1:9">
      <c r="A40212" t="s">
        <v>4</v>
      </c>
      <c r="B40212" s="4" t="s">
        <v>5</v>
      </c>
      <c r="C40212" s="4" t="s">
        <v>13</v>
      </c>
      <c r="D40212" s="4" t="s">
        <v>10</v>
      </c>
      <c r="E40212" s="4" t="s">
        <v>22</v>
      </c>
    </row>
    <row r="40213" spans="1:9">
      <c r="A40213" t="n">
        <v>329475</v>
      </c>
      <c r="B40213" s="28" t="n">
        <v>58</v>
      </c>
      <c r="C40213" s="7" t="n">
        <v>100</v>
      </c>
      <c r="D40213" s="7" t="n">
        <v>1000</v>
      </c>
      <c r="E40213" s="7" t="n">
        <v>1</v>
      </c>
    </row>
    <row r="40214" spans="1:9">
      <c r="A40214" t="s">
        <v>4</v>
      </c>
      <c r="B40214" s="4" t="s">
        <v>5</v>
      </c>
      <c r="C40214" s="4" t="s">
        <v>13</v>
      </c>
      <c r="D40214" s="4" t="s">
        <v>10</v>
      </c>
    </row>
    <row r="40215" spans="1:9">
      <c r="A40215" t="n">
        <v>329483</v>
      </c>
      <c r="B40215" s="28" t="n">
        <v>58</v>
      </c>
      <c r="C40215" s="7" t="n">
        <v>255</v>
      </c>
      <c r="D40215" s="7" t="n">
        <v>0</v>
      </c>
    </row>
    <row r="40216" spans="1:9">
      <c r="A40216" t="s">
        <v>4</v>
      </c>
      <c r="B40216" s="4" t="s">
        <v>5</v>
      </c>
      <c r="C40216" s="4" t="s">
        <v>13</v>
      </c>
      <c r="D40216" s="4" t="s">
        <v>10</v>
      </c>
    </row>
    <row r="40217" spans="1:9">
      <c r="A40217" t="n">
        <v>329487</v>
      </c>
      <c r="B40217" s="25" t="n">
        <v>45</v>
      </c>
      <c r="C40217" s="7" t="n">
        <v>7</v>
      </c>
      <c r="D40217" s="7" t="n">
        <v>255</v>
      </c>
    </row>
    <row r="40218" spans="1:9">
      <c r="A40218" t="s">
        <v>4</v>
      </c>
      <c r="B40218" s="4" t="s">
        <v>5</v>
      </c>
      <c r="C40218" s="4" t="s">
        <v>13</v>
      </c>
      <c r="D40218" s="4" t="s">
        <v>10</v>
      </c>
      <c r="E40218" s="4" t="s">
        <v>6</v>
      </c>
    </row>
    <row r="40219" spans="1:9">
      <c r="A40219" t="n">
        <v>329491</v>
      </c>
      <c r="B40219" s="40" t="n">
        <v>51</v>
      </c>
      <c r="C40219" s="7" t="n">
        <v>4</v>
      </c>
      <c r="D40219" s="7" t="n">
        <v>0</v>
      </c>
      <c r="E40219" s="7" t="s">
        <v>353</v>
      </c>
    </row>
    <row r="40220" spans="1:9">
      <c r="A40220" t="s">
        <v>4</v>
      </c>
      <c r="B40220" s="4" t="s">
        <v>5</v>
      </c>
      <c r="C40220" s="4" t="s">
        <v>10</v>
      </c>
    </row>
    <row r="40221" spans="1:9">
      <c r="A40221" t="n">
        <v>329505</v>
      </c>
      <c r="B40221" s="35" t="n">
        <v>16</v>
      </c>
      <c r="C40221" s="7" t="n">
        <v>0</v>
      </c>
    </row>
    <row r="40222" spans="1:9">
      <c r="A40222" t="s">
        <v>4</v>
      </c>
      <c r="B40222" s="4" t="s">
        <v>5</v>
      </c>
      <c r="C40222" s="4" t="s">
        <v>10</v>
      </c>
      <c r="D40222" s="4" t="s">
        <v>72</v>
      </c>
      <c r="E40222" s="4" t="s">
        <v>13</v>
      </c>
      <c r="F40222" s="4" t="s">
        <v>13</v>
      </c>
      <c r="G40222" s="4" t="s">
        <v>72</v>
      </c>
      <c r="H40222" s="4" t="s">
        <v>13</v>
      </c>
      <c r="I40222" s="4" t="s">
        <v>13</v>
      </c>
    </row>
    <row r="40223" spans="1:9">
      <c r="A40223" t="n">
        <v>329508</v>
      </c>
      <c r="B40223" s="52" t="n">
        <v>26</v>
      </c>
      <c r="C40223" s="7" t="n">
        <v>0</v>
      </c>
      <c r="D40223" s="7" t="s">
        <v>2425</v>
      </c>
      <c r="E40223" s="7" t="n">
        <v>2</v>
      </c>
      <c r="F40223" s="7" t="n">
        <v>3</v>
      </c>
      <c r="G40223" s="7" t="s">
        <v>2426</v>
      </c>
      <c r="H40223" s="7" t="n">
        <v>2</v>
      </c>
      <c r="I40223" s="7" t="n">
        <v>0</v>
      </c>
    </row>
    <row r="40224" spans="1:9">
      <c r="A40224" t="s">
        <v>4</v>
      </c>
      <c r="B40224" s="4" t="s">
        <v>5</v>
      </c>
    </row>
    <row r="40225" spans="1:9">
      <c r="A40225" t="n">
        <v>329561</v>
      </c>
      <c r="B40225" s="53" t="n">
        <v>28</v>
      </c>
    </row>
    <row r="40226" spans="1:9">
      <c r="A40226" t="s">
        <v>4</v>
      </c>
      <c r="B40226" s="4" t="s">
        <v>5</v>
      </c>
      <c r="C40226" s="4" t="s">
        <v>13</v>
      </c>
      <c r="D40226" s="4" t="s">
        <v>10</v>
      </c>
      <c r="E40226" s="4" t="s">
        <v>6</v>
      </c>
    </row>
    <row r="40227" spans="1:9">
      <c r="A40227" t="n">
        <v>329562</v>
      </c>
      <c r="B40227" s="40" t="n">
        <v>51</v>
      </c>
      <c r="C40227" s="7" t="n">
        <v>4</v>
      </c>
      <c r="D40227" s="7" t="n">
        <v>15</v>
      </c>
      <c r="E40227" s="7" t="s">
        <v>254</v>
      </c>
    </row>
    <row r="40228" spans="1:9">
      <c r="A40228" t="s">
        <v>4</v>
      </c>
      <c r="B40228" s="4" t="s">
        <v>5</v>
      </c>
      <c r="C40228" s="4" t="s">
        <v>10</v>
      </c>
    </row>
    <row r="40229" spans="1:9">
      <c r="A40229" t="n">
        <v>329575</v>
      </c>
      <c r="B40229" s="35" t="n">
        <v>16</v>
      </c>
      <c r="C40229" s="7" t="n">
        <v>0</v>
      </c>
    </row>
    <row r="40230" spans="1:9">
      <c r="A40230" t="s">
        <v>4</v>
      </c>
      <c r="B40230" s="4" t="s">
        <v>5</v>
      </c>
      <c r="C40230" s="4" t="s">
        <v>10</v>
      </c>
      <c r="D40230" s="4" t="s">
        <v>72</v>
      </c>
      <c r="E40230" s="4" t="s">
        <v>13</v>
      </c>
      <c r="F40230" s="4" t="s">
        <v>13</v>
      </c>
      <c r="G40230" s="4" t="s">
        <v>72</v>
      </c>
      <c r="H40230" s="4" t="s">
        <v>13</v>
      </c>
      <c r="I40230" s="4" t="s">
        <v>13</v>
      </c>
      <c r="J40230" s="4" t="s">
        <v>72</v>
      </c>
      <c r="K40230" s="4" t="s">
        <v>13</v>
      </c>
      <c r="L40230" s="4" t="s">
        <v>13</v>
      </c>
    </row>
    <row r="40231" spans="1:9">
      <c r="A40231" t="n">
        <v>329578</v>
      </c>
      <c r="B40231" s="52" t="n">
        <v>26</v>
      </c>
      <c r="C40231" s="7" t="n">
        <v>15</v>
      </c>
      <c r="D40231" s="7" t="s">
        <v>2427</v>
      </c>
      <c r="E40231" s="7" t="n">
        <v>2</v>
      </c>
      <c r="F40231" s="7" t="n">
        <v>3</v>
      </c>
      <c r="G40231" s="7" t="s">
        <v>2428</v>
      </c>
      <c r="H40231" s="7" t="n">
        <v>2</v>
      </c>
      <c r="I40231" s="7" t="n">
        <v>3</v>
      </c>
      <c r="J40231" s="7" t="s">
        <v>2429</v>
      </c>
      <c r="K40231" s="7" t="n">
        <v>2</v>
      </c>
      <c r="L40231" s="7" t="n">
        <v>0</v>
      </c>
    </row>
    <row r="40232" spans="1:9">
      <c r="A40232" t="s">
        <v>4</v>
      </c>
      <c r="B40232" s="4" t="s">
        <v>5</v>
      </c>
    </row>
    <row r="40233" spans="1:9">
      <c r="A40233" t="n">
        <v>329802</v>
      </c>
      <c r="B40233" s="53" t="n">
        <v>28</v>
      </c>
    </row>
    <row r="40234" spans="1:9">
      <c r="A40234" t="s">
        <v>4</v>
      </c>
      <c r="B40234" s="4" t="s">
        <v>5</v>
      </c>
      <c r="C40234" s="4" t="s">
        <v>10</v>
      </c>
      <c r="D40234" s="4" t="s">
        <v>10</v>
      </c>
      <c r="E40234" s="4" t="s">
        <v>10</v>
      </c>
    </row>
    <row r="40235" spans="1:9">
      <c r="A40235" t="n">
        <v>329803</v>
      </c>
      <c r="B40235" s="57" t="n">
        <v>61</v>
      </c>
      <c r="C40235" s="7" t="n">
        <v>0</v>
      </c>
      <c r="D40235" s="7" t="n">
        <v>15</v>
      </c>
      <c r="E40235" s="7" t="n">
        <v>1000</v>
      </c>
    </row>
    <row r="40236" spans="1:9">
      <c r="A40236" t="s">
        <v>4</v>
      </c>
      <c r="B40236" s="4" t="s">
        <v>5</v>
      </c>
      <c r="C40236" s="4" t="s">
        <v>10</v>
      </c>
    </row>
    <row r="40237" spans="1:9">
      <c r="A40237" t="n">
        <v>329810</v>
      </c>
      <c r="B40237" s="35" t="n">
        <v>16</v>
      </c>
      <c r="C40237" s="7" t="n">
        <v>300</v>
      </c>
    </row>
    <row r="40238" spans="1:9">
      <c r="A40238" t="s">
        <v>4</v>
      </c>
      <c r="B40238" s="4" t="s">
        <v>5</v>
      </c>
      <c r="C40238" s="4" t="s">
        <v>13</v>
      </c>
      <c r="D40238" s="4" t="s">
        <v>10</v>
      </c>
      <c r="E40238" s="4" t="s">
        <v>6</v>
      </c>
    </row>
    <row r="40239" spans="1:9">
      <c r="A40239" t="n">
        <v>329813</v>
      </c>
      <c r="B40239" s="40" t="n">
        <v>51</v>
      </c>
      <c r="C40239" s="7" t="n">
        <v>4</v>
      </c>
      <c r="D40239" s="7" t="n">
        <v>0</v>
      </c>
      <c r="E40239" s="7" t="s">
        <v>410</v>
      </c>
    </row>
    <row r="40240" spans="1:9">
      <c r="A40240" t="s">
        <v>4</v>
      </c>
      <c r="B40240" s="4" t="s">
        <v>5</v>
      </c>
      <c r="C40240" s="4" t="s">
        <v>10</v>
      </c>
    </row>
    <row r="40241" spans="1:12">
      <c r="A40241" t="n">
        <v>329827</v>
      </c>
      <c r="B40241" s="35" t="n">
        <v>16</v>
      </c>
      <c r="C40241" s="7" t="n">
        <v>0</v>
      </c>
    </row>
    <row r="40242" spans="1:12">
      <c r="A40242" t="s">
        <v>4</v>
      </c>
      <c r="B40242" s="4" t="s">
        <v>5</v>
      </c>
      <c r="C40242" s="4" t="s">
        <v>10</v>
      </c>
      <c r="D40242" s="4" t="s">
        <v>72</v>
      </c>
      <c r="E40242" s="4" t="s">
        <v>13</v>
      </c>
      <c r="F40242" s="4" t="s">
        <v>13</v>
      </c>
    </row>
    <row r="40243" spans="1:12">
      <c r="A40243" t="n">
        <v>329830</v>
      </c>
      <c r="B40243" s="52" t="n">
        <v>26</v>
      </c>
      <c r="C40243" s="7" t="n">
        <v>0</v>
      </c>
      <c r="D40243" s="7" t="s">
        <v>2430</v>
      </c>
      <c r="E40243" s="7" t="n">
        <v>2</v>
      </c>
      <c r="F40243" s="7" t="n">
        <v>0</v>
      </c>
    </row>
    <row r="40244" spans="1:12">
      <c r="A40244" t="s">
        <v>4</v>
      </c>
      <c r="B40244" s="4" t="s">
        <v>5</v>
      </c>
    </row>
    <row r="40245" spans="1:12">
      <c r="A40245" t="n">
        <v>329909</v>
      </c>
      <c r="B40245" s="53" t="n">
        <v>28</v>
      </c>
    </row>
    <row r="40246" spans="1:12">
      <c r="A40246" t="s">
        <v>4</v>
      </c>
      <c r="B40246" s="4" t="s">
        <v>5</v>
      </c>
      <c r="C40246" s="4" t="s">
        <v>10</v>
      </c>
      <c r="D40246" s="4" t="s">
        <v>10</v>
      </c>
      <c r="E40246" s="4" t="s">
        <v>10</v>
      </c>
    </row>
    <row r="40247" spans="1:12">
      <c r="A40247" t="n">
        <v>329910</v>
      </c>
      <c r="B40247" s="57" t="n">
        <v>61</v>
      </c>
      <c r="C40247" s="7" t="n">
        <v>15</v>
      </c>
      <c r="D40247" s="7" t="n">
        <v>0</v>
      </c>
      <c r="E40247" s="7" t="n">
        <v>1000</v>
      </c>
    </row>
    <row r="40248" spans="1:12">
      <c r="A40248" t="s">
        <v>4</v>
      </c>
      <c r="B40248" s="4" t="s">
        <v>5</v>
      </c>
      <c r="C40248" s="4" t="s">
        <v>10</v>
      </c>
    </row>
    <row r="40249" spans="1:12">
      <c r="A40249" t="n">
        <v>329917</v>
      </c>
      <c r="B40249" s="35" t="n">
        <v>16</v>
      </c>
      <c r="C40249" s="7" t="n">
        <v>300</v>
      </c>
    </row>
    <row r="40250" spans="1:12">
      <c r="A40250" t="s">
        <v>4</v>
      </c>
      <c r="B40250" s="4" t="s">
        <v>5</v>
      </c>
      <c r="C40250" s="4" t="s">
        <v>13</v>
      </c>
      <c r="D40250" s="4" t="s">
        <v>10</v>
      </c>
      <c r="E40250" s="4" t="s">
        <v>6</v>
      </c>
    </row>
    <row r="40251" spans="1:12">
      <c r="A40251" t="n">
        <v>329920</v>
      </c>
      <c r="B40251" s="40" t="n">
        <v>51</v>
      </c>
      <c r="C40251" s="7" t="n">
        <v>4</v>
      </c>
      <c r="D40251" s="7" t="n">
        <v>15</v>
      </c>
      <c r="E40251" s="7" t="s">
        <v>258</v>
      </c>
    </row>
    <row r="40252" spans="1:12">
      <c r="A40252" t="s">
        <v>4</v>
      </c>
      <c r="B40252" s="4" t="s">
        <v>5</v>
      </c>
      <c r="C40252" s="4" t="s">
        <v>10</v>
      </c>
    </row>
    <row r="40253" spans="1:12">
      <c r="A40253" t="n">
        <v>329933</v>
      </c>
      <c r="B40253" s="35" t="n">
        <v>16</v>
      </c>
      <c r="C40253" s="7" t="n">
        <v>0</v>
      </c>
    </row>
    <row r="40254" spans="1:12">
      <c r="A40254" t="s">
        <v>4</v>
      </c>
      <c r="B40254" s="4" t="s">
        <v>5</v>
      </c>
      <c r="C40254" s="4" t="s">
        <v>10</v>
      </c>
      <c r="D40254" s="4" t="s">
        <v>72</v>
      </c>
      <c r="E40254" s="4" t="s">
        <v>13</v>
      </c>
      <c r="F40254" s="4" t="s">
        <v>13</v>
      </c>
      <c r="G40254" s="4" t="s">
        <v>72</v>
      </c>
      <c r="H40254" s="4" t="s">
        <v>13</v>
      </c>
      <c r="I40254" s="4" t="s">
        <v>13</v>
      </c>
      <c r="J40254" s="4" t="s">
        <v>72</v>
      </c>
      <c r="K40254" s="4" t="s">
        <v>13</v>
      </c>
      <c r="L40254" s="4" t="s">
        <v>13</v>
      </c>
    </row>
    <row r="40255" spans="1:12">
      <c r="A40255" t="n">
        <v>329936</v>
      </c>
      <c r="B40255" s="52" t="n">
        <v>26</v>
      </c>
      <c r="C40255" s="7" t="n">
        <v>15</v>
      </c>
      <c r="D40255" s="7" t="s">
        <v>2431</v>
      </c>
      <c r="E40255" s="7" t="n">
        <v>2</v>
      </c>
      <c r="F40255" s="7" t="n">
        <v>3</v>
      </c>
      <c r="G40255" s="7" t="s">
        <v>2432</v>
      </c>
      <c r="H40255" s="7" t="n">
        <v>2</v>
      </c>
      <c r="I40255" s="7" t="n">
        <v>3</v>
      </c>
      <c r="J40255" s="7" t="s">
        <v>2433</v>
      </c>
      <c r="K40255" s="7" t="n">
        <v>2</v>
      </c>
      <c r="L40255" s="7" t="n">
        <v>0</v>
      </c>
    </row>
    <row r="40256" spans="1:12">
      <c r="A40256" t="s">
        <v>4</v>
      </c>
      <c r="B40256" s="4" t="s">
        <v>5</v>
      </c>
    </row>
    <row r="40257" spans="1:12">
      <c r="A40257" t="n">
        <v>330181</v>
      </c>
      <c r="B40257" s="53" t="n">
        <v>28</v>
      </c>
    </row>
    <row r="40258" spans="1:12">
      <c r="A40258" t="s">
        <v>4</v>
      </c>
      <c r="B40258" s="4" t="s">
        <v>5</v>
      </c>
      <c r="C40258" s="4" t="s">
        <v>13</v>
      </c>
      <c r="D40258" s="4" t="s">
        <v>10</v>
      </c>
      <c r="E40258" s="4" t="s">
        <v>13</v>
      </c>
    </row>
    <row r="40259" spans="1:12">
      <c r="A40259" t="n">
        <v>330182</v>
      </c>
      <c r="B40259" s="16" t="n">
        <v>49</v>
      </c>
      <c r="C40259" s="7" t="n">
        <v>1</v>
      </c>
      <c r="D40259" s="7" t="n">
        <v>2000</v>
      </c>
      <c r="E40259" s="7" t="n">
        <v>0</v>
      </c>
    </row>
    <row r="40260" spans="1:12">
      <c r="A40260" t="s">
        <v>4</v>
      </c>
      <c r="B40260" s="4" t="s">
        <v>5</v>
      </c>
      <c r="C40260" s="4" t="s">
        <v>10</v>
      </c>
      <c r="D40260" s="4" t="s">
        <v>13</v>
      </c>
      <c r="E40260" s="4" t="s">
        <v>22</v>
      </c>
      <c r="F40260" s="4" t="s">
        <v>10</v>
      </c>
    </row>
    <row r="40261" spans="1:12">
      <c r="A40261" t="n">
        <v>330187</v>
      </c>
      <c r="B40261" s="58" t="n">
        <v>59</v>
      </c>
      <c r="C40261" s="7" t="n">
        <v>15</v>
      </c>
      <c r="D40261" s="7" t="n">
        <v>1</v>
      </c>
      <c r="E40261" s="7" t="n">
        <v>0.150000005960464</v>
      </c>
      <c r="F40261" s="7" t="n">
        <v>0</v>
      </c>
    </row>
    <row r="40262" spans="1:12">
      <c r="A40262" t="s">
        <v>4</v>
      </c>
      <c r="B40262" s="4" t="s">
        <v>5</v>
      </c>
      <c r="C40262" s="4" t="s">
        <v>10</v>
      </c>
    </row>
    <row r="40263" spans="1:12">
      <c r="A40263" t="n">
        <v>330197</v>
      </c>
      <c r="B40263" s="35" t="n">
        <v>16</v>
      </c>
      <c r="C40263" s="7" t="n">
        <v>50</v>
      </c>
    </row>
    <row r="40264" spans="1:12">
      <c r="A40264" t="s">
        <v>4</v>
      </c>
      <c r="B40264" s="4" t="s">
        <v>5</v>
      </c>
      <c r="C40264" s="4" t="s">
        <v>10</v>
      </c>
      <c r="D40264" s="4" t="s">
        <v>13</v>
      </c>
      <c r="E40264" s="4" t="s">
        <v>22</v>
      </c>
      <c r="F40264" s="4" t="s">
        <v>10</v>
      </c>
    </row>
    <row r="40265" spans="1:12">
      <c r="A40265" t="n">
        <v>330200</v>
      </c>
      <c r="B40265" s="58" t="n">
        <v>59</v>
      </c>
      <c r="C40265" s="7" t="n">
        <v>0</v>
      </c>
      <c r="D40265" s="7" t="n">
        <v>1</v>
      </c>
      <c r="E40265" s="7" t="n">
        <v>0.150000005960464</v>
      </c>
      <c r="F40265" s="7" t="n">
        <v>0</v>
      </c>
    </row>
    <row r="40266" spans="1:12">
      <c r="A40266" t="s">
        <v>4</v>
      </c>
      <c r="B40266" s="4" t="s">
        <v>5</v>
      </c>
      <c r="C40266" s="4" t="s">
        <v>10</v>
      </c>
    </row>
    <row r="40267" spans="1:12">
      <c r="A40267" t="n">
        <v>330210</v>
      </c>
      <c r="B40267" s="35" t="n">
        <v>16</v>
      </c>
      <c r="C40267" s="7" t="n">
        <v>1000</v>
      </c>
    </row>
    <row r="40268" spans="1:12">
      <c r="A40268" t="s">
        <v>4</v>
      </c>
      <c r="B40268" s="4" t="s">
        <v>5</v>
      </c>
      <c r="C40268" s="4" t="s">
        <v>10</v>
      </c>
      <c r="D40268" s="4" t="s">
        <v>10</v>
      </c>
      <c r="E40268" s="4" t="s">
        <v>10</v>
      </c>
    </row>
    <row r="40269" spans="1:12">
      <c r="A40269" t="n">
        <v>330213</v>
      </c>
      <c r="B40269" s="57" t="n">
        <v>61</v>
      </c>
      <c r="C40269" s="7" t="n">
        <v>0</v>
      </c>
      <c r="D40269" s="7" t="n">
        <v>65533</v>
      </c>
      <c r="E40269" s="7" t="n">
        <v>1000</v>
      </c>
    </row>
    <row r="40270" spans="1:12">
      <c r="A40270" t="s">
        <v>4</v>
      </c>
      <c r="B40270" s="4" t="s">
        <v>5</v>
      </c>
      <c r="C40270" s="4" t="s">
        <v>10</v>
      </c>
      <c r="D40270" s="4" t="s">
        <v>10</v>
      </c>
      <c r="E40270" s="4" t="s">
        <v>10</v>
      </c>
    </row>
    <row r="40271" spans="1:12">
      <c r="A40271" t="n">
        <v>330220</v>
      </c>
      <c r="B40271" s="57" t="n">
        <v>61</v>
      </c>
      <c r="C40271" s="7" t="n">
        <v>15</v>
      </c>
      <c r="D40271" s="7" t="n">
        <v>65533</v>
      </c>
      <c r="E40271" s="7" t="n">
        <v>1000</v>
      </c>
    </row>
    <row r="40272" spans="1:12">
      <c r="A40272" t="s">
        <v>4</v>
      </c>
      <c r="B40272" s="4" t="s">
        <v>5</v>
      </c>
      <c r="C40272" s="4" t="s">
        <v>10</v>
      </c>
    </row>
    <row r="40273" spans="1:6">
      <c r="A40273" t="n">
        <v>330227</v>
      </c>
      <c r="B40273" s="35" t="n">
        <v>16</v>
      </c>
      <c r="C40273" s="7" t="n">
        <v>300</v>
      </c>
    </row>
    <row r="40274" spans="1:6">
      <c r="A40274" t="s">
        <v>4</v>
      </c>
      <c r="B40274" s="4" t="s">
        <v>5</v>
      </c>
      <c r="C40274" s="4" t="s">
        <v>13</v>
      </c>
      <c r="D40274" s="4" t="s">
        <v>10</v>
      </c>
      <c r="E40274" s="4" t="s">
        <v>6</v>
      </c>
    </row>
    <row r="40275" spans="1:6">
      <c r="A40275" t="n">
        <v>330230</v>
      </c>
      <c r="B40275" s="40" t="n">
        <v>51</v>
      </c>
      <c r="C40275" s="7" t="n">
        <v>4</v>
      </c>
      <c r="D40275" s="7" t="n">
        <v>0</v>
      </c>
      <c r="E40275" s="7" t="s">
        <v>486</v>
      </c>
    </row>
    <row r="40276" spans="1:6">
      <c r="A40276" t="s">
        <v>4</v>
      </c>
      <c r="B40276" s="4" t="s">
        <v>5</v>
      </c>
      <c r="C40276" s="4" t="s">
        <v>10</v>
      </c>
    </row>
    <row r="40277" spans="1:6">
      <c r="A40277" t="n">
        <v>330243</v>
      </c>
      <c r="B40277" s="35" t="n">
        <v>16</v>
      </c>
      <c r="C40277" s="7" t="n">
        <v>0</v>
      </c>
    </row>
    <row r="40278" spans="1:6">
      <c r="A40278" t="s">
        <v>4</v>
      </c>
      <c r="B40278" s="4" t="s">
        <v>5</v>
      </c>
      <c r="C40278" s="4" t="s">
        <v>10</v>
      </c>
      <c r="D40278" s="4" t="s">
        <v>72</v>
      </c>
      <c r="E40278" s="4" t="s">
        <v>13</v>
      </c>
      <c r="F40278" s="4" t="s">
        <v>13</v>
      </c>
    </row>
    <row r="40279" spans="1:6">
      <c r="A40279" t="n">
        <v>330246</v>
      </c>
      <c r="B40279" s="52" t="n">
        <v>26</v>
      </c>
      <c r="C40279" s="7" t="n">
        <v>0</v>
      </c>
      <c r="D40279" s="7" t="s">
        <v>2434</v>
      </c>
      <c r="E40279" s="7" t="n">
        <v>2</v>
      </c>
      <c r="F40279" s="7" t="n">
        <v>0</v>
      </c>
    </row>
    <row r="40280" spans="1:6">
      <c r="A40280" t="s">
        <v>4</v>
      </c>
      <c r="B40280" s="4" t="s">
        <v>5</v>
      </c>
    </row>
    <row r="40281" spans="1:6">
      <c r="A40281" t="n">
        <v>330273</v>
      </c>
      <c r="B40281" s="53" t="n">
        <v>28</v>
      </c>
    </row>
    <row r="40282" spans="1:6">
      <c r="A40282" t="s">
        <v>4</v>
      </c>
      <c r="B40282" s="4" t="s">
        <v>5</v>
      </c>
      <c r="C40282" s="4" t="s">
        <v>10</v>
      </c>
      <c r="D40282" s="4" t="s">
        <v>13</v>
      </c>
    </row>
    <row r="40283" spans="1:6">
      <c r="A40283" t="n">
        <v>330274</v>
      </c>
      <c r="B40283" s="54" t="n">
        <v>89</v>
      </c>
      <c r="C40283" s="7" t="n">
        <v>65533</v>
      </c>
      <c r="D40283" s="7" t="n">
        <v>1</v>
      </c>
    </row>
    <row r="40284" spans="1:6">
      <c r="A40284" t="s">
        <v>4</v>
      </c>
      <c r="B40284" s="4" t="s">
        <v>5</v>
      </c>
      <c r="C40284" s="4" t="s">
        <v>13</v>
      </c>
      <c r="D40284" s="4" t="s">
        <v>10</v>
      </c>
      <c r="E40284" s="4" t="s">
        <v>22</v>
      </c>
    </row>
    <row r="40285" spans="1:6">
      <c r="A40285" t="n">
        <v>330278</v>
      </c>
      <c r="B40285" s="28" t="n">
        <v>58</v>
      </c>
      <c r="C40285" s="7" t="n">
        <v>101</v>
      </c>
      <c r="D40285" s="7" t="n">
        <v>500</v>
      </c>
      <c r="E40285" s="7" t="n">
        <v>1</v>
      </c>
    </row>
    <row r="40286" spans="1:6">
      <c r="A40286" t="s">
        <v>4</v>
      </c>
      <c r="B40286" s="4" t="s">
        <v>5</v>
      </c>
      <c r="C40286" s="4" t="s">
        <v>13</v>
      </c>
      <c r="D40286" s="4" t="s">
        <v>10</v>
      </c>
    </row>
    <row r="40287" spans="1:6">
      <c r="A40287" t="n">
        <v>330286</v>
      </c>
      <c r="B40287" s="28" t="n">
        <v>58</v>
      </c>
      <c r="C40287" s="7" t="n">
        <v>254</v>
      </c>
      <c r="D40287" s="7" t="n">
        <v>0</v>
      </c>
    </row>
    <row r="40288" spans="1:6">
      <c r="A40288" t="s">
        <v>4</v>
      </c>
      <c r="B40288" s="4" t="s">
        <v>5</v>
      </c>
      <c r="C40288" s="4" t="s">
        <v>13</v>
      </c>
      <c r="D40288" s="4" t="s">
        <v>13</v>
      </c>
      <c r="E40288" s="4" t="s">
        <v>22</v>
      </c>
      <c r="F40288" s="4" t="s">
        <v>22</v>
      </c>
      <c r="G40288" s="4" t="s">
        <v>22</v>
      </c>
      <c r="H40288" s="4" t="s">
        <v>10</v>
      </c>
    </row>
    <row r="40289" spans="1:8">
      <c r="A40289" t="n">
        <v>330290</v>
      </c>
      <c r="B40289" s="25" t="n">
        <v>45</v>
      </c>
      <c r="C40289" s="7" t="n">
        <v>2</v>
      </c>
      <c r="D40289" s="7" t="n">
        <v>3</v>
      </c>
      <c r="E40289" s="7" t="n">
        <v>-72.5199966430664</v>
      </c>
      <c r="F40289" s="7" t="n">
        <v>-37.5699996948242</v>
      </c>
      <c r="G40289" s="7" t="n">
        <v>91.1100006103516</v>
      </c>
      <c r="H40289" s="7" t="n">
        <v>0</v>
      </c>
    </row>
    <row r="40290" spans="1:8">
      <c r="A40290" t="s">
        <v>4</v>
      </c>
      <c r="B40290" s="4" t="s">
        <v>5</v>
      </c>
      <c r="C40290" s="4" t="s">
        <v>13</v>
      </c>
      <c r="D40290" s="4" t="s">
        <v>13</v>
      </c>
      <c r="E40290" s="4" t="s">
        <v>22</v>
      </c>
      <c r="F40290" s="4" t="s">
        <v>22</v>
      </c>
      <c r="G40290" s="4" t="s">
        <v>22</v>
      </c>
      <c r="H40290" s="4" t="s">
        <v>10</v>
      </c>
      <c r="I40290" s="4" t="s">
        <v>13</v>
      </c>
    </row>
    <row r="40291" spans="1:8">
      <c r="A40291" t="n">
        <v>330307</v>
      </c>
      <c r="B40291" s="25" t="n">
        <v>45</v>
      </c>
      <c r="C40291" s="7" t="n">
        <v>4</v>
      </c>
      <c r="D40291" s="7" t="n">
        <v>3</v>
      </c>
      <c r="E40291" s="7" t="n">
        <v>7.03000020980835</v>
      </c>
      <c r="F40291" s="7" t="n">
        <v>276.019989013672</v>
      </c>
      <c r="G40291" s="7" t="n">
        <v>0</v>
      </c>
      <c r="H40291" s="7" t="n">
        <v>0</v>
      </c>
      <c r="I40291" s="7" t="n">
        <v>0</v>
      </c>
    </row>
    <row r="40292" spans="1:8">
      <c r="A40292" t="s">
        <v>4</v>
      </c>
      <c r="B40292" s="4" t="s">
        <v>5</v>
      </c>
      <c r="C40292" s="4" t="s">
        <v>13</v>
      </c>
      <c r="D40292" s="4" t="s">
        <v>13</v>
      </c>
      <c r="E40292" s="4" t="s">
        <v>22</v>
      </c>
      <c r="F40292" s="4" t="s">
        <v>10</v>
      </c>
    </row>
    <row r="40293" spans="1:8">
      <c r="A40293" t="n">
        <v>330325</v>
      </c>
      <c r="B40293" s="25" t="n">
        <v>45</v>
      </c>
      <c r="C40293" s="7" t="n">
        <v>5</v>
      </c>
      <c r="D40293" s="7" t="n">
        <v>3</v>
      </c>
      <c r="E40293" s="7" t="n">
        <v>11.3000001907349</v>
      </c>
      <c r="F40293" s="7" t="n">
        <v>0</v>
      </c>
    </row>
    <row r="40294" spans="1:8">
      <c r="A40294" t="s">
        <v>4</v>
      </c>
      <c r="B40294" s="4" t="s">
        <v>5</v>
      </c>
      <c r="C40294" s="4" t="s">
        <v>13</v>
      </c>
      <c r="D40294" s="4" t="s">
        <v>13</v>
      </c>
      <c r="E40294" s="4" t="s">
        <v>22</v>
      </c>
      <c r="F40294" s="4" t="s">
        <v>10</v>
      </c>
    </row>
    <row r="40295" spans="1:8">
      <c r="A40295" t="n">
        <v>330334</v>
      </c>
      <c r="B40295" s="25" t="n">
        <v>45</v>
      </c>
      <c r="C40295" s="7" t="n">
        <v>11</v>
      </c>
      <c r="D40295" s="7" t="n">
        <v>3</v>
      </c>
      <c r="E40295" s="7" t="n">
        <v>38</v>
      </c>
      <c r="F40295" s="7" t="n">
        <v>0</v>
      </c>
    </row>
    <row r="40296" spans="1:8">
      <c r="A40296" t="s">
        <v>4</v>
      </c>
      <c r="B40296" s="4" t="s">
        <v>5</v>
      </c>
      <c r="C40296" s="4" t="s">
        <v>13</v>
      </c>
      <c r="D40296" s="4" t="s">
        <v>13</v>
      </c>
      <c r="E40296" s="4" t="s">
        <v>22</v>
      </c>
      <c r="F40296" s="4" t="s">
        <v>22</v>
      </c>
      <c r="G40296" s="4" t="s">
        <v>22</v>
      </c>
      <c r="H40296" s="4" t="s">
        <v>10</v>
      </c>
    </row>
    <row r="40297" spans="1:8">
      <c r="A40297" t="n">
        <v>330343</v>
      </c>
      <c r="B40297" s="25" t="n">
        <v>45</v>
      </c>
      <c r="C40297" s="7" t="n">
        <v>2</v>
      </c>
      <c r="D40297" s="7" t="n">
        <v>3</v>
      </c>
      <c r="E40297" s="7" t="n">
        <v>-72.3899993896484</v>
      </c>
      <c r="F40297" s="7" t="n">
        <v>-37.8400001525879</v>
      </c>
      <c r="G40297" s="7" t="n">
        <v>91.0299987792969</v>
      </c>
      <c r="H40297" s="7" t="n">
        <v>4500</v>
      </c>
    </row>
    <row r="40298" spans="1:8">
      <c r="A40298" t="s">
        <v>4</v>
      </c>
      <c r="B40298" s="4" t="s">
        <v>5</v>
      </c>
      <c r="C40298" s="4" t="s">
        <v>13</v>
      </c>
      <c r="D40298" s="4" t="s">
        <v>13</v>
      </c>
      <c r="E40298" s="4" t="s">
        <v>22</v>
      </c>
      <c r="F40298" s="4" t="s">
        <v>22</v>
      </c>
      <c r="G40298" s="4" t="s">
        <v>22</v>
      </c>
      <c r="H40298" s="4" t="s">
        <v>10</v>
      </c>
      <c r="I40298" s="4" t="s">
        <v>13</v>
      </c>
    </row>
    <row r="40299" spans="1:8">
      <c r="A40299" t="n">
        <v>330360</v>
      </c>
      <c r="B40299" s="25" t="n">
        <v>45</v>
      </c>
      <c r="C40299" s="7" t="n">
        <v>4</v>
      </c>
      <c r="D40299" s="7" t="n">
        <v>3</v>
      </c>
      <c r="E40299" s="7" t="n">
        <v>11.25</v>
      </c>
      <c r="F40299" s="7" t="n">
        <v>31.6399993896484</v>
      </c>
      <c r="G40299" s="7" t="n">
        <v>0</v>
      </c>
      <c r="H40299" s="7" t="n">
        <v>4500</v>
      </c>
      <c r="I40299" s="7" t="n">
        <v>1</v>
      </c>
    </row>
    <row r="40300" spans="1:8">
      <c r="A40300" t="s">
        <v>4</v>
      </c>
      <c r="B40300" s="4" t="s">
        <v>5</v>
      </c>
      <c r="C40300" s="4" t="s">
        <v>13</v>
      </c>
      <c r="D40300" s="4" t="s">
        <v>13</v>
      </c>
      <c r="E40300" s="4" t="s">
        <v>22</v>
      </c>
      <c r="F40300" s="4" t="s">
        <v>10</v>
      </c>
    </row>
    <row r="40301" spans="1:8">
      <c r="A40301" t="n">
        <v>330378</v>
      </c>
      <c r="B40301" s="25" t="n">
        <v>45</v>
      </c>
      <c r="C40301" s="7" t="n">
        <v>5</v>
      </c>
      <c r="D40301" s="7" t="n">
        <v>3</v>
      </c>
      <c r="E40301" s="7" t="n">
        <v>9.19999980926514</v>
      </c>
      <c r="F40301" s="7" t="n">
        <v>4500</v>
      </c>
    </row>
    <row r="40302" spans="1:8">
      <c r="A40302" t="s">
        <v>4</v>
      </c>
      <c r="B40302" s="4" t="s">
        <v>5</v>
      </c>
      <c r="C40302" s="4" t="s">
        <v>10</v>
      </c>
      <c r="D40302" s="4" t="s">
        <v>22</v>
      </c>
      <c r="E40302" s="4" t="s">
        <v>22</v>
      </c>
      <c r="F40302" s="4" t="s">
        <v>22</v>
      </c>
      <c r="G40302" s="4" t="s">
        <v>22</v>
      </c>
    </row>
    <row r="40303" spans="1:8">
      <c r="A40303" t="n">
        <v>330387</v>
      </c>
      <c r="B40303" s="24" t="n">
        <v>46</v>
      </c>
      <c r="C40303" s="7" t="n">
        <v>0</v>
      </c>
      <c r="D40303" s="7" t="n">
        <v>-72.6800003051758</v>
      </c>
      <c r="E40303" s="7" t="n">
        <v>-38.0900001525879</v>
      </c>
      <c r="F40303" s="7" t="n">
        <v>91.1100006103516</v>
      </c>
      <c r="G40303" s="7" t="n">
        <v>300</v>
      </c>
    </row>
    <row r="40304" spans="1:8">
      <c r="A40304" t="s">
        <v>4</v>
      </c>
      <c r="B40304" s="4" t="s">
        <v>5</v>
      </c>
      <c r="C40304" s="4" t="s">
        <v>10</v>
      </c>
      <c r="D40304" s="4" t="s">
        <v>22</v>
      </c>
      <c r="E40304" s="4" t="s">
        <v>22</v>
      </c>
      <c r="F40304" s="4" t="s">
        <v>22</v>
      </c>
      <c r="G40304" s="4" t="s">
        <v>22</v>
      </c>
    </row>
    <row r="40305" spans="1:9">
      <c r="A40305" t="n">
        <v>330406</v>
      </c>
      <c r="B40305" s="24" t="n">
        <v>46</v>
      </c>
      <c r="C40305" s="7" t="n">
        <v>15</v>
      </c>
      <c r="D40305" s="7" t="n">
        <v>-71.9800033569336</v>
      </c>
      <c r="E40305" s="7" t="n">
        <v>-38.0900001525879</v>
      </c>
      <c r="F40305" s="7" t="n">
        <v>91.1900024414063</v>
      </c>
      <c r="G40305" s="7" t="n">
        <v>63.7999992370605</v>
      </c>
    </row>
    <row r="40306" spans="1:9">
      <c r="A40306" t="s">
        <v>4</v>
      </c>
      <c r="B40306" s="4" t="s">
        <v>5</v>
      </c>
      <c r="C40306" s="4" t="s">
        <v>10</v>
      </c>
      <c r="D40306" s="4" t="s">
        <v>22</v>
      </c>
      <c r="E40306" s="4" t="s">
        <v>22</v>
      </c>
      <c r="F40306" s="4" t="s">
        <v>22</v>
      </c>
      <c r="G40306" s="4" t="s">
        <v>22</v>
      </c>
    </row>
    <row r="40307" spans="1:9">
      <c r="A40307" t="n">
        <v>330425</v>
      </c>
      <c r="B40307" s="24" t="n">
        <v>46</v>
      </c>
      <c r="C40307" s="7" t="n">
        <v>1001</v>
      </c>
      <c r="D40307" s="7" t="n">
        <v>-77.2200012207031</v>
      </c>
      <c r="E40307" s="7" t="n">
        <v>-38.0900001525879</v>
      </c>
      <c r="F40307" s="7" t="n">
        <v>95.3399963378906</v>
      </c>
      <c r="G40307" s="7" t="n">
        <v>126.900001525879</v>
      </c>
    </row>
    <row r="40308" spans="1:9">
      <c r="A40308" t="s">
        <v>4</v>
      </c>
      <c r="B40308" s="4" t="s">
        <v>5</v>
      </c>
      <c r="C40308" s="4" t="s">
        <v>10</v>
      </c>
      <c r="D40308" s="4" t="s">
        <v>22</v>
      </c>
      <c r="E40308" s="4" t="s">
        <v>22</v>
      </c>
      <c r="F40308" s="4" t="s">
        <v>22</v>
      </c>
      <c r="G40308" s="4" t="s">
        <v>22</v>
      </c>
    </row>
    <row r="40309" spans="1:9">
      <c r="A40309" t="n">
        <v>330444</v>
      </c>
      <c r="B40309" s="24" t="n">
        <v>46</v>
      </c>
      <c r="C40309" s="7" t="n">
        <v>1002</v>
      </c>
      <c r="D40309" s="7" t="n">
        <v>-71.7399978637695</v>
      </c>
      <c r="E40309" s="7" t="n">
        <v>-38.0900001525879</v>
      </c>
      <c r="F40309" s="7" t="n">
        <v>98.0800018310547</v>
      </c>
      <c r="G40309" s="7" t="n">
        <v>186.100006103516</v>
      </c>
    </row>
    <row r="40310" spans="1:9">
      <c r="A40310" t="s">
        <v>4</v>
      </c>
      <c r="B40310" s="4" t="s">
        <v>5</v>
      </c>
      <c r="C40310" s="4" t="s">
        <v>10</v>
      </c>
      <c r="D40310" s="4" t="s">
        <v>22</v>
      </c>
      <c r="E40310" s="4" t="s">
        <v>22</v>
      </c>
      <c r="F40310" s="4" t="s">
        <v>22</v>
      </c>
      <c r="G40310" s="4" t="s">
        <v>22</v>
      </c>
    </row>
    <row r="40311" spans="1:9">
      <c r="A40311" t="n">
        <v>330463</v>
      </c>
      <c r="B40311" s="24" t="n">
        <v>46</v>
      </c>
      <c r="C40311" s="7" t="n">
        <v>1003</v>
      </c>
      <c r="D40311" s="7" t="n">
        <v>-79.5500030517578</v>
      </c>
      <c r="E40311" s="7" t="n">
        <v>-38.0900001525879</v>
      </c>
      <c r="F40311" s="7" t="n">
        <v>88.9599990844727</v>
      </c>
      <c r="G40311" s="7" t="n">
        <v>78.1999969482422</v>
      </c>
    </row>
    <row r="40312" spans="1:9">
      <c r="A40312" t="s">
        <v>4</v>
      </c>
      <c r="B40312" s="4" t="s">
        <v>5</v>
      </c>
      <c r="C40312" s="4" t="s">
        <v>10</v>
      </c>
      <c r="D40312" s="4" t="s">
        <v>22</v>
      </c>
      <c r="E40312" s="4" t="s">
        <v>22</v>
      </c>
      <c r="F40312" s="4" t="s">
        <v>22</v>
      </c>
      <c r="G40312" s="4" t="s">
        <v>22</v>
      </c>
    </row>
    <row r="40313" spans="1:9">
      <c r="A40313" t="n">
        <v>330482</v>
      </c>
      <c r="B40313" s="24" t="n">
        <v>46</v>
      </c>
      <c r="C40313" s="7" t="n">
        <v>1004</v>
      </c>
      <c r="D40313" s="7" t="n">
        <v>-66.1800003051758</v>
      </c>
      <c r="E40313" s="7" t="n">
        <v>-38.0900001525879</v>
      </c>
      <c r="F40313" s="7" t="n">
        <v>87.8199996948242</v>
      </c>
      <c r="G40313" s="7" t="n">
        <v>292.100006103516</v>
      </c>
    </row>
    <row r="40314" spans="1:9">
      <c r="A40314" t="s">
        <v>4</v>
      </c>
      <c r="B40314" s="4" t="s">
        <v>5</v>
      </c>
      <c r="C40314" s="4" t="s">
        <v>10</v>
      </c>
      <c r="D40314" s="4" t="s">
        <v>22</v>
      </c>
      <c r="E40314" s="4" t="s">
        <v>22</v>
      </c>
      <c r="F40314" s="4" t="s">
        <v>22</v>
      </c>
      <c r="G40314" s="4" t="s">
        <v>22</v>
      </c>
    </row>
    <row r="40315" spans="1:9">
      <c r="A40315" t="n">
        <v>330501</v>
      </c>
      <c r="B40315" s="24" t="n">
        <v>46</v>
      </c>
      <c r="C40315" s="7" t="n">
        <v>1005</v>
      </c>
      <c r="D40315" s="7" t="n">
        <v>-67</v>
      </c>
      <c r="E40315" s="7" t="n">
        <v>-38.0900001525879</v>
      </c>
      <c r="F40315" s="7" t="n">
        <v>95.3399963378906</v>
      </c>
      <c r="G40315" s="7" t="n">
        <v>226.199996948242</v>
      </c>
    </row>
    <row r="40316" spans="1:9">
      <c r="A40316" t="s">
        <v>4</v>
      </c>
      <c r="B40316" s="4" t="s">
        <v>5</v>
      </c>
      <c r="C40316" s="4" t="s">
        <v>10</v>
      </c>
      <c r="D40316" s="4" t="s">
        <v>10</v>
      </c>
      <c r="E40316" s="4" t="s">
        <v>22</v>
      </c>
      <c r="F40316" s="4" t="s">
        <v>22</v>
      </c>
      <c r="G40316" s="4" t="s">
        <v>22</v>
      </c>
      <c r="H40316" s="4" t="s">
        <v>22</v>
      </c>
      <c r="I40316" s="4" t="s">
        <v>13</v>
      </c>
      <c r="J40316" s="4" t="s">
        <v>10</v>
      </c>
    </row>
    <row r="40317" spans="1:9">
      <c r="A40317" t="n">
        <v>330520</v>
      </c>
      <c r="B40317" s="85" t="n">
        <v>55</v>
      </c>
      <c r="C40317" s="7" t="n">
        <v>1001</v>
      </c>
      <c r="D40317" s="7" t="n">
        <v>65533</v>
      </c>
      <c r="E40317" s="7" t="n">
        <v>-75.5199966430664</v>
      </c>
      <c r="F40317" s="7" t="n">
        <v>-38.0900001525879</v>
      </c>
      <c r="G40317" s="7" t="n">
        <v>94.0699996948242</v>
      </c>
      <c r="H40317" s="7" t="n">
        <v>1.20000004768372</v>
      </c>
      <c r="I40317" s="7" t="n">
        <v>1</v>
      </c>
      <c r="J40317" s="7" t="n">
        <v>0</v>
      </c>
    </row>
    <row r="40318" spans="1:9">
      <c r="A40318" t="s">
        <v>4</v>
      </c>
      <c r="B40318" s="4" t="s">
        <v>5</v>
      </c>
      <c r="C40318" s="4" t="s">
        <v>10</v>
      </c>
    </row>
    <row r="40319" spans="1:9">
      <c r="A40319" t="n">
        <v>330544</v>
      </c>
      <c r="B40319" s="35" t="n">
        <v>16</v>
      </c>
      <c r="C40319" s="7" t="n">
        <v>100</v>
      </c>
    </row>
    <row r="40320" spans="1:9">
      <c r="A40320" t="s">
        <v>4</v>
      </c>
      <c r="B40320" s="4" t="s">
        <v>5</v>
      </c>
      <c r="C40320" s="4" t="s">
        <v>10</v>
      </c>
      <c r="D40320" s="4" t="s">
        <v>10</v>
      </c>
      <c r="E40320" s="4" t="s">
        <v>22</v>
      </c>
      <c r="F40320" s="4" t="s">
        <v>22</v>
      </c>
      <c r="G40320" s="4" t="s">
        <v>22</v>
      </c>
      <c r="H40320" s="4" t="s">
        <v>22</v>
      </c>
      <c r="I40320" s="4" t="s">
        <v>13</v>
      </c>
      <c r="J40320" s="4" t="s">
        <v>10</v>
      </c>
    </row>
    <row r="40321" spans="1:10">
      <c r="A40321" t="n">
        <v>330547</v>
      </c>
      <c r="B40321" s="85" t="n">
        <v>55</v>
      </c>
      <c r="C40321" s="7" t="n">
        <v>1002</v>
      </c>
      <c r="D40321" s="7" t="n">
        <v>65533</v>
      </c>
      <c r="E40321" s="7" t="n">
        <v>-72.0100021362305</v>
      </c>
      <c r="F40321" s="7" t="n">
        <v>-38.0900001525879</v>
      </c>
      <c r="G40321" s="7" t="n">
        <v>95.5999984741211</v>
      </c>
      <c r="H40321" s="7" t="n">
        <v>1.20000004768372</v>
      </c>
      <c r="I40321" s="7" t="n">
        <v>1</v>
      </c>
      <c r="J40321" s="7" t="n">
        <v>0</v>
      </c>
    </row>
    <row r="40322" spans="1:10">
      <c r="A40322" t="s">
        <v>4</v>
      </c>
      <c r="B40322" s="4" t="s">
        <v>5</v>
      </c>
      <c r="C40322" s="4" t="s">
        <v>10</v>
      </c>
    </row>
    <row r="40323" spans="1:10">
      <c r="A40323" t="n">
        <v>330571</v>
      </c>
      <c r="B40323" s="35" t="n">
        <v>16</v>
      </c>
      <c r="C40323" s="7" t="n">
        <v>100</v>
      </c>
    </row>
    <row r="40324" spans="1:10">
      <c r="A40324" t="s">
        <v>4</v>
      </c>
      <c r="B40324" s="4" t="s">
        <v>5</v>
      </c>
      <c r="C40324" s="4" t="s">
        <v>10</v>
      </c>
      <c r="D40324" s="4" t="s">
        <v>10</v>
      </c>
      <c r="E40324" s="4" t="s">
        <v>22</v>
      </c>
      <c r="F40324" s="4" t="s">
        <v>22</v>
      </c>
      <c r="G40324" s="4" t="s">
        <v>22</v>
      </c>
      <c r="H40324" s="4" t="s">
        <v>22</v>
      </c>
      <c r="I40324" s="4" t="s">
        <v>13</v>
      </c>
      <c r="J40324" s="4" t="s">
        <v>10</v>
      </c>
    </row>
    <row r="40325" spans="1:10">
      <c r="A40325" t="n">
        <v>330574</v>
      </c>
      <c r="B40325" s="85" t="n">
        <v>55</v>
      </c>
      <c r="C40325" s="7" t="n">
        <v>1003</v>
      </c>
      <c r="D40325" s="7" t="n">
        <v>65533</v>
      </c>
      <c r="E40325" s="7" t="n">
        <v>-77.2200012207031</v>
      </c>
      <c r="F40325" s="7" t="n">
        <v>-38.0900001525879</v>
      </c>
      <c r="G40325" s="7" t="n">
        <v>89.4499969482422</v>
      </c>
      <c r="H40325" s="7" t="n">
        <v>1.20000004768372</v>
      </c>
      <c r="I40325" s="7" t="n">
        <v>1</v>
      </c>
      <c r="J40325" s="7" t="n">
        <v>0</v>
      </c>
    </row>
    <row r="40326" spans="1:10">
      <c r="A40326" t="s">
        <v>4</v>
      </c>
      <c r="B40326" s="4" t="s">
        <v>5</v>
      </c>
      <c r="C40326" s="4" t="s">
        <v>10</v>
      </c>
    </row>
    <row r="40327" spans="1:10">
      <c r="A40327" t="n">
        <v>330598</v>
      </c>
      <c r="B40327" s="35" t="n">
        <v>16</v>
      </c>
      <c r="C40327" s="7" t="n">
        <v>100</v>
      </c>
    </row>
    <row r="40328" spans="1:10">
      <c r="A40328" t="s">
        <v>4</v>
      </c>
      <c r="B40328" s="4" t="s">
        <v>5</v>
      </c>
      <c r="C40328" s="4" t="s">
        <v>10</v>
      </c>
      <c r="D40328" s="4" t="s">
        <v>10</v>
      </c>
      <c r="E40328" s="4" t="s">
        <v>22</v>
      </c>
      <c r="F40328" s="4" t="s">
        <v>22</v>
      </c>
      <c r="G40328" s="4" t="s">
        <v>22</v>
      </c>
      <c r="H40328" s="4" t="s">
        <v>22</v>
      </c>
      <c r="I40328" s="4" t="s">
        <v>13</v>
      </c>
      <c r="J40328" s="4" t="s">
        <v>10</v>
      </c>
    </row>
    <row r="40329" spans="1:10">
      <c r="A40329" t="n">
        <v>330601</v>
      </c>
      <c r="B40329" s="85" t="n">
        <v>55</v>
      </c>
      <c r="C40329" s="7" t="n">
        <v>1004</v>
      </c>
      <c r="D40329" s="7" t="n">
        <v>65533</v>
      </c>
      <c r="E40329" s="7" t="n">
        <v>-68.5400009155273</v>
      </c>
      <c r="F40329" s="7" t="n">
        <v>-38.0900001525879</v>
      </c>
      <c r="G40329" s="7" t="n">
        <v>88.7799987792969</v>
      </c>
      <c r="H40329" s="7" t="n">
        <v>1.20000004768372</v>
      </c>
      <c r="I40329" s="7" t="n">
        <v>1</v>
      </c>
      <c r="J40329" s="7" t="n">
        <v>0</v>
      </c>
    </row>
    <row r="40330" spans="1:10">
      <c r="A40330" t="s">
        <v>4</v>
      </c>
      <c r="B40330" s="4" t="s">
        <v>5</v>
      </c>
      <c r="C40330" s="4" t="s">
        <v>10</v>
      </c>
    </row>
    <row r="40331" spans="1:10">
      <c r="A40331" t="n">
        <v>330625</v>
      </c>
      <c r="B40331" s="35" t="n">
        <v>16</v>
      </c>
      <c r="C40331" s="7" t="n">
        <v>100</v>
      </c>
    </row>
    <row r="40332" spans="1:10">
      <c r="A40332" t="s">
        <v>4</v>
      </c>
      <c r="B40332" s="4" t="s">
        <v>5</v>
      </c>
      <c r="C40332" s="4" t="s">
        <v>10</v>
      </c>
      <c r="D40332" s="4" t="s">
        <v>10</v>
      </c>
      <c r="E40332" s="4" t="s">
        <v>22</v>
      </c>
      <c r="F40332" s="4" t="s">
        <v>22</v>
      </c>
      <c r="G40332" s="4" t="s">
        <v>22</v>
      </c>
      <c r="H40332" s="4" t="s">
        <v>22</v>
      </c>
      <c r="I40332" s="4" t="s">
        <v>13</v>
      </c>
      <c r="J40332" s="4" t="s">
        <v>10</v>
      </c>
    </row>
    <row r="40333" spans="1:10">
      <c r="A40333" t="n">
        <v>330628</v>
      </c>
      <c r="B40333" s="85" t="n">
        <v>55</v>
      </c>
      <c r="C40333" s="7" t="n">
        <v>1005</v>
      </c>
      <c r="D40333" s="7" t="n">
        <v>65533</v>
      </c>
      <c r="E40333" s="7" t="n">
        <v>-68.9700012207031</v>
      </c>
      <c r="F40333" s="7" t="n">
        <v>-38.0900001525879</v>
      </c>
      <c r="G40333" s="7" t="n">
        <v>93.4499969482422</v>
      </c>
      <c r="H40333" s="7" t="n">
        <v>1.20000004768372</v>
      </c>
      <c r="I40333" s="7" t="n">
        <v>1</v>
      </c>
      <c r="J40333" s="7" t="n">
        <v>0</v>
      </c>
    </row>
    <row r="40334" spans="1:10">
      <c r="A40334" t="s">
        <v>4</v>
      </c>
      <c r="B40334" s="4" t="s">
        <v>5</v>
      </c>
      <c r="C40334" s="4" t="s">
        <v>13</v>
      </c>
      <c r="D40334" s="4" t="s">
        <v>10</v>
      </c>
    </row>
    <row r="40335" spans="1:10">
      <c r="A40335" t="n">
        <v>330652</v>
      </c>
      <c r="B40335" s="28" t="n">
        <v>58</v>
      </c>
      <c r="C40335" s="7" t="n">
        <v>255</v>
      </c>
      <c r="D40335" s="7" t="n">
        <v>0</v>
      </c>
    </row>
    <row r="40336" spans="1:10">
      <c r="A40336" t="s">
        <v>4</v>
      </c>
      <c r="B40336" s="4" t="s">
        <v>5</v>
      </c>
      <c r="C40336" s="4" t="s">
        <v>10</v>
      </c>
      <c r="D40336" s="4" t="s">
        <v>13</v>
      </c>
      <c r="E40336" s="4" t="s">
        <v>6</v>
      </c>
      <c r="F40336" s="4" t="s">
        <v>22</v>
      </c>
      <c r="G40336" s="4" t="s">
        <v>22</v>
      </c>
      <c r="H40336" s="4" t="s">
        <v>22</v>
      </c>
    </row>
    <row r="40337" spans="1:10">
      <c r="A40337" t="n">
        <v>330656</v>
      </c>
      <c r="B40337" s="39" t="n">
        <v>48</v>
      </c>
      <c r="C40337" s="7" t="n">
        <v>0</v>
      </c>
      <c r="D40337" s="7" t="n">
        <v>0</v>
      </c>
      <c r="E40337" s="7" t="s">
        <v>865</v>
      </c>
      <c r="F40337" s="7" t="n">
        <v>-1</v>
      </c>
      <c r="G40337" s="7" t="n">
        <v>1</v>
      </c>
      <c r="H40337" s="7" t="n">
        <v>0</v>
      </c>
    </row>
    <row r="40338" spans="1:10">
      <c r="A40338" t="s">
        <v>4</v>
      </c>
      <c r="B40338" s="4" t="s">
        <v>5</v>
      </c>
      <c r="C40338" s="4" t="s">
        <v>10</v>
      </c>
      <c r="D40338" s="4" t="s">
        <v>13</v>
      </c>
    </row>
    <row r="40339" spans="1:10">
      <c r="A40339" t="n">
        <v>330685</v>
      </c>
      <c r="B40339" s="63" t="n">
        <v>56</v>
      </c>
      <c r="C40339" s="7" t="n">
        <v>1001</v>
      </c>
      <c r="D40339" s="7" t="n">
        <v>0</v>
      </c>
    </row>
    <row r="40340" spans="1:10">
      <c r="A40340" t="s">
        <v>4</v>
      </c>
      <c r="B40340" s="4" t="s">
        <v>5</v>
      </c>
      <c r="C40340" s="4" t="s">
        <v>10</v>
      </c>
      <c r="D40340" s="4" t="s">
        <v>13</v>
      </c>
    </row>
    <row r="40341" spans="1:10">
      <c r="A40341" t="n">
        <v>330689</v>
      </c>
      <c r="B40341" s="63" t="n">
        <v>56</v>
      </c>
      <c r="C40341" s="7" t="n">
        <v>1002</v>
      </c>
      <c r="D40341" s="7" t="n">
        <v>0</v>
      </c>
    </row>
    <row r="40342" spans="1:10">
      <c r="A40342" t="s">
        <v>4</v>
      </c>
      <c r="B40342" s="4" t="s">
        <v>5</v>
      </c>
      <c r="C40342" s="4" t="s">
        <v>10</v>
      </c>
      <c r="D40342" s="4" t="s">
        <v>13</v>
      </c>
    </row>
    <row r="40343" spans="1:10">
      <c r="A40343" t="n">
        <v>330693</v>
      </c>
      <c r="B40343" s="63" t="n">
        <v>56</v>
      </c>
      <c r="C40343" s="7" t="n">
        <v>1003</v>
      </c>
      <c r="D40343" s="7" t="n">
        <v>0</v>
      </c>
    </row>
    <row r="40344" spans="1:10">
      <c r="A40344" t="s">
        <v>4</v>
      </c>
      <c r="B40344" s="4" t="s">
        <v>5</v>
      </c>
      <c r="C40344" s="4" t="s">
        <v>10</v>
      </c>
      <c r="D40344" s="4" t="s">
        <v>13</v>
      </c>
    </row>
    <row r="40345" spans="1:10">
      <c r="A40345" t="n">
        <v>330697</v>
      </c>
      <c r="B40345" s="63" t="n">
        <v>56</v>
      </c>
      <c r="C40345" s="7" t="n">
        <v>1004</v>
      </c>
      <c r="D40345" s="7" t="n">
        <v>0</v>
      </c>
    </row>
    <row r="40346" spans="1:10">
      <c r="A40346" t="s">
        <v>4</v>
      </c>
      <c r="B40346" s="4" t="s">
        <v>5</v>
      </c>
      <c r="C40346" s="4" t="s">
        <v>10</v>
      </c>
      <c r="D40346" s="4" t="s">
        <v>13</v>
      </c>
    </row>
    <row r="40347" spans="1:10">
      <c r="A40347" t="n">
        <v>330701</v>
      </c>
      <c r="B40347" s="63" t="n">
        <v>56</v>
      </c>
      <c r="C40347" s="7" t="n">
        <v>1005</v>
      </c>
      <c r="D40347" s="7" t="n">
        <v>0</v>
      </c>
    </row>
    <row r="40348" spans="1:10">
      <c r="A40348" t="s">
        <v>4</v>
      </c>
      <c r="B40348" s="4" t="s">
        <v>5</v>
      </c>
      <c r="C40348" s="4" t="s">
        <v>13</v>
      </c>
      <c r="D40348" s="4" t="s">
        <v>13</v>
      </c>
    </row>
    <row r="40349" spans="1:10">
      <c r="A40349" t="n">
        <v>330705</v>
      </c>
      <c r="B40349" s="16" t="n">
        <v>49</v>
      </c>
      <c r="C40349" s="7" t="n">
        <v>2</v>
      </c>
      <c r="D40349" s="7" t="n">
        <v>0</v>
      </c>
    </row>
    <row r="40350" spans="1:10">
      <c r="A40350" t="s">
        <v>4</v>
      </c>
      <c r="B40350" s="4" t="s">
        <v>5</v>
      </c>
      <c r="C40350" s="4" t="s">
        <v>13</v>
      </c>
      <c r="D40350" s="4" t="s">
        <v>10</v>
      </c>
      <c r="E40350" s="4" t="s">
        <v>9</v>
      </c>
      <c r="F40350" s="4" t="s">
        <v>10</v>
      </c>
      <c r="G40350" s="4" t="s">
        <v>9</v>
      </c>
      <c r="H40350" s="4" t="s">
        <v>13</v>
      </c>
    </row>
    <row r="40351" spans="1:10">
      <c r="A40351" t="n">
        <v>330708</v>
      </c>
      <c r="B40351" s="16" t="n">
        <v>49</v>
      </c>
      <c r="C40351" s="7" t="n">
        <v>0</v>
      </c>
      <c r="D40351" s="7" t="n">
        <v>569</v>
      </c>
      <c r="E40351" s="7" t="n">
        <v>1065353216</v>
      </c>
      <c r="F40351" s="7" t="n">
        <v>0</v>
      </c>
      <c r="G40351" s="7" t="n">
        <v>0</v>
      </c>
      <c r="H40351" s="7" t="n">
        <v>0</v>
      </c>
    </row>
    <row r="40352" spans="1:10">
      <c r="A40352" t="s">
        <v>4</v>
      </c>
      <c r="B40352" s="4" t="s">
        <v>5</v>
      </c>
      <c r="C40352" s="4" t="s">
        <v>13</v>
      </c>
      <c r="D40352" s="4" t="s">
        <v>10</v>
      </c>
    </row>
    <row r="40353" spans="1:8">
      <c r="A40353" t="n">
        <v>330723</v>
      </c>
      <c r="B40353" s="16" t="n">
        <v>49</v>
      </c>
      <c r="C40353" s="7" t="n">
        <v>6</v>
      </c>
      <c r="D40353" s="7" t="n">
        <v>569</v>
      </c>
    </row>
    <row r="40354" spans="1:8">
      <c r="A40354" t="s">
        <v>4</v>
      </c>
      <c r="B40354" s="4" t="s">
        <v>5</v>
      </c>
      <c r="C40354" s="4" t="s">
        <v>13</v>
      </c>
      <c r="D40354" s="4" t="s">
        <v>10</v>
      </c>
    </row>
    <row r="40355" spans="1:8">
      <c r="A40355" t="n">
        <v>330727</v>
      </c>
      <c r="B40355" s="25" t="n">
        <v>45</v>
      </c>
      <c r="C40355" s="7" t="n">
        <v>7</v>
      </c>
      <c r="D40355" s="7" t="n">
        <v>255</v>
      </c>
    </row>
    <row r="40356" spans="1:8">
      <c r="A40356" t="s">
        <v>4</v>
      </c>
      <c r="B40356" s="4" t="s">
        <v>5</v>
      </c>
      <c r="C40356" s="4" t="s">
        <v>13</v>
      </c>
      <c r="D40356" s="4" t="s">
        <v>10</v>
      </c>
      <c r="E40356" s="4" t="s">
        <v>6</v>
      </c>
    </row>
    <row r="40357" spans="1:8">
      <c r="A40357" t="n">
        <v>330731</v>
      </c>
      <c r="B40357" s="40" t="n">
        <v>51</v>
      </c>
      <c r="C40357" s="7" t="n">
        <v>4</v>
      </c>
      <c r="D40357" s="7" t="n">
        <v>0</v>
      </c>
      <c r="E40357" s="7" t="s">
        <v>486</v>
      </c>
    </row>
    <row r="40358" spans="1:8">
      <c r="A40358" t="s">
        <v>4</v>
      </c>
      <c r="B40358" s="4" t="s">
        <v>5</v>
      </c>
      <c r="C40358" s="4" t="s">
        <v>10</v>
      </c>
    </row>
    <row r="40359" spans="1:8">
      <c r="A40359" t="n">
        <v>330744</v>
      </c>
      <c r="B40359" s="35" t="n">
        <v>16</v>
      </c>
      <c r="C40359" s="7" t="n">
        <v>0</v>
      </c>
    </row>
    <row r="40360" spans="1:8">
      <c r="A40360" t="s">
        <v>4</v>
      </c>
      <c r="B40360" s="4" t="s">
        <v>5</v>
      </c>
      <c r="C40360" s="4" t="s">
        <v>10</v>
      </c>
      <c r="D40360" s="4" t="s">
        <v>72</v>
      </c>
      <c r="E40360" s="4" t="s">
        <v>13</v>
      </c>
      <c r="F40360" s="4" t="s">
        <v>13</v>
      </c>
    </row>
    <row r="40361" spans="1:8">
      <c r="A40361" t="n">
        <v>330747</v>
      </c>
      <c r="B40361" s="52" t="n">
        <v>26</v>
      </c>
      <c r="C40361" s="7" t="n">
        <v>0</v>
      </c>
      <c r="D40361" s="7" t="s">
        <v>2435</v>
      </c>
      <c r="E40361" s="7" t="n">
        <v>2</v>
      </c>
      <c r="F40361" s="7" t="n">
        <v>0</v>
      </c>
    </row>
    <row r="40362" spans="1:8">
      <c r="A40362" t="s">
        <v>4</v>
      </c>
      <c r="B40362" s="4" t="s">
        <v>5</v>
      </c>
    </row>
    <row r="40363" spans="1:8">
      <c r="A40363" t="n">
        <v>330780</v>
      </c>
      <c r="B40363" s="53" t="n">
        <v>28</v>
      </c>
    </row>
    <row r="40364" spans="1:8">
      <c r="A40364" t="s">
        <v>4</v>
      </c>
      <c r="B40364" s="4" t="s">
        <v>5</v>
      </c>
      <c r="C40364" s="4" t="s">
        <v>13</v>
      </c>
      <c r="D40364" s="4" t="s">
        <v>10</v>
      </c>
      <c r="E40364" s="4" t="s">
        <v>6</v>
      </c>
    </row>
    <row r="40365" spans="1:8">
      <c r="A40365" t="n">
        <v>330781</v>
      </c>
      <c r="B40365" s="40" t="n">
        <v>51</v>
      </c>
      <c r="C40365" s="7" t="n">
        <v>4</v>
      </c>
      <c r="D40365" s="7" t="n">
        <v>15</v>
      </c>
      <c r="E40365" s="7" t="s">
        <v>486</v>
      </c>
    </row>
    <row r="40366" spans="1:8">
      <c r="A40366" t="s">
        <v>4</v>
      </c>
      <c r="B40366" s="4" t="s">
        <v>5</v>
      </c>
      <c r="C40366" s="4" t="s">
        <v>10</v>
      </c>
    </row>
    <row r="40367" spans="1:8">
      <c r="A40367" t="n">
        <v>330794</v>
      </c>
      <c r="B40367" s="35" t="n">
        <v>16</v>
      </c>
      <c r="C40367" s="7" t="n">
        <v>0</v>
      </c>
    </row>
    <row r="40368" spans="1:8">
      <c r="A40368" t="s">
        <v>4</v>
      </c>
      <c r="B40368" s="4" t="s">
        <v>5</v>
      </c>
      <c r="C40368" s="4" t="s">
        <v>10</v>
      </c>
      <c r="D40368" s="4" t="s">
        <v>72</v>
      </c>
      <c r="E40368" s="4" t="s">
        <v>13</v>
      </c>
      <c r="F40368" s="4" t="s">
        <v>13</v>
      </c>
      <c r="G40368" s="4" t="s">
        <v>72</v>
      </c>
      <c r="H40368" s="4" t="s">
        <v>13</v>
      </c>
      <c r="I40368" s="4" t="s">
        <v>13</v>
      </c>
    </row>
    <row r="40369" spans="1:9">
      <c r="A40369" t="n">
        <v>330797</v>
      </c>
      <c r="B40369" s="52" t="n">
        <v>26</v>
      </c>
      <c r="C40369" s="7" t="n">
        <v>15</v>
      </c>
      <c r="D40369" s="7" t="s">
        <v>2436</v>
      </c>
      <c r="E40369" s="7" t="n">
        <v>2</v>
      </c>
      <c r="F40369" s="7" t="n">
        <v>3</v>
      </c>
      <c r="G40369" s="7" t="s">
        <v>2437</v>
      </c>
      <c r="H40369" s="7" t="n">
        <v>2</v>
      </c>
      <c r="I40369" s="7" t="n">
        <v>0</v>
      </c>
    </row>
    <row r="40370" spans="1:9">
      <c r="A40370" t="s">
        <v>4</v>
      </c>
      <c r="B40370" s="4" t="s">
        <v>5</v>
      </c>
    </row>
    <row r="40371" spans="1:9">
      <c r="A40371" t="n">
        <v>330932</v>
      </c>
      <c r="B40371" s="53" t="n">
        <v>28</v>
      </c>
    </row>
    <row r="40372" spans="1:9">
      <c r="A40372" t="s">
        <v>4</v>
      </c>
      <c r="B40372" s="4" t="s">
        <v>5</v>
      </c>
      <c r="C40372" s="4" t="s">
        <v>13</v>
      </c>
      <c r="D40372" s="4" t="s">
        <v>22</v>
      </c>
      <c r="E40372" s="4" t="s">
        <v>22</v>
      </c>
      <c r="F40372" s="4" t="s">
        <v>22</v>
      </c>
    </row>
    <row r="40373" spans="1:9">
      <c r="A40373" t="n">
        <v>330933</v>
      </c>
      <c r="B40373" s="25" t="n">
        <v>45</v>
      </c>
      <c r="C40373" s="7" t="n">
        <v>9</v>
      </c>
      <c r="D40373" s="7" t="n">
        <v>0.0199999995529652</v>
      </c>
      <c r="E40373" s="7" t="n">
        <v>0.0199999995529652</v>
      </c>
      <c r="F40373" s="7" t="n">
        <v>1</v>
      </c>
    </row>
    <row r="40374" spans="1:9">
      <c r="A40374" t="s">
        <v>4</v>
      </c>
      <c r="B40374" s="4" t="s">
        <v>5</v>
      </c>
      <c r="C40374" s="4" t="s">
        <v>13</v>
      </c>
      <c r="D40374" s="4" t="s">
        <v>10</v>
      </c>
      <c r="E40374" s="4" t="s">
        <v>22</v>
      </c>
      <c r="F40374" s="4" t="s">
        <v>10</v>
      </c>
      <c r="G40374" s="4" t="s">
        <v>9</v>
      </c>
      <c r="H40374" s="4" t="s">
        <v>9</v>
      </c>
      <c r="I40374" s="4" t="s">
        <v>10</v>
      </c>
      <c r="J40374" s="4" t="s">
        <v>10</v>
      </c>
      <c r="K40374" s="4" t="s">
        <v>9</v>
      </c>
      <c r="L40374" s="4" t="s">
        <v>9</v>
      </c>
      <c r="M40374" s="4" t="s">
        <v>9</v>
      </c>
      <c r="N40374" s="4" t="s">
        <v>9</v>
      </c>
      <c r="O40374" s="4" t="s">
        <v>6</v>
      </c>
    </row>
    <row r="40375" spans="1:9">
      <c r="A40375" t="n">
        <v>330947</v>
      </c>
      <c r="B40375" s="14" t="n">
        <v>50</v>
      </c>
      <c r="C40375" s="7" t="n">
        <v>0</v>
      </c>
      <c r="D40375" s="7" t="n">
        <v>4286</v>
      </c>
      <c r="E40375" s="7" t="n">
        <v>0.699999988079071</v>
      </c>
      <c r="F40375" s="7" t="n">
        <v>0</v>
      </c>
      <c r="G40375" s="7" t="n">
        <v>0</v>
      </c>
      <c r="H40375" s="7" t="n">
        <v>1090519040</v>
      </c>
      <c r="I40375" s="7" t="n">
        <v>0</v>
      </c>
      <c r="J40375" s="7" t="n">
        <v>65533</v>
      </c>
      <c r="K40375" s="7" t="n">
        <v>0</v>
      </c>
      <c r="L40375" s="7" t="n">
        <v>0</v>
      </c>
      <c r="M40375" s="7" t="n">
        <v>0</v>
      </c>
      <c r="N40375" s="7" t="n">
        <v>0</v>
      </c>
      <c r="O40375" s="7" t="s">
        <v>12</v>
      </c>
    </row>
    <row r="40376" spans="1:9">
      <c r="A40376" t="s">
        <v>4</v>
      </c>
      <c r="B40376" s="4" t="s">
        <v>5</v>
      </c>
      <c r="C40376" s="4" t="s">
        <v>10</v>
      </c>
    </row>
    <row r="40377" spans="1:9">
      <c r="A40377" t="n">
        <v>330986</v>
      </c>
      <c r="B40377" s="35" t="n">
        <v>16</v>
      </c>
      <c r="C40377" s="7" t="n">
        <v>2000</v>
      </c>
    </row>
    <row r="40378" spans="1:9">
      <c r="A40378" t="s">
        <v>4</v>
      </c>
      <c r="B40378" s="4" t="s">
        <v>5</v>
      </c>
      <c r="C40378" s="4" t="s">
        <v>13</v>
      </c>
      <c r="D40378" s="4" t="s">
        <v>10</v>
      </c>
      <c r="E40378" s="4" t="s">
        <v>22</v>
      </c>
    </row>
    <row r="40379" spans="1:9">
      <c r="A40379" t="n">
        <v>330989</v>
      </c>
      <c r="B40379" s="28" t="n">
        <v>58</v>
      </c>
      <c r="C40379" s="7" t="n">
        <v>101</v>
      </c>
      <c r="D40379" s="7" t="n">
        <v>500</v>
      </c>
      <c r="E40379" s="7" t="n">
        <v>1</v>
      </c>
    </row>
    <row r="40380" spans="1:9">
      <c r="A40380" t="s">
        <v>4</v>
      </c>
      <c r="B40380" s="4" t="s">
        <v>5</v>
      </c>
      <c r="C40380" s="4" t="s">
        <v>13</v>
      </c>
      <c r="D40380" s="4" t="s">
        <v>10</v>
      </c>
    </row>
    <row r="40381" spans="1:9">
      <c r="A40381" t="n">
        <v>330997</v>
      </c>
      <c r="B40381" s="28" t="n">
        <v>58</v>
      </c>
      <c r="C40381" s="7" t="n">
        <v>254</v>
      </c>
      <c r="D40381" s="7" t="n">
        <v>0</v>
      </c>
    </row>
    <row r="40382" spans="1:9">
      <c r="A40382" t="s">
        <v>4</v>
      </c>
      <c r="B40382" s="4" t="s">
        <v>5</v>
      </c>
      <c r="C40382" s="4" t="s">
        <v>13</v>
      </c>
      <c r="D40382" s="4" t="s">
        <v>13</v>
      </c>
      <c r="E40382" s="4" t="s">
        <v>22</v>
      </c>
      <c r="F40382" s="4" t="s">
        <v>22</v>
      </c>
      <c r="G40382" s="4" t="s">
        <v>22</v>
      </c>
      <c r="H40382" s="4" t="s">
        <v>10</v>
      </c>
    </row>
    <row r="40383" spans="1:9">
      <c r="A40383" t="n">
        <v>331001</v>
      </c>
      <c r="B40383" s="25" t="n">
        <v>45</v>
      </c>
      <c r="C40383" s="7" t="n">
        <v>2</v>
      </c>
      <c r="D40383" s="7" t="n">
        <v>3</v>
      </c>
      <c r="E40383" s="7" t="n">
        <v>-72.1999969482422</v>
      </c>
      <c r="F40383" s="7" t="n">
        <v>-36.7900009155273</v>
      </c>
      <c r="G40383" s="7" t="n">
        <v>91.1999969482422</v>
      </c>
      <c r="H40383" s="7" t="n">
        <v>0</v>
      </c>
    </row>
    <row r="40384" spans="1:9">
      <c r="A40384" t="s">
        <v>4</v>
      </c>
      <c r="B40384" s="4" t="s">
        <v>5</v>
      </c>
      <c r="C40384" s="4" t="s">
        <v>13</v>
      </c>
      <c r="D40384" s="4" t="s">
        <v>13</v>
      </c>
      <c r="E40384" s="4" t="s">
        <v>22</v>
      </c>
      <c r="F40384" s="4" t="s">
        <v>22</v>
      </c>
      <c r="G40384" s="4" t="s">
        <v>22</v>
      </c>
      <c r="H40384" s="4" t="s">
        <v>10</v>
      </c>
      <c r="I40384" s="4" t="s">
        <v>13</v>
      </c>
    </row>
    <row r="40385" spans="1:15">
      <c r="A40385" t="n">
        <v>331018</v>
      </c>
      <c r="B40385" s="25" t="n">
        <v>45</v>
      </c>
      <c r="C40385" s="7" t="n">
        <v>4</v>
      </c>
      <c r="D40385" s="7" t="n">
        <v>3</v>
      </c>
      <c r="E40385" s="7" t="n">
        <v>9.82999992370605</v>
      </c>
      <c r="F40385" s="7" t="n">
        <v>34.7599983215332</v>
      </c>
      <c r="G40385" s="7" t="n">
        <v>12</v>
      </c>
      <c r="H40385" s="7" t="n">
        <v>0</v>
      </c>
      <c r="I40385" s="7" t="n">
        <v>0</v>
      </c>
    </row>
    <row r="40386" spans="1:15">
      <c r="A40386" t="s">
        <v>4</v>
      </c>
      <c r="B40386" s="4" t="s">
        <v>5</v>
      </c>
      <c r="C40386" s="4" t="s">
        <v>13</v>
      </c>
      <c r="D40386" s="4" t="s">
        <v>13</v>
      </c>
      <c r="E40386" s="4" t="s">
        <v>22</v>
      </c>
      <c r="F40386" s="4" t="s">
        <v>10</v>
      </c>
    </row>
    <row r="40387" spans="1:15">
      <c r="A40387" t="n">
        <v>331036</v>
      </c>
      <c r="B40387" s="25" t="n">
        <v>45</v>
      </c>
      <c r="C40387" s="7" t="n">
        <v>5</v>
      </c>
      <c r="D40387" s="7" t="n">
        <v>3</v>
      </c>
      <c r="E40387" s="7" t="n">
        <v>1.79999995231628</v>
      </c>
      <c r="F40387" s="7" t="n">
        <v>0</v>
      </c>
    </row>
    <row r="40388" spans="1:15">
      <c r="A40388" t="s">
        <v>4</v>
      </c>
      <c r="B40388" s="4" t="s">
        <v>5</v>
      </c>
      <c r="C40388" s="4" t="s">
        <v>13</v>
      </c>
      <c r="D40388" s="4" t="s">
        <v>13</v>
      </c>
      <c r="E40388" s="4" t="s">
        <v>22</v>
      </c>
      <c r="F40388" s="4" t="s">
        <v>10</v>
      </c>
    </row>
    <row r="40389" spans="1:15">
      <c r="A40389" t="n">
        <v>331045</v>
      </c>
      <c r="B40389" s="25" t="n">
        <v>45</v>
      </c>
      <c r="C40389" s="7" t="n">
        <v>11</v>
      </c>
      <c r="D40389" s="7" t="n">
        <v>3</v>
      </c>
      <c r="E40389" s="7" t="n">
        <v>38</v>
      </c>
      <c r="F40389" s="7" t="n">
        <v>0</v>
      </c>
    </row>
    <row r="40390" spans="1:15">
      <c r="A40390" t="s">
        <v>4</v>
      </c>
      <c r="B40390" s="4" t="s">
        <v>5</v>
      </c>
      <c r="C40390" s="4" t="s">
        <v>13</v>
      </c>
      <c r="D40390" s="4" t="s">
        <v>10</v>
      </c>
    </row>
    <row r="40391" spans="1:15">
      <c r="A40391" t="n">
        <v>331054</v>
      </c>
      <c r="B40391" s="28" t="n">
        <v>58</v>
      </c>
      <c r="C40391" s="7" t="n">
        <v>255</v>
      </c>
      <c r="D40391" s="7" t="n">
        <v>0</v>
      </c>
    </row>
    <row r="40392" spans="1:15">
      <c r="A40392" t="s">
        <v>4</v>
      </c>
      <c r="B40392" s="4" t="s">
        <v>5</v>
      </c>
      <c r="C40392" s="4" t="s">
        <v>13</v>
      </c>
      <c r="D40392" s="4" t="s">
        <v>10</v>
      </c>
      <c r="E40392" s="4" t="s">
        <v>6</v>
      </c>
    </row>
    <row r="40393" spans="1:15">
      <c r="A40393" t="n">
        <v>331058</v>
      </c>
      <c r="B40393" s="40" t="n">
        <v>51</v>
      </c>
      <c r="C40393" s="7" t="n">
        <v>4</v>
      </c>
      <c r="D40393" s="7" t="n">
        <v>0</v>
      </c>
      <c r="E40393" s="7" t="s">
        <v>521</v>
      </c>
    </row>
    <row r="40394" spans="1:15">
      <c r="A40394" t="s">
        <v>4</v>
      </c>
      <c r="B40394" s="4" t="s">
        <v>5</v>
      </c>
      <c r="C40394" s="4" t="s">
        <v>10</v>
      </c>
    </row>
    <row r="40395" spans="1:15">
      <c r="A40395" t="n">
        <v>331072</v>
      </c>
      <c r="B40395" s="35" t="n">
        <v>16</v>
      </c>
      <c r="C40395" s="7" t="n">
        <v>0</v>
      </c>
    </row>
    <row r="40396" spans="1:15">
      <c r="A40396" t="s">
        <v>4</v>
      </c>
      <c r="B40396" s="4" t="s">
        <v>5</v>
      </c>
      <c r="C40396" s="4" t="s">
        <v>10</v>
      </c>
      <c r="D40396" s="4" t="s">
        <v>72</v>
      </c>
      <c r="E40396" s="4" t="s">
        <v>13</v>
      </c>
      <c r="F40396" s="4" t="s">
        <v>13</v>
      </c>
      <c r="G40396" s="4" t="s">
        <v>72</v>
      </c>
      <c r="H40396" s="4" t="s">
        <v>13</v>
      </c>
      <c r="I40396" s="4" t="s">
        <v>13</v>
      </c>
    </row>
    <row r="40397" spans="1:15">
      <c r="A40397" t="n">
        <v>331075</v>
      </c>
      <c r="B40397" s="52" t="n">
        <v>26</v>
      </c>
      <c r="C40397" s="7" t="n">
        <v>0</v>
      </c>
      <c r="D40397" s="7" t="s">
        <v>2438</v>
      </c>
      <c r="E40397" s="7" t="n">
        <v>2</v>
      </c>
      <c r="F40397" s="7" t="n">
        <v>3</v>
      </c>
      <c r="G40397" s="7" t="s">
        <v>2439</v>
      </c>
      <c r="H40397" s="7" t="n">
        <v>2</v>
      </c>
      <c r="I40397" s="7" t="n">
        <v>0</v>
      </c>
    </row>
    <row r="40398" spans="1:15">
      <c r="A40398" t="s">
        <v>4</v>
      </c>
      <c r="B40398" s="4" t="s">
        <v>5</v>
      </c>
    </row>
    <row r="40399" spans="1:15">
      <c r="A40399" t="n">
        <v>331191</v>
      </c>
      <c r="B40399" s="53" t="n">
        <v>28</v>
      </c>
    </row>
    <row r="40400" spans="1:15">
      <c r="A40400" t="s">
        <v>4</v>
      </c>
      <c r="B40400" s="4" t="s">
        <v>5</v>
      </c>
      <c r="C40400" s="4" t="s">
        <v>13</v>
      </c>
      <c r="D40400" s="4" t="s">
        <v>10</v>
      </c>
      <c r="E40400" s="4" t="s">
        <v>6</v>
      </c>
    </row>
    <row r="40401" spans="1:9">
      <c r="A40401" t="n">
        <v>331192</v>
      </c>
      <c r="B40401" s="40" t="n">
        <v>51</v>
      </c>
      <c r="C40401" s="7" t="n">
        <v>4</v>
      </c>
      <c r="D40401" s="7" t="n">
        <v>15</v>
      </c>
      <c r="E40401" s="7" t="s">
        <v>899</v>
      </c>
    </row>
    <row r="40402" spans="1:9">
      <c r="A40402" t="s">
        <v>4</v>
      </c>
      <c r="B40402" s="4" t="s">
        <v>5</v>
      </c>
      <c r="C40402" s="4" t="s">
        <v>10</v>
      </c>
    </row>
    <row r="40403" spans="1:9">
      <c r="A40403" t="n">
        <v>331206</v>
      </c>
      <c r="B40403" s="35" t="n">
        <v>16</v>
      </c>
      <c r="C40403" s="7" t="n">
        <v>0</v>
      </c>
    </row>
    <row r="40404" spans="1:9">
      <c r="A40404" t="s">
        <v>4</v>
      </c>
      <c r="B40404" s="4" t="s">
        <v>5</v>
      </c>
      <c r="C40404" s="4" t="s">
        <v>10</v>
      </c>
      <c r="D40404" s="4" t="s">
        <v>72</v>
      </c>
      <c r="E40404" s="4" t="s">
        <v>13</v>
      </c>
      <c r="F40404" s="4" t="s">
        <v>13</v>
      </c>
      <c r="G40404" s="4" t="s">
        <v>72</v>
      </c>
      <c r="H40404" s="4" t="s">
        <v>13</v>
      </c>
      <c r="I40404" s="4" t="s">
        <v>13</v>
      </c>
    </row>
    <row r="40405" spans="1:9">
      <c r="A40405" t="n">
        <v>331209</v>
      </c>
      <c r="B40405" s="52" t="n">
        <v>26</v>
      </c>
      <c r="C40405" s="7" t="n">
        <v>15</v>
      </c>
      <c r="D40405" s="7" t="s">
        <v>2440</v>
      </c>
      <c r="E40405" s="7" t="n">
        <v>2</v>
      </c>
      <c r="F40405" s="7" t="n">
        <v>3</v>
      </c>
      <c r="G40405" s="7" t="s">
        <v>2441</v>
      </c>
      <c r="H40405" s="7" t="n">
        <v>2</v>
      </c>
      <c r="I40405" s="7" t="n">
        <v>0</v>
      </c>
    </row>
    <row r="40406" spans="1:9">
      <c r="A40406" t="s">
        <v>4</v>
      </c>
      <c r="B40406" s="4" t="s">
        <v>5</v>
      </c>
    </row>
    <row r="40407" spans="1:9">
      <c r="A40407" t="n">
        <v>331309</v>
      </c>
      <c r="B40407" s="53" t="n">
        <v>28</v>
      </c>
    </row>
    <row r="40408" spans="1:9">
      <c r="A40408" t="s">
        <v>4</v>
      </c>
      <c r="B40408" s="4" t="s">
        <v>5</v>
      </c>
      <c r="C40408" s="4" t="s">
        <v>10</v>
      </c>
      <c r="D40408" s="4" t="s">
        <v>10</v>
      </c>
      <c r="E40408" s="4" t="s">
        <v>10</v>
      </c>
    </row>
    <row r="40409" spans="1:9">
      <c r="A40409" t="n">
        <v>331310</v>
      </c>
      <c r="B40409" s="57" t="n">
        <v>61</v>
      </c>
      <c r="C40409" s="7" t="n">
        <v>0</v>
      </c>
      <c r="D40409" s="7" t="n">
        <v>15</v>
      </c>
      <c r="E40409" s="7" t="n">
        <v>1000</v>
      </c>
    </row>
    <row r="40410" spans="1:9">
      <c r="A40410" t="s">
        <v>4</v>
      </c>
      <c r="B40410" s="4" t="s">
        <v>5</v>
      </c>
      <c r="C40410" s="4" t="s">
        <v>10</v>
      </c>
    </row>
    <row r="40411" spans="1:9">
      <c r="A40411" t="n">
        <v>331317</v>
      </c>
      <c r="B40411" s="35" t="n">
        <v>16</v>
      </c>
      <c r="C40411" s="7" t="n">
        <v>300</v>
      </c>
    </row>
    <row r="40412" spans="1:9">
      <c r="A40412" t="s">
        <v>4</v>
      </c>
      <c r="B40412" s="4" t="s">
        <v>5</v>
      </c>
      <c r="C40412" s="4" t="s">
        <v>13</v>
      </c>
      <c r="D40412" s="4" t="s">
        <v>10</v>
      </c>
      <c r="E40412" s="4" t="s">
        <v>6</v>
      </c>
    </row>
    <row r="40413" spans="1:9">
      <c r="A40413" t="n">
        <v>331320</v>
      </c>
      <c r="B40413" s="40" t="n">
        <v>51</v>
      </c>
      <c r="C40413" s="7" t="n">
        <v>4</v>
      </c>
      <c r="D40413" s="7" t="n">
        <v>0</v>
      </c>
      <c r="E40413" s="7" t="s">
        <v>2442</v>
      </c>
    </row>
    <row r="40414" spans="1:9">
      <c r="A40414" t="s">
        <v>4</v>
      </c>
      <c r="B40414" s="4" t="s">
        <v>5</v>
      </c>
      <c r="C40414" s="4" t="s">
        <v>10</v>
      </c>
    </row>
    <row r="40415" spans="1:9">
      <c r="A40415" t="n">
        <v>331334</v>
      </c>
      <c r="B40415" s="35" t="n">
        <v>16</v>
      </c>
      <c r="C40415" s="7" t="n">
        <v>0</v>
      </c>
    </row>
    <row r="40416" spans="1:9">
      <c r="A40416" t="s">
        <v>4</v>
      </c>
      <c r="B40416" s="4" t="s">
        <v>5</v>
      </c>
      <c r="C40416" s="4" t="s">
        <v>10</v>
      </c>
      <c r="D40416" s="4" t="s">
        <v>72</v>
      </c>
      <c r="E40416" s="4" t="s">
        <v>13</v>
      </c>
      <c r="F40416" s="4" t="s">
        <v>13</v>
      </c>
    </row>
    <row r="40417" spans="1:9">
      <c r="A40417" t="n">
        <v>331337</v>
      </c>
      <c r="B40417" s="52" t="n">
        <v>26</v>
      </c>
      <c r="C40417" s="7" t="n">
        <v>0</v>
      </c>
      <c r="D40417" s="7" t="s">
        <v>2443</v>
      </c>
      <c r="E40417" s="7" t="n">
        <v>2</v>
      </c>
      <c r="F40417" s="7" t="n">
        <v>0</v>
      </c>
    </row>
    <row r="40418" spans="1:9">
      <c r="A40418" t="s">
        <v>4</v>
      </c>
      <c r="B40418" s="4" t="s">
        <v>5</v>
      </c>
    </row>
    <row r="40419" spans="1:9">
      <c r="A40419" t="n">
        <v>331376</v>
      </c>
      <c r="B40419" s="53" t="n">
        <v>28</v>
      </c>
    </row>
    <row r="40420" spans="1:9">
      <c r="A40420" t="s">
        <v>4</v>
      </c>
      <c r="B40420" s="4" t="s">
        <v>5</v>
      </c>
      <c r="C40420" s="4" t="s">
        <v>10</v>
      </c>
      <c r="D40420" s="4" t="s">
        <v>13</v>
      </c>
    </row>
    <row r="40421" spans="1:9">
      <c r="A40421" t="n">
        <v>331377</v>
      </c>
      <c r="B40421" s="54" t="n">
        <v>89</v>
      </c>
      <c r="C40421" s="7" t="n">
        <v>65533</v>
      </c>
      <c r="D40421" s="7" t="n">
        <v>1</v>
      </c>
    </row>
    <row r="40422" spans="1:9">
      <c r="A40422" t="s">
        <v>4</v>
      </c>
      <c r="B40422" s="4" t="s">
        <v>5</v>
      </c>
      <c r="C40422" s="4" t="s">
        <v>13</v>
      </c>
      <c r="D40422" s="4" t="s">
        <v>13</v>
      </c>
      <c r="E40422" s="4" t="s">
        <v>22</v>
      </c>
      <c r="F40422" s="4" t="s">
        <v>22</v>
      </c>
      <c r="G40422" s="4" t="s">
        <v>22</v>
      </c>
      <c r="H40422" s="4" t="s">
        <v>10</v>
      </c>
    </row>
    <row r="40423" spans="1:9">
      <c r="A40423" t="n">
        <v>331381</v>
      </c>
      <c r="B40423" s="25" t="n">
        <v>45</v>
      </c>
      <c r="C40423" s="7" t="n">
        <v>2</v>
      </c>
      <c r="D40423" s="7" t="n">
        <v>3</v>
      </c>
      <c r="E40423" s="7" t="n">
        <v>-71.9199981689453</v>
      </c>
      <c r="F40423" s="7" t="n">
        <v>-36.7200012207031</v>
      </c>
      <c r="G40423" s="7" t="n">
        <v>91.2399978637695</v>
      </c>
      <c r="H40423" s="7" t="n">
        <v>2500</v>
      </c>
    </row>
    <row r="40424" spans="1:9">
      <c r="A40424" t="s">
        <v>4</v>
      </c>
      <c r="B40424" s="4" t="s">
        <v>5</v>
      </c>
      <c r="C40424" s="4" t="s">
        <v>13</v>
      </c>
      <c r="D40424" s="4" t="s">
        <v>13</v>
      </c>
      <c r="E40424" s="4" t="s">
        <v>22</v>
      </c>
      <c r="F40424" s="4" t="s">
        <v>22</v>
      </c>
      <c r="G40424" s="4" t="s">
        <v>22</v>
      </c>
      <c r="H40424" s="4" t="s">
        <v>10</v>
      </c>
      <c r="I40424" s="4" t="s">
        <v>13</v>
      </c>
    </row>
    <row r="40425" spans="1:9">
      <c r="A40425" t="n">
        <v>331398</v>
      </c>
      <c r="B40425" s="25" t="n">
        <v>45</v>
      </c>
      <c r="C40425" s="7" t="n">
        <v>4</v>
      </c>
      <c r="D40425" s="7" t="n">
        <v>3</v>
      </c>
      <c r="E40425" s="7" t="n">
        <v>7.48000001907349</v>
      </c>
      <c r="F40425" s="7" t="n">
        <v>53.9000015258789</v>
      </c>
      <c r="G40425" s="7" t="n">
        <v>12</v>
      </c>
      <c r="H40425" s="7" t="n">
        <v>2500</v>
      </c>
      <c r="I40425" s="7" t="n">
        <v>1</v>
      </c>
    </row>
    <row r="40426" spans="1:9">
      <c r="A40426" t="s">
        <v>4</v>
      </c>
      <c r="B40426" s="4" t="s">
        <v>5</v>
      </c>
      <c r="C40426" s="4" t="s">
        <v>13</v>
      </c>
      <c r="D40426" s="4" t="s">
        <v>13</v>
      </c>
      <c r="E40426" s="4" t="s">
        <v>22</v>
      </c>
      <c r="F40426" s="4" t="s">
        <v>10</v>
      </c>
    </row>
    <row r="40427" spans="1:9">
      <c r="A40427" t="n">
        <v>331416</v>
      </c>
      <c r="B40427" s="25" t="n">
        <v>45</v>
      </c>
      <c r="C40427" s="7" t="n">
        <v>5</v>
      </c>
      <c r="D40427" s="7" t="n">
        <v>3</v>
      </c>
      <c r="E40427" s="7" t="n">
        <v>1.5</v>
      </c>
      <c r="F40427" s="7" t="n">
        <v>2500</v>
      </c>
    </row>
    <row r="40428" spans="1:9">
      <c r="A40428" t="s">
        <v>4</v>
      </c>
      <c r="B40428" s="4" t="s">
        <v>5</v>
      </c>
      <c r="C40428" s="4" t="s">
        <v>10</v>
      </c>
      <c r="D40428" s="4" t="s">
        <v>13</v>
      </c>
      <c r="E40428" s="4" t="s">
        <v>6</v>
      </c>
      <c r="F40428" s="4" t="s">
        <v>22</v>
      </c>
      <c r="G40428" s="4" t="s">
        <v>22</v>
      </c>
      <c r="H40428" s="4" t="s">
        <v>22</v>
      </c>
    </row>
    <row r="40429" spans="1:9">
      <c r="A40429" t="n">
        <v>331425</v>
      </c>
      <c r="B40429" s="39" t="n">
        <v>48</v>
      </c>
      <c r="C40429" s="7" t="n">
        <v>15</v>
      </c>
      <c r="D40429" s="7" t="n">
        <v>0</v>
      </c>
      <c r="E40429" s="7" t="s">
        <v>1548</v>
      </c>
      <c r="F40429" s="7" t="n">
        <v>-1</v>
      </c>
      <c r="G40429" s="7" t="n">
        <v>1</v>
      </c>
      <c r="H40429" s="7" t="n">
        <v>0</v>
      </c>
    </row>
    <row r="40430" spans="1:9">
      <c r="A40430" t="s">
        <v>4</v>
      </c>
      <c r="B40430" s="4" t="s">
        <v>5</v>
      </c>
      <c r="C40430" s="4" t="s">
        <v>13</v>
      </c>
      <c r="D40430" s="4" t="s">
        <v>10</v>
      </c>
    </row>
    <row r="40431" spans="1:9">
      <c r="A40431" t="n">
        <v>331451</v>
      </c>
      <c r="B40431" s="25" t="n">
        <v>45</v>
      </c>
      <c r="C40431" s="7" t="n">
        <v>7</v>
      </c>
      <c r="D40431" s="7" t="n">
        <v>255</v>
      </c>
    </row>
    <row r="40432" spans="1:9">
      <c r="A40432" t="s">
        <v>4</v>
      </c>
      <c r="B40432" s="4" t="s">
        <v>5</v>
      </c>
      <c r="C40432" s="4" t="s">
        <v>10</v>
      </c>
    </row>
    <row r="40433" spans="1:9">
      <c r="A40433" t="n">
        <v>331455</v>
      </c>
      <c r="B40433" s="12" t="n">
        <v>12</v>
      </c>
      <c r="C40433" s="7" t="n">
        <v>6752</v>
      </c>
    </row>
    <row r="40434" spans="1:9">
      <c r="A40434" t="s">
        <v>4</v>
      </c>
      <c r="B40434" s="4" t="s">
        <v>5</v>
      </c>
      <c r="C40434" s="4" t="s">
        <v>13</v>
      </c>
      <c r="D40434" s="4" t="s">
        <v>9</v>
      </c>
      <c r="E40434" s="4" t="s">
        <v>13</v>
      </c>
      <c r="F40434" s="4" t="s">
        <v>13</v>
      </c>
      <c r="G40434" s="4" t="s">
        <v>10</v>
      </c>
      <c r="H40434" s="4" t="s">
        <v>10</v>
      </c>
      <c r="I40434" s="4" t="s">
        <v>10</v>
      </c>
      <c r="J40434" s="4" t="s">
        <v>10</v>
      </c>
    </row>
    <row r="40435" spans="1:9">
      <c r="A40435" t="n">
        <v>331458</v>
      </c>
      <c r="B40435" s="107" t="n">
        <v>33</v>
      </c>
      <c r="C40435" s="7" t="n">
        <v>1</v>
      </c>
      <c r="D40435" s="7" t="n">
        <v>3</v>
      </c>
      <c r="E40435" s="7" t="n">
        <v>0</v>
      </c>
      <c r="F40435" s="7" t="n">
        <v>0</v>
      </c>
      <c r="G40435" s="7" t="n">
        <v>15</v>
      </c>
      <c r="H40435" s="7" t="n">
        <v>65535</v>
      </c>
      <c r="I40435" s="7" t="n">
        <v>65535</v>
      </c>
      <c r="J40435" s="7" t="n">
        <v>65535</v>
      </c>
    </row>
    <row r="40436" spans="1:9">
      <c r="A40436" t="s">
        <v>4</v>
      </c>
      <c r="B40436" s="4" t="s">
        <v>5</v>
      </c>
    </row>
    <row r="40437" spans="1:9">
      <c r="A40437" t="n">
        <v>331474</v>
      </c>
      <c r="B40437" s="5" t="n">
        <v>1</v>
      </c>
    </row>
    <row r="40438" spans="1:9" s="3" customFormat="1" customHeight="0">
      <c r="A40438" s="3" t="s">
        <v>2</v>
      </c>
      <c r="B40438" s="3" t="s">
        <v>2444</v>
      </c>
    </row>
    <row r="40439" spans="1:9">
      <c r="A40439" t="s">
        <v>4</v>
      </c>
      <c r="B40439" s="4" t="s">
        <v>5</v>
      </c>
      <c r="C40439" s="4" t="s">
        <v>13</v>
      </c>
      <c r="D40439" s="4" t="s">
        <v>13</v>
      </c>
      <c r="E40439" s="4" t="s">
        <v>13</v>
      </c>
      <c r="F40439" s="4" t="s">
        <v>13</v>
      </c>
    </row>
    <row r="40440" spans="1:9">
      <c r="A40440" t="n">
        <v>331476</v>
      </c>
      <c r="B40440" s="13" t="n">
        <v>14</v>
      </c>
      <c r="C40440" s="7" t="n">
        <v>2</v>
      </c>
      <c r="D40440" s="7" t="n">
        <v>0</v>
      </c>
      <c r="E40440" s="7" t="n">
        <v>0</v>
      </c>
      <c r="F40440" s="7" t="n">
        <v>0</v>
      </c>
    </row>
    <row r="40441" spans="1:9">
      <c r="A40441" t="s">
        <v>4</v>
      </c>
      <c r="B40441" s="4" t="s">
        <v>5</v>
      </c>
      <c r="C40441" s="4" t="s">
        <v>13</v>
      </c>
      <c r="D40441" s="36" t="s">
        <v>81</v>
      </c>
      <c r="E40441" s="4" t="s">
        <v>5</v>
      </c>
      <c r="F40441" s="4" t="s">
        <v>13</v>
      </c>
      <c r="G40441" s="4" t="s">
        <v>10</v>
      </c>
      <c r="H40441" s="36" t="s">
        <v>82</v>
      </c>
      <c r="I40441" s="4" t="s">
        <v>13</v>
      </c>
      <c r="J40441" s="4" t="s">
        <v>9</v>
      </c>
      <c r="K40441" s="4" t="s">
        <v>13</v>
      </c>
      <c r="L40441" s="4" t="s">
        <v>13</v>
      </c>
      <c r="M40441" s="36" t="s">
        <v>81</v>
      </c>
      <c r="N40441" s="4" t="s">
        <v>5</v>
      </c>
      <c r="O40441" s="4" t="s">
        <v>13</v>
      </c>
      <c r="P40441" s="4" t="s">
        <v>10</v>
      </c>
      <c r="Q40441" s="36" t="s">
        <v>82</v>
      </c>
      <c r="R40441" s="4" t="s">
        <v>13</v>
      </c>
      <c r="S40441" s="4" t="s">
        <v>9</v>
      </c>
      <c r="T40441" s="4" t="s">
        <v>13</v>
      </c>
      <c r="U40441" s="4" t="s">
        <v>13</v>
      </c>
      <c r="V40441" s="4" t="s">
        <v>13</v>
      </c>
      <c r="W40441" s="4" t="s">
        <v>20</v>
      </c>
    </row>
    <row r="40442" spans="1:9">
      <c r="A40442" t="n">
        <v>331481</v>
      </c>
      <c r="B40442" s="10" t="n">
        <v>5</v>
      </c>
      <c r="C40442" s="7" t="n">
        <v>28</v>
      </c>
      <c r="D40442" s="36" t="s">
        <v>3</v>
      </c>
      <c r="E40442" s="9" t="n">
        <v>162</v>
      </c>
      <c r="F40442" s="7" t="n">
        <v>3</v>
      </c>
      <c r="G40442" s="7" t="n">
        <v>32982</v>
      </c>
      <c r="H40442" s="36" t="s">
        <v>3</v>
      </c>
      <c r="I40442" s="7" t="n">
        <v>0</v>
      </c>
      <c r="J40442" s="7" t="n">
        <v>1</v>
      </c>
      <c r="K40442" s="7" t="n">
        <v>2</v>
      </c>
      <c r="L40442" s="7" t="n">
        <v>28</v>
      </c>
      <c r="M40442" s="36" t="s">
        <v>3</v>
      </c>
      <c r="N40442" s="9" t="n">
        <v>162</v>
      </c>
      <c r="O40442" s="7" t="n">
        <v>3</v>
      </c>
      <c r="P40442" s="7" t="n">
        <v>32982</v>
      </c>
      <c r="Q40442" s="36" t="s">
        <v>3</v>
      </c>
      <c r="R40442" s="7" t="n">
        <v>0</v>
      </c>
      <c r="S40442" s="7" t="n">
        <v>2</v>
      </c>
      <c r="T40442" s="7" t="n">
        <v>2</v>
      </c>
      <c r="U40442" s="7" t="n">
        <v>11</v>
      </c>
      <c r="V40442" s="7" t="n">
        <v>1</v>
      </c>
      <c r="W40442" s="11" t="n">
        <f t="normal" ca="1">A40446</f>
        <v>0</v>
      </c>
    </row>
    <row r="40443" spans="1:9">
      <c r="A40443" t="s">
        <v>4</v>
      </c>
      <c r="B40443" s="4" t="s">
        <v>5</v>
      </c>
      <c r="C40443" s="4" t="s">
        <v>13</v>
      </c>
      <c r="D40443" s="4" t="s">
        <v>10</v>
      </c>
      <c r="E40443" s="4" t="s">
        <v>22</v>
      </c>
    </row>
    <row r="40444" spans="1:9">
      <c r="A40444" t="n">
        <v>331510</v>
      </c>
      <c r="B40444" s="28" t="n">
        <v>58</v>
      </c>
      <c r="C40444" s="7" t="n">
        <v>0</v>
      </c>
      <c r="D40444" s="7" t="n">
        <v>0</v>
      </c>
      <c r="E40444" s="7" t="n">
        <v>1</v>
      </c>
    </row>
    <row r="40445" spans="1:9">
      <c r="A40445" t="s">
        <v>4</v>
      </c>
      <c r="B40445" s="4" t="s">
        <v>5</v>
      </c>
      <c r="C40445" s="4" t="s">
        <v>13</v>
      </c>
      <c r="D40445" s="36" t="s">
        <v>81</v>
      </c>
      <c r="E40445" s="4" t="s">
        <v>5</v>
      </c>
      <c r="F40445" s="4" t="s">
        <v>13</v>
      </c>
      <c r="G40445" s="4" t="s">
        <v>10</v>
      </c>
      <c r="H40445" s="36" t="s">
        <v>82</v>
      </c>
      <c r="I40445" s="4" t="s">
        <v>13</v>
      </c>
      <c r="J40445" s="4" t="s">
        <v>9</v>
      </c>
      <c r="K40445" s="4" t="s">
        <v>13</v>
      </c>
      <c r="L40445" s="4" t="s">
        <v>13</v>
      </c>
      <c r="M40445" s="36" t="s">
        <v>81</v>
      </c>
      <c r="N40445" s="4" t="s">
        <v>5</v>
      </c>
      <c r="O40445" s="4" t="s">
        <v>13</v>
      </c>
      <c r="P40445" s="4" t="s">
        <v>10</v>
      </c>
      <c r="Q40445" s="36" t="s">
        <v>82</v>
      </c>
      <c r="R40445" s="4" t="s">
        <v>13</v>
      </c>
      <c r="S40445" s="4" t="s">
        <v>9</v>
      </c>
      <c r="T40445" s="4" t="s">
        <v>13</v>
      </c>
      <c r="U40445" s="4" t="s">
        <v>13</v>
      </c>
      <c r="V40445" s="4" t="s">
        <v>13</v>
      </c>
      <c r="W40445" s="4" t="s">
        <v>20</v>
      </c>
    </row>
    <row r="40446" spans="1:9">
      <c r="A40446" t="n">
        <v>331518</v>
      </c>
      <c r="B40446" s="10" t="n">
        <v>5</v>
      </c>
      <c r="C40446" s="7" t="n">
        <v>28</v>
      </c>
      <c r="D40446" s="36" t="s">
        <v>3</v>
      </c>
      <c r="E40446" s="9" t="n">
        <v>162</v>
      </c>
      <c r="F40446" s="7" t="n">
        <v>3</v>
      </c>
      <c r="G40446" s="7" t="n">
        <v>32982</v>
      </c>
      <c r="H40446" s="36" t="s">
        <v>3</v>
      </c>
      <c r="I40446" s="7" t="n">
        <v>0</v>
      </c>
      <c r="J40446" s="7" t="n">
        <v>1</v>
      </c>
      <c r="K40446" s="7" t="n">
        <v>3</v>
      </c>
      <c r="L40446" s="7" t="n">
        <v>28</v>
      </c>
      <c r="M40446" s="36" t="s">
        <v>3</v>
      </c>
      <c r="N40446" s="9" t="n">
        <v>162</v>
      </c>
      <c r="O40446" s="7" t="n">
        <v>3</v>
      </c>
      <c r="P40446" s="7" t="n">
        <v>32982</v>
      </c>
      <c r="Q40446" s="36" t="s">
        <v>3</v>
      </c>
      <c r="R40446" s="7" t="n">
        <v>0</v>
      </c>
      <c r="S40446" s="7" t="n">
        <v>2</v>
      </c>
      <c r="T40446" s="7" t="n">
        <v>3</v>
      </c>
      <c r="U40446" s="7" t="n">
        <v>9</v>
      </c>
      <c r="V40446" s="7" t="n">
        <v>1</v>
      </c>
      <c r="W40446" s="11" t="n">
        <f t="normal" ca="1">A40456</f>
        <v>0</v>
      </c>
    </row>
    <row r="40447" spans="1:9">
      <c r="A40447" t="s">
        <v>4</v>
      </c>
      <c r="B40447" s="4" t="s">
        <v>5</v>
      </c>
      <c r="C40447" s="4" t="s">
        <v>13</v>
      </c>
      <c r="D40447" s="36" t="s">
        <v>81</v>
      </c>
      <c r="E40447" s="4" t="s">
        <v>5</v>
      </c>
      <c r="F40447" s="4" t="s">
        <v>10</v>
      </c>
      <c r="G40447" s="4" t="s">
        <v>13</v>
      </c>
      <c r="H40447" s="4" t="s">
        <v>13</v>
      </c>
      <c r="I40447" s="4" t="s">
        <v>6</v>
      </c>
      <c r="J40447" s="36" t="s">
        <v>82</v>
      </c>
      <c r="K40447" s="4" t="s">
        <v>13</v>
      </c>
      <c r="L40447" s="4" t="s">
        <v>13</v>
      </c>
      <c r="M40447" s="36" t="s">
        <v>81</v>
      </c>
      <c r="N40447" s="4" t="s">
        <v>5</v>
      </c>
      <c r="O40447" s="4" t="s">
        <v>13</v>
      </c>
      <c r="P40447" s="36" t="s">
        <v>82</v>
      </c>
      <c r="Q40447" s="4" t="s">
        <v>13</v>
      </c>
      <c r="R40447" s="4" t="s">
        <v>9</v>
      </c>
      <c r="S40447" s="4" t="s">
        <v>13</v>
      </c>
      <c r="T40447" s="4" t="s">
        <v>13</v>
      </c>
      <c r="U40447" s="4" t="s">
        <v>13</v>
      </c>
      <c r="V40447" s="36" t="s">
        <v>81</v>
      </c>
      <c r="W40447" s="4" t="s">
        <v>5</v>
      </c>
      <c r="X40447" s="4" t="s">
        <v>13</v>
      </c>
      <c r="Y40447" s="36" t="s">
        <v>82</v>
      </c>
      <c r="Z40447" s="4" t="s">
        <v>13</v>
      </c>
      <c r="AA40447" s="4" t="s">
        <v>9</v>
      </c>
      <c r="AB40447" s="4" t="s">
        <v>13</v>
      </c>
      <c r="AC40447" s="4" t="s">
        <v>13</v>
      </c>
      <c r="AD40447" s="4" t="s">
        <v>13</v>
      </c>
      <c r="AE40447" s="4" t="s">
        <v>20</v>
      </c>
    </row>
    <row r="40448" spans="1:9">
      <c r="A40448" t="n">
        <v>331547</v>
      </c>
      <c r="B40448" s="10" t="n">
        <v>5</v>
      </c>
      <c r="C40448" s="7" t="n">
        <v>28</v>
      </c>
      <c r="D40448" s="36" t="s">
        <v>3</v>
      </c>
      <c r="E40448" s="64" t="n">
        <v>47</v>
      </c>
      <c r="F40448" s="7" t="n">
        <v>61456</v>
      </c>
      <c r="G40448" s="7" t="n">
        <v>2</v>
      </c>
      <c r="H40448" s="7" t="n">
        <v>0</v>
      </c>
      <c r="I40448" s="7" t="s">
        <v>785</v>
      </c>
      <c r="J40448" s="36" t="s">
        <v>3</v>
      </c>
      <c r="K40448" s="7" t="n">
        <v>8</v>
      </c>
      <c r="L40448" s="7" t="n">
        <v>28</v>
      </c>
      <c r="M40448" s="36" t="s">
        <v>3</v>
      </c>
      <c r="N40448" s="49" t="n">
        <v>74</v>
      </c>
      <c r="O40448" s="7" t="n">
        <v>65</v>
      </c>
      <c r="P40448" s="36" t="s">
        <v>3</v>
      </c>
      <c r="Q40448" s="7" t="n">
        <v>0</v>
      </c>
      <c r="R40448" s="7" t="n">
        <v>1</v>
      </c>
      <c r="S40448" s="7" t="n">
        <v>3</v>
      </c>
      <c r="T40448" s="7" t="n">
        <v>9</v>
      </c>
      <c r="U40448" s="7" t="n">
        <v>28</v>
      </c>
      <c r="V40448" s="36" t="s">
        <v>3</v>
      </c>
      <c r="W40448" s="49" t="n">
        <v>74</v>
      </c>
      <c r="X40448" s="7" t="n">
        <v>65</v>
      </c>
      <c r="Y40448" s="36" t="s">
        <v>3</v>
      </c>
      <c r="Z40448" s="7" t="n">
        <v>0</v>
      </c>
      <c r="AA40448" s="7" t="n">
        <v>2</v>
      </c>
      <c r="AB40448" s="7" t="n">
        <v>3</v>
      </c>
      <c r="AC40448" s="7" t="n">
        <v>9</v>
      </c>
      <c r="AD40448" s="7" t="n">
        <v>1</v>
      </c>
      <c r="AE40448" s="11" t="n">
        <f t="normal" ca="1">A40452</f>
        <v>0</v>
      </c>
    </row>
    <row r="40449" spans="1:31">
      <c r="A40449" t="s">
        <v>4</v>
      </c>
      <c r="B40449" s="4" t="s">
        <v>5</v>
      </c>
      <c r="C40449" s="4" t="s">
        <v>10</v>
      </c>
      <c r="D40449" s="4" t="s">
        <v>13</v>
      </c>
      <c r="E40449" s="4" t="s">
        <v>13</v>
      </c>
      <c r="F40449" s="4" t="s">
        <v>6</v>
      </c>
    </row>
    <row r="40450" spans="1:31">
      <c r="A40450" t="n">
        <v>331595</v>
      </c>
      <c r="B40450" s="64" t="n">
        <v>47</v>
      </c>
      <c r="C40450" s="7" t="n">
        <v>61456</v>
      </c>
      <c r="D40450" s="7" t="n">
        <v>0</v>
      </c>
      <c r="E40450" s="7" t="n">
        <v>0</v>
      </c>
      <c r="F40450" s="7" t="s">
        <v>408</v>
      </c>
    </row>
    <row r="40451" spans="1:31">
      <c r="A40451" t="s">
        <v>4</v>
      </c>
      <c r="B40451" s="4" t="s">
        <v>5</v>
      </c>
      <c r="C40451" s="4" t="s">
        <v>13</v>
      </c>
      <c r="D40451" s="4" t="s">
        <v>10</v>
      </c>
      <c r="E40451" s="4" t="s">
        <v>22</v>
      </c>
    </row>
    <row r="40452" spans="1:31">
      <c r="A40452" t="n">
        <v>331608</v>
      </c>
      <c r="B40452" s="28" t="n">
        <v>58</v>
      </c>
      <c r="C40452" s="7" t="n">
        <v>0</v>
      </c>
      <c r="D40452" s="7" t="n">
        <v>300</v>
      </c>
      <c r="E40452" s="7" t="n">
        <v>1</v>
      </c>
    </row>
    <row r="40453" spans="1:31">
      <c r="A40453" t="s">
        <v>4</v>
      </c>
      <c r="B40453" s="4" t="s">
        <v>5</v>
      </c>
      <c r="C40453" s="4" t="s">
        <v>13</v>
      </c>
      <c r="D40453" s="4" t="s">
        <v>10</v>
      </c>
    </row>
    <row r="40454" spans="1:31">
      <c r="A40454" t="n">
        <v>331616</v>
      </c>
      <c r="B40454" s="28" t="n">
        <v>58</v>
      </c>
      <c r="C40454" s="7" t="n">
        <v>255</v>
      </c>
      <c r="D40454" s="7" t="n">
        <v>0</v>
      </c>
    </row>
    <row r="40455" spans="1:31">
      <c r="A40455" t="s">
        <v>4</v>
      </c>
      <c r="B40455" s="4" t="s">
        <v>5</v>
      </c>
      <c r="C40455" s="4" t="s">
        <v>13</v>
      </c>
      <c r="D40455" s="4" t="s">
        <v>13</v>
      </c>
      <c r="E40455" s="4" t="s">
        <v>13</v>
      </c>
      <c r="F40455" s="4" t="s">
        <v>13</v>
      </c>
    </row>
    <row r="40456" spans="1:31">
      <c r="A40456" t="n">
        <v>331620</v>
      </c>
      <c r="B40456" s="13" t="n">
        <v>14</v>
      </c>
      <c r="C40456" s="7" t="n">
        <v>0</v>
      </c>
      <c r="D40456" s="7" t="n">
        <v>0</v>
      </c>
      <c r="E40456" s="7" t="n">
        <v>0</v>
      </c>
      <c r="F40456" s="7" t="n">
        <v>64</v>
      </c>
    </row>
    <row r="40457" spans="1:31">
      <c r="A40457" t="s">
        <v>4</v>
      </c>
      <c r="B40457" s="4" t="s">
        <v>5</v>
      </c>
      <c r="C40457" s="4" t="s">
        <v>13</v>
      </c>
      <c r="D40457" s="4" t="s">
        <v>10</v>
      </c>
    </row>
    <row r="40458" spans="1:31">
      <c r="A40458" t="n">
        <v>331625</v>
      </c>
      <c r="B40458" s="27" t="n">
        <v>22</v>
      </c>
      <c r="C40458" s="7" t="n">
        <v>0</v>
      </c>
      <c r="D40458" s="7" t="n">
        <v>32982</v>
      </c>
    </row>
    <row r="40459" spans="1:31">
      <c r="A40459" t="s">
        <v>4</v>
      </c>
      <c r="B40459" s="4" t="s">
        <v>5</v>
      </c>
      <c r="C40459" s="4" t="s">
        <v>13</v>
      </c>
      <c r="D40459" s="4" t="s">
        <v>10</v>
      </c>
    </row>
    <row r="40460" spans="1:31">
      <c r="A40460" t="n">
        <v>331629</v>
      </c>
      <c r="B40460" s="28" t="n">
        <v>58</v>
      </c>
      <c r="C40460" s="7" t="n">
        <v>5</v>
      </c>
      <c r="D40460" s="7" t="n">
        <v>300</v>
      </c>
    </row>
    <row r="40461" spans="1:31">
      <c r="A40461" t="s">
        <v>4</v>
      </c>
      <c r="B40461" s="4" t="s">
        <v>5</v>
      </c>
      <c r="C40461" s="4" t="s">
        <v>22</v>
      </c>
      <c r="D40461" s="4" t="s">
        <v>10</v>
      </c>
    </row>
    <row r="40462" spans="1:31">
      <c r="A40462" t="n">
        <v>331633</v>
      </c>
      <c r="B40462" s="51" t="n">
        <v>103</v>
      </c>
      <c r="C40462" s="7" t="n">
        <v>0</v>
      </c>
      <c r="D40462" s="7" t="n">
        <v>300</v>
      </c>
    </row>
    <row r="40463" spans="1:31">
      <c r="A40463" t="s">
        <v>4</v>
      </c>
      <c r="B40463" s="4" t="s">
        <v>5</v>
      </c>
      <c r="C40463" s="4" t="s">
        <v>13</v>
      </c>
    </row>
    <row r="40464" spans="1:31">
      <c r="A40464" t="n">
        <v>331640</v>
      </c>
      <c r="B40464" s="37" t="n">
        <v>64</v>
      </c>
      <c r="C40464" s="7" t="n">
        <v>7</v>
      </c>
    </row>
    <row r="40465" spans="1:6">
      <c r="A40465" t="s">
        <v>4</v>
      </c>
      <c r="B40465" s="4" t="s">
        <v>5</v>
      </c>
      <c r="C40465" s="4" t="s">
        <v>13</v>
      </c>
      <c r="D40465" s="4" t="s">
        <v>10</v>
      </c>
    </row>
    <row r="40466" spans="1:6">
      <c r="A40466" t="n">
        <v>331642</v>
      </c>
      <c r="B40466" s="67" t="n">
        <v>72</v>
      </c>
      <c r="C40466" s="7" t="n">
        <v>5</v>
      </c>
      <c r="D40466" s="7" t="n">
        <v>0</v>
      </c>
    </row>
    <row r="40467" spans="1:6">
      <c r="A40467" t="s">
        <v>4</v>
      </c>
      <c r="B40467" s="4" t="s">
        <v>5</v>
      </c>
      <c r="C40467" s="4" t="s">
        <v>13</v>
      </c>
      <c r="D40467" s="36" t="s">
        <v>81</v>
      </c>
      <c r="E40467" s="4" t="s">
        <v>5</v>
      </c>
      <c r="F40467" s="4" t="s">
        <v>13</v>
      </c>
      <c r="G40467" s="4" t="s">
        <v>10</v>
      </c>
      <c r="H40467" s="36" t="s">
        <v>82</v>
      </c>
      <c r="I40467" s="4" t="s">
        <v>13</v>
      </c>
      <c r="J40467" s="4" t="s">
        <v>9</v>
      </c>
      <c r="K40467" s="4" t="s">
        <v>13</v>
      </c>
      <c r="L40467" s="4" t="s">
        <v>13</v>
      </c>
      <c r="M40467" s="4" t="s">
        <v>20</v>
      </c>
    </row>
    <row r="40468" spans="1:6">
      <c r="A40468" t="n">
        <v>331646</v>
      </c>
      <c r="B40468" s="10" t="n">
        <v>5</v>
      </c>
      <c r="C40468" s="7" t="n">
        <v>28</v>
      </c>
      <c r="D40468" s="36" t="s">
        <v>3</v>
      </c>
      <c r="E40468" s="9" t="n">
        <v>162</v>
      </c>
      <c r="F40468" s="7" t="n">
        <v>4</v>
      </c>
      <c r="G40468" s="7" t="n">
        <v>32982</v>
      </c>
      <c r="H40468" s="36" t="s">
        <v>3</v>
      </c>
      <c r="I40468" s="7" t="n">
        <v>0</v>
      </c>
      <c r="J40468" s="7" t="n">
        <v>1</v>
      </c>
      <c r="K40468" s="7" t="n">
        <v>2</v>
      </c>
      <c r="L40468" s="7" t="n">
        <v>1</v>
      </c>
      <c r="M40468" s="11" t="n">
        <f t="normal" ca="1">A40474</f>
        <v>0</v>
      </c>
    </row>
    <row r="40469" spans="1:6">
      <c r="A40469" t="s">
        <v>4</v>
      </c>
      <c r="B40469" s="4" t="s">
        <v>5</v>
      </c>
      <c r="C40469" s="4" t="s">
        <v>13</v>
      </c>
      <c r="D40469" s="4" t="s">
        <v>6</v>
      </c>
    </row>
    <row r="40470" spans="1:6">
      <c r="A40470" t="n">
        <v>331663</v>
      </c>
      <c r="B40470" s="8" t="n">
        <v>2</v>
      </c>
      <c r="C40470" s="7" t="n">
        <v>10</v>
      </c>
      <c r="D40470" s="7" t="s">
        <v>786</v>
      </c>
    </row>
    <row r="40471" spans="1:6">
      <c r="A40471" t="s">
        <v>4</v>
      </c>
      <c r="B40471" s="4" t="s">
        <v>5</v>
      </c>
      <c r="C40471" s="4" t="s">
        <v>10</v>
      </c>
    </row>
    <row r="40472" spans="1:6">
      <c r="A40472" t="n">
        <v>331680</v>
      </c>
      <c r="B40472" s="35" t="n">
        <v>16</v>
      </c>
      <c r="C40472" s="7" t="n">
        <v>0</v>
      </c>
    </row>
    <row r="40473" spans="1:6">
      <c r="A40473" t="s">
        <v>4</v>
      </c>
      <c r="B40473" s="4" t="s">
        <v>5</v>
      </c>
      <c r="C40473" s="4" t="s">
        <v>13</v>
      </c>
      <c r="D40473" s="4" t="s">
        <v>10</v>
      </c>
      <c r="E40473" s="4" t="s">
        <v>13</v>
      </c>
      <c r="F40473" s="4" t="s">
        <v>6</v>
      </c>
    </row>
    <row r="40474" spans="1:6">
      <c r="A40474" t="n">
        <v>331683</v>
      </c>
      <c r="B40474" s="83" t="n">
        <v>39</v>
      </c>
      <c r="C40474" s="7" t="n">
        <v>10</v>
      </c>
      <c r="D40474" s="7" t="n">
        <v>65533</v>
      </c>
      <c r="E40474" s="7" t="n">
        <v>203</v>
      </c>
      <c r="F40474" s="7" t="s">
        <v>2445</v>
      </c>
    </row>
    <row r="40475" spans="1:6">
      <c r="A40475" t="s">
        <v>4</v>
      </c>
      <c r="B40475" s="4" t="s">
        <v>5</v>
      </c>
      <c r="C40475" s="4" t="s">
        <v>10</v>
      </c>
      <c r="D40475" s="4" t="s">
        <v>6</v>
      </c>
      <c r="E40475" s="4" t="s">
        <v>6</v>
      </c>
      <c r="F40475" s="4" t="s">
        <v>6</v>
      </c>
      <c r="G40475" s="4" t="s">
        <v>13</v>
      </c>
      <c r="H40475" s="4" t="s">
        <v>9</v>
      </c>
      <c r="I40475" s="4" t="s">
        <v>22</v>
      </c>
      <c r="J40475" s="4" t="s">
        <v>22</v>
      </c>
      <c r="K40475" s="4" t="s">
        <v>22</v>
      </c>
      <c r="L40475" s="4" t="s">
        <v>22</v>
      </c>
      <c r="M40475" s="4" t="s">
        <v>22</v>
      </c>
      <c r="N40475" s="4" t="s">
        <v>22</v>
      </c>
      <c r="O40475" s="4" t="s">
        <v>22</v>
      </c>
      <c r="P40475" s="4" t="s">
        <v>6</v>
      </c>
      <c r="Q40475" s="4" t="s">
        <v>6</v>
      </c>
      <c r="R40475" s="4" t="s">
        <v>9</v>
      </c>
      <c r="S40475" s="4" t="s">
        <v>13</v>
      </c>
      <c r="T40475" s="4" t="s">
        <v>9</v>
      </c>
      <c r="U40475" s="4" t="s">
        <v>9</v>
      </c>
      <c r="V40475" s="4" t="s">
        <v>10</v>
      </c>
    </row>
    <row r="40476" spans="1:6">
      <c r="A40476" t="n">
        <v>331704</v>
      </c>
      <c r="B40476" s="68" t="n">
        <v>19</v>
      </c>
      <c r="C40476" s="7" t="n">
        <v>1001</v>
      </c>
      <c r="D40476" s="7" t="s">
        <v>2420</v>
      </c>
      <c r="E40476" s="7" t="s">
        <v>2421</v>
      </c>
      <c r="F40476" s="7" t="s">
        <v>12</v>
      </c>
      <c r="G40476" s="7" t="n">
        <v>0</v>
      </c>
      <c r="H40476" s="7" t="n">
        <v>1</v>
      </c>
      <c r="I40476" s="7" t="n">
        <v>0</v>
      </c>
      <c r="J40476" s="7" t="n">
        <v>0</v>
      </c>
      <c r="K40476" s="7" t="n">
        <v>0</v>
      </c>
      <c r="L40476" s="7" t="n">
        <v>0</v>
      </c>
      <c r="M40476" s="7" t="n">
        <v>1</v>
      </c>
      <c r="N40476" s="7" t="n">
        <v>1.60000002384186</v>
      </c>
      <c r="O40476" s="7" t="n">
        <v>0.0900000035762787</v>
      </c>
      <c r="P40476" s="7" t="s">
        <v>2422</v>
      </c>
      <c r="Q40476" s="7" t="s">
        <v>12</v>
      </c>
      <c r="R40476" s="7" t="n">
        <v>-1</v>
      </c>
      <c r="S40476" s="7" t="n">
        <v>0</v>
      </c>
      <c r="T40476" s="7" t="n">
        <v>0</v>
      </c>
      <c r="U40476" s="7" t="n">
        <v>0</v>
      </c>
      <c r="V40476" s="7" t="n">
        <v>0</v>
      </c>
    </row>
    <row r="40477" spans="1:6">
      <c r="A40477" t="s">
        <v>4</v>
      </c>
      <c r="B40477" s="4" t="s">
        <v>5</v>
      </c>
      <c r="C40477" s="4" t="s">
        <v>10</v>
      </c>
      <c r="D40477" s="4" t="s">
        <v>6</v>
      </c>
      <c r="E40477" s="4" t="s">
        <v>6</v>
      </c>
      <c r="F40477" s="4" t="s">
        <v>6</v>
      </c>
      <c r="G40477" s="4" t="s">
        <v>13</v>
      </c>
      <c r="H40477" s="4" t="s">
        <v>9</v>
      </c>
      <c r="I40477" s="4" t="s">
        <v>22</v>
      </c>
      <c r="J40477" s="4" t="s">
        <v>22</v>
      </c>
      <c r="K40477" s="4" t="s">
        <v>22</v>
      </c>
      <c r="L40477" s="4" t="s">
        <v>22</v>
      </c>
      <c r="M40477" s="4" t="s">
        <v>22</v>
      </c>
      <c r="N40477" s="4" t="s">
        <v>22</v>
      </c>
      <c r="O40477" s="4" t="s">
        <v>22</v>
      </c>
      <c r="P40477" s="4" t="s">
        <v>6</v>
      </c>
      <c r="Q40477" s="4" t="s">
        <v>6</v>
      </c>
      <c r="R40477" s="4" t="s">
        <v>9</v>
      </c>
      <c r="S40477" s="4" t="s">
        <v>13</v>
      </c>
      <c r="T40477" s="4" t="s">
        <v>9</v>
      </c>
      <c r="U40477" s="4" t="s">
        <v>9</v>
      </c>
      <c r="V40477" s="4" t="s">
        <v>10</v>
      </c>
    </row>
    <row r="40478" spans="1:6">
      <c r="A40478" t="n">
        <v>331788</v>
      </c>
      <c r="B40478" s="68" t="n">
        <v>19</v>
      </c>
      <c r="C40478" s="7" t="n">
        <v>1002</v>
      </c>
      <c r="D40478" s="7" t="s">
        <v>2420</v>
      </c>
      <c r="E40478" s="7" t="s">
        <v>2421</v>
      </c>
      <c r="F40478" s="7" t="s">
        <v>12</v>
      </c>
      <c r="G40478" s="7" t="n">
        <v>0</v>
      </c>
      <c r="H40478" s="7" t="n">
        <v>1</v>
      </c>
      <c r="I40478" s="7" t="n">
        <v>0</v>
      </c>
      <c r="J40478" s="7" t="n">
        <v>0</v>
      </c>
      <c r="K40478" s="7" t="n">
        <v>0</v>
      </c>
      <c r="L40478" s="7" t="n">
        <v>0</v>
      </c>
      <c r="M40478" s="7" t="n">
        <v>1</v>
      </c>
      <c r="N40478" s="7" t="n">
        <v>1.60000002384186</v>
      </c>
      <c r="O40478" s="7" t="n">
        <v>0.0900000035762787</v>
      </c>
      <c r="P40478" s="7" t="s">
        <v>2422</v>
      </c>
      <c r="Q40478" s="7" t="s">
        <v>12</v>
      </c>
      <c r="R40478" s="7" t="n">
        <v>-1</v>
      </c>
      <c r="S40478" s="7" t="n">
        <v>0</v>
      </c>
      <c r="T40478" s="7" t="n">
        <v>0</v>
      </c>
      <c r="U40478" s="7" t="n">
        <v>0</v>
      </c>
      <c r="V40478" s="7" t="n">
        <v>0</v>
      </c>
    </row>
    <row r="40479" spans="1:6">
      <c r="A40479" t="s">
        <v>4</v>
      </c>
      <c r="B40479" s="4" t="s">
        <v>5</v>
      </c>
      <c r="C40479" s="4" t="s">
        <v>10</v>
      </c>
      <c r="D40479" s="4" t="s">
        <v>6</v>
      </c>
      <c r="E40479" s="4" t="s">
        <v>6</v>
      </c>
      <c r="F40479" s="4" t="s">
        <v>6</v>
      </c>
      <c r="G40479" s="4" t="s">
        <v>13</v>
      </c>
      <c r="H40479" s="4" t="s">
        <v>9</v>
      </c>
      <c r="I40479" s="4" t="s">
        <v>22</v>
      </c>
      <c r="J40479" s="4" t="s">
        <v>22</v>
      </c>
      <c r="K40479" s="4" t="s">
        <v>22</v>
      </c>
      <c r="L40479" s="4" t="s">
        <v>22</v>
      </c>
      <c r="M40479" s="4" t="s">
        <v>22</v>
      </c>
      <c r="N40479" s="4" t="s">
        <v>22</v>
      </c>
      <c r="O40479" s="4" t="s">
        <v>22</v>
      </c>
      <c r="P40479" s="4" t="s">
        <v>6</v>
      </c>
      <c r="Q40479" s="4" t="s">
        <v>6</v>
      </c>
      <c r="R40479" s="4" t="s">
        <v>9</v>
      </c>
      <c r="S40479" s="4" t="s">
        <v>13</v>
      </c>
      <c r="T40479" s="4" t="s">
        <v>9</v>
      </c>
      <c r="U40479" s="4" t="s">
        <v>9</v>
      </c>
      <c r="V40479" s="4" t="s">
        <v>10</v>
      </c>
    </row>
    <row r="40480" spans="1:6">
      <c r="A40480" t="n">
        <v>331872</v>
      </c>
      <c r="B40480" s="68" t="n">
        <v>19</v>
      </c>
      <c r="C40480" s="7" t="n">
        <v>1003</v>
      </c>
      <c r="D40480" s="7" t="s">
        <v>2420</v>
      </c>
      <c r="E40480" s="7" t="s">
        <v>2421</v>
      </c>
      <c r="F40480" s="7" t="s">
        <v>12</v>
      </c>
      <c r="G40480" s="7" t="n">
        <v>0</v>
      </c>
      <c r="H40480" s="7" t="n">
        <v>1</v>
      </c>
      <c r="I40480" s="7" t="n">
        <v>0</v>
      </c>
      <c r="J40480" s="7" t="n">
        <v>0</v>
      </c>
      <c r="K40480" s="7" t="n">
        <v>0</v>
      </c>
      <c r="L40480" s="7" t="n">
        <v>0</v>
      </c>
      <c r="M40480" s="7" t="n">
        <v>1</v>
      </c>
      <c r="N40480" s="7" t="n">
        <v>1.60000002384186</v>
      </c>
      <c r="O40480" s="7" t="n">
        <v>0.0900000035762787</v>
      </c>
      <c r="P40480" s="7" t="s">
        <v>2422</v>
      </c>
      <c r="Q40480" s="7" t="s">
        <v>12</v>
      </c>
      <c r="R40480" s="7" t="n">
        <v>-1</v>
      </c>
      <c r="S40480" s="7" t="n">
        <v>0</v>
      </c>
      <c r="T40480" s="7" t="n">
        <v>0</v>
      </c>
      <c r="U40480" s="7" t="n">
        <v>0</v>
      </c>
      <c r="V40480" s="7" t="n">
        <v>0</v>
      </c>
    </row>
    <row r="40481" spans="1:22">
      <c r="A40481" t="s">
        <v>4</v>
      </c>
      <c r="B40481" s="4" t="s">
        <v>5</v>
      </c>
      <c r="C40481" s="4" t="s">
        <v>10</v>
      </c>
      <c r="D40481" s="4" t="s">
        <v>6</v>
      </c>
      <c r="E40481" s="4" t="s">
        <v>6</v>
      </c>
      <c r="F40481" s="4" t="s">
        <v>6</v>
      </c>
      <c r="G40481" s="4" t="s">
        <v>13</v>
      </c>
      <c r="H40481" s="4" t="s">
        <v>9</v>
      </c>
      <c r="I40481" s="4" t="s">
        <v>22</v>
      </c>
      <c r="J40481" s="4" t="s">
        <v>22</v>
      </c>
      <c r="K40481" s="4" t="s">
        <v>22</v>
      </c>
      <c r="L40481" s="4" t="s">
        <v>22</v>
      </c>
      <c r="M40481" s="4" t="s">
        <v>22</v>
      </c>
      <c r="N40481" s="4" t="s">
        <v>22</v>
      </c>
      <c r="O40481" s="4" t="s">
        <v>22</v>
      </c>
      <c r="P40481" s="4" t="s">
        <v>6</v>
      </c>
      <c r="Q40481" s="4" t="s">
        <v>6</v>
      </c>
      <c r="R40481" s="4" t="s">
        <v>9</v>
      </c>
      <c r="S40481" s="4" t="s">
        <v>13</v>
      </c>
      <c r="T40481" s="4" t="s">
        <v>9</v>
      </c>
      <c r="U40481" s="4" t="s">
        <v>9</v>
      </c>
      <c r="V40481" s="4" t="s">
        <v>10</v>
      </c>
    </row>
    <row r="40482" spans="1:22">
      <c r="A40482" t="n">
        <v>331956</v>
      </c>
      <c r="B40482" s="68" t="n">
        <v>19</v>
      </c>
      <c r="C40482" s="7" t="n">
        <v>1004</v>
      </c>
      <c r="D40482" s="7" t="s">
        <v>2420</v>
      </c>
      <c r="E40482" s="7" t="s">
        <v>2421</v>
      </c>
      <c r="F40482" s="7" t="s">
        <v>12</v>
      </c>
      <c r="G40482" s="7" t="n">
        <v>0</v>
      </c>
      <c r="H40482" s="7" t="n">
        <v>1</v>
      </c>
      <c r="I40482" s="7" t="n">
        <v>0</v>
      </c>
      <c r="J40482" s="7" t="n">
        <v>0</v>
      </c>
      <c r="K40482" s="7" t="n">
        <v>0</v>
      </c>
      <c r="L40482" s="7" t="n">
        <v>0</v>
      </c>
      <c r="M40482" s="7" t="n">
        <v>1</v>
      </c>
      <c r="N40482" s="7" t="n">
        <v>1.60000002384186</v>
      </c>
      <c r="O40482" s="7" t="n">
        <v>0.0900000035762787</v>
      </c>
      <c r="P40482" s="7" t="s">
        <v>2422</v>
      </c>
      <c r="Q40482" s="7" t="s">
        <v>12</v>
      </c>
      <c r="R40482" s="7" t="n">
        <v>-1</v>
      </c>
      <c r="S40482" s="7" t="n">
        <v>0</v>
      </c>
      <c r="T40482" s="7" t="n">
        <v>0</v>
      </c>
      <c r="U40482" s="7" t="n">
        <v>0</v>
      </c>
      <c r="V40482" s="7" t="n">
        <v>0</v>
      </c>
    </row>
    <row r="40483" spans="1:22">
      <c r="A40483" t="s">
        <v>4</v>
      </c>
      <c r="B40483" s="4" t="s">
        <v>5</v>
      </c>
      <c r="C40483" s="4" t="s">
        <v>10</v>
      </c>
      <c r="D40483" s="4" t="s">
        <v>6</v>
      </c>
      <c r="E40483" s="4" t="s">
        <v>6</v>
      </c>
      <c r="F40483" s="4" t="s">
        <v>6</v>
      </c>
      <c r="G40483" s="4" t="s">
        <v>13</v>
      </c>
      <c r="H40483" s="4" t="s">
        <v>9</v>
      </c>
      <c r="I40483" s="4" t="s">
        <v>22</v>
      </c>
      <c r="J40483" s="4" t="s">
        <v>22</v>
      </c>
      <c r="K40483" s="4" t="s">
        <v>22</v>
      </c>
      <c r="L40483" s="4" t="s">
        <v>22</v>
      </c>
      <c r="M40483" s="4" t="s">
        <v>22</v>
      </c>
      <c r="N40483" s="4" t="s">
        <v>22</v>
      </c>
      <c r="O40483" s="4" t="s">
        <v>22</v>
      </c>
      <c r="P40483" s="4" t="s">
        <v>6</v>
      </c>
      <c r="Q40483" s="4" t="s">
        <v>6</v>
      </c>
      <c r="R40483" s="4" t="s">
        <v>9</v>
      </c>
      <c r="S40483" s="4" t="s">
        <v>13</v>
      </c>
      <c r="T40483" s="4" t="s">
        <v>9</v>
      </c>
      <c r="U40483" s="4" t="s">
        <v>9</v>
      </c>
      <c r="V40483" s="4" t="s">
        <v>10</v>
      </c>
    </row>
    <row r="40484" spans="1:22">
      <c r="A40484" t="n">
        <v>332040</v>
      </c>
      <c r="B40484" s="68" t="n">
        <v>19</v>
      </c>
      <c r="C40484" s="7" t="n">
        <v>1005</v>
      </c>
      <c r="D40484" s="7" t="s">
        <v>2420</v>
      </c>
      <c r="E40484" s="7" t="s">
        <v>2421</v>
      </c>
      <c r="F40484" s="7" t="s">
        <v>12</v>
      </c>
      <c r="G40484" s="7" t="n">
        <v>0</v>
      </c>
      <c r="H40484" s="7" t="n">
        <v>1</v>
      </c>
      <c r="I40484" s="7" t="n">
        <v>0</v>
      </c>
      <c r="J40484" s="7" t="n">
        <v>0</v>
      </c>
      <c r="K40484" s="7" t="n">
        <v>0</v>
      </c>
      <c r="L40484" s="7" t="n">
        <v>0</v>
      </c>
      <c r="M40484" s="7" t="n">
        <v>1</v>
      </c>
      <c r="N40484" s="7" t="n">
        <v>1.60000002384186</v>
      </c>
      <c r="O40484" s="7" t="n">
        <v>0.0900000035762787</v>
      </c>
      <c r="P40484" s="7" t="s">
        <v>2422</v>
      </c>
      <c r="Q40484" s="7" t="s">
        <v>12</v>
      </c>
      <c r="R40484" s="7" t="n">
        <v>-1</v>
      </c>
      <c r="S40484" s="7" t="n">
        <v>0</v>
      </c>
      <c r="T40484" s="7" t="n">
        <v>0</v>
      </c>
      <c r="U40484" s="7" t="n">
        <v>0</v>
      </c>
      <c r="V40484" s="7" t="n">
        <v>0</v>
      </c>
    </row>
    <row r="40485" spans="1:22">
      <c r="A40485" t="s">
        <v>4</v>
      </c>
      <c r="B40485" s="4" t="s">
        <v>5</v>
      </c>
      <c r="C40485" s="4" t="s">
        <v>10</v>
      </c>
      <c r="D40485" s="4" t="s">
        <v>13</v>
      </c>
      <c r="E40485" s="4" t="s">
        <v>13</v>
      </c>
      <c r="F40485" s="4" t="s">
        <v>6</v>
      </c>
    </row>
    <row r="40486" spans="1:22">
      <c r="A40486" t="n">
        <v>332124</v>
      </c>
      <c r="B40486" s="22" t="n">
        <v>20</v>
      </c>
      <c r="C40486" s="7" t="n">
        <v>0</v>
      </c>
      <c r="D40486" s="7" t="n">
        <v>3</v>
      </c>
      <c r="E40486" s="7" t="n">
        <v>10</v>
      </c>
      <c r="F40486" s="7" t="s">
        <v>80</v>
      </c>
    </row>
    <row r="40487" spans="1:22">
      <c r="A40487" t="s">
        <v>4</v>
      </c>
      <c r="B40487" s="4" t="s">
        <v>5</v>
      </c>
      <c r="C40487" s="4" t="s">
        <v>10</v>
      </c>
    </row>
    <row r="40488" spans="1:22">
      <c r="A40488" t="n">
        <v>332142</v>
      </c>
      <c r="B40488" s="35" t="n">
        <v>16</v>
      </c>
      <c r="C40488" s="7" t="n">
        <v>0</v>
      </c>
    </row>
    <row r="40489" spans="1:22">
      <c r="A40489" t="s">
        <v>4</v>
      </c>
      <c r="B40489" s="4" t="s">
        <v>5</v>
      </c>
      <c r="C40489" s="4" t="s">
        <v>10</v>
      </c>
      <c r="D40489" s="4" t="s">
        <v>13</v>
      </c>
      <c r="E40489" s="4" t="s">
        <v>13</v>
      </c>
      <c r="F40489" s="4" t="s">
        <v>6</v>
      </c>
    </row>
    <row r="40490" spans="1:22">
      <c r="A40490" t="n">
        <v>332145</v>
      </c>
      <c r="B40490" s="22" t="n">
        <v>20</v>
      </c>
      <c r="C40490" s="7" t="n">
        <v>15</v>
      </c>
      <c r="D40490" s="7" t="n">
        <v>3</v>
      </c>
      <c r="E40490" s="7" t="n">
        <v>10</v>
      </c>
      <c r="F40490" s="7" t="s">
        <v>80</v>
      </c>
    </row>
    <row r="40491" spans="1:22">
      <c r="A40491" t="s">
        <v>4</v>
      </c>
      <c r="B40491" s="4" t="s">
        <v>5</v>
      </c>
      <c r="C40491" s="4" t="s">
        <v>10</v>
      </c>
    </row>
    <row r="40492" spans="1:22">
      <c r="A40492" t="n">
        <v>332163</v>
      </c>
      <c r="B40492" s="35" t="n">
        <v>16</v>
      </c>
      <c r="C40492" s="7" t="n">
        <v>0</v>
      </c>
    </row>
    <row r="40493" spans="1:22">
      <c r="A40493" t="s">
        <v>4</v>
      </c>
      <c r="B40493" s="4" t="s">
        <v>5</v>
      </c>
      <c r="C40493" s="4" t="s">
        <v>10</v>
      </c>
      <c r="D40493" s="4" t="s">
        <v>13</v>
      </c>
      <c r="E40493" s="4" t="s">
        <v>13</v>
      </c>
      <c r="F40493" s="4" t="s">
        <v>6</v>
      </c>
    </row>
    <row r="40494" spans="1:22">
      <c r="A40494" t="n">
        <v>332166</v>
      </c>
      <c r="B40494" s="22" t="n">
        <v>20</v>
      </c>
      <c r="C40494" s="7" t="n">
        <v>1001</v>
      </c>
      <c r="D40494" s="7" t="n">
        <v>3</v>
      </c>
      <c r="E40494" s="7" t="n">
        <v>10</v>
      </c>
      <c r="F40494" s="7" t="s">
        <v>80</v>
      </c>
    </row>
    <row r="40495" spans="1:22">
      <c r="A40495" t="s">
        <v>4</v>
      </c>
      <c r="B40495" s="4" t="s">
        <v>5</v>
      </c>
      <c r="C40495" s="4" t="s">
        <v>10</v>
      </c>
    </row>
    <row r="40496" spans="1:22">
      <c r="A40496" t="n">
        <v>332184</v>
      </c>
      <c r="B40496" s="35" t="n">
        <v>16</v>
      </c>
      <c r="C40496" s="7" t="n">
        <v>0</v>
      </c>
    </row>
    <row r="40497" spans="1:22">
      <c r="A40497" t="s">
        <v>4</v>
      </c>
      <c r="B40497" s="4" t="s">
        <v>5</v>
      </c>
      <c r="C40497" s="4" t="s">
        <v>10</v>
      </c>
      <c r="D40497" s="4" t="s">
        <v>13</v>
      </c>
      <c r="E40497" s="4" t="s">
        <v>13</v>
      </c>
      <c r="F40497" s="4" t="s">
        <v>6</v>
      </c>
    </row>
    <row r="40498" spans="1:22">
      <c r="A40498" t="n">
        <v>332187</v>
      </c>
      <c r="B40498" s="22" t="n">
        <v>20</v>
      </c>
      <c r="C40498" s="7" t="n">
        <v>1002</v>
      </c>
      <c r="D40498" s="7" t="n">
        <v>3</v>
      </c>
      <c r="E40498" s="7" t="n">
        <v>10</v>
      </c>
      <c r="F40498" s="7" t="s">
        <v>80</v>
      </c>
    </row>
    <row r="40499" spans="1:22">
      <c r="A40499" t="s">
        <v>4</v>
      </c>
      <c r="B40499" s="4" t="s">
        <v>5</v>
      </c>
      <c r="C40499" s="4" t="s">
        <v>10</v>
      </c>
    </row>
    <row r="40500" spans="1:22">
      <c r="A40500" t="n">
        <v>332205</v>
      </c>
      <c r="B40500" s="35" t="n">
        <v>16</v>
      </c>
      <c r="C40500" s="7" t="n">
        <v>0</v>
      </c>
    </row>
    <row r="40501" spans="1:22">
      <c r="A40501" t="s">
        <v>4</v>
      </c>
      <c r="B40501" s="4" t="s">
        <v>5</v>
      </c>
      <c r="C40501" s="4" t="s">
        <v>10</v>
      </c>
      <c r="D40501" s="4" t="s">
        <v>13</v>
      </c>
      <c r="E40501" s="4" t="s">
        <v>13</v>
      </c>
      <c r="F40501" s="4" t="s">
        <v>6</v>
      </c>
    </row>
    <row r="40502" spans="1:22">
      <c r="A40502" t="n">
        <v>332208</v>
      </c>
      <c r="B40502" s="22" t="n">
        <v>20</v>
      </c>
      <c r="C40502" s="7" t="n">
        <v>1003</v>
      </c>
      <c r="D40502" s="7" t="n">
        <v>3</v>
      </c>
      <c r="E40502" s="7" t="n">
        <v>10</v>
      </c>
      <c r="F40502" s="7" t="s">
        <v>80</v>
      </c>
    </row>
    <row r="40503" spans="1:22">
      <c r="A40503" t="s">
        <v>4</v>
      </c>
      <c r="B40503" s="4" t="s">
        <v>5</v>
      </c>
      <c r="C40503" s="4" t="s">
        <v>10</v>
      </c>
    </row>
    <row r="40504" spans="1:22">
      <c r="A40504" t="n">
        <v>332226</v>
      </c>
      <c r="B40504" s="35" t="n">
        <v>16</v>
      </c>
      <c r="C40504" s="7" t="n">
        <v>0</v>
      </c>
    </row>
    <row r="40505" spans="1:22">
      <c r="A40505" t="s">
        <v>4</v>
      </c>
      <c r="B40505" s="4" t="s">
        <v>5</v>
      </c>
      <c r="C40505" s="4" t="s">
        <v>10</v>
      </c>
      <c r="D40505" s="4" t="s">
        <v>13</v>
      </c>
      <c r="E40505" s="4" t="s">
        <v>13</v>
      </c>
      <c r="F40505" s="4" t="s">
        <v>6</v>
      </c>
    </row>
    <row r="40506" spans="1:22">
      <c r="A40506" t="n">
        <v>332229</v>
      </c>
      <c r="B40506" s="22" t="n">
        <v>20</v>
      </c>
      <c r="C40506" s="7" t="n">
        <v>1004</v>
      </c>
      <c r="D40506" s="7" t="n">
        <v>3</v>
      </c>
      <c r="E40506" s="7" t="n">
        <v>10</v>
      </c>
      <c r="F40506" s="7" t="s">
        <v>80</v>
      </c>
    </row>
    <row r="40507" spans="1:22">
      <c r="A40507" t="s">
        <v>4</v>
      </c>
      <c r="B40507" s="4" t="s">
        <v>5</v>
      </c>
      <c r="C40507" s="4" t="s">
        <v>10</v>
      </c>
    </row>
    <row r="40508" spans="1:22">
      <c r="A40508" t="n">
        <v>332247</v>
      </c>
      <c r="B40508" s="35" t="n">
        <v>16</v>
      </c>
      <c r="C40508" s="7" t="n">
        <v>0</v>
      </c>
    </row>
    <row r="40509" spans="1:22">
      <c r="A40509" t="s">
        <v>4</v>
      </c>
      <c r="B40509" s="4" t="s">
        <v>5</v>
      </c>
      <c r="C40509" s="4" t="s">
        <v>10</v>
      </c>
      <c r="D40509" s="4" t="s">
        <v>13</v>
      </c>
      <c r="E40509" s="4" t="s">
        <v>13</v>
      </c>
      <c r="F40509" s="4" t="s">
        <v>6</v>
      </c>
    </row>
    <row r="40510" spans="1:22">
      <c r="A40510" t="n">
        <v>332250</v>
      </c>
      <c r="B40510" s="22" t="n">
        <v>20</v>
      </c>
      <c r="C40510" s="7" t="n">
        <v>1005</v>
      </c>
      <c r="D40510" s="7" t="n">
        <v>3</v>
      </c>
      <c r="E40510" s="7" t="n">
        <v>10</v>
      </c>
      <c r="F40510" s="7" t="s">
        <v>80</v>
      </c>
    </row>
    <row r="40511" spans="1:22">
      <c r="A40511" t="s">
        <v>4</v>
      </c>
      <c r="B40511" s="4" t="s">
        <v>5</v>
      </c>
      <c r="C40511" s="4" t="s">
        <v>10</v>
      </c>
    </row>
    <row r="40512" spans="1:22">
      <c r="A40512" t="n">
        <v>332268</v>
      </c>
      <c r="B40512" s="35" t="n">
        <v>16</v>
      </c>
      <c r="C40512" s="7" t="n">
        <v>0</v>
      </c>
    </row>
    <row r="40513" spans="1:6">
      <c r="A40513" t="s">
        <v>4</v>
      </c>
      <c r="B40513" s="4" t="s">
        <v>5</v>
      </c>
      <c r="C40513" s="4" t="s">
        <v>13</v>
      </c>
    </row>
    <row r="40514" spans="1:6">
      <c r="A40514" t="n">
        <v>332271</v>
      </c>
      <c r="B40514" s="42" t="n">
        <v>116</v>
      </c>
      <c r="C40514" s="7" t="n">
        <v>0</v>
      </c>
    </row>
    <row r="40515" spans="1:6">
      <c r="A40515" t="s">
        <v>4</v>
      </c>
      <c r="B40515" s="4" t="s">
        <v>5</v>
      </c>
      <c r="C40515" s="4" t="s">
        <v>13</v>
      </c>
      <c r="D40515" s="4" t="s">
        <v>10</v>
      </c>
    </row>
    <row r="40516" spans="1:6">
      <c r="A40516" t="n">
        <v>332273</v>
      </c>
      <c r="B40516" s="42" t="n">
        <v>116</v>
      </c>
      <c r="C40516" s="7" t="n">
        <v>2</v>
      </c>
      <c r="D40516" s="7" t="n">
        <v>1</v>
      </c>
    </row>
    <row r="40517" spans="1:6">
      <c r="A40517" t="s">
        <v>4</v>
      </c>
      <c r="B40517" s="4" t="s">
        <v>5</v>
      </c>
      <c r="C40517" s="4" t="s">
        <v>13</v>
      </c>
      <c r="D40517" s="4" t="s">
        <v>9</v>
      </c>
    </row>
    <row r="40518" spans="1:6">
      <c r="A40518" t="n">
        <v>332277</v>
      </c>
      <c r="B40518" s="42" t="n">
        <v>116</v>
      </c>
      <c r="C40518" s="7" t="n">
        <v>5</v>
      </c>
      <c r="D40518" s="7" t="n">
        <v>1120403456</v>
      </c>
    </row>
    <row r="40519" spans="1:6">
      <c r="A40519" t="s">
        <v>4</v>
      </c>
      <c r="B40519" s="4" t="s">
        <v>5</v>
      </c>
      <c r="C40519" s="4" t="s">
        <v>13</v>
      </c>
      <c r="D40519" s="4" t="s">
        <v>10</v>
      </c>
    </row>
    <row r="40520" spans="1:6">
      <c r="A40520" t="n">
        <v>332283</v>
      </c>
      <c r="B40520" s="42" t="n">
        <v>116</v>
      </c>
      <c r="C40520" s="7" t="n">
        <v>6</v>
      </c>
      <c r="D40520" s="7" t="n">
        <v>1</v>
      </c>
    </row>
    <row r="40521" spans="1:6">
      <c r="A40521" t="s">
        <v>4</v>
      </c>
      <c r="B40521" s="4" t="s">
        <v>5</v>
      </c>
      <c r="C40521" s="4" t="s">
        <v>10</v>
      </c>
      <c r="D40521" s="4" t="s">
        <v>22</v>
      </c>
      <c r="E40521" s="4" t="s">
        <v>22</v>
      </c>
      <c r="F40521" s="4" t="s">
        <v>22</v>
      </c>
      <c r="G40521" s="4" t="s">
        <v>22</v>
      </c>
    </row>
    <row r="40522" spans="1:6">
      <c r="A40522" t="n">
        <v>332287</v>
      </c>
      <c r="B40522" s="24" t="n">
        <v>46</v>
      </c>
      <c r="C40522" s="7" t="n">
        <v>0</v>
      </c>
      <c r="D40522" s="7" t="n">
        <v>-72.620002746582</v>
      </c>
      <c r="E40522" s="7" t="n">
        <v>-38.0900001525879</v>
      </c>
      <c r="F40522" s="7" t="n">
        <v>91.2200012207031</v>
      </c>
      <c r="G40522" s="7" t="n">
        <v>35.2000007629395</v>
      </c>
    </row>
    <row r="40523" spans="1:6">
      <c r="A40523" t="s">
        <v>4</v>
      </c>
      <c r="B40523" s="4" t="s">
        <v>5</v>
      </c>
      <c r="C40523" s="4" t="s">
        <v>10</v>
      </c>
      <c r="D40523" s="4" t="s">
        <v>22</v>
      </c>
      <c r="E40523" s="4" t="s">
        <v>22</v>
      </c>
      <c r="F40523" s="4" t="s">
        <v>22</v>
      </c>
      <c r="G40523" s="4" t="s">
        <v>22</v>
      </c>
    </row>
    <row r="40524" spans="1:6">
      <c r="A40524" t="n">
        <v>332306</v>
      </c>
      <c r="B40524" s="24" t="n">
        <v>46</v>
      </c>
      <c r="C40524" s="7" t="n">
        <v>15</v>
      </c>
      <c r="D40524" s="7" t="n">
        <v>-71.4800033569336</v>
      </c>
      <c r="E40524" s="7" t="n">
        <v>-38.0900001525879</v>
      </c>
      <c r="F40524" s="7" t="n">
        <v>90.9000015258789</v>
      </c>
      <c r="G40524" s="7" t="n">
        <v>43.7000007629395</v>
      </c>
    </row>
    <row r="40525" spans="1:6">
      <c r="A40525" t="s">
        <v>4</v>
      </c>
      <c r="B40525" s="4" t="s">
        <v>5</v>
      </c>
      <c r="C40525" s="4" t="s">
        <v>13</v>
      </c>
      <c r="D40525" s="4" t="s">
        <v>10</v>
      </c>
      <c r="E40525" s="4" t="s">
        <v>13</v>
      </c>
      <c r="F40525" s="4" t="s">
        <v>6</v>
      </c>
      <c r="G40525" s="4" t="s">
        <v>6</v>
      </c>
      <c r="H40525" s="4" t="s">
        <v>6</v>
      </c>
      <c r="I40525" s="4" t="s">
        <v>6</v>
      </c>
      <c r="J40525" s="4" t="s">
        <v>6</v>
      </c>
      <c r="K40525" s="4" t="s">
        <v>6</v>
      </c>
      <c r="L40525" s="4" t="s">
        <v>6</v>
      </c>
      <c r="M40525" s="4" t="s">
        <v>6</v>
      </c>
      <c r="N40525" s="4" t="s">
        <v>6</v>
      </c>
      <c r="O40525" s="4" t="s">
        <v>6</v>
      </c>
      <c r="P40525" s="4" t="s">
        <v>6</v>
      </c>
      <c r="Q40525" s="4" t="s">
        <v>6</v>
      </c>
      <c r="R40525" s="4" t="s">
        <v>6</v>
      </c>
      <c r="S40525" s="4" t="s">
        <v>6</v>
      </c>
      <c r="T40525" s="4" t="s">
        <v>6</v>
      </c>
      <c r="U40525" s="4" t="s">
        <v>6</v>
      </c>
    </row>
    <row r="40526" spans="1:6">
      <c r="A40526" t="n">
        <v>332325</v>
      </c>
      <c r="B40526" s="38" t="n">
        <v>36</v>
      </c>
      <c r="C40526" s="7" t="n">
        <v>8</v>
      </c>
      <c r="D40526" s="7" t="n">
        <v>0</v>
      </c>
      <c r="E40526" s="7" t="n">
        <v>0</v>
      </c>
      <c r="F40526" s="7" t="s">
        <v>865</v>
      </c>
      <c r="G40526" s="7" t="s">
        <v>12</v>
      </c>
      <c r="H40526" s="7" t="s">
        <v>12</v>
      </c>
      <c r="I40526" s="7" t="s">
        <v>12</v>
      </c>
      <c r="J40526" s="7" t="s">
        <v>12</v>
      </c>
      <c r="K40526" s="7" t="s">
        <v>12</v>
      </c>
      <c r="L40526" s="7" t="s">
        <v>12</v>
      </c>
      <c r="M40526" s="7" t="s">
        <v>12</v>
      </c>
      <c r="N40526" s="7" t="s">
        <v>12</v>
      </c>
      <c r="O40526" s="7" t="s">
        <v>12</v>
      </c>
      <c r="P40526" s="7" t="s">
        <v>12</v>
      </c>
      <c r="Q40526" s="7" t="s">
        <v>12</v>
      </c>
      <c r="R40526" s="7" t="s">
        <v>12</v>
      </c>
      <c r="S40526" s="7" t="s">
        <v>12</v>
      </c>
      <c r="T40526" s="7" t="s">
        <v>12</v>
      </c>
      <c r="U40526" s="7" t="s">
        <v>12</v>
      </c>
    </row>
    <row r="40527" spans="1:6">
      <c r="A40527" t="s">
        <v>4</v>
      </c>
      <c r="B40527" s="4" t="s">
        <v>5</v>
      </c>
      <c r="C40527" s="4" t="s">
        <v>13</v>
      </c>
      <c r="D40527" s="4" t="s">
        <v>10</v>
      </c>
      <c r="E40527" s="4" t="s">
        <v>13</v>
      </c>
      <c r="F40527" s="4" t="s">
        <v>6</v>
      </c>
      <c r="G40527" s="4" t="s">
        <v>6</v>
      </c>
      <c r="H40527" s="4" t="s">
        <v>6</v>
      </c>
      <c r="I40527" s="4" t="s">
        <v>6</v>
      </c>
      <c r="J40527" s="4" t="s">
        <v>6</v>
      </c>
      <c r="K40527" s="4" t="s">
        <v>6</v>
      </c>
      <c r="L40527" s="4" t="s">
        <v>6</v>
      </c>
      <c r="M40527" s="4" t="s">
        <v>6</v>
      </c>
      <c r="N40527" s="4" t="s">
        <v>6</v>
      </c>
      <c r="O40527" s="4" t="s">
        <v>6</v>
      </c>
      <c r="P40527" s="4" t="s">
        <v>6</v>
      </c>
      <c r="Q40527" s="4" t="s">
        <v>6</v>
      </c>
      <c r="R40527" s="4" t="s">
        <v>6</v>
      </c>
      <c r="S40527" s="4" t="s">
        <v>6</v>
      </c>
      <c r="T40527" s="4" t="s">
        <v>6</v>
      </c>
      <c r="U40527" s="4" t="s">
        <v>6</v>
      </c>
    </row>
    <row r="40528" spans="1:6">
      <c r="A40528" t="n">
        <v>332358</v>
      </c>
      <c r="B40528" s="38" t="n">
        <v>36</v>
      </c>
      <c r="C40528" s="7" t="n">
        <v>8</v>
      </c>
      <c r="D40528" s="7" t="n">
        <v>15</v>
      </c>
      <c r="E40528" s="7" t="n">
        <v>0</v>
      </c>
      <c r="F40528" s="7" t="s">
        <v>1548</v>
      </c>
      <c r="G40528" s="7" t="s">
        <v>2423</v>
      </c>
      <c r="H40528" s="7" t="s">
        <v>12</v>
      </c>
      <c r="I40528" s="7" t="s">
        <v>12</v>
      </c>
      <c r="J40528" s="7" t="s">
        <v>12</v>
      </c>
      <c r="K40528" s="7" t="s">
        <v>12</v>
      </c>
      <c r="L40528" s="7" t="s">
        <v>12</v>
      </c>
      <c r="M40528" s="7" t="s">
        <v>12</v>
      </c>
      <c r="N40528" s="7" t="s">
        <v>12</v>
      </c>
      <c r="O40528" s="7" t="s">
        <v>12</v>
      </c>
      <c r="P40528" s="7" t="s">
        <v>12</v>
      </c>
      <c r="Q40528" s="7" t="s">
        <v>12</v>
      </c>
      <c r="R40528" s="7" t="s">
        <v>12</v>
      </c>
      <c r="S40528" s="7" t="s">
        <v>12</v>
      </c>
      <c r="T40528" s="7" t="s">
        <v>12</v>
      </c>
      <c r="U40528" s="7" t="s">
        <v>12</v>
      </c>
    </row>
    <row r="40529" spans="1:21">
      <c r="A40529" t="s">
        <v>4</v>
      </c>
      <c r="B40529" s="4" t="s">
        <v>5</v>
      </c>
      <c r="C40529" s="4" t="s">
        <v>10</v>
      </c>
      <c r="D40529" s="4" t="s">
        <v>13</v>
      </c>
      <c r="E40529" s="4" t="s">
        <v>6</v>
      </c>
      <c r="F40529" s="4" t="s">
        <v>22</v>
      </c>
      <c r="G40529" s="4" t="s">
        <v>22</v>
      </c>
      <c r="H40529" s="4" t="s">
        <v>22</v>
      </c>
    </row>
    <row r="40530" spans="1:21">
      <c r="A40530" t="n">
        <v>332402</v>
      </c>
      <c r="B40530" s="39" t="n">
        <v>48</v>
      </c>
      <c r="C40530" s="7" t="n">
        <v>0</v>
      </c>
      <c r="D40530" s="7" t="n">
        <v>0</v>
      </c>
      <c r="E40530" s="7" t="s">
        <v>865</v>
      </c>
      <c r="F40530" s="7" t="n">
        <v>0</v>
      </c>
      <c r="G40530" s="7" t="n">
        <v>1</v>
      </c>
      <c r="H40530" s="7" t="n">
        <v>1.40129846432482e-45</v>
      </c>
    </row>
    <row r="40531" spans="1:21">
      <c r="A40531" t="s">
        <v>4</v>
      </c>
      <c r="B40531" s="4" t="s">
        <v>5</v>
      </c>
      <c r="C40531" s="4" t="s">
        <v>10</v>
      </c>
      <c r="D40531" s="4" t="s">
        <v>9</v>
      </c>
    </row>
    <row r="40532" spans="1:21">
      <c r="A40532" t="n">
        <v>332431</v>
      </c>
      <c r="B40532" s="41" t="n">
        <v>43</v>
      </c>
      <c r="C40532" s="7" t="n">
        <v>15</v>
      </c>
      <c r="D40532" s="7" t="n">
        <v>16</v>
      </c>
    </row>
    <row r="40533" spans="1:21">
      <c r="A40533" t="s">
        <v>4</v>
      </c>
      <c r="B40533" s="4" t="s">
        <v>5</v>
      </c>
      <c r="C40533" s="4" t="s">
        <v>10</v>
      </c>
      <c r="D40533" s="4" t="s">
        <v>13</v>
      </c>
      <c r="E40533" s="4" t="s">
        <v>13</v>
      </c>
      <c r="F40533" s="4" t="s">
        <v>6</v>
      </c>
    </row>
    <row r="40534" spans="1:21">
      <c r="A40534" t="n">
        <v>332438</v>
      </c>
      <c r="B40534" s="64" t="n">
        <v>47</v>
      </c>
      <c r="C40534" s="7" t="n">
        <v>15</v>
      </c>
      <c r="D40534" s="7" t="n">
        <v>0</v>
      </c>
      <c r="E40534" s="7" t="n">
        <v>0</v>
      </c>
      <c r="F40534" s="7" t="s">
        <v>1053</v>
      </c>
    </row>
    <row r="40535" spans="1:21">
      <c r="A40535" t="s">
        <v>4</v>
      </c>
      <c r="B40535" s="4" t="s">
        <v>5</v>
      </c>
      <c r="C40535" s="4" t="s">
        <v>10</v>
      </c>
    </row>
    <row r="40536" spans="1:21">
      <c r="A40536" t="n">
        <v>332460</v>
      </c>
      <c r="B40536" s="35" t="n">
        <v>16</v>
      </c>
      <c r="C40536" s="7" t="n">
        <v>0</v>
      </c>
    </row>
    <row r="40537" spans="1:21">
      <c r="A40537" t="s">
        <v>4</v>
      </c>
      <c r="B40537" s="4" t="s">
        <v>5</v>
      </c>
      <c r="C40537" s="4" t="s">
        <v>10</v>
      </c>
      <c r="D40537" s="4" t="s">
        <v>13</v>
      </c>
      <c r="E40537" s="4" t="s">
        <v>6</v>
      </c>
      <c r="F40537" s="4" t="s">
        <v>22</v>
      </c>
      <c r="G40537" s="4" t="s">
        <v>22</v>
      </c>
      <c r="H40537" s="4" t="s">
        <v>22</v>
      </c>
    </row>
    <row r="40538" spans="1:21">
      <c r="A40538" t="n">
        <v>332463</v>
      </c>
      <c r="B40538" s="39" t="n">
        <v>48</v>
      </c>
      <c r="C40538" s="7" t="n">
        <v>15</v>
      </c>
      <c r="D40538" s="7" t="n">
        <v>0</v>
      </c>
      <c r="E40538" s="7" t="s">
        <v>408</v>
      </c>
      <c r="F40538" s="7" t="n">
        <v>0</v>
      </c>
      <c r="G40538" s="7" t="n">
        <v>1</v>
      </c>
      <c r="H40538" s="7" t="n">
        <v>0</v>
      </c>
    </row>
    <row r="40539" spans="1:21">
      <c r="A40539" t="s">
        <v>4</v>
      </c>
      <c r="B40539" s="4" t="s">
        <v>5</v>
      </c>
      <c r="C40539" s="4" t="s">
        <v>13</v>
      </c>
      <c r="D40539" s="4" t="s">
        <v>13</v>
      </c>
      <c r="E40539" s="4" t="s">
        <v>22</v>
      </c>
      <c r="F40539" s="4" t="s">
        <v>22</v>
      </c>
      <c r="G40539" s="4" t="s">
        <v>22</v>
      </c>
      <c r="H40539" s="4" t="s">
        <v>10</v>
      </c>
    </row>
    <row r="40540" spans="1:21">
      <c r="A40540" t="n">
        <v>332487</v>
      </c>
      <c r="B40540" s="25" t="n">
        <v>45</v>
      </c>
      <c r="C40540" s="7" t="n">
        <v>2</v>
      </c>
      <c r="D40540" s="7" t="n">
        <v>3</v>
      </c>
      <c r="E40540" s="7" t="n">
        <v>-72.2200012207031</v>
      </c>
      <c r="F40540" s="7" t="n">
        <v>-37.8400001525879</v>
      </c>
      <c r="G40540" s="7" t="n">
        <v>91.5400009155273</v>
      </c>
      <c r="H40540" s="7" t="n">
        <v>0</v>
      </c>
    </row>
    <row r="40541" spans="1:21">
      <c r="A40541" t="s">
        <v>4</v>
      </c>
      <c r="B40541" s="4" t="s">
        <v>5</v>
      </c>
      <c r="C40541" s="4" t="s">
        <v>13</v>
      </c>
      <c r="D40541" s="4" t="s">
        <v>13</v>
      </c>
      <c r="E40541" s="4" t="s">
        <v>22</v>
      </c>
      <c r="F40541" s="4" t="s">
        <v>22</v>
      </c>
      <c r="G40541" s="4" t="s">
        <v>22</v>
      </c>
      <c r="H40541" s="4" t="s">
        <v>10</v>
      </c>
      <c r="I40541" s="4" t="s">
        <v>13</v>
      </c>
    </row>
    <row r="40542" spans="1:21">
      <c r="A40542" t="n">
        <v>332504</v>
      </c>
      <c r="B40542" s="25" t="n">
        <v>45</v>
      </c>
      <c r="C40542" s="7" t="n">
        <v>4</v>
      </c>
      <c r="D40542" s="7" t="n">
        <v>3</v>
      </c>
      <c r="E40542" s="7" t="n">
        <v>19.6499996185303</v>
      </c>
      <c r="F40542" s="7" t="n">
        <v>16.7600002288818</v>
      </c>
      <c r="G40542" s="7" t="n">
        <v>0</v>
      </c>
      <c r="H40542" s="7" t="n">
        <v>0</v>
      </c>
      <c r="I40542" s="7" t="n">
        <v>0</v>
      </c>
    </row>
    <row r="40543" spans="1:21">
      <c r="A40543" t="s">
        <v>4</v>
      </c>
      <c r="B40543" s="4" t="s">
        <v>5</v>
      </c>
      <c r="C40543" s="4" t="s">
        <v>13</v>
      </c>
      <c r="D40543" s="4" t="s">
        <v>13</v>
      </c>
      <c r="E40543" s="4" t="s">
        <v>22</v>
      </c>
      <c r="F40543" s="4" t="s">
        <v>10</v>
      </c>
    </row>
    <row r="40544" spans="1:21">
      <c r="A40544" t="n">
        <v>332522</v>
      </c>
      <c r="B40544" s="25" t="n">
        <v>45</v>
      </c>
      <c r="C40544" s="7" t="n">
        <v>5</v>
      </c>
      <c r="D40544" s="7" t="n">
        <v>3</v>
      </c>
      <c r="E40544" s="7" t="n">
        <v>8.69999980926514</v>
      </c>
      <c r="F40544" s="7" t="n">
        <v>0</v>
      </c>
    </row>
    <row r="40545" spans="1:9">
      <c r="A40545" t="s">
        <v>4</v>
      </c>
      <c r="B40545" s="4" t="s">
        <v>5</v>
      </c>
      <c r="C40545" s="4" t="s">
        <v>13</v>
      </c>
      <c r="D40545" s="4" t="s">
        <v>13</v>
      </c>
      <c r="E40545" s="4" t="s">
        <v>22</v>
      </c>
      <c r="F40545" s="4" t="s">
        <v>10</v>
      </c>
    </row>
    <row r="40546" spans="1:9">
      <c r="A40546" t="n">
        <v>332531</v>
      </c>
      <c r="B40546" s="25" t="n">
        <v>45</v>
      </c>
      <c r="C40546" s="7" t="n">
        <v>11</v>
      </c>
      <c r="D40546" s="7" t="n">
        <v>3</v>
      </c>
      <c r="E40546" s="7" t="n">
        <v>38</v>
      </c>
      <c r="F40546" s="7" t="n">
        <v>0</v>
      </c>
    </row>
    <row r="40547" spans="1:9">
      <c r="A40547" t="s">
        <v>4</v>
      </c>
      <c r="B40547" s="4" t="s">
        <v>5</v>
      </c>
      <c r="C40547" s="4" t="s">
        <v>10</v>
      </c>
      <c r="D40547" s="4" t="s">
        <v>22</v>
      </c>
      <c r="E40547" s="4" t="s">
        <v>22</v>
      </c>
      <c r="F40547" s="4" t="s">
        <v>22</v>
      </c>
      <c r="G40547" s="4" t="s">
        <v>22</v>
      </c>
    </row>
    <row r="40548" spans="1:9">
      <c r="A40548" t="n">
        <v>332540</v>
      </c>
      <c r="B40548" s="24" t="n">
        <v>46</v>
      </c>
      <c r="C40548" s="7" t="n">
        <v>0</v>
      </c>
      <c r="D40548" s="7" t="n">
        <v>-72.6800003051758</v>
      </c>
      <c r="E40548" s="7" t="n">
        <v>-38.0900001525879</v>
      </c>
      <c r="F40548" s="7" t="n">
        <v>91.1100006103516</v>
      </c>
      <c r="G40548" s="7" t="n">
        <v>300</v>
      </c>
    </row>
    <row r="40549" spans="1:9">
      <c r="A40549" t="s">
        <v>4</v>
      </c>
      <c r="B40549" s="4" t="s">
        <v>5</v>
      </c>
      <c r="C40549" s="4" t="s">
        <v>10</v>
      </c>
      <c r="D40549" s="4" t="s">
        <v>22</v>
      </c>
      <c r="E40549" s="4" t="s">
        <v>22</v>
      </c>
      <c r="F40549" s="4" t="s">
        <v>22</v>
      </c>
      <c r="G40549" s="4" t="s">
        <v>22</v>
      </c>
    </row>
    <row r="40550" spans="1:9">
      <c r="A40550" t="n">
        <v>332559</v>
      </c>
      <c r="B40550" s="24" t="n">
        <v>46</v>
      </c>
      <c r="C40550" s="7" t="n">
        <v>15</v>
      </c>
      <c r="D40550" s="7" t="n">
        <v>-71.9800033569336</v>
      </c>
      <c r="E40550" s="7" t="n">
        <v>-38.0900001525879</v>
      </c>
      <c r="F40550" s="7" t="n">
        <v>91.1900024414063</v>
      </c>
      <c r="G40550" s="7" t="n">
        <v>63.7999992370605</v>
      </c>
    </row>
    <row r="40551" spans="1:9">
      <c r="A40551" t="s">
        <v>4</v>
      </c>
      <c r="B40551" s="4" t="s">
        <v>5</v>
      </c>
      <c r="C40551" s="4" t="s">
        <v>10</v>
      </c>
      <c r="D40551" s="4" t="s">
        <v>22</v>
      </c>
      <c r="E40551" s="4" t="s">
        <v>22</v>
      </c>
      <c r="F40551" s="4" t="s">
        <v>22</v>
      </c>
      <c r="G40551" s="4" t="s">
        <v>22</v>
      </c>
    </row>
    <row r="40552" spans="1:9">
      <c r="A40552" t="n">
        <v>332578</v>
      </c>
      <c r="B40552" s="24" t="n">
        <v>46</v>
      </c>
      <c r="C40552" s="7" t="n">
        <v>1001</v>
      </c>
      <c r="D40552" s="7" t="n">
        <v>-75.5199966430664</v>
      </c>
      <c r="E40552" s="7" t="n">
        <v>-38.0900001525879</v>
      </c>
      <c r="F40552" s="7" t="n">
        <v>94.0699996948242</v>
      </c>
      <c r="G40552" s="7" t="n">
        <v>126.900001525879</v>
      </c>
    </row>
    <row r="40553" spans="1:9">
      <c r="A40553" t="s">
        <v>4</v>
      </c>
      <c r="B40553" s="4" t="s">
        <v>5</v>
      </c>
      <c r="C40553" s="4" t="s">
        <v>10</v>
      </c>
      <c r="D40553" s="4" t="s">
        <v>22</v>
      </c>
      <c r="E40553" s="4" t="s">
        <v>22</v>
      </c>
      <c r="F40553" s="4" t="s">
        <v>22</v>
      </c>
      <c r="G40553" s="4" t="s">
        <v>22</v>
      </c>
    </row>
    <row r="40554" spans="1:9">
      <c r="A40554" t="n">
        <v>332597</v>
      </c>
      <c r="B40554" s="24" t="n">
        <v>46</v>
      </c>
      <c r="C40554" s="7" t="n">
        <v>1002</v>
      </c>
      <c r="D40554" s="7" t="n">
        <v>-72.0100021362305</v>
      </c>
      <c r="E40554" s="7" t="n">
        <v>-38.0900001525879</v>
      </c>
      <c r="F40554" s="7" t="n">
        <v>95.5999984741211</v>
      </c>
      <c r="G40554" s="7" t="n">
        <v>186.100006103516</v>
      </c>
    </row>
    <row r="40555" spans="1:9">
      <c r="A40555" t="s">
        <v>4</v>
      </c>
      <c r="B40555" s="4" t="s">
        <v>5</v>
      </c>
      <c r="C40555" s="4" t="s">
        <v>10</v>
      </c>
      <c r="D40555" s="4" t="s">
        <v>22</v>
      </c>
      <c r="E40555" s="4" t="s">
        <v>22</v>
      </c>
      <c r="F40555" s="4" t="s">
        <v>22</v>
      </c>
      <c r="G40555" s="4" t="s">
        <v>22</v>
      </c>
    </row>
    <row r="40556" spans="1:9">
      <c r="A40556" t="n">
        <v>332616</v>
      </c>
      <c r="B40556" s="24" t="n">
        <v>46</v>
      </c>
      <c r="C40556" s="7" t="n">
        <v>1003</v>
      </c>
      <c r="D40556" s="7" t="n">
        <v>-77.2200012207031</v>
      </c>
      <c r="E40556" s="7" t="n">
        <v>-38.0900001525879</v>
      </c>
      <c r="F40556" s="7" t="n">
        <v>89.4499969482422</v>
      </c>
      <c r="G40556" s="7" t="n">
        <v>78.1999969482422</v>
      </c>
    </row>
    <row r="40557" spans="1:9">
      <c r="A40557" t="s">
        <v>4</v>
      </c>
      <c r="B40557" s="4" t="s">
        <v>5</v>
      </c>
      <c r="C40557" s="4" t="s">
        <v>10</v>
      </c>
      <c r="D40557" s="4" t="s">
        <v>22</v>
      </c>
      <c r="E40557" s="4" t="s">
        <v>22</v>
      </c>
      <c r="F40557" s="4" t="s">
        <v>22</v>
      </c>
      <c r="G40557" s="4" t="s">
        <v>22</v>
      </c>
    </row>
    <row r="40558" spans="1:9">
      <c r="A40558" t="n">
        <v>332635</v>
      </c>
      <c r="B40558" s="24" t="n">
        <v>46</v>
      </c>
      <c r="C40558" s="7" t="n">
        <v>1004</v>
      </c>
      <c r="D40558" s="7" t="n">
        <v>-68.5400009155273</v>
      </c>
      <c r="E40558" s="7" t="n">
        <v>-38.0900001525879</v>
      </c>
      <c r="F40558" s="7" t="n">
        <v>88.7799987792969</v>
      </c>
      <c r="G40558" s="7" t="n">
        <v>292.100006103516</v>
      </c>
    </row>
    <row r="40559" spans="1:9">
      <c r="A40559" t="s">
        <v>4</v>
      </c>
      <c r="B40559" s="4" t="s">
        <v>5</v>
      </c>
      <c r="C40559" s="4" t="s">
        <v>10</v>
      </c>
      <c r="D40559" s="4" t="s">
        <v>22</v>
      </c>
      <c r="E40559" s="4" t="s">
        <v>22</v>
      </c>
      <c r="F40559" s="4" t="s">
        <v>22</v>
      </c>
      <c r="G40559" s="4" t="s">
        <v>22</v>
      </c>
    </row>
    <row r="40560" spans="1:9">
      <c r="A40560" t="n">
        <v>332654</v>
      </c>
      <c r="B40560" s="24" t="n">
        <v>46</v>
      </c>
      <c r="C40560" s="7" t="n">
        <v>1005</v>
      </c>
      <c r="D40560" s="7" t="n">
        <v>-68.9700012207031</v>
      </c>
      <c r="E40560" s="7" t="n">
        <v>-38.0900001525879</v>
      </c>
      <c r="F40560" s="7" t="n">
        <v>93.4499969482422</v>
      </c>
      <c r="G40560" s="7" t="n">
        <v>226.199996948242</v>
      </c>
    </row>
    <row r="40561" spans="1:7">
      <c r="A40561" t="s">
        <v>4</v>
      </c>
      <c r="B40561" s="4" t="s">
        <v>5</v>
      </c>
      <c r="C40561" s="4" t="s">
        <v>13</v>
      </c>
      <c r="D40561" s="4" t="s">
        <v>13</v>
      </c>
      <c r="E40561" s="4" t="s">
        <v>22</v>
      </c>
      <c r="F40561" s="4" t="s">
        <v>22</v>
      </c>
      <c r="G40561" s="4" t="s">
        <v>22</v>
      </c>
      <c r="H40561" s="4" t="s">
        <v>10</v>
      </c>
    </row>
    <row r="40562" spans="1:7">
      <c r="A40562" t="n">
        <v>332673</v>
      </c>
      <c r="B40562" s="25" t="n">
        <v>45</v>
      </c>
      <c r="C40562" s="7" t="n">
        <v>2</v>
      </c>
      <c r="D40562" s="7" t="n">
        <v>3</v>
      </c>
      <c r="E40562" s="7" t="n">
        <v>-72.2200012207031</v>
      </c>
      <c r="F40562" s="7" t="n">
        <v>-38.060001373291</v>
      </c>
      <c r="G40562" s="7" t="n">
        <v>91.5400009155273</v>
      </c>
      <c r="H40562" s="7" t="n">
        <v>4000</v>
      </c>
    </row>
    <row r="40563" spans="1:7">
      <c r="A40563" t="s">
        <v>4</v>
      </c>
      <c r="B40563" s="4" t="s">
        <v>5</v>
      </c>
      <c r="C40563" s="4" t="s">
        <v>13</v>
      </c>
      <c r="D40563" s="4" t="s">
        <v>13</v>
      </c>
      <c r="E40563" s="4" t="s">
        <v>22</v>
      </c>
      <c r="F40563" s="4" t="s">
        <v>10</v>
      </c>
    </row>
    <row r="40564" spans="1:7">
      <c r="A40564" t="n">
        <v>332690</v>
      </c>
      <c r="B40564" s="25" t="n">
        <v>45</v>
      </c>
      <c r="C40564" s="7" t="n">
        <v>5</v>
      </c>
      <c r="D40564" s="7" t="n">
        <v>3</v>
      </c>
      <c r="E40564" s="7" t="n">
        <v>11.6000003814697</v>
      </c>
      <c r="F40564" s="7" t="n">
        <v>4000</v>
      </c>
    </row>
    <row r="40565" spans="1:7">
      <c r="A40565" t="s">
        <v>4</v>
      </c>
      <c r="B40565" s="4" t="s">
        <v>5</v>
      </c>
      <c r="C40565" s="4" t="s">
        <v>13</v>
      </c>
      <c r="D40565" s="4" t="s">
        <v>10</v>
      </c>
      <c r="E40565" s="4" t="s">
        <v>22</v>
      </c>
    </row>
    <row r="40566" spans="1:7">
      <c r="A40566" t="n">
        <v>332699</v>
      </c>
      <c r="B40566" s="28" t="n">
        <v>58</v>
      </c>
      <c r="C40566" s="7" t="n">
        <v>100</v>
      </c>
      <c r="D40566" s="7" t="n">
        <v>1000</v>
      </c>
      <c r="E40566" s="7" t="n">
        <v>1</v>
      </c>
    </row>
    <row r="40567" spans="1:7">
      <c r="A40567" t="s">
        <v>4</v>
      </c>
      <c r="B40567" s="4" t="s">
        <v>5</v>
      </c>
      <c r="C40567" s="4" t="s">
        <v>13</v>
      </c>
      <c r="D40567" s="4" t="s">
        <v>10</v>
      </c>
    </row>
    <row r="40568" spans="1:7">
      <c r="A40568" t="n">
        <v>332707</v>
      </c>
      <c r="B40568" s="28" t="n">
        <v>58</v>
      </c>
      <c r="C40568" s="7" t="n">
        <v>255</v>
      </c>
      <c r="D40568" s="7" t="n">
        <v>0</v>
      </c>
    </row>
    <row r="40569" spans="1:7">
      <c r="A40569" t="s">
        <v>4</v>
      </c>
      <c r="B40569" s="4" t="s">
        <v>5</v>
      </c>
      <c r="C40569" s="4" t="s">
        <v>13</v>
      </c>
      <c r="D40569" s="4" t="s">
        <v>10</v>
      </c>
      <c r="E40569" s="4" t="s">
        <v>13</v>
      </c>
    </row>
    <row r="40570" spans="1:7">
      <c r="A40570" t="n">
        <v>332711</v>
      </c>
      <c r="B40570" s="16" t="n">
        <v>49</v>
      </c>
      <c r="C40570" s="7" t="n">
        <v>1</v>
      </c>
      <c r="D40570" s="7" t="n">
        <v>4000</v>
      </c>
      <c r="E40570" s="7" t="n">
        <v>0</v>
      </c>
    </row>
    <row r="40571" spans="1:7">
      <c r="A40571" t="s">
        <v>4</v>
      </c>
      <c r="B40571" s="4" t="s">
        <v>5</v>
      </c>
      <c r="C40571" s="4" t="s">
        <v>13</v>
      </c>
      <c r="D40571" s="4" t="s">
        <v>10</v>
      </c>
      <c r="E40571" s="4" t="s">
        <v>10</v>
      </c>
      <c r="F40571" s="4" t="s">
        <v>10</v>
      </c>
      <c r="G40571" s="4" t="s">
        <v>10</v>
      </c>
      <c r="H40571" s="4" t="s">
        <v>10</v>
      </c>
      <c r="I40571" s="4" t="s">
        <v>6</v>
      </c>
      <c r="J40571" s="4" t="s">
        <v>22</v>
      </c>
      <c r="K40571" s="4" t="s">
        <v>22</v>
      </c>
      <c r="L40571" s="4" t="s">
        <v>22</v>
      </c>
      <c r="M40571" s="4" t="s">
        <v>9</v>
      </c>
      <c r="N40571" s="4" t="s">
        <v>9</v>
      </c>
      <c r="O40571" s="4" t="s">
        <v>22</v>
      </c>
      <c r="P40571" s="4" t="s">
        <v>22</v>
      </c>
      <c r="Q40571" s="4" t="s">
        <v>22</v>
      </c>
      <c r="R40571" s="4" t="s">
        <v>22</v>
      </c>
      <c r="S40571" s="4" t="s">
        <v>13</v>
      </c>
    </row>
    <row r="40572" spans="1:7">
      <c r="A40572" t="n">
        <v>332716</v>
      </c>
      <c r="B40572" s="83" t="n">
        <v>39</v>
      </c>
      <c r="C40572" s="7" t="n">
        <v>12</v>
      </c>
      <c r="D40572" s="7" t="n">
        <v>65533</v>
      </c>
      <c r="E40572" s="7" t="n">
        <v>203</v>
      </c>
      <c r="F40572" s="7" t="n">
        <v>0</v>
      </c>
      <c r="G40572" s="7" t="n">
        <v>1001</v>
      </c>
      <c r="H40572" s="7" t="n">
        <v>3</v>
      </c>
      <c r="I40572" s="7" t="s">
        <v>1083</v>
      </c>
      <c r="J40572" s="7" t="n">
        <v>0</v>
      </c>
      <c r="K40572" s="7" t="n">
        <v>0</v>
      </c>
      <c r="L40572" s="7" t="n">
        <v>0</v>
      </c>
      <c r="M40572" s="7" t="n">
        <v>0</v>
      </c>
      <c r="N40572" s="7" t="n">
        <v>0</v>
      </c>
      <c r="O40572" s="7" t="n">
        <v>0</v>
      </c>
      <c r="P40572" s="7" t="n">
        <v>1</v>
      </c>
      <c r="Q40572" s="7" t="n">
        <v>1</v>
      </c>
      <c r="R40572" s="7" t="n">
        <v>1</v>
      </c>
      <c r="S40572" s="7" t="n">
        <v>103</v>
      </c>
    </row>
    <row r="40573" spans="1:7">
      <c r="A40573" t="s">
        <v>4</v>
      </c>
      <c r="B40573" s="4" t="s">
        <v>5</v>
      </c>
      <c r="C40573" s="4" t="s">
        <v>10</v>
      </c>
      <c r="D40573" s="4" t="s">
        <v>9</v>
      </c>
      <c r="E40573" s="4" t="s">
        <v>9</v>
      </c>
      <c r="F40573" s="4" t="s">
        <v>9</v>
      </c>
      <c r="G40573" s="4" t="s">
        <v>9</v>
      </c>
      <c r="H40573" s="4" t="s">
        <v>10</v>
      </c>
      <c r="I40573" s="4" t="s">
        <v>13</v>
      </c>
    </row>
    <row r="40574" spans="1:7">
      <c r="A40574" t="n">
        <v>332777</v>
      </c>
      <c r="B40574" s="90" t="n">
        <v>66</v>
      </c>
      <c r="C40574" s="7" t="n">
        <v>1001</v>
      </c>
      <c r="D40574" s="7" t="n">
        <v>1065353216</v>
      </c>
      <c r="E40574" s="7" t="n">
        <v>1065353216</v>
      </c>
      <c r="F40574" s="7" t="n">
        <v>1065353216</v>
      </c>
      <c r="G40574" s="7" t="n">
        <v>0</v>
      </c>
      <c r="H40574" s="7" t="n">
        <v>500</v>
      </c>
      <c r="I40574" s="7" t="n">
        <v>3</v>
      </c>
    </row>
    <row r="40575" spans="1:7">
      <c r="A40575" t="s">
        <v>4</v>
      </c>
      <c r="B40575" s="4" t="s">
        <v>5</v>
      </c>
      <c r="C40575" s="4" t="s">
        <v>10</v>
      </c>
    </row>
    <row r="40576" spans="1:7">
      <c r="A40576" t="n">
        <v>332799</v>
      </c>
      <c r="B40576" s="35" t="n">
        <v>16</v>
      </c>
      <c r="C40576" s="7" t="n">
        <v>200</v>
      </c>
    </row>
    <row r="40577" spans="1:19">
      <c r="A40577" t="s">
        <v>4</v>
      </c>
      <c r="B40577" s="4" t="s">
        <v>5</v>
      </c>
      <c r="C40577" s="4" t="s">
        <v>13</v>
      </c>
      <c r="D40577" s="4" t="s">
        <v>10</v>
      </c>
      <c r="E40577" s="4" t="s">
        <v>10</v>
      </c>
      <c r="F40577" s="4" t="s">
        <v>10</v>
      </c>
      <c r="G40577" s="4" t="s">
        <v>10</v>
      </c>
      <c r="H40577" s="4" t="s">
        <v>10</v>
      </c>
      <c r="I40577" s="4" t="s">
        <v>6</v>
      </c>
      <c r="J40577" s="4" t="s">
        <v>22</v>
      </c>
      <c r="K40577" s="4" t="s">
        <v>22</v>
      </c>
      <c r="L40577" s="4" t="s">
        <v>22</v>
      </c>
      <c r="M40577" s="4" t="s">
        <v>9</v>
      </c>
      <c r="N40577" s="4" t="s">
        <v>9</v>
      </c>
      <c r="O40577" s="4" t="s">
        <v>22</v>
      </c>
      <c r="P40577" s="4" t="s">
        <v>22</v>
      </c>
      <c r="Q40577" s="4" t="s">
        <v>22</v>
      </c>
      <c r="R40577" s="4" t="s">
        <v>22</v>
      </c>
      <c r="S40577" s="4" t="s">
        <v>13</v>
      </c>
    </row>
    <row r="40578" spans="1:19">
      <c r="A40578" t="n">
        <v>332802</v>
      </c>
      <c r="B40578" s="83" t="n">
        <v>39</v>
      </c>
      <c r="C40578" s="7" t="n">
        <v>12</v>
      </c>
      <c r="D40578" s="7" t="n">
        <v>65533</v>
      </c>
      <c r="E40578" s="7" t="n">
        <v>203</v>
      </c>
      <c r="F40578" s="7" t="n">
        <v>0</v>
      </c>
      <c r="G40578" s="7" t="n">
        <v>1002</v>
      </c>
      <c r="H40578" s="7" t="n">
        <v>3</v>
      </c>
      <c r="I40578" s="7" t="s">
        <v>1083</v>
      </c>
      <c r="J40578" s="7" t="n">
        <v>0</v>
      </c>
      <c r="K40578" s="7" t="n">
        <v>0</v>
      </c>
      <c r="L40578" s="7" t="n">
        <v>0</v>
      </c>
      <c r="M40578" s="7" t="n">
        <v>0</v>
      </c>
      <c r="N40578" s="7" t="n">
        <v>0</v>
      </c>
      <c r="O40578" s="7" t="n">
        <v>0</v>
      </c>
      <c r="P40578" s="7" t="n">
        <v>1</v>
      </c>
      <c r="Q40578" s="7" t="n">
        <v>1</v>
      </c>
      <c r="R40578" s="7" t="n">
        <v>1</v>
      </c>
      <c r="S40578" s="7" t="n">
        <v>104</v>
      </c>
    </row>
    <row r="40579" spans="1:19">
      <c r="A40579" t="s">
        <v>4</v>
      </c>
      <c r="B40579" s="4" t="s">
        <v>5</v>
      </c>
      <c r="C40579" s="4" t="s">
        <v>10</v>
      </c>
      <c r="D40579" s="4" t="s">
        <v>9</v>
      </c>
      <c r="E40579" s="4" t="s">
        <v>9</v>
      </c>
      <c r="F40579" s="4" t="s">
        <v>9</v>
      </c>
      <c r="G40579" s="4" t="s">
        <v>9</v>
      </c>
      <c r="H40579" s="4" t="s">
        <v>10</v>
      </c>
      <c r="I40579" s="4" t="s">
        <v>13</v>
      </c>
    </row>
    <row r="40580" spans="1:19">
      <c r="A40580" t="n">
        <v>332863</v>
      </c>
      <c r="B40580" s="90" t="n">
        <v>66</v>
      </c>
      <c r="C40580" s="7" t="n">
        <v>1002</v>
      </c>
      <c r="D40580" s="7" t="n">
        <v>1065353216</v>
      </c>
      <c r="E40580" s="7" t="n">
        <v>1065353216</v>
      </c>
      <c r="F40580" s="7" t="n">
        <v>1065353216</v>
      </c>
      <c r="G40580" s="7" t="n">
        <v>0</v>
      </c>
      <c r="H40580" s="7" t="n">
        <v>500</v>
      </c>
      <c r="I40580" s="7" t="n">
        <v>3</v>
      </c>
    </row>
    <row r="40581" spans="1:19">
      <c r="A40581" t="s">
        <v>4</v>
      </c>
      <c r="B40581" s="4" t="s">
        <v>5</v>
      </c>
      <c r="C40581" s="4" t="s">
        <v>10</v>
      </c>
    </row>
    <row r="40582" spans="1:19">
      <c r="A40582" t="n">
        <v>332885</v>
      </c>
      <c r="B40582" s="35" t="n">
        <v>16</v>
      </c>
      <c r="C40582" s="7" t="n">
        <v>200</v>
      </c>
    </row>
    <row r="40583" spans="1:19">
      <c r="A40583" t="s">
        <v>4</v>
      </c>
      <c r="B40583" s="4" t="s">
        <v>5</v>
      </c>
      <c r="C40583" s="4" t="s">
        <v>13</v>
      </c>
      <c r="D40583" s="4" t="s">
        <v>10</v>
      </c>
      <c r="E40583" s="4" t="s">
        <v>10</v>
      </c>
      <c r="F40583" s="4" t="s">
        <v>10</v>
      </c>
      <c r="G40583" s="4" t="s">
        <v>10</v>
      </c>
      <c r="H40583" s="4" t="s">
        <v>10</v>
      </c>
      <c r="I40583" s="4" t="s">
        <v>6</v>
      </c>
      <c r="J40583" s="4" t="s">
        <v>22</v>
      </c>
      <c r="K40583" s="4" t="s">
        <v>22</v>
      </c>
      <c r="L40583" s="4" t="s">
        <v>22</v>
      </c>
      <c r="M40583" s="4" t="s">
        <v>9</v>
      </c>
      <c r="N40583" s="4" t="s">
        <v>9</v>
      </c>
      <c r="O40583" s="4" t="s">
        <v>22</v>
      </c>
      <c r="P40583" s="4" t="s">
        <v>22</v>
      </c>
      <c r="Q40583" s="4" t="s">
        <v>22</v>
      </c>
      <c r="R40583" s="4" t="s">
        <v>22</v>
      </c>
      <c r="S40583" s="4" t="s">
        <v>13</v>
      </c>
    </row>
    <row r="40584" spans="1:19">
      <c r="A40584" t="n">
        <v>332888</v>
      </c>
      <c r="B40584" s="83" t="n">
        <v>39</v>
      </c>
      <c r="C40584" s="7" t="n">
        <v>12</v>
      </c>
      <c r="D40584" s="7" t="n">
        <v>65533</v>
      </c>
      <c r="E40584" s="7" t="n">
        <v>203</v>
      </c>
      <c r="F40584" s="7" t="n">
        <v>0</v>
      </c>
      <c r="G40584" s="7" t="n">
        <v>1003</v>
      </c>
      <c r="H40584" s="7" t="n">
        <v>3</v>
      </c>
      <c r="I40584" s="7" t="s">
        <v>1083</v>
      </c>
      <c r="J40584" s="7" t="n">
        <v>0</v>
      </c>
      <c r="K40584" s="7" t="n">
        <v>0</v>
      </c>
      <c r="L40584" s="7" t="n">
        <v>0</v>
      </c>
      <c r="M40584" s="7" t="n">
        <v>0</v>
      </c>
      <c r="N40584" s="7" t="n">
        <v>0</v>
      </c>
      <c r="O40584" s="7" t="n">
        <v>0</v>
      </c>
      <c r="P40584" s="7" t="n">
        <v>1</v>
      </c>
      <c r="Q40584" s="7" t="n">
        <v>1</v>
      </c>
      <c r="R40584" s="7" t="n">
        <v>1</v>
      </c>
      <c r="S40584" s="7" t="n">
        <v>105</v>
      </c>
    </row>
    <row r="40585" spans="1:19">
      <c r="A40585" t="s">
        <v>4</v>
      </c>
      <c r="B40585" s="4" t="s">
        <v>5</v>
      </c>
      <c r="C40585" s="4" t="s">
        <v>10</v>
      </c>
      <c r="D40585" s="4" t="s">
        <v>9</v>
      </c>
      <c r="E40585" s="4" t="s">
        <v>9</v>
      </c>
      <c r="F40585" s="4" t="s">
        <v>9</v>
      </c>
      <c r="G40585" s="4" t="s">
        <v>9</v>
      </c>
      <c r="H40585" s="4" t="s">
        <v>10</v>
      </c>
      <c r="I40585" s="4" t="s">
        <v>13</v>
      </c>
    </row>
    <row r="40586" spans="1:19">
      <c r="A40586" t="n">
        <v>332949</v>
      </c>
      <c r="B40586" s="90" t="n">
        <v>66</v>
      </c>
      <c r="C40586" s="7" t="n">
        <v>1003</v>
      </c>
      <c r="D40586" s="7" t="n">
        <v>1065353216</v>
      </c>
      <c r="E40586" s="7" t="n">
        <v>1065353216</v>
      </c>
      <c r="F40586" s="7" t="n">
        <v>1065353216</v>
      </c>
      <c r="G40586" s="7" t="n">
        <v>0</v>
      </c>
      <c r="H40586" s="7" t="n">
        <v>500</v>
      </c>
      <c r="I40586" s="7" t="n">
        <v>3</v>
      </c>
    </row>
    <row r="40587" spans="1:19">
      <c r="A40587" t="s">
        <v>4</v>
      </c>
      <c r="B40587" s="4" t="s">
        <v>5</v>
      </c>
      <c r="C40587" s="4" t="s">
        <v>10</v>
      </c>
    </row>
    <row r="40588" spans="1:19">
      <c r="A40588" t="n">
        <v>332971</v>
      </c>
      <c r="B40588" s="35" t="n">
        <v>16</v>
      </c>
      <c r="C40588" s="7" t="n">
        <v>200</v>
      </c>
    </row>
    <row r="40589" spans="1:19">
      <c r="A40589" t="s">
        <v>4</v>
      </c>
      <c r="B40589" s="4" t="s">
        <v>5</v>
      </c>
      <c r="C40589" s="4" t="s">
        <v>13</v>
      </c>
      <c r="D40589" s="4" t="s">
        <v>13</v>
      </c>
      <c r="E40589" s="4" t="s">
        <v>13</v>
      </c>
      <c r="F40589" s="4" t="s">
        <v>13</v>
      </c>
    </row>
    <row r="40590" spans="1:19">
      <c r="A40590" t="n">
        <v>332974</v>
      </c>
      <c r="B40590" s="13" t="n">
        <v>14</v>
      </c>
      <c r="C40590" s="7" t="n">
        <v>0</v>
      </c>
      <c r="D40590" s="7" t="n">
        <v>64</v>
      </c>
      <c r="E40590" s="7" t="n">
        <v>0</v>
      </c>
      <c r="F40590" s="7" t="n">
        <v>0</v>
      </c>
    </row>
    <row r="40591" spans="1:19">
      <c r="A40591" t="s">
        <v>4</v>
      </c>
      <c r="B40591" s="4" t="s">
        <v>5</v>
      </c>
      <c r="C40591" s="4" t="s">
        <v>13</v>
      </c>
      <c r="D40591" s="4" t="s">
        <v>10</v>
      </c>
      <c r="E40591" s="4" t="s">
        <v>10</v>
      </c>
      <c r="F40591" s="4" t="s">
        <v>10</v>
      </c>
      <c r="G40591" s="4" t="s">
        <v>10</v>
      </c>
      <c r="H40591" s="4" t="s">
        <v>10</v>
      </c>
      <c r="I40591" s="4" t="s">
        <v>6</v>
      </c>
      <c r="J40591" s="4" t="s">
        <v>22</v>
      </c>
      <c r="K40591" s="4" t="s">
        <v>22</v>
      </c>
      <c r="L40591" s="4" t="s">
        <v>22</v>
      </c>
      <c r="M40591" s="4" t="s">
        <v>9</v>
      </c>
      <c r="N40591" s="4" t="s">
        <v>9</v>
      </c>
      <c r="O40591" s="4" t="s">
        <v>22</v>
      </c>
      <c r="P40591" s="4" t="s">
        <v>22</v>
      </c>
      <c r="Q40591" s="4" t="s">
        <v>22</v>
      </c>
      <c r="R40591" s="4" t="s">
        <v>22</v>
      </c>
      <c r="S40591" s="4" t="s">
        <v>13</v>
      </c>
    </row>
    <row r="40592" spans="1:19">
      <c r="A40592" t="n">
        <v>332979</v>
      </c>
      <c r="B40592" s="83" t="n">
        <v>39</v>
      </c>
      <c r="C40592" s="7" t="n">
        <v>12</v>
      </c>
      <c r="D40592" s="7" t="n">
        <v>65533</v>
      </c>
      <c r="E40592" s="7" t="n">
        <v>203</v>
      </c>
      <c r="F40592" s="7" t="n">
        <v>0</v>
      </c>
      <c r="G40592" s="7" t="n">
        <v>1004</v>
      </c>
      <c r="H40592" s="7" t="n">
        <v>3</v>
      </c>
      <c r="I40592" s="7" t="s">
        <v>1083</v>
      </c>
      <c r="J40592" s="7" t="n">
        <v>0</v>
      </c>
      <c r="K40592" s="7" t="n">
        <v>0</v>
      </c>
      <c r="L40592" s="7" t="n">
        <v>0</v>
      </c>
      <c r="M40592" s="7" t="n">
        <v>0</v>
      </c>
      <c r="N40592" s="7" t="n">
        <v>0</v>
      </c>
      <c r="O40592" s="7" t="n">
        <v>0</v>
      </c>
      <c r="P40592" s="7" t="n">
        <v>1</v>
      </c>
      <c r="Q40592" s="7" t="n">
        <v>1</v>
      </c>
      <c r="R40592" s="7" t="n">
        <v>1</v>
      </c>
      <c r="S40592" s="7" t="n">
        <v>106</v>
      </c>
    </row>
    <row r="40593" spans="1:19">
      <c r="A40593" t="s">
        <v>4</v>
      </c>
      <c r="B40593" s="4" t="s">
        <v>5</v>
      </c>
      <c r="C40593" s="4" t="s">
        <v>10</v>
      </c>
      <c r="D40593" s="4" t="s">
        <v>9</v>
      </c>
      <c r="E40593" s="4" t="s">
        <v>9</v>
      </c>
      <c r="F40593" s="4" t="s">
        <v>9</v>
      </c>
      <c r="G40593" s="4" t="s">
        <v>9</v>
      </c>
      <c r="H40593" s="4" t="s">
        <v>10</v>
      </c>
      <c r="I40593" s="4" t="s">
        <v>13</v>
      </c>
    </row>
    <row r="40594" spans="1:19">
      <c r="A40594" t="n">
        <v>333040</v>
      </c>
      <c r="B40594" s="90" t="n">
        <v>66</v>
      </c>
      <c r="C40594" s="7" t="n">
        <v>1004</v>
      </c>
      <c r="D40594" s="7" t="n">
        <v>1065353216</v>
      </c>
      <c r="E40594" s="7" t="n">
        <v>1065353216</v>
      </c>
      <c r="F40594" s="7" t="n">
        <v>1065353216</v>
      </c>
      <c r="G40594" s="7" t="n">
        <v>0</v>
      </c>
      <c r="H40594" s="7" t="n">
        <v>500</v>
      </c>
      <c r="I40594" s="7" t="n">
        <v>3</v>
      </c>
    </row>
    <row r="40595" spans="1:19">
      <c r="A40595" t="s">
        <v>4</v>
      </c>
      <c r="B40595" s="4" t="s">
        <v>5</v>
      </c>
      <c r="C40595" s="4" t="s">
        <v>10</v>
      </c>
    </row>
    <row r="40596" spans="1:19">
      <c r="A40596" t="n">
        <v>333062</v>
      </c>
      <c r="B40596" s="35" t="n">
        <v>16</v>
      </c>
      <c r="C40596" s="7" t="n">
        <v>200</v>
      </c>
    </row>
    <row r="40597" spans="1:19">
      <c r="A40597" t="s">
        <v>4</v>
      </c>
      <c r="B40597" s="4" t="s">
        <v>5</v>
      </c>
      <c r="C40597" s="4" t="s">
        <v>13</v>
      </c>
      <c r="D40597" s="4" t="s">
        <v>10</v>
      </c>
      <c r="E40597" s="4" t="s">
        <v>10</v>
      </c>
      <c r="F40597" s="4" t="s">
        <v>10</v>
      </c>
      <c r="G40597" s="4" t="s">
        <v>10</v>
      </c>
      <c r="H40597" s="4" t="s">
        <v>10</v>
      </c>
      <c r="I40597" s="4" t="s">
        <v>6</v>
      </c>
      <c r="J40597" s="4" t="s">
        <v>22</v>
      </c>
      <c r="K40597" s="4" t="s">
        <v>22</v>
      </c>
      <c r="L40597" s="4" t="s">
        <v>22</v>
      </c>
      <c r="M40597" s="4" t="s">
        <v>9</v>
      </c>
      <c r="N40597" s="4" t="s">
        <v>9</v>
      </c>
      <c r="O40597" s="4" t="s">
        <v>22</v>
      </c>
      <c r="P40597" s="4" t="s">
        <v>22</v>
      </c>
      <c r="Q40597" s="4" t="s">
        <v>22</v>
      </c>
      <c r="R40597" s="4" t="s">
        <v>22</v>
      </c>
      <c r="S40597" s="4" t="s">
        <v>13</v>
      </c>
    </row>
    <row r="40598" spans="1:19">
      <c r="A40598" t="n">
        <v>333065</v>
      </c>
      <c r="B40598" s="83" t="n">
        <v>39</v>
      </c>
      <c r="C40598" s="7" t="n">
        <v>12</v>
      </c>
      <c r="D40598" s="7" t="n">
        <v>65533</v>
      </c>
      <c r="E40598" s="7" t="n">
        <v>203</v>
      </c>
      <c r="F40598" s="7" t="n">
        <v>0</v>
      </c>
      <c r="G40598" s="7" t="n">
        <v>1005</v>
      </c>
      <c r="H40598" s="7" t="n">
        <v>3</v>
      </c>
      <c r="I40598" s="7" t="s">
        <v>1083</v>
      </c>
      <c r="J40598" s="7" t="n">
        <v>0</v>
      </c>
      <c r="K40598" s="7" t="n">
        <v>0</v>
      </c>
      <c r="L40598" s="7" t="n">
        <v>0</v>
      </c>
      <c r="M40598" s="7" t="n">
        <v>0</v>
      </c>
      <c r="N40598" s="7" t="n">
        <v>0</v>
      </c>
      <c r="O40598" s="7" t="n">
        <v>0</v>
      </c>
      <c r="P40598" s="7" t="n">
        <v>1</v>
      </c>
      <c r="Q40598" s="7" t="n">
        <v>1</v>
      </c>
      <c r="R40598" s="7" t="n">
        <v>1</v>
      </c>
      <c r="S40598" s="7" t="n">
        <v>107</v>
      </c>
    </row>
    <row r="40599" spans="1:19">
      <c r="A40599" t="s">
        <v>4</v>
      </c>
      <c r="B40599" s="4" t="s">
        <v>5</v>
      </c>
      <c r="C40599" s="4" t="s">
        <v>10</v>
      </c>
      <c r="D40599" s="4" t="s">
        <v>9</v>
      </c>
      <c r="E40599" s="4" t="s">
        <v>9</v>
      </c>
      <c r="F40599" s="4" t="s">
        <v>9</v>
      </c>
      <c r="G40599" s="4" t="s">
        <v>9</v>
      </c>
      <c r="H40599" s="4" t="s">
        <v>10</v>
      </c>
      <c r="I40599" s="4" t="s">
        <v>13</v>
      </c>
    </row>
    <row r="40600" spans="1:19">
      <c r="A40600" t="n">
        <v>333126</v>
      </c>
      <c r="B40600" s="90" t="n">
        <v>66</v>
      </c>
      <c r="C40600" s="7" t="n">
        <v>1005</v>
      </c>
      <c r="D40600" s="7" t="n">
        <v>1065353216</v>
      </c>
      <c r="E40600" s="7" t="n">
        <v>1065353216</v>
      </c>
      <c r="F40600" s="7" t="n">
        <v>1065353216</v>
      </c>
      <c r="G40600" s="7" t="n">
        <v>0</v>
      </c>
      <c r="H40600" s="7" t="n">
        <v>500</v>
      </c>
      <c r="I40600" s="7" t="n">
        <v>3</v>
      </c>
    </row>
    <row r="40601" spans="1:19">
      <c r="A40601" t="s">
        <v>4</v>
      </c>
      <c r="B40601" s="4" t="s">
        <v>5</v>
      </c>
      <c r="C40601" s="4" t="s">
        <v>10</v>
      </c>
    </row>
    <row r="40602" spans="1:19">
      <c r="A40602" t="n">
        <v>333148</v>
      </c>
      <c r="B40602" s="35" t="n">
        <v>16</v>
      </c>
      <c r="C40602" s="7" t="n">
        <v>1000</v>
      </c>
    </row>
    <row r="40603" spans="1:19">
      <c r="A40603" t="s">
        <v>4</v>
      </c>
      <c r="B40603" s="4" t="s">
        <v>5</v>
      </c>
      <c r="C40603" s="4" t="s">
        <v>9</v>
      </c>
    </row>
    <row r="40604" spans="1:19">
      <c r="A40604" t="n">
        <v>333151</v>
      </c>
      <c r="B40604" s="50" t="n">
        <v>15</v>
      </c>
      <c r="C40604" s="7" t="n">
        <v>16384</v>
      </c>
    </row>
    <row r="40605" spans="1:19">
      <c r="A40605" t="s">
        <v>4</v>
      </c>
      <c r="B40605" s="4" t="s">
        <v>5</v>
      </c>
      <c r="C40605" s="4" t="s">
        <v>13</v>
      </c>
      <c r="D40605" s="4" t="s">
        <v>10</v>
      </c>
    </row>
    <row r="40606" spans="1:19">
      <c r="A40606" t="n">
        <v>333156</v>
      </c>
      <c r="B40606" s="25" t="n">
        <v>45</v>
      </c>
      <c r="C40606" s="7" t="n">
        <v>7</v>
      </c>
      <c r="D40606" s="7" t="n">
        <v>255</v>
      </c>
    </row>
    <row r="40607" spans="1:19">
      <c r="A40607" t="s">
        <v>4</v>
      </c>
      <c r="B40607" s="4" t="s">
        <v>5</v>
      </c>
      <c r="C40607" s="4" t="s">
        <v>13</v>
      </c>
      <c r="D40607" s="4" t="s">
        <v>10</v>
      </c>
      <c r="E40607" s="4" t="s">
        <v>6</v>
      </c>
    </row>
    <row r="40608" spans="1:19">
      <c r="A40608" t="n">
        <v>333160</v>
      </c>
      <c r="B40608" s="40" t="n">
        <v>51</v>
      </c>
      <c r="C40608" s="7" t="n">
        <v>4</v>
      </c>
      <c r="D40608" s="7" t="n">
        <v>0</v>
      </c>
      <c r="E40608" s="7" t="s">
        <v>1113</v>
      </c>
    </row>
    <row r="40609" spans="1:19">
      <c r="A40609" t="s">
        <v>4</v>
      </c>
      <c r="B40609" s="4" t="s">
        <v>5</v>
      </c>
      <c r="C40609" s="4" t="s">
        <v>10</v>
      </c>
    </row>
    <row r="40610" spans="1:19">
      <c r="A40610" t="n">
        <v>333175</v>
      </c>
      <c r="B40610" s="35" t="n">
        <v>16</v>
      </c>
      <c r="C40610" s="7" t="n">
        <v>0</v>
      </c>
    </row>
    <row r="40611" spans="1:19">
      <c r="A40611" t="s">
        <v>4</v>
      </c>
      <c r="B40611" s="4" t="s">
        <v>5</v>
      </c>
      <c r="C40611" s="4" t="s">
        <v>10</v>
      </c>
      <c r="D40611" s="4" t="s">
        <v>72</v>
      </c>
      <c r="E40611" s="4" t="s">
        <v>13</v>
      </c>
      <c r="F40611" s="4" t="s">
        <v>13</v>
      </c>
    </row>
    <row r="40612" spans="1:19">
      <c r="A40612" t="n">
        <v>333178</v>
      </c>
      <c r="B40612" s="52" t="n">
        <v>26</v>
      </c>
      <c r="C40612" s="7" t="n">
        <v>0</v>
      </c>
      <c r="D40612" s="7" t="s">
        <v>2446</v>
      </c>
      <c r="E40612" s="7" t="n">
        <v>2</v>
      </c>
      <c r="F40612" s="7" t="n">
        <v>0</v>
      </c>
    </row>
    <row r="40613" spans="1:19">
      <c r="A40613" t="s">
        <v>4</v>
      </c>
      <c r="B40613" s="4" t="s">
        <v>5</v>
      </c>
    </row>
    <row r="40614" spans="1:19">
      <c r="A40614" t="n">
        <v>333193</v>
      </c>
      <c r="B40614" s="53" t="n">
        <v>28</v>
      </c>
    </row>
    <row r="40615" spans="1:19">
      <c r="A40615" t="s">
        <v>4</v>
      </c>
      <c r="B40615" s="4" t="s">
        <v>5</v>
      </c>
      <c r="C40615" s="4" t="s">
        <v>13</v>
      </c>
      <c r="D40615" s="4" t="s">
        <v>10</v>
      </c>
      <c r="E40615" s="4" t="s">
        <v>6</v>
      </c>
    </row>
    <row r="40616" spans="1:19">
      <c r="A40616" t="n">
        <v>333194</v>
      </c>
      <c r="B40616" s="40" t="n">
        <v>51</v>
      </c>
      <c r="C40616" s="7" t="n">
        <v>4</v>
      </c>
      <c r="D40616" s="7" t="n">
        <v>15</v>
      </c>
      <c r="E40616" s="7" t="s">
        <v>353</v>
      </c>
    </row>
    <row r="40617" spans="1:19">
      <c r="A40617" t="s">
        <v>4</v>
      </c>
      <c r="B40617" s="4" t="s">
        <v>5</v>
      </c>
      <c r="C40617" s="4" t="s">
        <v>10</v>
      </c>
    </row>
    <row r="40618" spans="1:19">
      <c r="A40618" t="n">
        <v>333208</v>
      </c>
      <c r="B40618" s="35" t="n">
        <v>16</v>
      </c>
      <c r="C40618" s="7" t="n">
        <v>0</v>
      </c>
    </row>
    <row r="40619" spans="1:19">
      <c r="A40619" t="s">
        <v>4</v>
      </c>
      <c r="B40619" s="4" t="s">
        <v>5</v>
      </c>
      <c r="C40619" s="4" t="s">
        <v>10</v>
      </c>
      <c r="D40619" s="4" t="s">
        <v>72</v>
      </c>
      <c r="E40619" s="4" t="s">
        <v>13</v>
      </c>
      <c r="F40619" s="4" t="s">
        <v>13</v>
      </c>
    </row>
    <row r="40620" spans="1:19">
      <c r="A40620" t="n">
        <v>333211</v>
      </c>
      <c r="B40620" s="52" t="n">
        <v>26</v>
      </c>
      <c r="C40620" s="7" t="n">
        <v>15</v>
      </c>
      <c r="D40620" s="7" t="s">
        <v>2447</v>
      </c>
      <c r="E40620" s="7" t="n">
        <v>2</v>
      </c>
      <c r="F40620" s="7" t="n">
        <v>0</v>
      </c>
    </row>
    <row r="40621" spans="1:19">
      <c r="A40621" t="s">
        <v>4</v>
      </c>
      <c r="B40621" s="4" t="s">
        <v>5</v>
      </c>
    </row>
    <row r="40622" spans="1:19">
      <c r="A40622" t="n">
        <v>333241</v>
      </c>
      <c r="B40622" s="53" t="n">
        <v>28</v>
      </c>
    </row>
    <row r="40623" spans="1:19">
      <c r="A40623" t="s">
        <v>4</v>
      </c>
      <c r="B40623" s="4" t="s">
        <v>5</v>
      </c>
      <c r="C40623" s="4" t="s">
        <v>10</v>
      </c>
      <c r="D40623" s="4" t="s">
        <v>13</v>
      </c>
    </row>
    <row r="40624" spans="1:19">
      <c r="A40624" t="n">
        <v>333242</v>
      </c>
      <c r="B40624" s="54" t="n">
        <v>89</v>
      </c>
      <c r="C40624" s="7" t="n">
        <v>65533</v>
      </c>
      <c r="D40624" s="7" t="n">
        <v>1</v>
      </c>
    </row>
    <row r="40625" spans="1:6">
      <c r="A40625" t="s">
        <v>4</v>
      </c>
      <c r="B40625" s="4" t="s">
        <v>5</v>
      </c>
      <c r="C40625" s="4" t="s">
        <v>13</v>
      </c>
      <c r="D40625" s="4" t="s">
        <v>13</v>
      </c>
    </row>
    <row r="40626" spans="1:6">
      <c r="A40626" t="n">
        <v>333246</v>
      </c>
      <c r="B40626" s="16" t="n">
        <v>49</v>
      </c>
      <c r="C40626" s="7" t="n">
        <v>2</v>
      </c>
      <c r="D40626" s="7" t="n">
        <v>0</v>
      </c>
    </row>
    <row r="40627" spans="1:6">
      <c r="A40627" t="s">
        <v>4</v>
      </c>
      <c r="B40627" s="4" t="s">
        <v>5</v>
      </c>
      <c r="C40627" s="4" t="s">
        <v>13</v>
      </c>
      <c r="D40627" s="4" t="s">
        <v>10</v>
      </c>
      <c r="E40627" s="4" t="s">
        <v>9</v>
      </c>
      <c r="F40627" s="4" t="s">
        <v>10</v>
      </c>
      <c r="G40627" s="4" t="s">
        <v>9</v>
      </c>
      <c r="H40627" s="4" t="s">
        <v>13</v>
      </c>
    </row>
    <row r="40628" spans="1:6">
      <c r="A40628" t="n">
        <v>333249</v>
      </c>
      <c r="B40628" s="16" t="n">
        <v>49</v>
      </c>
      <c r="C40628" s="7" t="n">
        <v>0</v>
      </c>
      <c r="D40628" s="7" t="n">
        <v>109</v>
      </c>
      <c r="E40628" s="7" t="n">
        <v>1061997773</v>
      </c>
      <c r="F40628" s="7" t="n">
        <v>0</v>
      </c>
      <c r="G40628" s="7" t="n">
        <v>0</v>
      </c>
      <c r="H40628" s="7" t="n">
        <v>0</v>
      </c>
    </row>
    <row r="40629" spans="1:6">
      <c r="A40629" t="s">
        <v>4</v>
      </c>
      <c r="B40629" s="4" t="s">
        <v>5</v>
      </c>
      <c r="C40629" s="4" t="s">
        <v>13</v>
      </c>
      <c r="D40629" s="4" t="s">
        <v>10</v>
      </c>
      <c r="E40629" s="4" t="s">
        <v>22</v>
      </c>
    </row>
    <row r="40630" spans="1:6">
      <c r="A40630" t="n">
        <v>333264</v>
      </c>
      <c r="B40630" s="28" t="n">
        <v>58</v>
      </c>
      <c r="C40630" s="7" t="n">
        <v>101</v>
      </c>
      <c r="D40630" s="7" t="n">
        <v>500</v>
      </c>
      <c r="E40630" s="7" t="n">
        <v>1</v>
      </c>
    </row>
    <row r="40631" spans="1:6">
      <c r="A40631" t="s">
        <v>4</v>
      </c>
      <c r="B40631" s="4" t="s">
        <v>5</v>
      </c>
      <c r="C40631" s="4" t="s">
        <v>13</v>
      </c>
      <c r="D40631" s="4" t="s">
        <v>10</v>
      </c>
    </row>
    <row r="40632" spans="1:6">
      <c r="A40632" t="n">
        <v>333272</v>
      </c>
      <c r="B40632" s="28" t="n">
        <v>58</v>
      </c>
      <c r="C40632" s="7" t="n">
        <v>254</v>
      </c>
      <c r="D40632" s="7" t="n">
        <v>0</v>
      </c>
    </row>
    <row r="40633" spans="1:6">
      <c r="A40633" t="s">
        <v>4</v>
      </c>
      <c r="B40633" s="4" t="s">
        <v>5</v>
      </c>
      <c r="C40633" s="4" t="s">
        <v>13</v>
      </c>
      <c r="D40633" s="4" t="s">
        <v>13</v>
      </c>
      <c r="E40633" s="4" t="s">
        <v>22</v>
      </c>
      <c r="F40633" s="4" t="s">
        <v>22</v>
      </c>
      <c r="G40633" s="4" t="s">
        <v>22</v>
      </c>
      <c r="H40633" s="4" t="s">
        <v>10</v>
      </c>
    </row>
    <row r="40634" spans="1:6">
      <c r="A40634" t="n">
        <v>333276</v>
      </c>
      <c r="B40634" s="25" t="n">
        <v>45</v>
      </c>
      <c r="C40634" s="7" t="n">
        <v>2</v>
      </c>
      <c r="D40634" s="7" t="n">
        <v>3</v>
      </c>
      <c r="E40634" s="7" t="n">
        <v>-72.25</v>
      </c>
      <c r="F40634" s="7" t="n">
        <v>-36.9000015258789</v>
      </c>
      <c r="G40634" s="7" t="n">
        <v>91.0999984741211</v>
      </c>
      <c r="H40634" s="7" t="n">
        <v>0</v>
      </c>
    </row>
    <row r="40635" spans="1:6">
      <c r="A40635" t="s">
        <v>4</v>
      </c>
      <c r="B40635" s="4" t="s">
        <v>5</v>
      </c>
      <c r="C40635" s="4" t="s">
        <v>13</v>
      </c>
      <c r="D40635" s="4" t="s">
        <v>13</v>
      </c>
      <c r="E40635" s="4" t="s">
        <v>22</v>
      </c>
      <c r="F40635" s="4" t="s">
        <v>22</v>
      </c>
      <c r="G40635" s="4" t="s">
        <v>22</v>
      </c>
      <c r="H40635" s="4" t="s">
        <v>10</v>
      </c>
      <c r="I40635" s="4" t="s">
        <v>13</v>
      </c>
    </row>
    <row r="40636" spans="1:6">
      <c r="A40636" t="n">
        <v>333293</v>
      </c>
      <c r="B40636" s="25" t="n">
        <v>45</v>
      </c>
      <c r="C40636" s="7" t="n">
        <v>4</v>
      </c>
      <c r="D40636" s="7" t="n">
        <v>3</v>
      </c>
      <c r="E40636" s="7" t="n">
        <v>7.26999998092651</v>
      </c>
      <c r="F40636" s="7" t="n">
        <v>42.2999992370605</v>
      </c>
      <c r="G40636" s="7" t="n">
        <v>0</v>
      </c>
      <c r="H40636" s="7" t="n">
        <v>0</v>
      </c>
      <c r="I40636" s="7" t="n">
        <v>0</v>
      </c>
    </row>
    <row r="40637" spans="1:6">
      <c r="A40637" t="s">
        <v>4</v>
      </c>
      <c r="B40637" s="4" t="s">
        <v>5</v>
      </c>
      <c r="C40637" s="4" t="s">
        <v>13</v>
      </c>
      <c r="D40637" s="4" t="s">
        <v>13</v>
      </c>
      <c r="E40637" s="4" t="s">
        <v>22</v>
      </c>
      <c r="F40637" s="4" t="s">
        <v>10</v>
      </c>
    </row>
    <row r="40638" spans="1:6">
      <c r="A40638" t="n">
        <v>333311</v>
      </c>
      <c r="B40638" s="25" t="n">
        <v>45</v>
      </c>
      <c r="C40638" s="7" t="n">
        <v>5</v>
      </c>
      <c r="D40638" s="7" t="n">
        <v>3</v>
      </c>
      <c r="E40638" s="7" t="n">
        <v>2.29999995231628</v>
      </c>
      <c r="F40638" s="7" t="n">
        <v>0</v>
      </c>
    </row>
    <row r="40639" spans="1:6">
      <c r="A40639" t="s">
        <v>4</v>
      </c>
      <c r="B40639" s="4" t="s">
        <v>5</v>
      </c>
      <c r="C40639" s="4" t="s">
        <v>13</v>
      </c>
      <c r="D40639" s="4" t="s">
        <v>13</v>
      </c>
      <c r="E40639" s="4" t="s">
        <v>22</v>
      </c>
      <c r="F40639" s="4" t="s">
        <v>10</v>
      </c>
    </row>
    <row r="40640" spans="1:6">
      <c r="A40640" t="n">
        <v>333320</v>
      </c>
      <c r="B40640" s="25" t="n">
        <v>45</v>
      </c>
      <c r="C40640" s="7" t="n">
        <v>11</v>
      </c>
      <c r="D40640" s="7" t="n">
        <v>3</v>
      </c>
      <c r="E40640" s="7" t="n">
        <v>38</v>
      </c>
      <c r="F40640" s="7" t="n">
        <v>0</v>
      </c>
    </row>
    <row r="40641" spans="1:9">
      <c r="A40641" t="s">
        <v>4</v>
      </c>
      <c r="B40641" s="4" t="s">
        <v>5</v>
      </c>
      <c r="C40641" s="4" t="s">
        <v>13</v>
      </c>
      <c r="D40641" s="4" t="s">
        <v>10</v>
      </c>
    </row>
    <row r="40642" spans="1:9">
      <c r="A40642" t="n">
        <v>333329</v>
      </c>
      <c r="B40642" s="28" t="n">
        <v>58</v>
      </c>
      <c r="C40642" s="7" t="n">
        <v>255</v>
      </c>
      <c r="D40642" s="7" t="n">
        <v>0</v>
      </c>
    </row>
    <row r="40643" spans="1:9">
      <c r="A40643" t="s">
        <v>4</v>
      </c>
      <c r="B40643" s="4" t="s">
        <v>5</v>
      </c>
      <c r="C40643" s="4" t="s">
        <v>10</v>
      </c>
      <c r="D40643" s="4" t="s">
        <v>10</v>
      </c>
      <c r="E40643" s="4" t="s">
        <v>10</v>
      </c>
    </row>
    <row r="40644" spans="1:9">
      <c r="A40644" t="n">
        <v>333333</v>
      </c>
      <c r="B40644" s="57" t="n">
        <v>61</v>
      </c>
      <c r="C40644" s="7" t="n">
        <v>0</v>
      </c>
      <c r="D40644" s="7" t="n">
        <v>15</v>
      </c>
      <c r="E40644" s="7" t="n">
        <v>1000</v>
      </c>
    </row>
    <row r="40645" spans="1:9">
      <c r="A40645" t="s">
        <v>4</v>
      </c>
      <c r="B40645" s="4" t="s">
        <v>5</v>
      </c>
      <c r="C40645" s="4" t="s">
        <v>10</v>
      </c>
      <c r="D40645" s="4" t="s">
        <v>13</v>
      </c>
      <c r="E40645" s="4" t="s">
        <v>6</v>
      </c>
      <c r="F40645" s="4" t="s">
        <v>22</v>
      </c>
      <c r="G40645" s="4" t="s">
        <v>22</v>
      </c>
      <c r="H40645" s="4" t="s">
        <v>22</v>
      </c>
    </row>
    <row r="40646" spans="1:9">
      <c r="A40646" t="n">
        <v>333340</v>
      </c>
      <c r="B40646" s="39" t="n">
        <v>48</v>
      </c>
      <c r="C40646" s="7" t="n">
        <v>15</v>
      </c>
      <c r="D40646" s="7" t="n">
        <v>0</v>
      </c>
      <c r="E40646" s="7" t="s">
        <v>2423</v>
      </c>
      <c r="F40646" s="7" t="n">
        <v>-1</v>
      </c>
      <c r="G40646" s="7" t="n">
        <v>1</v>
      </c>
      <c r="H40646" s="7" t="n">
        <v>0</v>
      </c>
    </row>
    <row r="40647" spans="1:9">
      <c r="A40647" t="s">
        <v>4</v>
      </c>
      <c r="B40647" s="4" t="s">
        <v>5</v>
      </c>
      <c r="C40647" s="4" t="s">
        <v>10</v>
      </c>
    </row>
    <row r="40648" spans="1:9">
      <c r="A40648" t="n">
        <v>333371</v>
      </c>
      <c r="B40648" s="35" t="n">
        <v>16</v>
      </c>
      <c r="C40648" s="7" t="n">
        <v>1500</v>
      </c>
    </row>
    <row r="40649" spans="1:9">
      <c r="A40649" t="s">
        <v>4</v>
      </c>
      <c r="B40649" s="4" t="s">
        <v>5</v>
      </c>
      <c r="C40649" s="4" t="s">
        <v>13</v>
      </c>
      <c r="D40649" s="4" t="s">
        <v>10</v>
      </c>
      <c r="E40649" s="4" t="s">
        <v>6</v>
      </c>
    </row>
    <row r="40650" spans="1:9">
      <c r="A40650" t="n">
        <v>333374</v>
      </c>
      <c r="B40650" s="40" t="n">
        <v>51</v>
      </c>
      <c r="C40650" s="7" t="n">
        <v>4</v>
      </c>
      <c r="D40650" s="7" t="n">
        <v>15</v>
      </c>
      <c r="E40650" s="7" t="s">
        <v>2448</v>
      </c>
    </row>
    <row r="40651" spans="1:9">
      <c r="A40651" t="s">
        <v>4</v>
      </c>
      <c r="B40651" s="4" t="s">
        <v>5</v>
      </c>
      <c r="C40651" s="4" t="s">
        <v>10</v>
      </c>
    </row>
    <row r="40652" spans="1:9">
      <c r="A40652" t="n">
        <v>333387</v>
      </c>
      <c r="B40652" s="35" t="n">
        <v>16</v>
      </c>
      <c r="C40652" s="7" t="n">
        <v>0</v>
      </c>
    </row>
    <row r="40653" spans="1:9">
      <c r="A40653" t="s">
        <v>4</v>
      </c>
      <c r="B40653" s="4" t="s">
        <v>5</v>
      </c>
      <c r="C40653" s="4" t="s">
        <v>10</v>
      </c>
      <c r="D40653" s="4" t="s">
        <v>72</v>
      </c>
      <c r="E40653" s="4" t="s">
        <v>13</v>
      </c>
      <c r="F40653" s="4" t="s">
        <v>13</v>
      </c>
      <c r="G40653" s="4" t="s">
        <v>72</v>
      </c>
      <c r="H40653" s="4" t="s">
        <v>13</v>
      </c>
      <c r="I40653" s="4" t="s">
        <v>13</v>
      </c>
    </row>
    <row r="40654" spans="1:9">
      <c r="A40654" t="n">
        <v>333390</v>
      </c>
      <c r="B40654" s="52" t="n">
        <v>26</v>
      </c>
      <c r="C40654" s="7" t="n">
        <v>15</v>
      </c>
      <c r="D40654" s="7" t="s">
        <v>2449</v>
      </c>
      <c r="E40654" s="7" t="n">
        <v>2</v>
      </c>
      <c r="F40654" s="7" t="n">
        <v>3</v>
      </c>
      <c r="G40654" s="7" t="s">
        <v>2450</v>
      </c>
      <c r="H40654" s="7" t="n">
        <v>2</v>
      </c>
      <c r="I40654" s="7" t="n">
        <v>0</v>
      </c>
    </row>
    <row r="40655" spans="1:9">
      <c r="A40655" t="s">
        <v>4</v>
      </c>
      <c r="B40655" s="4" t="s">
        <v>5</v>
      </c>
    </row>
    <row r="40656" spans="1:9">
      <c r="A40656" t="n">
        <v>333592</v>
      </c>
      <c r="B40656" s="53" t="n">
        <v>28</v>
      </c>
    </row>
    <row r="40657" spans="1:9">
      <c r="A40657" t="s">
        <v>4</v>
      </c>
      <c r="B40657" s="4" t="s">
        <v>5</v>
      </c>
      <c r="C40657" s="4" t="s">
        <v>10</v>
      </c>
      <c r="D40657" s="4" t="s">
        <v>13</v>
      </c>
    </row>
    <row r="40658" spans="1:9">
      <c r="A40658" t="n">
        <v>333593</v>
      </c>
      <c r="B40658" s="54" t="n">
        <v>89</v>
      </c>
      <c r="C40658" s="7" t="n">
        <v>65533</v>
      </c>
      <c r="D40658" s="7" t="n">
        <v>1</v>
      </c>
    </row>
    <row r="40659" spans="1:9">
      <c r="A40659" t="s">
        <v>4</v>
      </c>
      <c r="B40659" s="4" t="s">
        <v>5</v>
      </c>
      <c r="C40659" s="4" t="s">
        <v>13</v>
      </c>
      <c r="D40659" s="4" t="s">
        <v>10</v>
      </c>
      <c r="E40659" s="4" t="s">
        <v>10</v>
      </c>
      <c r="F40659" s="4" t="s">
        <v>13</v>
      </c>
    </row>
    <row r="40660" spans="1:9">
      <c r="A40660" t="n">
        <v>333597</v>
      </c>
      <c r="B40660" s="29" t="n">
        <v>25</v>
      </c>
      <c r="C40660" s="7" t="n">
        <v>1</v>
      </c>
      <c r="D40660" s="7" t="n">
        <v>65535</v>
      </c>
      <c r="E40660" s="7" t="n">
        <v>500</v>
      </c>
      <c r="F40660" s="7" t="n">
        <v>0</v>
      </c>
    </row>
    <row r="40661" spans="1:9">
      <c r="A40661" t="s">
        <v>4</v>
      </c>
      <c r="B40661" s="4" t="s">
        <v>5</v>
      </c>
      <c r="C40661" s="4" t="s">
        <v>13</v>
      </c>
      <c r="D40661" s="4" t="s">
        <v>10</v>
      </c>
      <c r="E40661" s="4" t="s">
        <v>10</v>
      </c>
    </row>
    <row r="40662" spans="1:9">
      <c r="A40662" t="n">
        <v>333604</v>
      </c>
      <c r="B40662" s="29" t="n">
        <v>25</v>
      </c>
      <c r="C40662" s="7" t="n">
        <v>2</v>
      </c>
      <c r="D40662" s="7" t="n">
        <v>600</v>
      </c>
      <c r="E40662" s="7" t="n">
        <v>173</v>
      </c>
    </row>
    <row r="40663" spans="1:9">
      <c r="A40663" t="s">
        <v>4</v>
      </c>
      <c r="B40663" s="4" t="s">
        <v>5</v>
      </c>
      <c r="C40663" s="4" t="s">
        <v>13</v>
      </c>
      <c r="D40663" s="4" t="s">
        <v>10</v>
      </c>
    </row>
    <row r="40664" spans="1:9">
      <c r="A40664" t="n">
        <v>333610</v>
      </c>
      <c r="B40664" s="28" t="n">
        <v>58</v>
      </c>
      <c r="C40664" s="7" t="n">
        <v>10</v>
      </c>
      <c r="D40664" s="7" t="n">
        <v>300</v>
      </c>
    </row>
    <row r="40665" spans="1:9">
      <c r="A40665" t="s">
        <v>4</v>
      </c>
      <c r="B40665" s="4" t="s">
        <v>5</v>
      </c>
      <c r="C40665" s="4" t="s">
        <v>13</v>
      </c>
      <c r="D40665" s="4" t="s">
        <v>10</v>
      </c>
    </row>
    <row r="40666" spans="1:9">
      <c r="A40666" t="n">
        <v>333614</v>
      </c>
      <c r="B40666" s="28" t="n">
        <v>58</v>
      </c>
      <c r="C40666" s="7" t="n">
        <v>12</v>
      </c>
      <c r="D40666" s="7" t="n">
        <v>0</v>
      </c>
    </row>
    <row r="40667" spans="1:9">
      <c r="A40667" t="s">
        <v>4</v>
      </c>
      <c r="B40667" s="4" t="s">
        <v>5</v>
      </c>
      <c r="C40667" s="4" t="s">
        <v>10</v>
      </c>
      <c r="D40667" s="4" t="s">
        <v>9</v>
      </c>
    </row>
    <row r="40668" spans="1:9">
      <c r="A40668" t="n">
        <v>333618</v>
      </c>
      <c r="B40668" s="45" t="n">
        <v>44</v>
      </c>
      <c r="C40668" s="7" t="n">
        <v>15</v>
      </c>
      <c r="D40668" s="7" t="n">
        <v>16</v>
      </c>
    </row>
    <row r="40669" spans="1:9">
      <c r="A40669" t="s">
        <v>4</v>
      </c>
      <c r="B40669" s="4" t="s">
        <v>5</v>
      </c>
      <c r="C40669" s="4" t="s">
        <v>10</v>
      </c>
      <c r="D40669" s="4" t="s">
        <v>13</v>
      </c>
      <c r="E40669" s="4" t="s">
        <v>13</v>
      </c>
      <c r="F40669" s="4" t="s">
        <v>6</v>
      </c>
    </row>
    <row r="40670" spans="1:9">
      <c r="A40670" t="n">
        <v>333625</v>
      </c>
      <c r="B40670" s="64" t="n">
        <v>47</v>
      </c>
      <c r="C40670" s="7" t="n">
        <v>15</v>
      </c>
      <c r="D40670" s="7" t="n">
        <v>0</v>
      </c>
      <c r="E40670" s="7" t="n">
        <v>0</v>
      </c>
      <c r="F40670" s="7" t="s">
        <v>1108</v>
      </c>
    </row>
    <row r="40671" spans="1:9">
      <c r="A40671" t="s">
        <v>4</v>
      </c>
      <c r="B40671" s="4" t="s">
        <v>5</v>
      </c>
      <c r="C40671" s="4" t="s">
        <v>10</v>
      </c>
      <c r="D40671" s="4" t="s">
        <v>22</v>
      </c>
      <c r="E40671" s="4" t="s">
        <v>22</v>
      </c>
      <c r="F40671" s="4" t="s">
        <v>22</v>
      </c>
      <c r="G40671" s="4" t="s">
        <v>10</v>
      </c>
      <c r="H40671" s="4" t="s">
        <v>10</v>
      </c>
    </row>
    <row r="40672" spans="1:9">
      <c r="A40672" t="n">
        <v>333647</v>
      </c>
      <c r="B40672" s="56" t="n">
        <v>60</v>
      </c>
      <c r="C40672" s="7" t="n">
        <v>0</v>
      </c>
      <c r="D40672" s="7" t="n">
        <v>0</v>
      </c>
      <c r="E40672" s="7" t="n">
        <v>0</v>
      </c>
      <c r="F40672" s="7" t="n">
        <v>0</v>
      </c>
      <c r="G40672" s="7" t="n">
        <v>0</v>
      </c>
      <c r="H40672" s="7" t="n">
        <v>1</v>
      </c>
    </row>
    <row r="40673" spans="1:8">
      <c r="A40673" t="s">
        <v>4</v>
      </c>
      <c r="B40673" s="4" t="s">
        <v>5</v>
      </c>
      <c r="C40673" s="4" t="s">
        <v>10</v>
      </c>
      <c r="D40673" s="4" t="s">
        <v>22</v>
      </c>
      <c r="E40673" s="4" t="s">
        <v>22</v>
      </c>
      <c r="F40673" s="4" t="s">
        <v>22</v>
      </c>
      <c r="G40673" s="4" t="s">
        <v>10</v>
      </c>
      <c r="H40673" s="4" t="s">
        <v>10</v>
      </c>
    </row>
    <row r="40674" spans="1:8">
      <c r="A40674" t="n">
        <v>333666</v>
      </c>
      <c r="B40674" s="56" t="n">
        <v>60</v>
      </c>
      <c r="C40674" s="7" t="n">
        <v>0</v>
      </c>
      <c r="D40674" s="7" t="n">
        <v>0</v>
      </c>
      <c r="E40674" s="7" t="n">
        <v>0</v>
      </c>
      <c r="F40674" s="7" t="n">
        <v>0</v>
      </c>
      <c r="G40674" s="7" t="n">
        <v>0</v>
      </c>
      <c r="H40674" s="7" t="n">
        <v>0</v>
      </c>
    </row>
    <row r="40675" spans="1:8">
      <c r="A40675" t="s">
        <v>4</v>
      </c>
      <c r="B40675" s="4" t="s">
        <v>5</v>
      </c>
      <c r="C40675" s="4" t="s">
        <v>10</v>
      </c>
      <c r="D40675" s="4" t="s">
        <v>10</v>
      </c>
      <c r="E40675" s="4" t="s">
        <v>10</v>
      </c>
    </row>
    <row r="40676" spans="1:8">
      <c r="A40676" t="n">
        <v>333685</v>
      </c>
      <c r="B40676" s="57" t="n">
        <v>61</v>
      </c>
      <c r="C40676" s="7" t="n">
        <v>0</v>
      </c>
      <c r="D40676" s="7" t="n">
        <v>65533</v>
      </c>
      <c r="E40676" s="7" t="n">
        <v>0</v>
      </c>
    </row>
    <row r="40677" spans="1:8">
      <c r="A40677" t="s">
        <v>4</v>
      </c>
      <c r="B40677" s="4" t="s">
        <v>5</v>
      </c>
      <c r="C40677" s="4" t="s">
        <v>10</v>
      </c>
      <c r="D40677" s="4" t="s">
        <v>13</v>
      </c>
      <c r="E40677" s="4" t="s">
        <v>6</v>
      </c>
      <c r="F40677" s="4" t="s">
        <v>22</v>
      </c>
      <c r="G40677" s="4" t="s">
        <v>22</v>
      </c>
      <c r="H40677" s="4" t="s">
        <v>22</v>
      </c>
    </row>
    <row r="40678" spans="1:8">
      <c r="A40678" t="n">
        <v>333692</v>
      </c>
      <c r="B40678" s="39" t="n">
        <v>48</v>
      </c>
      <c r="C40678" s="7" t="n">
        <v>0</v>
      </c>
      <c r="D40678" s="7" t="n">
        <v>0</v>
      </c>
      <c r="E40678" s="7" t="s">
        <v>868</v>
      </c>
      <c r="F40678" s="7" t="n">
        <v>0</v>
      </c>
      <c r="G40678" s="7" t="n">
        <v>1</v>
      </c>
      <c r="H40678" s="7" t="n">
        <v>0</v>
      </c>
    </row>
    <row r="40679" spans="1:8">
      <c r="A40679" t="s">
        <v>4</v>
      </c>
      <c r="B40679" s="4" t="s">
        <v>5</v>
      </c>
      <c r="C40679" s="4" t="s">
        <v>10</v>
      </c>
      <c r="D40679" s="4" t="s">
        <v>13</v>
      </c>
      <c r="E40679" s="4" t="s">
        <v>6</v>
      </c>
      <c r="F40679" s="4" t="s">
        <v>22</v>
      </c>
      <c r="G40679" s="4" t="s">
        <v>22</v>
      </c>
      <c r="H40679" s="4" t="s">
        <v>22</v>
      </c>
    </row>
    <row r="40680" spans="1:8">
      <c r="A40680" t="n">
        <v>333718</v>
      </c>
      <c r="B40680" s="39" t="n">
        <v>48</v>
      </c>
      <c r="C40680" s="7" t="n">
        <v>15</v>
      </c>
      <c r="D40680" s="7" t="n">
        <v>0</v>
      </c>
      <c r="E40680" s="7" t="s">
        <v>868</v>
      </c>
      <c r="F40680" s="7" t="n">
        <v>0</v>
      </c>
      <c r="G40680" s="7" t="n">
        <v>1</v>
      </c>
      <c r="H40680" s="7" t="n">
        <v>0</v>
      </c>
    </row>
    <row r="40681" spans="1:8">
      <c r="A40681" t="s">
        <v>4</v>
      </c>
      <c r="B40681" s="4" t="s">
        <v>5</v>
      </c>
      <c r="C40681" s="4" t="s">
        <v>13</v>
      </c>
      <c r="D40681" s="4" t="s">
        <v>10</v>
      </c>
      <c r="E40681" s="4" t="s">
        <v>9</v>
      </c>
      <c r="F40681" s="4" t="s">
        <v>10</v>
      </c>
      <c r="G40681" s="4" t="s">
        <v>10</v>
      </c>
      <c r="H40681" s="4" t="s">
        <v>9</v>
      </c>
      <c r="I40681" s="4" t="s">
        <v>9</v>
      </c>
    </row>
    <row r="40682" spans="1:8">
      <c r="A40682" t="n">
        <v>333744</v>
      </c>
      <c r="B40682" s="120" t="n">
        <v>69</v>
      </c>
      <c r="C40682" s="7" t="n">
        <v>0</v>
      </c>
      <c r="D40682" s="7" t="n">
        <v>0</v>
      </c>
      <c r="E40682" s="7" t="n">
        <v>1106247680</v>
      </c>
      <c r="F40682" s="7" t="n">
        <v>65286</v>
      </c>
      <c r="G40682" s="7" t="n">
        <v>16</v>
      </c>
      <c r="H40682" s="7" t="n">
        <v>0</v>
      </c>
      <c r="I40682" s="7" t="n">
        <v>-1106960712</v>
      </c>
    </row>
    <row r="40683" spans="1:8">
      <c r="A40683" t="s">
        <v>4</v>
      </c>
      <c r="B40683" s="4" t="s">
        <v>5</v>
      </c>
      <c r="C40683" s="4" t="s">
        <v>13</v>
      </c>
      <c r="D40683" s="4" t="s">
        <v>10</v>
      </c>
      <c r="E40683" s="4" t="s">
        <v>9</v>
      </c>
      <c r="F40683" s="4" t="s">
        <v>10</v>
      </c>
      <c r="G40683" s="4" t="s">
        <v>10</v>
      </c>
      <c r="H40683" s="4" t="s">
        <v>9</v>
      </c>
      <c r="I40683" s="4" t="s">
        <v>9</v>
      </c>
    </row>
    <row r="40684" spans="1:8">
      <c r="A40684" t="n">
        <v>333764</v>
      </c>
      <c r="B40684" s="120" t="n">
        <v>69</v>
      </c>
      <c r="C40684" s="7" t="n">
        <v>0</v>
      </c>
      <c r="D40684" s="7" t="n">
        <v>15</v>
      </c>
      <c r="E40684" s="7" t="n">
        <v>-1041235968</v>
      </c>
      <c r="F40684" s="7" t="n">
        <v>250</v>
      </c>
      <c r="G40684" s="7" t="n">
        <v>16</v>
      </c>
      <c r="H40684" s="7" t="n">
        <v>0</v>
      </c>
      <c r="I40684" s="7" t="n">
        <v>-1116355953</v>
      </c>
    </row>
    <row r="40685" spans="1:8">
      <c r="A40685" t="s">
        <v>4</v>
      </c>
      <c r="B40685" s="4" t="s">
        <v>5</v>
      </c>
      <c r="C40685" s="4" t="s">
        <v>13</v>
      </c>
      <c r="D40685" s="4" t="s">
        <v>10</v>
      </c>
      <c r="E40685" s="4" t="s">
        <v>9</v>
      </c>
      <c r="F40685" s="4" t="s">
        <v>9</v>
      </c>
      <c r="G40685" s="4" t="s">
        <v>9</v>
      </c>
      <c r="H40685" s="4" t="s">
        <v>9</v>
      </c>
      <c r="I40685" s="4" t="s">
        <v>10</v>
      </c>
      <c r="J40685" s="4" t="s">
        <v>13</v>
      </c>
    </row>
    <row r="40686" spans="1:8">
      <c r="A40686" t="n">
        <v>333784</v>
      </c>
      <c r="B40686" s="120" t="n">
        <v>69</v>
      </c>
      <c r="C40686" s="7" t="n">
        <v>3</v>
      </c>
      <c r="D40686" s="7" t="n">
        <v>0</v>
      </c>
      <c r="E40686" s="7" t="n">
        <v>1065353216</v>
      </c>
      <c r="F40686" s="7" t="n">
        <v>1065353216</v>
      </c>
      <c r="G40686" s="7" t="n">
        <v>1065353216</v>
      </c>
      <c r="H40686" s="7" t="n">
        <v>0</v>
      </c>
      <c r="I40686" s="7" t="n">
        <v>0</v>
      </c>
      <c r="J40686" s="7" t="n">
        <v>3</v>
      </c>
    </row>
    <row r="40687" spans="1:8">
      <c r="A40687" t="s">
        <v>4</v>
      </c>
      <c r="B40687" s="4" t="s">
        <v>5</v>
      </c>
      <c r="C40687" s="4" t="s">
        <v>13</v>
      </c>
      <c r="D40687" s="4" t="s">
        <v>10</v>
      </c>
      <c r="E40687" s="4" t="s">
        <v>9</v>
      </c>
      <c r="F40687" s="4" t="s">
        <v>9</v>
      </c>
      <c r="G40687" s="4" t="s">
        <v>9</v>
      </c>
      <c r="H40687" s="4" t="s">
        <v>9</v>
      </c>
      <c r="I40687" s="4" t="s">
        <v>10</v>
      </c>
      <c r="J40687" s="4" t="s">
        <v>13</v>
      </c>
    </row>
    <row r="40688" spans="1:8">
      <c r="A40688" t="n">
        <v>333807</v>
      </c>
      <c r="B40688" s="120" t="n">
        <v>69</v>
      </c>
      <c r="C40688" s="7" t="n">
        <v>3</v>
      </c>
      <c r="D40688" s="7" t="n">
        <v>15</v>
      </c>
      <c r="E40688" s="7" t="n">
        <v>1065353216</v>
      </c>
      <c r="F40688" s="7" t="n">
        <v>1065353216</v>
      </c>
      <c r="G40688" s="7" t="n">
        <v>1065353216</v>
      </c>
      <c r="H40688" s="7" t="n">
        <v>0</v>
      </c>
      <c r="I40688" s="7" t="n">
        <v>0</v>
      </c>
      <c r="J40688" s="7" t="n">
        <v>3</v>
      </c>
    </row>
    <row r="40689" spans="1:10">
      <c r="A40689" t="s">
        <v>4</v>
      </c>
      <c r="B40689" s="4" t="s">
        <v>5</v>
      </c>
      <c r="C40689" s="4" t="s">
        <v>13</v>
      </c>
      <c r="D40689" s="4" t="s">
        <v>10</v>
      </c>
      <c r="E40689" s="4" t="s">
        <v>9</v>
      </c>
      <c r="F40689" s="4" t="s">
        <v>9</v>
      </c>
      <c r="G40689" s="4" t="s">
        <v>9</v>
      </c>
      <c r="H40689" s="4" t="s">
        <v>9</v>
      </c>
      <c r="I40689" s="4" t="s">
        <v>10</v>
      </c>
      <c r="J40689" s="4" t="s">
        <v>13</v>
      </c>
    </row>
    <row r="40690" spans="1:10">
      <c r="A40690" t="n">
        <v>333830</v>
      </c>
      <c r="B40690" s="120" t="n">
        <v>69</v>
      </c>
      <c r="C40690" s="7" t="n">
        <v>3</v>
      </c>
      <c r="D40690" s="7" t="n">
        <v>0</v>
      </c>
      <c r="E40690" s="7" t="n">
        <v>1065353216</v>
      </c>
      <c r="F40690" s="7" t="n">
        <v>1065353216</v>
      </c>
      <c r="G40690" s="7" t="n">
        <v>1065353216</v>
      </c>
      <c r="H40690" s="7" t="n">
        <v>1065353216</v>
      </c>
      <c r="I40690" s="7" t="n">
        <v>500</v>
      </c>
      <c r="J40690" s="7" t="n">
        <v>3</v>
      </c>
    </row>
    <row r="40691" spans="1:10">
      <c r="A40691" t="s">
        <v>4</v>
      </c>
      <c r="B40691" s="4" t="s">
        <v>5</v>
      </c>
      <c r="C40691" s="4" t="s">
        <v>13</v>
      </c>
      <c r="D40691" s="4" t="s">
        <v>10</v>
      </c>
      <c r="E40691" s="4" t="s">
        <v>9</v>
      </c>
      <c r="F40691" s="4" t="s">
        <v>9</v>
      </c>
      <c r="G40691" s="4" t="s">
        <v>9</v>
      </c>
      <c r="H40691" s="4" t="s">
        <v>9</v>
      </c>
      <c r="I40691" s="4" t="s">
        <v>10</v>
      </c>
      <c r="J40691" s="4" t="s">
        <v>13</v>
      </c>
    </row>
    <row r="40692" spans="1:10">
      <c r="A40692" t="n">
        <v>333853</v>
      </c>
      <c r="B40692" s="120" t="n">
        <v>69</v>
      </c>
      <c r="C40692" s="7" t="n">
        <v>3</v>
      </c>
      <c r="D40692" s="7" t="n">
        <v>15</v>
      </c>
      <c r="E40692" s="7" t="n">
        <v>1065353216</v>
      </c>
      <c r="F40692" s="7" t="n">
        <v>1065353216</v>
      </c>
      <c r="G40692" s="7" t="n">
        <v>1065353216</v>
      </c>
      <c r="H40692" s="7" t="n">
        <v>1065353216</v>
      </c>
      <c r="I40692" s="7" t="n">
        <v>500</v>
      </c>
      <c r="J40692" s="7" t="n">
        <v>3</v>
      </c>
    </row>
    <row r="40693" spans="1:10">
      <c r="A40693" t="s">
        <v>4</v>
      </c>
      <c r="B40693" s="4" t="s">
        <v>5</v>
      </c>
      <c r="C40693" s="4" t="s">
        <v>10</v>
      </c>
    </row>
    <row r="40694" spans="1:10">
      <c r="A40694" t="n">
        <v>333876</v>
      </c>
      <c r="B40694" s="35" t="n">
        <v>16</v>
      </c>
      <c r="C40694" s="7" t="n">
        <v>800</v>
      </c>
    </row>
    <row r="40695" spans="1:10">
      <c r="A40695" t="s">
        <v>4</v>
      </c>
      <c r="B40695" s="4" t="s">
        <v>5</v>
      </c>
      <c r="C40695" s="4" t="s">
        <v>13</v>
      </c>
      <c r="D40695" s="4" t="s">
        <v>10</v>
      </c>
      <c r="E40695" s="4" t="s">
        <v>6</v>
      </c>
    </row>
    <row r="40696" spans="1:10">
      <c r="A40696" t="n">
        <v>333879</v>
      </c>
      <c r="B40696" s="40" t="n">
        <v>51</v>
      </c>
      <c r="C40696" s="7" t="n">
        <v>4</v>
      </c>
      <c r="D40696" s="7" t="n">
        <v>0</v>
      </c>
      <c r="E40696" s="7" t="s">
        <v>223</v>
      </c>
    </row>
    <row r="40697" spans="1:10">
      <c r="A40697" t="s">
        <v>4</v>
      </c>
      <c r="B40697" s="4" t="s">
        <v>5</v>
      </c>
      <c r="C40697" s="4" t="s">
        <v>10</v>
      </c>
    </row>
    <row r="40698" spans="1:10">
      <c r="A40698" t="n">
        <v>333892</v>
      </c>
      <c r="B40698" s="35" t="n">
        <v>16</v>
      </c>
      <c r="C40698" s="7" t="n">
        <v>0</v>
      </c>
    </row>
    <row r="40699" spans="1:10">
      <c r="A40699" t="s">
        <v>4</v>
      </c>
      <c r="B40699" s="4" t="s">
        <v>5</v>
      </c>
      <c r="C40699" s="4" t="s">
        <v>10</v>
      </c>
      <c r="D40699" s="4" t="s">
        <v>72</v>
      </c>
      <c r="E40699" s="4" t="s">
        <v>13</v>
      </c>
      <c r="F40699" s="4" t="s">
        <v>13</v>
      </c>
      <c r="G40699" s="4" t="s">
        <v>72</v>
      </c>
      <c r="H40699" s="4" t="s">
        <v>13</v>
      </c>
      <c r="I40699" s="4" t="s">
        <v>13</v>
      </c>
    </row>
    <row r="40700" spans="1:10">
      <c r="A40700" t="n">
        <v>333895</v>
      </c>
      <c r="B40700" s="52" t="n">
        <v>26</v>
      </c>
      <c r="C40700" s="7" t="n">
        <v>0</v>
      </c>
      <c r="D40700" s="7" t="s">
        <v>2451</v>
      </c>
      <c r="E40700" s="7" t="n">
        <v>2</v>
      </c>
      <c r="F40700" s="7" t="n">
        <v>3</v>
      </c>
      <c r="G40700" s="7" t="s">
        <v>2452</v>
      </c>
      <c r="H40700" s="7" t="n">
        <v>2</v>
      </c>
      <c r="I40700" s="7" t="n">
        <v>0</v>
      </c>
    </row>
    <row r="40701" spans="1:10">
      <c r="A40701" t="s">
        <v>4</v>
      </c>
      <c r="B40701" s="4" t="s">
        <v>5</v>
      </c>
    </row>
    <row r="40702" spans="1:10">
      <c r="A40702" t="n">
        <v>334064</v>
      </c>
      <c r="B40702" s="53" t="n">
        <v>28</v>
      </c>
    </row>
    <row r="40703" spans="1:10">
      <c r="A40703" t="s">
        <v>4</v>
      </c>
      <c r="B40703" s="4" t="s">
        <v>5</v>
      </c>
      <c r="C40703" s="4" t="s">
        <v>13</v>
      </c>
      <c r="D40703" s="4" t="s">
        <v>10</v>
      </c>
      <c r="E40703" s="4" t="s">
        <v>6</v>
      </c>
    </row>
    <row r="40704" spans="1:10">
      <c r="A40704" t="n">
        <v>334065</v>
      </c>
      <c r="B40704" s="40" t="n">
        <v>51</v>
      </c>
      <c r="C40704" s="7" t="n">
        <v>4</v>
      </c>
      <c r="D40704" s="7" t="n">
        <v>15</v>
      </c>
      <c r="E40704" s="7" t="s">
        <v>258</v>
      </c>
    </row>
    <row r="40705" spans="1:10">
      <c r="A40705" t="s">
        <v>4</v>
      </c>
      <c r="B40705" s="4" t="s">
        <v>5</v>
      </c>
      <c r="C40705" s="4" t="s">
        <v>10</v>
      </c>
    </row>
    <row r="40706" spans="1:10">
      <c r="A40706" t="n">
        <v>334078</v>
      </c>
      <c r="B40706" s="35" t="n">
        <v>16</v>
      </c>
      <c r="C40706" s="7" t="n">
        <v>0</v>
      </c>
    </row>
    <row r="40707" spans="1:10">
      <c r="A40707" t="s">
        <v>4</v>
      </c>
      <c r="B40707" s="4" t="s">
        <v>5</v>
      </c>
      <c r="C40707" s="4" t="s">
        <v>10</v>
      </c>
      <c r="D40707" s="4" t="s">
        <v>72</v>
      </c>
      <c r="E40707" s="4" t="s">
        <v>13</v>
      </c>
      <c r="F40707" s="4" t="s">
        <v>13</v>
      </c>
      <c r="G40707" s="4" t="s">
        <v>72</v>
      </c>
      <c r="H40707" s="4" t="s">
        <v>13</v>
      </c>
      <c r="I40707" s="4" t="s">
        <v>13</v>
      </c>
    </row>
    <row r="40708" spans="1:10">
      <c r="A40708" t="n">
        <v>334081</v>
      </c>
      <c r="B40708" s="52" t="n">
        <v>26</v>
      </c>
      <c r="C40708" s="7" t="n">
        <v>15</v>
      </c>
      <c r="D40708" s="7" t="s">
        <v>2453</v>
      </c>
      <c r="E40708" s="7" t="n">
        <v>2</v>
      </c>
      <c r="F40708" s="7" t="n">
        <v>3</v>
      </c>
      <c r="G40708" s="7" t="s">
        <v>2454</v>
      </c>
      <c r="H40708" s="7" t="n">
        <v>2</v>
      </c>
      <c r="I40708" s="7" t="n">
        <v>0</v>
      </c>
    </row>
    <row r="40709" spans="1:10">
      <c r="A40709" t="s">
        <v>4</v>
      </c>
      <c r="B40709" s="4" t="s">
        <v>5</v>
      </c>
    </row>
    <row r="40710" spans="1:10">
      <c r="A40710" t="n">
        <v>334270</v>
      </c>
      <c r="B40710" s="53" t="n">
        <v>28</v>
      </c>
    </row>
    <row r="40711" spans="1:10">
      <c r="A40711" t="s">
        <v>4</v>
      </c>
      <c r="B40711" s="4" t="s">
        <v>5</v>
      </c>
      <c r="C40711" s="4" t="s">
        <v>13</v>
      </c>
      <c r="D40711" s="4" t="s">
        <v>10</v>
      </c>
      <c r="E40711" s="4" t="s">
        <v>6</v>
      </c>
      <c r="F40711" s="4" t="s">
        <v>6</v>
      </c>
      <c r="G40711" s="4" t="s">
        <v>6</v>
      </c>
      <c r="H40711" s="4" t="s">
        <v>6</v>
      </c>
    </row>
    <row r="40712" spans="1:10">
      <c r="A40712" t="n">
        <v>334271</v>
      </c>
      <c r="B40712" s="40" t="n">
        <v>51</v>
      </c>
      <c r="C40712" s="7" t="n">
        <v>3</v>
      </c>
      <c r="D40712" s="7" t="n">
        <v>0</v>
      </c>
      <c r="E40712" s="7" t="s">
        <v>813</v>
      </c>
      <c r="F40712" s="7" t="s">
        <v>89</v>
      </c>
      <c r="G40712" s="7" t="s">
        <v>88</v>
      </c>
      <c r="H40712" s="7" t="s">
        <v>89</v>
      </c>
    </row>
    <row r="40713" spans="1:10">
      <c r="A40713" t="s">
        <v>4</v>
      </c>
      <c r="B40713" s="4" t="s">
        <v>5</v>
      </c>
      <c r="C40713" s="4" t="s">
        <v>10</v>
      </c>
      <c r="D40713" s="4" t="s">
        <v>13</v>
      </c>
      <c r="E40713" s="4" t="s">
        <v>22</v>
      </c>
      <c r="F40713" s="4" t="s">
        <v>10</v>
      </c>
    </row>
    <row r="40714" spans="1:10">
      <c r="A40714" t="n">
        <v>334284</v>
      </c>
      <c r="B40714" s="58" t="n">
        <v>59</v>
      </c>
      <c r="C40714" s="7" t="n">
        <v>0</v>
      </c>
      <c r="D40714" s="7" t="n">
        <v>6</v>
      </c>
      <c r="E40714" s="7" t="n">
        <v>0</v>
      </c>
      <c r="F40714" s="7" t="n">
        <v>4</v>
      </c>
    </row>
    <row r="40715" spans="1:10">
      <c r="A40715" t="s">
        <v>4</v>
      </c>
      <c r="B40715" s="4" t="s">
        <v>5</v>
      </c>
      <c r="C40715" s="4" t="s">
        <v>10</v>
      </c>
    </row>
    <row r="40716" spans="1:10">
      <c r="A40716" t="n">
        <v>334294</v>
      </c>
      <c r="B40716" s="35" t="n">
        <v>16</v>
      </c>
      <c r="C40716" s="7" t="n">
        <v>1000</v>
      </c>
    </row>
    <row r="40717" spans="1:10">
      <c r="A40717" t="s">
        <v>4</v>
      </c>
      <c r="B40717" s="4" t="s">
        <v>5</v>
      </c>
      <c r="C40717" s="4" t="s">
        <v>13</v>
      </c>
      <c r="D40717" s="4" t="s">
        <v>10</v>
      </c>
      <c r="E40717" s="4" t="s">
        <v>6</v>
      </c>
    </row>
    <row r="40718" spans="1:10">
      <c r="A40718" t="n">
        <v>334297</v>
      </c>
      <c r="B40718" s="40" t="n">
        <v>51</v>
      </c>
      <c r="C40718" s="7" t="n">
        <v>4</v>
      </c>
      <c r="D40718" s="7" t="n">
        <v>0</v>
      </c>
      <c r="E40718" s="7" t="s">
        <v>410</v>
      </c>
    </row>
    <row r="40719" spans="1:10">
      <c r="A40719" t="s">
        <v>4</v>
      </c>
      <c r="B40719" s="4" t="s">
        <v>5</v>
      </c>
      <c r="C40719" s="4" t="s">
        <v>10</v>
      </c>
    </row>
    <row r="40720" spans="1:10">
      <c r="A40720" t="n">
        <v>334311</v>
      </c>
      <c r="B40720" s="35" t="n">
        <v>16</v>
      </c>
      <c r="C40720" s="7" t="n">
        <v>0</v>
      </c>
    </row>
    <row r="40721" spans="1:9">
      <c r="A40721" t="s">
        <v>4</v>
      </c>
      <c r="B40721" s="4" t="s">
        <v>5</v>
      </c>
      <c r="C40721" s="4" t="s">
        <v>10</v>
      </c>
      <c r="D40721" s="4" t="s">
        <v>72</v>
      </c>
      <c r="E40721" s="4" t="s">
        <v>13</v>
      </c>
      <c r="F40721" s="4" t="s">
        <v>13</v>
      </c>
      <c r="G40721" s="4" t="s">
        <v>72</v>
      </c>
      <c r="H40721" s="4" t="s">
        <v>13</v>
      </c>
      <c r="I40721" s="4" t="s">
        <v>13</v>
      </c>
      <c r="J40721" s="4" t="s">
        <v>72</v>
      </c>
      <c r="K40721" s="4" t="s">
        <v>13</v>
      </c>
      <c r="L40721" s="4" t="s">
        <v>13</v>
      </c>
      <c r="M40721" s="4" t="s">
        <v>72</v>
      </c>
      <c r="N40721" s="4" t="s">
        <v>13</v>
      </c>
      <c r="O40721" s="4" t="s">
        <v>13</v>
      </c>
    </row>
    <row r="40722" spans="1:9">
      <c r="A40722" t="n">
        <v>334314</v>
      </c>
      <c r="B40722" s="52" t="n">
        <v>26</v>
      </c>
      <c r="C40722" s="7" t="n">
        <v>0</v>
      </c>
      <c r="D40722" s="7" t="s">
        <v>2455</v>
      </c>
      <c r="E40722" s="7" t="n">
        <v>2</v>
      </c>
      <c r="F40722" s="7" t="n">
        <v>3</v>
      </c>
      <c r="G40722" s="7" t="s">
        <v>2456</v>
      </c>
      <c r="H40722" s="7" t="n">
        <v>2</v>
      </c>
      <c r="I40722" s="7" t="n">
        <v>3</v>
      </c>
      <c r="J40722" s="7" t="s">
        <v>2457</v>
      </c>
      <c r="K40722" s="7" t="n">
        <v>2</v>
      </c>
      <c r="L40722" s="7" t="n">
        <v>3</v>
      </c>
      <c r="M40722" s="7" t="s">
        <v>2458</v>
      </c>
      <c r="N40722" s="7" t="n">
        <v>2</v>
      </c>
      <c r="O40722" s="7" t="n">
        <v>0</v>
      </c>
    </row>
    <row r="40723" spans="1:9">
      <c r="A40723" t="s">
        <v>4</v>
      </c>
      <c r="B40723" s="4" t="s">
        <v>5</v>
      </c>
    </row>
    <row r="40724" spans="1:9">
      <c r="A40724" t="n">
        <v>334677</v>
      </c>
      <c r="B40724" s="53" t="n">
        <v>28</v>
      </c>
    </row>
    <row r="40725" spans="1:9">
      <c r="A40725" t="s">
        <v>4</v>
      </c>
      <c r="B40725" s="4" t="s">
        <v>5</v>
      </c>
      <c r="C40725" s="4" t="s">
        <v>13</v>
      </c>
      <c r="D40725" s="4" t="s">
        <v>10</v>
      </c>
      <c r="E40725" s="4" t="s">
        <v>6</v>
      </c>
    </row>
    <row r="40726" spans="1:9">
      <c r="A40726" t="n">
        <v>334678</v>
      </c>
      <c r="B40726" s="40" t="n">
        <v>51</v>
      </c>
      <c r="C40726" s="7" t="n">
        <v>4</v>
      </c>
      <c r="D40726" s="7" t="n">
        <v>15</v>
      </c>
      <c r="E40726" s="7" t="s">
        <v>1924</v>
      </c>
    </row>
    <row r="40727" spans="1:9">
      <c r="A40727" t="s">
        <v>4</v>
      </c>
      <c r="B40727" s="4" t="s">
        <v>5</v>
      </c>
      <c r="C40727" s="4" t="s">
        <v>10</v>
      </c>
    </row>
    <row r="40728" spans="1:9">
      <c r="A40728" t="n">
        <v>334691</v>
      </c>
      <c r="B40728" s="35" t="n">
        <v>16</v>
      </c>
      <c r="C40728" s="7" t="n">
        <v>0</v>
      </c>
    </row>
    <row r="40729" spans="1:9">
      <c r="A40729" t="s">
        <v>4</v>
      </c>
      <c r="B40729" s="4" t="s">
        <v>5</v>
      </c>
      <c r="C40729" s="4" t="s">
        <v>10</v>
      </c>
      <c r="D40729" s="4" t="s">
        <v>72</v>
      </c>
      <c r="E40729" s="4" t="s">
        <v>13</v>
      </c>
      <c r="F40729" s="4" t="s">
        <v>13</v>
      </c>
      <c r="G40729" s="4" t="s">
        <v>72</v>
      </c>
      <c r="H40729" s="4" t="s">
        <v>13</v>
      </c>
      <c r="I40729" s="4" t="s">
        <v>13</v>
      </c>
      <c r="J40729" s="4" t="s">
        <v>72</v>
      </c>
      <c r="K40729" s="4" t="s">
        <v>13</v>
      </c>
      <c r="L40729" s="4" t="s">
        <v>13</v>
      </c>
    </row>
    <row r="40730" spans="1:9">
      <c r="A40730" t="n">
        <v>334694</v>
      </c>
      <c r="B40730" s="52" t="n">
        <v>26</v>
      </c>
      <c r="C40730" s="7" t="n">
        <v>15</v>
      </c>
      <c r="D40730" s="7" t="s">
        <v>2459</v>
      </c>
      <c r="E40730" s="7" t="n">
        <v>2</v>
      </c>
      <c r="F40730" s="7" t="n">
        <v>3</v>
      </c>
      <c r="G40730" s="7" t="s">
        <v>2460</v>
      </c>
      <c r="H40730" s="7" t="n">
        <v>2</v>
      </c>
      <c r="I40730" s="7" t="n">
        <v>3</v>
      </c>
      <c r="J40730" s="7" t="s">
        <v>2461</v>
      </c>
      <c r="K40730" s="7" t="n">
        <v>2</v>
      </c>
      <c r="L40730" s="7" t="n">
        <v>0</v>
      </c>
    </row>
    <row r="40731" spans="1:9">
      <c r="A40731" t="s">
        <v>4</v>
      </c>
      <c r="B40731" s="4" t="s">
        <v>5</v>
      </c>
    </row>
    <row r="40732" spans="1:9">
      <c r="A40732" t="n">
        <v>335034</v>
      </c>
      <c r="B40732" s="53" t="n">
        <v>28</v>
      </c>
    </row>
    <row r="40733" spans="1:9">
      <c r="A40733" t="s">
        <v>4</v>
      </c>
      <c r="B40733" s="4" t="s">
        <v>5</v>
      </c>
      <c r="C40733" s="4" t="s">
        <v>13</v>
      </c>
      <c r="D40733" s="4" t="s">
        <v>10</v>
      </c>
      <c r="E40733" s="4" t="s">
        <v>6</v>
      </c>
    </row>
    <row r="40734" spans="1:9">
      <c r="A40734" t="n">
        <v>335035</v>
      </c>
      <c r="B40734" s="40" t="n">
        <v>51</v>
      </c>
      <c r="C40734" s="7" t="n">
        <v>4</v>
      </c>
      <c r="D40734" s="7" t="n">
        <v>0</v>
      </c>
      <c r="E40734" s="7" t="s">
        <v>410</v>
      </c>
    </row>
    <row r="40735" spans="1:9">
      <c r="A40735" t="s">
        <v>4</v>
      </c>
      <c r="B40735" s="4" t="s">
        <v>5</v>
      </c>
      <c r="C40735" s="4" t="s">
        <v>10</v>
      </c>
    </row>
    <row r="40736" spans="1:9">
      <c r="A40736" t="n">
        <v>335049</v>
      </c>
      <c r="B40736" s="35" t="n">
        <v>16</v>
      </c>
      <c r="C40736" s="7" t="n">
        <v>0</v>
      </c>
    </row>
    <row r="40737" spans="1:15">
      <c r="A40737" t="s">
        <v>4</v>
      </c>
      <c r="B40737" s="4" t="s">
        <v>5</v>
      </c>
      <c r="C40737" s="4" t="s">
        <v>10</v>
      </c>
      <c r="D40737" s="4" t="s">
        <v>72</v>
      </c>
      <c r="E40737" s="4" t="s">
        <v>13</v>
      </c>
      <c r="F40737" s="4" t="s">
        <v>13</v>
      </c>
    </row>
    <row r="40738" spans="1:15">
      <c r="A40738" t="n">
        <v>335052</v>
      </c>
      <c r="B40738" s="52" t="n">
        <v>26</v>
      </c>
      <c r="C40738" s="7" t="n">
        <v>0</v>
      </c>
      <c r="D40738" s="7" t="s">
        <v>2007</v>
      </c>
      <c r="E40738" s="7" t="n">
        <v>2</v>
      </c>
      <c r="F40738" s="7" t="n">
        <v>0</v>
      </c>
    </row>
    <row r="40739" spans="1:15">
      <c r="A40739" t="s">
        <v>4</v>
      </c>
      <c r="B40739" s="4" t="s">
        <v>5</v>
      </c>
    </row>
    <row r="40740" spans="1:15">
      <c r="A40740" t="n">
        <v>335065</v>
      </c>
      <c r="B40740" s="53" t="n">
        <v>28</v>
      </c>
    </row>
    <row r="40741" spans="1:15">
      <c r="A40741" t="s">
        <v>4</v>
      </c>
      <c r="B40741" s="4" t="s">
        <v>5</v>
      </c>
      <c r="C40741" s="4" t="s">
        <v>13</v>
      </c>
      <c r="D40741" s="4" t="s">
        <v>10</v>
      </c>
      <c r="E40741" s="4" t="s">
        <v>6</v>
      </c>
    </row>
    <row r="40742" spans="1:15">
      <c r="A40742" t="n">
        <v>335066</v>
      </c>
      <c r="B40742" s="40" t="n">
        <v>51</v>
      </c>
      <c r="C40742" s="7" t="n">
        <v>4</v>
      </c>
      <c r="D40742" s="7" t="n">
        <v>15</v>
      </c>
      <c r="E40742" s="7" t="s">
        <v>353</v>
      </c>
    </row>
    <row r="40743" spans="1:15">
      <c r="A40743" t="s">
        <v>4</v>
      </c>
      <c r="B40743" s="4" t="s">
        <v>5</v>
      </c>
      <c r="C40743" s="4" t="s">
        <v>10</v>
      </c>
    </row>
    <row r="40744" spans="1:15">
      <c r="A40744" t="n">
        <v>335080</v>
      </c>
      <c r="B40744" s="35" t="n">
        <v>16</v>
      </c>
      <c r="C40744" s="7" t="n">
        <v>0</v>
      </c>
    </row>
    <row r="40745" spans="1:15">
      <c r="A40745" t="s">
        <v>4</v>
      </c>
      <c r="B40745" s="4" t="s">
        <v>5</v>
      </c>
      <c r="C40745" s="4" t="s">
        <v>10</v>
      </c>
      <c r="D40745" s="4" t="s">
        <v>72</v>
      </c>
      <c r="E40745" s="4" t="s">
        <v>13</v>
      </c>
      <c r="F40745" s="4" t="s">
        <v>13</v>
      </c>
      <c r="G40745" s="4" t="s">
        <v>72</v>
      </c>
      <c r="H40745" s="4" t="s">
        <v>13</v>
      </c>
      <c r="I40745" s="4" t="s">
        <v>13</v>
      </c>
    </row>
    <row r="40746" spans="1:15">
      <c r="A40746" t="n">
        <v>335083</v>
      </c>
      <c r="B40746" s="52" t="n">
        <v>26</v>
      </c>
      <c r="C40746" s="7" t="n">
        <v>15</v>
      </c>
      <c r="D40746" s="7" t="s">
        <v>2462</v>
      </c>
      <c r="E40746" s="7" t="n">
        <v>2</v>
      </c>
      <c r="F40746" s="7" t="n">
        <v>3</v>
      </c>
      <c r="G40746" s="7" t="s">
        <v>2463</v>
      </c>
      <c r="H40746" s="7" t="n">
        <v>2</v>
      </c>
      <c r="I40746" s="7" t="n">
        <v>0</v>
      </c>
    </row>
    <row r="40747" spans="1:15">
      <c r="A40747" t="s">
        <v>4</v>
      </c>
      <c r="B40747" s="4" t="s">
        <v>5</v>
      </c>
    </row>
    <row r="40748" spans="1:15">
      <c r="A40748" t="n">
        <v>335285</v>
      </c>
      <c r="B40748" s="53" t="n">
        <v>28</v>
      </c>
    </row>
    <row r="40749" spans="1:15">
      <c r="A40749" t="s">
        <v>4</v>
      </c>
      <c r="B40749" s="4" t="s">
        <v>5</v>
      </c>
      <c r="C40749" s="4" t="s">
        <v>13</v>
      </c>
      <c r="D40749" s="4" t="s">
        <v>10</v>
      </c>
      <c r="E40749" s="4" t="s">
        <v>6</v>
      </c>
    </row>
    <row r="40750" spans="1:15">
      <c r="A40750" t="n">
        <v>335286</v>
      </c>
      <c r="B40750" s="40" t="n">
        <v>51</v>
      </c>
      <c r="C40750" s="7" t="n">
        <v>4</v>
      </c>
      <c r="D40750" s="7" t="n">
        <v>0</v>
      </c>
      <c r="E40750" s="7" t="s">
        <v>353</v>
      </c>
    </row>
    <row r="40751" spans="1:15">
      <c r="A40751" t="s">
        <v>4</v>
      </c>
      <c r="B40751" s="4" t="s">
        <v>5</v>
      </c>
      <c r="C40751" s="4" t="s">
        <v>10</v>
      </c>
    </row>
    <row r="40752" spans="1:15">
      <c r="A40752" t="n">
        <v>335300</v>
      </c>
      <c r="B40752" s="35" t="n">
        <v>16</v>
      </c>
      <c r="C40752" s="7" t="n">
        <v>0</v>
      </c>
    </row>
    <row r="40753" spans="1:9">
      <c r="A40753" t="s">
        <v>4</v>
      </c>
      <c r="B40753" s="4" t="s">
        <v>5</v>
      </c>
      <c r="C40753" s="4" t="s">
        <v>10</v>
      </c>
      <c r="D40753" s="4" t="s">
        <v>72</v>
      </c>
      <c r="E40753" s="4" t="s">
        <v>13</v>
      </c>
      <c r="F40753" s="4" t="s">
        <v>13</v>
      </c>
      <c r="G40753" s="4" t="s">
        <v>72</v>
      </c>
      <c r="H40753" s="4" t="s">
        <v>13</v>
      </c>
      <c r="I40753" s="4" t="s">
        <v>13</v>
      </c>
    </row>
    <row r="40754" spans="1:9">
      <c r="A40754" t="n">
        <v>335303</v>
      </c>
      <c r="B40754" s="52" t="n">
        <v>26</v>
      </c>
      <c r="C40754" s="7" t="n">
        <v>0</v>
      </c>
      <c r="D40754" s="7" t="s">
        <v>2464</v>
      </c>
      <c r="E40754" s="7" t="n">
        <v>2</v>
      </c>
      <c r="F40754" s="7" t="n">
        <v>3</v>
      </c>
      <c r="G40754" s="7" t="s">
        <v>2465</v>
      </c>
      <c r="H40754" s="7" t="n">
        <v>2</v>
      </c>
      <c r="I40754" s="7" t="n">
        <v>0</v>
      </c>
    </row>
    <row r="40755" spans="1:9">
      <c r="A40755" t="s">
        <v>4</v>
      </c>
      <c r="B40755" s="4" t="s">
        <v>5</v>
      </c>
    </row>
    <row r="40756" spans="1:9">
      <c r="A40756" t="n">
        <v>335491</v>
      </c>
      <c r="B40756" s="53" t="n">
        <v>28</v>
      </c>
    </row>
    <row r="40757" spans="1:9">
      <c r="A40757" t="s">
        <v>4</v>
      </c>
      <c r="B40757" s="4" t="s">
        <v>5</v>
      </c>
      <c r="C40757" s="4" t="s">
        <v>13</v>
      </c>
      <c r="D40757" s="4" t="s">
        <v>10</v>
      </c>
      <c r="E40757" s="4" t="s">
        <v>6</v>
      </c>
      <c r="F40757" s="4" t="s">
        <v>6</v>
      </c>
      <c r="G40757" s="4" t="s">
        <v>6</v>
      </c>
      <c r="H40757" s="4" t="s">
        <v>6</v>
      </c>
    </row>
    <row r="40758" spans="1:9">
      <c r="A40758" t="n">
        <v>335492</v>
      </c>
      <c r="B40758" s="40" t="n">
        <v>51</v>
      </c>
      <c r="C40758" s="7" t="n">
        <v>3</v>
      </c>
      <c r="D40758" s="7" t="n">
        <v>15</v>
      </c>
      <c r="E40758" s="7" t="s">
        <v>813</v>
      </c>
      <c r="F40758" s="7" t="s">
        <v>814</v>
      </c>
      <c r="G40758" s="7" t="s">
        <v>88</v>
      </c>
      <c r="H40758" s="7" t="s">
        <v>89</v>
      </c>
    </row>
    <row r="40759" spans="1:9">
      <c r="A40759" t="s">
        <v>4</v>
      </c>
      <c r="B40759" s="4" t="s">
        <v>5</v>
      </c>
      <c r="C40759" s="4" t="s">
        <v>10</v>
      </c>
      <c r="D40759" s="4" t="s">
        <v>13</v>
      </c>
      <c r="E40759" s="4" t="s">
        <v>22</v>
      </c>
      <c r="F40759" s="4" t="s">
        <v>10</v>
      </c>
    </row>
    <row r="40760" spans="1:9">
      <c r="A40760" t="n">
        <v>335505</v>
      </c>
      <c r="B40760" s="58" t="n">
        <v>59</v>
      </c>
      <c r="C40760" s="7" t="n">
        <v>15</v>
      </c>
      <c r="D40760" s="7" t="n">
        <v>13</v>
      </c>
      <c r="E40760" s="7" t="n">
        <v>0.100000001490116</v>
      </c>
      <c r="F40760" s="7" t="n">
        <v>4</v>
      </c>
    </row>
    <row r="40761" spans="1:9">
      <c r="A40761" t="s">
        <v>4</v>
      </c>
      <c r="B40761" s="4" t="s">
        <v>5</v>
      </c>
      <c r="C40761" s="4" t="s">
        <v>10</v>
      </c>
    </row>
    <row r="40762" spans="1:9">
      <c r="A40762" t="n">
        <v>335515</v>
      </c>
      <c r="B40762" s="35" t="n">
        <v>16</v>
      </c>
      <c r="C40762" s="7" t="n">
        <v>1000</v>
      </c>
    </row>
    <row r="40763" spans="1:9">
      <c r="A40763" t="s">
        <v>4</v>
      </c>
      <c r="B40763" s="4" t="s">
        <v>5</v>
      </c>
      <c r="C40763" s="4" t="s">
        <v>13</v>
      </c>
      <c r="D40763" s="4" t="s">
        <v>10</v>
      </c>
      <c r="E40763" s="4" t="s">
        <v>6</v>
      </c>
    </row>
    <row r="40764" spans="1:9">
      <c r="A40764" t="n">
        <v>335518</v>
      </c>
      <c r="B40764" s="40" t="n">
        <v>51</v>
      </c>
      <c r="C40764" s="7" t="n">
        <v>4</v>
      </c>
      <c r="D40764" s="7" t="n">
        <v>15</v>
      </c>
      <c r="E40764" s="7" t="s">
        <v>1924</v>
      </c>
    </row>
    <row r="40765" spans="1:9">
      <c r="A40765" t="s">
        <v>4</v>
      </c>
      <c r="B40765" s="4" t="s">
        <v>5</v>
      </c>
      <c r="C40765" s="4" t="s">
        <v>10</v>
      </c>
    </row>
    <row r="40766" spans="1:9">
      <c r="A40766" t="n">
        <v>335531</v>
      </c>
      <c r="B40766" s="35" t="n">
        <v>16</v>
      </c>
      <c r="C40766" s="7" t="n">
        <v>0</v>
      </c>
    </row>
    <row r="40767" spans="1:9">
      <c r="A40767" t="s">
        <v>4</v>
      </c>
      <c r="B40767" s="4" t="s">
        <v>5</v>
      </c>
      <c r="C40767" s="4" t="s">
        <v>10</v>
      </c>
      <c r="D40767" s="4" t="s">
        <v>72</v>
      </c>
      <c r="E40767" s="4" t="s">
        <v>13</v>
      </c>
      <c r="F40767" s="4" t="s">
        <v>13</v>
      </c>
      <c r="G40767" s="4" t="s">
        <v>72</v>
      </c>
      <c r="H40767" s="4" t="s">
        <v>13</v>
      </c>
      <c r="I40767" s="4" t="s">
        <v>13</v>
      </c>
    </row>
    <row r="40768" spans="1:9">
      <c r="A40768" t="n">
        <v>335534</v>
      </c>
      <c r="B40768" s="52" t="n">
        <v>26</v>
      </c>
      <c r="C40768" s="7" t="n">
        <v>15</v>
      </c>
      <c r="D40768" s="7" t="s">
        <v>2466</v>
      </c>
      <c r="E40768" s="7" t="n">
        <v>2</v>
      </c>
      <c r="F40768" s="7" t="n">
        <v>3</v>
      </c>
      <c r="G40768" s="7" t="s">
        <v>2467</v>
      </c>
      <c r="H40768" s="7" t="n">
        <v>2</v>
      </c>
      <c r="I40768" s="7" t="n">
        <v>0</v>
      </c>
    </row>
    <row r="40769" spans="1:9">
      <c r="A40769" t="s">
        <v>4</v>
      </c>
      <c r="B40769" s="4" t="s">
        <v>5</v>
      </c>
    </row>
    <row r="40770" spans="1:9">
      <c r="A40770" t="n">
        <v>335594</v>
      </c>
      <c r="B40770" s="53" t="n">
        <v>28</v>
      </c>
    </row>
    <row r="40771" spans="1:9">
      <c r="A40771" t="s">
        <v>4</v>
      </c>
      <c r="B40771" s="4" t="s">
        <v>5</v>
      </c>
      <c r="C40771" s="4" t="s">
        <v>13</v>
      </c>
      <c r="D40771" s="4" t="s">
        <v>10</v>
      </c>
      <c r="E40771" s="4" t="s">
        <v>13</v>
      </c>
    </row>
    <row r="40772" spans="1:9">
      <c r="A40772" t="n">
        <v>335595</v>
      </c>
      <c r="B40772" s="16" t="n">
        <v>49</v>
      </c>
      <c r="C40772" s="7" t="n">
        <v>1</v>
      </c>
      <c r="D40772" s="7" t="n">
        <v>4000</v>
      </c>
      <c r="E40772" s="7" t="n">
        <v>0</v>
      </c>
    </row>
    <row r="40773" spans="1:9">
      <c r="A40773" t="s">
        <v>4</v>
      </c>
      <c r="B40773" s="4" t="s">
        <v>5</v>
      </c>
      <c r="C40773" s="4" t="s">
        <v>13</v>
      </c>
      <c r="D40773" s="4" t="s">
        <v>10</v>
      </c>
      <c r="E40773" s="4" t="s">
        <v>9</v>
      </c>
      <c r="F40773" s="4" t="s">
        <v>9</v>
      </c>
      <c r="G40773" s="4" t="s">
        <v>9</v>
      </c>
      <c r="H40773" s="4" t="s">
        <v>9</v>
      </c>
      <c r="I40773" s="4" t="s">
        <v>10</v>
      </c>
      <c r="J40773" s="4" t="s">
        <v>13</v>
      </c>
    </row>
    <row r="40774" spans="1:9">
      <c r="A40774" t="n">
        <v>335600</v>
      </c>
      <c r="B40774" s="120" t="n">
        <v>69</v>
      </c>
      <c r="C40774" s="7" t="n">
        <v>3</v>
      </c>
      <c r="D40774" s="7" t="n">
        <v>0</v>
      </c>
      <c r="E40774" s="7" t="n">
        <v>1065353216</v>
      </c>
      <c r="F40774" s="7" t="n">
        <v>1065353216</v>
      </c>
      <c r="G40774" s="7" t="n">
        <v>1065353216</v>
      </c>
      <c r="H40774" s="7" t="n">
        <v>0</v>
      </c>
      <c r="I40774" s="7" t="n">
        <v>2000</v>
      </c>
      <c r="J40774" s="7" t="n">
        <v>3</v>
      </c>
    </row>
    <row r="40775" spans="1:9">
      <c r="A40775" t="s">
        <v>4</v>
      </c>
      <c r="B40775" s="4" t="s">
        <v>5</v>
      </c>
      <c r="C40775" s="4" t="s">
        <v>13</v>
      </c>
      <c r="D40775" s="4" t="s">
        <v>10</v>
      </c>
      <c r="E40775" s="4" t="s">
        <v>9</v>
      </c>
      <c r="F40775" s="4" t="s">
        <v>9</v>
      </c>
      <c r="G40775" s="4" t="s">
        <v>9</v>
      </c>
      <c r="H40775" s="4" t="s">
        <v>9</v>
      </c>
      <c r="I40775" s="4" t="s">
        <v>10</v>
      </c>
      <c r="J40775" s="4" t="s">
        <v>13</v>
      </c>
    </row>
    <row r="40776" spans="1:9">
      <c r="A40776" t="n">
        <v>335623</v>
      </c>
      <c r="B40776" s="120" t="n">
        <v>69</v>
      </c>
      <c r="C40776" s="7" t="n">
        <v>3</v>
      </c>
      <c r="D40776" s="7" t="n">
        <v>15</v>
      </c>
      <c r="E40776" s="7" t="n">
        <v>1065353216</v>
      </c>
      <c r="F40776" s="7" t="n">
        <v>1065353216</v>
      </c>
      <c r="G40776" s="7" t="n">
        <v>1065353216</v>
      </c>
      <c r="H40776" s="7" t="n">
        <v>0</v>
      </c>
      <c r="I40776" s="7" t="n">
        <v>2000</v>
      </c>
      <c r="J40776" s="7" t="n">
        <v>3</v>
      </c>
    </row>
    <row r="40777" spans="1:9">
      <c r="A40777" t="s">
        <v>4</v>
      </c>
      <c r="B40777" s="4" t="s">
        <v>5</v>
      </c>
      <c r="C40777" s="4" t="s">
        <v>13</v>
      </c>
      <c r="D40777" s="4" t="s">
        <v>10</v>
      </c>
      <c r="E40777" s="4" t="s">
        <v>22</v>
      </c>
    </row>
    <row r="40778" spans="1:9">
      <c r="A40778" t="n">
        <v>335646</v>
      </c>
      <c r="B40778" s="28" t="n">
        <v>58</v>
      </c>
      <c r="C40778" s="7" t="n">
        <v>0</v>
      </c>
      <c r="D40778" s="7" t="n">
        <v>2000</v>
      </c>
      <c r="E40778" s="7" t="n">
        <v>1</v>
      </c>
    </row>
    <row r="40779" spans="1:9">
      <c r="A40779" t="s">
        <v>4</v>
      </c>
      <c r="B40779" s="4" t="s">
        <v>5</v>
      </c>
      <c r="C40779" s="4" t="s">
        <v>13</v>
      </c>
      <c r="D40779" s="4" t="s">
        <v>10</v>
      </c>
    </row>
    <row r="40780" spans="1:9">
      <c r="A40780" t="n">
        <v>335654</v>
      </c>
      <c r="B40780" s="28" t="n">
        <v>58</v>
      </c>
      <c r="C40780" s="7" t="n">
        <v>255</v>
      </c>
      <c r="D40780" s="7" t="n">
        <v>0</v>
      </c>
    </row>
    <row r="40781" spans="1:9">
      <c r="A40781" t="s">
        <v>4</v>
      </c>
      <c r="B40781" s="4" t="s">
        <v>5</v>
      </c>
      <c r="C40781" s="4" t="s">
        <v>13</v>
      </c>
      <c r="D40781" s="4" t="s">
        <v>13</v>
      </c>
    </row>
    <row r="40782" spans="1:9">
      <c r="A40782" t="n">
        <v>335658</v>
      </c>
      <c r="B40782" s="16" t="n">
        <v>49</v>
      </c>
      <c r="C40782" s="7" t="n">
        <v>2</v>
      </c>
      <c r="D40782" s="7" t="n">
        <v>0</v>
      </c>
    </row>
    <row r="40783" spans="1:9">
      <c r="A40783" t="s">
        <v>4</v>
      </c>
      <c r="B40783" s="4" t="s">
        <v>5</v>
      </c>
      <c r="C40783" s="4" t="s">
        <v>13</v>
      </c>
      <c r="D40783" s="4" t="s">
        <v>10</v>
      </c>
    </row>
    <row r="40784" spans="1:9">
      <c r="A40784" t="n">
        <v>335661</v>
      </c>
      <c r="B40784" s="16" t="n">
        <v>49</v>
      </c>
      <c r="C40784" s="7" t="n">
        <v>6</v>
      </c>
      <c r="D40784" s="7" t="n">
        <v>1</v>
      </c>
    </row>
    <row r="40785" spans="1:10">
      <c r="A40785" t="s">
        <v>4</v>
      </c>
      <c r="B40785" s="4" t="s">
        <v>5</v>
      </c>
      <c r="C40785" s="4" t="s">
        <v>13</v>
      </c>
      <c r="D40785" s="4" t="s">
        <v>10</v>
      </c>
      <c r="E40785" s="4" t="s">
        <v>10</v>
      </c>
      <c r="F40785" s="4" t="s">
        <v>13</v>
      </c>
    </row>
    <row r="40786" spans="1:10">
      <c r="A40786" t="n">
        <v>335665</v>
      </c>
      <c r="B40786" s="29" t="n">
        <v>25</v>
      </c>
      <c r="C40786" s="7" t="n">
        <v>1</v>
      </c>
      <c r="D40786" s="7" t="n">
        <v>65535</v>
      </c>
      <c r="E40786" s="7" t="n">
        <v>65535</v>
      </c>
      <c r="F40786" s="7" t="n">
        <v>0</v>
      </c>
    </row>
    <row r="40787" spans="1:10">
      <c r="A40787" t="s">
        <v>4</v>
      </c>
      <c r="B40787" s="4" t="s">
        <v>5</v>
      </c>
      <c r="C40787" s="4" t="s">
        <v>13</v>
      </c>
      <c r="D40787" s="4" t="s">
        <v>10</v>
      </c>
      <c r="E40787" s="4" t="s">
        <v>10</v>
      </c>
    </row>
    <row r="40788" spans="1:10">
      <c r="A40788" t="n">
        <v>335672</v>
      </c>
      <c r="B40788" s="29" t="n">
        <v>25</v>
      </c>
      <c r="C40788" s="7" t="n">
        <v>2</v>
      </c>
      <c r="D40788" s="7" t="n">
        <v>65535</v>
      </c>
      <c r="E40788" s="7" t="n">
        <v>65535</v>
      </c>
    </row>
    <row r="40789" spans="1:10">
      <c r="A40789" t="s">
        <v>4</v>
      </c>
      <c r="B40789" s="4" t="s">
        <v>5</v>
      </c>
      <c r="C40789" s="4" t="s">
        <v>13</v>
      </c>
      <c r="D40789" s="4" t="s">
        <v>10</v>
      </c>
    </row>
    <row r="40790" spans="1:10">
      <c r="A40790" t="n">
        <v>335678</v>
      </c>
      <c r="B40790" s="28" t="n">
        <v>58</v>
      </c>
      <c r="C40790" s="7" t="n">
        <v>11</v>
      </c>
      <c r="D40790" s="7" t="n">
        <v>300</v>
      </c>
    </row>
    <row r="40791" spans="1:10">
      <c r="A40791" t="s">
        <v>4</v>
      </c>
      <c r="B40791" s="4" t="s">
        <v>5</v>
      </c>
      <c r="C40791" s="4" t="s">
        <v>13</v>
      </c>
      <c r="D40791" s="4" t="s">
        <v>10</v>
      </c>
    </row>
    <row r="40792" spans="1:10">
      <c r="A40792" t="n">
        <v>335682</v>
      </c>
      <c r="B40792" s="28" t="n">
        <v>58</v>
      </c>
      <c r="C40792" s="7" t="n">
        <v>12</v>
      </c>
      <c r="D40792" s="7" t="n">
        <v>0</v>
      </c>
    </row>
    <row r="40793" spans="1:10">
      <c r="A40793" t="s">
        <v>4</v>
      </c>
      <c r="B40793" s="4" t="s">
        <v>5</v>
      </c>
      <c r="C40793" s="4" t="s">
        <v>13</v>
      </c>
      <c r="D40793" s="4" t="s">
        <v>10</v>
      </c>
    </row>
    <row r="40794" spans="1:10">
      <c r="A40794" t="n">
        <v>335686</v>
      </c>
      <c r="B40794" s="120" t="n">
        <v>69</v>
      </c>
      <c r="C40794" s="7" t="n">
        <v>1</v>
      </c>
      <c r="D40794" s="7" t="n">
        <v>0</v>
      </c>
    </row>
    <row r="40795" spans="1:10">
      <c r="A40795" t="s">
        <v>4</v>
      </c>
      <c r="B40795" s="4" t="s">
        <v>5</v>
      </c>
      <c r="C40795" s="4" t="s">
        <v>13</v>
      </c>
      <c r="D40795" s="4" t="s">
        <v>10</v>
      </c>
    </row>
    <row r="40796" spans="1:10">
      <c r="A40796" t="n">
        <v>335690</v>
      </c>
      <c r="B40796" s="120" t="n">
        <v>69</v>
      </c>
      <c r="C40796" s="7" t="n">
        <v>1</v>
      </c>
      <c r="D40796" s="7" t="n">
        <v>15</v>
      </c>
    </row>
    <row r="40797" spans="1:10">
      <c r="A40797" t="s">
        <v>4</v>
      </c>
      <c r="B40797" s="4" t="s">
        <v>5</v>
      </c>
      <c r="C40797" s="4" t="s">
        <v>13</v>
      </c>
      <c r="D40797" s="4" t="s">
        <v>10</v>
      </c>
      <c r="E40797" s="4" t="s">
        <v>10</v>
      </c>
      <c r="F40797" s="4" t="s">
        <v>10</v>
      </c>
      <c r="G40797" s="4" t="s">
        <v>10</v>
      </c>
      <c r="H40797" s="4" t="s">
        <v>13</v>
      </c>
    </row>
    <row r="40798" spans="1:10">
      <c r="A40798" t="n">
        <v>335694</v>
      </c>
      <c r="B40798" s="29" t="n">
        <v>25</v>
      </c>
      <c r="C40798" s="7" t="n">
        <v>5</v>
      </c>
      <c r="D40798" s="7" t="n">
        <v>65535</v>
      </c>
      <c r="E40798" s="7" t="n">
        <v>500</v>
      </c>
      <c r="F40798" s="7" t="n">
        <v>800</v>
      </c>
      <c r="G40798" s="7" t="n">
        <v>140</v>
      </c>
      <c r="H40798" s="7" t="n">
        <v>0</v>
      </c>
    </row>
    <row r="40799" spans="1:10">
      <c r="A40799" t="s">
        <v>4</v>
      </c>
      <c r="B40799" s="4" t="s">
        <v>5</v>
      </c>
      <c r="C40799" s="4" t="s">
        <v>10</v>
      </c>
      <c r="D40799" s="4" t="s">
        <v>13</v>
      </c>
      <c r="E40799" s="4" t="s">
        <v>72</v>
      </c>
      <c r="F40799" s="4" t="s">
        <v>13</v>
      </c>
      <c r="G40799" s="4" t="s">
        <v>13</v>
      </c>
    </row>
    <row r="40800" spans="1:10">
      <c r="A40800" t="n">
        <v>335705</v>
      </c>
      <c r="B40800" s="30" t="n">
        <v>24</v>
      </c>
      <c r="C40800" s="7" t="n">
        <v>65533</v>
      </c>
      <c r="D40800" s="7" t="n">
        <v>11</v>
      </c>
      <c r="E40800" s="7" t="s">
        <v>2468</v>
      </c>
      <c r="F40800" s="7" t="n">
        <v>2</v>
      </c>
      <c r="G40800" s="7" t="n">
        <v>0</v>
      </c>
    </row>
    <row r="40801" spans="1:8">
      <c r="A40801" t="s">
        <v>4</v>
      </c>
      <c r="B40801" s="4" t="s">
        <v>5</v>
      </c>
    </row>
    <row r="40802" spans="1:8">
      <c r="A40802" t="n">
        <v>335810</v>
      </c>
      <c r="B40802" s="53" t="n">
        <v>28</v>
      </c>
    </row>
    <row r="40803" spans="1:8">
      <c r="A40803" t="s">
        <v>4</v>
      </c>
      <c r="B40803" s="4" t="s">
        <v>5</v>
      </c>
      <c r="C40803" s="4" t="s">
        <v>13</v>
      </c>
    </row>
    <row r="40804" spans="1:8">
      <c r="A40804" t="n">
        <v>335811</v>
      </c>
      <c r="B40804" s="33" t="n">
        <v>27</v>
      </c>
      <c r="C40804" s="7" t="n">
        <v>0</v>
      </c>
    </row>
    <row r="40805" spans="1:8">
      <c r="A40805" t="s">
        <v>4</v>
      </c>
      <c r="B40805" s="4" t="s">
        <v>5</v>
      </c>
      <c r="C40805" s="4" t="s">
        <v>13</v>
      </c>
    </row>
    <row r="40806" spans="1:8">
      <c r="A40806" t="n">
        <v>335813</v>
      </c>
      <c r="B40806" s="33" t="n">
        <v>27</v>
      </c>
      <c r="C40806" s="7" t="n">
        <v>1</v>
      </c>
    </row>
    <row r="40807" spans="1:8">
      <c r="A40807" t="s">
        <v>4</v>
      </c>
      <c r="B40807" s="4" t="s">
        <v>5</v>
      </c>
      <c r="C40807" s="4" t="s">
        <v>13</v>
      </c>
      <c r="D40807" s="4" t="s">
        <v>10</v>
      </c>
      <c r="E40807" s="4" t="s">
        <v>10</v>
      </c>
      <c r="F40807" s="4" t="s">
        <v>10</v>
      </c>
      <c r="G40807" s="4" t="s">
        <v>10</v>
      </c>
      <c r="H40807" s="4" t="s">
        <v>13</v>
      </c>
    </row>
    <row r="40808" spans="1:8">
      <c r="A40808" t="n">
        <v>335815</v>
      </c>
      <c r="B40808" s="29" t="n">
        <v>25</v>
      </c>
      <c r="C40808" s="7" t="n">
        <v>5</v>
      </c>
      <c r="D40808" s="7" t="n">
        <v>65535</v>
      </c>
      <c r="E40808" s="7" t="n">
        <v>65535</v>
      </c>
      <c r="F40808" s="7" t="n">
        <v>65535</v>
      </c>
      <c r="G40808" s="7" t="n">
        <v>65535</v>
      </c>
      <c r="H40808" s="7" t="n">
        <v>0</v>
      </c>
    </row>
    <row r="40809" spans="1:8">
      <c r="A40809" t="s">
        <v>4</v>
      </c>
      <c r="B40809" s="4" t="s">
        <v>5</v>
      </c>
      <c r="C40809" s="4" t="s">
        <v>10</v>
      </c>
    </row>
    <row r="40810" spans="1:8">
      <c r="A40810" t="n">
        <v>335826</v>
      </c>
      <c r="B40810" s="35" t="n">
        <v>16</v>
      </c>
      <c r="C40810" s="7" t="n">
        <v>500</v>
      </c>
    </row>
    <row r="40811" spans="1:8">
      <c r="A40811" t="s">
        <v>4</v>
      </c>
      <c r="B40811" s="4" t="s">
        <v>5</v>
      </c>
      <c r="C40811" s="4" t="s">
        <v>13</v>
      </c>
      <c r="D40811" s="4" t="s">
        <v>10</v>
      </c>
      <c r="E40811" s="4" t="s">
        <v>22</v>
      </c>
      <c r="F40811" s="4" t="s">
        <v>10</v>
      </c>
      <c r="G40811" s="4" t="s">
        <v>9</v>
      </c>
      <c r="H40811" s="4" t="s">
        <v>9</v>
      </c>
      <c r="I40811" s="4" t="s">
        <v>10</v>
      </c>
      <c r="J40811" s="4" t="s">
        <v>10</v>
      </c>
      <c r="K40811" s="4" t="s">
        <v>9</v>
      </c>
      <c r="L40811" s="4" t="s">
        <v>9</v>
      </c>
      <c r="M40811" s="4" t="s">
        <v>9</v>
      </c>
      <c r="N40811" s="4" t="s">
        <v>9</v>
      </c>
      <c r="O40811" s="4" t="s">
        <v>6</v>
      </c>
    </row>
    <row r="40812" spans="1:8">
      <c r="A40812" t="n">
        <v>335829</v>
      </c>
      <c r="B40812" s="14" t="n">
        <v>50</v>
      </c>
      <c r="C40812" s="7" t="n">
        <v>0</v>
      </c>
      <c r="D40812" s="7" t="n">
        <v>12101</v>
      </c>
      <c r="E40812" s="7" t="n">
        <v>1</v>
      </c>
      <c r="F40812" s="7" t="n">
        <v>0</v>
      </c>
      <c r="G40812" s="7" t="n">
        <v>0</v>
      </c>
      <c r="H40812" s="7" t="n">
        <v>0</v>
      </c>
      <c r="I40812" s="7" t="n">
        <v>0</v>
      </c>
      <c r="J40812" s="7" t="n">
        <v>65533</v>
      </c>
      <c r="K40812" s="7" t="n">
        <v>0</v>
      </c>
      <c r="L40812" s="7" t="n">
        <v>0</v>
      </c>
      <c r="M40812" s="7" t="n">
        <v>0</v>
      </c>
      <c r="N40812" s="7" t="n">
        <v>0</v>
      </c>
      <c r="O40812" s="7" t="s">
        <v>12</v>
      </c>
    </row>
    <row r="40813" spans="1:8">
      <c r="A40813" t="s">
        <v>4</v>
      </c>
      <c r="B40813" s="4" t="s">
        <v>5</v>
      </c>
      <c r="C40813" s="4" t="s">
        <v>13</v>
      </c>
      <c r="D40813" s="4" t="s">
        <v>10</v>
      </c>
      <c r="E40813" s="4" t="s">
        <v>10</v>
      </c>
      <c r="F40813" s="4" t="s">
        <v>10</v>
      </c>
      <c r="G40813" s="4" t="s">
        <v>10</v>
      </c>
      <c r="H40813" s="4" t="s">
        <v>13</v>
      </c>
    </row>
    <row r="40814" spans="1:8">
      <c r="A40814" t="n">
        <v>335868</v>
      </c>
      <c r="B40814" s="29" t="n">
        <v>25</v>
      </c>
      <c r="C40814" s="7" t="n">
        <v>5</v>
      </c>
      <c r="D40814" s="7" t="n">
        <v>65535</v>
      </c>
      <c r="E40814" s="7" t="n">
        <v>65535</v>
      </c>
      <c r="F40814" s="7" t="n">
        <v>65535</v>
      </c>
      <c r="G40814" s="7" t="n">
        <v>65535</v>
      </c>
      <c r="H40814" s="7" t="n">
        <v>0</v>
      </c>
    </row>
    <row r="40815" spans="1:8">
      <c r="A40815" t="s">
        <v>4</v>
      </c>
      <c r="B40815" s="4" t="s">
        <v>5</v>
      </c>
      <c r="C40815" s="4" t="s">
        <v>10</v>
      </c>
      <c r="D40815" s="4" t="s">
        <v>13</v>
      </c>
      <c r="E40815" s="4" t="s">
        <v>13</v>
      </c>
      <c r="F40815" s="4" t="s">
        <v>72</v>
      </c>
      <c r="G40815" s="4" t="s">
        <v>13</v>
      </c>
      <c r="H40815" s="4" t="s">
        <v>13</v>
      </c>
    </row>
    <row r="40816" spans="1:8">
      <c r="A40816" t="n">
        <v>335879</v>
      </c>
      <c r="B40816" s="30" t="n">
        <v>24</v>
      </c>
      <c r="C40816" s="7" t="n">
        <v>65533</v>
      </c>
      <c r="D40816" s="7" t="n">
        <v>11</v>
      </c>
      <c r="E40816" s="7" t="n">
        <v>6</v>
      </c>
      <c r="F40816" s="7" t="s">
        <v>2469</v>
      </c>
      <c r="G40816" s="7" t="n">
        <v>2</v>
      </c>
      <c r="H40816" s="7" t="n">
        <v>0</v>
      </c>
    </row>
    <row r="40817" spans="1:15">
      <c r="A40817" t="s">
        <v>4</v>
      </c>
      <c r="B40817" s="4" t="s">
        <v>5</v>
      </c>
    </row>
    <row r="40818" spans="1:15">
      <c r="A40818" t="n">
        <v>335929</v>
      </c>
      <c r="B40818" s="53" t="n">
        <v>28</v>
      </c>
    </row>
    <row r="40819" spans="1:15">
      <c r="A40819" t="s">
        <v>4</v>
      </c>
      <c r="B40819" s="4" t="s">
        <v>5</v>
      </c>
      <c r="C40819" s="4" t="s">
        <v>13</v>
      </c>
    </row>
    <row r="40820" spans="1:15">
      <c r="A40820" t="n">
        <v>335930</v>
      </c>
      <c r="B40820" s="33" t="n">
        <v>27</v>
      </c>
      <c r="C40820" s="7" t="n">
        <v>0</v>
      </c>
    </row>
    <row r="40821" spans="1:15">
      <c r="A40821" t="s">
        <v>4</v>
      </c>
      <c r="B40821" s="4" t="s">
        <v>5</v>
      </c>
      <c r="C40821" s="4" t="s">
        <v>13</v>
      </c>
    </row>
    <row r="40822" spans="1:15">
      <c r="A40822" t="n">
        <v>335932</v>
      </c>
      <c r="B40822" s="33" t="n">
        <v>27</v>
      </c>
      <c r="C40822" s="7" t="n">
        <v>1</v>
      </c>
    </row>
    <row r="40823" spans="1:15">
      <c r="A40823" t="s">
        <v>4</v>
      </c>
      <c r="B40823" s="4" t="s">
        <v>5</v>
      </c>
      <c r="C40823" s="4" t="s">
        <v>13</v>
      </c>
      <c r="D40823" s="4" t="s">
        <v>10</v>
      </c>
      <c r="E40823" s="4" t="s">
        <v>10</v>
      </c>
      <c r="F40823" s="4" t="s">
        <v>10</v>
      </c>
      <c r="G40823" s="4" t="s">
        <v>10</v>
      </c>
      <c r="H40823" s="4" t="s">
        <v>13</v>
      </c>
    </row>
    <row r="40824" spans="1:15">
      <c r="A40824" t="n">
        <v>335934</v>
      </c>
      <c r="B40824" s="29" t="n">
        <v>25</v>
      </c>
      <c r="C40824" s="7" t="n">
        <v>5</v>
      </c>
      <c r="D40824" s="7" t="n">
        <v>65535</v>
      </c>
      <c r="E40824" s="7" t="n">
        <v>65535</v>
      </c>
      <c r="F40824" s="7" t="n">
        <v>65535</v>
      </c>
      <c r="G40824" s="7" t="n">
        <v>65535</v>
      </c>
      <c r="H40824" s="7" t="n">
        <v>0</v>
      </c>
    </row>
    <row r="40825" spans="1:15">
      <c r="A40825" t="s">
        <v>4</v>
      </c>
      <c r="B40825" s="4" t="s">
        <v>5</v>
      </c>
      <c r="C40825" s="4" t="s">
        <v>10</v>
      </c>
    </row>
    <row r="40826" spans="1:15">
      <c r="A40826" t="n">
        <v>335945</v>
      </c>
      <c r="B40826" s="35" t="n">
        <v>16</v>
      </c>
      <c r="C40826" s="7" t="n">
        <v>300</v>
      </c>
    </row>
    <row r="40827" spans="1:15">
      <c r="A40827" t="s">
        <v>4</v>
      </c>
      <c r="B40827" s="4" t="s">
        <v>5</v>
      </c>
      <c r="C40827" s="4" t="s">
        <v>13</v>
      </c>
      <c r="D40827" s="4" t="s">
        <v>10</v>
      </c>
      <c r="E40827" s="4" t="s">
        <v>10</v>
      </c>
      <c r="F40827" s="4" t="s">
        <v>10</v>
      </c>
      <c r="G40827" s="4" t="s">
        <v>9</v>
      </c>
    </row>
    <row r="40828" spans="1:15">
      <c r="A40828" t="n">
        <v>335948</v>
      </c>
      <c r="B40828" s="82" t="n">
        <v>95</v>
      </c>
      <c r="C40828" s="7" t="n">
        <v>6</v>
      </c>
      <c r="D40828" s="7" t="n">
        <v>0</v>
      </c>
      <c r="E40828" s="7" t="n">
        <v>15</v>
      </c>
      <c r="F40828" s="7" t="n">
        <v>500</v>
      </c>
      <c r="G40828" s="7" t="n">
        <v>0</v>
      </c>
    </row>
    <row r="40829" spans="1:15">
      <c r="A40829" t="s">
        <v>4</v>
      </c>
      <c r="B40829" s="4" t="s">
        <v>5</v>
      </c>
      <c r="C40829" s="4" t="s">
        <v>13</v>
      </c>
      <c r="D40829" s="4" t="s">
        <v>10</v>
      </c>
    </row>
    <row r="40830" spans="1:15">
      <c r="A40830" t="n">
        <v>335960</v>
      </c>
      <c r="B40830" s="82" t="n">
        <v>95</v>
      </c>
      <c r="C40830" s="7" t="n">
        <v>7</v>
      </c>
      <c r="D40830" s="7" t="n">
        <v>0</v>
      </c>
    </row>
    <row r="40831" spans="1:15">
      <c r="A40831" t="s">
        <v>4</v>
      </c>
      <c r="B40831" s="4" t="s">
        <v>5</v>
      </c>
      <c r="C40831" s="4" t="s">
        <v>13</v>
      </c>
      <c r="D40831" s="4" t="s">
        <v>10</v>
      </c>
    </row>
    <row r="40832" spans="1:15">
      <c r="A40832" t="n">
        <v>335964</v>
      </c>
      <c r="B40832" s="82" t="n">
        <v>95</v>
      </c>
      <c r="C40832" s="7" t="n">
        <v>9</v>
      </c>
      <c r="D40832" s="7" t="n">
        <v>0</v>
      </c>
    </row>
    <row r="40833" spans="1:8">
      <c r="A40833" t="s">
        <v>4</v>
      </c>
      <c r="B40833" s="4" t="s">
        <v>5</v>
      </c>
      <c r="C40833" s="4" t="s">
        <v>13</v>
      </c>
      <c r="D40833" s="4" t="s">
        <v>10</v>
      </c>
    </row>
    <row r="40834" spans="1:8">
      <c r="A40834" t="n">
        <v>335968</v>
      </c>
      <c r="B40834" s="82" t="n">
        <v>95</v>
      </c>
      <c r="C40834" s="7" t="n">
        <v>8</v>
      </c>
      <c r="D40834" s="7" t="n">
        <v>0</v>
      </c>
    </row>
    <row r="40835" spans="1:8">
      <c r="A40835" t="s">
        <v>4</v>
      </c>
      <c r="B40835" s="4" t="s">
        <v>5</v>
      </c>
      <c r="C40835" s="4" t="s">
        <v>10</v>
      </c>
    </row>
    <row r="40836" spans="1:8">
      <c r="A40836" t="n">
        <v>335972</v>
      </c>
      <c r="B40836" s="35" t="n">
        <v>16</v>
      </c>
      <c r="C40836" s="7" t="n">
        <v>500</v>
      </c>
    </row>
    <row r="40837" spans="1:8">
      <c r="A40837" t="s">
        <v>4</v>
      </c>
      <c r="B40837" s="4" t="s">
        <v>5</v>
      </c>
      <c r="C40837" s="4" t="s">
        <v>13</v>
      </c>
      <c r="D40837" s="4" t="s">
        <v>13</v>
      </c>
      <c r="E40837" s="4" t="s">
        <v>13</v>
      </c>
      <c r="F40837" s="4" t="s">
        <v>13</v>
      </c>
      <c r="G40837" s="4" t="s">
        <v>9</v>
      </c>
      <c r="H40837" s="4" t="s">
        <v>13</v>
      </c>
      <c r="I40837" s="4" t="s">
        <v>13</v>
      </c>
      <c r="J40837" s="4" t="s">
        <v>13</v>
      </c>
    </row>
    <row r="40838" spans="1:8">
      <c r="A40838" t="n">
        <v>335975</v>
      </c>
      <c r="B40838" s="31" t="n">
        <v>18</v>
      </c>
      <c r="C40838" s="7" t="n">
        <v>9</v>
      </c>
      <c r="D40838" s="7" t="n">
        <v>35</v>
      </c>
      <c r="E40838" s="7" t="n">
        <v>9</v>
      </c>
      <c r="F40838" s="7" t="n">
        <v>0</v>
      </c>
      <c r="G40838" s="7" t="n">
        <v>1</v>
      </c>
      <c r="H40838" s="7" t="n">
        <v>13</v>
      </c>
      <c r="I40838" s="7" t="n">
        <v>19</v>
      </c>
      <c r="J40838" s="7" t="n">
        <v>1</v>
      </c>
    </row>
    <row r="40839" spans="1:8">
      <c r="A40839" t="s">
        <v>4</v>
      </c>
      <c r="B40839" s="4" t="s">
        <v>5</v>
      </c>
      <c r="C40839" s="4" t="s">
        <v>13</v>
      </c>
      <c r="D40839" s="4" t="s">
        <v>10</v>
      </c>
      <c r="E40839" s="4" t="s">
        <v>13</v>
      </c>
    </row>
    <row r="40840" spans="1:8">
      <c r="A40840" t="n">
        <v>335987</v>
      </c>
      <c r="B40840" s="83" t="n">
        <v>39</v>
      </c>
      <c r="C40840" s="7" t="n">
        <v>11</v>
      </c>
      <c r="D40840" s="7" t="n">
        <v>65533</v>
      </c>
      <c r="E40840" s="7" t="n">
        <v>203</v>
      </c>
    </row>
    <row r="40841" spans="1:8">
      <c r="A40841" t="s">
        <v>4</v>
      </c>
      <c r="B40841" s="4" t="s">
        <v>5</v>
      </c>
      <c r="C40841" s="4" t="s">
        <v>13</v>
      </c>
      <c r="D40841" s="4" t="s">
        <v>10</v>
      </c>
      <c r="E40841" s="4" t="s">
        <v>13</v>
      </c>
    </row>
    <row r="40842" spans="1:8">
      <c r="A40842" t="n">
        <v>335992</v>
      </c>
      <c r="B40842" s="38" t="n">
        <v>36</v>
      </c>
      <c r="C40842" s="7" t="n">
        <v>9</v>
      </c>
      <c r="D40842" s="7" t="n">
        <v>0</v>
      </c>
      <c r="E40842" s="7" t="n">
        <v>0</v>
      </c>
    </row>
    <row r="40843" spans="1:8">
      <c r="A40843" t="s">
        <v>4</v>
      </c>
      <c r="B40843" s="4" t="s">
        <v>5</v>
      </c>
      <c r="C40843" s="4" t="s">
        <v>13</v>
      </c>
      <c r="D40843" s="4" t="s">
        <v>10</v>
      </c>
      <c r="E40843" s="4" t="s">
        <v>13</v>
      </c>
    </row>
    <row r="40844" spans="1:8">
      <c r="A40844" t="n">
        <v>335997</v>
      </c>
      <c r="B40844" s="38" t="n">
        <v>36</v>
      </c>
      <c r="C40844" s="7" t="n">
        <v>9</v>
      </c>
      <c r="D40844" s="7" t="n">
        <v>15</v>
      </c>
      <c r="E40844" s="7" t="n">
        <v>0</v>
      </c>
    </row>
    <row r="40845" spans="1:8">
      <c r="A40845" t="s">
        <v>4</v>
      </c>
      <c r="B40845" s="4" t="s">
        <v>5</v>
      </c>
      <c r="C40845" s="4" t="s">
        <v>10</v>
      </c>
    </row>
    <row r="40846" spans="1:8">
      <c r="A40846" t="n">
        <v>336002</v>
      </c>
      <c r="B40846" s="12" t="n">
        <v>12</v>
      </c>
      <c r="C40846" s="7" t="n">
        <v>10868</v>
      </c>
    </row>
    <row r="40847" spans="1:8">
      <c r="A40847" t="s">
        <v>4</v>
      </c>
      <c r="B40847" s="4" t="s">
        <v>5</v>
      </c>
      <c r="C40847" s="4" t="s">
        <v>13</v>
      </c>
      <c r="D40847" s="4" t="s">
        <v>10</v>
      </c>
      <c r="E40847" s="4" t="s">
        <v>10</v>
      </c>
    </row>
    <row r="40848" spans="1:8">
      <c r="A40848" t="n">
        <v>336005</v>
      </c>
      <c r="B40848" s="77" t="n">
        <v>135</v>
      </c>
      <c r="C40848" s="7" t="n">
        <v>0</v>
      </c>
      <c r="D40848" s="7" t="n">
        <v>15</v>
      </c>
      <c r="E40848" s="7" t="n">
        <v>16</v>
      </c>
    </row>
    <row r="40849" spans="1:10">
      <c r="A40849" t="s">
        <v>4</v>
      </c>
      <c r="B40849" s="4" t="s">
        <v>5</v>
      </c>
      <c r="C40849" s="4" t="s">
        <v>13</v>
      </c>
    </row>
    <row r="40850" spans="1:10">
      <c r="A40850" t="n">
        <v>336011</v>
      </c>
      <c r="B40850" s="16" t="n">
        <v>49</v>
      </c>
      <c r="C40850" s="7" t="n">
        <v>7</v>
      </c>
    </row>
    <row r="40851" spans="1:10">
      <c r="A40851" t="s">
        <v>4</v>
      </c>
      <c r="B40851" s="4" t="s">
        <v>5</v>
      </c>
      <c r="C40851" s="4" t="s">
        <v>10</v>
      </c>
      <c r="D40851" s="4" t="s">
        <v>22</v>
      </c>
      <c r="E40851" s="4" t="s">
        <v>22</v>
      </c>
      <c r="F40851" s="4" t="s">
        <v>22</v>
      </c>
      <c r="G40851" s="4" t="s">
        <v>22</v>
      </c>
    </row>
    <row r="40852" spans="1:10">
      <c r="A40852" t="n">
        <v>336013</v>
      </c>
      <c r="B40852" s="24" t="n">
        <v>46</v>
      </c>
      <c r="C40852" s="7" t="n">
        <v>61456</v>
      </c>
      <c r="D40852" s="7" t="n">
        <v>-3.00999999046326</v>
      </c>
      <c r="E40852" s="7" t="n">
        <v>0.419999986886978</v>
      </c>
      <c r="F40852" s="7" t="n">
        <v>19.7600002288818</v>
      </c>
      <c r="G40852" s="7" t="n">
        <v>272.399993896484</v>
      </c>
    </row>
    <row r="40853" spans="1:10">
      <c r="A40853" t="s">
        <v>4</v>
      </c>
      <c r="B40853" s="4" t="s">
        <v>5</v>
      </c>
      <c r="C40853" s="4" t="s">
        <v>13</v>
      </c>
      <c r="D40853" s="4" t="s">
        <v>13</v>
      </c>
      <c r="E40853" s="4" t="s">
        <v>22</v>
      </c>
      <c r="F40853" s="4" t="s">
        <v>22</v>
      </c>
      <c r="G40853" s="4" t="s">
        <v>22</v>
      </c>
      <c r="H40853" s="4" t="s">
        <v>10</v>
      </c>
      <c r="I40853" s="4" t="s">
        <v>13</v>
      </c>
    </row>
    <row r="40854" spans="1:10">
      <c r="A40854" t="n">
        <v>336032</v>
      </c>
      <c r="B40854" s="25" t="n">
        <v>45</v>
      </c>
      <c r="C40854" s="7" t="n">
        <v>4</v>
      </c>
      <c r="D40854" s="7" t="n">
        <v>3</v>
      </c>
      <c r="E40854" s="7" t="n">
        <v>5</v>
      </c>
      <c r="F40854" s="7" t="n">
        <v>316.820007324219</v>
      </c>
      <c r="G40854" s="7" t="n">
        <v>0</v>
      </c>
      <c r="H40854" s="7" t="n">
        <v>0</v>
      </c>
      <c r="I40854" s="7" t="n">
        <v>0</v>
      </c>
    </row>
    <row r="40855" spans="1:10">
      <c r="A40855" t="s">
        <v>4</v>
      </c>
      <c r="B40855" s="4" t="s">
        <v>5</v>
      </c>
      <c r="C40855" s="4" t="s">
        <v>13</v>
      </c>
      <c r="D40855" s="4" t="s">
        <v>6</v>
      </c>
    </row>
    <row r="40856" spans="1:10">
      <c r="A40856" t="n">
        <v>336050</v>
      </c>
      <c r="B40856" s="8" t="n">
        <v>2</v>
      </c>
      <c r="C40856" s="7" t="n">
        <v>10</v>
      </c>
      <c r="D40856" s="7" t="s">
        <v>855</v>
      </c>
    </row>
    <row r="40857" spans="1:10">
      <c r="A40857" t="s">
        <v>4</v>
      </c>
      <c r="B40857" s="4" t="s">
        <v>5</v>
      </c>
      <c r="C40857" s="4" t="s">
        <v>10</v>
      </c>
    </row>
    <row r="40858" spans="1:10">
      <c r="A40858" t="n">
        <v>336065</v>
      </c>
      <c r="B40858" s="35" t="n">
        <v>16</v>
      </c>
      <c r="C40858" s="7" t="n">
        <v>0</v>
      </c>
    </row>
    <row r="40859" spans="1:10">
      <c r="A40859" t="s">
        <v>4</v>
      </c>
      <c r="B40859" s="4" t="s">
        <v>5</v>
      </c>
      <c r="C40859" s="4" t="s">
        <v>13</v>
      </c>
      <c r="D40859" s="4" t="s">
        <v>10</v>
      </c>
    </row>
    <row r="40860" spans="1:10">
      <c r="A40860" t="n">
        <v>336068</v>
      </c>
      <c r="B40860" s="28" t="n">
        <v>58</v>
      </c>
      <c r="C40860" s="7" t="n">
        <v>105</v>
      </c>
      <c r="D40860" s="7" t="n">
        <v>300</v>
      </c>
    </row>
    <row r="40861" spans="1:10">
      <c r="A40861" t="s">
        <v>4</v>
      </c>
      <c r="B40861" s="4" t="s">
        <v>5</v>
      </c>
      <c r="C40861" s="4" t="s">
        <v>22</v>
      </c>
      <c r="D40861" s="4" t="s">
        <v>10</v>
      </c>
    </row>
    <row r="40862" spans="1:10">
      <c r="A40862" t="n">
        <v>336072</v>
      </c>
      <c r="B40862" s="51" t="n">
        <v>103</v>
      </c>
      <c r="C40862" s="7" t="n">
        <v>1</v>
      </c>
      <c r="D40862" s="7" t="n">
        <v>300</v>
      </c>
    </row>
    <row r="40863" spans="1:10">
      <c r="A40863" t="s">
        <v>4</v>
      </c>
      <c r="B40863" s="4" t="s">
        <v>5</v>
      </c>
      <c r="C40863" s="4" t="s">
        <v>13</v>
      </c>
      <c r="D40863" s="4" t="s">
        <v>10</v>
      </c>
    </row>
    <row r="40864" spans="1:10">
      <c r="A40864" t="n">
        <v>336079</v>
      </c>
      <c r="B40864" s="67" t="n">
        <v>72</v>
      </c>
      <c r="C40864" s="7" t="n">
        <v>4</v>
      </c>
      <c r="D40864" s="7" t="n">
        <v>0</v>
      </c>
    </row>
    <row r="40865" spans="1:9">
      <c r="A40865" t="s">
        <v>4</v>
      </c>
      <c r="B40865" s="4" t="s">
        <v>5</v>
      </c>
      <c r="C40865" s="4" t="s">
        <v>9</v>
      </c>
    </row>
    <row r="40866" spans="1:9">
      <c r="A40866" t="n">
        <v>336083</v>
      </c>
      <c r="B40866" s="50" t="n">
        <v>15</v>
      </c>
      <c r="C40866" s="7" t="n">
        <v>1073741824</v>
      </c>
    </row>
    <row r="40867" spans="1:9">
      <c r="A40867" t="s">
        <v>4</v>
      </c>
      <c r="B40867" s="4" t="s">
        <v>5</v>
      </c>
      <c r="C40867" s="4" t="s">
        <v>13</v>
      </c>
    </row>
    <row r="40868" spans="1:9">
      <c r="A40868" t="n">
        <v>336088</v>
      </c>
      <c r="B40868" s="37" t="n">
        <v>64</v>
      </c>
      <c r="C40868" s="7" t="n">
        <v>3</v>
      </c>
    </row>
    <row r="40869" spans="1:9">
      <c r="A40869" t="s">
        <v>4</v>
      </c>
      <c r="B40869" s="4" t="s">
        <v>5</v>
      </c>
      <c r="C40869" s="4" t="s">
        <v>13</v>
      </c>
    </row>
    <row r="40870" spans="1:9">
      <c r="A40870" t="n">
        <v>336090</v>
      </c>
      <c r="B40870" s="49" t="n">
        <v>74</v>
      </c>
      <c r="C40870" s="7" t="n">
        <v>67</v>
      </c>
    </row>
    <row r="40871" spans="1:9">
      <c r="A40871" t="s">
        <v>4</v>
      </c>
      <c r="B40871" s="4" t="s">
        <v>5</v>
      </c>
      <c r="C40871" s="4" t="s">
        <v>13</v>
      </c>
      <c r="D40871" s="4" t="s">
        <v>13</v>
      </c>
      <c r="E40871" s="4" t="s">
        <v>10</v>
      </c>
    </row>
    <row r="40872" spans="1:9">
      <c r="A40872" t="n">
        <v>336092</v>
      </c>
      <c r="B40872" s="25" t="n">
        <v>45</v>
      </c>
      <c r="C40872" s="7" t="n">
        <v>8</v>
      </c>
      <c r="D40872" s="7" t="n">
        <v>1</v>
      </c>
      <c r="E40872" s="7" t="n">
        <v>0</v>
      </c>
    </row>
    <row r="40873" spans="1:9">
      <c r="A40873" t="s">
        <v>4</v>
      </c>
      <c r="B40873" s="4" t="s">
        <v>5</v>
      </c>
      <c r="C40873" s="4" t="s">
        <v>10</v>
      </c>
    </row>
    <row r="40874" spans="1:9">
      <c r="A40874" t="n">
        <v>336097</v>
      </c>
      <c r="B40874" s="15" t="n">
        <v>13</v>
      </c>
      <c r="C40874" s="7" t="n">
        <v>6409</v>
      </c>
    </row>
    <row r="40875" spans="1:9">
      <c r="A40875" t="s">
        <v>4</v>
      </c>
      <c r="B40875" s="4" t="s">
        <v>5</v>
      </c>
      <c r="C40875" s="4" t="s">
        <v>10</v>
      </c>
    </row>
    <row r="40876" spans="1:9">
      <c r="A40876" t="n">
        <v>336100</v>
      </c>
      <c r="B40876" s="15" t="n">
        <v>13</v>
      </c>
      <c r="C40876" s="7" t="n">
        <v>6408</v>
      </c>
    </row>
    <row r="40877" spans="1:9">
      <c r="A40877" t="s">
        <v>4</v>
      </c>
      <c r="B40877" s="4" t="s">
        <v>5</v>
      </c>
      <c r="C40877" s="4" t="s">
        <v>10</v>
      </c>
    </row>
    <row r="40878" spans="1:9">
      <c r="A40878" t="n">
        <v>336103</v>
      </c>
      <c r="B40878" s="12" t="n">
        <v>12</v>
      </c>
      <c r="C40878" s="7" t="n">
        <v>6464</v>
      </c>
    </row>
    <row r="40879" spans="1:9">
      <c r="A40879" t="s">
        <v>4</v>
      </c>
      <c r="B40879" s="4" t="s">
        <v>5</v>
      </c>
      <c r="C40879" s="4" t="s">
        <v>10</v>
      </c>
    </row>
    <row r="40880" spans="1:9">
      <c r="A40880" t="n">
        <v>336106</v>
      </c>
      <c r="B40880" s="15" t="n">
        <v>13</v>
      </c>
      <c r="C40880" s="7" t="n">
        <v>6465</v>
      </c>
    </row>
    <row r="40881" spans="1:5">
      <c r="A40881" t="s">
        <v>4</v>
      </c>
      <c r="B40881" s="4" t="s">
        <v>5</v>
      </c>
      <c r="C40881" s="4" t="s">
        <v>10</v>
      </c>
    </row>
    <row r="40882" spans="1:5">
      <c r="A40882" t="n">
        <v>336109</v>
      </c>
      <c r="B40882" s="15" t="n">
        <v>13</v>
      </c>
      <c r="C40882" s="7" t="n">
        <v>6466</v>
      </c>
    </row>
    <row r="40883" spans="1:5">
      <c r="A40883" t="s">
        <v>4</v>
      </c>
      <c r="B40883" s="4" t="s">
        <v>5</v>
      </c>
      <c r="C40883" s="4" t="s">
        <v>10</v>
      </c>
    </row>
    <row r="40884" spans="1:5">
      <c r="A40884" t="n">
        <v>336112</v>
      </c>
      <c r="B40884" s="15" t="n">
        <v>13</v>
      </c>
      <c r="C40884" s="7" t="n">
        <v>6467</v>
      </c>
    </row>
    <row r="40885" spans="1:5">
      <c r="A40885" t="s">
        <v>4</v>
      </c>
      <c r="B40885" s="4" t="s">
        <v>5</v>
      </c>
      <c r="C40885" s="4" t="s">
        <v>10</v>
      </c>
    </row>
    <row r="40886" spans="1:5">
      <c r="A40886" t="n">
        <v>336115</v>
      </c>
      <c r="B40886" s="15" t="n">
        <v>13</v>
      </c>
      <c r="C40886" s="7" t="n">
        <v>6468</v>
      </c>
    </row>
    <row r="40887" spans="1:5">
      <c r="A40887" t="s">
        <v>4</v>
      </c>
      <c r="B40887" s="4" t="s">
        <v>5</v>
      </c>
      <c r="C40887" s="4" t="s">
        <v>10</v>
      </c>
    </row>
    <row r="40888" spans="1:5">
      <c r="A40888" t="n">
        <v>336118</v>
      </c>
      <c r="B40888" s="15" t="n">
        <v>13</v>
      </c>
      <c r="C40888" s="7" t="n">
        <v>6469</v>
      </c>
    </row>
    <row r="40889" spans="1:5">
      <c r="A40889" t="s">
        <v>4</v>
      </c>
      <c r="B40889" s="4" t="s">
        <v>5</v>
      </c>
      <c r="C40889" s="4" t="s">
        <v>10</v>
      </c>
    </row>
    <row r="40890" spans="1:5">
      <c r="A40890" t="n">
        <v>336121</v>
      </c>
      <c r="B40890" s="15" t="n">
        <v>13</v>
      </c>
      <c r="C40890" s="7" t="n">
        <v>6470</v>
      </c>
    </row>
    <row r="40891" spans="1:5">
      <c r="A40891" t="s">
        <v>4</v>
      </c>
      <c r="B40891" s="4" t="s">
        <v>5</v>
      </c>
      <c r="C40891" s="4" t="s">
        <v>10</v>
      </c>
    </row>
    <row r="40892" spans="1:5">
      <c r="A40892" t="n">
        <v>336124</v>
      </c>
      <c r="B40892" s="15" t="n">
        <v>13</v>
      </c>
      <c r="C40892" s="7" t="n">
        <v>6471</v>
      </c>
    </row>
    <row r="40893" spans="1:5">
      <c r="A40893" t="s">
        <v>4</v>
      </c>
      <c r="B40893" s="4" t="s">
        <v>5</v>
      </c>
      <c r="C40893" s="4" t="s">
        <v>13</v>
      </c>
    </row>
    <row r="40894" spans="1:5">
      <c r="A40894" t="n">
        <v>336127</v>
      </c>
      <c r="B40894" s="49" t="n">
        <v>74</v>
      </c>
      <c r="C40894" s="7" t="n">
        <v>18</v>
      </c>
    </row>
    <row r="40895" spans="1:5">
      <c r="A40895" t="s">
        <v>4</v>
      </c>
      <c r="B40895" s="4" t="s">
        <v>5</v>
      </c>
      <c r="C40895" s="4" t="s">
        <v>13</v>
      </c>
    </row>
    <row r="40896" spans="1:5">
      <c r="A40896" t="n">
        <v>336129</v>
      </c>
      <c r="B40896" s="49" t="n">
        <v>74</v>
      </c>
      <c r="C40896" s="7" t="n">
        <v>45</v>
      </c>
    </row>
    <row r="40897" spans="1:3">
      <c r="A40897" t="s">
        <v>4</v>
      </c>
      <c r="B40897" s="4" t="s">
        <v>5</v>
      </c>
      <c r="C40897" s="4" t="s">
        <v>10</v>
      </c>
    </row>
    <row r="40898" spans="1:3">
      <c r="A40898" t="n">
        <v>336131</v>
      </c>
      <c r="B40898" s="35" t="n">
        <v>16</v>
      </c>
      <c r="C40898" s="7" t="n">
        <v>0</v>
      </c>
    </row>
    <row r="40899" spans="1:3">
      <c r="A40899" t="s">
        <v>4</v>
      </c>
      <c r="B40899" s="4" t="s">
        <v>5</v>
      </c>
      <c r="C40899" s="4" t="s">
        <v>13</v>
      </c>
      <c r="D40899" s="4" t="s">
        <v>13</v>
      </c>
      <c r="E40899" s="4" t="s">
        <v>13</v>
      </c>
      <c r="F40899" s="4" t="s">
        <v>13</v>
      </c>
    </row>
    <row r="40900" spans="1:3">
      <c r="A40900" t="n">
        <v>336134</v>
      </c>
      <c r="B40900" s="13" t="n">
        <v>14</v>
      </c>
      <c r="C40900" s="7" t="n">
        <v>0</v>
      </c>
      <c r="D40900" s="7" t="n">
        <v>8</v>
      </c>
      <c r="E40900" s="7" t="n">
        <v>0</v>
      </c>
      <c r="F40900" s="7" t="n">
        <v>0</v>
      </c>
    </row>
    <row r="40901" spans="1:3">
      <c r="A40901" t="s">
        <v>4</v>
      </c>
      <c r="B40901" s="4" t="s">
        <v>5</v>
      </c>
      <c r="C40901" s="4" t="s">
        <v>13</v>
      </c>
      <c r="D40901" s="4" t="s">
        <v>6</v>
      </c>
    </row>
    <row r="40902" spans="1:3">
      <c r="A40902" t="n">
        <v>336139</v>
      </c>
      <c r="B40902" s="8" t="n">
        <v>2</v>
      </c>
      <c r="C40902" s="7" t="n">
        <v>11</v>
      </c>
      <c r="D40902" s="7" t="s">
        <v>24</v>
      </c>
    </row>
    <row r="40903" spans="1:3">
      <c r="A40903" t="s">
        <v>4</v>
      </c>
      <c r="B40903" s="4" t="s">
        <v>5</v>
      </c>
      <c r="C40903" s="4" t="s">
        <v>10</v>
      </c>
    </row>
    <row r="40904" spans="1:3">
      <c r="A40904" t="n">
        <v>336153</v>
      </c>
      <c r="B40904" s="35" t="n">
        <v>16</v>
      </c>
      <c r="C40904" s="7" t="n">
        <v>0</v>
      </c>
    </row>
    <row r="40905" spans="1:3">
      <c r="A40905" t="s">
        <v>4</v>
      </c>
      <c r="B40905" s="4" t="s">
        <v>5</v>
      </c>
      <c r="C40905" s="4" t="s">
        <v>13</v>
      </c>
      <c r="D40905" s="4" t="s">
        <v>6</v>
      </c>
    </row>
    <row r="40906" spans="1:3">
      <c r="A40906" t="n">
        <v>336156</v>
      </c>
      <c r="B40906" s="8" t="n">
        <v>2</v>
      </c>
      <c r="C40906" s="7" t="n">
        <v>11</v>
      </c>
      <c r="D40906" s="7" t="s">
        <v>145</v>
      </c>
    </row>
    <row r="40907" spans="1:3">
      <c r="A40907" t="s">
        <v>4</v>
      </c>
      <c r="B40907" s="4" t="s">
        <v>5</v>
      </c>
      <c r="C40907" s="4" t="s">
        <v>10</v>
      </c>
    </row>
    <row r="40908" spans="1:3">
      <c r="A40908" t="n">
        <v>336165</v>
      </c>
      <c r="B40908" s="35" t="n">
        <v>16</v>
      </c>
      <c r="C40908" s="7" t="n">
        <v>0</v>
      </c>
    </row>
    <row r="40909" spans="1:3">
      <c r="A40909" t="s">
        <v>4</v>
      </c>
      <c r="B40909" s="4" t="s">
        <v>5</v>
      </c>
      <c r="C40909" s="4" t="s">
        <v>9</v>
      </c>
    </row>
    <row r="40910" spans="1:3">
      <c r="A40910" t="n">
        <v>336168</v>
      </c>
      <c r="B40910" s="50" t="n">
        <v>15</v>
      </c>
      <c r="C40910" s="7" t="n">
        <v>2048</v>
      </c>
    </row>
    <row r="40911" spans="1:3">
      <c r="A40911" t="s">
        <v>4</v>
      </c>
      <c r="B40911" s="4" t="s">
        <v>5</v>
      </c>
      <c r="C40911" s="4" t="s">
        <v>13</v>
      </c>
      <c r="D40911" s="4" t="s">
        <v>6</v>
      </c>
    </row>
    <row r="40912" spans="1:3">
      <c r="A40912" t="n">
        <v>336173</v>
      </c>
      <c r="B40912" s="8" t="n">
        <v>2</v>
      </c>
      <c r="C40912" s="7" t="n">
        <v>10</v>
      </c>
      <c r="D40912" s="7" t="s">
        <v>146</v>
      </c>
    </row>
    <row r="40913" spans="1:6">
      <c r="A40913" t="s">
        <v>4</v>
      </c>
      <c r="B40913" s="4" t="s">
        <v>5</v>
      </c>
      <c r="C40913" s="4" t="s">
        <v>10</v>
      </c>
    </row>
    <row r="40914" spans="1:6">
      <c r="A40914" t="n">
        <v>336191</v>
      </c>
      <c r="B40914" s="35" t="n">
        <v>16</v>
      </c>
      <c r="C40914" s="7" t="n">
        <v>0</v>
      </c>
    </row>
    <row r="40915" spans="1:6">
      <c r="A40915" t="s">
        <v>4</v>
      </c>
      <c r="B40915" s="4" t="s">
        <v>5</v>
      </c>
      <c r="C40915" s="4" t="s">
        <v>13</v>
      </c>
      <c r="D40915" s="4" t="s">
        <v>6</v>
      </c>
    </row>
    <row r="40916" spans="1:6">
      <c r="A40916" t="n">
        <v>336194</v>
      </c>
      <c r="B40916" s="8" t="n">
        <v>2</v>
      </c>
      <c r="C40916" s="7" t="n">
        <v>10</v>
      </c>
      <c r="D40916" s="7" t="s">
        <v>147</v>
      </c>
    </row>
    <row r="40917" spans="1:6">
      <c r="A40917" t="s">
        <v>4</v>
      </c>
      <c r="B40917" s="4" t="s">
        <v>5</v>
      </c>
      <c r="C40917" s="4" t="s">
        <v>10</v>
      </c>
    </row>
    <row r="40918" spans="1:6">
      <c r="A40918" t="n">
        <v>336213</v>
      </c>
      <c r="B40918" s="35" t="n">
        <v>16</v>
      </c>
      <c r="C40918" s="7" t="n">
        <v>0</v>
      </c>
    </row>
    <row r="40919" spans="1:6">
      <c r="A40919" t="s">
        <v>4</v>
      </c>
      <c r="B40919" s="4" t="s">
        <v>5</v>
      </c>
      <c r="C40919" s="4" t="s">
        <v>13</v>
      </c>
      <c r="D40919" s="4" t="s">
        <v>10</v>
      </c>
      <c r="E40919" s="4" t="s">
        <v>22</v>
      </c>
    </row>
    <row r="40920" spans="1:6">
      <c r="A40920" t="n">
        <v>336216</v>
      </c>
      <c r="B40920" s="28" t="n">
        <v>58</v>
      </c>
      <c r="C40920" s="7" t="n">
        <v>100</v>
      </c>
      <c r="D40920" s="7" t="n">
        <v>300</v>
      </c>
      <c r="E40920" s="7" t="n">
        <v>1</v>
      </c>
    </row>
    <row r="40921" spans="1:6">
      <c r="A40921" t="s">
        <v>4</v>
      </c>
      <c r="B40921" s="4" t="s">
        <v>5</v>
      </c>
      <c r="C40921" s="4" t="s">
        <v>13</v>
      </c>
      <c r="D40921" s="4" t="s">
        <v>10</v>
      </c>
    </row>
    <row r="40922" spans="1:6">
      <c r="A40922" t="n">
        <v>336224</v>
      </c>
      <c r="B40922" s="28" t="n">
        <v>58</v>
      </c>
      <c r="C40922" s="7" t="n">
        <v>255</v>
      </c>
      <c r="D40922" s="7" t="n">
        <v>0</v>
      </c>
    </row>
    <row r="40923" spans="1:6">
      <c r="A40923" t="s">
        <v>4</v>
      </c>
      <c r="B40923" s="4" t="s">
        <v>5</v>
      </c>
      <c r="C40923" s="4" t="s">
        <v>13</v>
      </c>
    </row>
    <row r="40924" spans="1:6">
      <c r="A40924" t="n">
        <v>336228</v>
      </c>
      <c r="B40924" s="34" t="n">
        <v>23</v>
      </c>
      <c r="C40924" s="7" t="n">
        <v>0</v>
      </c>
    </row>
    <row r="40925" spans="1:6">
      <c r="A40925" t="s">
        <v>4</v>
      </c>
      <c r="B40925" s="4" t="s">
        <v>5</v>
      </c>
    </row>
    <row r="40926" spans="1:6">
      <c r="A40926" t="n">
        <v>336230</v>
      </c>
      <c r="B40926" s="5" t="n">
        <v>1</v>
      </c>
    </row>
    <row r="40927" spans="1:6" s="3" customFormat="1" customHeight="0">
      <c r="A40927" s="3" t="s">
        <v>2</v>
      </c>
      <c r="B40927" s="3" t="s">
        <v>2470</v>
      </c>
    </row>
    <row r="40928" spans="1:6">
      <c r="A40928" t="s">
        <v>4</v>
      </c>
      <c r="B40928" s="4" t="s">
        <v>5</v>
      </c>
      <c r="C40928" s="4" t="s">
        <v>13</v>
      </c>
      <c r="D40928" s="4" t="s">
        <v>13</v>
      </c>
      <c r="E40928" s="4" t="s">
        <v>13</v>
      </c>
      <c r="F40928" s="4" t="s">
        <v>13</v>
      </c>
    </row>
    <row r="40929" spans="1:6">
      <c r="A40929" t="n">
        <v>336232</v>
      </c>
      <c r="B40929" s="13" t="n">
        <v>14</v>
      </c>
      <c r="C40929" s="7" t="n">
        <v>2</v>
      </c>
      <c r="D40929" s="7" t="n">
        <v>0</v>
      </c>
      <c r="E40929" s="7" t="n">
        <v>0</v>
      </c>
      <c r="F40929" s="7" t="n">
        <v>0</v>
      </c>
    </row>
    <row r="40930" spans="1:6">
      <c r="A40930" t="s">
        <v>4</v>
      </c>
      <c r="B40930" s="4" t="s">
        <v>5</v>
      </c>
      <c r="C40930" s="4" t="s">
        <v>13</v>
      </c>
      <c r="D40930" s="36" t="s">
        <v>81</v>
      </c>
      <c r="E40930" s="4" t="s">
        <v>5</v>
      </c>
      <c r="F40930" s="4" t="s">
        <v>13</v>
      </c>
      <c r="G40930" s="4" t="s">
        <v>10</v>
      </c>
      <c r="H40930" s="36" t="s">
        <v>82</v>
      </c>
      <c r="I40930" s="4" t="s">
        <v>13</v>
      </c>
      <c r="J40930" s="4" t="s">
        <v>9</v>
      </c>
      <c r="K40930" s="4" t="s">
        <v>13</v>
      </c>
      <c r="L40930" s="4" t="s">
        <v>13</v>
      </c>
      <c r="M40930" s="36" t="s">
        <v>81</v>
      </c>
      <c r="N40930" s="4" t="s">
        <v>5</v>
      </c>
      <c r="O40930" s="4" t="s">
        <v>13</v>
      </c>
      <c r="P40930" s="4" t="s">
        <v>10</v>
      </c>
      <c r="Q40930" s="36" t="s">
        <v>82</v>
      </c>
      <c r="R40930" s="4" t="s">
        <v>13</v>
      </c>
      <c r="S40930" s="4" t="s">
        <v>9</v>
      </c>
      <c r="T40930" s="4" t="s">
        <v>13</v>
      </c>
      <c r="U40930" s="4" t="s">
        <v>13</v>
      </c>
      <c r="V40930" s="4" t="s">
        <v>13</v>
      </c>
      <c r="W40930" s="4" t="s">
        <v>20</v>
      </c>
    </row>
    <row r="40931" spans="1:6">
      <c r="A40931" t="n">
        <v>336237</v>
      </c>
      <c r="B40931" s="10" t="n">
        <v>5</v>
      </c>
      <c r="C40931" s="7" t="n">
        <v>28</v>
      </c>
      <c r="D40931" s="36" t="s">
        <v>3</v>
      </c>
      <c r="E40931" s="9" t="n">
        <v>162</v>
      </c>
      <c r="F40931" s="7" t="n">
        <v>3</v>
      </c>
      <c r="G40931" s="7" t="n">
        <v>32936</v>
      </c>
      <c r="H40931" s="36" t="s">
        <v>3</v>
      </c>
      <c r="I40931" s="7" t="n">
        <v>0</v>
      </c>
      <c r="J40931" s="7" t="n">
        <v>1</v>
      </c>
      <c r="K40931" s="7" t="n">
        <v>2</v>
      </c>
      <c r="L40931" s="7" t="n">
        <v>28</v>
      </c>
      <c r="M40931" s="36" t="s">
        <v>3</v>
      </c>
      <c r="N40931" s="9" t="n">
        <v>162</v>
      </c>
      <c r="O40931" s="7" t="n">
        <v>3</v>
      </c>
      <c r="P40931" s="7" t="n">
        <v>32936</v>
      </c>
      <c r="Q40931" s="36" t="s">
        <v>3</v>
      </c>
      <c r="R40931" s="7" t="n">
        <v>0</v>
      </c>
      <c r="S40931" s="7" t="n">
        <v>2</v>
      </c>
      <c r="T40931" s="7" t="n">
        <v>2</v>
      </c>
      <c r="U40931" s="7" t="n">
        <v>11</v>
      </c>
      <c r="V40931" s="7" t="n">
        <v>1</v>
      </c>
      <c r="W40931" s="11" t="n">
        <f t="normal" ca="1">A40935</f>
        <v>0</v>
      </c>
    </row>
    <row r="40932" spans="1:6">
      <c r="A40932" t="s">
        <v>4</v>
      </c>
      <c r="B40932" s="4" t="s">
        <v>5</v>
      </c>
      <c r="C40932" s="4" t="s">
        <v>13</v>
      </c>
      <c r="D40932" s="4" t="s">
        <v>10</v>
      </c>
      <c r="E40932" s="4" t="s">
        <v>22</v>
      </c>
    </row>
    <row r="40933" spans="1:6">
      <c r="A40933" t="n">
        <v>336266</v>
      </c>
      <c r="B40933" s="28" t="n">
        <v>58</v>
      </c>
      <c r="C40933" s="7" t="n">
        <v>0</v>
      </c>
      <c r="D40933" s="7" t="n">
        <v>0</v>
      </c>
      <c r="E40933" s="7" t="n">
        <v>1</v>
      </c>
    </row>
    <row r="40934" spans="1:6">
      <c r="A40934" t="s">
        <v>4</v>
      </c>
      <c r="B40934" s="4" t="s">
        <v>5</v>
      </c>
      <c r="C40934" s="4" t="s">
        <v>13</v>
      </c>
      <c r="D40934" s="36" t="s">
        <v>81</v>
      </c>
      <c r="E40934" s="4" t="s">
        <v>5</v>
      </c>
      <c r="F40934" s="4" t="s">
        <v>13</v>
      </c>
      <c r="G40934" s="4" t="s">
        <v>10</v>
      </c>
      <c r="H40934" s="36" t="s">
        <v>82</v>
      </c>
      <c r="I40934" s="4" t="s">
        <v>13</v>
      </c>
      <c r="J40934" s="4" t="s">
        <v>9</v>
      </c>
      <c r="K40934" s="4" t="s">
        <v>13</v>
      </c>
      <c r="L40934" s="4" t="s">
        <v>13</v>
      </c>
      <c r="M40934" s="36" t="s">
        <v>81</v>
      </c>
      <c r="N40934" s="4" t="s">
        <v>5</v>
      </c>
      <c r="O40934" s="4" t="s">
        <v>13</v>
      </c>
      <c r="P40934" s="4" t="s">
        <v>10</v>
      </c>
      <c r="Q40934" s="36" t="s">
        <v>82</v>
      </c>
      <c r="R40934" s="4" t="s">
        <v>13</v>
      </c>
      <c r="S40934" s="4" t="s">
        <v>9</v>
      </c>
      <c r="T40934" s="4" t="s">
        <v>13</v>
      </c>
      <c r="U40934" s="4" t="s">
        <v>13</v>
      </c>
      <c r="V40934" s="4" t="s">
        <v>13</v>
      </c>
      <c r="W40934" s="4" t="s">
        <v>20</v>
      </c>
    </row>
    <row r="40935" spans="1:6">
      <c r="A40935" t="n">
        <v>336274</v>
      </c>
      <c r="B40935" s="10" t="n">
        <v>5</v>
      </c>
      <c r="C40935" s="7" t="n">
        <v>28</v>
      </c>
      <c r="D40935" s="36" t="s">
        <v>3</v>
      </c>
      <c r="E40935" s="9" t="n">
        <v>162</v>
      </c>
      <c r="F40935" s="7" t="n">
        <v>3</v>
      </c>
      <c r="G40935" s="7" t="n">
        <v>32936</v>
      </c>
      <c r="H40935" s="36" t="s">
        <v>3</v>
      </c>
      <c r="I40935" s="7" t="n">
        <v>0</v>
      </c>
      <c r="J40935" s="7" t="n">
        <v>1</v>
      </c>
      <c r="K40935" s="7" t="n">
        <v>3</v>
      </c>
      <c r="L40935" s="7" t="n">
        <v>28</v>
      </c>
      <c r="M40935" s="36" t="s">
        <v>3</v>
      </c>
      <c r="N40935" s="9" t="n">
        <v>162</v>
      </c>
      <c r="O40935" s="7" t="n">
        <v>3</v>
      </c>
      <c r="P40935" s="7" t="n">
        <v>32936</v>
      </c>
      <c r="Q40935" s="36" t="s">
        <v>3</v>
      </c>
      <c r="R40935" s="7" t="n">
        <v>0</v>
      </c>
      <c r="S40935" s="7" t="n">
        <v>2</v>
      </c>
      <c r="T40935" s="7" t="n">
        <v>3</v>
      </c>
      <c r="U40935" s="7" t="n">
        <v>9</v>
      </c>
      <c r="V40935" s="7" t="n">
        <v>1</v>
      </c>
      <c r="W40935" s="11" t="n">
        <f t="normal" ca="1">A40945</f>
        <v>0</v>
      </c>
    </row>
    <row r="40936" spans="1:6">
      <c r="A40936" t="s">
        <v>4</v>
      </c>
      <c r="B40936" s="4" t="s">
        <v>5</v>
      </c>
      <c r="C40936" s="4" t="s">
        <v>13</v>
      </c>
      <c r="D40936" s="36" t="s">
        <v>81</v>
      </c>
      <c r="E40936" s="4" t="s">
        <v>5</v>
      </c>
      <c r="F40936" s="4" t="s">
        <v>10</v>
      </c>
      <c r="G40936" s="4" t="s">
        <v>13</v>
      </c>
      <c r="H40936" s="4" t="s">
        <v>13</v>
      </c>
      <c r="I40936" s="4" t="s">
        <v>6</v>
      </c>
      <c r="J40936" s="36" t="s">
        <v>82</v>
      </c>
      <c r="K40936" s="4" t="s">
        <v>13</v>
      </c>
      <c r="L40936" s="4" t="s">
        <v>13</v>
      </c>
      <c r="M40936" s="36" t="s">
        <v>81</v>
      </c>
      <c r="N40936" s="4" t="s">
        <v>5</v>
      </c>
      <c r="O40936" s="4" t="s">
        <v>13</v>
      </c>
      <c r="P40936" s="36" t="s">
        <v>82</v>
      </c>
      <c r="Q40936" s="4" t="s">
        <v>13</v>
      </c>
      <c r="R40936" s="4" t="s">
        <v>9</v>
      </c>
      <c r="S40936" s="4" t="s">
        <v>13</v>
      </c>
      <c r="T40936" s="4" t="s">
        <v>13</v>
      </c>
      <c r="U40936" s="4" t="s">
        <v>13</v>
      </c>
      <c r="V40936" s="36" t="s">
        <v>81</v>
      </c>
      <c r="W40936" s="4" t="s">
        <v>5</v>
      </c>
      <c r="X40936" s="4" t="s">
        <v>13</v>
      </c>
      <c r="Y40936" s="36" t="s">
        <v>82</v>
      </c>
      <c r="Z40936" s="4" t="s">
        <v>13</v>
      </c>
      <c r="AA40936" s="4" t="s">
        <v>9</v>
      </c>
      <c r="AB40936" s="4" t="s">
        <v>13</v>
      </c>
      <c r="AC40936" s="4" t="s">
        <v>13</v>
      </c>
      <c r="AD40936" s="4" t="s">
        <v>13</v>
      </c>
      <c r="AE40936" s="4" t="s">
        <v>20</v>
      </c>
    </row>
    <row r="40937" spans="1:6">
      <c r="A40937" t="n">
        <v>336303</v>
      </c>
      <c r="B40937" s="10" t="n">
        <v>5</v>
      </c>
      <c r="C40937" s="7" t="n">
        <v>28</v>
      </c>
      <c r="D40937" s="36" t="s">
        <v>3</v>
      </c>
      <c r="E40937" s="64" t="n">
        <v>47</v>
      </c>
      <c r="F40937" s="7" t="n">
        <v>61456</v>
      </c>
      <c r="G40937" s="7" t="n">
        <v>2</v>
      </c>
      <c r="H40937" s="7" t="n">
        <v>0</v>
      </c>
      <c r="I40937" s="7" t="s">
        <v>785</v>
      </c>
      <c r="J40937" s="36" t="s">
        <v>3</v>
      </c>
      <c r="K40937" s="7" t="n">
        <v>8</v>
      </c>
      <c r="L40937" s="7" t="n">
        <v>28</v>
      </c>
      <c r="M40937" s="36" t="s">
        <v>3</v>
      </c>
      <c r="N40937" s="49" t="n">
        <v>74</v>
      </c>
      <c r="O40937" s="7" t="n">
        <v>65</v>
      </c>
      <c r="P40937" s="36" t="s">
        <v>3</v>
      </c>
      <c r="Q40937" s="7" t="n">
        <v>0</v>
      </c>
      <c r="R40937" s="7" t="n">
        <v>1</v>
      </c>
      <c r="S40937" s="7" t="n">
        <v>3</v>
      </c>
      <c r="T40937" s="7" t="n">
        <v>9</v>
      </c>
      <c r="U40937" s="7" t="n">
        <v>28</v>
      </c>
      <c r="V40937" s="36" t="s">
        <v>3</v>
      </c>
      <c r="W40937" s="49" t="n">
        <v>74</v>
      </c>
      <c r="X40937" s="7" t="n">
        <v>65</v>
      </c>
      <c r="Y40937" s="36" t="s">
        <v>3</v>
      </c>
      <c r="Z40937" s="7" t="n">
        <v>0</v>
      </c>
      <c r="AA40937" s="7" t="n">
        <v>2</v>
      </c>
      <c r="AB40937" s="7" t="n">
        <v>3</v>
      </c>
      <c r="AC40937" s="7" t="n">
        <v>9</v>
      </c>
      <c r="AD40937" s="7" t="n">
        <v>1</v>
      </c>
      <c r="AE40937" s="11" t="n">
        <f t="normal" ca="1">A40941</f>
        <v>0</v>
      </c>
    </row>
    <row r="40938" spans="1:6">
      <c r="A40938" t="s">
        <v>4</v>
      </c>
      <c r="B40938" s="4" t="s">
        <v>5</v>
      </c>
      <c r="C40938" s="4" t="s">
        <v>10</v>
      </c>
      <c r="D40938" s="4" t="s">
        <v>13</v>
      </c>
      <c r="E40938" s="4" t="s">
        <v>13</v>
      </c>
      <c r="F40938" s="4" t="s">
        <v>6</v>
      </c>
    </row>
    <row r="40939" spans="1:6">
      <c r="A40939" t="n">
        <v>336351</v>
      </c>
      <c r="B40939" s="64" t="n">
        <v>47</v>
      </c>
      <c r="C40939" s="7" t="n">
        <v>61456</v>
      </c>
      <c r="D40939" s="7" t="n">
        <v>0</v>
      </c>
      <c r="E40939" s="7" t="n">
        <v>0</v>
      </c>
      <c r="F40939" s="7" t="s">
        <v>408</v>
      </c>
    </row>
    <row r="40940" spans="1:6">
      <c r="A40940" t="s">
        <v>4</v>
      </c>
      <c r="B40940" s="4" t="s">
        <v>5</v>
      </c>
      <c r="C40940" s="4" t="s">
        <v>13</v>
      </c>
      <c r="D40940" s="4" t="s">
        <v>10</v>
      </c>
      <c r="E40940" s="4" t="s">
        <v>22</v>
      </c>
    </row>
    <row r="40941" spans="1:6">
      <c r="A40941" t="n">
        <v>336364</v>
      </c>
      <c r="B40941" s="28" t="n">
        <v>58</v>
      </c>
      <c r="C40941" s="7" t="n">
        <v>0</v>
      </c>
      <c r="D40941" s="7" t="n">
        <v>300</v>
      </c>
      <c r="E40941" s="7" t="n">
        <v>1</v>
      </c>
    </row>
    <row r="40942" spans="1:6">
      <c r="A40942" t="s">
        <v>4</v>
      </c>
      <c r="B40942" s="4" t="s">
        <v>5</v>
      </c>
      <c r="C40942" s="4" t="s">
        <v>13</v>
      </c>
      <c r="D40942" s="4" t="s">
        <v>10</v>
      </c>
    </row>
    <row r="40943" spans="1:6">
      <c r="A40943" t="n">
        <v>336372</v>
      </c>
      <c r="B40943" s="28" t="n">
        <v>58</v>
      </c>
      <c r="C40943" s="7" t="n">
        <v>255</v>
      </c>
      <c r="D40943" s="7" t="n">
        <v>0</v>
      </c>
    </row>
    <row r="40944" spans="1:6">
      <c r="A40944" t="s">
        <v>4</v>
      </c>
      <c r="B40944" s="4" t="s">
        <v>5</v>
      </c>
      <c r="C40944" s="4" t="s">
        <v>13</v>
      </c>
      <c r="D40944" s="4" t="s">
        <v>13</v>
      </c>
      <c r="E40944" s="4" t="s">
        <v>13</v>
      </c>
      <c r="F40944" s="4" t="s">
        <v>13</v>
      </c>
    </row>
    <row r="40945" spans="1:31">
      <c r="A40945" t="n">
        <v>336376</v>
      </c>
      <c r="B40945" s="13" t="n">
        <v>14</v>
      </c>
      <c r="C40945" s="7" t="n">
        <v>0</v>
      </c>
      <c r="D40945" s="7" t="n">
        <v>0</v>
      </c>
      <c r="E40945" s="7" t="n">
        <v>0</v>
      </c>
      <c r="F40945" s="7" t="n">
        <v>64</v>
      </c>
    </row>
    <row r="40946" spans="1:31">
      <c r="A40946" t="s">
        <v>4</v>
      </c>
      <c r="B40946" s="4" t="s">
        <v>5</v>
      </c>
      <c r="C40946" s="4" t="s">
        <v>13</v>
      </c>
      <c r="D40946" s="4" t="s">
        <v>10</v>
      </c>
    </row>
    <row r="40947" spans="1:31">
      <c r="A40947" t="n">
        <v>336381</v>
      </c>
      <c r="B40947" s="27" t="n">
        <v>22</v>
      </c>
      <c r="C40947" s="7" t="n">
        <v>0</v>
      </c>
      <c r="D40947" s="7" t="n">
        <v>32936</v>
      </c>
    </row>
    <row r="40948" spans="1:31">
      <c r="A40948" t="s">
        <v>4</v>
      </c>
      <c r="B40948" s="4" t="s">
        <v>5</v>
      </c>
      <c r="C40948" s="4" t="s">
        <v>13</v>
      </c>
      <c r="D40948" s="4" t="s">
        <v>10</v>
      </c>
    </row>
    <row r="40949" spans="1:31">
      <c r="A40949" t="n">
        <v>336385</v>
      </c>
      <c r="B40949" s="28" t="n">
        <v>58</v>
      </c>
      <c r="C40949" s="7" t="n">
        <v>5</v>
      </c>
      <c r="D40949" s="7" t="n">
        <v>300</v>
      </c>
    </row>
    <row r="40950" spans="1:31">
      <c r="A40950" t="s">
        <v>4</v>
      </c>
      <c r="B40950" s="4" t="s">
        <v>5</v>
      </c>
      <c r="C40950" s="4" t="s">
        <v>22</v>
      </c>
      <c r="D40950" s="4" t="s">
        <v>10</v>
      </c>
    </row>
    <row r="40951" spans="1:31">
      <c r="A40951" t="n">
        <v>336389</v>
      </c>
      <c r="B40951" s="51" t="n">
        <v>103</v>
      </c>
      <c r="C40951" s="7" t="n">
        <v>0</v>
      </c>
      <c r="D40951" s="7" t="n">
        <v>300</v>
      </c>
    </row>
    <row r="40952" spans="1:31">
      <c r="A40952" t="s">
        <v>4</v>
      </c>
      <c r="B40952" s="4" t="s">
        <v>5</v>
      </c>
      <c r="C40952" s="4" t="s">
        <v>13</v>
      </c>
    </row>
    <row r="40953" spans="1:31">
      <c r="A40953" t="n">
        <v>336396</v>
      </c>
      <c r="B40953" s="37" t="n">
        <v>64</v>
      </c>
      <c r="C40953" s="7" t="n">
        <v>7</v>
      </c>
    </row>
    <row r="40954" spans="1:31">
      <c r="A40954" t="s">
        <v>4</v>
      </c>
      <c r="B40954" s="4" t="s">
        <v>5</v>
      </c>
      <c r="C40954" s="4" t="s">
        <v>13</v>
      </c>
      <c r="D40954" s="4" t="s">
        <v>10</v>
      </c>
    </row>
    <row r="40955" spans="1:31">
      <c r="A40955" t="n">
        <v>336398</v>
      </c>
      <c r="B40955" s="67" t="n">
        <v>72</v>
      </c>
      <c r="C40955" s="7" t="n">
        <v>5</v>
      </c>
      <c r="D40955" s="7" t="n">
        <v>0</v>
      </c>
    </row>
    <row r="40956" spans="1:31">
      <c r="A40956" t="s">
        <v>4</v>
      </c>
      <c r="B40956" s="4" t="s">
        <v>5</v>
      </c>
      <c r="C40956" s="4" t="s">
        <v>13</v>
      </c>
      <c r="D40956" s="36" t="s">
        <v>81</v>
      </c>
      <c r="E40956" s="4" t="s">
        <v>5</v>
      </c>
      <c r="F40956" s="4" t="s">
        <v>13</v>
      </c>
      <c r="G40956" s="4" t="s">
        <v>10</v>
      </c>
      <c r="H40956" s="36" t="s">
        <v>82</v>
      </c>
      <c r="I40956" s="4" t="s">
        <v>13</v>
      </c>
      <c r="J40956" s="4" t="s">
        <v>9</v>
      </c>
      <c r="K40956" s="4" t="s">
        <v>13</v>
      </c>
      <c r="L40956" s="4" t="s">
        <v>13</v>
      </c>
      <c r="M40956" s="4" t="s">
        <v>20</v>
      </c>
    </row>
    <row r="40957" spans="1:31">
      <c r="A40957" t="n">
        <v>336402</v>
      </c>
      <c r="B40957" s="10" t="n">
        <v>5</v>
      </c>
      <c r="C40957" s="7" t="n">
        <v>28</v>
      </c>
      <c r="D40957" s="36" t="s">
        <v>3</v>
      </c>
      <c r="E40957" s="9" t="n">
        <v>162</v>
      </c>
      <c r="F40957" s="7" t="n">
        <v>4</v>
      </c>
      <c r="G40957" s="7" t="n">
        <v>32936</v>
      </c>
      <c r="H40957" s="36" t="s">
        <v>3</v>
      </c>
      <c r="I40957" s="7" t="n">
        <v>0</v>
      </c>
      <c r="J40957" s="7" t="n">
        <v>1</v>
      </c>
      <c r="K40957" s="7" t="n">
        <v>2</v>
      </c>
      <c r="L40957" s="7" t="n">
        <v>1</v>
      </c>
      <c r="M40957" s="11" t="n">
        <f t="normal" ca="1">A40963</f>
        <v>0</v>
      </c>
    </row>
    <row r="40958" spans="1:31">
      <c r="A40958" t="s">
        <v>4</v>
      </c>
      <c r="B40958" s="4" t="s">
        <v>5</v>
      </c>
      <c r="C40958" s="4" t="s">
        <v>13</v>
      </c>
      <c r="D40958" s="4" t="s">
        <v>6</v>
      </c>
    </row>
    <row r="40959" spans="1:31">
      <c r="A40959" t="n">
        <v>336419</v>
      </c>
      <c r="B40959" s="8" t="n">
        <v>2</v>
      </c>
      <c r="C40959" s="7" t="n">
        <v>10</v>
      </c>
      <c r="D40959" s="7" t="s">
        <v>786</v>
      </c>
    </row>
    <row r="40960" spans="1:31">
      <c r="A40960" t="s">
        <v>4</v>
      </c>
      <c r="B40960" s="4" t="s">
        <v>5</v>
      </c>
      <c r="C40960" s="4" t="s">
        <v>10</v>
      </c>
    </row>
    <row r="40961" spans="1:13">
      <c r="A40961" t="n">
        <v>336436</v>
      </c>
      <c r="B40961" s="35" t="n">
        <v>16</v>
      </c>
      <c r="C40961" s="7" t="n">
        <v>0</v>
      </c>
    </row>
    <row r="40962" spans="1:13">
      <c r="A40962" t="s">
        <v>4</v>
      </c>
      <c r="B40962" s="4" t="s">
        <v>5</v>
      </c>
      <c r="C40962" s="4" t="s">
        <v>10</v>
      </c>
      <c r="D40962" s="4" t="s">
        <v>22</v>
      </c>
      <c r="E40962" s="4" t="s">
        <v>22</v>
      </c>
      <c r="F40962" s="4" t="s">
        <v>22</v>
      </c>
      <c r="G40962" s="4" t="s">
        <v>22</v>
      </c>
    </row>
    <row r="40963" spans="1:13">
      <c r="A40963" t="n">
        <v>336439</v>
      </c>
      <c r="B40963" s="24" t="n">
        <v>46</v>
      </c>
      <c r="C40963" s="7" t="n">
        <v>61456</v>
      </c>
      <c r="D40963" s="7" t="n">
        <v>-35.5299987792969</v>
      </c>
      <c r="E40963" s="7" t="n">
        <v>4.05000019073486</v>
      </c>
      <c r="F40963" s="7" t="n">
        <v>-6.96999979019165</v>
      </c>
      <c r="G40963" s="7" t="n">
        <v>59.2999992370605</v>
      </c>
    </row>
    <row r="40964" spans="1:13">
      <c r="A40964" t="s">
        <v>4</v>
      </c>
      <c r="B40964" s="4" t="s">
        <v>5</v>
      </c>
      <c r="C40964" s="4" t="s">
        <v>13</v>
      </c>
      <c r="D40964" s="4" t="s">
        <v>13</v>
      </c>
      <c r="E40964" s="4" t="s">
        <v>22</v>
      </c>
      <c r="F40964" s="4" t="s">
        <v>22</v>
      </c>
      <c r="G40964" s="4" t="s">
        <v>22</v>
      </c>
      <c r="H40964" s="4" t="s">
        <v>10</v>
      </c>
      <c r="I40964" s="4" t="s">
        <v>13</v>
      </c>
    </row>
    <row r="40965" spans="1:13">
      <c r="A40965" t="n">
        <v>336458</v>
      </c>
      <c r="B40965" s="25" t="n">
        <v>45</v>
      </c>
      <c r="C40965" s="7" t="n">
        <v>4</v>
      </c>
      <c r="D40965" s="7" t="n">
        <v>3</v>
      </c>
      <c r="E40965" s="7" t="n">
        <v>5.15000009536743</v>
      </c>
      <c r="F40965" s="7" t="n">
        <v>208.309997558594</v>
      </c>
      <c r="G40965" s="7" t="n">
        <v>0</v>
      </c>
      <c r="H40965" s="7" t="n">
        <v>0</v>
      </c>
      <c r="I40965" s="7" t="n">
        <v>0</v>
      </c>
    </row>
    <row r="40966" spans="1:13">
      <c r="A40966" t="s">
        <v>4</v>
      </c>
      <c r="B40966" s="4" t="s">
        <v>5</v>
      </c>
      <c r="C40966" s="4" t="s">
        <v>13</v>
      </c>
      <c r="D40966" s="4" t="s">
        <v>6</v>
      </c>
    </row>
    <row r="40967" spans="1:13">
      <c r="A40967" t="n">
        <v>336476</v>
      </c>
      <c r="B40967" s="8" t="n">
        <v>2</v>
      </c>
      <c r="C40967" s="7" t="n">
        <v>10</v>
      </c>
      <c r="D40967" s="7" t="s">
        <v>855</v>
      </c>
    </row>
    <row r="40968" spans="1:13">
      <c r="A40968" t="s">
        <v>4</v>
      </c>
      <c r="B40968" s="4" t="s">
        <v>5</v>
      </c>
      <c r="C40968" s="4" t="s">
        <v>10</v>
      </c>
    </row>
    <row r="40969" spans="1:13">
      <c r="A40969" t="n">
        <v>336491</v>
      </c>
      <c r="B40969" s="35" t="n">
        <v>16</v>
      </c>
      <c r="C40969" s="7" t="n">
        <v>0</v>
      </c>
    </row>
    <row r="40970" spans="1:13">
      <c r="A40970" t="s">
        <v>4</v>
      </c>
      <c r="B40970" s="4" t="s">
        <v>5</v>
      </c>
      <c r="C40970" s="4" t="s">
        <v>13</v>
      </c>
      <c r="D40970" s="4" t="s">
        <v>10</v>
      </c>
    </row>
    <row r="40971" spans="1:13">
      <c r="A40971" t="n">
        <v>336494</v>
      </c>
      <c r="B40971" s="28" t="n">
        <v>58</v>
      </c>
      <c r="C40971" s="7" t="n">
        <v>105</v>
      </c>
      <c r="D40971" s="7" t="n">
        <v>300</v>
      </c>
    </row>
    <row r="40972" spans="1:13">
      <c r="A40972" t="s">
        <v>4</v>
      </c>
      <c r="B40972" s="4" t="s">
        <v>5</v>
      </c>
      <c r="C40972" s="4" t="s">
        <v>22</v>
      </c>
      <c r="D40972" s="4" t="s">
        <v>10</v>
      </c>
    </row>
    <row r="40973" spans="1:13">
      <c r="A40973" t="n">
        <v>336498</v>
      </c>
      <c r="B40973" s="51" t="n">
        <v>103</v>
      </c>
      <c r="C40973" s="7" t="n">
        <v>1</v>
      </c>
      <c r="D40973" s="7" t="n">
        <v>300</v>
      </c>
    </row>
    <row r="40974" spans="1:13">
      <c r="A40974" t="s">
        <v>4</v>
      </c>
      <c r="B40974" s="4" t="s">
        <v>5</v>
      </c>
      <c r="C40974" s="4" t="s">
        <v>13</v>
      </c>
      <c r="D40974" s="4" t="s">
        <v>10</v>
      </c>
    </row>
    <row r="40975" spans="1:13">
      <c r="A40975" t="n">
        <v>336505</v>
      </c>
      <c r="B40975" s="67" t="n">
        <v>72</v>
      </c>
      <c r="C40975" s="7" t="n">
        <v>4</v>
      </c>
      <c r="D40975" s="7" t="n">
        <v>0</v>
      </c>
    </row>
    <row r="40976" spans="1:13">
      <c r="A40976" t="s">
        <v>4</v>
      </c>
      <c r="B40976" s="4" t="s">
        <v>5</v>
      </c>
      <c r="C40976" s="4" t="s">
        <v>9</v>
      </c>
    </row>
    <row r="40977" spans="1:9">
      <c r="A40977" t="n">
        <v>336509</v>
      </c>
      <c r="B40977" s="50" t="n">
        <v>15</v>
      </c>
      <c r="C40977" s="7" t="n">
        <v>1073741824</v>
      </c>
    </row>
    <row r="40978" spans="1:9">
      <c r="A40978" t="s">
        <v>4</v>
      </c>
      <c r="B40978" s="4" t="s">
        <v>5</v>
      </c>
      <c r="C40978" s="4" t="s">
        <v>13</v>
      </c>
    </row>
    <row r="40979" spans="1:9">
      <c r="A40979" t="n">
        <v>336514</v>
      </c>
      <c r="B40979" s="37" t="n">
        <v>64</v>
      </c>
      <c r="C40979" s="7" t="n">
        <v>3</v>
      </c>
    </row>
    <row r="40980" spans="1:9">
      <c r="A40980" t="s">
        <v>4</v>
      </c>
      <c r="B40980" s="4" t="s">
        <v>5</v>
      </c>
      <c r="C40980" s="4" t="s">
        <v>13</v>
      </c>
    </row>
    <row r="40981" spans="1:9">
      <c r="A40981" t="n">
        <v>336516</v>
      </c>
      <c r="B40981" s="49" t="n">
        <v>74</v>
      </c>
      <c r="C40981" s="7" t="n">
        <v>67</v>
      </c>
    </row>
    <row r="40982" spans="1:9">
      <c r="A40982" t="s">
        <v>4</v>
      </c>
      <c r="B40982" s="4" t="s">
        <v>5</v>
      </c>
      <c r="C40982" s="4" t="s">
        <v>13</v>
      </c>
      <c r="D40982" s="4" t="s">
        <v>13</v>
      </c>
      <c r="E40982" s="4" t="s">
        <v>10</v>
      </c>
    </row>
    <row r="40983" spans="1:9">
      <c r="A40983" t="n">
        <v>336518</v>
      </c>
      <c r="B40983" s="25" t="n">
        <v>45</v>
      </c>
      <c r="C40983" s="7" t="n">
        <v>8</v>
      </c>
      <c r="D40983" s="7" t="n">
        <v>1</v>
      </c>
      <c r="E40983" s="7" t="n">
        <v>0</v>
      </c>
    </row>
    <row r="40984" spans="1:9">
      <c r="A40984" t="s">
        <v>4</v>
      </c>
      <c r="B40984" s="4" t="s">
        <v>5</v>
      </c>
      <c r="C40984" s="4" t="s">
        <v>10</v>
      </c>
    </row>
    <row r="40985" spans="1:9">
      <c r="A40985" t="n">
        <v>336523</v>
      </c>
      <c r="B40985" s="15" t="n">
        <v>13</v>
      </c>
      <c r="C40985" s="7" t="n">
        <v>6409</v>
      </c>
    </row>
    <row r="40986" spans="1:9">
      <c r="A40986" t="s">
        <v>4</v>
      </c>
      <c r="B40986" s="4" t="s">
        <v>5</v>
      </c>
      <c r="C40986" s="4" t="s">
        <v>10</v>
      </c>
    </row>
    <row r="40987" spans="1:9">
      <c r="A40987" t="n">
        <v>336526</v>
      </c>
      <c r="B40987" s="15" t="n">
        <v>13</v>
      </c>
      <c r="C40987" s="7" t="n">
        <v>6408</v>
      </c>
    </row>
    <row r="40988" spans="1:9">
      <c r="A40988" t="s">
        <v>4</v>
      </c>
      <c r="B40988" s="4" t="s">
        <v>5</v>
      </c>
      <c r="C40988" s="4" t="s">
        <v>10</v>
      </c>
    </row>
    <row r="40989" spans="1:9">
      <c r="A40989" t="n">
        <v>336529</v>
      </c>
      <c r="B40989" s="12" t="n">
        <v>12</v>
      </c>
      <c r="C40989" s="7" t="n">
        <v>6464</v>
      </c>
    </row>
    <row r="40990" spans="1:9">
      <c r="A40990" t="s">
        <v>4</v>
      </c>
      <c r="B40990" s="4" t="s">
        <v>5</v>
      </c>
      <c r="C40990" s="4" t="s">
        <v>10</v>
      </c>
    </row>
    <row r="40991" spans="1:9">
      <c r="A40991" t="n">
        <v>336532</v>
      </c>
      <c r="B40991" s="15" t="n">
        <v>13</v>
      </c>
      <c r="C40991" s="7" t="n">
        <v>6465</v>
      </c>
    </row>
    <row r="40992" spans="1:9">
      <c r="A40992" t="s">
        <v>4</v>
      </c>
      <c r="B40992" s="4" t="s">
        <v>5</v>
      </c>
      <c r="C40992" s="4" t="s">
        <v>10</v>
      </c>
    </row>
    <row r="40993" spans="1:5">
      <c r="A40993" t="n">
        <v>336535</v>
      </c>
      <c r="B40993" s="15" t="n">
        <v>13</v>
      </c>
      <c r="C40993" s="7" t="n">
        <v>6466</v>
      </c>
    </row>
    <row r="40994" spans="1:5">
      <c r="A40994" t="s">
        <v>4</v>
      </c>
      <c r="B40994" s="4" t="s">
        <v>5</v>
      </c>
      <c r="C40994" s="4" t="s">
        <v>10</v>
      </c>
    </row>
    <row r="40995" spans="1:5">
      <c r="A40995" t="n">
        <v>336538</v>
      </c>
      <c r="B40995" s="15" t="n">
        <v>13</v>
      </c>
      <c r="C40995" s="7" t="n">
        <v>6467</v>
      </c>
    </row>
    <row r="40996" spans="1:5">
      <c r="A40996" t="s">
        <v>4</v>
      </c>
      <c r="B40996" s="4" t="s">
        <v>5</v>
      </c>
      <c r="C40996" s="4" t="s">
        <v>10</v>
      </c>
    </row>
    <row r="40997" spans="1:5">
      <c r="A40997" t="n">
        <v>336541</v>
      </c>
      <c r="B40997" s="15" t="n">
        <v>13</v>
      </c>
      <c r="C40997" s="7" t="n">
        <v>6468</v>
      </c>
    </row>
    <row r="40998" spans="1:5">
      <c r="A40998" t="s">
        <v>4</v>
      </c>
      <c r="B40998" s="4" t="s">
        <v>5</v>
      </c>
      <c r="C40998" s="4" t="s">
        <v>10</v>
      </c>
    </row>
    <row r="40999" spans="1:5">
      <c r="A40999" t="n">
        <v>336544</v>
      </c>
      <c r="B40999" s="15" t="n">
        <v>13</v>
      </c>
      <c r="C40999" s="7" t="n">
        <v>6469</v>
      </c>
    </row>
    <row r="41000" spans="1:5">
      <c r="A41000" t="s">
        <v>4</v>
      </c>
      <c r="B41000" s="4" t="s">
        <v>5</v>
      </c>
      <c r="C41000" s="4" t="s">
        <v>10</v>
      </c>
    </row>
    <row r="41001" spans="1:5">
      <c r="A41001" t="n">
        <v>336547</v>
      </c>
      <c r="B41001" s="15" t="n">
        <v>13</v>
      </c>
      <c r="C41001" s="7" t="n">
        <v>6470</v>
      </c>
    </row>
    <row r="41002" spans="1:5">
      <c r="A41002" t="s">
        <v>4</v>
      </c>
      <c r="B41002" s="4" t="s">
        <v>5</v>
      </c>
      <c r="C41002" s="4" t="s">
        <v>10</v>
      </c>
    </row>
    <row r="41003" spans="1:5">
      <c r="A41003" t="n">
        <v>336550</v>
      </c>
      <c r="B41003" s="15" t="n">
        <v>13</v>
      </c>
      <c r="C41003" s="7" t="n">
        <v>6471</v>
      </c>
    </row>
    <row r="41004" spans="1:5">
      <c r="A41004" t="s">
        <v>4</v>
      </c>
      <c r="B41004" s="4" t="s">
        <v>5</v>
      </c>
      <c r="C41004" s="4" t="s">
        <v>13</v>
      </c>
    </row>
    <row r="41005" spans="1:5">
      <c r="A41005" t="n">
        <v>336553</v>
      </c>
      <c r="B41005" s="49" t="n">
        <v>74</v>
      </c>
      <c r="C41005" s="7" t="n">
        <v>18</v>
      </c>
    </row>
    <row r="41006" spans="1:5">
      <c r="A41006" t="s">
        <v>4</v>
      </c>
      <c r="B41006" s="4" t="s">
        <v>5</v>
      </c>
      <c r="C41006" s="4" t="s">
        <v>13</v>
      </c>
    </row>
    <row r="41007" spans="1:5">
      <c r="A41007" t="n">
        <v>336555</v>
      </c>
      <c r="B41007" s="49" t="n">
        <v>74</v>
      </c>
      <c r="C41007" s="7" t="n">
        <v>45</v>
      </c>
    </row>
    <row r="41008" spans="1:5">
      <c r="A41008" t="s">
        <v>4</v>
      </c>
      <c r="B41008" s="4" t="s">
        <v>5</v>
      </c>
      <c r="C41008" s="4" t="s">
        <v>10</v>
      </c>
    </row>
    <row r="41009" spans="1:3">
      <c r="A41009" t="n">
        <v>336557</v>
      </c>
      <c r="B41009" s="35" t="n">
        <v>16</v>
      </c>
      <c r="C41009" s="7" t="n">
        <v>0</v>
      </c>
    </row>
    <row r="41010" spans="1:3">
      <c r="A41010" t="s">
        <v>4</v>
      </c>
      <c r="B41010" s="4" t="s">
        <v>5</v>
      </c>
      <c r="C41010" s="4" t="s">
        <v>13</v>
      </c>
      <c r="D41010" s="4" t="s">
        <v>13</v>
      </c>
      <c r="E41010" s="4" t="s">
        <v>13</v>
      </c>
      <c r="F41010" s="4" t="s">
        <v>13</v>
      </c>
    </row>
    <row r="41011" spans="1:3">
      <c r="A41011" t="n">
        <v>336560</v>
      </c>
      <c r="B41011" s="13" t="n">
        <v>14</v>
      </c>
      <c r="C41011" s="7" t="n">
        <v>0</v>
      </c>
      <c r="D41011" s="7" t="n">
        <v>8</v>
      </c>
      <c r="E41011" s="7" t="n">
        <v>0</v>
      </c>
      <c r="F41011" s="7" t="n">
        <v>0</v>
      </c>
    </row>
    <row r="41012" spans="1:3">
      <c r="A41012" t="s">
        <v>4</v>
      </c>
      <c r="B41012" s="4" t="s">
        <v>5</v>
      </c>
      <c r="C41012" s="4" t="s">
        <v>13</v>
      </c>
      <c r="D41012" s="4" t="s">
        <v>6</v>
      </c>
    </row>
    <row r="41013" spans="1:3">
      <c r="A41013" t="n">
        <v>336565</v>
      </c>
      <c r="B41013" s="8" t="n">
        <v>2</v>
      </c>
      <c r="C41013" s="7" t="n">
        <v>11</v>
      </c>
      <c r="D41013" s="7" t="s">
        <v>24</v>
      </c>
    </row>
    <row r="41014" spans="1:3">
      <c r="A41014" t="s">
        <v>4</v>
      </c>
      <c r="B41014" s="4" t="s">
        <v>5</v>
      </c>
      <c r="C41014" s="4" t="s">
        <v>10</v>
      </c>
    </row>
    <row r="41015" spans="1:3">
      <c r="A41015" t="n">
        <v>336579</v>
      </c>
      <c r="B41015" s="35" t="n">
        <v>16</v>
      </c>
      <c r="C41015" s="7" t="n">
        <v>0</v>
      </c>
    </row>
    <row r="41016" spans="1:3">
      <c r="A41016" t="s">
        <v>4</v>
      </c>
      <c r="B41016" s="4" t="s">
        <v>5</v>
      </c>
      <c r="C41016" s="4" t="s">
        <v>13</v>
      </c>
      <c r="D41016" s="4" t="s">
        <v>6</v>
      </c>
    </row>
    <row r="41017" spans="1:3">
      <c r="A41017" t="n">
        <v>336582</v>
      </c>
      <c r="B41017" s="8" t="n">
        <v>2</v>
      </c>
      <c r="C41017" s="7" t="n">
        <v>11</v>
      </c>
      <c r="D41017" s="7" t="s">
        <v>145</v>
      </c>
    </row>
    <row r="41018" spans="1:3">
      <c r="A41018" t="s">
        <v>4</v>
      </c>
      <c r="B41018" s="4" t="s">
        <v>5</v>
      </c>
      <c r="C41018" s="4" t="s">
        <v>10</v>
      </c>
    </row>
    <row r="41019" spans="1:3">
      <c r="A41019" t="n">
        <v>336591</v>
      </c>
      <c r="B41019" s="35" t="n">
        <v>16</v>
      </c>
      <c r="C41019" s="7" t="n">
        <v>0</v>
      </c>
    </row>
    <row r="41020" spans="1:3">
      <c r="A41020" t="s">
        <v>4</v>
      </c>
      <c r="B41020" s="4" t="s">
        <v>5</v>
      </c>
      <c r="C41020" s="4" t="s">
        <v>9</v>
      </c>
    </row>
    <row r="41021" spans="1:3">
      <c r="A41021" t="n">
        <v>336594</v>
      </c>
      <c r="B41021" s="50" t="n">
        <v>15</v>
      </c>
      <c r="C41021" s="7" t="n">
        <v>2048</v>
      </c>
    </row>
    <row r="41022" spans="1:3">
      <c r="A41022" t="s">
        <v>4</v>
      </c>
      <c r="B41022" s="4" t="s">
        <v>5</v>
      </c>
      <c r="C41022" s="4" t="s">
        <v>13</v>
      </c>
      <c r="D41022" s="4" t="s">
        <v>6</v>
      </c>
    </row>
    <row r="41023" spans="1:3">
      <c r="A41023" t="n">
        <v>336599</v>
      </c>
      <c r="B41023" s="8" t="n">
        <v>2</v>
      </c>
      <c r="C41023" s="7" t="n">
        <v>10</v>
      </c>
      <c r="D41023" s="7" t="s">
        <v>146</v>
      </c>
    </row>
    <row r="41024" spans="1:3">
      <c r="A41024" t="s">
        <v>4</v>
      </c>
      <c r="B41024" s="4" t="s">
        <v>5</v>
      </c>
      <c r="C41024" s="4" t="s">
        <v>10</v>
      </c>
    </row>
    <row r="41025" spans="1:6">
      <c r="A41025" t="n">
        <v>336617</v>
      </c>
      <c r="B41025" s="35" t="n">
        <v>16</v>
      </c>
      <c r="C41025" s="7" t="n">
        <v>0</v>
      </c>
    </row>
    <row r="41026" spans="1:6">
      <c r="A41026" t="s">
        <v>4</v>
      </c>
      <c r="B41026" s="4" t="s">
        <v>5</v>
      </c>
      <c r="C41026" s="4" t="s">
        <v>13</v>
      </c>
      <c r="D41026" s="4" t="s">
        <v>6</v>
      </c>
    </row>
    <row r="41027" spans="1:6">
      <c r="A41027" t="n">
        <v>336620</v>
      </c>
      <c r="B41027" s="8" t="n">
        <v>2</v>
      </c>
      <c r="C41027" s="7" t="n">
        <v>10</v>
      </c>
      <c r="D41027" s="7" t="s">
        <v>147</v>
      </c>
    </row>
    <row r="41028" spans="1:6">
      <c r="A41028" t="s">
        <v>4</v>
      </c>
      <c r="B41028" s="4" t="s">
        <v>5</v>
      </c>
      <c r="C41028" s="4" t="s">
        <v>10</v>
      </c>
    </row>
    <row r="41029" spans="1:6">
      <c r="A41029" t="n">
        <v>336639</v>
      </c>
      <c r="B41029" s="35" t="n">
        <v>16</v>
      </c>
      <c r="C41029" s="7" t="n">
        <v>0</v>
      </c>
    </row>
    <row r="41030" spans="1:6">
      <c r="A41030" t="s">
        <v>4</v>
      </c>
      <c r="B41030" s="4" t="s">
        <v>5</v>
      </c>
      <c r="C41030" s="4" t="s">
        <v>13</v>
      </c>
      <c r="D41030" s="4" t="s">
        <v>10</v>
      </c>
      <c r="E41030" s="4" t="s">
        <v>22</v>
      </c>
    </row>
    <row r="41031" spans="1:6">
      <c r="A41031" t="n">
        <v>336642</v>
      </c>
      <c r="B41031" s="28" t="n">
        <v>58</v>
      </c>
      <c r="C41031" s="7" t="n">
        <v>100</v>
      </c>
      <c r="D41031" s="7" t="n">
        <v>300</v>
      </c>
      <c r="E41031" s="7" t="n">
        <v>1</v>
      </c>
    </row>
    <row r="41032" spans="1:6">
      <c r="A41032" t="s">
        <v>4</v>
      </c>
      <c r="B41032" s="4" t="s">
        <v>5</v>
      </c>
      <c r="C41032" s="4" t="s">
        <v>13</v>
      </c>
      <c r="D41032" s="4" t="s">
        <v>10</v>
      </c>
    </row>
    <row r="41033" spans="1:6">
      <c r="A41033" t="n">
        <v>336650</v>
      </c>
      <c r="B41033" s="28" t="n">
        <v>58</v>
      </c>
      <c r="C41033" s="7" t="n">
        <v>255</v>
      </c>
      <c r="D41033" s="7" t="n">
        <v>0</v>
      </c>
    </row>
    <row r="41034" spans="1:6">
      <c r="A41034" t="s">
        <v>4</v>
      </c>
      <c r="B41034" s="4" t="s">
        <v>5</v>
      </c>
      <c r="C41034" s="4" t="s">
        <v>13</v>
      </c>
    </row>
    <row r="41035" spans="1:6">
      <c r="A41035" t="n">
        <v>336654</v>
      </c>
      <c r="B41035" s="34" t="n">
        <v>23</v>
      </c>
      <c r="C41035" s="7" t="n">
        <v>0</v>
      </c>
    </row>
    <row r="41036" spans="1:6">
      <c r="A41036" t="s">
        <v>4</v>
      </c>
      <c r="B41036" s="4" t="s">
        <v>5</v>
      </c>
    </row>
    <row r="41037" spans="1:6">
      <c r="A41037" t="n">
        <v>336656</v>
      </c>
      <c r="B41037" s="5" t="n">
        <v>1</v>
      </c>
    </row>
    <row r="41038" spans="1:6" s="3" customFormat="1" customHeight="0">
      <c r="A41038" s="3" t="s">
        <v>2</v>
      </c>
      <c r="B41038" s="3" t="s">
        <v>2471</v>
      </c>
    </row>
    <row r="41039" spans="1:6">
      <c r="A41039" t="s">
        <v>4</v>
      </c>
      <c r="B41039" s="4" t="s">
        <v>5</v>
      </c>
      <c r="C41039" s="4" t="s">
        <v>13</v>
      </c>
      <c r="D41039" s="4" t="s">
        <v>13</v>
      </c>
      <c r="E41039" s="4" t="s">
        <v>13</v>
      </c>
      <c r="F41039" s="4" t="s">
        <v>13</v>
      </c>
    </row>
    <row r="41040" spans="1:6">
      <c r="A41040" t="n">
        <v>336660</v>
      </c>
      <c r="B41040" s="13" t="n">
        <v>14</v>
      </c>
      <c r="C41040" s="7" t="n">
        <v>2</v>
      </c>
      <c r="D41040" s="7" t="n">
        <v>0</v>
      </c>
      <c r="E41040" s="7" t="n">
        <v>0</v>
      </c>
      <c r="F41040" s="7" t="n">
        <v>0</v>
      </c>
    </row>
    <row r="41041" spans="1:6">
      <c r="A41041" t="s">
        <v>4</v>
      </c>
      <c r="B41041" s="4" t="s">
        <v>5</v>
      </c>
      <c r="C41041" s="4" t="s">
        <v>13</v>
      </c>
      <c r="D41041" s="36" t="s">
        <v>81</v>
      </c>
      <c r="E41041" s="4" t="s">
        <v>5</v>
      </c>
      <c r="F41041" s="4" t="s">
        <v>13</v>
      </c>
      <c r="G41041" s="4" t="s">
        <v>10</v>
      </c>
      <c r="H41041" s="36" t="s">
        <v>82</v>
      </c>
      <c r="I41041" s="4" t="s">
        <v>13</v>
      </c>
      <c r="J41041" s="4" t="s">
        <v>9</v>
      </c>
      <c r="K41041" s="4" t="s">
        <v>13</v>
      </c>
      <c r="L41041" s="4" t="s">
        <v>13</v>
      </c>
      <c r="M41041" s="36" t="s">
        <v>81</v>
      </c>
      <c r="N41041" s="4" t="s">
        <v>5</v>
      </c>
      <c r="O41041" s="4" t="s">
        <v>13</v>
      </c>
      <c r="P41041" s="4" t="s">
        <v>10</v>
      </c>
      <c r="Q41041" s="36" t="s">
        <v>82</v>
      </c>
      <c r="R41041" s="4" t="s">
        <v>13</v>
      </c>
      <c r="S41041" s="4" t="s">
        <v>9</v>
      </c>
      <c r="T41041" s="4" t="s">
        <v>13</v>
      </c>
      <c r="U41041" s="4" t="s">
        <v>13</v>
      </c>
      <c r="V41041" s="4" t="s">
        <v>13</v>
      </c>
      <c r="W41041" s="4" t="s">
        <v>20</v>
      </c>
    </row>
    <row r="41042" spans="1:6">
      <c r="A41042" t="n">
        <v>336665</v>
      </c>
      <c r="B41042" s="10" t="n">
        <v>5</v>
      </c>
      <c r="C41042" s="7" t="n">
        <v>28</v>
      </c>
      <c r="D41042" s="36" t="s">
        <v>3</v>
      </c>
      <c r="E41042" s="9" t="n">
        <v>162</v>
      </c>
      <c r="F41042" s="7" t="n">
        <v>3</v>
      </c>
      <c r="G41042" s="7" t="n">
        <v>32937</v>
      </c>
      <c r="H41042" s="36" t="s">
        <v>3</v>
      </c>
      <c r="I41042" s="7" t="n">
        <v>0</v>
      </c>
      <c r="J41042" s="7" t="n">
        <v>1</v>
      </c>
      <c r="K41042" s="7" t="n">
        <v>2</v>
      </c>
      <c r="L41042" s="7" t="n">
        <v>28</v>
      </c>
      <c r="M41042" s="36" t="s">
        <v>3</v>
      </c>
      <c r="N41042" s="9" t="n">
        <v>162</v>
      </c>
      <c r="O41042" s="7" t="n">
        <v>3</v>
      </c>
      <c r="P41042" s="7" t="n">
        <v>32937</v>
      </c>
      <c r="Q41042" s="36" t="s">
        <v>3</v>
      </c>
      <c r="R41042" s="7" t="n">
        <v>0</v>
      </c>
      <c r="S41042" s="7" t="n">
        <v>2</v>
      </c>
      <c r="T41042" s="7" t="n">
        <v>2</v>
      </c>
      <c r="U41042" s="7" t="n">
        <v>11</v>
      </c>
      <c r="V41042" s="7" t="n">
        <v>1</v>
      </c>
      <c r="W41042" s="11" t="n">
        <f t="normal" ca="1">A41046</f>
        <v>0</v>
      </c>
    </row>
    <row r="41043" spans="1:6">
      <c r="A41043" t="s">
        <v>4</v>
      </c>
      <c r="B41043" s="4" t="s">
        <v>5</v>
      </c>
      <c r="C41043" s="4" t="s">
        <v>13</v>
      </c>
      <c r="D41043" s="4" t="s">
        <v>10</v>
      </c>
      <c r="E41043" s="4" t="s">
        <v>22</v>
      </c>
    </row>
    <row r="41044" spans="1:6">
      <c r="A41044" t="n">
        <v>336694</v>
      </c>
      <c r="B41044" s="28" t="n">
        <v>58</v>
      </c>
      <c r="C41044" s="7" t="n">
        <v>0</v>
      </c>
      <c r="D41044" s="7" t="n">
        <v>0</v>
      </c>
      <c r="E41044" s="7" t="n">
        <v>1</v>
      </c>
    </row>
    <row r="41045" spans="1:6">
      <c r="A41045" t="s">
        <v>4</v>
      </c>
      <c r="B41045" s="4" t="s">
        <v>5</v>
      </c>
      <c r="C41045" s="4" t="s">
        <v>13</v>
      </c>
      <c r="D41045" s="36" t="s">
        <v>81</v>
      </c>
      <c r="E41045" s="4" t="s">
        <v>5</v>
      </c>
      <c r="F41045" s="4" t="s">
        <v>13</v>
      </c>
      <c r="G41045" s="4" t="s">
        <v>10</v>
      </c>
      <c r="H41045" s="36" t="s">
        <v>82</v>
      </c>
      <c r="I41045" s="4" t="s">
        <v>13</v>
      </c>
      <c r="J41045" s="4" t="s">
        <v>9</v>
      </c>
      <c r="K41045" s="4" t="s">
        <v>13</v>
      </c>
      <c r="L41045" s="4" t="s">
        <v>13</v>
      </c>
      <c r="M41045" s="36" t="s">
        <v>81</v>
      </c>
      <c r="N41045" s="4" t="s">
        <v>5</v>
      </c>
      <c r="O41045" s="4" t="s">
        <v>13</v>
      </c>
      <c r="P41045" s="4" t="s">
        <v>10</v>
      </c>
      <c r="Q41045" s="36" t="s">
        <v>82</v>
      </c>
      <c r="R41045" s="4" t="s">
        <v>13</v>
      </c>
      <c r="S41045" s="4" t="s">
        <v>9</v>
      </c>
      <c r="T41045" s="4" t="s">
        <v>13</v>
      </c>
      <c r="U41045" s="4" t="s">
        <v>13</v>
      </c>
      <c r="V41045" s="4" t="s">
        <v>13</v>
      </c>
      <c r="W41045" s="4" t="s">
        <v>20</v>
      </c>
    </row>
    <row r="41046" spans="1:6">
      <c r="A41046" t="n">
        <v>336702</v>
      </c>
      <c r="B41046" s="10" t="n">
        <v>5</v>
      </c>
      <c r="C41046" s="7" t="n">
        <v>28</v>
      </c>
      <c r="D41046" s="36" t="s">
        <v>3</v>
      </c>
      <c r="E41046" s="9" t="n">
        <v>162</v>
      </c>
      <c r="F41046" s="7" t="n">
        <v>3</v>
      </c>
      <c r="G41046" s="7" t="n">
        <v>32937</v>
      </c>
      <c r="H41046" s="36" t="s">
        <v>3</v>
      </c>
      <c r="I41046" s="7" t="n">
        <v>0</v>
      </c>
      <c r="J41046" s="7" t="n">
        <v>1</v>
      </c>
      <c r="K41046" s="7" t="n">
        <v>3</v>
      </c>
      <c r="L41046" s="7" t="n">
        <v>28</v>
      </c>
      <c r="M41046" s="36" t="s">
        <v>3</v>
      </c>
      <c r="N41046" s="9" t="n">
        <v>162</v>
      </c>
      <c r="O41046" s="7" t="n">
        <v>3</v>
      </c>
      <c r="P41046" s="7" t="n">
        <v>32937</v>
      </c>
      <c r="Q41046" s="36" t="s">
        <v>3</v>
      </c>
      <c r="R41046" s="7" t="n">
        <v>0</v>
      </c>
      <c r="S41046" s="7" t="n">
        <v>2</v>
      </c>
      <c r="T41046" s="7" t="n">
        <v>3</v>
      </c>
      <c r="U41046" s="7" t="n">
        <v>9</v>
      </c>
      <c r="V41046" s="7" t="n">
        <v>1</v>
      </c>
      <c r="W41046" s="11" t="n">
        <f t="normal" ca="1">A41056</f>
        <v>0</v>
      </c>
    </row>
    <row r="41047" spans="1:6">
      <c r="A41047" t="s">
        <v>4</v>
      </c>
      <c r="B41047" s="4" t="s">
        <v>5</v>
      </c>
      <c r="C41047" s="4" t="s">
        <v>13</v>
      </c>
      <c r="D41047" s="36" t="s">
        <v>81</v>
      </c>
      <c r="E41047" s="4" t="s">
        <v>5</v>
      </c>
      <c r="F41047" s="4" t="s">
        <v>10</v>
      </c>
      <c r="G41047" s="4" t="s">
        <v>13</v>
      </c>
      <c r="H41047" s="4" t="s">
        <v>13</v>
      </c>
      <c r="I41047" s="4" t="s">
        <v>6</v>
      </c>
      <c r="J41047" s="36" t="s">
        <v>82</v>
      </c>
      <c r="K41047" s="4" t="s">
        <v>13</v>
      </c>
      <c r="L41047" s="4" t="s">
        <v>13</v>
      </c>
      <c r="M41047" s="36" t="s">
        <v>81</v>
      </c>
      <c r="N41047" s="4" t="s">
        <v>5</v>
      </c>
      <c r="O41047" s="4" t="s">
        <v>13</v>
      </c>
      <c r="P41047" s="36" t="s">
        <v>82</v>
      </c>
      <c r="Q41047" s="4" t="s">
        <v>13</v>
      </c>
      <c r="R41047" s="4" t="s">
        <v>9</v>
      </c>
      <c r="S41047" s="4" t="s">
        <v>13</v>
      </c>
      <c r="T41047" s="4" t="s">
        <v>13</v>
      </c>
      <c r="U41047" s="4" t="s">
        <v>13</v>
      </c>
      <c r="V41047" s="36" t="s">
        <v>81</v>
      </c>
      <c r="W41047" s="4" t="s">
        <v>5</v>
      </c>
      <c r="X41047" s="4" t="s">
        <v>13</v>
      </c>
      <c r="Y41047" s="36" t="s">
        <v>82</v>
      </c>
      <c r="Z41047" s="4" t="s">
        <v>13</v>
      </c>
      <c r="AA41047" s="4" t="s">
        <v>9</v>
      </c>
      <c r="AB41047" s="4" t="s">
        <v>13</v>
      </c>
      <c r="AC41047" s="4" t="s">
        <v>13</v>
      </c>
      <c r="AD41047" s="4" t="s">
        <v>13</v>
      </c>
      <c r="AE41047" s="4" t="s">
        <v>20</v>
      </c>
    </row>
    <row r="41048" spans="1:6">
      <c r="A41048" t="n">
        <v>336731</v>
      </c>
      <c r="B41048" s="10" t="n">
        <v>5</v>
      </c>
      <c r="C41048" s="7" t="n">
        <v>28</v>
      </c>
      <c r="D41048" s="36" t="s">
        <v>3</v>
      </c>
      <c r="E41048" s="64" t="n">
        <v>47</v>
      </c>
      <c r="F41048" s="7" t="n">
        <v>61456</v>
      </c>
      <c r="G41048" s="7" t="n">
        <v>2</v>
      </c>
      <c r="H41048" s="7" t="n">
        <v>0</v>
      </c>
      <c r="I41048" s="7" t="s">
        <v>785</v>
      </c>
      <c r="J41048" s="36" t="s">
        <v>3</v>
      </c>
      <c r="K41048" s="7" t="n">
        <v>8</v>
      </c>
      <c r="L41048" s="7" t="n">
        <v>28</v>
      </c>
      <c r="M41048" s="36" t="s">
        <v>3</v>
      </c>
      <c r="N41048" s="49" t="n">
        <v>74</v>
      </c>
      <c r="O41048" s="7" t="n">
        <v>65</v>
      </c>
      <c r="P41048" s="36" t="s">
        <v>3</v>
      </c>
      <c r="Q41048" s="7" t="n">
        <v>0</v>
      </c>
      <c r="R41048" s="7" t="n">
        <v>1</v>
      </c>
      <c r="S41048" s="7" t="n">
        <v>3</v>
      </c>
      <c r="T41048" s="7" t="n">
        <v>9</v>
      </c>
      <c r="U41048" s="7" t="n">
        <v>28</v>
      </c>
      <c r="V41048" s="36" t="s">
        <v>3</v>
      </c>
      <c r="W41048" s="49" t="n">
        <v>74</v>
      </c>
      <c r="X41048" s="7" t="n">
        <v>65</v>
      </c>
      <c r="Y41048" s="36" t="s">
        <v>3</v>
      </c>
      <c r="Z41048" s="7" t="n">
        <v>0</v>
      </c>
      <c r="AA41048" s="7" t="n">
        <v>2</v>
      </c>
      <c r="AB41048" s="7" t="n">
        <v>3</v>
      </c>
      <c r="AC41048" s="7" t="n">
        <v>9</v>
      </c>
      <c r="AD41048" s="7" t="n">
        <v>1</v>
      </c>
      <c r="AE41048" s="11" t="n">
        <f t="normal" ca="1">A41052</f>
        <v>0</v>
      </c>
    </row>
    <row r="41049" spans="1:6">
      <c r="A41049" t="s">
        <v>4</v>
      </c>
      <c r="B41049" s="4" t="s">
        <v>5</v>
      </c>
      <c r="C41049" s="4" t="s">
        <v>10</v>
      </c>
      <c r="D41049" s="4" t="s">
        <v>13</v>
      </c>
      <c r="E41049" s="4" t="s">
        <v>13</v>
      </c>
      <c r="F41049" s="4" t="s">
        <v>6</v>
      </c>
    </row>
    <row r="41050" spans="1:6">
      <c r="A41050" t="n">
        <v>336779</v>
      </c>
      <c r="B41050" s="64" t="n">
        <v>47</v>
      </c>
      <c r="C41050" s="7" t="n">
        <v>61456</v>
      </c>
      <c r="D41050" s="7" t="n">
        <v>0</v>
      </c>
      <c r="E41050" s="7" t="n">
        <v>0</v>
      </c>
      <c r="F41050" s="7" t="s">
        <v>408</v>
      </c>
    </row>
    <row r="41051" spans="1:6">
      <c r="A41051" t="s">
        <v>4</v>
      </c>
      <c r="B41051" s="4" t="s">
        <v>5</v>
      </c>
      <c r="C41051" s="4" t="s">
        <v>13</v>
      </c>
      <c r="D41051" s="4" t="s">
        <v>10</v>
      </c>
      <c r="E41051" s="4" t="s">
        <v>22</v>
      </c>
    </row>
    <row r="41052" spans="1:6">
      <c r="A41052" t="n">
        <v>336792</v>
      </c>
      <c r="B41052" s="28" t="n">
        <v>58</v>
      </c>
      <c r="C41052" s="7" t="n">
        <v>0</v>
      </c>
      <c r="D41052" s="7" t="n">
        <v>300</v>
      </c>
      <c r="E41052" s="7" t="n">
        <v>1</v>
      </c>
    </row>
    <row r="41053" spans="1:6">
      <c r="A41053" t="s">
        <v>4</v>
      </c>
      <c r="B41053" s="4" t="s">
        <v>5</v>
      </c>
      <c r="C41053" s="4" t="s">
        <v>13</v>
      </c>
      <c r="D41053" s="4" t="s">
        <v>10</v>
      </c>
    </row>
    <row r="41054" spans="1:6">
      <c r="A41054" t="n">
        <v>336800</v>
      </c>
      <c r="B41054" s="28" t="n">
        <v>58</v>
      </c>
      <c r="C41054" s="7" t="n">
        <v>255</v>
      </c>
      <c r="D41054" s="7" t="n">
        <v>0</v>
      </c>
    </row>
    <row r="41055" spans="1:6">
      <c r="A41055" t="s">
        <v>4</v>
      </c>
      <c r="B41055" s="4" t="s">
        <v>5</v>
      </c>
      <c r="C41055" s="4" t="s">
        <v>13</v>
      </c>
      <c r="D41055" s="4" t="s">
        <v>13</v>
      </c>
      <c r="E41055" s="4" t="s">
        <v>13</v>
      </c>
      <c r="F41055" s="4" t="s">
        <v>13</v>
      </c>
    </row>
    <row r="41056" spans="1:6">
      <c r="A41056" t="n">
        <v>336804</v>
      </c>
      <c r="B41056" s="13" t="n">
        <v>14</v>
      </c>
      <c r="C41056" s="7" t="n">
        <v>0</v>
      </c>
      <c r="D41056" s="7" t="n">
        <v>0</v>
      </c>
      <c r="E41056" s="7" t="n">
        <v>0</v>
      </c>
      <c r="F41056" s="7" t="n">
        <v>64</v>
      </c>
    </row>
    <row r="41057" spans="1:31">
      <c r="A41057" t="s">
        <v>4</v>
      </c>
      <c r="B41057" s="4" t="s">
        <v>5</v>
      </c>
      <c r="C41057" s="4" t="s">
        <v>13</v>
      </c>
      <c r="D41057" s="4" t="s">
        <v>10</v>
      </c>
    </row>
    <row r="41058" spans="1:31">
      <c r="A41058" t="n">
        <v>336809</v>
      </c>
      <c r="B41058" s="27" t="n">
        <v>22</v>
      </c>
      <c r="C41058" s="7" t="n">
        <v>0</v>
      </c>
      <c r="D41058" s="7" t="n">
        <v>32937</v>
      </c>
    </row>
    <row r="41059" spans="1:31">
      <c r="A41059" t="s">
        <v>4</v>
      </c>
      <c r="B41059" s="4" t="s">
        <v>5</v>
      </c>
      <c r="C41059" s="4" t="s">
        <v>13</v>
      </c>
      <c r="D41059" s="4" t="s">
        <v>10</v>
      </c>
    </row>
    <row r="41060" spans="1:31">
      <c r="A41060" t="n">
        <v>336813</v>
      </c>
      <c r="B41060" s="28" t="n">
        <v>58</v>
      </c>
      <c r="C41060" s="7" t="n">
        <v>5</v>
      </c>
      <c r="D41060" s="7" t="n">
        <v>300</v>
      </c>
    </row>
    <row r="41061" spans="1:31">
      <c r="A41061" t="s">
        <v>4</v>
      </c>
      <c r="B41061" s="4" t="s">
        <v>5</v>
      </c>
      <c r="C41061" s="4" t="s">
        <v>22</v>
      </c>
      <c r="D41061" s="4" t="s">
        <v>10</v>
      </c>
    </row>
    <row r="41062" spans="1:31">
      <c r="A41062" t="n">
        <v>336817</v>
      </c>
      <c r="B41062" s="51" t="n">
        <v>103</v>
      </c>
      <c r="C41062" s="7" t="n">
        <v>0</v>
      </c>
      <c r="D41062" s="7" t="n">
        <v>300</v>
      </c>
    </row>
    <row r="41063" spans="1:31">
      <c r="A41063" t="s">
        <v>4</v>
      </c>
      <c r="B41063" s="4" t="s">
        <v>5</v>
      </c>
      <c r="C41063" s="4" t="s">
        <v>13</v>
      </c>
    </row>
    <row r="41064" spans="1:31">
      <c r="A41064" t="n">
        <v>336824</v>
      </c>
      <c r="B41064" s="37" t="n">
        <v>64</v>
      </c>
      <c r="C41064" s="7" t="n">
        <v>7</v>
      </c>
    </row>
    <row r="41065" spans="1:31">
      <c r="A41065" t="s">
        <v>4</v>
      </c>
      <c r="B41065" s="4" t="s">
        <v>5</v>
      </c>
      <c r="C41065" s="4" t="s">
        <v>13</v>
      </c>
      <c r="D41065" s="4" t="s">
        <v>10</v>
      </c>
    </row>
    <row r="41066" spans="1:31">
      <c r="A41066" t="n">
        <v>336826</v>
      </c>
      <c r="B41066" s="67" t="n">
        <v>72</v>
      </c>
      <c r="C41066" s="7" t="n">
        <v>5</v>
      </c>
      <c r="D41066" s="7" t="n">
        <v>0</v>
      </c>
    </row>
    <row r="41067" spans="1:31">
      <c r="A41067" t="s">
        <v>4</v>
      </c>
      <c r="B41067" s="4" t="s">
        <v>5</v>
      </c>
      <c r="C41067" s="4" t="s">
        <v>13</v>
      </c>
      <c r="D41067" s="36" t="s">
        <v>81</v>
      </c>
      <c r="E41067" s="4" t="s">
        <v>5</v>
      </c>
      <c r="F41067" s="4" t="s">
        <v>13</v>
      </c>
      <c r="G41067" s="4" t="s">
        <v>10</v>
      </c>
      <c r="H41067" s="36" t="s">
        <v>82</v>
      </c>
      <c r="I41067" s="4" t="s">
        <v>13</v>
      </c>
      <c r="J41067" s="4" t="s">
        <v>9</v>
      </c>
      <c r="K41067" s="4" t="s">
        <v>13</v>
      </c>
      <c r="L41067" s="4" t="s">
        <v>13</v>
      </c>
      <c r="M41067" s="4" t="s">
        <v>20</v>
      </c>
    </row>
    <row r="41068" spans="1:31">
      <c r="A41068" t="n">
        <v>336830</v>
      </c>
      <c r="B41068" s="10" t="n">
        <v>5</v>
      </c>
      <c r="C41068" s="7" t="n">
        <v>28</v>
      </c>
      <c r="D41068" s="36" t="s">
        <v>3</v>
      </c>
      <c r="E41068" s="9" t="n">
        <v>162</v>
      </c>
      <c r="F41068" s="7" t="n">
        <v>4</v>
      </c>
      <c r="G41068" s="7" t="n">
        <v>32937</v>
      </c>
      <c r="H41068" s="36" t="s">
        <v>3</v>
      </c>
      <c r="I41068" s="7" t="n">
        <v>0</v>
      </c>
      <c r="J41068" s="7" t="n">
        <v>1</v>
      </c>
      <c r="K41068" s="7" t="n">
        <v>2</v>
      </c>
      <c r="L41068" s="7" t="n">
        <v>1</v>
      </c>
      <c r="M41068" s="11" t="n">
        <f t="normal" ca="1">A41074</f>
        <v>0</v>
      </c>
    </row>
    <row r="41069" spans="1:31">
      <c r="A41069" t="s">
        <v>4</v>
      </c>
      <c r="B41069" s="4" t="s">
        <v>5</v>
      </c>
      <c r="C41069" s="4" t="s">
        <v>13</v>
      </c>
      <c r="D41069" s="4" t="s">
        <v>6</v>
      </c>
    </row>
    <row r="41070" spans="1:31">
      <c r="A41070" t="n">
        <v>336847</v>
      </c>
      <c r="B41070" s="8" t="n">
        <v>2</v>
      </c>
      <c r="C41070" s="7" t="n">
        <v>10</v>
      </c>
      <c r="D41070" s="7" t="s">
        <v>786</v>
      </c>
    </row>
    <row r="41071" spans="1:31">
      <c r="A41071" t="s">
        <v>4</v>
      </c>
      <c r="B41071" s="4" t="s">
        <v>5</v>
      </c>
      <c r="C41071" s="4" t="s">
        <v>10</v>
      </c>
    </row>
    <row r="41072" spans="1:31">
      <c r="A41072" t="n">
        <v>336864</v>
      </c>
      <c r="B41072" s="35" t="n">
        <v>16</v>
      </c>
      <c r="C41072" s="7" t="n">
        <v>0</v>
      </c>
    </row>
    <row r="41073" spans="1:13">
      <c r="A41073" t="s">
        <v>4</v>
      </c>
      <c r="B41073" s="4" t="s">
        <v>5</v>
      </c>
      <c r="C41073" s="4" t="s">
        <v>10</v>
      </c>
      <c r="D41073" s="4" t="s">
        <v>22</v>
      </c>
      <c r="E41073" s="4" t="s">
        <v>22</v>
      </c>
      <c r="F41073" s="4" t="s">
        <v>22</v>
      </c>
      <c r="G41073" s="4" t="s">
        <v>22</v>
      </c>
    </row>
    <row r="41074" spans="1:13">
      <c r="A41074" t="n">
        <v>336867</v>
      </c>
      <c r="B41074" s="24" t="n">
        <v>46</v>
      </c>
      <c r="C41074" s="7" t="n">
        <v>61456</v>
      </c>
      <c r="D41074" s="7" t="n">
        <v>-35.5299987792969</v>
      </c>
      <c r="E41074" s="7" t="n">
        <v>4.05000019073486</v>
      </c>
      <c r="F41074" s="7" t="n">
        <v>-6.96999979019165</v>
      </c>
      <c r="G41074" s="7" t="n">
        <v>59.2999992370605</v>
      </c>
    </row>
    <row r="41075" spans="1:13">
      <c r="A41075" t="s">
        <v>4</v>
      </c>
      <c r="B41075" s="4" t="s">
        <v>5</v>
      </c>
      <c r="C41075" s="4" t="s">
        <v>13</v>
      </c>
      <c r="D41075" s="4" t="s">
        <v>13</v>
      </c>
      <c r="E41075" s="4" t="s">
        <v>22</v>
      </c>
      <c r="F41075" s="4" t="s">
        <v>22</v>
      </c>
      <c r="G41075" s="4" t="s">
        <v>22</v>
      </c>
      <c r="H41075" s="4" t="s">
        <v>10</v>
      </c>
      <c r="I41075" s="4" t="s">
        <v>13</v>
      </c>
    </row>
    <row r="41076" spans="1:13">
      <c r="A41076" t="n">
        <v>336886</v>
      </c>
      <c r="B41076" s="25" t="n">
        <v>45</v>
      </c>
      <c r="C41076" s="7" t="n">
        <v>4</v>
      </c>
      <c r="D41076" s="7" t="n">
        <v>3</v>
      </c>
      <c r="E41076" s="7" t="n">
        <v>5.15000009536743</v>
      </c>
      <c r="F41076" s="7" t="n">
        <v>208.309997558594</v>
      </c>
      <c r="G41076" s="7" t="n">
        <v>0</v>
      </c>
      <c r="H41076" s="7" t="n">
        <v>0</v>
      </c>
      <c r="I41076" s="7" t="n">
        <v>0</v>
      </c>
    </row>
    <row r="41077" spans="1:13">
      <c r="A41077" t="s">
        <v>4</v>
      </c>
      <c r="B41077" s="4" t="s">
        <v>5</v>
      </c>
      <c r="C41077" s="4" t="s">
        <v>13</v>
      </c>
      <c r="D41077" s="4" t="s">
        <v>6</v>
      </c>
    </row>
    <row r="41078" spans="1:13">
      <c r="A41078" t="n">
        <v>336904</v>
      </c>
      <c r="B41078" s="8" t="n">
        <v>2</v>
      </c>
      <c r="C41078" s="7" t="n">
        <v>10</v>
      </c>
      <c r="D41078" s="7" t="s">
        <v>855</v>
      </c>
    </row>
    <row r="41079" spans="1:13">
      <c r="A41079" t="s">
        <v>4</v>
      </c>
      <c r="B41079" s="4" t="s">
        <v>5</v>
      </c>
      <c r="C41079" s="4" t="s">
        <v>10</v>
      </c>
    </row>
    <row r="41080" spans="1:13">
      <c r="A41080" t="n">
        <v>336919</v>
      </c>
      <c r="B41080" s="35" t="n">
        <v>16</v>
      </c>
      <c r="C41080" s="7" t="n">
        <v>0</v>
      </c>
    </row>
    <row r="41081" spans="1:13">
      <c r="A41081" t="s">
        <v>4</v>
      </c>
      <c r="B41081" s="4" t="s">
        <v>5</v>
      </c>
      <c r="C41081" s="4" t="s">
        <v>13</v>
      </c>
      <c r="D41081" s="4" t="s">
        <v>10</v>
      </c>
    </row>
    <row r="41082" spans="1:13">
      <c r="A41082" t="n">
        <v>336922</v>
      </c>
      <c r="B41082" s="28" t="n">
        <v>58</v>
      </c>
      <c r="C41082" s="7" t="n">
        <v>105</v>
      </c>
      <c r="D41082" s="7" t="n">
        <v>300</v>
      </c>
    </row>
    <row r="41083" spans="1:13">
      <c r="A41083" t="s">
        <v>4</v>
      </c>
      <c r="B41083" s="4" t="s">
        <v>5</v>
      </c>
      <c r="C41083" s="4" t="s">
        <v>22</v>
      </c>
      <c r="D41083" s="4" t="s">
        <v>10</v>
      </c>
    </row>
    <row r="41084" spans="1:13">
      <c r="A41084" t="n">
        <v>336926</v>
      </c>
      <c r="B41084" s="51" t="n">
        <v>103</v>
      </c>
      <c r="C41084" s="7" t="n">
        <v>1</v>
      </c>
      <c r="D41084" s="7" t="n">
        <v>300</v>
      </c>
    </row>
    <row r="41085" spans="1:13">
      <c r="A41085" t="s">
        <v>4</v>
      </c>
      <c r="B41085" s="4" t="s">
        <v>5</v>
      </c>
      <c r="C41085" s="4" t="s">
        <v>13</v>
      </c>
      <c r="D41085" s="4" t="s">
        <v>10</v>
      </c>
    </row>
    <row r="41086" spans="1:13">
      <c r="A41086" t="n">
        <v>336933</v>
      </c>
      <c r="B41086" s="67" t="n">
        <v>72</v>
      </c>
      <c r="C41086" s="7" t="n">
        <v>4</v>
      </c>
      <c r="D41086" s="7" t="n">
        <v>0</v>
      </c>
    </row>
    <row r="41087" spans="1:13">
      <c r="A41087" t="s">
        <v>4</v>
      </c>
      <c r="B41087" s="4" t="s">
        <v>5</v>
      </c>
      <c r="C41087" s="4" t="s">
        <v>9</v>
      </c>
    </row>
    <row r="41088" spans="1:13">
      <c r="A41088" t="n">
        <v>336937</v>
      </c>
      <c r="B41088" s="50" t="n">
        <v>15</v>
      </c>
      <c r="C41088" s="7" t="n">
        <v>1073741824</v>
      </c>
    </row>
    <row r="41089" spans="1:9">
      <c r="A41089" t="s">
        <v>4</v>
      </c>
      <c r="B41089" s="4" t="s">
        <v>5</v>
      </c>
      <c r="C41089" s="4" t="s">
        <v>13</v>
      </c>
    </row>
    <row r="41090" spans="1:9">
      <c r="A41090" t="n">
        <v>336942</v>
      </c>
      <c r="B41090" s="37" t="n">
        <v>64</v>
      </c>
      <c r="C41090" s="7" t="n">
        <v>3</v>
      </c>
    </row>
    <row r="41091" spans="1:9">
      <c r="A41091" t="s">
        <v>4</v>
      </c>
      <c r="B41091" s="4" t="s">
        <v>5</v>
      </c>
      <c r="C41091" s="4" t="s">
        <v>13</v>
      </c>
    </row>
    <row r="41092" spans="1:9">
      <c r="A41092" t="n">
        <v>336944</v>
      </c>
      <c r="B41092" s="49" t="n">
        <v>74</v>
      </c>
      <c r="C41092" s="7" t="n">
        <v>67</v>
      </c>
    </row>
    <row r="41093" spans="1:9">
      <c r="A41093" t="s">
        <v>4</v>
      </c>
      <c r="B41093" s="4" t="s">
        <v>5</v>
      </c>
      <c r="C41093" s="4" t="s">
        <v>13</v>
      </c>
      <c r="D41093" s="4" t="s">
        <v>13</v>
      </c>
      <c r="E41093" s="4" t="s">
        <v>10</v>
      </c>
    </row>
    <row r="41094" spans="1:9">
      <c r="A41094" t="n">
        <v>336946</v>
      </c>
      <c r="B41094" s="25" t="n">
        <v>45</v>
      </c>
      <c r="C41094" s="7" t="n">
        <v>8</v>
      </c>
      <c r="D41094" s="7" t="n">
        <v>1</v>
      </c>
      <c r="E41094" s="7" t="n">
        <v>0</v>
      </c>
    </row>
    <row r="41095" spans="1:9">
      <c r="A41095" t="s">
        <v>4</v>
      </c>
      <c r="B41095" s="4" t="s">
        <v>5</v>
      </c>
      <c r="C41095" s="4" t="s">
        <v>10</v>
      </c>
    </row>
    <row r="41096" spans="1:9">
      <c r="A41096" t="n">
        <v>336951</v>
      </c>
      <c r="B41096" s="15" t="n">
        <v>13</v>
      </c>
      <c r="C41096" s="7" t="n">
        <v>6409</v>
      </c>
    </row>
    <row r="41097" spans="1:9">
      <c r="A41097" t="s">
        <v>4</v>
      </c>
      <c r="B41097" s="4" t="s">
        <v>5</v>
      </c>
      <c r="C41097" s="4" t="s">
        <v>10</v>
      </c>
    </row>
    <row r="41098" spans="1:9">
      <c r="A41098" t="n">
        <v>336954</v>
      </c>
      <c r="B41098" s="15" t="n">
        <v>13</v>
      </c>
      <c r="C41098" s="7" t="n">
        <v>6408</v>
      </c>
    </row>
    <row r="41099" spans="1:9">
      <c r="A41099" t="s">
        <v>4</v>
      </c>
      <c r="B41099" s="4" t="s">
        <v>5</v>
      </c>
      <c r="C41099" s="4" t="s">
        <v>10</v>
      </c>
    </row>
    <row r="41100" spans="1:9">
      <c r="A41100" t="n">
        <v>336957</v>
      </c>
      <c r="B41100" s="12" t="n">
        <v>12</v>
      </c>
      <c r="C41100" s="7" t="n">
        <v>6464</v>
      </c>
    </row>
    <row r="41101" spans="1:9">
      <c r="A41101" t="s">
        <v>4</v>
      </c>
      <c r="B41101" s="4" t="s">
        <v>5</v>
      </c>
      <c r="C41101" s="4" t="s">
        <v>10</v>
      </c>
    </row>
    <row r="41102" spans="1:9">
      <c r="A41102" t="n">
        <v>336960</v>
      </c>
      <c r="B41102" s="15" t="n">
        <v>13</v>
      </c>
      <c r="C41102" s="7" t="n">
        <v>6465</v>
      </c>
    </row>
    <row r="41103" spans="1:9">
      <c r="A41103" t="s">
        <v>4</v>
      </c>
      <c r="B41103" s="4" t="s">
        <v>5</v>
      </c>
      <c r="C41103" s="4" t="s">
        <v>10</v>
      </c>
    </row>
    <row r="41104" spans="1:9">
      <c r="A41104" t="n">
        <v>336963</v>
      </c>
      <c r="B41104" s="15" t="n">
        <v>13</v>
      </c>
      <c r="C41104" s="7" t="n">
        <v>6466</v>
      </c>
    </row>
    <row r="41105" spans="1:5">
      <c r="A41105" t="s">
        <v>4</v>
      </c>
      <c r="B41105" s="4" t="s">
        <v>5</v>
      </c>
      <c r="C41105" s="4" t="s">
        <v>10</v>
      </c>
    </row>
    <row r="41106" spans="1:5">
      <c r="A41106" t="n">
        <v>336966</v>
      </c>
      <c r="B41106" s="15" t="n">
        <v>13</v>
      </c>
      <c r="C41106" s="7" t="n">
        <v>6467</v>
      </c>
    </row>
    <row r="41107" spans="1:5">
      <c r="A41107" t="s">
        <v>4</v>
      </c>
      <c r="B41107" s="4" t="s">
        <v>5</v>
      </c>
      <c r="C41107" s="4" t="s">
        <v>10</v>
      </c>
    </row>
    <row r="41108" spans="1:5">
      <c r="A41108" t="n">
        <v>336969</v>
      </c>
      <c r="B41108" s="15" t="n">
        <v>13</v>
      </c>
      <c r="C41108" s="7" t="n">
        <v>6468</v>
      </c>
    </row>
    <row r="41109" spans="1:5">
      <c r="A41109" t="s">
        <v>4</v>
      </c>
      <c r="B41109" s="4" t="s">
        <v>5</v>
      </c>
      <c r="C41109" s="4" t="s">
        <v>10</v>
      </c>
    </row>
    <row r="41110" spans="1:5">
      <c r="A41110" t="n">
        <v>336972</v>
      </c>
      <c r="B41110" s="15" t="n">
        <v>13</v>
      </c>
      <c r="C41110" s="7" t="n">
        <v>6469</v>
      </c>
    </row>
    <row r="41111" spans="1:5">
      <c r="A41111" t="s">
        <v>4</v>
      </c>
      <c r="B41111" s="4" t="s">
        <v>5</v>
      </c>
      <c r="C41111" s="4" t="s">
        <v>10</v>
      </c>
    </row>
    <row r="41112" spans="1:5">
      <c r="A41112" t="n">
        <v>336975</v>
      </c>
      <c r="B41112" s="15" t="n">
        <v>13</v>
      </c>
      <c r="C41112" s="7" t="n">
        <v>6470</v>
      </c>
    </row>
    <row r="41113" spans="1:5">
      <c r="A41113" t="s">
        <v>4</v>
      </c>
      <c r="B41113" s="4" t="s">
        <v>5</v>
      </c>
      <c r="C41113" s="4" t="s">
        <v>10</v>
      </c>
    </row>
    <row r="41114" spans="1:5">
      <c r="A41114" t="n">
        <v>336978</v>
      </c>
      <c r="B41114" s="15" t="n">
        <v>13</v>
      </c>
      <c r="C41114" s="7" t="n">
        <v>6471</v>
      </c>
    </row>
    <row r="41115" spans="1:5">
      <c r="A41115" t="s">
        <v>4</v>
      </c>
      <c r="B41115" s="4" t="s">
        <v>5</v>
      </c>
      <c r="C41115" s="4" t="s">
        <v>13</v>
      </c>
    </row>
    <row r="41116" spans="1:5">
      <c r="A41116" t="n">
        <v>336981</v>
      </c>
      <c r="B41116" s="49" t="n">
        <v>74</v>
      </c>
      <c r="C41116" s="7" t="n">
        <v>18</v>
      </c>
    </row>
    <row r="41117" spans="1:5">
      <c r="A41117" t="s">
        <v>4</v>
      </c>
      <c r="B41117" s="4" t="s">
        <v>5</v>
      </c>
      <c r="C41117" s="4" t="s">
        <v>13</v>
      </c>
    </row>
    <row r="41118" spans="1:5">
      <c r="A41118" t="n">
        <v>336983</v>
      </c>
      <c r="B41118" s="49" t="n">
        <v>74</v>
      </c>
      <c r="C41118" s="7" t="n">
        <v>45</v>
      </c>
    </row>
    <row r="41119" spans="1:5">
      <c r="A41119" t="s">
        <v>4</v>
      </c>
      <c r="B41119" s="4" t="s">
        <v>5</v>
      </c>
      <c r="C41119" s="4" t="s">
        <v>10</v>
      </c>
    </row>
    <row r="41120" spans="1:5">
      <c r="A41120" t="n">
        <v>336985</v>
      </c>
      <c r="B41120" s="35" t="n">
        <v>16</v>
      </c>
      <c r="C41120" s="7" t="n">
        <v>0</v>
      </c>
    </row>
    <row r="41121" spans="1:3">
      <c r="A41121" t="s">
        <v>4</v>
      </c>
      <c r="B41121" s="4" t="s">
        <v>5</v>
      </c>
      <c r="C41121" s="4" t="s">
        <v>13</v>
      </c>
      <c r="D41121" s="4" t="s">
        <v>13</v>
      </c>
      <c r="E41121" s="4" t="s">
        <v>13</v>
      </c>
      <c r="F41121" s="4" t="s">
        <v>13</v>
      </c>
    </row>
    <row r="41122" spans="1:3">
      <c r="A41122" t="n">
        <v>336988</v>
      </c>
      <c r="B41122" s="13" t="n">
        <v>14</v>
      </c>
      <c r="C41122" s="7" t="n">
        <v>0</v>
      </c>
      <c r="D41122" s="7" t="n">
        <v>8</v>
      </c>
      <c r="E41122" s="7" t="n">
        <v>0</v>
      </c>
      <c r="F41122" s="7" t="n">
        <v>0</v>
      </c>
    </row>
    <row r="41123" spans="1:3">
      <c r="A41123" t="s">
        <v>4</v>
      </c>
      <c r="B41123" s="4" t="s">
        <v>5</v>
      </c>
      <c r="C41123" s="4" t="s">
        <v>13</v>
      </c>
      <c r="D41123" s="4" t="s">
        <v>6</v>
      </c>
    </row>
    <row r="41124" spans="1:3">
      <c r="A41124" t="n">
        <v>336993</v>
      </c>
      <c r="B41124" s="8" t="n">
        <v>2</v>
      </c>
      <c r="C41124" s="7" t="n">
        <v>11</v>
      </c>
      <c r="D41124" s="7" t="s">
        <v>24</v>
      </c>
    </row>
    <row r="41125" spans="1:3">
      <c r="A41125" t="s">
        <v>4</v>
      </c>
      <c r="B41125" s="4" t="s">
        <v>5</v>
      </c>
      <c r="C41125" s="4" t="s">
        <v>10</v>
      </c>
    </row>
    <row r="41126" spans="1:3">
      <c r="A41126" t="n">
        <v>337007</v>
      </c>
      <c r="B41126" s="35" t="n">
        <v>16</v>
      </c>
      <c r="C41126" s="7" t="n">
        <v>0</v>
      </c>
    </row>
    <row r="41127" spans="1:3">
      <c r="A41127" t="s">
        <v>4</v>
      </c>
      <c r="B41127" s="4" t="s">
        <v>5</v>
      </c>
      <c r="C41127" s="4" t="s">
        <v>13</v>
      </c>
      <c r="D41127" s="4" t="s">
        <v>6</v>
      </c>
    </row>
    <row r="41128" spans="1:3">
      <c r="A41128" t="n">
        <v>337010</v>
      </c>
      <c r="B41128" s="8" t="n">
        <v>2</v>
      </c>
      <c r="C41128" s="7" t="n">
        <v>11</v>
      </c>
      <c r="D41128" s="7" t="s">
        <v>145</v>
      </c>
    </row>
    <row r="41129" spans="1:3">
      <c r="A41129" t="s">
        <v>4</v>
      </c>
      <c r="B41129" s="4" t="s">
        <v>5</v>
      </c>
      <c r="C41129" s="4" t="s">
        <v>10</v>
      </c>
    </row>
    <row r="41130" spans="1:3">
      <c r="A41130" t="n">
        <v>337019</v>
      </c>
      <c r="B41130" s="35" t="n">
        <v>16</v>
      </c>
      <c r="C41130" s="7" t="n">
        <v>0</v>
      </c>
    </row>
    <row r="41131" spans="1:3">
      <c r="A41131" t="s">
        <v>4</v>
      </c>
      <c r="B41131" s="4" t="s">
        <v>5</v>
      </c>
      <c r="C41131" s="4" t="s">
        <v>9</v>
      </c>
    </row>
    <row r="41132" spans="1:3">
      <c r="A41132" t="n">
        <v>337022</v>
      </c>
      <c r="B41132" s="50" t="n">
        <v>15</v>
      </c>
      <c r="C41132" s="7" t="n">
        <v>2048</v>
      </c>
    </row>
    <row r="41133" spans="1:3">
      <c r="A41133" t="s">
        <v>4</v>
      </c>
      <c r="B41133" s="4" t="s">
        <v>5</v>
      </c>
      <c r="C41133" s="4" t="s">
        <v>13</v>
      </c>
      <c r="D41133" s="4" t="s">
        <v>6</v>
      </c>
    </row>
    <row r="41134" spans="1:3">
      <c r="A41134" t="n">
        <v>337027</v>
      </c>
      <c r="B41134" s="8" t="n">
        <v>2</v>
      </c>
      <c r="C41134" s="7" t="n">
        <v>10</v>
      </c>
      <c r="D41134" s="7" t="s">
        <v>146</v>
      </c>
    </row>
    <row r="41135" spans="1:3">
      <c r="A41135" t="s">
        <v>4</v>
      </c>
      <c r="B41135" s="4" t="s">
        <v>5</v>
      </c>
      <c r="C41135" s="4" t="s">
        <v>10</v>
      </c>
    </row>
    <row r="41136" spans="1:3">
      <c r="A41136" t="n">
        <v>337045</v>
      </c>
      <c r="B41136" s="35" t="n">
        <v>16</v>
      </c>
      <c r="C41136" s="7" t="n">
        <v>0</v>
      </c>
    </row>
    <row r="41137" spans="1:6">
      <c r="A41137" t="s">
        <v>4</v>
      </c>
      <c r="B41137" s="4" t="s">
        <v>5</v>
      </c>
      <c r="C41137" s="4" t="s">
        <v>13</v>
      </c>
      <c r="D41137" s="4" t="s">
        <v>6</v>
      </c>
    </row>
    <row r="41138" spans="1:6">
      <c r="A41138" t="n">
        <v>337048</v>
      </c>
      <c r="B41138" s="8" t="n">
        <v>2</v>
      </c>
      <c r="C41138" s="7" t="n">
        <v>10</v>
      </c>
      <c r="D41138" s="7" t="s">
        <v>147</v>
      </c>
    </row>
    <row r="41139" spans="1:6">
      <c r="A41139" t="s">
        <v>4</v>
      </c>
      <c r="B41139" s="4" t="s">
        <v>5</v>
      </c>
      <c r="C41139" s="4" t="s">
        <v>10</v>
      </c>
    </row>
    <row r="41140" spans="1:6">
      <c r="A41140" t="n">
        <v>337067</v>
      </c>
      <c r="B41140" s="35" t="n">
        <v>16</v>
      </c>
      <c r="C41140" s="7" t="n">
        <v>0</v>
      </c>
    </row>
    <row r="41141" spans="1:6">
      <c r="A41141" t="s">
        <v>4</v>
      </c>
      <c r="B41141" s="4" t="s">
        <v>5</v>
      </c>
      <c r="C41141" s="4" t="s">
        <v>13</v>
      </c>
      <c r="D41141" s="4" t="s">
        <v>10</v>
      </c>
      <c r="E41141" s="4" t="s">
        <v>22</v>
      </c>
    </row>
    <row r="41142" spans="1:6">
      <c r="A41142" t="n">
        <v>337070</v>
      </c>
      <c r="B41142" s="28" t="n">
        <v>58</v>
      </c>
      <c r="C41142" s="7" t="n">
        <v>100</v>
      </c>
      <c r="D41142" s="7" t="n">
        <v>300</v>
      </c>
      <c r="E41142" s="7" t="n">
        <v>1</v>
      </c>
    </row>
    <row r="41143" spans="1:6">
      <c r="A41143" t="s">
        <v>4</v>
      </c>
      <c r="B41143" s="4" t="s">
        <v>5</v>
      </c>
      <c r="C41143" s="4" t="s">
        <v>13</v>
      </c>
      <c r="D41143" s="4" t="s">
        <v>10</v>
      </c>
    </row>
    <row r="41144" spans="1:6">
      <c r="A41144" t="n">
        <v>337078</v>
      </c>
      <c r="B41144" s="28" t="n">
        <v>58</v>
      </c>
      <c r="C41144" s="7" t="n">
        <v>255</v>
      </c>
      <c r="D41144" s="7" t="n">
        <v>0</v>
      </c>
    </row>
    <row r="41145" spans="1:6">
      <c r="A41145" t="s">
        <v>4</v>
      </c>
      <c r="B41145" s="4" t="s">
        <v>5</v>
      </c>
      <c r="C41145" s="4" t="s">
        <v>13</v>
      </c>
    </row>
    <row r="41146" spans="1:6">
      <c r="A41146" t="n">
        <v>337082</v>
      </c>
      <c r="B41146" s="34" t="n">
        <v>23</v>
      </c>
      <c r="C41146" s="7" t="n">
        <v>0</v>
      </c>
    </row>
    <row r="41147" spans="1:6">
      <c r="A41147" t="s">
        <v>4</v>
      </c>
      <c r="B41147" s="4" t="s">
        <v>5</v>
      </c>
    </row>
    <row r="41148" spans="1:6">
      <c r="A41148" t="n">
        <v>337084</v>
      </c>
      <c r="B41148" s="5" t="n">
        <v>1</v>
      </c>
    </row>
    <row r="41149" spans="1:6" s="3" customFormat="1" customHeight="0">
      <c r="A41149" s="3" t="s">
        <v>2</v>
      </c>
      <c r="B41149" s="3" t="s">
        <v>2472</v>
      </c>
    </row>
    <row r="41150" spans="1:6">
      <c r="A41150" t="s">
        <v>4</v>
      </c>
      <c r="B41150" s="4" t="s">
        <v>5</v>
      </c>
      <c r="C41150" s="4" t="s">
        <v>13</v>
      </c>
      <c r="D41150" s="4" t="s">
        <v>13</v>
      </c>
      <c r="E41150" s="4" t="s">
        <v>13</v>
      </c>
      <c r="F41150" s="4" t="s">
        <v>13</v>
      </c>
    </row>
    <row r="41151" spans="1:6">
      <c r="A41151" t="n">
        <v>337088</v>
      </c>
      <c r="B41151" s="13" t="n">
        <v>14</v>
      </c>
      <c r="C41151" s="7" t="n">
        <v>2</v>
      </c>
      <c r="D41151" s="7" t="n">
        <v>0</v>
      </c>
      <c r="E41151" s="7" t="n">
        <v>0</v>
      </c>
      <c r="F41151" s="7" t="n">
        <v>0</v>
      </c>
    </row>
    <row r="41152" spans="1:6">
      <c r="A41152" t="s">
        <v>4</v>
      </c>
      <c r="B41152" s="4" t="s">
        <v>5</v>
      </c>
      <c r="C41152" s="4" t="s">
        <v>13</v>
      </c>
      <c r="D41152" s="36" t="s">
        <v>81</v>
      </c>
      <c r="E41152" s="4" t="s">
        <v>5</v>
      </c>
      <c r="F41152" s="4" t="s">
        <v>13</v>
      </c>
      <c r="G41152" s="4" t="s">
        <v>10</v>
      </c>
      <c r="H41152" s="36" t="s">
        <v>82</v>
      </c>
      <c r="I41152" s="4" t="s">
        <v>13</v>
      </c>
      <c r="J41152" s="4" t="s">
        <v>9</v>
      </c>
      <c r="K41152" s="4" t="s">
        <v>13</v>
      </c>
      <c r="L41152" s="4" t="s">
        <v>13</v>
      </c>
      <c r="M41152" s="36" t="s">
        <v>81</v>
      </c>
      <c r="N41152" s="4" t="s">
        <v>5</v>
      </c>
      <c r="O41152" s="4" t="s">
        <v>13</v>
      </c>
      <c r="P41152" s="4" t="s">
        <v>10</v>
      </c>
      <c r="Q41152" s="36" t="s">
        <v>82</v>
      </c>
      <c r="R41152" s="4" t="s">
        <v>13</v>
      </c>
      <c r="S41152" s="4" t="s">
        <v>9</v>
      </c>
      <c r="T41152" s="4" t="s">
        <v>13</v>
      </c>
      <c r="U41152" s="4" t="s">
        <v>13</v>
      </c>
      <c r="V41152" s="4" t="s">
        <v>13</v>
      </c>
      <c r="W41152" s="4" t="s">
        <v>20</v>
      </c>
    </row>
    <row r="41153" spans="1:23">
      <c r="A41153" t="n">
        <v>337093</v>
      </c>
      <c r="B41153" s="10" t="n">
        <v>5</v>
      </c>
      <c r="C41153" s="7" t="n">
        <v>28</v>
      </c>
      <c r="D41153" s="36" t="s">
        <v>3</v>
      </c>
      <c r="E41153" s="9" t="n">
        <v>162</v>
      </c>
      <c r="F41153" s="7" t="n">
        <v>3</v>
      </c>
      <c r="G41153" s="7" t="n">
        <v>32966</v>
      </c>
      <c r="H41153" s="36" t="s">
        <v>3</v>
      </c>
      <c r="I41153" s="7" t="n">
        <v>0</v>
      </c>
      <c r="J41153" s="7" t="n">
        <v>1</v>
      </c>
      <c r="K41153" s="7" t="n">
        <v>2</v>
      </c>
      <c r="L41153" s="7" t="n">
        <v>28</v>
      </c>
      <c r="M41153" s="36" t="s">
        <v>3</v>
      </c>
      <c r="N41153" s="9" t="n">
        <v>162</v>
      </c>
      <c r="O41153" s="7" t="n">
        <v>3</v>
      </c>
      <c r="P41153" s="7" t="n">
        <v>32966</v>
      </c>
      <c r="Q41153" s="36" t="s">
        <v>3</v>
      </c>
      <c r="R41153" s="7" t="n">
        <v>0</v>
      </c>
      <c r="S41153" s="7" t="n">
        <v>2</v>
      </c>
      <c r="T41153" s="7" t="n">
        <v>2</v>
      </c>
      <c r="U41153" s="7" t="n">
        <v>11</v>
      </c>
      <c r="V41153" s="7" t="n">
        <v>1</v>
      </c>
      <c r="W41153" s="11" t="n">
        <f t="normal" ca="1">A41157</f>
        <v>0</v>
      </c>
    </row>
    <row r="41154" spans="1:23">
      <c r="A41154" t="s">
        <v>4</v>
      </c>
      <c r="B41154" s="4" t="s">
        <v>5</v>
      </c>
      <c r="C41154" s="4" t="s">
        <v>13</v>
      </c>
      <c r="D41154" s="4" t="s">
        <v>10</v>
      </c>
      <c r="E41154" s="4" t="s">
        <v>22</v>
      </c>
    </row>
    <row r="41155" spans="1:23">
      <c r="A41155" t="n">
        <v>337122</v>
      </c>
      <c r="B41155" s="28" t="n">
        <v>58</v>
      </c>
      <c r="C41155" s="7" t="n">
        <v>0</v>
      </c>
      <c r="D41155" s="7" t="n">
        <v>0</v>
      </c>
      <c r="E41155" s="7" t="n">
        <v>1</v>
      </c>
    </row>
    <row r="41156" spans="1:23">
      <c r="A41156" t="s">
        <v>4</v>
      </c>
      <c r="B41156" s="4" t="s">
        <v>5</v>
      </c>
      <c r="C41156" s="4" t="s">
        <v>13</v>
      </c>
      <c r="D41156" s="36" t="s">
        <v>81</v>
      </c>
      <c r="E41156" s="4" t="s">
        <v>5</v>
      </c>
      <c r="F41156" s="4" t="s">
        <v>13</v>
      </c>
      <c r="G41156" s="4" t="s">
        <v>10</v>
      </c>
      <c r="H41156" s="36" t="s">
        <v>82</v>
      </c>
      <c r="I41156" s="4" t="s">
        <v>13</v>
      </c>
      <c r="J41156" s="4" t="s">
        <v>9</v>
      </c>
      <c r="K41156" s="4" t="s">
        <v>13</v>
      </c>
      <c r="L41156" s="4" t="s">
        <v>13</v>
      </c>
      <c r="M41156" s="36" t="s">
        <v>81</v>
      </c>
      <c r="N41156" s="4" t="s">
        <v>5</v>
      </c>
      <c r="O41156" s="4" t="s">
        <v>13</v>
      </c>
      <c r="P41156" s="4" t="s">
        <v>10</v>
      </c>
      <c r="Q41156" s="36" t="s">
        <v>82</v>
      </c>
      <c r="R41156" s="4" t="s">
        <v>13</v>
      </c>
      <c r="S41156" s="4" t="s">
        <v>9</v>
      </c>
      <c r="T41156" s="4" t="s">
        <v>13</v>
      </c>
      <c r="U41156" s="4" t="s">
        <v>13</v>
      </c>
      <c r="V41156" s="4" t="s">
        <v>13</v>
      </c>
      <c r="W41156" s="4" t="s">
        <v>20</v>
      </c>
    </row>
    <row r="41157" spans="1:23">
      <c r="A41157" t="n">
        <v>337130</v>
      </c>
      <c r="B41157" s="10" t="n">
        <v>5</v>
      </c>
      <c r="C41157" s="7" t="n">
        <v>28</v>
      </c>
      <c r="D41157" s="36" t="s">
        <v>3</v>
      </c>
      <c r="E41157" s="9" t="n">
        <v>162</v>
      </c>
      <c r="F41157" s="7" t="n">
        <v>3</v>
      </c>
      <c r="G41157" s="7" t="n">
        <v>32966</v>
      </c>
      <c r="H41157" s="36" t="s">
        <v>3</v>
      </c>
      <c r="I41157" s="7" t="n">
        <v>0</v>
      </c>
      <c r="J41157" s="7" t="n">
        <v>1</v>
      </c>
      <c r="K41157" s="7" t="n">
        <v>3</v>
      </c>
      <c r="L41157" s="7" t="n">
        <v>28</v>
      </c>
      <c r="M41157" s="36" t="s">
        <v>3</v>
      </c>
      <c r="N41157" s="9" t="n">
        <v>162</v>
      </c>
      <c r="O41157" s="7" t="n">
        <v>3</v>
      </c>
      <c r="P41157" s="7" t="n">
        <v>32966</v>
      </c>
      <c r="Q41157" s="36" t="s">
        <v>3</v>
      </c>
      <c r="R41157" s="7" t="n">
        <v>0</v>
      </c>
      <c r="S41157" s="7" t="n">
        <v>2</v>
      </c>
      <c r="T41157" s="7" t="n">
        <v>3</v>
      </c>
      <c r="U41157" s="7" t="n">
        <v>9</v>
      </c>
      <c r="V41157" s="7" t="n">
        <v>1</v>
      </c>
      <c r="W41157" s="11" t="n">
        <f t="normal" ca="1">A41167</f>
        <v>0</v>
      </c>
    </row>
    <row r="41158" spans="1:23">
      <c r="A41158" t="s">
        <v>4</v>
      </c>
      <c r="B41158" s="4" t="s">
        <v>5</v>
      </c>
      <c r="C41158" s="4" t="s">
        <v>13</v>
      </c>
      <c r="D41158" s="36" t="s">
        <v>81</v>
      </c>
      <c r="E41158" s="4" t="s">
        <v>5</v>
      </c>
      <c r="F41158" s="4" t="s">
        <v>10</v>
      </c>
      <c r="G41158" s="4" t="s">
        <v>13</v>
      </c>
      <c r="H41158" s="4" t="s">
        <v>13</v>
      </c>
      <c r="I41158" s="4" t="s">
        <v>6</v>
      </c>
      <c r="J41158" s="36" t="s">
        <v>82</v>
      </c>
      <c r="K41158" s="4" t="s">
        <v>13</v>
      </c>
      <c r="L41158" s="4" t="s">
        <v>13</v>
      </c>
      <c r="M41158" s="36" t="s">
        <v>81</v>
      </c>
      <c r="N41158" s="4" t="s">
        <v>5</v>
      </c>
      <c r="O41158" s="4" t="s">
        <v>13</v>
      </c>
      <c r="P41158" s="36" t="s">
        <v>82</v>
      </c>
      <c r="Q41158" s="4" t="s">
        <v>13</v>
      </c>
      <c r="R41158" s="4" t="s">
        <v>9</v>
      </c>
      <c r="S41158" s="4" t="s">
        <v>13</v>
      </c>
      <c r="T41158" s="4" t="s">
        <v>13</v>
      </c>
      <c r="U41158" s="4" t="s">
        <v>13</v>
      </c>
      <c r="V41158" s="36" t="s">
        <v>81</v>
      </c>
      <c r="W41158" s="4" t="s">
        <v>5</v>
      </c>
      <c r="X41158" s="4" t="s">
        <v>13</v>
      </c>
      <c r="Y41158" s="36" t="s">
        <v>82</v>
      </c>
      <c r="Z41158" s="4" t="s">
        <v>13</v>
      </c>
      <c r="AA41158" s="4" t="s">
        <v>9</v>
      </c>
      <c r="AB41158" s="4" t="s">
        <v>13</v>
      </c>
      <c r="AC41158" s="4" t="s">
        <v>13</v>
      </c>
      <c r="AD41158" s="4" t="s">
        <v>13</v>
      </c>
      <c r="AE41158" s="4" t="s">
        <v>20</v>
      </c>
    </row>
    <row r="41159" spans="1:23">
      <c r="A41159" t="n">
        <v>337159</v>
      </c>
      <c r="B41159" s="10" t="n">
        <v>5</v>
      </c>
      <c r="C41159" s="7" t="n">
        <v>28</v>
      </c>
      <c r="D41159" s="36" t="s">
        <v>3</v>
      </c>
      <c r="E41159" s="64" t="n">
        <v>47</v>
      </c>
      <c r="F41159" s="7" t="n">
        <v>61456</v>
      </c>
      <c r="G41159" s="7" t="n">
        <v>2</v>
      </c>
      <c r="H41159" s="7" t="n">
        <v>0</v>
      </c>
      <c r="I41159" s="7" t="s">
        <v>785</v>
      </c>
      <c r="J41159" s="36" t="s">
        <v>3</v>
      </c>
      <c r="K41159" s="7" t="n">
        <v>8</v>
      </c>
      <c r="L41159" s="7" t="n">
        <v>28</v>
      </c>
      <c r="M41159" s="36" t="s">
        <v>3</v>
      </c>
      <c r="N41159" s="49" t="n">
        <v>74</v>
      </c>
      <c r="O41159" s="7" t="n">
        <v>65</v>
      </c>
      <c r="P41159" s="36" t="s">
        <v>3</v>
      </c>
      <c r="Q41159" s="7" t="n">
        <v>0</v>
      </c>
      <c r="R41159" s="7" t="n">
        <v>1</v>
      </c>
      <c r="S41159" s="7" t="n">
        <v>3</v>
      </c>
      <c r="T41159" s="7" t="n">
        <v>9</v>
      </c>
      <c r="U41159" s="7" t="n">
        <v>28</v>
      </c>
      <c r="V41159" s="36" t="s">
        <v>3</v>
      </c>
      <c r="W41159" s="49" t="n">
        <v>74</v>
      </c>
      <c r="X41159" s="7" t="n">
        <v>65</v>
      </c>
      <c r="Y41159" s="36" t="s">
        <v>3</v>
      </c>
      <c r="Z41159" s="7" t="n">
        <v>0</v>
      </c>
      <c r="AA41159" s="7" t="n">
        <v>2</v>
      </c>
      <c r="AB41159" s="7" t="n">
        <v>3</v>
      </c>
      <c r="AC41159" s="7" t="n">
        <v>9</v>
      </c>
      <c r="AD41159" s="7" t="n">
        <v>1</v>
      </c>
      <c r="AE41159" s="11" t="n">
        <f t="normal" ca="1">A41163</f>
        <v>0</v>
      </c>
    </row>
    <row r="41160" spans="1:23">
      <c r="A41160" t="s">
        <v>4</v>
      </c>
      <c r="B41160" s="4" t="s">
        <v>5</v>
      </c>
      <c r="C41160" s="4" t="s">
        <v>10</v>
      </c>
      <c r="D41160" s="4" t="s">
        <v>13</v>
      </c>
      <c r="E41160" s="4" t="s">
        <v>13</v>
      </c>
      <c r="F41160" s="4" t="s">
        <v>6</v>
      </c>
    </row>
    <row r="41161" spans="1:23">
      <c r="A41161" t="n">
        <v>337207</v>
      </c>
      <c r="B41161" s="64" t="n">
        <v>47</v>
      </c>
      <c r="C41161" s="7" t="n">
        <v>61456</v>
      </c>
      <c r="D41161" s="7" t="n">
        <v>0</v>
      </c>
      <c r="E41161" s="7" t="n">
        <v>0</v>
      </c>
      <c r="F41161" s="7" t="s">
        <v>408</v>
      </c>
    </row>
    <row r="41162" spans="1:23">
      <c r="A41162" t="s">
        <v>4</v>
      </c>
      <c r="B41162" s="4" t="s">
        <v>5</v>
      </c>
      <c r="C41162" s="4" t="s">
        <v>13</v>
      </c>
      <c r="D41162" s="4" t="s">
        <v>10</v>
      </c>
      <c r="E41162" s="4" t="s">
        <v>22</v>
      </c>
    </row>
    <row r="41163" spans="1:23">
      <c r="A41163" t="n">
        <v>337220</v>
      </c>
      <c r="B41163" s="28" t="n">
        <v>58</v>
      </c>
      <c r="C41163" s="7" t="n">
        <v>0</v>
      </c>
      <c r="D41163" s="7" t="n">
        <v>300</v>
      </c>
      <c r="E41163" s="7" t="n">
        <v>1</v>
      </c>
    </row>
    <row r="41164" spans="1:23">
      <c r="A41164" t="s">
        <v>4</v>
      </c>
      <c r="B41164" s="4" t="s">
        <v>5</v>
      </c>
      <c r="C41164" s="4" t="s">
        <v>13</v>
      </c>
      <c r="D41164" s="4" t="s">
        <v>10</v>
      </c>
    </row>
    <row r="41165" spans="1:23">
      <c r="A41165" t="n">
        <v>337228</v>
      </c>
      <c r="B41165" s="28" t="n">
        <v>58</v>
      </c>
      <c r="C41165" s="7" t="n">
        <v>255</v>
      </c>
      <c r="D41165" s="7" t="n">
        <v>0</v>
      </c>
    </row>
    <row r="41166" spans="1:23">
      <c r="A41166" t="s">
        <v>4</v>
      </c>
      <c r="B41166" s="4" t="s">
        <v>5</v>
      </c>
      <c r="C41166" s="4" t="s">
        <v>13</v>
      </c>
      <c r="D41166" s="4" t="s">
        <v>13</v>
      </c>
      <c r="E41166" s="4" t="s">
        <v>13</v>
      </c>
      <c r="F41166" s="4" t="s">
        <v>13</v>
      </c>
    </row>
    <row r="41167" spans="1:23">
      <c r="A41167" t="n">
        <v>337232</v>
      </c>
      <c r="B41167" s="13" t="n">
        <v>14</v>
      </c>
      <c r="C41167" s="7" t="n">
        <v>0</v>
      </c>
      <c r="D41167" s="7" t="n">
        <v>0</v>
      </c>
      <c r="E41167" s="7" t="n">
        <v>0</v>
      </c>
      <c r="F41167" s="7" t="n">
        <v>64</v>
      </c>
    </row>
    <row r="41168" spans="1:23">
      <c r="A41168" t="s">
        <v>4</v>
      </c>
      <c r="B41168" s="4" t="s">
        <v>5</v>
      </c>
      <c r="C41168" s="4" t="s">
        <v>13</v>
      </c>
      <c r="D41168" s="4" t="s">
        <v>10</v>
      </c>
    </row>
    <row r="41169" spans="1:31">
      <c r="A41169" t="n">
        <v>337237</v>
      </c>
      <c r="B41169" s="27" t="n">
        <v>22</v>
      </c>
      <c r="C41169" s="7" t="n">
        <v>0</v>
      </c>
      <c r="D41169" s="7" t="n">
        <v>32966</v>
      </c>
    </row>
    <row r="41170" spans="1:31">
      <c r="A41170" t="s">
        <v>4</v>
      </c>
      <c r="B41170" s="4" t="s">
        <v>5</v>
      </c>
      <c r="C41170" s="4" t="s">
        <v>13</v>
      </c>
      <c r="D41170" s="4" t="s">
        <v>10</v>
      </c>
    </row>
    <row r="41171" spans="1:31">
      <c r="A41171" t="n">
        <v>337241</v>
      </c>
      <c r="B41171" s="28" t="n">
        <v>58</v>
      </c>
      <c r="C41171" s="7" t="n">
        <v>5</v>
      </c>
      <c r="D41171" s="7" t="n">
        <v>300</v>
      </c>
    </row>
    <row r="41172" spans="1:31">
      <c r="A41172" t="s">
        <v>4</v>
      </c>
      <c r="B41172" s="4" t="s">
        <v>5</v>
      </c>
      <c r="C41172" s="4" t="s">
        <v>22</v>
      </c>
      <c r="D41172" s="4" t="s">
        <v>10</v>
      </c>
    </row>
    <row r="41173" spans="1:31">
      <c r="A41173" t="n">
        <v>337245</v>
      </c>
      <c r="B41173" s="51" t="n">
        <v>103</v>
      </c>
      <c r="C41173" s="7" t="n">
        <v>0</v>
      </c>
      <c r="D41173" s="7" t="n">
        <v>300</v>
      </c>
    </row>
    <row r="41174" spans="1:31">
      <c r="A41174" t="s">
        <v>4</v>
      </c>
      <c r="B41174" s="4" t="s">
        <v>5</v>
      </c>
      <c r="C41174" s="4" t="s">
        <v>13</v>
      </c>
    </row>
    <row r="41175" spans="1:31">
      <c r="A41175" t="n">
        <v>337252</v>
      </c>
      <c r="B41175" s="37" t="n">
        <v>64</v>
      </c>
      <c r="C41175" s="7" t="n">
        <v>7</v>
      </c>
    </row>
    <row r="41176" spans="1:31">
      <c r="A41176" t="s">
        <v>4</v>
      </c>
      <c r="B41176" s="4" t="s">
        <v>5</v>
      </c>
      <c r="C41176" s="4" t="s">
        <v>13</v>
      </c>
      <c r="D41176" s="4" t="s">
        <v>10</v>
      </c>
    </row>
    <row r="41177" spans="1:31">
      <c r="A41177" t="n">
        <v>337254</v>
      </c>
      <c r="B41177" s="67" t="n">
        <v>72</v>
      </c>
      <c r="C41177" s="7" t="n">
        <v>5</v>
      </c>
      <c r="D41177" s="7" t="n">
        <v>0</v>
      </c>
    </row>
    <row r="41178" spans="1:31">
      <c r="A41178" t="s">
        <v>4</v>
      </c>
      <c r="B41178" s="4" t="s">
        <v>5</v>
      </c>
      <c r="C41178" s="4" t="s">
        <v>13</v>
      </c>
      <c r="D41178" s="36" t="s">
        <v>81</v>
      </c>
      <c r="E41178" s="4" t="s">
        <v>5</v>
      </c>
      <c r="F41178" s="4" t="s">
        <v>13</v>
      </c>
      <c r="G41178" s="4" t="s">
        <v>10</v>
      </c>
      <c r="H41178" s="36" t="s">
        <v>82</v>
      </c>
      <c r="I41178" s="4" t="s">
        <v>13</v>
      </c>
      <c r="J41178" s="4" t="s">
        <v>9</v>
      </c>
      <c r="K41178" s="4" t="s">
        <v>13</v>
      </c>
      <c r="L41178" s="4" t="s">
        <v>13</v>
      </c>
      <c r="M41178" s="4" t="s">
        <v>20</v>
      </c>
    </row>
    <row r="41179" spans="1:31">
      <c r="A41179" t="n">
        <v>337258</v>
      </c>
      <c r="B41179" s="10" t="n">
        <v>5</v>
      </c>
      <c r="C41179" s="7" t="n">
        <v>28</v>
      </c>
      <c r="D41179" s="36" t="s">
        <v>3</v>
      </c>
      <c r="E41179" s="9" t="n">
        <v>162</v>
      </c>
      <c r="F41179" s="7" t="n">
        <v>4</v>
      </c>
      <c r="G41179" s="7" t="n">
        <v>32966</v>
      </c>
      <c r="H41179" s="36" t="s">
        <v>3</v>
      </c>
      <c r="I41179" s="7" t="n">
        <v>0</v>
      </c>
      <c r="J41179" s="7" t="n">
        <v>1</v>
      </c>
      <c r="K41179" s="7" t="n">
        <v>2</v>
      </c>
      <c r="L41179" s="7" t="n">
        <v>1</v>
      </c>
      <c r="M41179" s="11" t="n">
        <f t="normal" ca="1">A41185</f>
        <v>0</v>
      </c>
    </row>
    <row r="41180" spans="1:31">
      <c r="A41180" t="s">
        <v>4</v>
      </c>
      <c r="B41180" s="4" t="s">
        <v>5</v>
      </c>
      <c r="C41180" s="4" t="s">
        <v>13</v>
      </c>
      <c r="D41180" s="4" t="s">
        <v>6</v>
      </c>
    </row>
    <row r="41181" spans="1:31">
      <c r="A41181" t="n">
        <v>337275</v>
      </c>
      <c r="B41181" s="8" t="n">
        <v>2</v>
      </c>
      <c r="C41181" s="7" t="n">
        <v>10</v>
      </c>
      <c r="D41181" s="7" t="s">
        <v>786</v>
      </c>
    </row>
    <row r="41182" spans="1:31">
      <c r="A41182" t="s">
        <v>4</v>
      </c>
      <c r="B41182" s="4" t="s">
        <v>5</v>
      </c>
      <c r="C41182" s="4" t="s">
        <v>10</v>
      </c>
    </row>
    <row r="41183" spans="1:31">
      <c r="A41183" t="n">
        <v>337292</v>
      </c>
      <c r="B41183" s="35" t="n">
        <v>16</v>
      </c>
      <c r="C41183" s="7" t="n">
        <v>0</v>
      </c>
    </row>
    <row r="41184" spans="1:31">
      <c r="A41184" t="s">
        <v>4</v>
      </c>
      <c r="B41184" s="4" t="s">
        <v>5</v>
      </c>
      <c r="C41184" s="4" t="s">
        <v>10</v>
      </c>
      <c r="D41184" s="4" t="s">
        <v>22</v>
      </c>
      <c r="E41184" s="4" t="s">
        <v>22</v>
      </c>
      <c r="F41184" s="4" t="s">
        <v>22</v>
      </c>
      <c r="G41184" s="4" t="s">
        <v>22</v>
      </c>
    </row>
    <row r="41185" spans="1:13">
      <c r="A41185" t="n">
        <v>337295</v>
      </c>
      <c r="B41185" s="24" t="n">
        <v>46</v>
      </c>
      <c r="C41185" s="7" t="n">
        <v>61456</v>
      </c>
      <c r="D41185" s="7" t="n">
        <v>-40.6300010681152</v>
      </c>
      <c r="E41185" s="7" t="n">
        <v>4.05000019073486</v>
      </c>
      <c r="F41185" s="7" t="n">
        <v>-7.78999996185303</v>
      </c>
      <c r="G41185" s="7" t="n">
        <v>52</v>
      </c>
    </row>
    <row r="41186" spans="1:13">
      <c r="A41186" t="s">
        <v>4</v>
      </c>
      <c r="B41186" s="4" t="s">
        <v>5</v>
      </c>
      <c r="C41186" s="4" t="s">
        <v>13</v>
      </c>
      <c r="D41186" s="4" t="s">
        <v>13</v>
      </c>
      <c r="E41186" s="4" t="s">
        <v>22</v>
      </c>
      <c r="F41186" s="4" t="s">
        <v>22</v>
      </c>
      <c r="G41186" s="4" t="s">
        <v>22</v>
      </c>
      <c r="H41186" s="4" t="s">
        <v>10</v>
      </c>
      <c r="I41186" s="4" t="s">
        <v>13</v>
      </c>
    </row>
    <row r="41187" spans="1:13">
      <c r="A41187" t="n">
        <v>337314</v>
      </c>
      <c r="B41187" s="25" t="n">
        <v>45</v>
      </c>
      <c r="C41187" s="7" t="n">
        <v>4</v>
      </c>
      <c r="D41187" s="7" t="n">
        <v>3</v>
      </c>
      <c r="E41187" s="7" t="n">
        <v>11.4899997711182</v>
      </c>
      <c r="F41187" s="7" t="n">
        <v>232.020004272461</v>
      </c>
      <c r="G41187" s="7" t="n">
        <v>0</v>
      </c>
      <c r="H41187" s="7" t="n">
        <v>0</v>
      </c>
      <c r="I41187" s="7" t="n">
        <v>0</v>
      </c>
    </row>
    <row r="41188" spans="1:13">
      <c r="A41188" t="s">
        <v>4</v>
      </c>
      <c r="B41188" s="4" t="s">
        <v>5</v>
      </c>
      <c r="C41188" s="4" t="s">
        <v>13</v>
      </c>
      <c r="D41188" s="4" t="s">
        <v>6</v>
      </c>
    </row>
    <row r="41189" spans="1:13">
      <c r="A41189" t="n">
        <v>337332</v>
      </c>
      <c r="B41189" s="8" t="n">
        <v>2</v>
      </c>
      <c r="C41189" s="7" t="n">
        <v>10</v>
      </c>
      <c r="D41189" s="7" t="s">
        <v>855</v>
      </c>
    </row>
    <row r="41190" spans="1:13">
      <c r="A41190" t="s">
        <v>4</v>
      </c>
      <c r="B41190" s="4" t="s">
        <v>5</v>
      </c>
      <c r="C41190" s="4" t="s">
        <v>10</v>
      </c>
    </row>
    <row r="41191" spans="1:13">
      <c r="A41191" t="n">
        <v>337347</v>
      </c>
      <c r="B41191" s="35" t="n">
        <v>16</v>
      </c>
      <c r="C41191" s="7" t="n">
        <v>0</v>
      </c>
    </row>
    <row r="41192" spans="1:13">
      <c r="A41192" t="s">
        <v>4</v>
      </c>
      <c r="B41192" s="4" t="s">
        <v>5</v>
      </c>
      <c r="C41192" s="4" t="s">
        <v>13</v>
      </c>
      <c r="D41192" s="4" t="s">
        <v>10</v>
      </c>
    </row>
    <row r="41193" spans="1:13">
      <c r="A41193" t="n">
        <v>337350</v>
      </c>
      <c r="B41193" s="28" t="n">
        <v>58</v>
      </c>
      <c r="C41193" s="7" t="n">
        <v>105</v>
      </c>
      <c r="D41193" s="7" t="n">
        <v>300</v>
      </c>
    </row>
    <row r="41194" spans="1:13">
      <c r="A41194" t="s">
        <v>4</v>
      </c>
      <c r="B41194" s="4" t="s">
        <v>5</v>
      </c>
      <c r="C41194" s="4" t="s">
        <v>22</v>
      </c>
      <c r="D41194" s="4" t="s">
        <v>10</v>
      </c>
    </row>
    <row r="41195" spans="1:13">
      <c r="A41195" t="n">
        <v>337354</v>
      </c>
      <c r="B41195" s="51" t="n">
        <v>103</v>
      </c>
      <c r="C41195" s="7" t="n">
        <v>1</v>
      </c>
      <c r="D41195" s="7" t="n">
        <v>300</v>
      </c>
    </row>
    <row r="41196" spans="1:13">
      <c r="A41196" t="s">
        <v>4</v>
      </c>
      <c r="B41196" s="4" t="s">
        <v>5</v>
      </c>
      <c r="C41196" s="4" t="s">
        <v>13</v>
      </c>
      <c r="D41196" s="4" t="s">
        <v>10</v>
      </c>
    </row>
    <row r="41197" spans="1:13">
      <c r="A41197" t="n">
        <v>337361</v>
      </c>
      <c r="B41197" s="67" t="n">
        <v>72</v>
      </c>
      <c r="C41197" s="7" t="n">
        <v>4</v>
      </c>
      <c r="D41197" s="7" t="n">
        <v>0</v>
      </c>
    </row>
    <row r="41198" spans="1:13">
      <c r="A41198" t="s">
        <v>4</v>
      </c>
      <c r="B41198" s="4" t="s">
        <v>5</v>
      </c>
      <c r="C41198" s="4" t="s">
        <v>9</v>
      </c>
    </row>
    <row r="41199" spans="1:13">
      <c r="A41199" t="n">
        <v>337365</v>
      </c>
      <c r="B41199" s="50" t="n">
        <v>15</v>
      </c>
      <c r="C41199" s="7" t="n">
        <v>1073741824</v>
      </c>
    </row>
    <row r="41200" spans="1:13">
      <c r="A41200" t="s">
        <v>4</v>
      </c>
      <c r="B41200" s="4" t="s">
        <v>5</v>
      </c>
      <c r="C41200" s="4" t="s">
        <v>13</v>
      </c>
    </row>
    <row r="41201" spans="1:9">
      <c r="A41201" t="n">
        <v>337370</v>
      </c>
      <c r="B41201" s="37" t="n">
        <v>64</v>
      </c>
      <c r="C41201" s="7" t="n">
        <v>3</v>
      </c>
    </row>
    <row r="41202" spans="1:9">
      <c r="A41202" t="s">
        <v>4</v>
      </c>
      <c r="B41202" s="4" t="s">
        <v>5</v>
      </c>
      <c r="C41202" s="4" t="s">
        <v>13</v>
      </c>
    </row>
    <row r="41203" spans="1:9">
      <c r="A41203" t="n">
        <v>337372</v>
      </c>
      <c r="B41203" s="49" t="n">
        <v>74</v>
      </c>
      <c r="C41203" s="7" t="n">
        <v>67</v>
      </c>
    </row>
    <row r="41204" spans="1:9">
      <c r="A41204" t="s">
        <v>4</v>
      </c>
      <c r="B41204" s="4" t="s">
        <v>5</v>
      </c>
      <c r="C41204" s="4" t="s">
        <v>13</v>
      </c>
      <c r="D41204" s="4" t="s">
        <v>13</v>
      </c>
      <c r="E41204" s="4" t="s">
        <v>10</v>
      </c>
    </row>
    <row r="41205" spans="1:9">
      <c r="A41205" t="n">
        <v>337374</v>
      </c>
      <c r="B41205" s="25" t="n">
        <v>45</v>
      </c>
      <c r="C41205" s="7" t="n">
        <v>8</v>
      </c>
      <c r="D41205" s="7" t="n">
        <v>1</v>
      </c>
      <c r="E41205" s="7" t="n">
        <v>0</v>
      </c>
    </row>
    <row r="41206" spans="1:9">
      <c r="A41206" t="s">
        <v>4</v>
      </c>
      <c r="B41206" s="4" t="s">
        <v>5</v>
      </c>
      <c r="C41206" s="4" t="s">
        <v>10</v>
      </c>
    </row>
    <row r="41207" spans="1:9">
      <c r="A41207" t="n">
        <v>337379</v>
      </c>
      <c r="B41207" s="15" t="n">
        <v>13</v>
      </c>
      <c r="C41207" s="7" t="n">
        <v>6409</v>
      </c>
    </row>
    <row r="41208" spans="1:9">
      <c r="A41208" t="s">
        <v>4</v>
      </c>
      <c r="B41208" s="4" t="s">
        <v>5</v>
      </c>
      <c r="C41208" s="4" t="s">
        <v>10</v>
      </c>
    </row>
    <row r="41209" spans="1:9">
      <c r="A41209" t="n">
        <v>337382</v>
      </c>
      <c r="B41209" s="15" t="n">
        <v>13</v>
      </c>
      <c r="C41209" s="7" t="n">
        <v>6408</v>
      </c>
    </row>
    <row r="41210" spans="1:9">
      <c r="A41210" t="s">
        <v>4</v>
      </c>
      <c r="B41210" s="4" t="s">
        <v>5</v>
      </c>
      <c r="C41210" s="4" t="s">
        <v>10</v>
      </c>
    </row>
    <row r="41211" spans="1:9">
      <c r="A41211" t="n">
        <v>337385</v>
      </c>
      <c r="B41211" s="12" t="n">
        <v>12</v>
      </c>
      <c r="C41211" s="7" t="n">
        <v>6464</v>
      </c>
    </row>
    <row r="41212" spans="1:9">
      <c r="A41212" t="s">
        <v>4</v>
      </c>
      <c r="B41212" s="4" t="s">
        <v>5</v>
      </c>
      <c r="C41212" s="4" t="s">
        <v>10</v>
      </c>
    </row>
    <row r="41213" spans="1:9">
      <c r="A41213" t="n">
        <v>337388</v>
      </c>
      <c r="B41213" s="15" t="n">
        <v>13</v>
      </c>
      <c r="C41213" s="7" t="n">
        <v>6465</v>
      </c>
    </row>
    <row r="41214" spans="1:9">
      <c r="A41214" t="s">
        <v>4</v>
      </c>
      <c r="B41214" s="4" t="s">
        <v>5</v>
      </c>
      <c r="C41214" s="4" t="s">
        <v>10</v>
      </c>
    </row>
    <row r="41215" spans="1:9">
      <c r="A41215" t="n">
        <v>337391</v>
      </c>
      <c r="B41215" s="15" t="n">
        <v>13</v>
      </c>
      <c r="C41215" s="7" t="n">
        <v>6466</v>
      </c>
    </row>
    <row r="41216" spans="1:9">
      <c r="A41216" t="s">
        <v>4</v>
      </c>
      <c r="B41216" s="4" t="s">
        <v>5</v>
      </c>
      <c r="C41216" s="4" t="s">
        <v>10</v>
      </c>
    </row>
    <row r="41217" spans="1:5">
      <c r="A41217" t="n">
        <v>337394</v>
      </c>
      <c r="B41217" s="15" t="n">
        <v>13</v>
      </c>
      <c r="C41217" s="7" t="n">
        <v>6467</v>
      </c>
    </row>
    <row r="41218" spans="1:5">
      <c r="A41218" t="s">
        <v>4</v>
      </c>
      <c r="B41218" s="4" t="s">
        <v>5</v>
      </c>
      <c r="C41218" s="4" t="s">
        <v>10</v>
      </c>
    </row>
    <row r="41219" spans="1:5">
      <c r="A41219" t="n">
        <v>337397</v>
      </c>
      <c r="B41219" s="15" t="n">
        <v>13</v>
      </c>
      <c r="C41219" s="7" t="n">
        <v>6468</v>
      </c>
    </row>
    <row r="41220" spans="1:5">
      <c r="A41220" t="s">
        <v>4</v>
      </c>
      <c r="B41220" s="4" t="s">
        <v>5</v>
      </c>
      <c r="C41220" s="4" t="s">
        <v>10</v>
      </c>
    </row>
    <row r="41221" spans="1:5">
      <c r="A41221" t="n">
        <v>337400</v>
      </c>
      <c r="B41221" s="15" t="n">
        <v>13</v>
      </c>
      <c r="C41221" s="7" t="n">
        <v>6469</v>
      </c>
    </row>
    <row r="41222" spans="1:5">
      <c r="A41222" t="s">
        <v>4</v>
      </c>
      <c r="B41222" s="4" t="s">
        <v>5</v>
      </c>
      <c r="C41222" s="4" t="s">
        <v>10</v>
      </c>
    </row>
    <row r="41223" spans="1:5">
      <c r="A41223" t="n">
        <v>337403</v>
      </c>
      <c r="B41223" s="15" t="n">
        <v>13</v>
      </c>
      <c r="C41223" s="7" t="n">
        <v>6470</v>
      </c>
    </row>
    <row r="41224" spans="1:5">
      <c r="A41224" t="s">
        <v>4</v>
      </c>
      <c r="B41224" s="4" t="s">
        <v>5</v>
      </c>
      <c r="C41224" s="4" t="s">
        <v>10</v>
      </c>
    </row>
    <row r="41225" spans="1:5">
      <c r="A41225" t="n">
        <v>337406</v>
      </c>
      <c r="B41225" s="15" t="n">
        <v>13</v>
      </c>
      <c r="C41225" s="7" t="n">
        <v>6471</v>
      </c>
    </row>
    <row r="41226" spans="1:5">
      <c r="A41226" t="s">
        <v>4</v>
      </c>
      <c r="B41226" s="4" t="s">
        <v>5</v>
      </c>
      <c r="C41226" s="4" t="s">
        <v>13</v>
      </c>
    </row>
    <row r="41227" spans="1:5">
      <c r="A41227" t="n">
        <v>337409</v>
      </c>
      <c r="B41227" s="49" t="n">
        <v>74</v>
      </c>
      <c r="C41227" s="7" t="n">
        <v>18</v>
      </c>
    </row>
    <row r="41228" spans="1:5">
      <c r="A41228" t="s">
        <v>4</v>
      </c>
      <c r="B41228" s="4" t="s">
        <v>5</v>
      </c>
      <c r="C41228" s="4" t="s">
        <v>13</v>
      </c>
    </row>
    <row r="41229" spans="1:5">
      <c r="A41229" t="n">
        <v>337411</v>
      </c>
      <c r="B41229" s="49" t="n">
        <v>74</v>
      </c>
      <c r="C41229" s="7" t="n">
        <v>45</v>
      </c>
    </row>
    <row r="41230" spans="1:5">
      <c r="A41230" t="s">
        <v>4</v>
      </c>
      <c r="B41230" s="4" t="s">
        <v>5</v>
      </c>
      <c r="C41230" s="4" t="s">
        <v>10</v>
      </c>
    </row>
    <row r="41231" spans="1:5">
      <c r="A41231" t="n">
        <v>337413</v>
      </c>
      <c r="B41231" s="35" t="n">
        <v>16</v>
      </c>
      <c r="C41231" s="7" t="n">
        <v>0</v>
      </c>
    </row>
    <row r="41232" spans="1:5">
      <c r="A41232" t="s">
        <v>4</v>
      </c>
      <c r="B41232" s="4" t="s">
        <v>5</v>
      </c>
      <c r="C41232" s="4" t="s">
        <v>13</v>
      </c>
      <c r="D41232" s="4" t="s">
        <v>13</v>
      </c>
      <c r="E41232" s="4" t="s">
        <v>13</v>
      </c>
      <c r="F41232" s="4" t="s">
        <v>13</v>
      </c>
    </row>
    <row r="41233" spans="1:6">
      <c r="A41233" t="n">
        <v>337416</v>
      </c>
      <c r="B41233" s="13" t="n">
        <v>14</v>
      </c>
      <c r="C41233" s="7" t="n">
        <v>0</v>
      </c>
      <c r="D41233" s="7" t="n">
        <v>8</v>
      </c>
      <c r="E41233" s="7" t="n">
        <v>0</v>
      </c>
      <c r="F41233" s="7" t="n">
        <v>0</v>
      </c>
    </row>
    <row r="41234" spans="1:6">
      <c r="A41234" t="s">
        <v>4</v>
      </c>
      <c r="B41234" s="4" t="s">
        <v>5</v>
      </c>
      <c r="C41234" s="4" t="s">
        <v>13</v>
      </c>
      <c r="D41234" s="4" t="s">
        <v>6</v>
      </c>
    </row>
    <row r="41235" spans="1:6">
      <c r="A41235" t="n">
        <v>337421</v>
      </c>
      <c r="B41235" s="8" t="n">
        <v>2</v>
      </c>
      <c r="C41235" s="7" t="n">
        <v>11</v>
      </c>
      <c r="D41235" s="7" t="s">
        <v>24</v>
      </c>
    </row>
    <row r="41236" spans="1:6">
      <c r="A41236" t="s">
        <v>4</v>
      </c>
      <c r="B41236" s="4" t="s">
        <v>5</v>
      </c>
      <c r="C41236" s="4" t="s">
        <v>10</v>
      </c>
    </row>
    <row r="41237" spans="1:6">
      <c r="A41237" t="n">
        <v>337435</v>
      </c>
      <c r="B41237" s="35" t="n">
        <v>16</v>
      </c>
      <c r="C41237" s="7" t="n">
        <v>0</v>
      </c>
    </row>
    <row r="41238" spans="1:6">
      <c r="A41238" t="s">
        <v>4</v>
      </c>
      <c r="B41238" s="4" t="s">
        <v>5</v>
      </c>
      <c r="C41238" s="4" t="s">
        <v>13</v>
      </c>
      <c r="D41238" s="4" t="s">
        <v>6</v>
      </c>
    </row>
    <row r="41239" spans="1:6">
      <c r="A41239" t="n">
        <v>337438</v>
      </c>
      <c r="B41239" s="8" t="n">
        <v>2</v>
      </c>
      <c r="C41239" s="7" t="n">
        <v>11</v>
      </c>
      <c r="D41239" s="7" t="s">
        <v>145</v>
      </c>
    </row>
    <row r="41240" spans="1:6">
      <c r="A41240" t="s">
        <v>4</v>
      </c>
      <c r="B41240" s="4" t="s">
        <v>5</v>
      </c>
      <c r="C41240" s="4" t="s">
        <v>10</v>
      </c>
    </row>
    <row r="41241" spans="1:6">
      <c r="A41241" t="n">
        <v>337447</v>
      </c>
      <c r="B41241" s="35" t="n">
        <v>16</v>
      </c>
      <c r="C41241" s="7" t="n">
        <v>0</v>
      </c>
    </row>
    <row r="41242" spans="1:6">
      <c r="A41242" t="s">
        <v>4</v>
      </c>
      <c r="B41242" s="4" t="s">
        <v>5</v>
      </c>
      <c r="C41242" s="4" t="s">
        <v>9</v>
      </c>
    </row>
    <row r="41243" spans="1:6">
      <c r="A41243" t="n">
        <v>337450</v>
      </c>
      <c r="B41243" s="50" t="n">
        <v>15</v>
      </c>
      <c r="C41243" s="7" t="n">
        <v>2048</v>
      </c>
    </row>
    <row r="41244" spans="1:6">
      <c r="A41244" t="s">
        <v>4</v>
      </c>
      <c r="B41244" s="4" t="s">
        <v>5</v>
      </c>
      <c r="C41244" s="4" t="s">
        <v>13</v>
      </c>
      <c r="D41244" s="4" t="s">
        <v>6</v>
      </c>
    </row>
    <row r="41245" spans="1:6">
      <c r="A41245" t="n">
        <v>337455</v>
      </c>
      <c r="B41245" s="8" t="n">
        <v>2</v>
      </c>
      <c r="C41245" s="7" t="n">
        <v>10</v>
      </c>
      <c r="D41245" s="7" t="s">
        <v>146</v>
      </c>
    </row>
    <row r="41246" spans="1:6">
      <c r="A41246" t="s">
        <v>4</v>
      </c>
      <c r="B41246" s="4" t="s">
        <v>5</v>
      </c>
      <c r="C41246" s="4" t="s">
        <v>10</v>
      </c>
    </row>
    <row r="41247" spans="1:6">
      <c r="A41247" t="n">
        <v>337473</v>
      </c>
      <c r="B41247" s="35" t="n">
        <v>16</v>
      </c>
      <c r="C41247" s="7" t="n">
        <v>0</v>
      </c>
    </row>
    <row r="41248" spans="1:6">
      <c r="A41248" t="s">
        <v>4</v>
      </c>
      <c r="B41248" s="4" t="s">
        <v>5</v>
      </c>
      <c r="C41248" s="4" t="s">
        <v>13</v>
      </c>
      <c r="D41248" s="4" t="s">
        <v>6</v>
      </c>
    </row>
    <row r="41249" spans="1:6">
      <c r="A41249" t="n">
        <v>337476</v>
      </c>
      <c r="B41249" s="8" t="n">
        <v>2</v>
      </c>
      <c r="C41249" s="7" t="n">
        <v>10</v>
      </c>
      <c r="D41249" s="7" t="s">
        <v>147</v>
      </c>
    </row>
    <row r="41250" spans="1:6">
      <c r="A41250" t="s">
        <v>4</v>
      </c>
      <c r="B41250" s="4" t="s">
        <v>5</v>
      </c>
      <c r="C41250" s="4" t="s">
        <v>10</v>
      </c>
    </row>
    <row r="41251" spans="1:6">
      <c r="A41251" t="n">
        <v>337495</v>
      </c>
      <c r="B41251" s="35" t="n">
        <v>16</v>
      </c>
      <c r="C41251" s="7" t="n">
        <v>0</v>
      </c>
    </row>
    <row r="41252" spans="1:6">
      <c r="A41252" t="s">
        <v>4</v>
      </c>
      <c r="B41252" s="4" t="s">
        <v>5</v>
      </c>
      <c r="C41252" s="4" t="s">
        <v>13</v>
      </c>
      <c r="D41252" s="4" t="s">
        <v>10</v>
      </c>
      <c r="E41252" s="4" t="s">
        <v>22</v>
      </c>
    </row>
    <row r="41253" spans="1:6">
      <c r="A41253" t="n">
        <v>337498</v>
      </c>
      <c r="B41253" s="28" t="n">
        <v>58</v>
      </c>
      <c r="C41253" s="7" t="n">
        <v>100</v>
      </c>
      <c r="D41253" s="7" t="n">
        <v>300</v>
      </c>
      <c r="E41253" s="7" t="n">
        <v>1</v>
      </c>
    </row>
    <row r="41254" spans="1:6">
      <c r="A41254" t="s">
        <v>4</v>
      </c>
      <c r="B41254" s="4" t="s">
        <v>5</v>
      </c>
      <c r="C41254" s="4" t="s">
        <v>13</v>
      </c>
      <c r="D41254" s="4" t="s">
        <v>10</v>
      </c>
    </row>
    <row r="41255" spans="1:6">
      <c r="A41255" t="n">
        <v>337506</v>
      </c>
      <c r="B41255" s="28" t="n">
        <v>58</v>
      </c>
      <c r="C41255" s="7" t="n">
        <v>255</v>
      </c>
      <c r="D41255" s="7" t="n">
        <v>0</v>
      </c>
    </row>
    <row r="41256" spans="1:6">
      <c r="A41256" t="s">
        <v>4</v>
      </c>
      <c r="B41256" s="4" t="s">
        <v>5</v>
      </c>
      <c r="C41256" s="4" t="s">
        <v>13</v>
      </c>
    </row>
    <row r="41257" spans="1:6">
      <c r="A41257" t="n">
        <v>337510</v>
      </c>
      <c r="B41257" s="34" t="n">
        <v>23</v>
      </c>
      <c r="C41257" s="7" t="n">
        <v>0</v>
      </c>
    </row>
    <row r="41258" spans="1:6">
      <c r="A41258" t="s">
        <v>4</v>
      </c>
      <c r="B41258" s="4" t="s">
        <v>5</v>
      </c>
    </row>
    <row r="41259" spans="1:6">
      <c r="A41259" t="n">
        <v>337512</v>
      </c>
      <c r="B41259" s="5" t="n">
        <v>1</v>
      </c>
    </row>
    <row r="41260" spans="1:6" s="3" customFormat="1" customHeight="0">
      <c r="A41260" s="3" t="s">
        <v>2</v>
      </c>
      <c r="B41260" s="3" t="s">
        <v>2473</v>
      </c>
    </row>
    <row r="41261" spans="1:6">
      <c r="A41261" t="s">
        <v>4</v>
      </c>
      <c r="B41261" s="4" t="s">
        <v>5</v>
      </c>
      <c r="C41261" s="4" t="s">
        <v>13</v>
      </c>
      <c r="D41261" s="4" t="s">
        <v>13</v>
      </c>
      <c r="E41261" s="4" t="s">
        <v>13</v>
      </c>
      <c r="F41261" s="4" t="s">
        <v>13</v>
      </c>
    </row>
    <row r="41262" spans="1:6">
      <c r="A41262" t="n">
        <v>337516</v>
      </c>
      <c r="B41262" s="13" t="n">
        <v>14</v>
      </c>
      <c r="C41262" s="7" t="n">
        <v>2</v>
      </c>
      <c r="D41262" s="7" t="n">
        <v>0</v>
      </c>
      <c r="E41262" s="7" t="n">
        <v>0</v>
      </c>
      <c r="F41262" s="7" t="n">
        <v>0</v>
      </c>
    </row>
    <row r="41263" spans="1:6">
      <c r="A41263" t="s">
        <v>4</v>
      </c>
      <c r="B41263" s="4" t="s">
        <v>5</v>
      </c>
      <c r="C41263" s="4" t="s">
        <v>13</v>
      </c>
      <c r="D41263" s="36" t="s">
        <v>81</v>
      </c>
      <c r="E41263" s="4" t="s">
        <v>5</v>
      </c>
      <c r="F41263" s="4" t="s">
        <v>13</v>
      </c>
      <c r="G41263" s="4" t="s">
        <v>10</v>
      </c>
      <c r="H41263" s="36" t="s">
        <v>82</v>
      </c>
      <c r="I41263" s="4" t="s">
        <v>13</v>
      </c>
      <c r="J41263" s="4" t="s">
        <v>9</v>
      </c>
      <c r="K41263" s="4" t="s">
        <v>13</v>
      </c>
      <c r="L41263" s="4" t="s">
        <v>13</v>
      </c>
      <c r="M41263" s="36" t="s">
        <v>81</v>
      </c>
      <c r="N41263" s="4" t="s">
        <v>5</v>
      </c>
      <c r="O41263" s="4" t="s">
        <v>13</v>
      </c>
      <c r="P41263" s="4" t="s">
        <v>10</v>
      </c>
      <c r="Q41263" s="36" t="s">
        <v>82</v>
      </c>
      <c r="R41263" s="4" t="s">
        <v>13</v>
      </c>
      <c r="S41263" s="4" t="s">
        <v>9</v>
      </c>
      <c r="T41263" s="4" t="s">
        <v>13</v>
      </c>
      <c r="U41263" s="4" t="s">
        <v>13</v>
      </c>
      <c r="V41263" s="4" t="s">
        <v>13</v>
      </c>
      <c r="W41263" s="4" t="s">
        <v>20</v>
      </c>
    </row>
    <row r="41264" spans="1:6">
      <c r="A41264" t="n">
        <v>337521</v>
      </c>
      <c r="B41264" s="10" t="n">
        <v>5</v>
      </c>
      <c r="C41264" s="7" t="n">
        <v>28</v>
      </c>
      <c r="D41264" s="36" t="s">
        <v>3</v>
      </c>
      <c r="E41264" s="9" t="n">
        <v>162</v>
      </c>
      <c r="F41264" s="7" t="n">
        <v>3</v>
      </c>
      <c r="G41264" s="7" t="n">
        <v>32967</v>
      </c>
      <c r="H41264" s="36" t="s">
        <v>3</v>
      </c>
      <c r="I41264" s="7" t="n">
        <v>0</v>
      </c>
      <c r="J41264" s="7" t="n">
        <v>1</v>
      </c>
      <c r="K41264" s="7" t="n">
        <v>2</v>
      </c>
      <c r="L41264" s="7" t="n">
        <v>28</v>
      </c>
      <c r="M41264" s="36" t="s">
        <v>3</v>
      </c>
      <c r="N41264" s="9" t="n">
        <v>162</v>
      </c>
      <c r="O41264" s="7" t="n">
        <v>3</v>
      </c>
      <c r="P41264" s="7" t="n">
        <v>32967</v>
      </c>
      <c r="Q41264" s="36" t="s">
        <v>3</v>
      </c>
      <c r="R41264" s="7" t="n">
        <v>0</v>
      </c>
      <c r="S41264" s="7" t="n">
        <v>2</v>
      </c>
      <c r="T41264" s="7" t="n">
        <v>2</v>
      </c>
      <c r="U41264" s="7" t="n">
        <v>11</v>
      </c>
      <c r="V41264" s="7" t="n">
        <v>1</v>
      </c>
      <c r="W41264" s="11" t="n">
        <f t="normal" ca="1">A41268</f>
        <v>0</v>
      </c>
    </row>
    <row r="41265" spans="1:23">
      <c r="A41265" t="s">
        <v>4</v>
      </c>
      <c r="B41265" s="4" t="s">
        <v>5</v>
      </c>
      <c r="C41265" s="4" t="s">
        <v>13</v>
      </c>
      <c r="D41265" s="4" t="s">
        <v>10</v>
      </c>
      <c r="E41265" s="4" t="s">
        <v>22</v>
      </c>
    </row>
    <row r="41266" spans="1:23">
      <c r="A41266" t="n">
        <v>337550</v>
      </c>
      <c r="B41266" s="28" t="n">
        <v>58</v>
      </c>
      <c r="C41266" s="7" t="n">
        <v>0</v>
      </c>
      <c r="D41266" s="7" t="n">
        <v>0</v>
      </c>
      <c r="E41266" s="7" t="n">
        <v>1</v>
      </c>
    </row>
    <row r="41267" spans="1:23">
      <c r="A41267" t="s">
        <v>4</v>
      </c>
      <c r="B41267" s="4" t="s">
        <v>5</v>
      </c>
      <c r="C41267" s="4" t="s">
        <v>13</v>
      </c>
      <c r="D41267" s="36" t="s">
        <v>81</v>
      </c>
      <c r="E41267" s="4" t="s">
        <v>5</v>
      </c>
      <c r="F41267" s="4" t="s">
        <v>13</v>
      </c>
      <c r="G41267" s="4" t="s">
        <v>10</v>
      </c>
      <c r="H41267" s="36" t="s">
        <v>82</v>
      </c>
      <c r="I41267" s="4" t="s">
        <v>13</v>
      </c>
      <c r="J41267" s="4" t="s">
        <v>9</v>
      </c>
      <c r="K41267" s="4" t="s">
        <v>13</v>
      </c>
      <c r="L41267" s="4" t="s">
        <v>13</v>
      </c>
      <c r="M41267" s="36" t="s">
        <v>81</v>
      </c>
      <c r="N41267" s="4" t="s">
        <v>5</v>
      </c>
      <c r="O41267" s="4" t="s">
        <v>13</v>
      </c>
      <c r="P41267" s="4" t="s">
        <v>10</v>
      </c>
      <c r="Q41267" s="36" t="s">
        <v>82</v>
      </c>
      <c r="R41267" s="4" t="s">
        <v>13</v>
      </c>
      <c r="S41267" s="4" t="s">
        <v>9</v>
      </c>
      <c r="T41267" s="4" t="s">
        <v>13</v>
      </c>
      <c r="U41267" s="4" t="s">
        <v>13</v>
      </c>
      <c r="V41267" s="4" t="s">
        <v>13</v>
      </c>
      <c r="W41267" s="4" t="s">
        <v>20</v>
      </c>
    </row>
    <row r="41268" spans="1:23">
      <c r="A41268" t="n">
        <v>337558</v>
      </c>
      <c r="B41268" s="10" t="n">
        <v>5</v>
      </c>
      <c r="C41268" s="7" t="n">
        <v>28</v>
      </c>
      <c r="D41268" s="36" t="s">
        <v>3</v>
      </c>
      <c r="E41268" s="9" t="n">
        <v>162</v>
      </c>
      <c r="F41268" s="7" t="n">
        <v>3</v>
      </c>
      <c r="G41268" s="7" t="n">
        <v>32967</v>
      </c>
      <c r="H41268" s="36" t="s">
        <v>3</v>
      </c>
      <c r="I41268" s="7" t="n">
        <v>0</v>
      </c>
      <c r="J41268" s="7" t="n">
        <v>1</v>
      </c>
      <c r="K41268" s="7" t="n">
        <v>3</v>
      </c>
      <c r="L41268" s="7" t="n">
        <v>28</v>
      </c>
      <c r="M41268" s="36" t="s">
        <v>3</v>
      </c>
      <c r="N41268" s="9" t="n">
        <v>162</v>
      </c>
      <c r="O41268" s="7" t="n">
        <v>3</v>
      </c>
      <c r="P41268" s="7" t="n">
        <v>32967</v>
      </c>
      <c r="Q41268" s="36" t="s">
        <v>3</v>
      </c>
      <c r="R41268" s="7" t="n">
        <v>0</v>
      </c>
      <c r="S41268" s="7" t="n">
        <v>2</v>
      </c>
      <c r="T41268" s="7" t="n">
        <v>3</v>
      </c>
      <c r="U41268" s="7" t="n">
        <v>9</v>
      </c>
      <c r="V41268" s="7" t="n">
        <v>1</v>
      </c>
      <c r="W41268" s="11" t="n">
        <f t="normal" ca="1">A41278</f>
        <v>0</v>
      </c>
    </row>
    <row r="41269" spans="1:23">
      <c r="A41269" t="s">
        <v>4</v>
      </c>
      <c r="B41269" s="4" t="s">
        <v>5</v>
      </c>
      <c r="C41269" s="4" t="s">
        <v>13</v>
      </c>
      <c r="D41269" s="36" t="s">
        <v>81</v>
      </c>
      <c r="E41269" s="4" t="s">
        <v>5</v>
      </c>
      <c r="F41269" s="4" t="s">
        <v>10</v>
      </c>
      <c r="G41269" s="4" t="s">
        <v>13</v>
      </c>
      <c r="H41269" s="4" t="s">
        <v>13</v>
      </c>
      <c r="I41269" s="4" t="s">
        <v>6</v>
      </c>
      <c r="J41269" s="36" t="s">
        <v>82</v>
      </c>
      <c r="K41269" s="4" t="s">
        <v>13</v>
      </c>
      <c r="L41269" s="4" t="s">
        <v>13</v>
      </c>
      <c r="M41269" s="36" t="s">
        <v>81</v>
      </c>
      <c r="N41269" s="4" t="s">
        <v>5</v>
      </c>
      <c r="O41269" s="4" t="s">
        <v>13</v>
      </c>
      <c r="P41269" s="36" t="s">
        <v>82</v>
      </c>
      <c r="Q41269" s="4" t="s">
        <v>13</v>
      </c>
      <c r="R41269" s="4" t="s">
        <v>9</v>
      </c>
      <c r="S41269" s="4" t="s">
        <v>13</v>
      </c>
      <c r="T41269" s="4" t="s">
        <v>13</v>
      </c>
      <c r="U41269" s="4" t="s">
        <v>13</v>
      </c>
      <c r="V41269" s="36" t="s">
        <v>81</v>
      </c>
      <c r="W41269" s="4" t="s">
        <v>5</v>
      </c>
      <c r="X41269" s="4" t="s">
        <v>13</v>
      </c>
      <c r="Y41269" s="36" t="s">
        <v>82</v>
      </c>
      <c r="Z41269" s="4" t="s">
        <v>13</v>
      </c>
      <c r="AA41269" s="4" t="s">
        <v>9</v>
      </c>
      <c r="AB41269" s="4" t="s">
        <v>13</v>
      </c>
      <c r="AC41269" s="4" t="s">
        <v>13</v>
      </c>
      <c r="AD41269" s="4" t="s">
        <v>13</v>
      </c>
      <c r="AE41269" s="4" t="s">
        <v>20</v>
      </c>
    </row>
    <row r="41270" spans="1:23">
      <c r="A41270" t="n">
        <v>337587</v>
      </c>
      <c r="B41270" s="10" t="n">
        <v>5</v>
      </c>
      <c r="C41270" s="7" t="n">
        <v>28</v>
      </c>
      <c r="D41270" s="36" t="s">
        <v>3</v>
      </c>
      <c r="E41270" s="64" t="n">
        <v>47</v>
      </c>
      <c r="F41270" s="7" t="n">
        <v>61456</v>
      </c>
      <c r="G41270" s="7" t="n">
        <v>2</v>
      </c>
      <c r="H41270" s="7" t="n">
        <v>0</v>
      </c>
      <c r="I41270" s="7" t="s">
        <v>785</v>
      </c>
      <c r="J41270" s="36" t="s">
        <v>3</v>
      </c>
      <c r="K41270" s="7" t="n">
        <v>8</v>
      </c>
      <c r="L41270" s="7" t="n">
        <v>28</v>
      </c>
      <c r="M41270" s="36" t="s">
        <v>3</v>
      </c>
      <c r="N41270" s="49" t="n">
        <v>74</v>
      </c>
      <c r="O41270" s="7" t="n">
        <v>65</v>
      </c>
      <c r="P41270" s="36" t="s">
        <v>3</v>
      </c>
      <c r="Q41270" s="7" t="n">
        <v>0</v>
      </c>
      <c r="R41270" s="7" t="n">
        <v>1</v>
      </c>
      <c r="S41270" s="7" t="n">
        <v>3</v>
      </c>
      <c r="T41270" s="7" t="n">
        <v>9</v>
      </c>
      <c r="U41270" s="7" t="n">
        <v>28</v>
      </c>
      <c r="V41270" s="36" t="s">
        <v>3</v>
      </c>
      <c r="W41270" s="49" t="n">
        <v>74</v>
      </c>
      <c r="X41270" s="7" t="n">
        <v>65</v>
      </c>
      <c r="Y41270" s="36" t="s">
        <v>3</v>
      </c>
      <c r="Z41270" s="7" t="n">
        <v>0</v>
      </c>
      <c r="AA41270" s="7" t="n">
        <v>2</v>
      </c>
      <c r="AB41270" s="7" t="n">
        <v>3</v>
      </c>
      <c r="AC41270" s="7" t="n">
        <v>9</v>
      </c>
      <c r="AD41270" s="7" t="n">
        <v>1</v>
      </c>
      <c r="AE41270" s="11" t="n">
        <f t="normal" ca="1">A41274</f>
        <v>0</v>
      </c>
    </row>
    <row r="41271" spans="1:23">
      <c r="A41271" t="s">
        <v>4</v>
      </c>
      <c r="B41271" s="4" t="s">
        <v>5</v>
      </c>
      <c r="C41271" s="4" t="s">
        <v>10</v>
      </c>
      <c r="D41271" s="4" t="s">
        <v>13</v>
      </c>
      <c r="E41271" s="4" t="s">
        <v>13</v>
      </c>
      <c r="F41271" s="4" t="s">
        <v>6</v>
      </c>
    </row>
    <row r="41272" spans="1:23">
      <c r="A41272" t="n">
        <v>337635</v>
      </c>
      <c r="B41272" s="64" t="n">
        <v>47</v>
      </c>
      <c r="C41272" s="7" t="n">
        <v>61456</v>
      </c>
      <c r="D41272" s="7" t="n">
        <v>0</v>
      </c>
      <c r="E41272" s="7" t="n">
        <v>0</v>
      </c>
      <c r="F41272" s="7" t="s">
        <v>408</v>
      </c>
    </row>
    <row r="41273" spans="1:23">
      <c r="A41273" t="s">
        <v>4</v>
      </c>
      <c r="B41273" s="4" t="s">
        <v>5</v>
      </c>
      <c r="C41273" s="4" t="s">
        <v>13</v>
      </c>
      <c r="D41273" s="4" t="s">
        <v>10</v>
      </c>
      <c r="E41273" s="4" t="s">
        <v>22</v>
      </c>
    </row>
    <row r="41274" spans="1:23">
      <c r="A41274" t="n">
        <v>337648</v>
      </c>
      <c r="B41274" s="28" t="n">
        <v>58</v>
      </c>
      <c r="C41274" s="7" t="n">
        <v>0</v>
      </c>
      <c r="D41274" s="7" t="n">
        <v>300</v>
      </c>
      <c r="E41274" s="7" t="n">
        <v>1</v>
      </c>
    </row>
    <row r="41275" spans="1:23">
      <c r="A41275" t="s">
        <v>4</v>
      </c>
      <c r="B41275" s="4" t="s">
        <v>5</v>
      </c>
      <c r="C41275" s="4" t="s">
        <v>13</v>
      </c>
      <c r="D41275" s="4" t="s">
        <v>10</v>
      </c>
    </row>
    <row r="41276" spans="1:23">
      <c r="A41276" t="n">
        <v>337656</v>
      </c>
      <c r="B41276" s="28" t="n">
        <v>58</v>
      </c>
      <c r="C41276" s="7" t="n">
        <v>255</v>
      </c>
      <c r="D41276" s="7" t="n">
        <v>0</v>
      </c>
    </row>
    <row r="41277" spans="1:23">
      <c r="A41277" t="s">
        <v>4</v>
      </c>
      <c r="B41277" s="4" t="s">
        <v>5</v>
      </c>
      <c r="C41277" s="4" t="s">
        <v>13</v>
      </c>
      <c r="D41277" s="4" t="s">
        <v>13</v>
      </c>
      <c r="E41277" s="4" t="s">
        <v>13</v>
      </c>
      <c r="F41277" s="4" t="s">
        <v>13</v>
      </c>
    </row>
    <row r="41278" spans="1:23">
      <c r="A41278" t="n">
        <v>337660</v>
      </c>
      <c r="B41278" s="13" t="n">
        <v>14</v>
      </c>
      <c r="C41278" s="7" t="n">
        <v>0</v>
      </c>
      <c r="D41278" s="7" t="n">
        <v>0</v>
      </c>
      <c r="E41278" s="7" t="n">
        <v>0</v>
      </c>
      <c r="F41278" s="7" t="n">
        <v>64</v>
      </c>
    </row>
    <row r="41279" spans="1:23">
      <c r="A41279" t="s">
        <v>4</v>
      </c>
      <c r="B41279" s="4" t="s">
        <v>5</v>
      </c>
      <c r="C41279" s="4" t="s">
        <v>13</v>
      </c>
      <c r="D41279" s="4" t="s">
        <v>10</v>
      </c>
    </row>
    <row r="41280" spans="1:23">
      <c r="A41280" t="n">
        <v>337665</v>
      </c>
      <c r="B41280" s="27" t="n">
        <v>22</v>
      </c>
      <c r="C41280" s="7" t="n">
        <v>0</v>
      </c>
      <c r="D41280" s="7" t="n">
        <v>32967</v>
      </c>
    </row>
    <row r="41281" spans="1:31">
      <c r="A41281" t="s">
        <v>4</v>
      </c>
      <c r="B41281" s="4" t="s">
        <v>5</v>
      </c>
      <c r="C41281" s="4" t="s">
        <v>13</v>
      </c>
      <c r="D41281" s="4" t="s">
        <v>10</v>
      </c>
    </row>
    <row r="41282" spans="1:31">
      <c r="A41282" t="n">
        <v>337669</v>
      </c>
      <c r="B41282" s="28" t="n">
        <v>58</v>
      </c>
      <c r="C41282" s="7" t="n">
        <v>5</v>
      </c>
      <c r="D41282" s="7" t="n">
        <v>300</v>
      </c>
    </row>
    <row r="41283" spans="1:31">
      <c r="A41283" t="s">
        <v>4</v>
      </c>
      <c r="B41283" s="4" t="s">
        <v>5</v>
      </c>
      <c r="C41283" s="4" t="s">
        <v>22</v>
      </c>
      <c r="D41283" s="4" t="s">
        <v>10</v>
      </c>
    </row>
    <row r="41284" spans="1:31">
      <c r="A41284" t="n">
        <v>337673</v>
      </c>
      <c r="B41284" s="51" t="n">
        <v>103</v>
      </c>
      <c r="C41284" s="7" t="n">
        <v>0</v>
      </c>
      <c r="D41284" s="7" t="n">
        <v>300</v>
      </c>
    </row>
    <row r="41285" spans="1:31">
      <c r="A41285" t="s">
        <v>4</v>
      </c>
      <c r="B41285" s="4" t="s">
        <v>5</v>
      </c>
      <c r="C41285" s="4" t="s">
        <v>13</v>
      </c>
    </row>
    <row r="41286" spans="1:31">
      <c r="A41286" t="n">
        <v>337680</v>
      </c>
      <c r="B41286" s="37" t="n">
        <v>64</v>
      </c>
      <c r="C41286" s="7" t="n">
        <v>7</v>
      </c>
    </row>
    <row r="41287" spans="1:31">
      <c r="A41287" t="s">
        <v>4</v>
      </c>
      <c r="B41287" s="4" t="s">
        <v>5</v>
      </c>
      <c r="C41287" s="4" t="s">
        <v>13</v>
      </c>
      <c r="D41287" s="4" t="s">
        <v>10</v>
      </c>
    </row>
    <row r="41288" spans="1:31">
      <c r="A41288" t="n">
        <v>337682</v>
      </c>
      <c r="B41288" s="67" t="n">
        <v>72</v>
      </c>
      <c r="C41288" s="7" t="n">
        <v>5</v>
      </c>
      <c r="D41288" s="7" t="n">
        <v>0</v>
      </c>
    </row>
    <row r="41289" spans="1:31">
      <c r="A41289" t="s">
        <v>4</v>
      </c>
      <c r="B41289" s="4" t="s">
        <v>5</v>
      </c>
      <c r="C41289" s="4" t="s">
        <v>13</v>
      </c>
      <c r="D41289" s="36" t="s">
        <v>81</v>
      </c>
      <c r="E41289" s="4" t="s">
        <v>5</v>
      </c>
      <c r="F41289" s="4" t="s">
        <v>13</v>
      </c>
      <c r="G41289" s="4" t="s">
        <v>10</v>
      </c>
      <c r="H41289" s="36" t="s">
        <v>82</v>
      </c>
      <c r="I41289" s="4" t="s">
        <v>13</v>
      </c>
      <c r="J41289" s="4" t="s">
        <v>9</v>
      </c>
      <c r="K41289" s="4" t="s">
        <v>13</v>
      </c>
      <c r="L41289" s="4" t="s">
        <v>13</v>
      </c>
      <c r="M41289" s="4" t="s">
        <v>20</v>
      </c>
    </row>
    <row r="41290" spans="1:31">
      <c r="A41290" t="n">
        <v>337686</v>
      </c>
      <c r="B41290" s="10" t="n">
        <v>5</v>
      </c>
      <c r="C41290" s="7" t="n">
        <v>28</v>
      </c>
      <c r="D41290" s="36" t="s">
        <v>3</v>
      </c>
      <c r="E41290" s="9" t="n">
        <v>162</v>
      </c>
      <c r="F41290" s="7" t="n">
        <v>4</v>
      </c>
      <c r="G41290" s="7" t="n">
        <v>32967</v>
      </c>
      <c r="H41290" s="36" t="s">
        <v>3</v>
      </c>
      <c r="I41290" s="7" t="n">
        <v>0</v>
      </c>
      <c r="J41290" s="7" t="n">
        <v>1</v>
      </c>
      <c r="K41290" s="7" t="n">
        <v>2</v>
      </c>
      <c r="L41290" s="7" t="n">
        <v>1</v>
      </c>
      <c r="M41290" s="11" t="n">
        <f t="normal" ca="1">A41296</f>
        <v>0</v>
      </c>
    </row>
    <row r="41291" spans="1:31">
      <c r="A41291" t="s">
        <v>4</v>
      </c>
      <c r="B41291" s="4" t="s">
        <v>5</v>
      </c>
      <c r="C41291" s="4" t="s">
        <v>13</v>
      </c>
      <c r="D41291" s="4" t="s">
        <v>6</v>
      </c>
    </row>
    <row r="41292" spans="1:31">
      <c r="A41292" t="n">
        <v>337703</v>
      </c>
      <c r="B41292" s="8" t="n">
        <v>2</v>
      </c>
      <c r="C41292" s="7" t="n">
        <v>10</v>
      </c>
      <c r="D41292" s="7" t="s">
        <v>786</v>
      </c>
    </row>
    <row r="41293" spans="1:31">
      <c r="A41293" t="s">
        <v>4</v>
      </c>
      <c r="B41293" s="4" t="s">
        <v>5</v>
      </c>
      <c r="C41293" s="4" t="s">
        <v>10</v>
      </c>
    </row>
    <row r="41294" spans="1:31">
      <c r="A41294" t="n">
        <v>337720</v>
      </c>
      <c r="B41294" s="35" t="n">
        <v>16</v>
      </c>
      <c r="C41294" s="7" t="n">
        <v>0</v>
      </c>
    </row>
    <row r="41295" spans="1:31">
      <c r="A41295" t="s">
        <v>4</v>
      </c>
      <c r="B41295" s="4" t="s">
        <v>5</v>
      </c>
      <c r="C41295" s="4" t="s">
        <v>10</v>
      </c>
      <c r="D41295" s="4" t="s">
        <v>22</v>
      </c>
      <c r="E41295" s="4" t="s">
        <v>22</v>
      </c>
      <c r="F41295" s="4" t="s">
        <v>22</v>
      </c>
      <c r="G41295" s="4" t="s">
        <v>22</v>
      </c>
    </row>
    <row r="41296" spans="1:31">
      <c r="A41296" t="n">
        <v>337723</v>
      </c>
      <c r="B41296" s="24" t="n">
        <v>46</v>
      </c>
      <c r="C41296" s="7" t="n">
        <v>61456</v>
      </c>
      <c r="D41296" s="7" t="n">
        <v>-8</v>
      </c>
      <c r="E41296" s="7" t="n">
        <v>0.419999986886978</v>
      </c>
      <c r="F41296" s="7" t="n">
        <v>23.7000007629395</v>
      </c>
      <c r="G41296" s="7" t="n">
        <v>314.799987792969</v>
      </c>
    </row>
    <row r="41297" spans="1:13">
      <c r="A41297" t="s">
        <v>4</v>
      </c>
      <c r="B41297" s="4" t="s">
        <v>5</v>
      </c>
      <c r="C41297" s="4" t="s">
        <v>13</v>
      </c>
      <c r="D41297" s="4" t="s">
        <v>13</v>
      </c>
      <c r="E41297" s="4" t="s">
        <v>22</v>
      </c>
      <c r="F41297" s="4" t="s">
        <v>22</v>
      </c>
      <c r="G41297" s="4" t="s">
        <v>22</v>
      </c>
      <c r="H41297" s="4" t="s">
        <v>10</v>
      </c>
      <c r="I41297" s="4" t="s">
        <v>13</v>
      </c>
    </row>
    <row r="41298" spans="1:13">
      <c r="A41298" t="n">
        <v>337742</v>
      </c>
      <c r="B41298" s="25" t="n">
        <v>45</v>
      </c>
      <c r="C41298" s="7" t="n">
        <v>4</v>
      </c>
      <c r="D41298" s="7" t="n">
        <v>3</v>
      </c>
      <c r="E41298" s="7" t="n">
        <v>5.05999994277954</v>
      </c>
      <c r="F41298" s="7" t="n">
        <v>156.220001220703</v>
      </c>
      <c r="G41298" s="7" t="n">
        <v>0</v>
      </c>
      <c r="H41298" s="7" t="n">
        <v>0</v>
      </c>
      <c r="I41298" s="7" t="n">
        <v>0</v>
      </c>
    </row>
    <row r="41299" spans="1:13">
      <c r="A41299" t="s">
        <v>4</v>
      </c>
      <c r="B41299" s="4" t="s">
        <v>5</v>
      </c>
      <c r="C41299" s="4" t="s">
        <v>13</v>
      </c>
      <c r="D41299" s="4" t="s">
        <v>6</v>
      </c>
    </row>
    <row r="41300" spans="1:13">
      <c r="A41300" t="n">
        <v>337760</v>
      </c>
      <c r="B41300" s="8" t="n">
        <v>2</v>
      </c>
      <c r="C41300" s="7" t="n">
        <v>10</v>
      </c>
      <c r="D41300" s="7" t="s">
        <v>855</v>
      </c>
    </row>
    <row r="41301" spans="1:13">
      <c r="A41301" t="s">
        <v>4</v>
      </c>
      <c r="B41301" s="4" t="s">
        <v>5</v>
      </c>
      <c r="C41301" s="4" t="s">
        <v>10</v>
      </c>
    </row>
    <row r="41302" spans="1:13">
      <c r="A41302" t="n">
        <v>337775</v>
      </c>
      <c r="B41302" s="35" t="n">
        <v>16</v>
      </c>
      <c r="C41302" s="7" t="n">
        <v>0</v>
      </c>
    </row>
    <row r="41303" spans="1:13">
      <c r="A41303" t="s">
        <v>4</v>
      </c>
      <c r="B41303" s="4" t="s">
        <v>5</v>
      </c>
      <c r="C41303" s="4" t="s">
        <v>13</v>
      </c>
      <c r="D41303" s="4" t="s">
        <v>10</v>
      </c>
    </row>
    <row r="41304" spans="1:13">
      <c r="A41304" t="n">
        <v>337778</v>
      </c>
      <c r="B41304" s="28" t="n">
        <v>58</v>
      </c>
      <c r="C41304" s="7" t="n">
        <v>105</v>
      </c>
      <c r="D41304" s="7" t="n">
        <v>300</v>
      </c>
    </row>
    <row r="41305" spans="1:13">
      <c r="A41305" t="s">
        <v>4</v>
      </c>
      <c r="B41305" s="4" t="s">
        <v>5</v>
      </c>
      <c r="C41305" s="4" t="s">
        <v>22</v>
      </c>
      <c r="D41305" s="4" t="s">
        <v>10</v>
      </c>
    </row>
    <row r="41306" spans="1:13">
      <c r="A41306" t="n">
        <v>337782</v>
      </c>
      <c r="B41306" s="51" t="n">
        <v>103</v>
      </c>
      <c r="C41306" s="7" t="n">
        <v>1</v>
      </c>
      <c r="D41306" s="7" t="n">
        <v>300</v>
      </c>
    </row>
    <row r="41307" spans="1:13">
      <c r="A41307" t="s">
        <v>4</v>
      </c>
      <c r="B41307" s="4" t="s">
        <v>5</v>
      </c>
      <c r="C41307" s="4" t="s">
        <v>13</v>
      </c>
      <c r="D41307" s="4" t="s">
        <v>10</v>
      </c>
    </row>
    <row r="41308" spans="1:13">
      <c r="A41308" t="n">
        <v>337789</v>
      </c>
      <c r="B41308" s="67" t="n">
        <v>72</v>
      </c>
      <c r="C41308" s="7" t="n">
        <v>4</v>
      </c>
      <c r="D41308" s="7" t="n">
        <v>0</v>
      </c>
    </row>
    <row r="41309" spans="1:13">
      <c r="A41309" t="s">
        <v>4</v>
      </c>
      <c r="B41309" s="4" t="s">
        <v>5</v>
      </c>
      <c r="C41309" s="4" t="s">
        <v>9</v>
      </c>
    </row>
    <row r="41310" spans="1:13">
      <c r="A41310" t="n">
        <v>337793</v>
      </c>
      <c r="B41310" s="50" t="n">
        <v>15</v>
      </c>
      <c r="C41310" s="7" t="n">
        <v>1073741824</v>
      </c>
    </row>
    <row r="41311" spans="1:13">
      <c r="A41311" t="s">
        <v>4</v>
      </c>
      <c r="B41311" s="4" t="s">
        <v>5</v>
      </c>
      <c r="C41311" s="4" t="s">
        <v>13</v>
      </c>
    </row>
    <row r="41312" spans="1:13">
      <c r="A41312" t="n">
        <v>337798</v>
      </c>
      <c r="B41312" s="37" t="n">
        <v>64</v>
      </c>
      <c r="C41312" s="7" t="n">
        <v>3</v>
      </c>
    </row>
    <row r="41313" spans="1:9">
      <c r="A41313" t="s">
        <v>4</v>
      </c>
      <c r="B41313" s="4" t="s">
        <v>5</v>
      </c>
      <c r="C41313" s="4" t="s">
        <v>13</v>
      </c>
    </row>
    <row r="41314" spans="1:9">
      <c r="A41314" t="n">
        <v>337800</v>
      </c>
      <c r="B41314" s="49" t="n">
        <v>74</v>
      </c>
      <c r="C41314" s="7" t="n">
        <v>67</v>
      </c>
    </row>
    <row r="41315" spans="1:9">
      <c r="A41315" t="s">
        <v>4</v>
      </c>
      <c r="B41315" s="4" t="s">
        <v>5</v>
      </c>
      <c r="C41315" s="4" t="s">
        <v>13</v>
      </c>
      <c r="D41315" s="4" t="s">
        <v>13</v>
      </c>
      <c r="E41315" s="4" t="s">
        <v>10</v>
      </c>
    </row>
    <row r="41316" spans="1:9">
      <c r="A41316" t="n">
        <v>337802</v>
      </c>
      <c r="B41316" s="25" t="n">
        <v>45</v>
      </c>
      <c r="C41316" s="7" t="n">
        <v>8</v>
      </c>
      <c r="D41316" s="7" t="n">
        <v>1</v>
      </c>
      <c r="E41316" s="7" t="n">
        <v>0</v>
      </c>
    </row>
    <row r="41317" spans="1:9">
      <c r="A41317" t="s">
        <v>4</v>
      </c>
      <c r="B41317" s="4" t="s">
        <v>5</v>
      </c>
      <c r="C41317" s="4" t="s">
        <v>10</v>
      </c>
    </row>
    <row r="41318" spans="1:9">
      <c r="A41318" t="n">
        <v>337807</v>
      </c>
      <c r="B41318" s="15" t="n">
        <v>13</v>
      </c>
      <c r="C41318" s="7" t="n">
        <v>6409</v>
      </c>
    </row>
    <row r="41319" spans="1:9">
      <c r="A41319" t="s">
        <v>4</v>
      </c>
      <c r="B41319" s="4" t="s">
        <v>5</v>
      </c>
      <c r="C41319" s="4" t="s">
        <v>10</v>
      </c>
    </row>
    <row r="41320" spans="1:9">
      <c r="A41320" t="n">
        <v>337810</v>
      </c>
      <c r="B41320" s="15" t="n">
        <v>13</v>
      </c>
      <c r="C41320" s="7" t="n">
        <v>6408</v>
      </c>
    </row>
    <row r="41321" spans="1:9">
      <c r="A41321" t="s">
        <v>4</v>
      </c>
      <c r="B41321" s="4" t="s">
        <v>5</v>
      </c>
      <c r="C41321" s="4" t="s">
        <v>10</v>
      </c>
    </row>
    <row r="41322" spans="1:9">
      <c r="A41322" t="n">
        <v>337813</v>
      </c>
      <c r="B41322" s="12" t="n">
        <v>12</v>
      </c>
      <c r="C41322" s="7" t="n">
        <v>6464</v>
      </c>
    </row>
    <row r="41323" spans="1:9">
      <c r="A41323" t="s">
        <v>4</v>
      </c>
      <c r="B41323" s="4" t="s">
        <v>5</v>
      </c>
      <c r="C41323" s="4" t="s">
        <v>10</v>
      </c>
    </row>
    <row r="41324" spans="1:9">
      <c r="A41324" t="n">
        <v>337816</v>
      </c>
      <c r="B41324" s="15" t="n">
        <v>13</v>
      </c>
      <c r="C41324" s="7" t="n">
        <v>6465</v>
      </c>
    </row>
    <row r="41325" spans="1:9">
      <c r="A41325" t="s">
        <v>4</v>
      </c>
      <c r="B41325" s="4" t="s">
        <v>5</v>
      </c>
      <c r="C41325" s="4" t="s">
        <v>10</v>
      </c>
    </row>
    <row r="41326" spans="1:9">
      <c r="A41326" t="n">
        <v>337819</v>
      </c>
      <c r="B41326" s="15" t="n">
        <v>13</v>
      </c>
      <c r="C41326" s="7" t="n">
        <v>6466</v>
      </c>
    </row>
    <row r="41327" spans="1:9">
      <c r="A41327" t="s">
        <v>4</v>
      </c>
      <c r="B41327" s="4" t="s">
        <v>5</v>
      </c>
      <c r="C41327" s="4" t="s">
        <v>10</v>
      </c>
    </row>
    <row r="41328" spans="1:9">
      <c r="A41328" t="n">
        <v>337822</v>
      </c>
      <c r="B41328" s="15" t="n">
        <v>13</v>
      </c>
      <c r="C41328" s="7" t="n">
        <v>6467</v>
      </c>
    </row>
    <row r="41329" spans="1:5">
      <c r="A41329" t="s">
        <v>4</v>
      </c>
      <c r="B41329" s="4" t="s">
        <v>5</v>
      </c>
      <c r="C41329" s="4" t="s">
        <v>10</v>
      </c>
    </row>
    <row r="41330" spans="1:5">
      <c r="A41330" t="n">
        <v>337825</v>
      </c>
      <c r="B41330" s="15" t="n">
        <v>13</v>
      </c>
      <c r="C41330" s="7" t="n">
        <v>6468</v>
      </c>
    </row>
    <row r="41331" spans="1:5">
      <c r="A41331" t="s">
        <v>4</v>
      </c>
      <c r="B41331" s="4" t="s">
        <v>5</v>
      </c>
      <c r="C41331" s="4" t="s">
        <v>10</v>
      </c>
    </row>
    <row r="41332" spans="1:5">
      <c r="A41332" t="n">
        <v>337828</v>
      </c>
      <c r="B41332" s="15" t="n">
        <v>13</v>
      </c>
      <c r="C41332" s="7" t="n">
        <v>6469</v>
      </c>
    </row>
    <row r="41333" spans="1:5">
      <c r="A41333" t="s">
        <v>4</v>
      </c>
      <c r="B41333" s="4" t="s">
        <v>5</v>
      </c>
      <c r="C41333" s="4" t="s">
        <v>10</v>
      </c>
    </row>
    <row r="41334" spans="1:5">
      <c r="A41334" t="n">
        <v>337831</v>
      </c>
      <c r="B41334" s="15" t="n">
        <v>13</v>
      </c>
      <c r="C41334" s="7" t="n">
        <v>6470</v>
      </c>
    </row>
    <row r="41335" spans="1:5">
      <c r="A41335" t="s">
        <v>4</v>
      </c>
      <c r="B41335" s="4" t="s">
        <v>5</v>
      </c>
      <c r="C41335" s="4" t="s">
        <v>10</v>
      </c>
    </row>
    <row r="41336" spans="1:5">
      <c r="A41336" t="n">
        <v>337834</v>
      </c>
      <c r="B41336" s="15" t="n">
        <v>13</v>
      </c>
      <c r="C41336" s="7" t="n">
        <v>6471</v>
      </c>
    </row>
    <row r="41337" spans="1:5">
      <c r="A41337" t="s">
        <v>4</v>
      </c>
      <c r="B41337" s="4" t="s">
        <v>5</v>
      </c>
      <c r="C41337" s="4" t="s">
        <v>13</v>
      </c>
    </row>
    <row r="41338" spans="1:5">
      <c r="A41338" t="n">
        <v>337837</v>
      </c>
      <c r="B41338" s="49" t="n">
        <v>74</v>
      </c>
      <c r="C41338" s="7" t="n">
        <v>18</v>
      </c>
    </row>
    <row r="41339" spans="1:5">
      <c r="A41339" t="s">
        <v>4</v>
      </c>
      <c r="B41339" s="4" t="s">
        <v>5</v>
      </c>
      <c r="C41339" s="4" t="s">
        <v>13</v>
      </c>
    </row>
    <row r="41340" spans="1:5">
      <c r="A41340" t="n">
        <v>337839</v>
      </c>
      <c r="B41340" s="49" t="n">
        <v>74</v>
      </c>
      <c r="C41340" s="7" t="n">
        <v>45</v>
      </c>
    </row>
    <row r="41341" spans="1:5">
      <c r="A41341" t="s">
        <v>4</v>
      </c>
      <c r="B41341" s="4" t="s">
        <v>5</v>
      </c>
      <c r="C41341" s="4" t="s">
        <v>10</v>
      </c>
    </row>
    <row r="41342" spans="1:5">
      <c r="A41342" t="n">
        <v>337841</v>
      </c>
      <c r="B41342" s="35" t="n">
        <v>16</v>
      </c>
      <c r="C41342" s="7" t="n">
        <v>0</v>
      </c>
    </row>
    <row r="41343" spans="1:5">
      <c r="A41343" t="s">
        <v>4</v>
      </c>
      <c r="B41343" s="4" t="s">
        <v>5</v>
      </c>
      <c r="C41343" s="4" t="s">
        <v>13</v>
      </c>
      <c r="D41343" s="4" t="s">
        <v>13</v>
      </c>
      <c r="E41343" s="4" t="s">
        <v>13</v>
      </c>
      <c r="F41343" s="4" t="s">
        <v>13</v>
      </c>
    </row>
    <row r="41344" spans="1:5">
      <c r="A41344" t="n">
        <v>337844</v>
      </c>
      <c r="B41344" s="13" t="n">
        <v>14</v>
      </c>
      <c r="C41344" s="7" t="n">
        <v>0</v>
      </c>
      <c r="D41344" s="7" t="n">
        <v>8</v>
      </c>
      <c r="E41344" s="7" t="n">
        <v>0</v>
      </c>
      <c r="F41344" s="7" t="n">
        <v>0</v>
      </c>
    </row>
    <row r="41345" spans="1:6">
      <c r="A41345" t="s">
        <v>4</v>
      </c>
      <c r="B41345" s="4" t="s">
        <v>5</v>
      </c>
      <c r="C41345" s="4" t="s">
        <v>13</v>
      </c>
      <c r="D41345" s="4" t="s">
        <v>6</v>
      </c>
    </row>
    <row r="41346" spans="1:6">
      <c r="A41346" t="n">
        <v>337849</v>
      </c>
      <c r="B41346" s="8" t="n">
        <v>2</v>
      </c>
      <c r="C41346" s="7" t="n">
        <v>11</v>
      </c>
      <c r="D41346" s="7" t="s">
        <v>24</v>
      </c>
    </row>
    <row r="41347" spans="1:6">
      <c r="A41347" t="s">
        <v>4</v>
      </c>
      <c r="B41347" s="4" t="s">
        <v>5</v>
      </c>
      <c r="C41347" s="4" t="s">
        <v>10</v>
      </c>
    </row>
    <row r="41348" spans="1:6">
      <c r="A41348" t="n">
        <v>337863</v>
      </c>
      <c r="B41348" s="35" t="n">
        <v>16</v>
      </c>
      <c r="C41348" s="7" t="n">
        <v>0</v>
      </c>
    </row>
    <row r="41349" spans="1:6">
      <c r="A41349" t="s">
        <v>4</v>
      </c>
      <c r="B41349" s="4" t="s">
        <v>5</v>
      </c>
      <c r="C41349" s="4" t="s">
        <v>13</v>
      </c>
      <c r="D41349" s="4" t="s">
        <v>6</v>
      </c>
    </row>
    <row r="41350" spans="1:6">
      <c r="A41350" t="n">
        <v>337866</v>
      </c>
      <c r="B41350" s="8" t="n">
        <v>2</v>
      </c>
      <c r="C41350" s="7" t="n">
        <v>11</v>
      </c>
      <c r="D41350" s="7" t="s">
        <v>145</v>
      </c>
    </row>
    <row r="41351" spans="1:6">
      <c r="A41351" t="s">
        <v>4</v>
      </c>
      <c r="B41351" s="4" t="s">
        <v>5</v>
      </c>
      <c r="C41351" s="4" t="s">
        <v>10</v>
      </c>
    </row>
    <row r="41352" spans="1:6">
      <c r="A41352" t="n">
        <v>337875</v>
      </c>
      <c r="B41352" s="35" t="n">
        <v>16</v>
      </c>
      <c r="C41352" s="7" t="n">
        <v>0</v>
      </c>
    </row>
    <row r="41353" spans="1:6">
      <c r="A41353" t="s">
        <v>4</v>
      </c>
      <c r="B41353" s="4" t="s">
        <v>5</v>
      </c>
      <c r="C41353" s="4" t="s">
        <v>9</v>
      </c>
    </row>
    <row r="41354" spans="1:6">
      <c r="A41354" t="n">
        <v>337878</v>
      </c>
      <c r="B41354" s="50" t="n">
        <v>15</v>
      </c>
      <c r="C41354" s="7" t="n">
        <v>2048</v>
      </c>
    </row>
    <row r="41355" spans="1:6">
      <c r="A41355" t="s">
        <v>4</v>
      </c>
      <c r="B41355" s="4" t="s">
        <v>5</v>
      </c>
      <c r="C41355" s="4" t="s">
        <v>13</v>
      </c>
      <c r="D41355" s="4" t="s">
        <v>6</v>
      </c>
    </row>
    <row r="41356" spans="1:6">
      <c r="A41356" t="n">
        <v>337883</v>
      </c>
      <c r="B41356" s="8" t="n">
        <v>2</v>
      </c>
      <c r="C41356" s="7" t="n">
        <v>10</v>
      </c>
      <c r="D41356" s="7" t="s">
        <v>146</v>
      </c>
    </row>
    <row r="41357" spans="1:6">
      <c r="A41357" t="s">
        <v>4</v>
      </c>
      <c r="B41357" s="4" t="s">
        <v>5</v>
      </c>
      <c r="C41357" s="4" t="s">
        <v>10</v>
      </c>
    </row>
    <row r="41358" spans="1:6">
      <c r="A41358" t="n">
        <v>337901</v>
      </c>
      <c r="B41358" s="35" t="n">
        <v>16</v>
      </c>
      <c r="C41358" s="7" t="n">
        <v>0</v>
      </c>
    </row>
    <row r="41359" spans="1:6">
      <c r="A41359" t="s">
        <v>4</v>
      </c>
      <c r="B41359" s="4" t="s">
        <v>5</v>
      </c>
      <c r="C41359" s="4" t="s">
        <v>13</v>
      </c>
      <c r="D41359" s="4" t="s">
        <v>6</v>
      </c>
    </row>
    <row r="41360" spans="1:6">
      <c r="A41360" t="n">
        <v>337904</v>
      </c>
      <c r="B41360" s="8" t="n">
        <v>2</v>
      </c>
      <c r="C41360" s="7" t="n">
        <v>10</v>
      </c>
      <c r="D41360" s="7" t="s">
        <v>147</v>
      </c>
    </row>
    <row r="41361" spans="1:4">
      <c r="A41361" t="s">
        <v>4</v>
      </c>
      <c r="B41361" s="4" t="s">
        <v>5</v>
      </c>
      <c r="C41361" s="4" t="s">
        <v>10</v>
      </c>
    </row>
    <row r="41362" spans="1:4">
      <c r="A41362" t="n">
        <v>337923</v>
      </c>
      <c r="B41362" s="35" t="n">
        <v>16</v>
      </c>
      <c r="C41362" s="7" t="n">
        <v>0</v>
      </c>
    </row>
    <row r="41363" spans="1:4">
      <c r="A41363" t="s">
        <v>4</v>
      </c>
      <c r="B41363" s="4" t="s">
        <v>5</v>
      </c>
      <c r="C41363" s="4" t="s">
        <v>13</v>
      </c>
      <c r="D41363" s="4" t="s">
        <v>10</v>
      </c>
      <c r="E41363" s="4" t="s">
        <v>22</v>
      </c>
    </row>
    <row r="41364" spans="1:4">
      <c r="A41364" t="n">
        <v>337926</v>
      </c>
      <c r="B41364" s="28" t="n">
        <v>58</v>
      </c>
      <c r="C41364" s="7" t="n">
        <v>100</v>
      </c>
      <c r="D41364" s="7" t="n">
        <v>300</v>
      </c>
      <c r="E41364" s="7" t="n">
        <v>1</v>
      </c>
    </row>
    <row r="41365" spans="1:4">
      <c r="A41365" t="s">
        <v>4</v>
      </c>
      <c r="B41365" s="4" t="s">
        <v>5</v>
      </c>
      <c r="C41365" s="4" t="s">
        <v>13</v>
      </c>
      <c r="D41365" s="4" t="s">
        <v>10</v>
      </c>
    </row>
    <row r="41366" spans="1:4">
      <c r="A41366" t="n">
        <v>337934</v>
      </c>
      <c r="B41366" s="28" t="n">
        <v>58</v>
      </c>
      <c r="C41366" s="7" t="n">
        <v>255</v>
      </c>
      <c r="D41366" s="7" t="n">
        <v>0</v>
      </c>
    </row>
    <row r="41367" spans="1:4">
      <c r="A41367" t="s">
        <v>4</v>
      </c>
      <c r="B41367" s="4" t="s">
        <v>5</v>
      </c>
      <c r="C41367" s="4" t="s">
        <v>13</v>
      </c>
    </row>
    <row r="41368" spans="1:4">
      <c r="A41368" t="n">
        <v>337938</v>
      </c>
      <c r="B41368" s="34" t="n">
        <v>23</v>
      </c>
      <c r="C41368" s="7" t="n">
        <v>0</v>
      </c>
    </row>
    <row r="41369" spans="1:4">
      <c r="A41369" t="s">
        <v>4</v>
      </c>
      <c r="B41369" s="4" t="s">
        <v>5</v>
      </c>
    </row>
    <row r="41370" spans="1:4">
      <c r="A41370" t="n">
        <v>337940</v>
      </c>
      <c r="B41370" s="5" t="n">
        <v>1</v>
      </c>
    </row>
    <row r="41371" spans="1:4" s="3" customFormat="1" customHeight="0">
      <c r="A41371" s="3" t="s">
        <v>2</v>
      </c>
      <c r="B41371" s="3" t="s">
        <v>2474</v>
      </c>
    </row>
    <row r="41372" spans="1:4">
      <c r="A41372" t="s">
        <v>4</v>
      </c>
      <c r="B41372" s="4" t="s">
        <v>5</v>
      </c>
      <c r="C41372" s="4" t="s">
        <v>13</v>
      </c>
      <c r="D41372" s="4" t="s">
        <v>13</v>
      </c>
      <c r="E41372" s="4" t="s">
        <v>13</v>
      </c>
      <c r="F41372" s="4" t="s">
        <v>13</v>
      </c>
    </row>
    <row r="41373" spans="1:4">
      <c r="A41373" t="n">
        <v>337944</v>
      </c>
      <c r="B41373" s="13" t="n">
        <v>14</v>
      </c>
      <c r="C41373" s="7" t="n">
        <v>2</v>
      </c>
      <c r="D41373" s="7" t="n">
        <v>0</v>
      </c>
      <c r="E41373" s="7" t="n">
        <v>0</v>
      </c>
      <c r="F41373" s="7" t="n">
        <v>0</v>
      </c>
    </row>
    <row r="41374" spans="1:4">
      <c r="A41374" t="s">
        <v>4</v>
      </c>
      <c r="B41374" s="4" t="s">
        <v>5</v>
      </c>
      <c r="C41374" s="4" t="s">
        <v>13</v>
      </c>
      <c r="D41374" s="36" t="s">
        <v>81</v>
      </c>
      <c r="E41374" s="4" t="s">
        <v>5</v>
      </c>
      <c r="F41374" s="4" t="s">
        <v>13</v>
      </c>
      <c r="G41374" s="4" t="s">
        <v>10</v>
      </c>
      <c r="H41374" s="36" t="s">
        <v>82</v>
      </c>
      <c r="I41374" s="4" t="s">
        <v>13</v>
      </c>
      <c r="J41374" s="4" t="s">
        <v>9</v>
      </c>
      <c r="K41374" s="4" t="s">
        <v>13</v>
      </c>
      <c r="L41374" s="4" t="s">
        <v>13</v>
      </c>
      <c r="M41374" s="36" t="s">
        <v>81</v>
      </c>
      <c r="N41374" s="4" t="s">
        <v>5</v>
      </c>
      <c r="O41374" s="4" t="s">
        <v>13</v>
      </c>
      <c r="P41374" s="4" t="s">
        <v>10</v>
      </c>
      <c r="Q41374" s="36" t="s">
        <v>82</v>
      </c>
      <c r="R41374" s="4" t="s">
        <v>13</v>
      </c>
      <c r="S41374" s="4" t="s">
        <v>9</v>
      </c>
      <c r="T41374" s="4" t="s">
        <v>13</v>
      </c>
      <c r="U41374" s="4" t="s">
        <v>13</v>
      </c>
      <c r="V41374" s="4" t="s">
        <v>13</v>
      </c>
      <c r="W41374" s="4" t="s">
        <v>20</v>
      </c>
    </row>
    <row r="41375" spans="1:4">
      <c r="A41375" t="n">
        <v>337949</v>
      </c>
      <c r="B41375" s="10" t="n">
        <v>5</v>
      </c>
      <c r="C41375" s="7" t="n">
        <v>28</v>
      </c>
      <c r="D41375" s="36" t="s">
        <v>3</v>
      </c>
      <c r="E41375" s="9" t="n">
        <v>162</v>
      </c>
      <c r="F41375" s="7" t="n">
        <v>3</v>
      </c>
      <c r="G41375" s="7" t="n">
        <v>32983</v>
      </c>
      <c r="H41375" s="36" t="s">
        <v>3</v>
      </c>
      <c r="I41375" s="7" t="n">
        <v>0</v>
      </c>
      <c r="J41375" s="7" t="n">
        <v>1</v>
      </c>
      <c r="K41375" s="7" t="n">
        <v>2</v>
      </c>
      <c r="L41375" s="7" t="n">
        <v>28</v>
      </c>
      <c r="M41375" s="36" t="s">
        <v>3</v>
      </c>
      <c r="N41375" s="9" t="n">
        <v>162</v>
      </c>
      <c r="O41375" s="7" t="n">
        <v>3</v>
      </c>
      <c r="P41375" s="7" t="n">
        <v>32983</v>
      </c>
      <c r="Q41375" s="36" t="s">
        <v>3</v>
      </c>
      <c r="R41375" s="7" t="n">
        <v>0</v>
      </c>
      <c r="S41375" s="7" t="n">
        <v>2</v>
      </c>
      <c r="T41375" s="7" t="n">
        <v>2</v>
      </c>
      <c r="U41375" s="7" t="n">
        <v>11</v>
      </c>
      <c r="V41375" s="7" t="n">
        <v>1</v>
      </c>
      <c r="W41375" s="11" t="n">
        <f t="normal" ca="1">A41379</f>
        <v>0</v>
      </c>
    </row>
    <row r="41376" spans="1:4">
      <c r="A41376" t="s">
        <v>4</v>
      </c>
      <c r="B41376" s="4" t="s">
        <v>5</v>
      </c>
      <c r="C41376" s="4" t="s">
        <v>13</v>
      </c>
      <c r="D41376" s="4" t="s">
        <v>10</v>
      </c>
      <c r="E41376" s="4" t="s">
        <v>22</v>
      </c>
    </row>
    <row r="41377" spans="1:23">
      <c r="A41377" t="n">
        <v>337978</v>
      </c>
      <c r="B41377" s="28" t="n">
        <v>58</v>
      </c>
      <c r="C41377" s="7" t="n">
        <v>0</v>
      </c>
      <c r="D41377" s="7" t="n">
        <v>0</v>
      </c>
      <c r="E41377" s="7" t="n">
        <v>1</v>
      </c>
    </row>
    <row r="41378" spans="1:23">
      <c r="A41378" t="s">
        <v>4</v>
      </c>
      <c r="B41378" s="4" t="s">
        <v>5</v>
      </c>
      <c r="C41378" s="4" t="s">
        <v>13</v>
      </c>
      <c r="D41378" s="36" t="s">
        <v>81</v>
      </c>
      <c r="E41378" s="4" t="s">
        <v>5</v>
      </c>
      <c r="F41378" s="4" t="s">
        <v>13</v>
      </c>
      <c r="G41378" s="4" t="s">
        <v>10</v>
      </c>
      <c r="H41378" s="36" t="s">
        <v>82</v>
      </c>
      <c r="I41378" s="4" t="s">
        <v>13</v>
      </c>
      <c r="J41378" s="4" t="s">
        <v>9</v>
      </c>
      <c r="K41378" s="4" t="s">
        <v>13</v>
      </c>
      <c r="L41378" s="4" t="s">
        <v>13</v>
      </c>
      <c r="M41378" s="36" t="s">
        <v>81</v>
      </c>
      <c r="N41378" s="4" t="s">
        <v>5</v>
      </c>
      <c r="O41378" s="4" t="s">
        <v>13</v>
      </c>
      <c r="P41378" s="4" t="s">
        <v>10</v>
      </c>
      <c r="Q41378" s="36" t="s">
        <v>82</v>
      </c>
      <c r="R41378" s="4" t="s">
        <v>13</v>
      </c>
      <c r="S41378" s="4" t="s">
        <v>9</v>
      </c>
      <c r="T41378" s="4" t="s">
        <v>13</v>
      </c>
      <c r="U41378" s="4" t="s">
        <v>13</v>
      </c>
      <c r="V41378" s="4" t="s">
        <v>13</v>
      </c>
      <c r="W41378" s="4" t="s">
        <v>20</v>
      </c>
    </row>
    <row r="41379" spans="1:23">
      <c r="A41379" t="n">
        <v>337986</v>
      </c>
      <c r="B41379" s="10" t="n">
        <v>5</v>
      </c>
      <c r="C41379" s="7" t="n">
        <v>28</v>
      </c>
      <c r="D41379" s="36" t="s">
        <v>3</v>
      </c>
      <c r="E41379" s="9" t="n">
        <v>162</v>
      </c>
      <c r="F41379" s="7" t="n">
        <v>3</v>
      </c>
      <c r="G41379" s="7" t="n">
        <v>32983</v>
      </c>
      <c r="H41379" s="36" t="s">
        <v>3</v>
      </c>
      <c r="I41379" s="7" t="n">
        <v>0</v>
      </c>
      <c r="J41379" s="7" t="n">
        <v>1</v>
      </c>
      <c r="K41379" s="7" t="n">
        <v>3</v>
      </c>
      <c r="L41379" s="7" t="n">
        <v>28</v>
      </c>
      <c r="M41379" s="36" t="s">
        <v>3</v>
      </c>
      <c r="N41379" s="9" t="n">
        <v>162</v>
      </c>
      <c r="O41379" s="7" t="n">
        <v>3</v>
      </c>
      <c r="P41379" s="7" t="n">
        <v>32983</v>
      </c>
      <c r="Q41379" s="36" t="s">
        <v>3</v>
      </c>
      <c r="R41379" s="7" t="n">
        <v>0</v>
      </c>
      <c r="S41379" s="7" t="n">
        <v>2</v>
      </c>
      <c r="T41379" s="7" t="n">
        <v>3</v>
      </c>
      <c r="U41379" s="7" t="n">
        <v>9</v>
      </c>
      <c r="V41379" s="7" t="n">
        <v>1</v>
      </c>
      <c r="W41379" s="11" t="n">
        <f t="normal" ca="1">A41389</f>
        <v>0</v>
      </c>
    </row>
    <row r="41380" spans="1:23">
      <c r="A41380" t="s">
        <v>4</v>
      </c>
      <c r="B41380" s="4" t="s">
        <v>5</v>
      </c>
      <c r="C41380" s="4" t="s">
        <v>13</v>
      </c>
      <c r="D41380" s="36" t="s">
        <v>81</v>
      </c>
      <c r="E41380" s="4" t="s">
        <v>5</v>
      </c>
      <c r="F41380" s="4" t="s">
        <v>10</v>
      </c>
      <c r="G41380" s="4" t="s">
        <v>13</v>
      </c>
      <c r="H41380" s="4" t="s">
        <v>13</v>
      </c>
      <c r="I41380" s="4" t="s">
        <v>6</v>
      </c>
      <c r="J41380" s="36" t="s">
        <v>82</v>
      </c>
      <c r="K41380" s="4" t="s">
        <v>13</v>
      </c>
      <c r="L41380" s="4" t="s">
        <v>13</v>
      </c>
      <c r="M41380" s="36" t="s">
        <v>81</v>
      </c>
      <c r="N41380" s="4" t="s">
        <v>5</v>
      </c>
      <c r="O41380" s="4" t="s">
        <v>13</v>
      </c>
      <c r="P41380" s="36" t="s">
        <v>82</v>
      </c>
      <c r="Q41380" s="4" t="s">
        <v>13</v>
      </c>
      <c r="R41380" s="4" t="s">
        <v>9</v>
      </c>
      <c r="S41380" s="4" t="s">
        <v>13</v>
      </c>
      <c r="T41380" s="4" t="s">
        <v>13</v>
      </c>
      <c r="U41380" s="4" t="s">
        <v>13</v>
      </c>
      <c r="V41380" s="36" t="s">
        <v>81</v>
      </c>
      <c r="W41380" s="4" t="s">
        <v>5</v>
      </c>
      <c r="X41380" s="4" t="s">
        <v>13</v>
      </c>
      <c r="Y41380" s="36" t="s">
        <v>82</v>
      </c>
      <c r="Z41380" s="4" t="s">
        <v>13</v>
      </c>
      <c r="AA41380" s="4" t="s">
        <v>9</v>
      </c>
      <c r="AB41380" s="4" t="s">
        <v>13</v>
      </c>
      <c r="AC41380" s="4" t="s">
        <v>13</v>
      </c>
      <c r="AD41380" s="4" t="s">
        <v>13</v>
      </c>
      <c r="AE41380" s="4" t="s">
        <v>20</v>
      </c>
    </row>
    <row r="41381" spans="1:23">
      <c r="A41381" t="n">
        <v>338015</v>
      </c>
      <c r="B41381" s="10" t="n">
        <v>5</v>
      </c>
      <c r="C41381" s="7" t="n">
        <v>28</v>
      </c>
      <c r="D41381" s="36" t="s">
        <v>3</v>
      </c>
      <c r="E41381" s="64" t="n">
        <v>47</v>
      </c>
      <c r="F41381" s="7" t="n">
        <v>61456</v>
      </c>
      <c r="G41381" s="7" t="n">
        <v>2</v>
      </c>
      <c r="H41381" s="7" t="n">
        <v>0</v>
      </c>
      <c r="I41381" s="7" t="s">
        <v>785</v>
      </c>
      <c r="J41381" s="36" t="s">
        <v>3</v>
      </c>
      <c r="K41381" s="7" t="n">
        <v>8</v>
      </c>
      <c r="L41381" s="7" t="n">
        <v>28</v>
      </c>
      <c r="M41381" s="36" t="s">
        <v>3</v>
      </c>
      <c r="N41381" s="49" t="n">
        <v>74</v>
      </c>
      <c r="O41381" s="7" t="n">
        <v>65</v>
      </c>
      <c r="P41381" s="36" t="s">
        <v>3</v>
      </c>
      <c r="Q41381" s="7" t="n">
        <v>0</v>
      </c>
      <c r="R41381" s="7" t="n">
        <v>1</v>
      </c>
      <c r="S41381" s="7" t="n">
        <v>3</v>
      </c>
      <c r="T41381" s="7" t="n">
        <v>9</v>
      </c>
      <c r="U41381" s="7" t="n">
        <v>28</v>
      </c>
      <c r="V41381" s="36" t="s">
        <v>3</v>
      </c>
      <c r="W41381" s="49" t="n">
        <v>74</v>
      </c>
      <c r="X41381" s="7" t="n">
        <v>65</v>
      </c>
      <c r="Y41381" s="36" t="s">
        <v>3</v>
      </c>
      <c r="Z41381" s="7" t="n">
        <v>0</v>
      </c>
      <c r="AA41381" s="7" t="n">
        <v>2</v>
      </c>
      <c r="AB41381" s="7" t="n">
        <v>3</v>
      </c>
      <c r="AC41381" s="7" t="n">
        <v>9</v>
      </c>
      <c r="AD41381" s="7" t="n">
        <v>1</v>
      </c>
      <c r="AE41381" s="11" t="n">
        <f t="normal" ca="1">A41385</f>
        <v>0</v>
      </c>
    </row>
    <row r="41382" spans="1:23">
      <c r="A41382" t="s">
        <v>4</v>
      </c>
      <c r="B41382" s="4" t="s">
        <v>5</v>
      </c>
      <c r="C41382" s="4" t="s">
        <v>10</v>
      </c>
      <c r="D41382" s="4" t="s">
        <v>13</v>
      </c>
      <c r="E41382" s="4" t="s">
        <v>13</v>
      </c>
      <c r="F41382" s="4" t="s">
        <v>6</v>
      </c>
    </row>
    <row r="41383" spans="1:23">
      <c r="A41383" t="n">
        <v>338063</v>
      </c>
      <c r="B41383" s="64" t="n">
        <v>47</v>
      </c>
      <c r="C41383" s="7" t="n">
        <v>61456</v>
      </c>
      <c r="D41383" s="7" t="n">
        <v>0</v>
      </c>
      <c r="E41383" s="7" t="n">
        <v>0</v>
      </c>
      <c r="F41383" s="7" t="s">
        <v>408</v>
      </c>
    </row>
    <row r="41384" spans="1:23">
      <c r="A41384" t="s">
        <v>4</v>
      </c>
      <c r="B41384" s="4" t="s">
        <v>5</v>
      </c>
      <c r="C41384" s="4" t="s">
        <v>13</v>
      </c>
      <c r="D41384" s="4" t="s">
        <v>10</v>
      </c>
      <c r="E41384" s="4" t="s">
        <v>22</v>
      </c>
    </row>
    <row r="41385" spans="1:23">
      <c r="A41385" t="n">
        <v>338076</v>
      </c>
      <c r="B41385" s="28" t="n">
        <v>58</v>
      </c>
      <c r="C41385" s="7" t="n">
        <v>0</v>
      </c>
      <c r="D41385" s="7" t="n">
        <v>300</v>
      </c>
      <c r="E41385" s="7" t="n">
        <v>1</v>
      </c>
    </row>
    <row r="41386" spans="1:23">
      <c r="A41386" t="s">
        <v>4</v>
      </c>
      <c r="B41386" s="4" t="s">
        <v>5</v>
      </c>
      <c r="C41386" s="4" t="s">
        <v>13</v>
      </c>
      <c r="D41386" s="4" t="s">
        <v>10</v>
      </c>
    </row>
    <row r="41387" spans="1:23">
      <c r="A41387" t="n">
        <v>338084</v>
      </c>
      <c r="B41387" s="28" t="n">
        <v>58</v>
      </c>
      <c r="C41387" s="7" t="n">
        <v>255</v>
      </c>
      <c r="D41387" s="7" t="n">
        <v>0</v>
      </c>
    </row>
    <row r="41388" spans="1:23">
      <c r="A41388" t="s">
        <v>4</v>
      </c>
      <c r="B41388" s="4" t="s">
        <v>5</v>
      </c>
      <c r="C41388" s="4" t="s">
        <v>13</v>
      </c>
      <c r="D41388" s="4" t="s">
        <v>13</v>
      </c>
      <c r="E41388" s="4" t="s">
        <v>13</v>
      </c>
      <c r="F41388" s="4" t="s">
        <v>13</v>
      </c>
    </row>
    <row r="41389" spans="1:23">
      <c r="A41389" t="n">
        <v>338088</v>
      </c>
      <c r="B41389" s="13" t="n">
        <v>14</v>
      </c>
      <c r="C41389" s="7" t="n">
        <v>0</v>
      </c>
      <c r="D41389" s="7" t="n">
        <v>0</v>
      </c>
      <c r="E41389" s="7" t="n">
        <v>0</v>
      </c>
      <c r="F41389" s="7" t="n">
        <v>64</v>
      </c>
    </row>
    <row r="41390" spans="1:23">
      <c r="A41390" t="s">
        <v>4</v>
      </c>
      <c r="B41390" s="4" t="s">
        <v>5</v>
      </c>
      <c r="C41390" s="4" t="s">
        <v>13</v>
      </c>
      <c r="D41390" s="4" t="s">
        <v>10</v>
      </c>
    </row>
    <row r="41391" spans="1:23">
      <c r="A41391" t="n">
        <v>338093</v>
      </c>
      <c r="B41391" s="27" t="n">
        <v>22</v>
      </c>
      <c r="C41391" s="7" t="n">
        <v>0</v>
      </c>
      <c r="D41391" s="7" t="n">
        <v>32983</v>
      </c>
    </row>
    <row r="41392" spans="1:23">
      <c r="A41392" t="s">
        <v>4</v>
      </c>
      <c r="B41392" s="4" t="s">
        <v>5</v>
      </c>
      <c r="C41392" s="4" t="s">
        <v>13</v>
      </c>
      <c r="D41392" s="4" t="s">
        <v>10</v>
      </c>
    </row>
    <row r="41393" spans="1:31">
      <c r="A41393" t="n">
        <v>338097</v>
      </c>
      <c r="B41393" s="28" t="n">
        <v>58</v>
      </c>
      <c r="C41393" s="7" t="n">
        <v>5</v>
      </c>
      <c r="D41393" s="7" t="n">
        <v>300</v>
      </c>
    </row>
    <row r="41394" spans="1:31">
      <c r="A41394" t="s">
        <v>4</v>
      </c>
      <c r="B41394" s="4" t="s">
        <v>5</v>
      </c>
      <c r="C41394" s="4" t="s">
        <v>22</v>
      </c>
      <c r="D41394" s="4" t="s">
        <v>10</v>
      </c>
    </row>
    <row r="41395" spans="1:31">
      <c r="A41395" t="n">
        <v>338101</v>
      </c>
      <c r="B41395" s="51" t="n">
        <v>103</v>
      </c>
      <c r="C41395" s="7" t="n">
        <v>0</v>
      </c>
      <c r="D41395" s="7" t="n">
        <v>300</v>
      </c>
    </row>
    <row r="41396" spans="1:31">
      <c r="A41396" t="s">
        <v>4</v>
      </c>
      <c r="B41396" s="4" t="s">
        <v>5</v>
      </c>
      <c r="C41396" s="4" t="s">
        <v>13</v>
      </c>
    </row>
    <row r="41397" spans="1:31">
      <c r="A41397" t="n">
        <v>338108</v>
      </c>
      <c r="B41397" s="37" t="n">
        <v>64</v>
      </c>
      <c r="C41397" s="7" t="n">
        <v>7</v>
      </c>
    </row>
    <row r="41398" spans="1:31">
      <c r="A41398" t="s">
        <v>4</v>
      </c>
      <c r="B41398" s="4" t="s">
        <v>5</v>
      </c>
      <c r="C41398" s="4" t="s">
        <v>13</v>
      </c>
      <c r="D41398" s="4" t="s">
        <v>10</v>
      </c>
    </row>
    <row r="41399" spans="1:31">
      <c r="A41399" t="n">
        <v>338110</v>
      </c>
      <c r="B41399" s="67" t="n">
        <v>72</v>
      </c>
      <c r="C41399" s="7" t="n">
        <v>5</v>
      </c>
      <c r="D41399" s="7" t="n">
        <v>0</v>
      </c>
    </row>
    <row r="41400" spans="1:31">
      <c r="A41400" t="s">
        <v>4</v>
      </c>
      <c r="B41400" s="4" t="s">
        <v>5</v>
      </c>
      <c r="C41400" s="4" t="s">
        <v>13</v>
      </c>
      <c r="D41400" s="36" t="s">
        <v>81</v>
      </c>
      <c r="E41400" s="4" t="s">
        <v>5</v>
      </c>
      <c r="F41400" s="4" t="s">
        <v>13</v>
      </c>
      <c r="G41400" s="4" t="s">
        <v>10</v>
      </c>
      <c r="H41400" s="36" t="s">
        <v>82</v>
      </c>
      <c r="I41400" s="4" t="s">
        <v>13</v>
      </c>
      <c r="J41400" s="4" t="s">
        <v>9</v>
      </c>
      <c r="K41400" s="4" t="s">
        <v>13</v>
      </c>
      <c r="L41400" s="4" t="s">
        <v>13</v>
      </c>
      <c r="M41400" s="4" t="s">
        <v>20</v>
      </c>
    </row>
    <row r="41401" spans="1:31">
      <c r="A41401" t="n">
        <v>338114</v>
      </c>
      <c r="B41401" s="10" t="n">
        <v>5</v>
      </c>
      <c r="C41401" s="7" t="n">
        <v>28</v>
      </c>
      <c r="D41401" s="36" t="s">
        <v>3</v>
      </c>
      <c r="E41401" s="9" t="n">
        <v>162</v>
      </c>
      <c r="F41401" s="7" t="n">
        <v>4</v>
      </c>
      <c r="G41401" s="7" t="n">
        <v>32983</v>
      </c>
      <c r="H41401" s="36" t="s">
        <v>3</v>
      </c>
      <c r="I41401" s="7" t="n">
        <v>0</v>
      </c>
      <c r="J41401" s="7" t="n">
        <v>1</v>
      </c>
      <c r="K41401" s="7" t="n">
        <v>2</v>
      </c>
      <c r="L41401" s="7" t="n">
        <v>1</v>
      </c>
      <c r="M41401" s="11" t="n">
        <f t="normal" ca="1">A41407</f>
        <v>0</v>
      </c>
    </row>
    <row r="41402" spans="1:31">
      <c r="A41402" t="s">
        <v>4</v>
      </c>
      <c r="B41402" s="4" t="s">
        <v>5</v>
      </c>
      <c r="C41402" s="4" t="s">
        <v>13</v>
      </c>
      <c r="D41402" s="4" t="s">
        <v>6</v>
      </c>
    </row>
    <row r="41403" spans="1:31">
      <c r="A41403" t="n">
        <v>338131</v>
      </c>
      <c r="B41403" s="8" t="n">
        <v>2</v>
      </c>
      <c r="C41403" s="7" t="n">
        <v>10</v>
      </c>
      <c r="D41403" s="7" t="s">
        <v>786</v>
      </c>
    </row>
    <row r="41404" spans="1:31">
      <c r="A41404" t="s">
        <v>4</v>
      </c>
      <c r="B41404" s="4" t="s">
        <v>5</v>
      </c>
      <c r="C41404" s="4" t="s">
        <v>10</v>
      </c>
    </row>
    <row r="41405" spans="1:31">
      <c r="A41405" t="n">
        <v>338148</v>
      </c>
      <c r="B41405" s="35" t="n">
        <v>16</v>
      </c>
      <c r="C41405" s="7" t="n">
        <v>0</v>
      </c>
    </row>
    <row r="41406" spans="1:31">
      <c r="A41406" t="s">
        <v>4</v>
      </c>
      <c r="B41406" s="4" t="s">
        <v>5</v>
      </c>
      <c r="C41406" s="4" t="s">
        <v>10</v>
      </c>
      <c r="D41406" s="4" t="s">
        <v>22</v>
      </c>
      <c r="E41406" s="4" t="s">
        <v>22</v>
      </c>
      <c r="F41406" s="4" t="s">
        <v>22</v>
      </c>
      <c r="G41406" s="4" t="s">
        <v>22</v>
      </c>
    </row>
    <row r="41407" spans="1:31">
      <c r="A41407" t="n">
        <v>338151</v>
      </c>
      <c r="B41407" s="24" t="n">
        <v>46</v>
      </c>
      <c r="C41407" s="7" t="n">
        <v>61456</v>
      </c>
      <c r="D41407" s="7" t="n">
        <v>-6.46999979019165</v>
      </c>
      <c r="E41407" s="7" t="n">
        <v>0.419999986886978</v>
      </c>
      <c r="F41407" s="7" t="n">
        <v>31.4500007629395</v>
      </c>
      <c r="G41407" s="7" t="n">
        <v>12.6000003814697</v>
      </c>
    </row>
    <row r="41408" spans="1:31">
      <c r="A41408" t="s">
        <v>4</v>
      </c>
      <c r="B41408" s="4" t="s">
        <v>5</v>
      </c>
      <c r="C41408" s="4" t="s">
        <v>13</v>
      </c>
      <c r="D41408" s="4" t="s">
        <v>13</v>
      </c>
      <c r="E41408" s="4" t="s">
        <v>22</v>
      </c>
      <c r="F41408" s="4" t="s">
        <v>22</v>
      </c>
      <c r="G41408" s="4" t="s">
        <v>22</v>
      </c>
      <c r="H41408" s="4" t="s">
        <v>10</v>
      </c>
      <c r="I41408" s="4" t="s">
        <v>13</v>
      </c>
    </row>
    <row r="41409" spans="1:13">
      <c r="A41409" t="n">
        <v>338170</v>
      </c>
      <c r="B41409" s="25" t="n">
        <v>45</v>
      </c>
      <c r="C41409" s="7" t="n">
        <v>4</v>
      </c>
      <c r="D41409" s="7" t="n">
        <v>3</v>
      </c>
      <c r="E41409" s="7" t="n">
        <v>9.02000045776367</v>
      </c>
      <c r="F41409" s="7" t="n">
        <v>343.339996337891</v>
      </c>
      <c r="G41409" s="7" t="n">
        <v>0</v>
      </c>
      <c r="H41409" s="7" t="n">
        <v>0</v>
      </c>
      <c r="I41409" s="7" t="n">
        <v>0</v>
      </c>
    </row>
    <row r="41410" spans="1:13">
      <c r="A41410" t="s">
        <v>4</v>
      </c>
      <c r="B41410" s="4" t="s">
        <v>5</v>
      </c>
      <c r="C41410" s="4" t="s">
        <v>13</v>
      </c>
      <c r="D41410" s="4" t="s">
        <v>6</v>
      </c>
    </row>
    <row r="41411" spans="1:13">
      <c r="A41411" t="n">
        <v>338188</v>
      </c>
      <c r="B41411" s="8" t="n">
        <v>2</v>
      </c>
      <c r="C41411" s="7" t="n">
        <v>10</v>
      </c>
      <c r="D41411" s="7" t="s">
        <v>855</v>
      </c>
    </row>
    <row r="41412" spans="1:13">
      <c r="A41412" t="s">
        <v>4</v>
      </c>
      <c r="B41412" s="4" t="s">
        <v>5</v>
      </c>
      <c r="C41412" s="4" t="s">
        <v>10</v>
      </c>
    </row>
    <row r="41413" spans="1:13">
      <c r="A41413" t="n">
        <v>338203</v>
      </c>
      <c r="B41413" s="35" t="n">
        <v>16</v>
      </c>
      <c r="C41413" s="7" t="n">
        <v>0</v>
      </c>
    </row>
    <row r="41414" spans="1:13">
      <c r="A41414" t="s">
        <v>4</v>
      </c>
      <c r="B41414" s="4" t="s">
        <v>5</v>
      </c>
      <c r="C41414" s="4" t="s">
        <v>13</v>
      </c>
      <c r="D41414" s="4" t="s">
        <v>10</v>
      </c>
    </row>
    <row r="41415" spans="1:13">
      <c r="A41415" t="n">
        <v>338206</v>
      </c>
      <c r="B41415" s="28" t="n">
        <v>58</v>
      </c>
      <c r="C41415" s="7" t="n">
        <v>105</v>
      </c>
      <c r="D41415" s="7" t="n">
        <v>300</v>
      </c>
    </row>
    <row r="41416" spans="1:13">
      <c r="A41416" t="s">
        <v>4</v>
      </c>
      <c r="B41416" s="4" t="s">
        <v>5</v>
      </c>
      <c r="C41416" s="4" t="s">
        <v>22</v>
      </c>
      <c r="D41416" s="4" t="s">
        <v>10</v>
      </c>
    </row>
    <row r="41417" spans="1:13">
      <c r="A41417" t="n">
        <v>338210</v>
      </c>
      <c r="B41417" s="51" t="n">
        <v>103</v>
      </c>
      <c r="C41417" s="7" t="n">
        <v>1</v>
      </c>
      <c r="D41417" s="7" t="n">
        <v>300</v>
      </c>
    </row>
    <row r="41418" spans="1:13">
      <c r="A41418" t="s">
        <v>4</v>
      </c>
      <c r="B41418" s="4" t="s">
        <v>5</v>
      </c>
      <c r="C41418" s="4" t="s">
        <v>13</v>
      </c>
      <c r="D41418" s="4" t="s">
        <v>10</v>
      </c>
    </row>
    <row r="41419" spans="1:13">
      <c r="A41419" t="n">
        <v>338217</v>
      </c>
      <c r="B41419" s="67" t="n">
        <v>72</v>
      </c>
      <c r="C41419" s="7" t="n">
        <v>4</v>
      </c>
      <c r="D41419" s="7" t="n">
        <v>0</v>
      </c>
    </row>
    <row r="41420" spans="1:13">
      <c r="A41420" t="s">
        <v>4</v>
      </c>
      <c r="B41420" s="4" t="s">
        <v>5</v>
      </c>
      <c r="C41420" s="4" t="s">
        <v>9</v>
      </c>
    </row>
    <row r="41421" spans="1:13">
      <c r="A41421" t="n">
        <v>338221</v>
      </c>
      <c r="B41421" s="50" t="n">
        <v>15</v>
      </c>
      <c r="C41421" s="7" t="n">
        <v>1073741824</v>
      </c>
    </row>
    <row r="41422" spans="1:13">
      <c r="A41422" t="s">
        <v>4</v>
      </c>
      <c r="B41422" s="4" t="s">
        <v>5</v>
      </c>
      <c r="C41422" s="4" t="s">
        <v>13</v>
      </c>
    </row>
    <row r="41423" spans="1:13">
      <c r="A41423" t="n">
        <v>338226</v>
      </c>
      <c r="B41423" s="37" t="n">
        <v>64</v>
      </c>
      <c r="C41423" s="7" t="n">
        <v>3</v>
      </c>
    </row>
    <row r="41424" spans="1:13">
      <c r="A41424" t="s">
        <v>4</v>
      </c>
      <c r="B41424" s="4" t="s">
        <v>5</v>
      </c>
      <c r="C41424" s="4" t="s">
        <v>13</v>
      </c>
    </row>
    <row r="41425" spans="1:9">
      <c r="A41425" t="n">
        <v>338228</v>
      </c>
      <c r="B41425" s="49" t="n">
        <v>74</v>
      </c>
      <c r="C41425" s="7" t="n">
        <v>67</v>
      </c>
    </row>
    <row r="41426" spans="1:9">
      <c r="A41426" t="s">
        <v>4</v>
      </c>
      <c r="B41426" s="4" t="s">
        <v>5</v>
      </c>
      <c r="C41426" s="4" t="s">
        <v>13</v>
      </c>
      <c r="D41426" s="4" t="s">
        <v>13</v>
      </c>
      <c r="E41426" s="4" t="s">
        <v>10</v>
      </c>
    </row>
    <row r="41427" spans="1:9">
      <c r="A41427" t="n">
        <v>338230</v>
      </c>
      <c r="B41427" s="25" t="n">
        <v>45</v>
      </c>
      <c r="C41427" s="7" t="n">
        <v>8</v>
      </c>
      <c r="D41427" s="7" t="n">
        <v>1</v>
      </c>
      <c r="E41427" s="7" t="n">
        <v>0</v>
      </c>
    </row>
    <row r="41428" spans="1:9">
      <c r="A41428" t="s">
        <v>4</v>
      </c>
      <c r="B41428" s="4" t="s">
        <v>5</v>
      </c>
      <c r="C41428" s="4" t="s">
        <v>10</v>
      </c>
    </row>
    <row r="41429" spans="1:9">
      <c r="A41429" t="n">
        <v>338235</v>
      </c>
      <c r="B41429" s="15" t="n">
        <v>13</v>
      </c>
      <c r="C41429" s="7" t="n">
        <v>6409</v>
      </c>
    </row>
    <row r="41430" spans="1:9">
      <c r="A41430" t="s">
        <v>4</v>
      </c>
      <c r="B41430" s="4" t="s">
        <v>5</v>
      </c>
      <c r="C41430" s="4" t="s">
        <v>10</v>
      </c>
    </row>
    <row r="41431" spans="1:9">
      <c r="A41431" t="n">
        <v>338238</v>
      </c>
      <c r="B41431" s="15" t="n">
        <v>13</v>
      </c>
      <c r="C41431" s="7" t="n">
        <v>6408</v>
      </c>
    </row>
    <row r="41432" spans="1:9">
      <c r="A41432" t="s">
        <v>4</v>
      </c>
      <c r="B41432" s="4" t="s">
        <v>5</v>
      </c>
      <c r="C41432" s="4" t="s">
        <v>10</v>
      </c>
    </row>
    <row r="41433" spans="1:9">
      <c r="A41433" t="n">
        <v>338241</v>
      </c>
      <c r="B41433" s="12" t="n">
        <v>12</v>
      </c>
      <c r="C41433" s="7" t="n">
        <v>6464</v>
      </c>
    </row>
    <row r="41434" spans="1:9">
      <c r="A41434" t="s">
        <v>4</v>
      </c>
      <c r="B41434" s="4" t="s">
        <v>5</v>
      </c>
      <c r="C41434" s="4" t="s">
        <v>10</v>
      </c>
    </row>
    <row r="41435" spans="1:9">
      <c r="A41435" t="n">
        <v>338244</v>
      </c>
      <c r="B41435" s="15" t="n">
        <v>13</v>
      </c>
      <c r="C41435" s="7" t="n">
        <v>6465</v>
      </c>
    </row>
    <row r="41436" spans="1:9">
      <c r="A41436" t="s">
        <v>4</v>
      </c>
      <c r="B41436" s="4" t="s">
        <v>5</v>
      </c>
      <c r="C41436" s="4" t="s">
        <v>10</v>
      </c>
    </row>
    <row r="41437" spans="1:9">
      <c r="A41437" t="n">
        <v>338247</v>
      </c>
      <c r="B41437" s="15" t="n">
        <v>13</v>
      </c>
      <c r="C41437" s="7" t="n">
        <v>6466</v>
      </c>
    </row>
    <row r="41438" spans="1:9">
      <c r="A41438" t="s">
        <v>4</v>
      </c>
      <c r="B41438" s="4" t="s">
        <v>5</v>
      </c>
      <c r="C41438" s="4" t="s">
        <v>10</v>
      </c>
    </row>
    <row r="41439" spans="1:9">
      <c r="A41439" t="n">
        <v>338250</v>
      </c>
      <c r="B41439" s="15" t="n">
        <v>13</v>
      </c>
      <c r="C41439" s="7" t="n">
        <v>6467</v>
      </c>
    </row>
    <row r="41440" spans="1:9">
      <c r="A41440" t="s">
        <v>4</v>
      </c>
      <c r="B41440" s="4" t="s">
        <v>5</v>
      </c>
      <c r="C41440" s="4" t="s">
        <v>10</v>
      </c>
    </row>
    <row r="41441" spans="1:5">
      <c r="A41441" t="n">
        <v>338253</v>
      </c>
      <c r="B41441" s="15" t="n">
        <v>13</v>
      </c>
      <c r="C41441" s="7" t="n">
        <v>6468</v>
      </c>
    </row>
    <row r="41442" spans="1:5">
      <c r="A41442" t="s">
        <v>4</v>
      </c>
      <c r="B41442" s="4" t="s">
        <v>5</v>
      </c>
      <c r="C41442" s="4" t="s">
        <v>10</v>
      </c>
    </row>
    <row r="41443" spans="1:5">
      <c r="A41443" t="n">
        <v>338256</v>
      </c>
      <c r="B41443" s="15" t="n">
        <v>13</v>
      </c>
      <c r="C41443" s="7" t="n">
        <v>6469</v>
      </c>
    </row>
    <row r="41444" spans="1:5">
      <c r="A41444" t="s">
        <v>4</v>
      </c>
      <c r="B41444" s="4" t="s">
        <v>5</v>
      </c>
      <c r="C41444" s="4" t="s">
        <v>10</v>
      </c>
    </row>
    <row r="41445" spans="1:5">
      <c r="A41445" t="n">
        <v>338259</v>
      </c>
      <c r="B41445" s="15" t="n">
        <v>13</v>
      </c>
      <c r="C41445" s="7" t="n">
        <v>6470</v>
      </c>
    </row>
    <row r="41446" spans="1:5">
      <c r="A41446" t="s">
        <v>4</v>
      </c>
      <c r="B41446" s="4" t="s">
        <v>5</v>
      </c>
      <c r="C41446" s="4" t="s">
        <v>10</v>
      </c>
    </row>
    <row r="41447" spans="1:5">
      <c r="A41447" t="n">
        <v>338262</v>
      </c>
      <c r="B41447" s="15" t="n">
        <v>13</v>
      </c>
      <c r="C41447" s="7" t="n">
        <v>6471</v>
      </c>
    </row>
    <row r="41448" spans="1:5">
      <c r="A41448" t="s">
        <v>4</v>
      </c>
      <c r="B41448" s="4" t="s">
        <v>5</v>
      </c>
      <c r="C41448" s="4" t="s">
        <v>13</v>
      </c>
    </row>
    <row r="41449" spans="1:5">
      <c r="A41449" t="n">
        <v>338265</v>
      </c>
      <c r="B41449" s="49" t="n">
        <v>74</v>
      </c>
      <c r="C41449" s="7" t="n">
        <v>18</v>
      </c>
    </row>
    <row r="41450" spans="1:5">
      <c r="A41450" t="s">
        <v>4</v>
      </c>
      <c r="B41450" s="4" t="s">
        <v>5</v>
      </c>
      <c r="C41450" s="4" t="s">
        <v>13</v>
      </c>
    </row>
    <row r="41451" spans="1:5">
      <c r="A41451" t="n">
        <v>338267</v>
      </c>
      <c r="B41451" s="49" t="n">
        <v>74</v>
      </c>
      <c r="C41451" s="7" t="n">
        <v>45</v>
      </c>
    </row>
    <row r="41452" spans="1:5">
      <c r="A41452" t="s">
        <v>4</v>
      </c>
      <c r="B41452" s="4" t="s">
        <v>5</v>
      </c>
      <c r="C41452" s="4" t="s">
        <v>10</v>
      </c>
    </row>
    <row r="41453" spans="1:5">
      <c r="A41453" t="n">
        <v>338269</v>
      </c>
      <c r="B41453" s="35" t="n">
        <v>16</v>
      </c>
      <c r="C41453" s="7" t="n">
        <v>0</v>
      </c>
    </row>
    <row r="41454" spans="1:5">
      <c r="A41454" t="s">
        <v>4</v>
      </c>
      <c r="B41454" s="4" t="s">
        <v>5</v>
      </c>
      <c r="C41454" s="4" t="s">
        <v>13</v>
      </c>
      <c r="D41454" s="4" t="s">
        <v>13</v>
      </c>
      <c r="E41454" s="4" t="s">
        <v>13</v>
      </c>
      <c r="F41454" s="4" t="s">
        <v>13</v>
      </c>
    </row>
    <row r="41455" spans="1:5">
      <c r="A41455" t="n">
        <v>338272</v>
      </c>
      <c r="B41455" s="13" t="n">
        <v>14</v>
      </c>
      <c r="C41455" s="7" t="n">
        <v>0</v>
      </c>
      <c r="D41455" s="7" t="n">
        <v>8</v>
      </c>
      <c r="E41455" s="7" t="n">
        <v>0</v>
      </c>
      <c r="F41455" s="7" t="n">
        <v>0</v>
      </c>
    </row>
    <row r="41456" spans="1:5">
      <c r="A41456" t="s">
        <v>4</v>
      </c>
      <c r="B41456" s="4" t="s">
        <v>5</v>
      </c>
      <c r="C41456" s="4" t="s">
        <v>13</v>
      </c>
      <c r="D41456" s="4" t="s">
        <v>6</v>
      </c>
    </row>
    <row r="41457" spans="1:6">
      <c r="A41457" t="n">
        <v>338277</v>
      </c>
      <c r="B41457" s="8" t="n">
        <v>2</v>
      </c>
      <c r="C41457" s="7" t="n">
        <v>11</v>
      </c>
      <c r="D41457" s="7" t="s">
        <v>24</v>
      </c>
    </row>
    <row r="41458" spans="1:6">
      <c r="A41458" t="s">
        <v>4</v>
      </c>
      <c r="B41458" s="4" t="s">
        <v>5</v>
      </c>
      <c r="C41458" s="4" t="s">
        <v>10</v>
      </c>
    </row>
    <row r="41459" spans="1:6">
      <c r="A41459" t="n">
        <v>338291</v>
      </c>
      <c r="B41459" s="35" t="n">
        <v>16</v>
      </c>
      <c r="C41459" s="7" t="n">
        <v>0</v>
      </c>
    </row>
    <row r="41460" spans="1:6">
      <c r="A41460" t="s">
        <v>4</v>
      </c>
      <c r="B41460" s="4" t="s">
        <v>5</v>
      </c>
      <c r="C41460" s="4" t="s">
        <v>13</v>
      </c>
      <c r="D41460" s="4" t="s">
        <v>6</v>
      </c>
    </row>
    <row r="41461" spans="1:6">
      <c r="A41461" t="n">
        <v>338294</v>
      </c>
      <c r="B41461" s="8" t="n">
        <v>2</v>
      </c>
      <c r="C41461" s="7" t="n">
        <v>11</v>
      </c>
      <c r="D41461" s="7" t="s">
        <v>145</v>
      </c>
    </row>
    <row r="41462" spans="1:6">
      <c r="A41462" t="s">
        <v>4</v>
      </c>
      <c r="B41462" s="4" t="s">
        <v>5</v>
      </c>
      <c r="C41462" s="4" t="s">
        <v>10</v>
      </c>
    </row>
    <row r="41463" spans="1:6">
      <c r="A41463" t="n">
        <v>338303</v>
      </c>
      <c r="B41463" s="35" t="n">
        <v>16</v>
      </c>
      <c r="C41463" s="7" t="n">
        <v>0</v>
      </c>
    </row>
    <row r="41464" spans="1:6">
      <c r="A41464" t="s">
        <v>4</v>
      </c>
      <c r="B41464" s="4" t="s">
        <v>5</v>
      </c>
      <c r="C41464" s="4" t="s">
        <v>9</v>
      </c>
    </row>
    <row r="41465" spans="1:6">
      <c r="A41465" t="n">
        <v>338306</v>
      </c>
      <c r="B41465" s="50" t="n">
        <v>15</v>
      </c>
      <c r="C41465" s="7" t="n">
        <v>2048</v>
      </c>
    </row>
    <row r="41466" spans="1:6">
      <c r="A41466" t="s">
        <v>4</v>
      </c>
      <c r="B41466" s="4" t="s">
        <v>5</v>
      </c>
      <c r="C41466" s="4" t="s">
        <v>13</v>
      </c>
      <c r="D41466" s="4" t="s">
        <v>6</v>
      </c>
    </row>
    <row r="41467" spans="1:6">
      <c r="A41467" t="n">
        <v>338311</v>
      </c>
      <c r="B41467" s="8" t="n">
        <v>2</v>
      </c>
      <c r="C41467" s="7" t="n">
        <v>10</v>
      </c>
      <c r="D41467" s="7" t="s">
        <v>146</v>
      </c>
    </row>
    <row r="41468" spans="1:6">
      <c r="A41468" t="s">
        <v>4</v>
      </c>
      <c r="B41468" s="4" t="s">
        <v>5</v>
      </c>
      <c r="C41468" s="4" t="s">
        <v>10</v>
      </c>
    </row>
    <row r="41469" spans="1:6">
      <c r="A41469" t="n">
        <v>338329</v>
      </c>
      <c r="B41469" s="35" t="n">
        <v>16</v>
      </c>
      <c r="C41469" s="7" t="n">
        <v>0</v>
      </c>
    </row>
    <row r="41470" spans="1:6">
      <c r="A41470" t="s">
        <v>4</v>
      </c>
      <c r="B41470" s="4" t="s">
        <v>5</v>
      </c>
      <c r="C41470" s="4" t="s">
        <v>13</v>
      </c>
      <c r="D41470" s="4" t="s">
        <v>6</v>
      </c>
    </row>
    <row r="41471" spans="1:6">
      <c r="A41471" t="n">
        <v>338332</v>
      </c>
      <c r="B41471" s="8" t="n">
        <v>2</v>
      </c>
      <c r="C41471" s="7" t="n">
        <v>10</v>
      </c>
      <c r="D41471" s="7" t="s">
        <v>147</v>
      </c>
    </row>
    <row r="41472" spans="1:6">
      <c r="A41472" t="s">
        <v>4</v>
      </c>
      <c r="B41472" s="4" t="s">
        <v>5</v>
      </c>
      <c r="C41472" s="4" t="s">
        <v>10</v>
      </c>
    </row>
    <row r="41473" spans="1:4">
      <c r="A41473" t="n">
        <v>338351</v>
      </c>
      <c r="B41473" s="35" t="n">
        <v>16</v>
      </c>
      <c r="C41473" s="7" t="n">
        <v>0</v>
      </c>
    </row>
    <row r="41474" spans="1:4">
      <c r="A41474" t="s">
        <v>4</v>
      </c>
      <c r="B41474" s="4" t="s">
        <v>5</v>
      </c>
      <c r="C41474" s="4" t="s">
        <v>13</v>
      </c>
      <c r="D41474" s="4" t="s">
        <v>10</v>
      </c>
      <c r="E41474" s="4" t="s">
        <v>22</v>
      </c>
    </row>
    <row r="41475" spans="1:4">
      <c r="A41475" t="n">
        <v>338354</v>
      </c>
      <c r="B41475" s="28" t="n">
        <v>58</v>
      </c>
      <c r="C41475" s="7" t="n">
        <v>100</v>
      </c>
      <c r="D41475" s="7" t="n">
        <v>300</v>
      </c>
      <c r="E41475" s="7" t="n">
        <v>1</v>
      </c>
    </row>
    <row r="41476" spans="1:4">
      <c r="A41476" t="s">
        <v>4</v>
      </c>
      <c r="B41476" s="4" t="s">
        <v>5</v>
      </c>
      <c r="C41476" s="4" t="s">
        <v>13</v>
      </c>
      <c r="D41476" s="4" t="s">
        <v>10</v>
      </c>
    </row>
    <row r="41477" spans="1:4">
      <c r="A41477" t="n">
        <v>338362</v>
      </c>
      <c r="B41477" s="28" t="n">
        <v>58</v>
      </c>
      <c r="C41477" s="7" t="n">
        <v>255</v>
      </c>
      <c r="D41477" s="7" t="n">
        <v>0</v>
      </c>
    </row>
    <row r="41478" spans="1:4">
      <c r="A41478" t="s">
        <v>4</v>
      </c>
      <c r="B41478" s="4" t="s">
        <v>5</v>
      </c>
      <c r="C41478" s="4" t="s">
        <v>13</v>
      </c>
    </row>
    <row r="41479" spans="1:4">
      <c r="A41479" t="n">
        <v>338366</v>
      </c>
      <c r="B41479" s="34" t="n">
        <v>23</v>
      </c>
      <c r="C41479" s="7" t="n">
        <v>0</v>
      </c>
    </row>
    <row r="41480" spans="1:4">
      <c r="A41480" t="s">
        <v>4</v>
      </c>
      <c r="B41480" s="4" t="s">
        <v>5</v>
      </c>
    </row>
    <row r="41481" spans="1:4">
      <c r="A41481" t="n">
        <v>338368</v>
      </c>
      <c r="B41481" s="5" t="n">
        <v>1</v>
      </c>
    </row>
    <row r="41482" spans="1:4" s="3" customFormat="1" customHeight="0">
      <c r="A41482" s="3" t="s">
        <v>2</v>
      </c>
      <c r="B41482" s="3" t="s">
        <v>2475</v>
      </c>
    </row>
    <row r="41483" spans="1:4">
      <c r="A41483" t="s">
        <v>4</v>
      </c>
      <c r="B41483" s="4" t="s">
        <v>5</v>
      </c>
      <c r="C41483" s="4" t="s">
        <v>13</v>
      </c>
      <c r="D41483" s="4" t="s">
        <v>13</v>
      </c>
      <c r="E41483" s="4" t="s">
        <v>13</v>
      </c>
      <c r="F41483" s="4" t="s">
        <v>13</v>
      </c>
    </row>
    <row r="41484" spans="1:4">
      <c r="A41484" t="n">
        <v>338372</v>
      </c>
      <c r="B41484" s="13" t="n">
        <v>14</v>
      </c>
      <c r="C41484" s="7" t="n">
        <v>2</v>
      </c>
      <c r="D41484" s="7" t="n">
        <v>0</v>
      </c>
      <c r="E41484" s="7" t="n">
        <v>0</v>
      </c>
      <c r="F41484" s="7" t="n">
        <v>0</v>
      </c>
    </row>
    <row r="41485" spans="1:4">
      <c r="A41485" t="s">
        <v>4</v>
      </c>
      <c r="B41485" s="4" t="s">
        <v>5</v>
      </c>
      <c r="C41485" s="4" t="s">
        <v>13</v>
      </c>
      <c r="D41485" s="36" t="s">
        <v>81</v>
      </c>
      <c r="E41485" s="4" t="s">
        <v>5</v>
      </c>
      <c r="F41485" s="4" t="s">
        <v>13</v>
      </c>
      <c r="G41485" s="4" t="s">
        <v>10</v>
      </c>
      <c r="H41485" s="36" t="s">
        <v>82</v>
      </c>
      <c r="I41485" s="4" t="s">
        <v>13</v>
      </c>
      <c r="J41485" s="4" t="s">
        <v>9</v>
      </c>
      <c r="K41485" s="4" t="s">
        <v>13</v>
      </c>
      <c r="L41485" s="4" t="s">
        <v>13</v>
      </c>
      <c r="M41485" s="36" t="s">
        <v>81</v>
      </c>
      <c r="N41485" s="4" t="s">
        <v>5</v>
      </c>
      <c r="O41485" s="4" t="s">
        <v>13</v>
      </c>
      <c r="P41485" s="4" t="s">
        <v>10</v>
      </c>
      <c r="Q41485" s="36" t="s">
        <v>82</v>
      </c>
      <c r="R41485" s="4" t="s">
        <v>13</v>
      </c>
      <c r="S41485" s="4" t="s">
        <v>9</v>
      </c>
      <c r="T41485" s="4" t="s">
        <v>13</v>
      </c>
      <c r="U41485" s="4" t="s">
        <v>13</v>
      </c>
      <c r="V41485" s="4" t="s">
        <v>13</v>
      </c>
      <c r="W41485" s="4" t="s">
        <v>20</v>
      </c>
    </row>
    <row r="41486" spans="1:4">
      <c r="A41486" t="n">
        <v>338377</v>
      </c>
      <c r="B41486" s="10" t="n">
        <v>5</v>
      </c>
      <c r="C41486" s="7" t="n">
        <v>28</v>
      </c>
      <c r="D41486" s="36" t="s">
        <v>3</v>
      </c>
      <c r="E41486" s="9" t="n">
        <v>162</v>
      </c>
      <c r="F41486" s="7" t="n">
        <v>3</v>
      </c>
      <c r="G41486" s="7" t="n">
        <v>32984</v>
      </c>
      <c r="H41486" s="36" t="s">
        <v>3</v>
      </c>
      <c r="I41486" s="7" t="n">
        <v>0</v>
      </c>
      <c r="J41486" s="7" t="n">
        <v>1</v>
      </c>
      <c r="K41486" s="7" t="n">
        <v>2</v>
      </c>
      <c r="L41486" s="7" t="n">
        <v>28</v>
      </c>
      <c r="M41486" s="36" t="s">
        <v>3</v>
      </c>
      <c r="N41486" s="9" t="n">
        <v>162</v>
      </c>
      <c r="O41486" s="7" t="n">
        <v>3</v>
      </c>
      <c r="P41486" s="7" t="n">
        <v>32984</v>
      </c>
      <c r="Q41486" s="36" t="s">
        <v>3</v>
      </c>
      <c r="R41486" s="7" t="n">
        <v>0</v>
      </c>
      <c r="S41486" s="7" t="n">
        <v>2</v>
      </c>
      <c r="T41486" s="7" t="n">
        <v>2</v>
      </c>
      <c r="U41486" s="7" t="n">
        <v>11</v>
      </c>
      <c r="V41486" s="7" t="n">
        <v>1</v>
      </c>
      <c r="W41486" s="11" t="n">
        <f t="normal" ca="1">A41490</f>
        <v>0</v>
      </c>
    </row>
    <row r="41487" spans="1:4">
      <c r="A41487" t="s">
        <v>4</v>
      </c>
      <c r="B41487" s="4" t="s">
        <v>5</v>
      </c>
      <c r="C41487" s="4" t="s">
        <v>13</v>
      </c>
      <c r="D41487" s="4" t="s">
        <v>10</v>
      </c>
      <c r="E41487" s="4" t="s">
        <v>22</v>
      </c>
    </row>
    <row r="41488" spans="1:4">
      <c r="A41488" t="n">
        <v>338406</v>
      </c>
      <c r="B41488" s="28" t="n">
        <v>58</v>
      </c>
      <c r="C41488" s="7" t="n">
        <v>0</v>
      </c>
      <c r="D41488" s="7" t="n">
        <v>0</v>
      </c>
      <c r="E41488" s="7" t="n">
        <v>1</v>
      </c>
    </row>
    <row r="41489" spans="1:23">
      <c r="A41489" t="s">
        <v>4</v>
      </c>
      <c r="B41489" s="4" t="s">
        <v>5</v>
      </c>
      <c r="C41489" s="4" t="s">
        <v>13</v>
      </c>
      <c r="D41489" s="36" t="s">
        <v>81</v>
      </c>
      <c r="E41489" s="4" t="s">
        <v>5</v>
      </c>
      <c r="F41489" s="4" t="s">
        <v>13</v>
      </c>
      <c r="G41489" s="4" t="s">
        <v>10</v>
      </c>
      <c r="H41489" s="36" t="s">
        <v>82</v>
      </c>
      <c r="I41489" s="4" t="s">
        <v>13</v>
      </c>
      <c r="J41489" s="4" t="s">
        <v>9</v>
      </c>
      <c r="K41489" s="4" t="s">
        <v>13</v>
      </c>
      <c r="L41489" s="4" t="s">
        <v>13</v>
      </c>
      <c r="M41489" s="36" t="s">
        <v>81</v>
      </c>
      <c r="N41489" s="4" t="s">
        <v>5</v>
      </c>
      <c r="O41489" s="4" t="s">
        <v>13</v>
      </c>
      <c r="P41489" s="4" t="s">
        <v>10</v>
      </c>
      <c r="Q41489" s="36" t="s">
        <v>82</v>
      </c>
      <c r="R41489" s="4" t="s">
        <v>13</v>
      </c>
      <c r="S41489" s="4" t="s">
        <v>9</v>
      </c>
      <c r="T41489" s="4" t="s">
        <v>13</v>
      </c>
      <c r="U41489" s="4" t="s">
        <v>13</v>
      </c>
      <c r="V41489" s="4" t="s">
        <v>13</v>
      </c>
      <c r="W41489" s="4" t="s">
        <v>20</v>
      </c>
    </row>
    <row r="41490" spans="1:23">
      <c r="A41490" t="n">
        <v>338414</v>
      </c>
      <c r="B41490" s="10" t="n">
        <v>5</v>
      </c>
      <c r="C41490" s="7" t="n">
        <v>28</v>
      </c>
      <c r="D41490" s="36" t="s">
        <v>3</v>
      </c>
      <c r="E41490" s="9" t="n">
        <v>162</v>
      </c>
      <c r="F41490" s="7" t="n">
        <v>3</v>
      </c>
      <c r="G41490" s="7" t="n">
        <v>32984</v>
      </c>
      <c r="H41490" s="36" t="s">
        <v>3</v>
      </c>
      <c r="I41490" s="7" t="n">
        <v>0</v>
      </c>
      <c r="J41490" s="7" t="n">
        <v>1</v>
      </c>
      <c r="K41490" s="7" t="n">
        <v>3</v>
      </c>
      <c r="L41490" s="7" t="n">
        <v>28</v>
      </c>
      <c r="M41490" s="36" t="s">
        <v>3</v>
      </c>
      <c r="N41490" s="9" t="n">
        <v>162</v>
      </c>
      <c r="O41490" s="7" t="n">
        <v>3</v>
      </c>
      <c r="P41490" s="7" t="n">
        <v>32984</v>
      </c>
      <c r="Q41490" s="36" t="s">
        <v>3</v>
      </c>
      <c r="R41490" s="7" t="n">
        <v>0</v>
      </c>
      <c r="S41490" s="7" t="n">
        <v>2</v>
      </c>
      <c r="T41490" s="7" t="n">
        <v>3</v>
      </c>
      <c r="U41490" s="7" t="n">
        <v>9</v>
      </c>
      <c r="V41490" s="7" t="n">
        <v>1</v>
      </c>
      <c r="W41490" s="11" t="n">
        <f t="normal" ca="1">A41500</f>
        <v>0</v>
      </c>
    </row>
    <row r="41491" spans="1:23">
      <c r="A41491" t="s">
        <v>4</v>
      </c>
      <c r="B41491" s="4" t="s">
        <v>5</v>
      </c>
      <c r="C41491" s="4" t="s">
        <v>13</v>
      </c>
      <c r="D41491" s="36" t="s">
        <v>81</v>
      </c>
      <c r="E41491" s="4" t="s">
        <v>5</v>
      </c>
      <c r="F41491" s="4" t="s">
        <v>10</v>
      </c>
      <c r="G41491" s="4" t="s">
        <v>13</v>
      </c>
      <c r="H41491" s="4" t="s">
        <v>13</v>
      </c>
      <c r="I41491" s="4" t="s">
        <v>6</v>
      </c>
      <c r="J41491" s="36" t="s">
        <v>82</v>
      </c>
      <c r="K41491" s="4" t="s">
        <v>13</v>
      </c>
      <c r="L41491" s="4" t="s">
        <v>13</v>
      </c>
      <c r="M41491" s="36" t="s">
        <v>81</v>
      </c>
      <c r="N41491" s="4" t="s">
        <v>5</v>
      </c>
      <c r="O41491" s="4" t="s">
        <v>13</v>
      </c>
      <c r="P41491" s="36" t="s">
        <v>82</v>
      </c>
      <c r="Q41491" s="4" t="s">
        <v>13</v>
      </c>
      <c r="R41491" s="4" t="s">
        <v>9</v>
      </c>
      <c r="S41491" s="4" t="s">
        <v>13</v>
      </c>
      <c r="T41491" s="4" t="s">
        <v>13</v>
      </c>
      <c r="U41491" s="4" t="s">
        <v>13</v>
      </c>
      <c r="V41491" s="36" t="s">
        <v>81</v>
      </c>
      <c r="W41491" s="4" t="s">
        <v>5</v>
      </c>
      <c r="X41491" s="4" t="s">
        <v>13</v>
      </c>
      <c r="Y41491" s="36" t="s">
        <v>82</v>
      </c>
      <c r="Z41491" s="4" t="s">
        <v>13</v>
      </c>
      <c r="AA41491" s="4" t="s">
        <v>9</v>
      </c>
      <c r="AB41491" s="4" t="s">
        <v>13</v>
      </c>
      <c r="AC41491" s="4" t="s">
        <v>13</v>
      </c>
      <c r="AD41491" s="4" t="s">
        <v>13</v>
      </c>
      <c r="AE41491" s="4" t="s">
        <v>20</v>
      </c>
    </row>
    <row r="41492" spans="1:23">
      <c r="A41492" t="n">
        <v>338443</v>
      </c>
      <c r="B41492" s="10" t="n">
        <v>5</v>
      </c>
      <c r="C41492" s="7" t="n">
        <v>28</v>
      </c>
      <c r="D41492" s="36" t="s">
        <v>3</v>
      </c>
      <c r="E41492" s="64" t="n">
        <v>47</v>
      </c>
      <c r="F41492" s="7" t="n">
        <v>61456</v>
      </c>
      <c r="G41492" s="7" t="n">
        <v>2</v>
      </c>
      <c r="H41492" s="7" t="n">
        <v>0</v>
      </c>
      <c r="I41492" s="7" t="s">
        <v>785</v>
      </c>
      <c r="J41492" s="36" t="s">
        <v>3</v>
      </c>
      <c r="K41492" s="7" t="n">
        <v>8</v>
      </c>
      <c r="L41492" s="7" t="n">
        <v>28</v>
      </c>
      <c r="M41492" s="36" t="s">
        <v>3</v>
      </c>
      <c r="N41492" s="49" t="n">
        <v>74</v>
      </c>
      <c r="O41492" s="7" t="n">
        <v>65</v>
      </c>
      <c r="P41492" s="36" t="s">
        <v>3</v>
      </c>
      <c r="Q41492" s="7" t="n">
        <v>0</v>
      </c>
      <c r="R41492" s="7" t="n">
        <v>1</v>
      </c>
      <c r="S41492" s="7" t="n">
        <v>3</v>
      </c>
      <c r="T41492" s="7" t="n">
        <v>9</v>
      </c>
      <c r="U41492" s="7" t="n">
        <v>28</v>
      </c>
      <c r="V41492" s="36" t="s">
        <v>3</v>
      </c>
      <c r="W41492" s="49" t="n">
        <v>74</v>
      </c>
      <c r="X41492" s="7" t="n">
        <v>65</v>
      </c>
      <c r="Y41492" s="36" t="s">
        <v>3</v>
      </c>
      <c r="Z41492" s="7" t="n">
        <v>0</v>
      </c>
      <c r="AA41492" s="7" t="n">
        <v>2</v>
      </c>
      <c r="AB41492" s="7" t="n">
        <v>3</v>
      </c>
      <c r="AC41492" s="7" t="n">
        <v>9</v>
      </c>
      <c r="AD41492" s="7" t="n">
        <v>1</v>
      </c>
      <c r="AE41492" s="11" t="n">
        <f t="normal" ca="1">A41496</f>
        <v>0</v>
      </c>
    </row>
    <row r="41493" spans="1:23">
      <c r="A41493" t="s">
        <v>4</v>
      </c>
      <c r="B41493" s="4" t="s">
        <v>5</v>
      </c>
      <c r="C41493" s="4" t="s">
        <v>10</v>
      </c>
      <c r="D41493" s="4" t="s">
        <v>13</v>
      </c>
      <c r="E41493" s="4" t="s">
        <v>13</v>
      </c>
      <c r="F41493" s="4" t="s">
        <v>6</v>
      </c>
    </row>
    <row r="41494" spans="1:23">
      <c r="A41494" t="n">
        <v>338491</v>
      </c>
      <c r="B41494" s="64" t="n">
        <v>47</v>
      </c>
      <c r="C41494" s="7" t="n">
        <v>61456</v>
      </c>
      <c r="D41494" s="7" t="n">
        <v>0</v>
      </c>
      <c r="E41494" s="7" t="n">
        <v>0</v>
      </c>
      <c r="F41494" s="7" t="s">
        <v>408</v>
      </c>
    </row>
    <row r="41495" spans="1:23">
      <c r="A41495" t="s">
        <v>4</v>
      </c>
      <c r="B41495" s="4" t="s">
        <v>5</v>
      </c>
      <c r="C41495" s="4" t="s">
        <v>13</v>
      </c>
      <c r="D41495" s="4" t="s">
        <v>10</v>
      </c>
      <c r="E41495" s="4" t="s">
        <v>22</v>
      </c>
    </row>
    <row r="41496" spans="1:23">
      <c r="A41496" t="n">
        <v>338504</v>
      </c>
      <c r="B41496" s="28" t="n">
        <v>58</v>
      </c>
      <c r="C41496" s="7" t="n">
        <v>0</v>
      </c>
      <c r="D41496" s="7" t="n">
        <v>300</v>
      </c>
      <c r="E41496" s="7" t="n">
        <v>1</v>
      </c>
    </row>
    <row r="41497" spans="1:23">
      <c r="A41497" t="s">
        <v>4</v>
      </c>
      <c r="B41497" s="4" t="s">
        <v>5</v>
      </c>
      <c r="C41497" s="4" t="s">
        <v>13</v>
      </c>
      <c r="D41497" s="4" t="s">
        <v>10</v>
      </c>
    </row>
    <row r="41498" spans="1:23">
      <c r="A41498" t="n">
        <v>338512</v>
      </c>
      <c r="B41498" s="28" t="n">
        <v>58</v>
      </c>
      <c r="C41498" s="7" t="n">
        <v>255</v>
      </c>
      <c r="D41498" s="7" t="n">
        <v>0</v>
      </c>
    </row>
    <row r="41499" spans="1:23">
      <c r="A41499" t="s">
        <v>4</v>
      </c>
      <c r="B41499" s="4" t="s">
        <v>5</v>
      </c>
      <c r="C41499" s="4" t="s">
        <v>13</v>
      </c>
      <c r="D41499" s="4" t="s">
        <v>13</v>
      </c>
      <c r="E41499" s="4" t="s">
        <v>13</v>
      </c>
      <c r="F41499" s="4" t="s">
        <v>13</v>
      </c>
    </row>
    <row r="41500" spans="1:23">
      <c r="A41500" t="n">
        <v>338516</v>
      </c>
      <c r="B41500" s="13" t="n">
        <v>14</v>
      </c>
      <c r="C41500" s="7" t="n">
        <v>0</v>
      </c>
      <c r="D41500" s="7" t="n">
        <v>0</v>
      </c>
      <c r="E41500" s="7" t="n">
        <v>0</v>
      </c>
      <c r="F41500" s="7" t="n">
        <v>64</v>
      </c>
    </row>
    <row r="41501" spans="1:23">
      <c r="A41501" t="s">
        <v>4</v>
      </c>
      <c r="B41501" s="4" t="s">
        <v>5</v>
      </c>
      <c r="C41501" s="4" t="s">
        <v>13</v>
      </c>
      <c r="D41501" s="4" t="s">
        <v>10</v>
      </c>
    </row>
    <row r="41502" spans="1:23">
      <c r="A41502" t="n">
        <v>338521</v>
      </c>
      <c r="B41502" s="27" t="n">
        <v>22</v>
      </c>
      <c r="C41502" s="7" t="n">
        <v>0</v>
      </c>
      <c r="D41502" s="7" t="n">
        <v>32984</v>
      </c>
    </row>
    <row r="41503" spans="1:23">
      <c r="A41503" t="s">
        <v>4</v>
      </c>
      <c r="B41503" s="4" t="s">
        <v>5</v>
      </c>
      <c r="C41503" s="4" t="s">
        <v>13</v>
      </c>
      <c r="D41503" s="4" t="s">
        <v>10</v>
      </c>
    </row>
    <row r="41504" spans="1:23">
      <c r="A41504" t="n">
        <v>338525</v>
      </c>
      <c r="B41504" s="28" t="n">
        <v>58</v>
      </c>
      <c r="C41504" s="7" t="n">
        <v>5</v>
      </c>
      <c r="D41504" s="7" t="n">
        <v>300</v>
      </c>
    </row>
    <row r="41505" spans="1:31">
      <c r="A41505" t="s">
        <v>4</v>
      </c>
      <c r="B41505" s="4" t="s">
        <v>5</v>
      </c>
      <c r="C41505" s="4" t="s">
        <v>22</v>
      </c>
      <c r="D41505" s="4" t="s">
        <v>10</v>
      </c>
    </row>
    <row r="41506" spans="1:31">
      <c r="A41506" t="n">
        <v>338529</v>
      </c>
      <c r="B41506" s="51" t="n">
        <v>103</v>
      </c>
      <c r="C41506" s="7" t="n">
        <v>0</v>
      </c>
      <c r="D41506" s="7" t="n">
        <v>300</v>
      </c>
    </row>
    <row r="41507" spans="1:31">
      <c r="A41507" t="s">
        <v>4</v>
      </c>
      <c r="B41507" s="4" t="s">
        <v>5</v>
      </c>
      <c r="C41507" s="4" t="s">
        <v>13</v>
      </c>
    </row>
    <row r="41508" spans="1:31">
      <c r="A41508" t="n">
        <v>338536</v>
      </c>
      <c r="B41508" s="37" t="n">
        <v>64</v>
      </c>
      <c r="C41508" s="7" t="n">
        <v>7</v>
      </c>
    </row>
    <row r="41509" spans="1:31">
      <c r="A41509" t="s">
        <v>4</v>
      </c>
      <c r="B41509" s="4" t="s">
        <v>5</v>
      </c>
      <c r="C41509" s="4" t="s">
        <v>13</v>
      </c>
      <c r="D41509" s="4" t="s">
        <v>10</v>
      </c>
    </row>
    <row r="41510" spans="1:31">
      <c r="A41510" t="n">
        <v>338538</v>
      </c>
      <c r="B41510" s="67" t="n">
        <v>72</v>
      </c>
      <c r="C41510" s="7" t="n">
        <v>5</v>
      </c>
      <c r="D41510" s="7" t="n">
        <v>0</v>
      </c>
    </row>
    <row r="41511" spans="1:31">
      <c r="A41511" t="s">
        <v>4</v>
      </c>
      <c r="B41511" s="4" t="s">
        <v>5</v>
      </c>
      <c r="C41511" s="4" t="s">
        <v>13</v>
      </c>
      <c r="D41511" s="36" t="s">
        <v>81</v>
      </c>
      <c r="E41511" s="4" t="s">
        <v>5</v>
      </c>
      <c r="F41511" s="4" t="s">
        <v>13</v>
      </c>
      <c r="G41511" s="4" t="s">
        <v>10</v>
      </c>
      <c r="H41511" s="36" t="s">
        <v>82</v>
      </c>
      <c r="I41511" s="4" t="s">
        <v>13</v>
      </c>
      <c r="J41511" s="4" t="s">
        <v>9</v>
      </c>
      <c r="K41511" s="4" t="s">
        <v>13</v>
      </c>
      <c r="L41511" s="4" t="s">
        <v>13</v>
      </c>
      <c r="M41511" s="4" t="s">
        <v>20</v>
      </c>
    </row>
    <row r="41512" spans="1:31">
      <c r="A41512" t="n">
        <v>338542</v>
      </c>
      <c r="B41512" s="10" t="n">
        <v>5</v>
      </c>
      <c r="C41512" s="7" t="n">
        <v>28</v>
      </c>
      <c r="D41512" s="36" t="s">
        <v>3</v>
      </c>
      <c r="E41512" s="9" t="n">
        <v>162</v>
      </c>
      <c r="F41512" s="7" t="n">
        <v>4</v>
      </c>
      <c r="G41512" s="7" t="n">
        <v>32984</v>
      </c>
      <c r="H41512" s="36" t="s">
        <v>3</v>
      </c>
      <c r="I41512" s="7" t="n">
        <v>0</v>
      </c>
      <c r="J41512" s="7" t="n">
        <v>1</v>
      </c>
      <c r="K41512" s="7" t="n">
        <v>2</v>
      </c>
      <c r="L41512" s="7" t="n">
        <v>1</v>
      </c>
      <c r="M41512" s="11" t="n">
        <f t="normal" ca="1">A41518</f>
        <v>0</v>
      </c>
    </row>
    <row r="41513" spans="1:31">
      <c r="A41513" t="s">
        <v>4</v>
      </c>
      <c r="B41513" s="4" t="s">
        <v>5</v>
      </c>
      <c r="C41513" s="4" t="s">
        <v>13</v>
      </c>
      <c r="D41513" s="4" t="s">
        <v>6</v>
      </c>
    </row>
    <row r="41514" spans="1:31">
      <c r="A41514" t="n">
        <v>338559</v>
      </c>
      <c r="B41514" s="8" t="n">
        <v>2</v>
      </c>
      <c r="C41514" s="7" t="n">
        <v>10</v>
      </c>
      <c r="D41514" s="7" t="s">
        <v>786</v>
      </c>
    </row>
    <row r="41515" spans="1:31">
      <c r="A41515" t="s">
        <v>4</v>
      </c>
      <c r="B41515" s="4" t="s">
        <v>5</v>
      </c>
      <c r="C41515" s="4" t="s">
        <v>10</v>
      </c>
    </row>
    <row r="41516" spans="1:31">
      <c r="A41516" t="n">
        <v>338576</v>
      </c>
      <c r="B41516" s="35" t="n">
        <v>16</v>
      </c>
      <c r="C41516" s="7" t="n">
        <v>0</v>
      </c>
    </row>
    <row r="41517" spans="1:31">
      <c r="A41517" t="s">
        <v>4</v>
      </c>
      <c r="B41517" s="4" t="s">
        <v>5</v>
      </c>
      <c r="C41517" s="4" t="s">
        <v>10</v>
      </c>
      <c r="D41517" s="4" t="s">
        <v>22</v>
      </c>
      <c r="E41517" s="4" t="s">
        <v>22</v>
      </c>
      <c r="F41517" s="4" t="s">
        <v>22</v>
      </c>
      <c r="G41517" s="4" t="s">
        <v>22</v>
      </c>
    </row>
    <row r="41518" spans="1:31">
      <c r="A41518" t="n">
        <v>338579</v>
      </c>
      <c r="B41518" s="24" t="n">
        <v>46</v>
      </c>
      <c r="C41518" s="7" t="n">
        <v>61456</v>
      </c>
      <c r="D41518" s="7" t="n">
        <v>-16.8099994659424</v>
      </c>
      <c r="E41518" s="7" t="n">
        <v>0.439999997615814</v>
      </c>
      <c r="F41518" s="7" t="n">
        <v>-13.3100004196167</v>
      </c>
      <c r="G41518" s="7" t="n">
        <v>255.100006103516</v>
      </c>
    </row>
    <row r="41519" spans="1:31">
      <c r="A41519" t="s">
        <v>4</v>
      </c>
      <c r="B41519" s="4" t="s">
        <v>5</v>
      </c>
      <c r="C41519" s="4" t="s">
        <v>13</v>
      </c>
      <c r="D41519" s="4" t="s">
        <v>13</v>
      </c>
      <c r="E41519" s="4" t="s">
        <v>22</v>
      </c>
      <c r="F41519" s="4" t="s">
        <v>22</v>
      </c>
      <c r="G41519" s="4" t="s">
        <v>22</v>
      </c>
      <c r="H41519" s="4" t="s">
        <v>10</v>
      </c>
      <c r="I41519" s="4" t="s">
        <v>13</v>
      </c>
    </row>
    <row r="41520" spans="1:31">
      <c r="A41520" t="n">
        <v>338598</v>
      </c>
      <c r="B41520" s="25" t="n">
        <v>45</v>
      </c>
      <c r="C41520" s="7" t="n">
        <v>4</v>
      </c>
      <c r="D41520" s="7" t="n">
        <v>3</v>
      </c>
      <c r="E41520" s="7" t="n">
        <v>2.58999991416931</v>
      </c>
      <c r="F41520" s="7" t="n">
        <v>307.579986572266</v>
      </c>
      <c r="G41520" s="7" t="n">
        <v>0</v>
      </c>
      <c r="H41520" s="7" t="n">
        <v>0</v>
      </c>
      <c r="I41520" s="7" t="n">
        <v>0</v>
      </c>
    </row>
    <row r="41521" spans="1:13">
      <c r="A41521" t="s">
        <v>4</v>
      </c>
      <c r="B41521" s="4" t="s">
        <v>5</v>
      </c>
      <c r="C41521" s="4" t="s">
        <v>13</v>
      </c>
      <c r="D41521" s="4" t="s">
        <v>6</v>
      </c>
    </row>
    <row r="41522" spans="1:13">
      <c r="A41522" t="n">
        <v>338616</v>
      </c>
      <c r="B41522" s="8" t="n">
        <v>2</v>
      </c>
      <c r="C41522" s="7" t="n">
        <v>10</v>
      </c>
      <c r="D41522" s="7" t="s">
        <v>855</v>
      </c>
    </row>
    <row r="41523" spans="1:13">
      <c r="A41523" t="s">
        <v>4</v>
      </c>
      <c r="B41523" s="4" t="s">
        <v>5</v>
      </c>
      <c r="C41523" s="4" t="s">
        <v>10</v>
      </c>
    </row>
    <row r="41524" spans="1:13">
      <c r="A41524" t="n">
        <v>338631</v>
      </c>
      <c r="B41524" s="35" t="n">
        <v>16</v>
      </c>
      <c r="C41524" s="7" t="n">
        <v>0</v>
      </c>
    </row>
    <row r="41525" spans="1:13">
      <c r="A41525" t="s">
        <v>4</v>
      </c>
      <c r="B41525" s="4" t="s">
        <v>5</v>
      </c>
      <c r="C41525" s="4" t="s">
        <v>13</v>
      </c>
      <c r="D41525" s="4" t="s">
        <v>10</v>
      </c>
    </row>
    <row r="41526" spans="1:13">
      <c r="A41526" t="n">
        <v>338634</v>
      </c>
      <c r="B41526" s="28" t="n">
        <v>58</v>
      </c>
      <c r="C41526" s="7" t="n">
        <v>105</v>
      </c>
      <c r="D41526" s="7" t="n">
        <v>300</v>
      </c>
    </row>
    <row r="41527" spans="1:13">
      <c r="A41527" t="s">
        <v>4</v>
      </c>
      <c r="B41527" s="4" t="s">
        <v>5</v>
      </c>
      <c r="C41527" s="4" t="s">
        <v>22</v>
      </c>
      <c r="D41527" s="4" t="s">
        <v>10</v>
      </c>
    </row>
    <row r="41528" spans="1:13">
      <c r="A41528" t="n">
        <v>338638</v>
      </c>
      <c r="B41528" s="51" t="n">
        <v>103</v>
      </c>
      <c r="C41528" s="7" t="n">
        <v>1</v>
      </c>
      <c r="D41528" s="7" t="n">
        <v>300</v>
      </c>
    </row>
    <row r="41529" spans="1:13">
      <c r="A41529" t="s">
        <v>4</v>
      </c>
      <c r="B41529" s="4" t="s">
        <v>5</v>
      </c>
      <c r="C41529" s="4" t="s">
        <v>13</v>
      </c>
      <c r="D41529" s="4" t="s">
        <v>10</v>
      </c>
    </row>
    <row r="41530" spans="1:13">
      <c r="A41530" t="n">
        <v>338645</v>
      </c>
      <c r="B41530" s="67" t="n">
        <v>72</v>
      </c>
      <c r="C41530" s="7" t="n">
        <v>4</v>
      </c>
      <c r="D41530" s="7" t="n">
        <v>0</v>
      </c>
    </row>
    <row r="41531" spans="1:13">
      <c r="A41531" t="s">
        <v>4</v>
      </c>
      <c r="B41531" s="4" t="s">
        <v>5</v>
      </c>
      <c r="C41531" s="4" t="s">
        <v>9</v>
      </c>
    </row>
    <row r="41532" spans="1:13">
      <c r="A41532" t="n">
        <v>338649</v>
      </c>
      <c r="B41532" s="50" t="n">
        <v>15</v>
      </c>
      <c r="C41532" s="7" t="n">
        <v>1073741824</v>
      </c>
    </row>
    <row r="41533" spans="1:13">
      <c r="A41533" t="s">
        <v>4</v>
      </c>
      <c r="B41533" s="4" t="s">
        <v>5</v>
      </c>
      <c r="C41533" s="4" t="s">
        <v>13</v>
      </c>
    </row>
    <row r="41534" spans="1:13">
      <c r="A41534" t="n">
        <v>338654</v>
      </c>
      <c r="B41534" s="37" t="n">
        <v>64</v>
      </c>
      <c r="C41534" s="7" t="n">
        <v>3</v>
      </c>
    </row>
    <row r="41535" spans="1:13">
      <c r="A41535" t="s">
        <v>4</v>
      </c>
      <c r="B41535" s="4" t="s">
        <v>5</v>
      </c>
      <c r="C41535" s="4" t="s">
        <v>13</v>
      </c>
    </row>
    <row r="41536" spans="1:13">
      <c r="A41536" t="n">
        <v>338656</v>
      </c>
      <c r="B41536" s="49" t="n">
        <v>74</v>
      </c>
      <c r="C41536" s="7" t="n">
        <v>67</v>
      </c>
    </row>
    <row r="41537" spans="1:4">
      <c r="A41537" t="s">
        <v>4</v>
      </c>
      <c r="B41537" s="4" t="s">
        <v>5</v>
      </c>
      <c r="C41537" s="4" t="s">
        <v>13</v>
      </c>
      <c r="D41537" s="4" t="s">
        <v>13</v>
      </c>
      <c r="E41537" s="4" t="s">
        <v>10</v>
      </c>
    </row>
    <row r="41538" spans="1:4">
      <c r="A41538" t="n">
        <v>338658</v>
      </c>
      <c r="B41538" s="25" t="n">
        <v>45</v>
      </c>
      <c r="C41538" s="7" t="n">
        <v>8</v>
      </c>
      <c r="D41538" s="7" t="n">
        <v>1</v>
      </c>
      <c r="E41538" s="7" t="n">
        <v>0</v>
      </c>
    </row>
    <row r="41539" spans="1:4">
      <c r="A41539" t="s">
        <v>4</v>
      </c>
      <c r="B41539" s="4" t="s">
        <v>5</v>
      </c>
      <c r="C41539" s="4" t="s">
        <v>10</v>
      </c>
    </row>
    <row r="41540" spans="1:4">
      <c r="A41540" t="n">
        <v>338663</v>
      </c>
      <c r="B41540" s="15" t="n">
        <v>13</v>
      </c>
      <c r="C41540" s="7" t="n">
        <v>6409</v>
      </c>
    </row>
    <row r="41541" spans="1:4">
      <c r="A41541" t="s">
        <v>4</v>
      </c>
      <c r="B41541" s="4" t="s">
        <v>5</v>
      </c>
      <c r="C41541" s="4" t="s">
        <v>10</v>
      </c>
    </row>
    <row r="41542" spans="1:4">
      <c r="A41542" t="n">
        <v>338666</v>
      </c>
      <c r="B41542" s="15" t="n">
        <v>13</v>
      </c>
      <c r="C41542" s="7" t="n">
        <v>6408</v>
      </c>
    </row>
    <row r="41543" spans="1:4">
      <c r="A41543" t="s">
        <v>4</v>
      </c>
      <c r="B41543" s="4" t="s">
        <v>5</v>
      </c>
      <c r="C41543" s="4" t="s">
        <v>10</v>
      </c>
    </row>
    <row r="41544" spans="1:4">
      <c r="A41544" t="n">
        <v>338669</v>
      </c>
      <c r="B41544" s="12" t="n">
        <v>12</v>
      </c>
      <c r="C41544" s="7" t="n">
        <v>6464</v>
      </c>
    </row>
    <row r="41545" spans="1:4">
      <c r="A41545" t="s">
        <v>4</v>
      </c>
      <c r="B41545" s="4" t="s">
        <v>5</v>
      </c>
      <c r="C41545" s="4" t="s">
        <v>10</v>
      </c>
    </row>
    <row r="41546" spans="1:4">
      <c r="A41546" t="n">
        <v>338672</v>
      </c>
      <c r="B41546" s="15" t="n">
        <v>13</v>
      </c>
      <c r="C41546" s="7" t="n">
        <v>6465</v>
      </c>
    </row>
    <row r="41547" spans="1:4">
      <c r="A41547" t="s">
        <v>4</v>
      </c>
      <c r="B41547" s="4" t="s">
        <v>5</v>
      </c>
      <c r="C41547" s="4" t="s">
        <v>10</v>
      </c>
    </row>
    <row r="41548" spans="1:4">
      <c r="A41548" t="n">
        <v>338675</v>
      </c>
      <c r="B41548" s="15" t="n">
        <v>13</v>
      </c>
      <c r="C41548" s="7" t="n">
        <v>6466</v>
      </c>
    </row>
    <row r="41549" spans="1:4">
      <c r="A41549" t="s">
        <v>4</v>
      </c>
      <c r="B41549" s="4" t="s">
        <v>5</v>
      </c>
      <c r="C41549" s="4" t="s">
        <v>10</v>
      </c>
    </row>
    <row r="41550" spans="1:4">
      <c r="A41550" t="n">
        <v>338678</v>
      </c>
      <c r="B41550" s="15" t="n">
        <v>13</v>
      </c>
      <c r="C41550" s="7" t="n">
        <v>6467</v>
      </c>
    </row>
    <row r="41551" spans="1:4">
      <c r="A41551" t="s">
        <v>4</v>
      </c>
      <c r="B41551" s="4" t="s">
        <v>5</v>
      </c>
      <c r="C41551" s="4" t="s">
        <v>10</v>
      </c>
    </row>
    <row r="41552" spans="1:4">
      <c r="A41552" t="n">
        <v>338681</v>
      </c>
      <c r="B41552" s="15" t="n">
        <v>13</v>
      </c>
      <c r="C41552" s="7" t="n">
        <v>6468</v>
      </c>
    </row>
    <row r="41553" spans="1:5">
      <c r="A41553" t="s">
        <v>4</v>
      </c>
      <c r="B41553" s="4" t="s">
        <v>5</v>
      </c>
      <c r="C41553" s="4" t="s">
        <v>10</v>
      </c>
    </row>
    <row r="41554" spans="1:5">
      <c r="A41554" t="n">
        <v>338684</v>
      </c>
      <c r="B41554" s="15" t="n">
        <v>13</v>
      </c>
      <c r="C41554" s="7" t="n">
        <v>6469</v>
      </c>
    </row>
    <row r="41555" spans="1:5">
      <c r="A41555" t="s">
        <v>4</v>
      </c>
      <c r="B41555" s="4" t="s">
        <v>5</v>
      </c>
      <c r="C41555" s="4" t="s">
        <v>10</v>
      </c>
    </row>
    <row r="41556" spans="1:5">
      <c r="A41556" t="n">
        <v>338687</v>
      </c>
      <c r="B41556" s="15" t="n">
        <v>13</v>
      </c>
      <c r="C41556" s="7" t="n">
        <v>6470</v>
      </c>
    </row>
    <row r="41557" spans="1:5">
      <c r="A41557" t="s">
        <v>4</v>
      </c>
      <c r="B41557" s="4" t="s">
        <v>5</v>
      </c>
      <c r="C41557" s="4" t="s">
        <v>10</v>
      </c>
    </row>
    <row r="41558" spans="1:5">
      <c r="A41558" t="n">
        <v>338690</v>
      </c>
      <c r="B41558" s="15" t="n">
        <v>13</v>
      </c>
      <c r="C41558" s="7" t="n">
        <v>6471</v>
      </c>
    </row>
    <row r="41559" spans="1:5">
      <c r="A41559" t="s">
        <v>4</v>
      </c>
      <c r="B41559" s="4" t="s">
        <v>5</v>
      </c>
      <c r="C41559" s="4" t="s">
        <v>13</v>
      </c>
    </row>
    <row r="41560" spans="1:5">
      <c r="A41560" t="n">
        <v>338693</v>
      </c>
      <c r="B41560" s="49" t="n">
        <v>74</v>
      </c>
      <c r="C41560" s="7" t="n">
        <v>18</v>
      </c>
    </row>
    <row r="41561" spans="1:5">
      <c r="A41561" t="s">
        <v>4</v>
      </c>
      <c r="B41561" s="4" t="s">
        <v>5</v>
      </c>
      <c r="C41561" s="4" t="s">
        <v>13</v>
      </c>
    </row>
    <row r="41562" spans="1:5">
      <c r="A41562" t="n">
        <v>338695</v>
      </c>
      <c r="B41562" s="49" t="n">
        <v>74</v>
      </c>
      <c r="C41562" s="7" t="n">
        <v>45</v>
      </c>
    </row>
    <row r="41563" spans="1:5">
      <c r="A41563" t="s">
        <v>4</v>
      </c>
      <c r="B41563" s="4" t="s">
        <v>5</v>
      </c>
      <c r="C41563" s="4" t="s">
        <v>10</v>
      </c>
    </row>
    <row r="41564" spans="1:5">
      <c r="A41564" t="n">
        <v>338697</v>
      </c>
      <c r="B41564" s="35" t="n">
        <v>16</v>
      </c>
      <c r="C41564" s="7" t="n">
        <v>0</v>
      </c>
    </row>
    <row r="41565" spans="1:5">
      <c r="A41565" t="s">
        <v>4</v>
      </c>
      <c r="B41565" s="4" t="s">
        <v>5</v>
      </c>
      <c r="C41565" s="4" t="s">
        <v>13</v>
      </c>
      <c r="D41565" s="4" t="s">
        <v>13</v>
      </c>
      <c r="E41565" s="4" t="s">
        <v>13</v>
      </c>
      <c r="F41565" s="4" t="s">
        <v>13</v>
      </c>
    </row>
    <row r="41566" spans="1:5">
      <c r="A41566" t="n">
        <v>338700</v>
      </c>
      <c r="B41566" s="13" t="n">
        <v>14</v>
      </c>
      <c r="C41566" s="7" t="n">
        <v>0</v>
      </c>
      <c r="D41566" s="7" t="n">
        <v>8</v>
      </c>
      <c r="E41566" s="7" t="n">
        <v>0</v>
      </c>
      <c r="F41566" s="7" t="n">
        <v>0</v>
      </c>
    </row>
    <row r="41567" spans="1:5">
      <c r="A41567" t="s">
        <v>4</v>
      </c>
      <c r="B41567" s="4" t="s">
        <v>5</v>
      </c>
      <c r="C41567" s="4" t="s">
        <v>13</v>
      </c>
      <c r="D41567" s="4" t="s">
        <v>6</v>
      </c>
    </row>
    <row r="41568" spans="1:5">
      <c r="A41568" t="n">
        <v>338705</v>
      </c>
      <c r="B41568" s="8" t="n">
        <v>2</v>
      </c>
      <c r="C41568" s="7" t="n">
        <v>11</v>
      </c>
      <c r="D41568" s="7" t="s">
        <v>24</v>
      </c>
    </row>
    <row r="41569" spans="1:6">
      <c r="A41569" t="s">
        <v>4</v>
      </c>
      <c r="B41569" s="4" t="s">
        <v>5</v>
      </c>
      <c r="C41569" s="4" t="s">
        <v>10</v>
      </c>
    </row>
    <row r="41570" spans="1:6">
      <c r="A41570" t="n">
        <v>338719</v>
      </c>
      <c r="B41570" s="35" t="n">
        <v>16</v>
      </c>
      <c r="C41570" s="7" t="n">
        <v>0</v>
      </c>
    </row>
    <row r="41571" spans="1:6">
      <c r="A41571" t="s">
        <v>4</v>
      </c>
      <c r="B41571" s="4" t="s">
        <v>5</v>
      </c>
      <c r="C41571" s="4" t="s">
        <v>13</v>
      </c>
      <c r="D41571" s="4" t="s">
        <v>6</v>
      </c>
    </row>
    <row r="41572" spans="1:6">
      <c r="A41572" t="n">
        <v>338722</v>
      </c>
      <c r="B41572" s="8" t="n">
        <v>2</v>
      </c>
      <c r="C41572" s="7" t="n">
        <v>11</v>
      </c>
      <c r="D41572" s="7" t="s">
        <v>145</v>
      </c>
    </row>
    <row r="41573" spans="1:6">
      <c r="A41573" t="s">
        <v>4</v>
      </c>
      <c r="B41573" s="4" t="s">
        <v>5</v>
      </c>
      <c r="C41573" s="4" t="s">
        <v>10</v>
      </c>
    </row>
    <row r="41574" spans="1:6">
      <c r="A41574" t="n">
        <v>338731</v>
      </c>
      <c r="B41574" s="35" t="n">
        <v>16</v>
      </c>
      <c r="C41574" s="7" t="n">
        <v>0</v>
      </c>
    </row>
    <row r="41575" spans="1:6">
      <c r="A41575" t="s">
        <v>4</v>
      </c>
      <c r="B41575" s="4" t="s">
        <v>5</v>
      </c>
      <c r="C41575" s="4" t="s">
        <v>9</v>
      </c>
    </row>
    <row r="41576" spans="1:6">
      <c r="A41576" t="n">
        <v>338734</v>
      </c>
      <c r="B41576" s="50" t="n">
        <v>15</v>
      </c>
      <c r="C41576" s="7" t="n">
        <v>2048</v>
      </c>
    </row>
    <row r="41577" spans="1:6">
      <c r="A41577" t="s">
        <v>4</v>
      </c>
      <c r="B41577" s="4" t="s">
        <v>5</v>
      </c>
      <c r="C41577" s="4" t="s">
        <v>13</v>
      </c>
      <c r="D41577" s="4" t="s">
        <v>6</v>
      </c>
    </row>
    <row r="41578" spans="1:6">
      <c r="A41578" t="n">
        <v>338739</v>
      </c>
      <c r="B41578" s="8" t="n">
        <v>2</v>
      </c>
      <c r="C41578" s="7" t="n">
        <v>10</v>
      </c>
      <c r="D41578" s="7" t="s">
        <v>146</v>
      </c>
    </row>
    <row r="41579" spans="1:6">
      <c r="A41579" t="s">
        <v>4</v>
      </c>
      <c r="B41579" s="4" t="s">
        <v>5</v>
      </c>
      <c r="C41579" s="4" t="s">
        <v>10</v>
      </c>
    </row>
    <row r="41580" spans="1:6">
      <c r="A41580" t="n">
        <v>338757</v>
      </c>
      <c r="B41580" s="35" t="n">
        <v>16</v>
      </c>
      <c r="C41580" s="7" t="n">
        <v>0</v>
      </c>
    </row>
    <row r="41581" spans="1:6">
      <c r="A41581" t="s">
        <v>4</v>
      </c>
      <c r="B41581" s="4" t="s">
        <v>5</v>
      </c>
      <c r="C41581" s="4" t="s">
        <v>13</v>
      </c>
      <c r="D41581" s="4" t="s">
        <v>6</v>
      </c>
    </row>
    <row r="41582" spans="1:6">
      <c r="A41582" t="n">
        <v>338760</v>
      </c>
      <c r="B41582" s="8" t="n">
        <v>2</v>
      </c>
      <c r="C41582" s="7" t="n">
        <v>10</v>
      </c>
      <c r="D41582" s="7" t="s">
        <v>147</v>
      </c>
    </row>
    <row r="41583" spans="1:6">
      <c r="A41583" t="s">
        <v>4</v>
      </c>
      <c r="B41583" s="4" t="s">
        <v>5</v>
      </c>
      <c r="C41583" s="4" t="s">
        <v>10</v>
      </c>
    </row>
    <row r="41584" spans="1:6">
      <c r="A41584" t="n">
        <v>338779</v>
      </c>
      <c r="B41584" s="35" t="n">
        <v>16</v>
      </c>
      <c r="C41584" s="7" t="n">
        <v>0</v>
      </c>
    </row>
    <row r="41585" spans="1:4">
      <c r="A41585" t="s">
        <v>4</v>
      </c>
      <c r="B41585" s="4" t="s">
        <v>5</v>
      </c>
      <c r="C41585" s="4" t="s">
        <v>13</v>
      </c>
      <c r="D41585" s="4" t="s">
        <v>10</v>
      </c>
      <c r="E41585" s="4" t="s">
        <v>22</v>
      </c>
    </row>
    <row r="41586" spans="1:4">
      <c r="A41586" t="n">
        <v>338782</v>
      </c>
      <c r="B41586" s="28" t="n">
        <v>58</v>
      </c>
      <c r="C41586" s="7" t="n">
        <v>100</v>
      </c>
      <c r="D41586" s="7" t="n">
        <v>300</v>
      </c>
      <c r="E41586" s="7" t="n">
        <v>1</v>
      </c>
    </row>
    <row r="41587" spans="1:4">
      <c r="A41587" t="s">
        <v>4</v>
      </c>
      <c r="B41587" s="4" t="s">
        <v>5</v>
      </c>
      <c r="C41587" s="4" t="s">
        <v>13</v>
      </c>
      <c r="D41587" s="4" t="s">
        <v>10</v>
      </c>
    </row>
    <row r="41588" spans="1:4">
      <c r="A41588" t="n">
        <v>338790</v>
      </c>
      <c r="B41588" s="28" t="n">
        <v>58</v>
      </c>
      <c r="C41588" s="7" t="n">
        <v>255</v>
      </c>
      <c r="D41588" s="7" t="n">
        <v>0</v>
      </c>
    </row>
    <row r="41589" spans="1:4">
      <c r="A41589" t="s">
        <v>4</v>
      </c>
      <c r="B41589" s="4" t="s">
        <v>5</v>
      </c>
      <c r="C41589" s="4" t="s">
        <v>13</v>
      </c>
    </row>
    <row r="41590" spans="1:4">
      <c r="A41590" t="n">
        <v>338794</v>
      </c>
      <c r="B41590" s="34" t="n">
        <v>23</v>
      </c>
      <c r="C41590" s="7" t="n">
        <v>0</v>
      </c>
    </row>
    <row r="41591" spans="1:4">
      <c r="A41591" t="s">
        <v>4</v>
      </c>
      <c r="B41591" s="4" t="s">
        <v>5</v>
      </c>
    </row>
    <row r="41592" spans="1:4">
      <c r="A41592" t="n">
        <v>338796</v>
      </c>
      <c r="B41592" s="5" t="n">
        <v>1</v>
      </c>
    </row>
    <row r="41593" spans="1:4" s="3" customFormat="1" customHeight="0">
      <c r="A41593" s="3" t="s">
        <v>2</v>
      </c>
      <c r="B41593" s="3" t="s">
        <v>2476</v>
      </c>
    </row>
    <row r="41594" spans="1:4">
      <c r="A41594" t="s">
        <v>4</v>
      </c>
      <c r="B41594" s="4" t="s">
        <v>5</v>
      </c>
      <c r="C41594" s="4" t="s">
        <v>13</v>
      </c>
      <c r="D41594" s="4" t="s">
        <v>13</v>
      </c>
      <c r="E41594" s="4" t="s">
        <v>13</v>
      </c>
      <c r="F41594" s="4" t="s">
        <v>13</v>
      </c>
    </row>
    <row r="41595" spans="1:4">
      <c r="A41595" t="n">
        <v>338800</v>
      </c>
      <c r="B41595" s="13" t="n">
        <v>14</v>
      </c>
      <c r="C41595" s="7" t="n">
        <v>2</v>
      </c>
      <c r="D41595" s="7" t="n">
        <v>0</v>
      </c>
      <c r="E41595" s="7" t="n">
        <v>0</v>
      </c>
      <c r="F41595" s="7" t="n">
        <v>0</v>
      </c>
    </row>
    <row r="41596" spans="1:4">
      <c r="A41596" t="s">
        <v>4</v>
      </c>
      <c r="B41596" s="4" t="s">
        <v>5</v>
      </c>
      <c r="C41596" s="4" t="s">
        <v>13</v>
      </c>
      <c r="D41596" s="36" t="s">
        <v>81</v>
      </c>
      <c r="E41596" s="4" t="s">
        <v>5</v>
      </c>
      <c r="F41596" s="4" t="s">
        <v>13</v>
      </c>
      <c r="G41596" s="4" t="s">
        <v>10</v>
      </c>
      <c r="H41596" s="36" t="s">
        <v>82</v>
      </c>
      <c r="I41596" s="4" t="s">
        <v>13</v>
      </c>
      <c r="J41596" s="4" t="s">
        <v>9</v>
      </c>
      <c r="K41596" s="4" t="s">
        <v>13</v>
      </c>
      <c r="L41596" s="4" t="s">
        <v>13</v>
      </c>
      <c r="M41596" s="36" t="s">
        <v>81</v>
      </c>
      <c r="N41596" s="4" t="s">
        <v>5</v>
      </c>
      <c r="O41596" s="4" t="s">
        <v>13</v>
      </c>
      <c r="P41596" s="4" t="s">
        <v>10</v>
      </c>
      <c r="Q41596" s="36" t="s">
        <v>82</v>
      </c>
      <c r="R41596" s="4" t="s">
        <v>13</v>
      </c>
      <c r="S41596" s="4" t="s">
        <v>9</v>
      </c>
      <c r="T41596" s="4" t="s">
        <v>13</v>
      </c>
      <c r="U41596" s="4" t="s">
        <v>13</v>
      </c>
      <c r="V41596" s="4" t="s">
        <v>13</v>
      </c>
      <c r="W41596" s="4" t="s">
        <v>20</v>
      </c>
    </row>
    <row r="41597" spans="1:4">
      <c r="A41597" t="n">
        <v>338805</v>
      </c>
      <c r="B41597" s="10" t="n">
        <v>5</v>
      </c>
      <c r="C41597" s="7" t="n">
        <v>28</v>
      </c>
      <c r="D41597" s="36" t="s">
        <v>3</v>
      </c>
      <c r="E41597" s="9" t="n">
        <v>162</v>
      </c>
      <c r="F41597" s="7" t="n">
        <v>3</v>
      </c>
      <c r="G41597" s="7" t="n">
        <v>32985</v>
      </c>
      <c r="H41597" s="36" t="s">
        <v>3</v>
      </c>
      <c r="I41597" s="7" t="n">
        <v>0</v>
      </c>
      <c r="J41597" s="7" t="n">
        <v>1</v>
      </c>
      <c r="K41597" s="7" t="n">
        <v>2</v>
      </c>
      <c r="L41597" s="7" t="n">
        <v>28</v>
      </c>
      <c r="M41597" s="36" t="s">
        <v>3</v>
      </c>
      <c r="N41597" s="9" t="n">
        <v>162</v>
      </c>
      <c r="O41597" s="7" t="n">
        <v>3</v>
      </c>
      <c r="P41597" s="7" t="n">
        <v>32985</v>
      </c>
      <c r="Q41597" s="36" t="s">
        <v>3</v>
      </c>
      <c r="R41597" s="7" t="n">
        <v>0</v>
      </c>
      <c r="S41597" s="7" t="n">
        <v>2</v>
      </c>
      <c r="T41597" s="7" t="n">
        <v>2</v>
      </c>
      <c r="U41597" s="7" t="n">
        <v>11</v>
      </c>
      <c r="V41597" s="7" t="n">
        <v>1</v>
      </c>
      <c r="W41597" s="11" t="n">
        <f t="normal" ca="1">A41601</f>
        <v>0</v>
      </c>
    </row>
    <row r="41598" spans="1:4">
      <c r="A41598" t="s">
        <v>4</v>
      </c>
      <c r="B41598" s="4" t="s">
        <v>5</v>
      </c>
      <c r="C41598" s="4" t="s">
        <v>13</v>
      </c>
      <c r="D41598" s="4" t="s">
        <v>10</v>
      </c>
      <c r="E41598" s="4" t="s">
        <v>22</v>
      </c>
    </row>
    <row r="41599" spans="1:4">
      <c r="A41599" t="n">
        <v>338834</v>
      </c>
      <c r="B41599" s="28" t="n">
        <v>58</v>
      </c>
      <c r="C41599" s="7" t="n">
        <v>0</v>
      </c>
      <c r="D41599" s="7" t="n">
        <v>0</v>
      </c>
      <c r="E41599" s="7" t="n">
        <v>1</v>
      </c>
    </row>
    <row r="41600" spans="1:4">
      <c r="A41600" t="s">
        <v>4</v>
      </c>
      <c r="B41600" s="4" t="s">
        <v>5</v>
      </c>
      <c r="C41600" s="4" t="s">
        <v>13</v>
      </c>
      <c r="D41600" s="36" t="s">
        <v>81</v>
      </c>
      <c r="E41600" s="4" t="s">
        <v>5</v>
      </c>
      <c r="F41600" s="4" t="s">
        <v>13</v>
      </c>
      <c r="G41600" s="4" t="s">
        <v>10</v>
      </c>
      <c r="H41600" s="36" t="s">
        <v>82</v>
      </c>
      <c r="I41600" s="4" t="s">
        <v>13</v>
      </c>
      <c r="J41600" s="4" t="s">
        <v>9</v>
      </c>
      <c r="K41600" s="4" t="s">
        <v>13</v>
      </c>
      <c r="L41600" s="4" t="s">
        <v>13</v>
      </c>
      <c r="M41600" s="36" t="s">
        <v>81</v>
      </c>
      <c r="N41600" s="4" t="s">
        <v>5</v>
      </c>
      <c r="O41600" s="4" t="s">
        <v>13</v>
      </c>
      <c r="P41600" s="4" t="s">
        <v>10</v>
      </c>
      <c r="Q41600" s="36" t="s">
        <v>82</v>
      </c>
      <c r="R41600" s="4" t="s">
        <v>13</v>
      </c>
      <c r="S41600" s="4" t="s">
        <v>9</v>
      </c>
      <c r="T41600" s="4" t="s">
        <v>13</v>
      </c>
      <c r="U41600" s="4" t="s">
        <v>13</v>
      </c>
      <c r="V41600" s="4" t="s">
        <v>13</v>
      </c>
      <c r="W41600" s="4" t="s">
        <v>20</v>
      </c>
    </row>
    <row r="41601" spans="1:23">
      <c r="A41601" t="n">
        <v>338842</v>
      </c>
      <c r="B41601" s="10" t="n">
        <v>5</v>
      </c>
      <c r="C41601" s="7" t="n">
        <v>28</v>
      </c>
      <c r="D41601" s="36" t="s">
        <v>3</v>
      </c>
      <c r="E41601" s="9" t="n">
        <v>162</v>
      </c>
      <c r="F41601" s="7" t="n">
        <v>3</v>
      </c>
      <c r="G41601" s="7" t="n">
        <v>32985</v>
      </c>
      <c r="H41601" s="36" t="s">
        <v>3</v>
      </c>
      <c r="I41601" s="7" t="n">
        <v>0</v>
      </c>
      <c r="J41601" s="7" t="n">
        <v>1</v>
      </c>
      <c r="K41601" s="7" t="n">
        <v>3</v>
      </c>
      <c r="L41601" s="7" t="n">
        <v>28</v>
      </c>
      <c r="M41601" s="36" t="s">
        <v>3</v>
      </c>
      <c r="N41601" s="9" t="n">
        <v>162</v>
      </c>
      <c r="O41601" s="7" t="n">
        <v>3</v>
      </c>
      <c r="P41601" s="7" t="n">
        <v>32985</v>
      </c>
      <c r="Q41601" s="36" t="s">
        <v>3</v>
      </c>
      <c r="R41601" s="7" t="n">
        <v>0</v>
      </c>
      <c r="S41601" s="7" t="n">
        <v>2</v>
      </c>
      <c r="T41601" s="7" t="n">
        <v>3</v>
      </c>
      <c r="U41601" s="7" t="n">
        <v>9</v>
      </c>
      <c r="V41601" s="7" t="n">
        <v>1</v>
      </c>
      <c r="W41601" s="11" t="n">
        <f t="normal" ca="1">A41611</f>
        <v>0</v>
      </c>
    </row>
    <row r="41602" spans="1:23">
      <c r="A41602" t="s">
        <v>4</v>
      </c>
      <c r="B41602" s="4" t="s">
        <v>5</v>
      </c>
      <c r="C41602" s="4" t="s">
        <v>13</v>
      </c>
      <c r="D41602" s="36" t="s">
        <v>81</v>
      </c>
      <c r="E41602" s="4" t="s">
        <v>5</v>
      </c>
      <c r="F41602" s="4" t="s">
        <v>10</v>
      </c>
      <c r="G41602" s="4" t="s">
        <v>13</v>
      </c>
      <c r="H41602" s="4" t="s">
        <v>13</v>
      </c>
      <c r="I41602" s="4" t="s">
        <v>6</v>
      </c>
      <c r="J41602" s="36" t="s">
        <v>82</v>
      </c>
      <c r="K41602" s="4" t="s">
        <v>13</v>
      </c>
      <c r="L41602" s="4" t="s">
        <v>13</v>
      </c>
      <c r="M41602" s="36" t="s">
        <v>81</v>
      </c>
      <c r="N41602" s="4" t="s">
        <v>5</v>
      </c>
      <c r="O41602" s="4" t="s">
        <v>13</v>
      </c>
      <c r="P41602" s="36" t="s">
        <v>82</v>
      </c>
      <c r="Q41602" s="4" t="s">
        <v>13</v>
      </c>
      <c r="R41602" s="4" t="s">
        <v>9</v>
      </c>
      <c r="S41602" s="4" t="s">
        <v>13</v>
      </c>
      <c r="T41602" s="4" t="s">
        <v>13</v>
      </c>
      <c r="U41602" s="4" t="s">
        <v>13</v>
      </c>
      <c r="V41602" s="36" t="s">
        <v>81</v>
      </c>
      <c r="W41602" s="4" t="s">
        <v>5</v>
      </c>
      <c r="X41602" s="4" t="s">
        <v>13</v>
      </c>
      <c r="Y41602" s="36" t="s">
        <v>82</v>
      </c>
      <c r="Z41602" s="4" t="s">
        <v>13</v>
      </c>
      <c r="AA41602" s="4" t="s">
        <v>9</v>
      </c>
      <c r="AB41602" s="4" t="s">
        <v>13</v>
      </c>
      <c r="AC41602" s="4" t="s">
        <v>13</v>
      </c>
      <c r="AD41602" s="4" t="s">
        <v>13</v>
      </c>
      <c r="AE41602" s="4" t="s">
        <v>20</v>
      </c>
    </row>
    <row r="41603" spans="1:23">
      <c r="A41603" t="n">
        <v>338871</v>
      </c>
      <c r="B41603" s="10" t="n">
        <v>5</v>
      </c>
      <c r="C41603" s="7" t="n">
        <v>28</v>
      </c>
      <c r="D41603" s="36" t="s">
        <v>3</v>
      </c>
      <c r="E41603" s="64" t="n">
        <v>47</v>
      </c>
      <c r="F41603" s="7" t="n">
        <v>61456</v>
      </c>
      <c r="G41603" s="7" t="n">
        <v>2</v>
      </c>
      <c r="H41603" s="7" t="n">
        <v>0</v>
      </c>
      <c r="I41603" s="7" t="s">
        <v>785</v>
      </c>
      <c r="J41603" s="36" t="s">
        <v>3</v>
      </c>
      <c r="K41603" s="7" t="n">
        <v>8</v>
      </c>
      <c r="L41603" s="7" t="n">
        <v>28</v>
      </c>
      <c r="M41603" s="36" t="s">
        <v>3</v>
      </c>
      <c r="N41603" s="49" t="n">
        <v>74</v>
      </c>
      <c r="O41603" s="7" t="n">
        <v>65</v>
      </c>
      <c r="P41603" s="36" t="s">
        <v>3</v>
      </c>
      <c r="Q41603" s="7" t="n">
        <v>0</v>
      </c>
      <c r="R41603" s="7" t="n">
        <v>1</v>
      </c>
      <c r="S41603" s="7" t="n">
        <v>3</v>
      </c>
      <c r="T41603" s="7" t="n">
        <v>9</v>
      </c>
      <c r="U41603" s="7" t="n">
        <v>28</v>
      </c>
      <c r="V41603" s="36" t="s">
        <v>3</v>
      </c>
      <c r="W41603" s="49" t="n">
        <v>74</v>
      </c>
      <c r="X41603" s="7" t="n">
        <v>65</v>
      </c>
      <c r="Y41603" s="36" t="s">
        <v>3</v>
      </c>
      <c r="Z41603" s="7" t="n">
        <v>0</v>
      </c>
      <c r="AA41603" s="7" t="n">
        <v>2</v>
      </c>
      <c r="AB41603" s="7" t="n">
        <v>3</v>
      </c>
      <c r="AC41603" s="7" t="n">
        <v>9</v>
      </c>
      <c r="AD41603" s="7" t="n">
        <v>1</v>
      </c>
      <c r="AE41603" s="11" t="n">
        <f t="normal" ca="1">A41607</f>
        <v>0</v>
      </c>
    </row>
    <row r="41604" spans="1:23">
      <c r="A41604" t="s">
        <v>4</v>
      </c>
      <c r="B41604" s="4" t="s">
        <v>5</v>
      </c>
      <c r="C41604" s="4" t="s">
        <v>10</v>
      </c>
      <c r="D41604" s="4" t="s">
        <v>13</v>
      </c>
      <c r="E41604" s="4" t="s">
        <v>13</v>
      </c>
      <c r="F41604" s="4" t="s">
        <v>6</v>
      </c>
    </row>
    <row r="41605" spans="1:23">
      <c r="A41605" t="n">
        <v>338919</v>
      </c>
      <c r="B41605" s="64" t="n">
        <v>47</v>
      </c>
      <c r="C41605" s="7" t="n">
        <v>61456</v>
      </c>
      <c r="D41605" s="7" t="n">
        <v>0</v>
      </c>
      <c r="E41605" s="7" t="n">
        <v>0</v>
      </c>
      <c r="F41605" s="7" t="s">
        <v>408</v>
      </c>
    </row>
    <row r="41606" spans="1:23">
      <c r="A41606" t="s">
        <v>4</v>
      </c>
      <c r="B41606" s="4" t="s">
        <v>5</v>
      </c>
      <c r="C41606" s="4" t="s">
        <v>13</v>
      </c>
      <c r="D41606" s="4" t="s">
        <v>10</v>
      </c>
      <c r="E41606" s="4" t="s">
        <v>22</v>
      </c>
    </row>
    <row r="41607" spans="1:23">
      <c r="A41607" t="n">
        <v>338932</v>
      </c>
      <c r="B41607" s="28" t="n">
        <v>58</v>
      </c>
      <c r="C41607" s="7" t="n">
        <v>0</v>
      </c>
      <c r="D41607" s="7" t="n">
        <v>300</v>
      </c>
      <c r="E41607" s="7" t="n">
        <v>1</v>
      </c>
    </row>
    <row r="41608" spans="1:23">
      <c r="A41608" t="s">
        <v>4</v>
      </c>
      <c r="B41608" s="4" t="s">
        <v>5</v>
      </c>
      <c r="C41608" s="4" t="s">
        <v>13</v>
      </c>
      <c r="D41608" s="4" t="s">
        <v>10</v>
      </c>
    </row>
    <row r="41609" spans="1:23">
      <c r="A41609" t="n">
        <v>338940</v>
      </c>
      <c r="B41609" s="28" t="n">
        <v>58</v>
      </c>
      <c r="C41609" s="7" t="n">
        <v>255</v>
      </c>
      <c r="D41609" s="7" t="n">
        <v>0</v>
      </c>
    </row>
    <row r="41610" spans="1:23">
      <c r="A41610" t="s">
        <v>4</v>
      </c>
      <c r="B41610" s="4" t="s">
        <v>5</v>
      </c>
      <c r="C41610" s="4" t="s">
        <v>13</v>
      </c>
      <c r="D41610" s="4" t="s">
        <v>13</v>
      </c>
      <c r="E41610" s="4" t="s">
        <v>13</v>
      </c>
      <c r="F41610" s="4" t="s">
        <v>13</v>
      </c>
    </row>
    <row r="41611" spans="1:23">
      <c r="A41611" t="n">
        <v>338944</v>
      </c>
      <c r="B41611" s="13" t="n">
        <v>14</v>
      </c>
      <c r="C41611" s="7" t="n">
        <v>0</v>
      </c>
      <c r="D41611" s="7" t="n">
        <v>0</v>
      </c>
      <c r="E41611" s="7" t="n">
        <v>0</v>
      </c>
      <c r="F41611" s="7" t="n">
        <v>64</v>
      </c>
    </row>
    <row r="41612" spans="1:23">
      <c r="A41612" t="s">
        <v>4</v>
      </c>
      <c r="B41612" s="4" t="s">
        <v>5</v>
      </c>
      <c r="C41612" s="4" t="s">
        <v>13</v>
      </c>
      <c r="D41612" s="4" t="s">
        <v>10</v>
      </c>
    </row>
    <row r="41613" spans="1:23">
      <c r="A41613" t="n">
        <v>338949</v>
      </c>
      <c r="B41613" s="27" t="n">
        <v>22</v>
      </c>
      <c r="C41613" s="7" t="n">
        <v>0</v>
      </c>
      <c r="D41613" s="7" t="n">
        <v>32985</v>
      </c>
    </row>
    <row r="41614" spans="1:23">
      <c r="A41614" t="s">
        <v>4</v>
      </c>
      <c r="B41614" s="4" t="s">
        <v>5</v>
      </c>
      <c r="C41614" s="4" t="s">
        <v>13</v>
      </c>
      <c r="D41614" s="4" t="s">
        <v>10</v>
      </c>
    </row>
    <row r="41615" spans="1:23">
      <c r="A41615" t="n">
        <v>338953</v>
      </c>
      <c r="B41615" s="28" t="n">
        <v>58</v>
      </c>
      <c r="C41615" s="7" t="n">
        <v>5</v>
      </c>
      <c r="D41615" s="7" t="n">
        <v>300</v>
      </c>
    </row>
    <row r="41616" spans="1:23">
      <c r="A41616" t="s">
        <v>4</v>
      </c>
      <c r="B41616" s="4" t="s">
        <v>5</v>
      </c>
      <c r="C41616" s="4" t="s">
        <v>22</v>
      </c>
      <c r="D41616" s="4" t="s">
        <v>10</v>
      </c>
    </row>
    <row r="41617" spans="1:31">
      <c r="A41617" t="n">
        <v>338957</v>
      </c>
      <c r="B41617" s="51" t="n">
        <v>103</v>
      </c>
      <c r="C41617" s="7" t="n">
        <v>0</v>
      </c>
      <c r="D41617" s="7" t="n">
        <v>300</v>
      </c>
    </row>
    <row r="41618" spans="1:31">
      <c r="A41618" t="s">
        <v>4</v>
      </c>
      <c r="B41618" s="4" t="s">
        <v>5</v>
      </c>
      <c r="C41618" s="4" t="s">
        <v>13</v>
      </c>
    </row>
    <row r="41619" spans="1:31">
      <c r="A41619" t="n">
        <v>338964</v>
      </c>
      <c r="B41619" s="37" t="n">
        <v>64</v>
      </c>
      <c r="C41619" s="7" t="n">
        <v>7</v>
      </c>
    </row>
    <row r="41620" spans="1:31">
      <c r="A41620" t="s">
        <v>4</v>
      </c>
      <c r="B41620" s="4" t="s">
        <v>5</v>
      </c>
      <c r="C41620" s="4" t="s">
        <v>13</v>
      </c>
      <c r="D41620" s="4" t="s">
        <v>10</v>
      </c>
    </row>
    <row r="41621" spans="1:31">
      <c r="A41621" t="n">
        <v>338966</v>
      </c>
      <c r="B41621" s="67" t="n">
        <v>72</v>
      </c>
      <c r="C41621" s="7" t="n">
        <v>5</v>
      </c>
      <c r="D41621" s="7" t="n">
        <v>0</v>
      </c>
    </row>
    <row r="41622" spans="1:31">
      <c r="A41622" t="s">
        <v>4</v>
      </c>
      <c r="B41622" s="4" t="s">
        <v>5</v>
      </c>
      <c r="C41622" s="4" t="s">
        <v>13</v>
      </c>
      <c r="D41622" s="36" t="s">
        <v>81</v>
      </c>
      <c r="E41622" s="4" t="s">
        <v>5</v>
      </c>
      <c r="F41622" s="4" t="s">
        <v>13</v>
      </c>
      <c r="G41622" s="4" t="s">
        <v>10</v>
      </c>
      <c r="H41622" s="36" t="s">
        <v>82</v>
      </c>
      <c r="I41622" s="4" t="s">
        <v>13</v>
      </c>
      <c r="J41622" s="4" t="s">
        <v>9</v>
      </c>
      <c r="K41622" s="4" t="s">
        <v>13</v>
      </c>
      <c r="L41622" s="4" t="s">
        <v>13</v>
      </c>
      <c r="M41622" s="4" t="s">
        <v>20</v>
      </c>
    </row>
    <row r="41623" spans="1:31">
      <c r="A41623" t="n">
        <v>338970</v>
      </c>
      <c r="B41623" s="10" t="n">
        <v>5</v>
      </c>
      <c r="C41623" s="7" t="n">
        <v>28</v>
      </c>
      <c r="D41623" s="36" t="s">
        <v>3</v>
      </c>
      <c r="E41623" s="9" t="n">
        <v>162</v>
      </c>
      <c r="F41623" s="7" t="n">
        <v>4</v>
      </c>
      <c r="G41623" s="7" t="n">
        <v>32985</v>
      </c>
      <c r="H41623" s="36" t="s">
        <v>3</v>
      </c>
      <c r="I41623" s="7" t="n">
        <v>0</v>
      </c>
      <c r="J41623" s="7" t="n">
        <v>1</v>
      </c>
      <c r="K41623" s="7" t="n">
        <v>2</v>
      </c>
      <c r="L41623" s="7" t="n">
        <v>1</v>
      </c>
      <c r="M41623" s="11" t="n">
        <f t="normal" ca="1">A41629</f>
        <v>0</v>
      </c>
    </row>
    <row r="41624" spans="1:31">
      <c r="A41624" t="s">
        <v>4</v>
      </c>
      <c r="B41624" s="4" t="s">
        <v>5</v>
      </c>
      <c r="C41624" s="4" t="s">
        <v>13</v>
      </c>
      <c r="D41624" s="4" t="s">
        <v>6</v>
      </c>
    </row>
    <row r="41625" spans="1:31">
      <c r="A41625" t="n">
        <v>338987</v>
      </c>
      <c r="B41625" s="8" t="n">
        <v>2</v>
      </c>
      <c r="C41625" s="7" t="n">
        <v>10</v>
      </c>
      <c r="D41625" s="7" t="s">
        <v>786</v>
      </c>
    </row>
    <row r="41626" spans="1:31">
      <c r="A41626" t="s">
        <v>4</v>
      </c>
      <c r="B41626" s="4" t="s">
        <v>5</v>
      </c>
      <c r="C41626" s="4" t="s">
        <v>10</v>
      </c>
    </row>
    <row r="41627" spans="1:31">
      <c r="A41627" t="n">
        <v>339004</v>
      </c>
      <c r="B41627" s="35" t="n">
        <v>16</v>
      </c>
      <c r="C41627" s="7" t="n">
        <v>0</v>
      </c>
    </row>
    <row r="41628" spans="1:31">
      <c r="A41628" t="s">
        <v>4</v>
      </c>
      <c r="B41628" s="4" t="s">
        <v>5</v>
      </c>
      <c r="C41628" s="4" t="s">
        <v>10</v>
      </c>
      <c r="D41628" s="4" t="s">
        <v>22</v>
      </c>
      <c r="E41628" s="4" t="s">
        <v>22</v>
      </c>
      <c r="F41628" s="4" t="s">
        <v>22</v>
      </c>
      <c r="G41628" s="4" t="s">
        <v>22</v>
      </c>
    </row>
    <row r="41629" spans="1:31">
      <c r="A41629" t="n">
        <v>339007</v>
      </c>
      <c r="B41629" s="24" t="n">
        <v>46</v>
      </c>
      <c r="C41629" s="7" t="n">
        <v>61456</v>
      </c>
      <c r="D41629" s="7" t="n">
        <v>-4.34999990463257</v>
      </c>
      <c r="E41629" s="7" t="n">
        <v>0.419999986886978</v>
      </c>
      <c r="F41629" s="7" t="n">
        <v>31.1000003814697</v>
      </c>
      <c r="G41629" s="7" t="n">
        <v>354</v>
      </c>
    </row>
    <row r="41630" spans="1:31">
      <c r="A41630" t="s">
        <v>4</v>
      </c>
      <c r="B41630" s="4" t="s">
        <v>5</v>
      </c>
      <c r="C41630" s="4" t="s">
        <v>13</v>
      </c>
      <c r="D41630" s="4" t="s">
        <v>13</v>
      </c>
      <c r="E41630" s="4" t="s">
        <v>22</v>
      </c>
      <c r="F41630" s="4" t="s">
        <v>22</v>
      </c>
      <c r="G41630" s="4" t="s">
        <v>22</v>
      </c>
      <c r="H41630" s="4" t="s">
        <v>10</v>
      </c>
      <c r="I41630" s="4" t="s">
        <v>13</v>
      </c>
    </row>
    <row r="41631" spans="1:31">
      <c r="A41631" t="n">
        <v>339026</v>
      </c>
      <c r="B41631" s="25" t="n">
        <v>45</v>
      </c>
      <c r="C41631" s="7" t="n">
        <v>4</v>
      </c>
      <c r="D41631" s="7" t="n">
        <v>3</v>
      </c>
      <c r="E41631" s="7" t="n">
        <v>5</v>
      </c>
      <c r="F41631" s="7" t="n">
        <v>343.730010986328</v>
      </c>
      <c r="G41631" s="7" t="n">
        <v>0</v>
      </c>
      <c r="H41631" s="7" t="n">
        <v>0</v>
      </c>
      <c r="I41631" s="7" t="n">
        <v>0</v>
      </c>
    </row>
    <row r="41632" spans="1:31">
      <c r="A41632" t="s">
        <v>4</v>
      </c>
      <c r="B41632" s="4" t="s">
        <v>5</v>
      </c>
      <c r="C41632" s="4" t="s">
        <v>13</v>
      </c>
      <c r="D41632" s="4" t="s">
        <v>6</v>
      </c>
    </row>
    <row r="41633" spans="1:13">
      <c r="A41633" t="n">
        <v>339044</v>
      </c>
      <c r="B41633" s="8" t="n">
        <v>2</v>
      </c>
      <c r="C41633" s="7" t="n">
        <v>10</v>
      </c>
      <c r="D41633" s="7" t="s">
        <v>855</v>
      </c>
    </row>
    <row r="41634" spans="1:13">
      <c r="A41634" t="s">
        <v>4</v>
      </c>
      <c r="B41634" s="4" t="s">
        <v>5</v>
      </c>
      <c r="C41634" s="4" t="s">
        <v>10</v>
      </c>
    </row>
    <row r="41635" spans="1:13">
      <c r="A41635" t="n">
        <v>339059</v>
      </c>
      <c r="B41635" s="35" t="n">
        <v>16</v>
      </c>
      <c r="C41635" s="7" t="n">
        <v>0</v>
      </c>
    </row>
    <row r="41636" spans="1:13">
      <c r="A41636" t="s">
        <v>4</v>
      </c>
      <c r="B41636" s="4" t="s">
        <v>5</v>
      </c>
      <c r="C41636" s="4" t="s">
        <v>13</v>
      </c>
      <c r="D41636" s="4" t="s">
        <v>10</v>
      </c>
    </row>
    <row r="41637" spans="1:13">
      <c r="A41637" t="n">
        <v>339062</v>
      </c>
      <c r="B41637" s="28" t="n">
        <v>58</v>
      </c>
      <c r="C41637" s="7" t="n">
        <v>105</v>
      </c>
      <c r="D41637" s="7" t="n">
        <v>300</v>
      </c>
    </row>
    <row r="41638" spans="1:13">
      <c r="A41638" t="s">
        <v>4</v>
      </c>
      <c r="B41638" s="4" t="s">
        <v>5</v>
      </c>
      <c r="C41638" s="4" t="s">
        <v>22</v>
      </c>
      <c r="D41638" s="4" t="s">
        <v>10</v>
      </c>
    </row>
    <row r="41639" spans="1:13">
      <c r="A41639" t="n">
        <v>339066</v>
      </c>
      <c r="B41639" s="51" t="n">
        <v>103</v>
      </c>
      <c r="C41639" s="7" t="n">
        <v>1</v>
      </c>
      <c r="D41639" s="7" t="n">
        <v>300</v>
      </c>
    </row>
    <row r="41640" spans="1:13">
      <c r="A41640" t="s">
        <v>4</v>
      </c>
      <c r="B41640" s="4" t="s">
        <v>5</v>
      </c>
      <c r="C41640" s="4" t="s">
        <v>13</v>
      </c>
      <c r="D41640" s="4" t="s">
        <v>10</v>
      </c>
    </row>
    <row r="41641" spans="1:13">
      <c r="A41641" t="n">
        <v>339073</v>
      </c>
      <c r="B41641" s="67" t="n">
        <v>72</v>
      </c>
      <c r="C41641" s="7" t="n">
        <v>4</v>
      </c>
      <c r="D41641" s="7" t="n">
        <v>0</v>
      </c>
    </row>
    <row r="41642" spans="1:13">
      <c r="A41642" t="s">
        <v>4</v>
      </c>
      <c r="B41642" s="4" t="s">
        <v>5</v>
      </c>
      <c r="C41642" s="4" t="s">
        <v>9</v>
      </c>
    </row>
    <row r="41643" spans="1:13">
      <c r="A41643" t="n">
        <v>339077</v>
      </c>
      <c r="B41643" s="50" t="n">
        <v>15</v>
      </c>
      <c r="C41643" s="7" t="n">
        <v>1073741824</v>
      </c>
    </row>
    <row r="41644" spans="1:13">
      <c r="A41644" t="s">
        <v>4</v>
      </c>
      <c r="B41644" s="4" t="s">
        <v>5</v>
      </c>
      <c r="C41644" s="4" t="s">
        <v>13</v>
      </c>
    </row>
    <row r="41645" spans="1:13">
      <c r="A41645" t="n">
        <v>339082</v>
      </c>
      <c r="B41645" s="37" t="n">
        <v>64</v>
      </c>
      <c r="C41645" s="7" t="n">
        <v>3</v>
      </c>
    </row>
    <row r="41646" spans="1:13">
      <c r="A41646" t="s">
        <v>4</v>
      </c>
      <c r="B41646" s="4" t="s">
        <v>5</v>
      </c>
      <c r="C41646" s="4" t="s">
        <v>13</v>
      </c>
    </row>
    <row r="41647" spans="1:13">
      <c r="A41647" t="n">
        <v>339084</v>
      </c>
      <c r="B41647" s="49" t="n">
        <v>74</v>
      </c>
      <c r="C41647" s="7" t="n">
        <v>67</v>
      </c>
    </row>
    <row r="41648" spans="1:13">
      <c r="A41648" t="s">
        <v>4</v>
      </c>
      <c r="B41648" s="4" t="s">
        <v>5</v>
      </c>
      <c r="C41648" s="4" t="s">
        <v>13</v>
      </c>
      <c r="D41648" s="4" t="s">
        <v>13</v>
      </c>
      <c r="E41648" s="4" t="s">
        <v>10</v>
      </c>
    </row>
    <row r="41649" spans="1:5">
      <c r="A41649" t="n">
        <v>339086</v>
      </c>
      <c r="B41649" s="25" t="n">
        <v>45</v>
      </c>
      <c r="C41649" s="7" t="n">
        <v>8</v>
      </c>
      <c r="D41649" s="7" t="n">
        <v>1</v>
      </c>
      <c r="E41649" s="7" t="n">
        <v>0</v>
      </c>
    </row>
    <row r="41650" spans="1:5">
      <c r="A41650" t="s">
        <v>4</v>
      </c>
      <c r="B41650" s="4" t="s">
        <v>5</v>
      </c>
      <c r="C41650" s="4" t="s">
        <v>10</v>
      </c>
    </row>
    <row r="41651" spans="1:5">
      <c r="A41651" t="n">
        <v>339091</v>
      </c>
      <c r="B41651" s="15" t="n">
        <v>13</v>
      </c>
      <c r="C41651" s="7" t="n">
        <v>6409</v>
      </c>
    </row>
    <row r="41652" spans="1:5">
      <c r="A41652" t="s">
        <v>4</v>
      </c>
      <c r="B41652" s="4" t="s">
        <v>5</v>
      </c>
      <c r="C41652" s="4" t="s">
        <v>10</v>
      </c>
    </row>
    <row r="41653" spans="1:5">
      <c r="A41653" t="n">
        <v>339094</v>
      </c>
      <c r="B41653" s="15" t="n">
        <v>13</v>
      </c>
      <c r="C41653" s="7" t="n">
        <v>6408</v>
      </c>
    </row>
    <row r="41654" spans="1:5">
      <c r="A41654" t="s">
        <v>4</v>
      </c>
      <c r="B41654" s="4" t="s">
        <v>5</v>
      </c>
      <c r="C41654" s="4" t="s">
        <v>10</v>
      </c>
    </row>
    <row r="41655" spans="1:5">
      <c r="A41655" t="n">
        <v>339097</v>
      </c>
      <c r="B41655" s="12" t="n">
        <v>12</v>
      </c>
      <c r="C41655" s="7" t="n">
        <v>6464</v>
      </c>
    </row>
    <row r="41656" spans="1:5">
      <c r="A41656" t="s">
        <v>4</v>
      </c>
      <c r="B41656" s="4" t="s">
        <v>5</v>
      </c>
      <c r="C41656" s="4" t="s">
        <v>10</v>
      </c>
    </row>
    <row r="41657" spans="1:5">
      <c r="A41657" t="n">
        <v>339100</v>
      </c>
      <c r="B41657" s="15" t="n">
        <v>13</v>
      </c>
      <c r="C41657" s="7" t="n">
        <v>6465</v>
      </c>
    </row>
    <row r="41658" spans="1:5">
      <c r="A41658" t="s">
        <v>4</v>
      </c>
      <c r="B41658" s="4" t="s">
        <v>5</v>
      </c>
      <c r="C41658" s="4" t="s">
        <v>10</v>
      </c>
    </row>
    <row r="41659" spans="1:5">
      <c r="A41659" t="n">
        <v>339103</v>
      </c>
      <c r="B41659" s="15" t="n">
        <v>13</v>
      </c>
      <c r="C41659" s="7" t="n">
        <v>6466</v>
      </c>
    </row>
    <row r="41660" spans="1:5">
      <c r="A41660" t="s">
        <v>4</v>
      </c>
      <c r="B41660" s="4" t="s">
        <v>5</v>
      </c>
      <c r="C41660" s="4" t="s">
        <v>10</v>
      </c>
    </row>
    <row r="41661" spans="1:5">
      <c r="A41661" t="n">
        <v>339106</v>
      </c>
      <c r="B41661" s="15" t="n">
        <v>13</v>
      </c>
      <c r="C41661" s="7" t="n">
        <v>6467</v>
      </c>
    </row>
    <row r="41662" spans="1:5">
      <c r="A41662" t="s">
        <v>4</v>
      </c>
      <c r="B41662" s="4" t="s">
        <v>5</v>
      </c>
      <c r="C41662" s="4" t="s">
        <v>10</v>
      </c>
    </row>
    <row r="41663" spans="1:5">
      <c r="A41663" t="n">
        <v>339109</v>
      </c>
      <c r="B41663" s="15" t="n">
        <v>13</v>
      </c>
      <c r="C41663" s="7" t="n">
        <v>6468</v>
      </c>
    </row>
    <row r="41664" spans="1:5">
      <c r="A41664" t="s">
        <v>4</v>
      </c>
      <c r="B41664" s="4" t="s">
        <v>5</v>
      </c>
      <c r="C41664" s="4" t="s">
        <v>10</v>
      </c>
    </row>
    <row r="41665" spans="1:5">
      <c r="A41665" t="n">
        <v>339112</v>
      </c>
      <c r="B41665" s="15" t="n">
        <v>13</v>
      </c>
      <c r="C41665" s="7" t="n">
        <v>6469</v>
      </c>
    </row>
    <row r="41666" spans="1:5">
      <c r="A41666" t="s">
        <v>4</v>
      </c>
      <c r="B41666" s="4" t="s">
        <v>5</v>
      </c>
      <c r="C41666" s="4" t="s">
        <v>10</v>
      </c>
    </row>
    <row r="41667" spans="1:5">
      <c r="A41667" t="n">
        <v>339115</v>
      </c>
      <c r="B41667" s="15" t="n">
        <v>13</v>
      </c>
      <c r="C41667" s="7" t="n">
        <v>6470</v>
      </c>
    </row>
    <row r="41668" spans="1:5">
      <c r="A41668" t="s">
        <v>4</v>
      </c>
      <c r="B41668" s="4" t="s">
        <v>5</v>
      </c>
      <c r="C41668" s="4" t="s">
        <v>10</v>
      </c>
    </row>
    <row r="41669" spans="1:5">
      <c r="A41669" t="n">
        <v>339118</v>
      </c>
      <c r="B41669" s="15" t="n">
        <v>13</v>
      </c>
      <c r="C41669" s="7" t="n">
        <v>6471</v>
      </c>
    </row>
    <row r="41670" spans="1:5">
      <c r="A41670" t="s">
        <v>4</v>
      </c>
      <c r="B41670" s="4" t="s">
        <v>5</v>
      </c>
      <c r="C41670" s="4" t="s">
        <v>13</v>
      </c>
    </row>
    <row r="41671" spans="1:5">
      <c r="A41671" t="n">
        <v>339121</v>
      </c>
      <c r="B41671" s="49" t="n">
        <v>74</v>
      </c>
      <c r="C41671" s="7" t="n">
        <v>18</v>
      </c>
    </row>
    <row r="41672" spans="1:5">
      <c r="A41672" t="s">
        <v>4</v>
      </c>
      <c r="B41672" s="4" t="s">
        <v>5</v>
      </c>
      <c r="C41672" s="4" t="s">
        <v>13</v>
      </c>
    </row>
    <row r="41673" spans="1:5">
      <c r="A41673" t="n">
        <v>339123</v>
      </c>
      <c r="B41673" s="49" t="n">
        <v>74</v>
      </c>
      <c r="C41673" s="7" t="n">
        <v>45</v>
      </c>
    </row>
    <row r="41674" spans="1:5">
      <c r="A41674" t="s">
        <v>4</v>
      </c>
      <c r="B41674" s="4" t="s">
        <v>5</v>
      </c>
      <c r="C41674" s="4" t="s">
        <v>10</v>
      </c>
    </row>
    <row r="41675" spans="1:5">
      <c r="A41675" t="n">
        <v>339125</v>
      </c>
      <c r="B41675" s="35" t="n">
        <v>16</v>
      </c>
      <c r="C41675" s="7" t="n">
        <v>0</v>
      </c>
    </row>
    <row r="41676" spans="1:5">
      <c r="A41676" t="s">
        <v>4</v>
      </c>
      <c r="B41676" s="4" t="s">
        <v>5</v>
      </c>
      <c r="C41676" s="4" t="s">
        <v>13</v>
      </c>
      <c r="D41676" s="4" t="s">
        <v>13</v>
      </c>
      <c r="E41676" s="4" t="s">
        <v>13</v>
      </c>
      <c r="F41676" s="4" t="s">
        <v>13</v>
      </c>
    </row>
    <row r="41677" spans="1:5">
      <c r="A41677" t="n">
        <v>339128</v>
      </c>
      <c r="B41677" s="13" t="n">
        <v>14</v>
      </c>
      <c r="C41677" s="7" t="n">
        <v>0</v>
      </c>
      <c r="D41677" s="7" t="n">
        <v>8</v>
      </c>
      <c r="E41677" s="7" t="n">
        <v>0</v>
      </c>
      <c r="F41677" s="7" t="n">
        <v>0</v>
      </c>
    </row>
    <row r="41678" spans="1:5">
      <c r="A41678" t="s">
        <v>4</v>
      </c>
      <c r="B41678" s="4" t="s">
        <v>5</v>
      </c>
      <c r="C41678" s="4" t="s">
        <v>13</v>
      </c>
      <c r="D41678" s="4" t="s">
        <v>6</v>
      </c>
    </row>
    <row r="41679" spans="1:5">
      <c r="A41679" t="n">
        <v>339133</v>
      </c>
      <c r="B41679" s="8" t="n">
        <v>2</v>
      </c>
      <c r="C41679" s="7" t="n">
        <v>11</v>
      </c>
      <c r="D41679" s="7" t="s">
        <v>24</v>
      </c>
    </row>
    <row r="41680" spans="1:5">
      <c r="A41680" t="s">
        <v>4</v>
      </c>
      <c r="B41680" s="4" t="s">
        <v>5</v>
      </c>
      <c r="C41680" s="4" t="s">
        <v>10</v>
      </c>
    </row>
    <row r="41681" spans="1:6">
      <c r="A41681" t="n">
        <v>339147</v>
      </c>
      <c r="B41681" s="35" t="n">
        <v>16</v>
      </c>
      <c r="C41681" s="7" t="n">
        <v>0</v>
      </c>
    </row>
    <row r="41682" spans="1:6">
      <c r="A41682" t="s">
        <v>4</v>
      </c>
      <c r="B41682" s="4" t="s">
        <v>5</v>
      </c>
      <c r="C41682" s="4" t="s">
        <v>13</v>
      </c>
      <c r="D41682" s="4" t="s">
        <v>6</v>
      </c>
    </row>
    <row r="41683" spans="1:6">
      <c r="A41683" t="n">
        <v>339150</v>
      </c>
      <c r="B41683" s="8" t="n">
        <v>2</v>
      </c>
      <c r="C41683" s="7" t="n">
        <v>11</v>
      </c>
      <c r="D41683" s="7" t="s">
        <v>145</v>
      </c>
    </row>
    <row r="41684" spans="1:6">
      <c r="A41684" t="s">
        <v>4</v>
      </c>
      <c r="B41684" s="4" t="s">
        <v>5</v>
      </c>
      <c r="C41684" s="4" t="s">
        <v>10</v>
      </c>
    </row>
    <row r="41685" spans="1:6">
      <c r="A41685" t="n">
        <v>339159</v>
      </c>
      <c r="B41685" s="35" t="n">
        <v>16</v>
      </c>
      <c r="C41685" s="7" t="n">
        <v>0</v>
      </c>
    </row>
    <row r="41686" spans="1:6">
      <c r="A41686" t="s">
        <v>4</v>
      </c>
      <c r="B41686" s="4" t="s">
        <v>5</v>
      </c>
      <c r="C41686" s="4" t="s">
        <v>9</v>
      </c>
    </row>
    <row r="41687" spans="1:6">
      <c r="A41687" t="n">
        <v>339162</v>
      </c>
      <c r="B41687" s="50" t="n">
        <v>15</v>
      </c>
      <c r="C41687" s="7" t="n">
        <v>2048</v>
      </c>
    </row>
    <row r="41688" spans="1:6">
      <c r="A41688" t="s">
        <v>4</v>
      </c>
      <c r="B41688" s="4" t="s">
        <v>5</v>
      </c>
      <c r="C41688" s="4" t="s">
        <v>13</v>
      </c>
      <c r="D41688" s="4" t="s">
        <v>6</v>
      </c>
    </row>
    <row r="41689" spans="1:6">
      <c r="A41689" t="n">
        <v>339167</v>
      </c>
      <c r="B41689" s="8" t="n">
        <v>2</v>
      </c>
      <c r="C41689" s="7" t="n">
        <v>10</v>
      </c>
      <c r="D41689" s="7" t="s">
        <v>146</v>
      </c>
    </row>
    <row r="41690" spans="1:6">
      <c r="A41690" t="s">
        <v>4</v>
      </c>
      <c r="B41690" s="4" t="s">
        <v>5</v>
      </c>
      <c r="C41690" s="4" t="s">
        <v>10</v>
      </c>
    </row>
    <row r="41691" spans="1:6">
      <c r="A41691" t="n">
        <v>339185</v>
      </c>
      <c r="B41691" s="35" t="n">
        <v>16</v>
      </c>
      <c r="C41691" s="7" t="n">
        <v>0</v>
      </c>
    </row>
    <row r="41692" spans="1:6">
      <c r="A41692" t="s">
        <v>4</v>
      </c>
      <c r="B41692" s="4" t="s">
        <v>5</v>
      </c>
      <c r="C41692" s="4" t="s">
        <v>13</v>
      </c>
      <c r="D41692" s="4" t="s">
        <v>6</v>
      </c>
    </row>
    <row r="41693" spans="1:6">
      <c r="A41693" t="n">
        <v>339188</v>
      </c>
      <c r="B41693" s="8" t="n">
        <v>2</v>
      </c>
      <c r="C41693" s="7" t="n">
        <v>10</v>
      </c>
      <c r="D41693" s="7" t="s">
        <v>147</v>
      </c>
    </row>
    <row r="41694" spans="1:6">
      <c r="A41694" t="s">
        <v>4</v>
      </c>
      <c r="B41694" s="4" t="s">
        <v>5</v>
      </c>
      <c r="C41694" s="4" t="s">
        <v>10</v>
      </c>
    </row>
    <row r="41695" spans="1:6">
      <c r="A41695" t="n">
        <v>339207</v>
      </c>
      <c r="B41695" s="35" t="n">
        <v>16</v>
      </c>
      <c r="C41695" s="7" t="n">
        <v>0</v>
      </c>
    </row>
    <row r="41696" spans="1:6">
      <c r="A41696" t="s">
        <v>4</v>
      </c>
      <c r="B41696" s="4" t="s">
        <v>5</v>
      </c>
      <c r="C41696" s="4" t="s">
        <v>13</v>
      </c>
      <c r="D41696" s="4" t="s">
        <v>10</v>
      </c>
      <c r="E41696" s="4" t="s">
        <v>22</v>
      </c>
    </row>
    <row r="41697" spans="1:5">
      <c r="A41697" t="n">
        <v>339210</v>
      </c>
      <c r="B41697" s="28" t="n">
        <v>58</v>
      </c>
      <c r="C41697" s="7" t="n">
        <v>100</v>
      </c>
      <c r="D41697" s="7" t="n">
        <v>300</v>
      </c>
      <c r="E41697" s="7" t="n">
        <v>1</v>
      </c>
    </row>
    <row r="41698" spans="1:5">
      <c r="A41698" t="s">
        <v>4</v>
      </c>
      <c r="B41698" s="4" t="s">
        <v>5</v>
      </c>
      <c r="C41698" s="4" t="s">
        <v>13</v>
      </c>
      <c r="D41698" s="4" t="s">
        <v>10</v>
      </c>
    </row>
    <row r="41699" spans="1:5">
      <c r="A41699" t="n">
        <v>339218</v>
      </c>
      <c r="B41699" s="28" t="n">
        <v>58</v>
      </c>
      <c r="C41699" s="7" t="n">
        <v>255</v>
      </c>
      <c r="D41699" s="7" t="n">
        <v>0</v>
      </c>
    </row>
    <row r="41700" spans="1:5">
      <c r="A41700" t="s">
        <v>4</v>
      </c>
      <c r="B41700" s="4" t="s">
        <v>5</v>
      </c>
      <c r="C41700" s="4" t="s">
        <v>13</v>
      </c>
    </row>
    <row r="41701" spans="1:5">
      <c r="A41701" t="n">
        <v>339222</v>
      </c>
      <c r="B41701" s="34" t="n">
        <v>23</v>
      </c>
      <c r="C41701" s="7" t="n">
        <v>0</v>
      </c>
    </row>
    <row r="41702" spans="1:5">
      <c r="A41702" t="s">
        <v>4</v>
      </c>
      <c r="B41702" s="4" t="s">
        <v>5</v>
      </c>
    </row>
    <row r="41703" spans="1:5">
      <c r="A41703" t="n">
        <v>339224</v>
      </c>
      <c r="B41703" s="5" t="n">
        <v>1</v>
      </c>
    </row>
    <row r="41704" spans="1:5" s="3" customFormat="1" customHeight="0">
      <c r="A41704" s="3" t="s">
        <v>2</v>
      </c>
      <c r="B41704" s="3" t="s">
        <v>2477</v>
      </c>
    </row>
    <row r="41705" spans="1:5">
      <c r="A41705" t="s">
        <v>4</v>
      </c>
      <c r="B41705" s="4" t="s">
        <v>5</v>
      </c>
      <c r="C41705" s="4" t="s">
        <v>13</v>
      </c>
      <c r="D41705" s="4" t="s">
        <v>13</v>
      </c>
      <c r="E41705" s="4" t="s">
        <v>13</v>
      </c>
      <c r="F41705" s="4" t="s">
        <v>13</v>
      </c>
    </row>
    <row r="41706" spans="1:5">
      <c r="A41706" t="n">
        <v>339228</v>
      </c>
      <c r="B41706" s="13" t="n">
        <v>14</v>
      </c>
      <c r="C41706" s="7" t="n">
        <v>2</v>
      </c>
      <c r="D41706" s="7" t="n">
        <v>0</v>
      </c>
      <c r="E41706" s="7" t="n">
        <v>0</v>
      </c>
      <c r="F41706" s="7" t="n">
        <v>0</v>
      </c>
    </row>
    <row r="41707" spans="1:5">
      <c r="A41707" t="s">
        <v>4</v>
      </c>
      <c r="B41707" s="4" t="s">
        <v>5</v>
      </c>
      <c r="C41707" s="4" t="s">
        <v>13</v>
      </c>
      <c r="D41707" s="36" t="s">
        <v>81</v>
      </c>
      <c r="E41707" s="4" t="s">
        <v>5</v>
      </c>
      <c r="F41707" s="4" t="s">
        <v>13</v>
      </c>
      <c r="G41707" s="4" t="s">
        <v>10</v>
      </c>
      <c r="H41707" s="36" t="s">
        <v>82</v>
      </c>
      <c r="I41707" s="4" t="s">
        <v>13</v>
      </c>
      <c r="J41707" s="4" t="s">
        <v>9</v>
      </c>
      <c r="K41707" s="4" t="s">
        <v>13</v>
      </c>
      <c r="L41707" s="4" t="s">
        <v>13</v>
      </c>
      <c r="M41707" s="36" t="s">
        <v>81</v>
      </c>
      <c r="N41707" s="4" t="s">
        <v>5</v>
      </c>
      <c r="O41707" s="4" t="s">
        <v>13</v>
      </c>
      <c r="P41707" s="4" t="s">
        <v>10</v>
      </c>
      <c r="Q41707" s="36" t="s">
        <v>82</v>
      </c>
      <c r="R41707" s="4" t="s">
        <v>13</v>
      </c>
      <c r="S41707" s="4" t="s">
        <v>9</v>
      </c>
      <c r="T41707" s="4" t="s">
        <v>13</v>
      </c>
      <c r="U41707" s="4" t="s">
        <v>13</v>
      </c>
      <c r="V41707" s="4" t="s">
        <v>13</v>
      </c>
      <c r="W41707" s="4" t="s">
        <v>20</v>
      </c>
    </row>
    <row r="41708" spans="1:5">
      <c r="A41708" t="n">
        <v>339233</v>
      </c>
      <c r="B41708" s="10" t="n">
        <v>5</v>
      </c>
      <c r="C41708" s="7" t="n">
        <v>28</v>
      </c>
      <c r="D41708" s="36" t="s">
        <v>3</v>
      </c>
      <c r="E41708" s="9" t="n">
        <v>162</v>
      </c>
      <c r="F41708" s="7" t="n">
        <v>3</v>
      </c>
      <c r="G41708" s="7" t="n">
        <v>32957</v>
      </c>
      <c r="H41708" s="36" t="s">
        <v>3</v>
      </c>
      <c r="I41708" s="7" t="n">
        <v>0</v>
      </c>
      <c r="J41708" s="7" t="n">
        <v>1</v>
      </c>
      <c r="K41708" s="7" t="n">
        <v>2</v>
      </c>
      <c r="L41708" s="7" t="n">
        <v>28</v>
      </c>
      <c r="M41708" s="36" t="s">
        <v>3</v>
      </c>
      <c r="N41708" s="9" t="n">
        <v>162</v>
      </c>
      <c r="O41708" s="7" t="n">
        <v>3</v>
      </c>
      <c r="P41708" s="7" t="n">
        <v>32957</v>
      </c>
      <c r="Q41708" s="36" t="s">
        <v>3</v>
      </c>
      <c r="R41708" s="7" t="n">
        <v>0</v>
      </c>
      <c r="S41708" s="7" t="n">
        <v>2</v>
      </c>
      <c r="T41708" s="7" t="n">
        <v>2</v>
      </c>
      <c r="U41708" s="7" t="n">
        <v>11</v>
      </c>
      <c r="V41708" s="7" t="n">
        <v>1</v>
      </c>
      <c r="W41708" s="11" t="n">
        <f t="normal" ca="1">A41712</f>
        <v>0</v>
      </c>
    </row>
    <row r="41709" spans="1:5">
      <c r="A41709" t="s">
        <v>4</v>
      </c>
      <c r="B41709" s="4" t="s">
        <v>5</v>
      </c>
      <c r="C41709" s="4" t="s">
        <v>13</v>
      </c>
      <c r="D41709" s="4" t="s">
        <v>10</v>
      </c>
      <c r="E41709" s="4" t="s">
        <v>22</v>
      </c>
    </row>
    <row r="41710" spans="1:5">
      <c r="A41710" t="n">
        <v>339262</v>
      </c>
      <c r="B41710" s="28" t="n">
        <v>58</v>
      </c>
      <c r="C41710" s="7" t="n">
        <v>0</v>
      </c>
      <c r="D41710" s="7" t="n">
        <v>0</v>
      </c>
      <c r="E41710" s="7" t="n">
        <v>1</v>
      </c>
    </row>
    <row r="41711" spans="1:5">
      <c r="A41711" t="s">
        <v>4</v>
      </c>
      <c r="B41711" s="4" t="s">
        <v>5</v>
      </c>
      <c r="C41711" s="4" t="s">
        <v>13</v>
      </c>
      <c r="D41711" s="36" t="s">
        <v>81</v>
      </c>
      <c r="E41711" s="4" t="s">
        <v>5</v>
      </c>
      <c r="F41711" s="4" t="s">
        <v>13</v>
      </c>
      <c r="G41711" s="4" t="s">
        <v>10</v>
      </c>
      <c r="H41711" s="36" t="s">
        <v>82</v>
      </c>
      <c r="I41711" s="4" t="s">
        <v>13</v>
      </c>
      <c r="J41711" s="4" t="s">
        <v>9</v>
      </c>
      <c r="K41711" s="4" t="s">
        <v>13</v>
      </c>
      <c r="L41711" s="4" t="s">
        <v>13</v>
      </c>
      <c r="M41711" s="36" t="s">
        <v>81</v>
      </c>
      <c r="N41711" s="4" t="s">
        <v>5</v>
      </c>
      <c r="O41711" s="4" t="s">
        <v>13</v>
      </c>
      <c r="P41711" s="4" t="s">
        <v>10</v>
      </c>
      <c r="Q41711" s="36" t="s">
        <v>82</v>
      </c>
      <c r="R41711" s="4" t="s">
        <v>13</v>
      </c>
      <c r="S41711" s="4" t="s">
        <v>9</v>
      </c>
      <c r="T41711" s="4" t="s">
        <v>13</v>
      </c>
      <c r="U41711" s="4" t="s">
        <v>13</v>
      </c>
      <c r="V41711" s="4" t="s">
        <v>13</v>
      </c>
      <c r="W41711" s="4" t="s">
        <v>20</v>
      </c>
    </row>
    <row r="41712" spans="1:5">
      <c r="A41712" t="n">
        <v>339270</v>
      </c>
      <c r="B41712" s="10" t="n">
        <v>5</v>
      </c>
      <c r="C41712" s="7" t="n">
        <v>28</v>
      </c>
      <c r="D41712" s="36" t="s">
        <v>3</v>
      </c>
      <c r="E41712" s="9" t="n">
        <v>162</v>
      </c>
      <c r="F41712" s="7" t="n">
        <v>3</v>
      </c>
      <c r="G41712" s="7" t="n">
        <v>32957</v>
      </c>
      <c r="H41712" s="36" t="s">
        <v>3</v>
      </c>
      <c r="I41712" s="7" t="n">
        <v>0</v>
      </c>
      <c r="J41712" s="7" t="n">
        <v>1</v>
      </c>
      <c r="K41712" s="7" t="n">
        <v>3</v>
      </c>
      <c r="L41712" s="7" t="n">
        <v>28</v>
      </c>
      <c r="M41712" s="36" t="s">
        <v>3</v>
      </c>
      <c r="N41712" s="9" t="n">
        <v>162</v>
      </c>
      <c r="O41712" s="7" t="n">
        <v>3</v>
      </c>
      <c r="P41712" s="7" t="n">
        <v>32957</v>
      </c>
      <c r="Q41712" s="36" t="s">
        <v>3</v>
      </c>
      <c r="R41712" s="7" t="n">
        <v>0</v>
      </c>
      <c r="S41712" s="7" t="n">
        <v>2</v>
      </c>
      <c r="T41712" s="7" t="n">
        <v>3</v>
      </c>
      <c r="U41712" s="7" t="n">
        <v>9</v>
      </c>
      <c r="V41712" s="7" t="n">
        <v>1</v>
      </c>
      <c r="W41712" s="11" t="n">
        <f t="normal" ca="1">A41722</f>
        <v>0</v>
      </c>
    </row>
    <row r="41713" spans="1:23">
      <c r="A41713" t="s">
        <v>4</v>
      </c>
      <c r="B41713" s="4" t="s">
        <v>5</v>
      </c>
      <c r="C41713" s="4" t="s">
        <v>13</v>
      </c>
      <c r="D41713" s="36" t="s">
        <v>81</v>
      </c>
      <c r="E41713" s="4" t="s">
        <v>5</v>
      </c>
      <c r="F41713" s="4" t="s">
        <v>10</v>
      </c>
      <c r="G41713" s="4" t="s">
        <v>13</v>
      </c>
      <c r="H41713" s="4" t="s">
        <v>13</v>
      </c>
      <c r="I41713" s="4" t="s">
        <v>6</v>
      </c>
      <c r="J41713" s="36" t="s">
        <v>82</v>
      </c>
      <c r="K41713" s="4" t="s">
        <v>13</v>
      </c>
      <c r="L41713" s="4" t="s">
        <v>13</v>
      </c>
      <c r="M41713" s="36" t="s">
        <v>81</v>
      </c>
      <c r="N41713" s="4" t="s">
        <v>5</v>
      </c>
      <c r="O41713" s="4" t="s">
        <v>13</v>
      </c>
      <c r="P41713" s="36" t="s">
        <v>82</v>
      </c>
      <c r="Q41713" s="4" t="s">
        <v>13</v>
      </c>
      <c r="R41713" s="4" t="s">
        <v>9</v>
      </c>
      <c r="S41713" s="4" t="s">
        <v>13</v>
      </c>
      <c r="T41713" s="4" t="s">
        <v>13</v>
      </c>
      <c r="U41713" s="4" t="s">
        <v>13</v>
      </c>
      <c r="V41713" s="36" t="s">
        <v>81</v>
      </c>
      <c r="W41713" s="4" t="s">
        <v>5</v>
      </c>
      <c r="X41713" s="4" t="s">
        <v>13</v>
      </c>
      <c r="Y41713" s="36" t="s">
        <v>82</v>
      </c>
      <c r="Z41713" s="4" t="s">
        <v>13</v>
      </c>
      <c r="AA41713" s="4" t="s">
        <v>9</v>
      </c>
      <c r="AB41713" s="4" t="s">
        <v>13</v>
      </c>
      <c r="AC41713" s="4" t="s">
        <v>13</v>
      </c>
      <c r="AD41713" s="4" t="s">
        <v>13</v>
      </c>
      <c r="AE41713" s="4" t="s">
        <v>20</v>
      </c>
    </row>
    <row r="41714" spans="1:23">
      <c r="A41714" t="n">
        <v>339299</v>
      </c>
      <c r="B41714" s="10" t="n">
        <v>5</v>
      </c>
      <c r="C41714" s="7" t="n">
        <v>28</v>
      </c>
      <c r="D41714" s="36" t="s">
        <v>3</v>
      </c>
      <c r="E41714" s="64" t="n">
        <v>47</v>
      </c>
      <c r="F41714" s="7" t="n">
        <v>61456</v>
      </c>
      <c r="G41714" s="7" t="n">
        <v>2</v>
      </c>
      <c r="H41714" s="7" t="n">
        <v>0</v>
      </c>
      <c r="I41714" s="7" t="s">
        <v>785</v>
      </c>
      <c r="J41714" s="36" t="s">
        <v>3</v>
      </c>
      <c r="K41714" s="7" t="n">
        <v>8</v>
      </c>
      <c r="L41714" s="7" t="n">
        <v>28</v>
      </c>
      <c r="M41714" s="36" t="s">
        <v>3</v>
      </c>
      <c r="N41714" s="49" t="n">
        <v>74</v>
      </c>
      <c r="O41714" s="7" t="n">
        <v>65</v>
      </c>
      <c r="P41714" s="36" t="s">
        <v>3</v>
      </c>
      <c r="Q41714" s="7" t="n">
        <v>0</v>
      </c>
      <c r="R41714" s="7" t="n">
        <v>1</v>
      </c>
      <c r="S41714" s="7" t="n">
        <v>3</v>
      </c>
      <c r="T41714" s="7" t="n">
        <v>9</v>
      </c>
      <c r="U41714" s="7" t="n">
        <v>28</v>
      </c>
      <c r="V41714" s="36" t="s">
        <v>3</v>
      </c>
      <c r="W41714" s="49" t="n">
        <v>74</v>
      </c>
      <c r="X41714" s="7" t="n">
        <v>65</v>
      </c>
      <c r="Y41714" s="36" t="s">
        <v>3</v>
      </c>
      <c r="Z41714" s="7" t="n">
        <v>0</v>
      </c>
      <c r="AA41714" s="7" t="n">
        <v>2</v>
      </c>
      <c r="AB41714" s="7" t="n">
        <v>3</v>
      </c>
      <c r="AC41714" s="7" t="n">
        <v>9</v>
      </c>
      <c r="AD41714" s="7" t="n">
        <v>1</v>
      </c>
      <c r="AE41714" s="11" t="n">
        <f t="normal" ca="1">A41718</f>
        <v>0</v>
      </c>
    </row>
    <row r="41715" spans="1:23">
      <c r="A41715" t="s">
        <v>4</v>
      </c>
      <c r="B41715" s="4" t="s">
        <v>5</v>
      </c>
      <c r="C41715" s="4" t="s">
        <v>10</v>
      </c>
      <c r="D41715" s="4" t="s">
        <v>13</v>
      </c>
      <c r="E41715" s="4" t="s">
        <v>13</v>
      </c>
      <c r="F41715" s="4" t="s">
        <v>6</v>
      </c>
    </row>
    <row r="41716" spans="1:23">
      <c r="A41716" t="n">
        <v>339347</v>
      </c>
      <c r="B41716" s="64" t="n">
        <v>47</v>
      </c>
      <c r="C41716" s="7" t="n">
        <v>61456</v>
      </c>
      <c r="D41716" s="7" t="n">
        <v>0</v>
      </c>
      <c r="E41716" s="7" t="n">
        <v>0</v>
      </c>
      <c r="F41716" s="7" t="s">
        <v>408</v>
      </c>
    </row>
    <row r="41717" spans="1:23">
      <c r="A41717" t="s">
        <v>4</v>
      </c>
      <c r="B41717" s="4" t="s">
        <v>5</v>
      </c>
      <c r="C41717" s="4" t="s">
        <v>13</v>
      </c>
      <c r="D41717" s="4" t="s">
        <v>10</v>
      </c>
      <c r="E41717" s="4" t="s">
        <v>22</v>
      </c>
    </row>
    <row r="41718" spans="1:23">
      <c r="A41718" t="n">
        <v>339360</v>
      </c>
      <c r="B41718" s="28" t="n">
        <v>58</v>
      </c>
      <c r="C41718" s="7" t="n">
        <v>0</v>
      </c>
      <c r="D41718" s="7" t="n">
        <v>300</v>
      </c>
      <c r="E41718" s="7" t="n">
        <v>1</v>
      </c>
    </row>
    <row r="41719" spans="1:23">
      <c r="A41719" t="s">
        <v>4</v>
      </c>
      <c r="B41719" s="4" t="s">
        <v>5</v>
      </c>
      <c r="C41719" s="4" t="s">
        <v>13</v>
      </c>
      <c r="D41719" s="4" t="s">
        <v>10</v>
      </c>
    </row>
    <row r="41720" spans="1:23">
      <c r="A41720" t="n">
        <v>339368</v>
      </c>
      <c r="B41720" s="28" t="n">
        <v>58</v>
      </c>
      <c r="C41720" s="7" t="n">
        <v>255</v>
      </c>
      <c r="D41720" s="7" t="n">
        <v>0</v>
      </c>
    </row>
    <row r="41721" spans="1:23">
      <c r="A41721" t="s">
        <v>4</v>
      </c>
      <c r="B41721" s="4" t="s">
        <v>5</v>
      </c>
      <c r="C41721" s="4" t="s">
        <v>13</v>
      </c>
      <c r="D41721" s="4" t="s">
        <v>13</v>
      </c>
      <c r="E41721" s="4" t="s">
        <v>13</v>
      </c>
      <c r="F41721" s="4" t="s">
        <v>13</v>
      </c>
    </row>
    <row r="41722" spans="1:23">
      <c r="A41722" t="n">
        <v>339372</v>
      </c>
      <c r="B41722" s="13" t="n">
        <v>14</v>
      </c>
      <c r="C41722" s="7" t="n">
        <v>0</v>
      </c>
      <c r="D41722" s="7" t="n">
        <v>0</v>
      </c>
      <c r="E41722" s="7" t="n">
        <v>0</v>
      </c>
      <c r="F41722" s="7" t="n">
        <v>64</v>
      </c>
    </row>
    <row r="41723" spans="1:23">
      <c r="A41723" t="s">
        <v>4</v>
      </c>
      <c r="B41723" s="4" t="s">
        <v>5</v>
      </c>
      <c r="C41723" s="4" t="s">
        <v>13</v>
      </c>
      <c r="D41723" s="4" t="s">
        <v>10</v>
      </c>
    </row>
    <row r="41724" spans="1:23">
      <c r="A41724" t="n">
        <v>339377</v>
      </c>
      <c r="B41724" s="27" t="n">
        <v>22</v>
      </c>
      <c r="C41724" s="7" t="n">
        <v>0</v>
      </c>
      <c r="D41724" s="7" t="n">
        <v>32957</v>
      </c>
    </row>
    <row r="41725" spans="1:23">
      <c r="A41725" t="s">
        <v>4</v>
      </c>
      <c r="B41725" s="4" t="s">
        <v>5</v>
      </c>
      <c r="C41725" s="4" t="s">
        <v>13</v>
      </c>
      <c r="D41725" s="4" t="s">
        <v>10</v>
      </c>
    </row>
    <row r="41726" spans="1:23">
      <c r="A41726" t="n">
        <v>339381</v>
      </c>
      <c r="B41726" s="28" t="n">
        <v>58</v>
      </c>
      <c r="C41726" s="7" t="n">
        <v>5</v>
      </c>
      <c r="D41726" s="7" t="n">
        <v>300</v>
      </c>
    </row>
    <row r="41727" spans="1:23">
      <c r="A41727" t="s">
        <v>4</v>
      </c>
      <c r="B41727" s="4" t="s">
        <v>5</v>
      </c>
      <c r="C41727" s="4" t="s">
        <v>22</v>
      </c>
      <c r="D41727" s="4" t="s">
        <v>10</v>
      </c>
    </row>
    <row r="41728" spans="1:23">
      <c r="A41728" t="n">
        <v>339385</v>
      </c>
      <c r="B41728" s="51" t="n">
        <v>103</v>
      </c>
      <c r="C41728" s="7" t="n">
        <v>0</v>
      </c>
      <c r="D41728" s="7" t="n">
        <v>300</v>
      </c>
    </row>
    <row r="41729" spans="1:31">
      <c r="A41729" t="s">
        <v>4</v>
      </c>
      <c r="B41729" s="4" t="s">
        <v>5</v>
      </c>
      <c r="C41729" s="4" t="s">
        <v>13</v>
      </c>
    </row>
    <row r="41730" spans="1:31">
      <c r="A41730" t="n">
        <v>339392</v>
      </c>
      <c r="B41730" s="37" t="n">
        <v>64</v>
      </c>
      <c r="C41730" s="7" t="n">
        <v>7</v>
      </c>
    </row>
    <row r="41731" spans="1:31">
      <c r="A41731" t="s">
        <v>4</v>
      </c>
      <c r="B41731" s="4" t="s">
        <v>5</v>
      </c>
      <c r="C41731" s="4" t="s">
        <v>13</v>
      </c>
      <c r="D41731" s="4" t="s">
        <v>10</v>
      </c>
    </row>
    <row r="41732" spans="1:31">
      <c r="A41732" t="n">
        <v>339394</v>
      </c>
      <c r="B41732" s="67" t="n">
        <v>72</v>
      </c>
      <c r="C41732" s="7" t="n">
        <v>5</v>
      </c>
      <c r="D41732" s="7" t="n">
        <v>0</v>
      </c>
    </row>
    <row r="41733" spans="1:31">
      <c r="A41733" t="s">
        <v>4</v>
      </c>
      <c r="B41733" s="4" t="s">
        <v>5</v>
      </c>
      <c r="C41733" s="4" t="s">
        <v>13</v>
      </c>
      <c r="D41733" s="36" t="s">
        <v>81</v>
      </c>
      <c r="E41733" s="4" t="s">
        <v>5</v>
      </c>
      <c r="F41733" s="4" t="s">
        <v>13</v>
      </c>
      <c r="G41733" s="4" t="s">
        <v>10</v>
      </c>
      <c r="H41733" s="36" t="s">
        <v>82</v>
      </c>
      <c r="I41733" s="4" t="s">
        <v>13</v>
      </c>
      <c r="J41733" s="4" t="s">
        <v>9</v>
      </c>
      <c r="K41733" s="4" t="s">
        <v>13</v>
      </c>
      <c r="L41733" s="4" t="s">
        <v>13</v>
      </c>
      <c r="M41733" s="4" t="s">
        <v>20</v>
      </c>
    </row>
    <row r="41734" spans="1:31">
      <c r="A41734" t="n">
        <v>339398</v>
      </c>
      <c r="B41734" s="10" t="n">
        <v>5</v>
      </c>
      <c r="C41734" s="7" t="n">
        <v>28</v>
      </c>
      <c r="D41734" s="36" t="s">
        <v>3</v>
      </c>
      <c r="E41734" s="9" t="n">
        <v>162</v>
      </c>
      <c r="F41734" s="7" t="n">
        <v>4</v>
      </c>
      <c r="G41734" s="7" t="n">
        <v>32957</v>
      </c>
      <c r="H41734" s="36" t="s">
        <v>3</v>
      </c>
      <c r="I41734" s="7" t="n">
        <v>0</v>
      </c>
      <c r="J41734" s="7" t="n">
        <v>1</v>
      </c>
      <c r="K41734" s="7" t="n">
        <v>2</v>
      </c>
      <c r="L41734" s="7" t="n">
        <v>1</v>
      </c>
      <c r="M41734" s="11" t="n">
        <f t="normal" ca="1">A41740</f>
        <v>0</v>
      </c>
    </row>
    <row r="41735" spans="1:31">
      <c r="A41735" t="s">
        <v>4</v>
      </c>
      <c r="B41735" s="4" t="s">
        <v>5</v>
      </c>
      <c r="C41735" s="4" t="s">
        <v>13</v>
      </c>
      <c r="D41735" s="4" t="s">
        <v>6</v>
      </c>
    </row>
    <row r="41736" spans="1:31">
      <c r="A41736" t="n">
        <v>339415</v>
      </c>
      <c r="B41736" s="8" t="n">
        <v>2</v>
      </c>
      <c r="C41736" s="7" t="n">
        <v>10</v>
      </c>
      <c r="D41736" s="7" t="s">
        <v>786</v>
      </c>
    </row>
    <row r="41737" spans="1:31">
      <c r="A41737" t="s">
        <v>4</v>
      </c>
      <c r="B41737" s="4" t="s">
        <v>5</v>
      </c>
      <c r="C41737" s="4" t="s">
        <v>10</v>
      </c>
    </row>
    <row r="41738" spans="1:31">
      <c r="A41738" t="n">
        <v>339432</v>
      </c>
      <c r="B41738" s="35" t="n">
        <v>16</v>
      </c>
      <c r="C41738" s="7" t="n">
        <v>0</v>
      </c>
    </row>
    <row r="41739" spans="1:31">
      <c r="A41739" t="s">
        <v>4</v>
      </c>
      <c r="B41739" s="4" t="s">
        <v>5</v>
      </c>
      <c r="C41739" s="4" t="s">
        <v>10</v>
      </c>
      <c r="D41739" s="4" t="s">
        <v>22</v>
      </c>
      <c r="E41739" s="4" t="s">
        <v>22</v>
      </c>
      <c r="F41739" s="4" t="s">
        <v>22</v>
      </c>
      <c r="G41739" s="4" t="s">
        <v>22</v>
      </c>
    </row>
    <row r="41740" spans="1:31">
      <c r="A41740" t="n">
        <v>339435</v>
      </c>
      <c r="B41740" s="24" t="n">
        <v>46</v>
      </c>
      <c r="C41740" s="7" t="n">
        <v>61456</v>
      </c>
      <c r="D41740" s="7" t="n">
        <v>-55.25</v>
      </c>
      <c r="E41740" s="7" t="n">
        <v>4.03999996185303</v>
      </c>
      <c r="F41740" s="7" t="n">
        <v>-15.0500001907349</v>
      </c>
      <c r="G41740" s="7" t="n">
        <v>123.699996948242</v>
      </c>
    </row>
    <row r="41741" spans="1:31">
      <c r="A41741" t="s">
        <v>4</v>
      </c>
      <c r="B41741" s="4" t="s">
        <v>5</v>
      </c>
      <c r="C41741" s="4" t="s">
        <v>13</v>
      </c>
      <c r="D41741" s="4" t="s">
        <v>13</v>
      </c>
      <c r="E41741" s="4" t="s">
        <v>22</v>
      </c>
      <c r="F41741" s="4" t="s">
        <v>22</v>
      </c>
      <c r="G41741" s="4" t="s">
        <v>22</v>
      </c>
      <c r="H41741" s="4" t="s">
        <v>10</v>
      </c>
      <c r="I41741" s="4" t="s">
        <v>13</v>
      </c>
    </row>
    <row r="41742" spans="1:31">
      <c r="A41742" t="n">
        <v>339454</v>
      </c>
      <c r="B41742" s="25" t="n">
        <v>45</v>
      </c>
      <c r="C41742" s="7" t="n">
        <v>4</v>
      </c>
      <c r="D41742" s="7" t="n">
        <v>3</v>
      </c>
      <c r="E41742" s="7" t="n">
        <v>5</v>
      </c>
      <c r="F41742" s="7" t="n">
        <v>64.3399963378906</v>
      </c>
      <c r="G41742" s="7" t="n">
        <v>0</v>
      </c>
      <c r="H41742" s="7" t="n">
        <v>0</v>
      </c>
      <c r="I41742" s="7" t="n">
        <v>0</v>
      </c>
    </row>
    <row r="41743" spans="1:31">
      <c r="A41743" t="s">
        <v>4</v>
      </c>
      <c r="B41743" s="4" t="s">
        <v>5</v>
      </c>
      <c r="C41743" s="4" t="s">
        <v>13</v>
      </c>
      <c r="D41743" s="4" t="s">
        <v>6</v>
      </c>
    </row>
    <row r="41744" spans="1:31">
      <c r="A41744" t="n">
        <v>339472</v>
      </c>
      <c r="B41744" s="8" t="n">
        <v>2</v>
      </c>
      <c r="C41744" s="7" t="n">
        <v>10</v>
      </c>
      <c r="D41744" s="7" t="s">
        <v>855</v>
      </c>
    </row>
    <row r="41745" spans="1:13">
      <c r="A41745" t="s">
        <v>4</v>
      </c>
      <c r="B41745" s="4" t="s">
        <v>5</v>
      </c>
      <c r="C41745" s="4" t="s">
        <v>10</v>
      </c>
    </row>
    <row r="41746" spans="1:13">
      <c r="A41746" t="n">
        <v>339487</v>
      </c>
      <c r="B41746" s="35" t="n">
        <v>16</v>
      </c>
      <c r="C41746" s="7" t="n">
        <v>0</v>
      </c>
    </row>
    <row r="41747" spans="1:13">
      <c r="A41747" t="s">
        <v>4</v>
      </c>
      <c r="B41747" s="4" t="s">
        <v>5</v>
      </c>
      <c r="C41747" s="4" t="s">
        <v>13</v>
      </c>
      <c r="D41747" s="4" t="s">
        <v>10</v>
      </c>
    </row>
    <row r="41748" spans="1:13">
      <c r="A41748" t="n">
        <v>339490</v>
      </c>
      <c r="B41748" s="28" t="n">
        <v>58</v>
      </c>
      <c r="C41748" s="7" t="n">
        <v>105</v>
      </c>
      <c r="D41748" s="7" t="n">
        <v>300</v>
      </c>
    </row>
    <row r="41749" spans="1:13">
      <c r="A41749" t="s">
        <v>4</v>
      </c>
      <c r="B41749" s="4" t="s">
        <v>5</v>
      </c>
      <c r="C41749" s="4" t="s">
        <v>22</v>
      </c>
      <c r="D41749" s="4" t="s">
        <v>10</v>
      </c>
    </row>
    <row r="41750" spans="1:13">
      <c r="A41750" t="n">
        <v>339494</v>
      </c>
      <c r="B41750" s="51" t="n">
        <v>103</v>
      </c>
      <c r="C41750" s="7" t="n">
        <v>1</v>
      </c>
      <c r="D41750" s="7" t="n">
        <v>300</v>
      </c>
    </row>
    <row r="41751" spans="1:13">
      <c r="A41751" t="s">
        <v>4</v>
      </c>
      <c r="B41751" s="4" t="s">
        <v>5</v>
      </c>
      <c r="C41751" s="4" t="s">
        <v>13</v>
      </c>
      <c r="D41751" s="4" t="s">
        <v>10</v>
      </c>
    </row>
    <row r="41752" spans="1:13">
      <c r="A41752" t="n">
        <v>339501</v>
      </c>
      <c r="B41752" s="67" t="n">
        <v>72</v>
      </c>
      <c r="C41752" s="7" t="n">
        <v>4</v>
      </c>
      <c r="D41752" s="7" t="n">
        <v>0</v>
      </c>
    </row>
    <row r="41753" spans="1:13">
      <c r="A41753" t="s">
        <v>4</v>
      </c>
      <c r="B41753" s="4" t="s">
        <v>5</v>
      </c>
      <c r="C41753" s="4" t="s">
        <v>9</v>
      </c>
    </row>
    <row r="41754" spans="1:13">
      <c r="A41754" t="n">
        <v>339505</v>
      </c>
      <c r="B41754" s="50" t="n">
        <v>15</v>
      </c>
      <c r="C41754" s="7" t="n">
        <v>1073741824</v>
      </c>
    </row>
    <row r="41755" spans="1:13">
      <c r="A41755" t="s">
        <v>4</v>
      </c>
      <c r="B41755" s="4" t="s">
        <v>5</v>
      </c>
      <c r="C41755" s="4" t="s">
        <v>13</v>
      </c>
    </row>
    <row r="41756" spans="1:13">
      <c r="A41756" t="n">
        <v>339510</v>
      </c>
      <c r="B41756" s="37" t="n">
        <v>64</v>
      </c>
      <c r="C41756" s="7" t="n">
        <v>3</v>
      </c>
    </row>
    <row r="41757" spans="1:13">
      <c r="A41757" t="s">
        <v>4</v>
      </c>
      <c r="B41757" s="4" t="s">
        <v>5</v>
      </c>
      <c r="C41757" s="4" t="s">
        <v>13</v>
      </c>
    </row>
    <row r="41758" spans="1:13">
      <c r="A41758" t="n">
        <v>339512</v>
      </c>
      <c r="B41758" s="49" t="n">
        <v>74</v>
      </c>
      <c r="C41758" s="7" t="n">
        <v>67</v>
      </c>
    </row>
    <row r="41759" spans="1:13">
      <c r="A41759" t="s">
        <v>4</v>
      </c>
      <c r="B41759" s="4" t="s">
        <v>5</v>
      </c>
      <c r="C41759" s="4" t="s">
        <v>13</v>
      </c>
      <c r="D41759" s="4" t="s">
        <v>13</v>
      </c>
      <c r="E41759" s="4" t="s">
        <v>10</v>
      </c>
    </row>
    <row r="41760" spans="1:13">
      <c r="A41760" t="n">
        <v>339514</v>
      </c>
      <c r="B41760" s="25" t="n">
        <v>45</v>
      </c>
      <c r="C41760" s="7" t="n">
        <v>8</v>
      </c>
      <c r="D41760" s="7" t="n">
        <v>1</v>
      </c>
      <c r="E41760" s="7" t="n">
        <v>0</v>
      </c>
    </row>
    <row r="41761" spans="1:5">
      <c r="A41761" t="s">
        <v>4</v>
      </c>
      <c r="B41761" s="4" t="s">
        <v>5</v>
      </c>
      <c r="C41761" s="4" t="s">
        <v>10</v>
      </c>
    </row>
    <row r="41762" spans="1:5">
      <c r="A41762" t="n">
        <v>339519</v>
      </c>
      <c r="B41762" s="15" t="n">
        <v>13</v>
      </c>
      <c r="C41762" s="7" t="n">
        <v>6409</v>
      </c>
    </row>
    <row r="41763" spans="1:5">
      <c r="A41763" t="s">
        <v>4</v>
      </c>
      <c r="B41763" s="4" t="s">
        <v>5</v>
      </c>
      <c r="C41763" s="4" t="s">
        <v>10</v>
      </c>
    </row>
    <row r="41764" spans="1:5">
      <c r="A41764" t="n">
        <v>339522</v>
      </c>
      <c r="B41764" s="15" t="n">
        <v>13</v>
      </c>
      <c r="C41764" s="7" t="n">
        <v>6408</v>
      </c>
    </row>
    <row r="41765" spans="1:5">
      <c r="A41765" t="s">
        <v>4</v>
      </c>
      <c r="B41765" s="4" t="s">
        <v>5</v>
      </c>
      <c r="C41765" s="4" t="s">
        <v>10</v>
      </c>
    </row>
    <row r="41766" spans="1:5">
      <c r="A41766" t="n">
        <v>339525</v>
      </c>
      <c r="B41766" s="12" t="n">
        <v>12</v>
      </c>
      <c r="C41766" s="7" t="n">
        <v>6464</v>
      </c>
    </row>
    <row r="41767" spans="1:5">
      <c r="A41767" t="s">
        <v>4</v>
      </c>
      <c r="B41767" s="4" t="s">
        <v>5</v>
      </c>
      <c r="C41767" s="4" t="s">
        <v>10</v>
      </c>
    </row>
    <row r="41768" spans="1:5">
      <c r="A41768" t="n">
        <v>339528</v>
      </c>
      <c r="B41768" s="15" t="n">
        <v>13</v>
      </c>
      <c r="C41768" s="7" t="n">
        <v>6465</v>
      </c>
    </row>
    <row r="41769" spans="1:5">
      <c r="A41769" t="s">
        <v>4</v>
      </c>
      <c r="B41769" s="4" t="s">
        <v>5</v>
      </c>
      <c r="C41769" s="4" t="s">
        <v>10</v>
      </c>
    </row>
    <row r="41770" spans="1:5">
      <c r="A41770" t="n">
        <v>339531</v>
      </c>
      <c r="B41770" s="15" t="n">
        <v>13</v>
      </c>
      <c r="C41770" s="7" t="n">
        <v>6466</v>
      </c>
    </row>
    <row r="41771" spans="1:5">
      <c r="A41771" t="s">
        <v>4</v>
      </c>
      <c r="B41771" s="4" t="s">
        <v>5</v>
      </c>
      <c r="C41771" s="4" t="s">
        <v>10</v>
      </c>
    </row>
    <row r="41772" spans="1:5">
      <c r="A41772" t="n">
        <v>339534</v>
      </c>
      <c r="B41772" s="15" t="n">
        <v>13</v>
      </c>
      <c r="C41772" s="7" t="n">
        <v>6467</v>
      </c>
    </row>
    <row r="41773" spans="1:5">
      <c r="A41773" t="s">
        <v>4</v>
      </c>
      <c r="B41773" s="4" t="s">
        <v>5</v>
      </c>
      <c r="C41773" s="4" t="s">
        <v>10</v>
      </c>
    </row>
    <row r="41774" spans="1:5">
      <c r="A41774" t="n">
        <v>339537</v>
      </c>
      <c r="B41774" s="15" t="n">
        <v>13</v>
      </c>
      <c r="C41774" s="7" t="n">
        <v>6468</v>
      </c>
    </row>
    <row r="41775" spans="1:5">
      <c r="A41775" t="s">
        <v>4</v>
      </c>
      <c r="B41775" s="4" t="s">
        <v>5</v>
      </c>
      <c r="C41775" s="4" t="s">
        <v>10</v>
      </c>
    </row>
    <row r="41776" spans="1:5">
      <c r="A41776" t="n">
        <v>339540</v>
      </c>
      <c r="B41776" s="15" t="n">
        <v>13</v>
      </c>
      <c r="C41776" s="7" t="n">
        <v>6469</v>
      </c>
    </row>
    <row r="41777" spans="1:3">
      <c r="A41777" t="s">
        <v>4</v>
      </c>
      <c r="B41777" s="4" t="s">
        <v>5</v>
      </c>
      <c r="C41777" s="4" t="s">
        <v>10</v>
      </c>
    </row>
    <row r="41778" spans="1:3">
      <c r="A41778" t="n">
        <v>339543</v>
      </c>
      <c r="B41778" s="15" t="n">
        <v>13</v>
      </c>
      <c r="C41778" s="7" t="n">
        <v>6470</v>
      </c>
    </row>
    <row r="41779" spans="1:3">
      <c r="A41779" t="s">
        <v>4</v>
      </c>
      <c r="B41779" s="4" t="s">
        <v>5</v>
      </c>
      <c r="C41779" s="4" t="s">
        <v>10</v>
      </c>
    </row>
    <row r="41780" spans="1:3">
      <c r="A41780" t="n">
        <v>339546</v>
      </c>
      <c r="B41780" s="15" t="n">
        <v>13</v>
      </c>
      <c r="C41780" s="7" t="n">
        <v>6471</v>
      </c>
    </row>
    <row r="41781" spans="1:3">
      <c r="A41781" t="s">
        <v>4</v>
      </c>
      <c r="B41781" s="4" t="s">
        <v>5</v>
      </c>
      <c r="C41781" s="4" t="s">
        <v>13</v>
      </c>
    </row>
    <row r="41782" spans="1:3">
      <c r="A41782" t="n">
        <v>339549</v>
      </c>
      <c r="B41782" s="49" t="n">
        <v>74</v>
      </c>
      <c r="C41782" s="7" t="n">
        <v>18</v>
      </c>
    </row>
    <row r="41783" spans="1:3">
      <c r="A41783" t="s">
        <v>4</v>
      </c>
      <c r="B41783" s="4" t="s">
        <v>5</v>
      </c>
      <c r="C41783" s="4" t="s">
        <v>13</v>
      </c>
    </row>
    <row r="41784" spans="1:3">
      <c r="A41784" t="n">
        <v>339551</v>
      </c>
      <c r="B41784" s="49" t="n">
        <v>74</v>
      </c>
      <c r="C41784" s="7" t="n">
        <v>45</v>
      </c>
    </row>
    <row r="41785" spans="1:3">
      <c r="A41785" t="s">
        <v>4</v>
      </c>
      <c r="B41785" s="4" t="s">
        <v>5</v>
      </c>
      <c r="C41785" s="4" t="s">
        <v>10</v>
      </c>
    </row>
    <row r="41786" spans="1:3">
      <c r="A41786" t="n">
        <v>339553</v>
      </c>
      <c r="B41786" s="35" t="n">
        <v>16</v>
      </c>
      <c r="C41786" s="7" t="n">
        <v>0</v>
      </c>
    </row>
    <row r="41787" spans="1:3">
      <c r="A41787" t="s">
        <v>4</v>
      </c>
      <c r="B41787" s="4" t="s">
        <v>5</v>
      </c>
      <c r="C41787" s="4" t="s">
        <v>13</v>
      </c>
      <c r="D41787" s="4" t="s">
        <v>13</v>
      </c>
      <c r="E41787" s="4" t="s">
        <v>13</v>
      </c>
      <c r="F41787" s="4" t="s">
        <v>13</v>
      </c>
    </row>
    <row r="41788" spans="1:3">
      <c r="A41788" t="n">
        <v>339556</v>
      </c>
      <c r="B41788" s="13" t="n">
        <v>14</v>
      </c>
      <c r="C41788" s="7" t="n">
        <v>0</v>
      </c>
      <c r="D41788" s="7" t="n">
        <v>8</v>
      </c>
      <c r="E41788" s="7" t="n">
        <v>0</v>
      </c>
      <c r="F41788" s="7" t="n">
        <v>0</v>
      </c>
    </row>
    <row r="41789" spans="1:3">
      <c r="A41789" t="s">
        <v>4</v>
      </c>
      <c r="B41789" s="4" t="s">
        <v>5</v>
      </c>
      <c r="C41789" s="4" t="s">
        <v>13</v>
      </c>
      <c r="D41789" s="4" t="s">
        <v>6</v>
      </c>
    </row>
    <row r="41790" spans="1:3">
      <c r="A41790" t="n">
        <v>339561</v>
      </c>
      <c r="B41790" s="8" t="n">
        <v>2</v>
      </c>
      <c r="C41790" s="7" t="n">
        <v>11</v>
      </c>
      <c r="D41790" s="7" t="s">
        <v>24</v>
      </c>
    </row>
    <row r="41791" spans="1:3">
      <c r="A41791" t="s">
        <v>4</v>
      </c>
      <c r="B41791" s="4" t="s">
        <v>5</v>
      </c>
      <c r="C41791" s="4" t="s">
        <v>10</v>
      </c>
    </row>
    <row r="41792" spans="1:3">
      <c r="A41792" t="n">
        <v>339575</v>
      </c>
      <c r="B41792" s="35" t="n">
        <v>16</v>
      </c>
      <c r="C41792" s="7" t="n">
        <v>0</v>
      </c>
    </row>
    <row r="41793" spans="1:6">
      <c r="A41793" t="s">
        <v>4</v>
      </c>
      <c r="B41793" s="4" t="s">
        <v>5</v>
      </c>
      <c r="C41793" s="4" t="s">
        <v>13</v>
      </c>
      <c r="D41793" s="4" t="s">
        <v>6</v>
      </c>
    </row>
    <row r="41794" spans="1:6">
      <c r="A41794" t="n">
        <v>339578</v>
      </c>
      <c r="B41794" s="8" t="n">
        <v>2</v>
      </c>
      <c r="C41794" s="7" t="n">
        <v>11</v>
      </c>
      <c r="D41794" s="7" t="s">
        <v>145</v>
      </c>
    </row>
    <row r="41795" spans="1:6">
      <c r="A41795" t="s">
        <v>4</v>
      </c>
      <c r="B41795" s="4" t="s">
        <v>5</v>
      </c>
      <c r="C41795" s="4" t="s">
        <v>10</v>
      </c>
    </row>
    <row r="41796" spans="1:6">
      <c r="A41796" t="n">
        <v>339587</v>
      </c>
      <c r="B41796" s="35" t="n">
        <v>16</v>
      </c>
      <c r="C41796" s="7" t="n">
        <v>0</v>
      </c>
    </row>
    <row r="41797" spans="1:6">
      <c r="A41797" t="s">
        <v>4</v>
      </c>
      <c r="B41797" s="4" t="s">
        <v>5</v>
      </c>
      <c r="C41797" s="4" t="s">
        <v>9</v>
      </c>
    </row>
    <row r="41798" spans="1:6">
      <c r="A41798" t="n">
        <v>339590</v>
      </c>
      <c r="B41798" s="50" t="n">
        <v>15</v>
      </c>
      <c r="C41798" s="7" t="n">
        <v>2048</v>
      </c>
    </row>
    <row r="41799" spans="1:6">
      <c r="A41799" t="s">
        <v>4</v>
      </c>
      <c r="B41799" s="4" t="s">
        <v>5</v>
      </c>
      <c r="C41799" s="4" t="s">
        <v>13</v>
      </c>
      <c r="D41799" s="4" t="s">
        <v>6</v>
      </c>
    </row>
    <row r="41800" spans="1:6">
      <c r="A41800" t="n">
        <v>339595</v>
      </c>
      <c r="B41800" s="8" t="n">
        <v>2</v>
      </c>
      <c r="C41800" s="7" t="n">
        <v>10</v>
      </c>
      <c r="D41800" s="7" t="s">
        <v>146</v>
      </c>
    </row>
    <row r="41801" spans="1:6">
      <c r="A41801" t="s">
        <v>4</v>
      </c>
      <c r="B41801" s="4" t="s">
        <v>5</v>
      </c>
      <c r="C41801" s="4" t="s">
        <v>10</v>
      </c>
    </row>
    <row r="41802" spans="1:6">
      <c r="A41802" t="n">
        <v>339613</v>
      </c>
      <c r="B41802" s="35" t="n">
        <v>16</v>
      </c>
      <c r="C41802" s="7" t="n">
        <v>0</v>
      </c>
    </row>
    <row r="41803" spans="1:6">
      <c r="A41803" t="s">
        <v>4</v>
      </c>
      <c r="B41803" s="4" t="s">
        <v>5</v>
      </c>
      <c r="C41803" s="4" t="s">
        <v>13</v>
      </c>
      <c r="D41803" s="4" t="s">
        <v>6</v>
      </c>
    </row>
    <row r="41804" spans="1:6">
      <c r="A41804" t="n">
        <v>339616</v>
      </c>
      <c r="B41804" s="8" t="n">
        <v>2</v>
      </c>
      <c r="C41804" s="7" t="n">
        <v>10</v>
      </c>
      <c r="D41804" s="7" t="s">
        <v>147</v>
      </c>
    </row>
    <row r="41805" spans="1:6">
      <c r="A41805" t="s">
        <v>4</v>
      </c>
      <c r="B41805" s="4" t="s">
        <v>5</v>
      </c>
      <c r="C41805" s="4" t="s">
        <v>10</v>
      </c>
    </row>
    <row r="41806" spans="1:6">
      <c r="A41806" t="n">
        <v>339635</v>
      </c>
      <c r="B41806" s="35" t="n">
        <v>16</v>
      </c>
      <c r="C41806" s="7" t="n">
        <v>0</v>
      </c>
    </row>
    <row r="41807" spans="1:6">
      <c r="A41807" t="s">
        <v>4</v>
      </c>
      <c r="B41807" s="4" t="s">
        <v>5</v>
      </c>
      <c r="C41807" s="4" t="s">
        <v>13</v>
      </c>
      <c r="D41807" s="4" t="s">
        <v>10</v>
      </c>
      <c r="E41807" s="4" t="s">
        <v>22</v>
      </c>
    </row>
    <row r="41808" spans="1:6">
      <c r="A41808" t="n">
        <v>339638</v>
      </c>
      <c r="B41808" s="28" t="n">
        <v>58</v>
      </c>
      <c r="C41808" s="7" t="n">
        <v>100</v>
      </c>
      <c r="D41808" s="7" t="n">
        <v>300</v>
      </c>
      <c r="E41808" s="7" t="n">
        <v>1</v>
      </c>
    </row>
    <row r="41809" spans="1:5">
      <c r="A41809" t="s">
        <v>4</v>
      </c>
      <c r="B41809" s="4" t="s">
        <v>5</v>
      </c>
      <c r="C41809" s="4" t="s">
        <v>13</v>
      </c>
      <c r="D41809" s="4" t="s">
        <v>10</v>
      </c>
    </row>
    <row r="41810" spans="1:5">
      <c r="A41810" t="n">
        <v>339646</v>
      </c>
      <c r="B41810" s="28" t="n">
        <v>58</v>
      </c>
      <c r="C41810" s="7" t="n">
        <v>255</v>
      </c>
      <c r="D41810" s="7" t="n">
        <v>0</v>
      </c>
    </row>
    <row r="41811" spans="1:5">
      <c r="A41811" t="s">
        <v>4</v>
      </c>
      <c r="B41811" s="4" t="s">
        <v>5</v>
      </c>
      <c r="C41811" s="4" t="s">
        <v>13</v>
      </c>
    </row>
    <row r="41812" spans="1:5">
      <c r="A41812" t="n">
        <v>339650</v>
      </c>
      <c r="B41812" s="34" t="n">
        <v>23</v>
      </c>
      <c r="C41812" s="7" t="n">
        <v>0</v>
      </c>
    </row>
    <row r="41813" spans="1:5">
      <c r="A41813" t="s">
        <v>4</v>
      </c>
      <c r="B41813" s="4" t="s">
        <v>5</v>
      </c>
    </row>
    <row r="41814" spans="1:5">
      <c r="A41814" t="n">
        <v>339652</v>
      </c>
      <c r="B41814" s="5" t="n">
        <v>1</v>
      </c>
    </row>
    <row r="41815" spans="1:5" s="3" customFormat="1" customHeight="0">
      <c r="A41815" s="3" t="s">
        <v>2</v>
      </c>
      <c r="B41815" s="3" t="s">
        <v>2478</v>
      </c>
    </row>
    <row r="41816" spans="1:5">
      <c r="A41816" t="s">
        <v>4</v>
      </c>
      <c r="B41816" s="4" t="s">
        <v>5</v>
      </c>
      <c r="C41816" s="4" t="s">
        <v>13</v>
      </c>
      <c r="D41816" s="4" t="s">
        <v>13</v>
      </c>
      <c r="E41816" s="4" t="s">
        <v>13</v>
      </c>
      <c r="F41816" s="4" t="s">
        <v>13</v>
      </c>
    </row>
    <row r="41817" spans="1:5">
      <c r="A41817" t="n">
        <v>339656</v>
      </c>
      <c r="B41817" s="13" t="n">
        <v>14</v>
      </c>
      <c r="C41817" s="7" t="n">
        <v>2</v>
      </c>
      <c r="D41817" s="7" t="n">
        <v>0</v>
      </c>
      <c r="E41817" s="7" t="n">
        <v>0</v>
      </c>
      <c r="F41817" s="7" t="n">
        <v>0</v>
      </c>
    </row>
    <row r="41818" spans="1:5">
      <c r="A41818" t="s">
        <v>4</v>
      </c>
      <c r="B41818" s="4" t="s">
        <v>5</v>
      </c>
      <c r="C41818" s="4" t="s">
        <v>13</v>
      </c>
      <c r="D41818" s="36" t="s">
        <v>81</v>
      </c>
      <c r="E41818" s="4" t="s">
        <v>5</v>
      </c>
      <c r="F41818" s="4" t="s">
        <v>13</v>
      </c>
      <c r="G41818" s="4" t="s">
        <v>10</v>
      </c>
      <c r="H41818" s="36" t="s">
        <v>82</v>
      </c>
      <c r="I41818" s="4" t="s">
        <v>13</v>
      </c>
      <c r="J41818" s="4" t="s">
        <v>9</v>
      </c>
      <c r="K41818" s="4" t="s">
        <v>13</v>
      </c>
      <c r="L41818" s="4" t="s">
        <v>13</v>
      </c>
      <c r="M41818" s="36" t="s">
        <v>81</v>
      </c>
      <c r="N41818" s="4" t="s">
        <v>5</v>
      </c>
      <c r="O41818" s="4" t="s">
        <v>13</v>
      </c>
      <c r="P41818" s="4" t="s">
        <v>10</v>
      </c>
      <c r="Q41818" s="36" t="s">
        <v>82</v>
      </c>
      <c r="R41818" s="4" t="s">
        <v>13</v>
      </c>
      <c r="S41818" s="4" t="s">
        <v>9</v>
      </c>
      <c r="T41818" s="4" t="s">
        <v>13</v>
      </c>
      <c r="U41818" s="4" t="s">
        <v>13</v>
      </c>
      <c r="V41818" s="4" t="s">
        <v>13</v>
      </c>
      <c r="W41818" s="4" t="s">
        <v>20</v>
      </c>
    </row>
    <row r="41819" spans="1:5">
      <c r="A41819" t="n">
        <v>339661</v>
      </c>
      <c r="B41819" s="10" t="n">
        <v>5</v>
      </c>
      <c r="C41819" s="7" t="n">
        <v>28</v>
      </c>
      <c r="D41819" s="36" t="s">
        <v>3</v>
      </c>
      <c r="E41819" s="9" t="n">
        <v>162</v>
      </c>
      <c r="F41819" s="7" t="n">
        <v>3</v>
      </c>
      <c r="G41819" s="7" t="n">
        <v>32961</v>
      </c>
      <c r="H41819" s="36" t="s">
        <v>3</v>
      </c>
      <c r="I41819" s="7" t="n">
        <v>0</v>
      </c>
      <c r="J41819" s="7" t="n">
        <v>1</v>
      </c>
      <c r="K41819" s="7" t="n">
        <v>2</v>
      </c>
      <c r="L41819" s="7" t="n">
        <v>28</v>
      </c>
      <c r="M41819" s="36" t="s">
        <v>3</v>
      </c>
      <c r="N41819" s="9" t="n">
        <v>162</v>
      </c>
      <c r="O41819" s="7" t="n">
        <v>3</v>
      </c>
      <c r="P41819" s="7" t="n">
        <v>32961</v>
      </c>
      <c r="Q41819" s="36" t="s">
        <v>3</v>
      </c>
      <c r="R41819" s="7" t="n">
        <v>0</v>
      </c>
      <c r="S41819" s="7" t="n">
        <v>2</v>
      </c>
      <c r="T41819" s="7" t="n">
        <v>2</v>
      </c>
      <c r="U41819" s="7" t="n">
        <v>11</v>
      </c>
      <c r="V41819" s="7" t="n">
        <v>1</v>
      </c>
      <c r="W41819" s="11" t="n">
        <f t="normal" ca="1">A41823</f>
        <v>0</v>
      </c>
    </row>
    <row r="41820" spans="1:5">
      <c r="A41820" t="s">
        <v>4</v>
      </c>
      <c r="B41820" s="4" t="s">
        <v>5</v>
      </c>
      <c r="C41820" s="4" t="s">
        <v>13</v>
      </c>
      <c r="D41820" s="4" t="s">
        <v>10</v>
      </c>
      <c r="E41820" s="4" t="s">
        <v>22</v>
      </c>
    </row>
    <row r="41821" spans="1:5">
      <c r="A41821" t="n">
        <v>339690</v>
      </c>
      <c r="B41821" s="28" t="n">
        <v>58</v>
      </c>
      <c r="C41821" s="7" t="n">
        <v>0</v>
      </c>
      <c r="D41821" s="7" t="n">
        <v>0</v>
      </c>
      <c r="E41821" s="7" t="n">
        <v>1</v>
      </c>
    </row>
    <row r="41822" spans="1:5">
      <c r="A41822" t="s">
        <v>4</v>
      </c>
      <c r="B41822" s="4" t="s">
        <v>5</v>
      </c>
      <c r="C41822" s="4" t="s">
        <v>13</v>
      </c>
      <c r="D41822" s="36" t="s">
        <v>81</v>
      </c>
      <c r="E41822" s="4" t="s">
        <v>5</v>
      </c>
      <c r="F41822" s="4" t="s">
        <v>13</v>
      </c>
      <c r="G41822" s="4" t="s">
        <v>10</v>
      </c>
      <c r="H41822" s="36" t="s">
        <v>82</v>
      </c>
      <c r="I41822" s="4" t="s">
        <v>13</v>
      </c>
      <c r="J41822" s="4" t="s">
        <v>9</v>
      </c>
      <c r="K41822" s="4" t="s">
        <v>13</v>
      </c>
      <c r="L41822" s="4" t="s">
        <v>13</v>
      </c>
      <c r="M41822" s="36" t="s">
        <v>81</v>
      </c>
      <c r="N41822" s="4" t="s">
        <v>5</v>
      </c>
      <c r="O41822" s="4" t="s">
        <v>13</v>
      </c>
      <c r="P41822" s="4" t="s">
        <v>10</v>
      </c>
      <c r="Q41822" s="36" t="s">
        <v>82</v>
      </c>
      <c r="R41822" s="4" t="s">
        <v>13</v>
      </c>
      <c r="S41822" s="4" t="s">
        <v>9</v>
      </c>
      <c r="T41822" s="4" t="s">
        <v>13</v>
      </c>
      <c r="U41822" s="4" t="s">
        <v>13</v>
      </c>
      <c r="V41822" s="4" t="s">
        <v>13</v>
      </c>
      <c r="W41822" s="4" t="s">
        <v>20</v>
      </c>
    </row>
    <row r="41823" spans="1:5">
      <c r="A41823" t="n">
        <v>339698</v>
      </c>
      <c r="B41823" s="10" t="n">
        <v>5</v>
      </c>
      <c r="C41823" s="7" t="n">
        <v>28</v>
      </c>
      <c r="D41823" s="36" t="s">
        <v>3</v>
      </c>
      <c r="E41823" s="9" t="n">
        <v>162</v>
      </c>
      <c r="F41823" s="7" t="n">
        <v>3</v>
      </c>
      <c r="G41823" s="7" t="n">
        <v>32961</v>
      </c>
      <c r="H41823" s="36" t="s">
        <v>3</v>
      </c>
      <c r="I41823" s="7" t="n">
        <v>0</v>
      </c>
      <c r="J41823" s="7" t="n">
        <v>1</v>
      </c>
      <c r="K41823" s="7" t="n">
        <v>3</v>
      </c>
      <c r="L41823" s="7" t="n">
        <v>28</v>
      </c>
      <c r="M41823" s="36" t="s">
        <v>3</v>
      </c>
      <c r="N41823" s="9" t="n">
        <v>162</v>
      </c>
      <c r="O41823" s="7" t="n">
        <v>3</v>
      </c>
      <c r="P41823" s="7" t="n">
        <v>32961</v>
      </c>
      <c r="Q41823" s="36" t="s">
        <v>3</v>
      </c>
      <c r="R41823" s="7" t="n">
        <v>0</v>
      </c>
      <c r="S41823" s="7" t="n">
        <v>2</v>
      </c>
      <c r="T41823" s="7" t="n">
        <v>3</v>
      </c>
      <c r="U41823" s="7" t="n">
        <v>9</v>
      </c>
      <c r="V41823" s="7" t="n">
        <v>1</v>
      </c>
      <c r="W41823" s="11" t="n">
        <f t="normal" ca="1">A41833</f>
        <v>0</v>
      </c>
    </row>
    <row r="41824" spans="1:5">
      <c r="A41824" t="s">
        <v>4</v>
      </c>
      <c r="B41824" s="4" t="s">
        <v>5</v>
      </c>
      <c r="C41824" s="4" t="s">
        <v>13</v>
      </c>
      <c r="D41824" s="36" t="s">
        <v>81</v>
      </c>
      <c r="E41824" s="4" t="s">
        <v>5</v>
      </c>
      <c r="F41824" s="4" t="s">
        <v>10</v>
      </c>
      <c r="G41824" s="4" t="s">
        <v>13</v>
      </c>
      <c r="H41824" s="4" t="s">
        <v>13</v>
      </c>
      <c r="I41824" s="4" t="s">
        <v>6</v>
      </c>
      <c r="J41824" s="36" t="s">
        <v>82</v>
      </c>
      <c r="K41824" s="4" t="s">
        <v>13</v>
      </c>
      <c r="L41824" s="4" t="s">
        <v>13</v>
      </c>
      <c r="M41824" s="36" t="s">
        <v>81</v>
      </c>
      <c r="N41824" s="4" t="s">
        <v>5</v>
      </c>
      <c r="O41824" s="4" t="s">
        <v>13</v>
      </c>
      <c r="P41824" s="36" t="s">
        <v>82</v>
      </c>
      <c r="Q41824" s="4" t="s">
        <v>13</v>
      </c>
      <c r="R41824" s="4" t="s">
        <v>9</v>
      </c>
      <c r="S41824" s="4" t="s">
        <v>13</v>
      </c>
      <c r="T41824" s="4" t="s">
        <v>13</v>
      </c>
      <c r="U41824" s="4" t="s">
        <v>13</v>
      </c>
      <c r="V41824" s="36" t="s">
        <v>81</v>
      </c>
      <c r="W41824" s="4" t="s">
        <v>5</v>
      </c>
      <c r="X41824" s="4" t="s">
        <v>13</v>
      </c>
      <c r="Y41824" s="36" t="s">
        <v>82</v>
      </c>
      <c r="Z41824" s="4" t="s">
        <v>13</v>
      </c>
      <c r="AA41824" s="4" t="s">
        <v>9</v>
      </c>
      <c r="AB41824" s="4" t="s">
        <v>13</v>
      </c>
      <c r="AC41824" s="4" t="s">
        <v>13</v>
      </c>
      <c r="AD41824" s="4" t="s">
        <v>13</v>
      </c>
      <c r="AE41824" s="4" t="s">
        <v>20</v>
      </c>
    </row>
    <row r="41825" spans="1:31">
      <c r="A41825" t="n">
        <v>339727</v>
      </c>
      <c r="B41825" s="10" t="n">
        <v>5</v>
      </c>
      <c r="C41825" s="7" t="n">
        <v>28</v>
      </c>
      <c r="D41825" s="36" t="s">
        <v>3</v>
      </c>
      <c r="E41825" s="64" t="n">
        <v>47</v>
      </c>
      <c r="F41825" s="7" t="n">
        <v>61456</v>
      </c>
      <c r="G41825" s="7" t="n">
        <v>2</v>
      </c>
      <c r="H41825" s="7" t="n">
        <v>0</v>
      </c>
      <c r="I41825" s="7" t="s">
        <v>785</v>
      </c>
      <c r="J41825" s="36" t="s">
        <v>3</v>
      </c>
      <c r="K41825" s="7" t="n">
        <v>8</v>
      </c>
      <c r="L41825" s="7" t="n">
        <v>28</v>
      </c>
      <c r="M41825" s="36" t="s">
        <v>3</v>
      </c>
      <c r="N41825" s="49" t="n">
        <v>74</v>
      </c>
      <c r="O41825" s="7" t="n">
        <v>65</v>
      </c>
      <c r="P41825" s="36" t="s">
        <v>3</v>
      </c>
      <c r="Q41825" s="7" t="n">
        <v>0</v>
      </c>
      <c r="R41825" s="7" t="n">
        <v>1</v>
      </c>
      <c r="S41825" s="7" t="n">
        <v>3</v>
      </c>
      <c r="T41825" s="7" t="n">
        <v>9</v>
      </c>
      <c r="U41825" s="7" t="n">
        <v>28</v>
      </c>
      <c r="V41825" s="36" t="s">
        <v>3</v>
      </c>
      <c r="W41825" s="49" t="n">
        <v>74</v>
      </c>
      <c r="X41825" s="7" t="n">
        <v>65</v>
      </c>
      <c r="Y41825" s="36" t="s">
        <v>3</v>
      </c>
      <c r="Z41825" s="7" t="n">
        <v>0</v>
      </c>
      <c r="AA41825" s="7" t="n">
        <v>2</v>
      </c>
      <c r="AB41825" s="7" t="n">
        <v>3</v>
      </c>
      <c r="AC41825" s="7" t="n">
        <v>9</v>
      </c>
      <c r="AD41825" s="7" t="n">
        <v>1</v>
      </c>
      <c r="AE41825" s="11" t="n">
        <f t="normal" ca="1">A41829</f>
        <v>0</v>
      </c>
    </row>
    <row r="41826" spans="1:31">
      <c r="A41826" t="s">
        <v>4</v>
      </c>
      <c r="B41826" s="4" t="s">
        <v>5</v>
      </c>
      <c r="C41826" s="4" t="s">
        <v>10</v>
      </c>
      <c r="D41826" s="4" t="s">
        <v>13</v>
      </c>
      <c r="E41826" s="4" t="s">
        <v>13</v>
      </c>
      <c r="F41826" s="4" t="s">
        <v>6</v>
      </c>
    </row>
    <row r="41827" spans="1:31">
      <c r="A41827" t="n">
        <v>339775</v>
      </c>
      <c r="B41827" s="64" t="n">
        <v>47</v>
      </c>
      <c r="C41827" s="7" t="n">
        <v>61456</v>
      </c>
      <c r="D41827" s="7" t="n">
        <v>0</v>
      </c>
      <c r="E41827" s="7" t="n">
        <v>0</v>
      </c>
      <c r="F41827" s="7" t="s">
        <v>408</v>
      </c>
    </row>
    <row r="41828" spans="1:31">
      <c r="A41828" t="s">
        <v>4</v>
      </c>
      <c r="B41828" s="4" t="s">
        <v>5</v>
      </c>
      <c r="C41828" s="4" t="s">
        <v>13</v>
      </c>
      <c r="D41828" s="4" t="s">
        <v>10</v>
      </c>
      <c r="E41828" s="4" t="s">
        <v>22</v>
      </c>
    </row>
    <row r="41829" spans="1:31">
      <c r="A41829" t="n">
        <v>339788</v>
      </c>
      <c r="B41829" s="28" t="n">
        <v>58</v>
      </c>
      <c r="C41829" s="7" t="n">
        <v>0</v>
      </c>
      <c r="D41829" s="7" t="n">
        <v>300</v>
      </c>
      <c r="E41829" s="7" t="n">
        <v>1</v>
      </c>
    </row>
    <row r="41830" spans="1:31">
      <c r="A41830" t="s">
        <v>4</v>
      </c>
      <c r="B41830" s="4" t="s">
        <v>5</v>
      </c>
      <c r="C41830" s="4" t="s">
        <v>13</v>
      </c>
      <c r="D41830" s="4" t="s">
        <v>10</v>
      </c>
    </row>
    <row r="41831" spans="1:31">
      <c r="A41831" t="n">
        <v>339796</v>
      </c>
      <c r="B41831" s="28" t="n">
        <v>58</v>
      </c>
      <c r="C41831" s="7" t="n">
        <v>255</v>
      </c>
      <c r="D41831" s="7" t="n">
        <v>0</v>
      </c>
    </row>
    <row r="41832" spans="1:31">
      <c r="A41832" t="s">
        <v>4</v>
      </c>
      <c r="B41832" s="4" t="s">
        <v>5</v>
      </c>
      <c r="C41832" s="4" t="s">
        <v>13</v>
      </c>
      <c r="D41832" s="4" t="s">
        <v>13</v>
      </c>
      <c r="E41832" s="4" t="s">
        <v>13</v>
      </c>
      <c r="F41832" s="4" t="s">
        <v>13</v>
      </c>
    </row>
    <row r="41833" spans="1:31">
      <c r="A41833" t="n">
        <v>339800</v>
      </c>
      <c r="B41833" s="13" t="n">
        <v>14</v>
      </c>
      <c r="C41833" s="7" t="n">
        <v>0</v>
      </c>
      <c r="D41833" s="7" t="n">
        <v>0</v>
      </c>
      <c r="E41833" s="7" t="n">
        <v>0</v>
      </c>
      <c r="F41833" s="7" t="n">
        <v>64</v>
      </c>
    </row>
    <row r="41834" spans="1:31">
      <c r="A41834" t="s">
        <v>4</v>
      </c>
      <c r="B41834" s="4" t="s">
        <v>5</v>
      </c>
      <c r="C41834" s="4" t="s">
        <v>13</v>
      </c>
      <c r="D41834" s="4" t="s">
        <v>10</v>
      </c>
    </row>
    <row r="41835" spans="1:31">
      <c r="A41835" t="n">
        <v>339805</v>
      </c>
      <c r="B41835" s="27" t="n">
        <v>22</v>
      </c>
      <c r="C41835" s="7" t="n">
        <v>0</v>
      </c>
      <c r="D41835" s="7" t="n">
        <v>32961</v>
      </c>
    </row>
    <row r="41836" spans="1:31">
      <c r="A41836" t="s">
        <v>4</v>
      </c>
      <c r="B41836" s="4" t="s">
        <v>5</v>
      </c>
      <c r="C41836" s="4" t="s">
        <v>13</v>
      </c>
      <c r="D41836" s="4" t="s">
        <v>10</v>
      </c>
    </row>
    <row r="41837" spans="1:31">
      <c r="A41837" t="n">
        <v>339809</v>
      </c>
      <c r="B41837" s="28" t="n">
        <v>58</v>
      </c>
      <c r="C41837" s="7" t="n">
        <v>5</v>
      </c>
      <c r="D41837" s="7" t="n">
        <v>300</v>
      </c>
    </row>
    <row r="41838" spans="1:31">
      <c r="A41838" t="s">
        <v>4</v>
      </c>
      <c r="B41838" s="4" t="s">
        <v>5</v>
      </c>
      <c r="C41838" s="4" t="s">
        <v>22</v>
      </c>
      <c r="D41838" s="4" t="s">
        <v>10</v>
      </c>
    </row>
    <row r="41839" spans="1:31">
      <c r="A41839" t="n">
        <v>339813</v>
      </c>
      <c r="B41839" s="51" t="n">
        <v>103</v>
      </c>
      <c r="C41839" s="7" t="n">
        <v>0</v>
      </c>
      <c r="D41839" s="7" t="n">
        <v>300</v>
      </c>
    </row>
    <row r="41840" spans="1:31">
      <c r="A41840" t="s">
        <v>4</v>
      </c>
      <c r="B41840" s="4" t="s">
        <v>5</v>
      </c>
      <c r="C41840" s="4" t="s">
        <v>13</v>
      </c>
    </row>
    <row r="41841" spans="1:31">
      <c r="A41841" t="n">
        <v>339820</v>
      </c>
      <c r="B41841" s="37" t="n">
        <v>64</v>
      </c>
      <c r="C41841" s="7" t="n">
        <v>7</v>
      </c>
    </row>
    <row r="41842" spans="1:31">
      <c r="A41842" t="s">
        <v>4</v>
      </c>
      <c r="B41842" s="4" t="s">
        <v>5</v>
      </c>
      <c r="C41842" s="4" t="s">
        <v>13</v>
      </c>
      <c r="D41842" s="4" t="s">
        <v>10</v>
      </c>
    </row>
    <row r="41843" spans="1:31">
      <c r="A41843" t="n">
        <v>339822</v>
      </c>
      <c r="B41843" s="67" t="n">
        <v>72</v>
      </c>
      <c r="C41843" s="7" t="n">
        <v>5</v>
      </c>
      <c r="D41843" s="7" t="n">
        <v>0</v>
      </c>
    </row>
    <row r="41844" spans="1:31">
      <c r="A41844" t="s">
        <v>4</v>
      </c>
      <c r="B41844" s="4" t="s">
        <v>5</v>
      </c>
      <c r="C41844" s="4" t="s">
        <v>13</v>
      </c>
      <c r="D41844" s="36" t="s">
        <v>81</v>
      </c>
      <c r="E41844" s="4" t="s">
        <v>5</v>
      </c>
      <c r="F41844" s="4" t="s">
        <v>13</v>
      </c>
      <c r="G41844" s="4" t="s">
        <v>10</v>
      </c>
      <c r="H41844" s="36" t="s">
        <v>82</v>
      </c>
      <c r="I41844" s="4" t="s">
        <v>13</v>
      </c>
      <c r="J41844" s="4" t="s">
        <v>9</v>
      </c>
      <c r="K41844" s="4" t="s">
        <v>13</v>
      </c>
      <c r="L41844" s="4" t="s">
        <v>13</v>
      </c>
      <c r="M41844" s="4" t="s">
        <v>20</v>
      </c>
    </row>
    <row r="41845" spans="1:31">
      <c r="A41845" t="n">
        <v>339826</v>
      </c>
      <c r="B41845" s="10" t="n">
        <v>5</v>
      </c>
      <c r="C41845" s="7" t="n">
        <v>28</v>
      </c>
      <c r="D41845" s="36" t="s">
        <v>3</v>
      </c>
      <c r="E41845" s="9" t="n">
        <v>162</v>
      </c>
      <c r="F41845" s="7" t="n">
        <v>4</v>
      </c>
      <c r="G41845" s="7" t="n">
        <v>32961</v>
      </c>
      <c r="H41845" s="36" t="s">
        <v>3</v>
      </c>
      <c r="I41845" s="7" t="n">
        <v>0</v>
      </c>
      <c r="J41845" s="7" t="n">
        <v>1</v>
      </c>
      <c r="K41845" s="7" t="n">
        <v>2</v>
      </c>
      <c r="L41845" s="7" t="n">
        <v>1</v>
      </c>
      <c r="M41845" s="11" t="n">
        <f t="normal" ca="1">A41851</f>
        <v>0</v>
      </c>
    </row>
    <row r="41846" spans="1:31">
      <c r="A41846" t="s">
        <v>4</v>
      </c>
      <c r="B41846" s="4" t="s">
        <v>5</v>
      </c>
      <c r="C41846" s="4" t="s">
        <v>13</v>
      </c>
      <c r="D41846" s="4" t="s">
        <v>6</v>
      </c>
    </row>
    <row r="41847" spans="1:31">
      <c r="A41847" t="n">
        <v>339843</v>
      </c>
      <c r="B41847" s="8" t="n">
        <v>2</v>
      </c>
      <c r="C41847" s="7" t="n">
        <v>10</v>
      </c>
      <c r="D41847" s="7" t="s">
        <v>786</v>
      </c>
    </row>
    <row r="41848" spans="1:31">
      <c r="A41848" t="s">
        <v>4</v>
      </c>
      <c r="B41848" s="4" t="s">
        <v>5</v>
      </c>
      <c r="C41848" s="4" t="s">
        <v>10</v>
      </c>
    </row>
    <row r="41849" spans="1:31">
      <c r="A41849" t="n">
        <v>339860</v>
      </c>
      <c r="B41849" s="35" t="n">
        <v>16</v>
      </c>
      <c r="C41849" s="7" t="n">
        <v>0</v>
      </c>
    </row>
    <row r="41850" spans="1:31">
      <c r="A41850" t="s">
        <v>4</v>
      </c>
      <c r="B41850" s="4" t="s">
        <v>5</v>
      </c>
      <c r="C41850" s="4" t="s">
        <v>10</v>
      </c>
      <c r="D41850" s="4" t="s">
        <v>22</v>
      </c>
      <c r="E41850" s="4" t="s">
        <v>22</v>
      </c>
      <c r="F41850" s="4" t="s">
        <v>22</v>
      </c>
      <c r="G41850" s="4" t="s">
        <v>22</v>
      </c>
    </row>
    <row r="41851" spans="1:31">
      <c r="A41851" t="n">
        <v>339863</v>
      </c>
      <c r="B41851" s="24" t="n">
        <v>46</v>
      </c>
      <c r="C41851" s="7" t="n">
        <v>61456</v>
      </c>
      <c r="D41851" s="7" t="n">
        <v>27.3799991607666</v>
      </c>
      <c r="E41851" s="7" t="n">
        <v>1.87000000476837</v>
      </c>
      <c r="F41851" s="7" t="n">
        <v>-30.8600006103516</v>
      </c>
      <c r="G41851" s="7" t="n">
        <v>77</v>
      </c>
    </row>
    <row r="41852" spans="1:31">
      <c r="A41852" t="s">
        <v>4</v>
      </c>
      <c r="B41852" s="4" t="s">
        <v>5</v>
      </c>
      <c r="C41852" s="4" t="s">
        <v>13</v>
      </c>
      <c r="D41852" s="4" t="s">
        <v>13</v>
      </c>
      <c r="E41852" s="4" t="s">
        <v>22</v>
      </c>
      <c r="F41852" s="4" t="s">
        <v>22</v>
      </c>
      <c r="G41852" s="4" t="s">
        <v>22</v>
      </c>
      <c r="H41852" s="4" t="s">
        <v>10</v>
      </c>
      <c r="I41852" s="4" t="s">
        <v>13</v>
      </c>
    </row>
    <row r="41853" spans="1:31">
      <c r="A41853" t="n">
        <v>339882</v>
      </c>
      <c r="B41853" s="25" t="n">
        <v>45</v>
      </c>
      <c r="C41853" s="7" t="n">
        <v>4</v>
      </c>
      <c r="D41853" s="7" t="n">
        <v>3</v>
      </c>
      <c r="E41853" s="7" t="n">
        <v>5</v>
      </c>
      <c r="F41853" s="7" t="n">
        <v>256.959991455078</v>
      </c>
      <c r="G41853" s="7" t="n">
        <v>0</v>
      </c>
      <c r="H41853" s="7" t="n">
        <v>0</v>
      </c>
      <c r="I41853" s="7" t="n">
        <v>0</v>
      </c>
    </row>
    <row r="41854" spans="1:31">
      <c r="A41854" t="s">
        <v>4</v>
      </c>
      <c r="B41854" s="4" t="s">
        <v>5</v>
      </c>
      <c r="C41854" s="4" t="s">
        <v>13</v>
      </c>
      <c r="D41854" s="4" t="s">
        <v>6</v>
      </c>
    </row>
    <row r="41855" spans="1:31">
      <c r="A41855" t="n">
        <v>339900</v>
      </c>
      <c r="B41855" s="8" t="n">
        <v>2</v>
      </c>
      <c r="C41855" s="7" t="n">
        <v>10</v>
      </c>
      <c r="D41855" s="7" t="s">
        <v>855</v>
      </c>
    </row>
    <row r="41856" spans="1:31">
      <c r="A41856" t="s">
        <v>4</v>
      </c>
      <c r="B41856" s="4" t="s">
        <v>5</v>
      </c>
      <c r="C41856" s="4" t="s">
        <v>10</v>
      </c>
    </row>
    <row r="41857" spans="1:13">
      <c r="A41857" t="n">
        <v>339915</v>
      </c>
      <c r="B41857" s="35" t="n">
        <v>16</v>
      </c>
      <c r="C41857" s="7" t="n">
        <v>0</v>
      </c>
    </row>
    <row r="41858" spans="1:13">
      <c r="A41858" t="s">
        <v>4</v>
      </c>
      <c r="B41858" s="4" t="s">
        <v>5</v>
      </c>
      <c r="C41858" s="4" t="s">
        <v>13</v>
      </c>
      <c r="D41858" s="4" t="s">
        <v>10</v>
      </c>
    </row>
    <row r="41859" spans="1:13">
      <c r="A41859" t="n">
        <v>339918</v>
      </c>
      <c r="B41859" s="28" t="n">
        <v>58</v>
      </c>
      <c r="C41859" s="7" t="n">
        <v>105</v>
      </c>
      <c r="D41859" s="7" t="n">
        <v>300</v>
      </c>
    </row>
    <row r="41860" spans="1:13">
      <c r="A41860" t="s">
        <v>4</v>
      </c>
      <c r="B41860" s="4" t="s">
        <v>5</v>
      </c>
      <c r="C41860" s="4" t="s">
        <v>22</v>
      </c>
      <c r="D41860" s="4" t="s">
        <v>10</v>
      </c>
    </row>
    <row r="41861" spans="1:13">
      <c r="A41861" t="n">
        <v>339922</v>
      </c>
      <c r="B41861" s="51" t="n">
        <v>103</v>
      </c>
      <c r="C41861" s="7" t="n">
        <v>1</v>
      </c>
      <c r="D41861" s="7" t="n">
        <v>300</v>
      </c>
    </row>
    <row r="41862" spans="1:13">
      <c r="A41862" t="s">
        <v>4</v>
      </c>
      <c r="B41862" s="4" t="s">
        <v>5</v>
      </c>
      <c r="C41862" s="4" t="s">
        <v>13</v>
      </c>
      <c r="D41862" s="4" t="s">
        <v>10</v>
      </c>
    </row>
    <row r="41863" spans="1:13">
      <c r="A41863" t="n">
        <v>339929</v>
      </c>
      <c r="B41863" s="67" t="n">
        <v>72</v>
      </c>
      <c r="C41863" s="7" t="n">
        <v>4</v>
      </c>
      <c r="D41863" s="7" t="n">
        <v>0</v>
      </c>
    </row>
    <row r="41864" spans="1:13">
      <c r="A41864" t="s">
        <v>4</v>
      </c>
      <c r="B41864" s="4" t="s">
        <v>5</v>
      </c>
      <c r="C41864" s="4" t="s">
        <v>9</v>
      </c>
    </row>
    <row r="41865" spans="1:13">
      <c r="A41865" t="n">
        <v>339933</v>
      </c>
      <c r="B41865" s="50" t="n">
        <v>15</v>
      </c>
      <c r="C41865" s="7" t="n">
        <v>1073741824</v>
      </c>
    </row>
    <row r="41866" spans="1:13">
      <c r="A41866" t="s">
        <v>4</v>
      </c>
      <c r="B41866" s="4" t="s">
        <v>5</v>
      </c>
      <c r="C41866" s="4" t="s">
        <v>13</v>
      </c>
    </row>
    <row r="41867" spans="1:13">
      <c r="A41867" t="n">
        <v>339938</v>
      </c>
      <c r="B41867" s="37" t="n">
        <v>64</v>
      </c>
      <c r="C41867" s="7" t="n">
        <v>3</v>
      </c>
    </row>
    <row r="41868" spans="1:13">
      <c r="A41868" t="s">
        <v>4</v>
      </c>
      <c r="B41868" s="4" t="s">
        <v>5</v>
      </c>
      <c r="C41868" s="4" t="s">
        <v>13</v>
      </c>
    </row>
    <row r="41869" spans="1:13">
      <c r="A41869" t="n">
        <v>339940</v>
      </c>
      <c r="B41869" s="49" t="n">
        <v>74</v>
      </c>
      <c r="C41869" s="7" t="n">
        <v>67</v>
      </c>
    </row>
    <row r="41870" spans="1:13">
      <c r="A41870" t="s">
        <v>4</v>
      </c>
      <c r="B41870" s="4" t="s">
        <v>5</v>
      </c>
      <c r="C41870" s="4" t="s">
        <v>13</v>
      </c>
      <c r="D41870" s="4" t="s">
        <v>13</v>
      </c>
      <c r="E41870" s="4" t="s">
        <v>10</v>
      </c>
    </row>
    <row r="41871" spans="1:13">
      <c r="A41871" t="n">
        <v>339942</v>
      </c>
      <c r="B41871" s="25" t="n">
        <v>45</v>
      </c>
      <c r="C41871" s="7" t="n">
        <v>8</v>
      </c>
      <c r="D41871" s="7" t="n">
        <v>1</v>
      </c>
      <c r="E41871" s="7" t="n">
        <v>0</v>
      </c>
    </row>
    <row r="41872" spans="1:13">
      <c r="A41872" t="s">
        <v>4</v>
      </c>
      <c r="B41872" s="4" t="s">
        <v>5</v>
      </c>
      <c r="C41872" s="4" t="s">
        <v>10</v>
      </c>
    </row>
    <row r="41873" spans="1:5">
      <c r="A41873" t="n">
        <v>339947</v>
      </c>
      <c r="B41873" s="15" t="n">
        <v>13</v>
      </c>
      <c r="C41873" s="7" t="n">
        <v>6409</v>
      </c>
    </row>
    <row r="41874" spans="1:5">
      <c r="A41874" t="s">
        <v>4</v>
      </c>
      <c r="B41874" s="4" t="s">
        <v>5</v>
      </c>
      <c r="C41874" s="4" t="s">
        <v>10</v>
      </c>
    </row>
    <row r="41875" spans="1:5">
      <c r="A41875" t="n">
        <v>339950</v>
      </c>
      <c r="B41875" s="15" t="n">
        <v>13</v>
      </c>
      <c r="C41875" s="7" t="n">
        <v>6408</v>
      </c>
    </row>
    <row r="41876" spans="1:5">
      <c r="A41876" t="s">
        <v>4</v>
      </c>
      <c r="B41876" s="4" t="s">
        <v>5</v>
      </c>
      <c r="C41876" s="4" t="s">
        <v>10</v>
      </c>
    </row>
    <row r="41877" spans="1:5">
      <c r="A41877" t="n">
        <v>339953</v>
      </c>
      <c r="B41877" s="12" t="n">
        <v>12</v>
      </c>
      <c r="C41877" s="7" t="n">
        <v>6464</v>
      </c>
    </row>
    <row r="41878" spans="1:5">
      <c r="A41878" t="s">
        <v>4</v>
      </c>
      <c r="B41878" s="4" t="s">
        <v>5</v>
      </c>
      <c r="C41878" s="4" t="s">
        <v>10</v>
      </c>
    </row>
    <row r="41879" spans="1:5">
      <c r="A41879" t="n">
        <v>339956</v>
      </c>
      <c r="B41879" s="15" t="n">
        <v>13</v>
      </c>
      <c r="C41879" s="7" t="n">
        <v>6465</v>
      </c>
    </row>
    <row r="41880" spans="1:5">
      <c r="A41880" t="s">
        <v>4</v>
      </c>
      <c r="B41880" s="4" t="s">
        <v>5</v>
      </c>
      <c r="C41880" s="4" t="s">
        <v>10</v>
      </c>
    </row>
    <row r="41881" spans="1:5">
      <c r="A41881" t="n">
        <v>339959</v>
      </c>
      <c r="B41881" s="15" t="n">
        <v>13</v>
      </c>
      <c r="C41881" s="7" t="n">
        <v>6466</v>
      </c>
    </row>
    <row r="41882" spans="1:5">
      <c r="A41882" t="s">
        <v>4</v>
      </c>
      <c r="B41882" s="4" t="s">
        <v>5</v>
      </c>
      <c r="C41882" s="4" t="s">
        <v>10</v>
      </c>
    </row>
    <row r="41883" spans="1:5">
      <c r="A41883" t="n">
        <v>339962</v>
      </c>
      <c r="B41883" s="15" t="n">
        <v>13</v>
      </c>
      <c r="C41883" s="7" t="n">
        <v>6467</v>
      </c>
    </row>
    <row r="41884" spans="1:5">
      <c r="A41884" t="s">
        <v>4</v>
      </c>
      <c r="B41884" s="4" t="s">
        <v>5</v>
      </c>
      <c r="C41884" s="4" t="s">
        <v>10</v>
      </c>
    </row>
    <row r="41885" spans="1:5">
      <c r="A41885" t="n">
        <v>339965</v>
      </c>
      <c r="B41885" s="15" t="n">
        <v>13</v>
      </c>
      <c r="C41885" s="7" t="n">
        <v>6468</v>
      </c>
    </row>
    <row r="41886" spans="1:5">
      <c r="A41886" t="s">
        <v>4</v>
      </c>
      <c r="B41886" s="4" t="s">
        <v>5</v>
      </c>
      <c r="C41886" s="4" t="s">
        <v>10</v>
      </c>
    </row>
    <row r="41887" spans="1:5">
      <c r="A41887" t="n">
        <v>339968</v>
      </c>
      <c r="B41887" s="15" t="n">
        <v>13</v>
      </c>
      <c r="C41887" s="7" t="n">
        <v>6469</v>
      </c>
    </row>
    <row r="41888" spans="1:5">
      <c r="A41888" t="s">
        <v>4</v>
      </c>
      <c r="B41888" s="4" t="s">
        <v>5</v>
      </c>
      <c r="C41888" s="4" t="s">
        <v>10</v>
      </c>
    </row>
    <row r="41889" spans="1:3">
      <c r="A41889" t="n">
        <v>339971</v>
      </c>
      <c r="B41889" s="15" t="n">
        <v>13</v>
      </c>
      <c r="C41889" s="7" t="n">
        <v>6470</v>
      </c>
    </row>
    <row r="41890" spans="1:3">
      <c r="A41890" t="s">
        <v>4</v>
      </c>
      <c r="B41890" s="4" t="s">
        <v>5</v>
      </c>
      <c r="C41890" s="4" t="s">
        <v>10</v>
      </c>
    </row>
    <row r="41891" spans="1:3">
      <c r="A41891" t="n">
        <v>339974</v>
      </c>
      <c r="B41891" s="15" t="n">
        <v>13</v>
      </c>
      <c r="C41891" s="7" t="n">
        <v>6471</v>
      </c>
    </row>
    <row r="41892" spans="1:3">
      <c r="A41892" t="s">
        <v>4</v>
      </c>
      <c r="B41892" s="4" t="s">
        <v>5</v>
      </c>
      <c r="C41892" s="4" t="s">
        <v>13</v>
      </c>
    </row>
    <row r="41893" spans="1:3">
      <c r="A41893" t="n">
        <v>339977</v>
      </c>
      <c r="B41893" s="49" t="n">
        <v>74</v>
      </c>
      <c r="C41893" s="7" t="n">
        <v>18</v>
      </c>
    </row>
    <row r="41894" spans="1:3">
      <c r="A41894" t="s">
        <v>4</v>
      </c>
      <c r="B41894" s="4" t="s">
        <v>5</v>
      </c>
      <c r="C41894" s="4" t="s">
        <v>13</v>
      </c>
    </row>
    <row r="41895" spans="1:3">
      <c r="A41895" t="n">
        <v>339979</v>
      </c>
      <c r="B41895" s="49" t="n">
        <v>74</v>
      </c>
      <c r="C41895" s="7" t="n">
        <v>45</v>
      </c>
    </row>
    <row r="41896" spans="1:3">
      <c r="A41896" t="s">
        <v>4</v>
      </c>
      <c r="B41896" s="4" t="s">
        <v>5</v>
      </c>
      <c r="C41896" s="4" t="s">
        <v>10</v>
      </c>
    </row>
    <row r="41897" spans="1:3">
      <c r="A41897" t="n">
        <v>339981</v>
      </c>
      <c r="B41897" s="35" t="n">
        <v>16</v>
      </c>
      <c r="C41897" s="7" t="n">
        <v>0</v>
      </c>
    </row>
    <row r="41898" spans="1:3">
      <c r="A41898" t="s">
        <v>4</v>
      </c>
      <c r="B41898" s="4" t="s">
        <v>5</v>
      </c>
      <c r="C41898" s="4" t="s">
        <v>13</v>
      </c>
      <c r="D41898" s="4" t="s">
        <v>13</v>
      </c>
      <c r="E41898" s="4" t="s">
        <v>13</v>
      </c>
      <c r="F41898" s="4" t="s">
        <v>13</v>
      </c>
    </row>
    <row r="41899" spans="1:3">
      <c r="A41899" t="n">
        <v>339984</v>
      </c>
      <c r="B41899" s="13" t="n">
        <v>14</v>
      </c>
      <c r="C41899" s="7" t="n">
        <v>0</v>
      </c>
      <c r="D41899" s="7" t="n">
        <v>8</v>
      </c>
      <c r="E41899" s="7" t="n">
        <v>0</v>
      </c>
      <c r="F41899" s="7" t="n">
        <v>0</v>
      </c>
    </row>
    <row r="41900" spans="1:3">
      <c r="A41900" t="s">
        <v>4</v>
      </c>
      <c r="B41900" s="4" t="s">
        <v>5</v>
      </c>
      <c r="C41900" s="4" t="s">
        <v>13</v>
      </c>
      <c r="D41900" s="4" t="s">
        <v>6</v>
      </c>
    </row>
    <row r="41901" spans="1:3">
      <c r="A41901" t="n">
        <v>339989</v>
      </c>
      <c r="B41901" s="8" t="n">
        <v>2</v>
      </c>
      <c r="C41901" s="7" t="n">
        <v>11</v>
      </c>
      <c r="D41901" s="7" t="s">
        <v>24</v>
      </c>
    </row>
    <row r="41902" spans="1:3">
      <c r="A41902" t="s">
        <v>4</v>
      </c>
      <c r="B41902" s="4" t="s">
        <v>5</v>
      </c>
      <c r="C41902" s="4" t="s">
        <v>10</v>
      </c>
    </row>
    <row r="41903" spans="1:3">
      <c r="A41903" t="n">
        <v>340003</v>
      </c>
      <c r="B41903" s="35" t="n">
        <v>16</v>
      </c>
      <c r="C41903" s="7" t="n">
        <v>0</v>
      </c>
    </row>
    <row r="41904" spans="1:3">
      <c r="A41904" t="s">
        <v>4</v>
      </c>
      <c r="B41904" s="4" t="s">
        <v>5</v>
      </c>
      <c r="C41904" s="4" t="s">
        <v>13</v>
      </c>
      <c r="D41904" s="4" t="s">
        <v>6</v>
      </c>
    </row>
    <row r="41905" spans="1:6">
      <c r="A41905" t="n">
        <v>340006</v>
      </c>
      <c r="B41905" s="8" t="n">
        <v>2</v>
      </c>
      <c r="C41905" s="7" t="n">
        <v>11</v>
      </c>
      <c r="D41905" s="7" t="s">
        <v>145</v>
      </c>
    </row>
    <row r="41906" spans="1:6">
      <c r="A41906" t="s">
        <v>4</v>
      </c>
      <c r="B41906" s="4" t="s">
        <v>5</v>
      </c>
      <c r="C41906" s="4" t="s">
        <v>10</v>
      </c>
    </row>
    <row r="41907" spans="1:6">
      <c r="A41907" t="n">
        <v>340015</v>
      </c>
      <c r="B41907" s="35" t="n">
        <v>16</v>
      </c>
      <c r="C41907" s="7" t="n">
        <v>0</v>
      </c>
    </row>
    <row r="41908" spans="1:6">
      <c r="A41908" t="s">
        <v>4</v>
      </c>
      <c r="B41908" s="4" t="s">
        <v>5</v>
      </c>
      <c r="C41908" s="4" t="s">
        <v>9</v>
      </c>
    </row>
    <row r="41909" spans="1:6">
      <c r="A41909" t="n">
        <v>340018</v>
      </c>
      <c r="B41909" s="50" t="n">
        <v>15</v>
      </c>
      <c r="C41909" s="7" t="n">
        <v>2048</v>
      </c>
    </row>
    <row r="41910" spans="1:6">
      <c r="A41910" t="s">
        <v>4</v>
      </c>
      <c r="B41910" s="4" t="s">
        <v>5</v>
      </c>
      <c r="C41910" s="4" t="s">
        <v>13</v>
      </c>
      <c r="D41910" s="4" t="s">
        <v>6</v>
      </c>
    </row>
    <row r="41911" spans="1:6">
      <c r="A41911" t="n">
        <v>340023</v>
      </c>
      <c r="B41911" s="8" t="n">
        <v>2</v>
      </c>
      <c r="C41911" s="7" t="n">
        <v>10</v>
      </c>
      <c r="D41911" s="7" t="s">
        <v>146</v>
      </c>
    </row>
    <row r="41912" spans="1:6">
      <c r="A41912" t="s">
        <v>4</v>
      </c>
      <c r="B41912" s="4" t="s">
        <v>5</v>
      </c>
      <c r="C41912" s="4" t="s">
        <v>10</v>
      </c>
    </row>
    <row r="41913" spans="1:6">
      <c r="A41913" t="n">
        <v>340041</v>
      </c>
      <c r="B41913" s="35" t="n">
        <v>16</v>
      </c>
      <c r="C41913" s="7" t="n">
        <v>0</v>
      </c>
    </row>
    <row r="41914" spans="1:6">
      <c r="A41914" t="s">
        <v>4</v>
      </c>
      <c r="B41914" s="4" t="s">
        <v>5</v>
      </c>
      <c r="C41914" s="4" t="s">
        <v>13</v>
      </c>
      <c r="D41914" s="4" t="s">
        <v>6</v>
      </c>
    </row>
    <row r="41915" spans="1:6">
      <c r="A41915" t="n">
        <v>340044</v>
      </c>
      <c r="B41915" s="8" t="n">
        <v>2</v>
      </c>
      <c r="C41915" s="7" t="n">
        <v>10</v>
      </c>
      <c r="D41915" s="7" t="s">
        <v>147</v>
      </c>
    </row>
    <row r="41916" spans="1:6">
      <c r="A41916" t="s">
        <v>4</v>
      </c>
      <c r="B41916" s="4" t="s">
        <v>5</v>
      </c>
      <c r="C41916" s="4" t="s">
        <v>10</v>
      </c>
    </row>
    <row r="41917" spans="1:6">
      <c r="A41917" t="n">
        <v>340063</v>
      </c>
      <c r="B41917" s="35" t="n">
        <v>16</v>
      </c>
      <c r="C41917" s="7" t="n">
        <v>0</v>
      </c>
    </row>
    <row r="41918" spans="1:6">
      <c r="A41918" t="s">
        <v>4</v>
      </c>
      <c r="B41918" s="4" t="s">
        <v>5</v>
      </c>
      <c r="C41918" s="4" t="s">
        <v>13</v>
      </c>
      <c r="D41918" s="4" t="s">
        <v>10</v>
      </c>
      <c r="E41918" s="4" t="s">
        <v>22</v>
      </c>
    </row>
    <row r="41919" spans="1:6">
      <c r="A41919" t="n">
        <v>340066</v>
      </c>
      <c r="B41919" s="28" t="n">
        <v>58</v>
      </c>
      <c r="C41919" s="7" t="n">
        <v>100</v>
      </c>
      <c r="D41919" s="7" t="n">
        <v>300</v>
      </c>
      <c r="E41919" s="7" t="n">
        <v>1</v>
      </c>
    </row>
    <row r="41920" spans="1:6">
      <c r="A41920" t="s">
        <v>4</v>
      </c>
      <c r="B41920" s="4" t="s">
        <v>5</v>
      </c>
      <c r="C41920" s="4" t="s">
        <v>13</v>
      </c>
      <c r="D41920" s="4" t="s">
        <v>10</v>
      </c>
    </row>
    <row r="41921" spans="1:5">
      <c r="A41921" t="n">
        <v>340074</v>
      </c>
      <c r="B41921" s="28" t="n">
        <v>58</v>
      </c>
      <c r="C41921" s="7" t="n">
        <v>255</v>
      </c>
      <c r="D41921" s="7" t="n">
        <v>0</v>
      </c>
    </row>
    <row r="41922" spans="1:5">
      <c r="A41922" t="s">
        <v>4</v>
      </c>
      <c r="B41922" s="4" t="s">
        <v>5</v>
      </c>
      <c r="C41922" s="4" t="s">
        <v>13</v>
      </c>
    </row>
    <row r="41923" spans="1:5">
      <c r="A41923" t="n">
        <v>340078</v>
      </c>
      <c r="B41923" s="34" t="n">
        <v>23</v>
      </c>
      <c r="C41923" s="7" t="n">
        <v>0</v>
      </c>
    </row>
    <row r="41924" spans="1:5">
      <c r="A41924" t="s">
        <v>4</v>
      </c>
      <c r="B41924" s="4" t="s">
        <v>5</v>
      </c>
    </row>
    <row r="41925" spans="1:5">
      <c r="A41925" t="n">
        <v>340080</v>
      </c>
      <c r="B41925" s="5" t="n">
        <v>1</v>
      </c>
    </row>
    <row r="41926" spans="1:5" s="3" customFormat="1" customHeight="0">
      <c r="A41926" s="3" t="s">
        <v>2</v>
      </c>
      <c r="B41926" s="3" t="s">
        <v>2479</v>
      </c>
    </row>
    <row r="41927" spans="1:5">
      <c r="A41927" t="s">
        <v>4</v>
      </c>
      <c r="B41927" s="4" t="s">
        <v>5</v>
      </c>
      <c r="C41927" s="4" t="s">
        <v>13</v>
      </c>
      <c r="D41927" s="4" t="s">
        <v>10</v>
      </c>
    </row>
    <row r="41928" spans="1:5">
      <c r="A41928" t="n">
        <v>340084</v>
      </c>
      <c r="B41928" s="27" t="n">
        <v>22</v>
      </c>
      <c r="C41928" s="7" t="n">
        <v>0</v>
      </c>
      <c r="D41928" s="7" t="n">
        <v>0</v>
      </c>
    </row>
    <row r="41929" spans="1:5">
      <c r="A41929" t="s">
        <v>4</v>
      </c>
      <c r="B41929" s="4" t="s">
        <v>5</v>
      </c>
      <c r="C41929" s="4" t="s">
        <v>13</v>
      </c>
      <c r="D41929" s="4" t="s">
        <v>10</v>
      </c>
    </row>
    <row r="41930" spans="1:5">
      <c r="A41930" t="n">
        <v>340088</v>
      </c>
      <c r="B41930" s="28" t="n">
        <v>58</v>
      </c>
      <c r="C41930" s="7" t="n">
        <v>5</v>
      </c>
      <c r="D41930" s="7" t="n">
        <v>300</v>
      </c>
    </row>
    <row r="41931" spans="1:5">
      <c r="A41931" t="s">
        <v>4</v>
      </c>
      <c r="B41931" s="4" t="s">
        <v>5</v>
      </c>
      <c r="C41931" s="4" t="s">
        <v>22</v>
      </c>
      <c r="D41931" s="4" t="s">
        <v>10</v>
      </c>
    </row>
    <row r="41932" spans="1:5">
      <c r="A41932" t="n">
        <v>340092</v>
      </c>
      <c r="B41932" s="51" t="n">
        <v>103</v>
      </c>
      <c r="C41932" s="7" t="n">
        <v>0</v>
      </c>
      <c r="D41932" s="7" t="n">
        <v>300</v>
      </c>
    </row>
    <row r="41933" spans="1:5">
      <c r="A41933" t="s">
        <v>4</v>
      </c>
      <c r="B41933" s="4" t="s">
        <v>5</v>
      </c>
      <c r="C41933" s="4" t="s">
        <v>13</v>
      </c>
      <c r="D41933" s="4" t="s">
        <v>22</v>
      </c>
      <c r="E41933" s="4" t="s">
        <v>10</v>
      </c>
      <c r="F41933" s="4" t="s">
        <v>13</v>
      </c>
    </row>
    <row r="41934" spans="1:5">
      <c r="A41934" t="n">
        <v>340099</v>
      </c>
      <c r="B41934" s="16" t="n">
        <v>49</v>
      </c>
      <c r="C41934" s="7" t="n">
        <v>3</v>
      </c>
      <c r="D41934" s="7" t="n">
        <v>0.699999988079071</v>
      </c>
      <c r="E41934" s="7" t="n">
        <v>500</v>
      </c>
      <c r="F41934" s="7" t="n">
        <v>0</v>
      </c>
    </row>
    <row r="41935" spans="1:5">
      <c r="A41935" t="s">
        <v>4</v>
      </c>
      <c r="B41935" s="4" t="s">
        <v>5</v>
      </c>
      <c r="C41935" s="4" t="s">
        <v>13</v>
      </c>
      <c r="D41935" s="4" t="s">
        <v>10</v>
      </c>
    </row>
    <row r="41936" spans="1:5">
      <c r="A41936" t="n">
        <v>340108</v>
      </c>
      <c r="B41936" s="28" t="n">
        <v>58</v>
      </c>
      <c r="C41936" s="7" t="n">
        <v>10</v>
      </c>
      <c r="D41936" s="7" t="n">
        <v>300</v>
      </c>
    </row>
    <row r="41937" spans="1:6">
      <c r="A41937" t="s">
        <v>4</v>
      </c>
      <c r="B41937" s="4" t="s">
        <v>5</v>
      </c>
      <c r="C41937" s="4" t="s">
        <v>13</v>
      </c>
      <c r="D41937" s="4" t="s">
        <v>10</v>
      </c>
    </row>
    <row r="41938" spans="1:6">
      <c r="A41938" t="n">
        <v>340112</v>
      </c>
      <c r="B41938" s="28" t="n">
        <v>58</v>
      </c>
      <c r="C41938" s="7" t="n">
        <v>12</v>
      </c>
      <c r="D41938" s="7" t="n">
        <v>0</v>
      </c>
    </row>
    <row r="41939" spans="1:6">
      <c r="A41939" t="s">
        <v>4</v>
      </c>
      <c r="B41939" s="4" t="s">
        <v>5</v>
      </c>
      <c r="C41939" s="4" t="s">
        <v>13</v>
      </c>
    </row>
    <row r="41940" spans="1:6">
      <c r="A41940" t="n">
        <v>340116</v>
      </c>
      <c r="B41940" s="37" t="n">
        <v>64</v>
      </c>
      <c r="C41940" s="7" t="n">
        <v>7</v>
      </c>
    </row>
    <row r="41941" spans="1:6">
      <c r="A41941" t="s">
        <v>4</v>
      </c>
      <c r="B41941" s="4" t="s">
        <v>5</v>
      </c>
      <c r="C41941" s="4" t="s">
        <v>13</v>
      </c>
      <c r="D41941" s="4" t="s">
        <v>10</v>
      </c>
      <c r="E41941" s="4" t="s">
        <v>13</v>
      </c>
      <c r="F41941" s="4" t="s">
        <v>13</v>
      </c>
      <c r="G41941" s="4" t="s">
        <v>10</v>
      </c>
      <c r="H41941" s="4" t="s">
        <v>13</v>
      </c>
      <c r="I41941" s="4" t="s">
        <v>13</v>
      </c>
      <c r="J41941" s="4" t="s">
        <v>20</v>
      </c>
    </row>
    <row r="41942" spans="1:6">
      <c r="A41942" t="n">
        <v>340118</v>
      </c>
      <c r="B41942" s="10" t="n">
        <v>5</v>
      </c>
      <c r="C41942" s="7" t="n">
        <v>30</v>
      </c>
      <c r="D41942" s="7" t="n">
        <v>10321</v>
      </c>
      <c r="E41942" s="7" t="n">
        <v>8</v>
      </c>
      <c r="F41942" s="7" t="n">
        <v>30</v>
      </c>
      <c r="G41942" s="7" t="n">
        <v>8953</v>
      </c>
      <c r="H41942" s="7" t="n">
        <v>9</v>
      </c>
      <c r="I41942" s="7" t="n">
        <v>1</v>
      </c>
      <c r="J41942" s="11" t="n">
        <f t="normal" ca="1">A41960</f>
        <v>0</v>
      </c>
    </row>
    <row r="41943" spans="1:6">
      <c r="A41943" t="s">
        <v>4</v>
      </c>
      <c r="B41943" s="4" t="s">
        <v>5</v>
      </c>
      <c r="C41943" s="4" t="s">
        <v>13</v>
      </c>
      <c r="D41943" s="4" t="s">
        <v>10</v>
      </c>
      <c r="E41943" s="4" t="s">
        <v>22</v>
      </c>
      <c r="F41943" s="4" t="s">
        <v>10</v>
      </c>
      <c r="G41943" s="4" t="s">
        <v>9</v>
      </c>
      <c r="H41943" s="4" t="s">
        <v>9</v>
      </c>
      <c r="I41943" s="4" t="s">
        <v>10</v>
      </c>
      <c r="J41943" s="4" t="s">
        <v>10</v>
      </c>
      <c r="K41943" s="4" t="s">
        <v>9</v>
      </c>
      <c r="L41943" s="4" t="s">
        <v>9</v>
      </c>
      <c r="M41943" s="4" t="s">
        <v>9</v>
      </c>
      <c r="N41943" s="4" t="s">
        <v>9</v>
      </c>
      <c r="O41943" s="4" t="s">
        <v>6</v>
      </c>
    </row>
    <row r="41944" spans="1:6">
      <c r="A41944" t="n">
        <v>340132</v>
      </c>
      <c r="B41944" s="14" t="n">
        <v>50</v>
      </c>
      <c r="C41944" s="7" t="n">
        <v>0</v>
      </c>
      <c r="D41944" s="7" t="n">
        <v>12105</v>
      </c>
      <c r="E41944" s="7" t="n">
        <v>1</v>
      </c>
      <c r="F41944" s="7" t="n">
        <v>0</v>
      </c>
      <c r="G41944" s="7" t="n">
        <v>0</v>
      </c>
      <c r="H41944" s="7" t="n">
        <v>0</v>
      </c>
      <c r="I41944" s="7" t="n">
        <v>0</v>
      </c>
      <c r="J41944" s="7" t="n">
        <v>65533</v>
      </c>
      <c r="K41944" s="7" t="n">
        <v>0</v>
      </c>
      <c r="L41944" s="7" t="n">
        <v>0</v>
      </c>
      <c r="M41944" s="7" t="n">
        <v>0</v>
      </c>
      <c r="N41944" s="7" t="n">
        <v>0</v>
      </c>
      <c r="O41944" s="7" t="s">
        <v>12</v>
      </c>
    </row>
    <row r="41945" spans="1:6">
      <c r="A41945" t="s">
        <v>4</v>
      </c>
      <c r="B41945" s="4" t="s">
        <v>5</v>
      </c>
      <c r="C41945" s="4" t="s">
        <v>13</v>
      </c>
      <c r="D41945" s="4" t="s">
        <v>10</v>
      </c>
      <c r="E41945" s="4" t="s">
        <v>10</v>
      </c>
      <c r="F41945" s="4" t="s">
        <v>10</v>
      </c>
      <c r="G41945" s="4" t="s">
        <v>10</v>
      </c>
      <c r="H41945" s="4" t="s">
        <v>13</v>
      </c>
    </row>
    <row r="41946" spans="1:6">
      <c r="A41946" t="n">
        <v>340171</v>
      </c>
      <c r="B41946" s="29" t="n">
        <v>25</v>
      </c>
      <c r="C41946" s="7" t="n">
        <v>5</v>
      </c>
      <c r="D41946" s="7" t="n">
        <v>65535</v>
      </c>
      <c r="E41946" s="7" t="n">
        <v>500</v>
      </c>
      <c r="F41946" s="7" t="n">
        <v>800</v>
      </c>
      <c r="G41946" s="7" t="n">
        <v>140</v>
      </c>
      <c r="H41946" s="7" t="n">
        <v>0</v>
      </c>
    </row>
    <row r="41947" spans="1:6">
      <c r="A41947" t="s">
        <v>4</v>
      </c>
      <c r="B41947" s="4" t="s">
        <v>5</v>
      </c>
      <c r="C41947" s="4" t="s">
        <v>10</v>
      </c>
      <c r="D41947" s="4" t="s">
        <v>13</v>
      </c>
      <c r="E41947" s="4" t="s">
        <v>72</v>
      </c>
      <c r="F41947" s="4" t="s">
        <v>13</v>
      </c>
      <c r="G41947" s="4" t="s">
        <v>13</v>
      </c>
    </row>
    <row r="41948" spans="1:6">
      <c r="A41948" t="n">
        <v>340182</v>
      </c>
      <c r="B41948" s="30" t="n">
        <v>24</v>
      </c>
      <c r="C41948" s="7" t="n">
        <v>65533</v>
      </c>
      <c r="D41948" s="7" t="n">
        <v>11</v>
      </c>
      <c r="E41948" s="7" t="s">
        <v>2480</v>
      </c>
      <c r="F41948" s="7" t="n">
        <v>2</v>
      </c>
      <c r="G41948" s="7" t="n">
        <v>0</v>
      </c>
    </row>
    <row r="41949" spans="1:6">
      <c r="A41949" t="s">
        <v>4</v>
      </c>
      <c r="B41949" s="4" t="s">
        <v>5</v>
      </c>
    </row>
    <row r="41950" spans="1:6">
      <c r="A41950" t="n">
        <v>340220</v>
      </c>
      <c r="B41950" s="53" t="n">
        <v>28</v>
      </c>
    </row>
    <row r="41951" spans="1:6">
      <c r="A41951" t="s">
        <v>4</v>
      </c>
      <c r="B41951" s="4" t="s">
        <v>5</v>
      </c>
      <c r="C41951" s="4" t="s">
        <v>13</v>
      </c>
    </row>
    <row r="41952" spans="1:6">
      <c r="A41952" t="n">
        <v>340221</v>
      </c>
      <c r="B41952" s="33" t="n">
        <v>27</v>
      </c>
      <c r="C41952" s="7" t="n">
        <v>0</v>
      </c>
    </row>
    <row r="41953" spans="1:15">
      <c r="A41953" t="s">
        <v>4</v>
      </c>
      <c r="B41953" s="4" t="s">
        <v>5</v>
      </c>
      <c r="C41953" s="4" t="s">
        <v>13</v>
      </c>
    </row>
    <row r="41954" spans="1:15">
      <c r="A41954" t="n">
        <v>340223</v>
      </c>
      <c r="B41954" s="33" t="n">
        <v>27</v>
      </c>
      <c r="C41954" s="7" t="n">
        <v>1</v>
      </c>
    </row>
    <row r="41955" spans="1:15">
      <c r="A41955" t="s">
        <v>4</v>
      </c>
      <c r="B41955" s="4" t="s">
        <v>5</v>
      </c>
      <c r="C41955" s="4" t="s">
        <v>13</v>
      </c>
      <c r="D41955" s="4" t="s">
        <v>10</v>
      </c>
      <c r="E41955" s="4" t="s">
        <v>10</v>
      </c>
      <c r="F41955" s="4" t="s">
        <v>10</v>
      </c>
      <c r="G41955" s="4" t="s">
        <v>10</v>
      </c>
      <c r="H41955" s="4" t="s">
        <v>13</v>
      </c>
    </row>
    <row r="41956" spans="1:15">
      <c r="A41956" t="n">
        <v>340225</v>
      </c>
      <c r="B41956" s="29" t="n">
        <v>25</v>
      </c>
      <c r="C41956" s="7" t="n">
        <v>5</v>
      </c>
      <c r="D41956" s="7" t="n">
        <v>65535</v>
      </c>
      <c r="E41956" s="7" t="n">
        <v>65535</v>
      </c>
      <c r="F41956" s="7" t="n">
        <v>65535</v>
      </c>
      <c r="G41956" s="7" t="n">
        <v>65535</v>
      </c>
      <c r="H41956" s="7" t="n">
        <v>0</v>
      </c>
    </row>
    <row r="41957" spans="1:15">
      <c r="A41957" t="s">
        <v>4</v>
      </c>
      <c r="B41957" s="4" t="s">
        <v>5</v>
      </c>
      <c r="C41957" s="4" t="s">
        <v>10</v>
      </c>
    </row>
    <row r="41958" spans="1:15">
      <c r="A41958" t="n">
        <v>340236</v>
      </c>
      <c r="B41958" s="12" t="n">
        <v>12</v>
      </c>
      <c r="C41958" s="7" t="n">
        <v>10321</v>
      </c>
    </row>
    <row r="41959" spans="1:15">
      <c r="A41959" t="s">
        <v>4</v>
      </c>
      <c r="B41959" s="4" t="s">
        <v>5</v>
      </c>
      <c r="C41959" s="4" t="s">
        <v>13</v>
      </c>
      <c r="D41959" s="4" t="s">
        <v>10</v>
      </c>
      <c r="E41959" s="4" t="s">
        <v>13</v>
      </c>
      <c r="F41959" s="4" t="s">
        <v>13</v>
      </c>
      <c r="G41959" s="4" t="s">
        <v>10</v>
      </c>
      <c r="H41959" s="4" t="s">
        <v>13</v>
      </c>
      <c r="I41959" s="4" t="s">
        <v>13</v>
      </c>
      <c r="J41959" s="4" t="s">
        <v>20</v>
      </c>
    </row>
    <row r="41960" spans="1:15">
      <c r="A41960" t="n">
        <v>340239</v>
      </c>
      <c r="B41960" s="10" t="n">
        <v>5</v>
      </c>
      <c r="C41960" s="7" t="n">
        <v>30</v>
      </c>
      <c r="D41960" s="7" t="n">
        <v>10322</v>
      </c>
      <c r="E41960" s="7" t="n">
        <v>8</v>
      </c>
      <c r="F41960" s="7" t="n">
        <v>30</v>
      </c>
      <c r="G41960" s="7" t="n">
        <v>8958</v>
      </c>
      <c r="H41960" s="7" t="n">
        <v>9</v>
      </c>
      <c r="I41960" s="7" t="n">
        <v>1</v>
      </c>
      <c r="J41960" s="11" t="n">
        <f t="normal" ca="1">A41978</f>
        <v>0</v>
      </c>
    </row>
    <row r="41961" spans="1:15">
      <c r="A41961" t="s">
        <v>4</v>
      </c>
      <c r="B41961" s="4" t="s">
        <v>5</v>
      </c>
      <c r="C41961" s="4" t="s">
        <v>13</v>
      </c>
      <c r="D41961" s="4" t="s">
        <v>10</v>
      </c>
      <c r="E41961" s="4" t="s">
        <v>22</v>
      </c>
      <c r="F41961" s="4" t="s">
        <v>10</v>
      </c>
      <c r="G41961" s="4" t="s">
        <v>9</v>
      </c>
      <c r="H41961" s="4" t="s">
        <v>9</v>
      </c>
      <c r="I41961" s="4" t="s">
        <v>10</v>
      </c>
      <c r="J41961" s="4" t="s">
        <v>10</v>
      </c>
      <c r="K41961" s="4" t="s">
        <v>9</v>
      </c>
      <c r="L41961" s="4" t="s">
        <v>9</v>
      </c>
      <c r="M41961" s="4" t="s">
        <v>9</v>
      </c>
      <c r="N41961" s="4" t="s">
        <v>9</v>
      </c>
      <c r="O41961" s="4" t="s">
        <v>6</v>
      </c>
    </row>
    <row r="41962" spans="1:15">
      <c r="A41962" t="n">
        <v>340253</v>
      </c>
      <c r="B41962" s="14" t="n">
        <v>50</v>
      </c>
      <c r="C41962" s="7" t="n">
        <v>0</v>
      </c>
      <c r="D41962" s="7" t="n">
        <v>12105</v>
      </c>
      <c r="E41962" s="7" t="n">
        <v>1</v>
      </c>
      <c r="F41962" s="7" t="n">
        <v>0</v>
      </c>
      <c r="G41962" s="7" t="n">
        <v>0</v>
      </c>
      <c r="H41962" s="7" t="n">
        <v>0</v>
      </c>
      <c r="I41962" s="7" t="n">
        <v>0</v>
      </c>
      <c r="J41962" s="7" t="n">
        <v>65533</v>
      </c>
      <c r="K41962" s="7" t="n">
        <v>0</v>
      </c>
      <c r="L41962" s="7" t="n">
        <v>0</v>
      </c>
      <c r="M41962" s="7" t="n">
        <v>0</v>
      </c>
      <c r="N41962" s="7" t="n">
        <v>0</v>
      </c>
      <c r="O41962" s="7" t="s">
        <v>12</v>
      </c>
    </row>
    <row r="41963" spans="1:15">
      <c r="A41963" t="s">
        <v>4</v>
      </c>
      <c r="B41963" s="4" t="s">
        <v>5</v>
      </c>
      <c r="C41963" s="4" t="s">
        <v>13</v>
      </c>
      <c r="D41963" s="4" t="s">
        <v>10</v>
      </c>
      <c r="E41963" s="4" t="s">
        <v>10</v>
      </c>
      <c r="F41963" s="4" t="s">
        <v>10</v>
      </c>
      <c r="G41963" s="4" t="s">
        <v>10</v>
      </c>
      <c r="H41963" s="4" t="s">
        <v>13</v>
      </c>
    </row>
    <row r="41964" spans="1:15">
      <c r="A41964" t="n">
        <v>340292</v>
      </c>
      <c r="B41964" s="29" t="n">
        <v>25</v>
      </c>
      <c r="C41964" s="7" t="n">
        <v>5</v>
      </c>
      <c r="D41964" s="7" t="n">
        <v>65535</v>
      </c>
      <c r="E41964" s="7" t="n">
        <v>500</v>
      </c>
      <c r="F41964" s="7" t="n">
        <v>800</v>
      </c>
      <c r="G41964" s="7" t="n">
        <v>140</v>
      </c>
      <c r="H41964" s="7" t="n">
        <v>0</v>
      </c>
    </row>
    <row r="41965" spans="1:15">
      <c r="A41965" t="s">
        <v>4</v>
      </c>
      <c r="B41965" s="4" t="s">
        <v>5</v>
      </c>
      <c r="C41965" s="4" t="s">
        <v>10</v>
      </c>
      <c r="D41965" s="4" t="s">
        <v>13</v>
      </c>
      <c r="E41965" s="4" t="s">
        <v>72</v>
      </c>
      <c r="F41965" s="4" t="s">
        <v>13</v>
      </c>
      <c r="G41965" s="4" t="s">
        <v>13</v>
      </c>
    </row>
    <row r="41966" spans="1:15">
      <c r="A41966" t="n">
        <v>340303</v>
      </c>
      <c r="B41966" s="30" t="n">
        <v>24</v>
      </c>
      <c r="C41966" s="7" t="n">
        <v>65533</v>
      </c>
      <c r="D41966" s="7" t="n">
        <v>11</v>
      </c>
      <c r="E41966" s="7" t="s">
        <v>2481</v>
      </c>
      <c r="F41966" s="7" t="n">
        <v>2</v>
      </c>
      <c r="G41966" s="7" t="n">
        <v>0</v>
      </c>
    </row>
    <row r="41967" spans="1:15">
      <c r="A41967" t="s">
        <v>4</v>
      </c>
      <c r="B41967" s="4" t="s">
        <v>5</v>
      </c>
    </row>
    <row r="41968" spans="1:15">
      <c r="A41968" t="n">
        <v>340341</v>
      </c>
      <c r="B41968" s="53" t="n">
        <v>28</v>
      </c>
    </row>
    <row r="41969" spans="1:15">
      <c r="A41969" t="s">
        <v>4</v>
      </c>
      <c r="B41969" s="4" t="s">
        <v>5</v>
      </c>
      <c r="C41969" s="4" t="s">
        <v>13</v>
      </c>
    </row>
    <row r="41970" spans="1:15">
      <c r="A41970" t="n">
        <v>340342</v>
      </c>
      <c r="B41970" s="33" t="n">
        <v>27</v>
      </c>
      <c r="C41970" s="7" t="n">
        <v>0</v>
      </c>
    </row>
    <row r="41971" spans="1:15">
      <c r="A41971" t="s">
        <v>4</v>
      </c>
      <c r="B41971" s="4" t="s">
        <v>5</v>
      </c>
      <c r="C41971" s="4" t="s">
        <v>13</v>
      </c>
    </row>
    <row r="41972" spans="1:15">
      <c r="A41972" t="n">
        <v>340344</v>
      </c>
      <c r="B41972" s="33" t="n">
        <v>27</v>
      </c>
      <c r="C41972" s="7" t="n">
        <v>1</v>
      </c>
    </row>
    <row r="41973" spans="1:15">
      <c r="A41973" t="s">
        <v>4</v>
      </c>
      <c r="B41973" s="4" t="s">
        <v>5</v>
      </c>
      <c r="C41973" s="4" t="s">
        <v>13</v>
      </c>
      <c r="D41973" s="4" t="s">
        <v>10</v>
      </c>
      <c r="E41973" s="4" t="s">
        <v>10</v>
      </c>
      <c r="F41973" s="4" t="s">
        <v>10</v>
      </c>
      <c r="G41973" s="4" t="s">
        <v>10</v>
      </c>
      <c r="H41973" s="4" t="s">
        <v>13</v>
      </c>
    </row>
    <row r="41974" spans="1:15">
      <c r="A41974" t="n">
        <v>340346</v>
      </c>
      <c r="B41974" s="29" t="n">
        <v>25</v>
      </c>
      <c r="C41974" s="7" t="n">
        <v>5</v>
      </c>
      <c r="D41974" s="7" t="n">
        <v>65535</v>
      </c>
      <c r="E41974" s="7" t="n">
        <v>65535</v>
      </c>
      <c r="F41974" s="7" t="n">
        <v>65535</v>
      </c>
      <c r="G41974" s="7" t="n">
        <v>65535</v>
      </c>
      <c r="H41974" s="7" t="n">
        <v>0</v>
      </c>
    </row>
    <row r="41975" spans="1:15">
      <c r="A41975" t="s">
        <v>4</v>
      </c>
      <c r="B41975" s="4" t="s">
        <v>5</v>
      </c>
      <c r="C41975" s="4" t="s">
        <v>10</v>
      </c>
    </row>
    <row r="41976" spans="1:15">
      <c r="A41976" t="n">
        <v>340357</v>
      </c>
      <c r="B41976" s="12" t="n">
        <v>12</v>
      </c>
      <c r="C41976" s="7" t="n">
        <v>10322</v>
      </c>
    </row>
    <row r="41977" spans="1:15">
      <c r="A41977" t="s">
        <v>4</v>
      </c>
      <c r="B41977" s="4" t="s">
        <v>5</v>
      </c>
      <c r="C41977" s="4" t="s">
        <v>13</v>
      </c>
      <c r="D41977" s="4" t="s">
        <v>10</v>
      </c>
      <c r="E41977" s="4" t="s">
        <v>13</v>
      </c>
      <c r="F41977" s="4" t="s">
        <v>13</v>
      </c>
      <c r="G41977" s="4" t="s">
        <v>10</v>
      </c>
      <c r="H41977" s="4" t="s">
        <v>13</v>
      </c>
      <c r="I41977" s="4" t="s">
        <v>13</v>
      </c>
      <c r="J41977" s="4" t="s">
        <v>20</v>
      </c>
    </row>
    <row r="41978" spans="1:15">
      <c r="A41978" t="n">
        <v>340360</v>
      </c>
      <c r="B41978" s="10" t="n">
        <v>5</v>
      </c>
      <c r="C41978" s="7" t="n">
        <v>30</v>
      </c>
      <c r="D41978" s="7" t="n">
        <v>10323</v>
      </c>
      <c r="E41978" s="7" t="n">
        <v>8</v>
      </c>
      <c r="F41978" s="7" t="n">
        <v>30</v>
      </c>
      <c r="G41978" s="7" t="n">
        <v>9724</v>
      </c>
      <c r="H41978" s="7" t="n">
        <v>9</v>
      </c>
      <c r="I41978" s="7" t="n">
        <v>1</v>
      </c>
      <c r="J41978" s="11" t="n">
        <f t="normal" ca="1">A41996</f>
        <v>0</v>
      </c>
    </row>
    <row r="41979" spans="1:15">
      <c r="A41979" t="s">
        <v>4</v>
      </c>
      <c r="B41979" s="4" t="s">
        <v>5</v>
      </c>
      <c r="C41979" s="4" t="s">
        <v>13</v>
      </c>
      <c r="D41979" s="4" t="s">
        <v>10</v>
      </c>
      <c r="E41979" s="4" t="s">
        <v>22</v>
      </c>
      <c r="F41979" s="4" t="s">
        <v>10</v>
      </c>
      <c r="G41979" s="4" t="s">
        <v>9</v>
      </c>
      <c r="H41979" s="4" t="s">
        <v>9</v>
      </c>
      <c r="I41979" s="4" t="s">
        <v>10</v>
      </c>
      <c r="J41979" s="4" t="s">
        <v>10</v>
      </c>
      <c r="K41979" s="4" t="s">
        <v>9</v>
      </c>
      <c r="L41979" s="4" t="s">
        <v>9</v>
      </c>
      <c r="M41979" s="4" t="s">
        <v>9</v>
      </c>
      <c r="N41979" s="4" t="s">
        <v>9</v>
      </c>
      <c r="O41979" s="4" t="s">
        <v>6</v>
      </c>
    </row>
    <row r="41980" spans="1:15">
      <c r="A41980" t="n">
        <v>340374</v>
      </c>
      <c r="B41980" s="14" t="n">
        <v>50</v>
      </c>
      <c r="C41980" s="7" t="n">
        <v>0</v>
      </c>
      <c r="D41980" s="7" t="n">
        <v>12105</v>
      </c>
      <c r="E41980" s="7" t="n">
        <v>1</v>
      </c>
      <c r="F41980" s="7" t="n">
        <v>0</v>
      </c>
      <c r="G41980" s="7" t="n">
        <v>0</v>
      </c>
      <c r="H41980" s="7" t="n">
        <v>0</v>
      </c>
      <c r="I41980" s="7" t="n">
        <v>0</v>
      </c>
      <c r="J41980" s="7" t="n">
        <v>65533</v>
      </c>
      <c r="K41980" s="7" t="n">
        <v>0</v>
      </c>
      <c r="L41980" s="7" t="n">
        <v>0</v>
      </c>
      <c r="M41980" s="7" t="n">
        <v>0</v>
      </c>
      <c r="N41980" s="7" t="n">
        <v>0</v>
      </c>
      <c r="O41980" s="7" t="s">
        <v>12</v>
      </c>
    </row>
    <row r="41981" spans="1:15">
      <c r="A41981" t="s">
        <v>4</v>
      </c>
      <c r="B41981" s="4" t="s">
        <v>5</v>
      </c>
      <c r="C41981" s="4" t="s">
        <v>13</v>
      </c>
      <c r="D41981" s="4" t="s">
        <v>10</v>
      </c>
      <c r="E41981" s="4" t="s">
        <v>10</v>
      </c>
      <c r="F41981" s="4" t="s">
        <v>10</v>
      </c>
      <c r="G41981" s="4" t="s">
        <v>10</v>
      </c>
      <c r="H41981" s="4" t="s">
        <v>13</v>
      </c>
    </row>
    <row r="41982" spans="1:15">
      <c r="A41982" t="n">
        <v>340413</v>
      </c>
      <c r="B41982" s="29" t="n">
        <v>25</v>
      </c>
      <c r="C41982" s="7" t="n">
        <v>5</v>
      </c>
      <c r="D41982" s="7" t="n">
        <v>65535</v>
      </c>
      <c r="E41982" s="7" t="n">
        <v>500</v>
      </c>
      <c r="F41982" s="7" t="n">
        <v>800</v>
      </c>
      <c r="G41982" s="7" t="n">
        <v>140</v>
      </c>
      <c r="H41982" s="7" t="n">
        <v>0</v>
      </c>
    </row>
    <row r="41983" spans="1:15">
      <c r="A41983" t="s">
        <v>4</v>
      </c>
      <c r="B41983" s="4" t="s">
        <v>5</v>
      </c>
      <c r="C41983" s="4" t="s">
        <v>10</v>
      </c>
      <c r="D41983" s="4" t="s">
        <v>13</v>
      </c>
      <c r="E41983" s="4" t="s">
        <v>72</v>
      </c>
      <c r="F41983" s="4" t="s">
        <v>13</v>
      </c>
      <c r="G41983" s="4" t="s">
        <v>13</v>
      </c>
    </row>
    <row r="41984" spans="1:15">
      <c r="A41984" t="n">
        <v>340424</v>
      </c>
      <c r="B41984" s="30" t="n">
        <v>24</v>
      </c>
      <c r="C41984" s="7" t="n">
        <v>65533</v>
      </c>
      <c r="D41984" s="7" t="n">
        <v>11</v>
      </c>
      <c r="E41984" s="7" t="s">
        <v>2482</v>
      </c>
      <c r="F41984" s="7" t="n">
        <v>2</v>
      </c>
      <c r="G41984" s="7" t="n">
        <v>0</v>
      </c>
    </row>
    <row r="41985" spans="1:15">
      <c r="A41985" t="s">
        <v>4</v>
      </c>
      <c r="B41985" s="4" t="s">
        <v>5</v>
      </c>
    </row>
    <row r="41986" spans="1:15">
      <c r="A41986" t="n">
        <v>340462</v>
      </c>
      <c r="B41986" s="53" t="n">
        <v>28</v>
      </c>
    </row>
    <row r="41987" spans="1:15">
      <c r="A41987" t="s">
        <v>4</v>
      </c>
      <c r="B41987" s="4" t="s">
        <v>5</v>
      </c>
      <c r="C41987" s="4" t="s">
        <v>13</v>
      </c>
    </row>
    <row r="41988" spans="1:15">
      <c r="A41988" t="n">
        <v>340463</v>
      </c>
      <c r="B41988" s="33" t="n">
        <v>27</v>
      </c>
      <c r="C41988" s="7" t="n">
        <v>0</v>
      </c>
    </row>
    <row r="41989" spans="1:15">
      <c r="A41989" t="s">
        <v>4</v>
      </c>
      <c r="B41989" s="4" t="s">
        <v>5</v>
      </c>
      <c r="C41989" s="4" t="s">
        <v>13</v>
      </c>
    </row>
    <row r="41990" spans="1:15">
      <c r="A41990" t="n">
        <v>340465</v>
      </c>
      <c r="B41990" s="33" t="n">
        <v>27</v>
      </c>
      <c r="C41990" s="7" t="n">
        <v>1</v>
      </c>
    </row>
    <row r="41991" spans="1:15">
      <c r="A41991" t="s">
        <v>4</v>
      </c>
      <c r="B41991" s="4" t="s">
        <v>5</v>
      </c>
      <c r="C41991" s="4" t="s">
        <v>13</v>
      </c>
      <c r="D41991" s="4" t="s">
        <v>10</v>
      </c>
      <c r="E41991" s="4" t="s">
        <v>10</v>
      </c>
      <c r="F41991" s="4" t="s">
        <v>10</v>
      </c>
      <c r="G41991" s="4" t="s">
        <v>10</v>
      </c>
      <c r="H41991" s="4" t="s">
        <v>13</v>
      </c>
    </row>
    <row r="41992" spans="1:15">
      <c r="A41992" t="n">
        <v>340467</v>
      </c>
      <c r="B41992" s="29" t="n">
        <v>25</v>
      </c>
      <c r="C41992" s="7" t="n">
        <v>5</v>
      </c>
      <c r="D41992" s="7" t="n">
        <v>65535</v>
      </c>
      <c r="E41992" s="7" t="n">
        <v>65535</v>
      </c>
      <c r="F41992" s="7" t="n">
        <v>65535</v>
      </c>
      <c r="G41992" s="7" t="n">
        <v>65535</v>
      </c>
      <c r="H41992" s="7" t="n">
        <v>0</v>
      </c>
    </row>
    <row r="41993" spans="1:15">
      <c r="A41993" t="s">
        <v>4</v>
      </c>
      <c r="B41993" s="4" t="s">
        <v>5</v>
      </c>
      <c r="C41993" s="4" t="s">
        <v>10</v>
      </c>
    </row>
    <row r="41994" spans="1:15">
      <c r="A41994" t="n">
        <v>340478</v>
      </c>
      <c r="B41994" s="12" t="n">
        <v>12</v>
      </c>
      <c r="C41994" s="7" t="n">
        <v>10323</v>
      </c>
    </row>
    <row r="41995" spans="1:15">
      <c r="A41995" t="s">
        <v>4</v>
      </c>
      <c r="B41995" s="4" t="s">
        <v>5</v>
      </c>
      <c r="C41995" s="4" t="s">
        <v>13</v>
      </c>
      <c r="D41995" s="4" t="s">
        <v>10</v>
      </c>
      <c r="E41995" s="4" t="s">
        <v>13</v>
      </c>
      <c r="F41995" s="4" t="s">
        <v>13</v>
      </c>
      <c r="G41995" s="4" t="s">
        <v>10</v>
      </c>
      <c r="H41995" s="4" t="s">
        <v>13</v>
      </c>
      <c r="I41995" s="4" t="s">
        <v>13</v>
      </c>
      <c r="J41995" s="4" t="s">
        <v>20</v>
      </c>
    </row>
    <row r="41996" spans="1:15">
      <c r="A41996" t="n">
        <v>340481</v>
      </c>
      <c r="B41996" s="10" t="n">
        <v>5</v>
      </c>
      <c r="C41996" s="7" t="n">
        <v>30</v>
      </c>
      <c r="D41996" s="7" t="n">
        <v>10324</v>
      </c>
      <c r="E41996" s="7" t="n">
        <v>8</v>
      </c>
      <c r="F41996" s="7" t="n">
        <v>30</v>
      </c>
      <c r="G41996" s="7" t="n">
        <v>9712</v>
      </c>
      <c r="H41996" s="7" t="n">
        <v>9</v>
      </c>
      <c r="I41996" s="7" t="n">
        <v>1</v>
      </c>
      <c r="J41996" s="11" t="n">
        <f t="normal" ca="1">A42014</f>
        <v>0</v>
      </c>
    </row>
    <row r="41997" spans="1:15">
      <c r="A41997" t="s">
        <v>4</v>
      </c>
      <c r="B41997" s="4" t="s">
        <v>5</v>
      </c>
      <c r="C41997" s="4" t="s">
        <v>13</v>
      </c>
      <c r="D41997" s="4" t="s">
        <v>10</v>
      </c>
      <c r="E41997" s="4" t="s">
        <v>22</v>
      </c>
      <c r="F41997" s="4" t="s">
        <v>10</v>
      </c>
      <c r="G41997" s="4" t="s">
        <v>9</v>
      </c>
      <c r="H41997" s="4" t="s">
        <v>9</v>
      </c>
      <c r="I41997" s="4" t="s">
        <v>10</v>
      </c>
      <c r="J41997" s="4" t="s">
        <v>10</v>
      </c>
      <c r="K41997" s="4" t="s">
        <v>9</v>
      </c>
      <c r="L41997" s="4" t="s">
        <v>9</v>
      </c>
      <c r="M41997" s="4" t="s">
        <v>9</v>
      </c>
      <c r="N41997" s="4" t="s">
        <v>9</v>
      </c>
      <c r="O41997" s="4" t="s">
        <v>6</v>
      </c>
    </row>
    <row r="41998" spans="1:15">
      <c r="A41998" t="n">
        <v>340495</v>
      </c>
      <c r="B41998" s="14" t="n">
        <v>50</v>
      </c>
      <c r="C41998" s="7" t="n">
        <v>0</v>
      </c>
      <c r="D41998" s="7" t="n">
        <v>12105</v>
      </c>
      <c r="E41998" s="7" t="n">
        <v>1</v>
      </c>
      <c r="F41998" s="7" t="n">
        <v>0</v>
      </c>
      <c r="G41998" s="7" t="n">
        <v>0</v>
      </c>
      <c r="H41998" s="7" t="n">
        <v>0</v>
      </c>
      <c r="I41998" s="7" t="n">
        <v>0</v>
      </c>
      <c r="J41998" s="7" t="n">
        <v>65533</v>
      </c>
      <c r="K41998" s="7" t="n">
        <v>0</v>
      </c>
      <c r="L41998" s="7" t="n">
        <v>0</v>
      </c>
      <c r="M41998" s="7" t="n">
        <v>0</v>
      </c>
      <c r="N41998" s="7" t="n">
        <v>0</v>
      </c>
      <c r="O41998" s="7" t="s">
        <v>12</v>
      </c>
    </row>
    <row r="41999" spans="1:15">
      <c r="A41999" t="s">
        <v>4</v>
      </c>
      <c r="B41999" s="4" t="s">
        <v>5</v>
      </c>
      <c r="C41999" s="4" t="s">
        <v>13</v>
      </c>
      <c r="D41999" s="4" t="s">
        <v>10</v>
      </c>
      <c r="E41999" s="4" t="s">
        <v>10</v>
      </c>
      <c r="F41999" s="4" t="s">
        <v>10</v>
      </c>
      <c r="G41999" s="4" t="s">
        <v>10</v>
      </c>
      <c r="H41999" s="4" t="s">
        <v>13</v>
      </c>
    </row>
    <row r="42000" spans="1:15">
      <c r="A42000" t="n">
        <v>340534</v>
      </c>
      <c r="B42000" s="29" t="n">
        <v>25</v>
      </c>
      <c r="C42000" s="7" t="n">
        <v>5</v>
      </c>
      <c r="D42000" s="7" t="n">
        <v>65535</v>
      </c>
      <c r="E42000" s="7" t="n">
        <v>500</v>
      </c>
      <c r="F42000" s="7" t="n">
        <v>800</v>
      </c>
      <c r="G42000" s="7" t="n">
        <v>140</v>
      </c>
      <c r="H42000" s="7" t="n">
        <v>0</v>
      </c>
    </row>
    <row r="42001" spans="1:15">
      <c r="A42001" t="s">
        <v>4</v>
      </c>
      <c r="B42001" s="4" t="s">
        <v>5</v>
      </c>
      <c r="C42001" s="4" t="s">
        <v>10</v>
      </c>
      <c r="D42001" s="4" t="s">
        <v>13</v>
      </c>
      <c r="E42001" s="4" t="s">
        <v>72</v>
      </c>
      <c r="F42001" s="4" t="s">
        <v>13</v>
      </c>
      <c r="G42001" s="4" t="s">
        <v>13</v>
      </c>
    </row>
    <row r="42002" spans="1:15">
      <c r="A42002" t="n">
        <v>340545</v>
      </c>
      <c r="B42002" s="30" t="n">
        <v>24</v>
      </c>
      <c r="C42002" s="7" t="n">
        <v>65533</v>
      </c>
      <c r="D42002" s="7" t="n">
        <v>11</v>
      </c>
      <c r="E42002" s="7" t="s">
        <v>2483</v>
      </c>
      <c r="F42002" s="7" t="n">
        <v>2</v>
      </c>
      <c r="G42002" s="7" t="n">
        <v>0</v>
      </c>
    </row>
    <row r="42003" spans="1:15">
      <c r="A42003" t="s">
        <v>4</v>
      </c>
      <c r="B42003" s="4" t="s">
        <v>5</v>
      </c>
    </row>
    <row r="42004" spans="1:15">
      <c r="A42004" t="n">
        <v>340583</v>
      </c>
      <c r="B42004" s="53" t="n">
        <v>28</v>
      </c>
    </row>
    <row r="42005" spans="1:15">
      <c r="A42005" t="s">
        <v>4</v>
      </c>
      <c r="B42005" s="4" t="s">
        <v>5</v>
      </c>
      <c r="C42005" s="4" t="s">
        <v>13</v>
      </c>
    </row>
    <row r="42006" spans="1:15">
      <c r="A42006" t="n">
        <v>340584</v>
      </c>
      <c r="B42006" s="33" t="n">
        <v>27</v>
      </c>
      <c r="C42006" s="7" t="n">
        <v>0</v>
      </c>
    </row>
    <row r="42007" spans="1:15">
      <c r="A42007" t="s">
        <v>4</v>
      </c>
      <c r="B42007" s="4" t="s">
        <v>5</v>
      </c>
      <c r="C42007" s="4" t="s">
        <v>13</v>
      </c>
    </row>
    <row r="42008" spans="1:15">
      <c r="A42008" t="n">
        <v>340586</v>
      </c>
      <c r="B42008" s="33" t="n">
        <v>27</v>
      </c>
      <c r="C42008" s="7" t="n">
        <v>1</v>
      </c>
    </row>
    <row r="42009" spans="1:15">
      <c r="A42009" t="s">
        <v>4</v>
      </c>
      <c r="B42009" s="4" t="s">
        <v>5</v>
      </c>
      <c r="C42009" s="4" t="s">
        <v>13</v>
      </c>
      <c r="D42009" s="4" t="s">
        <v>10</v>
      </c>
      <c r="E42009" s="4" t="s">
        <v>10</v>
      </c>
      <c r="F42009" s="4" t="s">
        <v>10</v>
      </c>
      <c r="G42009" s="4" t="s">
        <v>10</v>
      </c>
      <c r="H42009" s="4" t="s">
        <v>13</v>
      </c>
    </row>
    <row r="42010" spans="1:15">
      <c r="A42010" t="n">
        <v>340588</v>
      </c>
      <c r="B42010" s="29" t="n">
        <v>25</v>
      </c>
      <c r="C42010" s="7" t="n">
        <v>5</v>
      </c>
      <c r="D42010" s="7" t="n">
        <v>65535</v>
      </c>
      <c r="E42010" s="7" t="n">
        <v>65535</v>
      </c>
      <c r="F42010" s="7" t="n">
        <v>65535</v>
      </c>
      <c r="G42010" s="7" t="n">
        <v>65535</v>
      </c>
      <c r="H42010" s="7" t="n">
        <v>0</v>
      </c>
    </row>
    <row r="42011" spans="1:15">
      <c r="A42011" t="s">
        <v>4</v>
      </c>
      <c r="B42011" s="4" t="s">
        <v>5</v>
      </c>
      <c r="C42011" s="4" t="s">
        <v>10</v>
      </c>
    </row>
    <row r="42012" spans="1:15">
      <c r="A42012" t="n">
        <v>340599</v>
      </c>
      <c r="B42012" s="12" t="n">
        <v>12</v>
      </c>
      <c r="C42012" s="7" t="n">
        <v>10324</v>
      </c>
    </row>
    <row r="42013" spans="1:15">
      <c r="A42013" t="s">
        <v>4</v>
      </c>
      <c r="B42013" s="4" t="s">
        <v>5</v>
      </c>
      <c r="C42013" s="4" t="s">
        <v>13</v>
      </c>
      <c r="D42013" s="4" t="s">
        <v>10</v>
      </c>
      <c r="E42013" s="4" t="s">
        <v>13</v>
      </c>
      <c r="F42013" s="4" t="s">
        <v>13</v>
      </c>
      <c r="G42013" s="4" t="s">
        <v>10</v>
      </c>
      <c r="H42013" s="4" t="s">
        <v>13</v>
      </c>
      <c r="I42013" s="4" t="s">
        <v>13</v>
      </c>
      <c r="J42013" s="4" t="s">
        <v>20</v>
      </c>
    </row>
    <row r="42014" spans="1:15">
      <c r="A42014" t="n">
        <v>340602</v>
      </c>
      <c r="B42014" s="10" t="n">
        <v>5</v>
      </c>
      <c r="C42014" s="7" t="n">
        <v>30</v>
      </c>
      <c r="D42014" s="7" t="n">
        <v>10325</v>
      </c>
      <c r="E42014" s="7" t="n">
        <v>8</v>
      </c>
      <c r="F42014" s="7" t="n">
        <v>30</v>
      </c>
      <c r="G42014" s="7" t="n">
        <v>9715</v>
      </c>
      <c r="H42014" s="7" t="n">
        <v>9</v>
      </c>
      <c r="I42014" s="7" t="n">
        <v>1</v>
      </c>
      <c r="J42014" s="11" t="n">
        <f t="normal" ca="1">A42032</f>
        <v>0</v>
      </c>
    </row>
    <row r="42015" spans="1:15">
      <c r="A42015" t="s">
        <v>4</v>
      </c>
      <c r="B42015" s="4" t="s">
        <v>5</v>
      </c>
      <c r="C42015" s="4" t="s">
        <v>13</v>
      </c>
      <c r="D42015" s="4" t="s">
        <v>10</v>
      </c>
      <c r="E42015" s="4" t="s">
        <v>22</v>
      </c>
      <c r="F42015" s="4" t="s">
        <v>10</v>
      </c>
      <c r="G42015" s="4" t="s">
        <v>9</v>
      </c>
      <c r="H42015" s="4" t="s">
        <v>9</v>
      </c>
      <c r="I42015" s="4" t="s">
        <v>10</v>
      </c>
      <c r="J42015" s="4" t="s">
        <v>10</v>
      </c>
      <c r="K42015" s="4" t="s">
        <v>9</v>
      </c>
      <c r="L42015" s="4" t="s">
        <v>9</v>
      </c>
      <c r="M42015" s="4" t="s">
        <v>9</v>
      </c>
      <c r="N42015" s="4" t="s">
        <v>9</v>
      </c>
      <c r="O42015" s="4" t="s">
        <v>6</v>
      </c>
    </row>
    <row r="42016" spans="1:15">
      <c r="A42016" t="n">
        <v>340616</v>
      </c>
      <c r="B42016" s="14" t="n">
        <v>50</v>
      </c>
      <c r="C42016" s="7" t="n">
        <v>0</v>
      </c>
      <c r="D42016" s="7" t="n">
        <v>12105</v>
      </c>
      <c r="E42016" s="7" t="n">
        <v>1</v>
      </c>
      <c r="F42016" s="7" t="n">
        <v>0</v>
      </c>
      <c r="G42016" s="7" t="n">
        <v>0</v>
      </c>
      <c r="H42016" s="7" t="n">
        <v>0</v>
      </c>
      <c r="I42016" s="7" t="n">
        <v>0</v>
      </c>
      <c r="J42016" s="7" t="n">
        <v>65533</v>
      </c>
      <c r="K42016" s="7" t="n">
        <v>0</v>
      </c>
      <c r="L42016" s="7" t="n">
        <v>0</v>
      </c>
      <c r="M42016" s="7" t="n">
        <v>0</v>
      </c>
      <c r="N42016" s="7" t="n">
        <v>0</v>
      </c>
      <c r="O42016" s="7" t="s">
        <v>12</v>
      </c>
    </row>
    <row r="42017" spans="1:15">
      <c r="A42017" t="s">
        <v>4</v>
      </c>
      <c r="B42017" s="4" t="s">
        <v>5</v>
      </c>
      <c r="C42017" s="4" t="s">
        <v>13</v>
      </c>
      <c r="D42017" s="4" t="s">
        <v>10</v>
      </c>
      <c r="E42017" s="4" t="s">
        <v>10</v>
      </c>
      <c r="F42017" s="4" t="s">
        <v>10</v>
      </c>
      <c r="G42017" s="4" t="s">
        <v>10</v>
      </c>
      <c r="H42017" s="4" t="s">
        <v>13</v>
      </c>
    </row>
    <row r="42018" spans="1:15">
      <c r="A42018" t="n">
        <v>340655</v>
      </c>
      <c r="B42018" s="29" t="n">
        <v>25</v>
      </c>
      <c r="C42018" s="7" t="n">
        <v>5</v>
      </c>
      <c r="D42018" s="7" t="n">
        <v>65535</v>
      </c>
      <c r="E42018" s="7" t="n">
        <v>500</v>
      </c>
      <c r="F42018" s="7" t="n">
        <v>800</v>
      </c>
      <c r="G42018" s="7" t="n">
        <v>140</v>
      </c>
      <c r="H42018" s="7" t="n">
        <v>0</v>
      </c>
    </row>
    <row r="42019" spans="1:15">
      <c r="A42019" t="s">
        <v>4</v>
      </c>
      <c r="B42019" s="4" t="s">
        <v>5</v>
      </c>
      <c r="C42019" s="4" t="s">
        <v>10</v>
      </c>
      <c r="D42019" s="4" t="s">
        <v>13</v>
      </c>
      <c r="E42019" s="4" t="s">
        <v>72</v>
      </c>
      <c r="F42019" s="4" t="s">
        <v>13</v>
      </c>
      <c r="G42019" s="4" t="s">
        <v>13</v>
      </c>
    </row>
    <row r="42020" spans="1:15">
      <c r="A42020" t="n">
        <v>340666</v>
      </c>
      <c r="B42020" s="30" t="n">
        <v>24</v>
      </c>
      <c r="C42020" s="7" t="n">
        <v>65533</v>
      </c>
      <c r="D42020" s="7" t="n">
        <v>11</v>
      </c>
      <c r="E42020" s="7" t="s">
        <v>2484</v>
      </c>
      <c r="F42020" s="7" t="n">
        <v>2</v>
      </c>
      <c r="G42020" s="7" t="n">
        <v>0</v>
      </c>
    </row>
    <row r="42021" spans="1:15">
      <c r="A42021" t="s">
        <v>4</v>
      </c>
      <c r="B42021" s="4" t="s">
        <v>5</v>
      </c>
    </row>
    <row r="42022" spans="1:15">
      <c r="A42022" t="n">
        <v>340704</v>
      </c>
      <c r="B42022" s="53" t="n">
        <v>28</v>
      </c>
    </row>
    <row r="42023" spans="1:15">
      <c r="A42023" t="s">
        <v>4</v>
      </c>
      <c r="B42023" s="4" t="s">
        <v>5</v>
      </c>
      <c r="C42023" s="4" t="s">
        <v>13</v>
      </c>
    </row>
    <row r="42024" spans="1:15">
      <c r="A42024" t="n">
        <v>340705</v>
      </c>
      <c r="B42024" s="33" t="n">
        <v>27</v>
      </c>
      <c r="C42024" s="7" t="n">
        <v>0</v>
      </c>
    </row>
    <row r="42025" spans="1:15">
      <c r="A42025" t="s">
        <v>4</v>
      </c>
      <c r="B42025" s="4" t="s">
        <v>5</v>
      </c>
      <c r="C42025" s="4" t="s">
        <v>13</v>
      </c>
    </row>
    <row r="42026" spans="1:15">
      <c r="A42026" t="n">
        <v>340707</v>
      </c>
      <c r="B42026" s="33" t="n">
        <v>27</v>
      </c>
      <c r="C42026" s="7" t="n">
        <v>1</v>
      </c>
    </row>
    <row r="42027" spans="1:15">
      <c r="A42027" t="s">
        <v>4</v>
      </c>
      <c r="B42027" s="4" t="s">
        <v>5</v>
      </c>
      <c r="C42027" s="4" t="s">
        <v>13</v>
      </c>
      <c r="D42027" s="4" t="s">
        <v>10</v>
      </c>
      <c r="E42027" s="4" t="s">
        <v>10</v>
      </c>
      <c r="F42027" s="4" t="s">
        <v>10</v>
      </c>
      <c r="G42027" s="4" t="s">
        <v>10</v>
      </c>
      <c r="H42027" s="4" t="s">
        <v>13</v>
      </c>
    </row>
    <row r="42028" spans="1:15">
      <c r="A42028" t="n">
        <v>340709</v>
      </c>
      <c r="B42028" s="29" t="n">
        <v>25</v>
      </c>
      <c r="C42028" s="7" t="n">
        <v>5</v>
      </c>
      <c r="D42028" s="7" t="n">
        <v>65535</v>
      </c>
      <c r="E42028" s="7" t="n">
        <v>65535</v>
      </c>
      <c r="F42028" s="7" t="n">
        <v>65535</v>
      </c>
      <c r="G42028" s="7" t="n">
        <v>65535</v>
      </c>
      <c r="H42028" s="7" t="n">
        <v>0</v>
      </c>
    </row>
    <row r="42029" spans="1:15">
      <c r="A42029" t="s">
        <v>4</v>
      </c>
      <c r="B42029" s="4" t="s">
        <v>5</v>
      </c>
      <c r="C42029" s="4" t="s">
        <v>10</v>
      </c>
    </row>
    <row r="42030" spans="1:15">
      <c r="A42030" t="n">
        <v>340720</v>
      </c>
      <c r="B42030" s="12" t="n">
        <v>12</v>
      </c>
      <c r="C42030" s="7" t="n">
        <v>10325</v>
      </c>
    </row>
    <row r="42031" spans="1:15">
      <c r="A42031" t="s">
        <v>4</v>
      </c>
      <c r="B42031" s="4" t="s">
        <v>5</v>
      </c>
      <c r="C42031" s="4" t="s">
        <v>13</v>
      </c>
      <c r="D42031" s="4" t="s">
        <v>10</v>
      </c>
      <c r="E42031" s="4" t="s">
        <v>13</v>
      </c>
      <c r="F42031" s="4" t="s">
        <v>13</v>
      </c>
      <c r="G42031" s="4" t="s">
        <v>10</v>
      </c>
      <c r="H42031" s="4" t="s">
        <v>13</v>
      </c>
      <c r="I42031" s="4" t="s">
        <v>13</v>
      </c>
      <c r="J42031" s="4" t="s">
        <v>20</v>
      </c>
    </row>
    <row r="42032" spans="1:15">
      <c r="A42032" t="n">
        <v>340723</v>
      </c>
      <c r="B42032" s="10" t="n">
        <v>5</v>
      </c>
      <c r="C42032" s="7" t="n">
        <v>30</v>
      </c>
      <c r="D42032" s="7" t="n">
        <v>10326</v>
      </c>
      <c r="E42032" s="7" t="n">
        <v>8</v>
      </c>
      <c r="F42032" s="7" t="n">
        <v>30</v>
      </c>
      <c r="G42032" s="7" t="n">
        <v>9721</v>
      </c>
      <c r="H42032" s="7" t="n">
        <v>9</v>
      </c>
      <c r="I42032" s="7" t="n">
        <v>1</v>
      </c>
      <c r="J42032" s="11" t="n">
        <f t="normal" ca="1">A42050</f>
        <v>0</v>
      </c>
    </row>
    <row r="42033" spans="1:10">
      <c r="A42033" t="s">
        <v>4</v>
      </c>
      <c r="B42033" s="4" t="s">
        <v>5</v>
      </c>
      <c r="C42033" s="4" t="s">
        <v>13</v>
      </c>
      <c r="D42033" s="4" t="s">
        <v>10</v>
      </c>
      <c r="E42033" s="4" t="s">
        <v>22</v>
      </c>
      <c r="F42033" s="4" t="s">
        <v>10</v>
      </c>
      <c r="G42033" s="4" t="s">
        <v>9</v>
      </c>
      <c r="H42033" s="4" t="s">
        <v>9</v>
      </c>
      <c r="I42033" s="4" t="s">
        <v>10</v>
      </c>
      <c r="J42033" s="4" t="s">
        <v>10</v>
      </c>
      <c r="K42033" s="4" t="s">
        <v>9</v>
      </c>
      <c r="L42033" s="4" t="s">
        <v>9</v>
      </c>
      <c r="M42033" s="4" t="s">
        <v>9</v>
      </c>
      <c r="N42033" s="4" t="s">
        <v>9</v>
      </c>
      <c r="O42033" s="4" t="s">
        <v>6</v>
      </c>
    </row>
    <row r="42034" spans="1:10">
      <c r="A42034" t="n">
        <v>340737</v>
      </c>
      <c r="B42034" s="14" t="n">
        <v>50</v>
      </c>
      <c r="C42034" s="7" t="n">
        <v>0</v>
      </c>
      <c r="D42034" s="7" t="n">
        <v>12105</v>
      </c>
      <c r="E42034" s="7" t="n">
        <v>1</v>
      </c>
      <c r="F42034" s="7" t="n">
        <v>0</v>
      </c>
      <c r="G42034" s="7" t="n">
        <v>0</v>
      </c>
      <c r="H42034" s="7" t="n">
        <v>0</v>
      </c>
      <c r="I42034" s="7" t="n">
        <v>0</v>
      </c>
      <c r="J42034" s="7" t="n">
        <v>65533</v>
      </c>
      <c r="K42034" s="7" t="n">
        <v>0</v>
      </c>
      <c r="L42034" s="7" t="n">
        <v>0</v>
      </c>
      <c r="M42034" s="7" t="n">
        <v>0</v>
      </c>
      <c r="N42034" s="7" t="n">
        <v>0</v>
      </c>
      <c r="O42034" s="7" t="s">
        <v>12</v>
      </c>
    </row>
    <row r="42035" spans="1:10">
      <c r="A42035" t="s">
        <v>4</v>
      </c>
      <c r="B42035" s="4" t="s">
        <v>5</v>
      </c>
      <c r="C42035" s="4" t="s">
        <v>13</v>
      </c>
      <c r="D42035" s="4" t="s">
        <v>10</v>
      </c>
      <c r="E42035" s="4" t="s">
        <v>10</v>
      </c>
      <c r="F42035" s="4" t="s">
        <v>10</v>
      </c>
      <c r="G42035" s="4" t="s">
        <v>10</v>
      </c>
      <c r="H42035" s="4" t="s">
        <v>13</v>
      </c>
    </row>
    <row r="42036" spans="1:10">
      <c r="A42036" t="n">
        <v>340776</v>
      </c>
      <c r="B42036" s="29" t="n">
        <v>25</v>
      </c>
      <c r="C42036" s="7" t="n">
        <v>5</v>
      </c>
      <c r="D42036" s="7" t="n">
        <v>65535</v>
      </c>
      <c r="E42036" s="7" t="n">
        <v>500</v>
      </c>
      <c r="F42036" s="7" t="n">
        <v>800</v>
      </c>
      <c r="G42036" s="7" t="n">
        <v>140</v>
      </c>
      <c r="H42036" s="7" t="n">
        <v>0</v>
      </c>
    </row>
    <row r="42037" spans="1:10">
      <c r="A42037" t="s">
        <v>4</v>
      </c>
      <c r="B42037" s="4" t="s">
        <v>5</v>
      </c>
      <c r="C42037" s="4" t="s">
        <v>10</v>
      </c>
      <c r="D42037" s="4" t="s">
        <v>13</v>
      </c>
      <c r="E42037" s="4" t="s">
        <v>72</v>
      </c>
      <c r="F42037" s="4" t="s">
        <v>13</v>
      </c>
      <c r="G42037" s="4" t="s">
        <v>13</v>
      </c>
    </row>
    <row r="42038" spans="1:10">
      <c r="A42038" t="n">
        <v>340787</v>
      </c>
      <c r="B42038" s="30" t="n">
        <v>24</v>
      </c>
      <c r="C42038" s="7" t="n">
        <v>65533</v>
      </c>
      <c r="D42038" s="7" t="n">
        <v>11</v>
      </c>
      <c r="E42038" s="7" t="s">
        <v>2485</v>
      </c>
      <c r="F42038" s="7" t="n">
        <v>2</v>
      </c>
      <c r="G42038" s="7" t="n">
        <v>0</v>
      </c>
    </row>
    <row r="42039" spans="1:10">
      <c r="A42039" t="s">
        <v>4</v>
      </c>
      <c r="B42039" s="4" t="s">
        <v>5</v>
      </c>
    </row>
    <row r="42040" spans="1:10">
      <c r="A42040" t="n">
        <v>340825</v>
      </c>
      <c r="B42040" s="53" t="n">
        <v>28</v>
      </c>
    </row>
    <row r="42041" spans="1:10">
      <c r="A42041" t="s">
        <v>4</v>
      </c>
      <c r="B42041" s="4" t="s">
        <v>5</v>
      </c>
      <c r="C42041" s="4" t="s">
        <v>13</v>
      </c>
    </row>
    <row r="42042" spans="1:10">
      <c r="A42042" t="n">
        <v>340826</v>
      </c>
      <c r="B42042" s="33" t="n">
        <v>27</v>
      </c>
      <c r="C42042" s="7" t="n">
        <v>0</v>
      </c>
    </row>
    <row r="42043" spans="1:10">
      <c r="A42043" t="s">
        <v>4</v>
      </c>
      <c r="B42043" s="4" t="s">
        <v>5</v>
      </c>
      <c r="C42043" s="4" t="s">
        <v>13</v>
      </c>
    </row>
    <row r="42044" spans="1:10">
      <c r="A42044" t="n">
        <v>340828</v>
      </c>
      <c r="B42044" s="33" t="n">
        <v>27</v>
      </c>
      <c r="C42044" s="7" t="n">
        <v>1</v>
      </c>
    </row>
    <row r="42045" spans="1:10">
      <c r="A42045" t="s">
        <v>4</v>
      </c>
      <c r="B42045" s="4" t="s">
        <v>5</v>
      </c>
      <c r="C42045" s="4" t="s">
        <v>13</v>
      </c>
      <c r="D42045" s="4" t="s">
        <v>10</v>
      </c>
      <c r="E42045" s="4" t="s">
        <v>10</v>
      </c>
      <c r="F42045" s="4" t="s">
        <v>10</v>
      </c>
      <c r="G42045" s="4" t="s">
        <v>10</v>
      </c>
      <c r="H42045" s="4" t="s">
        <v>13</v>
      </c>
    </row>
    <row r="42046" spans="1:10">
      <c r="A42046" t="n">
        <v>340830</v>
      </c>
      <c r="B42046" s="29" t="n">
        <v>25</v>
      </c>
      <c r="C42046" s="7" t="n">
        <v>5</v>
      </c>
      <c r="D42046" s="7" t="n">
        <v>65535</v>
      </c>
      <c r="E42046" s="7" t="n">
        <v>65535</v>
      </c>
      <c r="F42046" s="7" t="n">
        <v>65535</v>
      </c>
      <c r="G42046" s="7" t="n">
        <v>65535</v>
      </c>
      <c r="H42046" s="7" t="n">
        <v>0</v>
      </c>
    </row>
    <row r="42047" spans="1:10">
      <c r="A42047" t="s">
        <v>4</v>
      </c>
      <c r="B42047" s="4" t="s">
        <v>5</v>
      </c>
      <c r="C42047" s="4" t="s">
        <v>10</v>
      </c>
    </row>
    <row r="42048" spans="1:10">
      <c r="A42048" t="n">
        <v>340841</v>
      </c>
      <c r="B42048" s="12" t="n">
        <v>12</v>
      </c>
      <c r="C42048" s="7" t="n">
        <v>10326</v>
      </c>
    </row>
    <row r="42049" spans="1:15">
      <c r="A42049" t="s">
        <v>4</v>
      </c>
      <c r="B42049" s="4" t="s">
        <v>5</v>
      </c>
      <c r="C42049" s="4" t="s">
        <v>13</v>
      </c>
      <c r="D42049" s="4" t="s">
        <v>10</v>
      </c>
      <c r="E42049" s="4" t="s">
        <v>13</v>
      </c>
      <c r="F42049" s="4" t="s">
        <v>13</v>
      </c>
      <c r="G42049" s="4" t="s">
        <v>10</v>
      </c>
      <c r="H42049" s="4" t="s">
        <v>13</v>
      </c>
      <c r="I42049" s="4" t="s">
        <v>13</v>
      </c>
      <c r="J42049" s="4" t="s">
        <v>20</v>
      </c>
    </row>
    <row r="42050" spans="1:15">
      <c r="A42050" t="n">
        <v>340844</v>
      </c>
      <c r="B42050" s="10" t="n">
        <v>5</v>
      </c>
      <c r="C42050" s="7" t="n">
        <v>30</v>
      </c>
      <c r="D42050" s="7" t="n">
        <v>10327</v>
      </c>
      <c r="E42050" s="7" t="n">
        <v>8</v>
      </c>
      <c r="F42050" s="7" t="n">
        <v>30</v>
      </c>
      <c r="G42050" s="7" t="n">
        <v>10225</v>
      </c>
      <c r="H42050" s="7" t="n">
        <v>9</v>
      </c>
      <c r="I42050" s="7" t="n">
        <v>1</v>
      </c>
      <c r="J42050" s="11" t="n">
        <f t="normal" ca="1">A42068</f>
        <v>0</v>
      </c>
    </row>
    <row r="42051" spans="1:15">
      <c r="A42051" t="s">
        <v>4</v>
      </c>
      <c r="B42051" s="4" t="s">
        <v>5</v>
      </c>
      <c r="C42051" s="4" t="s">
        <v>13</v>
      </c>
      <c r="D42051" s="4" t="s">
        <v>10</v>
      </c>
      <c r="E42051" s="4" t="s">
        <v>22</v>
      </c>
      <c r="F42051" s="4" t="s">
        <v>10</v>
      </c>
      <c r="G42051" s="4" t="s">
        <v>9</v>
      </c>
      <c r="H42051" s="4" t="s">
        <v>9</v>
      </c>
      <c r="I42051" s="4" t="s">
        <v>10</v>
      </c>
      <c r="J42051" s="4" t="s">
        <v>10</v>
      </c>
      <c r="K42051" s="4" t="s">
        <v>9</v>
      </c>
      <c r="L42051" s="4" t="s">
        <v>9</v>
      </c>
      <c r="M42051" s="4" t="s">
        <v>9</v>
      </c>
      <c r="N42051" s="4" t="s">
        <v>9</v>
      </c>
      <c r="O42051" s="4" t="s">
        <v>6</v>
      </c>
    </row>
    <row r="42052" spans="1:15">
      <c r="A42052" t="n">
        <v>340858</v>
      </c>
      <c r="B42052" s="14" t="n">
        <v>50</v>
      </c>
      <c r="C42052" s="7" t="n">
        <v>0</v>
      </c>
      <c r="D42052" s="7" t="n">
        <v>12105</v>
      </c>
      <c r="E42052" s="7" t="n">
        <v>1</v>
      </c>
      <c r="F42052" s="7" t="n">
        <v>0</v>
      </c>
      <c r="G42052" s="7" t="n">
        <v>0</v>
      </c>
      <c r="H42052" s="7" t="n">
        <v>0</v>
      </c>
      <c r="I42052" s="7" t="n">
        <v>0</v>
      </c>
      <c r="J42052" s="7" t="n">
        <v>65533</v>
      </c>
      <c r="K42052" s="7" t="n">
        <v>0</v>
      </c>
      <c r="L42052" s="7" t="n">
        <v>0</v>
      </c>
      <c r="M42052" s="7" t="n">
        <v>0</v>
      </c>
      <c r="N42052" s="7" t="n">
        <v>0</v>
      </c>
      <c r="O42052" s="7" t="s">
        <v>12</v>
      </c>
    </row>
    <row r="42053" spans="1:15">
      <c r="A42053" t="s">
        <v>4</v>
      </c>
      <c r="B42053" s="4" t="s">
        <v>5</v>
      </c>
      <c r="C42053" s="4" t="s">
        <v>13</v>
      </c>
      <c r="D42053" s="4" t="s">
        <v>10</v>
      </c>
      <c r="E42053" s="4" t="s">
        <v>10</v>
      </c>
      <c r="F42053" s="4" t="s">
        <v>10</v>
      </c>
      <c r="G42053" s="4" t="s">
        <v>10</v>
      </c>
      <c r="H42053" s="4" t="s">
        <v>13</v>
      </c>
    </row>
    <row r="42054" spans="1:15">
      <c r="A42054" t="n">
        <v>340897</v>
      </c>
      <c r="B42054" s="29" t="n">
        <v>25</v>
      </c>
      <c r="C42054" s="7" t="n">
        <v>5</v>
      </c>
      <c r="D42054" s="7" t="n">
        <v>65535</v>
      </c>
      <c r="E42054" s="7" t="n">
        <v>500</v>
      </c>
      <c r="F42054" s="7" t="n">
        <v>800</v>
      </c>
      <c r="G42054" s="7" t="n">
        <v>140</v>
      </c>
      <c r="H42054" s="7" t="n">
        <v>0</v>
      </c>
    </row>
    <row r="42055" spans="1:15">
      <c r="A42055" t="s">
        <v>4</v>
      </c>
      <c r="B42055" s="4" t="s">
        <v>5</v>
      </c>
      <c r="C42055" s="4" t="s">
        <v>10</v>
      </c>
      <c r="D42055" s="4" t="s">
        <v>13</v>
      </c>
      <c r="E42055" s="4" t="s">
        <v>72</v>
      </c>
      <c r="F42055" s="4" t="s">
        <v>13</v>
      </c>
      <c r="G42055" s="4" t="s">
        <v>13</v>
      </c>
    </row>
    <row r="42056" spans="1:15">
      <c r="A42056" t="n">
        <v>340908</v>
      </c>
      <c r="B42056" s="30" t="n">
        <v>24</v>
      </c>
      <c r="C42056" s="7" t="n">
        <v>65533</v>
      </c>
      <c r="D42056" s="7" t="n">
        <v>11</v>
      </c>
      <c r="E42056" s="7" t="s">
        <v>2486</v>
      </c>
      <c r="F42056" s="7" t="n">
        <v>2</v>
      </c>
      <c r="G42056" s="7" t="n">
        <v>0</v>
      </c>
    </row>
    <row r="42057" spans="1:15">
      <c r="A42057" t="s">
        <v>4</v>
      </c>
      <c r="B42057" s="4" t="s">
        <v>5</v>
      </c>
    </row>
    <row r="42058" spans="1:15">
      <c r="A42058" t="n">
        <v>340946</v>
      </c>
      <c r="B42058" s="53" t="n">
        <v>28</v>
      </c>
    </row>
    <row r="42059" spans="1:15">
      <c r="A42059" t="s">
        <v>4</v>
      </c>
      <c r="B42059" s="4" t="s">
        <v>5</v>
      </c>
      <c r="C42059" s="4" t="s">
        <v>13</v>
      </c>
    </row>
    <row r="42060" spans="1:15">
      <c r="A42060" t="n">
        <v>340947</v>
      </c>
      <c r="B42060" s="33" t="n">
        <v>27</v>
      </c>
      <c r="C42060" s="7" t="n">
        <v>0</v>
      </c>
    </row>
    <row r="42061" spans="1:15">
      <c r="A42061" t="s">
        <v>4</v>
      </c>
      <c r="B42061" s="4" t="s">
        <v>5</v>
      </c>
      <c r="C42061" s="4" t="s">
        <v>13</v>
      </c>
    </row>
    <row r="42062" spans="1:15">
      <c r="A42062" t="n">
        <v>340949</v>
      </c>
      <c r="B42062" s="33" t="n">
        <v>27</v>
      </c>
      <c r="C42062" s="7" t="n">
        <v>1</v>
      </c>
    </row>
    <row r="42063" spans="1:15">
      <c r="A42063" t="s">
        <v>4</v>
      </c>
      <c r="B42063" s="4" t="s">
        <v>5</v>
      </c>
      <c r="C42063" s="4" t="s">
        <v>13</v>
      </c>
      <c r="D42063" s="4" t="s">
        <v>10</v>
      </c>
      <c r="E42063" s="4" t="s">
        <v>10</v>
      </c>
      <c r="F42063" s="4" t="s">
        <v>10</v>
      </c>
      <c r="G42063" s="4" t="s">
        <v>10</v>
      </c>
      <c r="H42063" s="4" t="s">
        <v>13</v>
      </c>
    </row>
    <row r="42064" spans="1:15">
      <c r="A42064" t="n">
        <v>340951</v>
      </c>
      <c r="B42064" s="29" t="n">
        <v>25</v>
      </c>
      <c r="C42064" s="7" t="n">
        <v>5</v>
      </c>
      <c r="D42064" s="7" t="n">
        <v>65535</v>
      </c>
      <c r="E42064" s="7" t="n">
        <v>65535</v>
      </c>
      <c r="F42064" s="7" t="n">
        <v>65535</v>
      </c>
      <c r="G42064" s="7" t="n">
        <v>65535</v>
      </c>
      <c r="H42064" s="7" t="n">
        <v>0</v>
      </c>
    </row>
    <row r="42065" spans="1:15">
      <c r="A42065" t="s">
        <v>4</v>
      </c>
      <c r="B42065" s="4" t="s">
        <v>5</v>
      </c>
      <c r="C42065" s="4" t="s">
        <v>10</v>
      </c>
    </row>
    <row r="42066" spans="1:15">
      <c r="A42066" t="n">
        <v>340962</v>
      </c>
      <c r="B42066" s="12" t="n">
        <v>12</v>
      </c>
      <c r="C42066" s="7" t="n">
        <v>10327</v>
      </c>
    </row>
    <row r="42067" spans="1:15">
      <c r="A42067" t="s">
        <v>4</v>
      </c>
      <c r="B42067" s="4" t="s">
        <v>5</v>
      </c>
      <c r="C42067" s="4" t="s">
        <v>13</v>
      </c>
      <c r="D42067" s="4" t="s">
        <v>10</v>
      </c>
      <c r="E42067" s="4" t="s">
        <v>10</v>
      </c>
      <c r="F42067" s="4" t="s">
        <v>10</v>
      </c>
      <c r="G42067" s="4" t="s">
        <v>10</v>
      </c>
      <c r="H42067" s="4" t="s">
        <v>13</v>
      </c>
    </row>
    <row r="42068" spans="1:15">
      <c r="A42068" t="n">
        <v>340965</v>
      </c>
      <c r="B42068" s="29" t="n">
        <v>25</v>
      </c>
      <c r="C42068" s="7" t="n">
        <v>5</v>
      </c>
      <c r="D42068" s="7" t="n">
        <v>65535</v>
      </c>
      <c r="E42068" s="7" t="n">
        <v>500</v>
      </c>
      <c r="F42068" s="7" t="n">
        <v>800</v>
      </c>
      <c r="G42068" s="7" t="n">
        <v>140</v>
      </c>
      <c r="H42068" s="7" t="n">
        <v>0</v>
      </c>
    </row>
    <row r="42069" spans="1:15">
      <c r="A42069" t="s">
        <v>4</v>
      </c>
      <c r="B42069" s="4" t="s">
        <v>5</v>
      </c>
      <c r="C42069" s="4" t="s">
        <v>13</v>
      </c>
      <c r="D42069" s="4" t="s">
        <v>13</v>
      </c>
      <c r="E42069" s="4" t="s">
        <v>9</v>
      </c>
      <c r="F42069" s="4" t="s">
        <v>13</v>
      </c>
      <c r="G42069" s="4" t="s">
        <v>13</v>
      </c>
    </row>
    <row r="42070" spans="1:15">
      <c r="A42070" t="n">
        <v>340976</v>
      </c>
      <c r="B42070" s="31" t="n">
        <v>18</v>
      </c>
      <c r="C42070" s="7" t="n">
        <v>0</v>
      </c>
      <c r="D42070" s="7" t="n">
        <v>0</v>
      </c>
      <c r="E42070" s="7" t="n">
        <v>0</v>
      </c>
      <c r="F42070" s="7" t="n">
        <v>19</v>
      </c>
      <c r="G42070" s="7" t="n">
        <v>1</v>
      </c>
    </row>
    <row r="42071" spans="1:15">
      <c r="A42071" t="s">
        <v>4</v>
      </c>
      <c r="B42071" s="4" t="s">
        <v>5</v>
      </c>
      <c r="C42071" s="4" t="s">
        <v>13</v>
      </c>
      <c r="D42071" s="4" t="s">
        <v>13</v>
      </c>
      <c r="E42071" s="4" t="s">
        <v>10</v>
      </c>
      <c r="F42071" s="4" t="s">
        <v>22</v>
      </c>
    </row>
    <row r="42072" spans="1:15">
      <c r="A42072" t="n">
        <v>340985</v>
      </c>
      <c r="B42072" s="32" t="n">
        <v>107</v>
      </c>
      <c r="C42072" s="7" t="n">
        <v>0</v>
      </c>
      <c r="D42072" s="7" t="n">
        <v>0</v>
      </c>
      <c r="E42072" s="7" t="n">
        <v>0</v>
      </c>
      <c r="F42072" s="7" t="n">
        <v>32</v>
      </c>
    </row>
    <row r="42073" spans="1:15">
      <c r="A42073" t="s">
        <v>4</v>
      </c>
      <c r="B42073" s="4" t="s">
        <v>5</v>
      </c>
      <c r="C42073" s="4" t="s">
        <v>13</v>
      </c>
      <c r="D42073" s="4" t="s">
        <v>13</v>
      </c>
      <c r="E42073" s="4" t="s">
        <v>6</v>
      </c>
      <c r="F42073" s="4" t="s">
        <v>10</v>
      </c>
    </row>
    <row r="42074" spans="1:15">
      <c r="A42074" t="n">
        <v>340994</v>
      </c>
      <c r="B42074" s="32" t="n">
        <v>107</v>
      </c>
      <c r="C42074" s="7" t="n">
        <v>1</v>
      </c>
      <c r="D42074" s="7" t="n">
        <v>0</v>
      </c>
      <c r="E42074" s="7" t="s">
        <v>2487</v>
      </c>
      <c r="F42074" s="7" t="n">
        <v>1</v>
      </c>
    </row>
    <row r="42075" spans="1:15">
      <c r="A42075" t="s">
        <v>4</v>
      </c>
      <c r="B42075" s="4" t="s">
        <v>5</v>
      </c>
      <c r="C42075" s="4" t="s">
        <v>13</v>
      </c>
      <c r="D42075" s="4" t="s">
        <v>13</v>
      </c>
      <c r="E42075" s="4" t="s">
        <v>6</v>
      </c>
      <c r="F42075" s="4" t="s">
        <v>10</v>
      </c>
    </row>
    <row r="42076" spans="1:15">
      <c r="A42076" t="n">
        <v>341009</v>
      </c>
      <c r="B42076" s="32" t="n">
        <v>107</v>
      </c>
      <c r="C42076" s="7" t="n">
        <v>1</v>
      </c>
      <c r="D42076" s="7" t="n">
        <v>0</v>
      </c>
      <c r="E42076" s="7" t="s">
        <v>76</v>
      </c>
      <c r="F42076" s="7" t="n">
        <v>2</v>
      </c>
    </row>
    <row r="42077" spans="1:15">
      <c r="A42077" t="s">
        <v>4</v>
      </c>
      <c r="B42077" s="4" t="s">
        <v>5</v>
      </c>
      <c r="C42077" s="4" t="s">
        <v>13</v>
      </c>
      <c r="D42077" s="4" t="s">
        <v>13</v>
      </c>
      <c r="E42077" s="4" t="s">
        <v>13</v>
      </c>
      <c r="F42077" s="4" t="s">
        <v>10</v>
      </c>
      <c r="G42077" s="4" t="s">
        <v>10</v>
      </c>
      <c r="H42077" s="4" t="s">
        <v>13</v>
      </c>
    </row>
    <row r="42078" spans="1:15">
      <c r="A42078" t="n">
        <v>341021</v>
      </c>
      <c r="B42078" s="32" t="n">
        <v>107</v>
      </c>
      <c r="C42078" s="7" t="n">
        <v>2</v>
      </c>
      <c r="D42078" s="7" t="n">
        <v>0</v>
      </c>
      <c r="E42078" s="7" t="n">
        <v>1</v>
      </c>
      <c r="F42078" s="7" t="n">
        <v>65535</v>
      </c>
      <c r="G42078" s="7" t="n">
        <v>65535</v>
      </c>
      <c r="H42078" s="7" t="n">
        <v>0</v>
      </c>
    </row>
    <row r="42079" spans="1:15">
      <c r="A42079" t="s">
        <v>4</v>
      </c>
      <c r="B42079" s="4" t="s">
        <v>5</v>
      </c>
      <c r="C42079" s="4" t="s">
        <v>13</v>
      </c>
      <c r="D42079" s="4" t="s">
        <v>13</v>
      </c>
      <c r="E42079" s="4" t="s">
        <v>13</v>
      </c>
    </row>
    <row r="42080" spans="1:15">
      <c r="A42080" t="n">
        <v>341030</v>
      </c>
      <c r="B42080" s="32" t="n">
        <v>107</v>
      </c>
      <c r="C42080" s="7" t="n">
        <v>4</v>
      </c>
      <c r="D42080" s="7" t="n">
        <v>0</v>
      </c>
      <c r="E42080" s="7" t="n">
        <v>0</v>
      </c>
    </row>
    <row r="42081" spans="1:8">
      <c r="A42081" t="s">
        <v>4</v>
      </c>
      <c r="B42081" s="4" t="s">
        <v>5</v>
      </c>
      <c r="C42081" s="4" t="s">
        <v>13</v>
      </c>
      <c r="D42081" s="4" t="s">
        <v>13</v>
      </c>
    </row>
    <row r="42082" spans="1:8">
      <c r="A42082" t="n">
        <v>341034</v>
      </c>
      <c r="B42082" s="32" t="n">
        <v>107</v>
      </c>
      <c r="C42082" s="7" t="n">
        <v>3</v>
      </c>
      <c r="D42082" s="7" t="n">
        <v>0</v>
      </c>
    </row>
    <row r="42083" spans="1:8">
      <c r="A42083" t="s">
        <v>4</v>
      </c>
      <c r="B42083" s="4" t="s">
        <v>5</v>
      </c>
      <c r="C42083" s="4" t="s">
        <v>13</v>
      </c>
    </row>
    <row r="42084" spans="1:8">
      <c r="A42084" t="n">
        <v>341037</v>
      </c>
      <c r="B42084" s="33" t="n">
        <v>27</v>
      </c>
      <c r="C42084" s="7" t="n">
        <v>0</v>
      </c>
    </row>
    <row r="42085" spans="1:8">
      <c r="A42085" t="s">
        <v>4</v>
      </c>
      <c r="B42085" s="4" t="s">
        <v>5</v>
      </c>
      <c r="C42085" s="4" t="s">
        <v>13</v>
      </c>
      <c r="D42085" s="4" t="s">
        <v>10</v>
      </c>
      <c r="E42085" s="4" t="s">
        <v>10</v>
      </c>
      <c r="F42085" s="4" t="s">
        <v>10</v>
      </c>
      <c r="G42085" s="4" t="s">
        <v>10</v>
      </c>
      <c r="H42085" s="4" t="s">
        <v>13</v>
      </c>
    </row>
    <row r="42086" spans="1:8">
      <c r="A42086" t="n">
        <v>341039</v>
      </c>
      <c r="B42086" s="29" t="n">
        <v>25</v>
      </c>
      <c r="C42086" s="7" t="n">
        <v>5</v>
      </c>
      <c r="D42086" s="7" t="n">
        <v>65535</v>
      </c>
      <c r="E42086" s="7" t="n">
        <v>65535</v>
      </c>
      <c r="F42086" s="7" t="n">
        <v>65535</v>
      </c>
      <c r="G42086" s="7" t="n">
        <v>65535</v>
      </c>
      <c r="H42086" s="7" t="n">
        <v>0</v>
      </c>
    </row>
    <row r="42087" spans="1:8">
      <c r="A42087" t="s">
        <v>4</v>
      </c>
      <c r="B42087" s="4" t="s">
        <v>5</v>
      </c>
      <c r="C42087" s="4" t="s">
        <v>13</v>
      </c>
      <c r="D42087" s="4" t="s">
        <v>13</v>
      </c>
      <c r="E42087" s="4" t="s">
        <v>13</v>
      </c>
      <c r="F42087" s="4" t="s">
        <v>9</v>
      </c>
      <c r="G42087" s="4" t="s">
        <v>13</v>
      </c>
      <c r="H42087" s="4" t="s">
        <v>13</v>
      </c>
      <c r="I42087" s="4" t="s">
        <v>20</v>
      </c>
    </row>
    <row r="42088" spans="1:8">
      <c r="A42088" t="n">
        <v>341050</v>
      </c>
      <c r="B42088" s="10" t="n">
        <v>5</v>
      </c>
      <c r="C42088" s="7" t="n">
        <v>35</v>
      </c>
      <c r="D42088" s="7" t="n">
        <v>0</v>
      </c>
      <c r="E42088" s="7" t="n">
        <v>0</v>
      </c>
      <c r="F42088" s="7" t="n">
        <v>1</v>
      </c>
      <c r="G42088" s="7" t="n">
        <v>3</v>
      </c>
      <c r="H42088" s="7" t="n">
        <v>1</v>
      </c>
      <c r="I42088" s="11" t="n">
        <f t="normal" ca="1">A42122</f>
        <v>0</v>
      </c>
    </row>
    <row r="42089" spans="1:8">
      <c r="A42089" t="s">
        <v>4</v>
      </c>
      <c r="B42089" s="4" t="s">
        <v>5</v>
      </c>
      <c r="C42089" s="4" t="s">
        <v>13</v>
      </c>
      <c r="D42089" s="4" t="s">
        <v>10</v>
      </c>
      <c r="E42089" s="4" t="s">
        <v>22</v>
      </c>
    </row>
    <row r="42090" spans="1:8">
      <c r="A42090" t="n">
        <v>341064</v>
      </c>
      <c r="B42090" s="28" t="n">
        <v>58</v>
      </c>
      <c r="C42090" s="7" t="n">
        <v>100</v>
      </c>
      <c r="D42090" s="7" t="n">
        <v>300</v>
      </c>
      <c r="E42090" s="7" t="n">
        <v>0.300000011920929</v>
      </c>
    </row>
    <row r="42091" spans="1:8">
      <c r="A42091" t="s">
        <v>4</v>
      </c>
      <c r="B42091" s="4" t="s">
        <v>5</v>
      </c>
      <c r="C42091" s="4" t="s">
        <v>13</v>
      </c>
      <c r="D42091" s="4" t="s">
        <v>10</v>
      </c>
    </row>
    <row r="42092" spans="1:8">
      <c r="A42092" t="n">
        <v>341072</v>
      </c>
      <c r="B42092" s="28" t="n">
        <v>58</v>
      </c>
      <c r="C42092" s="7" t="n">
        <v>255</v>
      </c>
      <c r="D42092" s="7" t="n">
        <v>0</v>
      </c>
    </row>
    <row r="42093" spans="1:8">
      <c r="A42093" t="s">
        <v>4</v>
      </c>
      <c r="B42093" s="4" t="s">
        <v>5</v>
      </c>
      <c r="C42093" s="4" t="s">
        <v>10</v>
      </c>
      <c r="D42093" s="4" t="s">
        <v>22</v>
      </c>
      <c r="E42093" s="4" t="s">
        <v>22</v>
      </c>
      <c r="F42093" s="4" t="s">
        <v>22</v>
      </c>
      <c r="G42093" s="4" t="s">
        <v>22</v>
      </c>
    </row>
    <row r="42094" spans="1:8">
      <c r="A42094" t="n">
        <v>341076</v>
      </c>
      <c r="B42094" s="24" t="n">
        <v>46</v>
      </c>
      <c r="C42094" s="7" t="n">
        <v>61456</v>
      </c>
      <c r="D42094" s="7" t="n">
        <v>35.060001373291</v>
      </c>
      <c r="E42094" s="7" t="n">
        <v>-2.42000007629395</v>
      </c>
      <c r="F42094" s="7" t="n">
        <v>26.1299991607666</v>
      </c>
      <c r="G42094" s="7" t="n">
        <v>188.5</v>
      </c>
    </row>
    <row r="42095" spans="1:8">
      <c r="A42095" t="s">
        <v>4</v>
      </c>
      <c r="B42095" s="4" t="s">
        <v>5</v>
      </c>
      <c r="C42095" s="4" t="s">
        <v>13</v>
      </c>
      <c r="D42095" s="4" t="s">
        <v>13</v>
      </c>
      <c r="E42095" s="4" t="s">
        <v>10</v>
      </c>
    </row>
    <row r="42096" spans="1:8">
      <c r="A42096" t="n">
        <v>341095</v>
      </c>
      <c r="B42096" s="25" t="n">
        <v>45</v>
      </c>
      <c r="C42096" s="7" t="n">
        <v>8</v>
      </c>
      <c r="D42096" s="7" t="n">
        <v>1</v>
      </c>
      <c r="E42096" s="7" t="n">
        <v>0</v>
      </c>
    </row>
    <row r="42097" spans="1:9">
      <c r="A42097" t="s">
        <v>4</v>
      </c>
      <c r="B42097" s="4" t="s">
        <v>5</v>
      </c>
      <c r="C42097" s="4" t="s">
        <v>13</v>
      </c>
      <c r="D42097" s="4" t="s">
        <v>10</v>
      </c>
      <c r="E42097" s="4" t="s">
        <v>10</v>
      </c>
      <c r="F42097" s="4" t="s">
        <v>13</v>
      </c>
    </row>
    <row r="42098" spans="1:9">
      <c r="A42098" t="n">
        <v>341100</v>
      </c>
      <c r="B42098" s="29" t="n">
        <v>25</v>
      </c>
      <c r="C42098" s="7" t="n">
        <v>1</v>
      </c>
      <c r="D42098" s="7" t="n">
        <v>65535</v>
      </c>
      <c r="E42098" s="7" t="n">
        <v>65535</v>
      </c>
      <c r="F42098" s="7" t="n">
        <v>0</v>
      </c>
    </row>
    <row r="42099" spans="1:9">
      <c r="A42099" t="s">
        <v>4</v>
      </c>
      <c r="B42099" s="4" t="s">
        <v>5</v>
      </c>
      <c r="C42099" s="4" t="s">
        <v>13</v>
      </c>
      <c r="D42099" s="4" t="s">
        <v>6</v>
      </c>
    </row>
    <row r="42100" spans="1:9">
      <c r="A42100" t="n">
        <v>341107</v>
      </c>
      <c r="B42100" s="8" t="n">
        <v>2</v>
      </c>
      <c r="C42100" s="7" t="n">
        <v>10</v>
      </c>
      <c r="D42100" s="7" t="s">
        <v>154</v>
      </c>
    </row>
    <row r="42101" spans="1:9">
      <c r="A42101" t="s">
        <v>4</v>
      </c>
      <c r="B42101" s="4" t="s">
        <v>5</v>
      </c>
      <c r="C42101" s="4" t="s">
        <v>13</v>
      </c>
      <c r="D42101" s="4" t="s">
        <v>10</v>
      </c>
    </row>
    <row r="42102" spans="1:9">
      <c r="A42102" t="n">
        <v>341130</v>
      </c>
      <c r="B42102" s="28" t="n">
        <v>58</v>
      </c>
      <c r="C42102" s="7" t="n">
        <v>105</v>
      </c>
      <c r="D42102" s="7" t="n">
        <v>300</v>
      </c>
    </row>
    <row r="42103" spans="1:9">
      <c r="A42103" t="s">
        <v>4</v>
      </c>
      <c r="B42103" s="4" t="s">
        <v>5</v>
      </c>
      <c r="C42103" s="4" t="s">
        <v>22</v>
      </c>
      <c r="D42103" s="4" t="s">
        <v>10</v>
      </c>
    </row>
    <row r="42104" spans="1:9">
      <c r="A42104" t="n">
        <v>341134</v>
      </c>
      <c r="B42104" s="51" t="n">
        <v>103</v>
      </c>
      <c r="C42104" s="7" t="n">
        <v>1</v>
      </c>
      <c r="D42104" s="7" t="n">
        <v>300</v>
      </c>
    </row>
    <row r="42105" spans="1:9">
      <c r="A42105" t="s">
        <v>4</v>
      </c>
      <c r="B42105" s="4" t="s">
        <v>5</v>
      </c>
      <c r="C42105" s="4" t="s">
        <v>13</v>
      </c>
    </row>
    <row r="42106" spans="1:9">
      <c r="A42106" t="n">
        <v>341141</v>
      </c>
      <c r="B42106" s="49" t="n">
        <v>74</v>
      </c>
      <c r="C42106" s="7" t="n">
        <v>67</v>
      </c>
    </row>
    <row r="42107" spans="1:9">
      <c r="A42107" t="s">
        <v>4</v>
      </c>
      <c r="B42107" s="4" t="s">
        <v>5</v>
      </c>
      <c r="C42107" s="4" t="s">
        <v>13</v>
      </c>
      <c r="D42107" s="4" t="s">
        <v>22</v>
      </c>
      <c r="E42107" s="4" t="s">
        <v>10</v>
      </c>
      <c r="F42107" s="4" t="s">
        <v>13</v>
      </c>
    </row>
    <row r="42108" spans="1:9">
      <c r="A42108" t="n">
        <v>341143</v>
      </c>
      <c r="B42108" s="16" t="n">
        <v>49</v>
      </c>
      <c r="C42108" s="7" t="n">
        <v>3</v>
      </c>
      <c r="D42108" s="7" t="n">
        <v>1</v>
      </c>
      <c r="E42108" s="7" t="n">
        <v>500</v>
      </c>
      <c r="F42108" s="7" t="n">
        <v>0</v>
      </c>
    </row>
    <row r="42109" spans="1:9">
      <c r="A42109" t="s">
        <v>4</v>
      </c>
      <c r="B42109" s="4" t="s">
        <v>5</v>
      </c>
      <c r="C42109" s="4" t="s">
        <v>13</v>
      </c>
      <c r="D42109" s="4" t="s">
        <v>10</v>
      </c>
    </row>
    <row r="42110" spans="1:9">
      <c r="A42110" t="n">
        <v>341152</v>
      </c>
      <c r="B42110" s="28" t="n">
        <v>58</v>
      </c>
      <c r="C42110" s="7" t="n">
        <v>11</v>
      </c>
      <c r="D42110" s="7" t="n">
        <v>300</v>
      </c>
    </row>
    <row r="42111" spans="1:9">
      <c r="A42111" t="s">
        <v>4</v>
      </c>
      <c r="B42111" s="4" t="s">
        <v>5</v>
      </c>
      <c r="C42111" s="4" t="s">
        <v>13</v>
      </c>
      <c r="D42111" s="4" t="s">
        <v>10</v>
      </c>
    </row>
    <row r="42112" spans="1:9">
      <c r="A42112" t="n">
        <v>341156</v>
      </c>
      <c r="B42112" s="28" t="n">
        <v>58</v>
      </c>
      <c r="C42112" s="7" t="n">
        <v>12</v>
      </c>
      <c r="D42112" s="7" t="n">
        <v>0</v>
      </c>
    </row>
    <row r="42113" spans="1:6">
      <c r="A42113" t="s">
        <v>4</v>
      </c>
      <c r="B42113" s="4" t="s">
        <v>5</v>
      </c>
      <c r="C42113" s="4" t="s">
        <v>13</v>
      </c>
    </row>
    <row r="42114" spans="1:6">
      <c r="A42114" t="n">
        <v>341160</v>
      </c>
      <c r="B42114" s="49" t="n">
        <v>74</v>
      </c>
      <c r="C42114" s="7" t="n">
        <v>46</v>
      </c>
    </row>
    <row r="42115" spans="1:6">
      <c r="A42115" t="s">
        <v>4</v>
      </c>
      <c r="B42115" s="4" t="s">
        <v>5</v>
      </c>
      <c r="C42115" s="4" t="s">
        <v>13</v>
      </c>
    </row>
    <row r="42116" spans="1:6">
      <c r="A42116" t="n">
        <v>341162</v>
      </c>
      <c r="B42116" s="34" t="n">
        <v>23</v>
      </c>
      <c r="C42116" s="7" t="n">
        <v>0</v>
      </c>
    </row>
    <row r="42117" spans="1:6">
      <c r="A42117" t="s">
        <v>4</v>
      </c>
      <c r="B42117" s="4" t="s">
        <v>5</v>
      </c>
      <c r="C42117" s="4" t="s">
        <v>13</v>
      </c>
      <c r="D42117" s="4" t="s">
        <v>9</v>
      </c>
    </row>
    <row r="42118" spans="1:6">
      <c r="A42118" t="n">
        <v>341164</v>
      </c>
      <c r="B42118" s="49" t="n">
        <v>74</v>
      </c>
      <c r="C42118" s="7" t="n">
        <v>52</v>
      </c>
      <c r="D42118" s="7" t="n">
        <v>8192</v>
      </c>
    </row>
    <row r="42119" spans="1:6">
      <c r="A42119" t="s">
        <v>4</v>
      </c>
      <c r="B42119" s="4" t="s">
        <v>5</v>
      </c>
    </row>
    <row r="42120" spans="1:6">
      <c r="A42120" t="n">
        <v>341170</v>
      </c>
      <c r="B42120" s="5" t="n">
        <v>1</v>
      </c>
    </row>
    <row r="42121" spans="1:6">
      <c r="A42121" t="s">
        <v>4</v>
      </c>
      <c r="B42121" s="4" t="s">
        <v>5</v>
      </c>
      <c r="C42121" s="4" t="s">
        <v>13</v>
      </c>
      <c r="D42121" s="4" t="s">
        <v>10</v>
      </c>
      <c r="E42121" s="4" t="s">
        <v>10</v>
      </c>
      <c r="F42121" s="4" t="s">
        <v>10</v>
      </c>
      <c r="G42121" s="4" t="s">
        <v>10</v>
      </c>
    </row>
    <row r="42122" spans="1:6">
      <c r="A42122" t="n">
        <v>341171</v>
      </c>
      <c r="B42122" s="114" t="n">
        <v>148</v>
      </c>
      <c r="C42122" s="7" t="n">
        <v>12</v>
      </c>
      <c r="D42122" s="7" t="n">
        <v>0</v>
      </c>
      <c r="E42122" s="7" t="n">
        <v>0</v>
      </c>
      <c r="F42122" s="7" t="n">
        <v>3</v>
      </c>
      <c r="G42122" s="7" t="n">
        <v>0</v>
      </c>
    </row>
    <row r="42123" spans="1:6">
      <c r="A42123" t="s">
        <v>4</v>
      </c>
      <c r="B42123" s="4" t="s">
        <v>5</v>
      </c>
      <c r="C42123" s="4" t="s">
        <v>13</v>
      </c>
      <c r="D42123" s="4" t="s">
        <v>10</v>
      </c>
      <c r="E42123" s="4" t="s">
        <v>13</v>
      </c>
      <c r="F42123" s="4" t="s">
        <v>20</v>
      </c>
    </row>
    <row r="42124" spans="1:6">
      <c r="A42124" t="n">
        <v>341181</v>
      </c>
      <c r="B42124" s="10" t="n">
        <v>5</v>
      </c>
      <c r="C42124" s="7" t="n">
        <v>30</v>
      </c>
      <c r="D42124" s="7" t="n">
        <v>10321</v>
      </c>
      <c r="E42124" s="7" t="n">
        <v>1</v>
      </c>
      <c r="F42124" s="11" t="n">
        <f t="normal" ca="1">A42128</f>
        <v>0</v>
      </c>
    </row>
    <row r="42125" spans="1:6">
      <c r="A42125" t="s">
        <v>4</v>
      </c>
      <c r="B42125" s="4" t="s">
        <v>5</v>
      </c>
      <c r="C42125" s="4" t="s">
        <v>13</v>
      </c>
      <c r="D42125" s="4" t="s">
        <v>10</v>
      </c>
      <c r="E42125" s="4" t="s">
        <v>10</v>
      </c>
      <c r="F42125" s="4" t="s">
        <v>10</v>
      </c>
      <c r="G42125" s="4" t="s">
        <v>10</v>
      </c>
    </row>
    <row r="42126" spans="1:6">
      <c r="A42126" t="n">
        <v>341190</v>
      </c>
      <c r="B42126" s="114" t="n">
        <v>148</v>
      </c>
      <c r="C42126" s="7" t="n">
        <v>12</v>
      </c>
      <c r="D42126" s="7" t="n">
        <v>0</v>
      </c>
      <c r="E42126" s="7" t="n">
        <v>1</v>
      </c>
      <c r="F42126" s="7" t="n">
        <v>3</v>
      </c>
      <c r="G42126" s="7" t="n">
        <v>0</v>
      </c>
    </row>
    <row r="42127" spans="1:6">
      <c r="A42127" t="s">
        <v>4</v>
      </c>
      <c r="B42127" s="4" t="s">
        <v>5</v>
      </c>
      <c r="C42127" s="4" t="s">
        <v>13</v>
      </c>
      <c r="D42127" s="4" t="s">
        <v>10</v>
      </c>
      <c r="E42127" s="4" t="s">
        <v>13</v>
      </c>
      <c r="F42127" s="4" t="s">
        <v>20</v>
      </c>
    </row>
    <row r="42128" spans="1:6">
      <c r="A42128" t="n">
        <v>341200</v>
      </c>
      <c r="B42128" s="10" t="n">
        <v>5</v>
      </c>
      <c r="C42128" s="7" t="n">
        <v>30</v>
      </c>
      <c r="D42128" s="7" t="n">
        <v>10322</v>
      </c>
      <c r="E42128" s="7" t="n">
        <v>1</v>
      </c>
      <c r="F42128" s="11" t="n">
        <f t="normal" ca="1">A42132</f>
        <v>0</v>
      </c>
    </row>
    <row r="42129" spans="1:7">
      <c r="A42129" t="s">
        <v>4</v>
      </c>
      <c r="B42129" s="4" t="s">
        <v>5</v>
      </c>
      <c r="C42129" s="4" t="s">
        <v>13</v>
      </c>
      <c r="D42129" s="4" t="s">
        <v>10</v>
      </c>
      <c r="E42129" s="4" t="s">
        <v>10</v>
      </c>
      <c r="F42129" s="4" t="s">
        <v>10</v>
      </c>
      <c r="G42129" s="4" t="s">
        <v>10</v>
      </c>
    </row>
    <row r="42130" spans="1:7">
      <c r="A42130" t="n">
        <v>341209</v>
      </c>
      <c r="B42130" s="114" t="n">
        <v>148</v>
      </c>
      <c r="C42130" s="7" t="n">
        <v>12</v>
      </c>
      <c r="D42130" s="7" t="n">
        <v>0</v>
      </c>
      <c r="E42130" s="7" t="n">
        <v>2</v>
      </c>
      <c r="F42130" s="7" t="n">
        <v>3</v>
      </c>
      <c r="G42130" s="7" t="n">
        <v>0</v>
      </c>
    </row>
    <row r="42131" spans="1:7">
      <c r="A42131" t="s">
        <v>4</v>
      </c>
      <c r="B42131" s="4" t="s">
        <v>5</v>
      </c>
      <c r="C42131" s="4" t="s">
        <v>13</v>
      </c>
      <c r="D42131" s="4" t="s">
        <v>10</v>
      </c>
      <c r="E42131" s="4" t="s">
        <v>13</v>
      </c>
      <c r="F42131" s="4" t="s">
        <v>20</v>
      </c>
    </row>
    <row r="42132" spans="1:7">
      <c r="A42132" t="n">
        <v>341219</v>
      </c>
      <c r="B42132" s="10" t="n">
        <v>5</v>
      </c>
      <c r="C42132" s="7" t="n">
        <v>30</v>
      </c>
      <c r="D42132" s="7" t="n">
        <v>10323</v>
      </c>
      <c r="E42132" s="7" t="n">
        <v>1</v>
      </c>
      <c r="F42132" s="11" t="n">
        <f t="normal" ca="1">A42136</f>
        <v>0</v>
      </c>
    </row>
    <row r="42133" spans="1:7">
      <c r="A42133" t="s">
        <v>4</v>
      </c>
      <c r="B42133" s="4" t="s">
        <v>5</v>
      </c>
      <c r="C42133" s="4" t="s">
        <v>13</v>
      </c>
      <c r="D42133" s="4" t="s">
        <v>10</v>
      </c>
      <c r="E42133" s="4" t="s">
        <v>10</v>
      </c>
      <c r="F42133" s="4" t="s">
        <v>10</v>
      </c>
      <c r="G42133" s="4" t="s">
        <v>10</v>
      </c>
    </row>
    <row r="42134" spans="1:7">
      <c r="A42134" t="n">
        <v>341228</v>
      </c>
      <c r="B42134" s="114" t="n">
        <v>148</v>
      </c>
      <c r="C42134" s="7" t="n">
        <v>12</v>
      </c>
      <c r="D42134" s="7" t="n">
        <v>0</v>
      </c>
      <c r="E42134" s="7" t="n">
        <v>3</v>
      </c>
      <c r="F42134" s="7" t="n">
        <v>3</v>
      </c>
      <c r="G42134" s="7" t="n">
        <v>0</v>
      </c>
    </row>
    <row r="42135" spans="1:7">
      <c r="A42135" t="s">
        <v>4</v>
      </c>
      <c r="B42135" s="4" t="s">
        <v>5</v>
      </c>
      <c r="C42135" s="4" t="s">
        <v>13</v>
      </c>
      <c r="D42135" s="4" t="s">
        <v>10</v>
      </c>
      <c r="E42135" s="4" t="s">
        <v>13</v>
      </c>
      <c r="F42135" s="4" t="s">
        <v>20</v>
      </c>
    </row>
    <row r="42136" spans="1:7">
      <c r="A42136" t="n">
        <v>341238</v>
      </c>
      <c r="B42136" s="10" t="n">
        <v>5</v>
      </c>
      <c r="C42136" s="7" t="n">
        <v>30</v>
      </c>
      <c r="D42136" s="7" t="n">
        <v>10324</v>
      </c>
      <c r="E42136" s="7" t="n">
        <v>1</v>
      </c>
      <c r="F42136" s="11" t="n">
        <f t="normal" ca="1">A42140</f>
        <v>0</v>
      </c>
    </row>
    <row r="42137" spans="1:7">
      <c r="A42137" t="s">
        <v>4</v>
      </c>
      <c r="B42137" s="4" t="s">
        <v>5</v>
      </c>
      <c r="C42137" s="4" t="s">
        <v>13</v>
      </c>
      <c r="D42137" s="4" t="s">
        <v>10</v>
      </c>
      <c r="E42137" s="4" t="s">
        <v>10</v>
      </c>
      <c r="F42137" s="4" t="s">
        <v>10</v>
      </c>
      <c r="G42137" s="4" t="s">
        <v>10</v>
      </c>
    </row>
    <row r="42138" spans="1:7">
      <c r="A42138" t="n">
        <v>341247</v>
      </c>
      <c r="B42138" s="114" t="n">
        <v>148</v>
      </c>
      <c r="C42138" s="7" t="n">
        <v>12</v>
      </c>
      <c r="D42138" s="7" t="n">
        <v>1</v>
      </c>
      <c r="E42138" s="7" t="n">
        <v>0</v>
      </c>
      <c r="F42138" s="7" t="n">
        <v>3</v>
      </c>
      <c r="G42138" s="7" t="n">
        <v>0</v>
      </c>
    </row>
    <row r="42139" spans="1:7">
      <c r="A42139" t="s">
        <v>4</v>
      </c>
      <c r="B42139" s="4" t="s">
        <v>5</v>
      </c>
      <c r="C42139" s="4" t="s">
        <v>13</v>
      </c>
      <c r="D42139" s="4" t="s">
        <v>10</v>
      </c>
      <c r="E42139" s="4" t="s">
        <v>13</v>
      </c>
      <c r="F42139" s="4" t="s">
        <v>20</v>
      </c>
    </row>
    <row r="42140" spans="1:7">
      <c r="A42140" t="n">
        <v>341257</v>
      </c>
      <c r="B42140" s="10" t="n">
        <v>5</v>
      </c>
      <c r="C42140" s="7" t="n">
        <v>30</v>
      </c>
      <c r="D42140" s="7" t="n">
        <v>10325</v>
      </c>
      <c r="E42140" s="7" t="n">
        <v>1</v>
      </c>
      <c r="F42140" s="11" t="n">
        <f t="normal" ca="1">A42144</f>
        <v>0</v>
      </c>
    </row>
    <row r="42141" spans="1:7">
      <c r="A42141" t="s">
        <v>4</v>
      </c>
      <c r="B42141" s="4" t="s">
        <v>5</v>
      </c>
      <c r="C42141" s="4" t="s">
        <v>13</v>
      </c>
      <c r="D42141" s="4" t="s">
        <v>10</v>
      </c>
      <c r="E42141" s="4" t="s">
        <v>10</v>
      </c>
      <c r="F42141" s="4" t="s">
        <v>10</v>
      </c>
      <c r="G42141" s="4" t="s">
        <v>10</v>
      </c>
    </row>
    <row r="42142" spans="1:7">
      <c r="A42142" t="n">
        <v>341266</v>
      </c>
      <c r="B42142" s="114" t="n">
        <v>148</v>
      </c>
      <c r="C42142" s="7" t="n">
        <v>12</v>
      </c>
      <c r="D42142" s="7" t="n">
        <v>1</v>
      </c>
      <c r="E42142" s="7" t="n">
        <v>1</v>
      </c>
      <c r="F42142" s="7" t="n">
        <v>3</v>
      </c>
      <c r="G42142" s="7" t="n">
        <v>0</v>
      </c>
    </row>
    <row r="42143" spans="1:7">
      <c r="A42143" t="s">
        <v>4</v>
      </c>
      <c r="B42143" s="4" t="s">
        <v>5</v>
      </c>
      <c r="C42143" s="4" t="s">
        <v>13</v>
      </c>
      <c r="D42143" s="4" t="s">
        <v>10</v>
      </c>
      <c r="E42143" s="4" t="s">
        <v>13</v>
      </c>
      <c r="F42143" s="4" t="s">
        <v>20</v>
      </c>
    </row>
    <row r="42144" spans="1:7">
      <c r="A42144" t="n">
        <v>341276</v>
      </c>
      <c r="B42144" s="10" t="n">
        <v>5</v>
      </c>
      <c r="C42144" s="7" t="n">
        <v>30</v>
      </c>
      <c r="D42144" s="7" t="n">
        <v>10326</v>
      </c>
      <c r="E42144" s="7" t="n">
        <v>1</v>
      </c>
      <c r="F42144" s="11" t="n">
        <f t="normal" ca="1">A42148</f>
        <v>0</v>
      </c>
    </row>
    <row r="42145" spans="1:7">
      <c r="A42145" t="s">
        <v>4</v>
      </c>
      <c r="B42145" s="4" t="s">
        <v>5</v>
      </c>
      <c r="C42145" s="4" t="s">
        <v>13</v>
      </c>
      <c r="D42145" s="4" t="s">
        <v>10</v>
      </c>
      <c r="E42145" s="4" t="s">
        <v>10</v>
      </c>
      <c r="F42145" s="4" t="s">
        <v>10</v>
      </c>
      <c r="G42145" s="4" t="s">
        <v>10</v>
      </c>
    </row>
    <row r="42146" spans="1:7">
      <c r="A42146" t="n">
        <v>341285</v>
      </c>
      <c r="B42146" s="114" t="n">
        <v>148</v>
      </c>
      <c r="C42146" s="7" t="n">
        <v>12</v>
      </c>
      <c r="D42146" s="7" t="n">
        <v>1</v>
      </c>
      <c r="E42146" s="7" t="n">
        <v>2</v>
      </c>
      <c r="F42146" s="7" t="n">
        <v>3</v>
      </c>
      <c r="G42146" s="7" t="n">
        <v>0</v>
      </c>
    </row>
    <row r="42147" spans="1:7">
      <c r="A42147" t="s">
        <v>4</v>
      </c>
      <c r="B42147" s="4" t="s">
        <v>5</v>
      </c>
      <c r="C42147" s="4" t="s">
        <v>13</v>
      </c>
      <c r="D42147" s="4" t="s">
        <v>10</v>
      </c>
      <c r="E42147" s="4" t="s">
        <v>13</v>
      </c>
      <c r="F42147" s="4" t="s">
        <v>20</v>
      </c>
    </row>
    <row r="42148" spans="1:7">
      <c r="A42148" t="n">
        <v>341295</v>
      </c>
      <c r="B42148" s="10" t="n">
        <v>5</v>
      </c>
      <c r="C42148" s="7" t="n">
        <v>30</v>
      </c>
      <c r="D42148" s="7" t="n">
        <v>10327</v>
      </c>
      <c r="E42148" s="7" t="n">
        <v>1</v>
      </c>
      <c r="F42148" s="11" t="n">
        <f t="normal" ca="1">A42152</f>
        <v>0</v>
      </c>
    </row>
    <row r="42149" spans="1:7">
      <c r="A42149" t="s">
        <v>4</v>
      </c>
      <c r="B42149" s="4" t="s">
        <v>5</v>
      </c>
      <c r="C42149" s="4" t="s">
        <v>13</v>
      </c>
      <c r="D42149" s="4" t="s">
        <v>10</v>
      </c>
      <c r="E42149" s="4" t="s">
        <v>10</v>
      </c>
      <c r="F42149" s="4" t="s">
        <v>10</v>
      </c>
      <c r="G42149" s="4" t="s">
        <v>10</v>
      </c>
    </row>
    <row r="42150" spans="1:7">
      <c r="A42150" t="n">
        <v>341304</v>
      </c>
      <c r="B42150" s="114" t="n">
        <v>148</v>
      </c>
      <c r="C42150" s="7" t="n">
        <v>12</v>
      </c>
      <c r="D42150" s="7" t="n">
        <v>1</v>
      </c>
      <c r="E42150" s="7" t="n">
        <v>3</v>
      </c>
      <c r="F42150" s="7" t="n">
        <v>3</v>
      </c>
      <c r="G42150" s="7" t="n">
        <v>0</v>
      </c>
    </row>
    <row r="42151" spans="1:7">
      <c r="A42151" t="s">
        <v>4</v>
      </c>
      <c r="B42151" s="4" t="s">
        <v>5</v>
      </c>
      <c r="C42151" s="4" t="s">
        <v>10</v>
      </c>
    </row>
    <row r="42152" spans="1:7">
      <c r="A42152" t="n">
        <v>341314</v>
      </c>
      <c r="B42152" s="15" t="n">
        <v>13</v>
      </c>
      <c r="C42152" s="7" t="n">
        <v>6548</v>
      </c>
    </row>
    <row r="42153" spans="1:7">
      <c r="A42153" t="s">
        <v>4</v>
      </c>
      <c r="B42153" s="4" t="s">
        <v>5</v>
      </c>
      <c r="C42153" s="4" t="s">
        <v>13</v>
      </c>
      <c r="D42153" s="4" t="s">
        <v>13</v>
      </c>
      <c r="E42153" s="4" t="s">
        <v>13</v>
      </c>
    </row>
    <row r="42154" spans="1:7">
      <c r="A42154" t="n">
        <v>341317</v>
      </c>
      <c r="B42154" s="114" t="n">
        <v>148</v>
      </c>
      <c r="C42154" s="7" t="n">
        <v>10</v>
      </c>
      <c r="D42154" s="7" t="n">
        <v>32</v>
      </c>
      <c r="E42154" s="7" t="n">
        <v>33</v>
      </c>
    </row>
    <row r="42155" spans="1:7">
      <c r="A42155" t="s">
        <v>4</v>
      </c>
      <c r="B42155" s="4" t="s">
        <v>5</v>
      </c>
      <c r="C42155" s="4" t="s">
        <v>13</v>
      </c>
    </row>
    <row r="42156" spans="1:7">
      <c r="A42156" t="n">
        <v>341321</v>
      </c>
      <c r="B42156" s="114" t="n">
        <v>148</v>
      </c>
      <c r="C42156" s="7" t="n">
        <v>11</v>
      </c>
    </row>
    <row r="42157" spans="1:7">
      <c r="A42157" t="s">
        <v>4</v>
      </c>
      <c r="B42157" s="4" t="s">
        <v>5</v>
      </c>
      <c r="C42157" s="4" t="s">
        <v>13</v>
      </c>
      <c r="D42157" s="4" t="s">
        <v>13</v>
      </c>
      <c r="E42157" s="4" t="s">
        <v>13</v>
      </c>
      <c r="F42157" s="4" t="s">
        <v>9</v>
      </c>
      <c r="G42157" s="4" t="s">
        <v>13</v>
      </c>
      <c r="H42157" s="4" t="s">
        <v>13</v>
      </c>
      <c r="I42157" s="4" t="s">
        <v>20</v>
      </c>
    </row>
    <row r="42158" spans="1:7">
      <c r="A42158" t="n">
        <v>341323</v>
      </c>
      <c r="B42158" s="10" t="n">
        <v>5</v>
      </c>
      <c r="C42158" s="7" t="n">
        <v>35</v>
      </c>
      <c r="D42158" s="7" t="n">
        <v>32</v>
      </c>
      <c r="E42158" s="7" t="n">
        <v>0</v>
      </c>
      <c r="F42158" s="7" t="n">
        <v>0</v>
      </c>
      <c r="G42158" s="7" t="n">
        <v>2</v>
      </c>
      <c r="H42158" s="7" t="n">
        <v>1</v>
      </c>
      <c r="I42158" s="11" t="n">
        <f t="normal" ca="1">A42164</f>
        <v>0</v>
      </c>
    </row>
    <row r="42159" spans="1:7">
      <c r="A42159" t="s">
        <v>4</v>
      </c>
      <c r="B42159" s="4" t="s">
        <v>5</v>
      </c>
      <c r="C42159" s="4" t="s">
        <v>9</v>
      </c>
    </row>
    <row r="42160" spans="1:7">
      <c r="A42160" t="n">
        <v>341337</v>
      </c>
      <c r="B42160" s="48" t="n">
        <v>7</v>
      </c>
      <c r="C42160" s="7" t="n">
        <v>0</v>
      </c>
    </row>
    <row r="42161" spans="1:9">
      <c r="A42161" t="s">
        <v>4</v>
      </c>
      <c r="B42161" s="4" t="s">
        <v>5</v>
      </c>
      <c r="C42161" s="4" t="s">
        <v>20</v>
      </c>
    </row>
    <row r="42162" spans="1:9">
      <c r="A42162" t="n">
        <v>341342</v>
      </c>
      <c r="B42162" s="17" t="n">
        <v>3</v>
      </c>
      <c r="C42162" s="11" t="n">
        <f t="normal" ca="1">A42178</f>
        <v>0</v>
      </c>
    </row>
    <row r="42163" spans="1:9">
      <c r="A42163" t="s">
        <v>4</v>
      </c>
      <c r="B42163" s="4" t="s">
        <v>5</v>
      </c>
      <c r="C42163" s="4" t="s">
        <v>13</v>
      </c>
      <c r="D42163" s="4" t="s">
        <v>13</v>
      </c>
      <c r="E42163" s="4" t="s">
        <v>13</v>
      </c>
      <c r="F42163" s="4" t="s">
        <v>9</v>
      </c>
      <c r="G42163" s="4" t="s">
        <v>13</v>
      </c>
      <c r="H42163" s="4" t="s">
        <v>13</v>
      </c>
      <c r="I42163" s="4" t="s">
        <v>20</v>
      </c>
    </row>
    <row r="42164" spans="1:9">
      <c r="A42164" t="n">
        <v>341347</v>
      </c>
      <c r="B42164" s="10" t="n">
        <v>5</v>
      </c>
      <c r="C42164" s="7" t="n">
        <v>35</v>
      </c>
      <c r="D42164" s="7" t="n">
        <v>32</v>
      </c>
      <c r="E42164" s="7" t="n">
        <v>0</v>
      </c>
      <c r="F42164" s="7" t="n">
        <v>1</v>
      </c>
      <c r="G42164" s="7" t="n">
        <v>2</v>
      </c>
      <c r="H42164" s="7" t="n">
        <v>1</v>
      </c>
      <c r="I42164" s="11" t="n">
        <f t="normal" ca="1">A42170</f>
        <v>0</v>
      </c>
    </row>
    <row r="42165" spans="1:9">
      <c r="A42165" t="s">
        <v>4</v>
      </c>
      <c r="B42165" s="4" t="s">
        <v>5</v>
      </c>
      <c r="C42165" s="4" t="s">
        <v>9</v>
      </c>
    </row>
    <row r="42166" spans="1:9">
      <c r="A42166" t="n">
        <v>341361</v>
      </c>
      <c r="B42166" s="48" t="n">
        <v>7</v>
      </c>
      <c r="C42166" s="7" t="n">
        <v>1</v>
      </c>
    </row>
    <row r="42167" spans="1:9">
      <c r="A42167" t="s">
        <v>4</v>
      </c>
      <c r="B42167" s="4" t="s">
        <v>5</v>
      </c>
      <c r="C42167" s="4" t="s">
        <v>20</v>
      </c>
    </row>
    <row r="42168" spans="1:9">
      <c r="A42168" t="n">
        <v>341366</v>
      </c>
      <c r="B42168" s="17" t="n">
        <v>3</v>
      </c>
      <c r="C42168" s="11" t="n">
        <f t="normal" ca="1">A42178</f>
        <v>0</v>
      </c>
    </row>
    <row r="42169" spans="1:9">
      <c r="A42169" t="s">
        <v>4</v>
      </c>
      <c r="B42169" s="4" t="s">
        <v>5</v>
      </c>
      <c r="C42169" s="4" t="s">
        <v>13</v>
      </c>
      <c r="D42169" s="4" t="s">
        <v>13</v>
      </c>
      <c r="E42169" s="4" t="s">
        <v>13</v>
      </c>
      <c r="F42169" s="4" t="s">
        <v>9</v>
      </c>
      <c r="G42169" s="4" t="s">
        <v>13</v>
      </c>
      <c r="H42169" s="4" t="s">
        <v>13</v>
      </c>
      <c r="I42169" s="4" t="s">
        <v>20</v>
      </c>
    </row>
    <row r="42170" spans="1:9">
      <c r="A42170" t="n">
        <v>341371</v>
      </c>
      <c r="B42170" s="10" t="n">
        <v>5</v>
      </c>
      <c r="C42170" s="7" t="n">
        <v>35</v>
      </c>
      <c r="D42170" s="7" t="n">
        <v>32</v>
      </c>
      <c r="E42170" s="7" t="n">
        <v>0</v>
      </c>
      <c r="F42170" s="7" t="n">
        <v>2</v>
      </c>
      <c r="G42170" s="7" t="n">
        <v>2</v>
      </c>
      <c r="H42170" s="7" t="n">
        <v>1</v>
      </c>
      <c r="I42170" s="11" t="n">
        <f t="normal" ca="1">A42176</f>
        <v>0</v>
      </c>
    </row>
    <row r="42171" spans="1:9">
      <c r="A42171" t="s">
        <v>4</v>
      </c>
      <c r="B42171" s="4" t="s">
        <v>5</v>
      </c>
      <c r="C42171" s="4" t="s">
        <v>9</v>
      </c>
    </row>
    <row r="42172" spans="1:9">
      <c r="A42172" t="n">
        <v>341385</v>
      </c>
      <c r="B42172" s="48" t="n">
        <v>7</v>
      </c>
      <c r="C42172" s="7" t="n">
        <v>2</v>
      </c>
    </row>
    <row r="42173" spans="1:9">
      <c r="A42173" t="s">
        <v>4</v>
      </c>
      <c r="B42173" s="4" t="s">
        <v>5</v>
      </c>
      <c r="C42173" s="4" t="s">
        <v>20</v>
      </c>
    </row>
    <row r="42174" spans="1:9">
      <c r="A42174" t="n">
        <v>341390</v>
      </c>
      <c r="B42174" s="17" t="n">
        <v>3</v>
      </c>
      <c r="C42174" s="11" t="n">
        <f t="normal" ca="1">A42178</f>
        <v>0</v>
      </c>
    </row>
    <row r="42175" spans="1:9">
      <c r="A42175" t="s">
        <v>4</v>
      </c>
      <c r="B42175" s="4" t="s">
        <v>5</v>
      </c>
      <c r="C42175" s="4" t="s">
        <v>9</v>
      </c>
    </row>
    <row r="42176" spans="1:9">
      <c r="A42176" t="n">
        <v>341395</v>
      </c>
      <c r="B42176" s="48" t="n">
        <v>7</v>
      </c>
      <c r="C42176" s="7" t="n">
        <v>999</v>
      </c>
    </row>
    <row r="42177" spans="1:9">
      <c r="A42177" t="s">
        <v>4</v>
      </c>
      <c r="B42177" s="4" t="s">
        <v>5</v>
      </c>
      <c r="C42177" s="4" t="s">
        <v>13</v>
      </c>
      <c r="D42177" s="4" t="s">
        <v>13</v>
      </c>
      <c r="E42177" s="4" t="s">
        <v>13</v>
      </c>
      <c r="F42177" s="4" t="s">
        <v>9</v>
      </c>
      <c r="G42177" s="4" t="s">
        <v>13</v>
      </c>
      <c r="H42177" s="4" t="s">
        <v>13</v>
      </c>
      <c r="I42177" s="4" t="s">
        <v>20</v>
      </c>
    </row>
    <row r="42178" spans="1:9">
      <c r="A42178" t="n">
        <v>341400</v>
      </c>
      <c r="B42178" s="10" t="n">
        <v>5</v>
      </c>
      <c r="C42178" s="7" t="n">
        <v>35</v>
      </c>
      <c r="D42178" s="7" t="n">
        <v>33</v>
      </c>
      <c r="E42178" s="7" t="n">
        <v>0</v>
      </c>
      <c r="F42178" s="7" t="n">
        <v>0</v>
      </c>
      <c r="G42178" s="7" t="n">
        <v>2</v>
      </c>
      <c r="H42178" s="7" t="n">
        <v>1</v>
      </c>
      <c r="I42178" s="11" t="n">
        <f t="normal" ca="1">A42184</f>
        <v>0</v>
      </c>
    </row>
    <row r="42179" spans="1:9">
      <c r="A42179" t="s">
        <v>4</v>
      </c>
      <c r="B42179" s="4" t="s">
        <v>5</v>
      </c>
      <c r="C42179" s="4" t="s">
        <v>9</v>
      </c>
    </row>
    <row r="42180" spans="1:9">
      <c r="A42180" t="n">
        <v>341414</v>
      </c>
      <c r="B42180" s="48" t="n">
        <v>7</v>
      </c>
      <c r="C42180" s="7" t="n">
        <v>0</v>
      </c>
    </row>
    <row r="42181" spans="1:9">
      <c r="A42181" t="s">
        <v>4</v>
      </c>
      <c r="B42181" s="4" t="s">
        <v>5</v>
      </c>
      <c r="C42181" s="4" t="s">
        <v>20</v>
      </c>
    </row>
    <row r="42182" spans="1:9">
      <c r="A42182" t="n">
        <v>341419</v>
      </c>
      <c r="B42182" s="17" t="n">
        <v>3</v>
      </c>
      <c r="C42182" s="11" t="n">
        <f t="normal" ca="1">A42216</f>
        <v>0</v>
      </c>
    </row>
    <row r="42183" spans="1:9">
      <c r="A42183" t="s">
        <v>4</v>
      </c>
      <c r="B42183" s="4" t="s">
        <v>5</v>
      </c>
      <c r="C42183" s="4" t="s">
        <v>13</v>
      </c>
      <c r="D42183" s="4" t="s">
        <v>13</v>
      </c>
      <c r="E42183" s="4" t="s">
        <v>13</v>
      </c>
      <c r="F42183" s="4" t="s">
        <v>9</v>
      </c>
      <c r="G42183" s="4" t="s">
        <v>13</v>
      </c>
      <c r="H42183" s="4" t="s">
        <v>13</v>
      </c>
      <c r="I42183" s="4" t="s">
        <v>20</v>
      </c>
    </row>
    <row r="42184" spans="1:9">
      <c r="A42184" t="n">
        <v>341424</v>
      </c>
      <c r="B42184" s="10" t="n">
        <v>5</v>
      </c>
      <c r="C42184" s="7" t="n">
        <v>35</v>
      </c>
      <c r="D42184" s="7" t="n">
        <v>33</v>
      </c>
      <c r="E42184" s="7" t="n">
        <v>0</v>
      </c>
      <c r="F42184" s="7" t="n">
        <v>1</v>
      </c>
      <c r="G42184" s="7" t="n">
        <v>2</v>
      </c>
      <c r="H42184" s="7" t="n">
        <v>1</v>
      </c>
      <c r="I42184" s="11" t="n">
        <f t="normal" ca="1">A42190</f>
        <v>0</v>
      </c>
    </row>
    <row r="42185" spans="1:9">
      <c r="A42185" t="s">
        <v>4</v>
      </c>
      <c r="B42185" s="4" t="s">
        <v>5</v>
      </c>
      <c r="C42185" s="4" t="s">
        <v>9</v>
      </c>
    </row>
    <row r="42186" spans="1:9">
      <c r="A42186" t="n">
        <v>341438</v>
      </c>
      <c r="B42186" s="48" t="n">
        <v>7</v>
      </c>
      <c r="C42186" s="7" t="n">
        <v>1</v>
      </c>
    </row>
    <row r="42187" spans="1:9">
      <c r="A42187" t="s">
        <v>4</v>
      </c>
      <c r="B42187" s="4" t="s">
        <v>5</v>
      </c>
      <c r="C42187" s="4" t="s">
        <v>20</v>
      </c>
    </row>
    <row r="42188" spans="1:9">
      <c r="A42188" t="n">
        <v>341443</v>
      </c>
      <c r="B42188" s="17" t="n">
        <v>3</v>
      </c>
      <c r="C42188" s="11" t="n">
        <f t="normal" ca="1">A42216</f>
        <v>0</v>
      </c>
    </row>
    <row r="42189" spans="1:9">
      <c r="A42189" t="s">
        <v>4</v>
      </c>
      <c r="B42189" s="4" t="s">
        <v>5</v>
      </c>
      <c r="C42189" s="4" t="s">
        <v>13</v>
      </c>
      <c r="D42189" s="4" t="s">
        <v>13</v>
      </c>
      <c r="E42189" s="4" t="s">
        <v>13</v>
      </c>
      <c r="F42189" s="4" t="s">
        <v>9</v>
      </c>
      <c r="G42189" s="4" t="s">
        <v>13</v>
      </c>
      <c r="H42189" s="4" t="s">
        <v>13</v>
      </c>
      <c r="I42189" s="4" t="s">
        <v>20</v>
      </c>
    </row>
    <row r="42190" spans="1:9">
      <c r="A42190" t="n">
        <v>341448</v>
      </c>
      <c r="B42190" s="10" t="n">
        <v>5</v>
      </c>
      <c r="C42190" s="7" t="n">
        <v>35</v>
      </c>
      <c r="D42190" s="7" t="n">
        <v>33</v>
      </c>
      <c r="E42190" s="7" t="n">
        <v>0</v>
      </c>
      <c r="F42190" s="7" t="n">
        <v>2</v>
      </c>
      <c r="G42190" s="7" t="n">
        <v>2</v>
      </c>
      <c r="H42190" s="7" t="n">
        <v>1</v>
      </c>
      <c r="I42190" s="11" t="n">
        <f t="normal" ca="1">A42196</f>
        <v>0</v>
      </c>
    </row>
    <row r="42191" spans="1:9">
      <c r="A42191" t="s">
        <v>4</v>
      </c>
      <c r="B42191" s="4" t="s">
        <v>5</v>
      </c>
      <c r="C42191" s="4" t="s">
        <v>9</v>
      </c>
    </row>
    <row r="42192" spans="1:9">
      <c r="A42192" t="n">
        <v>341462</v>
      </c>
      <c r="B42192" s="48" t="n">
        <v>7</v>
      </c>
      <c r="C42192" s="7" t="n">
        <v>2</v>
      </c>
    </row>
    <row r="42193" spans="1:9">
      <c r="A42193" t="s">
        <v>4</v>
      </c>
      <c r="B42193" s="4" t="s">
        <v>5</v>
      </c>
      <c r="C42193" s="4" t="s">
        <v>20</v>
      </c>
    </row>
    <row r="42194" spans="1:9">
      <c r="A42194" t="n">
        <v>341467</v>
      </c>
      <c r="B42194" s="17" t="n">
        <v>3</v>
      </c>
      <c r="C42194" s="11" t="n">
        <f t="normal" ca="1">A42216</f>
        <v>0</v>
      </c>
    </row>
    <row r="42195" spans="1:9">
      <c r="A42195" t="s">
        <v>4</v>
      </c>
      <c r="B42195" s="4" t="s">
        <v>5</v>
      </c>
      <c r="C42195" s="4" t="s">
        <v>13</v>
      </c>
      <c r="D42195" s="4" t="s">
        <v>13</v>
      </c>
      <c r="E42195" s="4" t="s">
        <v>13</v>
      </c>
      <c r="F42195" s="4" t="s">
        <v>9</v>
      </c>
      <c r="G42195" s="4" t="s">
        <v>13</v>
      </c>
      <c r="H42195" s="4" t="s">
        <v>13</v>
      </c>
      <c r="I42195" s="4" t="s">
        <v>20</v>
      </c>
    </row>
    <row r="42196" spans="1:9">
      <c r="A42196" t="n">
        <v>341472</v>
      </c>
      <c r="B42196" s="10" t="n">
        <v>5</v>
      </c>
      <c r="C42196" s="7" t="n">
        <v>35</v>
      </c>
      <c r="D42196" s="7" t="n">
        <v>33</v>
      </c>
      <c r="E42196" s="7" t="n">
        <v>0</v>
      </c>
      <c r="F42196" s="7" t="n">
        <v>3</v>
      </c>
      <c r="G42196" s="7" t="n">
        <v>2</v>
      </c>
      <c r="H42196" s="7" t="n">
        <v>1</v>
      </c>
      <c r="I42196" s="11" t="n">
        <f t="normal" ca="1">A42202</f>
        <v>0</v>
      </c>
    </row>
    <row r="42197" spans="1:9">
      <c r="A42197" t="s">
        <v>4</v>
      </c>
      <c r="B42197" s="4" t="s">
        <v>5</v>
      </c>
      <c r="C42197" s="4" t="s">
        <v>9</v>
      </c>
    </row>
    <row r="42198" spans="1:9">
      <c r="A42198" t="n">
        <v>341486</v>
      </c>
      <c r="B42198" s="48" t="n">
        <v>7</v>
      </c>
      <c r="C42198" s="7" t="n">
        <v>3</v>
      </c>
    </row>
    <row r="42199" spans="1:9">
      <c r="A42199" t="s">
        <v>4</v>
      </c>
      <c r="B42199" s="4" t="s">
        <v>5</v>
      </c>
      <c r="C42199" s="4" t="s">
        <v>20</v>
      </c>
    </row>
    <row r="42200" spans="1:9">
      <c r="A42200" t="n">
        <v>341491</v>
      </c>
      <c r="B42200" s="17" t="n">
        <v>3</v>
      </c>
      <c r="C42200" s="11" t="n">
        <f t="normal" ca="1">A42216</f>
        <v>0</v>
      </c>
    </row>
    <row r="42201" spans="1:9">
      <c r="A42201" t="s">
        <v>4</v>
      </c>
      <c r="B42201" s="4" t="s">
        <v>5</v>
      </c>
      <c r="C42201" s="4" t="s">
        <v>13</v>
      </c>
      <c r="D42201" s="4" t="s">
        <v>13</v>
      </c>
      <c r="E42201" s="4" t="s">
        <v>13</v>
      </c>
      <c r="F42201" s="4" t="s">
        <v>9</v>
      </c>
      <c r="G42201" s="4" t="s">
        <v>13</v>
      </c>
      <c r="H42201" s="4" t="s">
        <v>13</v>
      </c>
      <c r="I42201" s="4" t="s">
        <v>20</v>
      </c>
    </row>
    <row r="42202" spans="1:9">
      <c r="A42202" t="n">
        <v>341496</v>
      </c>
      <c r="B42202" s="10" t="n">
        <v>5</v>
      </c>
      <c r="C42202" s="7" t="n">
        <v>35</v>
      </c>
      <c r="D42202" s="7" t="n">
        <v>33</v>
      </c>
      <c r="E42202" s="7" t="n">
        <v>0</v>
      </c>
      <c r="F42202" s="7" t="n">
        <v>4</v>
      </c>
      <c r="G42202" s="7" t="n">
        <v>2</v>
      </c>
      <c r="H42202" s="7" t="n">
        <v>1</v>
      </c>
      <c r="I42202" s="11" t="n">
        <f t="normal" ca="1">A42208</f>
        <v>0</v>
      </c>
    </row>
    <row r="42203" spans="1:9">
      <c r="A42203" t="s">
        <v>4</v>
      </c>
      <c r="B42203" s="4" t="s">
        <v>5</v>
      </c>
      <c r="C42203" s="4" t="s">
        <v>9</v>
      </c>
    </row>
    <row r="42204" spans="1:9">
      <c r="A42204" t="n">
        <v>341510</v>
      </c>
      <c r="B42204" s="48" t="n">
        <v>7</v>
      </c>
      <c r="C42204" s="7" t="n">
        <v>4</v>
      </c>
    </row>
    <row r="42205" spans="1:9">
      <c r="A42205" t="s">
        <v>4</v>
      </c>
      <c r="B42205" s="4" t="s">
        <v>5</v>
      </c>
      <c r="C42205" s="4" t="s">
        <v>20</v>
      </c>
    </row>
    <row r="42206" spans="1:9">
      <c r="A42206" t="n">
        <v>341515</v>
      </c>
      <c r="B42206" s="17" t="n">
        <v>3</v>
      </c>
      <c r="C42206" s="11" t="n">
        <f t="normal" ca="1">A42216</f>
        <v>0</v>
      </c>
    </row>
    <row r="42207" spans="1:9">
      <c r="A42207" t="s">
        <v>4</v>
      </c>
      <c r="B42207" s="4" t="s">
        <v>5</v>
      </c>
      <c r="C42207" s="4" t="s">
        <v>13</v>
      </c>
      <c r="D42207" s="4" t="s">
        <v>13</v>
      </c>
      <c r="E42207" s="4" t="s">
        <v>13</v>
      </c>
      <c r="F42207" s="4" t="s">
        <v>9</v>
      </c>
      <c r="G42207" s="4" t="s">
        <v>13</v>
      </c>
      <c r="H42207" s="4" t="s">
        <v>13</v>
      </c>
      <c r="I42207" s="4" t="s">
        <v>20</v>
      </c>
    </row>
    <row r="42208" spans="1:9">
      <c r="A42208" t="n">
        <v>341520</v>
      </c>
      <c r="B42208" s="10" t="n">
        <v>5</v>
      </c>
      <c r="C42208" s="7" t="n">
        <v>35</v>
      </c>
      <c r="D42208" s="7" t="n">
        <v>33</v>
      </c>
      <c r="E42208" s="7" t="n">
        <v>0</v>
      </c>
      <c r="F42208" s="7" t="n">
        <v>5</v>
      </c>
      <c r="G42208" s="7" t="n">
        <v>2</v>
      </c>
      <c r="H42208" s="7" t="n">
        <v>1</v>
      </c>
      <c r="I42208" s="11" t="n">
        <f t="normal" ca="1">A42214</f>
        <v>0</v>
      </c>
    </row>
    <row r="42209" spans="1:9">
      <c r="A42209" t="s">
        <v>4</v>
      </c>
      <c r="B42209" s="4" t="s">
        <v>5</v>
      </c>
      <c r="C42209" s="4" t="s">
        <v>9</v>
      </c>
    </row>
    <row r="42210" spans="1:9">
      <c r="A42210" t="n">
        <v>341534</v>
      </c>
      <c r="B42210" s="48" t="n">
        <v>7</v>
      </c>
      <c r="C42210" s="7" t="n">
        <v>5</v>
      </c>
    </row>
    <row r="42211" spans="1:9">
      <c r="A42211" t="s">
        <v>4</v>
      </c>
      <c r="B42211" s="4" t="s">
        <v>5</v>
      </c>
      <c r="C42211" s="4" t="s">
        <v>20</v>
      </c>
    </row>
    <row r="42212" spans="1:9">
      <c r="A42212" t="n">
        <v>341539</v>
      </c>
      <c r="B42212" s="17" t="n">
        <v>3</v>
      </c>
      <c r="C42212" s="11" t="n">
        <f t="normal" ca="1">A42216</f>
        <v>0</v>
      </c>
    </row>
    <row r="42213" spans="1:9">
      <c r="A42213" t="s">
        <v>4</v>
      </c>
      <c r="B42213" s="4" t="s">
        <v>5</v>
      </c>
      <c r="C42213" s="4" t="s">
        <v>9</v>
      </c>
    </row>
    <row r="42214" spans="1:9">
      <c r="A42214" t="n">
        <v>341544</v>
      </c>
      <c r="B42214" s="48" t="n">
        <v>7</v>
      </c>
      <c r="C42214" s="7" t="n">
        <v>999</v>
      </c>
    </row>
    <row r="42215" spans="1:9">
      <c r="A42215" t="s">
        <v>4</v>
      </c>
      <c r="B42215" s="4" t="s">
        <v>5</v>
      </c>
      <c r="C42215" s="4" t="s">
        <v>13</v>
      </c>
      <c r="D42215" s="4" t="s">
        <v>13</v>
      </c>
      <c r="E42215" s="4" t="s">
        <v>13</v>
      </c>
      <c r="F42215" s="4" t="s">
        <v>9</v>
      </c>
      <c r="G42215" s="4" t="s">
        <v>13</v>
      </c>
      <c r="H42215" s="4" t="s">
        <v>13</v>
      </c>
      <c r="I42215" s="4" t="s">
        <v>13</v>
      </c>
      <c r="J42215" s="4" t="s">
        <v>13</v>
      </c>
      <c r="K42215" s="4" t="s">
        <v>9</v>
      </c>
      <c r="L42215" s="4" t="s">
        <v>13</v>
      </c>
      <c r="M42215" s="4" t="s">
        <v>13</v>
      </c>
      <c r="N42215" s="4" t="s">
        <v>13</v>
      </c>
      <c r="O42215" s="4" t="s">
        <v>20</v>
      </c>
    </row>
    <row r="42216" spans="1:9">
      <c r="A42216" t="n">
        <v>341549</v>
      </c>
      <c r="B42216" s="10" t="n">
        <v>5</v>
      </c>
      <c r="C42216" s="7" t="n">
        <v>35</v>
      </c>
      <c r="D42216" s="7" t="n">
        <v>32</v>
      </c>
      <c r="E42216" s="7" t="n">
        <v>0</v>
      </c>
      <c r="F42216" s="7" t="n">
        <v>65535</v>
      </c>
      <c r="G42216" s="7" t="n">
        <v>2</v>
      </c>
      <c r="H42216" s="7" t="n">
        <v>35</v>
      </c>
      <c r="I42216" s="7" t="n">
        <v>33</v>
      </c>
      <c r="J42216" s="7" t="n">
        <v>0</v>
      </c>
      <c r="K42216" s="7" t="n">
        <v>65535</v>
      </c>
      <c r="L42216" s="7" t="n">
        <v>2</v>
      </c>
      <c r="M42216" s="7" t="n">
        <v>9</v>
      </c>
      <c r="N42216" s="7" t="n">
        <v>1</v>
      </c>
      <c r="O42216" s="11" t="n">
        <f t="normal" ca="1">A42222</f>
        <v>0</v>
      </c>
    </row>
    <row r="42217" spans="1:9">
      <c r="A42217" t="s">
        <v>4</v>
      </c>
      <c r="B42217" s="4" t="s">
        <v>5</v>
      </c>
      <c r="C42217" s="4" t="s">
        <v>13</v>
      </c>
      <c r="D42217" s="4" t="s">
        <v>13</v>
      </c>
      <c r="E42217" s="4" t="s">
        <v>9</v>
      </c>
      <c r="F42217" s="4" t="s">
        <v>13</v>
      </c>
      <c r="G42217" s="4" t="s">
        <v>13</v>
      </c>
    </row>
    <row r="42218" spans="1:9">
      <c r="A42218" t="n">
        <v>341572</v>
      </c>
      <c r="B42218" s="31" t="n">
        <v>18</v>
      </c>
      <c r="C42218" s="7" t="n">
        <v>32</v>
      </c>
      <c r="D42218" s="7" t="n">
        <v>0</v>
      </c>
      <c r="E42218" s="7" t="n">
        <v>-1</v>
      </c>
      <c r="F42218" s="7" t="n">
        <v>19</v>
      </c>
      <c r="G42218" s="7" t="n">
        <v>1</v>
      </c>
    </row>
    <row r="42219" spans="1:9">
      <c r="A42219" t="s">
        <v>4</v>
      </c>
      <c r="B42219" s="4" t="s">
        <v>5</v>
      </c>
      <c r="C42219" s="4" t="s">
        <v>20</v>
      </c>
    </row>
    <row r="42220" spans="1:9">
      <c r="A42220" t="n">
        <v>341581</v>
      </c>
      <c r="B42220" s="17" t="n">
        <v>3</v>
      </c>
      <c r="C42220" s="11" t="n">
        <f t="normal" ca="1">A42288</f>
        <v>0</v>
      </c>
    </row>
    <row r="42221" spans="1:9">
      <c r="A42221" t="s">
        <v>4</v>
      </c>
      <c r="B42221" s="4" t="s">
        <v>5</v>
      </c>
      <c r="C42221" s="4" t="s">
        <v>13</v>
      </c>
      <c r="D42221" s="4" t="s">
        <v>13</v>
      </c>
      <c r="E42221" s="4" t="s">
        <v>13</v>
      </c>
      <c r="F42221" s="4" t="s">
        <v>9</v>
      </c>
      <c r="G42221" s="4" t="s">
        <v>13</v>
      </c>
      <c r="H42221" s="4" t="s">
        <v>13</v>
      </c>
      <c r="I42221" s="4" t="s">
        <v>20</v>
      </c>
    </row>
    <row r="42222" spans="1:9">
      <c r="A42222" t="n">
        <v>341586</v>
      </c>
      <c r="B42222" s="10" t="n">
        <v>5</v>
      </c>
      <c r="C42222" s="7" t="n">
        <v>35</v>
      </c>
      <c r="D42222" s="7" t="n">
        <v>32</v>
      </c>
      <c r="E42222" s="7" t="n">
        <v>0</v>
      </c>
      <c r="F42222" s="7" t="n">
        <v>0</v>
      </c>
      <c r="G42222" s="7" t="n">
        <v>2</v>
      </c>
      <c r="H42222" s="7" t="n">
        <v>1</v>
      </c>
      <c r="I42222" s="11" t="n">
        <f t="normal" ca="1">A42256</f>
        <v>0</v>
      </c>
    </row>
    <row r="42223" spans="1:9">
      <c r="A42223" t="s">
        <v>4</v>
      </c>
      <c r="B42223" s="4" t="s">
        <v>5</v>
      </c>
      <c r="C42223" s="4" t="s">
        <v>13</v>
      </c>
      <c r="D42223" s="4" t="s">
        <v>10</v>
      </c>
      <c r="E42223" s="4" t="s">
        <v>22</v>
      </c>
    </row>
    <row r="42224" spans="1:9">
      <c r="A42224" t="n">
        <v>341600</v>
      </c>
      <c r="B42224" s="28" t="n">
        <v>58</v>
      </c>
      <c r="C42224" s="7" t="n">
        <v>0</v>
      </c>
      <c r="D42224" s="7" t="n">
        <v>1000</v>
      </c>
      <c r="E42224" s="7" t="n">
        <v>1</v>
      </c>
    </row>
    <row r="42225" spans="1:15">
      <c r="A42225" t="s">
        <v>4</v>
      </c>
      <c r="B42225" s="4" t="s">
        <v>5</v>
      </c>
      <c r="C42225" s="4" t="s">
        <v>13</v>
      </c>
      <c r="D42225" s="4" t="s">
        <v>10</v>
      </c>
    </row>
    <row r="42226" spans="1:15">
      <c r="A42226" t="n">
        <v>341608</v>
      </c>
      <c r="B42226" s="28" t="n">
        <v>58</v>
      </c>
      <c r="C42226" s="7" t="n">
        <v>255</v>
      </c>
      <c r="D42226" s="7" t="n">
        <v>0</v>
      </c>
    </row>
    <row r="42227" spans="1:15">
      <c r="A42227" t="s">
        <v>4</v>
      </c>
      <c r="B42227" s="4" t="s">
        <v>5</v>
      </c>
      <c r="C42227" s="4" t="s">
        <v>10</v>
      </c>
    </row>
    <row r="42228" spans="1:15">
      <c r="A42228" t="n">
        <v>341612</v>
      </c>
      <c r="B42228" s="12" t="n">
        <v>12</v>
      </c>
      <c r="C42228" s="7" t="n">
        <v>10337</v>
      </c>
    </row>
    <row r="42229" spans="1:15">
      <c r="A42229" t="s">
        <v>4</v>
      </c>
      <c r="B42229" s="4" t="s">
        <v>5</v>
      </c>
      <c r="C42229" s="4" t="s">
        <v>13</v>
      </c>
      <c r="D42229" s="4" t="s">
        <v>10</v>
      </c>
      <c r="E42229" s="4" t="s">
        <v>10</v>
      </c>
      <c r="F42229" s="4" t="s">
        <v>13</v>
      </c>
    </row>
    <row r="42230" spans="1:15">
      <c r="A42230" t="n">
        <v>341615</v>
      </c>
      <c r="B42230" s="29" t="n">
        <v>25</v>
      </c>
      <c r="C42230" s="7" t="n">
        <v>1</v>
      </c>
      <c r="D42230" s="7" t="n">
        <v>65535</v>
      </c>
      <c r="E42230" s="7" t="n">
        <v>65535</v>
      </c>
      <c r="F42230" s="7" t="n">
        <v>0</v>
      </c>
    </row>
    <row r="42231" spans="1:15">
      <c r="A42231" t="s">
        <v>4</v>
      </c>
      <c r="B42231" s="4" t="s">
        <v>5</v>
      </c>
      <c r="C42231" s="4" t="s">
        <v>13</v>
      </c>
      <c r="D42231" s="4" t="s">
        <v>6</v>
      </c>
    </row>
    <row r="42232" spans="1:15">
      <c r="A42232" t="n">
        <v>341622</v>
      </c>
      <c r="B42232" s="8" t="n">
        <v>2</v>
      </c>
      <c r="C42232" s="7" t="n">
        <v>10</v>
      </c>
      <c r="D42232" s="7" t="s">
        <v>154</v>
      </c>
    </row>
    <row r="42233" spans="1:15">
      <c r="A42233" t="s">
        <v>4</v>
      </c>
      <c r="B42233" s="4" t="s">
        <v>5</v>
      </c>
      <c r="C42233" s="4" t="s">
        <v>13</v>
      </c>
      <c r="D42233" s="4" t="s">
        <v>10</v>
      </c>
    </row>
    <row r="42234" spans="1:15">
      <c r="A42234" t="n">
        <v>341645</v>
      </c>
      <c r="B42234" s="28" t="n">
        <v>58</v>
      </c>
      <c r="C42234" s="7" t="n">
        <v>105</v>
      </c>
      <c r="D42234" s="7" t="n">
        <v>300</v>
      </c>
    </row>
    <row r="42235" spans="1:15">
      <c r="A42235" t="s">
        <v>4</v>
      </c>
      <c r="B42235" s="4" t="s">
        <v>5</v>
      </c>
      <c r="C42235" s="4" t="s">
        <v>22</v>
      </c>
      <c r="D42235" s="4" t="s">
        <v>10</v>
      </c>
    </row>
    <row r="42236" spans="1:15">
      <c r="A42236" t="n">
        <v>341649</v>
      </c>
      <c r="B42236" s="51" t="n">
        <v>103</v>
      </c>
      <c r="C42236" s="7" t="n">
        <v>1</v>
      </c>
      <c r="D42236" s="7" t="n">
        <v>300</v>
      </c>
    </row>
    <row r="42237" spans="1:15">
      <c r="A42237" t="s">
        <v>4</v>
      </c>
      <c r="B42237" s="4" t="s">
        <v>5</v>
      </c>
      <c r="C42237" s="4" t="s">
        <v>13</v>
      </c>
    </row>
    <row r="42238" spans="1:15">
      <c r="A42238" t="n">
        <v>341656</v>
      </c>
      <c r="B42238" s="49" t="n">
        <v>74</v>
      </c>
      <c r="C42238" s="7" t="n">
        <v>67</v>
      </c>
    </row>
    <row r="42239" spans="1:15">
      <c r="A42239" t="s">
        <v>4</v>
      </c>
      <c r="B42239" s="4" t="s">
        <v>5</v>
      </c>
      <c r="C42239" s="4" t="s">
        <v>13</v>
      </c>
      <c r="D42239" s="4" t="s">
        <v>22</v>
      </c>
      <c r="E42239" s="4" t="s">
        <v>10</v>
      </c>
      <c r="F42239" s="4" t="s">
        <v>13</v>
      </c>
    </row>
    <row r="42240" spans="1:15">
      <c r="A42240" t="n">
        <v>341658</v>
      </c>
      <c r="B42240" s="16" t="n">
        <v>49</v>
      </c>
      <c r="C42240" s="7" t="n">
        <v>3</v>
      </c>
      <c r="D42240" s="7" t="n">
        <v>1</v>
      </c>
      <c r="E42240" s="7" t="n">
        <v>500</v>
      </c>
      <c r="F42240" s="7" t="n">
        <v>0</v>
      </c>
    </row>
    <row r="42241" spans="1:6">
      <c r="A42241" t="s">
        <v>4</v>
      </c>
      <c r="B42241" s="4" t="s">
        <v>5</v>
      </c>
      <c r="C42241" s="4" t="s">
        <v>13</v>
      </c>
      <c r="D42241" s="4" t="s">
        <v>10</v>
      </c>
    </row>
    <row r="42242" spans="1:6">
      <c r="A42242" t="n">
        <v>341667</v>
      </c>
      <c r="B42242" s="28" t="n">
        <v>58</v>
      </c>
      <c r="C42242" s="7" t="n">
        <v>11</v>
      </c>
      <c r="D42242" s="7" t="n">
        <v>300</v>
      </c>
    </row>
    <row r="42243" spans="1:6">
      <c r="A42243" t="s">
        <v>4</v>
      </c>
      <c r="B42243" s="4" t="s">
        <v>5</v>
      </c>
      <c r="C42243" s="4" t="s">
        <v>13</v>
      </c>
      <c r="D42243" s="4" t="s">
        <v>10</v>
      </c>
    </row>
    <row r="42244" spans="1:6">
      <c r="A42244" t="n">
        <v>341671</v>
      </c>
      <c r="B42244" s="28" t="n">
        <v>58</v>
      </c>
      <c r="C42244" s="7" t="n">
        <v>12</v>
      </c>
      <c r="D42244" s="7" t="n">
        <v>0</v>
      </c>
    </row>
    <row r="42245" spans="1:6">
      <c r="A42245" t="s">
        <v>4</v>
      </c>
      <c r="B42245" s="4" t="s">
        <v>5</v>
      </c>
      <c r="C42245" s="4" t="s">
        <v>13</v>
      </c>
    </row>
    <row r="42246" spans="1:6">
      <c r="A42246" t="n">
        <v>341675</v>
      </c>
      <c r="B42246" s="49" t="n">
        <v>74</v>
      </c>
      <c r="C42246" s="7" t="n">
        <v>46</v>
      </c>
    </row>
    <row r="42247" spans="1:6">
      <c r="A42247" t="s">
        <v>4</v>
      </c>
      <c r="B42247" s="4" t="s">
        <v>5</v>
      </c>
      <c r="C42247" s="4" t="s">
        <v>13</v>
      </c>
    </row>
    <row r="42248" spans="1:6">
      <c r="A42248" t="n">
        <v>341677</v>
      </c>
      <c r="B42248" s="34" t="n">
        <v>23</v>
      </c>
      <c r="C42248" s="7" t="n">
        <v>0</v>
      </c>
    </row>
    <row r="42249" spans="1:6">
      <c r="A42249" t="s">
        <v>4</v>
      </c>
      <c r="B42249" s="4" t="s">
        <v>5</v>
      </c>
      <c r="C42249" s="4" t="s">
        <v>13</v>
      </c>
      <c r="D42249" s="4" t="s">
        <v>9</v>
      </c>
    </row>
    <row r="42250" spans="1:6">
      <c r="A42250" t="n">
        <v>341679</v>
      </c>
      <c r="B42250" s="49" t="n">
        <v>74</v>
      </c>
      <c r="C42250" s="7" t="n">
        <v>52</v>
      </c>
      <c r="D42250" s="7" t="n">
        <v>8192</v>
      </c>
    </row>
    <row r="42251" spans="1:6">
      <c r="A42251" t="s">
        <v>4</v>
      </c>
      <c r="B42251" s="4" t="s">
        <v>5</v>
      </c>
      <c r="C42251" s="4" t="s">
        <v>6</v>
      </c>
      <c r="D42251" s="4" t="s">
        <v>6</v>
      </c>
      <c r="E42251" s="4" t="s">
        <v>13</v>
      </c>
    </row>
    <row r="42252" spans="1:6">
      <c r="A42252" t="n">
        <v>341685</v>
      </c>
      <c r="B42252" s="119" t="n">
        <v>30</v>
      </c>
      <c r="C42252" s="7" t="s">
        <v>1986</v>
      </c>
      <c r="D42252" s="7" t="s">
        <v>12</v>
      </c>
      <c r="E42252" s="7" t="n">
        <v>0</v>
      </c>
    </row>
    <row r="42253" spans="1:6">
      <c r="A42253" t="s">
        <v>4</v>
      </c>
      <c r="B42253" s="4" t="s">
        <v>5</v>
      </c>
      <c r="C42253" s="4" t="s">
        <v>20</v>
      </c>
    </row>
    <row r="42254" spans="1:6">
      <c r="A42254" t="n">
        <v>341694</v>
      </c>
      <c r="B42254" s="17" t="n">
        <v>3</v>
      </c>
      <c r="C42254" s="11" t="n">
        <f t="normal" ca="1">A42288</f>
        <v>0</v>
      </c>
    </row>
    <row r="42255" spans="1:6">
      <c r="A42255" t="s">
        <v>4</v>
      </c>
      <c r="B42255" s="4" t="s">
        <v>5</v>
      </c>
      <c r="C42255" s="4" t="s">
        <v>13</v>
      </c>
      <c r="D42255" s="4" t="s">
        <v>13</v>
      </c>
      <c r="E42255" s="4" t="s">
        <v>13</v>
      </c>
      <c r="F42255" s="4" t="s">
        <v>9</v>
      </c>
      <c r="G42255" s="4" t="s">
        <v>13</v>
      </c>
      <c r="H42255" s="4" t="s">
        <v>13</v>
      </c>
      <c r="I42255" s="4" t="s">
        <v>20</v>
      </c>
    </row>
    <row r="42256" spans="1:6">
      <c r="A42256" t="n">
        <v>341699</v>
      </c>
      <c r="B42256" s="10" t="n">
        <v>5</v>
      </c>
      <c r="C42256" s="7" t="n">
        <v>35</v>
      </c>
      <c r="D42256" s="7" t="n">
        <v>32</v>
      </c>
      <c r="E42256" s="7" t="n">
        <v>0</v>
      </c>
      <c r="F42256" s="7" t="n">
        <v>1</v>
      </c>
      <c r="G42256" s="7" t="n">
        <v>2</v>
      </c>
      <c r="H42256" s="7" t="n">
        <v>1</v>
      </c>
      <c r="I42256" s="11" t="n">
        <f t="normal" ca="1">A42288</f>
        <v>0</v>
      </c>
    </row>
    <row r="42257" spans="1:9">
      <c r="A42257" t="s">
        <v>4</v>
      </c>
      <c r="B42257" s="4" t="s">
        <v>5</v>
      </c>
      <c r="C42257" s="4" t="s">
        <v>13</v>
      </c>
      <c r="D42257" s="4" t="s">
        <v>10</v>
      </c>
      <c r="E42257" s="4" t="s">
        <v>22</v>
      </c>
    </row>
    <row r="42258" spans="1:9">
      <c r="A42258" t="n">
        <v>341713</v>
      </c>
      <c r="B42258" s="28" t="n">
        <v>58</v>
      </c>
      <c r="C42258" s="7" t="n">
        <v>0</v>
      </c>
      <c r="D42258" s="7" t="n">
        <v>1000</v>
      </c>
      <c r="E42258" s="7" t="n">
        <v>1</v>
      </c>
    </row>
    <row r="42259" spans="1:9">
      <c r="A42259" t="s">
        <v>4</v>
      </c>
      <c r="B42259" s="4" t="s">
        <v>5</v>
      </c>
      <c r="C42259" s="4" t="s">
        <v>13</v>
      </c>
      <c r="D42259" s="4" t="s">
        <v>10</v>
      </c>
    </row>
    <row r="42260" spans="1:9">
      <c r="A42260" t="n">
        <v>341721</v>
      </c>
      <c r="B42260" s="28" t="n">
        <v>58</v>
      </c>
      <c r="C42260" s="7" t="n">
        <v>255</v>
      </c>
      <c r="D42260" s="7" t="n">
        <v>0</v>
      </c>
    </row>
    <row r="42261" spans="1:9">
      <c r="A42261" t="s">
        <v>4</v>
      </c>
      <c r="B42261" s="4" t="s">
        <v>5</v>
      </c>
      <c r="C42261" s="4" t="s">
        <v>10</v>
      </c>
    </row>
    <row r="42262" spans="1:9">
      <c r="A42262" t="n">
        <v>341725</v>
      </c>
      <c r="B42262" s="15" t="n">
        <v>13</v>
      </c>
      <c r="C42262" s="7" t="n">
        <v>10337</v>
      </c>
    </row>
    <row r="42263" spans="1:9">
      <c r="A42263" t="s">
        <v>4</v>
      </c>
      <c r="B42263" s="4" t="s">
        <v>5</v>
      </c>
      <c r="C42263" s="4" t="s">
        <v>13</v>
      </c>
      <c r="D42263" s="4" t="s">
        <v>10</v>
      </c>
      <c r="E42263" s="4" t="s">
        <v>10</v>
      </c>
      <c r="F42263" s="4" t="s">
        <v>13</v>
      </c>
    </row>
    <row r="42264" spans="1:9">
      <c r="A42264" t="n">
        <v>341728</v>
      </c>
      <c r="B42264" s="29" t="n">
        <v>25</v>
      </c>
      <c r="C42264" s="7" t="n">
        <v>1</v>
      </c>
      <c r="D42264" s="7" t="n">
        <v>65535</v>
      </c>
      <c r="E42264" s="7" t="n">
        <v>65535</v>
      </c>
      <c r="F42264" s="7" t="n">
        <v>0</v>
      </c>
    </row>
    <row r="42265" spans="1:9">
      <c r="A42265" t="s">
        <v>4</v>
      </c>
      <c r="B42265" s="4" t="s">
        <v>5</v>
      </c>
      <c r="C42265" s="4" t="s">
        <v>13</v>
      </c>
      <c r="D42265" s="4" t="s">
        <v>6</v>
      </c>
    </row>
    <row r="42266" spans="1:9">
      <c r="A42266" t="n">
        <v>341735</v>
      </c>
      <c r="B42266" s="8" t="n">
        <v>2</v>
      </c>
      <c r="C42266" s="7" t="n">
        <v>10</v>
      </c>
      <c r="D42266" s="7" t="s">
        <v>154</v>
      </c>
    </row>
    <row r="42267" spans="1:9">
      <c r="A42267" t="s">
        <v>4</v>
      </c>
      <c r="B42267" s="4" t="s">
        <v>5</v>
      </c>
      <c r="C42267" s="4" t="s">
        <v>13</v>
      </c>
      <c r="D42267" s="4" t="s">
        <v>10</v>
      </c>
    </row>
    <row r="42268" spans="1:9">
      <c r="A42268" t="n">
        <v>341758</v>
      </c>
      <c r="B42268" s="28" t="n">
        <v>58</v>
      </c>
      <c r="C42268" s="7" t="n">
        <v>105</v>
      </c>
      <c r="D42268" s="7" t="n">
        <v>300</v>
      </c>
    </row>
    <row r="42269" spans="1:9">
      <c r="A42269" t="s">
        <v>4</v>
      </c>
      <c r="B42269" s="4" t="s">
        <v>5</v>
      </c>
      <c r="C42269" s="4" t="s">
        <v>22</v>
      </c>
      <c r="D42269" s="4" t="s">
        <v>10</v>
      </c>
    </row>
    <row r="42270" spans="1:9">
      <c r="A42270" t="n">
        <v>341762</v>
      </c>
      <c r="B42270" s="51" t="n">
        <v>103</v>
      </c>
      <c r="C42270" s="7" t="n">
        <v>1</v>
      </c>
      <c r="D42270" s="7" t="n">
        <v>300</v>
      </c>
    </row>
    <row r="42271" spans="1:9">
      <c r="A42271" t="s">
        <v>4</v>
      </c>
      <c r="B42271" s="4" t="s">
        <v>5</v>
      </c>
      <c r="C42271" s="4" t="s">
        <v>13</v>
      </c>
    </row>
    <row r="42272" spans="1:9">
      <c r="A42272" t="n">
        <v>341769</v>
      </c>
      <c r="B42272" s="49" t="n">
        <v>74</v>
      </c>
      <c r="C42272" s="7" t="n">
        <v>67</v>
      </c>
    </row>
    <row r="42273" spans="1:6">
      <c r="A42273" t="s">
        <v>4</v>
      </c>
      <c r="B42273" s="4" t="s">
        <v>5</v>
      </c>
      <c r="C42273" s="4" t="s">
        <v>13</v>
      </c>
      <c r="D42273" s="4" t="s">
        <v>22</v>
      </c>
      <c r="E42273" s="4" t="s">
        <v>10</v>
      </c>
      <c r="F42273" s="4" t="s">
        <v>13</v>
      </c>
    </row>
    <row r="42274" spans="1:6">
      <c r="A42274" t="n">
        <v>341771</v>
      </c>
      <c r="B42274" s="16" t="n">
        <v>49</v>
      </c>
      <c r="C42274" s="7" t="n">
        <v>3</v>
      </c>
      <c r="D42274" s="7" t="n">
        <v>1</v>
      </c>
      <c r="E42274" s="7" t="n">
        <v>500</v>
      </c>
      <c r="F42274" s="7" t="n">
        <v>0</v>
      </c>
    </row>
    <row r="42275" spans="1:6">
      <c r="A42275" t="s">
        <v>4</v>
      </c>
      <c r="B42275" s="4" t="s">
        <v>5</v>
      </c>
      <c r="C42275" s="4" t="s">
        <v>13</v>
      </c>
      <c r="D42275" s="4" t="s">
        <v>10</v>
      </c>
    </row>
    <row r="42276" spans="1:6">
      <c r="A42276" t="n">
        <v>341780</v>
      </c>
      <c r="B42276" s="28" t="n">
        <v>58</v>
      </c>
      <c r="C42276" s="7" t="n">
        <v>11</v>
      </c>
      <c r="D42276" s="7" t="n">
        <v>300</v>
      </c>
    </row>
    <row r="42277" spans="1:6">
      <c r="A42277" t="s">
        <v>4</v>
      </c>
      <c r="B42277" s="4" t="s">
        <v>5</v>
      </c>
      <c r="C42277" s="4" t="s">
        <v>13</v>
      </c>
      <c r="D42277" s="4" t="s">
        <v>10</v>
      </c>
    </row>
    <row r="42278" spans="1:6">
      <c r="A42278" t="n">
        <v>341784</v>
      </c>
      <c r="B42278" s="28" t="n">
        <v>58</v>
      </c>
      <c r="C42278" s="7" t="n">
        <v>12</v>
      </c>
      <c r="D42278" s="7" t="n">
        <v>0</v>
      </c>
    </row>
    <row r="42279" spans="1:6">
      <c r="A42279" t="s">
        <v>4</v>
      </c>
      <c r="B42279" s="4" t="s">
        <v>5</v>
      </c>
      <c r="C42279" s="4" t="s">
        <v>13</v>
      </c>
    </row>
    <row r="42280" spans="1:6">
      <c r="A42280" t="n">
        <v>341788</v>
      </c>
      <c r="B42280" s="49" t="n">
        <v>74</v>
      </c>
      <c r="C42280" s="7" t="n">
        <v>46</v>
      </c>
    </row>
    <row r="42281" spans="1:6">
      <c r="A42281" t="s">
        <v>4</v>
      </c>
      <c r="B42281" s="4" t="s">
        <v>5</v>
      </c>
      <c r="C42281" s="4" t="s">
        <v>13</v>
      </c>
    </row>
    <row r="42282" spans="1:6">
      <c r="A42282" t="n">
        <v>341790</v>
      </c>
      <c r="B42282" s="34" t="n">
        <v>23</v>
      </c>
      <c r="C42282" s="7" t="n">
        <v>0</v>
      </c>
    </row>
    <row r="42283" spans="1:6">
      <c r="A42283" t="s">
        <v>4</v>
      </c>
      <c r="B42283" s="4" t="s">
        <v>5</v>
      </c>
      <c r="C42283" s="4" t="s">
        <v>13</v>
      </c>
      <c r="D42283" s="4" t="s">
        <v>9</v>
      </c>
    </row>
    <row r="42284" spans="1:6">
      <c r="A42284" t="n">
        <v>341792</v>
      </c>
      <c r="B42284" s="49" t="n">
        <v>74</v>
      </c>
      <c r="C42284" s="7" t="n">
        <v>52</v>
      </c>
      <c r="D42284" s="7" t="n">
        <v>8192</v>
      </c>
    </row>
    <row r="42285" spans="1:6">
      <c r="A42285" t="s">
        <v>4</v>
      </c>
      <c r="B42285" s="4" t="s">
        <v>5</v>
      </c>
      <c r="C42285" s="4" t="s">
        <v>6</v>
      </c>
      <c r="D42285" s="4" t="s">
        <v>6</v>
      </c>
      <c r="E42285" s="4" t="s">
        <v>13</v>
      </c>
    </row>
    <row r="42286" spans="1:6">
      <c r="A42286" t="n">
        <v>341798</v>
      </c>
      <c r="B42286" s="119" t="n">
        <v>30</v>
      </c>
      <c r="C42286" s="7" t="s">
        <v>2488</v>
      </c>
      <c r="D42286" s="7" t="s">
        <v>12</v>
      </c>
      <c r="E42286" s="7" t="n">
        <v>0</v>
      </c>
    </row>
    <row r="42287" spans="1:6">
      <c r="A42287" t="s">
        <v>4</v>
      </c>
      <c r="B42287" s="4" t="s">
        <v>5</v>
      </c>
      <c r="C42287" s="4" t="s">
        <v>10</v>
      </c>
      <c r="D42287" s="4" t="s">
        <v>22</v>
      </c>
      <c r="E42287" s="4" t="s">
        <v>22</v>
      </c>
      <c r="F42287" s="4" t="s">
        <v>22</v>
      </c>
      <c r="G42287" s="4" t="s">
        <v>22</v>
      </c>
    </row>
    <row r="42288" spans="1:6">
      <c r="A42288" t="n">
        <v>341807</v>
      </c>
      <c r="B42288" s="24" t="n">
        <v>46</v>
      </c>
      <c r="C42288" s="7" t="n">
        <v>61456</v>
      </c>
      <c r="D42288" s="7" t="n">
        <v>35.060001373291</v>
      </c>
      <c r="E42288" s="7" t="n">
        <v>-2.42000007629395</v>
      </c>
      <c r="F42288" s="7" t="n">
        <v>26.1299991607666</v>
      </c>
      <c r="G42288" s="7" t="n">
        <v>188.5</v>
      </c>
    </row>
    <row r="42289" spans="1:7">
      <c r="A42289" t="s">
        <v>4</v>
      </c>
      <c r="B42289" s="4" t="s">
        <v>5</v>
      </c>
      <c r="C42289" s="4" t="s">
        <v>13</v>
      </c>
      <c r="D42289" s="4" t="s">
        <v>13</v>
      </c>
      <c r="E42289" s="4" t="s">
        <v>10</v>
      </c>
    </row>
    <row r="42290" spans="1:7">
      <c r="A42290" t="n">
        <v>341826</v>
      </c>
      <c r="B42290" s="25" t="n">
        <v>45</v>
      </c>
      <c r="C42290" s="7" t="n">
        <v>8</v>
      </c>
      <c r="D42290" s="7" t="n">
        <v>0</v>
      </c>
      <c r="E42290" s="7" t="n">
        <v>0</v>
      </c>
    </row>
    <row r="42291" spans="1:7">
      <c r="A42291" t="s">
        <v>4</v>
      </c>
      <c r="B42291" s="4" t="s">
        <v>5</v>
      </c>
      <c r="C42291" s="4" t="s">
        <v>13</v>
      </c>
      <c r="D42291" s="4" t="s">
        <v>10</v>
      </c>
      <c r="E42291" s="4" t="s">
        <v>10</v>
      </c>
      <c r="F42291" s="4" t="s">
        <v>13</v>
      </c>
    </row>
    <row r="42292" spans="1:7">
      <c r="A42292" t="n">
        <v>341831</v>
      </c>
      <c r="B42292" s="29" t="n">
        <v>25</v>
      </c>
      <c r="C42292" s="7" t="n">
        <v>1</v>
      </c>
      <c r="D42292" s="7" t="n">
        <v>65535</v>
      </c>
      <c r="E42292" s="7" t="n">
        <v>65535</v>
      </c>
      <c r="F42292" s="7" t="n">
        <v>0</v>
      </c>
    </row>
    <row r="42293" spans="1:7">
      <c r="A42293" t="s">
        <v>4</v>
      </c>
      <c r="B42293" s="4" t="s">
        <v>5</v>
      </c>
      <c r="C42293" s="4" t="s">
        <v>13</v>
      </c>
      <c r="D42293" s="4" t="s">
        <v>6</v>
      </c>
    </row>
    <row r="42294" spans="1:7">
      <c r="A42294" t="n">
        <v>341838</v>
      </c>
      <c r="B42294" s="8" t="n">
        <v>2</v>
      </c>
      <c r="C42294" s="7" t="n">
        <v>10</v>
      </c>
      <c r="D42294" s="7" t="s">
        <v>154</v>
      </c>
    </row>
    <row r="42295" spans="1:7">
      <c r="A42295" t="s">
        <v>4</v>
      </c>
      <c r="B42295" s="4" t="s">
        <v>5</v>
      </c>
      <c r="C42295" s="4" t="s">
        <v>13</v>
      </c>
      <c r="D42295" s="4" t="s">
        <v>10</v>
      </c>
    </row>
    <row r="42296" spans="1:7">
      <c r="A42296" t="n">
        <v>341861</v>
      </c>
      <c r="B42296" s="28" t="n">
        <v>58</v>
      </c>
      <c r="C42296" s="7" t="n">
        <v>105</v>
      </c>
      <c r="D42296" s="7" t="n">
        <v>300</v>
      </c>
    </row>
    <row r="42297" spans="1:7">
      <c r="A42297" t="s">
        <v>4</v>
      </c>
      <c r="B42297" s="4" t="s">
        <v>5</v>
      </c>
      <c r="C42297" s="4" t="s">
        <v>22</v>
      </c>
      <c r="D42297" s="4" t="s">
        <v>10</v>
      </c>
    </row>
    <row r="42298" spans="1:7">
      <c r="A42298" t="n">
        <v>341865</v>
      </c>
      <c r="B42298" s="51" t="n">
        <v>103</v>
      </c>
      <c r="C42298" s="7" t="n">
        <v>1</v>
      </c>
      <c r="D42298" s="7" t="n">
        <v>300</v>
      </c>
    </row>
    <row r="42299" spans="1:7">
      <c r="A42299" t="s">
        <v>4</v>
      </c>
      <c r="B42299" s="4" t="s">
        <v>5</v>
      </c>
      <c r="C42299" s="4" t="s">
        <v>13</v>
      </c>
    </row>
    <row r="42300" spans="1:7">
      <c r="A42300" t="n">
        <v>341872</v>
      </c>
      <c r="B42300" s="49" t="n">
        <v>74</v>
      </c>
      <c r="C42300" s="7" t="n">
        <v>67</v>
      </c>
    </row>
    <row r="42301" spans="1:7">
      <c r="A42301" t="s">
        <v>4</v>
      </c>
      <c r="B42301" s="4" t="s">
        <v>5</v>
      </c>
      <c r="C42301" s="4" t="s">
        <v>13</v>
      </c>
      <c r="D42301" s="4" t="s">
        <v>22</v>
      </c>
      <c r="E42301" s="4" t="s">
        <v>10</v>
      </c>
      <c r="F42301" s="4" t="s">
        <v>13</v>
      </c>
    </row>
    <row r="42302" spans="1:7">
      <c r="A42302" t="n">
        <v>341874</v>
      </c>
      <c r="B42302" s="16" t="n">
        <v>49</v>
      </c>
      <c r="C42302" s="7" t="n">
        <v>3</v>
      </c>
      <c r="D42302" s="7" t="n">
        <v>1</v>
      </c>
      <c r="E42302" s="7" t="n">
        <v>500</v>
      </c>
      <c r="F42302" s="7" t="n">
        <v>0</v>
      </c>
    </row>
    <row r="42303" spans="1:7">
      <c r="A42303" t="s">
        <v>4</v>
      </c>
      <c r="B42303" s="4" t="s">
        <v>5</v>
      </c>
      <c r="C42303" s="4" t="s">
        <v>13</v>
      </c>
      <c r="D42303" s="4" t="s">
        <v>10</v>
      </c>
    </row>
    <row r="42304" spans="1:7">
      <c r="A42304" t="n">
        <v>341883</v>
      </c>
      <c r="B42304" s="28" t="n">
        <v>58</v>
      </c>
      <c r="C42304" s="7" t="n">
        <v>11</v>
      </c>
      <c r="D42304" s="7" t="n">
        <v>300</v>
      </c>
    </row>
    <row r="42305" spans="1:6">
      <c r="A42305" t="s">
        <v>4</v>
      </c>
      <c r="B42305" s="4" t="s">
        <v>5</v>
      </c>
      <c r="C42305" s="4" t="s">
        <v>13</v>
      </c>
      <c r="D42305" s="4" t="s">
        <v>10</v>
      </c>
    </row>
    <row r="42306" spans="1:6">
      <c r="A42306" t="n">
        <v>341887</v>
      </c>
      <c r="B42306" s="28" t="n">
        <v>58</v>
      </c>
      <c r="C42306" s="7" t="n">
        <v>12</v>
      </c>
      <c r="D42306" s="7" t="n">
        <v>0</v>
      </c>
    </row>
    <row r="42307" spans="1:6">
      <c r="A42307" t="s">
        <v>4</v>
      </c>
      <c r="B42307" s="4" t="s">
        <v>5</v>
      </c>
      <c r="C42307" s="4" t="s">
        <v>13</v>
      </c>
    </row>
    <row r="42308" spans="1:6">
      <c r="A42308" t="n">
        <v>341891</v>
      </c>
      <c r="B42308" s="49" t="n">
        <v>74</v>
      </c>
      <c r="C42308" s="7" t="n">
        <v>46</v>
      </c>
    </row>
    <row r="42309" spans="1:6">
      <c r="A42309" t="s">
        <v>4</v>
      </c>
      <c r="B42309" s="4" t="s">
        <v>5</v>
      </c>
      <c r="C42309" s="4" t="s">
        <v>13</v>
      </c>
    </row>
    <row r="42310" spans="1:6">
      <c r="A42310" t="n">
        <v>341893</v>
      </c>
      <c r="B42310" s="34" t="n">
        <v>23</v>
      </c>
      <c r="C42310" s="7" t="n">
        <v>0</v>
      </c>
    </row>
    <row r="42311" spans="1:6">
      <c r="A42311" t="s">
        <v>4</v>
      </c>
      <c r="B42311" s="4" t="s">
        <v>5</v>
      </c>
      <c r="C42311" s="4" t="s">
        <v>13</v>
      </c>
      <c r="D42311" s="4" t="s">
        <v>9</v>
      </c>
    </row>
    <row r="42312" spans="1:6">
      <c r="A42312" t="n">
        <v>341895</v>
      </c>
      <c r="B42312" s="49" t="n">
        <v>74</v>
      </c>
      <c r="C42312" s="7" t="n">
        <v>52</v>
      </c>
      <c r="D42312" s="7" t="n">
        <v>8192</v>
      </c>
    </row>
    <row r="42313" spans="1:6">
      <c r="A42313" t="s">
        <v>4</v>
      </c>
      <c r="B42313" s="4" t="s">
        <v>5</v>
      </c>
    </row>
    <row r="42314" spans="1:6">
      <c r="A42314" t="n">
        <v>341901</v>
      </c>
      <c r="B42314" s="5" t="n">
        <v>1</v>
      </c>
    </row>
    <row r="42315" spans="1:6" s="3" customFormat="1" customHeight="0">
      <c r="A42315" s="3" t="s">
        <v>2</v>
      </c>
      <c r="B42315" s="3" t="s">
        <v>2489</v>
      </c>
    </row>
    <row r="42316" spans="1:6">
      <c r="A42316" t="s">
        <v>4</v>
      </c>
      <c r="B42316" s="4" t="s">
        <v>5</v>
      </c>
      <c r="C42316" s="4" t="s">
        <v>13</v>
      </c>
      <c r="D42316" s="4" t="s">
        <v>10</v>
      </c>
    </row>
    <row r="42317" spans="1:6">
      <c r="A42317" t="n">
        <v>341904</v>
      </c>
      <c r="B42317" s="27" t="n">
        <v>22</v>
      </c>
      <c r="C42317" s="7" t="n">
        <v>0</v>
      </c>
      <c r="D42317" s="7" t="n">
        <v>0</v>
      </c>
    </row>
    <row r="42318" spans="1:6">
      <c r="A42318" t="s">
        <v>4</v>
      </c>
      <c r="B42318" s="4" t="s">
        <v>5</v>
      </c>
      <c r="C42318" s="4" t="s">
        <v>13</v>
      </c>
      <c r="D42318" s="4" t="s">
        <v>10</v>
      </c>
      <c r="E42318" s="4" t="s">
        <v>22</v>
      </c>
    </row>
    <row r="42319" spans="1:6">
      <c r="A42319" t="n">
        <v>341908</v>
      </c>
      <c r="B42319" s="28" t="n">
        <v>58</v>
      </c>
      <c r="C42319" s="7" t="n">
        <v>0</v>
      </c>
      <c r="D42319" s="7" t="n">
        <v>0</v>
      </c>
      <c r="E42319" s="7" t="n">
        <v>1</v>
      </c>
    </row>
    <row r="42320" spans="1:6">
      <c r="A42320" t="s">
        <v>4</v>
      </c>
      <c r="B42320" s="4" t="s">
        <v>5</v>
      </c>
      <c r="C42320" s="4" t="s">
        <v>10</v>
      </c>
    </row>
    <row r="42321" spans="1:5">
      <c r="A42321" t="n">
        <v>341916</v>
      </c>
      <c r="B42321" s="15" t="n">
        <v>13</v>
      </c>
      <c r="C42321" s="7" t="n">
        <v>6547</v>
      </c>
    </row>
    <row r="42322" spans="1:5">
      <c r="A42322" t="s">
        <v>4</v>
      </c>
      <c r="B42322" s="4" t="s">
        <v>5</v>
      </c>
      <c r="C42322" s="4" t="s">
        <v>10</v>
      </c>
      <c r="D42322" s="4" t="s">
        <v>6</v>
      </c>
      <c r="E42322" s="4" t="s">
        <v>6</v>
      </c>
      <c r="F42322" s="4" t="s">
        <v>6</v>
      </c>
      <c r="G42322" s="4" t="s">
        <v>13</v>
      </c>
      <c r="H42322" s="4" t="s">
        <v>9</v>
      </c>
      <c r="I42322" s="4" t="s">
        <v>22</v>
      </c>
      <c r="J42322" s="4" t="s">
        <v>22</v>
      </c>
      <c r="K42322" s="4" t="s">
        <v>22</v>
      </c>
      <c r="L42322" s="4" t="s">
        <v>22</v>
      </c>
      <c r="M42322" s="4" t="s">
        <v>22</v>
      </c>
      <c r="N42322" s="4" t="s">
        <v>22</v>
      </c>
      <c r="O42322" s="4" t="s">
        <v>22</v>
      </c>
      <c r="P42322" s="4" t="s">
        <v>6</v>
      </c>
      <c r="Q42322" s="4" t="s">
        <v>6</v>
      </c>
      <c r="R42322" s="4" t="s">
        <v>9</v>
      </c>
      <c r="S42322" s="4" t="s">
        <v>13</v>
      </c>
      <c r="T42322" s="4" t="s">
        <v>9</v>
      </c>
      <c r="U42322" s="4" t="s">
        <v>9</v>
      </c>
      <c r="V42322" s="4" t="s">
        <v>10</v>
      </c>
    </row>
    <row r="42323" spans="1:5">
      <c r="A42323" t="n">
        <v>341919</v>
      </c>
      <c r="B42323" s="68" t="n">
        <v>19</v>
      </c>
      <c r="C42323" s="7" t="n">
        <v>5711</v>
      </c>
      <c r="D42323" s="7" t="s">
        <v>1348</v>
      </c>
      <c r="E42323" s="7" t="s">
        <v>1349</v>
      </c>
      <c r="F42323" s="7" t="s">
        <v>12</v>
      </c>
      <c r="G42323" s="7" t="n">
        <v>0</v>
      </c>
      <c r="H42323" s="7" t="n">
        <v>1</v>
      </c>
      <c r="I42323" s="7" t="n">
        <v>0</v>
      </c>
      <c r="J42323" s="7" t="n">
        <v>0</v>
      </c>
      <c r="K42323" s="7" t="n">
        <v>0</v>
      </c>
      <c r="L42323" s="7" t="n">
        <v>0</v>
      </c>
      <c r="M42323" s="7" t="n">
        <v>1</v>
      </c>
      <c r="N42323" s="7" t="n">
        <v>1.60000002384186</v>
      </c>
      <c r="O42323" s="7" t="n">
        <v>0.0900000035762787</v>
      </c>
      <c r="P42323" s="7" t="s">
        <v>12</v>
      </c>
      <c r="Q42323" s="7" t="s">
        <v>12</v>
      </c>
      <c r="R42323" s="7" t="n">
        <v>-1</v>
      </c>
      <c r="S42323" s="7" t="n">
        <v>0</v>
      </c>
      <c r="T42323" s="7" t="n">
        <v>0</v>
      </c>
      <c r="U42323" s="7" t="n">
        <v>0</v>
      </c>
      <c r="V42323" s="7" t="n">
        <v>0</v>
      </c>
    </row>
    <row r="42324" spans="1:5">
      <c r="A42324" t="s">
        <v>4</v>
      </c>
      <c r="B42324" s="4" t="s">
        <v>5</v>
      </c>
      <c r="C42324" s="4" t="s">
        <v>10</v>
      </c>
      <c r="D42324" s="4" t="s">
        <v>22</v>
      </c>
      <c r="E42324" s="4" t="s">
        <v>22</v>
      </c>
      <c r="F42324" s="4" t="s">
        <v>22</v>
      </c>
      <c r="G42324" s="4" t="s">
        <v>22</v>
      </c>
    </row>
    <row r="42325" spans="1:5">
      <c r="A42325" t="n">
        <v>341989</v>
      </c>
      <c r="B42325" s="24" t="n">
        <v>46</v>
      </c>
      <c r="C42325" s="7" t="n">
        <v>61456</v>
      </c>
      <c r="D42325" s="7" t="n">
        <v>35.060001373291</v>
      </c>
      <c r="E42325" s="7" t="n">
        <v>-2.42000007629395</v>
      </c>
      <c r="F42325" s="7" t="n">
        <v>26.1299991607666</v>
      </c>
      <c r="G42325" s="7" t="n">
        <v>188.5</v>
      </c>
    </row>
    <row r="42326" spans="1:5">
      <c r="A42326" t="s">
        <v>4</v>
      </c>
      <c r="B42326" s="4" t="s">
        <v>5</v>
      </c>
      <c r="C42326" s="4" t="s">
        <v>13</v>
      </c>
      <c r="D42326" s="4" t="s">
        <v>13</v>
      </c>
      <c r="E42326" s="4" t="s">
        <v>10</v>
      </c>
    </row>
    <row r="42327" spans="1:5">
      <c r="A42327" t="n">
        <v>342008</v>
      </c>
      <c r="B42327" s="25" t="n">
        <v>45</v>
      </c>
      <c r="C42327" s="7" t="n">
        <v>8</v>
      </c>
      <c r="D42327" s="7" t="n">
        <v>0</v>
      </c>
      <c r="E42327" s="7" t="n">
        <v>0</v>
      </c>
    </row>
    <row r="42328" spans="1:5">
      <c r="A42328" t="s">
        <v>4</v>
      </c>
      <c r="B42328" s="4" t="s">
        <v>5</v>
      </c>
      <c r="C42328" s="4" t="s">
        <v>13</v>
      </c>
      <c r="D42328" s="4" t="s">
        <v>13</v>
      </c>
      <c r="E42328" s="4" t="s">
        <v>13</v>
      </c>
      <c r="F42328" s="4" t="s">
        <v>9</v>
      </c>
      <c r="G42328" s="4" t="s">
        <v>13</v>
      </c>
      <c r="H42328" s="4" t="s">
        <v>13</v>
      </c>
      <c r="I42328" s="4" t="s">
        <v>20</v>
      </c>
    </row>
    <row r="42329" spans="1:5">
      <c r="A42329" t="n">
        <v>342013</v>
      </c>
      <c r="B42329" s="10" t="n">
        <v>5</v>
      </c>
      <c r="C42329" s="7" t="n">
        <v>35</v>
      </c>
      <c r="D42329" s="7" t="n">
        <v>32</v>
      </c>
      <c r="E42329" s="7" t="n">
        <v>0</v>
      </c>
      <c r="F42329" s="7" t="n">
        <v>0</v>
      </c>
      <c r="G42329" s="7" t="n">
        <v>2</v>
      </c>
      <c r="H42329" s="7" t="n">
        <v>1</v>
      </c>
      <c r="I42329" s="11" t="n">
        <f t="normal" ca="1">A42335</f>
        <v>0</v>
      </c>
    </row>
    <row r="42330" spans="1:5">
      <c r="A42330" t="s">
        <v>4</v>
      </c>
      <c r="B42330" s="4" t="s">
        <v>5</v>
      </c>
      <c r="C42330" s="4" t="s">
        <v>9</v>
      </c>
    </row>
    <row r="42331" spans="1:5">
      <c r="A42331" t="n">
        <v>342027</v>
      </c>
      <c r="B42331" s="48" t="n">
        <v>7</v>
      </c>
      <c r="C42331" s="7" t="n">
        <v>0</v>
      </c>
    </row>
    <row r="42332" spans="1:5">
      <c r="A42332" t="s">
        <v>4</v>
      </c>
      <c r="B42332" s="4" t="s">
        <v>5</v>
      </c>
      <c r="C42332" s="4" t="s">
        <v>20</v>
      </c>
    </row>
    <row r="42333" spans="1:5">
      <c r="A42333" t="n">
        <v>342032</v>
      </c>
      <c r="B42333" s="17" t="n">
        <v>3</v>
      </c>
      <c r="C42333" s="11" t="n">
        <f t="normal" ca="1">A42349</f>
        <v>0</v>
      </c>
    </row>
    <row r="42334" spans="1:5">
      <c r="A42334" t="s">
        <v>4</v>
      </c>
      <c r="B42334" s="4" t="s">
        <v>5</v>
      </c>
      <c r="C42334" s="4" t="s">
        <v>13</v>
      </c>
      <c r="D42334" s="4" t="s">
        <v>13</v>
      </c>
      <c r="E42334" s="4" t="s">
        <v>13</v>
      </c>
      <c r="F42334" s="4" t="s">
        <v>9</v>
      </c>
      <c r="G42334" s="4" t="s">
        <v>13</v>
      </c>
      <c r="H42334" s="4" t="s">
        <v>13</v>
      </c>
      <c r="I42334" s="4" t="s">
        <v>20</v>
      </c>
    </row>
    <row r="42335" spans="1:5">
      <c r="A42335" t="n">
        <v>342037</v>
      </c>
      <c r="B42335" s="10" t="n">
        <v>5</v>
      </c>
      <c r="C42335" s="7" t="n">
        <v>35</v>
      </c>
      <c r="D42335" s="7" t="n">
        <v>32</v>
      </c>
      <c r="E42335" s="7" t="n">
        <v>0</v>
      </c>
      <c r="F42335" s="7" t="n">
        <v>1</v>
      </c>
      <c r="G42335" s="7" t="n">
        <v>2</v>
      </c>
      <c r="H42335" s="7" t="n">
        <v>1</v>
      </c>
      <c r="I42335" s="11" t="n">
        <f t="normal" ca="1">A42341</f>
        <v>0</v>
      </c>
    </row>
    <row r="42336" spans="1:5">
      <c r="A42336" t="s">
        <v>4</v>
      </c>
      <c r="B42336" s="4" t="s">
        <v>5</v>
      </c>
      <c r="C42336" s="4" t="s">
        <v>9</v>
      </c>
    </row>
    <row r="42337" spans="1:22">
      <c r="A42337" t="n">
        <v>342051</v>
      </c>
      <c r="B42337" s="48" t="n">
        <v>7</v>
      </c>
      <c r="C42337" s="7" t="n">
        <v>1</v>
      </c>
    </row>
    <row r="42338" spans="1:22">
      <c r="A42338" t="s">
        <v>4</v>
      </c>
      <c r="B42338" s="4" t="s">
        <v>5</v>
      </c>
      <c r="C42338" s="4" t="s">
        <v>20</v>
      </c>
    </row>
    <row r="42339" spans="1:22">
      <c r="A42339" t="n">
        <v>342056</v>
      </c>
      <c r="B42339" s="17" t="n">
        <v>3</v>
      </c>
      <c r="C42339" s="11" t="n">
        <f t="normal" ca="1">A42349</f>
        <v>0</v>
      </c>
    </row>
    <row r="42340" spans="1:22">
      <c r="A42340" t="s">
        <v>4</v>
      </c>
      <c r="B42340" s="4" t="s">
        <v>5</v>
      </c>
      <c r="C42340" s="4" t="s">
        <v>13</v>
      </c>
      <c r="D42340" s="4" t="s">
        <v>13</v>
      </c>
      <c r="E42340" s="4" t="s">
        <v>13</v>
      </c>
      <c r="F42340" s="4" t="s">
        <v>9</v>
      </c>
      <c r="G42340" s="4" t="s">
        <v>13</v>
      </c>
      <c r="H42340" s="4" t="s">
        <v>13</v>
      </c>
      <c r="I42340" s="4" t="s">
        <v>20</v>
      </c>
    </row>
    <row r="42341" spans="1:22">
      <c r="A42341" t="n">
        <v>342061</v>
      </c>
      <c r="B42341" s="10" t="n">
        <v>5</v>
      </c>
      <c r="C42341" s="7" t="n">
        <v>35</v>
      </c>
      <c r="D42341" s="7" t="n">
        <v>32</v>
      </c>
      <c r="E42341" s="7" t="n">
        <v>0</v>
      </c>
      <c r="F42341" s="7" t="n">
        <v>2</v>
      </c>
      <c r="G42341" s="7" t="n">
        <v>2</v>
      </c>
      <c r="H42341" s="7" t="n">
        <v>1</v>
      </c>
      <c r="I42341" s="11" t="n">
        <f t="normal" ca="1">A42347</f>
        <v>0</v>
      </c>
    </row>
    <row r="42342" spans="1:22">
      <c r="A42342" t="s">
        <v>4</v>
      </c>
      <c r="B42342" s="4" t="s">
        <v>5</v>
      </c>
      <c r="C42342" s="4" t="s">
        <v>9</v>
      </c>
    </row>
    <row r="42343" spans="1:22">
      <c r="A42343" t="n">
        <v>342075</v>
      </c>
      <c r="B42343" s="48" t="n">
        <v>7</v>
      </c>
      <c r="C42343" s="7" t="n">
        <v>2</v>
      </c>
    </row>
    <row r="42344" spans="1:22">
      <c r="A42344" t="s">
        <v>4</v>
      </c>
      <c r="B42344" s="4" t="s">
        <v>5</v>
      </c>
      <c r="C42344" s="4" t="s">
        <v>20</v>
      </c>
    </row>
    <row r="42345" spans="1:22">
      <c r="A42345" t="n">
        <v>342080</v>
      </c>
      <c r="B42345" s="17" t="n">
        <v>3</v>
      </c>
      <c r="C42345" s="11" t="n">
        <f t="normal" ca="1">A42349</f>
        <v>0</v>
      </c>
    </row>
    <row r="42346" spans="1:22">
      <c r="A42346" t="s">
        <v>4</v>
      </c>
      <c r="B42346" s="4" t="s">
        <v>5</v>
      </c>
      <c r="C42346" s="4" t="s">
        <v>9</v>
      </c>
    </row>
    <row r="42347" spans="1:22">
      <c r="A42347" t="n">
        <v>342085</v>
      </c>
      <c r="B42347" s="48" t="n">
        <v>7</v>
      </c>
      <c r="C42347" s="7" t="n">
        <v>999</v>
      </c>
    </row>
    <row r="42348" spans="1:22">
      <c r="A42348" t="s">
        <v>4</v>
      </c>
      <c r="B42348" s="4" t="s">
        <v>5</v>
      </c>
      <c r="C42348" s="4" t="s">
        <v>13</v>
      </c>
      <c r="D42348" s="4" t="s">
        <v>13</v>
      </c>
      <c r="E42348" s="4" t="s">
        <v>13</v>
      </c>
      <c r="F42348" s="4" t="s">
        <v>9</v>
      </c>
      <c r="G42348" s="4" t="s">
        <v>13</v>
      </c>
      <c r="H42348" s="4" t="s">
        <v>13</v>
      </c>
      <c r="I42348" s="4" t="s">
        <v>20</v>
      </c>
    </row>
    <row r="42349" spans="1:22">
      <c r="A42349" t="n">
        <v>342090</v>
      </c>
      <c r="B42349" s="10" t="n">
        <v>5</v>
      </c>
      <c r="C42349" s="7" t="n">
        <v>35</v>
      </c>
      <c r="D42349" s="7" t="n">
        <v>33</v>
      </c>
      <c r="E42349" s="7" t="n">
        <v>0</v>
      </c>
      <c r="F42349" s="7" t="n">
        <v>0</v>
      </c>
      <c r="G42349" s="7" t="n">
        <v>2</v>
      </c>
      <c r="H42349" s="7" t="n">
        <v>1</v>
      </c>
      <c r="I42349" s="11" t="n">
        <f t="normal" ca="1">A42355</f>
        <v>0</v>
      </c>
    </row>
    <row r="42350" spans="1:22">
      <c r="A42350" t="s">
        <v>4</v>
      </c>
      <c r="B42350" s="4" t="s">
        <v>5</v>
      </c>
      <c r="C42350" s="4" t="s">
        <v>9</v>
      </c>
    </row>
    <row r="42351" spans="1:22">
      <c r="A42351" t="n">
        <v>342104</v>
      </c>
      <c r="B42351" s="48" t="n">
        <v>7</v>
      </c>
      <c r="C42351" s="7" t="n">
        <v>0</v>
      </c>
    </row>
    <row r="42352" spans="1:22">
      <c r="A42352" t="s">
        <v>4</v>
      </c>
      <c r="B42352" s="4" t="s">
        <v>5</v>
      </c>
      <c r="C42352" s="4" t="s">
        <v>20</v>
      </c>
    </row>
    <row r="42353" spans="1:9">
      <c r="A42353" t="n">
        <v>342109</v>
      </c>
      <c r="B42353" s="17" t="n">
        <v>3</v>
      </c>
      <c r="C42353" s="11" t="n">
        <f t="normal" ca="1">A42387</f>
        <v>0</v>
      </c>
    </row>
    <row r="42354" spans="1:9">
      <c r="A42354" t="s">
        <v>4</v>
      </c>
      <c r="B42354" s="4" t="s">
        <v>5</v>
      </c>
      <c r="C42354" s="4" t="s">
        <v>13</v>
      </c>
      <c r="D42354" s="4" t="s">
        <v>13</v>
      </c>
      <c r="E42354" s="4" t="s">
        <v>13</v>
      </c>
      <c r="F42354" s="4" t="s">
        <v>9</v>
      </c>
      <c r="G42354" s="4" t="s">
        <v>13</v>
      </c>
      <c r="H42354" s="4" t="s">
        <v>13</v>
      </c>
      <c r="I42354" s="4" t="s">
        <v>20</v>
      </c>
    </row>
    <row r="42355" spans="1:9">
      <c r="A42355" t="n">
        <v>342114</v>
      </c>
      <c r="B42355" s="10" t="n">
        <v>5</v>
      </c>
      <c r="C42355" s="7" t="n">
        <v>35</v>
      </c>
      <c r="D42355" s="7" t="n">
        <v>33</v>
      </c>
      <c r="E42355" s="7" t="n">
        <v>0</v>
      </c>
      <c r="F42355" s="7" t="n">
        <v>1</v>
      </c>
      <c r="G42355" s="7" t="n">
        <v>2</v>
      </c>
      <c r="H42355" s="7" t="n">
        <v>1</v>
      </c>
      <c r="I42355" s="11" t="n">
        <f t="normal" ca="1">A42361</f>
        <v>0</v>
      </c>
    </row>
    <row r="42356" spans="1:9">
      <c r="A42356" t="s">
        <v>4</v>
      </c>
      <c r="B42356" s="4" t="s">
        <v>5</v>
      </c>
      <c r="C42356" s="4" t="s">
        <v>9</v>
      </c>
    </row>
    <row r="42357" spans="1:9">
      <c r="A42357" t="n">
        <v>342128</v>
      </c>
      <c r="B42357" s="48" t="n">
        <v>7</v>
      </c>
      <c r="C42357" s="7" t="n">
        <v>1</v>
      </c>
    </row>
    <row r="42358" spans="1:9">
      <c r="A42358" t="s">
        <v>4</v>
      </c>
      <c r="B42358" s="4" t="s">
        <v>5</v>
      </c>
      <c r="C42358" s="4" t="s">
        <v>20</v>
      </c>
    </row>
    <row r="42359" spans="1:9">
      <c r="A42359" t="n">
        <v>342133</v>
      </c>
      <c r="B42359" s="17" t="n">
        <v>3</v>
      </c>
      <c r="C42359" s="11" t="n">
        <f t="normal" ca="1">A42387</f>
        <v>0</v>
      </c>
    </row>
    <row r="42360" spans="1:9">
      <c r="A42360" t="s">
        <v>4</v>
      </c>
      <c r="B42360" s="4" t="s">
        <v>5</v>
      </c>
      <c r="C42360" s="4" t="s">
        <v>13</v>
      </c>
      <c r="D42360" s="4" t="s">
        <v>13</v>
      </c>
      <c r="E42360" s="4" t="s">
        <v>13</v>
      </c>
      <c r="F42360" s="4" t="s">
        <v>9</v>
      </c>
      <c r="G42360" s="4" t="s">
        <v>13</v>
      </c>
      <c r="H42360" s="4" t="s">
        <v>13</v>
      </c>
      <c r="I42360" s="4" t="s">
        <v>20</v>
      </c>
    </row>
    <row r="42361" spans="1:9">
      <c r="A42361" t="n">
        <v>342138</v>
      </c>
      <c r="B42361" s="10" t="n">
        <v>5</v>
      </c>
      <c r="C42361" s="7" t="n">
        <v>35</v>
      </c>
      <c r="D42361" s="7" t="n">
        <v>33</v>
      </c>
      <c r="E42361" s="7" t="n">
        <v>0</v>
      </c>
      <c r="F42361" s="7" t="n">
        <v>2</v>
      </c>
      <c r="G42361" s="7" t="n">
        <v>2</v>
      </c>
      <c r="H42361" s="7" t="n">
        <v>1</v>
      </c>
      <c r="I42361" s="11" t="n">
        <f t="normal" ca="1">A42367</f>
        <v>0</v>
      </c>
    </row>
    <row r="42362" spans="1:9">
      <c r="A42362" t="s">
        <v>4</v>
      </c>
      <c r="B42362" s="4" t="s">
        <v>5</v>
      </c>
      <c r="C42362" s="4" t="s">
        <v>9</v>
      </c>
    </row>
    <row r="42363" spans="1:9">
      <c r="A42363" t="n">
        <v>342152</v>
      </c>
      <c r="B42363" s="48" t="n">
        <v>7</v>
      </c>
      <c r="C42363" s="7" t="n">
        <v>2</v>
      </c>
    </row>
    <row r="42364" spans="1:9">
      <c r="A42364" t="s">
        <v>4</v>
      </c>
      <c r="B42364" s="4" t="s">
        <v>5</v>
      </c>
      <c r="C42364" s="4" t="s">
        <v>20</v>
      </c>
    </row>
    <row r="42365" spans="1:9">
      <c r="A42365" t="n">
        <v>342157</v>
      </c>
      <c r="B42365" s="17" t="n">
        <v>3</v>
      </c>
      <c r="C42365" s="11" t="n">
        <f t="normal" ca="1">A42387</f>
        <v>0</v>
      </c>
    </row>
    <row r="42366" spans="1:9">
      <c r="A42366" t="s">
        <v>4</v>
      </c>
      <c r="B42366" s="4" t="s">
        <v>5</v>
      </c>
      <c r="C42366" s="4" t="s">
        <v>13</v>
      </c>
      <c r="D42366" s="4" t="s">
        <v>13</v>
      </c>
      <c r="E42366" s="4" t="s">
        <v>13</v>
      </c>
      <c r="F42366" s="4" t="s">
        <v>9</v>
      </c>
      <c r="G42366" s="4" t="s">
        <v>13</v>
      </c>
      <c r="H42366" s="4" t="s">
        <v>13</v>
      </c>
      <c r="I42366" s="4" t="s">
        <v>20</v>
      </c>
    </row>
    <row r="42367" spans="1:9">
      <c r="A42367" t="n">
        <v>342162</v>
      </c>
      <c r="B42367" s="10" t="n">
        <v>5</v>
      </c>
      <c r="C42367" s="7" t="n">
        <v>35</v>
      </c>
      <c r="D42367" s="7" t="n">
        <v>33</v>
      </c>
      <c r="E42367" s="7" t="n">
        <v>0</v>
      </c>
      <c r="F42367" s="7" t="n">
        <v>3</v>
      </c>
      <c r="G42367" s="7" t="n">
        <v>2</v>
      </c>
      <c r="H42367" s="7" t="n">
        <v>1</v>
      </c>
      <c r="I42367" s="11" t="n">
        <f t="normal" ca="1">A42373</f>
        <v>0</v>
      </c>
    </row>
    <row r="42368" spans="1:9">
      <c r="A42368" t="s">
        <v>4</v>
      </c>
      <c r="B42368" s="4" t="s">
        <v>5</v>
      </c>
      <c r="C42368" s="4" t="s">
        <v>9</v>
      </c>
    </row>
    <row r="42369" spans="1:9">
      <c r="A42369" t="n">
        <v>342176</v>
      </c>
      <c r="B42369" s="48" t="n">
        <v>7</v>
      </c>
      <c r="C42369" s="7" t="n">
        <v>3</v>
      </c>
    </row>
    <row r="42370" spans="1:9">
      <c r="A42370" t="s">
        <v>4</v>
      </c>
      <c r="B42370" s="4" t="s">
        <v>5</v>
      </c>
      <c r="C42370" s="4" t="s">
        <v>20</v>
      </c>
    </row>
    <row r="42371" spans="1:9">
      <c r="A42371" t="n">
        <v>342181</v>
      </c>
      <c r="B42371" s="17" t="n">
        <v>3</v>
      </c>
      <c r="C42371" s="11" t="n">
        <f t="normal" ca="1">A42387</f>
        <v>0</v>
      </c>
    </row>
    <row r="42372" spans="1:9">
      <c r="A42372" t="s">
        <v>4</v>
      </c>
      <c r="B42372" s="4" t="s">
        <v>5</v>
      </c>
      <c r="C42372" s="4" t="s">
        <v>13</v>
      </c>
      <c r="D42372" s="4" t="s">
        <v>13</v>
      </c>
      <c r="E42372" s="4" t="s">
        <v>13</v>
      </c>
      <c r="F42372" s="4" t="s">
        <v>9</v>
      </c>
      <c r="G42372" s="4" t="s">
        <v>13</v>
      </c>
      <c r="H42372" s="4" t="s">
        <v>13</v>
      </c>
      <c r="I42372" s="4" t="s">
        <v>20</v>
      </c>
    </row>
    <row r="42373" spans="1:9">
      <c r="A42373" t="n">
        <v>342186</v>
      </c>
      <c r="B42373" s="10" t="n">
        <v>5</v>
      </c>
      <c r="C42373" s="7" t="n">
        <v>35</v>
      </c>
      <c r="D42373" s="7" t="n">
        <v>33</v>
      </c>
      <c r="E42373" s="7" t="n">
        <v>0</v>
      </c>
      <c r="F42373" s="7" t="n">
        <v>4</v>
      </c>
      <c r="G42373" s="7" t="n">
        <v>2</v>
      </c>
      <c r="H42373" s="7" t="n">
        <v>1</v>
      </c>
      <c r="I42373" s="11" t="n">
        <f t="normal" ca="1">A42379</f>
        <v>0</v>
      </c>
    </row>
    <row r="42374" spans="1:9">
      <c r="A42374" t="s">
        <v>4</v>
      </c>
      <c r="B42374" s="4" t="s">
        <v>5</v>
      </c>
      <c r="C42374" s="4" t="s">
        <v>9</v>
      </c>
    </row>
    <row r="42375" spans="1:9">
      <c r="A42375" t="n">
        <v>342200</v>
      </c>
      <c r="B42375" s="48" t="n">
        <v>7</v>
      </c>
      <c r="C42375" s="7" t="n">
        <v>4</v>
      </c>
    </row>
    <row r="42376" spans="1:9">
      <c r="A42376" t="s">
        <v>4</v>
      </c>
      <c r="B42376" s="4" t="s">
        <v>5</v>
      </c>
      <c r="C42376" s="4" t="s">
        <v>20</v>
      </c>
    </row>
    <row r="42377" spans="1:9">
      <c r="A42377" t="n">
        <v>342205</v>
      </c>
      <c r="B42377" s="17" t="n">
        <v>3</v>
      </c>
      <c r="C42377" s="11" t="n">
        <f t="normal" ca="1">A42387</f>
        <v>0</v>
      </c>
    </row>
    <row r="42378" spans="1:9">
      <c r="A42378" t="s">
        <v>4</v>
      </c>
      <c r="B42378" s="4" t="s">
        <v>5</v>
      </c>
      <c r="C42378" s="4" t="s">
        <v>13</v>
      </c>
      <c r="D42378" s="4" t="s">
        <v>13</v>
      </c>
      <c r="E42378" s="4" t="s">
        <v>13</v>
      </c>
      <c r="F42378" s="4" t="s">
        <v>9</v>
      </c>
      <c r="G42378" s="4" t="s">
        <v>13</v>
      </c>
      <c r="H42378" s="4" t="s">
        <v>13</v>
      </c>
      <c r="I42378" s="4" t="s">
        <v>20</v>
      </c>
    </row>
    <row r="42379" spans="1:9">
      <c r="A42379" t="n">
        <v>342210</v>
      </c>
      <c r="B42379" s="10" t="n">
        <v>5</v>
      </c>
      <c r="C42379" s="7" t="n">
        <v>35</v>
      </c>
      <c r="D42379" s="7" t="n">
        <v>33</v>
      </c>
      <c r="E42379" s="7" t="n">
        <v>0</v>
      </c>
      <c r="F42379" s="7" t="n">
        <v>5</v>
      </c>
      <c r="G42379" s="7" t="n">
        <v>2</v>
      </c>
      <c r="H42379" s="7" t="n">
        <v>1</v>
      </c>
      <c r="I42379" s="11" t="n">
        <f t="normal" ca="1">A42385</f>
        <v>0</v>
      </c>
    </row>
    <row r="42380" spans="1:9">
      <c r="A42380" t="s">
        <v>4</v>
      </c>
      <c r="B42380" s="4" t="s">
        <v>5</v>
      </c>
      <c r="C42380" s="4" t="s">
        <v>9</v>
      </c>
    </row>
    <row r="42381" spans="1:9">
      <c r="A42381" t="n">
        <v>342224</v>
      </c>
      <c r="B42381" s="48" t="n">
        <v>7</v>
      </c>
      <c r="C42381" s="7" t="n">
        <v>5</v>
      </c>
    </row>
    <row r="42382" spans="1:9">
      <c r="A42382" t="s">
        <v>4</v>
      </c>
      <c r="B42382" s="4" t="s">
        <v>5</v>
      </c>
      <c r="C42382" s="4" t="s">
        <v>20</v>
      </c>
    </row>
    <row r="42383" spans="1:9">
      <c r="A42383" t="n">
        <v>342229</v>
      </c>
      <c r="B42383" s="17" t="n">
        <v>3</v>
      </c>
      <c r="C42383" s="11" t="n">
        <f t="normal" ca="1">A42387</f>
        <v>0</v>
      </c>
    </row>
    <row r="42384" spans="1:9">
      <c r="A42384" t="s">
        <v>4</v>
      </c>
      <c r="B42384" s="4" t="s">
        <v>5</v>
      </c>
      <c r="C42384" s="4" t="s">
        <v>9</v>
      </c>
    </row>
    <row r="42385" spans="1:9">
      <c r="A42385" t="n">
        <v>342234</v>
      </c>
      <c r="B42385" s="48" t="n">
        <v>7</v>
      </c>
      <c r="C42385" s="7" t="n">
        <v>999</v>
      </c>
    </row>
    <row r="42386" spans="1:9">
      <c r="A42386" t="s">
        <v>4</v>
      </c>
      <c r="B42386" s="4" t="s">
        <v>5</v>
      </c>
      <c r="C42386" s="4" t="s">
        <v>13</v>
      </c>
      <c r="D42386" s="4" t="s">
        <v>13</v>
      </c>
      <c r="E42386" s="4" t="s">
        <v>9</v>
      </c>
      <c r="F42386" s="4" t="s">
        <v>13</v>
      </c>
      <c r="G42386" s="4" t="s">
        <v>13</v>
      </c>
    </row>
    <row r="42387" spans="1:9">
      <c r="A42387" t="n">
        <v>342239</v>
      </c>
      <c r="B42387" s="31" t="n">
        <v>18</v>
      </c>
      <c r="C42387" s="7" t="n">
        <v>0</v>
      </c>
      <c r="D42387" s="7" t="n">
        <v>0</v>
      </c>
      <c r="E42387" s="7" t="n">
        <v>0</v>
      </c>
      <c r="F42387" s="7" t="n">
        <v>19</v>
      </c>
      <c r="G42387" s="7" t="n">
        <v>1</v>
      </c>
    </row>
    <row r="42388" spans="1:9">
      <c r="A42388" t="s">
        <v>4</v>
      </c>
      <c r="B42388" s="4" t="s">
        <v>5</v>
      </c>
      <c r="C42388" s="4" t="s">
        <v>13</v>
      </c>
      <c r="D42388" s="4" t="s">
        <v>10</v>
      </c>
      <c r="E42388" s="4" t="s">
        <v>13</v>
      </c>
      <c r="F42388" s="4" t="s">
        <v>20</v>
      </c>
    </row>
    <row r="42389" spans="1:9">
      <c r="A42389" t="n">
        <v>342248</v>
      </c>
      <c r="B42389" s="10" t="n">
        <v>5</v>
      </c>
      <c r="C42389" s="7" t="n">
        <v>30</v>
      </c>
      <c r="D42389" s="7" t="n">
        <v>10337</v>
      </c>
      <c r="E42389" s="7" t="n">
        <v>1</v>
      </c>
      <c r="F42389" s="11" t="n">
        <f t="normal" ca="1">A42657</f>
        <v>0</v>
      </c>
    </row>
    <row r="42390" spans="1:9">
      <c r="A42390" t="s">
        <v>4</v>
      </c>
      <c r="B42390" s="4" t="s">
        <v>5</v>
      </c>
      <c r="C42390" s="4" t="s">
        <v>9</v>
      </c>
    </row>
    <row r="42391" spans="1:9">
      <c r="A42391" t="n">
        <v>342257</v>
      </c>
      <c r="B42391" s="48" t="n">
        <v>7</v>
      </c>
      <c r="C42391" s="7" t="n">
        <v>10</v>
      </c>
    </row>
    <row r="42392" spans="1:9">
      <c r="A42392" t="s">
        <v>4</v>
      </c>
      <c r="B42392" s="4" t="s">
        <v>5</v>
      </c>
      <c r="C42392" s="4" t="s">
        <v>13</v>
      </c>
      <c r="D42392" s="4" t="s">
        <v>13</v>
      </c>
      <c r="E42392" s="4" t="s">
        <v>13</v>
      </c>
      <c r="F42392" s="4" t="s">
        <v>9</v>
      </c>
      <c r="G42392" s="4" t="s">
        <v>13</v>
      </c>
      <c r="H42392" s="4" t="s">
        <v>13</v>
      </c>
      <c r="I42392" s="4" t="s">
        <v>10</v>
      </c>
      <c r="J42392" s="4" t="s">
        <v>13</v>
      </c>
      <c r="K42392" s="4" t="s">
        <v>13</v>
      </c>
      <c r="L42392" s="4" t="s">
        <v>13</v>
      </c>
      <c r="M42392" s="4" t="s">
        <v>20</v>
      </c>
    </row>
    <row r="42393" spans="1:9">
      <c r="A42393" t="n">
        <v>342262</v>
      </c>
      <c r="B42393" s="10" t="n">
        <v>5</v>
      </c>
      <c r="C42393" s="7" t="n">
        <v>35</v>
      </c>
      <c r="D42393" s="7" t="n">
        <v>33</v>
      </c>
      <c r="E42393" s="7" t="n">
        <v>0</v>
      </c>
      <c r="F42393" s="7" t="n">
        <v>0</v>
      </c>
      <c r="G42393" s="7" t="n">
        <v>2</v>
      </c>
      <c r="H42393" s="7" t="n">
        <v>30</v>
      </c>
      <c r="I42393" s="7" t="n">
        <v>10328</v>
      </c>
      <c r="J42393" s="7" t="n">
        <v>8</v>
      </c>
      <c r="K42393" s="7" t="n">
        <v>9</v>
      </c>
      <c r="L42393" s="7" t="n">
        <v>1</v>
      </c>
      <c r="M42393" s="11" t="n">
        <f t="normal" ca="1">A42451</f>
        <v>0</v>
      </c>
    </row>
    <row r="42394" spans="1:9">
      <c r="A42394" t="s">
        <v>4</v>
      </c>
      <c r="B42394" s="4" t="s">
        <v>5</v>
      </c>
      <c r="C42394" s="4" t="s">
        <v>9</v>
      </c>
    </row>
    <row r="42395" spans="1:9">
      <c r="A42395" t="n">
        <v>342281</v>
      </c>
      <c r="B42395" s="48" t="n">
        <v>7</v>
      </c>
      <c r="C42395" s="7" t="n">
        <v>11</v>
      </c>
    </row>
    <row r="42396" spans="1:9">
      <c r="A42396" t="s">
        <v>4</v>
      </c>
      <c r="B42396" s="4" t="s">
        <v>5</v>
      </c>
      <c r="C42396" s="4" t="s">
        <v>13</v>
      </c>
      <c r="D42396" s="36" t="s">
        <v>81</v>
      </c>
      <c r="E42396" s="4" t="s">
        <v>5</v>
      </c>
      <c r="F42396" s="4" t="s">
        <v>13</v>
      </c>
      <c r="G42396" s="4" t="s">
        <v>10</v>
      </c>
      <c r="H42396" s="4" t="s">
        <v>10</v>
      </c>
      <c r="I42396" s="4" t="s">
        <v>10</v>
      </c>
      <c r="J42396" s="4" t="s">
        <v>10</v>
      </c>
      <c r="K42396" s="36" t="s">
        <v>82</v>
      </c>
      <c r="L42396" s="4" t="s">
        <v>13</v>
      </c>
      <c r="M42396" s="4" t="s">
        <v>9</v>
      </c>
      <c r="N42396" s="4" t="s">
        <v>13</v>
      </c>
      <c r="O42396" s="4" t="s">
        <v>13</v>
      </c>
      <c r="P42396" s="4" t="s">
        <v>20</v>
      </c>
    </row>
    <row r="42397" spans="1:9">
      <c r="A42397" t="n">
        <v>342286</v>
      </c>
      <c r="B42397" s="10" t="n">
        <v>5</v>
      </c>
      <c r="C42397" s="7" t="n">
        <v>28</v>
      </c>
      <c r="D42397" s="36" t="s">
        <v>3</v>
      </c>
      <c r="E42397" s="114" t="n">
        <v>148</v>
      </c>
      <c r="F42397" s="7" t="n">
        <v>14</v>
      </c>
      <c r="G42397" s="7" t="n">
        <v>32</v>
      </c>
      <c r="H42397" s="7" t="n">
        <v>33</v>
      </c>
      <c r="I42397" s="7" t="n">
        <v>8</v>
      </c>
      <c r="J42397" s="7" t="n">
        <v>1</v>
      </c>
      <c r="K42397" s="36" t="s">
        <v>3</v>
      </c>
      <c r="L42397" s="7" t="n">
        <v>0</v>
      </c>
      <c r="M42397" s="7" t="n">
        <v>1</v>
      </c>
      <c r="N42397" s="7" t="n">
        <v>2</v>
      </c>
      <c r="O42397" s="7" t="n">
        <v>1</v>
      </c>
      <c r="P42397" s="11" t="n">
        <f t="normal" ca="1">A42449</f>
        <v>0</v>
      </c>
    </row>
    <row r="42398" spans="1:9">
      <c r="A42398" t="s">
        <v>4</v>
      </c>
      <c r="B42398" s="4" t="s">
        <v>5</v>
      </c>
      <c r="C42398" s="4" t="s">
        <v>13</v>
      </c>
      <c r="D42398" s="4" t="s">
        <v>10</v>
      </c>
      <c r="E42398" s="4" t="s">
        <v>10</v>
      </c>
      <c r="F42398" s="4" t="s">
        <v>10</v>
      </c>
      <c r="G42398" s="4" t="s">
        <v>10</v>
      </c>
    </row>
    <row r="42399" spans="1:9">
      <c r="A42399" t="n">
        <v>342309</v>
      </c>
      <c r="B42399" s="114" t="n">
        <v>148</v>
      </c>
      <c r="C42399" s="7" t="n">
        <v>13</v>
      </c>
      <c r="D42399" s="7" t="n">
        <v>32</v>
      </c>
      <c r="E42399" s="7" t="n">
        <v>33</v>
      </c>
      <c r="F42399" s="7" t="n">
        <v>8</v>
      </c>
      <c r="G42399" s="7" t="n">
        <v>1</v>
      </c>
    </row>
    <row r="42400" spans="1:9">
      <c r="A42400" t="s">
        <v>4</v>
      </c>
      <c r="B42400" s="4" t="s">
        <v>5</v>
      </c>
      <c r="C42400" s="4" t="s">
        <v>10</v>
      </c>
    </row>
    <row r="42401" spans="1:16">
      <c r="A42401" t="n">
        <v>342319</v>
      </c>
      <c r="B42401" s="12" t="n">
        <v>12</v>
      </c>
      <c r="C42401" s="7" t="n">
        <v>10328</v>
      </c>
    </row>
    <row r="42402" spans="1:16">
      <c r="A42402" t="s">
        <v>4</v>
      </c>
      <c r="B42402" s="4" t="s">
        <v>5</v>
      </c>
      <c r="C42402" s="4" t="s">
        <v>13</v>
      </c>
      <c r="D42402" s="4" t="s">
        <v>10</v>
      </c>
      <c r="E42402" s="4" t="s">
        <v>22</v>
      </c>
      <c r="F42402" s="4" t="s">
        <v>10</v>
      </c>
      <c r="G42402" s="4" t="s">
        <v>9</v>
      </c>
      <c r="H42402" s="4" t="s">
        <v>9</v>
      </c>
      <c r="I42402" s="4" t="s">
        <v>10</v>
      </c>
      <c r="J42402" s="4" t="s">
        <v>10</v>
      </c>
      <c r="K42402" s="4" t="s">
        <v>9</v>
      </c>
      <c r="L42402" s="4" t="s">
        <v>9</v>
      </c>
      <c r="M42402" s="4" t="s">
        <v>9</v>
      </c>
      <c r="N42402" s="4" t="s">
        <v>9</v>
      </c>
      <c r="O42402" s="4" t="s">
        <v>6</v>
      </c>
    </row>
    <row r="42403" spans="1:16">
      <c r="A42403" t="n">
        <v>342322</v>
      </c>
      <c r="B42403" s="14" t="n">
        <v>50</v>
      </c>
      <c r="C42403" s="7" t="n">
        <v>0</v>
      </c>
      <c r="D42403" s="7" t="n">
        <v>12105</v>
      </c>
      <c r="E42403" s="7" t="n">
        <v>1</v>
      </c>
      <c r="F42403" s="7" t="n">
        <v>0</v>
      </c>
      <c r="G42403" s="7" t="n">
        <v>0</v>
      </c>
      <c r="H42403" s="7" t="n">
        <v>0</v>
      </c>
      <c r="I42403" s="7" t="n">
        <v>0</v>
      </c>
      <c r="J42403" s="7" t="n">
        <v>65533</v>
      </c>
      <c r="K42403" s="7" t="n">
        <v>0</v>
      </c>
      <c r="L42403" s="7" t="n">
        <v>0</v>
      </c>
      <c r="M42403" s="7" t="n">
        <v>0</v>
      </c>
      <c r="N42403" s="7" t="n">
        <v>0</v>
      </c>
      <c r="O42403" s="7" t="s">
        <v>12</v>
      </c>
    </row>
    <row r="42404" spans="1:16">
      <c r="A42404" t="s">
        <v>4</v>
      </c>
      <c r="B42404" s="4" t="s">
        <v>5</v>
      </c>
      <c r="C42404" s="4" t="s">
        <v>13</v>
      </c>
      <c r="D42404" s="4" t="s">
        <v>10</v>
      </c>
      <c r="E42404" s="4" t="s">
        <v>10</v>
      </c>
      <c r="F42404" s="4" t="s">
        <v>10</v>
      </c>
      <c r="G42404" s="4" t="s">
        <v>10</v>
      </c>
      <c r="H42404" s="4" t="s">
        <v>13</v>
      </c>
    </row>
    <row r="42405" spans="1:16">
      <c r="A42405" t="n">
        <v>342361</v>
      </c>
      <c r="B42405" s="29" t="n">
        <v>25</v>
      </c>
      <c r="C42405" s="7" t="n">
        <v>5</v>
      </c>
      <c r="D42405" s="7" t="n">
        <v>65535</v>
      </c>
      <c r="E42405" s="7" t="n">
        <v>65535</v>
      </c>
      <c r="F42405" s="7" t="n">
        <v>65535</v>
      </c>
      <c r="G42405" s="7" t="n">
        <v>65535</v>
      </c>
      <c r="H42405" s="7" t="n">
        <v>0</v>
      </c>
    </row>
    <row r="42406" spans="1:16">
      <c r="A42406" t="s">
        <v>4</v>
      </c>
      <c r="B42406" s="4" t="s">
        <v>5</v>
      </c>
      <c r="C42406" s="4" t="s">
        <v>10</v>
      </c>
      <c r="D42406" s="4" t="s">
        <v>13</v>
      </c>
      <c r="E42406" s="4" t="s">
        <v>72</v>
      </c>
      <c r="F42406" s="4" t="s">
        <v>13</v>
      </c>
      <c r="G42406" s="4" t="s">
        <v>13</v>
      </c>
      <c r="H42406" s="4" t="s">
        <v>13</v>
      </c>
    </row>
    <row r="42407" spans="1:16">
      <c r="A42407" t="n">
        <v>342372</v>
      </c>
      <c r="B42407" s="30" t="n">
        <v>24</v>
      </c>
      <c r="C42407" s="7" t="n">
        <v>65533</v>
      </c>
      <c r="D42407" s="7" t="n">
        <v>11</v>
      </c>
      <c r="E42407" s="7" t="s">
        <v>2490</v>
      </c>
      <c r="F42407" s="7" t="n">
        <v>6</v>
      </c>
      <c r="G42407" s="7" t="n">
        <v>2</v>
      </c>
      <c r="H42407" s="7" t="n">
        <v>0</v>
      </c>
    </row>
    <row r="42408" spans="1:16">
      <c r="A42408" t="s">
        <v>4</v>
      </c>
      <c r="B42408" s="4" t="s">
        <v>5</v>
      </c>
    </row>
    <row r="42409" spans="1:16">
      <c r="A42409" t="n">
        <v>342402</v>
      </c>
      <c r="B42409" s="53" t="n">
        <v>28</v>
      </c>
    </row>
    <row r="42410" spans="1:16">
      <c r="A42410" t="s">
        <v>4</v>
      </c>
      <c r="B42410" s="4" t="s">
        <v>5</v>
      </c>
      <c r="C42410" s="4" t="s">
        <v>13</v>
      </c>
    </row>
    <row r="42411" spans="1:16">
      <c r="A42411" t="n">
        <v>342403</v>
      </c>
      <c r="B42411" s="33" t="n">
        <v>27</v>
      </c>
      <c r="C42411" s="7" t="n">
        <v>0</v>
      </c>
    </row>
    <row r="42412" spans="1:16">
      <c r="A42412" t="s">
        <v>4</v>
      </c>
      <c r="B42412" s="4" t="s">
        <v>5</v>
      </c>
      <c r="C42412" s="4" t="s">
        <v>13</v>
      </c>
    </row>
    <row r="42413" spans="1:16">
      <c r="A42413" t="n">
        <v>342405</v>
      </c>
      <c r="B42413" s="33" t="n">
        <v>27</v>
      </c>
      <c r="C42413" s="7" t="n">
        <v>1</v>
      </c>
    </row>
    <row r="42414" spans="1:16">
      <c r="A42414" t="s">
        <v>4</v>
      </c>
      <c r="B42414" s="4" t="s">
        <v>5</v>
      </c>
      <c r="C42414" s="4" t="s">
        <v>13</v>
      </c>
      <c r="D42414" s="4" t="s">
        <v>10</v>
      </c>
      <c r="E42414" s="4" t="s">
        <v>10</v>
      </c>
      <c r="F42414" s="4" t="s">
        <v>10</v>
      </c>
      <c r="G42414" s="4" t="s">
        <v>10</v>
      </c>
      <c r="H42414" s="4" t="s">
        <v>13</v>
      </c>
    </row>
    <row r="42415" spans="1:16">
      <c r="A42415" t="n">
        <v>342407</v>
      </c>
      <c r="B42415" s="29" t="n">
        <v>25</v>
      </c>
      <c r="C42415" s="7" t="n">
        <v>5</v>
      </c>
      <c r="D42415" s="7" t="n">
        <v>65535</v>
      </c>
      <c r="E42415" s="7" t="n">
        <v>65535</v>
      </c>
      <c r="F42415" s="7" t="n">
        <v>65535</v>
      </c>
      <c r="G42415" s="7" t="n">
        <v>65535</v>
      </c>
      <c r="H42415" s="7" t="n">
        <v>0</v>
      </c>
    </row>
    <row r="42416" spans="1:16">
      <c r="A42416" t="s">
        <v>4</v>
      </c>
      <c r="B42416" s="4" t="s">
        <v>5</v>
      </c>
      <c r="C42416" s="4" t="s">
        <v>13</v>
      </c>
      <c r="D42416" s="4" t="s">
        <v>10</v>
      </c>
      <c r="E42416" s="4" t="s">
        <v>10</v>
      </c>
      <c r="F42416" s="4" t="s">
        <v>13</v>
      </c>
    </row>
    <row r="42417" spans="1:15">
      <c r="A42417" t="n">
        <v>342418</v>
      </c>
      <c r="B42417" s="29" t="n">
        <v>25</v>
      </c>
      <c r="C42417" s="7" t="n">
        <v>1</v>
      </c>
      <c r="D42417" s="7" t="n">
        <v>160</v>
      </c>
      <c r="E42417" s="7" t="n">
        <v>350</v>
      </c>
      <c r="F42417" s="7" t="n">
        <v>1</v>
      </c>
    </row>
    <row r="42418" spans="1:15">
      <c r="A42418" t="s">
        <v>4</v>
      </c>
      <c r="B42418" s="4" t="s">
        <v>5</v>
      </c>
      <c r="C42418" s="4" t="s">
        <v>13</v>
      </c>
      <c r="D42418" s="4" t="s">
        <v>10</v>
      </c>
      <c r="E42418" s="4" t="s">
        <v>6</v>
      </c>
    </row>
    <row r="42419" spans="1:15">
      <c r="A42419" t="n">
        <v>342425</v>
      </c>
      <c r="B42419" s="40" t="n">
        <v>51</v>
      </c>
      <c r="C42419" s="7" t="n">
        <v>4</v>
      </c>
      <c r="D42419" s="7" t="n">
        <v>5711</v>
      </c>
      <c r="E42419" s="7" t="s">
        <v>161</v>
      </c>
    </row>
    <row r="42420" spans="1:15">
      <c r="A42420" t="s">
        <v>4</v>
      </c>
      <c r="B42420" s="4" t="s">
        <v>5</v>
      </c>
      <c r="C42420" s="4" t="s">
        <v>10</v>
      </c>
    </row>
    <row r="42421" spans="1:15">
      <c r="A42421" t="n">
        <v>342439</v>
      </c>
      <c r="B42421" s="35" t="n">
        <v>16</v>
      </c>
      <c r="C42421" s="7" t="n">
        <v>0</v>
      </c>
    </row>
    <row r="42422" spans="1:15">
      <c r="A42422" t="s">
        <v>4</v>
      </c>
      <c r="B42422" s="4" t="s">
        <v>5</v>
      </c>
      <c r="C42422" s="4" t="s">
        <v>10</v>
      </c>
      <c r="D42422" s="4" t="s">
        <v>72</v>
      </c>
      <c r="E42422" s="4" t="s">
        <v>13</v>
      </c>
      <c r="F42422" s="4" t="s">
        <v>13</v>
      </c>
      <c r="G42422" s="4" t="s">
        <v>72</v>
      </c>
      <c r="H42422" s="4" t="s">
        <v>13</v>
      </c>
      <c r="I42422" s="4" t="s">
        <v>13</v>
      </c>
    </row>
    <row r="42423" spans="1:15">
      <c r="A42423" t="n">
        <v>342442</v>
      </c>
      <c r="B42423" s="52" t="n">
        <v>26</v>
      </c>
      <c r="C42423" s="7" t="n">
        <v>5711</v>
      </c>
      <c r="D42423" s="7" t="s">
        <v>2491</v>
      </c>
      <c r="E42423" s="7" t="n">
        <v>2</v>
      </c>
      <c r="F42423" s="7" t="n">
        <v>3</v>
      </c>
      <c r="G42423" s="7" t="s">
        <v>2492</v>
      </c>
      <c r="H42423" s="7" t="n">
        <v>2</v>
      </c>
      <c r="I42423" s="7" t="n">
        <v>0</v>
      </c>
    </row>
    <row r="42424" spans="1:15">
      <c r="A42424" t="s">
        <v>4</v>
      </c>
      <c r="B42424" s="4" t="s">
        <v>5</v>
      </c>
    </row>
    <row r="42425" spans="1:15">
      <c r="A42425" t="n">
        <v>342557</v>
      </c>
      <c r="B42425" s="53" t="n">
        <v>28</v>
      </c>
    </row>
    <row r="42426" spans="1:15">
      <c r="A42426" t="s">
        <v>4</v>
      </c>
      <c r="B42426" s="4" t="s">
        <v>5</v>
      </c>
      <c r="C42426" s="4" t="s">
        <v>13</v>
      </c>
      <c r="D42426" s="4" t="s">
        <v>10</v>
      </c>
      <c r="E42426" s="4" t="s">
        <v>22</v>
      </c>
    </row>
    <row r="42427" spans="1:15">
      <c r="A42427" t="n">
        <v>342558</v>
      </c>
      <c r="B42427" s="28" t="n">
        <v>58</v>
      </c>
      <c r="C42427" s="7" t="n">
        <v>0</v>
      </c>
      <c r="D42427" s="7" t="n">
        <v>300</v>
      </c>
      <c r="E42427" s="7" t="n">
        <v>0.300000011920929</v>
      </c>
    </row>
    <row r="42428" spans="1:15">
      <c r="A42428" t="s">
        <v>4</v>
      </c>
      <c r="B42428" s="4" t="s">
        <v>5</v>
      </c>
      <c r="C42428" s="4" t="s">
        <v>13</v>
      </c>
      <c r="D42428" s="4" t="s">
        <v>10</v>
      </c>
    </row>
    <row r="42429" spans="1:15">
      <c r="A42429" t="n">
        <v>342566</v>
      </c>
      <c r="B42429" s="28" t="n">
        <v>58</v>
      </c>
      <c r="C42429" s="7" t="n">
        <v>255</v>
      </c>
      <c r="D42429" s="7" t="n">
        <v>0</v>
      </c>
    </row>
    <row r="42430" spans="1:15">
      <c r="A42430" t="s">
        <v>4</v>
      </c>
      <c r="B42430" s="4" t="s">
        <v>5</v>
      </c>
      <c r="C42430" s="4" t="s">
        <v>13</v>
      </c>
      <c r="D42430" s="4" t="s">
        <v>10</v>
      </c>
      <c r="E42430" s="4" t="s">
        <v>22</v>
      </c>
      <c r="F42430" s="4" t="s">
        <v>10</v>
      </c>
      <c r="G42430" s="4" t="s">
        <v>9</v>
      </c>
      <c r="H42430" s="4" t="s">
        <v>9</v>
      </c>
      <c r="I42430" s="4" t="s">
        <v>10</v>
      </c>
      <c r="J42430" s="4" t="s">
        <v>10</v>
      </c>
      <c r="K42430" s="4" t="s">
        <v>9</v>
      </c>
      <c r="L42430" s="4" t="s">
        <v>9</v>
      </c>
      <c r="M42430" s="4" t="s">
        <v>9</v>
      </c>
      <c r="N42430" s="4" t="s">
        <v>9</v>
      </c>
      <c r="O42430" s="4" t="s">
        <v>6</v>
      </c>
    </row>
    <row r="42431" spans="1:15">
      <c r="A42431" t="n">
        <v>342570</v>
      </c>
      <c r="B42431" s="14" t="n">
        <v>50</v>
      </c>
      <c r="C42431" s="7" t="n">
        <v>0</v>
      </c>
      <c r="D42431" s="7" t="n">
        <v>12010</v>
      </c>
      <c r="E42431" s="7" t="n">
        <v>1</v>
      </c>
      <c r="F42431" s="7" t="n">
        <v>0</v>
      </c>
      <c r="G42431" s="7" t="n">
        <v>0</v>
      </c>
      <c r="H42431" s="7" t="n">
        <v>0</v>
      </c>
      <c r="I42431" s="7" t="n">
        <v>0</v>
      </c>
      <c r="J42431" s="7" t="n">
        <v>65533</v>
      </c>
      <c r="K42431" s="7" t="n">
        <v>0</v>
      </c>
      <c r="L42431" s="7" t="n">
        <v>0</v>
      </c>
      <c r="M42431" s="7" t="n">
        <v>0</v>
      </c>
      <c r="N42431" s="7" t="n">
        <v>0</v>
      </c>
      <c r="O42431" s="7" t="s">
        <v>12</v>
      </c>
    </row>
    <row r="42432" spans="1:15">
      <c r="A42432" t="s">
        <v>4</v>
      </c>
      <c r="B42432" s="4" t="s">
        <v>5</v>
      </c>
      <c r="C42432" s="4" t="s">
        <v>13</v>
      </c>
      <c r="D42432" s="4" t="s">
        <v>10</v>
      </c>
      <c r="E42432" s="4" t="s">
        <v>10</v>
      </c>
      <c r="F42432" s="4" t="s">
        <v>10</v>
      </c>
      <c r="G42432" s="4" t="s">
        <v>10</v>
      </c>
      <c r="H42432" s="4" t="s">
        <v>13</v>
      </c>
    </row>
    <row r="42433" spans="1:15">
      <c r="A42433" t="n">
        <v>342609</v>
      </c>
      <c r="B42433" s="29" t="n">
        <v>25</v>
      </c>
      <c r="C42433" s="7" t="n">
        <v>5</v>
      </c>
      <c r="D42433" s="7" t="n">
        <v>65535</v>
      </c>
      <c r="E42433" s="7" t="n">
        <v>65535</v>
      </c>
      <c r="F42433" s="7" t="n">
        <v>65535</v>
      </c>
      <c r="G42433" s="7" t="n">
        <v>65535</v>
      </c>
      <c r="H42433" s="7" t="n">
        <v>0</v>
      </c>
    </row>
    <row r="42434" spans="1:15">
      <c r="A42434" t="s">
        <v>4</v>
      </c>
      <c r="B42434" s="4" t="s">
        <v>5</v>
      </c>
      <c r="C42434" s="4" t="s">
        <v>10</v>
      </c>
      <c r="D42434" s="4" t="s">
        <v>72</v>
      </c>
      <c r="E42434" s="4" t="s">
        <v>13</v>
      </c>
      <c r="F42434" s="4" t="s">
        <v>13</v>
      </c>
      <c r="G42434" s="4" t="s">
        <v>10</v>
      </c>
      <c r="H42434" s="4" t="s">
        <v>13</v>
      </c>
      <c r="I42434" s="4" t="s">
        <v>72</v>
      </c>
      <c r="J42434" s="4" t="s">
        <v>13</v>
      </c>
      <c r="K42434" s="4" t="s">
        <v>13</v>
      </c>
      <c r="L42434" s="4" t="s">
        <v>13</v>
      </c>
    </row>
    <row r="42435" spans="1:15">
      <c r="A42435" t="n">
        <v>342620</v>
      </c>
      <c r="B42435" s="30" t="n">
        <v>24</v>
      </c>
      <c r="C42435" s="7" t="n">
        <v>65533</v>
      </c>
      <c r="D42435" s="7" t="s">
        <v>431</v>
      </c>
      <c r="E42435" s="7" t="n">
        <v>12</v>
      </c>
      <c r="F42435" s="7" t="n">
        <v>16</v>
      </c>
      <c r="G42435" s="7" t="n">
        <v>734</v>
      </c>
      <c r="H42435" s="7" t="n">
        <v>7</v>
      </c>
      <c r="I42435" s="7" t="s">
        <v>1837</v>
      </c>
      <c r="J42435" s="7" t="n">
        <v>6</v>
      </c>
      <c r="K42435" s="7" t="n">
        <v>2</v>
      </c>
      <c r="L42435" s="7" t="n">
        <v>0</v>
      </c>
    </row>
    <row r="42436" spans="1:15">
      <c r="A42436" t="s">
        <v>4</v>
      </c>
      <c r="B42436" s="4" t="s">
        <v>5</v>
      </c>
    </row>
    <row r="42437" spans="1:15">
      <c r="A42437" t="n">
        <v>342641</v>
      </c>
      <c r="B42437" s="53" t="n">
        <v>28</v>
      </c>
    </row>
    <row r="42438" spans="1:15">
      <c r="A42438" t="s">
        <v>4</v>
      </c>
      <c r="B42438" s="4" t="s">
        <v>5</v>
      </c>
      <c r="C42438" s="4" t="s">
        <v>13</v>
      </c>
    </row>
    <row r="42439" spans="1:15">
      <c r="A42439" t="n">
        <v>342642</v>
      </c>
      <c r="B42439" s="33" t="n">
        <v>27</v>
      </c>
      <c r="C42439" s="7" t="n">
        <v>0</v>
      </c>
    </row>
    <row r="42440" spans="1:15">
      <c r="A42440" t="s">
        <v>4</v>
      </c>
      <c r="B42440" s="4" t="s">
        <v>5</v>
      </c>
      <c r="C42440" s="4" t="s">
        <v>13</v>
      </c>
    </row>
    <row r="42441" spans="1:15">
      <c r="A42441" t="n">
        <v>342644</v>
      </c>
      <c r="B42441" s="33" t="n">
        <v>27</v>
      </c>
      <c r="C42441" s="7" t="n">
        <v>1</v>
      </c>
    </row>
    <row r="42442" spans="1:15">
      <c r="A42442" t="s">
        <v>4</v>
      </c>
      <c r="B42442" s="4" t="s">
        <v>5</v>
      </c>
      <c r="C42442" s="4" t="s">
        <v>13</v>
      </c>
      <c r="D42442" s="4" t="s">
        <v>10</v>
      </c>
      <c r="E42442" s="4" t="s">
        <v>10</v>
      </c>
      <c r="F42442" s="4" t="s">
        <v>10</v>
      </c>
      <c r="G42442" s="4" t="s">
        <v>10</v>
      </c>
      <c r="H42442" s="4" t="s">
        <v>13</v>
      </c>
    </row>
    <row r="42443" spans="1:15">
      <c r="A42443" t="n">
        <v>342646</v>
      </c>
      <c r="B42443" s="29" t="n">
        <v>25</v>
      </c>
      <c r="C42443" s="7" t="n">
        <v>5</v>
      </c>
      <c r="D42443" s="7" t="n">
        <v>65535</v>
      </c>
      <c r="E42443" s="7" t="n">
        <v>65535</v>
      </c>
      <c r="F42443" s="7" t="n">
        <v>65535</v>
      </c>
      <c r="G42443" s="7" t="n">
        <v>65535</v>
      </c>
      <c r="H42443" s="7" t="n">
        <v>0</v>
      </c>
    </row>
    <row r="42444" spans="1:15">
      <c r="A42444" t="s">
        <v>4</v>
      </c>
      <c r="B42444" s="4" t="s">
        <v>5</v>
      </c>
      <c r="C42444" s="4" t="s">
        <v>13</v>
      </c>
      <c r="D42444" s="4" t="s">
        <v>10</v>
      </c>
      <c r="E42444" s="4" t="s">
        <v>9</v>
      </c>
    </row>
    <row r="42445" spans="1:15">
      <c r="A42445" t="n">
        <v>342657</v>
      </c>
      <c r="B42445" s="65" t="n">
        <v>101</v>
      </c>
      <c r="C42445" s="7" t="n">
        <v>0</v>
      </c>
      <c r="D42445" s="7" t="n">
        <v>734</v>
      </c>
      <c r="E42445" s="7" t="n">
        <v>1</v>
      </c>
    </row>
    <row r="42446" spans="1:15">
      <c r="A42446" t="s">
        <v>4</v>
      </c>
      <c r="B42446" s="4" t="s">
        <v>5</v>
      </c>
      <c r="C42446" s="4" t="s">
        <v>13</v>
      </c>
      <c r="D42446" s="4" t="s">
        <v>13</v>
      </c>
      <c r="E42446" s="4" t="s">
        <v>9</v>
      </c>
      <c r="F42446" s="4" t="s">
        <v>13</v>
      </c>
      <c r="G42446" s="4" t="s">
        <v>13</v>
      </c>
    </row>
    <row r="42447" spans="1:15">
      <c r="A42447" t="n">
        <v>342665</v>
      </c>
      <c r="B42447" s="31" t="n">
        <v>18</v>
      </c>
      <c r="C42447" s="7" t="n">
        <v>0</v>
      </c>
      <c r="D42447" s="7" t="n">
        <v>0</v>
      </c>
      <c r="E42447" s="7" t="n">
        <v>1</v>
      </c>
      <c r="F42447" s="7" t="n">
        <v>19</v>
      </c>
      <c r="G42447" s="7" t="n">
        <v>1</v>
      </c>
    </row>
    <row r="42448" spans="1:15">
      <c r="A42448" t="s">
        <v>4</v>
      </c>
      <c r="B42448" s="4" t="s">
        <v>5</v>
      </c>
      <c r="C42448" s="4" t="s">
        <v>20</v>
      </c>
    </row>
    <row r="42449" spans="1:12">
      <c r="A42449" t="n">
        <v>342674</v>
      </c>
      <c r="B42449" s="17" t="n">
        <v>3</v>
      </c>
      <c r="C42449" s="11" t="n">
        <f t="normal" ca="1">A42655</f>
        <v>0</v>
      </c>
    </row>
    <row r="42450" spans="1:12">
      <c r="A42450" t="s">
        <v>4</v>
      </c>
      <c r="B42450" s="4" t="s">
        <v>5</v>
      </c>
      <c r="C42450" s="4" t="s">
        <v>13</v>
      </c>
      <c r="D42450" s="4" t="s">
        <v>13</v>
      </c>
      <c r="E42450" s="4" t="s">
        <v>13</v>
      </c>
      <c r="F42450" s="4" t="s">
        <v>9</v>
      </c>
      <c r="G42450" s="4" t="s">
        <v>13</v>
      </c>
      <c r="H42450" s="4" t="s">
        <v>13</v>
      </c>
      <c r="I42450" s="4" t="s">
        <v>10</v>
      </c>
      <c r="J42450" s="4" t="s">
        <v>13</v>
      </c>
      <c r="K42450" s="4" t="s">
        <v>13</v>
      </c>
      <c r="L42450" s="4" t="s">
        <v>13</v>
      </c>
      <c r="M42450" s="4" t="s">
        <v>20</v>
      </c>
    </row>
    <row r="42451" spans="1:12">
      <c r="A42451" t="n">
        <v>342679</v>
      </c>
      <c r="B42451" s="10" t="n">
        <v>5</v>
      </c>
      <c r="C42451" s="7" t="n">
        <v>35</v>
      </c>
      <c r="D42451" s="7" t="n">
        <v>33</v>
      </c>
      <c r="E42451" s="7" t="n">
        <v>0</v>
      </c>
      <c r="F42451" s="7" t="n">
        <v>1</v>
      </c>
      <c r="G42451" s="7" t="n">
        <v>2</v>
      </c>
      <c r="H42451" s="7" t="n">
        <v>30</v>
      </c>
      <c r="I42451" s="7" t="n">
        <v>10329</v>
      </c>
      <c r="J42451" s="7" t="n">
        <v>8</v>
      </c>
      <c r="K42451" s="7" t="n">
        <v>9</v>
      </c>
      <c r="L42451" s="7" t="n">
        <v>1</v>
      </c>
      <c r="M42451" s="11" t="n">
        <f t="normal" ca="1">A42505</f>
        <v>0</v>
      </c>
    </row>
    <row r="42452" spans="1:12">
      <c r="A42452" t="s">
        <v>4</v>
      </c>
      <c r="B42452" s="4" t="s">
        <v>5</v>
      </c>
      <c r="C42452" s="4" t="s">
        <v>9</v>
      </c>
    </row>
    <row r="42453" spans="1:12">
      <c r="A42453" t="n">
        <v>342698</v>
      </c>
      <c r="B42453" s="48" t="n">
        <v>7</v>
      </c>
      <c r="C42453" s="7" t="n">
        <v>12</v>
      </c>
    </row>
    <row r="42454" spans="1:12">
      <c r="A42454" t="s">
        <v>4</v>
      </c>
      <c r="B42454" s="4" t="s">
        <v>5</v>
      </c>
      <c r="C42454" s="4" t="s">
        <v>13</v>
      </c>
      <c r="D42454" s="36" t="s">
        <v>81</v>
      </c>
      <c r="E42454" s="4" t="s">
        <v>5</v>
      </c>
      <c r="F42454" s="4" t="s">
        <v>13</v>
      </c>
      <c r="G42454" s="4" t="s">
        <v>10</v>
      </c>
      <c r="H42454" s="4" t="s">
        <v>10</v>
      </c>
      <c r="I42454" s="4" t="s">
        <v>10</v>
      </c>
      <c r="J42454" s="4" t="s">
        <v>10</v>
      </c>
      <c r="K42454" s="36" t="s">
        <v>82</v>
      </c>
      <c r="L42454" s="4" t="s">
        <v>13</v>
      </c>
      <c r="M42454" s="4" t="s">
        <v>9</v>
      </c>
      <c r="N42454" s="4" t="s">
        <v>13</v>
      </c>
      <c r="O42454" s="4" t="s">
        <v>13</v>
      </c>
      <c r="P42454" s="4" t="s">
        <v>20</v>
      </c>
    </row>
    <row r="42455" spans="1:12">
      <c r="A42455" t="n">
        <v>342703</v>
      </c>
      <c r="B42455" s="10" t="n">
        <v>5</v>
      </c>
      <c r="C42455" s="7" t="n">
        <v>28</v>
      </c>
      <c r="D42455" s="36" t="s">
        <v>3</v>
      </c>
      <c r="E42455" s="114" t="n">
        <v>148</v>
      </c>
      <c r="F42455" s="7" t="n">
        <v>14</v>
      </c>
      <c r="G42455" s="7" t="n">
        <v>32</v>
      </c>
      <c r="H42455" s="7" t="n">
        <v>33</v>
      </c>
      <c r="I42455" s="7" t="n">
        <v>8</v>
      </c>
      <c r="J42455" s="7" t="n">
        <v>1</v>
      </c>
      <c r="K42455" s="36" t="s">
        <v>3</v>
      </c>
      <c r="L42455" s="7" t="n">
        <v>0</v>
      </c>
      <c r="M42455" s="7" t="n">
        <v>1</v>
      </c>
      <c r="N42455" s="7" t="n">
        <v>2</v>
      </c>
      <c r="O42455" s="7" t="n">
        <v>1</v>
      </c>
      <c r="P42455" s="11" t="n">
        <f t="normal" ca="1">A42503</f>
        <v>0</v>
      </c>
    </row>
    <row r="42456" spans="1:12">
      <c r="A42456" t="s">
        <v>4</v>
      </c>
      <c r="B42456" s="4" t="s">
        <v>5</v>
      </c>
      <c r="C42456" s="4" t="s">
        <v>13</v>
      </c>
      <c r="D42456" s="4" t="s">
        <v>10</v>
      </c>
      <c r="E42456" s="4" t="s">
        <v>10</v>
      </c>
      <c r="F42456" s="4" t="s">
        <v>10</v>
      </c>
      <c r="G42456" s="4" t="s">
        <v>10</v>
      </c>
    </row>
    <row r="42457" spans="1:12">
      <c r="A42457" t="n">
        <v>342726</v>
      </c>
      <c r="B42457" s="114" t="n">
        <v>148</v>
      </c>
      <c r="C42457" s="7" t="n">
        <v>13</v>
      </c>
      <c r="D42457" s="7" t="n">
        <v>32</v>
      </c>
      <c r="E42457" s="7" t="n">
        <v>33</v>
      </c>
      <c r="F42457" s="7" t="n">
        <v>8</v>
      </c>
      <c r="G42457" s="7" t="n">
        <v>1</v>
      </c>
    </row>
    <row r="42458" spans="1:12">
      <c r="A42458" t="s">
        <v>4</v>
      </c>
      <c r="B42458" s="4" t="s">
        <v>5</v>
      </c>
      <c r="C42458" s="4" t="s">
        <v>10</v>
      </c>
    </row>
    <row r="42459" spans="1:12">
      <c r="A42459" t="n">
        <v>342736</v>
      </c>
      <c r="B42459" s="12" t="n">
        <v>12</v>
      </c>
      <c r="C42459" s="7" t="n">
        <v>10329</v>
      </c>
    </row>
    <row r="42460" spans="1:12">
      <c r="A42460" t="s">
        <v>4</v>
      </c>
      <c r="B42460" s="4" t="s">
        <v>5</v>
      </c>
      <c r="C42460" s="4" t="s">
        <v>13</v>
      </c>
      <c r="D42460" s="4" t="s">
        <v>10</v>
      </c>
      <c r="E42460" s="4" t="s">
        <v>22</v>
      </c>
      <c r="F42460" s="4" t="s">
        <v>10</v>
      </c>
      <c r="G42460" s="4" t="s">
        <v>9</v>
      </c>
      <c r="H42460" s="4" t="s">
        <v>9</v>
      </c>
      <c r="I42460" s="4" t="s">
        <v>10</v>
      </c>
      <c r="J42460" s="4" t="s">
        <v>10</v>
      </c>
      <c r="K42460" s="4" t="s">
        <v>9</v>
      </c>
      <c r="L42460" s="4" t="s">
        <v>9</v>
      </c>
      <c r="M42460" s="4" t="s">
        <v>9</v>
      </c>
      <c r="N42460" s="4" t="s">
        <v>9</v>
      </c>
      <c r="O42460" s="4" t="s">
        <v>6</v>
      </c>
    </row>
    <row r="42461" spans="1:12">
      <c r="A42461" t="n">
        <v>342739</v>
      </c>
      <c r="B42461" s="14" t="n">
        <v>50</v>
      </c>
      <c r="C42461" s="7" t="n">
        <v>0</v>
      </c>
      <c r="D42461" s="7" t="n">
        <v>12105</v>
      </c>
      <c r="E42461" s="7" t="n">
        <v>1</v>
      </c>
      <c r="F42461" s="7" t="n">
        <v>0</v>
      </c>
      <c r="G42461" s="7" t="n">
        <v>0</v>
      </c>
      <c r="H42461" s="7" t="n">
        <v>0</v>
      </c>
      <c r="I42461" s="7" t="n">
        <v>0</v>
      </c>
      <c r="J42461" s="7" t="n">
        <v>65533</v>
      </c>
      <c r="K42461" s="7" t="n">
        <v>0</v>
      </c>
      <c r="L42461" s="7" t="n">
        <v>0</v>
      </c>
      <c r="M42461" s="7" t="n">
        <v>0</v>
      </c>
      <c r="N42461" s="7" t="n">
        <v>0</v>
      </c>
      <c r="O42461" s="7" t="s">
        <v>12</v>
      </c>
    </row>
    <row r="42462" spans="1:12">
      <c r="A42462" t="s">
        <v>4</v>
      </c>
      <c r="B42462" s="4" t="s">
        <v>5</v>
      </c>
      <c r="C42462" s="4" t="s">
        <v>13</v>
      </c>
      <c r="D42462" s="4" t="s">
        <v>10</v>
      </c>
      <c r="E42462" s="4" t="s">
        <v>10</v>
      </c>
      <c r="F42462" s="4" t="s">
        <v>10</v>
      </c>
      <c r="G42462" s="4" t="s">
        <v>10</v>
      </c>
      <c r="H42462" s="4" t="s">
        <v>13</v>
      </c>
    </row>
    <row r="42463" spans="1:12">
      <c r="A42463" t="n">
        <v>342778</v>
      </c>
      <c r="B42463" s="29" t="n">
        <v>25</v>
      </c>
      <c r="C42463" s="7" t="n">
        <v>5</v>
      </c>
      <c r="D42463" s="7" t="n">
        <v>65535</v>
      </c>
      <c r="E42463" s="7" t="n">
        <v>65535</v>
      </c>
      <c r="F42463" s="7" t="n">
        <v>65535</v>
      </c>
      <c r="G42463" s="7" t="n">
        <v>65535</v>
      </c>
      <c r="H42463" s="7" t="n">
        <v>0</v>
      </c>
    </row>
    <row r="42464" spans="1:12">
      <c r="A42464" t="s">
        <v>4</v>
      </c>
      <c r="B42464" s="4" t="s">
        <v>5</v>
      </c>
      <c r="C42464" s="4" t="s">
        <v>10</v>
      </c>
      <c r="D42464" s="4" t="s">
        <v>13</v>
      </c>
      <c r="E42464" s="4" t="s">
        <v>72</v>
      </c>
      <c r="F42464" s="4" t="s">
        <v>13</v>
      </c>
      <c r="G42464" s="4" t="s">
        <v>13</v>
      </c>
      <c r="H42464" s="4" t="s">
        <v>13</v>
      </c>
    </row>
    <row r="42465" spans="1:16">
      <c r="A42465" t="n">
        <v>342789</v>
      </c>
      <c r="B42465" s="30" t="n">
        <v>24</v>
      </c>
      <c r="C42465" s="7" t="n">
        <v>65533</v>
      </c>
      <c r="D42465" s="7" t="n">
        <v>11</v>
      </c>
      <c r="E42465" s="7" t="s">
        <v>2493</v>
      </c>
      <c r="F42465" s="7" t="n">
        <v>6</v>
      </c>
      <c r="G42465" s="7" t="n">
        <v>2</v>
      </c>
      <c r="H42465" s="7" t="n">
        <v>0</v>
      </c>
    </row>
    <row r="42466" spans="1:16">
      <c r="A42466" t="s">
        <v>4</v>
      </c>
      <c r="B42466" s="4" t="s">
        <v>5</v>
      </c>
    </row>
    <row r="42467" spans="1:16">
      <c r="A42467" t="n">
        <v>342819</v>
      </c>
      <c r="B42467" s="53" t="n">
        <v>28</v>
      </c>
    </row>
    <row r="42468" spans="1:16">
      <c r="A42468" t="s">
        <v>4</v>
      </c>
      <c r="B42468" s="4" t="s">
        <v>5</v>
      </c>
      <c r="C42468" s="4" t="s">
        <v>13</v>
      </c>
    </row>
    <row r="42469" spans="1:16">
      <c r="A42469" t="n">
        <v>342820</v>
      </c>
      <c r="B42469" s="33" t="n">
        <v>27</v>
      </c>
      <c r="C42469" s="7" t="n">
        <v>0</v>
      </c>
    </row>
    <row r="42470" spans="1:16">
      <c r="A42470" t="s">
        <v>4</v>
      </c>
      <c r="B42470" s="4" t="s">
        <v>5</v>
      </c>
      <c r="C42470" s="4" t="s">
        <v>13</v>
      </c>
    </row>
    <row r="42471" spans="1:16">
      <c r="A42471" t="n">
        <v>342822</v>
      </c>
      <c r="B42471" s="33" t="n">
        <v>27</v>
      </c>
      <c r="C42471" s="7" t="n">
        <v>1</v>
      </c>
    </row>
    <row r="42472" spans="1:16">
      <c r="A42472" t="s">
        <v>4</v>
      </c>
      <c r="B42472" s="4" t="s">
        <v>5</v>
      </c>
      <c r="C42472" s="4" t="s">
        <v>13</v>
      </c>
      <c r="D42472" s="4" t="s">
        <v>10</v>
      </c>
      <c r="E42472" s="4" t="s">
        <v>10</v>
      </c>
      <c r="F42472" s="4" t="s">
        <v>10</v>
      </c>
      <c r="G42472" s="4" t="s">
        <v>10</v>
      </c>
      <c r="H42472" s="4" t="s">
        <v>13</v>
      </c>
    </row>
    <row r="42473" spans="1:16">
      <c r="A42473" t="n">
        <v>342824</v>
      </c>
      <c r="B42473" s="29" t="n">
        <v>25</v>
      </c>
      <c r="C42473" s="7" t="n">
        <v>5</v>
      </c>
      <c r="D42473" s="7" t="n">
        <v>65535</v>
      </c>
      <c r="E42473" s="7" t="n">
        <v>65535</v>
      </c>
      <c r="F42473" s="7" t="n">
        <v>65535</v>
      </c>
      <c r="G42473" s="7" t="n">
        <v>65535</v>
      </c>
      <c r="H42473" s="7" t="n">
        <v>0</v>
      </c>
    </row>
    <row r="42474" spans="1:16">
      <c r="A42474" t="s">
        <v>4</v>
      </c>
      <c r="B42474" s="4" t="s">
        <v>5</v>
      </c>
      <c r="C42474" s="4" t="s">
        <v>13</v>
      </c>
      <c r="D42474" s="4" t="s">
        <v>10</v>
      </c>
      <c r="E42474" s="4" t="s">
        <v>10</v>
      </c>
      <c r="F42474" s="4" t="s">
        <v>13</v>
      </c>
    </row>
    <row r="42475" spans="1:16">
      <c r="A42475" t="n">
        <v>342835</v>
      </c>
      <c r="B42475" s="29" t="n">
        <v>25</v>
      </c>
      <c r="C42475" s="7" t="n">
        <v>1</v>
      </c>
      <c r="D42475" s="7" t="n">
        <v>160</v>
      </c>
      <c r="E42475" s="7" t="n">
        <v>350</v>
      </c>
      <c r="F42475" s="7" t="n">
        <v>1</v>
      </c>
    </row>
    <row r="42476" spans="1:16">
      <c r="A42476" t="s">
        <v>4</v>
      </c>
      <c r="B42476" s="4" t="s">
        <v>5</v>
      </c>
      <c r="C42476" s="4" t="s">
        <v>13</v>
      </c>
      <c r="D42476" s="4" t="s">
        <v>10</v>
      </c>
      <c r="E42476" s="4" t="s">
        <v>6</v>
      </c>
    </row>
    <row r="42477" spans="1:16">
      <c r="A42477" t="n">
        <v>342842</v>
      </c>
      <c r="B42477" s="40" t="n">
        <v>51</v>
      </c>
      <c r="C42477" s="7" t="n">
        <v>4</v>
      </c>
      <c r="D42477" s="7" t="n">
        <v>5711</v>
      </c>
      <c r="E42477" s="7" t="s">
        <v>161</v>
      </c>
    </row>
    <row r="42478" spans="1:16">
      <c r="A42478" t="s">
        <v>4</v>
      </c>
      <c r="B42478" s="4" t="s">
        <v>5</v>
      </c>
      <c r="C42478" s="4" t="s">
        <v>10</v>
      </c>
    </row>
    <row r="42479" spans="1:16">
      <c r="A42479" t="n">
        <v>342856</v>
      </c>
      <c r="B42479" s="35" t="n">
        <v>16</v>
      </c>
      <c r="C42479" s="7" t="n">
        <v>0</v>
      </c>
    </row>
    <row r="42480" spans="1:16">
      <c r="A42480" t="s">
        <v>4</v>
      </c>
      <c r="B42480" s="4" t="s">
        <v>5</v>
      </c>
      <c r="C42480" s="4" t="s">
        <v>10</v>
      </c>
      <c r="D42480" s="4" t="s">
        <v>72</v>
      </c>
      <c r="E42480" s="4" t="s">
        <v>13</v>
      </c>
      <c r="F42480" s="4" t="s">
        <v>13</v>
      </c>
      <c r="G42480" s="4" t="s">
        <v>72</v>
      </c>
      <c r="H42480" s="4" t="s">
        <v>13</v>
      </c>
      <c r="I42480" s="4" t="s">
        <v>13</v>
      </c>
    </row>
    <row r="42481" spans="1:9">
      <c r="A42481" t="n">
        <v>342859</v>
      </c>
      <c r="B42481" s="52" t="n">
        <v>26</v>
      </c>
      <c r="C42481" s="7" t="n">
        <v>5711</v>
      </c>
      <c r="D42481" s="7" t="s">
        <v>2494</v>
      </c>
      <c r="E42481" s="7" t="n">
        <v>2</v>
      </c>
      <c r="F42481" s="7" t="n">
        <v>3</v>
      </c>
      <c r="G42481" s="7" t="s">
        <v>2492</v>
      </c>
      <c r="H42481" s="7" t="n">
        <v>2</v>
      </c>
      <c r="I42481" s="7" t="n">
        <v>0</v>
      </c>
    </row>
    <row r="42482" spans="1:9">
      <c r="A42482" t="s">
        <v>4</v>
      </c>
      <c r="B42482" s="4" t="s">
        <v>5</v>
      </c>
    </row>
    <row r="42483" spans="1:9">
      <c r="A42483" t="n">
        <v>343003</v>
      </c>
      <c r="B42483" s="53" t="n">
        <v>28</v>
      </c>
    </row>
    <row r="42484" spans="1:9">
      <c r="A42484" t="s">
        <v>4</v>
      </c>
      <c r="B42484" s="4" t="s">
        <v>5</v>
      </c>
      <c r="C42484" s="4" t="s">
        <v>13</v>
      </c>
      <c r="D42484" s="4" t="s">
        <v>10</v>
      </c>
      <c r="E42484" s="4" t="s">
        <v>22</v>
      </c>
      <c r="F42484" s="4" t="s">
        <v>10</v>
      </c>
      <c r="G42484" s="4" t="s">
        <v>9</v>
      </c>
      <c r="H42484" s="4" t="s">
        <v>9</v>
      </c>
      <c r="I42484" s="4" t="s">
        <v>10</v>
      </c>
      <c r="J42484" s="4" t="s">
        <v>10</v>
      </c>
      <c r="K42484" s="4" t="s">
        <v>9</v>
      </c>
      <c r="L42484" s="4" t="s">
        <v>9</v>
      </c>
      <c r="M42484" s="4" t="s">
        <v>9</v>
      </c>
      <c r="N42484" s="4" t="s">
        <v>9</v>
      </c>
      <c r="O42484" s="4" t="s">
        <v>6</v>
      </c>
    </row>
    <row r="42485" spans="1:9">
      <c r="A42485" t="n">
        <v>343004</v>
      </c>
      <c r="B42485" s="14" t="n">
        <v>50</v>
      </c>
      <c r="C42485" s="7" t="n">
        <v>0</v>
      </c>
      <c r="D42485" s="7" t="n">
        <v>12010</v>
      </c>
      <c r="E42485" s="7" t="n">
        <v>1</v>
      </c>
      <c r="F42485" s="7" t="n">
        <v>0</v>
      </c>
      <c r="G42485" s="7" t="n">
        <v>0</v>
      </c>
      <c r="H42485" s="7" t="n">
        <v>0</v>
      </c>
      <c r="I42485" s="7" t="n">
        <v>0</v>
      </c>
      <c r="J42485" s="7" t="n">
        <v>65533</v>
      </c>
      <c r="K42485" s="7" t="n">
        <v>0</v>
      </c>
      <c r="L42485" s="7" t="n">
        <v>0</v>
      </c>
      <c r="M42485" s="7" t="n">
        <v>0</v>
      </c>
      <c r="N42485" s="7" t="n">
        <v>0</v>
      </c>
      <c r="O42485" s="7" t="s">
        <v>12</v>
      </c>
    </row>
    <row r="42486" spans="1:9">
      <c r="A42486" t="s">
        <v>4</v>
      </c>
      <c r="B42486" s="4" t="s">
        <v>5</v>
      </c>
      <c r="C42486" s="4" t="s">
        <v>13</v>
      </c>
      <c r="D42486" s="4" t="s">
        <v>10</v>
      </c>
      <c r="E42486" s="4" t="s">
        <v>10</v>
      </c>
      <c r="F42486" s="4" t="s">
        <v>10</v>
      </c>
      <c r="G42486" s="4" t="s">
        <v>10</v>
      </c>
      <c r="H42486" s="4" t="s">
        <v>13</v>
      </c>
    </row>
    <row r="42487" spans="1:9">
      <c r="A42487" t="n">
        <v>343043</v>
      </c>
      <c r="B42487" s="29" t="n">
        <v>25</v>
      </c>
      <c r="C42487" s="7" t="n">
        <v>5</v>
      </c>
      <c r="D42487" s="7" t="n">
        <v>65535</v>
      </c>
      <c r="E42487" s="7" t="n">
        <v>65535</v>
      </c>
      <c r="F42487" s="7" t="n">
        <v>65535</v>
      </c>
      <c r="G42487" s="7" t="n">
        <v>65535</v>
      </c>
      <c r="H42487" s="7" t="n">
        <v>0</v>
      </c>
    </row>
    <row r="42488" spans="1:9">
      <c r="A42488" t="s">
        <v>4</v>
      </c>
      <c r="B42488" s="4" t="s">
        <v>5</v>
      </c>
      <c r="C42488" s="4" t="s">
        <v>10</v>
      </c>
      <c r="D42488" s="4" t="s">
        <v>72</v>
      </c>
      <c r="E42488" s="4" t="s">
        <v>13</v>
      </c>
      <c r="F42488" s="4" t="s">
        <v>13</v>
      </c>
      <c r="G42488" s="4" t="s">
        <v>10</v>
      </c>
      <c r="H42488" s="4" t="s">
        <v>13</v>
      </c>
      <c r="I42488" s="4" t="s">
        <v>72</v>
      </c>
      <c r="J42488" s="4" t="s">
        <v>13</v>
      </c>
      <c r="K42488" s="4" t="s">
        <v>13</v>
      </c>
      <c r="L42488" s="4" t="s">
        <v>13</v>
      </c>
    </row>
    <row r="42489" spans="1:9">
      <c r="A42489" t="n">
        <v>343054</v>
      </c>
      <c r="B42489" s="30" t="n">
        <v>24</v>
      </c>
      <c r="C42489" s="7" t="n">
        <v>65533</v>
      </c>
      <c r="D42489" s="7" t="s">
        <v>431</v>
      </c>
      <c r="E42489" s="7" t="n">
        <v>12</v>
      </c>
      <c r="F42489" s="7" t="n">
        <v>16</v>
      </c>
      <c r="G42489" s="7" t="n">
        <v>3477</v>
      </c>
      <c r="H42489" s="7" t="n">
        <v>7</v>
      </c>
      <c r="I42489" s="7" t="s">
        <v>1837</v>
      </c>
      <c r="J42489" s="7" t="n">
        <v>6</v>
      </c>
      <c r="K42489" s="7" t="n">
        <v>2</v>
      </c>
      <c r="L42489" s="7" t="n">
        <v>0</v>
      </c>
    </row>
    <row r="42490" spans="1:9">
      <c r="A42490" t="s">
        <v>4</v>
      </c>
      <c r="B42490" s="4" t="s">
        <v>5</v>
      </c>
    </row>
    <row r="42491" spans="1:9">
      <c r="A42491" t="n">
        <v>343075</v>
      </c>
      <c r="B42491" s="53" t="n">
        <v>28</v>
      </c>
    </row>
    <row r="42492" spans="1:9">
      <c r="A42492" t="s">
        <v>4</v>
      </c>
      <c r="B42492" s="4" t="s">
        <v>5</v>
      </c>
      <c r="C42492" s="4" t="s">
        <v>13</v>
      </c>
    </row>
    <row r="42493" spans="1:9">
      <c r="A42493" t="n">
        <v>343076</v>
      </c>
      <c r="B42493" s="33" t="n">
        <v>27</v>
      </c>
      <c r="C42493" s="7" t="n">
        <v>0</v>
      </c>
    </row>
    <row r="42494" spans="1:9">
      <c r="A42494" t="s">
        <v>4</v>
      </c>
      <c r="B42494" s="4" t="s">
        <v>5</v>
      </c>
      <c r="C42494" s="4" t="s">
        <v>13</v>
      </c>
    </row>
    <row r="42495" spans="1:9">
      <c r="A42495" t="n">
        <v>343078</v>
      </c>
      <c r="B42495" s="33" t="n">
        <v>27</v>
      </c>
      <c r="C42495" s="7" t="n">
        <v>1</v>
      </c>
    </row>
    <row r="42496" spans="1:9">
      <c r="A42496" t="s">
        <v>4</v>
      </c>
      <c r="B42496" s="4" t="s">
        <v>5</v>
      </c>
      <c r="C42496" s="4" t="s">
        <v>13</v>
      </c>
      <c r="D42496" s="4" t="s">
        <v>10</v>
      </c>
      <c r="E42496" s="4" t="s">
        <v>10</v>
      </c>
      <c r="F42496" s="4" t="s">
        <v>10</v>
      </c>
      <c r="G42496" s="4" t="s">
        <v>10</v>
      </c>
      <c r="H42496" s="4" t="s">
        <v>13</v>
      </c>
    </row>
    <row r="42497" spans="1:15">
      <c r="A42497" t="n">
        <v>343080</v>
      </c>
      <c r="B42497" s="29" t="n">
        <v>25</v>
      </c>
      <c r="C42497" s="7" t="n">
        <v>5</v>
      </c>
      <c r="D42497" s="7" t="n">
        <v>65535</v>
      </c>
      <c r="E42497" s="7" t="n">
        <v>65535</v>
      </c>
      <c r="F42497" s="7" t="n">
        <v>65535</v>
      </c>
      <c r="G42497" s="7" t="n">
        <v>65535</v>
      </c>
      <c r="H42497" s="7" t="n">
        <v>0</v>
      </c>
    </row>
    <row r="42498" spans="1:15">
      <c r="A42498" t="s">
        <v>4</v>
      </c>
      <c r="B42498" s="4" t="s">
        <v>5</v>
      </c>
      <c r="C42498" s="4" t="s">
        <v>13</v>
      </c>
      <c r="D42498" s="4" t="s">
        <v>10</v>
      </c>
      <c r="E42498" s="4" t="s">
        <v>9</v>
      </c>
    </row>
    <row r="42499" spans="1:15">
      <c r="A42499" t="n">
        <v>343091</v>
      </c>
      <c r="B42499" s="65" t="n">
        <v>101</v>
      </c>
      <c r="C42499" s="7" t="n">
        <v>0</v>
      </c>
      <c r="D42499" s="7" t="n">
        <v>3477</v>
      </c>
      <c r="E42499" s="7" t="n">
        <v>1</v>
      </c>
    </row>
    <row r="42500" spans="1:15">
      <c r="A42500" t="s">
        <v>4</v>
      </c>
      <c r="B42500" s="4" t="s">
        <v>5</v>
      </c>
      <c r="C42500" s="4" t="s">
        <v>13</v>
      </c>
      <c r="D42500" s="4" t="s">
        <v>13</v>
      </c>
      <c r="E42500" s="4" t="s">
        <v>9</v>
      </c>
      <c r="F42500" s="4" t="s">
        <v>13</v>
      </c>
      <c r="G42500" s="4" t="s">
        <v>13</v>
      </c>
    </row>
    <row r="42501" spans="1:15">
      <c r="A42501" t="n">
        <v>343099</v>
      </c>
      <c r="B42501" s="31" t="n">
        <v>18</v>
      </c>
      <c r="C42501" s="7" t="n">
        <v>0</v>
      </c>
      <c r="D42501" s="7" t="n">
        <v>0</v>
      </c>
      <c r="E42501" s="7" t="n">
        <v>1</v>
      </c>
      <c r="F42501" s="7" t="n">
        <v>19</v>
      </c>
      <c r="G42501" s="7" t="n">
        <v>1</v>
      </c>
    </row>
    <row r="42502" spans="1:15">
      <c r="A42502" t="s">
        <v>4</v>
      </c>
      <c r="B42502" s="4" t="s">
        <v>5</v>
      </c>
      <c r="C42502" s="4" t="s">
        <v>20</v>
      </c>
    </row>
    <row r="42503" spans="1:15">
      <c r="A42503" t="n">
        <v>343108</v>
      </c>
      <c r="B42503" s="17" t="n">
        <v>3</v>
      </c>
      <c r="C42503" s="11" t="n">
        <f t="normal" ca="1">A42655</f>
        <v>0</v>
      </c>
    </row>
    <row r="42504" spans="1:15">
      <c r="A42504" t="s">
        <v>4</v>
      </c>
      <c r="B42504" s="4" t="s">
        <v>5</v>
      </c>
      <c r="C42504" s="4" t="s">
        <v>13</v>
      </c>
      <c r="D42504" s="4" t="s">
        <v>13</v>
      </c>
      <c r="E42504" s="4" t="s">
        <v>13</v>
      </c>
      <c r="F42504" s="4" t="s">
        <v>9</v>
      </c>
      <c r="G42504" s="4" t="s">
        <v>13</v>
      </c>
      <c r="H42504" s="4" t="s">
        <v>13</v>
      </c>
      <c r="I42504" s="4" t="s">
        <v>10</v>
      </c>
      <c r="J42504" s="4" t="s">
        <v>13</v>
      </c>
      <c r="K42504" s="4" t="s">
        <v>13</v>
      </c>
      <c r="L42504" s="4" t="s">
        <v>13</v>
      </c>
      <c r="M42504" s="4" t="s">
        <v>20</v>
      </c>
    </row>
    <row r="42505" spans="1:15">
      <c r="A42505" t="n">
        <v>343113</v>
      </c>
      <c r="B42505" s="10" t="n">
        <v>5</v>
      </c>
      <c r="C42505" s="7" t="n">
        <v>35</v>
      </c>
      <c r="D42505" s="7" t="n">
        <v>33</v>
      </c>
      <c r="E42505" s="7" t="n">
        <v>0</v>
      </c>
      <c r="F42505" s="7" t="n">
        <v>2</v>
      </c>
      <c r="G42505" s="7" t="n">
        <v>2</v>
      </c>
      <c r="H42505" s="7" t="n">
        <v>30</v>
      </c>
      <c r="I42505" s="7" t="n">
        <v>10330</v>
      </c>
      <c r="J42505" s="7" t="n">
        <v>8</v>
      </c>
      <c r="K42505" s="7" t="n">
        <v>9</v>
      </c>
      <c r="L42505" s="7" t="n">
        <v>1</v>
      </c>
      <c r="M42505" s="11" t="n">
        <f t="normal" ca="1">A42603</f>
        <v>0</v>
      </c>
    </row>
    <row r="42506" spans="1:15">
      <c r="A42506" t="s">
        <v>4</v>
      </c>
      <c r="B42506" s="4" t="s">
        <v>5</v>
      </c>
      <c r="C42506" s="4" t="s">
        <v>9</v>
      </c>
    </row>
    <row r="42507" spans="1:15">
      <c r="A42507" t="n">
        <v>343132</v>
      </c>
      <c r="B42507" s="48" t="n">
        <v>7</v>
      </c>
      <c r="C42507" s="7" t="n">
        <v>13</v>
      </c>
    </row>
    <row r="42508" spans="1:15">
      <c r="A42508" t="s">
        <v>4</v>
      </c>
      <c r="B42508" s="4" t="s">
        <v>5</v>
      </c>
      <c r="C42508" s="4" t="s">
        <v>13</v>
      </c>
      <c r="D42508" s="36" t="s">
        <v>81</v>
      </c>
      <c r="E42508" s="4" t="s">
        <v>5</v>
      </c>
      <c r="F42508" s="4" t="s">
        <v>13</v>
      </c>
      <c r="G42508" s="4" t="s">
        <v>10</v>
      </c>
      <c r="H42508" s="4" t="s">
        <v>10</v>
      </c>
      <c r="I42508" s="4" t="s">
        <v>10</v>
      </c>
      <c r="J42508" s="4" t="s">
        <v>10</v>
      </c>
      <c r="K42508" s="36" t="s">
        <v>82</v>
      </c>
      <c r="L42508" s="4" t="s">
        <v>13</v>
      </c>
      <c r="M42508" s="4" t="s">
        <v>9</v>
      </c>
      <c r="N42508" s="4" t="s">
        <v>13</v>
      </c>
      <c r="O42508" s="4" t="s">
        <v>13</v>
      </c>
      <c r="P42508" s="4" t="s">
        <v>20</v>
      </c>
    </row>
    <row r="42509" spans="1:15">
      <c r="A42509" t="n">
        <v>343137</v>
      </c>
      <c r="B42509" s="10" t="n">
        <v>5</v>
      </c>
      <c r="C42509" s="7" t="n">
        <v>28</v>
      </c>
      <c r="D42509" s="36" t="s">
        <v>3</v>
      </c>
      <c r="E42509" s="114" t="n">
        <v>148</v>
      </c>
      <c r="F42509" s="7" t="n">
        <v>14</v>
      </c>
      <c r="G42509" s="7" t="n">
        <v>32</v>
      </c>
      <c r="H42509" s="7" t="n">
        <v>33</v>
      </c>
      <c r="I42509" s="7" t="n">
        <v>8</v>
      </c>
      <c r="J42509" s="7" t="n">
        <v>1</v>
      </c>
      <c r="K42509" s="36" t="s">
        <v>3</v>
      </c>
      <c r="L42509" s="7" t="n">
        <v>0</v>
      </c>
      <c r="M42509" s="7" t="n">
        <v>1</v>
      </c>
      <c r="N42509" s="7" t="n">
        <v>2</v>
      </c>
      <c r="O42509" s="7" t="n">
        <v>1</v>
      </c>
      <c r="P42509" s="11" t="n">
        <f t="normal" ca="1">A42601</f>
        <v>0</v>
      </c>
    </row>
    <row r="42510" spans="1:15">
      <c r="A42510" t="s">
        <v>4</v>
      </c>
      <c r="B42510" s="4" t="s">
        <v>5</v>
      </c>
      <c r="C42510" s="4" t="s">
        <v>13</v>
      </c>
      <c r="D42510" s="4" t="s">
        <v>10</v>
      </c>
      <c r="E42510" s="4" t="s">
        <v>10</v>
      </c>
      <c r="F42510" s="4" t="s">
        <v>10</v>
      </c>
      <c r="G42510" s="4" t="s">
        <v>10</v>
      </c>
    </row>
    <row r="42511" spans="1:15">
      <c r="A42511" t="n">
        <v>343160</v>
      </c>
      <c r="B42511" s="114" t="n">
        <v>148</v>
      </c>
      <c r="C42511" s="7" t="n">
        <v>13</v>
      </c>
      <c r="D42511" s="7" t="n">
        <v>32</v>
      </c>
      <c r="E42511" s="7" t="n">
        <v>33</v>
      </c>
      <c r="F42511" s="7" t="n">
        <v>8</v>
      </c>
      <c r="G42511" s="7" t="n">
        <v>1</v>
      </c>
    </row>
    <row r="42512" spans="1:15">
      <c r="A42512" t="s">
        <v>4</v>
      </c>
      <c r="B42512" s="4" t="s">
        <v>5</v>
      </c>
      <c r="C42512" s="4" t="s">
        <v>10</v>
      </c>
    </row>
    <row r="42513" spans="1:16">
      <c r="A42513" t="n">
        <v>343170</v>
      </c>
      <c r="B42513" s="12" t="n">
        <v>12</v>
      </c>
      <c r="C42513" s="7" t="n">
        <v>10330</v>
      </c>
    </row>
    <row r="42514" spans="1:16">
      <c r="A42514" t="s">
        <v>4</v>
      </c>
      <c r="B42514" s="4" t="s">
        <v>5</v>
      </c>
      <c r="C42514" s="4" t="s">
        <v>13</v>
      </c>
      <c r="D42514" s="4" t="s">
        <v>10</v>
      </c>
      <c r="E42514" s="4" t="s">
        <v>22</v>
      </c>
      <c r="F42514" s="4" t="s">
        <v>10</v>
      </c>
      <c r="G42514" s="4" t="s">
        <v>9</v>
      </c>
      <c r="H42514" s="4" t="s">
        <v>9</v>
      </c>
      <c r="I42514" s="4" t="s">
        <v>10</v>
      </c>
      <c r="J42514" s="4" t="s">
        <v>10</v>
      </c>
      <c r="K42514" s="4" t="s">
        <v>9</v>
      </c>
      <c r="L42514" s="4" t="s">
        <v>9</v>
      </c>
      <c r="M42514" s="4" t="s">
        <v>9</v>
      </c>
      <c r="N42514" s="4" t="s">
        <v>9</v>
      </c>
      <c r="O42514" s="4" t="s">
        <v>6</v>
      </c>
    </row>
    <row r="42515" spans="1:16">
      <c r="A42515" t="n">
        <v>343173</v>
      </c>
      <c r="B42515" s="14" t="n">
        <v>50</v>
      </c>
      <c r="C42515" s="7" t="n">
        <v>0</v>
      </c>
      <c r="D42515" s="7" t="n">
        <v>12105</v>
      </c>
      <c r="E42515" s="7" t="n">
        <v>1</v>
      </c>
      <c r="F42515" s="7" t="n">
        <v>0</v>
      </c>
      <c r="G42515" s="7" t="n">
        <v>0</v>
      </c>
      <c r="H42515" s="7" t="n">
        <v>0</v>
      </c>
      <c r="I42515" s="7" t="n">
        <v>0</v>
      </c>
      <c r="J42515" s="7" t="n">
        <v>65533</v>
      </c>
      <c r="K42515" s="7" t="n">
        <v>0</v>
      </c>
      <c r="L42515" s="7" t="n">
        <v>0</v>
      </c>
      <c r="M42515" s="7" t="n">
        <v>0</v>
      </c>
      <c r="N42515" s="7" t="n">
        <v>0</v>
      </c>
      <c r="O42515" s="7" t="s">
        <v>12</v>
      </c>
    </row>
    <row r="42516" spans="1:16">
      <c r="A42516" t="s">
        <v>4</v>
      </c>
      <c r="B42516" s="4" t="s">
        <v>5</v>
      </c>
      <c r="C42516" s="4" t="s">
        <v>13</v>
      </c>
      <c r="D42516" s="4" t="s">
        <v>10</v>
      </c>
      <c r="E42516" s="4" t="s">
        <v>10</v>
      </c>
      <c r="F42516" s="4" t="s">
        <v>10</v>
      </c>
      <c r="G42516" s="4" t="s">
        <v>10</v>
      </c>
      <c r="H42516" s="4" t="s">
        <v>13</v>
      </c>
    </row>
    <row r="42517" spans="1:16">
      <c r="A42517" t="n">
        <v>343212</v>
      </c>
      <c r="B42517" s="29" t="n">
        <v>25</v>
      </c>
      <c r="C42517" s="7" t="n">
        <v>5</v>
      </c>
      <c r="D42517" s="7" t="n">
        <v>65535</v>
      </c>
      <c r="E42517" s="7" t="n">
        <v>65535</v>
      </c>
      <c r="F42517" s="7" t="n">
        <v>65535</v>
      </c>
      <c r="G42517" s="7" t="n">
        <v>65535</v>
      </c>
      <c r="H42517" s="7" t="n">
        <v>0</v>
      </c>
    </row>
    <row r="42518" spans="1:16">
      <c r="A42518" t="s">
        <v>4</v>
      </c>
      <c r="B42518" s="4" t="s">
        <v>5</v>
      </c>
      <c r="C42518" s="4" t="s">
        <v>10</v>
      </c>
      <c r="D42518" s="4" t="s">
        <v>13</v>
      </c>
      <c r="E42518" s="4" t="s">
        <v>72</v>
      </c>
      <c r="F42518" s="4" t="s">
        <v>13</v>
      </c>
      <c r="G42518" s="4" t="s">
        <v>13</v>
      </c>
      <c r="H42518" s="4" t="s">
        <v>13</v>
      </c>
    </row>
    <row r="42519" spans="1:16">
      <c r="A42519" t="n">
        <v>343223</v>
      </c>
      <c r="B42519" s="30" t="n">
        <v>24</v>
      </c>
      <c r="C42519" s="7" t="n">
        <v>65533</v>
      </c>
      <c r="D42519" s="7" t="n">
        <v>11</v>
      </c>
      <c r="E42519" s="7" t="s">
        <v>2495</v>
      </c>
      <c r="F42519" s="7" t="n">
        <v>6</v>
      </c>
      <c r="G42519" s="7" t="n">
        <v>2</v>
      </c>
      <c r="H42519" s="7" t="n">
        <v>0</v>
      </c>
    </row>
    <row r="42520" spans="1:16">
      <c r="A42520" t="s">
        <v>4</v>
      </c>
      <c r="B42520" s="4" t="s">
        <v>5</v>
      </c>
    </row>
    <row r="42521" spans="1:16">
      <c r="A42521" t="n">
        <v>343253</v>
      </c>
      <c r="B42521" s="53" t="n">
        <v>28</v>
      </c>
    </row>
    <row r="42522" spans="1:16">
      <c r="A42522" t="s">
        <v>4</v>
      </c>
      <c r="B42522" s="4" t="s">
        <v>5</v>
      </c>
      <c r="C42522" s="4" t="s">
        <v>13</v>
      </c>
    </row>
    <row r="42523" spans="1:16">
      <c r="A42523" t="n">
        <v>343254</v>
      </c>
      <c r="B42523" s="33" t="n">
        <v>27</v>
      </c>
      <c r="C42523" s="7" t="n">
        <v>0</v>
      </c>
    </row>
    <row r="42524" spans="1:16">
      <c r="A42524" t="s">
        <v>4</v>
      </c>
      <c r="B42524" s="4" t="s">
        <v>5</v>
      </c>
      <c r="C42524" s="4" t="s">
        <v>13</v>
      </c>
    </row>
    <row r="42525" spans="1:16">
      <c r="A42525" t="n">
        <v>343256</v>
      </c>
      <c r="B42525" s="33" t="n">
        <v>27</v>
      </c>
      <c r="C42525" s="7" t="n">
        <v>1</v>
      </c>
    </row>
    <row r="42526" spans="1:16">
      <c r="A42526" t="s">
        <v>4</v>
      </c>
      <c r="B42526" s="4" t="s">
        <v>5</v>
      </c>
      <c r="C42526" s="4" t="s">
        <v>13</v>
      </c>
      <c r="D42526" s="4" t="s">
        <v>10</v>
      </c>
      <c r="E42526" s="4" t="s">
        <v>10</v>
      </c>
      <c r="F42526" s="4" t="s">
        <v>10</v>
      </c>
      <c r="G42526" s="4" t="s">
        <v>10</v>
      </c>
      <c r="H42526" s="4" t="s">
        <v>13</v>
      </c>
    </row>
    <row r="42527" spans="1:16">
      <c r="A42527" t="n">
        <v>343258</v>
      </c>
      <c r="B42527" s="29" t="n">
        <v>25</v>
      </c>
      <c r="C42527" s="7" t="n">
        <v>5</v>
      </c>
      <c r="D42527" s="7" t="n">
        <v>65535</v>
      </c>
      <c r="E42527" s="7" t="n">
        <v>65535</v>
      </c>
      <c r="F42527" s="7" t="n">
        <v>65535</v>
      </c>
      <c r="G42527" s="7" t="n">
        <v>65535</v>
      </c>
      <c r="H42527" s="7" t="n">
        <v>0</v>
      </c>
    </row>
    <row r="42528" spans="1:16">
      <c r="A42528" t="s">
        <v>4</v>
      </c>
      <c r="B42528" s="4" t="s">
        <v>5</v>
      </c>
      <c r="C42528" s="4" t="s">
        <v>13</v>
      </c>
      <c r="D42528" s="4" t="s">
        <v>10</v>
      </c>
      <c r="E42528" s="4" t="s">
        <v>10</v>
      </c>
      <c r="F42528" s="4" t="s">
        <v>13</v>
      </c>
    </row>
    <row r="42529" spans="1:15">
      <c r="A42529" t="n">
        <v>343269</v>
      </c>
      <c r="B42529" s="29" t="n">
        <v>25</v>
      </c>
      <c r="C42529" s="7" t="n">
        <v>1</v>
      </c>
      <c r="D42529" s="7" t="n">
        <v>160</v>
      </c>
      <c r="E42529" s="7" t="n">
        <v>350</v>
      </c>
      <c r="F42529" s="7" t="n">
        <v>1</v>
      </c>
    </row>
    <row r="42530" spans="1:15">
      <c r="A42530" t="s">
        <v>4</v>
      </c>
      <c r="B42530" s="4" t="s">
        <v>5</v>
      </c>
      <c r="C42530" s="4" t="s">
        <v>13</v>
      </c>
      <c r="D42530" s="4" t="s">
        <v>10</v>
      </c>
      <c r="E42530" s="4" t="s">
        <v>6</v>
      </c>
    </row>
    <row r="42531" spans="1:15">
      <c r="A42531" t="n">
        <v>343276</v>
      </c>
      <c r="B42531" s="40" t="n">
        <v>51</v>
      </c>
      <c r="C42531" s="7" t="n">
        <v>4</v>
      </c>
      <c r="D42531" s="7" t="n">
        <v>5711</v>
      </c>
      <c r="E42531" s="7" t="s">
        <v>161</v>
      </c>
    </row>
    <row r="42532" spans="1:15">
      <c r="A42532" t="s">
        <v>4</v>
      </c>
      <c r="B42532" s="4" t="s">
        <v>5</v>
      </c>
      <c r="C42532" s="4" t="s">
        <v>10</v>
      </c>
    </row>
    <row r="42533" spans="1:15">
      <c r="A42533" t="n">
        <v>343290</v>
      </c>
      <c r="B42533" s="35" t="n">
        <v>16</v>
      </c>
      <c r="C42533" s="7" t="n">
        <v>0</v>
      </c>
    </row>
    <row r="42534" spans="1:15">
      <c r="A42534" t="s">
        <v>4</v>
      </c>
      <c r="B42534" s="4" t="s">
        <v>5</v>
      </c>
      <c r="C42534" s="4" t="s">
        <v>10</v>
      </c>
      <c r="D42534" s="4" t="s">
        <v>72</v>
      </c>
      <c r="E42534" s="4" t="s">
        <v>13</v>
      </c>
      <c r="F42534" s="4" t="s">
        <v>13</v>
      </c>
      <c r="G42534" s="4" t="s">
        <v>72</v>
      </c>
      <c r="H42534" s="4" t="s">
        <v>13</v>
      </c>
      <c r="I42534" s="4" t="s">
        <v>13</v>
      </c>
    </row>
    <row r="42535" spans="1:15">
      <c r="A42535" t="n">
        <v>343293</v>
      </c>
      <c r="B42535" s="52" t="n">
        <v>26</v>
      </c>
      <c r="C42535" s="7" t="n">
        <v>5711</v>
      </c>
      <c r="D42535" s="7" t="s">
        <v>2496</v>
      </c>
      <c r="E42535" s="7" t="n">
        <v>2</v>
      </c>
      <c r="F42535" s="7" t="n">
        <v>3</v>
      </c>
      <c r="G42535" s="7" t="s">
        <v>2492</v>
      </c>
      <c r="H42535" s="7" t="n">
        <v>2</v>
      </c>
      <c r="I42535" s="7" t="n">
        <v>0</v>
      </c>
    </row>
    <row r="42536" spans="1:15">
      <c r="A42536" t="s">
        <v>4</v>
      </c>
      <c r="B42536" s="4" t="s">
        <v>5</v>
      </c>
    </row>
    <row r="42537" spans="1:15">
      <c r="A42537" t="n">
        <v>343406</v>
      </c>
      <c r="B42537" s="53" t="n">
        <v>28</v>
      </c>
    </row>
    <row r="42538" spans="1:15">
      <c r="A42538" t="s">
        <v>4</v>
      </c>
      <c r="B42538" s="4" t="s">
        <v>5</v>
      </c>
      <c r="C42538" s="4" t="s">
        <v>13</v>
      </c>
      <c r="D42538" s="4" t="s">
        <v>10</v>
      </c>
      <c r="E42538" s="4" t="s">
        <v>22</v>
      </c>
      <c r="F42538" s="4" t="s">
        <v>10</v>
      </c>
      <c r="G42538" s="4" t="s">
        <v>9</v>
      </c>
      <c r="H42538" s="4" t="s">
        <v>9</v>
      </c>
      <c r="I42538" s="4" t="s">
        <v>10</v>
      </c>
      <c r="J42538" s="4" t="s">
        <v>10</v>
      </c>
      <c r="K42538" s="4" t="s">
        <v>9</v>
      </c>
      <c r="L42538" s="4" t="s">
        <v>9</v>
      </c>
      <c r="M42538" s="4" t="s">
        <v>9</v>
      </c>
      <c r="N42538" s="4" t="s">
        <v>9</v>
      </c>
      <c r="O42538" s="4" t="s">
        <v>6</v>
      </c>
    </row>
    <row r="42539" spans="1:15">
      <c r="A42539" t="n">
        <v>343407</v>
      </c>
      <c r="B42539" s="14" t="n">
        <v>50</v>
      </c>
      <c r="C42539" s="7" t="n">
        <v>0</v>
      </c>
      <c r="D42539" s="7" t="n">
        <v>12010</v>
      </c>
      <c r="E42539" s="7" t="n">
        <v>1</v>
      </c>
      <c r="F42539" s="7" t="n">
        <v>0</v>
      </c>
      <c r="G42539" s="7" t="n">
        <v>0</v>
      </c>
      <c r="H42539" s="7" t="n">
        <v>0</v>
      </c>
      <c r="I42539" s="7" t="n">
        <v>0</v>
      </c>
      <c r="J42539" s="7" t="n">
        <v>65533</v>
      </c>
      <c r="K42539" s="7" t="n">
        <v>0</v>
      </c>
      <c r="L42539" s="7" t="n">
        <v>0</v>
      </c>
      <c r="M42539" s="7" t="n">
        <v>0</v>
      </c>
      <c r="N42539" s="7" t="n">
        <v>0</v>
      </c>
      <c r="O42539" s="7" t="s">
        <v>12</v>
      </c>
    </row>
    <row r="42540" spans="1:15">
      <c r="A42540" t="s">
        <v>4</v>
      </c>
      <c r="B42540" s="4" t="s">
        <v>5</v>
      </c>
      <c r="C42540" s="4" t="s">
        <v>13</v>
      </c>
      <c r="D42540" s="4" t="s">
        <v>10</v>
      </c>
      <c r="E42540" s="4" t="s">
        <v>10</v>
      </c>
      <c r="F42540" s="4" t="s">
        <v>10</v>
      </c>
      <c r="G42540" s="4" t="s">
        <v>10</v>
      </c>
      <c r="H42540" s="4" t="s">
        <v>13</v>
      </c>
    </row>
    <row r="42541" spans="1:15">
      <c r="A42541" t="n">
        <v>343446</v>
      </c>
      <c r="B42541" s="29" t="n">
        <v>25</v>
      </c>
      <c r="C42541" s="7" t="n">
        <v>5</v>
      </c>
      <c r="D42541" s="7" t="n">
        <v>65535</v>
      </c>
      <c r="E42541" s="7" t="n">
        <v>65535</v>
      </c>
      <c r="F42541" s="7" t="n">
        <v>65535</v>
      </c>
      <c r="G42541" s="7" t="n">
        <v>65535</v>
      </c>
      <c r="H42541" s="7" t="n">
        <v>0</v>
      </c>
    </row>
    <row r="42542" spans="1:15">
      <c r="A42542" t="s">
        <v>4</v>
      </c>
      <c r="B42542" s="4" t="s">
        <v>5</v>
      </c>
      <c r="C42542" s="4" t="s">
        <v>10</v>
      </c>
      <c r="D42542" s="4" t="s">
        <v>72</v>
      </c>
      <c r="E42542" s="4" t="s">
        <v>13</v>
      </c>
      <c r="F42542" s="4" t="s">
        <v>13</v>
      </c>
      <c r="G42542" s="4" t="s">
        <v>10</v>
      </c>
      <c r="H42542" s="4" t="s">
        <v>13</v>
      </c>
      <c r="I42542" s="4" t="s">
        <v>72</v>
      </c>
      <c r="J42542" s="4" t="s">
        <v>13</v>
      </c>
      <c r="K42542" s="4" t="s">
        <v>13</v>
      </c>
      <c r="L42542" s="4" t="s">
        <v>13</v>
      </c>
    </row>
    <row r="42543" spans="1:15">
      <c r="A42543" t="n">
        <v>343457</v>
      </c>
      <c r="B42543" s="30" t="n">
        <v>24</v>
      </c>
      <c r="C42543" s="7" t="n">
        <v>65533</v>
      </c>
      <c r="D42543" s="7" t="s">
        <v>431</v>
      </c>
      <c r="E42543" s="7" t="n">
        <v>12</v>
      </c>
      <c r="F42543" s="7" t="n">
        <v>16</v>
      </c>
      <c r="G42543" s="7" t="n">
        <v>720</v>
      </c>
      <c r="H42543" s="7" t="n">
        <v>7</v>
      </c>
      <c r="I42543" s="7" t="s">
        <v>1837</v>
      </c>
      <c r="J42543" s="7" t="n">
        <v>6</v>
      </c>
      <c r="K42543" s="7" t="n">
        <v>2</v>
      </c>
      <c r="L42543" s="7" t="n">
        <v>0</v>
      </c>
    </row>
    <row r="42544" spans="1:15">
      <c r="A42544" t="s">
        <v>4</v>
      </c>
      <c r="B42544" s="4" t="s">
        <v>5</v>
      </c>
    </row>
    <row r="42545" spans="1:15">
      <c r="A42545" t="n">
        <v>343478</v>
      </c>
      <c r="B42545" s="53" t="n">
        <v>28</v>
      </c>
    </row>
    <row r="42546" spans="1:15">
      <c r="A42546" t="s">
        <v>4</v>
      </c>
      <c r="B42546" s="4" t="s">
        <v>5</v>
      </c>
      <c r="C42546" s="4" t="s">
        <v>13</v>
      </c>
    </row>
    <row r="42547" spans="1:15">
      <c r="A42547" t="n">
        <v>343479</v>
      </c>
      <c r="B42547" s="33" t="n">
        <v>27</v>
      </c>
      <c r="C42547" s="7" t="n">
        <v>0</v>
      </c>
    </row>
    <row r="42548" spans="1:15">
      <c r="A42548" t="s">
        <v>4</v>
      </c>
      <c r="B42548" s="4" t="s">
        <v>5</v>
      </c>
      <c r="C42548" s="4" t="s">
        <v>13</v>
      </c>
    </row>
    <row r="42549" spans="1:15">
      <c r="A42549" t="n">
        <v>343481</v>
      </c>
      <c r="B42549" s="33" t="n">
        <v>27</v>
      </c>
      <c r="C42549" s="7" t="n">
        <v>1</v>
      </c>
    </row>
    <row r="42550" spans="1:15">
      <c r="A42550" t="s">
        <v>4</v>
      </c>
      <c r="B42550" s="4" t="s">
        <v>5</v>
      </c>
      <c r="C42550" s="4" t="s">
        <v>13</v>
      </c>
      <c r="D42550" s="4" t="s">
        <v>10</v>
      </c>
      <c r="E42550" s="4" t="s">
        <v>10</v>
      </c>
      <c r="F42550" s="4" t="s">
        <v>10</v>
      </c>
      <c r="G42550" s="4" t="s">
        <v>10</v>
      </c>
      <c r="H42550" s="4" t="s">
        <v>13</v>
      </c>
    </row>
    <row r="42551" spans="1:15">
      <c r="A42551" t="n">
        <v>343483</v>
      </c>
      <c r="B42551" s="29" t="n">
        <v>25</v>
      </c>
      <c r="C42551" s="7" t="n">
        <v>5</v>
      </c>
      <c r="D42551" s="7" t="n">
        <v>65535</v>
      </c>
      <c r="E42551" s="7" t="n">
        <v>65535</v>
      </c>
      <c r="F42551" s="7" t="n">
        <v>65535</v>
      </c>
      <c r="G42551" s="7" t="n">
        <v>65535</v>
      </c>
      <c r="H42551" s="7" t="n">
        <v>0</v>
      </c>
    </row>
    <row r="42552" spans="1:15">
      <c r="A42552" t="s">
        <v>4</v>
      </c>
      <c r="B42552" s="4" t="s">
        <v>5</v>
      </c>
      <c r="C42552" s="4" t="s">
        <v>13</v>
      </c>
      <c r="D42552" s="4" t="s">
        <v>10</v>
      </c>
      <c r="E42552" s="4" t="s">
        <v>9</v>
      </c>
    </row>
    <row r="42553" spans="1:15">
      <c r="A42553" t="n">
        <v>343494</v>
      </c>
      <c r="B42553" s="65" t="n">
        <v>101</v>
      </c>
      <c r="C42553" s="7" t="n">
        <v>0</v>
      </c>
      <c r="D42553" s="7" t="n">
        <v>720</v>
      </c>
      <c r="E42553" s="7" t="n">
        <v>1</v>
      </c>
    </row>
    <row r="42554" spans="1:15">
      <c r="A42554" t="s">
        <v>4</v>
      </c>
      <c r="B42554" s="4" t="s">
        <v>5</v>
      </c>
      <c r="C42554" s="4" t="s">
        <v>13</v>
      </c>
      <c r="D42554" s="36" t="s">
        <v>81</v>
      </c>
      <c r="E42554" s="4" t="s">
        <v>5</v>
      </c>
      <c r="F42554" s="4" t="s">
        <v>13</v>
      </c>
      <c r="G42554" s="4" t="s">
        <v>10</v>
      </c>
      <c r="H42554" s="4" t="s">
        <v>9</v>
      </c>
      <c r="I42554" s="36" t="s">
        <v>82</v>
      </c>
      <c r="J42554" s="4" t="s">
        <v>13</v>
      </c>
      <c r="K42554" s="4" t="s">
        <v>13</v>
      </c>
      <c r="L42554" s="4" t="s">
        <v>20</v>
      </c>
    </row>
    <row r="42555" spans="1:15">
      <c r="A42555" t="n">
        <v>343502</v>
      </c>
      <c r="B42555" s="10" t="n">
        <v>5</v>
      </c>
      <c r="C42555" s="7" t="n">
        <v>28</v>
      </c>
      <c r="D42555" s="36" t="s">
        <v>3</v>
      </c>
      <c r="E42555" s="65" t="n">
        <v>101</v>
      </c>
      <c r="F42555" s="7" t="n">
        <v>2</v>
      </c>
      <c r="G42555" s="7" t="n">
        <v>3171</v>
      </c>
      <c r="H42555" s="7" t="n">
        <v>1</v>
      </c>
      <c r="I42555" s="36" t="s">
        <v>3</v>
      </c>
      <c r="J42555" s="7" t="n">
        <v>8</v>
      </c>
      <c r="K42555" s="7" t="n">
        <v>1</v>
      </c>
      <c r="L42555" s="11" t="n">
        <f t="normal" ca="1">A42599</f>
        <v>0</v>
      </c>
    </row>
    <row r="42556" spans="1:15">
      <c r="A42556" t="s">
        <v>4</v>
      </c>
      <c r="B42556" s="4" t="s">
        <v>5</v>
      </c>
      <c r="C42556" s="4" t="s">
        <v>10</v>
      </c>
    </row>
    <row r="42557" spans="1:15">
      <c r="A42557" t="n">
        <v>343518</v>
      </c>
      <c r="B42557" s="35" t="n">
        <v>16</v>
      </c>
      <c r="C42557" s="7" t="n">
        <v>300</v>
      </c>
    </row>
    <row r="42558" spans="1:15">
      <c r="A42558" t="s">
        <v>4</v>
      </c>
      <c r="B42558" s="4" t="s">
        <v>5</v>
      </c>
      <c r="C42558" s="4" t="s">
        <v>13</v>
      </c>
      <c r="D42558" s="4" t="s">
        <v>10</v>
      </c>
      <c r="E42558" s="4" t="s">
        <v>10</v>
      </c>
      <c r="F42558" s="4" t="s">
        <v>13</v>
      </c>
    </row>
    <row r="42559" spans="1:15">
      <c r="A42559" t="n">
        <v>343521</v>
      </c>
      <c r="B42559" s="29" t="n">
        <v>25</v>
      </c>
      <c r="C42559" s="7" t="n">
        <v>1</v>
      </c>
      <c r="D42559" s="7" t="n">
        <v>160</v>
      </c>
      <c r="E42559" s="7" t="n">
        <v>350</v>
      </c>
      <c r="F42559" s="7" t="n">
        <v>1</v>
      </c>
    </row>
    <row r="42560" spans="1:15">
      <c r="A42560" t="s">
        <v>4</v>
      </c>
      <c r="B42560" s="4" t="s">
        <v>5</v>
      </c>
      <c r="C42560" s="4" t="s">
        <v>13</v>
      </c>
      <c r="D42560" s="4" t="s">
        <v>10</v>
      </c>
      <c r="E42560" s="4" t="s">
        <v>6</v>
      </c>
    </row>
    <row r="42561" spans="1:12">
      <c r="A42561" t="n">
        <v>343528</v>
      </c>
      <c r="B42561" s="40" t="n">
        <v>51</v>
      </c>
      <c r="C42561" s="7" t="n">
        <v>4</v>
      </c>
      <c r="D42561" s="7" t="n">
        <v>5711</v>
      </c>
      <c r="E42561" s="7" t="s">
        <v>150</v>
      </c>
    </row>
    <row r="42562" spans="1:12">
      <c r="A42562" t="s">
        <v>4</v>
      </c>
      <c r="B42562" s="4" t="s">
        <v>5</v>
      </c>
      <c r="C42562" s="4" t="s">
        <v>10</v>
      </c>
    </row>
    <row r="42563" spans="1:12">
      <c r="A42563" t="n">
        <v>343541</v>
      </c>
      <c r="B42563" s="35" t="n">
        <v>16</v>
      </c>
      <c r="C42563" s="7" t="n">
        <v>0</v>
      </c>
    </row>
    <row r="42564" spans="1:12">
      <c r="A42564" t="s">
        <v>4</v>
      </c>
      <c r="B42564" s="4" t="s">
        <v>5</v>
      </c>
      <c r="C42564" s="4" t="s">
        <v>10</v>
      </c>
      <c r="D42564" s="4" t="s">
        <v>72</v>
      </c>
      <c r="E42564" s="4" t="s">
        <v>13</v>
      </c>
      <c r="F42564" s="4" t="s">
        <v>13</v>
      </c>
    </row>
    <row r="42565" spans="1:12">
      <c r="A42565" t="n">
        <v>343544</v>
      </c>
      <c r="B42565" s="52" t="n">
        <v>26</v>
      </c>
      <c r="C42565" s="7" t="n">
        <v>5711</v>
      </c>
      <c r="D42565" s="7" t="s">
        <v>2497</v>
      </c>
      <c r="E42565" s="7" t="n">
        <v>2</v>
      </c>
      <c r="F42565" s="7" t="n">
        <v>0</v>
      </c>
    </row>
    <row r="42566" spans="1:12">
      <c r="A42566" t="s">
        <v>4</v>
      </c>
      <c r="B42566" s="4" t="s">
        <v>5</v>
      </c>
    </row>
    <row r="42567" spans="1:12">
      <c r="A42567" t="n">
        <v>343643</v>
      </c>
      <c r="B42567" s="53" t="n">
        <v>28</v>
      </c>
    </row>
    <row r="42568" spans="1:12">
      <c r="A42568" t="s">
        <v>4</v>
      </c>
      <c r="B42568" s="4" t="s">
        <v>5</v>
      </c>
      <c r="C42568" s="4" t="s">
        <v>13</v>
      </c>
      <c r="D42568" s="4" t="s">
        <v>10</v>
      </c>
      <c r="E42568" s="4" t="s">
        <v>22</v>
      </c>
      <c r="F42568" s="4" t="s">
        <v>10</v>
      </c>
      <c r="G42568" s="4" t="s">
        <v>9</v>
      </c>
      <c r="H42568" s="4" t="s">
        <v>9</v>
      </c>
      <c r="I42568" s="4" t="s">
        <v>10</v>
      </c>
      <c r="J42568" s="4" t="s">
        <v>10</v>
      </c>
      <c r="K42568" s="4" t="s">
        <v>9</v>
      </c>
      <c r="L42568" s="4" t="s">
        <v>9</v>
      </c>
      <c r="M42568" s="4" t="s">
        <v>9</v>
      </c>
      <c r="N42568" s="4" t="s">
        <v>9</v>
      </c>
      <c r="O42568" s="4" t="s">
        <v>6</v>
      </c>
    </row>
    <row r="42569" spans="1:12">
      <c r="A42569" t="n">
        <v>343644</v>
      </c>
      <c r="B42569" s="14" t="n">
        <v>50</v>
      </c>
      <c r="C42569" s="7" t="n">
        <v>0</v>
      </c>
      <c r="D42569" s="7" t="n">
        <v>12010</v>
      </c>
      <c r="E42569" s="7" t="n">
        <v>1</v>
      </c>
      <c r="F42569" s="7" t="n">
        <v>0</v>
      </c>
      <c r="G42569" s="7" t="n">
        <v>0</v>
      </c>
      <c r="H42569" s="7" t="n">
        <v>0</v>
      </c>
      <c r="I42569" s="7" t="n">
        <v>0</v>
      </c>
      <c r="J42569" s="7" t="n">
        <v>65533</v>
      </c>
      <c r="K42569" s="7" t="n">
        <v>0</v>
      </c>
      <c r="L42569" s="7" t="n">
        <v>0</v>
      </c>
      <c r="M42569" s="7" t="n">
        <v>0</v>
      </c>
      <c r="N42569" s="7" t="n">
        <v>0</v>
      </c>
      <c r="O42569" s="7" t="s">
        <v>12</v>
      </c>
    </row>
    <row r="42570" spans="1:12">
      <c r="A42570" t="s">
        <v>4</v>
      </c>
      <c r="B42570" s="4" t="s">
        <v>5</v>
      </c>
      <c r="C42570" s="4" t="s">
        <v>13</v>
      </c>
      <c r="D42570" s="4" t="s">
        <v>10</v>
      </c>
      <c r="E42570" s="4" t="s">
        <v>10</v>
      </c>
      <c r="F42570" s="4" t="s">
        <v>10</v>
      </c>
      <c r="G42570" s="4" t="s">
        <v>10</v>
      </c>
      <c r="H42570" s="4" t="s">
        <v>13</v>
      </c>
    </row>
    <row r="42571" spans="1:12">
      <c r="A42571" t="n">
        <v>343683</v>
      </c>
      <c r="B42571" s="29" t="n">
        <v>25</v>
      </c>
      <c r="C42571" s="7" t="n">
        <v>5</v>
      </c>
      <c r="D42571" s="7" t="n">
        <v>65535</v>
      </c>
      <c r="E42571" s="7" t="n">
        <v>65535</v>
      </c>
      <c r="F42571" s="7" t="n">
        <v>65535</v>
      </c>
      <c r="G42571" s="7" t="n">
        <v>65535</v>
      </c>
      <c r="H42571" s="7" t="n">
        <v>0</v>
      </c>
    </row>
    <row r="42572" spans="1:12">
      <c r="A42572" t="s">
        <v>4</v>
      </c>
      <c r="B42572" s="4" t="s">
        <v>5</v>
      </c>
      <c r="C42572" s="4" t="s">
        <v>10</v>
      </c>
      <c r="D42572" s="4" t="s">
        <v>72</v>
      </c>
      <c r="E42572" s="4" t="s">
        <v>13</v>
      </c>
      <c r="F42572" s="4" t="s">
        <v>13</v>
      </c>
      <c r="G42572" s="4" t="s">
        <v>10</v>
      </c>
      <c r="H42572" s="4" t="s">
        <v>13</v>
      </c>
      <c r="I42572" s="4" t="s">
        <v>72</v>
      </c>
      <c r="J42572" s="4" t="s">
        <v>13</v>
      </c>
      <c r="K42572" s="4" t="s">
        <v>13</v>
      </c>
      <c r="L42572" s="4" t="s">
        <v>13</v>
      </c>
    </row>
    <row r="42573" spans="1:12">
      <c r="A42573" t="n">
        <v>343694</v>
      </c>
      <c r="B42573" s="30" t="n">
        <v>24</v>
      </c>
      <c r="C42573" s="7" t="n">
        <v>65533</v>
      </c>
      <c r="D42573" s="7" t="s">
        <v>431</v>
      </c>
      <c r="E42573" s="7" t="n">
        <v>12</v>
      </c>
      <c r="F42573" s="7" t="n">
        <v>16</v>
      </c>
      <c r="G42573" s="7" t="n">
        <v>3171</v>
      </c>
      <c r="H42573" s="7" t="n">
        <v>7</v>
      </c>
      <c r="I42573" s="7" t="s">
        <v>1837</v>
      </c>
      <c r="J42573" s="7" t="n">
        <v>6</v>
      </c>
      <c r="K42573" s="7" t="n">
        <v>2</v>
      </c>
      <c r="L42573" s="7" t="n">
        <v>0</v>
      </c>
    </row>
    <row r="42574" spans="1:12">
      <c r="A42574" t="s">
        <v>4</v>
      </c>
      <c r="B42574" s="4" t="s">
        <v>5</v>
      </c>
    </row>
    <row r="42575" spans="1:12">
      <c r="A42575" t="n">
        <v>343715</v>
      </c>
      <c r="B42575" s="53" t="n">
        <v>28</v>
      </c>
    </row>
    <row r="42576" spans="1:12">
      <c r="A42576" t="s">
        <v>4</v>
      </c>
      <c r="B42576" s="4" t="s">
        <v>5</v>
      </c>
      <c r="C42576" s="4" t="s">
        <v>13</v>
      </c>
    </row>
    <row r="42577" spans="1:15">
      <c r="A42577" t="n">
        <v>343716</v>
      </c>
      <c r="B42577" s="33" t="n">
        <v>27</v>
      </c>
      <c r="C42577" s="7" t="n">
        <v>0</v>
      </c>
    </row>
    <row r="42578" spans="1:15">
      <c r="A42578" t="s">
        <v>4</v>
      </c>
      <c r="B42578" s="4" t="s">
        <v>5</v>
      </c>
      <c r="C42578" s="4" t="s">
        <v>13</v>
      </c>
    </row>
    <row r="42579" spans="1:15">
      <c r="A42579" t="n">
        <v>343718</v>
      </c>
      <c r="B42579" s="33" t="n">
        <v>27</v>
      </c>
      <c r="C42579" s="7" t="n">
        <v>1</v>
      </c>
    </row>
    <row r="42580" spans="1:15">
      <c r="A42580" t="s">
        <v>4</v>
      </c>
      <c r="B42580" s="4" t="s">
        <v>5</v>
      </c>
      <c r="C42580" s="4" t="s">
        <v>13</v>
      </c>
      <c r="D42580" s="4" t="s">
        <v>10</v>
      </c>
      <c r="E42580" s="4" t="s">
        <v>10</v>
      </c>
      <c r="F42580" s="4" t="s">
        <v>10</v>
      </c>
      <c r="G42580" s="4" t="s">
        <v>10</v>
      </c>
      <c r="H42580" s="4" t="s">
        <v>13</v>
      </c>
    </row>
    <row r="42581" spans="1:15">
      <c r="A42581" t="n">
        <v>343720</v>
      </c>
      <c r="B42581" s="29" t="n">
        <v>25</v>
      </c>
      <c r="C42581" s="7" t="n">
        <v>5</v>
      </c>
      <c r="D42581" s="7" t="n">
        <v>65535</v>
      </c>
      <c r="E42581" s="7" t="n">
        <v>65535</v>
      </c>
      <c r="F42581" s="7" t="n">
        <v>65535</v>
      </c>
      <c r="G42581" s="7" t="n">
        <v>65535</v>
      </c>
      <c r="H42581" s="7" t="n">
        <v>0</v>
      </c>
    </row>
    <row r="42582" spans="1:15">
      <c r="A42582" t="s">
        <v>4</v>
      </c>
      <c r="B42582" s="4" t="s">
        <v>5</v>
      </c>
      <c r="C42582" s="4" t="s">
        <v>13</v>
      </c>
      <c r="D42582" s="4" t="s">
        <v>10</v>
      </c>
      <c r="E42582" s="4" t="s">
        <v>9</v>
      </c>
    </row>
    <row r="42583" spans="1:15">
      <c r="A42583" t="n">
        <v>343731</v>
      </c>
      <c r="B42583" s="65" t="n">
        <v>101</v>
      </c>
      <c r="C42583" s="7" t="n">
        <v>0</v>
      </c>
      <c r="D42583" s="7" t="n">
        <v>3171</v>
      </c>
      <c r="E42583" s="7" t="n">
        <v>1</v>
      </c>
    </row>
    <row r="42584" spans="1:15">
      <c r="A42584" t="s">
        <v>4</v>
      </c>
      <c r="B42584" s="4" t="s">
        <v>5</v>
      </c>
      <c r="C42584" s="4" t="s">
        <v>13</v>
      </c>
      <c r="D42584" s="4" t="s">
        <v>10</v>
      </c>
      <c r="E42584" s="4" t="s">
        <v>22</v>
      </c>
      <c r="F42584" s="4" t="s">
        <v>10</v>
      </c>
      <c r="G42584" s="4" t="s">
        <v>9</v>
      </c>
      <c r="H42584" s="4" t="s">
        <v>9</v>
      </c>
      <c r="I42584" s="4" t="s">
        <v>10</v>
      </c>
      <c r="J42584" s="4" t="s">
        <v>10</v>
      </c>
      <c r="K42584" s="4" t="s">
        <v>9</v>
      </c>
      <c r="L42584" s="4" t="s">
        <v>9</v>
      </c>
      <c r="M42584" s="4" t="s">
        <v>9</v>
      </c>
      <c r="N42584" s="4" t="s">
        <v>9</v>
      </c>
      <c r="O42584" s="4" t="s">
        <v>6</v>
      </c>
    </row>
    <row r="42585" spans="1:15">
      <c r="A42585" t="n">
        <v>343739</v>
      </c>
      <c r="B42585" s="14" t="n">
        <v>50</v>
      </c>
      <c r="C42585" s="7" t="n">
        <v>0</v>
      </c>
      <c r="D42585" s="7" t="n">
        <v>12105</v>
      </c>
      <c r="E42585" s="7" t="n">
        <v>1</v>
      </c>
      <c r="F42585" s="7" t="n">
        <v>0</v>
      </c>
      <c r="G42585" s="7" t="n">
        <v>0</v>
      </c>
      <c r="H42585" s="7" t="n">
        <v>0</v>
      </c>
      <c r="I42585" s="7" t="n">
        <v>0</v>
      </c>
      <c r="J42585" s="7" t="n">
        <v>65533</v>
      </c>
      <c r="K42585" s="7" t="n">
        <v>0</v>
      </c>
      <c r="L42585" s="7" t="n">
        <v>0</v>
      </c>
      <c r="M42585" s="7" t="n">
        <v>0</v>
      </c>
      <c r="N42585" s="7" t="n">
        <v>0</v>
      </c>
      <c r="O42585" s="7" t="s">
        <v>12</v>
      </c>
    </row>
    <row r="42586" spans="1:15">
      <c r="A42586" t="s">
        <v>4</v>
      </c>
      <c r="B42586" s="4" t="s">
        <v>5</v>
      </c>
      <c r="C42586" s="4" t="s">
        <v>13</v>
      </c>
      <c r="D42586" s="4" t="s">
        <v>10</v>
      </c>
      <c r="E42586" s="4" t="s">
        <v>10</v>
      </c>
      <c r="F42586" s="4" t="s">
        <v>10</v>
      </c>
      <c r="G42586" s="4" t="s">
        <v>10</v>
      </c>
      <c r="H42586" s="4" t="s">
        <v>13</v>
      </c>
    </row>
    <row r="42587" spans="1:15">
      <c r="A42587" t="n">
        <v>343778</v>
      </c>
      <c r="B42587" s="29" t="n">
        <v>25</v>
      </c>
      <c r="C42587" s="7" t="n">
        <v>5</v>
      </c>
      <c r="D42587" s="7" t="n">
        <v>65535</v>
      </c>
      <c r="E42587" s="7" t="n">
        <v>500</v>
      </c>
      <c r="F42587" s="7" t="n">
        <v>800</v>
      </c>
      <c r="G42587" s="7" t="n">
        <v>140</v>
      </c>
      <c r="H42587" s="7" t="n">
        <v>0</v>
      </c>
    </row>
    <row r="42588" spans="1:15">
      <c r="A42588" t="s">
        <v>4</v>
      </c>
      <c r="B42588" s="4" t="s">
        <v>5</v>
      </c>
      <c r="C42588" s="4" t="s">
        <v>10</v>
      </c>
      <c r="D42588" s="4" t="s">
        <v>13</v>
      </c>
      <c r="E42588" s="4" t="s">
        <v>72</v>
      </c>
      <c r="F42588" s="4" t="s">
        <v>13</v>
      </c>
      <c r="G42588" s="4" t="s">
        <v>13</v>
      </c>
    </row>
    <row r="42589" spans="1:15">
      <c r="A42589" t="n">
        <v>343789</v>
      </c>
      <c r="B42589" s="30" t="n">
        <v>24</v>
      </c>
      <c r="C42589" s="7" t="n">
        <v>65533</v>
      </c>
      <c r="D42589" s="7" t="n">
        <v>11</v>
      </c>
      <c r="E42589" s="7" t="s">
        <v>2498</v>
      </c>
      <c r="F42589" s="7" t="n">
        <v>2</v>
      </c>
      <c r="G42589" s="7" t="n">
        <v>0</v>
      </c>
    </row>
    <row r="42590" spans="1:15">
      <c r="A42590" t="s">
        <v>4</v>
      </c>
      <c r="B42590" s="4" t="s">
        <v>5</v>
      </c>
    </row>
    <row r="42591" spans="1:15">
      <c r="A42591" t="n">
        <v>343949</v>
      </c>
      <c r="B42591" s="53" t="n">
        <v>28</v>
      </c>
    </row>
    <row r="42592" spans="1:15">
      <c r="A42592" t="s">
        <v>4</v>
      </c>
      <c r="B42592" s="4" t="s">
        <v>5</v>
      </c>
      <c r="C42592" s="4" t="s">
        <v>13</v>
      </c>
    </row>
    <row r="42593" spans="1:15">
      <c r="A42593" t="n">
        <v>343950</v>
      </c>
      <c r="B42593" s="33" t="n">
        <v>27</v>
      </c>
      <c r="C42593" s="7" t="n">
        <v>0</v>
      </c>
    </row>
    <row r="42594" spans="1:15">
      <c r="A42594" t="s">
        <v>4</v>
      </c>
      <c r="B42594" s="4" t="s">
        <v>5</v>
      </c>
      <c r="C42594" s="4" t="s">
        <v>13</v>
      </c>
    </row>
    <row r="42595" spans="1:15">
      <c r="A42595" t="n">
        <v>343952</v>
      </c>
      <c r="B42595" s="33" t="n">
        <v>27</v>
      </c>
      <c r="C42595" s="7" t="n">
        <v>1</v>
      </c>
    </row>
    <row r="42596" spans="1:15">
      <c r="A42596" t="s">
        <v>4</v>
      </c>
      <c r="B42596" s="4" t="s">
        <v>5</v>
      </c>
      <c r="C42596" s="4" t="s">
        <v>13</v>
      </c>
      <c r="D42596" s="4" t="s">
        <v>10</v>
      </c>
      <c r="E42596" s="4" t="s">
        <v>10</v>
      </c>
      <c r="F42596" s="4" t="s">
        <v>10</v>
      </c>
      <c r="G42596" s="4" t="s">
        <v>10</v>
      </c>
      <c r="H42596" s="4" t="s">
        <v>13</v>
      </c>
    </row>
    <row r="42597" spans="1:15">
      <c r="A42597" t="n">
        <v>343954</v>
      </c>
      <c r="B42597" s="29" t="n">
        <v>25</v>
      </c>
      <c r="C42597" s="7" t="n">
        <v>5</v>
      </c>
      <c r="D42597" s="7" t="n">
        <v>65535</v>
      </c>
      <c r="E42597" s="7" t="n">
        <v>65535</v>
      </c>
      <c r="F42597" s="7" t="n">
        <v>65535</v>
      </c>
      <c r="G42597" s="7" t="n">
        <v>65535</v>
      </c>
      <c r="H42597" s="7" t="n">
        <v>0</v>
      </c>
    </row>
    <row r="42598" spans="1:15">
      <c r="A42598" t="s">
        <v>4</v>
      </c>
      <c r="B42598" s="4" t="s">
        <v>5</v>
      </c>
      <c r="C42598" s="4" t="s">
        <v>13</v>
      </c>
      <c r="D42598" s="4" t="s">
        <v>13</v>
      </c>
      <c r="E42598" s="4" t="s">
        <v>9</v>
      </c>
      <c r="F42598" s="4" t="s">
        <v>13</v>
      </c>
      <c r="G42598" s="4" t="s">
        <v>13</v>
      </c>
    </row>
    <row r="42599" spans="1:15">
      <c r="A42599" t="n">
        <v>343965</v>
      </c>
      <c r="B42599" s="31" t="n">
        <v>18</v>
      </c>
      <c r="C42599" s="7" t="n">
        <v>0</v>
      </c>
      <c r="D42599" s="7" t="n">
        <v>0</v>
      </c>
      <c r="E42599" s="7" t="n">
        <v>1</v>
      </c>
      <c r="F42599" s="7" t="n">
        <v>19</v>
      </c>
      <c r="G42599" s="7" t="n">
        <v>1</v>
      </c>
    </row>
    <row r="42600" spans="1:15">
      <c r="A42600" t="s">
        <v>4</v>
      </c>
      <c r="B42600" s="4" t="s">
        <v>5</v>
      </c>
      <c r="C42600" s="4" t="s">
        <v>20</v>
      </c>
    </row>
    <row r="42601" spans="1:15">
      <c r="A42601" t="n">
        <v>343974</v>
      </c>
      <c r="B42601" s="17" t="n">
        <v>3</v>
      </c>
      <c r="C42601" s="11" t="n">
        <f t="normal" ca="1">A42655</f>
        <v>0</v>
      </c>
    </row>
    <row r="42602" spans="1:15">
      <c r="A42602" t="s">
        <v>4</v>
      </c>
      <c r="B42602" s="4" t="s">
        <v>5</v>
      </c>
      <c r="C42602" s="4" t="s">
        <v>13</v>
      </c>
      <c r="D42602" s="4" t="s">
        <v>13</v>
      </c>
      <c r="E42602" s="4" t="s">
        <v>13</v>
      </c>
      <c r="F42602" s="4" t="s">
        <v>9</v>
      </c>
      <c r="G42602" s="4" t="s">
        <v>13</v>
      </c>
      <c r="H42602" s="4" t="s">
        <v>13</v>
      </c>
      <c r="I42602" s="4" t="s">
        <v>10</v>
      </c>
      <c r="J42602" s="4" t="s">
        <v>13</v>
      </c>
      <c r="K42602" s="4" t="s">
        <v>13</v>
      </c>
      <c r="L42602" s="4" t="s">
        <v>13</v>
      </c>
      <c r="M42602" s="4" t="s">
        <v>20</v>
      </c>
    </row>
    <row r="42603" spans="1:15">
      <c r="A42603" t="n">
        <v>343979</v>
      </c>
      <c r="B42603" s="10" t="n">
        <v>5</v>
      </c>
      <c r="C42603" s="7" t="n">
        <v>35</v>
      </c>
      <c r="D42603" s="7" t="n">
        <v>33</v>
      </c>
      <c r="E42603" s="7" t="n">
        <v>0</v>
      </c>
      <c r="F42603" s="7" t="n">
        <v>3</v>
      </c>
      <c r="G42603" s="7" t="n">
        <v>2</v>
      </c>
      <c r="H42603" s="7" t="n">
        <v>30</v>
      </c>
      <c r="I42603" s="7" t="n">
        <v>10331</v>
      </c>
      <c r="J42603" s="7" t="n">
        <v>8</v>
      </c>
      <c r="K42603" s="7" t="n">
        <v>9</v>
      </c>
      <c r="L42603" s="7" t="n">
        <v>1</v>
      </c>
      <c r="M42603" s="11" t="n">
        <f t="normal" ca="1">A42655</f>
        <v>0</v>
      </c>
    </row>
    <row r="42604" spans="1:15">
      <c r="A42604" t="s">
        <v>4</v>
      </c>
      <c r="B42604" s="4" t="s">
        <v>5</v>
      </c>
      <c r="C42604" s="4" t="s">
        <v>9</v>
      </c>
    </row>
    <row r="42605" spans="1:15">
      <c r="A42605" t="n">
        <v>343998</v>
      </c>
      <c r="B42605" s="48" t="n">
        <v>7</v>
      </c>
      <c r="C42605" s="7" t="n">
        <v>14</v>
      </c>
    </row>
    <row r="42606" spans="1:15">
      <c r="A42606" t="s">
        <v>4</v>
      </c>
      <c r="B42606" s="4" t="s">
        <v>5</v>
      </c>
      <c r="C42606" s="4" t="s">
        <v>13</v>
      </c>
      <c r="D42606" s="36" t="s">
        <v>81</v>
      </c>
      <c r="E42606" s="4" t="s">
        <v>5</v>
      </c>
      <c r="F42606" s="4" t="s">
        <v>13</v>
      </c>
      <c r="G42606" s="4" t="s">
        <v>10</v>
      </c>
      <c r="H42606" s="4" t="s">
        <v>10</v>
      </c>
      <c r="I42606" s="4" t="s">
        <v>10</v>
      </c>
      <c r="J42606" s="4" t="s">
        <v>10</v>
      </c>
      <c r="K42606" s="36" t="s">
        <v>82</v>
      </c>
      <c r="L42606" s="4" t="s">
        <v>13</v>
      </c>
      <c r="M42606" s="4" t="s">
        <v>9</v>
      </c>
      <c r="N42606" s="4" t="s">
        <v>13</v>
      </c>
      <c r="O42606" s="4" t="s">
        <v>13</v>
      </c>
      <c r="P42606" s="4" t="s">
        <v>20</v>
      </c>
    </row>
    <row r="42607" spans="1:15">
      <c r="A42607" t="n">
        <v>344003</v>
      </c>
      <c r="B42607" s="10" t="n">
        <v>5</v>
      </c>
      <c r="C42607" s="7" t="n">
        <v>28</v>
      </c>
      <c r="D42607" s="36" t="s">
        <v>3</v>
      </c>
      <c r="E42607" s="114" t="n">
        <v>148</v>
      </c>
      <c r="F42607" s="7" t="n">
        <v>14</v>
      </c>
      <c r="G42607" s="7" t="n">
        <v>32</v>
      </c>
      <c r="H42607" s="7" t="n">
        <v>33</v>
      </c>
      <c r="I42607" s="7" t="n">
        <v>8</v>
      </c>
      <c r="J42607" s="7" t="n">
        <v>1</v>
      </c>
      <c r="K42607" s="36" t="s">
        <v>3</v>
      </c>
      <c r="L42607" s="7" t="n">
        <v>0</v>
      </c>
      <c r="M42607" s="7" t="n">
        <v>1</v>
      </c>
      <c r="N42607" s="7" t="n">
        <v>2</v>
      </c>
      <c r="O42607" s="7" t="n">
        <v>1</v>
      </c>
      <c r="P42607" s="11" t="n">
        <f t="normal" ca="1">A42655</f>
        <v>0</v>
      </c>
    </row>
    <row r="42608" spans="1:15">
      <c r="A42608" t="s">
        <v>4</v>
      </c>
      <c r="B42608" s="4" t="s">
        <v>5</v>
      </c>
      <c r="C42608" s="4" t="s">
        <v>13</v>
      </c>
      <c r="D42608" s="4" t="s">
        <v>10</v>
      </c>
      <c r="E42608" s="4" t="s">
        <v>10</v>
      </c>
      <c r="F42608" s="4" t="s">
        <v>10</v>
      </c>
      <c r="G42608" s="4" t="s">
        <v>10</v>
      </c>
    </row>
    <row r="42609" spans="1:16">
      <c r="A42609" t="n">
        <v>344026</v>
      </c>
      <c r="B42609" s="114" t="n">
        <v>148</v>
      </c>
      <c r="C42609" s="7" t="n">
        <v>13</v>
      </c>
      <c r="D42609" s="7" t="n">
        <v>32</v>
      </c>
      <c r="E42609" s="7" t="n">
        <v>33</v>
      </c>
      <c r="F42609" s="7" t="n">
        <v>8</v>
      </c>
      <c r="G42609" s="7" t="n">
        <v>1</v>
      </c>
    </row>
    <row r="42610" spans="1:16">
      <c r="A42610" t="s">
        <v>4</v>
      </c>
      <c r="B42610" s="4" t="s">
        <v>5</v>
      </c>
      <c r="C42610" s="4" t="s">
        <v>10</v>
      </c>
    </row>
    <row r="42611" spans="1:16">
      <c r="A42611" t="n">
        <v>344036</v>
      </c>
      <c r="B42611" s="12" t="n">
        <v>12</v>
      </c>
      <c r="C42611" s="7" t="n">
        <v>10331</v>
      </c>
    </row>
    <row r="42612" spans="1:16">
      <c r="A42612" t="s">
        <v>4</v>
      </c>
      <c r="B42612" s="4" t="s">
        <v>5</v>
      </c>
      <c r="C42612" s="4" t="s">
        <v>13</v>
      </c>
      <c r="D42612" s="4" t="s">
        <v>10</v>
      </c>
      <c r="E42612" s="4" t="s">
        <v>22</v>
      </c>
      <c r="F42612" s="4" t="s">
        <v>10</v>
      </c>
      <c r="G42612" s="4" t="s">
        <v>9</v>
      </c>
      <c r="H42612" s="4" t="s">
        <v>9</v>
      </c>
      <c r="I42612" s="4" t="s">
        <v>10</v>
      </c>
      <c r="J42612" s="4" t="s">
        <v>10</v>
      </c>
      <c r="K42612" s="4" t="s">
        <v>9</v>
      </c>
      <c r="L42612" s="4" t="s">
        <v>9</v>
      </c>
      <c r="M42612" s="4" t="s">
        <v>9</v>
      </c>
      <c r="N42612" s="4" t="s">
        <v>9</v>
      </c>
      <c r="O42612" s="4" t="s">
        <v>6</v>
      </c>
    </row>
    <row r="42613" spans="1:16">
      <c r="A42613" t="n">
        <v>344039</v>
      </c>
      <c r="B42613" s="14" t="n">
        <v>50</v>
      </c>
      <c r="C42613" s="7" t="n">
        <v>0</v>
      </c>
      <c r="D42613" s="7" t="n">
        <v>12105</v>
      </c>
      <c r="E42613" s="7" t="n">
        <v>1</v>
      </c>
      <c r="F42613" s="7" t="n">
        <v>0</v>
      </c>
      <c r="G42613" s="7" t="n">
        <v>0</v>
      </c>
      <c r="H42613" s="7" t="n">
        <v>0</v>
      </c>
      <c r="I42613" s="7" t="n">
        <v>0</v>
      </c>
      <c r="J42613" s="7" t="n">
        <v>65533</v>
      </c>
      <c r="K42613" s="7" t="n">
        <v>0</v>
      </c>
      <c r="L42613" s="7" t="n">
        <v>0</v>
      </c>
      <c r="M42613" s="7" t="n">
        <v>0</v>
      </c>
      <c r="N42613" s="7" t="n">
        <v>0</v>
      </c>
      <c r="O42613" s="7" t="s">
        <v>12</v>
      </c>
    </row>
    <row r="42614" spans="1:16">
      <c r="A42614" t="s">
        <v>4</v>
      </c>
      <c r="B42614" s="4" t="s">
        <v>5</v>
      </c>
      <c r="C42614" s="4" t="s">
        <v>13</v>
      </c>
      <c r="D42614" s="4" t="s">
        <v>10</v>
      </c>
      <c r="E42614" s="4" t="s">
        <v>10</v>
      </c>
      <c r="F42614" s="4" t="s">
        <v>10</v>
      </c>
      <c r="G42614" s="4" t="s">
        <v>10</v>
      </c>
      <c r="H42614" s="4" t="s">
        <v>13</v>
      </c>
    </row>
    <row r="42615" spans="1:16">
      <c r="A42615" t="n">
        <v>344078</v>
      </c>
      <c r="B42615" s="29" t="n">
        <v>25</v>
      </c>
      <c r="C42615" s="7" t="n">
        <v>5</v>
      </c>
      <c r="D42615" s="7" t="n">
        <v>65535</v>
      </c>
      <c r="E42615" s="7" t="n">
        <v>65535</v>
      </c>
      <c r="F42615" s="7" t="n">
        <v>65535</v>
      </c>
      <c r="G42615" s="7" t="n">
        <v>65535</v>
      </c>
      <c r="H42615" s="7" t="n">
        <v>0</v>
      </c>
    </row>
    <row r="42616" spans="1:16">
      <c r="A42616" t="s">
        <v>4</v>
      </c>
      <c r="B42616" s="4" t="s">
        <v>5</v>
      </c>
      <c r="C42616" s="4" t="s">
        <v>10</v>
      </c>
      <c r="D42616" s="4" t="s">
        <v>13</v>
      </c>
      <c r="E42616" s="4" t="s">
        <v>72</v>
      </c>
      <c r="F42616" s="4" t="s">
        <v>13</v>
      </c>
      <c r="G42616" s="4" t="s">
        <v>13</v>
      </c>
      <c r="H42616" s="4" t="s">
        <v>13</v>
      </c>
    </row>
    <row r="42617" spans="1:16">
      <c r="A42617" t="n">
        <v>344089</v>
      </c>
      <c r="B42617" s="30" t="n">
        <v>24</v>
      </c>
      <c r="C42617" s="7" t="n">
        <v>65533</v>
      </c>
      <c r="D42617" s="7" t="n">
        <v>11</v>
      </c>
      <c r="E42617" s="7" t="s">
        <v>2499</v>
      </c>
      <c r="F42617" s="7" t="n">
        <v>6</v>
      </c>
      <c r="G42617" s="7" t="n">
        <v>2</v>
      </c>
      <c r="H42617" s="7" t="n">
        <v>0</v>
      </c>
    </row>
    <row r="42618" spans="1:16">
      <c r="A42618" t="s">
        <v>4</v>
      </c>
      <c r="B42618" s="4" t="s">
        <v>5</v>
      </c>
    </row>
    <row r="42619" spans="1:16">
      <c r="A42619" t="n">
        <v>344119</v>
      </c>
      <c r="B42619" s="53" t="n">
        <v>28</v>
      </c>
    </row>
    <row r="42620" spans="1:16">
      <c r="A42620" t="s">
        <v>4</v>
      </c>
      <c r="B42620" s="4" t="s">
        <v>5</v>
      </c>
      <c r="C42620" s="4" t="s">
        <v>13</v>
      </c>
    </row>
    <row r="42621" spans="1:16">
      <c r="A42621" t="n">
        <v>344120</v>
      </c>
      <c r="B42621" s="33" t="n">
        <v>27</v>
      </c>
      <c r="C42621" s="7" t="n">
        <v>0</v>
      </c>
    </row>
    <row r="42622" spans="1:16">
      <c r="A42622" t="s">
        <v>4</v>
      </c>
      <c r="B42622" s="4" t="s">
        <v>5</v>
      </c>
      <c r="C42622" s="4" t="s">
        <v>13</v>
      </c>
    </row>
    <row r="42623" spans="1:16">
      <c r="A42623" t="n">
        <v>344122</v>
      </c>
      <c r="B42623" s="33" t="n">
        <v>27</v>
      </c>
      <c r="C42623" s="7" t="n">
        <v>1</v>
      </c>
    </row>
    <row r="42624" spans="1:16">
      <c r="A42624" t="s">
        <v>4</v>
      </c>
      <c r="B42624" s="4" t="s">
        <v>5</v>
      </c>
      <c r="C42624" s="4" t="s">
        <v>13</v>
      </c>
      <c r="D42624" s="4" t="s">
        <v>10</v>
      </c>
      <c r="E42624" s="4" t="s">
        <v>10</v>
      </c>
      <c r="F42624" s="4" t="s">
        <v>10</v>
      </c>
      <c r="G42624" s="4" t="s">
        <v>10</v>
      </c>
      <c r="H42624" s="4" t="s">
        <v>13</v>
      </c>
    </row>
    <row r="42625" spans="1:15">
      <c r="A42625" t="n">
        <v>344124</v>
      </c>
      <c r="B42625" s="29" t="n">
        <v>25</v>
      </c>
      <c r="C42625" s="7" t="n">
        <v>5</v>
      </c>
      <c r="D42625" s="7" t="n">
        <v>65535</v>
      </c>
      <c r="E42625" s="7" t="n">
        <v>65535</v>
      </c>
      <c r="F42625" s="7" t="n">
        <v>65535</v>
      </c>
      <c r="G42625" s="7" t="n">
        <v>65535</v>
      </c>
      <c r="H42625" s="7" t="n">
        <v>0</v>
      </c>
    </row>
    <row r="42626" spans="1:15">
      <c r="A42626" t="s">
        <v>4</v>
      </c>
      <c r="B42626" s="4" t="s">
        <v>5</v>
      </c>
      <c r="C42626" s="4" t="s">
        <v>13</v>
      </c>
      <c r="D42626" s="4" t="s">
        <v>10</v>
      </c>
      <c r="E42626" s="4" t="s">
        <v>10</v>
      </c>
      <c r="F42626" s="4" t="s">
        <v>13</v>
      </c>
    </row>
    <row r="42627" spans="1:15">
      <c r="A42627" t="n">
        <v>344135</v>
      </c>
      <c r="B42627" s="29" t="n">
        <v>25</v>
      </c>
      <c r="C42627" s="7" t="n">
        <v>1</v>
      </c>
      <c r="D42627" s="7" t="n">
        <v>160</v>
      </c>
      <c r="E42627" s="7" t="n">
        <v>350</v>
      </c>
      <c r="F42627" s="7" t="n">
        <v>1</v>
      </c>
    </row>
    <row r="42628" spans="1:15">
      <c r="A42628" t="s">
        <v>4</v>
      </c>
      <c r="B42628" s="4" t="s">
        <v>5</v>
      </c>
      <c r="C42628" s="4" t="s">
        <v>13</v>
      </c>
      <c r="D42628" s="4" t="s">
        <v>10</v>
      </c>
      <c r="E42628" s="4" t="s">
        <v>6</v>
      </c>
    </row>
    <row r="42629" spans="1:15">
      <c r="A42629" t="n">
        <v>344142</v>
      </c>
      <c r="B42629" s="40" t="n">
        <v>51</v>
      </c>
      <c r="C42629" s="7" t="n">
        <v>4</v>
      </c>
      <c r="D42629" s="7" t="n">
        <v>5711</v>
      </c>
      <c r="E42629" s="7" t="s">
        <v>161</v>
      </c>
    </row>
    <row r="42630" spans="1:15">
      <c r="A42630" t="s">
        <v>4</v>
      </c>
      <c r="B42630" s="4" t="s">
        <v>5</v>
      </c>
      <c r="C42630" s="4" t="s">
        <v>10</v>
      </c>
    </row>
    <row r="42631" spans="1:15">
      <c r="A42631" t="n">
        <v>344156</v>
      </c>
      <c r="B42631" s="35" t="n">
        <v>16</v>
      </c>
      <c r="C42631" s="7" t="n">
        <v>0</v>
      </c>
    </row>
    <row r="42632" spans="1:15">
      <c r="A42632" t="s">
        <v>4</v>
      </c>
      <c r="B42632" s="4" t="s">
        <v>5</v>
      </c>
      <c r="C42632" s="4" t="s">
        <v>10</v>
      </c>
      <c r="D42632" s="4" t="s">
        <v>72</v>
      </c>
      <c r="E42632" s="4" t="s">
        <v>13</v>
      </c>
      <c r="F42632" s="4" t="s">
        <v>13</v>
      </c>
      <c r="G42632" s="4" t="s">
        <v>72</v>
      </c>
      <c r="H42632" s="4" t="s">
        <v>13</v>
      </c>
      <c r="I42632" s="4" t="s">
        <v>13</v>
      </c>
    </row>
    <row r="42633" spans="1:15">
      <c r="A42633" t="n">
        <v>344159</v>
      </c>
      <c r="B42633" s="52" t="n">
        <v>26</v>
      </c>
      <c r="C42633" s="7" t="n">
        <v>5711</v>
      </c>
      <c r="D42633" s="7" t="s">
        <v>2500</v>
      </c>
      <c r="E42633" s="7" t="n">
        <v>2</v>
      </c>
      <c r="F42633" s="7" t="n">
        <v>3</v>
      </c>
      <c r="G42633" s="7" t="s">
        <v>2501</v>
      </c>
      <c r="H42633" s="7" t="n">
        <v>2</v>
      </c>
      <c r="I42633" s="7" t="n">
        <v>0</v>
      </c>
    </row>
    <row r="42634" spans="1:15">
      <c r="A42634" t="s">
        <v>4</v>
      </c>
      <c r="B42634" s="4" t="s">
        <v>5</v>
      </c>
    </row>
    <row r="42635" spans="1:15">
      <c r="A42635" t="n">
        <v>344315</v>
      </c>
      <c r="B42635" s="53" t="n">
        <v>28</v>
      </c>
    </row>
    <row r="42636" spans="1:15">
      <c r="A42636" t="s">
        <v>4</v>
      </c>
      <c r="B42636" s="4" t="s">
        <v>5</v>
      </c>
      <c r="C42636" s="4" t="s">
        <v>13</v>
      </c>
      <c r="D42636" s="4" t="s">
        <v>10</v>
      </c>
      <c r="E42636" s="4" t="s">
        <v>22</v>
      </c>
      <c r="F42636" s="4" t="s">
        <v>10</v>
      </c>
      <c r="G42636" s="4" t="s">
        <v>9</v>
      </c>
      <c r="H42636" s="4" t="s">
        <v>9</v>
      </c>
      <c r="I42636" s="4" t="s">
        <v>10</v>
      </c>
      <c r="J42636" s="4" t="s">
        <v>10</v>
      </c>
      <c r="K42636" s="4" t="s">
        <v>9</v>
      </c>
      <c r="L42636" s="4" t="s">
        <v>9</v>
      </c>
      <c r="M42636" s="4" t="s">
        <v>9</v>
      </c>
      <c r="N42636" s="4" t="s">
        <v>9</v>
      </c>
      <c r="O42636" s="4" t="s">
        <v>6</v>
      </c>
    </row>
    <row r="42637" spans="1:15">
      <c r="A42637" t="n">
        <v>344316</v>
      </c>
      <c r="B42637" s="14" t="n">
        <v>50</v>
      </c>
      <c r="C42637" s="7" t="n">
        <v>0</v>
      </c>
      <c r="D42637" s="7" t="n">
        <v>12010</v>
      </c>
      <c r="E42637" s="7" t="n">
        <v>1</v>
      </c>
      <c r="F42637" s="7" t="n">
        <v>0</v>
      </c>
      <c r="G42637" s="7" t="n">
        <v>0</v>
      </c>
      <c r="H42637" s="7" t="n">
        <v>0</v>
      </c>
      <c r="I42637" s="7" t="n">
        <v>0</v>
      </c>
      <c r="J42637" s="7" t="n">
        <v>65533</v>
      </c>
      <c r="K42637" s="7" t="n">
        <v>0</v>
      </c>
      <c r="L42637" s="7" t="n">
        <v>0</v>
      </c>
      <c r="M42637" s="7" t="n">
        <v>0</v>
      </c>
      <c r="N42637" s="7" t="n">
        <v>0</v>
      </c>
      <c r="O42637" s="7" t="s">
        <v>12</v>
      </c>
    </row>
    <row r="42638" spans="1:15">
      <c r="A42638" t="s">
        <v>4</v>
      </c>
      <c r="B42638" s="4" t="s">
        <v>5</v>
      </c>
      <c r="C42638" s="4" t="s">
        <v>13</v>
      </c>
      <c r="D42638" s="4" t="s">
        <v>10</v>
      </c>
      <c r="E42638" s="4" t="s">
        <v>10</v>
      </c>
      <c r="F42638" s="4" t="s">
        <v>10</v>
      </c>
      <c r="G42638" s="4" t="s">
        <v>10</v>
      </c>
      <c r="H42638" s="4" t="s">
        <v>13</v>
      </c>
    </row>
    <row r="42639" spans="1:15">
      <c r="A42639" t="n">
        <v>344355</v>
      </c>
      <c r="B42639" s="29" t="n">
        <v>25</v>
      </c>
      <c r="C42639" s="7" t="n">
        <v>5</v>
      </c>
      <c r="D42639" s="7" t="n">
        <v>65535</v>
      </c>
      <c r="E42639" s="7" t="n">
        <v>65535</v>
      </c>
      <c r="F42639" s="7" t="n">
        <v>65535</v>
      </c>
      <c r="G42639" s="7" t="n">
        <v>65535</v>
      </c>
      <c r="H42639" s="7" t="n">
        <v>0</v>
      </c>
    </row>
    <row r="42640" spans="1:15">
      <c r="A42640" t="s">
        <v>4</v>
      </c>
      <c r="B42640" s="4" t="s">
        <v>5</v>
      </c>
      <c r="C42640" s="4" t="s">
        <v>10</v>
      </c>
      <c r="D42640" s="4" t="s">
        <v>72</v>
      </c>
      <c r="E42640" s="4" t="s">
        <v>13</v>
      </c>
      <c r="F42640" s="4" t="s">
        <v>13</v>
      </c>
      <c r="G42640" s="4" t="s">
        <v>10</v>
      </c>
      <c r="H42640" s="4" t="s">
        <v>13</v>
      </c>
      <c r="I42640" s="4" t="s">
        <v>72</v>
      </c>
      <c r="J42640" s="4" t="s">
        <v>13</v>
      </c>
      <c r="K42640" s="4" t="s">
        <v>13</v>
      </c>
      <c r="L42640" s="4" t="s">
        <v>13</v>
      </c>
    </row>
    <row r="42641" spans="1:15">
      <c r="A42641" t="n">
        <v>344366</v>
      </c>
      <c r="B42641" s="30" t="n">
        <v>24</v>
      </c>
      <c r="C42641" s="7" t="n">
        <v>65533</v>
      </c>
      <c r="D42641" s="7" t="s">
        <v>431</v>
      </c>
      <c r="E42641" s="7" t="n">
        <v>12</v>
      </c>
      <c r="F42641" s="7" t="n">
        <v>16</v>
      </c>
      <c r="G42641" s="7" t="n">
        <v>743</v>
      </c>
      <c r="H42641" s="7" t="n">
        <v>7</v>
      </c>
      <c r="I42641" s="7" t="s">
        <v>1837</v>
      </c>
      <c r="J42641" s="7" t="n">
        <v>6</v>
      </c>
      <c r="K42641" s="7" t="n">
        <v>2</v>
      </c>
      <c r="L42641" s="7" t="n">
        <v>0</v>
      </c>
    </row>
    <row r="42642" spans="1:15">
      <c r="A42642" t="s">
        <v>4</v>
      </c>
      <c r="B42642" s="4" t="s">
        <v>5</v>
      </c>
    </row>
    <row r="42643" spans="1:15">
      <c r="A42643" t="n">
        <v>344387</v>
      </c>
      <c r="B42643" s="53" t="n">
        <v>28</v>
      </c>
    </row>
    <row r="42644" spans="1:15">
      <c r="A42644" t="s">
        <v>4</v>
      </c>
      <c r="B42644" s="4" t="s">
        <v>5</v>
      </c>
      <c r="C42644" s="4" t="s">
        <v>13</v>
      </c>
    </row>
    <row r="42645" spans="1:15">
      <c r="A42645" t="n">
        <v>344388</v>
      </c>
      <c r="B42645" s="33" t="n">
        <v>27</v>
      </c>
      <c r="C42645" s="7" t="n">
        <v>0</v>
      </c>
    </row>
    <row r="42646" spans="1:15">
      <c r="A42646" t="s">
        <v>4</v>
      </c>
      <c r="B42646" s="4" t="s">
        <v>5</v>
      </c>
      <c r="C42646" s="4" t="s">
        <v>13</v>
      </c>
    </row>
    <row r="42647" spans="1:15">
      <c r="A42647" t="n">
        <v>344390</v>
      </c>
      <c r="B42647" s="33" t="n">
        <v>27</v>
      </c>
      <c r="C42647" s="7" t="n">
        <v>1</v>
      </c>
    </row>
    <row r="42648" spans="1:15">
      <c r="A42648" t="s">
        <v>4</v>
      </c>
      <c r="B42648" s="4" t="s">
        <v>5</v>
      </c>
      <c r="C42648" s="4" t="s">
        <v>13</v>
      </c>
      <c r="D42648" s="4" t="s">
        <v>10</v>
      </c>
      <c r="E42648" s="4" t="s">
        <v>10</v>
      </c>
      <c r="F42648" s="4" t="s">
        <v>10</v>
      </c>
      <c r="G42648" s="4" t="s">
        <v>10</v>
      </c>
      <c r="H42648" s="4" t="s">
        <v>13</v>
      </c>
    </row>
    <row r="42649" spans="1:15">
      <c r="A42649" t="n">
        <v>344392</v>
      </c>
      <c r="B42649" s="29" t="n">
        <v>25</v>
      </c>
      <c r="C42649" s="7" t="n">
        <v>5</v>
      </c>
      <c r="D42649" s="7" t="n">
        <v>65535</v>
      </c>
      <c r="E42649" s="7" t="n">
        <v>65535</v>
      </c>
      <c r="F42649" s="7" t="n">
        <v>65535</v>
      </c>
      <c r="G42649" s="7" t="n">
        <v>65535</v>
      </c>
      <c r="H42649" s="7" t="n">
        <v>0</v>
      </c>
    </row>
    <row r="42650" spans="1:15">
      <c r="A42650" t="s">
        <v>4</v>
      </c>
      <c r="B42650" s="4" t="s">
        <v>5</v>
      </c>
      <c r="C42650" s="4" t="s">
        <v>13</v>
      </c>
      <c r="D42650" s="4" t="s">
        <v>10</v>
      </c>
      <c r="E42650" s="4" t="s">
        <v>9</v>
      </c>
    </row>
    <row r="42651" spans="1:15">
      <c r="A42651" t="n">
        <v>344403</v>
      </c>
      <c r="B42651" s="65" t="n">
        <v>101</v>
      </c>
      <c r="C42651" s="7" t="n">
        <v>0</v>
      </c>
      <c r="D42651" s="7" t="n">
        <v>743</v>
      </c>
      <c r="E42651" s="7" t="n">
        <v>1</v>
      </c>
    </row>
    <row r="42652" spans="1:15">
      <c r="A42652" t="s">
        <v>4</v>
      </c>
      <c r="B42652" s="4" t="s">
        <v>5</v>
      </c>
      <c r="C42652" s="4" t="s">
        <v>13</v>
      </c>
      <c r="D42652" s="4" t="s">
        <v>13</v>
      </c>
      <c r="E42652" s="4" t="s">
        <v>9</v>
      </c>
      <c r="F42652" s="4" t="s">
        <v>13</v>
      </c>
      <c r="G42652" s="4" t="s">
        <v>13</v>
      </c>
    </row>
    <row r="42653" spans="1:15">
      <c r="A42653" t="n">
        <v>344411</v>
      </c>
      <c r="B42653" s="31" t="n">
        <v>18</v>
      </c>
      <c r="C42653" s="7" t="n">
        <v>0</v>
      </c>
      <c r="D42653" s="7" t="n">
        <v>0</v>
      </c>
      <c r="E42653" s="7" t="n">
        <v>1</v>
      </c>
      <c r="F42653" s="7" t="n">
        <v>19</v>
      </c>
      <c r="G42653" s="7" t="n">
        <v>1</v>
      </c>
    </row>
    <row r="42654" spans="1:15">
      <c r="A42654" t="s">
        <v>4</v>
      </c>
      <c r="B42654" s="4" t="s">
        <v>5</v>
      </c>
      <c r="C42654" s="4" t="s">
        <v>20</v>
      </c>
    </row>
    <row r="42655" spans="1:15">
      <c r="A42655" t="n">
        <v>344420</v>
      </c>
      <c r="B42655" s="17" t="n">
        <v>3</v>
      </c>
      <c r="C42655" s="11" t="n">
        <f t="normal" ca="1">A42917</f>
        <v>0</v>
      </c>
    </row>
    <row r="42656" spans="1:15">
      <c r="A42656" t="s">
        <v>4</v>
      </c>
      <c r="B42656" s="4" t="s">
        <v>5</v>
      </c>
      <c r="C42656" s="4" t="s">
        <v>9</v>
      </c>
    </row>
    <row r="42657" spans="1:12">
      <c r="A42657" t="n">
        <v>344425</v>
      </c>
      <c r="B42657" s="48" t="n">
        <v>7</v>
      </c>
      <c r="C42657" s="7" t="n">
        <v>20</v>
      </c>
    </row>
    <row r="42658" spans="1:12">
      <c r="A42658" t="s">
        <v>4</v>
      </c>
      <c r="B42658" s="4" t="s">
        <v>5</v>
      </c>
      <c r="C42658" s="4" t="s">
        <v>13</v>
      </c>
      <c r="D42658" s="4" t="s">
        <v>13</v>
      </c>
      <c r="E42658" s="4" t="s">
        <v>13</v>
      </c>
      <c r="F42658" s="4" t="s">
        <v>9</v>
      </c>
      <c r="G42658" s="4" t="s">
        <v>13</v>
      </c>
      <c r="H42658" s="4" t="s">
        <v>13</v>
      </c>
      <c r="I42658" s="4" t="s">
        <v>10</v>
      </c>
      <c r="J42658" s="4" t="s">
        <v>13</v>
      </c>
      <c r="K42658" s="4" t="s">
        <v>13</v>
      </c>
      <c r="L42658" s="4" t="s">
        <v>13</v>
      </c>
      <c r="M42658" s="4" t="s">
        <v>20</v>
      </c>
    </row>
    <row r="42659" spans="1:12">
      <c r="A42659" t="n">
        <v>344430</v>
      </c>
      <c r="B42659" s="10" t="n">
        <v>5</v>
      </c>
      <c r="C42659" s="7" t="n">
        <v>35</v>
      </c>
      <c r="D42659" s="7" t="n">
        <v>33</v>
      </c>
      <c r="E42659" s="7" t="n">
        <v>0</v>
      </c>
      <c r="F42659" s="7" t="n">
        <v>0</v>
      </c>
      <c r="G42659" s="7" t="n">
        <v>2</v>
      </c>
      <c r="H42659" s="7" t="n">
        <v>30</v>
      </c>
      <c r="I42659" s="7" t="n">
        <v>10332</v>
      </c>
      <c r="J42659" s="7" t="n">
        <v>8</v>
      </c>
      <c r="K42659" s="7" t="n">
        <v>9</v>
      </c>
      <c r="L42659" s="7" t="n">
        <v>1</v>
      </c>
      <c r="M42659" s="11" t="n">
        <f t="normal" ca="1">A42713</f>
        <v>0</v>
      </c>
    </row>
    <row r="42660" spans="1:12">
      <c r="A42660" t="s">
        <v>4</v>
      </c>
      <c r="B42660" s="4" t="s">
        <v>5</v>
      </c>
      <c r="C42660" s="4" t="s">
        <v>9</v>
      </c>
    </row>
    <row r="42661" spans="1:12">
      <c r="A42661" t="n">
        <v>344449</v>
      </c>
      <c r="B42661" s="48" t="n">
        <v>7</v>
      </c>
      <c r="C42661" s="7" t="n">
        <v>21</v>
      </c>
    </row>
    <row r="42662" spans="1:12">
      <c r="A42662" t="s">
        <v>4</v>
      </c>
      <c r="B42662" s="4" t="s">
        <v>5</v>
      </c>
      <c r="C42662" s="4" t="s">
        <v>13</v>
      </c>
      <c r="D42662" s="36" t="s">
        <v>81</v>
      </c>
      <c r="E42662" s="4" t="s">
        <v>5</v>
      </c>
      <c r="F42662" s="4" t="s">
        <v>13</v>
      </c>
      <c r="G42662" s="4" t="s">
        <v>10</v>
      </c>
      <c r="H42662" s="4" t="s">
        <v>10</v>
      </c>
      <c r="I42662" s="4" t="s">
        <v>10</v>
      </c>
      <c r="J42662" s="4" t="s">
        <v>10</v>
      </c>
      <c r="K42662" s="36" t="s">
        <v>82</v>
      </c>
      <c r="L42662" s="4" t="s">
        <v>13</v>
      </c>
      <c r="M42662" s="4" t="s">
        <v>9</v>
      </c>
      <c r="N42662" s="4" t="s">
        <v>13</v>
      </c>
      <c r="O42662" s="4" t="s">
        <v>13</v>
      </c>
      <c r="P42662" s="4" t="s">
        <v>20</v>
      </c>
    </row>
    <row r="42663" spans="1:12">
      <c r="A42663" t="n">
        <v>344454</v>
      </c>
      <c r="B42663" s="10" t="n">
        <v>5</v>
      </c>
      <c r="C42663" s="7" t="n">
        <v>28</v>
      </c>
      <c r="D42663" s="36" t="s">
        <v>3</v>
      </c>
      <c r="E42663" s="114" t="n">
        <v>148</v>
      </c>
      <c r="F42663" s="7" t="n">
        <v>14</v>
      </c>
      <c r="G42663" s="7" t="n">
        <v>32</v>
      </c>
      <c r="H42663" s="7" t="n">
        <v>33</v>
      </c>
      <c r="I42663" s="7" t="n">
        <v>8</v>
      </c>
      <c r="J42663" s="7" t="n">
        <v>1</v>
      </c>
      <c r="K42663" s="36" t="s">
        <v>3</v>
      </c>
      <c r="L42663" s="7" t="n">
        <v>0</v>
      </c>
      <c r="M42663" s="7" t="n">
        <v>1</v>
      </c>
      <c r="N42663" s="7" t="n">
        <v>2</v>
      </c>
      <c r="O42663" s="7" t="n">
        <v>1</v>
      </c>
      <c r="P42663" s="11" t="n">
        <f t="normal" ca="1">A42711</f>
        <v>0</v>
      </c>
    </row>
    <row r="42664" spans="1:12">
      <c r="A42664" t="s">
        <v>4</v>
      </c>
      <c r="B42664" s="4" t="s">
        <v>5</v>
      </c>
      <c r="C42664" s="4" t="s">
        <v>13</v>
      </c>
      <c r="D42664" s="4" t="s">
        <v>10</v>
      </c>
      <c r="E42664" s="4" t="s">
        <v>10</v>
      </c>
      <c r="F42664" s="4" t="s">
        <v>10</v>
      </c>
      <c r="G42664" s="4" t="s">
        <v>10</v>
      </c>
    </row>
    <row r="42665" spans="1:12">
      <c r="A42665" t="n">
        <v>344477</v>
      </c>
      <c r="B42665" s="114" t="n">
        <v>148</v>
      </c>
      <c r="C42665" s="7" t="n">
        <v>13</v>
      </c>
      <c r="D42665" s="7" t="n">
        <v>32</v>
      </c>
      <c r="E42665" s="7" t="n">
        <v>33</v>
      </c>
      <c r="F42665" s="7" t="n">
        <v>8</v>
      </c>
      <c r="G42665" s="7" t="n">
        <v>1</v>
      </c>
    </row>
    <row r="42666" spans="1:12">
      <c r="A42666" t="s">
        <v>4</v>
      </c>
      <c r="B42666" s="4" t="s">
        <v>5</v>
      </c>
      <c r="C42666" s="4" t="s">
        <v>10</v>
      </c>
    </row>
    <row r="42667" spans="1:12">
      <c r="A42667" t="n">
        <v>344487</v>
      </c>
      <c r="B42667" s="12" t="n">
        <v>12</v>
      </c>
      <c r="C42667" s="7" t="n">
        <v>10332</v>
      </c>
    </row>
    <row r="42668" spans="1:12">
      <c r="A42668" t="s">
        <v>4</v>
      </c>
      <c r="B42668" s="4" t="s">
        <v>5</v>
      </c>
      <c r="C42668" s="4" t="s">
        <v>13</v>
      </c>
      <c r="D42668" s="4" t="s">
        <v>10</v>
      </c>
      <c r="E42668" s="4" t="s">
        <v>22</v>
      </c>
      <c r="F42668" s="4" t="s">
        <v>10</v>
      </c>
      <c r="G42668" s="4" t="s">
        <v>9</v>
      </c>
      <c r="H42668" s="4" t="s">
        <v>9</v>
      </c>
      <c r="I42668" s="4" t="s">
        <v>10</v>
      </c>
      <c r="J42668" s="4" t="s">
        <v>10</v>
      </c>
      <c r="K42668" s="4" t="s">
        <v>9</v>
      </c>
      <c r="L42668" s="4" t="s">
        <v>9</v>
      </c>
      <c r="M42668" s="4" t="s">
        <v>9</v>
      </c>
      <c r="N42668" s="4" t="s">
        <v>9</v>
      </c>
      <c r="O42668" s="4" t="s">
        <v>6</v>
      </c>
    </row>
    <row r="42669" spans="1:12">
      <c r="A42669" t="n">
        <v>344490</v>
      </c>
      <c r="B42669" s="14" t="n">
        <v>50</v>
      </c>
      <c r="C42669" s="7" t="n">
        <v>0</v>
      </c>
      <c r="D42669" s="7" t="n">
        <v>12105</v>
      </c>
      <c r="E42669" s="7" t="n">
        <v>1</v>
      </c>
      <c r="F42669" s="7" t="n">
        <v>0</v>
      </c>
      <c r="G42669" s="7" t="n">
        <v>0</v>
      </c>
      <c r="H42669" s="7" t="n">
        <v>0</v>
      </c>
      <c r="I42669" s="7" t="n">
        <v>0</v>
      </c>
      <c r="J42669" s="7" t="n">
        <v>65533</v>
      </c>
      <c r="K42669" s="7" t="n">
        <v>0</v>
      </c>
      <c r="L42669" s="7" t="n">
        <v>0</v>
      </c>
      <c r="M42669" s="7" t="n">
        <v>0</v>
      </c>
      <c r="N42669" s="7" t="n">
        <v>0</v>
      </c>
      <c r="O42669" s="7" t="s">
        <v>12</v>
      </c>
    </row>
    <row r="42670" spans="1:12">
      <c r="A42670" t="s">
        <v>4</v>
      </c>
      <c r="B42670" s="4" t="s">
        <v>5</v>
      </c>
      <c r="C42670" s="4" t="s">
        <v>13</v>
      </c>
      <c r="D42670" s="4" t="s">
        <v>10</v>
      </c>
      <c r="E42670" s="4" t="s">
        <v>10</v>
      </c>
      <c r="F42670" s="4" t="s">
        <v>10</v>
      </c>
      <c r="G42670" s="4" t="s">
        <v>10</v>
      </c>
      <c r="H42670" s="4" t="s">
        <v>13</v>
      </c>
    </row>
    <row r="42671" spans="1:12">
      <c r="A42671" t="n">
        <v>344529</v>
      </c>
      <c r="B42671" s="29" t="n">
        <v>25</v>
      </c>
      <c r="C42671" s="7" t="n">
        <v>5</v>
      </c>
      <c r="D42671" s="7" t="n">
        <v>65535</v>
      </c>
      <c r="E42671" s="7" t="n">
        <v>65535</v>
      </c>
      <c r="F42671" s="7" t="n">
        <v>65535</v>
      </c>
      <c r="G42671" s="7" t="n">
        <v>65535</v>
      </c>
      <c r="H42671" s="7" t="n">
        <v>0</v>
      </c>
    </row>
    <row r="42672" spans="1:12">
      <c r="A42672" t="s">
        <v>4</v>
      </c>
      <c r="B42672" s="4" t="s">
        <v>5</v>
      </c>
      <c r="C42672" s="4" t="s">
        <v>10</v>
      </c>
      <c r="D42672" s="4" t="s">
        <v>13</v>
      </c>
      <c r="E42672" s="4" t="s">
        <v>72</v>
      </c>
      <c r="F42672" s="4" t="s">
        <v>13</v>
      </c>
      <c r="G42672" s="4" t="s">
        <v>13</v>
      </c>
      <c r="H42672" s="4" t="s">
        <v>13</v>
      </c>
    </row>
    <row r="42673" spans="1:16">
      <c r="A42673" t="n">
        <v>344540</v>
      </c>
      <c r="B42673" s="30" t="n">
        <v>24</v>
      </c>
      <c r="C42673" s="7" t="n">
        <v>65533</v>
      </c>
      <c r="D42673" s="7" t="n">
        <v>11</v>
      </c>
      <c r="E42673" s="7" t="s">
        <v>2502</v>
      </c>
      <c r="F42673" s="7" t="n">
        <v>6</v>
      </c>
      <c r="G42673" s="7" t="n">
        <v>2</v>
      </c>
      <c r="H42673" s="7" t="n">
        <v>0</v>
      </c>
    </row>
    <row r="42674" spans="1:16">
      <c r="A42674" t="s">
        <v>4</v>
      </c>
      <c r="B42674" s="4" t="s">
        <v>5</v>
      </c>
    </row>
    <row r="42675" spans="1:16">
      <c r="A42675" t="n">
        <v>344570</v>
      </c>
      <c r="B42675" s="53" t="n">
        <v>28</v>
      </c>
    </row>
    <row r="42676" spans="1:16">
      <c r="A42676" t="s">
        <v>4</v>
      </c>
      <c r="B42676" s="4" t="s">
        <v>5</v>
      </c>
      <c r="C42676" s="4" t="s">
        <v>13</v>
      </c>
    </row>
    <row r="42677" spans="1:16">
      <c r="A42677" t="n">
        <v>344571</v>
      </c>
      <c r="B42677" s="33" t="n">
        <v>27</v>
      </c>
      <c r="C42677" s="7" t="n">
        <v>0</v>
      </c>
    </row>
    <row r="42678" spans="1:16">
      <c r="A42678" t="s">
        <v>4</v>
      </c>
      <c r="B42678" s="4" t="s">
        <v>5</v>
      </c>
      <c r="C42678" s="4" t="s">
        <v>13</v>
      </c>
    </row>
    <row r="42679" spans="1:16">
      <c r="A42679" t="n">
        <v>344573</v>
      </c>
      <c r="B42679" s="33" t="n">
        <v>27</v>
      </c>
      <c r="C42679" s="7" t="n">
        <v>1</v>
      </c>
    </row>
    <row r="42680" spans="1:16">
      <c r="A42680" t="s">
        <v>4</v>
      </c>
      <c r="B42680" s="4" t="s">
        <v>5</v>
      </c>
      <c r="C42680" s="4" t="s">
        <v>13</v>
      </c>
      <c r="D42680" s="4" t="s">
        <v>10</v>
      </c>
      <c r="E42680" s="4" t="s">
        <v>10</v>
      </c>
      <c r="F42680" s="4" t="s">
        <v>10</v>
      </c>
      <c r="G42680" s="4" t="s">
        <v>10</v>
      </c>
      <c r="H42680" s="4" t="s">
        <v>13</v>
      </c>
    </row>
    <row r="42681" spans="1:16">
      <c r="A42681" t="n">
        <v>344575</v>
      </c>
      <c r="B42681" s="29" t="n">
        <v>25</v>
      </c>
      <c r="C42681" s="7" t="n">
        <v>5</v>
      </c>
      <c r="D42681" s="7" t="n">
        <v>65535</v>
      </c>
      <c r="E42681" s="7" t="n">
        <v>65535</v>
      </c>
      <c r="F42681" s="7" t="n">
        <v>65535</v>
      </c>
      <c r="G42681" s="7" t="n">
        <v>65535</v>
      </c>
      <c r="H42681" s="7" t="n">
        <v>0</v>
      </c>
    </row>
    <row r="42682" spans="1:16">
      <c r="A42682" t="s">
        <v>4</v>
      </c>
      <c r="B42682" s="4" t="s">
        <v>5</v>
      </c>
      <c r="C42682" s="4" t="s">
        <v>13</v>
      </c>
      <c r="D42682" s="4" t="s">
        <v>10</v>
      </c>
      <c r="E42682" s="4" t="s">
        <v>10</v>
      </c>
      <c r="F42682" s="4" t="s">
        <v>13</v>
      </c>
    </row>
    <row r="42683" spans="1:16">
      <c r="A42683" t="n">
        <v>344586</v>
      </c>
      <c r="B42683" s="29" t="n">
        <v>25</v>
      </c>
      <c r="C42683" s="7" t="n">
        <v>1</v>
      </c>
      <c r="D42683" s="7" t="n">
        <v>160</v>
      </c>
      <c r="E42683" s="7" t="n">
        <v>350</v>
      </c>
      <c r="F42683" s="7" t="n">
        <v>1</v>
      </c>
    </row>
    <row r="42684" spans="1:16">
      <c r="A42684" t="s">
        <v>4</v>
      </c>
      <c r="B42684" s="4" t="s">
        <v>5</v>
      </c>
      <c r="C42684" s="4" t="s">
        <v>13</v>
      </c>
      <c r="D42684" s="4" t="s">
        <v>10</v>
      </c>
      <c r="E42684" s="4" t="s">
        <v>6</v>
      </c>
    </row>
    <row r="42685" spans="1:16">
      <c r="A42685" t="n">
        <v>344593</v>
      </c>
      <c r="B42685" s="40" t="n">
        <v>51</v>
      </c>
      <c r="C42685" s="7" t="n">
        <v>4</v>
      </c>
      <c r="D42685" s="7" t="n">
        <v>5711</v>
      </c>
      <c r="E42685" s="7" t="s">
        <v>161</v>
      </c>
    </row>
    <row r="42686" spans="1:16">
      <c r="A42686" t="s">
        <v>4</v>
      </c>
      <c r="B42686" s="4" t="s">
        <v>5</v>
      </c>
      <c r="C42686" s="4" t="s">
        <v>10</v>
      </c>
    </row>
    <row r="42687" spans="1:16">
      <c r="A42687" t="n">
        <v>344607</v>
      </c>
      <c r="B42687" s="35" t="n">
        <v>16</v>
      </c>
      <c r="C42687" s="7" t="n">
        <v>0</v>
      </c>
    </row>
    <row r="42688" spans="1:16">
      <c r="A42688" t="s">
        <v>4</v>
      </c>
      <c r="B42688" s="4" t="s">
        <v>5</v>
      </c>
      <c r="C42688" s="4" t="s">
        <v>10</v>
      </c>
      <c r="D42688" s="4" t="s">
        <v>72</v>
      </c>
      <c r="E42688" s="4" t="s">
        <v>13</v>
      </c>
      <c r="F42688" s="4" t="s">
        <v>13</v>
      </c>
      <c r="G42688" s="4" t="s">
        <v>72</v>
      </c>
      <c r="H42688" s="4" t="s">
        <v>13</v>
      </c>
      <c r="I42688" s="4" t="s">
        <v>13</v>
      </c>
    </row>
    <row r="42689" spans="1:9">
      <c r="A42689" t="n">
        <v>344610</v>
      </c>
      <c r="B42689" s="52" t="n">
        <v>26</v>
      </c>
      <c r="C42689" s="7" t="n">
        <v>5711</v>
      </c>
      <c r="D42689" s="7" t="s">
        <v>2503</v>
      </c>
      <c r="E42689" s="7" t="n">
        <v>2</v>
      </c>
      <c r="F42689" s="7" t="n">
        <v>3</v>
      </c>
      <c r="G42689" s="7" t="s">
        <v>2492</v>
      </c>
      <c r="H42689" s="7" t="n">
        <v>2</v>
      </c>
      <c r="I42689" s="7" t="n">
        <v>0</v>
      </c>
    </row>
    <row r="42690" spans="1:9">
      <c r="A42690" t="s">
        <v>4</v>
      </c>
      <c r="B42690" s="4" t="s">
        <v>5</v>
      </c>
    </row>
    <row r="42691" spans="1:9">
      <c r="A42691" t="n">
        <v>344754</v>
      </c>
      <c r="B42691" s="53" t="n">
        <v>28</v>
      </c>
    </row>
    <row r="42692" spans="1:9">
      <c r="A42692" t="s">
        <v>4</v>
      </c>
      <c r="B42692" s="4" t="s">
        <v>5</v>
      </c>
      <c r="C42692" s="4" t="s">
        <v>13</v>
      </c>
      <c r="D42692" s="4" t="s">
        <v>10</v>
      </c>
      <c r="E42692" s="4" t="s">
        <v>22</v>
      </c>
      <c r="F42692" s="4" t="s">
        <v>10</v>
      </c>
      <c r="G42692" s="4" t="s">
        <v>9</v>
      </c>
      <c r="H42692" s="4" t="s">
        <v>9</v>
      </c>
      <c r="I42692" s="4" t="s">
        <v>10</v>
      </c>
      <c r="J42692" s="4" t="s">
        <v>10</v>
      </c>
      <c r="K42692" s="4" t="s">
        <v>9</v>
      </c>
      <c r="L42692" s="4" t="s">
        <v>9</v>
      </c>
      <c r="M42692" s="4" t="s">
        <v>9</v>
      </c>
      <c r="N42692" s="4" t="s">
        <v>9</v>
      </c>
      <c r="O42692" s="4" t="s">
        <v>6</v>
      </c>
    </row>
    <row r="42693" spans="1:9">
      <c r="A42693" t="n">
        <v>344755</v>
      </c>
      <c r="B42693" s="14" t="n">
        <v>50</v>
      </c>
      <c r="C42693" s="7" t="n">
        <v>0</v>
      </c>
      <c r="D42693" s="7" t="n">
        <v>12010</v>
      </c>
      <c r="E42693" s="7" t="n">
        <v>1</v>
      </c>
      <c r="F42693" s="7" t="n">
        <v>0</v>
      </c>
      <c r="G42693" s="7" t="n">
        <v>0</v>
      </c>
      <c r="H42693" s="7" t="n">
        <v>0</v>
      </c>
      <c r="I42693" s="7" t="n">
        <v>0</v>
      </c>
      <c r="J42693" s="7" t="n">
        <v>65533</v>
      </c>
      <c r="K42693" s="7" t="n">
        <v>0</v>
      </c>
      <c r="L42693" s="7" t="n">
        <v>0</v>
      </c>
      <c r="M42693" s="7" t="n">
        <v>0</v>
      </c>
      <c r="N42693" s="7" t="n">
        <v>0</v>
      </c>
      <c r="O42693" s="7" t="s">
        <v>12</v>
      </c>
    </row>
    <row r="42694" spans="1:9">
      <c r="A42694" t="s">
        <v>4</v>
      </c>
      <c r="B42694" s="4" t="s">
        <v>5</v>
      </c>
      <c r="C42694" s="4" t="s">
        <v>13</v>
      </c>
      <c r="D42694" s="4" t="s">
        <v>10</v>
      </c>
      <c r="E42694" s="4" t="s">
        <v>10</v>
      </c>
      <c r="F42694" s="4" t="s">
        <v>10</v>
      </c>
      <c r="G42694" s="4" t="s">
        <v>10</v>
      </c>
      <c r="H42694" s="4" t="s">
        <v>13</v>
      </c>
    </row>
    <row r="42695" spans="1:9">
      <c r="A42695" t="n">
        <v>344794</v>
      </c>
      <c r="B42695" s="29" t="n">
        <v>25</v>
      </c>
      <c r="C42695" s="7" t="n">
        <v>5</v>
      </c>
      <c r="D42695" s="7" t="n">
        <v>65535</v>
      </c>
      <c r="E42695" s="7" t="n">
        <v>65535</v>
      </c>
      <c r="F42695" s="7" t="n">
        <v>65535</v>
      </c>
      <c r="G42695" s="7" t="n">
        <v>65535</v>
      </c>
      <c r="H42695" s="7" t="n">
        <v>0</v>
      </c>
    </row>
    <row r="42696" spans="1:9">
      <c r="A42696" t="s">
        <v>4</v>
      </c>
      <c r="B42696" s="4" t="s">
        <v>5</v>
      </c>
      <c r="C42696" s="4" t="s">
        <v>10</v>
      </c>
      <c r="D42696" s="4" t="s">
        <v>72</v>
      </c>
      <c r="E42696" s="4" t="s">
        <v>13</v>
      </c>
      <c r="F42696" s="4" t="s">
        <v>13</v>
      </c>
      <c r="G42696" s="4" t="s">
        <v>10</v>
      </c>
      <c r="H42696" s="4" t="s">
        <v>13</v>
      </c>
      <c r="I42696" s="4" t="s">
        <v>72</v>
      </c>
      <c r="J42696" s="4" t="s">
        <v>13</v>
      </c>
      <c r="K42696" s="4" t="s">
        <v>13</v>
      </c>
      <c r="L42696" s="4" t="s">
        <v>13</v>
      </c>
    </row>
    <row r="42697" spans="1:9">
      <c r="A42697" t="n">
        <v>344805</v>
      </c>
      <c r="B42697" s="30" t="n">
        <v>24</v>
      </c>
      <c r="C42697" s="7" t="n">
        <v>65533</v>
      </c>
      <c r="D42697" s="7" t="s">
        <v>431</v>
      </c>
      <c r="E42697" s="7" t="n">
        <v>12</v>
      </c>
      <c r="F42697" s="7" t="n">
        <v>16</v>
      </c>
      <c r="G42697" s="7" t="n">
        <v>3624</v>
      </c>
      <c r="H42697" s="7" t="n">
        <v>7</v>
      </c>
      <c r="I42697" s="7" t="s">
        <v>1837</v>
      </c>
      <c r="J42697" s="7" t="n">
        <v>6</v>
      </c>
      <c r="K42697" s="7" t="n">
        <v>2</v>
      </c>
      <c r="L42697" s="7" t="n">
        <v>0</v>
      </c>
    </row>
    <row r="42698" spans="1:9">
      <c r="A42698" t="s">
        <v>4</v>
      </c>
      <c r="B42698" s="4" t="s">
        <v>5</v>
      </c>
    </row>
    <row r="42699" spans="1:9">
      <c r="A42699" t="n">
        <v>344826</v>
      </c>
      <c r="B42699" s="53" t="n">
        <v>28</v>
      </c>
    </row>
    <row r="42700" spans="1:9">
      <c r="A42700" t="s">
        <v>4</v>
      </c>
      <c r="B42700" s="4" t="s">
        <v>5</v>
      </c>
      <c r="C42700" s="4" t="s">
        <v>13</v>
      </c>
    </row>
    <row r="42701" spans="1:9">
      <c r="A42701" t="n">
        <v>344827</v>
      </c>
      <c r="B42701" s="33" t="n">
        <v>27</v>
      </c>
      <c r="C42701" s="7" t="n">
        <v>0</v>
      </c>
    </row>
    <row r="42702" spans="1:9">
      <c r="A42702" t="s">
        <v>4</v>
      </c>
      <c r="B42702" s="4" t="s">
        <v>5</v>
      </c>
      <c r="C42702" s="4" t="s">
        <v>13</v>
      </c>
    </row>
    <row r="42703" spans="1:9">
      <c r="A42703" t="n">
        <v>344829</v>
      </c>
      <c r="B42703" s="33" t="n">
        <v>27</v>
      </c>
      <c r="C42703" s="7" t="n">
        <v>1</v>
      </c>
    </row>
    <row r="42704" spans="1:9">
      <c r="A42704" t="s">
        <v>4</v>
      </c>
      <c r="B42704" s="4" t="s">
        <v>5</v>
      </c>
      <c r="C42704" s="4" t="s">
        <v>13</v>
      </c>
      <c r="D42704" s="4" t="s">
        <v>10</v>
      </c>
      <c r="E42704" s="4" t="s">
        <v>10</v>
      </c>
      <c r="F42704" s="4" t="s">
        <v>10</v>
      </c>
      <c r="G42704" s="4" t="s">
        <v>10</v>
      </c>
      <c r="H42704" s="4" t="s">
        <v>13</v>
      </c>
    </row>
    <row r="42705" spans="1:15">
      <c r="A42705" t="n">
        <v>344831</v>
      </c>
      <c r="B42705" s="29" t="n">
        <v>25</v>
      </c>
      <c r="C42705" s="7" t="n">
        <v>5</v>
      </c>
      <c r="D42705" s="7" t="n">
        <v>65535</v>
      </c>
      <c r="E42705" s="7" t="n">
        <v>65535</v>
      </c>
      <c r="F42705" s="7" t="n">
        <v>65535</v>
      </c>
      <c r="G42705" s="7" t="n">
        <v>65535</v>
      </c>
      <c r="H42705" s="7" t="n">
        <v>0</v>
      </c>
    </row>
    <row r="42706" spans="1:15">
      <c r="A42706" t="s">
        <v>4</v>
      </c>
      <c r="B42706" s="4" t="s">
        <v>5</v>
      </c>
      <c r="C42706" s="4" t="s">
        <v>13</v>
      </c>
      <c r="D42706" s="4" t="s">
        <v>10</v>
      </c>
      <c r="E42706" s="4" t="s">
        <v>9</v>
      </c>
    </row>
    <row r="42707" spans="1:15">
      <c r="A42707" t="n">
        <v>344842</v>
      </c>
      <c r="B42707" s="65" t="n">
        <v>101</v>
      </c>
      <c r="C42707" s="7" t="n">
        <v>0</v>
      </c>
      <c r="D42707" s="7" t="n">
        <v>3624</v>
      </c>
      <c r="E42707" s="7" t="n">
        <v>1</v>
      </c>
    </row>
    <row r="42708" spans="1:15">
      <c r="A42708" t="s">
        <v>4</v>
      </c>
      <c r="B42708" s="4" t="s">
        <v>5</v>
      </c>
      <c r="C42708" s="4" t="s">
        <v>13</v>
      </c>
      <c r="D42708" s="4" t="s">
        <v>13</v>
      </c>
      <c r="E42708" s="4" t="s">
        <v>9</v>
      </c>
      <c r="F42708" s="4" t="s">
        <v>13</v>
      </c>
      <c r="G42708" s="4" t="s">
        <v>13</v>
      </c>
    </row>
    <row r="42709" spans="1:15">
      <c r="A42709" t="n">
        <v>344850</v>
      </c>
      <c r="B42709" s="31" t="n">
        <v>18</v>
      </c>
      <c r="C42709" s="7" t="n">
        <v>0</v>
      </c>
      <c r="D42709" s="7" t="n">
        <v>0</v>
      </c>
      <c r="E42709" s="7" t="n">
        <v>1</v>
      </c>
      <c r="F42709" s="7" t="n">
        <v>19</v>
      </c>
      <c r="G42709" s="7" t="n">
        <v>1</v>
      </c>
    </row>
    <row r="42710" spans="1:15">
      <c r="A42710" t="s">
        <v>4</v>
      </c>
      <c r="B42710" s="4" t="s">
        <v>5</v>
      </c>
      <c r="C42710" s="4" t="s">
        <v>20</v>
      </c>
    </row>
    <row r="42711" spans="1:15">
      <c r="A42711" t="n">
        <v>344859</v>
      </c>
      <c r="B42711" s="17" t="n">
        <v>3</v>
      </c>
      <c r="C42711" s="11" t="n">
        <f t="normal" ca="1">A42917</f>
        <v>0</v>
      </c>
    </row>
    <row r="42712" spans="1:15">
      <c r="A42712" t="s">
        <v>4</v>
      </c>
      <c r="B42712" s="4" t="s">
        <v>5</v>
      </c>
      <c r="C42712" s="4" t="s">
        <v>13</v>
      </c>
      <c r="D42712" s="4" t="s">
        <v>13</v>
      </c>
      <c r="E42712" s="4" t="s">
        <v>13</v>
      </c>
      <c r="F42712" s="4" t="s">
        <v>9</v>
      </c>
      <c r="G42712" s="4" t="s">
        <v>13</v>
      </c>
      <c r="H42712" s="4" t="s">
        <v>13</v>
      </c>
      <c r="I42712" s="4" t="s">
        <v>10</v>
      </c>
      <c r="J42712" s="4" t="s">
        <v>13</v>
      </c>
      <c r="K42712" s="4" t="s">
        <v>13</v>
      </c>
      <c r="L42712" s="4" t="s">
        <v>13</v>
      </c>
      <c r="M42712" s="4" t="s">
        <v>20</v>
      </c>
    </row>
    <row r="42713" spans="1:15">
      <c r="A42713" t="n">
        <v>344864</v>
      </c>
      <c r="B42713" s="10" t="n">
        <v>5</v>
      </c>
      <c r="C42713" s="7" t="n">
        <v>35</v>
      </c>
      <c r="D42713" s="7" t="n">
        <v>33</v>
      </c>
      <c r="E42713" s="7" t="n">
        <v>0</v>
      </c>
      <c r="F42713" s="7" t="n">
        <v>1</v>
      </c>
      <c r="G42713" s="7" t="n">
        <v>2</v>
      </c>
      <c r="H42713" s="7" t="n">
        <v>30</v>
      </c>
      <c r="I42713" s="7" t="n">
        <v>10333</v>
      </c>
      <c r="J42713" s="7" t="n">
        <v>8</v>
      </c>
      <c r="K42713" s="7" t="n">
        <v>9</v>
      </c>
      <c r="L42713" s="7" t="n">
        <v>1</v>
      </c>
      <c r="M42713" s="11" t="n">
        <f t="normal" ca="1">A42767</f>
        <v>0</v>
      </c>
    </row>
    <row r="42714" spans="1:15">
      <c r="A42714" t="s">
        <v>4</v>
      </c>
      <c r="B42714" s="4" t="s">
        <v>5</v>
      </c>
      <c r="C42714" s="4" t="s">
        <v>9</v>
      </c>
    </row>
    <row r="42715" spans="1:15">
      <c r="A42715" t="n">
        <v>344883</v>
      </c>
      <c r="B42715" s="48" t="n">
        <v>7</v>
      </c>
      <c r="C42715" s="7" t="n">
        <v>22</v>
      </c>
    </row>
    <row r="42716" spans="1:15">
      <c r="A42716" t="s">
        <v>4</v>
      </c>
      <c r="B42716" s="4" t="s">
        <v>5</v>
      </c>
      <c r="C42716" s="4" t="s">
        <v>13</v>
      </c>
      <c r="D42716" s="36" t="s">
        <v>81</v>
      </c>
      <c r="E42716" s="4" t="s">
        <v>5</v>
      </c>
      <c r="F42716" s="4" t="s">
        <v>13</v>
      </c>
      <c r="G42716" s="4" t="s">
        <v>10</v>
      </c>
      <c r="H42716" s="4" t="s">
        <v>10</v>
      </c>
      <c r="I42716" s="4" t="s">
        <v>10</v>
      </c>
      <c r="J42716" s="4" t="s">
        <v>10</v>
      </c>
      <c r="K42716" s="36" t="s">
        <v>82</v>
      </c>
      <c r="L42716" s="4" t="s">
        <v>13</v>
      </c>
      <c r="M42716" s="4" t="s">
        <v>9</v>
      </c>
      <c r="N42716" s="4" t="s">
        <v>13</v>
      </c>
      <c r="O42716" s="4" t="s">
        <v>13</v>
      </c>
      <c r="P42716" s="4" t="s">
        <v>20</v>
      </c>
    </row>
    <row r="42717" spans="1:15">
      <c r="A42717" t="n">
        <v>344888</v>
      </c>
      <c r="B42717" s="10" t="n">
        <v>5</v>
      </c>
      <c r="C42717" s="7" t="n">
        <v>28</v>
      </c>
      <c r="D42717" s="36" t="s">
        <v>3</v>
      </c>
      <c r="E42717" s="114" t="n">
        <v>148</v>
      </c>
      <c r="F42717" s="7" t="n">
        <v>14</v>
      </c>
      <c r="G42717" s="7" t="n">
        <v>32</v>
      </c>
      <c r="H42717" s="7" t="n">
        <v>33</v>
      </c>
      <c r="I42717" s="7" t="n">
        <v>8</v>
      </c>
      <c r="J42717" s="7" t="n">
        <v>1</v>
      </c>
      <c r="K42717" s="36" t="s">
        <v>3</v>
      </c>
      <c r="L42717" s="7" t="n">
        <v>0</v>
      </c>
      <c r="M42717" s="7" t="n">
        <v>1</v>
      </c>
      <c r="N42717" s="7" t="n">
        <v>2</v>
      </c>
      <c r="O42717" s="7" t="n">
        <v>1</v>
      </c>
      <c r="P42717" s="11" t="n">
        <f t="normal" ca="1">A42765</f>
        <v>0</v>
      </c>
    </row>
    <row r="42718" spans="1:15">
      <c r="A42718" t="s">
        <v>4</v>
      </c>
      <c r="B42718" s="4" t="s">
        <v>5</v>
      </c>
      <c r="C42718" s="4" t="s">
        <v>13</v>
      </c>
      <c r="D42718" s="4" t="s">
        <v>10</v>
      </c>
      <c r="E42718" s="4" t="s">
        <v>10</v>
      </c>
      <c r="F42718" s="4" t="s">
        <v>10</v>
      </c>
      <c r="G42718" s="4" t="s">
        <v>10</v>
      </c>
    </row>
    <row r="42719" spans="1:15">
      <c r="A42719" t="n">
        <v>344911</v>
      </c>
      <c r="B42719" s="114" t="n">
        <v>148</v>
      </c>
      <c r="C42719" s="7" t="n">
        <v>13</v>
      </c>
      <c r="D42719" s="7" t="n">
        <v>32</v>
      </c>
      <c r="E42719" s="7" t="n">
        <v>33</v>
      </c>
      <c r="F42719" s="7" t="n">
        <v>8</v>
      </c>
      <c r="G42719" s="7" t="n">
        <v>1</v>
      </c>
    </row>
    <row r="42720" spans="1:15">
      <c r="A42720" t="s">
        <v>4</v>
      </c>
      <c r="B42720" s="4" t="s">
        <v>5</v>
      </c>
      <c r="C42720" s="4" t="s">
        <v>10</v>
      </c>
    </row>
    <row r="42721" spans="1:16">
      <c r="A42721" t="n">
        <v>344921</v>
      </c>
      <c r="B42721" s="12" t="n">
        <v>12</v>
      </c>
      <c r="C42721" s="7" t="n">
        <v>10333</v>
      </c>
    </row>
    <row r="42722" spans="1:16">
      <c r="A42722" t="s">
        <v>4</v>
      </c>
      <c r="B42722" s="4" t="s">
        <v>5</v>
      </c>
      <c r="C42722" s="4" t="s">
        <v>13</v>
      </c>
      <c r="D42722" s="4" t="s">
        <v>10</v>
      </c>
      <c r="E42722" s="4" t="s">
        <v>22</v>
      </c>
      <c r="F42722" s="4" t="s">
        <v>10</v>
      </c>
      <c r="G42722" s="4" t="s">
        <v>9</v>
      </c>
      <c r="H42722" s="4" t="s">
        <v>9</v>
      </c>
      <c r="I42722" s="4" t="s">
        <v>10</v>
      </c>
      <c r="J42722" s="4" t="s">
        <v>10</v>
      </c>
      <c r="K42722" s="4" t="s">
        <v>9</v>
      </c>
      <c r="L42722" s="4" t="s">
        <v>9</v>
      </c>
      <c r="M42722" s="4" t="s">
        <v>9</v>
      </c>
      <c r="N42722" s="4" t="s">
        <v>9</v>
      </c>
      <c r="O42722" s="4" t="s">
        <v>6</v>
      </c>
    </row>
    <row r="42723" spans="1:16">
      <c r="A42723" t="n">
        <v>344924</v>
      </c>
      <c r="B42723" s="14" t="n">
        <v>50</v>
      </c>
      <c r="C42723" s="7" t="n">
        <v>0</v>
      </c>
      <c r="D42723" s="7" t="n">
        <v>12105</v>
      </c>
      <c r="E42723" s="7" t="n">
        <v>1</v>
      </c>
      <c r="F42723" s="7" t="n">
        <v>0</v>
      </c>
      <c r="G42723" s="7" t="n">
        <v>0</v>
      </c>
      <c r="H42723" s="7" t="n">
        <v>0</v>
      </c>
      <c r="I42723" s="7" t="n">
        <v>0</v>
      </c>
      <c r="J42723" s="7" t="n">
        <v>65533</v>
      </c>
      <c r="K42723" s="7" t="n">
        <v>0</v>
      </c>
      <c r="L42723" s="7" t="n">
        <v>0</v>
      </c>
      <c r="M42723" s="7" t="n">
        <v>0</v>
      </c>
      <c r="N42723" s="7" t="n">
        <v>0</v>
      </c>
      <c r="O42723" s="7" t="s">
        <v>12</v>
      </c>
    </row>
    <row r="42724" spans="1:16">
      <c r="A42724" t="s">
        <v>4</v>
      </c>
      <c r="B42724" s="4" t="s">
        <v>5</v>
      </c>
      <c r="C42724" s="4" t="s">
        <v>13</v>
      </c>
      <c r="D42724" s="4" t="s">
        <v>10</v>
      </c>
      <c r="E42724" s="4" t="s">
        <v>10</v>
      </c>
      <c r="F42724" s="4" t="s">
        <v>10</v>
      </c>
      <c r="G42724" s="4" t="s">
        <v>10</v>
      </c>
      <c r="H42724" s="4" t="s">
        <v>13</v>
      </c>
    </row>
    <row r="42725" spans="1:16">
      <c r="A42725" t="n">
        <v>344963</v>
      </c>
      <c r="B42725" s="29" t="n">
        <v>25</v>
      </c>
      <c r="C42725" s="7" t="n">
        <v>5</v>
      </c>
      <c r="D42725" s="7" t="n">
        <v>65535</v>
      </c>
      <c r="E42725" s="7" t="n">
        <v>65535</v>
      </c>
      <c r="F42725" s="7" t="n">
        <v>65535</v>
      </c>
      <c r="G42725" s="7" t="n">
        <v>65535</v>
      </c>
      <c r="H42725" s="7" t="n">
        <v>0</v>
      </c>
    </row>
    <row r="42726" spans="1:16">
      <c r="A42726" t="s">
        <v>4</v>
      </c>
      <c r="B42726" s="4" t="s">
        <v>5</v>
      </c>
      <c r="C42726" s="4" t="s">
        <v>10</v>
      </c>
      <c r="D42726" s="4" t="s">
        <v>13</v>
      </c>
      <c r="E42726" s="4" t="s">
        <v>72</v>
      </c>
      <c r="F42726" s="4" t="s">
        <v>13</v>
      </c>
      <c r="G42726" s="4" t="s">
        <v>13</v>
      </c>
      <c r="H42726" s="4" t="s">
        <v>13</v>
      </c>
    </row>
    <row r="42727" spans="1:16">
      <c r="A42727" t="n">
        <v>344974</v>
      </c>
      <c r="B42727" s="30" t="n">
        <v>24</v>
      </c>
      <c r="C42727" s="7" t="n">
        <v>65533</v>
      </c>
      <c r="D42727" s="7" t="n">
        <v>11</v>
      </c>
      <c r="E42727" s="7" t="s">
        <v>2504</v>
      </c>
      <c r="F42727" s="7" t="n">
        <v>6</v>
      </c>
      <c r="G42727" s="7" t="n">
        <v>2</v>
      </c>
      <c r="H42727" s="7" t="n">
        <v>0</v>
      </c>
    </row>
    <row r="42728" spans="1:16">
      <c r="A42728" t="s">
        <v>4</v>
      </c>
      <c r="B42728" s="4" t="s">
        <v>5</v>
      </c>
    </row>
    <row r="42729" spans="1:16">
      <c r="A42729" t="n">
        <v>345004</v>
      </c>
      <c r="B42729" s="53" t="n">
        <v>28</v>
      </c>
    </row>
    <row r="42730" spans="1:16">
      <c r="A42730" t="s">
        <v>4</v>
      </c>
      <c r="B42730" s="4" t="s">
        <v>5</v>
      </c>
      <c r="C42730" s="4" t="s">
        <v>13</v>
      </c>
    </row>
    <row r="42731" spans="1:16">
      <c r="A42731" t="n">
        <v>345005</v>
      </c>
      <c r="B42731" s="33" t="n">
        <v>27</v>
      </c>
      <c r="C42731" s="7" t="n">
        <v>0</v>
      </c>
    </row>
    <row r="42732" spans="1:16">
      <c r="A42732" t="s">
        <v>4</v>
      </c>
      <c r="B42732" s="4" t="s">
        <v>5</v>
      </c>
      <c r="C42732" s="4" t="s">
        <v>13</v>
      </c>
    </row>
    <row r="42733" spans="1:16">
      <c r="A42733" t="n">
        <v>345007</v>
      </c>
      <c r="B42733" s="33" t="n">
        <v>27</v>
      </c>
      <c r="C42733" s="7" t="n">
        <v>1</v>
      </c>
    </row>
    <row r="42734" spans="1:16">
      <c r="A42734" t="s">
        <v>4</v>
      </c>
      <c r="B42734" s="4" t="s">
        <v>5</v>
      </c>
      <c r="C42734" s="4" t="s">
        <v>13</v>
      </c>
      <c r="D42734" s="4" t="s">
        <v>10</v>
      </c>
      <c r="E42734" s="4" t="s">
        <v>10</v>
      </c>
      <c r="F42734" s="4" t="s">
        <v>10</v>
      </c>
      <c r="G42734" s="4" t="s">
        <v>10</v>
      </c>
      <c r="H42734" s="4" t="s">
        <v>13</v>
      </c>
    </row>
    <row r="42735" spans="1:16">
      <c r="A42735" t="n">
        <v>345009</v>
      </c>
      <c r="B42735" s="29" t="n">
        <v>25</v>
      </c>
      <c r="C42735" s="7" t="n">
        <v>5</v>
      </c>
      <c r="D42735" s="7" t="n">
        <v>65535</v>
      </c>
      <c r="E42735" s="7" t="n">
        <v>65535</v>
      </c>
      <c r="F42735" s="7" t="n">
        <v>65535</v>
      </c>
      <c r="G42735" s="7" t="n">
        <v>65535</v>
      </c>
      <c r="H42735" s="7" t="n">
        <v>0</v>
      </c>
    </row>
    <row r="42736" spans="1:16">
      <c r="A42736" t="s">
        <v>4</v>
      </c>
      <c r="B42736" s="4" t="s">
        <v>5</v>
      </c>
      <c r="C42736" s="4" t="s">
        <v>13</v>
      </c>
      <c r="D42736" s="4" t="s">
        <v>10</v>
      </c>
      <c r="E42736" s="4" t="s">
        <v>10</v>
      </c>
      <c r="F42736" s="4" t="s">
        <v>13</v>
      </c>
    </row>
    <row r="42737" spans="1:15">
      <c r="A42737" t="n">
        <v>345020</v>
      </c>
      <c r="B42737" s="29" t="n">
        <v>25</v>
      </c>
      <c r="C42737" s="7" t="n">
        <v>1</v>
      </c>
      <c r="D42737" s="7" t="n">
        <v>160</v>
      </c>
      <c r="E42737" s="7" t="n">
        <v>350</v>
      </c>
      <c r="F42737" s="7" t="n">
        <v>1</v>
      </c>
    </row>
    <row r="42738" spans="1:15">
      <c r="A42738" t="s">
        <v>4</v>
      </c>
      <c r="B42738" s="4" t="s">
        <v>5</v>
      </c>
      <c r="C42738" s="4" t="s">
        <v>13</v>
      </c>
      <c r="D42738" s="4" t="s">
        <v>10</v>
      </c>
      <c r="E42738" s="4" t="s">
        <v>6</v>
      </c>
    </row>
    <row r="42739" spans="1:15">
      <c r="A42739" t="n">
        <v>345027</v>
      </c>
      <c r="B42739" s="40" t="n">
        <v>51</v>
      </c>
      <c r="C42739" s="7" t="n">
        <v>4</v>
      </c>
      <c r="D42739" s="7" t="n">
        <v>5711</v>
      </c>
      <c r="E42739" s="7" t="s">
        <v>161</v>
      </c>
    </row>
    <row r="42740" spans="1:15">
      <c r="A42740" t="s">
        <v>4</v>
      </c>
      <c r="B42740" s="4" t="s">
        <v>5</v>
      </c>
      <c r="C42740" s="4" t="s">
        <v>10</v>
      </c>
    </row>
    <row r="42741" spans="1:15">
      <c r="A42741" t="n">
        <v>345041</v>
      </c>
      <c r="B42741" s="35" t="n">
        <v>16</v>
      </c>
      <c r="C42741" s="7" t="n">
        <v>0</v>
      </c>
    </row>
    <row r="42742" spans="1:15">
      <c r="A42742" t="s">
        <v>4</v>
      </c>
      <c r="B42742" s="4" t="s">
        <v>5</v>
      </c>
      <c r="C42742" s="4" t="s">
        <v>10</v>
      </c>
      <c r="D42742" s="4" t="s">
        <v>72</v>
      </c>
      <c r="E42742" s="4" t="s">
        <v>13</v>
      </c>
      <c r="F42742" s="4" t="s">
        <v>13</v>
      </c>
      <c r="G42742" s="4" t="s">
        <v>72</v>
      </c>
      <c r="H42742" s="4" t="s">
        <v>13</v>
      </c>
      <c r="I42742" s="4" t="s">
        <v>13</v>
      </c>
    </row>
    <row r="42743" spans="1:15">
      <c r="A42743" t="n">
        <v>345044</v>
      </c>
      <c r="B42743" s="52" t="n">
        <v>26</v>
      </c>
      <c r="C42743" s="7" t="n">
        <v>5711</v>
      </c>
      <c r="D42743" s="7" t="s">
        <v>2505</v>
      </c>
      <c r="E42743" s="7" t="n">
        <v>2</v>
      </c>
      <c r="F42743" s="7" t="n">
        <v>3</v>
      </c>
      <c r="G42743" s="7" t="s">
        <v>2492</v>
      </c>
      <c r="H42743" s="7" t="n">
        <v>2</v>
      </c>
      <c r="I42743" s="7" t="n">
        <v>0</v>
      </c>
    </row>
    <row r="42744" spans="1:15">
      <c r="A42744" t="s">
        <v>4</v>
      </c>
      <c r="B42744" s="4" t="s">
        <v>5</v>
      </c>
    </row>
    <row r="42745" spans="1:15">
      <c r="A42745" t="n">
        <v>345214</v>
      </c>
      <c r="B42745" s="53" t="n">
        <v>28</v>
      </c>
    </row>
    <row r="42746" spans="1:15">
      <c r="A42746" t="s">
        <v>4</v>
      </c>
      <c r="B42746" s="4" t="s">
        <v>5</v>
      </c>
      <c r="C42746" s="4" t="s">
        <v>13</v>
      </c>
      <c r="D42746" s="4" t="s">
        <v>10</v>
      </c>
      <c r="E42746" s="4" t="s">
        <v>22</v>
      </c>
      <c r="F42746" s="4" t="s">
        <v>10</v>
      </c>
      <c r="G42746" s="4" t="s">
        <v>9</v>
      </c>
      <c r="H42746" s="4" t="s">
        <v>9</v>
      </c>
      <c r="I42746" s="4" t="s">
        <v>10</v>
      </c>
      <c r="J42746" s="4" t="s">
        <v>10</v>
      </c>
      <c r="K42746" s="4" t="s">
        <v>9</v>
      </c>
      <c r="L42746" s="4" t="s">
        <v>9</v>
      </c>
      <c r="M42746" s="4" t="s">
        <v>9</v>
      </c>
      <c r="N42746" s="4" t="s">
        <v>9</v>
      </c>
      <c r="O42746" s="4" t="s">
        <v>6</v>
      </c>
    </row>
    <row r="42747" spans="1:15">
      <c r="A42747" t="n">
        <v>345215</v>
      </c>
      <c r="B42747" s="14" t="n">
        <v>50</v>
      </c>
      <c r="C42747" s="7" t="n">
        <v>0</v>
      </c>
      <c r="D42747" s="7" t="n">
        <v>12010</v>
      </c>
      <c r="E42747" s="7" t="n">
        <v>1</v>
      </c>
      <c r="F42747" s="7" t="n">
        <v>0</v>
      </c>
      <c r="G42747" s="7" t="n">
        <v>0</v>
      </c>
      <c r="H42747" s="7" t="n">
        <v>0</v>
      </c>
      <c r="I42747" s="7" t="n">
        <v>0</v>
      </c>
      <c r="J42747" s="7" t="n">
        <v>65533</v>
      </c>
      <c r="K42747" s="7" t="n">
        <v>0</v>
      </c>
      <c r="L42747" s="7" t="n">
        <v>0</v>
      </c>
      <c r="M42747" s="7" t="n">
        <v>0</v>
      </c>
      <c r="N42747" s="7" t="n">
        <v>0</v>
      </c>
      <c r="O42747" s="7" t="s">
        <v>12</v>
      </c>
    </row>
    <row r="42748" spans="1:15">
      <c r="A42748" t="s">
        <v>4</v>
      </c>
      <c r="B42748" s="4" t="s">
        <v>5</v>
      </c>
      <c r="C42748" s="4" t="s">
        <v>13</v>
      </c>
      <c r="D42748" s="4" t="s">
        <v>10</v>
      </c>
      <c r="E42748" s="4" t="s">
        <v>10</v>
      </c>
      <c r="F42748" s="4" t="s">
        <v>10</v>
      </c>
      <c r="G42748" s="4" t="s">
        <v>10</v>
      </c>
      <c r="H42748" s="4" t="s">
        <v>13</v>
      </c>
    </row>
    <row r="42749" spans="1:15">
      <c r="A42749" t="n">
        <v>345254</v>
      </c>
      <c r="B42749" s="29" t="n">
        <v>25</v>
      </c>
      <c r="C42749" s="7" t="n">
        <v>5</v>
      </c>
      <c r="D42749" s="7" t="n">
        <v>65535</v>
      </c>
      <c r="E42749" s="7" t="n">
        <v>65535</v>
      </c>
      <c r="F42749" s="7" t="n">
        <v>65535</v>
      </c>
      <c r="G42749" s="7" t="n">
        <v>65535</v>
      </c>
      <c r="H42749" s="7" t="n">
        <v>0</v>
      </c>
    </row>
    <row r="42750" spans="1:15">
      <c r="A42750" t="s">
        <v>4</v>
      </c>
      <c r="B42750" s="4" t="s">
        <v>5</v>
      </c>
      <c r="C42750" s="4" t="s">
        <v>10</v>
      </c>
      <c r="D42750" s="4" t="s">
        <v>72</v>
      </c>
      <c r="E42750" s="4" t="s">
        <v>13</v>
      </c>
      <c r="F42750" s="4" t="s">
        <v>13</v>
      </c>
      <c r="G42750" s="4" t="s">
        <v>10</v>
      </c>
      <c r="H42750" s="4" t="s">
        <v>13</v>
      </c>
      <c r="I42750" s="4" t="s">
        <v>72</v>
      </c>
      <c r="J42750" s="4" t="s">
        <v>13</v>
      </c>
      <c r="K42750" s="4" t="s">
        <v>13</v>
      </c>
      <c r="L42750" s="4" t="s">
        <v>13</v>
      </c>
    </row>
    <row r="42751" spans="1:15">
      <c r="A42751" t="n">
        <v>345265</v>
      </c>
      <c r="B42751" s="30" t="n">
        <v>24</v>
      </c>
      <c r="C42751" s="7" t="n">
        <v>65533</v>
      </c>
      <c r="D42751" s="7" t="s">
        <v>431</v>
      </c>
      <c r="E42751" s="7" t="n">
        <v>12</v>
      </c>
      <c r="F42751" s="7" t="n">
        <v>16</v>
      </c>
      <c r="G42751" s="7" t="n">
        <v>745</v>
      </c>
      <c r="H42751" s="7" t="n">
        <v>7</v>
      </c>
      <c r="I42751" s="7" t="s">
        <v>1837</v>
      </c>
      <c r="J42751" s="7" t="n">
        <v>6</v>
      </c>
      <c r="K42751" s="7" t="n">
        <v>2</v>
      </c>
      <c r="L42751" s="7" t="n">
        <v>0</v>
      </c>
    </row>
    <row r="42752" spans="1:15">
      <c r="A42752" t="s">
        <v>4</v>
      </c>
      <c r="B42752" s="4" t="s">
        <v>5</v>
      </c>
    </row>
    <row r="42753" spans="1:15">
      <c r="A42753" t="n">
        <v>345286</v>
      </c>
      <c r="B42753" s="53" t="n">
        <v>28</v>
      </c>
    </row>
    <row r="42754" spans="1:15">
      <c r="A42754" t="s">
        <v>4</v>
      </c>
      <c r="B42754" s="4" t="s">
        <v>5</v>
      </c>
      <c r="C42754" s="4" t="s">
        <v>13</v>
      </c>
    </row>
    <row r="42755" spans="1:15">
      <c r="A42755" t="n">
        <v>345287</v>
      </c>
      <c r="B42755" s="33" t="n">
        <v>27</v>
      </c>
      <c r="C42755" s="7" t="n">
        <v>0</v>
      </c>
    </row>
    <row r="42756" spans="1:15">
      <c r="A42756" t="s">
        <v>4</v>
      </c>
      <c r="B42756" s="4" t="s">
        <v>5</v>
      </c>
      <c r="C42756" s="4" t="s">
        <v>13</v>
      </c>
    </row>
    <row r="42757" spans="1:15">
      <c r="A42757" t="n">
        <v>345289</v>
      </c>
      <c r="B42757" s="33" t="n">
        <v>27</v>
      </c>
      <c r="C42757" s="7" t="n">
        <v>1</v>
      </c>
    </row>
    <row r="42758" spans="1:15">
      <c r="A42758" t="s">
        <v>4</v>
      </c>
      <c r="B42758" s="4" t="s">
        <v>5</v>
      </c>
      <c r="C42758" s="4" t="s">
        <v>13</v>
      </c>
      <c r="D42758" s="4" t="s">
        <v>10</v>
      </c>
      <c r="E42758" s="4" t="s">
        <v>10</v>
      </c>
      <c r="F42758" s="4" t="s">
        <v>10</v>
      </c>
      <c r="G42758" s="4" t="s">
        <v>10</v>
      </c>
      <c r="H42758" s="4" t="s">
        <v>13</v>
      </c>
    </row>
    <row r="42759" spans="1:15">
      <c r="A42759" t="n">
        <v>345291</v>
      </c>
      <c r="B42759" s="29" t="n">
        <v>25</v>
      </c>
      <c r="C42759" s="7" t="n">
        <v>5</v>
      </c>
      <c r="D42759" s="7" t="n">
        <v>65535</v>
      </c>
      <c r="E42759" s="7" t="n">
        <v>65535</v>
      </c>
      <c r="F42759" s="7" t="n">
        <v>65535</v>
      </c>
      <c r="G42759" s="7" t="n">
        <v>65535</v>
      </c>
      <c r="H42759" s="7" t="n">
        <v>0</v>
      </c>
    </row>
    <row r="42760" spans="1:15">
      <c r="A42760" t="s">
        <v>4</v>
      </c>
      <c r="B42760" s="4" t="s">
        <v>5</v>
      </c>
      <c r="C42760" s="4" t="s">
        <v>13</v>
      </c>
      <c r="D42760" s="4" t="s">
        <v>10</v>
      </c>
      <c r="E42760" s="4" t="s">
        <v>9</v>
      </c>
    </row>
    <row r="42761" spans="1:15">
      <c r="A42761" t="n">
        <v>345302</v>
      </c>
      <c r="B42761" s="65" t="n">
        <v>101</v>
      </c>
      <c r="C42761" s="7" t="n">
        <v>0</v>
      </c>
      <c r="D42761" s="7" t="n">
        <v>745</v>
      </c>
      <c r="E42761" s="7" t="n">
        <v>1</v>
      </c>
    </row>
    <row r="42762" spans="1:15">
      <c r="A42762" t="s">
        <v>4</v>
      </c>
      <c r="B42762" s="4" t="s">
        <v>5</v>
      </c>
      <c r="C42762" s="4" t="s">
        <v>13</v>
      </c>
      <c r="D42762" s="4" t="s">
        <v>13</v>
      </c>
      <c r="E42762" s="4" t="s">
        <v>9</v>
      </c>
      <c r="F42762" s="4" t="s">
        <v>13</v>
      </c>
      <c r="G42762" s="4" t="s">
        <v>13</v>
      </c>
    </row>
    <row r="42763" spans="1:15">
      <c r="A42763" t="n">
        <v>345310</v>
      </c>
      <c r="B42763" s="31" t="n">
        <v>18</v>
      </c>
      <c r="C42763" s="7" t="n">
        <v>0</v>
      </c>
      <c r="D42763" s="7" t="n">
        <v>0</v>
      </c>
      <c r="E42763" s="7" t="n">
        <v>1</v>
      </c>
      <c r="F42763" s="7" t="n">
        <v>19</v>
      </c>
      <c r="G42763" s="7" t="n">
        <v>1</v>
      </c>
    </row>
    <row r="42764" spans="1:15">
      <c r="A42764" t="s">
        <v>4</v>
      </c>
      <c r="B42764" s="4" t="s">
        <v>5</v>
      </c>
      <c r="C42764" s="4" t="s">
        <v>20</v>
      </c>
    </row>
    <row r="42765" spans="1:15">
      <c r="A42765" t="n">
        <v>345319</v>
      </c>
      <c r="B42765" s="17" t="n">
        <v>3</v>
      </c>
      <c r="C42765" s="11" t="n">
        <f t="normal" ca="1">A42917</f>
        <v>0</v>
      </c>
    </row>
    <row r="42766" spans="1:15">
      <c r="A42766" t="s">
        <v>4</v>
      </c>
      <c r="B42766" s="4" t="s">
        <v>5</v>
      </c>
      <c r="C42766" s="4" t="s">
        <v>13</v>
      </c>
      <c r="D42766" s="4" t="s">
        <v>13</v>
      </c>
      <c r="E42766" s="4" t="s">
        <v>13</v>
      </c>
      <c r="F42766" s="4" t="s">
        <v>9</v>
      </c>
      <c r="G42766" s="4" t="s">
        <v>13</v>
      </c>
      <c r="H42766" s="4" t="s">
        <v>13</v>
      </c>
      <c r="I42766" s="4" t="s">
        <v>10</v>
      </c>
      <c r="J42766" s="4" t="s">
        <v>13</v>
      </c>
      <c r="K42766" s="4" t="s">
        <v>13</v>
      </c>
      <c r="L42766" s="4" t="s">
        <v>13</v>
      </c>
      <c r="M42766" s="4" t="s">
        <v>20</v>
      </c>
    </row>
    <row r="42767" spans="1:15">
      <c r="A42767" t="n">
        <v>345324</v>
      </c>
      <c r="B42767" s="10" t="n">
        <v>5</v>
      </c>
      <c r="C42767" s="7" t="n">
        <v>35</v>
      </c>
      <c r="D42767" s="7" t="n">
        <v>33</v>
      </c>
      <c r="E42767" s="7" t="n">
        <v>0</v>
      </c>
      <c r="F42767" s="7" t="n">
        <v>2</v>
      </c>
      <c r="G42767" s="7" t="n">
        <v>2</v>
      </c>
      <c r="H42767" s="7" t="n">
        <v>30</v>
      </c>
      <c r="I42767" s="7" t="n">
        <v>10334</v>
      </c>
      <c r="J42767" s="7" t="n">
        <v>8</v>
      </c>
      <c r="K42767" s="7" t="n">
        <v>9</v>
      </c>
      <c r="L42767" s="7" t="n">
        <v>1</v>
      </c>
      <c r="M42767" s="11" t="n">
        <f t="normal" ca="1">A42865</f>
        <v>0</v>
      </c>
    </row>
    <row r="42768" spans="1:15">
      <c r="A42768" t="s">
        <v>4</v>
      </c>
      <c r="B42768" s="4" t="s">
        <v>5</v>
      </c>
      <c r="C42768" s="4" t="s">
        <v>9</v>
      </c>
    </row>
    <row r="42769" spans="1:13">
      <c r="A42769" t="n">
        <v>345343</v>
      </c>
      <c r="B42769" s="48" t="n">
        <v>7</v>
      </c>
      <c r="C42769" s="7" t="n">
        <v>23</v>
      </c>
    </row>
    <row r="42770" spans="1:13">
      <c r="A42770" t="s">
        <v>4</v>
      </c>
      <c r="B42770" s="4" t="s">
        <v>5</v>
      </c>
      <c r="C42770" s="4" t="s">
        <v>13</v>
      </c>
      <c r="D42770" s="36" t="s">
        <v>81</v>
      </c>
      <c r="E42770" s="4" t="s">
        <v>5</v>
      </c>
      <c r="F42770" s="4" t="s">
        <v>13</v>
      </c>
      <c r="G42770" s="4" t="s">
        <v>10</v>
      </c>
      <c r="H42770" s="4" t="s">
        <v>10</v>
      </c>
      <c r="I42770" s="4" t="s">
        <v>10</v>
      </c>
      <c r="J42770" s="4" t="s">
        <v>10</v>
      </c>
      <c r="K42770" s="36" t="s">
        <v>82</v>
      </c>
      <c r="L42770" s="4" t="s">
        <v>13</v>
      </c>
      <c r="M42770" s="4" t="s">
        <v>9</v>
      </c>
      <c r="N42770" s="4" t="s">
        <v>13</v>
      </c>
      <c r="O42770" s="4" t="s">
        <v>13</v>
      </c>
      <c r="P42770" s="4" t="s">
        <v>20</v>
      </c>
    </row>
    <row r="42771" spans="1:13">
      <c r="A42771" t="n">
        <v>345348</v>
      </c>
      <c r="B42771" s="10" t="n">
        <v>5</v>
      </c>
      <c r="C42771" s="7" t="n">
        <v>28</v>
      </c>
      <c r="D42771" s="36" t="s">
        <v>3</v>
      </c>
      <c r="E42771" s="114" t="n">
        <v>148</v>
      </c>
      <c r="F42771" s="7" t="n">
        <v>14</v>
      </c>
      <c r="G42771" s="7" t="n">
        <v>32</v>
      </c>
      <c r="H42771" s="7" t="n">
        <v>33</v>
      </c>
      <c r="I42771" s="7" t="n">
        <v>8</v>
      </c>
      <c r="J42771" s="7" t="n">
        <v>1</v>
      </c>
      <c r="K42771" s="36" t="s">
        <v>3</v>
      </c>
      <c r="L42771" s="7" t="n">
        <v>0</v>
      </c>
      <c r="M42771" s="7" t="n">
        <v>1</v>
      </c>
      <c r="N42771" s="7" t="n">
        <v>2</v>
      </c>
      <c r="O42771" s="7" t="n">
        <v>1</v>
      </c>
      <c r="P42771" s="11" t="n">
        <f t="normal" ca="1">A42863</f>
        <v>0</v>
      </c>
    </row>
    <row r="42772" spans="1:13">
      <c r="A42772" t="s">
        <v>4</v>
      </c>
      <c r="B42772" s="4" t="s">
        <v>5</v>
      </c>
      <c r="C42772" s="4" t="s">
        <v>13</v>
      </c>
      <c r="D42772" s="4" t="s">
        <v>10</v>
      </c>
      <c r="E42772" s="4" t="s">
        <v>10</v>
      </c>
      <c r="F42772" s="4" t="s">
        <v>10</v>
      </c>
      <c r="G42772" s="4" t="s">
        <v>10</v>
      </c>
    </row>
    <row r="42773" spans="1:13">
      <c r="A42773" t="n">
        <v>345371</v>
      </c>
      <c r="B42773" s="114" t="n">
        <v>148</v>
      </c>
      <c r="C42773" s="7" t="n">
        <v>13</v>
      </c>
      <c r="D42773" s="7" t="n">
        <v>32</v>
      </c>
      <c r="E42773" s="7" t="n">
        <v>33</v>
      </c>
      <c r="F42773" s="7" t="n">
        <v>8</v>
      </c>
      <c r="G42773" s="7" t="n">
        <v>1</v>
      </c>
    </row>
    <row r="42774" spans="1:13">
      <c r="A42774" t="s">
        <v>4</v>
      </c>
      <c r="B42774" s="4" t="s">
        <v>5</v>
      </c>
      <c r="C42774" s="4" t="s">
        <v>10</v>
      </c>
    </row>
    <row r="42775" spans="1:13">
      <c r="A42775" t="n">
        <v>345381</v>
      </c>
      <c r="B42775" s="12" t="n">
        <v>12</v>
      </c>
      <c r="C42775" s="7" t="n">
        <v>10334</v>
      </c>
    </row>
    <row r="42776" spans="1:13">
      <c r="A42776" t="s">
        <v>4</v>
      </c>
      <c r="B42776" s="4" t="s">
        <v>5</v>
      </c>
      <c r="C42776" s="4" t="s">
        <v>13</v>
      </c>
      <c r="D42776" s="4" t="s">
        <v>10</v>
      </c>
      <c r="E42776" s="4" t="s">
        <v>22</v>
      </c>
      <c r="F42776" s="4" t="s">
        <v>10</v>
      </c>
      <c r="G42776" s="4" t="s">
        <v>9</v>
      </c>
      <c r="H42776" s="4" t="s">
        <v>9</v>
      </c>
      <c r="I42776" s="4" t="s">
        <v>10</v>
      </c>
      <c r="J42776" s="4" t="s">
        <v>10</v>
      </c>
      <c r="K42776" s="4" t="s">
        <v>9</v>
      </c>
      <c r="L42776" s="4" t="s">
        <v>9</v>
      </c>
      <c r="M42776" s="4" t="s">
        <v>9</v>
      </c>
      <c r="N42776" s="4" t="s">
        <v>9</v>
      </c>
      <c r="O42776" s="4" t="s">
        <v>6</v>
      </c>
    </row>
    <row r="42777" spans="1:13">
      <c r="A42777" t="n">
        <v>345384</v>
      </c>
      <c r="B42777" s="14" t="n">
        <v>50</v>
      </c>
      <c r="C42777" s="7" t="n">
        <v>0</v>
      </c>
      <c r="D42777" s="7" t="n">
        <v>12105</v>
      </c>
      <c r="E42777" s="7" t="n">
        <v>1</v>
      </c>
      <c r="F42777" s="7" t="n">
        <v>0</v>
      </c>
      <c r="G42777" s="7" t="n">
        <v>0</v>
      </c>
      <c r="H42777" s="7" t="n">
        <v>0</v>
      </c>
      <c r="I42777" s="7" t="n">
        <v>0</v>
      </c>
      <c r="J42777" s="7" t="n">
        <v>65533</v>
      </c>
      <c r="K42777" s="7" t="n">
        <v>0</v>
      </c>
      <c r="L42777" s="7" t="n">
        <v>0</v>
      </c>
      <c r="M42777" s="7" t="n">
        <v>0</v>
      </c>
      <c r="N42777" s="7" t="n">
        <v>0</v>
      </c>
      <c r="O42777" s="7" t="s">
        <v>12</v>
      </c>
    </row>
    <row r="42778" spans="1:13">
      <c r="A42778" t="s">
        <v>4</v>
      </c>
      <c r="B42778" s="4" t="s">
        <v>5</v>
      </c>
      <c r="C42778" s="4" t="s">
        <v>13</v>
      </c>
      <c r="D42778" s="4" t="s">
        <v>10</v>
      </c>
      <c r="E42778" s="4" t="s">
        <v>10</v>
      </c>
      <c r="F42778" s="4" t="s">
        <v>10</v>
      </c>
      <c r="G42778" s="4" t="s">
        <v>10</v>
      </c>
      <c r="H42778" s="4" t="s">
        <v>13</v>
      </c>
    </row>
    <row r="42779" spans="1:13">
      <c r="A42779" t="n">
        <v>345423</v>
      </c>
      <c r="B42779" s="29" t="n">
        <v>25</v>
      </c>
      <c r="C42779" s="7" t="n">
        <v>5</v>
      </c>
      <c r="D42779" s="7" t="n">
        <v>65535</v>
      </c>
      <c r="E42779" s="7" t="n">
        <v>65535</v>
      </c>
      <c r="F42779" s="7" t="n">
        <v>65535</v>
      </c>
      <c r="G42779" s="7" t="n">
        <v>65535</v>
      </c>
      <c r="H42779" s="7" t="n">
        <v>0</v>
      </c>
    </row>
    <row r="42780" spans="1:13">
      <c r="A42780" t="s">
        <v>4</v>
      </c>
      <c r="B42780" s="4" t="s">
        <v>5</v>
      </c>
      <c r="C42780" s="4" t="s">
        <v>10</v>
      </c>
      <c r="D42780" s="4" t="s">
        <v>13</v>
      </c>
      <c r="E42780" s="4" t="s">
        <v>72</v>
      </c>
      <c r="F42780" s="4" t="s">
        <v>13</v>
      </c>
      <c r="G42780" s="4" t="s">
        <v>13</v>
      </c>
      <c r="H42780" s="4" t="s">
        <v>13</v>
      </c>
    </row>
    <row r="42781" spans="1:13">
      <c r="A42781" t="n">
        <v>345434</v>
      </c>
      <c r="B42781" s="30" t="n">
        <v>24</v>
      </c>
      <c r="C42781" s="7" t="n">
        <v>65533</v>
      </c>
      <c r="D42781" s="7" t="n">
        <v>11</v>
      </c>
      <c r="E42781" s="7" t="s">
        <v>2506</v>
      </c>
      <c r="F42781" s="7" t="n">
        <v>6</v>
      </c>
      <c r="G42781" s="7" t="n">
        <v>2</v>
      </c>
      <c r="H42781" s="7" t="n">
        <v>0</v>
      </c>
    </row>
    <row r="42782" spans="1:13">
      <c r="A42782" t="s">
        <v>4</v>
      </c>
      <c r="B42782" s="4" t="s">
        <v>5</v>
      </c>
    </row>
    <row r="42783" spans="1:13">
      <c r="A42783" t="n">
        <v>345464</v>
      </c>
      <c r="B42783" s="53" t="n">
        <v>28</v>
      </c>
    </row>
    <row r="42784" spans="1:13">
      <c r="A42784" t="s">
        <v>4</v>
      </c>
      <c r="B42784" s="4" t="s">
        <v>5</v>
      </c>
      <c r="C42784" s="4" t="s">
        <v>13</v>
      </c>
    </row>
    <row r="42785" spans="1:16">
      <c r="A42785" t="n">
        <v>345465</v>
      </c>
      <c r="B42785" s="33" t="n">
        <v>27</v>
      </c>
      <c r="C42785" s="7" t="n">
        <v>0</v>
      </c>
    </row>
    <row r="42786" spans="1:16">
      <c r="A42786" t="s">
        <v>4</v>
      </c>
      <c r="B42786" s="4" t="s">
        <v>5</v>
      </c>
      <c r="C42786" s="4" t="s">
        <v>13</v>
      </c>
    </row>
    <row r="42787" spans="1:16">
      <c r="A42787" t="n">
        <v>345467</v>
      </c>
      <c r="B42787" s="33" t="n">
        <v>27</v>
      </c>
      <c r="C42787" s="7" t="n">
        <v>1</v>
      </c>
    </row>
    <row r="42788" spans="1:16">
      <c r="A42788" t="s">
        <v>4</v>
      </c>
      <c r="B42788" s="4" t="s">
        <v>5</v>
      </c>
      <c r="C42788" s="4" t="s">
        <v>13</v>
      </c>
      <c r="D42788" s="4" t="s">
        <v>10</v>
      </c>
      <c r="E42788" s="4" t="s">
        <v>10</v>
      </c>
      <c r="F42788" s="4" t="s">
        <v>10</v>
      </c>
      <c r="G42788" s="4" t="s">
        <v>10</v>
      </c>
      <c r="H42788" s="4" t="s">
        <v>13</v>
      </c>
    </row>
    <row r="42789" spans="1:16">
      <c r="A42789" t="n">
        <v>345469</v>
      </c>
      <c r="B42789" s="29" t="n">
        <v>25</v>
      </c>
      <c r="C42789" s="7" t="n">
        <v>5</v>
      </c>
      <c r="D42789" s="7" t="n">
        <v>65535</v>
      </c>
      <c r="E42789" s="7" t="n">
        <v>65535</v>
      </c>
      <c r="F42789" s="7" t="n">
        <v>65535</v>
      </c>
      <c r="G42789" s="7" t="n">
        <v>65535</v>
      </c>
      <c r="H42789" s="7" t="n">
        <v>0</v>
      </c>
    </row>
    <row r="42790" spans="1:16">
      <c r="A42790" t="s">
        <v>4</v>
      </c>
      <c r="B42790" s="4" t="s">
        <v>5</v>
      </c>
      <c r="C42790" s="4" t="s">
        <v>13</v>
      </c>
      <c r="D42790" s="4" t="s">
        <v>10</v>
      </c>
      <c r="E42790" s="4" t="s">
        <v>10</v>
      </c>
      <c r="F42790" s="4" t="s">
        <v>13</v>
      </c>
    </row>
    <row r="42791" spans="1:16">
      <c r="A42791" t="n">
        <v>345480</v>
      </c>
      <c r="B42791" s="29" t="n">
        <v>25</v>
      </c>
      <c r="C42791" s="7" t="n">
        <v>1</v>
      </c>
      <c r="D42791" s="7" t="n">
        <v>160</v>
      </c>
      <c r="E42791" s="7" t="n">
        <v>350</v>
      </c>
      <c r="F42791" s="7" t="n">
        <v>1</v>
      </c>
    </row>
    <row r="42792" spans="1:16">
      <c r="A42792" t="s">
        <v>4</v>
      </c>
      <c r="B42792" s="4" t="s">
        <v>5</v>
      </c>
      <c r="C42792" s="4" t="s">
        <v>13</v>
      </c>
      <c r="D42792" s="4" t="s">
        <v>10</v>
      </c>
      <c r="E42792" s="4" t="s">
        <v>6</v>
      </c>
    </row>
    <row r="42793" spans="1:16">
      <c r="A42793" t="n">
        <v>345487</v>
      </c>
      <c r="B42793" s="40" t="n">
        <v>51</v>
      </c>
      <c r="C42793" s="7" t="n">
        <v>4</v>
      </c>
      <c r="D42793" s="7" t="n">
        <v>5711</v>
      </c>
      <c r="E42793" s="7" t="s">
        <v>2507</v>
      </c>
    </row>
    <row r="42794" spans="1:16">
      <c r="A42794" t="s">
        <v>4</v>
      </c>
      <c r="B42794" s="4" t="s">
        <v>5</v>
      </c>
      <c r="C42794" s="4" t="s">
        <v>10</v>
      </c>
    </row>
    <row r="42795" spans="1:16">
      <c r="A42795" t="n">
        <v>345500</v>
      </c>
      <c r="B42795" s="35" t="n">
        <v>16</v>
      </c>
      <c r="C42795" s="7" t="n">
        <v>0</v>
      </c>
    </row>
    <row r="42796" spans="1:16">
      <c r="A42796" t="s">
        <v>4</v>
      </c>
      <c r="B42796" s="4" t="s">
        <v>5</v>
      </c>
      <c r="C42796" s="4" t="s">
        <v>10</v>
      </c>
      <c r="D42796" s="4" t="s">
        <v>72</v>
      </c>
      <c r="E42796" s="4" t="s">
        <v>13</v>
      </c>
      <c r="F42796" s="4" t="s">
        <v>13</v>
      </c>
      <c r="G42796" s="4" t="s">
        <v>72</v>
      </c>
      <c r="H42796" s="4" t="s">
        <v>13</v>
      </c>
      <c r="I42796" s="4" t="s">
        <v>13</v>
      </c>
    </row>
    <row r="42797" spans="1:16">
      <c r="A42797" t="n">
        <v>345503</v>
      </c>
      <c r="B42797" s="52" t="n">
        <v>26</v>
      </c>
      <c r="C42797" s="7" t="n">
        <v>5711</v>
      </c>
      <c r="D42797" s="7" t="s">
        <v>2508</v>
      </c>
      <c r="E42797" s="7" t="n">
        <v>2</v>
      </c>
      <c r="F42797" s="7" t="n">
        <v>3</v>
      </c>
      <c r="G42797" s="7" t="s">
        <v>2492</v>
      </c>
      <c r="H42797" s="7" t="n">
        <v>2</v>
      </c>
      <c r="I42797" s="7" t="n">
        <v>0</v>
      </c>
    </row>
    <row r="42798" spans="1:16">
      <c r="A42798" t="s">
        <v>4</v>
      </c>
      <c r="B42798" s="4" t="s">
        <v>5</v>
      </c>
    </row>
    <row r="42799" spans="1:16">
      <c r="A42799" t="n">
        <v>345598</v>
      </c>
      <c r="B42799" s="53" t="n">
        <v>28</v>
      </c>
    </row>
    <row r="42800" spans="1:16">
      <c r="A42800" t="s">
        <v>4</v>
      </c>
      <c r="B42800" s="4" t="s">
        <v>5</v>
      </c>
      <c r="C42800" s="4" t="s">
        <v>13</v>
      </c>
      <c r="D42800" s="4" t="s">
        <v>10</v>
      </c>
      <c r="E42800" s="4" t="s">
        <v>22</v>
      </c>
      <c r="F42800" s="4" t="s">
        <v>10</v>
      </c>
      <c r="G42800" s="4" t="s">
        <v>9</v>
      </c>
      <c r="H42800" s="4" t="s">
        <v>9</v>
      </c>
      <c r="I42800" s="4" t="s">
        <v>10</v>
      </c>
      <c r="J42800" s="4" t="s">
        <v>10</v>
      </c>
      <c r="K42800" s="4" t="s">
        <v>9</v>
      </c>
      <c r="L42800" s="4" t="s">
        <v>9</v>
      </c>
      <c r="M42800" s="4" t="s">
        <v>9</v>
      </c>
      <c r="N42800" s="4" t="s">
        <v>9</v>
      </c>
      <c r="O42800" s="4" t="s">
        <v>6</v>
      </c>
    </row>
    <row r="42801" spans="1:15">
      <c r="A42801" t="n">
        <v>345599</v>
      </c>
      <c r="B42801" s="14" t="n">
        <v>50</v>
      </c>
      <c r="C42801" s="7" t="n">
        <v>0</v>
      </c>
      <c r="D42801" s="7" t="n">
        <v>12010</v>
      </c>
      <c r="E42801" s="7" t="n">
        <v>1</v>
      </c>
      <c r="F42801" s="7" t="n">
        <v>0</v>
      </c>
      <c r="G42801" s="7" t="n">
        <v>0</v>
      </c>
      <c r="H42801" s="7" t="n">
        <v>0</v>
      </c>
      <c r="I42801" s="7" t="n">
        <v>0</v>
      </c>
      <c r="J42801" s="7" t="n">
        <v>65533</v>
      </c>
      <c r="K42801" s="7" t="n">
        <v>0</v>
      </c>
      <c r="L42801" s="7" t="n">
        <v>0</v>
      </c>
      <c r="M42801" s="7" t="n">
        <v>0</v>
      </c>
      <c r="N42801" s="7" t="n">
        <v>0</v>
      </c>
      <c r="O42801" s="7" t="s">
        <v>12</v>
      </c>
    </row>
    <row r="42802" spans="1:15">
      <c r="A42802" t="s">
        <v>4</v>
      </c>
      <c r="B42802" s="4" t="s">
        <v>5</v>
      </c>
      <c r="C42802" s="4" t="s">
        <v>13</v>
      </c>
      <c r="D42802" s="4" t="s">
        <v>10</v>
      </c>
      <c r="E42802" s="4" t="s">
        <v>10</v>
      </c>
      <c r="F42802" s="4" t="s">
        <v>10</v>
      </c>
      <c r="G42802" s="4" t="s">
        <v>10</v>
      </c>
      <c r="H42802" s="4" t="s">
        <v>13</v>
      </c>
    </row>
    <row r="42803" spans="1:15">
      <c r="A42803" t="n">
        <v>345638</v>
      </c>
      <c r="B42803" s="29" t="n">
        <v>25</v>
      </c>
      <c r="C42803" s="7" t="n">
        <v>5</v>
      </c>
      <c r="D42803" s="7" t="n">
        <v>65535</v>
      </c>
      <c r="E42803" s="7" t="n">
        <v>65535</v>
      </c>
      <c r="F42803" s="7" t="n">
        <v>65535</v>
      </c>
      <c r="G42803" s="7" t="n">
        <v>65535</v>
      </c>
      <c r="H42803" s="7" t="n">
        <v>0</v>
      </c>
    </row>
    <row r="42804" spans="1:15">
      <c r="A42804" t="s">
        <v>4</v>
      </c>
      <c r="B42804" s="4" t="s">
        <v>5</v>
      </c>
      <c r="C42804" s="4" t="s">
        <v>10</v>
      </c>
      <c r="D42804" s="4" t="s">
        <v>72</v>
      </c>
      <c r="E42804" s="4" t="s">
        <v>13</v>
      </c>
      <c r="F42804" s="4" t="s">
        <v>13</v>
      </c>
      <c r="G42804" s="4" t="s">
        <v>10</v>
      </c>
      <c r="H42804" s="4" t="s">
        <v>13</v>
      </c>
      <c r="I42804" s="4" t="s">
        <v>72</v>
      </c>
      <c r="J42804" s="4" t="s">
        <v>13</v>
      </c>
      <c r="K42804" s="4" t="s">
        <v>13</v>
      </c>
      <c r="L42804" s="4" t="s">
        <v>13</v>
      </c>
    </row>
    <row r="42805" spans="1:15">
      <c r="A42805" t="n">
        <v>345649</v>
      </c>
      <c r="B42805" s="30" t="n">
        <v>24</v>
      </c>
      <c r="C42805" s="7" t="n">
        <v>65533</v>
      </c>
      <c r="D42805" s="7" t="s">
        <v>431</v>
      </c>
      <c r="E42805" s="7" t="n">
        <v>12</v>
      </c>
      <c r="F42805" s="7" t="n">
        <v>16</v>
      </c>
      <c r="G42805" s="7" t="n">
        <v>3481</v>
      </c>
      <c r="H42805" s="7" t="n">
        <v>7</v>
      </c>
      <c r="I42805" s="7" t="s">
        <v>1837</v>
      </c>
      <c r="J42805" s="7" t="n">
        <v>6</v>
      </c>
      <c r="K42805" s="7" t="n">
        <v>2</v>
      </c>
      <c r="L42805" s="7" t="n">
        <v>0</v>
      </c>
    </row>
    <row r="42806" spans="1:15">
      <c r="A42806" t="s">
        <v>4</v>
      </c>
      <c r="B42806" s="4" t="s">
        <v>5</v>
      </c>
    </row>
    <row r="42807" spans="1:15">
      <c r="A42807" t="n">
        <v>345670</v>
      </c>
      <c r="B42807" s="53" t="n">
        <v>28</v>
      </c>
    </row>
    <row r="42808" spans="1:15">
      <c r="A42808" t="s">
        <v>4</v>
      </c>
      <c r="B42808" s="4" t="s">
        <v>5</v>
      </c>
      <c r="C42808" s="4" t="s">
        <v>13</v>
      </c>
    </row>
    <row r="42809" spans="1:15">
      <c r="A42809" t="n">
        <v>345671</v>
      </c>
      <c r="B42809" s="33" t="n">
        <v>27</v>
      </c>
      <c r="C42809" s="7" t="n">
        <v>0</v>
      </c>
    </row>
    <row r="42810" spans="1:15">
      <c r="A42810" t="s">
        <v>4</v>
      </c>
      <c r="B42810" s="4" t="s">
        <v>5</v>
      </c>
      <c r="C42810" s="4" t="s">
        <v>13</v>
      </c>
    </row>
    <row r="42811" spans="1:15">
      <c r="A42811" t="n">
        <v>345673</v>
      </c>
      <c r="B42811" s="33" t="n">
        <v>27</v>
      </c>
      <c r="C42811" s="7" t="n">
        <v>1</v>
      </c>
    </row>
    <row r="42812" spans="1:15">
      <c r="A42812" t="s">
        <v>4</v>
      </c>
      <c r="B42812" s="4" t="s">
        <v>5</v>
      </c>
      <c r="C42812" s="4" t="s">
        <v>13</v>
      </c>
      <c r="D42812" s="4" t="s">
        <v>10</v>
      </c>
      <c r="E42812" s="4" t="s">
        <v>10</v>
      </c>
      <c r="F42812" s="4" t="s">
        <v>10</v>
      </c>
      <c r="G42812" s="4" t="s">
        <v>10</v>
      </c>
      <c r="H42812" s="4" t="s">
        <v>13</v>
      </c>
    </row>
    <row r="42813" spans="1:15">
      <c r="A42813" t="n">
        <v>345675</v>
      </c>
      <c r="B42813" s="29" t="n">
        <v>25</v>
      </c>
      <c r="C42813" s="7" t="n">
        <v>5</v>
      </c>
      <c r="D42813" s="7" t="n">
        <v>65535</v>
      </c>
      <c r="E42813" s="7" t="n">
        <v>65535</v>
      </c>
      <c r="F42813" s="7" t="n">
        <v>65535</v>
      </c>
      <c r="G42813" s="7" t="n">
        <v>65535</v>
      </c>
      <c r="H42813" s="7" t="n">
        <v>0</v>
      </c>
    </row>
    <row r="42814" spans="1:15">
      <c r="A42814" t="s">
        <v>4</v>
      </c>
      <c r="B42814" s="4" t="s">
        <v>5</v>
      </c>
      <c r="C42814" s="4" t="s">
        <v>13</v>
      </c>
      <c r="D42814" s="4" t="s">
        <v>10</v>
      </c>
      <c r="E42814" s="4" t="s">
        <v>9</v>
      </c>
    </row>
    <row r="42815" spans="1:15">
      <c r="A42815" t="n">
        <v>345686</v>
      </c>
      <c r="B42815" s="65" t="n">
        <v>101</v>
      </c>
      <c r="C42815" s="7" t="n">
        <v>0</v>
      </c>
      <c r="D42815" s="7" t="n">
        <v>3481</v>
      </c>
      <c r="E42815" s="7" t="n">
        <v>1</v>
      </c>
    </row>
    <row r="42816" spans="1:15">
      <c r="A42816" t="s">
        <v>4</v>
      </c>
      <c r="B42816" s="4" t="s">
        <v>5</v>
      </c>
      <c r="C42816" s="4" t="s">
        <v>13</v>
      </c>
      <c r="D42816" s="36" t="s">
        <v>81</v>
      </c>
      <c r="E42816" s="4" t="s">
        <v>5</v>
      </c>
      <c r="F42816" s="4" t="s">
        <v>13</v>
      </c>
      <c r="G42816" s="4" t="s">
        <v>10</v>
      </c>
      <c r="H42816" s="4" t="s">
        <v>9</v>
      </c>
      <c r="I42816" s="36" t="s">
        <v>82</v>
      </c>
      <c r="J42816" s="4" t="s">
        <v>13</v>
      </c>
      <c r="K42816" s="4" t="s">
        <v>13</v>
      </c>
      <c r="L42816" s="4" t="s">
        <v>20</v>
      </c>
    </row>
    <row r="42817" spans="1:15">
      <c r="A42817" t="n">
        <v>345694</v>
      </c>
      <c r="B42817" s="10" t="n">
        <v>5</v>
      </c>
      <c r="C42817" s="7" t="n">
        <v>28</v>
      </c>
      <c r="D42817" s="36" t="s">
        <v>3</v>
      </c>
      <c r="E42817" s="65" t="n">
        <v>101</v>
      </c>
      <c r="F42817" s="7" t="n">
        <v>2</v>
      </c>
      <c r="G42817" s="7" t="n">
        <v>3172</v>
      </c>
      <c r="H42817" s="7" t="n">
        <v>1</v>
      </c>
      <c r="I42817" s="36" t="s">
        <v>3</v>
      </c>
      <c r="J42817" s="7" t="n">
        <v>8</v>
      </c>
      <c r="K42817" s="7" t="n">
        <v>1</v>
      </c>
      <c r="L42817" s="11" t="n">
        <f t="normal" ca="1">A42861</f>
        <v>0</v>
      </c>
    </row>
    <row r="42818" spans="1:15">
      <c r="A42818" t="s">
        <v>4</v>
      </c>
      <c r="B42818" s="4" t="s">
        <v>5</v>
      </c>
      <c r="C42818" s="4" t="s">
        <v>10</v>
      </c>
    </row>
    <row r="42819" spans="1:15">
      <c r="A42819" t="n">
        <v>345710</v>
      </c>
      <c r="B42819" s="35" t="n">
        <v>16</v>
      </c>
      <c r="C42819" s="7" t="n">
        <v>300</v>
      </c>
    </row>
    <row r="42820" spans="1:15">
      <c r="A42820" t="s">
        <v>4</v>
      </c>
      <c r="B42820" s="4" t="s">
        <v>5</v>
      </c>
      <c r="C42820" s="4" t="s">
        <v>13</v>
      </c>
      <c r="D42820" s="4" t="s">
        <v>10</v>
      </c>
      <c r="E42820" s="4" t="s">
        <v>10</v>
      </c>
      <c r="F42820" s="4" t="s">
        <v>13</v>
      </c>
    </row>
    <row r="42821" spans="1:15">
      <c r="A42821" t="n">
        <v>345713</v>
      </c>
      <c r="B42821" s="29" t="n">
        <v>25</v>
      </c>
      <c r="C42821" s="7" t="n">
        <v>1</v>
      </c>
      <c r="D42821" s="7" t="n">
        <v>160</v>
      </c>
      <c r="E42821" s="7" t="n">
        <v>350</v>
      </c>
      <c r="F42821" s="7" t="n">
        <v>1</v>
      </c>
    </row>
    <row r="42822" spans="1:15">
      <c r="A42822" t="s">
        <v>4</v>
      </c>
      <c r="B42822" s="4" t="s">
        <v>5</v>
      </c>
      <c r="C42822" s="4" t="s">
        <v>13</v>
      </c>
      <c r="D42822" s="4" t="s">
        <v>10</v>
      </c>
      <c r="E42822" s="4" t="s">
        <v>6</v>
      </c>
    </row>
    <row r="42823" spans="1:15">
      <c r="A42823" t="n">
        <v>345720</v>
      </c>
      <c r="B42823" s="40" t="n">
        <v>51</v>
      </c>
      <c r="C42823" s="7" t="n">
        <v>4</v>
      </c>
      <c r="D42823" s="7" t="n">
        <v>5711</v>
      </c>
      <c r="E42823" s="7" t="s">
        <v>150</v>
      </c>
    </row>
    <row r="42824" spans="1:15">
      <c r="A42824" t="s">
        <v>4</v>
      </c>
      <c r="B42824" s="4" t="s">
        <v>5</v>
      </c>
      <c r="C42824" s="4" t="s">
        <v>10</v>
      </c>
    </row>
    <row r="42825" spans="1:15">
      <c r="A42825" t="n">
        <v>345733</v>
      </c>
      <c r="B42825" s="35" t="n">
        <v>16</v>
      </c>
      <c r="C42825" s="7" t="n">
        <v>0</v>
      </c>
    </row>
    <row r="42826" spans="1:15">
      <c r="A42826" t="s">
        <v>4</v>
      </c>
      <c r="B42826" s="4" t="s">
        <v>5</v>
      </c>
      <c r="C42826" s="4" t="s">
        <v>10</v>
      </c>
      <c r="D42826" s="4" t="s">
        <v>72</v>
      </c>
      <c r="E42826" s="4" t="s">
        <v>13</v>
      </c>
      <c r="F42826" s="4" t="s">
        <v>13</v>
      </c>
    </row>
    <row r="42827" spans="1:15">
      <c r="A42827" t="n">
        <v>345736</v>
      </c>
      <c r="B42827" s="52" t="n">
        <v>26</v>
      </c>
      <c r="C42827" s="7" t="n">
        <v>5711</v>
      </c>
      <c r="D42827" s="7" t="s">
        <v>2509</v>
      </c>
      <c r="E42827" s="7" t="n">
        <v>2</v>
      </c>
      <c r="F42827" s="7" t="n">
        <v>0</v>
      </c>
    </row>
    <row r="42828" spans="1:15">
      <c r="A42828" t="s">
        <v>4</v>
      </c>
      <c r="B42828" s="4" t="s">
        <v>5</v>
      </c>
    </row>
    <row r="42829" spans="1:15">
      <c r="A42829" t="n">
        <v>345805</v>
      </c>
      <c r="B42829" s="53" t="n">
        <v>28</v>
      </c>
    </row>
    <row r="42830" spans="1:15">
      <c r="A42830" t="s">
        <v>4</v>
      </c>
      <c r="B42830" s="4" t="s">
        <v>5</v>
      </c>
      <c r="C42830" s="4" t="s">
        <v>13</v>
      </c>
      <c r="D42830" s="4" t="s">
        <v>10</v>
      </c>
      <c r="E42830" s="4" t="s">
        <v>22</v>
      </c>
      <c r="F42830" s="4" t="s">
        <v>10</v>
      </c>
      <c r="G42830" s="4" t="s">
        <v>9</v>
      </c>
      <c r="H42830" s="4" t="s">
        <v>9</v>
      </c>
      <c r="I42830" s="4" t="s">
        <v>10</v>
      </c>
      <c r="J42830" s="4" t="s">
        <v>10</v>
      </c>
      <c r="K42830" s="4" t="s">
        <v>9</v>
      </c>
      <c r="L42830" s="4" t="s">
        <v>9</v>
      </c>
      <c r="M42830" s="4" t="s">
        <v>9</v>
      </c>
      <c r="N42830" s="4" t="s">
        <v>9</v>
      </c>
      <c r="O42830" s="4" t="s">
        <v>6</v>
      </c>
    </row>
    <row r="42831" spans="1:15">
      <c r="A42831" t="n">
        <v>345806</v>
      </c>
      <c r="B42831" s="14" t="n">
        <v>50</v>
      </c>
      <c r="C42831" s="7" t="n">
        <v>0</v>
      </c>
      <c r="D42831" s="7" t="n">
        <v>12010</v>
      </c>
      <c r="E42831" s="7" t="n">
        <v>1</v>
      </c>
      <c r="F42831" s="7" t="n">
        <v>0</v>
      </c>
      <c r="G42831" s="7" t="n">
        <v>0</v>
      </c>
      <c r="H42831" s="7" t="n">
        <v>0</v>
      </c>
      <c r="I42831" s="7" t="n">
        <v>0</v>
      </c>
      <c r="J42831" s="7" t="n">
        <v>65533</v>
      </c>
      <c r="K42831" s="7" t="n">
        <v>0</v>
      </c>
      <c r="L42831" s="7" t="n">
        <v>0</v>
      </c>
      <c r="M42831" s="7" t="n">
        <v>0</v>
      </c>
      <c r="N42831" s="7" t="n">
        <v>0</v>
      </c>
      <c r="O42831" s="7" t="s">
        <v>12</v>
      </c>
    </row>
    <row r="42832" spans="1:15">
      <c r="A42832" t="s">
        <v>4</v>
      </c>
      <c r="B42832" s="4" t="s">
        <v>5</v>
      </c>
      <c r="C42832" s="4" t="s">
        <v>13</v>
      </c>
      <c r="D42832" s="4" t="s">
        <v>10</v>
      </c>
      <c r="E42832" s="4" t="s">
        <v>10</v>
      </c>
      <c r="F42832" s="4" t="s">
        <v>10</v>
      </c>
      <c r="G42832" s="4" t="s">
        <v>10</v>
      </c>
      <c r="H42832" s="4" t="s">
        <v>13</v>
      </c>
    </row>
    <row r="42833" spans="1:15">
      <c r="A42833" t="n">
        <v>345845</v>
      </c>
      <c r="B42833" s="29" t="n">
        <v>25</v>
      </c>
      <c r="C42833" s="7" t="n">
        <v>5</v>
      </c>
      <c r="D42833" s="7" t="n">
        <v>65535</v>
      </c>
      <c r="E42833" s="7" t="n">
        <v>65535</v>
      </c>
      <c r="F42833" s="7" t="n">
        <v>65535</v>
      </c>
      <c r="G42833" s="7" t="n">
        <v>65535</v>
      </c>
      <c r="H42833" s="7" t="n">
        <v>0</v>
      </c>
    </row>
    <row r="42834" spans="1:15">
      <c r="A42834" t="s">
        <v>4</v>
      </c>
      <c r="B42834" s="4" t="s">
        <v>5</v>
      </c>
      <c r="C42834" s="4" t="s">
        <v>10</v>
      </c>
      <c r="D42834" s="4" t="s">
        <v>72</v>
      </c>
      <c r="E42834" s="4" t="s">
        <v>13</v>
      </c>
      <c r="F42834" s="4" t="s">
        <v>13</v>
      </c>
      <c r="G42834" s="4" t="s">
        <v>10</v>
      </c>
      <c r="H42834" s="4" t="s">
        <v>13</v>
      </c>
      <c r="I42834" s="4" t="s">
        <v>72</v>
      </c>
      <c r="J42834" s="4" t="s">
        <v>13</v>
      </c>
      <c r="K42834" s="4" t="s">
        <v>13</v>
      </c>
      <c r="L42834" s="4" t="s">
        <v>13</v>
      </c>
    </row>
    <row r="42835" spans="1:15">
      <c r="A42835" t="n">
        <v>345856</v>
      </c>
      <c r="B42835" s="30" t="n">
        <v>24</v>
      </c>
      <c r="C42835" s="7" t="n">
        <v>65533</v>
      </c>
      <c r="D42835" s="7" t="s">
        <v>431</v>
      </c>
      <c r="E42835" s="7" t="n">
        <v>12</v>
      </c>
      <c r="F42835" s="7" t="n">
        <v>16</v>
      </c>
      <c r="G42835" s="7" t="n">
        <v>3172</v>
      </c>
      <c r="H42835" s="7" t="n">
        <v>7</v>
      </c>
      <c r="I42835" s="7" t="s">
        <v>1837</v>
      </c>
      <c r="J42835" s="7" t="n">
        <v>6</v>
      </c>
      <c r="K42835" s="7" t="n">
        <v>2</v>
      </c>
      <c r="L42835" s="7" t="n">
        <v>0</v>
      </c>
    </row>
    <row r="42836" spans="1:15">
      <c r="A42836" t="s">
        <v>4</v>
      </c>
      <c r="B42836" s="4" t="s">
        <v>5</v>
      </c>
    </row>
    <row r="42837" spans="1:15">
      <c r="A42837" t="n">
        <v>345877</v>
      </c>
      <c r="B42837" s="53" t="n">
        <v>28</v>
      </c>
    </row>
    <row r="42838" spans="1:15">
      <c r="A42838" t="s">
        <v>4</v>
      </c>
      <c r="B42838" s="4" t="s">
        <v>5</v>
      </c>
      <c r="C42838" s="4" t="s">
        <v>13</v>
      </c>
    </row>
    <row r="42839" spans="1:15">
      <c r="A42839" t="n">
        <v>345878</v>
      </c>
      <c r="B42839" s="33" t="n">
        <v>27</v>
      </c>
      <c r="C42839" s="7" t="n">
        <v>0</v>
      </c>
    </row>
    <row r="42840" spans="1:15">
      <c r="A42840" t="s">
        <v>4</v>
      </c>
      <c r="B42840" s="4" t="s">
        <v>5</v>
      </c>
      <c r="C42840" s="4" t="s">
        <v>13</v>
      </c>
    </row>
    <row r="42841" spans="1:15">
      <c r="A42841" t="n">
        <v>345880</v>
      </c>
      <c r="B42841" s="33" t="n">
        <v>27</v>
      </c>
      <c r="C42841" s="7" t="n">
        <v>1</v>
      </c>
    </row>
    <row r="42842" spans="1:15">
      <c r="A42842" t="s">
        <v>4</v>
      </c>
      <c r="B42842" s="4" t="s">
        <v>5</v>
      </c>
      <c r="C42842" s="4" t="s">
        <v>13</v>
      </c>
      <c r="D42842" s="4" t="s">
        <v>10</v>
      </c>
      <c r="E42842" s="4" t="s">
        <v>10</v>
      </c>
      <c r="F42842" s="4" t="s">
        <v>10</v>
      </c>
      <c r="G42842" s="4" t="s">
        <v>10</v>
      </c>
      <c r="H42842" s="4" t="s">
        <v>13</v>
      </c>
    </row>
    <row r="42843" spans="1:15">
      <c r="A42843" t="n">
        <v>345882</v>
      </c>
      <c r="B42843" s="29" t="n">
        <v>25</v>
      </c>
      <c r="C42843" s="7" t="n">
        <v>5</v>
      </c>
      <c r="D42843" s="7" t="n">
        <v>65535</v>
      </c>
      <c r="E42843" s="7" t="n">
        <v>65535</v>
      </c>
      <c r="F42843" s="7" t="n">
        <v>65535</v>
      </c>
      <c r="G42843" s="7" t="n">
        <v>65535</v>
      </c>
      <c r="H42843" s="7" t="n">
        <v>0</v>
      </c>
    </row>
    <row r="42844" spans="1:15">
      <c r="A42844" t="s">
        <v>4</v>
      </c>
      <c r="B42844" s="4" t="s">
        <v>5</v>
      </c>
      <c r="C42844" s="4" t="s">
        <v>13</v>
      </c>
      <c r="D42844" s="4" t="s">
        <v>10</v>
      </c>
      <c r="E42844" s="4" t="s">
        <v>9</v>
      </c>
    </row>
    <row r="42845" spans="1:15">
      <c r="A42845" t="n">
        <v>345893</v>
      </c>
      <c r="B42845" s="65" t="n">
        <v>101</v>
      </c>
      <c r="C42845" s="7" t="n">
        <v>0</v>
      </c>
      <c r="D42845" s="7" t="n">
        <v>3172</v>
      </c>
      <c r="E42845" s="7" t="n">
        <v>1</v>
      </c>
    </row>
    <row r="42846" spans="1:15">
      <c r="A42846" t="s">
        <v>4</v>
      </c>
      <c r="B42846" s="4" t="s">
        <v>5</v>
      </c>
      <c r="C42846" s="4" t="s">
        <v>13</v>
      </c>
      <c r="D42846" s="4" t="s">
        <v>10</v>
      </c>
      <c r="E42846" s="4" t="s">
        <v>22</v>
      </c>
      <c r="F42846" s="4" t="s">
        <v>10</v>
      </c>
      <c r="G42846" s="4" t="s">
        <v>9</v>
      </c>
      <c r="H42846" s="4" t="s">
        <v>9</v>
      </c>
      <c r="I42846" s="4" t="s">
        <v>10</v>
      </c>
      <c r="J42846" s="4" t="s">
        <v>10</v>
      </c>
      <c r="K42846" s="4" t="s">
        <v>9</v>
      </c>
      <c r="L42846" s="4" t="s">
        <v>9</v>
      </c>
      <c r="M42846" s="4" t="s">
        <v>9</v>
      </c>
      <c r="N42846" s="4" t="s">
        <v>9</v>
      </c>
      <c r="O42846" s="4" t="s">
        <v>6</v>
      </c>
    </row>
    <row r="42847" spans="1:15">
      <c r="A42847" t="n">
        <v>345901</v>
      </c>
      <c r="B42847" s="14" t="n">
        <v>50</v>
      </c>
      <c r="C42847" s="7" t="n">
        <v>0</v>
      </c>
      <c r="D42847" s="7" t="n">
        <v>12105</v>
      </c>
      <c r="E42847" s="7" t="n">
        <v>1</v>
      </c>
      <c r="F42847" s="7" t="n">
        <v>0</v>
      </c>
      <c r="G42847" s="7" t="n">
        <v>0</v>
      </c>
      <c r="H42847" s="7" t="n">
        <v>0</v>
      </c>
      <c r="I42847" s="7" t="n">
        <v>0</v>
      </c>
      <c r="J42847" s="7" t="n">
        <v>65533</v>
      </c>
      <c r="K42847" s="7" t="n">
        <v>0</v>
      </c>
      <c r="L42847" s="7" t="n">
        <v>0</v>
      </c>
      <c r="M42847" s="7" t="n">
        <v>0</v>
      </c>
      <c r="N42847" s="7" t="n">
        <v>0</v>
      </c>
      <c r="O42847" s="7" t="s">
        <v>12</v>
      </c>
    </row>
    <row r="42848" spans="1:15">
      <c r="A42848" t="s">
        <v>4</v>
      </c>
      <c r="B42848" s="4" t="s">
        <v>5</v>
      </c>
      <c r="C42848" s="4" t="s">
        <v>13</v>
      </c>
      <c r="D42848" s="4" t="s">
        <v>10</v>
      </c>
      <c r="E42848" s="4" t="s">
        <v>10</v>
      </c>
      <c r="F42848" s="4" t="s">
        <v>10</v>
      </c>
      <c r="G42848" s="4" t="s">
        <v>10</v>
      </c>
      <c r="H42848" s="4" t="s">
        <v>13</v>
      </c>
    </row>
    <row r="42849" spans="1:15">
      <c r="A42849" t="n">
        <v>345940</v>
      </c>
      <c r="B42849" s="29" t="n">
        <v>25</v>
      </c>
      <c r="C42849" s="7" t="n">
        <v>5</v>
      </c>
      <c r="D42849" s="7" t="n">
        <v>65535</v>
      </c>
      <c r="E42849" s="7" t="n">
        <v>500</v>
      </c>
      <c r="F42849" s="7" t="n">
        <v>800</v>
      </c>
      <c r="G42849" s="7" t="n">
        <v>140</v>
      </c>
      <c r="H42849" s="7" t="n">
        <v>0</v>
      </c>
    </row>
    <row r="42850" spans="1:15">
      <c r="A42850" t="s">
        <v>4</v>
      </c>
      <c r="B42850" s="4" t="s">
        <v>5</v>
      </c>
      <c r="C42850" s="4" t="s">
        <v>10</v>
      </c>
      <c r="D42850" s="4" t="s">
        <v>13</v>
      </c>
      <c r="E42850" s="4" t="s">
        <v>72</v>
      </c>
      <c r="F42850" s="4" t="s">
        <v>13</v>
      </c>
      <c r="G42850" s="4" t="s">
        <v>13</v>
      </c>
    </row>
    <row r="42851" spans="1:15">
      <c r="A42851" t="n">
        <v>345951</v>
      </c>
      <c r="B42851" s="30" t="n">
        <v>24</v>
      </c>
      <c r="C42851" s="7" t="n">
        <v>65533</v>
      </c>
      <c r="D42851" s="7" t="n">
        <v>11</v>
      </c>
      <c r="E42851" s="7" t="s">
        <v>2498</v>
      </c>
      <c r="F42851" s="7" t="n">
        <v>2</v>
      </c>
      <c r="G42851" s="7" t="n">
        <v>0</v>
      </c>
    </row>
    <row r="42852" spans="1:15">
      <c r="A42852" t="s">
        <v>4</v>
      </c>
      <c r="B42852" s="4" t="s">
        <v>5</v>
      </c>
    </row>
    <row r="42853" spans="1:15">
      <c r="A42853" t="n">
        <v>346111</v>
      </c>
      <c r="B42853" s="53" t="n">
        <v>28</v>
      </c>
    </row>
    <row r="42854" spans="1:15">
      <c r="A42854" t="s">
        <v>4</v>
      </c>
      <c r="B42854" s="4" t="s">
        <v>5</v>
      </c>
      <c r="C42854" s="4" t="s">
        <v>13</v>
      </c>
    </row>
    <row r="42855" spans="1:15">
      <c r="A42855" t="n">
        <v>346112</v>
      </c>
      <c r="B42855" s="33" t="n">
        <v>27</v>
      </c>
      <c r="C42855" s="7" t="n">
        <v>0</v>
      </c>
    </row>
    <row r="42856" spans="1:15">
      <c r="A42856" t="s">
        <v>4</v>
      </c>
      <c r="B42856" s="4" t="s">
        <v>5</v>
      </c>
      <c r="C42856" s="4" t="s">
        <v>13</v>
      </c>
    </row>
    <row r="42857" spans="1:15">
      <c r="A42857" t="n">
        <v>346114</v>
      </c>
      <c r="B42857" s="33" t="n">
        <v>27</v>
      </c>
      <c r="C42857" s="7" t="n">
        <v>1</v>
      </c>
    </row>
    <row r="42858" spans="1:15">
      <c r="A42858" t="s">
        <v>4</v>
      </c>
      <c r="B42858" s="4" t="s">
        <v>5</v>
      </c>
      <c r="C42858" s="4" t="s">
        <v>13</v>
      </c>
      <c r="D42858" s="4" t="s">
        <v>10</v>
      </c>
      <c r="E42858" s="4" t="s">
        <v>10</v>
      </c>
      <c r="F42858" s="4" t="s">
        <v>10</v>
      </c>
      <c r="G42858" s="4" t="s">
        <v>10</v>
      </c>
      <c r="H42858" s="4" t="s">
        <v>13</v>
      </c>
    </row>
    <row r="42859" spans="1:15">
      <c r="A42859" t="n">
        <v>346116</v>
      </c>
      <c r="B42859" s="29" t="n">
        <v>25</v>
      </c>
      <c r="C42859" s="7" t="n">
        <v>5</v>
      </c>
      <c r="D42859" s="7" t="n">
        <v>65535</v>
      </c>
      <c r="E42859" s="7" t="n">
        <v>65535</v>
      </c>
      <c r="F42859" s="7" t="n">
        <v>65535</v>
      </c>
      <c r="G42859" s="7" t="n">
        <v>65535</v>
      </c>
      <c r="H42859" s="7" t="n">
        <v>0</v>
      </c>
    </row>
    <row r="42860" spans="1:15">
      <c r="A42860" t="s">
        <v>4</v>
      </c>
      <c r="B42860" s="4" t="s">
        <v>5</v>
      </c>
      <c r="C42860" s="4" t="s">
        <v>13</v>
      </c>
      <c r="D42860" s="4" t="s">
        <v>13</v>
      </c>
      <c r="E42860" s="4" t="s">
        <v>9</v>
      </c>
      <c r="F42860" s="4" t="s">
        <v>13</v>
      </c>
      <c r="G42860" s="4" t="s">
        <v>13</v>
      </c>
    </row>
    <row r="42861" spans="1:15">
      <c r="A42861" t="n">
        <v>346127</v>
      </c>
      <c r="B42861" s="31" t="n">
        <v>18</v>
      </c>
      <c r="C42861" s="7" t="n">
        <v>0</v>
      </c>
      <c r="D42861" s="7" t="n">
        <v>0</v>
      </c>
      <c r="E42861" s="7" t="n">
        <v>1</v>
      </c>
      <c r="F42861" s="7" t="n">
        <v>19</v>
      </c>
      <c r="G42861" s="7" t="n">
        <v>1</v>
      </c>
    </row>
    <row r="42862" spans="1:15">
      <c r="A42862" t="s">
        <v>4</v>
      </c>
      <c r="B42862" s="4" t="s">
        <v>5</v>
      </c>
      <c r="C42862" s="4" t="s">
        <v>20</v>
      </c>
    </row>
    <row r="42863" spans="1:15">
      <c r="A42863" t="n">
        <v>346136</v>
      </c>
      <c r="B42863" s="17" t="n">
        <v>3</v>
      </c>
      <c r="C42863" s="11" t="n">
        <f t="normal" ca="1">A42917</f>
        <v>0</v>
      </c>
    </row>
    <row r="42864" spans="1:15">
      <c r="A42864" t="s">
        <v>4</v>
      </c>
      <c r="B42864" s="4" t="s">
        <v>5</v>
      </c>
      <c r="C42864" s="4" t="s">
        <v>13</v>
      </c>
      <c r="D42864" s="4" t="s">
        <v>13</v>
      </c>
      <c r="E42864" s="4" t="s">
        <v>13</v>
      </c>
      <c r="F42864" s="4" t="s">
        <v>9</v>
      </c>
      <c r="G42864" s="4" t="s">
        <v>13</v>
      </c>
      <c r="H42864" s="4" t="s">
        <v>13</v>
      </c>
      <c r="I42864" s="4" t="s">
        <v>10</v>
      </c>
      <c r="J42864" s="4" t="s">
        <v>13</v>
      </c>
      <c r="K42864" s="4" t="s">
        <v>13</v>
      </c>
      <c r="L42864" s="4" t="s">
        <v>13</v>
      </c>
      <c r="M42864" s="4" t="s">
        <v>20</v>
      </c>
    </row>
    <row r="42865" spans="1:13">
      <c r="A42865" t="n">
        <v>346141</v>
      </c>
      <c r="B42865" s="10" t="n">
        <v>5</v>
      </c>
      <c r="C42865" s="7" t="n">
        <v>35</v>
      </c>
      <c r="D42865" s="7" t="n">
        <v>33</v>
      </c>
      <c r="E42865" s="7" t="n">
        <v>0</v>
      </c>
      <c r="F42865" s="7" t="n">
        <v>3</v>
      </c>
      <c r="G42865" s="7" t="n">
        <v>2</v>
      </c>
      <c r="H42865" s="7" t="n">
        <v>30</v>
      </c>
      <c r="I42865" s="7" t="n">
        <v>10335</v>
      </c>
      <c r="J42865" s="7" t="n">
        <v>8</v>
      </c>
      <c r="K42865" s="7" t="n">
        <v>9</v>
      </c>
      <c r="L42865" s="7" t="n">
        <v>1</v>
      </c>
      <c r="M42865" s="11" t="n">
        <f t="normal" ca="1">A42917</f>
        <v>0</v>
      </c>
    </row>
    <row r="42866" spans="1:13">
      <c r="A42866" t="s">
        <v>4</v>
      </c>
      <c r="B42866" s="4" t="s">
        <v>5</v>
      </c>
      <c r="C42866" s="4" t="s">
        <v>9</v>
      </c>
    </row>
    <row r="42867" spans="1:13">
      <c r="A42867" t="n">
        <v>346160</v>
      </c>
      <c r="B42867" s="48" t="n">
        <v>7</v>
      </c>
      <c r="C42867" s="7" t="n">
        <v>24</v>
      </c>
    </row>
    <row r="42868" spans="1:13">
      <c r="A42868" t="s">
        <v>4</v>
      </c>
      <c r="B42868" s="4" t="s">
        <v>5</v>
      </c>
      <c r="C42868" s="4" t="s">
        <v>13</v>
      </c>
      <c r="D42868" s="36" t="s">
        <v>81</v>
      </c>
      <c r="E42868" s="4" t="s">
        <v>5</v>
      </c>
      <c r="F42868" s="4" t="s">
        <v>13</v>
      </c>
      <c r="G42868" s="4" t="s">
        <v>10</v>
      </c>
      <c r="H42868" s="4" t="s">
        <v>10</v>
      </c>
      <c r="I42868" s="4" t="s">
        <v>10</v>
      </c>
      <c r="J42868" s="4" t="s">
        <v>10</v>
      </c>
      <c r="K42868" s="36" t="s">
        <v>82</v>
      </c>
      <c r="L42868" s="4" t="s">
        <v>13</v>
      </c>
      <c r="M42868" s="4" t="s">
        <v>9</v>
      </c>
      <c r="N42868" s="4" t="s">
        <v>13</v>
      </c>
      <c r="O42868" s="4" t="s">
        <v>13</v>
      </c>
      <c r="P42868" s="4" t="s">
        <v>20</v>
      </c>
    </row>
    <row r="42869" spans="1:13">
      <c r="A42869" t="n">
        <v>346165</v>
      </c>
      <c r="B42869" s="10" t="n">
        <v>5</v>
      </c>
      <c r="C42869" s="7" t="n">
        <v>28</v>
      </c>
      <c r="D42869" s="36" t="s">
        <v>3</v>
      </c>
      <c r="E42869" s="114" t="n">
        <v>148</v>
      </c>
      <c r="F42869" s="7" t="n">
        <v>14</v>
      </c>
      <c r="G42869" s="7" t="n">
        <v>32</v>
      </c>
      <c r="H42869" s="7" t="n">
        <v>33</v>
      </c>
      <c r="I42869" s="7" t="n">
        <v>8</v>
      </c>
      <c r="J42869" s="7" t="n">
        <v>1</v>
      </c>
      <c r="K42869" s="36" t="s">
        <v>3</v>
      </c>
      <c r="L42869" s="7" t="n">
        <v>0</v>
      </c>
      <c r="M42869" s="7" t="n">
        <v>1</v>
      </c>
      <c r="N42869" s="7" t="n">
        <v>2</v>
      </c>
      <c r="O42869" s="7" t="n">
        <v>1</v>
      </c>
      <c r="P42869" s="11" t="n">
        <f t="normal" ca="1">A42917</f>
        <v>0</v>
      </c>
    </row>
    <row r="42870" spans="1:13">
      <c r="A42870" t="s">
        <v>4</v>
      </c>
      <c r="B42870" s="4" t="s">
        <v>5</v>
      </c>
      <c r="C42870" s="4" t="s">
        <v>13</v>
      </c>
      <c r="D42870" s="4" t="s">
        <v>10</v>
      </c>
      <c r="E42870" s="4" t="s">
        <v>10</v>
      </c>
      <c r="F42870" s="4" t="s">
        <v>10</v>
      </c>
      <c r="G42870" s="4" t="s">
        <v>10</v>
      </c>
    </row>
    <row r="42871" spans="1:13">
      <c r="A42871" t="n">
        <v>346188</v>
      </c>
      <c r="B42871" s="114" t="n">
        <v>148</v>
      </c>
      <c r="C42871" s="7" t="n">
        <v>13</v>
      </c>
      <c r="D42871" s="7" t="n">
        <v>32</v>
      </c>
      <c r="E42871" s="7" t="n">
        <v>33</v>
      </c>
      <c r="F42871" s="7" t="n">
        <v>8</v>
      </c>
      <c r="G42871" s="7" t="n">
        <v>1</v>
      </c>
    </row>
    <row r="42872" spans="1:13">
      <c r="A42872" t="s">
        <v>4</v>
      </c>
      <c r="B42872" s="4" t="s">
        <v>5</v>
      </c>
      <c r="C42872" s="4" t="s">
        <v>10</v>
      </c>
    </row>
    <row r="42873" spans="1:13">
      <c r="A42873" t="n">
        <v>346198</v>
      </c>
      <c r="B42873" s="12" t="n">
        <v>12</v>
      </c>
      <c r="C42873" s="7" t="n">
        <v>10335</v>
      </c>
    </row>
    <row r="42874" spans="1:13">
      <c r="A42874" t="s">
        <v>4</v>
      </c>
      <c r="B42874" s="4" t="s">
        <v>5</v>
      </c>
      <c r="C42874" s="4" t="s">
        <v>13</v>
      </c>
      <c r="D42874" s="4" t="s">
        <v>10</v>
      </c>
      <c r="E42874" s="4" t="s">
        <v>22</v>
      </c>
      <c r="F42874" s="4" t="s">
        <v>10</v>
      </c>
      <c r="G42874" s="4" t="s">
        <v>9</v>
      </c>
      <c r="H42874" s="4" t="s">
        <v>9</v>
      </c>
      <c r="I42874" s="4" t="s">
        <v>10</v>
      </c>
      <c r="J42874" s="4" t="s">
        <v>10</v>
      </c>
      <c r="K42874" s="4" t="s">
        <v>9</v>
      </c>
      <c r="L42874" s="4" t="s">
        <v>9</v>
      </c>
      <c r="M42874" s="4" t="s">
        <v>9</v>
      </c>
      <c r="N42874" s="4" t="s">
        <v>9</v>
      </c>
      <c r="O42874" s="4" t="s">
        <v>6</v>
      </c>
    </row>
    <row r="42875" spans="1:13">
      <c r="A42875" t="n">
        <v>346201</v>
      </c>
      <c r="B42875" s="14" t="n">
        <v>50</v>
      </c>
      <c r="C42875" s="7" t="n">
        <v>0</v>
      </c>
      <c r="D42875" s="7" t="n">
        <v>12105</v>
      </c>
      <c r="E42875" s="7" t="n">
        <v>1</v>
      </c>
      <c r="F42875" s="7" t="n">
        <v>0</v>
      </c>
      <c r="G42875" s="7" t="n">
        <v>0</v>
      </c>
      <c r="H42875" s="7" t="n">
        <v>0</v>
      </c>
      <c r="I42875" s="7" t="n">
        <v>0</v>
      </c>
      <c r="J42875" s="7" t="n">
        <v>65533</v>
      </c>
      <c r="K42875" s="7" t="n">
        <v>0</v>
      </c>
      <c r="L42875" s="7" t="n">
        <v>0</v>
      </c>
      <c r="M42875" s="7" t="n">
        <v>0</v>
      </c>
      <c r="N42875" s="7" t="n">
        <v>0</v>
      </c>
      <c r="O42875" s="7" t="s">
        <v>12</v>
      </c>
    </row>
    <row r="42876" spans="1:13">
      <c r="A42876" t="s">
        <v>4</v>
      </c>
      <c r="B42876" s="4" t="s">
        <v>5</v>
      </c>
      <c r="C42876" s="4" t="s">
        <v>13</v>
      </c>
      <c r="D42876" s="4" t="s">
        <v>10</v>
      </c>
      <c r="E42876" s="4" t="s">
        <v>10</v>
      </c>
      <c r="F42876" s="4" t="s">
        <v>10</v>
      </c>
      <c r="G42876" s="4" t="s">
        <v>10</v>
      </c>
      <c r="H42876" s="4" t="s">
        <v>13</v>
      </c>
    </row>
    <row r="42877" spans="1:13">
      <c r="A42877" t="n">
        <v>346240</v>
      </c>
      <c r="B42877" s="29" t="n">
        <v>25</v>
      </c>
      <c r="C42877" s="7" t="n">
        <v>5</v>
      </c>
      <c r="D42877" s="7" t="n">
        <v>65535</v>
      </c>
      <c r="E42877" s="7" t="n">
        <v>65535</v>
      </c>
      <c r="F42877" s="7" t="n">
        <v>65535</v>
      </c>
      <c r="G42877" s="7" t="n">
        <v>65535</v>
      </c>
      <c r="H42877" s="7" t="n">
        <v>0</v>
      </c>
    </row>
    <row r="42878" spans="1:13">
      <c r="A42878" t="s">
        <v>4</v>
      </c>
      <c r="B42878" s="4" t="s">
        <v>5</v>
      </c>
      <c r="C42878" s="4" t="s">
        <v>10</v>
      </c>
      <c r="D42878" s="4" t="s">
        <v>13</v>
      </c>
      <c r="E42878" s="4" t="s">
        <v>72</v>
      </c>
      <c r="F42878" s="4" t="s">
        <v>13</v>
      </c>
      <c r="G42878" s="4" t="s">
        <v>13</v>
      </c>
      <c r="H42878" s="4" t="s">
        <v>13</v>
      </c>
    </row>
    <row r="42879" spans="1:13">
      <c r="A42879" t="n">
        <v>346251</v>
      </c>
      <c r="B42879" s="30" t="n">
        <v>24</v>
      </c>
      <c r="C42879" s="7" t="n">
        <v>65533</v>
      </c>
      <c r="D42879" s="7" t="n">
        <v>11</v>
      </c>
      <c r="E42879" s="7" t="s">
        <v>2510</v>
      </c>
      <c r="F42879" s="7" t="n">
        <v>6</v>
      </c>
      <c r="G42879" s="7" t="n">
        <v>2</v>
      </c>
      <c r="H42879" s="7" t="n">
        <v>0</v>
      </c>
    </row>
    <row r="42880" spans="1:13">
      <c r="A42880" t="s">
        <v>4</v>
      </c>
      <c r="B42880" s="4" t="s">
        <v>5</v>
      </c>
    </row>
    <row r="42881" spans="1:16">
      <c r="A42881" t="n">
        <v>346281</v>
      </c>
      <c r="B42881" s="53" t="n">
        <v>28</v>
      </c>
    </row>
    <row r="42882" spans="1:16">
      <c r="A42882" t="s">
        <v>4</v>
      </c>
      <c r="B42882" s="4" t="s">
        <v>5</v>
      </c>
      <c r="C42882" s="4" t="s">
        <v>13</v>
      </c>
    </row>
    <row r="42883" spans="1:16">
      <c r="A42883" t="n">
        <v>346282</v>
      </c>
      <c r="B42883" s="33" t="n">
        <v>27</v>
      </c>
      <c r="C42883" s="7" t="n">
        <v>0</v>
      </c>
    </row>
    <row r="42884" spans="1:16">
      <c r="A42884" t="s">
        <v>4</v>
      </c>
      <c r="B42884" s="4" t="s">
        <v>5</v>
      </c>
      <c r="C42884" s="4" t="s">
        <v>13</v>
      </c>
    </row>
    <row r="42885" spans="1:16">
      <c r="A42885" t="n">
        <v>346284</v>
      </c>
      <c r="B42885" s="33" t="n">
        <v>27</v>
      </c>
      <c r="C42885" s="7" t="n">
        <v>1</v>
      </c>
    </row>
    <row r="42886" spans="1:16">
      <c r="A42886" t="s">
        <v>4</v>
      </c>
      <c r="B42886" s="4" t="s">
        <v>5</v>
      </c>
      <c r="C42886" s="4" t="s">
        <v>13</v>
      </c>
      <c r="D42886" s="4" t="s">
        <v>10</v>
      </c>
      <c r="E42886" s="4" t="s">
        <v>10</v>
      </c>
      <c r="F42886" s="4" t="s">
        <v>10</v>
      </c>
      <c r="G42886" s="4" t="s">
        <v>10</v>
      </c>
      <c r="H42886" s="4" t="s">
        <v>13</v>
      </c>
    </row>
    <row r="42887" spans="1:16">
      <c r="A42887" t="n">
        <v>346286</v>
      </c>
      <c r="B42887" s="29" t="n">
        <v>25</v>
      </c>
      <c r="C42887" s="7" t="n">
        <v>5</v>
      </c>
      <c r="D42887" s="7" t="n">
        <v>65535</v>
      </c>
      <c r="E42887" s="7" t="n">
        <v>65535</v>
      </c>
      <c r="F42887" s="7" t="n">
        <v>65535</v>
      </c>
      <c r="G42887" s="7" t="n">
        <v>65535</v>
      </c>
      <c r="H42887" s="7" t="n">
        <v>0</v>
      </c>
    </row>
    <row r="42888" spans="1:16">
      <c r="A42888" t="s">
        <v>4</v>
      </c>
      <c r="B42888" s="4" t="s">
        <v>5</v>
      </c>
      <c r="C42888" s="4" t="s">
        <v>13</v>
      </c>
      <c r="D42888" s="4" t="s">
        <v>10</v>
      </c>
      <c r="E42888" s="4" t="s">
        <v>10</v>
      </c>
      <c r="F42888" s="4" t="s">
        <v>13</v>
      </c>
    </row>
    <row r="42889" spans="1:16">
      <c r="A42889" t="n">
        <v>346297</v>
      </c>
      <c r="B42889" s="29" t="n">
        <v>25</v>
      </c>
      <c r="C42889" s="7" t="n">
        <v>1</v>
      </c>
      <c r="D42889" s="7" t="n">
        <v>160</v>
      </c>
      <c r="E42889" s="7" t="n">
        <v>350</v>
      </c>
      <c r="F42889" s="7" t="n">
        <v>1</v>
      </c>
    </row>
    <row r="42890" spans="1:16">
      <c r="A42890" t="s">
        <v>4</v>
      </c>
      <c r="B42890" s="4" t="s">
        <v>5</v>
      </c>
      <c r="C42890" s="4" t="s">
        <v>13</v>
      </c>
      <c r="D42890" s="4" t="s">
        <v>10</v>
      </c>
      <c r="E42890" s="4" t="s">
        <v>6</v>
      </c>
    </row>
    <row r="42891" spans="1:16">
      <c r="A42891" t="n">
        <v>346304</v>
      </c>
      <c r="B42891" s="40" t="n">
        <v>51</v>
      </c>
      <c r="C42891" s="7" t="n">
        <v>4</v>
      </c>
      <c r="D42891" s="7" t="n">
        <v>5711</v>
      </c>
      <c r="E42891" s="7" t="s">
        <v>161</v>
      </c>
    </row>
    <row r="42892" spans="1:16">
      <c r="A42892" t="s">
        <v>4</v>
      </c>
      <c r="B42892" s="4" t="s">
        <v>5</v>
      </c>
      <c r="C42892" s="4" t="s">
        <v>10</v>
      </c>
    </row>
    <row r="42893" spans="1:16">
      <c r="A42893" t="n">
        <v>346318</v>
      </c>
      <c r="B42893" s="35" t="n">
        <v>16</v>
      </c>
      <c r="C42893" s="7" t="n">
        <v>0</v>
      </c>
    </row>
    <row r="42894" spans="1:16">
      <c r="A42894" t="s">
        <v>4</v>
      </c>
      <c r="B42894" s="4" t="s">
        <v>5</v>
      </c>
      <c r="C42894" s="4" t="s">
        <v>10</v>
      </c>
      <c r="D42894" s="4" t="s">
        <v>72</v>
      </c>
      <c r="E42894" s="4" t="s">
        <v>13</v>
      </c>
      <c r="F42894" s="4" t="s">
        <v>13</v>
      </c>
      <c r="G42894" s="4" t="s">
        <v>72</v>
      </c>
      <c r="H42894" s="4" t="s">
        <v>13</v>
      </c>
      <c r="I42894" s="4" t="s">
        <v>13</v>
      </c>
    </row>
    <row r="42895" spans="1:16">
      <c r="A42895" t="n">
        <v>346321</v>
      </c>
      <c r="B42895" s="52" t="n">
        <v>26</v>
      </c>
      <c r="C42895" s="7" t="n">
        <v>5711</v>
      </c>
      <c r="D42895" s="7" t="s">
        <v>2511</v>
      </c>
      <c r="E42895" s="7" t="n">
        <v>2</v>
      </c>
      <c r="F42895" s="7" t="n">
        <v>3</v>
      </c>
      <c r="G42895" s="7" t="s">
        <v>2492</v>
      </c>
      <c r="H42895" s="7" t="n">
        <v>2</v>
      </c>
      <c r="I42895" s="7" t="n">
        <v>0</v>
      </c>
    </row>
    <row r="42896" spans="1:16">
      <c r="A42896" t="s">
        <v>4</v>
      </c>
      <c r="B42896" s="4" t="s">
        <v>5</v>
      </c>
    </row>
    <row r="42897" spans="1:9">
      <c r="A42897" t="n">
        <v>346466</v>
      </c>
      <c r="B42897" s="53" t="n">
        <v>28</v>
      </c>
    </row>
    <row r="42898" spans="1:9">
      <c r="A42898" t="s">
        <v>4</v>
      </c>
      <c r="B42898" s="4" t="s">
        <v>5</v>
      </c>
      <c r="C42898" s="4" t="s">
        <v>13</v>
      </c>
      <c r="D42898" s="4" t="s">
        <v>10</v>
      </c>
      <c r="E42898" s="4" t="s">
        <v>22</v>
      </c>
      <c r="F42898" s="4" t="s">
        <v>10</v>
      </c>
      <c r="G42898" s="4" t="s">
        <v>9</v>
      </c>
      <c r="H42898" s="4" t="s">
        <v>9</v>
      </c>
      <c r="I42898" s="4" t="s">
        <v>10</v>
      </c>
      <c r="J42898" s="4" t="s">
        <v>10</v>
      </c>
      <c r="K42898" s="4" t="s">
        <v>9</v>
      </c>
      <c r="L42898" s="4" t="s">
        <v>9</v>
      </c>
      <c r="M42898" s="4" t="s">
        <v>9</v>
      </c>
      <c r="N42898" s="4" t="s">
        <v>9</v>
      </c>
      <c r="O42898" s="4" t="s">
        <v>6</v>
      </c>
    </row>
    <row r="42899" spans="1:9">
      <c r="A42899" t="n">
        <v>346467</v>
      </c>
      <c r="B42899" s="14" t="n">
        <v>50</v>
      </c>
      <c r="C42899" s="7" t="n">
        <v>0</v>
      </c>
      <c r="D42899" s="7" t="n">
        <v>12010</v>
      </c>
      <c r="E42899" s="7" t="n">
        <v>1</v>
      </c>
      <c r="F42899" s="7" t="n">
        <v>0</v>
      </c>
      <c r="G42899" s="7" t="n">
        <v>0</v>
      </c>
      <c r="H42899" s="7" t="n">
        <v>0</v>
      </c>
      <c r="I42899" s="7" t="n">
        <v>0</v>
      </c>
      <c r="J42899" s="7" t="n">
        <v>65533</v>
      </c>
      <c r="K42899" s="7" t="n">
        <v>0</v>
      </c>
      <c r="L42899" s="7" t="n">
        <v>0</v>
      </c>
      <c r="M42899" s="7" t="n">
        <v>0</v>
      </c>
      <c r="N42899" s="7" t="n">
        <v>0</v>
      </c>
      <c r="O42899" s="7" t="s">
        <v>12</v>
      </c>
    </row>
    <row r="42900" spans="1:9">
      <c r="A42900" t="s">
        <v>4</v>
      </c>
      <c r="B42900" s="4" t="s">
        <v>5</v>
      </c>
      <c r="C42900" s="4" t="s">
        <v>13</v>
      </c>
      <c r="D42900" s="4" t="s">
        <v>10</v>
      </c>
      <c r="E42900" s="4" t="s">
        <v>10</v>
      </c>
      <c r="F42900" s="4" t="s">
        <v>10</v>
      </c>
      <c r="G42900" s="4" t="s">
        <v>10</v>
      </c>
      <c r="H42900" s="4" t="s">
        <v>13</v>
      </c>
    </row>
    <row r="42901" spans="1:9">
      <c r="A42901" t="n">
        <v>346506</v>
      </c>
      <c r="B42901" s="29" t="n">
        <v>25</v>
      </c>
      <c r="C42901" s="7" t="n">
        <v>5</v>
      </c>
      <c r="D42901" s="7" t="n">
        <v>65535</v>
      </c>
      <c r="E42901" s="7" t="n">
        <v>65535</v>
      </c>
      <c r="F42901" s="7" t="n">
        <v>65535</v>
      </c>
      <c r="G42901" s="7" t="n">
        <v>65535</v>
      </c>
      <c r="H42901" s="7" t="n">
        <v>0</v>
      </c>
    </row>
    <row r="42902" spans="1:9">
      <c r="A42902" t="s">
        <v>4</v>
      </c>
      <c r="B42902" s="4" t="s">
        <v>5</v>
      </c>
      <c r="C42902" s="4" t="s">
        <v>10</v>
      </c>
      <c r="D42902" s="4" t="s">
        <v>72</v>
      </c>
      <c r="E42902" s="4" t="s">
        <v>13</v>
      </c>
      <c r="F42902" s="4" t="s">
        <v>13</v>
      </c>
      <c r="G42902" s="4" t="s">
        <v>10</v>
      </c>
      <c r="H42902" s="4" t="s">
        <v>13</v>
      </c>
      <c r="I42902" s="4" t="s">
        <v>72</v>
      </c>
      <c r="J42902" s="4" t="s">
        <v>13</v>
      </c>
      <c r="K42902" s="4" t="s">
        <v>13</v>
      </c>
      <c r="L42902" s="4" t="s">
        <v>13</v>
      </c>
    </row>
    <row r="42903" spans="1:9">
      <c r="A42903" t="n">
        <v>346517</v>
      </c>
      <c r="B42903" s="30" t="n">
        <v>24</v>
      </c>
      <c r="C42903" s="7" t="n">
        <v>65533</v>
      </c>
      <c r="D42903" s="7" t="s">
        <v>431</v>
      </c>
      <c r="E42903" s="7" t="n">
        <v>12</v>
      </c>
      <c r="F42903" s="7" t="n">
        <v>16</v>
      </c>
      <c r="G42903" s="7" t="n">
        <v>3528</v>
      </c>
      <c r="H42903" s="7" t="n">
        <v>7</v>
      </c>
      <c r="I42903" s="7" t="s">
        <v>1837</v>
      </c>
      <c r="J42903" s="7" t="n">
        <v>6</v>
      </c>
      <c r="K42903" s="7" t="n">
        <v>2</v>
      </c>
      <c r="L42903" s="7" t="n">
        <v>0</v>
      </c>
    </row>
    <row r="42904" spans="1:9">
      <c r="A42904" t="s">
        <v>4</v>
      </c>
      <c r="B42904" s="4" t="s">
        <v>5</v>
      </c>
    </row>
    <row r="42905" spans="1:9">
      <c r="A42905" t="n">
        <v>346538</v>
      </c>
      <c r="B42905" s="53" t="n">
        <v>28</v>
      </c>
    </row>
    <row r="42906" spans="1:9">
      <c r="A42906" t="s">
        <v>4</v>
      </c>
      <c r="B42906" s="4" t="s">
        <v>5</v>
      </c>
      <c r="C42906" s="4" t="s">
        <v>13</v>
      </c>
    </row>
    <row r="42907" spans="1:9">
      <c r="A42907" t="n">
        <v>346539</v>
      </c>
      <c r="B42907" s="33" t="n">
        <v>27</v>
      </c>
      <c r="C42907" s="7" t="n">
        <v>0</v>
      </c>
    </row>
    <row r="42908" spans="1:9">
      <c r="A42908" t="s">
        <v>4</v>
      </c>
      <c r="B42908" s="4" t="s">
        <v>5</v>
      </c>
      <c r="C42908" s="4" t="s">
        <v>13</v>
      </c>
    </row>
    <row r="42909" spans="1:9">
      <c r="A42909" t="n">
        <v>346541</v>
      </c>
      <c r="B42909" s="33" t="n">
        <v>27</v>
      </c>
      <c r="C42909" s="7" t="n">
        <v>1</v>
      </c>
    </row>
    <row r="42910" spans="1:9">
      <c r="A42910" t="s">
        <v>4</v>
      </c>
      <c r="B42910" s="4" t="s">
        <v>5</v>
      </c>
      <c r="C42910" s="4" t="s">
        <v>13</v>
      </c>
      <c r="D42910" s="4" t="s">
        <v>10</v>
      </c>
      <c r="E42910" s="4" t="s">
        <v>10</v>
      </c>
      <c r="F42910" s="4" t="s">
        <v>10</v>
      </c>
      <c r="G42910" s="4" t="s">
        <v>10</v>
      </c>
      <c r="H42910" s="4" t="s">
        <v>13</v>
      </c>
    </row>
    <row r="42911" spans="1:9">
      <c r="A42911" t="n">
        <v>346543</v>
      </c>
      <c r="B42911" s="29" t="n">
        <v>25</v>
      </c>
      <c r="C42911" s="7" t="n">
        <v>5</v>
      </c>
      <c r="D42911" s="7" t="n">
        <v>65535</v>
      </c>
      <c r="E42911" s="7" t="n">
        <v>65535</v>
      </c>
      <c r="F42911" s="7" t="n">
        <v>65535</v>
      </c>
      <c r="G42911" s="7" t="n">
        <v>65535</v>
      </c>
      <c r="H42911" s="7" t="n">
        <v>0</v>
      </c>
    </row>
    <row r="42912" spans="1:9">
      <c r="A42912" t="s">
        <v>4</v>
      </c>
      <c r="B42912" s="4" t="s">
        <v>5</v>
      </c>
      <c r="C42912" s="4" t="s">
        <v>13</v>
      </c>
      <c r="D42912" s="4" t="s">
        <v>10</v>
      </c>
      <c r="E42912" s="4" t="s">
        <v>9</v>
      </c>
    </row>
    <row r="42913" spans="1:15">
      <c r="A42913" t="n">
        <v>346554</v>
      </c>
      <c r="B42913" s="65" t="n">
        <v>101</v>
      </c>
      <c r="C42913" s="7" t="n">
        <v>0</v>
      </c>
      <c r="D42913" s="7" t="n">
        <v>3528</v>
      </c>
      <c r="E42913" s="7" t="n">
        <v>1</v>
      </c>
    </row>
    <row r="42914" spans="1:15">
      <c r="A42914" t="s">
        <v>4</v>
      </c>
      <c r="B42914" s="4" t="s">
        <v>5</v>
      </c>
      <c r="C42914" s="4" t="s">
        <v>13</v>
      </c>
      <c r="D42914" s="4" t="s">
        <v>13</v>
      </c>
      <c r="E42914" s="4" t="s">
        <v>9</v>
      </c>
      <c r="F42914" s="4" t="s">
        <v>13</v>
      </c>
      <c r="G42914" s="4" t="s">
        <v>13</v>
      </c>
    </row>
    <row r="42915" spans="1:15">
      <c r="A42915" t="n">
        <v>346562</v>
      </c>
      <c r="B42915" s="31" t="n">
        <v>18</v>
      </c>
      <c r="C42915" s="7" t="n">
        <v>0</v>
      </c>
      <c r="D42915" s="7" t="n">
        <v>0</v>
      </c>
      <c r="E42915" s="7" t="n">
        <v>1</v>
      </c>
      <c r="F42915" s="7" t="n">
        <v>19</v>
      </c>
      <c r="G42915" s="7" t="n">
        <v>1</v>
      </c>
    </row>
    <row r="42916" spans="1:15">
      <c r="A42916" t="s">
        <v>4</v>
      </c>
      <c r="B42916" s="4" t="s">
        <v>5</v>
      </c>
      <c r="C42916" s="4" t="s">
        <v>13</v>
      </c>
      <c r="D42916" s="4" t="s">
        <v>13</v>
      </c>
      <c r="E42916" s="4" t="s">
        <v>13</v>
      </c>
      <c r="F42916" s="4" t="s">
        <v>9</v>
      </c>
      <c r="G42916" s="4" t="s">
        <v>13</v>
      </c>
      <c r="H42916" s="4" t="s">
        <v>13</v>
      </c>
      <c r="I42916" s="4" t="s">
        <v>20</v>
      </c>
    </row>
    <row r="42917" spans="1:15">
      <c r="A42917" t="n">
        <v>346571</v>
      </c>
      <c r="B42917" s="10" t="n">
        <v>5</v>
      </c>
      <c r="C42917" s="7" t="n">
        <v>35</v>
      </c>
      <c r="D42917" s="7" t="n">
        <v>0</v>
      </c>
      <c r="E42917" s="7" t="n">
        <v>0</v>
      </c>
      <c r="F42917" s="7" t="n">
        <v>1</v>
      </c>
      <c r="G42917" s="7" t="n">
        <v>2</v>
      </c>
      <c r="H42917" s="7" t="n">
        <v>1</v>
      </c>
      <c r="I42917" s="11" t="n">
        <f t="normal" ca="1">A43027</f>
        <v>0</v>
      </c>
    </row>
    <row r="42918" spans="1:15">
      <c r="A42918" t="s">
        <v>4</v>
      </c>
      <c r="B42918" s="4" t="s">
        <v>5</v>
      </c>
      <c r="C42918" s="4" t="s">
        <v>13</v>
      </c>
      <c r="D42918" s="4" t="s">
        <v>13</v>
      </c>
      <c r="E42918" s="4" t="s">
        <v>9</v>
      </c>
      <c r="F42918" s="4" t="s">
        <v>13</v>
      </c>
      <c r="G42918" s="4" t="s">
        <v>13</v>
      </c>
    </row>
    <row r="42919" spans="1:15">
      <c r="A42919" t="n">
        <v>346585</v>
      </c>
      <c r="B42919" s="31" t="n">
        <v>18</v>
      </c>
      <c r="C42919" s="7" t="n">
        <v>1</v>
      </c>
      <c r="D42919" s="7" t="n">
        <v>0</v>
      </c>
      <c r="E42919" s="7" t="n">
        <v>0</v>
      </c>
      <c r="F42919" s="7" t="n">
        <v>19</v>
      </c>
      <c r="G42919" s="7" t="n">
        <v>1</v>
      </c>
    </row>
    <row r="42920" spans="1:15">
      <c r="A42920" t="s">
        <v>4</v>
      </c>
      <c r="B42920" s="4" t="s">
        <v>5</v>
      </c>
      <c r="C42920" s="4" t="s">
        <v>13</v>
      </c>
      <c r="D42920" s="4" t="s">
        <v>10</v>
      </c>
      <c r="E42920" s="4" t="s">
        <v>13</v>
      </c>
      <c r="F42920" s="4" t="s">
        <v>20</v>
      </c>
    </row>
    <row r="42921" spans="1:15">
      <c r="A42921" t="n">
        <v>346594</v>
      </c>
      <c r="B42921" s="10" t="n">
        <v>5</v>
      </c>
      <c r="C42921" s="7" t="n">
        <v>30</v>
      </c>
      <c r="D42921" s="7" t="n">
        <v>10328</v>
      </c>
      <c r="E42921" s="7" t="n">
        <v>1</v>
      </c>
      <c r="F42921" s="11" t="n">
        <f t="normal" ca="1">A42925</f>
        <v>0</v>
      </c>
    </row>
    <row r="42922" spans="1:15">
      <c r="A42922" t="s">
        <v>4</v>
      </c>
      <c r="B42922" s="4" t="s">
        <v>5</v>
      </c>
      <c r="C42922" s="4" t="s">
        <v>13</v>
      </c>
      <c r="D42922" s="4" t="s">
        <v>13</v>
      </c>
      <c r="E42922" s="4" t="s">
        <v>13</v>
      </c>
      <c r="F42922" s="4" t="s">
        <v>13</v>
      </c>
      <c r="G42922" s="4" t="s">
        <v>9</v>
      </c>
      <c r="H42922" s="4" t="s">
        <v>13</v>
      </c>
      <c r="I42922" s="4" t="s">
        <v>13</v>
      </c>
      <c r="J42922" s="4" t="s">
        <v>13</v>
      </c>
    </row>
    <row r="42923" spans="1:15">
      <c r="A42923" t="n">
        <v>346603</v>
      </c>
      <c r="B42923" s="31" t="n">
        <v>18</v>
      </c>
      <c r="C42923" s="7" t="n">
        <v>1</v>
      </c>
      <c r="D42923" s="7" t="n">
        <v>35</v>
      </c>
      <c r="E42923" s="7" t="n">
        <v>1</v>
      </c>
      <c r="F42923" s="7" t="n">
        <v>0</v>
      </c>
      <c r="G42923" s="7" t="n">
        <v>1</v>
      </c>
      <c r="H42923" s="7" t="n">
        <v>12</v>
      </c>
      <c r="I42923" s="7" t="n">
        <v>19</v>
      </c>
      <c r="J42923" s="7" t="n">
        <v>1</v>
      </c>
    </row>
    <row r="42924" spans="1:15">
      <c r="A42924" t="s">
        <v>4</v>
      </c>
      <c r="B42924" s="4" t="s">
        <v>5</v>
      </c>
      <c r="C42924" s="4" t="s">
        <v>13</v>
      </c>
      <c r="D42924" s="4" t="s">
        <v>10</v>
      </c>
      <c r="E42924" s="4" t="s">
        <v>13</v>
      </c>
      <c r="F42924" s="4" t="s">
        <v>20</v>
      </c>
    </row>
    <row r="42925" spans="1:15">
      <c r="A42925" t="n">
        <v>346615</v>
      </c>
      <c r="B42925" s="10" t="n">
        <v>5</v>
      </c>
      <c r="C42925" s="7" t="n">
        <v>30</v>
      </c>
      <c r="D42925" s="7" t="n">
        <v>10329</v>
      </c>
      <c r="E42925" s="7" t="n">
        <v>1</v>
      </c>
      <c r="F42925" s="11" t="n">
        <f t="normal" ca="1">A42929</f>
        <v>0</v>
      </c>
    </row>
    <row r="42926" spans="1:15">
      <c r="A42926" t="s">
        <v>4</v>
      </c>
      <c r="B42926" s="4" t="s">
        <v>5</v>
      </c>
      <c r="C42926" s="4" t="s">
        <v>13</v>
      </c>
      <c r="D42926" s="4" t="s">
        <v>13</v>
      </c>
      <c r="E42926" s="4" t="s">
        <v>13</v>
      </c>
      <c r="F42926" s="4" t="s">
        <v>13</v>
      </c>
      <c r="G42926" s="4" t="s">
        <v>9</v>
      </c>
      <c r="H42926" s="4" t="s">
        <v>13</v>
      </c>
      <c r="I42926" s="4" t="s">
        <v>13</v>
      </c>
      <c r="J42926" s="4" t="s">
        <v>13</v>
      </c>
    </row>
    <row r="42927" spans="1:15">
      <c r="A42927" t="n">
        <v>346624</v>
      </c>
      <c r="B42927" s="31" t="n">
        <v>18</v>
      </c>
      <c r="C42927" s="7" t="n">
        <v>1</v>
      </c>
      <c r="D42927" s="7" t="n">
        <v>35</v>
      </c>
      <c r="E42927" s="7" t="n">
        <v>1</v>
      </c>
      <c r="F42927" s="7" t="n">
        <v>0</v>
      </c>
      <c r="G42927" s="7" t="n">
        <v>1</v>
      </c>
      <c r="H42927" s="7" t="n">
        <v>12</v>
      </c>
      <c r="I42927" s="7" t="n">
        <v>19</v>
      </c>
      <c r="J42927" s="7" t="n">
        <v>1</v>
      </c>
    </row>
    <row r="42928" spans="1:15">
      <c r="A42928" t="s">
        <v>4</v>
      </c>
      <c r="B42928" s="4" t="s">
        <v>5</v>
      </c>
      <c r="C42928" s="4" t="s">
        <v>13</v>
      </c>
      <c r="D42928" s="4" t="s">
        <v>10</v>
      </c>
      <c r="E42928" s="4" t="s">
        <v>13</v>
      </c>
      <c r="F42928" s="4" t="s">
        <v>20</v>
      </c>
    </row>
    <row r="42929" spans="1:10">
      <c r="A42929" t="n">
        <v>346636</v>
      </c>
      <c r="B42929" s="10" t="n">
        <v>5</v>
      </c>
      <c r="C42929" s="7" t="n">
        <v>30</v>
      </c>
      <c r="D42929" s="7" t="n">
        <v>10330</v>
      </c>
      <c r="E42929" s="7" t="n">
        <v>1</v>
      </c>
      <c r="F42929" s="11" t="n">
        <f t="normal" ca="1">A42933</f>
        <v>0</v>
      </c>
    </row>
    <row r="42930" spans="1:10">
      <c r="A42930" t="s">
        <v>4</v>
      </c>
      <c r="B42930" s="4" t="s">
        <v>5</v>
      </c>
      <c r="C42930" s="4" t="s">
        <v>13</v>
      </c>
      <c r="D42930" s="4" t="s">
        <v>13</v>
      </c>
      <c r="E42930" s="4" t="s">
        <v>13</v>
      </c>
      <c r="F42930" s="4" t="s">
        <v>13</v>
      </c>
      <c r="G42930" s="4" t="s">
        <v>9</v>
      </c>
      <c r="H42930" s="4" t="s">
        <v>13</v>
      </c>
      <c r="I42930" s="4" t="s">
        <v>13</v>
      </c>
      <c r="J42930" s="4" t="s">
        <v>13</v>
      </c>
    </row>
    <row r="42931" spans="1:10">
      <c r="A42931" t="n">
        <v>346645</v>
      </c>
      <c r="B42931" s="31" t="n">
        <v>18</v>
      </c>
      <c r="C42931" s="7" t="n">
        <v>1</v>
      </c>
      <c r="D42931" s="7" t="n">
        <v>35</v>
      </c>
      <c r="E42931" s="7" t="n">
        <v>1</v>
      </c>
      <c r="F42931" s="7" t="n">
        <v>0</v>
      </c>
      <c r="G42931" s="7" t="n">
        <v>1</v>
      </c>
      <c r="H42931" s="7" t="n">
        <v>12</v>
      </c>
      <c r="I42931" s="7" t="n">
        <v>19</v>
      </c>
      <c r="J42931" s="7" t="n">
        <v>1</v>
      </c>
    </row>
    <row r="42932" spans="1:10">
      <c r="A42932" t="s">
        <v>4</v>
      </c>
      <c r="B42932" s="4" t="s">
        <v>5</v>
      </c>
      <c r="C42932" s="4" t="s">
        <v>13</v>
      </c>
      <c r="D42932" s="4" t="s">
        <v>10</v>
      </c>
      <c r="E42932" s="4" t="s">
        <v>13</v>
      </c>
      <c r="F42932" s="4" t="s">
        <v>20</v>
      </c>
    </row>
    <row r="42933" spans="1:10">
      <c r="A42933" t="n">
        <v>346657</v>
      </c>
      <c r="B42933" s="10" t="n">
        <v>5</v>
      </c>
      <c r="C42933" s="7" t="n">
        <v>30</v>
      </c>
      <c r="D42933" s="7" t="n">
        <v>10331</v>
      </c>
      <c r="E42933" s="7" t="n">
        <v>1</v>
      </c>
      <c r="F42933" s="11" t="n">
        <f t="normal" ca="1">A42937</f>
        <v>0</v>
      </c>
    </row>
    <row r="42934" spans="1:10">
      <c r="A42934" t="s">
        <v>4</v>
      </c>
      <c r="B42934" s="4" t="s">
        <v>5</v>
      </c>
      <c r="C42934" s="4" t="s">
        <v>13</v>
      </c>
      <c r="D42934" s="4" t="s">
        <v>13</v>
      </c>
      <c r="E42934" s="4" t="s">
        <v>13</v>
      </c>
      <c r="F42934" s="4" t="s">
        <v>13</v>
      </c>
      <c r="G42934" s="4" t="s">
        <v>9</v>
      </c>
      <c r="H42934" s="4" t="s">
        <v>13</v>
      </c>
      <c r="I42934" s="4" t="s">
        <v>13</v>
      </c>
      <c r="J42934" s="4" t="s">
        <v>13</v>
      </c>
    </row>
    <row r="42935" spans="1:10">
      <c r="A42935" t="n">
        <v>346666</v>
      </c>
      <c r="B42935" s="31" t="n">
        <v>18</v>
      </c>
      <c r="C42935" s="7" t="n">
        <v>1</v>
      </c>
      <c r="D42935" s="7" t="n">
        <v>35</v>
      </c>
      <c r="E42935" s="7" t="n">
        <v>1</v>
      </c>
      <c r="F42935" s="7" t="n">
        <v>0</v>
      </c>
      <c r="G42935" s="7" t="n">
        <v>1</v>
      </c>
      <c r="H42935" s="7" t="n">
        <v>12</v>
      </c>
      <c r="I42935" s="7" t="n">
        <v>19</v>
      </c>
      <c r="J42935" s="7" t="n">
        <v>1</v>
      </c>
    </row>
    <row r="42936" spans="1:10">
      <c r="A42936" t="s">
        <v>4</v>
      </c>
      <c r="B42936" s="4" t="s">
        <v>5</v>
      </c>
      <c r="C42936" s="4" t="s">
        <v>13</v>
      </c>
      <c r="D42936" s="4" t="s">
        <v>10</v>
      </c>
      <c r="E42936" s="4" t="s">
        <v>13</v>
      </c>
      <c r="F42936" s="4" t="s">
        <v>20</v>
      </c>
    </row>
    <row r="42937" spans="1:10">
      <c r="A42937" t="n">
        <v>346678</v>
      </c>
      <c r="B42937" s="10" t="n">
        <v>5</v>
      </c>
      <c r="C42937" s="7" t="n">
        <v>30</v>
      </c>
      <c r="D42937" s="7" t="n">
        <v>10332</v>
      </c>
      <c r="E42937" s="7" t="n">
        <v>1</v>
      </c>
      <c r="F42937" s="11" t="n">
        <f t="normal" ca="1">A42941</f>
        <v>0</v>
      </c>
    </row>
    <row r="42938" spans="1:10">
      <c r="A42938" t="s">
        <v>4</v>
      </c>
      <c r="B42938" s="4" t="s">
        <v>5</v>
      </c>
      <c r="C42938" s="4" t="s">
        <v>13</v>
      </c>
      <c r="D42938" s="4" t="s">
        <v>13</v>
      </c>
      <c r="E42938" s="4" t="s">
        <v>13</v>
      </c>
      <c r="F42938" s="4" t="s">
        <v>13</v>
      </c>
      <c r="G42938" s="4" t="s">
        <v>9</v>
      </c>
      <c r="H42938" s="4" t="s">
        <v>13</v>
      </c>
      <c r="I42938" s="4" t="s">
        <v>13</v>
      </c>
      <c r="J42938" s="4" t="s">
        <v>13</v>
      </c>
    </row>
    <row r="42939" spans="1:10">
      <c r="A42939" t="n">
        <v>346687</v>
      </c>
      <c r="B42939" s="31" t="n">
        <v>18</v>
      </c>
      <c r="C42939" s="7" t="n">
        <v>1</v>
      </c>
      <c r="D42939" s="7" t="n">
        <v>35</v>
      </c>
      <c r="E42939" s="7" t="n">
        <v>1</v>
      </c>
      <c r="F42939" s="7" t="n">
        <v>0</v>
      </c>
      <c r="G42939" s="7" t="n">
        <v>1</v>
      </c>
      <c r="H42939" s="7" t="n">
        <v>12</v>
      </c>
      <c r="I42939" s="7" t="n">
        <v>19</v>
      </c>
      <c r="J42939" s="7" t="n">
        <v>1</v>
      </c>
    </row>
    <row r="42940" spans="1:10">
      <c r="A42940" t="s">
        <v>4</v>
      </c>
      <c r="B42940" s="4" t="s">
        <v>5</v>
      </c>
      <c r="C42940" s="4" t="s">
        <v>13</v>
      </c>
      <c r="D42940" s="4" t="s">
        <v>10</v>
      </c>
      <c r="E42940" s="4" t="s">
        <v>13</v>
      </c>
      <c r="F42940" s="4" t="s">
        <v>20</v>
      </c>
    </row>
    <row r="42941" spans="1:10">
      <c r="A42941" t="n">
        <v>346699</v>
      </c>
      <c r="B42941" s="10" t="n">
        <v>5</v>
      </c>
      <c r="C42941" s="7" t="n">
        <v>30</v>
      </c>
      <c r="D42941" s="7" t="n">
        <v>10333</v>
      </c>
      <c r="E42941" s="7" t="n">
        <v>1</v>
      </c>
      <c r="F42941" s="11" t="n">
        <f t="normal" ca="1">A42945</f>
        <v>0</v>
      </c>
    </row>
    <row r="42942" spans="1:10">
      <c r="A42942" t="s">
        <v>4</v>
      </c>
      <c r="B42942" s="4" t="s">
        <v>5</v>
      </c>
      <c r="C42942" s="4" t="s">
        <v>13</v>
      </c>
      <c r="D42942" s="4" t="s">
        <v>13</v>
      </c>
      <c r="E42942" s="4" t="s">
        <v>13</v>
      </c>
      <c r="F42942" s="4" t="s">
        <v>13</v>
      </c>
      <c r="G42942" s="4" t="s">
        <v>9</v>
      </c>
      <c r="H42942" s="4" t="s">
        <v>13</v>
      </c>
      <c r="I42942" s="4" t="s">
        <v>13</v>
      </c>
      <c r="J42942" s="4" t="s">
        <v>13</v>
      </c>
    </row>
    <row r="42943" spans="1:10">
      <c r="A42943" t="n">
        <v>346708</v>
      </c>
      <c r="B42943" s="31" t="n">
        <v>18</v>
      </c>
      <c r="C42943" s="7" t="n">
        <v>1</v>
      </c>
      <c r="D42943" s="7" t="n">
        <v>35</v>
      </c>
      <c r="E42943" s="7" t="n">
        <v>1</v>
      </c>
      <c r="F42943" s="7" t="n">
        <v>0</v>
      </c>
      <c r="G42943" s="7" t="n">
        <v>1</v>
      </c>
      <c r="H42943" s="7" t="n">
        <v>12</v>
      </c>
      <c r="I42943" s="7" t="n">
        <v>19</v>
      </c>
      <c r="J42943" s="7" t="n">
        <v>1</v>
      </c>
    </row>
    <row r="42944" spans="1:10">
      <c r="A42944" t="s">
        <v>4</v>
      </c>
      <c r="B42944" s="4" t="s">
        <v>5</v>
      </c>
      <c r="C42944" s="4" t="s">
        <v>13</v>
      </c>
      <c r="D42944" s="4" t="s">
        <v>10</v>
      </c>
      <c r="E42944" s="4" t="s">
        <v>13</v>
      </c>
      <c r="F42944" s="4" t="s">
        <v>20</v>
      </c>
    </row>
    <row r="42945" spans="1:10">
      <c r="A42945" t="n">
        <v>346720</v>
      </c>
      <c r="B42945" s="10" t="n">
        <v>5</v>
      </c>
      <c r="C42945" s="7" t="n">
        <v>30</v>
      </c>
      <c r="D42945" s="7" t="n">
        <v>10334</v>
      </c>
      <c r="E42945" s="7" t="n">
        <v>1</v>
      </c>
      <c r="F42945" s="11" t="n">
        <f t="normal" ca="1">A42949</f>
        <v>0</v>
      </c>
    </row>
    <row r="42946" spans="1:10">
      <c r="A42946" t="s">
        <v>4</v>
      </c>
      <c r="B42946" s="4" t="s">
        <v>5</v>
      </c>
      <c r="C42946" s="4" t="s">
        <v>13</v>
      </c>
      <c r="D42946" s="4" t="s">
        <v>13</v>
      </c>
      <c r="E42946" s="4" t="s">
        <v>13</v>
      </c>
      <c r="F42946" s="4" t="s">
        <v>13</v>
      </c>
      <c r="G42946" s="4" t="s">
        <v>9</v>
      </c>
      <c r="H42946" s="4" t="s">
        <v>13</v>
      </c>
      <c r="I42946" s="4" t="s">
        <v>13</v>
      </c>
      <c r="J42946" s="4" t="s">
        <v>13</v>
      </c>
    </row>
    <row r="42947" spans="1:10">
      <c r="A42947" t="n">
        <v>346729</v>
      </c>
      <c r="B42947" s="31" t="n">
        <v>18</v>
      </c>
      <c r="C42947" s="7" t="n">
        <v>1</v>
      </c>
      <c r="D42947" s="7" t="n">
        <v>35</v>
      </c>
      <c r="E42947" s="7" t="n">
        <v>1</v>
      </c>
      <c r="F42947" s="7" t="n">
        <v>0</v>
      </c>
      <c r="G42947" s="7" t="n">
        <v>1</v>
      </c>
      <c r="H42947" s="7" t="n">
        <v>12</v>
      </c>
      <c r="I42947" s="7" t="n">
        <v>19</v>
      </c>
      <c r="J42947" s="7" t="n">
        <v>1</v>
      </c>
    </row>
    <row r="42948" spans="1:10">
      <c r="A42948" t="s">
        <v>4</v>
      </c>
      <c r="B42948" s="4" t="s">
        <v>5</v>
      </c>
      <c r="C42948" s="4" t="s">
        <v>13</v>
      </c>
      <c r="D42948" s="4" t="s">
        <v>10</v>
      </c>
      <c r="E42948" s="4" t="s">
        <v>13</v>
      </c>
      <c r="F42948" s="4" t="s">
        <v>20</v>
      </c>
    </row>
    <row r="42949" spans="1:10">
      <c r="A42949" t="n">
        <v>346741</v>
      </c>
      <c r="B42949" s="10" t="n">
        <v>5</v>
      </c>
      <c r="C42949" s="7" t="n">
        <v>30</v>
      </c>
      <c r="D42949" s="7" t="n">
        <v>10335</v>
      </c>
      <c r="E42949" s="7" t="n">
        <v>1</v>
      </c>
      <c r="F42949" s="11" t="n">
        <f t="normal" ca="1">A42953</f>
        <v>0</v>
      </c>
    </row>
    <row r="42950" spans="1:10">
      <c r="A42950" t="s">
        <v>4</v>
      </c>
      <c r="B42950" s="4" t="s">
        <v>5</v>
      </c>
      <c r="C42950" s="4" t="s">
        <v>13</v>
      </c>
      <c r="D42950" s="4" t="s">
        <v>13</v>
      </c>
      <c r="E42950" s="4" t="s">
        <v>13</v>
      </c>
      <c r="F42950" s="4" t="s">
        <v>13</v>
      </c>
      <c r="G42950" s="4" t="s">
        <v>9</v>
      </c>
      <c r="H42950" s="4" t="s">
        <v>13</v>
      </c>
      <c r="I42950" s="4" t="s">
        <v>13</v>
      </c>
      <c r="J42950" s="4" t="s">
        <v>13</v>
      </c>
    </row>
    <row r="42951" spans="1:10">
      <c r="A42951" t="n">
        <v>346750</v>
      </c>
      <c r="B42951" s="31" t="n">
        <v>18</v>
      </c>
      <c r="C42951" s="7" t="n">
        <v>1</v>
      </c>
      <c r="D42951" s="7" t="n">
        <v>35</v>
      </c>
      <c r="E42951" s="7" t="n">
        <v>1</v>
      </c>
      <c r="F42951" s="7" t="n">
        <v>0</v>
      </c>
      <c r="G42951" s="7" t="n">
        <v>1</v>
      </c>
      <c r="H42951" s="7" t="n">
        <v>12</v>
      </c>
      <c r="I42951" s="7" t="n">
        <v>19</v>
      </c>
      <c r="J42951" s="7" t="n">
        <v>1</v>
      </c>
    </row>
    <row r="42952" spans="1:10">
      <c r="A42952" t="s">
        <v>4</v>
      </c>
      <c r="B42952" s="4" t="s">
        <v>5</v>
      </c>
      <c r="C42952" s="4" t="s">
        <v>13</v>
      </c>
      <c r="D42952" s="4" t="s">
        <v>13</v>
      </c>
      <c r="E42952" s="4" t="s">
        <v>13</v>
      </c>
      <c r="F42952" s="4" t="s">
        <v>9</v>
      </c>
      <c r="G42952" s="4" t="s">
        <v>13</v>
      </c>
      <c r="H42952" s="4" t="s">
        <v>13</v>
      </c>
      <c r="I42952" s="4" t="s">
        <v>20</v>
      </c>
    </row>
    <row r="42953" spans="1:10">
      <c r="A42953" t="n">
        <v>346762</v>
      </c>
      <c r="B42953" s="10" t="n">
        <v>5</v>
      </c>
      <c r="C42953" s="7" t="n">
        <v>35</v>
      </c>
      <c r="D42953" s="7" t="n">
        <v>1</v>
      </c>
      <c r="E42953" s="7" t="n">
        <v>0</v>
      </c>
      <c r="F42953" s="7" t="n">
        <v>8</v>
      </c>
      <c r="G42953" s="7" t="n">
        <v>2</v>
      </c>
      <c r="H42953" s="7" t="n">
        <v>1</v>
      </c>
      <c r="I42953" s="11" t="n">
        <f t="normal" ca="1">A43005</f>
        <v>0</v>
      </c>
    </row>
    <row r="42954" spans="1:10">
      <c r="A42954" t="s">
        <v>4</v>
      </c>
      <c r="B42954" s="4" t="s">
        <v>5</v>
      </c>
      <c r="C42954" s="4" t="s">
        <v>13</v>
      </c>
      <c r="D42954" s="4" t="s">
        <v>10</v>
      </c>
      <c r="E42954" s="4" t="s">
        <v>10</v>
      </c>
      <c r="F42954" s="4" t="s">
        <v>13</v>
      </c>
    </row>
    <row r="42955" spans="1:10">
      <c r="A42955" t="n">
        <v>346776</v>
      </c>
      <c r="B42955" s="29" t="n">
        <v>25</v>
      </c>
      <c r="C42955" s="7" t="n">
        <v>1</v>
      </c>
      <c r="D42955" s="7" t="n">
        <v>160</v>
      </c>
      <c r="E42955" s="7" t="n">
        <v>350</v>
      </c>
      <c r="F42955" s="7" t="n">
        <v>1</v>
      </c>
    </row>
    <row r="42956" spans="1:10">
      <c r="A42956" t="s">
        <v>4</v>
      </c>
      <c r="B42956" s="4" t="s">
        <v>5</v>
      </c>
      <c r="C42956" s="4" t="s">
        <v>13</v>
      </c>
      <c r="D42956" s="4" t="s">
        <v>10</v>
      </c>
      <c r="E42956" s="4" t="s">
        <v>6</v>
      </c>
    </row>
    <row r="42957" spans="1:10">
      <c r="A42957" t="n">
        <v>346783</v>
      </c>
      <c r="B42957" s="40" t="n">
        <v>51</v>
      </c>
      <c r="C42957" s="7" t="n">
        <v>4</v>
      </c>
      <c r="D42957" s="7" t="n">
        <v>5711</v>
      </c>
      <c r="E42957" s="7" t="s">
        <v>353</v>
      </c>
    </row>
    <row r="42958" spans="1:10">
      <c r="A42958" t="s">
        <v>4</v>
      </c>
      <c r="B42958" s="4" t="s">
        <v>5</v>
      </c>
      <c r="C42958" s="4" t="s">
        <v>10</v>
      </c>
    </row>
    <row r="42959" spans="1:10">
      <c r="A42959" t="n">
        <v>346797</v>
      </c>
      <c r="B42959" s="35" t="n">
        <v>16</v>
      </c>
      <c r="C42959" s="7" t="n">
        <v>0</v>
      </c>
    </row>
    <row r="42960" spans="1:10">
      <c r="A42960" t="s">
        <v>4</v>
      </c>
      <c r="B42960" s="4" t="s">
        <v>5</v>
      </c>
      <c r="C42960" s="4" t="s">
        <v>10</v>
      </c>
      <c r="D42960" s="4" t="s">
        <v>72</v>
      </c>
      <c r="E42960" s="4" t="s">
        <v>13</v>
      </c>
      <c r="F42960" s="4" t="s">
        <v>13</v>
      </c>
      <c r="G42960" s="4" t="s">
        <v>72</v>
      </c>
      <c r="H42960" s="4" t="s">
        <v>13</v>
      </c>
      <c r="I42960" s="4" t="s">
        <v>13</v>
      </c>
    </row>
    <row r="42961" spans="1:10">
      <c r="A42961" t="n">
        <v>346800</v>
      </c>
      <c r="B42961" s="52" t="n">
        <v>26</v>
      </c>
      <c r="C42961" s="7" t="n">
        <v>5711</v>
      </c>
      <c r="D42961" s="7" t="s">
        <v>2512</v>
      </c>
      <c r="E42961" s="7" t="n">
        <v>2</v>
      </c>
      <c r="F42961" s="7" t="n">
        <v>3</v>
      </c>
      <c r="G42961" s="7" t="s">
        <v>2513</v>
      </c>
      <c r="H42961" s="7" t="n">
        <v>2</v>
      </c>
      <c r="I42961" s="7" t="n">
        <v>0</v>
      </c>
    </row>
    <row r="42962" spans="1:10">
      <c r="A42962" t="s">
        <v>4</v>
      </c>
      <c r="B42962" s="4" t="s">
        <v>5</v>
      </c>
    </row>
    <row r="42963" spans="1:10">
      <c r="A42963" t="n">
        <v>346944</v>
      </c>
      <c r="B42963" s="53" t="n">
        <v>28</v>
      </c>
    </row>
    <row r="42964" spans="1:10">
      <c r="A42964" t="s">
        <v>4</v>
      </c>
      <c r="B42964" s="4" t="s">
        <v>5</v>
      </c>
      <c r="C42964" s="4" t="s">
        <v>13</v>
      </c>
      <c r="D42964" s="4" t="s">
        <v>10</v>
      </c>
      <c r="E42964" s="4" t="s">
        <v>10</v>
      </c>
      <c r="F42964" s="4" t="s">
        <v>13</v>
      </c>
    </row>
    <row r="42965" spans="1:10">
      <c r="A42965" t="n">
        <v>346945</v>
      </c>
      <c r="B42965" s="29" t="n">
        <v>25</v>
      </c>
      <c r="C42965" s="7" t="n">
        <v>1</v>
      </c>
      <c r="D42965" s="7" t="n">
        <v>65535</v>
      </c>
      <c r="E42965" s="7" t="n">
        <v>65535</v>
      </c>
      <c r="F42965" s="7" t="n">
        <v>0</v>
      </c>
    </row>
    <row r="42966" spans="1:10">
      <c r="A42966" t="s">
        <v>4</v>
      </c>
      <c r="B42966" s="4" t="s">
        <v>5</v>
      </c>
      <c r="C42966" s="4" t="s">
        <v>13</v>
      </c>
      <c r="D42966" s="4" t="s">
        <v>10</v>
      </c>
      <c r="E42966" s="4" t="s">
        <v>10</v>
      </c>
      <c r="F42966" s="4" t="s">
        <v>13</v>
      </c>
    </row>
    <row r="42967" spans="1:10">
      <c r="A42967" t="n">
        <v>346952</v>
      </c>
      <c r="B42967" s="29" t="n">
        <v>25</v>
      </c>
      <c r="C42967" s="7" t="n">
        <v>1</v>
      </c>
      <c r="D42967" s="7" t="n">
        <v>60</v>
      </c>
      <c r="E42967" s="7" t="n">
        <v>500</v>
      </c>
      <c r="F42967" s="7" t="n">
        <v>2</v>
      </c>
    </row>
    <row r="42968" spans="1:10">
      <c r="A42968" t="s">
        <v>4</v>
      </c>
      <c r="B42968" s="4" t="s">
        <v>5</v>
      </c>
      <c r="C42968" s="4" t="s">
        <v>13</v>
      </c>
      <c r="D42968" s="4" t="s">
        <v>10</v>
      </c>
      <c r="E42968" s="4" t="s">
        <v>6</v>
      </c>
    </row>
    <row r="42969" spans="1:10">
      <c r="A42969" t="n">
        <v>346959</v>
      </c>
      <c r="B42969" s="40" t="n">
        <v>51</v>
      </c>
      <c r="C42969" s="7" t="n">
        <v>4</v>
      </c>
      <c r="D42969" s="7" t="n">
        <v>0</v>
      </c>
      <c r="E42969" s="7" t="s">
        <v>536</v>
      </c>
    </row>
    <row r="42970" spans="1:10">
      <c r="A42970" t="s">
        <v>4</v>
      </c>
      <c r="B42970" s="4" t="s">
        <v>5</v>
      </c>
      <c r="C42970" s="4" t="s">
        <v>10</v>
      </c>
    </row>
    <row r="42971" spans="1:10">
      <c r="A42971" t="n">
        <v>346973</v>
      </c>
      <c r="B42971" s="35" t="n">
        <v>16</v>
      </c>
      <c r="C42971" s="7" t="n">
        <v>0</v>
      </c>
    </row>
    <row r="42972" spans="1:10">
      <c r="A42972" t="s">
        <v>4</v>
      </c>
      <c r="B42972" s="4" t="s">
        <v>5</v>
      </c>
      <c r="C42972" s="4" t="s">
        <v>10</v>
      </c>
      <c r="D42972" s="4" t="s">
        <v>72</v>
      </c>
      <c r="E42972" s="4" t="s">
        <v>13</v>
      </c>
      <c r="F42972" s="4" t="s">
        <v>13</v>
      </c>
      <c r="G42972" s="4" t="s">
        <v>72</v>
      </c>
      <c r="H42972" s="4" t="s">
        <v>13</v>
      </c>
      <c r="I42972" s="4" t="s">
        <v>13</v>
      </c>
    </row>
    <row r="42973" spans="1:10">
      <c r="A42973" t="n">
        <v>346976</v>
      </c>
      <c r="B42973" s="52" t="n">
        <v>26</v>
      </c>
      <c r="C42973" s="7" t="n">
        <v>0</v>
      </c>
      <c r="D42973" s="7" t="s">
        <v>2514</v>
      </c>
      <c r="E42973" s="7" t="n">
        <v>2</v>
      </c>
      <c r="F42973" s="7" t="n">
        <v>3</v>
      </c>
      <c r="G42973" s="7" t="s">
        <v>2515</v>
      </c>
      <c r="H42973" s="7" t="n">
        <v>2</v>
      </c>
      <c r="I42973" s="7" t="n">
        <v>0</v>
      </c>
    </row>
    <row r="42974" spans="1:10">
      <c r="A42974" t="s">
        <v>4</v>
      </c>
      <c r="B42974" s="4" t="s">
        <v>5</v>
      </c>
    </row>
    <row r="42975" spans="1:10">
      <c r="A42975" t="n">
        <v>347050</v>
      </c>
      <c r="B42975" s="53" t="n">
        <v>28</v>
      </c>
    </row>
    <row r="42976" spans="1:10">
      <c r="A42976" t="s">
        <v>4</v>
      </c>
      <c r="B42976" s="4" t="s">
        <v>5</v>
      </c>
      <c r="C42976" s="4" t="s">
        <v>13</v>
      </c>
      <c r="D42976" s="4" t="s">
        <v>10</v>
      </c>
      <c r="E42976" s="4" t="s">
        <v>10</v>
      </c>
      <c r="F42976" s="4" t="s">
        <v>13</v>
      </c>
    </row>
    <row r="42977" spans="1:9">
      <c r="A42977" t="n">
        <v>347051</v>
      </c>
      <c r="B42977" s="29" t="n">
        <v>25</v>
      </c>
      <c r="C42977" s="7" t="n">
        <v>1</v>
      </c>
      <c r="D42977" s="7" t="n">
        <v>65535</v>
      </c>
      <c r="E42977" s="7" t="n">
        <v>65535</v>
      </c>
      <c r="F42977" s="7" t="n">
        <v>0</v>
      </c>
    </row>
    <row r="42978" spans="1:9">
      <c r="A42978" t="s">
        <v>4</v>
      </c>
      <c r="B42978" s="4" t="s">
        <v>5</v>
      </c>
      <c r="C42978" s="4" t="s">
        <v>13</v>
      </c>
      <c r="D42978" s="4" t="s">
        <v>10</v>
      </c>
      <c r="E42978" s="4" t="s">
        <v>10</v>
      </c>
      <c r="F42978" s="4" t="s">
        <v>13</v>
      </c>
    </row>
    <row r="42979" spans="1:9">
      <c r="A42979" t="n">
        <v>347058</v>
      </c>
      <c r="B42979" s="29" t="n">
        <v>25</v>
      </c>
      <c r="C42979" s="7" t="n">
        <v>1</v>
      </c>
      <c r="D42979" s="7" t="n">
        <v>160</v>
      </c>
      <c r="E42979" s="7" t="n">
        <v>350</v>
      </c>
      <c r="F42979" s="7" t="n">
        <v>1</v>
      </c>
    </row>
    <row r="42980" spans="1:9">
      <c r="A42980" t="s">
        <v>4</v>
      </c>
      <c r="B42980" s="4" t="s">
        <v>5</v>
      </c>
      <c r="C42980" s="4" t="s">
        <v>13</v>
      </c>
      <c r="D42980" s="4" t="s">
        <v>10</v>
      </c>
      <c r="E42980" s="4" t="s">
        <v>6</v>
      </c>
    </row>
    <row r="42981" spans="1:9">
      <c r="A42981" t="n">
        <v>347065</v>
      </c>
      <c r="B42981" s="40" t="n">
        <v>51</v>
      </c>
      <c r="C42981" s="7" t="n">
        <v>4</v>
      </c>
      <c r="D42981" s="7" t="n">
        <v>5711</v>
      </c>
      <c r="E42981" s="7" t="s">
        <v>1290</v>
      </c>
    </row>
    <row r="42982" spans="1:9">
      <c r="A42982" t="s">
        <v>4</v>
      </c>
      <c r="B42982" s="4" t="s">
        <v>5</v>
      </c>
      <c r="C42982" s="4" t="s">
        <v>10</v>
      </c>
    </row>
    <row r="42983" spans="1:9">
      <c r="A42983" t="n">
        <v>347078</v>
      </c>
      <c r="B42983" s="35" t="n">
        <v>16</v>
      </c>
      <c r="C42983" s="7" t="n">
        <v>0</v>
      </c>
    </row>
    <row r="42984" spans="1:9">
      <c r="A42984" t="s">
        <v>4</v>
      </c>
      <c r="B42984" s="4" t="s">
        <v>5</v>
      </c>
      <c r="C42984" s="4" t="s">
        <v>10</v>
      </c>
      <c r="D42984" s="4" t="s">
        <v>72</v>
      </c>
      <c r="E42984" s="4" t="s">
        <v>13</v>
      </c>
      <c r="F42984" s="4" t="s">
        <v>13</v>
      </c>
      <c r="G42984" s="4" t="s">
        <v>72</v>
      </c>
      <c r="H42984" s="4" t="s">
        <v>13</v>
      </c>
      <c r="I42984" s="4" t="s">
        <v>13</v>
      </c>
    </row>
    <row r="42985" spans="1:9">
      <c r="A42985" t="n">
        <v>347081</v>
      </c>
      <c r="B42985" s="52" t="n">
        <v>26</v>
      </c>
      <c r="C42985" s="7" t="n">
        <v>5711</v>
      </c>
      <c r="D42985" s="7" t="s">
        <v>2516</v>
      </c>
      <c r="E42985" s="7" t="n">
        <v>2</v>
      </c>
      <c r="F42985" s="7" t="n">
        <v>3</v>
      </c>
      <c r="G42985" s="7" t="s">
        <v>2517</v>
      </c>
      <c r="H42985" s="7" t="n">
        <v>2</v>
      </c>
      <c r="I42985" s="7" t="n">
        <v>0</v>
      </c>
    </row>
    <row r="42986" spans="1:9">
      <c r="A42986" t="s">
        <v>4</v>
      </c>
      <c r="B42986" s="4" t="s">
        <v>5</v>
      </c>
    </row>
    <row r="42987" spans="1:9">
      <c r="A42987" t="n">
        <v>347249</v>
      </c>
      <c r="B42987" s="53" t="n">
        <v>28</v>
      </c>
    </row>
    <row r="42988" spans="1:9">
      <c r="A42988" t="s">
        <v>4</v>
      </c>
      <c r="B42988" s="4" t="s">
        <v>5</v>
      </c>
      <c r="C42988" s="4" t="s">
        <v>13</v>
      </c>
      <c r="D42988" s="4" t="s">
        <v>10</v>
      </c>
      <c r="E42988" s="4" t="s">
        <v>10</v>
      </c>
      <c r="F42988" s="4" t="s">
        <v>13</v>
      </c>
    </row>
    <row r="42989" spans="1:9">
      <c r="A42989" t="n">
        <v>347250</v>
      </c>
      <c r="B42989" s="29" t="n">
        <v>25</v>
      </c>
      <c r="C42989" s="7" t="n">
        <v>1</v>
      </c>
      <c r="D42989" s="7" t="n">
        <v>65535</v>
      </c>
      <c r="E42989" s="7" t="n">
        <v>65535</v>
      </c>
      <c r="F42989" s="7" t="n">
        <v>0</v>
      </c>
    </row>
    <row r="42990" spans="1:9">
      <c r="A42990" t="s">
        <v>4</v>
      </c>
      <c r="B42990" s="4" t="s">
        <v>5</v>
      </c>
      <c r="C42990" s="4" t="s">
        <v>13</v>
      </c>
      <c r="D42990" s="4" t="s">
        <v>10</v>
      </c>
      <c r="E42990" s="4" t="s">
        <v>10</v>
      </c>
      <c r="F42990" s="4" t="s">
        <v>13</v>
      </c>
    </row>
    <row r="42991" spans="1:9">
      <c r="A42991" t="n">
        <v>347257</v>
      </c>
      <c r="B42991" s="29" t="n">
        <v>25</v>
      </c>
      <c r="C42991" s="7" t="n">
        <v>1</v>
      </c>
      <c r="D42991" s="7" t="n">
        <v>60</v>
      </c>
      <c r="E42991" s="7" t="n">
        <v>500</v>
      </c>
      <c r="F42991" s="7" t="n">
        <v>2</v>
      </c>
    </row>
    <row r="42992" spans="1:9">
      <c r="A42992" t="s">
        <v>4</v>
      </c>
      <c r="B42992" s="4" t="s">
        <v>5</v>
      </c>
      <c r="C42992" s="4" t="s">
        <v>13</v>
      </c>
      <c r="D42992" s="4" t="s">
        <v>10</v>
      </c>
      <c r="E42992" s="4" t="s">
        <v>6</v>
      </c>
    </row>
    <row r="42993" spans="1:9">
      <c r="A42993" t="n">
        <v>347264</v>
      </c>
      <c r="B42993" s="40" t="n">
        <v>51</v>
      </c>
      <c r="C42993" s="7" t="n">
        <v>4</v>
      </c>
      <c r="D42993" s="7" t="n">
        <v>0</v>
      </c>
      <c r="E42993" s="7" t="s">
        <v>150</v>
      </c>
    </row>
    <row r="42994" spans="1:9">
      <c r="A42994" t="s">
        <v>4</v>
      </c>
      <c r="B42994" s="4" t="s">
        <v>5</v>
      </c>
      <c r="C42994" s="4" t="s">
        <v>10</v>
      </c>
    </row>
    <row r="42995" spans="1:9">
      <c r="A42995" t="n">
        <v>347277</v>
      </c>
      <c r="B42995" s="35" t="n">
        <v>16</v>
      </c>
      <c r="C42995" s="7" t="n">
        <v>0</v>
      </c>
    </row>
    <row r="42996" spans="1:9">
      <c r="A42996" t="s">
        <v>4</v>
      </c>
      <c r="B42996" s="4" t="s">
        <v>5</v>
      </c>
      <c r="C42996" s="4" t="s">
        <v>10</v>
      </c>
      <c r="D42996" s="4" t="s">
        <v>72</v>
      </c>
      <c r="E42996" s="4" t="s">
        <v>13</v>
      </c>
      <c r="F42996" s="4" t="s">
        <v>13</v>
      </c>
    </row>
    <row r="42997" spans="1:9">
      <c r="A42997" t="n">
        <v>347280</v>
      </c>
      <c r="B42997" s="52" t="n">
        <v>26</v>
      </c>
      <c r="C42997" s="7" t="n">
        <v>0</v>
      </c>
      <c r="D42997" s="7" t="s">
        <v>2518</v>
      </c>
      <c r="E42997" s="7" t="n">
        <v>2</v>
      </c>
      <c r="F42997" s="7" t="n">
        <v>0</v>
      </c>
    </row>
    <row r="42998" spans="1:9">
      <c r="A42998" t="s">
        <v>4</v>
      </c>
      <c r="B42998" s="4" t="s">
        <v>5</v>
      </c>
    </row>
    <row r="42999" spans="1:9">
      <c r="A42999" t="n">
        <v>347349</v>
      </c>
      <c r="B42999" s="53" t="n">
        <v>28</v>
      </c>
    </row>
    <row r="43000" spans="1:9">
      <c r="A43000" t="s">
        <v>4</v>
      </c>
      <c r="B43000" s="4" t="s">
        <v>5</v>
      </c>
      <c r="C43000" s="4" t="s">
        <v>10</v>
      </c>
    </row>
    <row r="43001" spans="1:9">
      <c r="A43001" t="n">
        <v>347350</v>
      </c>
      <c r="B43001" s="12" t="n">
        <v>12</v>
      </c>
      <c r="C43001" s="7" t="n">
        <v>10336</v>
      </c>
    </row>
    <row r="43002" spans="1:9">
      <c r="A43002" t="s">
        <v>4</v>
      </c>
      <c r="B43002" s="4" t="s">
        <v>5</v>
      </c>
      <c r="C43002" s="4" t="s">
        <v>20</v>
      </c>
    </row>
    <row r="43003" spans="1:9">
      <c r="A43003" t="n">
        <v>347353</v>
      </c>
      <c r="B43003" s="17" t="n">
        <v>3</v>
      </c>
      <c r="C43003" s="11" t="n">
        <f t="normal" ca="1">A43027</f>
        <v>0</v>
      </c>
    </row>
    <row r="43004" spans="1:9">
      <c r="A43004" t="s">
        <v>4</v>
      </c>
      <c r="B43004" s="4" t="s">
        <v>5</v>
      </c>
      <c r="C43004" s="4" t="s">
        <v>13</v>
      </c>
      <c r="D43004" s="4" t="s">
        <v>10</v>
      </c>
      <c r="E43004" s="4" t="s">
        <v>10</v>
      </c>
      <c r="F43004" s="4" t="s">
        <v>13</v>
      </c>
    </row>
    <row r="43005" spans="1:9">
      <c r="A43005" t="n">
        <v>347358</v>
      </c>
      <c r="B43005" s="29" t="n">
        <v>25</v>
      </c>
      <c r="C43005" s="7" t="n">
        <v>1</v>
      </c>
      <c r="D43005" s="7" t="n">
        <v>160</v>
      </c>
      <c r="E43005" s="7" t="n">
        <v>350</v>
      </c>
      <c r="F43005" s="7" t="n">
        <v>1</v>
      </c>
    </row>
    <row r="43006" spans="1:9">
      <c r="A43006" t="s">
        <v>4</v>
      </c>
      <c r="B43006" s="4" t="s">
        <v>5</v>
      </c>
      <c r="C43006" s="4" t="s">
        <v>13</v>
      </c>
      <c r="D43006" s="4" t="s">
        <v>10</v>
      </c>
      <c r="E43006" s="4" t="s">
        <v>6</v>
      </c>
    </row>
    <row r="43007" spans="1:9">
      <c r="A43007" t="n">
        <v>347365</v>
      </c>
      <c r="B43007" s="40" t="n">
        <v>51</v>
      </c>
      <c r="C43007" s="7" t="n">
        <v>4</v>
      </c>
      <c r="D43007" s="7" t="n">
        <v>5711</v>
      </c>
      <c r="E43007" s="7" t="s">
        <v>1290</v>
      </c>
    </row>
    <row r="43008" spans="1:9">
      <c r="A43008" t="s">
        <v>4</v>
      </c>
      <c r="B43008" s="4" t="s">
        <v>5</v>
      </c>
      <c r="C43008" s="4" t="s">
        <v>10</v>
      </c>
    </row>
    <row r="43009" spans="1:6">
      <c r="A43009" t="n">
        <v>347378</v>
      </c>
      <c r="B43009" s="35" t="n">
        <v>16</v>
      </c>
      <c r="C43009" s="7" t="n">
        <v>0</v>
      </c>
    </row>
    <row r="43010" spans="1:6">
      <c r="A43010" t="s">
        <v>4</v>
      </c>
      <c r="B43010" s="4" t="s">
        <v>5</v>
      </c>
      <c r="C43010" s="4" t="s">
        <v>10</v>
      </c>
      <c r="D43010" s="4" t="s">
        <v>72</v>
      </c>
      <c r="E43010" s="4" t="s">
        <v>13</v>
      </c>
      <c r="F43010" s="4" t="s">
        <v>13</v>
      </c>
    </row>
    <row r="43011" spans="1:6">
      <c r="A43011" t="n">
        <v>347381</v>
      </c>
      <c r="B43011" s="52" t="n">
        <v>26</v>
      </c>
      <c r="C43011" s="7" t="n">
        <v>5711</v>
      </c>
      <c r="D43011" s="7" t="s">
        <v>2519</v>
      </c>
      <c r="E43011" s="7" t="n">
        <v>2</v>
      </c>
      <c r="F43011" s="7" t="n">
        <v>0</v>
      </c>
    </row>
    <row r="43012" spans="1:6">
      <c r="A43012" t="s">
        <v>4</v>
      </c>
      <c r="B43012" s="4" t="s">
        <v>5</v>
      </c>
    </row>
    <row r="43013" spans="1:6">
      <c r="A43013" t="n">
        <v>347494</v>
      </c>
      <c r="B43013" s="53" t="n">
        <v>28</v>
      </c>
    </row>
    <row r="43014" spans="1:6">
      <c r="A43014" t="s">
        <v>4</v>
      </c>
      <c r="B43014" s="4" t="s">
        <v>5</v>
      </c>
      <c r="C43014" s="4" t="s">
        <v>13</v>
      </c>
      <c r="D43014" s="4" t="s">
        <v>10</v>
      </c>
      <c r="E43014" s="4" t="s">
        <v>10</v>
      </c>
      <c r="F43014" s="4" t="s">
        <v>13</v>
      </c>
    </row>
    <row r="43015" spans="1:6">
      <c r="A43015" t="n">
        <v>347495</v>
      </c>
      <c r="B43015" s="29" t="n">
        <v>25</v>
      </c>
      <c r="C43015" s="7" t="n">
        <v>1</v>
      </c>
      <c r="D43015" s="7" t="n">
        <v>65535</v>
      </c>
      <c r="E43015" s="7" t="n">
        <v>65535</v>
      </c>
      <c r="F43015" s="7" t="n">
        <v>0</v>
      </c>
    </row>
    <row r="43016" spans="1:6">
      <c r="A43016" t="s">
        <v>4</v>
      </c>
      <c r="B43016" s="4" t="s">
        <v>5</v>
      </c>
      <c r="C43016" s="4" t="s">
        <v>13</v>
      </c>
      <c r="D43016" s="4" t="s">
        <v>10</v>
      </c>
      <c r="E43016" s="4" t="s">
        <v>10</v>
      </c>
      <c r="F43016" s="4" t="s">
        <v>13</v>
      </c>
    </row>
    <row r="43017" spans="1:6">
      <c r="A43017" t="n">
        <v>347502</v>
      </c>
      <c r="B43017" s="29" t="n">
        <v>25</v>
      </c>
      <c r="C43017" s="7" t="n">
        <v>1</v>
      </c>
      <c r="D43017" s="7" t="n">
        <v>60</v>
      </c>
      <c r="E43017" s="7" t="n">
        <v>500</v>
      </c>
      <c r="F43017" s="7" t="n">
        <v>2</v>
      </c>
    </row>
    <row r="43018" spans="1:6">
      <c r="A43018" t="s">
        <v>4</v>
      </c>
      <c r="B43018" s="4" t="s">
        <v>5</v>
      </c>
      <c r="C43018" s="4" t="s">
        <v>13</v>
      </c>
      <c r="D43018" s="4" t="s">
        <v>10</v>
      </c>
      <c r="E43018" s="4" t="s">
        <v>6</v>
      </c>
    </row>
    <row r="43019" spans="1:6">
      <c r="A43019" t="n">
        <v>347509</v>
      </c>
      <c r="B43019" s="40" t="n">
        <v>51</v>
      </c>
      <c r="C43019" s="7" t="n">
        <v>4</v>
      </c>
      <c r="D43019" s="7" t="n">
        <v>0</v>
      </c>
      <c r="E43019" s="7" t="s">
        <v>150</v>
      </c>
    </row>
    <row r="43020" spans="1:6">
      <c r="A43020" t="s">
        <v>4</v>
      </c>
      <c r="B43020" s="4" t="s">
        <v>5</v>
      </c>
      <c r="C43020" s="4" t="s">
        <v>10</v>
      </c>
    </row>
    <row r="43021" spans="1:6">
      <c r="A43021" t="n">
        <v>347522</v>
      </c>
      <c r="B43021" s="35" t="n">
        <v>16</v>
      </c>
      <c r="C43021" s="7" t="n">
        <v>0</v>
      </c>
    </row>
    <row r="43022" spans="1:6">
      <c r="A43022" t="s">
        <v>4</v>
      </c>
      <c r="B43022" s="4" t="s">
        <v>5</v>
      </c>
      <c r="C43022" s="4" t="s">
        <v>10</v>
      </c>
      <c r="D43022" s="4" t="s">
        <v>72</v>
      </c>
      <c r="E43022" s="4" t="s">
        <v>13</v>
      </c>
      <c r="F43022" s="4" t="s">
        <v>13</v>
      </c>
    </row>
    <row r="43023" spans="1:6">
      <c r="A43023" t="n">
        <v>347525</v>
      </c>
      <c r="B43023" s="52" t="n">
        <v>26</v>
      </c>
      <c r="C43023" s="7" t="n">
        <v>0</v>
      </c>
      <c r="D43023" s="7" t="s">
        <v>2520</v>
      </c>
      <c r="E43023" s="7" t="n">
        <v>2</v>
      </c>
      <c r="F43023" s="7" t="n">
        <v>0</v>
      </c>
    </row>
    <row r="43024" spans="1:6">
      <c r="A43024" t="s">
        <v>4</v>
      </c>
      <c r="B43024" s="4" t="s">
        <v>5</v>
      </c>
    </row>
    <row r="43025" spans="1:6">
      <c r="A43025" t="n">
        <v>347566</v>
      </c>
      <c r="B43025" s="53" t="n">
        <v>28</v>
      </c>
    </row>
    <row r="43026" spans="1:6">
      <c r="A43026" t="s">
        <v>4</v>
      </c>
      <c r="B43026" s="4" t="s">
        <v>5</v>
      </c>
      <c r="C43026" s="4" t="s">
        <v>10</v>
      </c>
    </row>
    <row r="43027" spans="1:6">
      <c r="A43027" t="n">
        <v>347567</v>
      </c>
      <c r="B43027" s="35" t="n">
        <v>16</v>
      </c>
      <c r="C43027" s="7" t="n">
        <v>500</v>
      </c>
    </row>
    <row r="43028" spans="1:6">
      <c r="A43028" t="s">
        <v>4</v>
      </c>
      <c r="B43028" s="4" t="s">
        <v>5</v>
      </c>
      <c r="C43028" s="4" t="s">
        <v>13</v>
      </c>
      <c r="D43028" s="4" t="s">
        <v>10</v>
      </c>
      <c r="E43028" s="4" t="s">
        <v>22</v>
      </c>
    </row>
    <row r="43029" spans="1:6">
      <c r="A43029" t="n">
        <v>347570</v>
      </c>
      <c r="B43029" s="28" t="n">
        <v>58</v>
      </c>
      <c r="C43029" s="7" t="n">
        <v>100</v>
      </c>
      <c r="D43029" s="7" t="n">
        <v>1000</v>
      </c>
      <c r="E43029" s="7" t="n">
        <v>1</v>
      </c>
    </row>
    <row r="43030" spans="1:6">
      <c r="A43030" t="s">
        <v>4</v>
      </c>
      <c r="B43030" s="4" t="s">
        <v>5</v>
      </c>
      <c r="C43030" s="4" t="s">
        <v>13</v>
      </c>
      <c r="D43030" s="4" t="s">
        <v>10</v>
      </c>
    </row>
    <row r="43031" spans="1:6">
      <c r="A43031" t="n">
        <v>347578</v>
      </c>
      <c r="B43031" s="28" t="n">
        <v>58</v>
      </c>
      <c r="C43031" s="7" t="n">
        <v>255</v>
      </c>
      <c r="D43031" s="7" t="n">
        <v>0</v>
      </c>
    </row>
    <row r="43032" spans="1:6">
      <c r="A43032" t="s">
        <v>4</v>
      </c>
      <c r="B43032" s="4" t="s">
        <v>5</v>
      </c>
      <c r="C43032" s="4" t="s">
        <v>13</v>
      </c>
    </row>
    <row r="43033" spans="1:6">
      <c r="A43033" t="n">
        <v>347582</v>
      </c>
      <c r="B43033" s="34" t="n">
        <v>23</v>
      </c>
      <c r="C43033" s="7" t="n">
        <v>0</v>
      </c>
    </row>
    <row r="43034" spans="1:6">
      <c r="A43034" t="s">
        <v>4</v>
      </c>
      <c r="B43034" s="4" t="s">
        <v>5</v>
      </c>
    </row>
    <row r="43035" spans="1:6">
      <c r="A43035" t="n">
        <v>347584</v>
      </c>
      <c r="B43035" s="5" t="n">
        <v>1</v>
      </c>
    </row>
    <row r="43036" spans="1:6" s="3" customFormat="1" customHeight="0">
      <c r="A43036" s="3" t="s">
        <v>2</v>
      </c>
      <c r="B43036" s="3" t="s">
        <v>2521</v>
      </c>
    </row>
    <row r="43037" spans="1:6">
      <c r="A43037" t="s">
        <v>4</v>
      </c>
      <c r="B43037" s="4" t="s">
        <v>5</v>
      </c>
      <c r="C43037" s="4" t="s">
        <v>13</v>
      </c>
      <c r="D43037" s="4" t="s">
        <v>13</v>
      </c>
      <c r="E43037" s="4" t="s">
        <v>13</v>
      </c>
      <c r="F43037" s="4" t="s">
        <v>13</v>
      </c>
    </row>
    <row r="43038" spans="1:6">
      <c r="A43038" t="n">
        <v>347588</v>
      </c>
      <c r="B43038" s="13" t="n">
        <v>14</v>
      </c>
      <c r="C43038" s="7" t="n">
        <v>2</v>
      </c>
      <c r="D43038" s="7" t="n">
        <v>0</v>
      </c>
      <c r="E43038" s="7" t="n">
        <v>0</v>
      </c>
      <c r="F43038" s="7" t="n">
        <v>0</v>
      </c>
    </row>
    <row r="43039" spans="1:6">
      <c r="A43039" t="s">
        <v>4</v>
      </c>
      <c r="B43039" s="4" t="s">
        <v>5</v>
      </c>
      <c r="C43039" s="4" t="s">
        <v>13</v>
      </c>
      <c r="D43039" s="36" t="s">
        <v>81</v>
      </c>
      <c r="E43039" s="4" t="s">
        <v>5</v>
      </c>
      <c r="F43039" s="4" t="s">
        <v>13</v>
      </c>
      <c r="G43039" s="4" t="s">
        <v>10</v>
      </c>
      <c r="H43039" s="36" t="s">
        <v>82</v>
      </c>
      <c r="I43039" s="4" t="s">
        <v>13</v>
      </c>
      <c r="J43039" s="4" t="s">
        <v>9</v>
      </c>
      <c r="K43039" s="4" t="s">
        <v>13</v>
      </c>
      <c r="L43039" s="4" t="s">
        <v>13</v>
      </c>
      <c r="M43039" s="36" t="s">
        <v>81</v>
      </c>
      <c r="N43039" s="4" t="s">
        <v>5</v>
      </c>
      <c r="O43039" s="4" t="s">
        <v>13</v>
      </c>
      <c r="P43039" s="4" t="s">
        <v>10</v>
      </c>
      <c r="Q43039" s="36" t="s">
        <v>82</v>
      </c>
      <c r="R43039" s="4" t="s">
        <v>13</v>
      </c>
      <c r="S43039" s="4" t="s">
        <v>9</v>
      </c>
      <c r="T43039" s="4" t="s">
        <v>13</v>
      </c>
      <c r="U43039" s="4" t="s">
        <v>13</v>
      </c>
      <c r="V43039" s="4" t="s">
        <v>13</v>
      </c>
      <c r="W43039" s="4" t="s">
        <v>20</v>
      </c>
    </row>
    <row r="43040" spans="1:6">
      <c r="A43040" t="n">
        <v>347593</v>
      </c>
      <c r="B43040" s="10" t="n">
        <v>5</v>
      </c>
      <c r="C43040" s="7" t="n">
        <v>28</v>
      </c>
      <c r="D43040" s="36" t="s">
        <v>3</v>
      </c>
      <c r="E43040" s="9" t="n">
        <v>162</v>
      </c>
      <c r="F43040" s="7" t="n">
        <v>3</v>
      </c>
      <c r="G43040" s="7" t="n">
        <v>32848</v>
      </c>
      <c r="H43040" s="36" t="s">
        <v>3</v>
      </c>
      <c r="I43040" s="7" t="n">
        <v>0</v>
      </c>
      <c r="J43040" s="7" t="n">
        <v>1</v>
      </c>
      <c r="K43040" s="7" t="n">
        <v>2</v>
      </c>
      <c r="L43040" s="7" t="n">
        <v>28</v>
      </c>
      <c r="M43040" s="36" t="s">
        <v>3</v>
      </c>
      <c r="N43040" s="9" t="n">
        <v>162</v>
      </c>
      <c r="O43040" s="7" t="n">
        <v>3</v>
      </c>
      <c r="P43040" s="7" t="n">
        <v>32848</v>
      </c>
      <c r="Q43040" s="36" t="s">
        <v>3</v>
      </c>
      <c r="R43040" s="7" t="n">
        <v>0</v>
      </c>
      <c r="S43040" s="7" t="n">
        <v>2</v>
      </c>
      <c r="T43040" s="7" t="n">
        <v>2</v>
      </c>
      <c r="U43040" s="7" t="n">
        <v>11</v>
      </c>
      <c r="V43040" s="7" t="n">
        <v>1</v>
      </c>
      <c r="W43040" s="11" t="n">
        <f t="normal" ca="1">A43044</f>
        <v>0</v>
      </c>
    </row>
    <row r="43041" spans="1:23">
      <c r="A43041" t="s">
        <v>4</v>
      </c>
      <c r="B43041" s="4" t="s">
        <v>5</v>
      </c>
      <c r="C43041" s="4" t="s">
        <v>13</v>
      </c>
      <c r="D43041" s="4" t="s">
        <v>10</v>
      </c>
      <c r="E43041" s="4" t="s">
        <v>22</v>
      </c>
    </row>
    <row r="43042" spans="1:23">
      <c r="A43042" t="n">
        <v>347622</v>
      </c>
      <c r="B43042" s="28" t="n">
        <v>58</v>
      </c>
      <c r="C43042" s="7" t="n">
        <v>0</v>
      </c>
      <c r="D43042" s="7" t="n">
        <v>0</v>
      </c>
      <c r="E43042" s="7" t="n">
        <v>1</v>
      </c>
    </row>
    <row r="43043" spans="1:23">
      <c r="A43043" t="s">
        <v>4</v>
      </c>
      <c r="B43043" s="4" t="s">
        <v>5</v>
      </c>
      <c r="C43043" s="4" t="s">
        <v>13</v>
      </c>
      <c r="D43043" s="36" t="s">
        <v>81</v>
      </c>
      <c r="E43043" s="4" t="s">
        <v>5</v>
      </c>
      <c r="F43043" s="4" t="s">
        <v>13</v>
      </c>
      <c r="G43043" s="4" t="s">
        <v>10</v>
      </c>
      <c r="H43043" s="36" t="s">
        <v>82</v>
      </c>
      <c r="I43043" s="4" t="s">
        <v>13</v>
      </c>
      <c r="J43043" s="4" t="s">
        <v>9</v>
      </c>
      <c r="K43043" s="4" t="s">
        <v>13</v>
      </c>
      <c r="L43043" s="4" t="s">
        <v>13</v>
      </c>
      <c r="M43043" s="36" t="s">
        <v>81</v>
      </c>
      <c r="N43043" s="4" t="s">
        <v>5</v>
      </c>
      <c r="O43043" s="4" t="s">
        <v>13</v>
      </c>
      <c r="P43043" s="4" t="s">
        <v>10</v>
      </c>
      <c r="Q43043" s="36" t="s">
        <v>82</v>
      </c>
      <c r="R43043" s="4" t="s">
        <v>13</v>
      </c>
      <c r="S43043" s="4" t="s">
        <v>9</v>
      </c>
      <c r="T43043" s="4" t="s">
        <v>13</v>
      </c>
      <c r="U43043" s="4" t="s">
        <v>13</v>
      </c>
      <c r="V43043" s="4" t="s">
        <v>13</v>
      </c>
      <c r="W43043" s="4" t="s">
        <v>20</v>
      </c>
    </row>
    <row r="43044" spans="1:23">
      <c r="A43044" t="n">
        <v>347630</v>
      </c>
      <c r="B43044" s="10" t="n">
        <v>5</v>
      </c>
      <c r="C43044" s="7" t="n">
        <v>28</v>
      </c>
      <c r="D43044" s="36" t="s">
        <v>3</v>
      </c>
      <c r="E43044" s="9" t="n">
        <v>162</v>
      </c>
      <c r="F43044" s="7" t="n">
        <v>3</v>
      </c>
      <c r="G43044" s="7" t="n">
        <v>32848</v>
      </c>
      <c r="H43044" s="36" t="s">
        <v>3</v>
      </c>
      <c r="I43044" s="7" t="n">
        <v>0</v>
      </c>
      <c r="J43044" s="7" t="n">
        <v>1</v>
      </c>
      <c r="K43044" s="7" t="n">
        <v>3</v>
      </c>
      <c r="L43044" s="7" t="n">
        <v>28</v>
      </c>
      <c r="M43044" s="36" t="s">
        <v>3</v>
      </c>
      <c r="N43044" s="9" t="n">
        <v>162</v>
      </c>
      <c r="O43044" s="7" t="n">
        <v>3</v>
      </c>
      <c r="P43044" s="7" t="n">
        <v>32848</v>
      </c>
      <c r="Q43044" s="36" t="s">
        <v>3</v>
      </c>
      <c r="R43044" s="7" t="n">
        <v>0</v>
      </c>
      <c r="S43044" s="7" t="n">
        <v>2</v>
      </c>
      <c r="T43044" s="7" t="n">
        <v>3</v>
      </c>
      <c r="U43044" s="7" t="n">
        <v>9</v>
      </c>
      <c r="V43044" s="7" t="n">
        <v>1</v>
      </c>
      <c r="W43044" s="11" t="n">
        <f t="normal" ca="1">A43054</f>
        <v>0</v>
      </c>
    </row>
    <row r="43045" spans="1:23">
      <c r="A43045" t="s">
        <v>4</v>
      </c>
      <c r="B43045" s="4" t="s">
        <v>5</v>
      </c>
      <c r="C43045" s="4" t="s">
        <v>13</v>
      </c>
      <c r="D43045" s="36" t="s">
        <v>81</v>
      </c>
      <c r="E43045" s="4" t="s">
        <v>5</v>
      </c>
      <c r="F43045" s="4" t="s">
        <v>10</v>
      </c>
      <c r="G43045" s="4" t="s">
        <v>13</v>
      </c>
      <c r="H43045" s="4" t="s">
        <v>13</v>
      </c>
      <c r="I43045" s="4" t="s">
        <v>6</v>
      </c>
      <c r="J43045" s="36" t="s">
        <v>82</v>
      </c>
      <c r="K43045" s="4" t="s">
        <v>13</v>
      </c>
      <c r="L43045" s="4" t="s">
        <v>13</v>
      </c>
      <c r="M43045" s="36" t="s">
        <v>81</v>
      </c>
      <c r="N43045" s="4" t="s">
        <v>5</v>
      </c>
      <c r="O43045" s="4" t="s">
        <v>13</v>
      </c>
      <c r="P43045" s="36" t="s">
        <v>82</v>
      </c>
      <c r="Q43045" s="4" t="s">
        <v>13</v>
      </c>
      <c r="R43045" s="4" t="s">
        <v>9</v>
      </c>
      <c r="S43045" s="4" t="s">
        <v>13</v>
      </c>
      <c r="T43045" s="4" t="s">
        <v>13</v>
      </c>
      <c r="U43045" s="4" t="s">
        <v>13</v>
      </c>
      <c r="V43045" s="36" t="s">
        <v>81</v>
      </c>
      <c r="W43045" s="4" t="s">
        <v>5</v>
      </c>
      <c r="X43045" s="4" t="s">
        <v>13</v>
      </c>
      <c r="Y43045" s="36" t="s">
        <v>82</v>
      </c>
      <c r="Z43045" s="4" t="s">
        <v>13</v>
      </c>
      <c r="AA43045" s="4" t="s">
        <v>9</v>
      </c>
      <c r="AB43045" s="4" t="s">
        <v>13</v>
      </c>
      <c r="AC43045" s="4" t="s">
        <v>13</v>
      </c>
      <c r="AD43045" s="4" t="s">
        <v>13</v>
      </c>
      <c r="AE43045" s="4" t="s">
        <v>20</v>
      </c>
    </row>
    <row r="43046" spans="1:23">
      <c r="A43046" t="n">
        <v>347659</v>
      </c>
      <c r="B43046" s="10" t="n">
        <v>5</v>
      </c>
      <c r="C43046" s="7" t="n">
        <v>28</v>
      </c>
      <c r="D43046" s="36" t="s">
        <v>3</v>
      </c>
      <c r="E43046" s="64" t="n">
        <v>47</v>
      </c>
      <c r="F43046" s="7" t="n">
        <v>61456</v>
      </c>
      <c r="G43046" s="7" t="n">
        <v>2</v>
      </c>
      <c r="H43046" s="7" t="n">
        <v>0</v>
      </c>
      <c r="I43046" s="7" t="s">
        <v>785</v>
      </c>
      <c r="J43046" s="36" t="s">
        <v>3</v>
      </c>
      <c r="K43046" s="7" t="n">
        <v>8</v>
      </c>
      <c r="L43046" s="7" t="n">
        <v>28</v>
      </c>
      <c r="M43046" s="36" t="s">
        <v>3</v>
      </c>
      <c r="N43046" s="49" t="n">
        <v>74</v>
      </c>
      <c r="O43046" s="7" t="n">
        <v>65</v>
      </c>
      <c r="P43046" s="36" t="s">
        <v>3</v>
      </c>
      <c r="Q43046" s="7" t="n">
        <v>0</v>
      </c>
      <c r="R43046" s="7" t="n">
        <v>1</v>
      </c>
      <c r="S43046" s="7" t="n">
        <v>3</v>
      </c>
      <c r="T43046" s="7" t="n">
        <v>9</v>
      </c>
      <c r="U43046" s="7" t="n">
        <v>28</v>
      </c>
      <c r="V43046" s="36" t="s">
        <v>3</v>
      </c>
      <c r="W43046" s="49" t="n">
        <v>74</v>
      </c>
      <c r="X43046" s="7" t="n">
        <v>65</v>
      </c>
      <c r="Y43046" s="36" t="s">
        <v>3</v>
      </c>
      <c r="Z43046" s="7" t="n">
        <v>0</v>
      </c>
      <c r="AA43046" s="7" t="n">
        <v>2</v>
      </c>
      <c r="AB43046" s="7" t="n">
        <v>3</v>
      </c>
      <c r="AC43046" s="7" t="n">
        <v>9</v>
      </c>
      <c r="AD43046" s="7" t="n">
        <v>1</v>
      </c>
      <c r="AE43046" s="11" t="n">
        <f t="normal" ca="1">A43050</f>
        <v>0</v>
      </c>
    </row>
    <row r="43047" spans="1:23">
      <c r="A43047" t="s">
        <v>4</v>
      </c>
      <c r="B43047" s="4" t="s">
        <v>5</v>
      </c>
      <c r="C43047" s="4" t="s">
        <v>10</v>
      </c>
      <c r="D43047" s="4" t="s">
        <v>13</v>
      </c>
      <c r="E43047" s="4" t="s">
        <v>13</v>
      </c>
      <c r="F43047" s="4" t="s">
        <v>6</v>
      </c>
    </row>
    <row r="43048" spans="1:23">
      <c r="A43048" t="n">
        <v>347707</v>
      </c>
      <c r="B43048" s="64" t="n">
        <v>47</v>
      </c>
      <c r="C43048" s="7" t="n">
        <v>61456</v>
      </c>
      <c r="D43048" s="7" t="n">
        <v>0</v>
      </c>
      <c r="E43048" s="7" t="n">
        <v>0</v>
      </c>
      <c r="F43048" s="7" t="s">
        <v>408</v>
      </c>
    </row>
    <row r="43049" spans="1:23">
      <c r="A43049" t="s">
        <v>4</v>
      </c>
      <c r="B43049" s="4" t="s">
        <v>5</v>
      </c>
      <c r="C43049" s="4" t="s">
        <v>13</v>
      </c>
      <c r="D43049" s="4" t="s">
        <v>10</v>
      </c>
      <c r="E43049" s="4" t="s">
        <v>22</v>
      </c>
    </row>
    <row r="43050" spans="1:23">
      <c r="A43050" t="n">
        <v>347720</v>
      </c>
      <c r="B43050" s="28" t="n">
        <v>58</v>
      </c>
      <c r="C43050" s="7" t="n">
        <v>0</v>
      </c>
      <c r="D43050" s="7" t="n">
        <v>300</v>
      </c>
      <c r="E43050" s="7" t="n">
        <v>1</v>
      </c>
    </row>
    <row r="43051" spans="1:23">
      <c r="A43051" t="s">
        <v>4</v>
      </c>
      <c r="B43051" s="4" t="s">
        <v>5</v>
      </c>
      <c r="C43051" s="4" t="s">
        <v>13</v>
      </c>
      <c r="D43051" s="4" t="s">
        <v>10</v>
      </c>
    </row>
    <row r="43052" spans="1:23">
      <c r="A43052" t="n">
        <v>347728</v>
      </c>
      <c r="B43052" s="28" t="n">
        <v>58</v>
      </c>
      <c r="C43052" s="7" t="n">
        <v>255</v>
      </c>
      <c r="D43052" s="7" t="n">
        <v>0</v>
      </c>
    </row>
    <row r="43053" spans="1:23">
      <c r="A43053" t="s">
        <v>4</v>
      </c>
      <c r="B43053" s="4" t="s">
        <v>5</v>
      </c>
      <c r="C43053" s="4" t="s">
        <v>13</v>
      </c>
      <c r="D43053" s="4" t="s">
        <v>13</v>
      </c>
      <c r="E43053" s="4" t="s">
        <v>13</v>
      </c>
      <c r="F43053" s="4" t="s">
        <v>13</v>
      </c>
    </row>
    <row r="43054" spans="1:23">
      <c r="A43054" t="n">
        <v>347732</v>
      </c>
      <c r="B43054" s="13" t="n">
        <v>14</v>
      </c>
      <c r="C43054" s="7" t="n">
        <v>0</v>
      </c>
      <c r="D43054" s="7" t="n">
        <v>0</v>
      </c>
      <c r="E43054" s="7" t="n">
        <v>0</v>
      </c>
      <c r="F43054" s="7" t="n">
        <v>64</v>
      </c>
    </row>
    <row r="43055" spans="1:23">
      <c r="A43055" t="s">
        <v>4</v>
      </c>
      <c r="B43055" s="4" t="s">
        <v>5</v>
      </c>
      <c r="C43055" s="4" t="s">
        <v>13</v>
      </c>
      <c r="D43055" s="4" t="s">
        <v>10</v>
      </c>
    </row>
    <row r="43056" spans="1:23">
      <c r="A43056" t="n">
        <v>347737</v>
      </c>
      <c r="B43056" s="27" t="n">
        <v>22</v>
      </c>
      <c r="C43056" s="7" t="n">
        <v>0</v>
      </c>
      <c r="D43056" s="7" t="n">
        <v>32848</v>
      </c>
    </row>
    <row r="43057" spans="1:31">
      <c r="A43057" t="s">
        <v>4</v>
      </c>
      <c r="B43057" s="4" t="s">
        <v>5</v>
      </c>
      <c r="C43057" s="4" t="s">
        <v>13</v>
      </c>
      <c r="D43057" s="4" t="s">
        <v>10</v>
      </c>
    </row>
    <row r="43058" spans="1:31">
      <c r="A43058" t="n">
        <v>347741</v>
      </c>
      <c r="B43058" s="28" t="n">
        <v>58</v>
      </c>
      <c r="C43058" s="7" t="n">
        <v>5</v>
      </c>
      <c r="D43058" s="7" t="n">
        <v>300</v>
      </c>
    </row>
    <row r="43059" spans="1:31">
      <c r="A43059" t="s">
        <v>4</v>
      </c>
      <c r="B43059" s="4" t="s">
        <v>5</v>
      </c>
      <c r="C43059" s="4" t="s">
        <v>22</v>
      </c>
      <c r="D43059" s="4" t="s">
        <v>10</v>
      </c>
    </row>
    <row r="43060" spans="1:31">
      <c r="A43060" t="n">
        <v>347745</v>
      </c>
      <c r="B43060" s="51" t="n">
        <v>103</v>
      </c>
      <c r="C43060" s="7" t="n">
        <v>0</v>
      </c>
      <c r="D43060" s="7" t="n">
        <v>300</v>
      </c>
    </row>
    <row r="43061" spans="1:31">
      <c r="A43061" t="s">
        <v>4</v>
      </c>
      <c r="B43061" s="4" t="s">
        <v>5</v>
      </c>
      <c r="C43061" s="4" t="s">
        <v>13</v>
      </c>
    </row>
    <row r="43062" spans="1:31">
      <c r="A43062" t="n">
        <v>347752</v>
      </c>
      <c r="B43062" s="37" t="n">
        <v>64</v>
      </c>
      <c r="C43062" s="7" t="n">
        <v>7</v>
      </c>
    </row>
    <row r="43063" spans="1:31">
      <c r="A43063" t="s">
        <v>4</v>
      </c>
      <c r="B43063" s="4" t="s">
        <v>5</v>
      </c>
      <c r="C43063" s="4" t="s">
        <v>13</v>
      </c>
      <c r="D43063" s="4" t="s">
        <v>10</v>
      </c>
    </row>
    <row r="43064" spans="1:31">
      <c r="A43064" t="n">
        <v>347754</v>
      </c>
      <c r="B43064" s="67" t="n">
        <v>72</v>
      </c>
      <c r="C43064" s="7" t="n">
        <v>5</v>
      </c>
      <c r="D43064" s="7" t="n">
        <v>0</v>
      </c>
    </row>
    <row r="43065" spans="1:31">
      <c r="A43065" t="s">
        <v>4</v>
      </c>
      <c r="B43065" s="4" t="s">
        <v>5</v>
      </c>
      <c r="C43065" s="4" t="s">
        <v>13</v>
      </c>
      <c r="D43065" s="36" t="s">
        <v>81</v>
      </c>
      <c r="E43065" s="4" t="s">
        <v>5</v>
      </c>
      <c r="F43065" s="4" t="s">
        <v>13</v>
      </c>
      <c r="G43065" s="4" t="s">
        <v>10</v>
      </c>
      <c r="H43065" s="36" t="s">
        <v>82</v>
      </c>
      <c r="I43065" s="4" t="s">
        <v>13</v>
      </c>
      <c r="J43065" s="4" t="s">
        <v>9</v>
      </c>
      <c r="K43065" s="4" t="s">
        <v>13</v>
      </c>
      <c r="L43065" s="4" t="s">
        <v>13</v>
      </c>
      <c r="M43065" s="4" t="s">
        <v>20</v>
      </c>
    </row>
    <row r="43066" spans="1:31">
      <c r="A43066" t="n">
        <v>347758</v>
      </c>
      <c r="B43066" s="10" t="n">
        <v>5</v>
      </c>
      <c r="C43066" s="7" t="n">
        <v>28</v>
      </c>
      <c r="D43066" s="36" t="s">
        <v>3</v>
      </c>
      <c r="E43066" s="9" t="n">
        <v>162</v>
      </c>
      <c r="F43066" s="7" t="n">
        <v>4</v>
      </c>
      <c r="G43066" s="7" t="n">
        <v>32848</v>
      </c>
      <c r="H43066" s="36" t="s">
        <v>3</v>
      </c>
      <c r="I43066" s="7" t="n">
        <v>0</v>
      </c>
      <c r="J43066" s="7" t="n">
        <v>1</v>
      </c>
      <c r="K43066" s="7" t="n">
        <v>2</v>
      </c>
      <c r="L43066" s="7" t="n">
        <v>1</v>
      </c>
      <c r="M43066" s="11" t="n">
        <f t="normal" ca="1">A43072</f>
        <v>0</v>
      </c>
    </row>
    <row r="43067" spans="1:31">
      <c r="A43067" t="s">
        <v>4</v>
      </c>
      <c r="B43067" s="4" t="s">
        <v>5</v>
      </c>
      <c r="C43067" s="4" t="s">
        <v>13</v>
      </c>
      <c r="D43067" s="4" t="s">
        <v>6</v>
      </c>
    </row>
    <row r="43068" spans="1:31">
      <c r="A43068" t="n">
        <v>347775</v>
      </c>
      <c r="B43068" s="8" t="n">
        <v>2</v>
      </c>
      <c r="C43068" s="7" t="n">
        <v>10</v>
      </c>
      <c r="D43068" s="7" t="s">
        <v>786</v>
      </c>
    </row>
    <row r="43069" spans="1:31">
      <c r="A43069" t="s">
        <v>4</v>
      </c>
      <c r="B43069" s="4" t="s">
        <v>5</v>
      </c>
      <c r="C43069" s="4" t="s">
        <v>10</v>
      </c>
    </row>
    <row r="43070" spans="1:31">
      <c r="A43070" t="n">
        <v>347792</v>
      </c>
      <c r="B43070" s="35" t="n">
        <v>16</v>
      </c>
      <c r="C43070" s="7" t="n">
        <v>0</v>
      </c>
    </row>
    <row r="43071" spans="1:31">
      <c r="A43071" t="s">
        <v>4</v>
      </c>
      <c r="B43071" s="4" t="s">
        <v>5</v>
      </c>
      <c r="C43071" s="4" t="s">
        <v>13</v>
      </c>
      <c r="D43071" s="4" t="s">
        <v>10</v>
      </c>
      <c r="E43071" s="4" t="s">
        <v>13</v>
      </c>
      <c r="F43071" s="4" t="s">
        <v>20</v>
      </c>
    </row>
    <row r="43072" spans="1:31">
      <c r="A43072" t="n">
        <v>347795</v>
      </c>
      <c r="B43072" s="10" t="n">
        <v>5</v>
      </c>
      <c r="C43072" s="7" t="n">
        <v>30</v>
      </c>
      <c r="D43072" s="7" t="n">
        <v>6471</v>
      </c>
      <c r="E43072" s="7" t="n">
        <v>1</v>
      </c>
      <c r="F43072" s="11" t="n">
        <f t="normal" ca="1">A43074</f>
        <v>0</v>
      </c>
    </row>
    <row r="43073" spans="1:13">
      <c r="A43073" t="s">
        <v>4</v>
      </c>
      <c r="B43073" s="4" t="s">
        <v>5</v>
      </c>
      <c r="C43073" s="4" t="s">
        <v>10</v>
      </c>
      <c r="D43073" s="4" t="s">
        <v>6</v>
      </c>
      <c r="E43073" s="4" t="s">
        <v>6</v>
      </c>
      <c r="F43073" s="4" t="s">
        <v>6</v>
      </c>
      <c r="G43073" s="4" t="s">
        <v>13</v>
      </c>
      <c r="H43073" s="4" t="s">
        <v>9</v>
      </c>
      <c r="I43073" s="4" t="s">
        <v>22</v>
      </c>
      <c r="J43073" s="4" t="s">
        <v>22</v>
      </c>
      <c r="K43073" s="4" t="s">
        <v>22</v>
      </c>
      <c r="L43073" s="4" t="s">
        <v>22</v>
      </c>
      <c r="M43073" s="4" t="s">
        <v>22</v>
      </c>
      <c r="N43073" s="4" t="s">
        <v>22</v>
      </c>
      <c r="O43073" s="4" t="s">
        <v>22</v>
      </c>
      <c r="P43073" s="4" t="s">
        <v>6</v>
      </c>
      <c r="Q43073" s="4" t="s">
        <v>6</v>
      </c>
      <c r="R43073" s="4" t="s">
        <v>9</v>
      </c>
      <c r="S43073" s="4" t="s">
        <v>13</v>
      </c>
      <c r="T43073" s="4" t="s">
        <v>9</v>
      </c>
      <c r="U43073" s="4" t="s">
        <v>9</v>
      </c>
      <c r="V43073" s="4" t="s">
        <v>10</v>
      </c>
    </row>
    <row r="43074" spans="1:13">
      <c r="A43074" t="n">
        <v>347804</v>
      </c>
      <c r="B43074" s="68" t="n">
        <v>19</v>
      </c>
      <c r="C43074" s="7" t="n">
        <v>114</v>
      </c>
      <c r="D43074" s="7" t="s">
        <v>2522</v>
      </c>
      <c r="E43074" s="7" t="s">
        <v>2523</v>
      </c>
      <c r="F43074" s="7" t="s">
        <v>12</v>
      </c>
      <c r="G43074" s="7" t="n">
        <v>0</v>
      </c>
      <c r="H43074" s="7" t="n">
        <v>1</v>
      </c>
      <c r="I43074" s="7" t="n">
        <v>0</v>
      </c>
      <c r="J43074" s="7" t="n">
        <v>0</v>
      </c>
      <c r="K43074" s="7" t="n">
        <v>0</v>
      </c>
      <c r="L43074" s="7" t="n">
        <v>0</v>
      </c>
      <c r="M43074" s="7" t="n">
        <v>1</v>
      </c>
      <c r="N43074" s="7" t="n">
        <v>1.60000002384186</v>
      </c>
      <c r="O43074" s="7" t="n">
        <v>0.0900000035762787</v>
      </c>
      <c r="P43074" s="7" t="s">
        <v>12</v>
      </c>
      <c r="Q43074" s="7" t="s">
        <v>12</v>
      </c>
      <c r="R43074" s="7" t="n">
        <v>-1</v>
      </c>
      <c r="S43074" s="7" t="n">
        <v>0</v>
      </c>
      <c r="T43074" s="7" t="n">
        <v>0</v>
      </c>
      <c r="U43074" s="7" t="n">
        <v>0</v>
      </c>
      <c r="V43074" s="7" t="n">
        <v>0</v>
      </c>
    </row>
    <row r="43075" spans="1:13">
      <c r="A43075" t="s">
        <v>4</v>
      </c>
      <c r="B43075" s="4" t="s">
        <v>5</v>
      </c>
      <c r="C43075" s="4" t="s">
        <v>10</v>
      </c>
      <c r="D43075" s="4" t="s">
        <v>13</v>
      </c>
      <c r="E43075" s="4" t="s">
        <v>13</v>
      </c>
      <c r="F43075" s="4" t="s">
        <v>6</v>
      </c>
    </row>
    <row r="43076" spans="1:13">
      <c r="A43076" t="n">
        <v>347873</v>
      </c>
      <c r="B43076" s="22" t="n">
        <v>20</v>
      </c>
      <c r="C43076" s="7" t="n">
        <v>61456</v>
      </c>
      <c r="D43076" s="7" t="n">
        <v>3</v>
      </c>
      <c r="E43076" s="7" t="n">
        <v>10</v>
      </c>
      <c r="F43076" s="7" t="s">
        <v>80</v>
      </c>
    </row>
    <row r="43077" spans="1:13">
      <c r="A43077" t="s">
        <v>4</v>
      </c>
      <c r="B43077" s="4" t="s">
        <v>5</v>
      </c>
      <c r="C43077" s="4" t="s">
        <v>10</v>
      </c>
    </row>
    <row r="43078" spans="1:13">
      <c r="A43078" t="n">
        <v>347891</v>
      </c>
      <c r="B43078" s="35" t="n">
        <v>16</v>
      </c>
      <c r="C43078" s="7" t="n">
        <v>0</v>
      </c>
    </row>
    <row r="43079" spans="1:13">
      <c r="A43079" t="s">
        <v>4</v>
      </c>
      <c r="B43079" s="4" t="s">
        <v>5</v>
      </c>
      <c r="C43079" s="4" t="s">
        <v>10</v>
      </c>
      <c r="D43079" s="4" t="s">
        <v>13</v>
      </c>
      <c r="E43079" s="4" t="s">
        <v>13</v>
      </c>
      <c r="F43079" s="4" t="s">
        <v>6</v>
      </c>
    </row>
    <row r="43080" spans="1:13">
      <c r="A43080" t="n">
        <v>347894</v>
      </c>
      <c r="B43080" s="22" t="n">
        <v>20</v>
      </c>
      <c r="C43080" s="7" t="n">
        <v>114</v>
      </c>
      <c r="D43080" s="7" t="n">
        <v>3</v>
      </c>
      <c r="E43080" s="7" t="n">
        <v>10</v>
      </c>
      <c r="F43080" s="7" t="s">
        <v>80</v>
      </c>
    </row>
    <row r="43081" spans="1:13">
      <c r="A43081" t="s">
        <v>4</v>
      </c>
      <c r="B43081" s="4" t="s">
        <v>5</v>
      </c>
      <c r="C43081" s="4" t="s">
        <v>10</v>
      </c>
    </row>
    <row r="43082" spans="1:13">
      <c r="A43082" t="n">
        <v>347912</v>
      </c>
      <c r="B43082" s="35" t="n">
        <v>16</v>
      </c>
      <c r="C43082" s="7" t="n">
        <v>0</v>
      </c>
    </row>
    <row r="43083" spans="1:13">
      <c r="A43083" t="s">
        <v>4</v>
      </c>
      <c r="B43083" s="4" t="s">
        <v>5</v>
      </c>
      <c r="C43083" s="4" t="s">
        <v>10</v>
      </c>
      <c r="D43083" s="4" t="s">
        <v>22</v>
      </c>
      <c r="E43083" s="4" t="s">
        <v>22</v>
      </c>
      <c r="F43083" s="4" t="s">
        <v>22</v>
      </c>
      <c r="G43083" s="4" t="s">
        <v>22</v>
      </c>
    </row>
    <row r="43084" spans="1:13">
      <c r="A43084" t="n">
        <v>347915</v>
      </c>
      <c r="B43084" s="24" t="n">
        <v>46</v>
      </c>
      <c r="C43084" s="7" t="n">
        <v>61456</v>
      </c>
      <c r="D43084" s="7" t="n">
        <v>-23.8999996185303</v>
      </c>
      <c r="E43084" s="7" t="n">
        <v>1.85000002384186</v>
      </c>
      <c r="F43084" s="7" t="n">
        <v>-47.689998626709</v>
      </c>
      <c r="G43084" s="7" t="n">
        <v>180</v>
      </c>
    </row>
    <row r="43085" spans="1:13">
      <c r="A43085" t="s">
        <v>4</v>
      </c>
      <c r="B43085" s="4" t="s">
        <v>5</v>
      </c>
      <c r="C43085" s="4" t="s">
        <v>10</v>
      </c>
      <c r="D43085" s="4" t="s">
        <v>22</v>
      </c>
      <c r="E43085" s="4" t="s">
        <v>22</v>
      </c>
      <c r="F43085" s="4" t="s">
        <v>22</v>
      </c>
      <c r="G43085" s="4" t="s">
        <v>22</v>
      </c>
    </row>
    <row r="43086" spans="1:13">
      <c r="A43086" t="n">
        <v>347934</v>
      </c>
      <c r="B43086" s="24" t="n">
        <v>46</v>
      </c>
      <c r="C43086" s="7" t="n">
        <v>114</v>
      </c>
      <c r="D43086" s="7" t="n">
        <v>-26.5300006866455</v>
      </c>
      <c r="E43086" s="7" t="n">
        <v>3.01999998092651</v>
      </c>
      <c r="F43086" s="7" t="n">
        <v>-60.9900016784668</v>
      </c>
      <c r="G43086" s="7" t="n">
        <v>-163.300003051758</v>
      </c>
    </row>
    <row r="43087" spans="1:13">
      <c r="A43087" t="s">
        <v>4</v>
      </c>
      <c r="B43087" s="4" t="s">
        <v>5</v>
      </c>
      <c r="C43087" s="4" t="s">
        <v>13</v>
      </c>
    </row>
    <row r="43088" spans="1:13">
      <c r="A43088" t="n">
        <v>347953</v>
      </c>
      <c r="B43088" s="49" t="n">
        <v>74</v>
      </c>
      <c r="C43088" s="7" t="n">
        <v>18</v>
      </c>
    </row>
    <row r="43089" spans="1:22">
      <c r="A43089" t="s">
        <v>4</v>
      </c>
      <c r="B43089" s="4" t="s">
        <v>5</v>
      </c>
      <c r="C43089" s="4" t="s">
        <v>13</v>
      </c>
      <c r="D43089" s="4" t="s">
        <v>13</v>
      </c>
      <c r="E43089" s="4" t="s">
        <v>22</v>
      </c>
      <c r="F43089" s="4" t="s">
        <v>22</v>
      </c>
      <c r="G43089" s="4" t="s">
        <v>22</v>
      </c>
      <c r="H43089" s="4" t="s">
        <v>10</v>
      </c>
    </row>
    <row r="43090" spans="1:22">
      <c r="A43090" t="n">
        <v>347955</v>
      </c>
      <c r="B43090" s="25" t="n">
        <v>45</v>
      </c>
      <c r="C43090" s="7" t="n">
        <v>2</v>
      </c>
      <c r="D43090" s="7" t="n">
        <v>3</v>
      </c>
      <c r="E43090" s="7" t="n">
        <v>-24.0100002288818</v>
      </c>
      <c r="F43090" s="7" t="n">
        <v>3.14000010490417</v>
      </c>
      <c r="G43090" s="7" t="n">
        <v>-47.9799995422363</v>
      </c>
      <c r="H43090" s="7" t="n">
        <v>0</v>
      </c>
    </row>
    <row r="43091" spans="1:22">
      <c r="A43091" t="s">
        <v>4</v>
      </c>
      <c r="B43091" s="4" t="s">
        <v>5</v>
      </c>
      <c r="C43091" s="4" t="s">
        <v>13</v>
      </c>
      <c r="D43091" s="4" t="s">
        <v>13</v>
      </c>
      <c r="E43091" s="4" t="s">
        <v>22</v>
      </c>
      <c r="F43091" s="4" t="s">
        <v>22</v>
      </c>
      <c r="G43091" s="4" t="s">
        <v>22</v>
      </c>
      <c r="H43091" s="4" t="s">
        <v>10</v>
      </c>
      <c r="I43091" s="4" t="s">
        <v>13</v>
      </c>
    </row>
    <row r="43092" spans="1:22">
      <c r="A43092" t="n">
        <v>347972</v>
      </c>
      <c r="B43092" s="25" t="n">
        <v>45</v>
      </c>
      <c r="C43092" s="7" t="n">
        <v>4</v>
      </c>
      <c r="D43092" s="7" t="n">
        <v>3</v>
      </c>
      <c r="E43092" s="7" t="n">
        <v>0.889999985694885</v>
      </c>
      <c r="F43092" s="7" t="n">
        <v>202.889999389648</v>
      </c>
      <c r="G43092" s="7" t="n">
        <v>0</v>
      </c>
      <c r="H43092" s="7" t="n">
        <v>0</v>
      </c>
      <c r="I43092" s="7" t="n">
        <v>0</v>
      </c>
    </row>
    <row r="43093" spans="1:22">
      <c r="A43093" t="s">
        <v>4</v>
      </c>
      <c r="B43093" s="4" t="s">
        <v>5</v>
      </c>
      <c r="C43093" s="4" t="s">
        <v>13</v>
      </c>
      <c r="D43093" s="4" t="s">
        <v>13</v>
      </c>
      <c r="E43093" s="4" t="s">
        <v>22</v>
      </c>
      <c r="F43093" s="4" t="s">
        <v>10</v>
      </c>
    </row>
    <row r="43094" spans="1:22">
      <c r="A43094" t="n">
        <v>347990</v>
      </c>
      <c r="B43094" s="25" t="n">
        <v>45</v>
      </c>
      <c r="C43094" s="7" t="n">
        <v>5</v>
      </c>
      <c r="D43094" s="7" t="n">
        <v>3</v>
      </c>
      <c r="E43094" s="7" t="n">
        <v>1.79999995231628</v>
      </c>
      <c r="F43094" s="7" t="n">
        <v>0</v>
      </c>
    </row>
    <row r="43095" spans="1:22">
      <c r="A43095" t="s">
        <v>4</v>
      </c>
      <c r="B43095" s="4" t="s">
        <v>5</v>
      </c>
      <c r="C43095" s="4" t="s">
        <v>13</v>
      </c>
      <c r="D43095" s="4" t="s">
        <v>13</v>
      </c>
      <c r="E43095" s="4" t="s">
        <v>22</v>
      </c>
      <c r="F43095" s="4" t="s">
        <v>10</v>
      </c>
    </row>
    <row r="43096" spans="1:22">
      <c r="A43096" t="n">
        <v>347999</v>
      </c>
      <c r="B43096" s="25" t="n">
        <v>45</v>
      </c>
      <c r="C43096" s="7" t="n">
        <v>11</v>
      </c>
      <c r="D43096" s="7" t="n">
        <v>3</v>
      </c>
      <c r="E43096" s="7" t="n">
        <v>38</v>
      </c>
      <c r="F43096" s="7" t="n">
        <v>0</v>
      </c>
    </row>
    <row r="43097" spans="1:22">
      <c r="A43097" t="s">
        <v>4</v>
      </c>
      <c r="B43097" s="4" t="s">
        <v>5</v>
      </c>
      <c r="C43097" s="4" t="s">
        <v>13</v>
      </c>
      <c r="D43097" s="4" t="s">
        <v>13</v>
      </c>
      <c r="E43097" s="4" t="s">
        <v>22</v>
      </c>
      <c r="F43097" s="4" t="s">
        <v>10</v>
      </c>
    </row>
    <row r="43098" spans="1:22">
      <c r="A43098" t="n">
        <v>348008</v>
      </c>
      <c r="B43098" s="25" t="n">
        <v>45</v>
      </c>
      <c r="C43098" s="7" t="n">
        <v>5</v>
      </c>
      <c r="D43098" s="7" t="n">
        <v>3</v>
      </c>
      <c r="E43098" s="7" t="n">
        <v>1.5</v>
      </c>
      <c r="F43098" s="7" t="n">
        <v>1500</v>
      </c>
    </row>
    <row r="43099" spans="1:22">
      <c r="A43099" t="s">
        <v>4</v>
      </c>
      <c r="B43099" s="4" t="s">
        <v>5</v>
      </c>
      <c r="C43099" s="4" t="s">
        <v>13</v>
      </c>
      <c r="D43099" s="4" t="s">
        <v>10</v>
      </c>
      <c r="E43099" s="4" t="s">
        <v>22</v>
      </c>
    </row>
    <row r="43100" spans="1:22">
      <c r="A43100" t="n">
        <v>348017</v>
      </c>
      <c r="B43100" s="28" t="n">
        <v>58</v>
      </c>
      <c r="C43100" s="7" t="n">
        <v>100</v>
      </c>
      <c r="D43100" s="7" t="n">
        <v>1000</v>
      </c>
      <c r="E43100" s="7" t="n">
        <v>1</v>
      </c>
    </row>
    <row r="43101" spans="1:22">
      <c r="A43101" t="s">
        <v>4</v>
      </c>
      <c r="B43101" s="4" t="s">
        <v>5</v>
      </c>
      <c r="C43101" s="4" t="s">
        <v>13</v>
      </c>
      <c r="D43101" s="4" t="s">
        <v>10</v>
      </c>
    </row>
    <row r="43102" spans="1:22">
      <c r="A43102" t="n">
        <v>348025</v>
      </c>
      <c r="B43102" s="28" t="n">
        <v>58</v>
      </c>
      <c r="C43102" s="7" t="n">
        <v>255</v>
      </c>
      <c r="D43102" s="7" t="n">
        <v>0</v>
      </c>
    </row>
    <row r="43103" spans="1:22">
      <c r="A43103" t="s">
        <v>4</v>
      </c>
      <c r="B43103" s="4" t="s">
        <v>5</v>
      </c>
      <c r="C43103" s="4" t="s">
        <v>13</v>
      </c>
      <c r="D43103" s="4" t="s">
        <v>10</v>
      </c>
    </row>
    <row r="43104" spans="1:22">
      <c r="A43104" t="n">
        <v>348029</v>
      </c>
      <c r="B43104" s="25" t="n">
        <v>45</v>
      </c>
      <c r="C43104" s="7" t="n">
        <v>7</v>
      </c>
      <c r="D43104" s="7" t="n">
        <v>255</v>
      </c>
    </row>
    <row r="43105" spans="1:9">
      <c r="A43105" t="s">
        <v>4</v>
      </c>
      <c r="B43105" s="4" t="s">
        <v>5</v>
      </c>
      <c r="C43105" s="4" t="s">
        <v>13</v>
      </c>
      <c r="D43105" s="4" t="s">
        <v>10</v>
      </c>
      <c r="E43105" s="4" t="s">
        <v>6</v>
      </c>
      <c r="F43105" s="4" t="s">
        <v>6</v>
      </c>
      <c r="G43105" s="4" t="s">
        <v>6</v>
      </c>
      <c r="H43105" s="4" t="s">
        <v>6</v>
      </c>
    </row>
    <row r="43106" spans="1:9">
      <c r="A43106" t="n">
        <v>348033</v>
      </c>
      <c r="B43106" s="40" t="n">
        <v>51</v>
      </c>
      <c r="C43106" s="7" t="n">
        <v>3</v>
      </c>
      <c r="D43106" s="7" t="n">
        <v>61456</v>
      </c>
      <c r="E43106" s="7" t="s">
        <v>813</v>
      </c>
      <c r="F43106" s="7" t="s">
        <v>828</v>
      </c>
      <c r="G43106" s="7" t="s">
        <v>88</v>
      </c>
      <c r="H43106" s="7" t="s">
        <v>89</v>
      </c>
    </row>
    <row r="43107" spans="1:9">
      <c r="A43107" t="s">
        <v>4</v>
      </c>
      <c r="B43107" s="4" t="s">
        <v>5</v>
      </c>
      <c r="C43107" s="4" t="s">
        <v>10</v>
      </c>
      <c r="D43107" s="4" t="s">
        <v>13</v>
      </c>
      <c r="E43107" s="4" t="s">
        <v>22</v>
      </c>
      <c r="F43107" s="4" t="s">
        <v>10</v>
      </c>
    </row>
    <row r="43108" spans="1:9">
      <c r="A43108" t="n">
        <v>348054</v>
      </c>
      <c r="B43108" s="58" t="n">
        <v>59</v>
      </c>
      <c r="C43108" s="7" t="n">
        <v>61456</v>
      </c>
      <c r="D43108" s="7" t="n">
        <v>13</v>
      </c>
      <c r="E43108" s="7" t="n">
        <v>0.150000005960464</v>
      </c>
      <c r="F43108" s="7" t="n">
        <v>0</v>
      </c>
    </row>
    <row r="43109" spans="1:9">
      <c r="A43109" t="s">
        <v>4</v>
      </c>
      <c r="B43109" s="4" t="s">
        <v>5</v>
      </c>
      <c r="C43109" s="4" t="s">
        <v>10</v>
      </c>
    </row>
    <row r="43110" spans="1:9">
      <c r="A43110" t="n">
        <v>348064</v>
      </c>
      <c r="B43110" s="35" t="n">
        <v>16</v>
      </c>
      <c r="C43110" s="7" t="n">
        <v>1300</v>
      </c>
    </row>
    <row r="43111" spans="1:9">
      <c r="A43111" t="s">
        <v>4</v>
      </c>
      <c r="B43111" s="4" t="s">
        <v>5</v>
      </c>
      <c r="C43111" s="4" t="s">
        <v>13</v>
      </c>
      <c r="D43111" s="4" t="s">
        <v>13</v>
      </c>
      <c r="E43111" s="4" t="s">
        <v>22</v>
      </c>
      <c r="F43111" s="4" t="s">
        <v>22</v>
      </c>
      <c r="G43111" s="4" t="s">
        <v>22</v>
      </c>
      <c r="H43111" s="4" t="s">
        <v>10</v>
      </c>
    </row>
    <row r="43112" spans="1:9">
      <c r="A43112" t="n">
        <v>348067</v>
      </c>
      <c r="B43112" s="25" t="n">
        <v>45</v>
      </c>
      <c r="C43112" s="7" t="n">
        <v>2</v>
      </c>
      <c r="D43112" s="7" t="n">
        <v>3</v>
      </c>
      <c r="E43112" s="7" t="n">
        <v>-24.0100002288818</v>
      </c>
      <c r="F43112" s="7" t="n">
        <v>3.14000010490417</v>
      </c>
      <c r="G43112" s="7" t="n">
        <v>-47.9799995422363</v>
      </c>
      <c r="H43112" s="7" t="n">
        <v>3000</v>
      </c>
    </row>
    <row r="43113" spans="1:9">
      <c r="A43113" t="s">
        <v>4</v>
      </c>
      <c r="B43113" s="4" t="s">
        <v>5</v>
      </c>
      <c r="C43113" s="4" t="s">
        <v>13</v>
      </c>
      <c r="D43113" s="4" t="s">
        <v>13</v>
      </c>
      <c r="E43113" s="4" t="s">
        <v>22</v>
      </c>
      <c r="F43113" s="4" t="s">
        <v>22</v>
      </c>
      <c r="G43113" s="4" t="s">
        <v>22</v>
      </c>
      <c r="H43113" s="4" t="s">
        <v>10</v>
      </c>
      <c r="I43113" s="4" t="s">
        <v>13</v>
      </c>
    </row>
    <row r="43114" spans="1:9">
      <c r="A43114" t="n">
        <v>348084</v>
      </c>
      <c r="B43114" s="25" t="n">
        <v>45</v>
      </c>
      <c r="C43114" s="7" t="n">
        <v>4</v>
      </c>
      <c r="D43114" s="7" t="n">
        <v>3</v>
      </c>
      <c r="E43114" s="7" t="n">
        <v>0.889999985694885</v>
      </c>
      <c r="F43114" s="7" t="n">
        <v>352.679992675781</v>
      </c>
      <c r="G43114" s="7" t="n">
        <v>0</v>
      </c>
      <c r="H43114" s="7" t="n">
        <v>3000</v>
      </c>
      <c r="I43114" s="7" t="n">
        <v>0</v>
      </c>
    </row>
    <row r="43115" spans="1:9">
      <c r="A43115" t="s">
        <v>4</v>
      </c>
      <c r="B43115" s="4" t="s">
        <v>5</v>
      </c>
      <c r="C43115" s="4" t="s">
        <v>10</v>
      </c>
    </row>
    <row r="43116" spans="1:9">
      <c r="A43116" t="n">
        <v>348102</v>
      </c>
      <c r="B43116" s="35" t="n">
        <v>16</v>
      </c>
      <c r="C43116" s="7" t="n">
        <v>2200</v>
      </c>
    </row>
    <row r="43117" spans="1:9">
      <c r="A43117" t="s">
        <v>4</v>
      </c>
      <c r="B43117" s="4" t="s">
        <v>5</v>
      </c>
      <c r="C43117" s="4" t="s">
        <v>10</v>
      </c>
      <c r="D43117" s="4" t="s">
        <v>10</v>
      </c>
      <c r="E43117" s="4" t="s">
        <v>22</v>
      </c>
      <c r="F43117" s="4" t="s">
        <v>22</v>
      </c>
      <c r="G43117" s="4" t="s">
        <v>22</v>
      </c>
      <c r="H43117" s="4" t="s">
        <v>22</v>
      </c>
      <c r="I43117" s="4" t="s">
        <v>13</v>
      </c>
      <c r="J43117" s="4" t="s">
        <v>10</v>
      </c>
    </row>
    <row r="43118" spans="1:9">
      <c r="A43118" t="n">
        <v>348105</v>
      </c>
      <c r="B43118" s="85" t="n">
        <v>55</v>
      </c>
      <c r="C43118" s="7" t="n">
        <v>114</v>
      </c>
      <c r="D43118" s="7" t="n">
        <v>65533</v>
      </c>
      <c r="E43118" s="7" t="n">
        <v>-27.1599998474121</v>
      </c>
      <c r="F43118" s="7" t="n">
        <v>3.41000008583069</v>
      </c>
      <c r="G43118" s="7" t="n">
        <v>-63.0999984741211</v>
      </c>
      <c r="H43118" s="7" t="n">
        <v>1.20000004768372</v>
      </c>
      <c r="I43118" s="7" t="n">
        <v>1</v>
      </c>
      <c r="J43118" s="7" t="n">
        <v>0</v>
      </c>
    </row>
    <row r="43119" spans="1:9">
      <c r="A43119" t="s">
        <v>4</v>
      </c>
      <c r="B43119" s="4" t="s">
        <v>5</v>
      </c>
      <c r="C43119" s="4" t="s">
        <v>10</v>
      </c>
      <c r="D43119" s="4" t="s">
        <v>13</v>
      </c>
    </row>
    <row r="43120" spans="1:9">
      <c r="A43120" t="n">
        <v>348129</v>
      </c>
      <c r="B43120" s="63" t="n">
        <v>56</v>
      </c>
      <c r="C43120" s="7" t="n">
        <v>114</v>
      </c>
      <c r="D43120" s="7" t="n">
        <v>0</v>
      </c>
    </row>
    <row r="43121" spans="1:10">
      <c r="A43121" t="s">
        <v>4</v>
      </c>
      <c r="B43121" s="4" t="s">
        <v>5</v>
      </c>
      <c r="C43121" s="4" t="s">
        <v>13</v>
      </c>
      <c r="D43121" s="4" t="s">
        <v>10</v>
      </c>
    </row>
    <row r="43122" spans="1:10">
      <c r="A43122" t="n">
        <v>348133</v>
      </c>
      <c r="B43122" s="25" t="n">
        <v>45</v>
      </c>
      <c r="C43122" s="7" t="n">
        <v>7</v>
      </c>
      <c r="D43122" s="7" t="n">
        <v>255</v>
      </c>
    </row>
    <row r="43123" spans="1:10">
      <c r="A43123" t="s">
        <v>4</v>
      </c>
      <c r="B43123" s="4" t="s">
        <v>5</v>
      </c>
      <c r="C43123" s="4" t="s">
        <v>6</v>
      </c>
      <c r="D43123" s="4" t="s">
        <v>10</v>
      </c>
    </row>
    <row r="43124" spans="1:10">
      <c r="A43124" t="n">
        <v>348137</v>
      </c>
      <c r="B43124" s="84" t="n">
        <v>29</v>
      </c>
      <c r="C43124" s="7" t="s">
        <v>2025</v>
      </c>
      <c r="D43124" s="7" t="n">
        <v>65533</v>
      </c>
    </row>
    <row r="43125" spans="1:10">
      <c r="A43125" t="s">
        <v>4</v>
      </c>
      <c r="B43125" s="4" t="s">
        <v>5</v>
      </c>
      <c r="C43125" s="4" t="s">
        <v>13</v>
      </c>
      <c r="D43125" s="4" t="s">
        <v>10</v>
      </c>
      <c r="E43125" s="4" t="s">
        <v>6</v>
      </c>
    </row>
    <row r="43126" spans="1:10">
      <c r="A43126" t="n">
        <v>348144</v>
      </c>
      <c r="B43126" s="40" t="n">
        <v>51</v>
      </c>
      <c r="C43126" s="7" t="n">
        <v>4</v>
      </c>
      <c r="D43126" s="7" t="n">
        <v>114</v>
      </c>
      <c r="E43126" s="7" t="s">
        <v>158</v>
      </c>
    </row>
    <row r="43127" spans="1:10">
      <c r="A43127" t="s">
        <v>4</v>
      </c>
      <c r="B43127" s="4" t="s">
        <v>5</v>
      </c>
      <c r="C43127" s="4" t="s">
        <v>10</v>
      </c>
    </row>
    <row r="43128" spans="1:10">
      <c r="A43128" t="n">
        <v>348157</v>
      </c>
      <c r="B43128" s="35" t="n">
        <v>16</v>
      </c>
      <c r="C43128" s="7" t="n">
        <v>0</v>
      </c>
    </row>
    <row r="43129" spans="1:10">
      <c r="A43129" t="s">
        <v>4</v>
      </c>
      <c r="B43129" s="4" t="s">
        <v>5</v>
      </c>
      <c r="C43129" s="4" t="s">
        <v>10</v>
      </c>
      <c r="D43129" s="4" t="s">
        <v>72</v>
      </c>
      <c r="E43129" s="4" t="s">
        <v>13</v>
      </c>
      <c r="F43129" s="4" t="s">
        <v>13</v>
      </c>
    </row>
    <row r="43130" spans="1:10">
      <c r="A43130" t="n">
        <v>348160</v>
      </c>
      <c r="B43130" s="52" t="n">
        <v>26</v>
      </c>
      <c r="C43130" s="7" t="n">
        <v>114</v>
      </c>
      <c r="D43130" s="7" t="s">
        <v>2524</v>
      </c>
      <c r="E43130" s="7" t="n">
        <v>2</v>
      </c>
      <c r="F43130" s="7" t="n">
        <v>0</v>
      </c>
    </row>
    <row r="43131" spans="1:10">
      <c r="A43131" t="s">
        <v>4</v>
      </c>
      <c r="B43131" s="4" t="s">
        <v>5</v>
      </c>
    </row>
    <row r="43132" spans="1:10">
      <c r="A43132" t="n">
        <v>348173</v>
      </c>
      <c r="B43132" s="53" t="n">
        <v>28</v>
      </c>
    </row>
    <row r="43133" spans="1:10">
      <c r="A43133" t="s">
        <v>4</v>
      </c>
      <c r="B43133" s="4" t="s">
        <v>5</v>
      </c>
      <c r="C43133" s="4" t="s">
        <v>10</v>
      </c>
      <c r="D43133" s="4" t="s">
        <v>13</v>
      </c>
    </row>
    <row r="43134" spans="1:10">
      <c r="A43134" t="n">
        <v>348174</v>
      </c>
      <c r="B43134" s="54" t="n">
        <v>89</v>
      </c>
      <c r="C43134" s="7" t="n">
        <v>65533</v>
      </c>
      <c r="D43134" s="7" t="n">
        <v>1</v>
      </c>
    </row>
    <row r="43135" spans="1:10">
      <c r="A43135" t="s">
        <v>4</v>
      </c>
      <c r="B43135" s="4" t="s">
        <v>5</v>
      </c>
      <c r="C43135" s="4" t="s">
        <v>6</v>
      </c>
      <c r="D43135" s="4" t="s">
        <v>10</v>
      </c>
    </row>
    <row r="43136" spans="1:10">
      <c r="A43136" t="n">
        <v>348178</v>
      </c>
      <c r="B43136" s="84" t="n">
        <v>29</v>
      </c>
      <c r="C43136" s="7" t="s">
        <v>12</v>
      </c>
      <c r="D43136" s="7" t="n">
        <v>65533</v>
      </c>
    </row>
    <row r="43137" spans="1:6">
      <c r="A43137" t="s">
        <v>4</v>
      </c>
      <c r="B43137" s="4" t="s">
        <v>5</v>
      </c>
      <c r="C43137" s="4" t="s">
        <v>10</v>
      </c>
      <c r="D43137" s="4" t="s">
        <v>13</v>
      </c>
      <c r="E43137" s="4" t="s">
        <v>13</v>
      </c>
      <c r="F43137" s="4" t="s">
        <v>6</v>
      </c>
    </row>
    <row r="43138" spans="1:6">
      <c r="A43138" t="n">
        <v>348182</v>
      </c>
      <c r="B43138" s="22" t="n">
        <v>20</v>
      </c>
      <c r="C43138" s="7" t="n">
        <v>114</v>
      </c>
      <c r="D43138" s="7" t="n">
        <v>3</v>
      </c>
      <c r="E43138" s="7" t="n">
        <v>11</v>
      </c>
      <c r="F43138" s="7" t="s">
        <v>2525</v>
      </c>
    </row>
    <row r="43139" spans="1:6">
      <c r="A43139" t="s">
        <v>4</v>
      </c>
      <c r="B43139" s="4" t="s">
        <v>5</v>
      </c>
      <c r="C43139" s="4" t="s">
        <v>10</v>
      </c>
    </row>
    <row r="43140" spans="1:6">
      <c r="A43140" t="n">
        <v>348213</v>
      </c>
      <c r="B43140" s="35" t="n">
        <v>16</v>
      </c>
      <c r="C43140" s="7" t="n">
        <v>300</v>
      </c>
    </row>
    <row r="43141" spans="1:6">
      <c r="A43141" t="s">
        <v>4</v>
      </c>
      <c r="B43141" s="4" t="s">
        <v>5</v>
      </c>
      <c r="C43141" s="4" t="s">
        <v>13</v>
      </c>
      <c r="D43141" s="4" t="s">
        <v>10</v>
      </c>
      <c r="E43141" s="4" t="s">
        <v>10</v>
      </c>
      <c r="F43141" s="4" t="s">
        <v>13</v>
      </c>
    </row>
    <row r="43142" spans="1:6">
      <c r="A43142" t="n">
        <v>348216</v>
      </c>
      <c r="B43142" s="29" t="n">
        <v>25</v>
      </c>
      <c r="C43142" s="7" t="n">
        <v>1</v>
      </c>
      <c r="D43142" s="7" t="n">
        <v>160</v>
      </c>
      <c r="E43142" s="7" t="n">
        <v>570</v>
      </c>
      <c r="F43142" s="7" t="n">
        <v>2</v>
      </c>
    </row>
    <row r="43143" spans="1:6">
      <c r="A43143" t="s">
        <v>4</v>
      </c>
      <c r="B43143" s="4" t="s">
        <v>5</v>
      </c>
      <c r="C43143" s="4" t="s">
        <v>13</v>
      </c>
      <c r="D43143" s="4" t="s">
        <v>10</v>
      </c>
      <c r="E43143" s="4" t="s">
        <v>6</v>
      </c>
    </row>
    <row r="43144" spans="1:6">
      <c r="A43144" t="n">
        <v>348223</v>
      </c>
      <c r="B43144" s="40" t="n">
        <v>51</v>
      </c>
      <c r="C43144" s="7" t="n">
        <v>4</v>
      </c>
      <c r="D43144" s="7" t="n">
        <v>0</v>
      </c>
      <c r="E43144" s="7" t="s">
        <v>410</v>
      </c>
    </row>
    <row r="43145" spans="1:6">
      <c r="A43145" t="s">
        <v>4</v>
      </c>
      <c r="B43145" s="4" t="s">
        <v>5</v>
      </c>
      <c r="C43145" s="4" t="s">
        <v>10</v>
      </c>
    </row>
    <row r="43146" spans="1:6">
      <c r="A43146" t="n">
        <v>348237</v>
      </c>
      <c r="B43146" s="35" t="n">
        <v>16</v>
      </c>
      <c r="C43146" s="7" t="n">
        <v>0</v>
      </c>
    </row>
    <row r="43147" spans="1:6">
      <c r="A43147" t="s">
        <v>4</v>
      </c>
      <c r="B43147" s="4" t="s">
        <v>5</v>
      </c>
      <c r="C43147" s="4" t="s">
        <v>10</v>
      </c>
      <c r="D43147" s="4" t="s">
        <v>72</v>
      </c>
      <c r="E43147" s="4" t="s">
        <v>13</v>
      </c>
      <c r="F43147" s="4" t="s">
        <v>13</v>
      </c>
    </row>
    <row r="43148" spans="1:6">
      <c r="A43148" t="n">
        <v>348240</v>
      </c>
      <c r="B43148" s="52" t="n">
        <v>26</v>
      </c>
      <c r="C43148" s="7" t="n">
        <v>0</v>
      </c>
      <c r="D43148" s="7" t="s">
        <v>2526</v>
      </c>
      <c r="E43148" s="7" t="n">
        <v>2</v>
      </c>
      <c r="F43148" s="7" t="n">
        <v>0</v>
      </c>
    </row>
    <row r="43149" spans="1:6">
      <c r="A43149" t="s">
        <v>4</v>
      </c>
      <c r="B43149" s="4" t="s">
        <v>5</v>
      </c>
    </row>
    <row r="43150" spans="1:6">
      <c r="A43150" t="n">
        <v>348268</v>
      </c>
      <c r="B43150" s="53" t="n">
        <v>28</v>
      </c>
    </row>
    <row r="43151" spans="1:6">
      <c r="A43151" t="s">
        <v>4</v>
      </c>
      <c r="B43151" s="4" t="s">
        <v>5</v>
      </c>
      <c r="C43151" s="4" t="s">
        <v>10</v>
      </c>
    </row>
    <row r="43152" spans="1:6">
      <c r="A43152" t="n">
        <v>348269</v>
      </c>
      <c r="B43152" s="35" t="n">
        <v>16</v>
      </c>
      <c r="C43152" s="7" t="n">
        <v>2200</v>
      </c>
    </row>
    <row r="43153" spans="1:6">
      <c r="A43153" t="s">
        <v>4</v>
      </c>
      <c r="B43153" s="4" t="s">
        <v>5</v>
      </c>
      <c r="C43153" s="4" t="s">
        <v>13</v>
      </c>
      <c r="D43153" s="36" t="s">
        <v>81</v>
      </c>
      <c r="E43153" s="4" t="s">
        <v>5</v>
      </c>
      <c r="F43153" s="4" t="s">
        <v>13</v>
      </c>
      <c r="G43153" s="4" t="s">
        <v>10</v>
      </c>
      <c r="H43153" s="36" t="s">
        <v>82</v>
      </c>
      <c r="I43153" s="4" t="s">
        <v>13</v>
      </c>
      <c r="J43153" s="4" t="s">
        <v>20</v>
      </c>
    </row>
    <row r="43154" spans="1:6">
      <c r="A43154" t="n">
        <v>348272</v>
      </c>
      <c r="B43154" s="10" t="n">
        <v>5</v>
      </c>
      <c r="C43154" s="7" t="n">
        <v>28</v>
      </c>
      <c r="D43154" s="36" t="s">
        <v>3</v>
      </c>
      <c r="E43154" s="37" t="n">
        <v>64</v>
      </c>
      <c r="F43154" s="7" t="n">
        <v>5</v>
      </c>
      <c r="G43154" s="7" t="n">
        <v>7</v>
      </c>
      <c r="H43154" s="36" t="s">
        <v>3</v>
      </c>
      <c r="I43154" s="7" t="n">
        <v>1</v>
      </c>
      <c r="J43154" s="11" t="n">
        <f t="normal" ca="1">A43166</f>
        <v>0</v>
      </c>
    </row>
    <row r="43155" spans="1:6">
      <c r="A43155" t="s">
        <v>4</v>
      </c>
      <c r="B43155" s="4" t="s">
        <v>5</v>
      </c>
      <c r="C43155" s="4" t="s">
        <v>13</v>
      </c>
      <c r="D43155" s="4" t="s">
        <v>10</v>
      </c>
      <c r="E43155" s="4" t="s">
        <v>10</v>
      </c>
      <c r="F43155" s="4" t="s">
        <v>13</v>
      </c>
    </row>
    <row r="43156" spans="1:6">
      <c r="A43156" t="n">
        <v>348283</v>
      </c>
      <c r="B43156" s="29" t="n">
        <v>25</v>
      </c>
      <c r="C43156" s="7" t="n">
        <v>1</v>
      </c>
      <c r="D43156" s="7" t="n">
        <v>60</v>
      </c>
      <c r="E43156" s="7" t="n">
        <v>500</v>
      </c>
      <c r="F43156" s="7" t="n">
        <v>2</v>
      </c>
    </row>
    <row r="43157" spans="1:6">
      <c r="A43157" t="s">
        <v>4</v>
      </c>
      <c r="B43157" s="4" t="s">
        <v>5</v>
      </c>
      <c r="C43157" s="4" t="s">
        <v>13</v>
      </c>
      <c r="D43157" s="4" t="s">
        <v>10</v>
      </c>
      <c r="E43157" s="4" t="s">
        <v>6</v>
      </c>
    </row>
    <row r="43158" spans="1:6">
      <c r="A43158" t="n">
        <v>348290</v>
      </c>
      <c r="B43158" s="40" t="n">
        <v>51</v>
      </c>
      <c r="C43158" s="7" t="n">
        <v>4</v>
      </c>
      <c r="D43158" s="7" t="n">
        <v>7</v>
      </c>
      <c r="E43158" s="7" t="s">
        <v>158</v>
      </c>
    </row>
    <row r="43159" spans="1:6">
      <c r="A43159" t="s">
        <v>4</v>
      </c>
      <c r="B43159" s="4" t="s">
        <v>5</v>
      </c>
      <c r="C43159" s="4" t="s">
        <v>10</v>
      </c>
    </row>
    <row r="43160" spans="1:6">
      <c r="A43160" t="n">
        <v>348303</v>
      </c>
      <c r="B43160" s="35" t="n">
        <v>16</v>
      </c>
      <c r="C43160" s="7" t="n">
        <v>0</v>
      </c>
    </row>
    <row r="43161" spans="1:6">
      <c r="A43161" t="s">
        <v>4</v>
      </c>
      <c r="B43161" s="4" t="s">
        <v>5</v>
      </c>
      <c r="C43161" s="4" t="s">
        <v>10</v>
      </c>
      <c r="D43161" s="4" t="s">
        <v>72</v>
      </c>
      <c r="E43161" s="4" t="s">
        <v>13</v>
      </c>
      <c r="F43161" s="4" t="s">
        <v>13</v>
      </c>
    </row>
    <row r="43162" spans="1:6">
      <c r="A43162" t="n">
        <v>348306</v>
      </c>
      <c r="B43162" s="52" t="n">
        <v>26</v>
      </c>
      <c r="C43162" s="7" t="n">
        <v>7</v>
      </c>
      <c r="D43162" s="7" t="s">
        <v>2527</v>
      </c>
      <c r="E43162" s="7" t="n">
        <v>2</v>
      </c>
      <c r="F43162" s="7" t="n">
        <v>0</v>
      </c>
    </row>
    <row r="43163" spans="1:6">
      <c r="A43163" t="s">
        <v>4</v>
      </c>
      <c r="B43163" s="4" t="s">
        <v>5</v>
      </c>
    </row>
    <row r="43164" spans="1:6">
      <c r="A43164" t="n">
        <v>348345</v>
      </c>
      <c r="B43164" s="53" t="n">
        <v>28</v>
      </c>
    </row>
    <row r="43165" spans="1:6">
      <c r="A43165" t="s">
        <v>4</v>
      </c>
      <c r="B43165" s="4" t="s">
        <v>5</v>
      </c>
      <c r="C43165" s="4" t="s">
        <v>13</v>
      </c>
      <c r="D43165" s="36" t="s">
        <v>81</v>
      </c>
      <c r="E43165" s="4" t="s">
        <v>5</v>
      </c>
      <c r="F43165" s="4" t="s">
        <v>13</v>
      </c>
      <c r="G43165" s="4" t="s">
        <v>10</v>
      </c>
      <c r="H43165" s="36" t="s">
        <v>82</v>
      </c>
      <c r="I43165" s="4" t="s">
        <v>13</v>
      </c>
      <c r="J43165" s="4" t="s">
        <v>20</v>
      </c>
    </row>
    <row r="43166" spans="1:6">
      <c r="A43166" t="n">
        <v>348346</v>
      </c>
      <c r="B43166" s="10" t="n">
        <v>5</v>
      </c>
      <c r="C43166" s="7" t="n">
        <v>28</v>
      </c>
      <c r="D43166" s="36" t="s">
        <v>3</v>
      </c>
      <c r="E43166" s="37" t="n">
        <v>64</v>
      </c>
      <c r="F43166" s="7" t="n">
        <v>5</v>
      </c>
      <c r="G43166" s="7" t="n">
        <v>2</v>
      </c>
      <c r="H43166" s="36" t="s">
        <v>3</v>
      </c>
      <c r="I43166" s="7" t="n">
        <v>1</v>
      </c>
      <c r="J43166" s="11" t="n">
        <f t="normal" ca="1">A43178</f>
        <v>0</v>
      </c>
    </row>
    <row r="43167" spans="1:6">
      <c r="A43167" t="s">
        <v>4</v>
      </c>
      <c r="B43167" s="4" t="s">
        <v>5</v>
      </c>
      <c r="C43167" s="4" t="s">
        <v>13</v>
      </c>
      <c r="D43167" s="4" t="s">
        <v>10</v>
      </c>
      <c r="E43167" s="4" t="s">
        <v>10</v>
      </c>
      <c r="F43167" s="4" t="s">
        <v>13</v>
      </c>
    </row>
    <row r="43168" spans="1:6">
      <c r="A43168" t="n">
        <v>348357</v>
      </c>
      <c r="B43168" s="29" t="n">
        <v>25</v>
      </c>
      <c r="C43168" s="7" t="n">
        <v>1</v>
      </c>
      <c r="D43168" s="7" t="n">
        <v>260</v>
      </c>
      <c r="E43168" s="7" t="n">
        <v>640</v>
      </c>
      <c r="F43168" s="7" t="n">
        <v>2</v>
      </c>
    </row>
    <row r="43169" spans="1:10">
      <c r="A43169" t="s">
        <v>4</v>
      </c>
      <c r="B43169" s="4" t="s">
        <v>5</v>
      </c>
      <c r="C43169" s="4" t="s">
        <v>13</v>
      </c>
      <c r="D43169" s="4" t="s">
        <v>10</v>
      </c>
      <c r="E43169" s="4" t="s">
        <v>6</v>
      </c>
    </row>
    <row r="43170" spans="1:10">
      <c r="A43170" t="n">
        <v>348364</v>
      </c>
      <c r="B43170" s="40" t="n">
        <v>51</v>
      </c>
      <c r="C43170" s="7" t="n">
        <v>4</v>
      </c>
      <c r="D43170" s="7" t="n">
        <v>2</v>
      </c>
      <c r="E43170" s="7" t="s">
        <v>882</v>
      </c>
    </row>
    <row r="43171" spans="1:10">
      <c r="A43171" t="s">
        <v>4</v>
      </c>
      <c r="B43171" s="4" t="s">
        <v>5</v>
      </c>
      <c r="C43171" s="4" t="s">
        <v>10</v>
      </c>
    </row>
    <row r="43172" spans="1:10">
      <c r="A43172" t="n">
        <v>348377</v>
      </c>
      <c r="B43172" s="35" t="n">
        <v>16</v>
      </c>
      <c r="C43172" s="7" t="n">
        <v>0</v>
      </c>
    </row>
    <row r="43173" spans="1:10">
      <c r="A43173" t="s">
        <v>4</v>
      </c>
      <c r="B43173" s="4" t="s">
        <v>5</v>
      </c>
      <c r="C43173" s="4" t="s">
        <v>10</v>
      </c>
      <c r="D43173" s="4" t="s">
        <v>72</v>
      </c>
      <c r="E43173" s="4" t="s">
        <v>13</v>
      </c>
      <c r="F43173" s="4" t="s">
        <v>13</v>
      </c>
    </row>
    <row r="43174" spans="1:10">
      <c r="A43174" t="n">
        <v>348380</v>
      </c>
      <c r="B43174" s="52" t="n">
        <v>26</v>
      </c>
      <c r="C43174" s="7" t="n">
        <v>2</v>
      </c>
      <c r="D43174" s="7" t="s">
        <v>2528</v>
      </c>
      <c r="E43174" s="7" t="n">
        <v>2</v>
      </c>
      <c r="F43174" s="7" t="n">
        <v>0</v>
      </c>
    </row>
    <row r="43175" spans="1:10">
      <c r="A43175" t="s">
        <v>4</v>
      </c>
      <c r="B43175" s="4" t="s">
        <v>5</v>
      </c>
    </row>
    <row r="43176" spans="1:10">
      <c r="A43176" t="n">
        <v>348426</v>
      </c>
      <c r="B43176" s="53" t="n">
        <v>28</v>
      </c>
    </row>
    <row r="43177" spans="1:10">
      <c r="A43177" t="s">
        <v>4</v>
      </c>
      <c r="B43177" s="4" t="s">
        <v>5</v>
      </c>
      <c r="C43177" s="4" t="s">
        <v>13</v>
      </c>
      <c r="D43177" s="36" t="s">
        <v>81</v>
      </c>
      <c r="E43177" s="4" t="s">
        <v>5</v>
      </c>
      <c r="F43177" s="4" t="s">
        <v>13</v>
      </c>
      <c r="G43177" s="4" t="s">
        <v>10</v>
      </c>
      <c r="H43177" s="36" t="s">
        <v>82</v>
      </c>
      <c r="I43177" s="4" t="s">
        <v>13</v>
      </c>
      <c r="J43177" s="4" t="s">
        <v>20</v>
      </c>
    </row>
    <row r="43178" spans="1:10">
      <c r="A43178" t="n">
        <v>348427</v>
      </c>
      <c r="B43178" s="10" t="n">
        <v>5</v>
      </c>
      <c r="C43178" s="7" t="n">
        <v>28</v>
      </c>
      <c r="D43178" s="36" t="s">
        <v>3</v>
      </c>
      <c r="E43178" s="37" t="n">
        <v>64</v>
      </c>
      <c r="F43178" s="7" t="n">
        <v>5</v>
      </c>
      <c r="G43178" s="7" t="n">
        <v>4</v>
      </c>
      <c r="H43178" s="36" t="s">
        <v>3</v>
      </c>
      <c r="I43178" s="7" t="n">
        <v>1</v>
      </c>
      <c r="J43178" s="11" t="n">
        <f t="normal" ca="1">A43192</f>
        <v>0</v>
      </c>
    </row>
    <row r="43179" spans="1:10">
      <c r="A43179" t="s">
        <v>4</v>
      </c>
      <c r="B43179" s="4" t="s">
        <v>5</v>
      </c>
      <c r="C43179" s="4" t="s">
        <v>13</v>
      </c>
      <c r="D43179" s="4" t="s">
        <v>10</v>
      </c>
      <c r="E43179" s="4" t="s">
        <v>10</v>
      </c>
      <c r="F43179" s="4" t="s">
        <v>13</v>
      </c>
    </row>
    <row r="43180" spans="1:10">
      <c r="A43180" t="n">
        <v>348438</v>
      </c>
      <c r="B43180" s="29" t="n">
        <v>25</v>
      </c>
      <c r="C43180" s="7" t="n">
        <v>1</v>
      </c>
      <c r="D43180" s="7" t="n">
        <v>60</v>
      </c>
      <c r="E43180" s="7" t="n">
        <v>640</v>
      </c>
      <c r="F43180" s="7" t="n">
        <v>2</v>
      </c>
    </row>
    <row r="43181" spans="1:10">
      <c r="A43181" t="s">
        <v>4</v>
      </c>
      <c r="B43181" s="4" t="s">
        <v>5</v>
      </c>
      <c r="C43181" s="4" t="s">
        <v>13</v>
      </c>
      <c r="D43181" s="4" t="s">
        <v>10</v>
      </c>
      <c r="E43181" s="4" t="s">
        <v>6</v>
      </c>
    </row>
    <row r="43182" spans="1:10">
      <c r="A43182" t="n">
        <v>348445</v>
      </c>
      <c r="B43182" s="40" t="n">
        <v>51</v>
      </c>
      <c r="C43182" s="7" t="n">
        <v>4</v>
      </c>
      <c r="D43182" s="7" t="n">
        <v>4</v>
      </c>
      <c r="E43182" s="7" t="s">
        <v>353</v>
      </c>
    </row>
    <row r="43183" spans="1:10">
      <c r="A43183" t="s">
        <v>4</v>
      </c>
      <c r="B43183" s="4" t="s">
        <v>5</v>
      </c>
      <c r="C43183" s="4" t="s">
        <v>10</v>
      </c>
    </row>
    <row r="43184" spans="1:10">
      <c r="A43184" t="n">
        <v>348459</v>
      </c>
      <c r="B43184" s="35" t="n">
        <v>16</v>
      </c>
      <c r="C43184" s="7" t="n">
        <v>0</v>
      </c>
    </row>
    <row r="43185" spans="1:10">
      <c r="A43185" t="s">
        <v>4</v>
      </c>
      <c r="B43185" s="4" t="s">
        <v>5</v>
      </c>
      <c r="C43185" s="4" t="s">
        <v>10</v>
      </c>
      <c r="D43185" s="4" t="s">
        <v>72</v>
      </c>
      <c r="E43185" s="4" t="s">
        <v>13</v>
      </c>
      <c r="F43185" s="4" t="s">
        <v>13</v>
      </c>
    </row>
    <row r="43186" spans="1:10">
      <c r="A43186" t="n">
        <v>348462</v>
      </c>
      <c r="B43186" s="52" t="n">
        <v>26</v>
      </c>
      <c r="C43186" s="7" t="n">
        <v>4</v>
      </c>
      <c r="D43186" s="7" t="s">
        <v>2529</v>
      </c>
      <c r="E43186" s="7" t="n">
        <v>2</v>
      </c>
      <c r="F43186" s="7" t="n">
        <v>0</v>
      </c>
    </row>
    <row r="43187" spans="1:10">
      <c r="A43187" t="s">
        <v>4</v>
      </c>
      <c r="B43187" s="4" t="s">
        <v>5</v>
      </c>
    </row>
    <row r="43188" spans="1:10">
      <c r="A43188" t="n">
        <v>348502</v>
      </c>
      <c r="B43188" s="53" t="n">
        <v>28</v>
      </c>
    </row>
    <row r="43189" spans="1:10">
      <c r="A43189" t="s">
        <v>4</v>
      </c>
      <c r="B43189" s="4" t="s">
        <v>5</v>
      </c>
      <c r="C43189" s="4" t="s">
        <v>20</v>
      </c>
    </row>
    <row r="43190" spans="1:10">
      <c r="A43190" t="n">
        <v>348503</v>
      </c>
      <c r="B43190" s="17" t="n">
        <v>3</v>
      </c>
      <c r="C43190" s="11" t="n">
        <f t="normal" ca="1">A43202</f>
        <v>0</v>
      </c>
    </row>
    <row r="43191" spans="1:10">
      <c r="A43191" t="s">
        <v>4</v>
      </c>
      <c r="B43191" s="4" t="s">
        <v>5</v>
      </c>
      <c r="C43191" s="4" t="s">
        <v>13</v>
      </c>
      <c r="D43191" s="4" t="s">
        <v>10</v>
      </c>
      <c r="E43191" s="4" t="s">
        <v>10</v>
      </c>
      <c r="F43191" s="4" t="s">
        <v>13</v>
      </c>
    </row>
    <row r="43192" spans="1:10">
      <c r="A43192" t="n">
        <v>348508</v>
      </c>
      <c r="B43192" s="29" t="n">
        <v>25</v>
      </c>
      <c r="C43192" s="7" t="n">
        <v>1</v>
      </c>
      <c r="D43192" s="7" t="n">
        <v>160</v>
      </c>
      <c r="E43192" s="7" t="n">
        <v>570</v>
      </c>
      <c r="F43192" s="7" t="n">
        <v>2</v>
      </c>
    </row>
    <row r="43193" spans="1:10">
      <c r="A43193" t="s">
        <v>4</v>
      </c>
      <c r="B43193" s="4" t="s">
        <v>5</v>
      </c>
      <c r="C43193" s="4" t="s">
        <v>13</v>
      </c>
      <c r="D43193" s="4" t="s">
        <v>10</v>
      </c>
      <c r="E43193" s="4" t="s">
        <v>6</v>
      </c>
    </row>
    <row r="43194" spans="1:10">
      <c r="A43194" t="n">
        <v>348515</v>
      </c>
      <c r="B43194" s="40" t="n">
        <v>51</v>
      </c>
      <c r="C43194" s="7" t="n">
        <v>4</v>
      </c>
      <c r="D43194" s="7" t="n">
        <v>0</v>
      </c>
      <c r="E43194" s="7" t="s">
        <v>353</v>
      </c>
    </row>
    <row r="43195" spans="1:10">
      <c r="A43195" t="s">
        <v>4</v>
      </c>
      <c r="B43195" s="4" t="s">
        <v>5</v>
      </c>
      <c r="C43195" s="4" t="s">
        <v>10</v>
      </c>
    </row>
    <row r="43196" spans="1:10">
      <c r="A43196" t="n">
        <v>348529</v>
      </c>
      <c r="B43196" s="35" t="n">
        <v>16</v>
      </c>
      <c r="C43196" s="7" t="n">
        <v>0</v>
      </c>
    </row>
    <row r="43197" spans="1:10">
      <c r="A43197" t="s">
        <v>4</v>
      </c>
      <c r="B43197" s="4" t="s">
        <v>5</v>
      </c>
      <c r="C43197" s="4" t="s">
        <v>10</v>
      </c>
      <c r="D43197" s="4" t="s">
        <v>72</v>
      </c>
      <c r="E43197" s="4" t="s">
        <v>13</v>
      </c>
      <c r="F43197" s="4" t="s">
        <v>13</v>
      </c>
    </row>
    <row r="43198" spans="1:10">
      <c r="A43198" t="n">
        <v>348532</v>
      </c>
      <c r="B43198" s="52" t="n">
        <v>26</v>
      </c>
      <c r="C43198" s="7" t="n">
        <v>0</v>
      </c>
      <c r="D43198" s="7" t="s">
        <v>2529</v>
      </c>
      <c r="E43198" s="7" t="n">
        <v>2</v>
      </c>
      <c r="F43198" s="7" t="n">
        <v>0</v>
      </c>
    </row>
    <row r="43199" spans="1:10">
      <c r="A43199" t="s">
        <v>4</v>
      </c>
      <c r="B43199" s="4" t="s">
        <v>5</v>
      </c>
    </row>
    <row r="43200" spans="1:10">
      <c r="A43200" t="n">
        <v>348572</v>
      </c>
      <c r="B43200" s="53" t="n">
        <v>28</v>
      </c>
    </row>
    <row r="43201" spans="1:6">
      <c r="A43201" t="s">
        <v>4</v>
      </c>
      <c r="B43201" s="4" t="s">
        <v>5</v>
      </c>
      <c r="C43201" s="4" t="s">
        <v>13</v>
      </c>
      <c r="D43201" s="36" t="s">
        <v>81</v>
      </c>
      <c r="E43201" s="4" t="s">
        <v>5</v>
      </c>
      <c r="F43201" s="4" t="s">
        <v>13</v>
      </c>
      <c r="G43201" s="4" t="s">
        <v>10</v>
      </c>
      <c r="H43201" s="36" t="s">
        <v>82</v>
      </c>
      <c r="I43201" s="4" t="s">
        <v>13</v>
      </c>
      <c r="J43201" s="4" t="s">
        <v>20</v>
      </c>
    </row>
    <row r="43202" spans="1:6">
      <c r="A43202" t="n">
        <v>348573</v>
      </c>
      <c r="B43202" s="10" t="n">
        <v>5</v>
      </c>
      <c r="C43202" s="7" t="n">
        <v>28</v>
      </c>
      <c r="D43202" s="36" t="s">
        <v>3</v>
      </c>
      <c r="E43202" s="37" t="n">
        <v>64</v>
      </c>
      <c r="F43202" s="7" t="n">
        <v>5</v>
      </c>
      <c r="G43202" s="7" t="n">
        <v>5</v>
      </c>
      <c r="H43202" s="36" t="s">
        <v>3</v>
      </c>
      <c r="I43202" s="7" t="n">
        <v>1</v>
      </c>
      <c r="J43202" s="11" t="n">
        <f t="normal" ca="1">A43226</f>
        <v>0</v>
      </c>
    </row>
    <row r="43203" spans="1:6">
      <c r="A43203" t="s">
        <v>4</v>
      </c>
      <c r="B43203" s="4" t="s">
        <v>5</v>
      </c>
      <c r="C43203" s="4" t="s">
        <v>13</v>
      </c>
      <c r="D43203" s="4" t="s">
        <v>10</v>
      </c>
      <c r="E43203" s="4" t="s">
        <v>10</v>
      </c>
      <c r="F43203" s="4" t="s">
        <v>13</v>
      </c>
    </row>
    <row r="43204" spans="1:6">
      <c r="A43204" t="n">
        <v>348584</v>
      </c>
      <c r="B43204" s="29" t="n">
        <v>25</v>
      </c>
      <c r="C43204" s="7" t="n">
        <v>1</v>
      </c>
      <c r="D43204" s="7" t="n">
        <v>60</v>
      </c>
      <c r="E43204" s="7" t="n">
        <v>500</v>
      </c>
      <c r="F43204" s="7" t="n">
        <v>2</v>
      </c>
    </row>
    <row r="43205" spans="1:6">
      <c r="A43205" t="s">
        <v>4</v>
      </c>
      <c r="B43205" s="4" t="s">
        <v>5</v>
      </c>
      <c r="C43205" s="4" t="s">
        <v>13</v>
      </c>
      <c r="D43205" s="4" t="s">
        <v>10</v>
      </c>
      <c r="E43205" s="4" t="s">
        <v>6</v>
      </c>
    </row>
    <row r="43206" spans="1:6">
      <c r="A43206" t="n">
        <v>348591</v>
      </c>
      <c r="B43206" s="40" t="n">
        <v>51</v>
      </c>
      <c r="C43206" s="7" t="n">
        <v>4</v>
      </c>
      <c r="D43206" s="7" t="n">
        <v>5</v>
      </c>
      <c r="E43206" s="7" t="s">
        <v>878</v>
      </c>
    </row>
    <row r="43207" spans="1:6">
      <c r="A43207" t="s">
        <v>4</v>
      </c>
      <c r="B43207" s="4" t="s">
        <v>5</v>
      </c>
      <c r="C43207" s="4" t="s">
        <v>10</v>
      </c>
    </row>
    <row r="43208" spans="1:6">
      <c r="A43208" t="n">
        <v>348604</v>
      </c>
      <c r="B43208" s="35" t="n">
        <v>16</v>
      </c>
      <c r="C43208" s="7" t="n">
        <v>0</v>
      </c>
    </row>
    <row r="43209" spans="1:6">
      <c r="A43209" t="s">
        <v>4</v>
      </c>
      <c r="B43209" s="4" t="s">
        <v>5</v>
      </c>
      <c r="C43209" s="4" t="s">
        <v>10</v>
      </c>
      <c r="D43209" s="4" t="s">
        <v>72</v>
      </c>
      <c r="E43209" s="4" t="s">
        <v>13</v>
      </c>
      <c r="F43209" s="4" t="s">
        <v>13</v>
      </c>
    </row>
    <row r="43210" spans="1:6">
      <c r="A43210" t="n">
        <v>348607</v>
      </c>
      <c r="B43210" s="52" t="n">
        <v>26</v>
      </c>
      <c r="C43210" s="7" t="n">
        <v>5</v>
      </c>
      <c r="D43210" s="7" t="s">
        <v>2530</v>
      </c>
      <c r="E43210" s="7" t="n">
        <v>2</v>
      </c>
      <c r="F43210" s="7" t="n">
        <v>0</v>
      </c>
    </row>
    <row r="43211" spans="1:6">
      <c r="A43211" t="s">
        <v>4</v>
      </c>
      <c r="B43211" s="4" t="s">
        <v>5</v>
      </c>
    </row>
    <row r="43212" spans="1:6">
      <c r="A43212" t="n">
        <v>348668</v>
      </c>
      <c r="B43212" s="53" t="n">
        <v>28</v>
      </c>
    </row>
    <row r="43213" spans="1:6">
      <c r="A43213" t="s">
        <v>4</v>
      </c>
      <c r="B43213" s="4" t="s">
        <v>5</v>
      </c>
      <c r="C43213" s="4" t="s">
        <v>13</v>
      </c>
      <c r="D43213" s="4" t="s">
        <v>10</v>
      </c>
      <c r="E43213" s="4" t="s">
        <v>10</v>
      </c>
      <c r="F43213" s="4" t="s">
        <v>13</v>
      </c>
    </row>
    <row r="43214" spans="1:6">
      <c r="A43214" t="n">
        <v>348669</v>
      </c>
      <c r="B43214" s="29" t="n">
        <v>25</v>
      </c>
      <c r="C43214" s="7" t="n">
        <v>1</v>
      </c>
      <c r="D43214" s="7" t="n">
        <v>260</v>
      </c>
      <c r="E43214" s="7" t="n">
        <v>640</v>
      </c>
      <c r="F43214" s="7" t="n">
        <v>2</v>
      </c>
    </row>
    <row r="43215" spans="1:6">
      <c r="A43215" t="s">
        <v>4</v>
      </c>
      <c r="B43215" s="4" t="s">
        <v>5</v>
      </c>
      <c r="C43215" s="4" t="s">
        <v>13</v>
      </c>
      <c r="D43215" s="4" t="s">
        <v>10</v>
      </c>
      <c r="E43215" s="4" t="s">
        <v>6</v>
      </c>
    </row>
    <row r="43216" spans="1:6">
      <c r="A43216" t="n">
        <v>348676</v>
      </c>
      <c r="B43216" s="40" t="n">
        <v>51</v>
      </c>
      <c r="C43216" s="7" t="n">
        <v>4</v>
      </c>
      <c r="D43216" s="7" t="n">
        <v>122</v>
      </c>
      <c r="E43216" s="7" t="s">
        <v>1702</v>
      </c>
    </row>
    <row r="43217" spans="1:10">
      <c r="A43217" t="s">
        <v>4</v>
      </c>
      <c r="B43217" s="4" t="s">
        <v>5</v>
      </c>
      <c r="C43217" s="4" t="s">
        <v>10</v>
      </c>
    </row>
    <row r="43218" spans="1:10">
      <c r="A43218" t="n">
        <v>348690</v>
      </c>
      <c r="B43218" s="35" t="n">
        <v>16</v>
      </c>
      <c r="C43218" s="7" t="n">
        <v>0</v>
      </c>
    </row>
    <row r="43219" spans="1:10">
      <c r="A43219" t="s">
        <v>4</v>
      </c>
      <c r="B43219" s="4" t="s">
        <v>5</v>
      </c>
      <c r="C43219" s="4" t="s">
        <v>10</v>
      </c>
      <c r="D43219" s="4" t="s">
        <v>72</v>
      </c>
      <c r="E43219" s="4" t="s">
        <v>13</v>
      </c>
      <c r="F43219" s="4" t="s">
        <v>13</v>
      </c>
    </row>
    <row r="43220" spans="1:10">
      <c r="A43220" t="n">
        <v>348693</v>
      </c>
      <c r="B43220" s="52" t="n">
        <v>26</v>
      </c>
      <c r="C43220" s="7" t="n">
        <v>122</v>
      </c>
      <c r="D43220" s="7" t="s">
        <v>2531</v>
      </c>
      <c r="E43220" s="7" t="n">
        <v>2</v>
      </c>
      <c r="F43220" s="7" t="n">
        <v>0</v>
      </c>
    </row>
    <row r="43221" spans="1:10">
      <c r="A43221" t="s">
        <v>4</v>
      </c>
      <c r="B43221" s="4" t="s">
        <v>5</v>
      </c>
    </row>
    <row r="43222" spans="1:10">
      <c r="A43222" t="n">
        <v>348754</v>
      </c>
      <c r="B43222" s="53" t="n">
        <v>28</v>
      </c>
    </row>
    <row r="43223" spans="1:10">
      <c r="A43223" t="s">
        <v>4</v>
      </c>
      <c r="B43223" s="4" t="s">
        <v>5</v>
      </c>
      <c r="C43223" s="4" t="s">
        <v>20</v>
      </c>
    </row>
    <row r="43224" spans="1:10">
      <c r="A43224" t="n">
        <v>348755</v>
      </c>
      <c r="B43224" s="17" t="n">
        <v>3</v>
      </c>
      <c r="C43224" s="11" t="n">
        <f t="normal" ca="1">A43236</f>
        <v>0</v>
      </c>
    </row>
    <row r="43225" spans="1:10">
      <c r="A43225" t="s">
        <v>4</v>
      </c>
      <c r="B43225" s="4" t="s">
        <v>5</v>
      </c>
      <c r="C43225" s="4" t="s">
        <v>13</v>
      </c>
      <c r="D43225" s="4" t="s">
        <v>10</v>
      </c>
      <c r="E43225" s="4" t="s">
        <v>10</v>
      </c>
      <c r="F43225" s="4" t="s">
        <v>13</v>
      </c>
    </row>
    <row r="43226" spans="1:10">
      <c r="A43226" t="n">
        <v>348760</v>
      </c>
      <c r="B43226" s="29" t="n">
        <v>25</v>
      </c>
      <c r="C43226" s="7" t="n">
        <v>1</v>
      </c>
      <c r="D43226" s="7" t="n">
        <v>160</v>
      </c>
      <c r="E43226" s="7" t="n">
        <v>570</v>
      </c>
      <c r="F43226" s="7" t="n">
        <v>2</v>
      </c>
    </row>
    <row r="43227" spans="1:10">
      <c r="A43227" t="s">
        <v>4</v>
      </c>
      <c r="B43227" s="4" t="s">
        <v>5</v>
      </c>
      <c r="C43227" s="4" t="s">
        <v>13</v>
      </c>
      <c r="D43227" s="4" t="s">
        <v>10</v>
      </c>
      <c r="E43227" s="4" t="s">
        <v>6</v>
      </c>
    </row>
    <row r="43228" spans="1:10">
      <c r="A43228" t="n">
        <v>348767</v>
      </c>
      <c r="B43228" s="40" t="n">
        <v>51</v>
      </c>
      <c r="C43228" s="7" t="n">
        <v>4</v>
      </c>
      <c r="D43228" s="7" t="n">
        <v>0</v>
      </c>
      <c r="E43228" s="7" t="s">
        <v>158</v>
      </c>
    </row>
    <row r="43229" spans="1:10">
      <c r="A43229" t="s">
        <v>4</v>
      </c>
      <c r="B43229" s="4" t="s">
        <v>5</v>
      </c>
      <c r="C43229" s="4" t="s">
        <v>10</v>
      </c>
    </row>
    <row r="43230" spans="1:10">
      <c r="A43230" t="n">
        <v>348780</v>
      </c>
      <c r="B43230" s="35" t="n">
        <v>16</v>
      </c>
      <c r="C43230" s="7" t="n">
        <v>0</v>
      </c>
    </row>
    <row r="43231" spans="1:10">
      <c r="A43231" t="s">
        <v>4</v>
      </c>
      <c r="B43231" s="4" t="s">
        <v>5</v>
      </c>
      <c r="C43231" s="4" t="s">
        <v>10</v>
      </c>
      <c r="D43231" s="4" t="s">
        <v>72</v>
      </c>
      <c r="E43231" s="4" t="s">
        <v>13</v>
      </c>
      <c r="F43231" s="4" t="s">
        <v>13</v>
      </c>
    </row>
    <row r="43232" spans="1:10">
      <c r="A43232" t="n">
        <v>348783</v>
      </c>
      <c r="B43232" s="52" t="n">
        <v>26</v>
      </c>
      <c r="C43232" s="7" t="n">
        <v>0</v>
      </c>
      <c r="D43232" s="7" t="s">
        <v>2532</v>
      </c>
      <c r="E43232" s="7" t="n">
        <v>2</v>
      </c>
      <c r="F43232" s="7" t="n">
        <v>0</v>
      </c>
    </row>
    <row r="43233" spans="1:6">
      <c r="A43233" t="s">
        <v>4</v>
      </c>
      <c r="B43233" s="4" t="s">
        <v>5</v>
      </c>
    </row>
    <row r="43234" spans="1:6">
      <c r="A43234" t="n">
        <v>348847</v>
      </c>
      <c r="B43234" s="53" t="n">
        <v>28</v>
      </c>
    </row>
    <row r="43235" spans="1:6">
      <c r="A43235" t="s">
        <v>4</v>
      </c>
      <c r="B43235" s="4" t="s">
        <v>5</v>
      </c>
      <c r="C43235" s="4" t="s">
        <v>13</v>
      </c>
      <c r="D43235" s="36" t="s">
        <v>81</v>
      </c>
      <c r="E43235" s="4" t="s">
        <v>5</v>
      </c>
      <c r="F43235" s="4" t="s">
        <v>13</v>
      </c>
      <c r="G43235" s="4" t="s">
        <v>10</v>
      </c>
      <c r="H43235" s="36" t="s">
        <v>82</v>
      </c>
      <c r="I43235" s="4" t="s">
        <v>13</v>
      </c>
      <c r="J43235" s="4" t="s">
        <v>20</v>
      </c>
    </row>
    <row r="43236" spans="1:6">
      <c r="A43236" t="n">
        <v>348848</v>
      </c>
      <c r="B43236" s="10" t="n">
        <v>5</v>
      </c>
      <c r="C43236" s="7" t="n">
        <v>28</v>
      </c>
      <c r="D43236" s="36" t="s">
        <v>3</v>
      </c>
      <c r="E43236" s="37" t="n">
        <v>64</v>
      </c>
      <c r="F43236" s="7" t="n">
        <v>5</v>
      </c>
      <c r="G43236" s="7" t="n">
        <v>1</v>
      </c>
      <c r="H43236" s="36" t="s">
        <v>3</v>
      </c>
      <c r="I43236" s="7" t="n">
        <v>1</v>
      </c>
      <c r="J43236" s="11" t="n">
        <f t="normal" ca="1">A43248</f>
        <v>0</v>
      </c>
    </row>
    <row r="43237" spans="1:6">
      <c r="A43237" t="s">
        <v>4</v>
      </c>
      <c r="B43237" s="4" t="s">
        <v>5</v>
      </c>
      <c r="C43237" s="4" t="s">
        <v>13</v>
      </c>
      <c r="D43237" s="4" t="s">
        <v>10</v>
      </c>
      <c r="E43237" s="4" t="s">
        <v>10</v>
      </c>
      <c r="F43237" s="4" t="s">
        <v>13</v>
      </c>
    </row>
    <row r="43238" spans="1:6">
      <c r="A43238" t="n">
        <v>348859</v>
      </c>
      <c r="B43238" s="29" t="n">
        <v>25</v>
      </c>
      <c r="C43238" s="7" t="n">
        <v>1</v>
      </c>
      <c r="D43238" s="7" t="n">
        <v>60</v>
      </c>
      <c r="E43238" s="7" t="n">
        <v>640</v>
      </c>
      <c r="F43238" s="7" t="n">
        <v>2</v>
      </c>
    </row>
    <row r="43239" spans="1:6">
      <c r="A43239" t="s">
        <v>4</v>
      </c>
      <c r="B43239" s="4" t="s">
        <v>5</v>
      </c>
      <c r="C43239" s="4" t="s">
        <v>13</v>
      </c>
      <c r="D43239" s="4" t="s">
        <v>10</v>
      </c>
      <c r="E43239" s="4" t="s">
        <v>6</v>
      </c>
    </row>
    <row r="43240" spans="1:6">
      <c r="A43240" t="n">
        <v>348866</v>
      </c>
      <c r="B43240" s="40" t="n">
        <v>51</v>
      </c>
      <c r="C43240" s="7" t="n">
        <v>4</v>
      </c>
      <c r="D43240" s="7" t="n">
        <v>1</v>
      </c>
      <c r="E43240" s="7" t="s">
        <v>521</v>
      </c>
    </row>
    <row r="43241" spans="1:6">
      <c r="A43241" t="s">
        <v>4</v>
      </c>
      <c r="B43241" s="4" t="s">
        <v>5</v>
      </c>
      <c r="C43241" s="4" t="s">
        <v>10</v>
      </c>
    </row>
    <row r="43242" spans="1:6">
      <c r="A43242" t="n">
        <v>348880</v>
      </c>
      <c r="B43242" s="35" t="n">
        <v>16</v>
      </c>
      <c r="C43242" s="7" t="n">
        <v>0</v>
      </c>
    </row>
    <row r="43243" spans="1:6">
      <c r="A43243" t="s">
        <v>4</v>
      </c>
      <c r="B43243" s="4" t="s">
        <v>5</v>
      </c>
      <c r="C43243" s="4" t="s">
        <v>10</v>
      </c>
      <c r="D43243" s="4" t="s">
        <v>72</v>
      </c>
      <c r="E43243" s="4" t="s">
        <v>13</v>
      </c>
      <c r="F43243" s="4" t="s">
        <v>13</v>
      </c>
    </row>
    <row r="43244" spans="1:6">
      <c r="A43244" t="n">
        <v>348883</v>
      </c>
      <c r="B43244" s="52" t="n">
        <v>26</v>
      </c>
      <c r="C43244" s="7" t="n">
        <v>1</v>
      </c>
      <c r="D43244" s="7" t="s">
        <v>2533</v>
      </c>
      <c r="E43244" s="7" t="n">
        <v>2</v>
      </c>
      <c r="F43244" s="7" t="n">
        <v>0</v>
      </c>
    </row>
    <row r="43245" spans="1:6">
      <c r="A43245" t="s">
        <v>4</v>
      </c>
      <c r="B43245" s="4" t="s">
        <v>5</v>
      </c>
    </row>
    <row r="43246" spans="1:6">
      <c r="A43246" t="n">
        <v>348967</v>
      </c>
      <c r="B43246" s="53" t="n">
        <v>28</v>
      </c>
    </row>
    <row r="43247" spans="1:6">
      <c r="A43247" t="s">
        <v>4</v>
      </c>
      <c r="B43247" s="4" t="s">
        <v>5</v>
      </c>
      <c r="C43247" s="4" t="s">
        <v>13</v>
      </c>
      <c r="D43247" s="36" t="s">
        <v>81</v>
      </c>
      <c r="E43247" s="4" t="s">
        <v>5</v>
      </c>
      <c r="F43247" s="4" t="s">
        <v>13</v>
      </c>
      <c r="G43247" s="4" t="s">
        <v>10</v>
      </c>
      <c r="H43247" s="36" t="s">
        <v>82</v>
      </c>
      <c r="I43247" s="4" t="s">
        <v>13</v>
      </c>
      <c r="J43247" s="4" t="s">
        <v>20</v>
      </c>
    </row>
    <row r="43248" spans="1:6">
      <c r="A43248" t="n">
        <v>348968</v>
      </c>
      <c r="B43248" s="10" t="n">
        <v>5</v>
      </c>
      <c r="C43248" s="7" t="n">
        <v>28</v>
      </c>
      <c r="D43248" s="36" t="s">
        <v>3</v>
      </c>
      <c r="E43248" s="37" t="n">
        <v>64</v>
      </c>
      <c r="F43248" s="7" t="n">
        <v>5</v>
      </c>
      <c r="G43248" s="7" t="n">
        <v>8</v>
      </c>
      <c r="H43248" s="36" t="s">
        <v>3</v>
      </c>
      <c r="I43248" s="7" t="n">
        <v>1</v>
      </c>
      <c r="J43248" s="11" t="n">
        <f t="normal" ca="1">A43262</f>
        <v>0</v>
      </c>
    </row>
    <row r="43249" spans="1:10">
      <c r="A43249" t="s">
        <v>4</v>
      </c>
      <c r="B43249" s="4" t="s">
        <v>5</v>
      </c>
      <c r="C43249" s="4" t="s">
        <v>13</v>
      </c>
      <c r="D43249" s="4" t="s">
        <v>10</v>
      </c>
      <c r="E43249" s="4" t="s">
        <v>10</v>
      </c>
      <c r="F43249" s="4" t="s">
        <v>13</v>
      </c>
    </row>
    <row r="43250" spans="1:10">
      <c r="A43250" t="n">
        <v>348979</v>
      </c>
      <c r="B43250" s="29" t="n">
        <v>25</v>
      </c>
      <c r="C43250" s="7" t="n">
        <v>1</v>
      </c>
      <c r="D43250" s="7" t="n">
        <v>60</v>
      </c>
      <c r="E43250" s="7" t="n">
        <v>500</v>
      </c>
      <c r="F43250" s="7" t="n">
        <v>2</v>
      </c>
    </row>
    <row r="43251" spans="1:10">
      <c r="A43251" t="s">
        <v>4</v>
      </c>
      <c r="B43251" s="4" t="s">
        <v>5</v>
      </c>
      <c r="C43251" s="4" t="s">
        <v>13</v>
      </c>
      <c r="D43251" s="4" t="s">
        <v>10</v>
      </c>
      <c r="E43251" s="4" t="s">
        <v>6</v>
      </c>
    </row>
    <row r="43252" spans="1:10">
      <c r="A43252" t="n">
        <v>348986</v>
      </c>
      <c r="B43252" s="40" t="n">
        <v>51</v>
      </c>
      <c r="C43252" s="7" t="n">
        <v>4</v>
      </c>
      <c r="D43252" s="7" t="n">
        <v>8</v>
      </c>
      <c r="E43252" s="7" t="s">
        <v>158</v>
      </c>
    </row>
    <row r="43253" spans="1:10">
      <c r="A43253" t="s">
        <v>4</v>
      </c>
      <c r="B43253" s="4" t="s">
        <v>5</v>
      </c>
      <c r="C43253" s="4" t="s">
        <v>10</v>
      </c>
    </row>
    <row r="43254" spans="1:10">
      <c r="A43254" t="n">
        <v>348999</v>
      </c>
      <c r="B43254" s="35" t="n">
        <v>16</v>
      </c>
      <c r="C43254" s="7" t="n">
        <v>0</v>
      </c>
    </row>
    <row r="43255" spans="1:10">
      <c r="A43255" t="s">
        <v>4</v>
      </c>
      <c r="B43255" s="4" t="s">
        <v>5</v>
      </c>
      <c r="C43255" s="4" t="s">
        <v>10</v>
      </c>
      <c r="D43255" s="4" t="s">
        <v>72</v>
      </c>
      <c r="E43255" s="4" t="s">
        <v>13</v>
      </c>
      <c r="F43255" s="4" t="s">
        <v>13</v>
      </c>
    </row>
    <row r="43256" spans="1:10">
      <c r="A43256" t="n">
        <v>349002</v>
      </c>
      <c r="B43256" s="52" t="n">
        <v>26</v>
      </c>
      <c r="C43256" s="7" t="n">
        <v>8</v>
      </c>
      <c r="D43256" s="7" t="s">
        <v>2534</v>
      </c>
      <c r="E43256" s="7" t="n">
        <v>2</v>
      </c>
      <c r="F43256" s="7" t="n">
        <v>0</v>
      </c>
    </row>
    <row r="43257" spans="1:10">
      <c r="A43257" t="s">
        <v>4</v>
      </c>
      <c r="B43257" s="4" t="s">
        <v>5</v>
      </c>
    </row>
    <row r="43258" spans="1:10">
      <c r="A43258" t="n">
        <v>349057</v>
      </c>
      <c r="B43258" s="53" t="n">
        <v>28</v>
      </c>
    </row>
    <row r="43259" spans="1:10">
      <c r="A43259" t="s">
        <v>4</v>
      </c>
      <c r="B43259" s="4" t="s">
        <v>5</v>
      </c>
      <c r="C43259" s="4" t="s">
        <v>20</v>
      </c>
    </row>
    <row r="43260" spans="1:10">
      <c r="A43260" t="n">
        <v>349058</v>
      </c>
      <c r="B43260" s="17" t="n">
        <v>3</v>
      </c>
      <c r="C43260" s="11" t="n">
        <f t="normal" ca="1">A43272</f>
        <v>0</v>
      </c>
    </row>
    <row r="43261" spans="1:10">
      <c r="A43261" t="s">
        <v>4</v>
      </c>
      <c r="B43261" s="4" t="s">
        <v>5</v>
      </c>
      <c r="C43261" s="4" t="s">
        <v>13</v>
      </c>
      <c r="D43261" s="4" t="s">
        <v>10</v>
      </c>
      <c r="E43261" s="4" t="s">
        <v>10</v>
      </c>
      <c r="F43261" s="4" t="s">
        <v>13</v>
      </c>
    </row>
    <row r="43262" spans="1:10">
      <c r="A43262" t="n">
        <v>349063</v>
      </c>
      <c r="B43262" s="29" t="n">
        <v>25</v>
      </c>
      <c r="C43262" s="7" t="n">
        <v>1</v>
      </c>
      <c r="D43262" s="7" t="n">
        <v>160</v>
      </c>
      <c r="E43262" s="7" t="n">
        <v>570</v>
      </c>
      <c r="F43262" s="7" t="n">
        <v>2</v>
      </c>
    </row>
    <row r="43263" spans="1:10">
      <c r="A43263" t="s">
        <v>4</v>
      </c>
      <c r="B43263" s="4" t="s">
        <v>5</v>
      </c>
      <c r="C43263" s="4" t="s">
        <v>13</v>
      </c>
      <c r="D43263" s="4" t="s">
        <v>10</v>
      </c>
      <c r="E43263" s="4" t="s">
        <v>6</v>
      </c>
    </row>
    <row r="43264" spans="1:10">
      <c r="A43264" t="n">
        <v>349070</v>
      </c>
      <c r="B43264" s="40" t="n">
        <v>51</v>
      </c>
      <c r="C43264" s="7" t="n">
        <v>4</v>
      </c>
      <c r="D43264" s="7" t="n">
        <v>0</v>
      </c>
      <c r="E43264" s="7" t="s">
        <v>158</v>
      </c>
    </row>
    <row r="43265" spans="1:6">
      <c r="A43265" t="s">
        <v>4</v>
      </c>
      <c r="B43265" s="4" t="s">
        <v>5</v>
      </c>
      <c r="C43265" s="4" t="s">
        <v>10</v>
      </c>
    </row>
    <row r="43266" spans="1:6">
      <c r="A43266" t="n">
        <v>349083</v>
      </c>
      <c r="B43266" s="35" t="n">
        <v>16</v>
      </c>
      <c r="C43266" s="7" t="n">
        <v>0</v>
      </c>
    </row>
    <row r="43267" spans="1:6">
      <c r="A43267" t="s">
        <v>4</v>
      </c>
      <c r="B43267" s="4" t="s">
        <v>5</v>
      </c>
      <c r="C43267" s="4" t="s">
        <v>10</v>
      </c>
      <c r="D43267" s="4" t="s">
        <v>72</v>
      </c>
      <c r="E43267" s="4" t="s">
        <v>13</v>
      </c>
      <c r="F43267" s="4" t="s">
        <v>13</v>
      </c>
    </row>
    <row r="43268" spans="1:6">
      <c r="A43268" t="n">
        <v>349086</v>
      </c>
      <c r="B43268" s="52" t="n">
        <v>26</v>
      </c>
      <c r="C43268" s="7" t="n">
        <v>0</v>
      </c>
      <c r="D43268" s="7" t="s">
        <v>2535</v>
      </c>
      <c r="E43268" s="7" t="n">
        <v>2</v>
      </c>
      <c r="F43268" s="7" t="n">
        <v>0</v>
      </c>
    </row>
    <row r="43269" spans="1:6">
      <c r="A43269" t="s">
        <v>4</v>
      </c>
      <c r="B43269" s="4" t="s">
        <v>5</v>
      </c>
    </row>
    <row r="43270" spans="1:6">
      <c r="A43270" t="n">
        <v>349131</v>
      </c>
      <c r="B43270" s="53" t="n">
        <v>28</v>
      </c>
    </row>
    <row r="43271" spans="1:6">
      <c r="A43271" t="s">
        <v>4</v>
      </c>
      <c r="B43271" s="4" t="s">
        <v>5</v>
      </c>
      <c r="C43271" s="4" t="s">
        <v>13</v>
      </c>
      <c r="D43271" s="4" t="s">
        <v>10</v>
      </c>
      <c r="E43271" s="4" t="s">
        <v>22</v>
      </c>
    </row>
    <row r="43272" spans="1:6">
      <c r="A43272" t="n">
        <v>349132</v>
      </c>
      <c r="B43272" s="28" t="n">
        <v>58</v>
      </c>
      <c r="C43272" s="7" t="n">
        <v>0</v>
      </c>
      <c r="D43272" s="7" t="n">
        <v>1000</v>
      </c>
      <c r="E43272" s="7" t="n">
        <v>1</v>
      </c>
    </row>
    <row r="43273" spans="1:6">
      <c r="A43273" t="s">
        <v>4</v>
      </c>
      <c r="B43273" s="4" t="s">
        <v>5</v>
      </c>
      <c r="C43273" s="4" t="s">
        <v>13</v>
      </c>
      <c r="D43273" s="4" t="s">
        <v>10</v>
      </c>
    </row>
    <row r="43274" spans="1:6">
      <c r="A43274" t="n">
        <v>349140</v>
      </c>
      <c r="B43274" s="28" t="n">
        <v>58</v>
      </c>
      <c r="C43274" s="7" t="n">
        <v>255</v>
      </c>
      <c r="D43274" s="7" t="n">
        <v>0</v>
      </c>
    </row>
    <row r="43275" spans="1:6">
      <c r="A43275" t="s">
        <v>4</v>
      </c>
      <c r="B43275" s="4" t="s">
        <v>5</v>
      </c>
      <c r="C43275" s="4" t="s">
        <v>10</v>
      </c>
    </row>
    <row r="43276" spans="1:6">
      <c r="A43276" t="n">
        <v>349144</v>
      </c>
      <c r="B43276" s="12" t="n">
        <v>12</v>
      </c>
      <c r="C43276" s="7" t="n">
        <v>10709</v>
      </c>
    </row>
    <row r="43277" spans="1:6">
      <c r="A43277" t="s">
        <v>4</v>
      </c>
      <c r="B43277" s="4" t="s">
        <v>5</v>
      </c>
      <c r="C43277" s="4" t="s">
        <v>13</v>
      </c>
      <c r="D43277" s="4" t="s">
        <v>10</v>
      </c>
      <c r="E43277" s="4" t="s">
        <v>10</v>
      </c>
    </row>
    <row r="43278" spans="1:6">
      <c r="A43278" t="n">
        <v>349147</v>
      </c>
      <c r="B43278" s="77" t="n">
        <v>135</v>
      </c>
      <c r="C43278" s="7" t="n">
        <v>0</v>
      </c>
      <c r="D43278" s="7" t="n">
        <v>114</v>
      </c>
      <c r="E43278" s="7" t="n">
        <v>1</v>
      </c>
    </row>
    <row r="43279" spans="1:6">
      <c r="A43279" t="s">
        <v>4</v>
      </c>
      <c r="B43279" s="4" t="s">
        <v>5</v>
      </c>
      <c r="C43279" s="4" t="s">
        <v>10</v>
      </c>
      <c r="D43279" s="4" t="s">
        <v>22</v>
      </c>
      <c r="E43279" s="4" t="s">
        <v>22</v>
      </c>
      <c r="F43279" s="4" t="s">
        <v>22</v>
      </c>
      <c r="G43279" s="4" t="s">
        <v>22</v>
      </c>
    </row>
    <row r="43280" spans="1:6">
      <c r="A43280" t="n">
        <v>349153</v>
      </c>
      <c r="B43280" s="24" t="n">
        <v>46</v>
      </c>
      <c r="C43280" s="7" t="n">
        <v>61456</v>
      </c>
      <c r="D43280" s="7" t="n">
        <v>-23.8999996185303</v>
      </c>
      <c r="E43280" s="7" t="n">
        <v>1.85000002384186</v>
      </c>
      <c r="F43280" s="7" t="n">
        <v>-47.689998626709</v>
      </c>
      <c r="G43280" s="7" t="n">
        <v>180</v>
      </c>
    </row>
    <row r="43281" spans="1:7">
      <c r="A43281" t="s">
        <v>4</v>
      </c>
      <c r="B43281" s="4" t="s">
        <v>5</v>
      </c>
      <c r="C43281" s="4" t="s">
        <v>13</v>
      </c>
      <c r="D43281" s="4" t="s">
        <v>13</v>
      </c>
      <c r="E43281" s="4" t="s">
        <v>22</v>
      </c>
      <c r="F43281" s="4" t="s">
        <v>22</v>
      </c>
      <c r="G43281" s="4" t="s">
        <v>22</v>
      </c>
      <c r="H43281" s="4" t="s">
        <v>10</v>
      </c>
      <c r="I43281" s="4" t="s">
        <v>13</v>
      </c>
    </row>
    <row r="43282" spans="1:7">
      <c r="A43282" t="n">
        <v>349172</v>
      </c>
      <c r="B43282" s="25" t="n">
        <v>45</v>
      </c>
      <c r="C43282" s="7" t="n">
        <v>4</v>
      </c>
      <c r="D43282" s="7" t="n">
        <v>3</v>
      </c>
      <c r="E43282" s="7" t="n">
        <v>2.64000010490417</v>
      </c>
      <c r="F43282" s="7" t="n">
        <v>352.010009765625</v>
      </c>
      <c r="G43282" s="7" t="n">
        <v>0</v>
      </c>
      <c r="H43282" s="7" t="n">
        <v>0</v>
      </c>
      <c r="I43282" s="7" t="n">
        <v>0</v>
      </c>
    </row>
    <row r="43283" spans="1:7">
      <c r="A43283" t="s">
        <v>4</v>
      </c>
      <c r="B43283" s="4" t="s">
        <v>5</v>
      </c>
      <c r="C43283" s="4" t="s">
        <v>13</v>
      </c>
      <c r="D43283" s="4" t="s">
        <v>6</v>
      </c>
    </row>
    <row r="43284" spans="1:7">
      <c r="A43284" t="n">
        <v>349190</v>
      </c>
      <c r="B43284" s="8" t="n">
        <v>2</v>
      </c>
      <c r="C43284" s="7" t="n">
        <v>10</v>
      </c>
      <c r="D43284" s="7" t="s">
        <v>855</v>
      </c>
    </row>
    <row r="43285" spans="1:7">
      <c r="A43285" t="s">
        <v>4</v>
      </c>
      <c r="B43285" s="4" t="s">
        <v>5</v>
      </c>
      <c r="C43285" s="4" t="s">
        <v>10</v>
      </c>
    </row>
    <row r="43286" spans="1:7">
      <c r="A43286" t="n">
        <v>349205</v>
      </c>
      <c r="B43286" s="35" t="n">
        <v>16</v>
      </c>
      <c r="C43286" s="7" t="n">
        <v>0</v>
      </c>
    </row>
    <row r="43287" spans="1:7">
      <c r="A43287" t="s">
        <v>4</v>
      </c>
      <c r="B43287" s="4" t="s">
        <v>5</v>
      </c>
      <c r="C43287" s="4" t="s">
        <v>13</v>
      </c>
      <c r="D43287" s="4" t="s">
        <v>10</v>
      </c>
    </row>
    <row r="43288" spans="1:7">
      <c r="A43288" t="n">
        <v>349208</v>
      </c>
      <c r="B43288" s="28" t="n">
        <v>58</v>
      </c>
      <c r="C43288" s="7" t="n">
        <v>105</v>
      </c>
      <c r="D43288" s="7" t="n">
        <v>300</v>
      </c>
    </row>
    <row r="43289" spans="1:7">
      <c r="A43289" t="s">
        <v>4</v>
      </c>
      <c r="B43289" s="4" t="s">
        <v>5</v>
      </c>
      <c r="C43289" s="4" t="s">
        <v>22</v>
      </c>
      <c r="D43289" s="4" t="s">
        <v>10</v>
      </c>
    </row>
    <row r="43290" spans="1:7">
      <c r="A43290" t="n">
        <v>349212</v>
      </c>
      <c r="B43290" s="51" t="n">
        <v>103</v>
      </c>
      <c r="C43290" s="7" t="n">
        <v>1</v>
      </c>
      <c r="D43290" s="7" t="n">
        <v>300</v>
      </c>
    </row>
    <row r="43291" spans="1:7">
      <c r="A43291" t="s">
        <v>4</v>
      </c>
      <c r="B43291" s="4" t="s">
        <v>5</v>
      </c>
      <c r="C43291" s="4" t="s">
        <v>13</v>
      </c>
      <c r="D43291" s="4" t="s">
        <v>10</v>
      </c>
    </row>
    <row r="43292" spans="1:7">
      <c r="A43292" t="n">
        <v>349219</v>
      </c>
      <c r="B43292" s="67" t="n">
        <v>72</v>
      </c>
      <c r="C43292" s="7" t="n">
        <v>4</v>
      </c>
      <c r="D43292" s="7" t="n">
        <v>0</v>
      </c>
    </row>
    <row r="43293" spans="1:7">
      <c r="A43293" t="s">
        <v>4</v>
      </c>
      <c r="B43293" s="4" t="s">
        <v>5</v>
      </c>
      <c r="C43293" s="4" t="s">
        <v>9</v>
      </c>
    </row>
    <row r="43294" spans="1:7">
      <c r="A43294" t="n">
        <v>349223</v>
      </c>
      <c r="B43294" s="50" t="n">
        <v>15</v>
      </c>
      <c r="C43294" s="7" t="n">
        <v>1073741824</v>
      </c>
    </row>
    <row r="43295" spans="1:7">
      <c r="A43295" t="s">
        <v>4</v>
      </c>
      <c r="B43295" s="4" t="s">
        <v>5</v>
      </c>
      <c r="C43295" s="4" t="s">
        <v>13</v>
      </c>
    </row>
    <row r="43296" spans="1:7">
      <c r="A43296" t="n">
        <v>349228</v>
      </c>
      <c r="B43296" s="37" t="n">
        <v>64</v>
      </c>
      <c r="C43296" s="7" t="n">
        <v>3</v>
      </c>
    </row>
    <row r="43297" spans="1:9">
      <c r="A43297" t="s">
        <v>4</v>
      </c>
      <c r="B43297" s="4" t="s">
        <v>5</v>
      </c>
      <c r="C43297" s="4" t="s">
        <v>13</v>
      </c>
    </row>
    <row r="43298" spans="1:9">
      <c r="A43298" t="n">
        <v>349230</v>
      </c>
      <c r="B43298" s="49" t="n">
        <v>74</v>
      </c>
      <c r="C43298" s="7" t="n">
        <v>67</v>
      </c>
    </row>
    <row r="43299" spans="1:9">
      <c r="A43299" t="s">
        <v>4</v>
      </c>
      <c r="B43299" s="4" t="s">
        <v>5</v>
      </c>
      <c r="C43299" s="4" t="s">
        <v>13</v>
      </c>
      <c r="D43299" s="4" t="s">
        <v>13</v>
      </c>
      <c r="E43299" s="4" t="s">
        <v>10</v>
      </c>
    </row>
    <row r="43300" spans="1:9">
      <c r="A43300" t="n">
        <v>349232</v>
      </c>
      <c r="B43300" s="25" t="n">
        <v>45</v>
      </c>
      <c r="C43300" s="7" t="n">
        <v>8</v>
      </c>
      <c r="D43300" s="7" t="n">
        <v>1</v>
      </c>
      <c r="E43300" s="7" t="n">
        <v>0</v>
      </c>
    </row>
    <row r="43301" spans="1:9">
      <c r="A43301" t="s">
        <v>4</v>
      </c>
      <c r="B43301" s="4" t="s">
        <v>5</v>
      </c>
      <c r="C43301" s="4" t="s">
        <v>10</v>
      </c>
    </row>
    <row r="43302" spans="1:9">
      <c r="A43302" t="n">
        <v>349237</v>
      </c>
      <c r="B43302" s="15" t="n">
        <v>13</v>
      </c>
      <c r="C43302" s="7" t="n">
        <v>6409</v>
      </c>
    </row>
    <row r="43303" spans="1:9">
      <c r="A43303" t="s">
        <v>4</v>
      </c>
      <c r="B43303" s="4" t="s">
        <v>5</v>
      </c>
      <c r="C43303" s="4" t="s">
        <v>10</v>
      </c>
    </row>
    <row r="43304" spans="1:9">
      <c r="A43304" t="n">
        <v>349240</v>
      </c>
      <c r="B43304" s="15" t="n">
        <v>13</v>
      </c>
      <c r="C43304" s="7" t="n">
        <v>6408</v>
      </c>
    </row>
    <row r="43305" spans="1:9">
      <c r="A43305" t="s">
        <v>4</v>
      </c>
      <c r="B43305" s="4" t="s">
        <v>5</v>
      </c>
      <c r="C43305" s="4" t="s">
        <v>10</v>
      </c>
    </row>
    <row r="43306" spans="1:9">
      <c r="A43306" t="n">
        <v>349243</v>
      </c>
      <c r="B43306" s="12" t="n">
        <v>12</v>
      </c>
      <c r="C43306" s="7" t="n">
        <v>6464</v>
      </c>
    </row>
    <row r="43307" spans="1:9">
      <c r="A43307" t="s">
        <v>4</v>
      </c>
      <c r="B43307" s="4" t="s">
        <v>5</v>
      </c>
      <c r="C43307" s="4" t="s">
        <v>10</v>
      </c>
    </row>
    <row r="43308" spans="1:9">
      <c r="A43308" t="n">
        <v>349246</v>
      </c>
      <c r="B43308" s="15" t="n">
        <v>13</v>
      </c>
      <c r="C43308" s="7" t="n">
        <v>6465</v>
      </c>
    </row>
    <row r="43309" spans="1:9">
      <c r="A43309" t="s">
        <v>4</v>
      </c>
      <c r="B43309" s="4" t="s">
        <v>5</v>
      </c>
      <c r="C43309" s="4" t="s">
        <v>10</v>
      </c>
    </row>
    <row r="43310" spans="1:9">
      <c r="A43310" t="n">
        <v>349249</v>
      </c>
      <c r="B43310" s="15" t="n">
        <v>13</v>
      </c>
      <c r="C43310" s="7" t="n">
        <v>6466</v>
      </c>
    </row>
    <row r="43311" spans="1:9">
      <c r="A43311" t="s">
        <v>4</v>
      </c>
      <c r="B43311" s="4" t="s">
        <v>5</v>
      </c>
      <c r="C43311" s="4" t="s">
        <v>10</v>
      </c>
    </row>
    <row r="43312" spans="1:9">
      <c r="A43312" t="n">
        <v>349252</v>
      </c>
      <c r="B43312" s="15" t="n">
        <v>13</v>
      </c>
      <c r="C43312" s="7" t="n">
        <v>6467</v>
      </c>
    </row>
    <row r="43313" spans="1:5">
      <c r="A43313" t="s">
        <v>4</v>
      </c>
      <c r="B43313" s="4" t="s">
        <v>5</v>
      </c>
      <c r="C43313" s="4" t="s">
        <v>10</v>
      </c>
    </row>
    <row r="43314" spans="1:5">
      <c r="A43314" t="n">
        <v>349255</v>
      </c>
      <c r="B43314" s="15" t="n">
        <v>13</v>
      </c>
      <c r="C43314" s="7" t="n">
        <v>6468</v>
      </c>
    </row>
    <row r="43315" spans="1:5">
      <c r="A43315" t="s">
        <v>4</v>
      </c>
      <c r="B43315" s="4" t="s">
        <v>5</v>
      </c>
      <c r="C43315" s="4" t="s">
        <v>10</v>
      </c>
    </row>
    <row r="43316" spans="1:5">
      <c r="A43316" t="n">
        <v>349258</v>
      </c>
      <c r="B43316" s="15" t="n">
        <v>13</v>
      </c>
      <c r="C43316" s="7" t="n">
        <v>6469</v>
      </c>
    </row>
    <row r="43317" spans="1:5">
      <c r="A43317" t="s">
        <v>4</v>
      </c>
      <c r="B43317" s="4" t="s">
        <v>5</v>
      </c>
      <c r="C43317" s="4" t="s">
        <v>10</v>
      </c>
    </row>
    <row r="43318" spans="1:5">
      <c r="A43318" t="n">
        <v>349261</v>
      </c>
      <c r="B43318" s="15" t="n">
        <v>13</v>
      </c>
      <c r="C43318" s="7" t="n">
        <v>6470</v>
      </c>
    </row>
    <row r="43319" spans="1:5">
      <c r="A43319" t="s">
        <v>4</v>
      </c>
      <c r="B43319" s="4" t="s">
        <v>5</v>
      </c>
      <c r="C43319" s="4" t="s">
        <v>10</v>
      </c>
    </row>
    <row r="43320" spans="1:5">
      <c r="A43320" t="n">
        <v>349264</v>
      </c>
      <c r="B43320" s="15" t="n">
        <v>13</v>
      </c>
      <c r="C43320" s="7" t="n">
        <v>6471</v>
      </c>
    </row>
    <row r="43321" spans="1:5">
      <c r="A43321" t="s">
        <v>4</v>
      </c>
      <c r="B43321" s="4" t="s">
        <v>5</v>
      </c>
      <c r="C43321" s="4" t="s">
        <v>13</v>
      </c>
    </row>
    <row r="43322" spans="1:5">
      <c r="A43322" t="n">
        <v>349267</v>
      </c>
      <c r="B43322" s="49" t="n">
        <v>74</v>
      </c>
      <c r="C43322" s="7" t="n">
        <v>18</v>
      </c>
    </row>
    <row r="43323" spans="1:5">
      <c r="A43323" t="s">
        <v>4</v>
      </c>
      <c r="B43323" s="4" t="s">
        <v>5</v>
      </c>
      <c r="C43323" s="4" t="s">
        <v>13</v>
      </c>
    </row>
    <row r="43324" spans="1:5">
      <c r="A43324" t="n">
        <v>349269</v>
      </c>
      <c r="B43324" s="49" t="n">
        <v>74</v>
      </c>
      <c r="C43324" s="7" t="n">
        <v>45</v>
      </c>
    </row>
    <row r="43325" spans="1:5">
      <c r="A43325" t="s">
        <v>4</v>
      </c>
      <c r="B43325" s="4" t="s">
        <v>5</v>
      </c>
      <c r="C43325" s="4" t="s">
        <v>10</v>
      </c>
    </row>
    <row r="43326" spans="1:5">
      <c r="A43326" t="n">
        <v>349271</v>
      </c>
      <c r="B43326" s="35" t="n">
        <v>16</v>
      </c>
      <c r="C43326" s="7" t="n">
        <v>0</v>
      </c>
    </row>
    <row r="43327" spans="1:5">
      <c r="A43327" t="s">
        <v>4</v>
      </c>
      <c r="B43327" s="4" t="s">
        <v>5</v>
      </c>
      <c r="C43327" s="4" t="s">
        <v>13</v>
      </c>
      <c r="D43327" s="4" t="s">
        <v>13</v>
      </c>
      <c r="E43327" s="4" t="s">
        <v>13</v>
      </c>
      <c r="F43327" s="4" t="s">
        <v>13</v>
      </c>
    </row>
    <row r="43328" spans="1:5">
      <c r="A43328" t="n">
        <v>349274</v>
      </c>
      <c r="B43328" s="13" t="n">
        <v>14</v>
      </c>
      <c r="C43328" s="7" t="n">
        <v>0</v>
      </c>
      <c r="D43328" s="7" t="n">
        <v>8</v>
      </c>
      <c r="E43328" s="7" t="n">
        <v>0</v>
      </c>
      <c r="F43328" s="7" t="n">
        <v>0</v>
      </c>
    </row>
    <row r="43329" spans="1:6">
      <c r="A43329" t="s">
        <v>4</v>
      </c>
      <c r="B43329" s="4" t="s">
        <v>5</v>
      </c>
      <c r="C43329" s="4" t="s">
        <v>13</v>
      </c>
      <c r="D43329" s="4" t="s">
        <v>6</v>
      </c>
    </row>
    <row r="43330" spans="1:6">
      <c r="A43330" t="n">
        <v>349279</v>
      </c>
      <c r="B43330" s="8" t="n">
        <v>2</v>
      </c>
      <c r="C43330" s="7" t="n">
        <v>11</v>
      </c>
      <c r="D43330" s="7" t="s">
        <v>24</v>
      </c>
    </row>
    <row r="43331" spans="1:6">
      <c r="A43331" t="s">
        <v>4</v>
      </c>
      <c r="B43331" s="4" t="s">
        <v>5</v>
      </c>
      <c r="C43331" s="4" t="s">
        <v>10</v>
      </c>
    </row>
    <row r="43332" spans="1:6">
      <c r="A43332" t="n">
        <v>349293</v>
      </c>
      <c r="B43332" s="35" t="n">
        <v>16</v>
      </c>
      <c r="C43332" s="7" t="n">
        <v>0</v>
      </c>
    </row>
    <row r="43333" spans="1:6">
      <c r="A43333" t="s">
        <v>4</v>
      </c>
      <c r="B43333" s="4" t="s">
        <v>5</v>
      </c>
      <c r="C43333" s="4" t="s">
        <v>13</v>
      </c>
      <c r="D43333" s="4" t="s">
        <v>6</v>
      </c>
    </row>
    <row r="43334" spans="1:6">
      <c r="A43334" t="n">
        <v>349296</v>
      </c>
      <c r="B43334" s="8" t="n">
        <v>2</v>
      </c>
      <c r="C43334" s="7" t="n">
        <v>11</v>
      </c>
      <c r="D43334" s="7" t="s">
        <v>145</v>
      </c>
    </row>
    <row r="43335" spans="1:6">
      <c r="A43335" t="s">
        <v>4</v>
      </c>
      <c r="B43335" s="4" t="s">
        <v>5</v>
      </c>
      <c r="C43335" s="4" t="s">
        <v>10</v>
      </c>
    </row>
    <row r="43336" spans="1:6">
      <c r="A43336" t="n">
        <v>349305</v>
      </c>
      <c r="B43336" s="35" t="n">
        <v>16</v>
      </c>
      <c r="C43336" s="7" t="n">
        <v>0</v>
      </c>
    </row>
    <row r="43337" spans="1:6">
      <c r="A43337" t="s">
        <v>4</v>
      </c>
      <c r="B43337" s="4" t="s">
        <v>5</v>
      </c>
      <c r="C43337" s="4" t="s">
        <v>9</v>
      </c>
    </row>
    <row r="43338" spans="1:6">
      <c r="A43338" t="n">
        <v>349308</v>
      </c>
      <c r="B43338" s="50" t="n">
        <v>15</v>
      </c>
      <c r="C43338" s="7" t="n">
        <v>2048</v>
      </c>
    </row>
    <row r="43339" spans="1:6">
      <c r="A43339" t="s">
        <v>4</v>
      </c>
      <c r="B43339" s="4" t="s">
        <v>5</v>
      </c>
      <c r="C43339" s="4" t="s">
        <v>13</v>
      </c>
      <c r="D43339" s="4" t="s">
        <v>6</v>
      </c>
    </row>
    <row r="43340" spans="1:6">
      <c r="A43340" t="n">
        <v>349313</v>
      </c>
      <c r="B43340" s="8" t="n">
        <v>2</v>
      </c>
      <c r="C43340" s="7" t="n">
        <v>10</v>
      </c>
      <c r="D43340" s="7" t="s">
        <v>146</v>
      </c>
    </row>
    <row r="43341" spans="1:6">
      <c r="A43341" t="s">
        <v>4</v>
      </c>
      <c r="B43341" s="4" t="s">
        <v>5</v>
      </c>
      <c r="C43341" s="4" t="s">
        <v>10</v>
      </c>
    </row>
    <row r="43342" spans="1:6">
      <c r="A43342" t="n">
        <v>349331</v>
      </c>
      <c r="B43342" s="35" t="n">
        <v>16</v>
      </c>
      <c r="C43342" s="7" t="n">
        <v>0</v>
      </c>
    </row>
    <row r="43343" spans="1:6">
      <c r="A43343" t="s">
        <v>4</v>
      </c>
      <c r="B43343" s="4" t="s">
        <v>5</v>
      </c>
      <c r="C43343" s="4" t="s">
        <v>13</v>
      </c>
      <c r="D43343" s="4" t="s">
        <v>6</v>
      </c>
    </row>
    <row r="43344" spans="1:6">
      <c r="A43344" t="n">
        <v>349334</v>
      </c>
      <c r="B43344" s="8" t="n">
        <v>2</v>
      </c>
      <c r="C43344" s="7" t="n">
        <v>10</v>
      </c>
      <c r="D43344" s="7" t="s">
        <v>147</v>
      </c>
    </row>
    <row r="43345" spans="1:4">
      <c r="A43345" t="s">
        <v>4</v>
      </c>
      <c r="B43345" s="4" t="s">
        <v>5</v>
      </c>
      <c r="C43345" s="4" t="s">
        <v>10</v>
      </c>
    </row>
    <row r="43346" spans="1:4">
      <c r="A43346" t="n">
        <v>349353</v>
      </c>
      <c r="B43346" s="35" t="n">
        <v>16</v>
      </c>
      <c r="C43346" s="7" t="n">
        <v>0</v>
      </c>
    </row>
    <row r="43347" spans="1:4">
      <c r="A43347" t="s">
        <v>4</v>
      </c>
      <c r="B43347" s="4" t="s">
        <v>5</v>
      </c>
      <c r="C43347" s="4" t="s">
        <v>13</v>
      </c>
      <c r="D43347" s="4" t="s">
        <v>10</v>
      </c>
      <c r="E43347" s="4" t="s">
        <v>22</v>
      </c>
    </row>
    <row r="43348" spans="1:4">
      <c r="A43348" t="n">
        <v>349356</v>
      </c>
      <c r="B43348" s="28" t="n">
        <v>58</v>
      </c>
      <c r="C43348" s="7" t="n">
        <v>100</v>
      </c>
      <c r="D43348" s="7" t="n">
        <v>300</v>
      </c>
      <c r="E43348" s="7" t="n">
        <v>1</v>
      </c>
    </row>
    <row r="43349" spans="1:4">
      <c r="A43349" t="s">
        <v>4</v>
      </c>
      <c r="B43349" s="4" t="s">
        <v>5</v>
      </c>
      <c r="C43349" s="4" t="s">
        <v>13</v>
      </c>
      <c r="D43349" s="4" t="s">
        <v>10</v>
      </c>
    </row>
    <row r="43350" spans="1:4">
      <c r="A43350" t="n">
        <v>349364</v>
      </c>
      <c r="B43350" s="28" t="n">
        <v>58</v>
      </c>
      <c r="C43350" s="7" t="n">
        <v>255</v>
      </c>
      <c r="D43350" s="7" t="n">
        <v>0</v>
      </c>
    </row>
    <row r="43351" spans="1:4">
      <c r="A43351" t="s">
        <v>4</v>
      </c>
      <c r="B43351" s="4" t="s">
        <v>5</v>
      </c>
      <c r="C43351" s="4" t="s">
        <v>13</v>
      </c>
    </row>
    <row r="43352" spans="1:4">
      <c r="A43352" t="n">
        <v>349368</v>
      </c>
      <c r="B43352" s="34" t="n">
        <v>23</v>
      </c>
      <c r="C43352" s="7" t="n">
        <v>0</v>
      </c>
    </row>
    <row r="43353" spans="1:4">
      <c r="A43353" t="s">
        <v>4</v>
      </c>
      <c r="B43353" s="4" t="s">
        <v>5</v>
      </c>
    </row>
    <row r="43354" spans="1:4">
      <c r="A43354" t="n">
        <v>349370</v>
      </c>
      <c r="B43354" s="5" t="n">
        <v>1</v>
      </c>
    </row>
    <row r="43355" spans="1:4" s="3" customFormat="1" customHeight="0">
      <c r="A43355" s="3" t="s">
        <v>2</v>
      </c>
      <c r="B43355" s="3" t="s">
        <v>2536</v>
      </c>
    </row>
    <row r="43356" spans="1:4">
      <c r="A43356" t="s">
        <v>4</v>
      </c>
      <c r="B43356" s="4" t="s">
        <v>5</v>
      </c>
      <c r="C43356" s="4" t="s">
        <v>10</v>
      </c>
      <c r="D43356" s="4" t="s">
        <v>13</v>
      </c>
    </row>
    <row r="43357" spans="1:4">
      <c r="A43357" t="n">
        <v>349372</v>
      </c>
      <c r="B43357" s="69" t="n">
        <v>96</v>
      </c>
      <c r="C43357" s="7" t="n">
        <v>65534</v>
      </c>
      <c r="D43357" s="7" t="n">
        <v>1</v>
      </c>
    </row>
    <row r="43358" spans="1:4">
      <c r="A43358" t="s">
        <v>4</v>
      </c>
      <c r="B43358" s="4" t="s">
        <v>5</v>
      </c>
      <c r="C43358" s="4" t="s">
        <v>10</v>
      </c>
      <c r="D43358" s="4" t="s">
        <v>13</v>
      </c>
      <c r="E43358" s="4" t="s">
        <v>22</v>
      </c>
      <c r="F43358" s="4" t="s">
        <v>22</v>
      </c>
      <c r="G43358" s="4" t="s">
        <v>22</v>
      </c>
    </row>
    <row r="43359" spans="1:4">
      <c r="A43359" t="n">
        <v>349376</v>
      </c>
      <c r="B43359" s="69" t="n">
        <v>96</v>
      </c>
      <c r="C43359" s="7" t="n">
        <v>65534</v>
      </c>
      <c r="D43359" s="7" t="n">
        <v>2</v>
      </c>
      <c r="E43359" s="7" t="n">
        <v>-30.5300006866455</v>
      </c>
      <c r="F43359" s="7" t="n">
        <v>3.85999989509583</v>
      </c>
      <c r="G43359" s="7" t="n">
        <v>-68.5</v>
      </c>
    </row>
    <row r="43360" spans="1:4">
      <c r="A43360" t="s">
        <v>4</v>
      </c>
      <c r="B43360" s="4" t="s">
        <v>5</v>
      </c>
      <c r="C43360" s="4" t="s">
        <v>10</v>
      </c>
      <c r="D43360" s="4" t="s">
        <v>13</v>
      </c>
      <c r="E43360" s="4" t="s">
        <v>22</v>
      </c>
      <c r="F43360" s="4" t="s">
        <v>22</v>
      </c>
      <c r="G43360" s="4" t="s">
        <v>22</v>
      </c>
    </row>
    <row r="43361" spans="1:7">
      <c r="A43361" t="n">
        <v>349392</v>
      </c>
      <c r="B43361" s="69" t="n">
        <v>96</v>
      </c>
      <c r="C43361" s="7" t="n">
        <v>65534</v>
      </c>
      <c r="D43361" s="7" t="n">
        <v>2</v>
      </c>
      <c r="E43361" s="7" t="n">
        <v>-37.689998626709</v>
      </c>
      <c r="F43361" s="7" t="n">
        <v>4</v>
      </c>
      <c r="G43361" s="7" t="n">
        <v>-75.9000015258789</v>
      </c>
    </row>
    <row r="43362" spans="1:7">
      <c r="A43362" t="s">
        <v>4</v>
      </c>
      <c r="B43362" s="4" t="s">
        <v>5</v>
      </c>
      <c r="C43362" s="4" t="s">
        <v>10</v>
      </c>
      <c r="D43362" s="4" t="s">
        <v>13</v>
      </c>
      <c r="E43362" s="4" t="s">
        <v>9</v>
      </c>
      <c r="F43362" s="4" t="s">
        <v>13</v>
      </c>
      <c r="G43362" s="4" t="s">
        <v>10</v>
      </c>
    </row>
    <row r="43363" spans="1:7">
      <c r="A43363" t="n">
        <v>349408</v>
      </c>
      <c r="B43363" s="69" t="n">
        <v>96</v>
      </c>
      <c r="C43363" s="7" t="n">
        <v>65534</v>
      </c>
      <c r="D43363" s="7" t="n">
        <v>0</v>
      </c>
      <c r="E43363" s="7" t="n">
        <v>1075000115</v>
      </c>
      <c r="F43363" s="7" t="n">
        <v>1</v>
      </c>
      <c r="G43363" s="7" t="n">
        <v>0</v>
      </c>
    </row>
    <row r="43364" spans="1:7">
      <c r="A43364" t="s">
        <v>4</v>
      </c>
      <c r="B43364" s="4" t="s">
        <v>5</v>
      </c>
      <c r="C43364" s="4" t="s">
        <v>10</v>
      </c>
      <c r="D43364" s="4" t="s">
        <v>13</v>
      </c>
    </row>
    <row r="43365" spans="1:7">
      <c r="A43365" t="n">
        <v>349419</v>
      </c>
      <c r="B43365" s="63" t="n">
        <v>56</v>
      </c>
      <c r="C43365" s="7" t="n">
        <v>65534</v>
      </c>
      <c r="D43365" s="7" t="n">
        <v>0</v>
      </c>
    </row>
    <row r="43366" spans="1:7">
      <c r="A43366" t="s">
        <v>4</v>
      </c>
      <c r="B43366" s="4" t="s">
        <v>5</v>
      </c>
      <c r="C43366" s="4" t="s">
        <v>10</v>
      </c>
      <c r="D43366" s="4" t="s">
        <v>9</v>
      </c>
    </row>
    <row r="43367" spans="1:7">
      <c r="A43367" t="n">
        <v>349423</v>
      </c>
      <c r="B43367" s="41" t="n">
        <v>43</v>
      </c>
      <c r="C43367" s="7" t="n">
        <v>65534</v>
      </c>
      <c r="D43367" s="7" t="n">
        <v>1</v>
      </c>
    </row>
    <row r="43368" spans="1:7">
      <c r="A43368" t="s">
        <v>4</v>
      </c>
      <c r="B43368" s="4" t="s">
        <v>5</v>
      </c>
    </row>
    <row r="43369" spans="1:7">
      <c r="A43369" t="n">
        <v>349430</v>
      </c>
      <c r="B43369" s="5" t="n">
        <v>1</v>
      </c>
    </row>
    <row r="43370" spans="1:7" s="3" customFormat="1" customHeight="0">
      <c r="A43370" s="3" t="s">
        <v>2</v>
      </c>
      <c r="B43370" s="3" t="s">
        <v>2537</v>
      </c>
    </row>
    <row r="43371" spans="1:7">
      <c r="A43371" t="s">
        <v>4</v>
      </c>
      <c r="B43371" s="4" t="s">
        <v>5</v>
      </c>
      <c r="C43371" s="4" t="s">
        <v>13</v>
      </c>
      <c r="D43371" s="4" t="s">
        <v>13</v>
      </c>
      <c r="E43371" s="4" t="s">
        <v>13</v>
      </c>
      <c r="F43371" s="4" t="s">
        <v>13</v>
      </c>
    </row>
    <row r="43372" spans="1:7">
      <c r="A43372" t="n">
        <v>349432</v>
      </c>
      <c r="B43372" s="13" t="n">
        <v>14</v>
      </c>
      <c r="C43372" s="7" t="n">
        <v>2</v>
      </c>
      <c r="D43372" s="7" t="n">
        <v>0</v>
      </c>
      <c r="E43372" s="7" t="n">
        <v>0</v>
      </c>
      <c r="F43372" s="7" t="n">
        <v>0</v>
      </c>
    </row>
    <row r="43373" spans="1:7">
      <c r="A43373" t="s">
        <v>4</v>
      </c>
      <c r="B43373" s="4" t="s">
        <v>5</v>
      </c>
      <c r="C43373" s="4" t="s">
        <v>13</v>
      </c>
      <c r="D43373" s="36" t="s">
        <v>81</v>
      </c>
      <c r="E43373" s="4" t="s">
        <v>5</v>
      </c>
      <c r="F43373" s="4" t="s">
        <v>13</v>
      </c>
      <c r="G43373" s="4" t="s">
        <v>10</v>
      </c>
      <c r="H43373" s="36" t="s">
        <v>82</v>
      </c>
      <c r="I43373" s="4" t="s">
        <v>13</v>
      </c>
      <c r="J43373" s="4" t="s">
        <v>9</v>
      </c>
      <c r="K43373" s="4" t="s">
        <v>13</v>
      </c>
      <c r="L43373" s="4" t="s">
        <v>13</v>
      </c>
      <c r="M43373" s="36" t="s">
        <v>81</v>
      </c>
      <c r="N43373" s="4" t="s">
        <v>5</v>
      </c>
      <c r="O43373" s="4" t="s">
        <v>13</v>
      </c>
      <c r="P43373" s="4" t="s">
        <v>10</v>
      </c>
      <c r="Q43373" s="36" t="s">
        <v>82</v>
      </c>
      <c r="R43373" s="4" t="s">
        <v>13</v>
      </c>
      <c r="S43373" s="4" t="s">
        <v>9</v>
      </c>
      <c r="T43373" s="4" t="s">
        <v>13</v>
      </c>
      <c r="U43373" s="4" t="s">
        <v>13</v>
      </c>
      <c r="V43373" s="4" t="s">
        <v>13</v>
      </c>
      <c r="W43373" s="4" t="s">
        <v>20</v>
      </c>
    </row>
    <row r="43374" spans="1:7">
      <c r="A43374" t="n">
        <v>349437</v>
      </c>
      <c r="B43374" s="10" t="n">
        <v>5</v>
      </c>
      <c r="C43374" s="7" t="n">
        <v>28</v>
      </c>
      <c r="D43374" s="36" t="s">
        <v>3</v>
      </c>
      <c r="E43374" s="9" t="n">
        <v>162</v>
      </c>
      <c r="F43374" s="7" t="n">
        <v>3</v>
      </c>
      <c r="G43374" s="7" t="n">
        <v>33169</v>
      </c>
      <c r="H43374" s="36" t="s">
        <v>3</v>
      </c>
      <c r="I43374" s="7" t="n">
        <v>0</v>
      </c>
      <c r="J43374" s="7" t="n">
        <v>1</v>
      </c>
      <c r="K43374" s="7" t="n">
        <v>2</v>
      </c>
      <c r="L43374" s="7" t="n">
        <v>28</v>
      </c>
      <c r="M43374" s="36" t="s">
        <v>3</v>
      </c>
      <c r="N43374" s="9" t="n">
        <v>162</v>
      </c>
      <c r="O43374" s="7" t="n">
        <v>3</v>
      </c>
      <c r="P43374" s="7" t="n">
        <v>33169</v>
      </c>
      <c r="Q43374" s="36" t="s">
        <v>3</v>
      </c>
      <c r="R43374" s="7" t="n">
        <v>0</v>
      </c>
      <c r="S43374" s="7" t="n">
        <v>2</v>
      </c>
      <c r="T43374" s="7" t="n">
        <v>2</v>
      </c>
      <c r="U43374" s="7" t="n">
        <v>11</v>
      </c>
      <c r="V43374" s="7" t="n">
        <v>1</v>
      </c>
      <c r="W43374" s="11" t="n">
        <f t="normal" ca="1">A43378</f>
        <v>0</v>
      </c>
    </row>
    <row r="43375" spans="1:7">
      <c r="A43375" t="s">
        <v>4</v>
      </c>
      <c r="B43375" s="4" t="s">
        <v>5</v>
      </c>
      <c r="C43375" s="4" t="s">
        <v>13</v>
      </c>
      <c r="D43375" s="4" t="s">
        <v>10</v>
      </c>
      <c r="E43375" s="4" t="s">
        <v>22</v>
      </c>
    </row>
    <row r="43376" spans="1:7">
      <c r="A43376" t="n">
        <v>349466</v>
      </c>
      <c r="B43376" s="28" t="n">
        <v>58</v>
      </c>
      <c r="C43376" s="7" t="n">
        <v>0</v>
      </c>
      <c r="D43376" s="7" t="n">
        <v>0</v>
      </c>
      <c r="E43376" s="7" t="n">
        <v>1</v>
      </c>
    </row>
    <row r="43377" spans="1:23">
      <c r="A43377" t="s">
        <v>4</v>
      </c>
      <c r="B43377" s="4" t="s">
        <v>5</v>
      </c>
      <c r="C43377" s="4" t="s">
        <v>13</v>
      </c>
      <c r="D43377" s="36" t="s">
        <v>81</v>
      </c>
      <c r="E43377" s="4" t="s">
        <v>5</v>
      </c>
      <c r="F43377" s="4" t="s">
        <v>13</v>
      </c>
      <c r="G43377" s="4" t="s">
        <v>10</v>
      </c>
      <c r="H43377" s="36" t="s">
        <v>82</v>
      </c>
      <c r="I43377" s="4" t="s">
        <v>13</v>
      </c>
      <c r="J43377" s="4" t="s">
        <v>9</v>
      </c>
      <c r="K43377" s="4" t="s">
        <v>13</v>
      </c>
      <c r="L43377" s="4" t="s">
        <v>13</v>
      </c>
      <c r="M43377" s="36" t="s">
        <v>81</v>
      </c>
      <c r="N43377" s="4" t="s">
        <v>5</v>
      </c>
      <c r="O43377" s="4" t="s">
        <v>13</v>
      </c>
      <c r="P43377" s="4" t="s">
        <v>10</v>
      </c>
      <c r="Q43377" s="36" t="s">
        <v>82</v>
      </c>
      <c r="R43377" s="4" t="s">
        <v>13</v>
      </c>
      <c r="S43377" s="4" t="s">
        <v>9</v>
      </c>
      <c r="T43377" s="4" t="s">
        <v>13</v>
      </c>
      <c r="U43377" s="4" t="s">
        <v>13</v>
      </c>
      <c r="V43377" s="4" t="s">
        <v>13</v>
      </c>
      <c r="W43377" s="4" t="s">
        <v>20</v>
      </c>
    </row>
    <row r="43378" spans="1:23">
      <c r="A43378" t="n">
        <v>349474</v>
      </c>
      <c r="B43378" s="10" t="n">
        <v>5</v>
      </c>
      <c r="C43378" s="7" t="n">
        <v>28</v>
      </c>
      <c r="D43378" s="36" t="s">
        <v>3</v>
      </c>
      <c r="E43378" s="9" t="n">
        <v>162</v>
      </c>
      <c r="F43378" s="7" t="n">
        <v>3</v>
      </c>
      <c r="G43378" s="7" t="n">
        <v>33169</v>
      </c>
      <c r="H43378" s="36" t="s">
        <v>3</v>
      </c>
      <c r="I43378" s="7" t="n">
        <v>0</v>
      </c>
      <c r="J43378" s="7" t="n">
        <v>1</v>
      </c>
      <c r="K43378" s="7" t="n">
        <v>3</v>
      </c>
      <c r="L43378" s="7" t="n">
        <v>28</v>
      </c>
      <c r="M43378" s="36" t="s">
        <v>3</v>
      </c>
      <c r="N43378" s="9" t="n">
        <v>162</v>
      </c>
      <c r="O43378" s="7" t="n">
        <v>3</v>
      </c>
      <c r="P43378" s="7" t="n">
        <v>33169</v>
      </c>
      <c r="Q43378" s="36" t="s">
        <v>3</v>
      </c>
      <c r="R43378" s="7" t="n">
        <v>0</v>
      </c>
      <c r="S43378" s="7" t="n">
        <v>2</v>
      </c>
      <c r="T43378" s="7" t="n">
        <v>3</v>
      </c>
      <c r="U43378" s="7" t="n">
        <v>9</v>
      </c>
      <c r="V43378" s="7" t="n">
        <v>1</v>
      </c>
      <c r="W43378" s="11" t="n">
        <f t="normal" ca="1">A43388</f>
        <v>0</v>
      </c>
    </row>
    <row r="43379" spans="1:23">
      <c r="A43379" t="s">
        <v>4</v>
      </c>
      <c r="B43379" s="4" t="s">
        <v>5</v>
      </c>
      <c r="C43379" s="4" t="s">
        <v>13</v>
      </c>
      <c r="D43379" s="36" t="s">
        <v>81</v>
      </c>
      <c r="E43379" s="4" t="s">
        <v>5</v>
      </c>
      <c r="F43379" s="4" t="s">
        <v>10</v>
      </c>
      <c r="G43379" s="4" t="s">
        <v>13</v>
      </c>
      <c r="H43379" s="4" t="s">
        <v>13</v>
      </c>
      <c r="I43379" s="4" t="s">
        <v>6</v>
      </c>
      <c r="J43379" s="36" t="s">
        <v>82</v>
      </c>
      <c r="K43379" s="4" t="s">
        <v>13</v>
      </c>
      <c r="L43379" s="4" t="s">
        <v>13</v>
      </c>
      <c r="M43379" s="36" t="s">
        <v>81</v>
      </c>
      <c r="N43379" s="4" t="s">
        <v>5</v>
      </c>
      <c r="O43379" s="4" t="s">
        <v>13</v>
      </c>
      <c r="P43379" s="36" t="s">
        <v>82</v>
      </c>
      <c r="Q43379" s="4" t="s">
        <v>13</v>
      </c>
      <c r="R43379" s="4" t="s">
        <v>9</v>
      </c>
      <c r="S43379" s="4" t="s">
        <v>13</v>
      </c>
      <c r="T43379" s="4" t="s">
        <v>13</v>
      </c>
      <c r="U43379" s="4" t="s">
        <v>13</v>
      </c>
      <c r="V43379" s="36" t="s">
        <v>81</v>
      </c>
      <c r="W43379" s="4" t="s">
        <v>5</v>
      </c>
      <c r="X43379" s="4" t="s">
        <v>13</v>
      </c>
      <c r="Y43379" s="36" t="s">
        <v>82</v>
      </c>
      <c r="Z43379" s="4" t="s">
        <v>13</v>
      </c>
      <c r="AA43379" s="4" t="s">
        <v>9</v>
      </c>
      <c r="AB43379" s="4" t="s">
        <v>13</v>
      </c>
      <c r="AC43379" s="4" t="s">
        <v>13</v>
      </c>
      <c r="AD43379" s="4" t="s">
        <v>13</v>
      </c>
      <c r="AE43379" s="4" t="s">
        <v>20</v>
      </c>
    </row>
    <row r="43380" spans="1:23">
      <c r="A43380" t="n">
        <v>349503</v>
      </c>
      <c r="B43380" s="10" t="n">
        <v>5</v>
      </c>
      <c r="C43380" s="7" t="n">
        <v>28</v>
      </c>
      <c r="D43380" s="36" t="s">
        <v>3</v>
      </c>
      <c r="E43380" s="64" t="n">
        <v>47</v>
      </c>
      <c r="F43380" s="7" t="n">
        <v>61456</v>
      </c>
      <c r="G43380" s="7" t="n">
        <v>2</v>
      </c>
      <c r="H43380" s="7" t="n">
        <v>0</v>
      </c>
      <c r="I43380" s="7" t="s">
        <v>785</v>
      </c>
      <c r="J43380" s="36" t="s">
        <v>3</v>
      </c>
      <c r="K43380" s="7" t="n">
        <v>8</v>
      </c>
      <c r="L43380" s="7" t="n">
        <v>28</v>
      </c>
      <c r="M43380" s="36" t="s">
        <v>3</v>
      </c>
      <c r="N43380" s="49" t="n">
        <v>74</v>
      </c>
      <c r="O43380" s="7" t="n">
        <v>65</v>
      </c>
      <c r="P43380" s="36" t="s">
        <v>3</v>
      </c>
      <c r="Q43380" s="7" t="n">
        <v>0</v>
      </c>
      <c r="R43380" s="7" t="n">
        <v>1</v>
      </c>
      <c r="S43380" s="7" t="n">
        <v>3</v>
      </c>
      <c r="T43380" s="7" t="n">
        <v>9</v>
      </c>
      <c r="U43380" s="7" t="n">
        <v>28</v>
      </c>
      <c r="V43380" s="36" t="s">
        <v>3</v>
      </c>
      <c r="W43380" s="49" t="n">
        <v>74</v>
      </c>
      <c r="X43380" s="7" t="n">
        <v>65</v>
      </c>
      <c r="Y43380" s="36" t="s">
        <v>3</v>
      </c>
      <c r="Z43380" s="7" t="n">
        <v>0</v>
      </c>
      <c r="AA43380" s="7" t="n">
        <v>2</v>
      </c>
      <c r="AB43380" s="7" t="n">
        <v>3</v>
      </c>
      <c r="AC43380" s="7" t="n">
        <v>9</v>
      </c>
      <c r="AD43380" s="7" t="n">
        <v>1</v>
      </c>
      <c r="AE43380" s="11" t="n">
        <f t="normal" ca="1">A43384</f>
        <v>0</v>
      </c>
    </row>
    <row r="43381" spans="1:23">
      <c r="A43381" t="s">
        <v>4</v>
      </c>
      <c r="B43381" s="4" t="s">
        <v>5</v>
      </c>
      <c r="C43381" s="4" t="s">
        <v>10</v>
      </c>
      <c r="D43381" s="4" t="s">
        <v>13</v>
      </c>
      <c r="E43381" s="4" t="s">
        <v>13</v>
      </c>
      <c r="F43381" s="4" t="s">
        <v>6</v>
      </c>
    </row>
    <row r="43382" spans="1:23">
      <c r="A43382" t="n">
        <v>349551</v>
      </c>
      <c r="B43382" s="64" t="n">
        <v>47</v>
      </c>
      <c r="C43382" s="7" t="n">
        <v>61456</v>
      </c>
      <c r="D43382" s="7" t="n">
        <v>0</v>
      </c>
      <c r="E43382" s="7" t="n">
        <v>0</v>
      </c>
      <c r="F43382" s="7" t="s">
        <v>408</v>
      </c>
    </row>
    <row r="43383" spans="1:23">
      <c r="A43383" t="s">
        <v>4</v>
      </c>
      <c r="B43383" s="4" t="s">
        <v>5</v>
      </c>
      <c r="C43383" s="4" t="s">
        <v>13</v>
      </c>
      <c r="D43383" s="4" t="s">
        <v>10</v>
      </c>
      <c r="E43383" s="4" t="s">
        <v>22</v>
      </c>
    </row>
    <row r="43384" spans="1:23">
      <c r="A43384" t="n">
        <v>349564</v>
      </c>
      <c r="B43384" s="28" t="n">
        <v>58</v>
      </c>
      <c r="C43384" s="7" t="n">
        <v>0</v>
      </c>
      <c r="D43384" s="7" t="n">
        <v>300</v>
      </c>
      <c r="E43384" s="7" t="n">
        <v>1</v>
      </c>
    </row>
    <row r="43385" spans="1:23">
      <c r="A43385" t="s">
        <v>4</v>
      </c>
      <c r="B43385" s="4" t="s">
        <v>5</v>
      </c>
      <c r="C43385" s="4" t="s">
        <v>13</v>
      </c>
      <c r="D43385" s="4" t="s">
        <v>10</v>
      </c>
    </row>
    <row r="43386" spans="1:23">
      <c r="A43386" t="n">
        <v>349572</v>
      </c>
      <c r="B43386" s="28" t="n">
        <v>58</v>
      </c>
      <c r="C43386" s="7" t="n">
        <v>255</v>
      </c>
      <c r="D43386" s="7" t="n">
        <v>0</v>
      </c>
    </row>
    <row r="43387" spans="1:23">
      <c r="A43387" t="s">
        <v>4</v>
      </c>
      <c r="B43387" s="4" t="s">
        <v>5</v>
      </c>
      <c r="C43387" s="4" t="s">
        <v>13</v>
      </c>
      <c r="D43387" s="4" t="s">
        <v>13</v>
      </c>
      <c r="E43387" s="4" t="s">
        <v>13</v>
      </c>
      <c r="F43387" s="4" t="s">
        <v>13</v>
      </c>
    </row>
    <row r="43388" spans="1:23">
      <c r="A43388" t="n">
        <v>349576</v>
      </c>
      <c r="B43388" s="13" t="n">
        <v>14</v>
      </c>
      <c r="C43388" s="7" t="n">
        <v>0</v>
      </c>
      <c r="D43388" s="7" t="n">
        <v>0</v>
      </c>
      <c r="E43388" s="7" t="n">
        <v>0</v>
      </c>
      <c r="F43388" s="7" t="n">
        <v>64</v>
      </c>
    </row>
    <row r="43389" spans="1:23">
      <c r="A43389" t="s">
        <v>4</v>
      </c>
      <c r="B43389" s="4" t="s">
        <v>5</v>
      </c>
      <c r="C43389" s="4" t="s">
        <v>13</v>
      </c>
      <c r="D43389" s="4" t="s">
        <v>10</v>
      </c>
    </row>
    <row r="43390" spans="1:23">
      <c r="A43390" t="n">
        <v>349581</v>
      </c>
      <c r="B43390" s="27" t="n">
        <v>22</v>
      </c>
      <c r="C43390" s="7" t="n">
        <v>0</v>
      </c>
      <c r="D43390" s="7" t="n">
        <v>33169</v>
      </c>
    </row>
    <row r="43391" spans="1:23">
      <c r="A43391" t="s">
        <v>4</v>
      </c>
      <c r="B43391" s="4" t="s">
        <v>5</v>
      </c>
      <c r="C43391" s="4" t="s">
        <v>13</v>
      </c>
      <c r="D43391" s="4" t="s">
        <v>10</v>
      </c>
    </row>
    <row r="43392" spans="1:23">
      <c r="A43392" t="n">
        <v>349585</v>
      </c>
      <c r="B43392" s="28" t="n">
        <v>58</v>
      </c>
      <c r="C43392" s="7" t="n">
        <v>5</v>
      </c>
      <c r="D43392" s="7" t="n">
        <v>300</v>
      </c>
    </row>
    <row r="43393" spans="1:31">
      <c r="A43393" t="s">
        <v>4</v>
      </c>
      <c r="B43393" s="4" t="s">
        <v>5</v>
      </c>
      <c r="C43393" s="4" t="s">
        <v>22</v>
      </c>
      <c r="D43393" s="4" t="s">
        <v>10</v>
      </c>
    </row>
    <row r="43394" spans="1:31">
      <c r="A43394" t="n">
        <v>349589</v>
      </c>
      <c r="B43394" s="51" t="n">
        <v>103</v>
      </c>
      <c r="C43394" s="7" t="n">
        <v>0</v>
      </c>
      <c r="D43394" s="7" t="n">
        <v>300</v>
      </c>
    </row>
    <row r="43395" spans="1:31">
      <c r="A43395" t="s">
        <v>4</v>
      </c>
      <c r="B43395" s="4" t="s">
        <v>5</v>
      </c>
      <c r="C43395" s="4" t="s">
        <v>13</v>
      </c>
    </row>
    <row r="43396" spans="1:31">
      <c r="A43396" t="n">
        <v>349596</v>
      </c>
      <c r="B43396" s="37" t="n">
        <v>64</v>
      </c>
      <c r="C43396" s="7" t="n">
        <v>7</v>
      </c>
    </row>
    <row r="43397" spans="1:31">
      <c r="A43397" t="s">
        <v>4</v>
      </c>
      <c r="B43397" s="4" t="s">
        <v>5</v>
      </c>
      <c r="C43397" s="4" t="s">
        <v>13</v>
      </c>
      <c r="D43397" s="4" t="s">
        <v>10</v>
      </c>
    </row>
    <row r="43398" spans="1:31">
      <c r="A43398" t="n">
        <v>349598</v>
      </c>
      <c r="B43398" s="67" t="n">
        <v>72</v>
      </c>
      <c r="C43398" s="7" t="n">
        <v>5</v>
      </c>
      <c r="D43398" s="7" t="n">
        <v>0</v>
      </c>
    </row>
    <row r="43399" spans="1:31">
      <c r="A43399" t="s">
        <v>4</v>
      </c>
      <c r="B43399" s="4" t="s">
        <v>5</v>
      </c>
      <c r="C43399" s="4" t="s">
        <v>13</v>
      </c>
      <c r="D43399" s="36" t="s">
        <v>81</v>
      </c>
      <c r="E43399" s="4" t="s">
        <v>5</v>
      </c>
      <c r="F43399" s="4" t="s">
        <v>13</v>
      </c>
      <c r="G43399" s="4" t="s">
        <v>10</v>
      </c>
      <c r="H43399" s="36" t="s">
        <v>82</v>
      </c>
      <c r="I43399" s="4" t="s">
        <v>13</v>
      </c>
      <c r="J43399" s="4" t="s">
        <v>9</v>
      </c>
      <c r="K43399" s="4" t="s">
        <v>13</v>
      </c>
      <c r="L43399" s="4" t="s">
        <v>13</v>
      </c>
      <c r="M43399" s="4" t="s">
        <v>20</v>
      </c>
    </row>
    <row r="43400" spans="1:31">
      <c r="A43400" t="n">
        <v>349602</v>
      </c>
      <c r="B43400" s="10" t="n">
        <v>5</v>
      </c>
      <c r="C43400" s="7" t="n">
        <v>28</v>
      </c>
      <c r="D43400" s="36" t="s">
        <v>3</v>
      </c>
      <c r="E43400" s="9" t="n">
        <v>162</v>
      </c>
      <c r="F43400" s="7" t="n">
        <v>4</v>
      </c>
      <c r="G43400" s="7" t="n">
        <v>33169</v>
      </c>
      <c r="H43400" s="36" t="s">
        <v>3</v>
      </c>
      <c r="I43400" s="7" t="n">
        <v>0</v>
      </c>
      <c r="J43400" s="7" t="n">
        <v>1</v>
      </c>
      <c r="K43400" s="7" t="n">
        <v>2</v>
      </c>
      <c r="L43400" s="7" t="n">
        <v>1</v>
      </c>
      <c r="M43400" s="11" t="n">
        <f t="normal" ca="1">A43406</f>
        <v>0</v>
      </c>
    </row>
    <row r="43401" spans="1:31">
      <c r="A43401" t="s">
        <v>4</v>
      </c>
      <c r="B43401" s="4" t="s">
        <v>5</v>
      </c>
      <c r="C43401" s="4" t="s">
        <v>13</v>
      </c>
      <c r="D43401" s="4" t="s">
        <v>6</v>
      </c>
    </row>
    <row r="43402" spans="1:31">
      <c r="A43402" t="n">
        <v>349619</v>
      </c>
      <c r="B43402" s="8" t="n">
        <v>2</v>
      </c>
      <c r="C43402" s="7" t="n">
        <v>10</v>
      </c>
      <c r="D43402" s="7" t="s">
        <v>786</v>
      </c>
    </row>
    <row r="43403" spans="1:31">
      <c r="A43403" t="s">
        <v>4</v>
      </c>
      <c r="B43403" s="4" t="s">
        <v>5</v>
      </c>
      <c r="C43403" s="4" t="s">
        <v>10</v>
      </c>
    </row>
    <row r="43404" spans="1:31">
      <c r="A43404" t="n">
        <v>349636</v>
      </c>
      <c r="B43404" s="35" t="n">
        <v>16</v>
      </c>
      <c r="C43404" s="7" t="n">
        <v>0</v>
      </c>
    </row>
    <row r="43405" spans="1:31">
      <c r="A43405" t="s">
        <v>4</v>
      </c>
      <c r="B43405" s="4" t="s">
        <v>5</v>
      </c>
      <c r="C43405" s="4" t="s">
        <v>13</v>
      </c>
      <c r="D43405" s="4" t="s">
        <v>10</v>
      </c>
      <c r="E43405" s="4" t="s">
        <v>10</v>
      </c>
      <c r="F43405" s="4" t="s">
        <v>10</v>
      </c>
      <c r="G43405" s="4" t="s">
        <v>10</v>
      </c>
      <c r="H43405" s="4" t="s">
        <v>10</v>
      </c>
      <c r="I43405" s="4" t="s">
        <v>10</v>
      </c>
      <c r="J43405" s="4" t="s">
        <v>10</v>
      </c>
      <c r="K43405" s="4" t="s">
        <v>10</v>
      </c>
      <c r="L43405" s="4" t="s">
        <v>10</v>
      </c>
      <c r="M43405" s="4" t="s">
        <v>10</v>
      </c>
      <c r="N43405" s="4" t="s">
        <v>9</v>
      </c>
      <c r="O43405" s="4" t="s">
        <v>9</v>
      </c>
      <c r="P43405" s="4" t="s">
        <v>9</v>
      </c>
      <c r="Q43405" s="4" t="s">
        <v>9</v>
      </c>
      <c r="R43405" s="4" t="s">
        <v>13</v>
      </c>
      <c r="S43405" s="4" t="s">
        <v>6</v>
      </c>
    </row>
    <row r="43406" spans="1:31">
      <c r="A43406" t="n">
        <v>349639</v>
      </c>
      <c r="B43406" s="71" t="n">
        <v>75</v>
      </c>
      <c r="C43406" s="7" t="n">
        <v>0</v>
      </c>
      <c r="D43406" s="7" t="n">
        <v>0</v>
      </c>
      <c r="E43406" s="7" t="n">
        <v>0</v>
      </c>
      <c r="F43406" s="7" t="n">
        <v>1024</v>
      </c>
      <c r="G43406" s="7" t="n">
        <v>720</v>
      </c>
      <c r="H43406" s="7" t="n">
        <v>0</v>
      </c>
      <c r="I43406" s="7" t="n">
        <v>0</v>
      </c>
      <c r="J43406" s="7" t="n">
        <v>0</v>
      </c>
      <c r="K43406" s="7" t="n">
        <v>0</v>
      </c>
      <c r="L43406" s="7" t="n">
        <v>1024</v>
      </c>
      <c r="M43406" s="7" t="n">
        <v>720</v>
      </c>
      <c r="N43406" s="7" t="n">
        <v>1065353216</v>
      </c>
      <c r="O43406" s="7" t="n">
        <v>1065353216</v>
      </c>
      <c r="P43406" s="7" t="n">
        <v>1065353216</v>
      </c>
      <c r="Q43406" s="7" t="n">
        <v>0</v>
      </c>
      <c r="R43406" s="7" t="n">
        <v>0</v>
      </c>
      <c r="S43406" s="7" t="s">
        <v>2538</v>
      </c>
    </row>
    <row r="43407" spans="1:31">
      <c r="A43407" t="s">
        <v>4</v>
      </c>
      <c r="B43407" s="4" t="s">
        <v>5</v>
      </c>
      <c r="C43407" s="4" t="s">
        <v>13</v>
      </c>
      <c r="D43407" s="4" t="s">
        <v>13</v>
      </c>
      <c r="E43407" s="4" t="s">
        <v>13</v>
      </c>
      <c r="F43407" s="4" t="s">
        <v>22</v>
      </c>
      <c r="G43407" s="4" t="s">
        <v>22</v>
      </c>
      <c r="H43407" s="4" t="s">
        <v>22</v>
      </c>
      <c r="I43407" s="4" t="s">
        <v>22</v>
      </c>
      <c r="J43407" s="4" t="s">
        <v>22</v>
      </c>
    </row>
    <row r="43408" spans="1:31">
      <c r="A43408" t="n">
        <v>349687</v>
      </c>
      <c r="B43408" s="72" t="n">
        <v>76</v>
      </c>
      <c r="C43408" s="7" t="n">
        <v>0</v>
      </c>
      <c r="D43408" s="7" t="n">
        <v>9</v>
      </c>
      <c r="E43408" s="7" t="n">
        <v>2</v>
      </c>
      <c r="F43408" s="7" t="n">
        <v>0</v>
      </c>
      <c r="G43408" s="7" t="n">
        <v>0</v>
      </c>
      <c r="H43408" s="7" t="n">
        <v>0</v>
      </c>
      <c r="I43408" s="7" t="n">
        <v>0</v>
      </c>
      <c r="J43408" s="7" t="n">
        <v>0</v>
      </c>
    </row>
    <row r="43409" spans="1:19">
      <c r="A43409" t="s">
        <v>4</v>
      </c>
      <c r="B43409" s="4" t="s">
        <v>5</v>
      </c>
      <c r="C43409" s="4" t="s">
        <v>10</v>
      </c>
      <c r="D43409" s="4" t="s">
        <v>13</v>
      </c>
      <c r="E43409" s="4" t="s">
        <v>13</v>
      </c>
      <c r="F43409" s="4" t="s">
        <v>6</v>
      </c>
    </row>
    <row r="43410" spans="1:19">
      <c r="A43410" t="n">
        <v>349711</v>
      </c>
      <c r="B43410" s="22" t="n">
        <v>20</v>
      </c>
      <c r="C43410" s="7" t="n">
        <v>0</v>
      </c>
      <c r="D43410" s="7" t="n">
        <v>3</v>
      </c>
      <c r="E43410" s="7" t="n">
        <v>10</v>
      </c>
      <c r="F43410" s="7" t="s">
        <v>80</v>
      </c>
    </row>
    <row r="43411" spans="1:19">
      <c r="A43411" t="s">
        <v>4</v>
      </c>
      <c r="B43411" s="4" t="s">
        <v>5</v>
      </c>
      <c r="C43411" s="4" t="s">
        <v>10</v>
      </c>
    </row>
    <row r="43412" spans="1:19">
      <c r="A43412" t="n">
        <v>349729</v>
      </c>
      <c r="B43412" s="35" t="n">
        <v>16</v>
      </c>
      <c r="C43412" s="7" t="n">
        <v>0</v>
      </c>
    </row>
    <row r="43413" spans="1:19">
      <c r="A43413" t="s">
        <v>4</v>
      </c>
      <c r="B43413" s="4" t="s">
        <v>5</v>
      </c>
      <c r="C43413" s="4" t="s">
        <v>10</v>
      </c>
      <c r="D43413" s="4" t="s">
        <v>13</v>
      </c>
      <c r="E43413" s="4" t="s">
        <v>13</v>
      </c>
      <c r="F43413" s="4" t="s">
        <v>6</v>
      </c>
    </row>
    <row r="43414" spans="1:19">
      <c r="A43414" t="n">
        <v>349732</v>
      </c>
      <c r="B43414" s="22" t="n">
        <v>20</v>
      </c>
      <c r="C43414" s="7" t="n">
        <v>61491</v>
      </c>
      <c r="D43414" s="7" t="n">
        <v>3</v>
      </c>
      <c r="E43414" s="7" t="n">
        <v>10</v>
      </c>
      <c r="F43414" s="7" t="s">
        <v>80</v>
      </c>
    </row>
    <row r="43415" spans="1:19">
      <c r="A43415" t="s">
        <v>4</v>
      </c>
      <c r="B43415" s="4" t="s">
        <v>5</v>
      </c>
      <c r="C43415" s="4" t="s">
        <v>10</v>
      </c>
    </row>
    <row r="43416" spans="1:19">
      <c r="A43416" t="n">
        <v>349750</v>
      </c>
      <c r="B43416" s="35" t="n">
        <v>16</v>
      </c>
      <c r="C43416" s="7" t="n">
        <v>0</v>
      </c>
    </row>
    <row r="43417" spans="1:19">
      <c r="A43417" t="s">
        <v>4</v>
      </c>
      <c r="B43417" s="4" t="s">
        <v>5</v>
      </c>
      <c r="C43417" s="4" t="s">
        <v>10</v>
      </c>
      <c r="D43417" s="4" t="s">
        <v>13</v>
      </c>
      <c r="E43417" s="4" t="s">
        <v>13</v>
      </c>
      <c r="F43417" s="4" t="s">
        <v>6</v>
      </c>
    </row>
    <row r="43418" spans="1:19">
      <c r="A43418" t="n">
        <v>349753</v>
      </c>
      <c r="B43418" s="22" t="n">
        <v>20</v>
      </c>
      <c r="C43418" s="7" t="n">
        <v>61492</v>
      </c>
      <c r="D43418" s="7" t="n">
        <v>3</v>
      </c>
      <c r="E43418" s="7" t="n">
        <v>10</v>
      </c>
      <c r="F43418" s="7" t="s">
        <v>80</v>
      </c>
    </row>
    <row r="43419" spans="1:19">
      <c r="A43419" t="s">
        <v>4</v>
      </c>
      <c r="B43419" s="4" t="s">
        <v>5</v>
      </c>
      <c r="C43419" s="4" t="s">
        <v>10</v>
      </c>
    </row>
    <row r="43420" spans="1:19">
      <c r="A43420" t="n">
        <v>349771</v>
      </c>
      <c r="B43420" s="35" t="n">
        <v>16</v>
      </c>
      <c r="C43420" s="7" t="n">
        <v>0</v>
      </c>
    </row>
    <row r="43421" spans="1:19">
      <c r="A43421" t="s">
        <v>4</v>
      </c>
      <c r="B43421" s="4" t="s">
        <v>5</v>
      </c>
      <c r="C43421" s="4" t="s">
        <v>10</v>
      </c>
      <c r="D43421" s="4" t="s">
        <v>13</v>
      </c>
      <c r="E43421" s="4" t="s">
        <v>13</v>
      </c>
      <c r="F43421" s="4" t="s">
        <v>6</v>
      </c>
    </row>
    <row r="43422" spans="1:19">
      <c r="A43422" t="n">
        <v>349774</v>
      </c>
      <c r="B43422" s="22" t="n">
        <v>20</v>
      </c>
      <c r="C43422" s="7" t="n">
        <v>61493</v>
      </c>
      <c r="D43422" s="7" t="n">
        <v>3</v>
      </c>
      <c r="E43422" s="7" t="n">
        <v>10</v>
      </c>
      <c r="F43422" s="7" t="s">
        <v>80</v>
      </c>
    </row>
    <row r="43423" spans="1:19">
      <c r="A43423" t="s">
        <v>4</v>
      </c>
      <c r="B43423" s="4" t="s">
        <v>5</v>
      </c>
      <c r="C43423" s="4" t="s">
        <v>10</v>
      </c>
    </row>
    <row r="43424" spans="1:19">
      <c r="A43424" t="n">
        <v>349792</v>
      </c>
      <c r="B43424" s="35" t="n">
        <v>16</v>
      </c>
      <c r="C43424" s="7" t="n">
        <v>0</v>
      </c>
    </row>
    <row r="43425" spans="1:6">
      <c r="A43425" t="s">
        <v>4</v>
      </c>
      <c r="B43425" s="4" t="s">
        <v>5</v>
      </c>
      <c r="C43425" s="4" t="s">
        <v>10</v>
      </c>
      <c r="D43425" s="4" t="s">
        <v>13</v>
      </c>
      <c r="E43425" s="4" t="s">
        <v>13</v>
      </c>
      <c r="F43425" s="4" t="s">
        <v>6</v>
      </c>
    </row>
    <row r="43426" spans="1:6">
      <c r="A43426" t="n">
        <v>349795</v>
      </c>
      <c r="B43426" s="22" t="n">
        <v>20</v>
      </c>
      <c r="C43426" s="7" t="n">
        <v>61494</v>
      </c>
      <c r="D43426" s="7" t="n">
        <v>3</v>
      </c>
      <c r="E43426" s="7" t="n">
        <v>10</v>
      </c>
      <c r="F43426" s="7" t="s">
        <v>80</v>
      </c>
    </row>
    <row r="43427" spans="1:6">
      <c r="A43427" t="s">
        <v>4</v>
      </c>
      <c r="B43427" s="4" t="s">
        <v>5</v>
      </c>
      <c r="C43427" s="4" t="s">
        <v>10</v>
      </c>
    </row>
    <row r="43428" spans="1:6">
      <c r="A43428" t="n">
        <v>349813</v>
      </c>
      <c r="B43428" s="35" t="n">
        <v>16</v>
      </c>
      <c r="C43428" s="7" t="n">
        <v>0</v>
      </c>
    </row>
    <row r="43429" spans="1:6">
      <c r="A43429" t="s">
        <v>4</v>
      </c>
      <c r="B43429" s="4" t="s">
        <v>5</v>
      </c>
      <c r="C43429" s="4" t="s">
        <v>10</v>
      </c>
      <c r="D43429" s="4" t="s">
        <v>13</v>
      </c>
      <c r="E43429" s="4" t="s">
        <v>13</v>
      </c>
      <c r="F43429" s="4" t="s">
        <v>6</v>
      </c>
    </row>
    <row r="43430" spans="1:6">
      <c r="A43430" t="n">
        <v>349816</v>
      </c>
      <c r="B43430" s="22" t="n">
        <v>20</v>
      </c>
      <c r="C43430" s="7" t="n">
        <v>61495</v>
      </c>
      <c r="D43430" s="7" t="n">
        <v>3</v>
      </c>
      <c r="E43430" s="7" t="n">
        <v>10</v>
      </c>
      <c r="F43430" s="7" t="s">
        <v>80</v>
      </c>
    </row>
    <row r="43431" spans="1:6">
      <c r="A43431" t="s">
        <v>4</v>
      </c>
      <c r="B43431" s="4" t="s">
        <v>5</v>
      </c>
      <c r="C43431" s="4" t="s">
        <v>10</v>
      </c>
    </row>
    <row r="43432" spans="1:6">
      <c r="A43432" t="n">
        <v>349834</v>
      </c>
      <c r="B43432" s="35" t="n">
        <v>16</v>
      </c>
      <c r="C43432" s="7" t="n">
        <v>0</v>
      </c>
    </row>
    <row r="43433" spans="1:6">
      <c r="A43433" t="s">
        <v>4</v>
      </c>
      <c r="B43433" s="4" t="s">
        <v>5</v>
      </c>
      <c r="C43433" s="4" t="s">
        <v>13</v>
      </c>
    </row>
    <row r="43434" spans="1:6">
      <c r="A43434" t="n">
        <v>349837</v>
      </c>
      <c r="B43434" s="42" t="n">
        <v>116</v>
      </c>
      <c r="C43434" s="7" t="n">
        <v>0</v>
      </c>
    </row>
    <row r="43435" spans="1:6">
      <c r="A43435" t="s">
        <v>4</v>
      </c>
      <c r="B43435" s="4" t="s">
        <v>5</v>
      </c>
      <c r="C43435" s="4" t="s">
        <v>13</v>
      </c>
      <c r="D43435" s="4" t="s">
        <v>10</v>
      </c>
    </row>
    <row r="43436" spans="1:6">
      <c r="A43436" t="n">
        <v>349839</v>
      </c>
      <c r="B43436" s="42" t="n">
        <v>116</v>
      </c>
      <c r="C43436" s="7" t="n">
        <v>2</v>
      </c>
      <c r="D43436" s="7" t="n">
        <v>1</v>
      </c>
    </row>
    <row r="43437" spans="1:6">
      <c r="A43437" t="s">
        <v>4</v>
      </c>
      <c r="B43437" s="4" t="s">
        <v>5</v>
      </c>
      <c r="C43437" s="4" t="s">
        <v>13</v>
      </c>
      <c r="D43437" s="4" t="s">
        <v>9</v>
      </c>
    </row>
    <row r="43438" spans="1:6">
      <c r="A43438" t="n">
        <v>349843</v>
      </c>
      <c r="B43438" s="42" t="n">
        <v>116</v>
      </c>
      <c r="C43438" s="7" t="n">
        <v>5</v>
      </c>
      <c r="D43438" s="7" t="n">
        <v>1106247680</v>
      </c>
    </row>
    <row r="43439" spans="1:6">
      <c r="A43439" t="s">
        <v>4</v>
      </c>
      <c r="B43439" s="4" t="s">
        <v>5</v>
      </c>
      <c r="C43439" s="4" t="s">
        <v>13</v>
      </c>
      <c r="D43439" s="4" t="s">
        <v>10</v>
      </c>
    </row>
    <row r="43440" spans="1:6">
      <c r="A43440" t="n">
        <v>349849</v>
      </c>
      <c r="B43440" s="42" t="n">
        <v>116</v>
      </c>
      <c r="C43440" s="7" t="n">
        <v>6</v>
      </c>
      <c r="D43440" s="7" t="n">
        <v>1</v>
      </c>
    </row>
    <row r="43441" spans="1:6">
      <c r="A43441" t="s">
        <v>4</v>
      </c>
      <c r="B43441" s="4" t="s">
        <v>5</v>
      </c>
      <c r="C43441" s="4" t="s">
        <v>10</v>
      </c>
      <c r="D43441" s="4" t="s">
        <v>22</v>
      </c>
      <c r="E43441" s="4" t="s">
        <v>22</v>
      </c>
      <c r="F43441" s="4" t="s">
        <v>22</v>
      </c>
      <c r="G43441" s="4" t="s">
        <v>22</v>
      </c>
    </row>
    <row r="43442" spans="1:6">
      <c r="A43442" t="n">
        <v>349853</v>
      </c>
      <c r="B43442" s="24" t="n">
        <v>46</v>
      </c>
      <c r="C43442" s="7" t="n">
        <v>0</v>
      </c>
      <c r="D43442" s="7" t="n">
        <v>-51.689998626709</v>
      </c>
      <c r="E43442" s="7" t="n">
        <v>4.01999998092651</v>
      </c>
      <c r="F43442" s="7" t="n">
        <v>-22.2099990844727</v>
      </c>
      <c r="G43442" s="7" t="n">
        <v>45</v>
      </c>
    </row>
    <row r="43443" spans="1:6">
      <c r="A43443" t="s">
        <v>4</v>
      </c>
      <c r="B43443" s="4" t="s">
        <v>5</v>
      </c>
      <c r="C43443" s="4" t="s">
        <v>10</v>
      </c>
      <c r="D43443" s="4" t="s">
        <v>22</v>
      </c>
      <c r="E43443" s="4" t="s">
        <v>22</v>
      </c>
      <c r="F43443" s="4" t="s">
        <v>22</v>
      </c>
      <c r="G43443" s="4" t="s">
        <v>22</v>
      </c>
    </row>
    <row r="43444" spans="1:6">
      <c r="A43444" t="n">
        <v>349872</v>
      </c>
      <c r="B43444" s="24" t="n">
        <v>46</v>
      </c>
      <c r="C43444" s="7" t="n">
        <v>61491</v>
      </c>
      <c r="D43444" s="7" t="n">
        <v>-51.5200004577637</v>
      </c>
      <c r="E43444" s="7" t="n">
        <v>4.01999998092651</v>
      </c>
      <c r="F43444" s="7" t="n">
        <v>-23.3099994659424</v>
      </c>
      <c r="G43444" s="7" t="n">
        <v>45</v>
      </c>
    </row>
    <row r="43445" spans="1:6">
      <c r="A43445" t="s">
        <v>4</v>
      </c>
      <c r="B43445" s="4" t="s">
        <v>5</v>
      </c>
      <c r="C43445" s="4" t="s">
        <v>10</v>
      </c>
      <c r="D43445" s="4" t="s">
        <v>22</v>
      </c>
      <c r="E43445" s="4" t="s">
        <v>22</v>
      </c>
      <c r="F43445" s="4" t="s">
        <v>22</v>
      </c>
      <c r="G43445" s="4" t="s">
        <v>22</v>
      </c>
    </row>
    <row r="43446" spans="1:6">
      <c r="A43446" t="n">
        <v>349891</v>
      </c>
      <c r="B43446" s="24" t="n">
        <v>46</v>
      </c>
      <c r="C43446" s="7" t="n">
        <v>61492</v>
      </c>
      <c r="D43446" s="7" t="n">
        <v>-52.5499992370605</v>
      </c>
      <c r="E43446" s="7" t="n">
        <v>4.01999998092651</v>
      </c>
      <c r="F43446" s="7" t="n">
        <v>-22.2299995422363</v>
      </c>
      <c r="G43446" s="7" t="n">
        <v>45</v>
      </c>
    </row>
    <row r="43447" spans="1:6">
      <c r="A43447" t="s">
        <v>4</v>
      </c>
      <c r="B43447" s="4" t="s">
        <v>5</v>
      </c>
      <c r="C43447" s="4" t="s">
        <v>10</v>
      </c>
      <c r="D43447" s="4" t="s">
        <v>22</v>
      </c>
      <c r="E43447" s="4" t="s">
        <v>22</v>
      </c>
      <c r="F43447" s="4" t="s">
        <v>22</v>
      </c>
      <c r="G43447" s="4" t="s">
        <v>22</v>
      </c>
    </row>
    <row r="43448" spans="1:6">
      <c r="A43448" t="n">
        <v>349910</v>
      </c>
      <c r="B43448" s="24" t="n">
        <v>46</v>
      </c>
      <c r="C43448" s="7" t="n">
        <v>61493</v>
      </c>
      <c r="D43448" s="7" t="n">
        <v>-52.0999984741211</v>
      </c>
      <c r="E43448" s="7" t="n">
        <v>4.01999998092651</v>
      </c>
      <c r="F43448" s="7" t="n">
        <v>-23.9099998474121</v>
      </c>
      <c r="G43448" s="7" t="n">
        <v>45</v>
      </c>
    </row>
    <row r="43449" spans="1:6">
      <c r="A43449" t="s">
        <v>4</v>
      </c>
      <c r="B43449" s="4" t="s">
        <v>5</v>
      </c>
      <c r="C43449" s="4" t="s">
        <v>10</v>
      </c>
      <c r="D43449" s="4" t="s">
        <v>22</v>
      </c>
      <c r="E43449" s="4" t="s">
        <v>22</v>
      </c>
      <c r="F43449" s="4" t="s">
        <v>22</v>
      </c>
      <c r="G43449" s="4" t="s">
        <v>22</v>
      </c>
    </row>
    <row r="43450" spans="1:6">
      <c r="A43450" t="n">
        <v>349929</v>
      </c>
      <c r="B43450" s="24" t="n">
        <v>46</v>
      </c>
      <c r="C43450" s="7" t="n">
        <v>61494</v>
      </c>
      <c r="D43450" s="7" t="n">
        <v>-53.2400016784668</v>
      </c>
      <c r="E43450" s="7" t="n">
        <v>4.01999998092651</v>
      </c>
      <c r="F43450" s="7" t="n">
        <v>-22.5</v>
      </c>
      <c r="G43450" s="7" t="n">
        <v>45</v>
      </c>
    </row>
    <row r="43451" spans="1:6">
      <c r="A43451" t="s">
        <v>4</v>
      </c>
      <c r="B43451" s="4" t="s">
        <v>5</v>
      </c>
      <c r="C43451" s="4" t="s">
        <v>10</v>
      </c>
      <c r="D43451" s="4" t="s">
        <v>22</v>
      </c>
      <c r="E43451" s="4" t="s">
        <v>22</v>
      </c>
      <c r="F43451" s="4" t="s">
        <v>22</v>
      </c>
      <c r="G43451" s="4" t="s">
        <v>22</v>
      </c>
    </row>
    <row r="43452" spans="1:6">
      <c r="A43452" t="n">
        <v>349948</v>
      </c>
      <c r="B43452" s="24" t="n">
        <v>46</v>
      </c>
      <c r="C43452" s="7" t="n">
        <v>61495</v>
      </c>
      <c r="D43452" s="7" t="n">
        <v>-52.8800010681152</v>
      </c>
      <c r="E43452" s="7" t="n">
        <v>4.01999998092651</v>
      </c>
      <c r="F43452" s="7" t="n">
        <v>-23.3500003814697</v>
      </c>
      <c r="G43452" s="7" t="n">
        <v>45</v>
      </c>
    </row>
    <row r="43453" spans="1:6">
      <c r="A43453" t="s">
        <v>4</v>
      </c>
      <c r="B43453" s="4" t="s">
        <v>5</v>
      </c>
      <c r="C43453" s="4" t="s">
        <v>13</v>
      </c>
    </row>
    <row r="43454" spans="1:6">
      <c r="A43454" t="n">
        <v>349967</v>
      </c>
      <c r="B43454" s="49" t="n">
        <v>74</v>
      </c>
      <c r="C43454" s="7" t="n">
        <v>18</v>
      </c>
    </row>
    <row r="43455" spans="1:6">
      <c r="A43455" t="s">
        <v>4</v>
      </c>
      <c r="B43455" s="4" t="s">
        <v>5</v>
      </c>
      <c r="C43455" s="4" t="s">
        <v>13</v>
      </c>
      <c r="D43455" s="4" t="s">
        <v>13</v>
      </c>
      <c r="E43455" s="4" t="s">
        <v>9</v>
      </c>
      <c r="F43455" s="4" t="s">
        <v>13</v>
      </c>
      <c r="G43455" s="4" t="s">
        <v>13</v>
      </c>
    </row>
    <row r="43456" spans="1:6">
      <c r="A43456" t="n">
        <v>349969</v>
      </c>
      <c r="B43456" s="31" t="n">
        <v>18</v>
      </c>
      <c r="C43456" s="7" t="n">
        <v>30</v>
      </c>
      <c r="D43456" s="7" t="n">
        <v>0</v>
      </c>
      <c r="E43456" s="7" t="n">
        <v>65533</v>
      </c>
      <c r="F43456" s="7" t="n">
        <v>19</v>
      </c>
      <c r="G43456" s="7" t="n">
        <v>1</v>
      </c>
    </row>
    <row r="43457" spans="1:7">
      <c r="A43457" t="s">
        <v>4</v>
      </c>
      <c r="B43457" s="4" t="s">
        <v>5</v>
      </c>
      <c r="C43457" s="4" t="s">
        <v>13</v>
      </c>
      <c r="D43457" s="36" t="s">
        <v>81</v>
      </c>
      <c r="E43457" s="4" t="s">
        <v>5</v>
      </c>
      <c r="F43457" s="4" t="s">
        <v>13</v>
      </c>
      <c r="G43457" s="4" t="s">
        <v>10</v>
      </c>
      <c r="H43457" s="36" t="s">
        <v>82</v>
      </c>
      <c r="I43457" s="4" t="s">
        <v>13</v>
      </c>
      <c r="J43457" s="4" t="s">
        <v>10</v>
      </c>
      <c r="K43457" s="4" t="s">
        <v>13</v>
      </c>
      <c r="L43457" s="4" t="s">
        <v>13</v>
      </c>
      <c r="M43457" s="4" t="s">
        <v>20</v>
      </c>
    </row>
    <row r="43458" spans="1:7">
      <c r="A43458" t="n">
        <v>349978</v>
      </c>
      <c r="B43458" s="10" t="n">
        <v>5</v>
      </c>
      <c r="C43458" s="7" t="n">
        <v>28</v>
      </c>
      <c r="D43458" s="36" t="s">
        <v>3</v>
      </c>
      <c r="E43458" s="37" t="n">
        <v>64</v>
      </c>
      <c r="F43458" s="7" t="n">
        <v>5</v>
      </c>
      <c r="G43458" s="7" t="n">
        <v>1</v>
      </c>
      <c r="H43458" s="36" t="s">
        <v>3</v>
      </c>
      <c r="I43458" s="7" t="n">
        <v>30</v>
      </c>
      <c r="J43458" s="7" t="n">
        <v>10805</v>
      </c>
      <c r="K43458" s="7" t="n">
        <v>9</v>
      </c>
      <c r="L43458" s="7" t="n">
        <v>1</v>
      </c>
      <c r="M43458" s="11" t="n">
        <f t="normal" ca="1">A43464</f>
        <v>0</v>
      </c>
    </row>
    <row r="43459" spans="1:7">
      <c r="A43459" t="s">
        <v>4</v>
      </c>
      <c r="B43459" s="4" t="s">
        <v>5</v>
      </c>
      <c r="C43459" s="4" t="s">
        <v>13</v>
      </c>
      <c r="D43459" s="4" t="s">
        <v>13</v>
      </c>
      <c r="E43459" s="4" t="s">
        <v>9</v>
      </c>
      <c r="F43459" s="4" t="s">
        <v>13</v>
      </c>
      <c r="G43459" s="4" t="s">
        <v>13</v>
      </c>
    </row>
    <row r="43460" spans="1:7">
      <c r="A43460" t="n">
        <v>349993</v>
      </c>
      <c r="B43460" s="31" t="n">
        <v>18</v>
      </c>
      <c r="C43460" s="7" t="n">
        <v>30</v>
      </c>
      <c r="D43460" s="7" t="n">
        <v>0</v>
      </c>
      <c r="E43460" s="7" t="n">
        <v>1</v>
      </c>
      <c r="F43460" s="7" t="n">
        <v>19</v>
      </c>
      <c r="G43460" s="7" t="n">
        <v>1</v>
      </c>
    </row>
    <row r="43461" spans="1:7">
      <c r="A43461" t="s">
        <v>4</v>
      </c>
      <c r="B43461" s="4" t="s">
        <v>5</v>
      </c>
      <c r="C43461" s="4" t="s">
        <v>20</v>
      </c>
    </row>
    <row r="43462" spans="1:7">
      <c r="A43462" t="n">
        <v>350002</v>
      </c>
      <c r="B43462" s="17" t="n">
        <v>3</v>
      </c>
      <c r="C43462" s="11" t="n">
        <f t="normal" ca="1">A43520</f>
        <v>0</v>
      </c>
    </row>
    <row r="43463" spans="1:7">
      <c r="A43463" t="s">
        <v>4</v>
      </c>
      <c r="B43463" s="4" t="s">
        <v>5</v>
      </c>
      <c r="C43463" s="4" t="s">
        <v>13</v>
      </c>
      <c r="D43463" s="36" t="s">
        <v>81</v>
      </c>
      <c r="E43463" s="4" t="s">
        <v>5</v>
      </c>
      <c r="F43463" s="4" t="s">
        <v>13</v>
      </c>
      <c r="G43463" s="4" t="s">
        <v>10</v>
      </c>
      <c r="H43463" s="36" t="s">
        <v>82</v>
      </c>
      <c r="I43463" s="4" t="s">
        <v>13</v>
      </c>
      <c r="J43463" s="4" t="s">
        <v>10</v>
      </c>
      <c r="K43463" s="4" t="s">
        <v>13</v>
      </c>
      <c r="L43463" s="4" t="s">
        <v>13</v>
      </c>
      <c r="M43463" s="4" t="s">
        <v>20</v>
      </c>
    </row>
    <row r="43464" spans="1:7">
      <c r="A43464" t="n">
        <v>350007</v>
      </c>
      <c r="B43464" s="10" t="n">
        <v>5</v>
      </c>
      <c r="C43464" s="7" t="n">
        <v>28</v>
      </c>
      <c r="D43464" s="36" t="s">
        <v>3</v>
      </c>
      <c r="E43464" s="37" t="n">
        <v>64</v>
      </c>
      <c r="F43464" s="7" t="n">
        <v>5</v>
      </c>
      <c r="G43464" s="7" t="n">
        <v>3</v>
      </c>
      <c r="H43464" s="36" t="s">
        <v>3</v>
      </c>
      <c r="I43464" s="7" t="n">
        <v>30</v>
      </c>
      <c r="J43464" s="7" t="n">
        <v>10817</v>
      </c>
      <c r="K43464" s="7" t="n">
        <v>9</v>
      </c>
      <c r="L43464" s="7" t="n">
        <v>1</v>
      </c>
      <c r="M43464" s="11" t="n">
        <f t="normal" ca="1">A43470</f>
        <v>0</v>
      </c>
    </row>
    <row r="43465" spans="1:7">
      <c r="A43465" t="s">
        <v>4</v>
      </c>
      <c r="B43465" s="4" t="s">
        <v>5</v>
      </c>
      <c r="C43465" s="4" t="s">
        <v>13</v>
      </c>
      <c r="D43465" s="4" t="s">
        <v>13</v>
      </c>
      <c r="E43465" s="4" t="s">
        <v>9</v>
      </c>
      <c r="F43465" s="4" t="s">
        <v>13</v>
      </c>
      <c r="G43465" s="4" t="s">
        <v>13</v>
      </c>
    </row>
    <row r="43466" spans="1:7">
      <c r="A43466" t="n">
        <v>350022</v>
      </c>
      <c r="B43466" s="31" t="n">
        <v>18</v>
      </c>
      <c r="C43466" s="7" t="n">
        <v>30</v>
      </c>
      <c r="D43466" s="7" t="n">
        <v>0</v>
      </c>
      <c r="E43466" s="7" t="n">
        <v>3</v>
      </c>
      <c r="F43466" s="7" t="n">
        <v>19</v>
      </c>
      <c r="G43466" s="7" t="n">
        <v>1</v>
      </c>
    </row>
    <row r="43467" spans="1:7">
      <c r="A43467" t="s">
        <v>4</v>
      </c>
      <c r="B43467" s="4" t="s">
        <v>5</v>
      </c>
      <c r="C43467" s="4" t="s">
        <v>20</v>
      </c>
    </row>
    <row r="43468" spans="1:7">
      <c r="A43468" t="n">
        <v>350031</v>
      </c>
      <c r="B43468" s="17" t="n">
        <v>3</v>
      </c>
      <c r="C43468" s="11" t="n">
        <f t="normal" ca="1">A43520</f>
        <v>0</v>
      </c>
    </row>
    <row r="43469" spans="1:7">
      <c r="A43469" t="s">
        <v>4</v>
      </c>
      <c r="B43469" s="4" t="s">
        <v>5</v>
      </c>
      <c r="C43469" s="4" t="s">
        <v>13</v>
      </c>
      <c r="D43469" s="36" t="s">
        <v>81</v>
      </c>
      <c r="E43469" s="4" t="s">
        <v>5</v>
      </c>
      <c r="F43469" s="4" t="s">
        <v>13</v>
      </c>
      <c r="G43469" s="4" t="s">
        <v>10</v>
      </c>
      <c r="H43469" s="36" t="s">
        <v>82</v>
      </c>
      <c r="I43469" s="4" t="s">
        <v>13</v>
      </c>
      <c r="J43469" s="4" t="s">
        <v>10</v>
      </c>
      <c r="K43469" s="4" t="s">
        <v>13</v>
      </c>
      <c r="L43469" s="4" t="s">
        <v>13</v>
      </c>
      <c r="M43469" s="4" t="s">
        <v>20</v>
      </c>
    </row>
    <row r="43470" spans="1:7">
      <c r="A43470" t="n">
        <v>350036</v>
      </c>
      <c r="B43470" s="10" t="n">
        <v>5</v>
      </c>
      <c r="C43470" s="7" t="n">
        <v>28</v>
      </c>
      <c r="D43470" s="36" t="s">
        <v>3</v>
      </c>
      <c r="E43470" s="37" t="n">
        <v>64</v>
      </c>
      <c r="F43470" s="7" t="n">
        <v>5</v>
      </c>
      <c r="G43470" s="7" t="n">
        <v>5</v>
      </c>
      <c r="H43470" s="36" t="s">
        <v>3</v>
      </c>
      <c r="I43470" s="7" t="n">
        <v>30</v>
      </c>
      <c r="J43470" s="7" t="n">
        <v>10829</v>
      </c>
      <c r="K43470" s="7" t="n">
        <v>9</v>
      </c>
      <c r="L43470" s="7" t="n">
        <v>1</v>
      </c>
      <c r="M43470" s="11" t="n">
        <f t="normal" ca="1">A43476</f>
        <v>0</v>
      </c>
    </row>
    <row r="43471" spans="1:7">
      <c r="A43471" t="s">
        <v>4</v>
      </c>
      <c r="B43471" s="4" t="s">
        <v>5</v>
      </c>
      <c r="C43471" s="4" t="s">
        <v>13</v>
      </c>
      <c r="D43471" s="4" t="s">
        <v>13</v>
      </c>
      <c r="E43471" s="4" t="s">
        <v>9</v>
      </c>
      <c r="F43471" s="4" t="s">
        <v>13</v>
      </c>
      <c r="G43471" s="4" t="s">
        <v>13</v>
      </c>
    </row>
    <row r="43472" spans="1:7">
      <c r="A43472" t="n">
        <v>350051</v>
      </c>
      <c r="B43472" s="31" t="n">
        <v>18</v>
      </c>
      <c r="C43472" s="7" t="n">
        <v>30</v>
      </c>
      <c r="D43472" s="7" t="n">
        <v>0</v>
      </c>
      <c r="E43472" s="7" t="n">
        <v>5</v>
      </c>
      <c r="F43472" s="7" t="n">
        <v>19</v>
      </c>
      <c r="G43472" s="7" t="n">
        <v>1</v>
      </c>
    </row>
    <row r="43473" spans="1:13">
      <c r="A43473" t="s">
        <v>4</v>
      </c>
      <c r="B43473" s="4" t="s">
        <v>5</v>
      </c>
      <c r="C43473" s="4" t="s">
        <v>20</v>
      </c>
    </row>
    <row r="43474" spans="1:13">
      <c r="A43474" t="n">
        <v>350060</v>
      </c>
      <c r="B43474" s="17" t="n">
        <v>3</v>
      </c>
      <c r="C43474" s="11" t="n">
        <f t="normal" ca="1">A43520</f>
        <v>0</v>
      </c>
    </row>
    <row r="43475" spans="1:13">
      <c r="A43475" t="s">
        <v>4</v>
      </c>
      <c r="B43475" s="4" t="s">
        <v>5</v>
      </c>
      <c r="C43475" s="4" t="s">
        <v>13</v>
      </c>
      <c r="D43475" s="36" t="s">
        <v>81</v>
      </c>
      <c r="E43475" s="4" t="s">
        <v>5</v>
      </c>
      <c r="F43475" s="4" t="s">
        <v>13</v>
      </c>
      <c r="G43475" s="4" t="s">
        <v>10</v>
      </c>
      <c r="H43475" s="36" t="s">
        <v>82</v>
      </c>
      <c r="I43475" s="4" t="s">
        <v>13</v>
      </c>
      <c r="J43475" s="4" t="s">
        <v>10</v>
      </c>
      <c r="K43475" s="4" t="s">
        <v>13</v>
      </c>
      <c r="L43475" s="4" t="s">
        <v>13</v>
      </c>
      <c r="M43475" s="4" t="s">
        <v>20</v>
      </c>
    </row>
    <row r="43476" spans="1:13">
      <c r="A43476" t="n">
        <v>350065</v>
      </c>
      <c r="B43476" s="10" t="n">
        <v>5</v>
      </c>
      <c r="C43476" s="7" t="n">
        <v>28</v>
      </c>
      <c r="D43476" s="36" t="s">
        <v>3</v>
      </c>
      <c r="E43476" s="37" t="n">
        <v>64</v>
      </c>
      <c r="F43476" s="7" t="n">
        <v>5</v>
      </c>
      <c r="G43476" s="7" t="n">
        <v>7</v>
      </c>
      <c r="H43476" s="36" t="s">
        <v>3</v>
      </c>
      <c r="I43476" s="7" t="n">
        <v>30</v>
      </c>
      <c r="J43476" s="7" t="n">
        <v>10841</v>
      </c>
      <c r="K43476" s="7" t="n">
        <v>9</v>
      </c>
      <c r="L43476" s="7" t="n">
        <v>1</v>
      </c>
      <c r="M43476" s="11" t="n">
        <f t="normal" ca="1">A43482</f>
        <v>0</v>
      </c>
    </row>
    <row r="43477" spans="1:13">
      <c r="A43477" t="s">
        <v>4</v>
      </c>
      <c r="B43477" s="4" t="s">
        <v>5</v>
      </c>
      <c r="C43477" s="4" t="s">
        <v>13</v>
      </c>
      <c r="D43477" s="4" t="s">
        <v>13</v>
      </c>
      <c r="E43477" s="4" t="s">
        <v>9</v>
      </c>
      <c r="F43477" s="4" t="s">
        <v>13</v>
      </c>
      <c r="G43477" s="4" t="s">
        <v>13</v>
      </c>
    </row>
    <row r="43478" spans="1:13">
      <c r="A43478" t="n">
        <v>350080</v>
      </c>
      <c r="B43478" s="31" t="n">
        <v>18</v>
      </c>
      <c r="C43478" s="7" t="n">
        <v>30</v>
      </c>
      <c r="D43478" s="7" t="n">
        <v>0</v>
      </c>
      <c r="E43478" s="7" t="n">
        <v>7</v>
      </c>
      <c r="F43478" s="7" t="n">
        <v>19</v>
      </c>
      <c r="G43478" s="7" t="n">
        <v>1</v>
      </c>
    </row>
    <row r="43479" spans="1:13">
      <c r="A43479" t="s">
        <v>4</v>
      </c>
      <c r="B43479" s="4" t="s">
        <v>5</v>
      </c>
      <c r="C43479" s="4" t="s">
        <v>20</v>
      </c>
    </row>
    <row r="43480" spans="1:13">
      <c r="A43480" t="n">
        <v>350089</v>
      </c>
      <c r="B43480" s="17" t="n">
        <v>3</v>
      </c>
      <c r="C43480" s="11" t="n">
        <f t="normal" ca="1">A43520</f>
        <v>0</v>
      </c>
    </row>
    <row r="43481" spans="1:13">
      <c r="A43481" t="s">
        <v>4</v>
      </c>
      <c r="B43481" s="4" t="s">
        <v>5</v>
      </c>
      <c r="C43481" s="4" t="s">
        <v>13</v>
      </c>
      <c r="D43481" s="36" t="s">
        <v>81</v>
      </c>
      <c r="E43481" s="4" t="s">
        <v>5</v>
      </c>
      <c r="F43481" s="4" t="s">
        <v>13</v>
      </c>
      <c r="G43481" s="4" t="s">
        <v>10</v>
      </c>
      <c r="H43481" s="36" t="s">
        <v>82</v>
      </c>
      <c r="I43481" s="4" t="s">
        <v>13</v>
      </c>
      <c r="J43481" s="4" t="s">
        <v>10</v>
      </c>
      <c r="K43481" s="4" t="s">
        <v>13</v>
      </c>
      <c r="L43481" s="4" t="s">
        <v>13</v>
      </c>
      <c r="M43481" s="4" t="s">
        <v>20</v>
      </c>
    </row>
    <row r="43482" spans="1:13">
      <c r="A43482" t="n">
        <v>350094</v>
      </c>
      <c r="B43482" s="10" t="n">
        <v>5</v>
      </c>
      <c r="C43482" s="7" t="n">
        <v>28</v>
      </c>
      <c r="D43482" s="36" t="s">
        <v>3</v>
      </c>
      <c r="E43482" s="37" t="n">
        <v>64</v>
      </c>
      <c r="F43482" s="7" t="n">
        <v>5</v>
      </c>
      <c r="G43482" s="7" t="n">
        <v>9</v>
      </c>
      <c r="H43482" s="36" t="s">
        <v>3</v>
      </c>
      <c r="I43482" s="7" t="n">
        <v>30</v>
      </c>
      <c r="J43482" s="7" t="n">
        <v>10853</v>
      </c>
      <c r="K43482" s="7" t="n">
        <v>9</v>
      </c>
      <c r="L43482" s="7" t="n">
        <v>1</v>
      </c>
      <c r="M43482" s="11" t="n">
        <f t="normal" ca="1">A43488</f>
        <v>0</v>
      </c>
    </row>
    <row r="43483" spans="1:13">
      <c r="A43483" t="s">
        <v>4</v>
      </c>
      <c r="B43483" s="4" t="s">
        <v>5</v>
      </c>
      <c r="C43483" s="4" t="s">
        <v>13</v>
      </c>
      <c r="D43483" s="4" t="s">
        <v>13</v>
      </c>
      <c r="E43483" s="4" t="s">
        <v>9</v>
      </c>
      <c r="F43483" s="4" t="s">
        <v>13</v>
      </c>
      <c r="G43483" s="4" t="s">
        <v>13</v>
      </c>
    </row>
    <row r="43484" spans="1:13">
      <c r="A43484" t="n">
        <v>350109</v>
      </c>
      <c r="B43484" s="31" t="n">
        <v>18</v>
      </c>
      <c r="C43484" s="7" t="n">
        <v>30</v>
      </c>
      <c r="D43484" s="7" t="n">
        <v>0</v>
      </c>
      <c r="E43484" s="7" t="n">
        <v>9</v>
      </c>
      <c r="F43484" s="7" t="n">
        <v>19</v>
      </c>
      <c r="G43484" s="7" t="n">
        <v>1</v>
      </c>
    </row>
    <row r="43485" spans="1:13">
      <c r="A43485" t="s">
        <v>4</v>
      </c>
      <c r="B43485" s="4" t="s">
        <v>5</v>
      </c>
      <c r="C43485" s="4" t="s">
        <v>20</v>
      </c>
    </row>
    <row r="43486" spans="1:13">
      <c r="A43486" t="n">
        <v>350118</v>
      </c>
      <c r="B43486" s="17" t="n">
        <v>3</v>
      </c>
      <c r="C43486" s="11" t="n">
        <f t="normal" ca="1">A43520</f>
        <v>0</v>
      </c>
    </row>
    <row r="43487" spans="1:13">
      <c r="A43487" t="s">
        <v>4</v>
      </c>
      <c r="B43487" s="4" t="s">
        <v>5</v>
      </c>
      <c r="C43487" s="4" t="s">
        <v>13</v>
      </c>
      <c r="D43487" s="36" t="s">
        <v>81</v>
      </c>
      <c r="E43487" s="4" t="s">
        <v>5</v>
      </c>
      <c r="F43487" s="4" t="s">
        <v>13</v>
      </c>
      <c r="G43487" s="4" t="s">
        <v>10</v>
      </c>
      <c r="H43487" s="36" t="s">
        <v>82</v>
      </c>
      <c r="I43487" s="4" t="s">
        <v>13</v>
      </c>
      <c r="J43487" s="4" t="s">
        <v>10</v>
      </c>
      <c r="K43487" s="4" t="s">
        <v>13</v>
      </c>
      <c r="L43487" s="4" t="s">
        <v>13</v>
      </c>
      <c r="M43487" s="4" t="s">
        <v>20</v>
      </c>
    </row>
    <row r="43488" spans="1:13">
      <c r="A43488" t="n">
        <v>350123</v>
      </c>
      <c r="B43488" s="10" t="n">
        <v>5</v>
      </c>
      <c r="C43488" s="7" t="n">
        <v>28</v>
      </c>
      <c r="D43488" s="36" t="s">
        <v>3</v>
      </c>
      <c r="E43488" s="37" t="n">
        <v>64</v>
      </c>
      <c r="F43488" s="7" t="n">
        <v>5</v>
      </c>
      <c r="G43488" s="7" t="n">
        <v>2</v>
      </c>
      <c r="H43488" s="36" t="s">
        <v>3</v>
      </c>
      <c r="I43488" s="7" t="n">
        <v>30</v>
      </c>
      <c r="J43488" s="7" t="n">
        <v>10811</v>
      </c>
      <c r="K43488" s="7" t="n">
        <v>9</v>
      </c>
      <c r="L43488" s="7" t="n">
        <v>1</v>
      </c>
      <c r="M43488" s="11" t="n">
        <f t="normal" ca="1">A43494</f>
        <v>0</v>
      </c>
    </row>
    <row r="43489" spans="1:13">
      <c r="A43489" t="s">
        <v>4</v>
      </c>
      <c r="B43489" s="4" t="s">
        <v>5</v>
      </c>
      <c r="C43489" s="4" t="s">
        <v>13</v>
      </c>
      <c r="D43489" s="4" t="s">
        <v>13</v>
      </c>
      <c r="E43489" s="4" t="s">
        <v>9</v>
      </c>
      <c r="F43489" s="4" t="s">
        <v>13</v>
      </c>
      <c r="G43489" s="4" t="s">
        <v>13</v>
      </c>
    </row>
    <row r="43490" spans="1:13">
      <c r="A43490" t="n">
        <v>350138</v>
      </c>
      <c r="B43490" s="31" t="n">
        <v>18</v>
      </c>
      <c r="C43490" s="7" t="n">
        <v>30</v>
      </c>
      <c r="D43490" s="7" t="n">
        <v>0</v>
      </c>
      <c r="E43490" s="7" t="n">
        <v>2</v>
      </c>
      <c r="F43490" s="7" t="n">
        <v>19</v>
      </c>
      <c r="G43490" s="7" t="n">
        <v>1</v>
      </c>
    </row>
    <row r="43491" spans="1:13">
      <c r="A43491" t="s">
        <v>4</v>
      </c>
      <c r="B43491" s="4" t="s">
        <v>5</v>
      </c>
      <c r="C43491" s="4" t="s">
        <v>20</v>
      </c>
    </row>
    <row r="43492" spans="1:13">
      <c r="A43492" t="n">
        <v>350147</v>
      </c>
      <c r="B43492" s="17" t="n">
        <v>3</v>
      </c>
      <c r="C43492" s="11" t="n">
        <f t="normal" ca="1">A43520</f>
        <v>0</v>
      </c>
    </row>
    <row r="43493" spans="1:13">
      <c r="A43493" t="s">
        <v>4</v>
      </c>
      <c r="B43493" s="4" t="s">
        <v>5</v>
      </c>
      <c r="C43493" s="4" t="s">
        <v>13</v>
      </c>
      <c r="D43493" s="36" t="s">
        <v>81</v>
      </c>
      <c r="E43493" s="4" t="s">
        <v>5</v>
      </c>
      <c r="F43493" s="4" t="s">
        <v>13</v>
      </c>
      <c r="G43493" s="4" t="s">
        <v>10</v>
      </c>
      <c r="H43493" s="36" t="s">
        <v>82</v>
      </c>
      <c r="I43493" s="4" t="s">
        <v>13</v>
      </c>
      <c r="J43493" s="4" t="s">
        <v>10</v>
      </c>
      <c r="K43493" s="4" t="s">
        <v>13</v>
      </c>
      <c r="L43493" s="4" t="s">
        <v>13</v>
      </c>
      <c r="M43493" s="4" t="s">
        <v>20</v>
      </c>
    </row>
    <row r="43494" spans="1:13">
      <c r="A43494" t="n">
        <v>350152</v>
      </c>
      <c r="B43494" s="10" t="n">
        <v>5</v>
      </c>
      <c r="C43494" s="7" t="n">
        <v>28</v>
      </c>
      <c r="D43494" s="36" t="s">
        <v>3</v>
      </c>
      <c r="E43494" s="37" t="n">
        <v>64</v>
      </c>
      <c r="F43494" s="7" t="n">
        <v>5</v>
      </c>
      <c r="G43494" s="7" t="n">
        <v>4</v>
      </c>
      <c r="H43494" s="36" t="s">
        <v>3</v>
      </c>
      <c r="I43494" s="7" t="n">
        <v>30</v>
      </c>
      <c r="J43494" s="7" t="n">
        <v>10823</v>
      </c>
      <c r="K43494" s="7" t="n">
        <v>9</v>
      </c>
      <c r="L43494" s="7" t="n">
        <v>1</v>
      </c>
      <c r="M43494" s="11" t="n">
        <f t="normal" ca="1">A43500</f>
        <v>0</v>
      </c>
    </row>
    <row r="43495" spans="1:13">
      <c r="A43495" t="s">
        <v>4</v>
      </c>
      <c r="B43495" s="4" t="s">
        <v>5</v>
      </c>
      <c r="C43495" s="4" t="s">
        <v>13</v>
      </c>
      <c r="D43495" s="4" t="s">
        <v>13</v>
      </c>
      <c r="E43495" s="4" t="s">
        <v>9</v>
      </c>
      <c r="F43495" s="4" t="s">
        <v>13</v>
      </c>
      <c r="G43495" s="4" t="s">
        <v>13</v>
      </c>
    </row>
    <row r="43496" spans="1:13">
      <c r="A43496" t="n">
        <v>350167</v>
      </c>
      <c r="B43496" s="31" t="n">
        <v>18</v>
      </c>
      <c r="C43496" s="7" t="n">
        <v>30</v>
      </c>
      <c r="D43496" s="7" t="n">
        <v>0</v>
      </c>
      <c r="E43496" s="7" t="n">
        <v>4</v>
      </c>
      <c r="F43496" s="7" t="n">
        <v>19</v>
      </c>
      <c r="G43496" s="7" t="n">
        <v>1</v>
      </c>
    </row>
    <row r="43497" spans="1:13">
      <c r="A43497" t="s">
        <v>4</v>
      </c>
      <c r="B43497" s="4" t="s">
        <v>5</v>
      </c>
      <c r="C43497" s="4" t="s">
        <v>20</v>
      </c>
    </row>
    <row r="43498" spans="1:13">
      <c r="A43498" t="n">
        <v>350176</v>
      </c>
      <c r="B43498" s="17" t="n">
        <v>3</v>
      </c>
      <c r="C43498" s="11" t="n">
        <f t="normal" ca="1">A43520</f>
        <v>0</v>
      </c>
    </row>
    <row r="43499" spans="1:13">
      <c r="A43499" t="s">
        <v>4</v>
      </c>
      <c r="B43499" s="4" t="s">
        <v>5</v>
      </c>
      <c r="C43499" s="4" t="s">
        <v>13</v>
      </c>
      <c r="D43499" s="36" t="s">
        <v>81</v>
      </c>
      <c r="E43499" s="4" t="s">
        <v>5</v>
      </c>
      <c r="F43499" s="4" t="s">
        <v>13</v>
      </c>
      <c r="G43499" s="4" t="s">
        <v>10</v>
      </c>
      <c r="H43499" s="36" t="s">
        <v>82</v>
      </c>
      <c r="I43499" s="4" t="s">
        <v>13</v>
      </c>
      <c r="J43499" s="4" t="s">
        <v>10</v>
      </c>
      <c r="K43499" s="4" t="s">
        <v>13</v>
      </c>
      <c r="L43499" s="4" t="s">
        <v>13</v>
      </c>
      <c r="M43499" s="4" t="s">
        <v>20</v>
      </c>
    </row>
    <row r="43500" spans="1:13">
      <c r="A43500" t="n">
        <v>350181</v>
      </c>
      <c r="B43500" s="10" t="n">
        <v>5</v>
      </c>
      <c r="C43500" s="7" t="n">
        <v>28</v>
      </c>
      <c r="D43500" s="36" t="s">
        <v>3</v>
      </c>
      <c r="E43500" s="37" t="n">
        <v>64</v>
      </c>
      <c r="F43500" s="7" t="n">
        <v>5</v>
      </c>
      <c r="G43500" s="7" t="n">
        <v>6</v>
      </c>
      <c r="H43500" s="36" t="s">
        <v>3</v>
      </c>
      <c r="I43500" s="7" t="n">
        <v>30</v>
      </c>
      <c r="J43500" s="7" t="n">
        <v>10835</v>
      </c>
      <c r="K43500" s="7" t="n">
        <v>9</v>
      </c>
      <c r="L43500" s="7" t="n">
        <v>1</v>
      </c>
      <c r="M43500" s="11" t="n">
        <f t="normal" ca="1">A43506</f>
        <v>0</v>
      </c>
    </row>
    <row r="43501" spans="1:13">
      <c r="A43501" t="s">
        <v>4</v>
      </c>
      <c r="B43501" s="4" t="s">
        <v>5</v>
      </c>
      <c r="C43501" s="4" t="s">
        <v>13</v>
      </c>
      <c r="D43501" s="4" t="s">
        <v>13</v>
      </c>
      <c r="E43501" s="4" t="s">
        <v>9</v>
      </c>
      <c r="F43501" s="4" t="s">
        <v>13</v>
      </c>
      <c r="G43501" s="4" t="s">
        <v>13</v>
      </c>
    </row>
    <row r="43502" spans="1:13">
      <c r="A43502" t="n">
        <v>350196</v>
      </c>
      <c r="B43502" s="31" t="n">
        <v>18</v>
      </c>
      <c r="C43502" s="7" t="n">
        <v>30</v>
      </c>
      <c r="D43502" s="7" t="n">
        <v>0</v>
      </c>
      <c r="E43502" s="7" t="n">
        <v>6</v>
      </c>
      <c r="F43502" s="7" t="n">
        <v>19</v>
      </c>
      <c r="G43502" s="7" t="n">
        <v>1</v>
      </c>
    </row>
    <row r="43503" spans="1:13">
      <c r="A43503" t="s">
        <v>4</v>
      </c>
      <c r="B43503" s="4" t="s">
        <v>5</v>
      </c>
      <c r="C43503" s="4" t="s">
        <v>20</v>
      </c>
    </row>
    <row r="43504" spans="1:13">
      <c r="A43504" t="n">
        <v>350205</v>
      </c>
      <c r="B43504" s="17" t="n">
        <v>3</v>
      </c>
      <c r="C43504" s="11" t="n">
        <f t="normal" ca="1">A43520</f>
        <v>0</v>
      </c>
    </row>
    <row r="43505" spans="1:13">
      <c r="A43505" t="s">
        <v>4</v>
      </c>
      <c r="B43505" s="4" t="s">
        <v>5</v>
      </c>
      <c r="C43505" s="4" t="s">
        <v>13</v>
      </c>
      <c r="D43505" s="36" t="s">
        <v>81</v>
      </c>
      <c r="E43505" s="4" t="s">
        <v>5</v>
      </c>
      <c r="F43505" s="4" t="s">
        <v>13</v>
      </c>
      <c r="G43505" s="4" t="s">
        <v>10</v>
      </c>
      <c r="H43505" s="36" t="s">
        <v>82</v>
      </c>
      <c r="I43505" s="4" t="s">
        <v>13</v>
      </c>
      <c r="J43505" s="4" t="s">
        <v>10</v>
      </c>
      <c r="K43505" s="4" t="s">
        <v>13</v>
      </c>
      <c r="L43505" s="4" t="s">
        <v>13</v>
      </c>
      <c r="M43505" s="4" t="s">
        <v>20</v>
      </c>
    </row>
    <row r="43506" spans="1:13">
      <c r="A43506" t="n">
        <v>350210</v>
      </c>
      <c r="B43506" s="10" t="n">
        <v>5</v>
      </c>
      <c r="C43506" s="7" t="n">
        <v>28</v>
      </c>
      <c r="D43506" s="36" t="s">
        <v>3</v>
      </c>
      <c r="E43506" s="37" t="n">
        <v>64</v>
      </c>
      <c r="F43506" s="7" t="n">
        <v>5</v>
      </c>
      <c r="G43506" s="7" t="n">
        <v>8</v>
      </c>
      <c r="H43506" s="36" t="s">
        <v>3</v>
      </c>
      <c r="I43506" s="7" t="n">
        <v>30</v>
      </c>
      <c r="J43506" s="7" t="n">
        <v>10847</v>
      </c>
      <c r="K43506" s="7" t="n">
        <v>9</v>
      </c>
      <c r="L43506" s="7" t="n">
        <v>1</v>
      </c>
      <c r="M43506" s="11" t="n">
        <f t="normal" ca="1">A43512</f>
        <v>0</v>
      </c>
    </row>
    <row r="43507" spans="1:13">
      <c r="A43507" t="s">
        <v>4</v>
      </c>
      <c r="B43507" s="4" t="s">
        <v>5</v>
      </c>
      <c r="C43507" s="4" t="s">
        <v>13</v>
      </c>
      <c r="D43507" s="4" t="s">
        <v>13</v>
      </c>
      <c r="E43507" s="4" t="s">
        <v>9</v>
      </c>
      <c r="F43507" s="4" t="s">
        <v>13</v>
      </c>
      <c r="G43507" s="4" t="s">
        <v>13</v>
      </c>
    </row>
    <row r="43508" spans="1:13">
      <c r="A43508" t="n">
        <v>350225</v>
      </c>
      <c r="B43508" s="31" t="n">
        <v>18</v>
      </c>
      <c r="C43508" s="7" t="n">
        <v>30</v>
      </c>
      <c r="D43508" s="7" t="n">
        <v>0</v>
      </c>
      <c r="E43508" s="7" t="n">
        <v>8</v>
      </c>
      <c r="F43508" s="7" t="n">
        <v>19</v>
      </c>
      <c r="G43508" s="7" t="n">
        <v>1</v>
      </c>
    </row>
    <row r="43509" spans="1:13">
      <c r="A43509" t="s">
        <v>4</v>
      </c>
      <c r="B43509" s="4" t="s">
        <v>5</v>
      </c>
      <c r="C43509" s="4" t="s">
        <v>20</v>
      </c>
    </row>
    <row r="43510" spans="1:13">
      <c r="A43510" t="n">
        <v>350234</v>
      </c>
      <c r="B43510" s="17" t="n">
        <v>3</v>
      </c>
      <c r="C43510" s="11" t="n">
        <f t="normal" ca="1">A43520</f>
        <v>0</v>
      </c>
    </row>
    <row r="43511" spans="1:13">
      <c r="A43511" t="s">
        <v>4</v>
      </c>
      <c r="B43511" s="4" t="s">
        <v>5</v>
      </c>
      <c r="C43511" s="4" t="s">
        <v>13</v>
      </c>
      <c r="D43511" s="36" t="s">
        <v>81</v>
      </c>
      <c r="E43511" s="4" t="s">
        <v>5</v>
      </c>
      <c r="F43511" s="4" t="s">
        <v>13</v>
      </c>
      <c r="G43511" s="4" t="s">
        <v>10</v>
      </c>
      <c r="H43511" s="36" t="s">
        <v>82</v>
      </c>
      <c r="I43511" s="4" t="s">
        <v>13</v>
      </c>
      <c r="J43511" s="4" t="s">
        <v>10</v>
      </c>
      <c r="K43511" s="4" t="s">
        <v>13</v>
      </c>
      <c r="L43511" s="4" t="s">
        <v>13</v>
      </c>
      <c r="M43511" s="4" t="s">
        <v>20</v>
      </c>
    </row>
    <row r="43512" spans="1:13">
      <c r="A43512" t="n">
        <v>350239</v>
      </c>
      <c r="B43512" s="10" t="n">
        <v>5</v>
      </c>
      <c r="C43512" s="7" t="n">
        <v>28</v>
      </c>
      <c r="D43512" s="36" t="s">
        <v>3</v>
      </c>
      <c r="E43512" s="37" t="n">
        <v>64</v>
      </c>
      <c r="F43512" s="7" t="n">
        <v>5</v>
      </c>
      <c r="G43512" s="7" t="n">
        <v>11</v>
      </c>
      <c r="H43512" s="36" t="s">
        <v>3</v>
      </c>
      <c r="I43512" s="7" t="n">
        <v>30</v>
      </c>
      <c r="J43512" s="7" t="n">
        <v>10859</v>
      </c>
      <c r="K43512" s="7" t="n">
        <v>9</v>
      </c>
      <c r="L43512" s="7" t="n">
        <v>1</v>
      </c>
      <c r="M43512" s="11" t="n">
        <f t="normal" ca="1">A43518</f>
        <v>0</v>
      </c>
    </row>
    <row r="43513" spans="1:13">
      <c r="A43513" t="s">
        <v>4</v>
      </c>
      <c r="B43513" s="4" t="s">
        <v>5</v>
      </c>
      <c r="C43513" s="4" t="s">
        <v>13</v>
      </c>
      <c r="D43513" s="4" t="s">
        <v>13</v>
      </c>
      <c r="E43513" s="4" t="s">
        <v>9</v>
      </c>
      <c r="F43513" s="4" t="s">
        <v>13</v>
      </c>
      <c r="G43513" s="4" t="s">
        <v>13</v>
      </c>
    </row>
    <row r="43514" spans="1:13">
      <c r="A43514" t="n">
        <v>350254</v>
      </c>
      <c r="B43514" s="31" t="n">
        <v>18</v>
      </c>
      <c r="C43514" s="7" t="n">
        <v>30</v>
      </c>
      <c r="D43514" s="7" t="n">
        <v>0</v>
      </c>
      <c r="E43514" s="7" t="n">
        <v>11</v>
      </c>
      <c r="F43514" s="7" t="n">
        <v>19</v>
      </c>
      <c r="G43514" s="7" t="n">
        <v>1</v>
      </c>
    </row>
    <row r="43515" spans="1:13">
      <c r="A43515" t="s">
        <v>4</v>
      </c>
      <c r="B43515" s="4" t="s">
        <v>5</v>
      </c>
      <c r="C43515" s="4" t="s">
        <v>20</v>
      </c>
    </row>
    <row r="43516" spans="1:13">
      <c r="A43516" t="n">
        <v>350263</v>
      </c>
      <c r="B43516" s="17" t="n">
        <v>3</v>
      </c>
      <c r="C43516" s="11" t="n">
        <f t="normal" ca="1">A43520</f>
        <v>0</v>
      </c>
    </row>
    <row r="43517" spans="1:13">
      <c r="A43517" t="s">
        <v>4</v>
      </c>
      <c r="B43517" s="4" t="s">
        <v>5</v>
      </c>
      <c r="C43517" s="4" t="s">
        <v>13</v>
      </c>
      <c r="D43517" s="4" t="s">
        <v>13</v>
      </c>
      <c r="E43517" s="4" t="s">
        <v>10</v>
      </c>
      <c r="F43517" s="4" t="s">
        <v>10</v>
      </c>
      <c r="G43517" s="4" t="s">
        <v>10</v>
      </c>
      <c r="H43517" s="4" t="s">
        <v>10</v>
      </c>
      <c r="I43517" s="4" t="s">
        <v>10</v>
      </c>
      <c r="J43517" s="4" t="s">
        <v>10</v>
      </c>
      <c r="K43517" s="4" t="s">
        <v>10</v>
      </c>
      <c r="L43517" s="4" t="s">
        <v>10</v>
      </c>
      <c r="M43517" s="4" t="s">
        <v>10</v>
      </c>
      <c r="N43517" s="4" t="s">
        <v>10</v>
      </c>
      <c r="O43517" s="4" t="s">
        <v>10</v>
      </c>
      <c r="P43517" s="4" t="s">
        <v>10</v>
      </c>
      <c r="Q43517" s="4" t="s">
        <v>10</v>
      </c>
      <c r="R43517" s="4" t="s">
        <v>10</v>
      </c>
      <c r="S43517" s="4" t="s">
        <v>10</v>
      </c>
      <c r="T43517" s="4" t="s">
        <v>10</v>
      </c>
    </row>
    <row r="43518" spans="1:13">
      <c r="A43518" t="n">
        <v>350268</v>
      </c>
      <c r="B43518" s="110" t="n">
        <v>154</v>
      </c>
      <c r="C43518" s="7" t="n">
        <v>0</v>
      </c>
      <c r="D43518" s="7" t="n">
        <v>1</v>
      </c>
      <c r="E43518" s="7" t="n">
        <v>1</v>
      </c>
      <c r="F43518" s="7" t="n">
        <v>3</v>
      </c>
      <c r="G43518" s="7" t="n">
        <v>5</v>
      </c>
      <c r="H43518" s="7" t="n">
        <v>7</v>
      </c>
      <c r="I43518" s="7" t="n">
        <v>9</v>
      </c>
      <c r="J43518" s="7" t="n">
        <v>2</v>
      </c>
      <c r="K43518" s="7" t="n">
        <v>4</v>
      </c>
      <c r="L43518" s="7" t="n">
        <v>6</v>
      </c>
      <c r="M43518" s="7" t="n">
        <v>8</v>
      </c>
      <c r="N43518" s="7" t="n">
        <v>11</v>
      </c>
      <c r="O43518" s="7" t="n">
        <v>65533</v>
      </c>
      <c r="P43518" s="7" t="n">
        <v>65533</v>
      </c>
      <c r="Q43518" s="7" t="n">
        <v>65533</v>
      </c>
      <c r="R43518" s="7" t="n">
        <v>65533</v>
      </c>
      <c r="S43518" s="7" t="n">
        <v>65533</v>
      </c>
      <c r="T43518" s="7" t="n">
        <v>65533</v>
      </c>
    </row>
    <row r="43519" spans="1:13">
      <c r="A43519" t="s">
        <v>4</v>
      </c>
      <c r="B43519" s="4" t="s">
        <v>5</v>
      </c>
      <c r="C43519" s="4" t="s">
        <v>13</v>
      </c>
      <c r="D43519" s="4" t="s">
        <v>13</v>
      </c>
      <c r="E43519" s="4" t="s">
        <v>22</v>
      </c>
      <c r="F43519" s="4" t="s">
        <v>10</v>
      </c>
    </row>
    <row r="43520" spans="1:13">
      <c r="A43520" t="n">
        <v>350303</v>
      </c>
      <c r="B43520" s="25" t="n">
        <v>45</v>
      </c>
      <c r="C43520" s="7" t="n">
        <v>5</v>
      </c>
      <c r="D43520" s="7" t="n">
        <v>3</v>
      </c>
      <c r="E43520" s="7" t="n">
        <v>3.70000004768372</v>
      </c>
      <c r="F43520" s="7" t="n">
        <v>0</v>
      </c>
    </row>
    <row r="43521" spans="1:20">
      <c r="A43521" t="s">
        <v>4</v>
      </c>
      <c r="B43521" s="4" t="s">
        <v>5</v>
      </c>
      <c r="C43521" s="4" t="s">
        <v>13</v>
      </c>
      <c r="D43521" s="4" t="s">
        <v>13</v>
      </c>
      <c r="E43521" s="4" t="s">
        <v>22</v>
      </c>
      <c r="F43521" s="4" t="s">
        <v>10</v>
      </c>
    </row>
    <row r="43522" spans="1:20">
      <c r="A43522" t="n">
        <v>350312</v>
      </c>
      <c r="B43522" s="25" t="n">
        <v>45</v>
      </c>
      <c r="C43522" s="7" t="n">
        <v>11</v>
      </c>
      <c r="D43522" s="7" t="n">
        <v>3</v>
      </c>
      <c r="E43522" s="7" t="n">
        <v>35.7000007629395</v>
      </c>
      <c r="F43522" s="7" t="n">
        <v>0</v>
      </c>
    </row>
    <row r="43523" spans="1:20">
      <c r="A43523" t="s">
        <v>4</v>
      </c>
      <c r="B43523" s="4" t="s">
        <v>5</v>
      </c>
      <c r="C43523" s="4" t="s">
        <v>13</v>
      </c>
      <c r="D43523" s="4" t="s">
        <v>13</v>
      </c>
      <c r="E43523" s="4" t="s">
        <v>22</v>
      </c>
      <c r="F43523" s="4" t="s">
        <v>22</v>
      </c>
      <c r="G43523" s="4" t="s">
        <v>22</v>
      </c>
      <c r="H43523" s="4" t="s">
        <v>10</v>
      </c>
    </row>
    <row r="43524" spans="1:20">
      <c r="A43524" t="n">
        <v>350321</v>
      </c>
      <c r="B43524" s="25" t="n">
        <v>45</v>
      </c>
      <c r="C43524" s="7" t="n">
        <v>2</v>
      </c>
      <c r="D43524" s="7" t="n">
        <v>3</v>
      </c>
      <c r="E43524" s="7" t="n">
        <v>-50.9000015258789</v>
      </c>
      <c r="F43524" s="7" t="n">
        <v>6.26999998092651</v>
      </c>
      <c r="G43524" s="7" t="n">
        <v>-21.6200008392334</v>
      </c>
      <c r="H43524" s="7" t="n">
        <v>0</v>
      </c>
    </row>
    <row r="43525" spans="1:20">
      <c r="A43525" t="s">
        <v>4</v>
      </c>
      <c r="B43525" s="4" t="s">
        <v>5</v>
      </c>
      <c r="C43525" s="4" t="s">
        <v>13</v>
      </c>
      <c r="D43525" s="4" t="s">
        <v>13</v>
      </c>
      <c r="E43525" s="4" t="s">
        <v>22</v>
      </c>
      <c r="F43525" s="4" t="s">
        <v>22</v>
      </c>
      <c r="G43525" s="4" t="s">
        <v>22</v>
      </c>
      <c r="H43525" s="4" t="s">
        <v>10</v>
      </c>
      <c r="I43525" s="4" t="s">
        <v>13</v>
      </c>
    </row>
    <row r="43526" spans="1:20">
      <c r="A43526" t="n">
        <v>350338</v>
      </c>
      <c r="B43526" s="25" t="n">
        <v>45</v>
      </c>
      <c r="C43526" s="7" t="n">
        <v>4</v>
      </c>
      <c r="D43526" s="7" t="n">
        <v>3</v>
      </c>
      <c r="E43526" s="7" t="n">
        <v>9.71000003814697</v>
      </c>
      <c r="F43526" s="7" t="n">
        <v>24.9699993133545</v>
      </c>
      <c r="G43526" s="7" t="n">
        <v>0</v>
      </c>
      <c r="H43526" s="7" t="n">
        <v>0</v>
      </c>
      <c r="I43526" s="7" t="n">
        <v>0</v>
      </c>
    </row>
    <row r="43527" spans="1:20">
      <c r="A43527" t="s">
        <v>4</v>
      </c>
      <c r="B43527" s="4" t="s">
        <v>5</v>
      </c>
      <c r="C43527" s="4" t="s">
        <v>13</v>
      </c>
      <c r="D43527" s="4" t="s">
        <v>13</v>
      </c>
      <c r="E43527" s="4" t="s">
        <v>22</v>
      </c>
      <c r="F43527" s="4" t="s">
        <v>22</v>
      </c>
      <c r="G43527" s="4" t="s">
        <v>22</v>
      </c>
      <c r="H43527" s="4" t="s">
        <v>10</v>
      </c>
    </row>
    <row r="43528" spans="1:20">
      <c r="A43528" t="n">
        <v>350356</v>
      </c>
      <c r="B43528" s="25" t="n">
        <v>45</v>
      </c>
      <c r="C43528" s="7" t="n">
        <v>2</v>
      </c>
      <c r="D43528" s="7" t="n">
        <v>3</v>
      </c>
      <c r="E43528" s="7" t="n">
        <v>-50.9000015258789</v>
      </c>
      <c r="F43528" s="7" t="n">
        <v>5.17000007629395</v>
      </c>
      <c r="G43528" s="7" t="n">
        <v>-21.6200008392334</v>
      </c>
      <c r="H43528" s="7" t="n">
        <v>4000</v>
      </c>
    </row>
    <row r="43529" spans="1:20">
      <c r="A43529" t="s">
        <v>4</v>
      </c>
      <c r="B43529" s="4" t="s">
        <v>5</v>
      </c>
      <c r="C43529" s="4" t="s">
        <v>13</v>
      </c>
      <c r="D43529" s="4" t="s">
        <v>13</v>
      </c>
      <c r="E43529" s="4" t="s">
        <v>22</v>
      </c>
      <c r="F43529" s="4" t="s">
        <v>22</v>
      </c>
      <c r="G43529" s="4" t="s">
        <v>22</v>
      </c>
      <c r="H43529" s="4" t="s">
        <v>10</v>
      </c>
      <c r="I43529" s="4" t="s">
        <v>13</v>
      </c>
    </row>
    <row r="43530" spans="1:20">
      <c r="A43530" t="n">
        <v>350373</v>
      </c>
      <c r="B43530" s="25" t="n">
        <v>45</v>
      </c>
      <c r="C43530" s="7" t="n">
        <v>4</v>
      </c>
      <c r="D43530" s="7" t="n">
        <v>3</v>
      </c>
      <c r="E43530" s="7" t="n">
        <v>6.07000017166138</v>
      </c>
      <c r="F43530" s="7" t="n">
        <v>24.9699993133545</v>
      </c>
      <c r="G43530" s="7" t="n">
        <v>0</v>
      </c>
      <c r="H43530" s="7" t="n">
        <v>4000</v>
      </c>
      <c r="I43530" s="7" t="n">
        <v>1</v>
      </c>
    </row>
    <row r="43531" spans="1:20">
      <c r="A43531" t="s">
        <v>4</v>
      </c>
      <c r="B43531" s="4" t="s">
        <v>5</v>
      </c>
      <c r="C43531" s="4" t="s">
        <v>13</v>
      </c>
      <c r="D43531" s="4" t="s">
        <v>13</v>
      </c>
      <c r="E43531" s="4" t="s">
        <v>22</v>
      </c>
      <c r="F43531" s="4" t="s">
        <v>10</v>
      </c>
    </row>
    <row r="43532" spans="1:20">
      <c r="A43532" t="n">
        <v>350391</v>
      </c>
      <c r="B43532" s="25" t="n">
        <v>45</v>
      </c>
      <c r="C43532" s="7" t="n">
        <v>5</v>
      </c>
      <c r="D43532" s="7" t="n">
        <v>3</v>
      </c>
      <c r="E43532" s="7" t="n">
        <v>3.70000004768372</v>
      </c>
      <c r="F43532" s="7" t="n">
        <v>4000</v>
      </c>
    </row>
    <row r="43533" spans="1:20">
      <c r="A43533" t="s">
        <v>4</v>
      </c>
      <c r="B43533" s="4" t="s">
        <v>5</v>
      </c>
      <c r="C43533" s="4" t="s">
        <v>13</v>
      </c>
      <c r="D43533" s="4" t="s">
        <v>13</v>
      </c>
      <c r="E43533" s="4" t="s">
        <v>22</v>
      </c>
      <c r="F43533" s="4" t="s">
        <v>10</v>
      </c>
    </row>
    <row r="43534" spans="1:20">
      <c r="A43534" t="n">
        <v>350400</v>
      </c>
      <c r="B43534" s="25" t="n">
        <v>45</v>
      </c>
      <c r="C43534" s="7" t="n">
        <v>11</v>
      </c>
      <c r="D43534" s="7" t="n">
        <v>3</v>
      </c>
      <c r="E43534" s="7" t="n">
        <v>35.7000007629395</v>
      </c>
      <c r="F43534" s="7" t="n">
        <v>4000</v>
      </c>
    </row>
    <row r="43535" spans="1:20">
      <c r="A43535" t="s">
        <v>4</v>
      </c>
      <c r="B43535" s="4" t="s">
        <v>5</v>
      </c>
      <c r="C43535" s="4" t="s">
        <v>10</v>
      </c>
      <c r="D43535" s="4" t="s">
        <v>13</v>
      </c>
    </row>
    <row r="43536" spans="1:20">
      <c r="A43536" t="n">
        <v>350409</v>
      </c>
      <c r="B43536" s="63" t="n">
        <v>56</v>
      </c>
      <c r="C43536" s="7" t="n">
        <v>0</v>
      </c>
      <c r="D43536" s="7" t="n">
        <v>1</v>
      </c>
    </row>
    <row r="43537" spans="1:9">
      <c r="A43537" t="s">
        <v>4</v>
      </c>
      <c r="B43537" s="4" t="s">
        <v>5</v>
      </c>
      <c r="C43537" s="4" t="s">
        <v>10</v>
      </c>
      <c r="D43537" s="4" t="s">
        <v>13</v>
      </c>
    </row>
    <row r="43538" spans="1:9">
      <c r="A43538" t="n">
        <v>350413</v>
      </c>
      <c r="B43538" s="63" t="n">
        <v>56</v>
      </c>
      <c r="C43538" s="7" t="n">
        <v>61491</v>
      </c>
      <c r="D43538" s="7" t="n">
        <v>1</v>
      </c>
    </row>
    <row r="43539" spans="1:9">
      <c r="A43539" t="s">
        <v>4</v>
      </c>
      <c r="B43539" s="4" t="s">
        <v>5</v>
      </c>
      <c r="C43539" s="4" t="s">
        <v>10</v>
      </c>
      <c r="D43539" s="4" t="s">
        <v>13</v>
      </c>
    </row>
    <row r="43540" spans="1:9">
      <c r="A43540" t="n">
        <v>350417</v>
      </c>
      <c r="B43540" s="63" t="n">
        <v>56</v>
      </c>
      <c r="C43540" s="7" t="n">
        <v>61492</v>
      </c>
      <c r="D43540" s="7" t="n">
        <v>1</v>
      </c>
    </row>
    <row r="43541" spans="1:9">
      <c r="A43541" t="s">
        <v>4</v>
      </c>
      <c r="B43541" s="4" t="s">
        <v>5</v>
      </c>
      <c r="C43541" s="4" t="s">
        <v>10</v>
      </c>
      <c r="D43541" s="4" t="s">
        <v>13</v>
      </c>
    </row>
    <row r="43542" spans="1:9">
      <c r="A43542" t="n">
        <v>350421</v>
      </c>
      <c r="B43542" s="63" t="n">
        <v>56</v>
      </c>
      <c r="C43542" s="7" t="n">
        <v>61493</v>
      </c>
      <c r="D43542" s="7" t="n">
        <v>1</v>
      </c>
    </row>
    <row r="43543" spans="1:9">
      <c r="A43543" t="s">
        <v>4</v>
      </c>
      <c r="B43543" s="4" t="s">
        <v>5</v>
      </c>
      <c r="C43543" s="4" t="s">
        <v>10</v>
      </c>
      <c r="D43543" s="4" t="s">
        <v>13</v>
      </c>
    </row>
    <row r="43544" spans="1:9">
      <c r="A43544" t="n">
        <v>350425</v>
      </c>
      <c r="B43544" s="63" t="n">
        <v>56</v>
      </c>
      <c r="C43544" s="7" t="n">
        <v>61494</v>
      </c>
      <c r="D43544" s="7" t="n">
        <v>1</v>
      </c>
    </row>
    <row r="43545" spans="1:9">
      <c r="A43545" t="s">
        <v>4</v>
      </c>
      <c r="B43545" s="4" t="s">
        <v>5</v>
      </c>
      <c r="C43545" s="4" t="s">
        <v>10</v>
      </c>
      <c r="D43545" s="4" t="s">
        <v>13</v>
      </c>
    </row>
    <row r="43546" spans="1:9">
      <c r="A43546" t="n">
        <v>350429</v>
      </c>
      <c r="B43546" s="63" t="n">
        <v>56</v>
      </c>
      <c r="C43546" s="7" t="n">
        <v>61495</v>
      </c>
      <c r="D43546" s="7" t="n">
        <v>1</v>
      </c>
    </row>
    <row r="43547" spans="1:9">
      <c r="A43547" t="s">
        <v>4</v>
      </c>
      <c r="B43547" s="4" t="s">
        <v>5</v>
      </c>
      <c r="C43547" s="4" t="s">
        <v>10</v>
      </c>
      <c r="D43547" s="4" t="s">
        <v>10</v>
      </c>
      <c r="E43547" s="4" t="s">
        <v>22</v>
      </c>
      <c r="F43547" s="4" t="s">
        <v>22</v>
      </c>
      <c r="G43547" s="4" t="s">
        <v>22</v>
      </c>
      <c r="H43547" s="4" t="s">
        <v>22</v>
      </c>
      <c r="I43547" s="4" t="s">
        <v>13</v>
      </c>
      <c r="J43547" s="4" t="s">
        <v>10</v>
      </c>
    </row>
    <row r="43548" spans="1:9">
      <c r="A43548" t="n">
        <v>350433</v>
      </c>
      <c r="B43548" s="85" t="n">
        <v>55</v>
      </c>
      <c r="C43548" s="7" t="n">
        <v>61491</v>
      </c>
      <c r="D43548" s="7" t="n">
        <v>65024</v>
      </c>
      <c r="E43548" s="7" t="n">
        <v>0</v>
      </c>
      <c r="F43548" s="7" t="n">
        <v>0</v>
      </c>
      <c r="G43548" s="7" t="n">
        <v>2</v>
      </c>
      <c r="H43548" s="7" t="n">
        <v>0.899999976158142</v>
      </c>
      <c r="I43548" s="7" t="n">
        <v>1</v>
      </c>
      <c r="J43548" s="7" t="n">
        <v>0</v>
      </c>
    </row>
    <row r="43549" spans="1:9">
      <c r="A43549" t="s">
        <v>4</v>
      </c>
      <c r="B43549" s="4" t="s">
        <v>5</v>
      </c>
      <c r="C43549" s="4" t="s">
        <v>10</v>
      </c>
      <c r="D43549" s="4" t="s">
        <v>10</v>
      </c>
      <c r="E43549" s="4" t="s">
        <v>22</v>
      </c>
      <c r="F43549" s="4" t="s">
        <v>22</v>
      </c>
      <c r="G43549" s="4" t="s">
        <v>22</v>
      </c>
      <c r="H43549" s="4" t="s">
        <v>22</v>
      </c>
      <c r="I43549" s="4" t="s">
        <v>13</v>
      </c>
      <c r="J43549" s="4" t="s">
        <v>10</v>
      </c>
    </row>
    <row r="43550" spans="1:9">
      <c r="A43550" t="n">
        <v>350457</v>
      </c>
      <c r="B43550" s="85" t="n">
        <v>55</v>
      </c>
      <c r="C43550" s="7" t="n">
        <v>61492</v>
      </c>
      <c r="D43550" s="7" t="n">
        <v>65024</v>
      </c>
      <c r="E43550" s="7" t="n">
        <v>0</v>
      </c>
      <c r="F43550" s="7" t="n">
        <v>0</v>
      </c>
      <c r="G43550" s="7" t="n">
        <v>2</v>
      </c>
      <c r="H43550" s="7" t="n">
        <v>0.899999976158142</v>
      </c>
      <c r="I43550" s="7" t="n">
        <v>1</v>
      </c>
      <c r="J43550" s="7" t="n">
        <v>0</v>
      </c>
    </row>
    <row r="43551" spans="1:9">
      <c r="A43551" t="s">
        <v>4</v>
      </c>
      <c r="B43551" s="4" t="s">
        <v>5</v>
      </c>
      <c r="C43551" s="4" t="s">
        <v>10</v>
      </c>
      <c r="D43551" s="4" t="s">
        <v>10</v>
      </c>
      <c r="E43551" s="4" t="s">
        <v>22</v>
      </c>
      <c r="F43551" s="4" t="s">
        <v>22</v>
      </c>
      <c r="G43551" s="4" t="s">
        <v>22</v>
      </c>
      <c r="H43551" s="4" t="s">
        <v>22</v>
      </c>
      <c r="I43551" s="4" t="s">
        <v>13</v>
      </c>
      <c r="J43551" s="4" t="s">
        <v>10</v>
      </c>
    </row>
    <row r="43552" spans="1:9">
      <c r="A43552" t="n">
        <v>350481</v>
      </c>
      <c r="B43552" s="85" t="n">
        <v>55</v>
      </c>
      <c r="C43552" s="7" t="n">
        <v>61493</v>
      </c>
      <c r="D43552" s="7" t="n">
        <v>65024</v>
      </c>
      <c r="E43552" s="7" t="n">
        <v>0</v>
      </c>
      <c r="F43552" s="7" t="n">
        <v>0</v>
      </c>
      <c r="G43552" s="7" t="n">
        <v>2</v>
      </c>
      <c r="H43552" s="7" t="n">
        <v>0.899999976158142</v>
      </c>
      <c r="I43552" s="7" t="n">
        <v>1</v>
      </c>
      <c r="J43552" s="7" t="n">
        <v>0</v>
      </c>
    </row>
    <row r="43553" spans="1:10">
      <c r="A43553" t="s">
        <v>4</v>
      </c>
      <c r="B43553" s="4" t="s">
        <v>5</v>
      </c>
      <c r="C43553" s="4" t="s">
        <v>10</v>
      </c>
      <c r="D43553" s="4" t="s">
        <v>10</v>
      </c>
      <c r="E43553" s="4" t="s">
        <v>22</v>
      </c>
      <c r="F43553" s="4" t="s">
        <v>22</v>
      </c>
      <c r="G43553" s="4" t="s">
        <v>22</v>
      </c>
      <c r="H43553" s="4" t="s">
        <v>22</v>
      </c>
      <c r="I43553" s="4" t="s">
        <v>13</v>
      </c>
      <c r="J43553" s="4" t="s">
        <v>10</v>
      </c>
    </row>
    <row r="43554" spans="1:10">
      <c r="A43554" t="n">
        <v>350505</v>
      </c>
      <c r="B43554" s="85" t="n">
        <v>55</v>
      </c>
      <c r="C43554" s="7" t="n">
        <v>61494</v>
      </c>
      <c r="D43554" s="7" t="n">
        <v>65024</v>
      </c>
      <c r="E43554" s="7" t="n">
        <v>0</v>
      </c>
      <c r="F43554" s="7" t="n">
        <v>0</v>
      </c>
      <c r="G43554" s="7" t="n">
        <v>2</v>
      </c>
      <c r="H43554" s="7" t="n">
        <v>0.899999976158142</v>
      </c>
      <c r="I43554" s="7" t="n">
        <v>1</v>
      </c>
      <c r="J43554" s="7" t="n">
        <v>0</v>
      </c>
    </row>
    <row r="43555" spans="1:10">
      <c r="A43555" t="s">
        <v>4</v>
      </c>
      <c r="B43555" s="4" t="s">
        <v>5</v>
      </c>
      <c r="C43555" s="4" t="s">
        <v>10</v>
      </c>
      <c r="D43555" s="4" t="s">
        <v>10</v>
      </c>
      <c r="E43555" s="4" t="s">
        <v>22</v>
      </c>
      <c r="F43555" s="4" t="s">
        <v>22</v>
      </c>
      <c r="G43555" s="4" t="s">
        <v>22</v>
      </c>
      <c r="H43555" s="4" t="s">
        <v>22</v>
      </c>
      <c r="I43555" s="4" t="s">
        <v>13</v>
      </c>
      <c r="J43555" s="4" t="s">
        <v>10</v>
      </c>
    </row>
    <row r="43556" spans="1:10">
      <c r="A43556" t="n">
        <v>350529</v>
      </c>
      <c r="B43556" s="85" t="n">
        <v>55</v>
      </c>
      <c r="C43556" s="7" t="n">
        <v>61495</v>
      </c>
      <c r="D43556" s="7" t="n">
        <v>65024</v>
      </c>
      <c r="E43556" s="7" t="n">
        <v>0</v>
      </c>
      <c r="F43556" s="7" t="n">
        <v>0</v>
      </c>
      <c r="G43556" s="7" t="n">
        <v>2</v>
      </c>
      <c r="H43556" s="7" t="n">
        <v>0.899999976158142</v>
      </c>
      <c r="I43556" s="7" t="n">
        <v>1</v>
      </c>
      <c r="J43556" s="7" t="n">
        <v>0</v>
      </c>
    </row>
    <row r="43557" spans="1:10">
      <c r="A43557" t="s">
        <v>4</v>
      </c>
      <c r="B43557" s="4" t="s">
        <v>5</v>
      </c>
      <c r="C43557" s="4" t="s">
        <v>10</v>
      </c>
      <c r="D43557" s="4" t="s">
        <v>10</v>
      </c>
      <c r="E43557" s="4" t="s">
        <v>22</v>
      </c>
      <c r="F43557" s="4" t="s">
        <v>22</v>
      </c>
      <c r="G43557" s="4" t="s">
        <v>22</v>
      </c>
      <c r="H43557" s="4" t="s">
        <v>22</v>
      </c>
      <c r="I43557" s="4" t="s">
        <v>13</v>
      </c>
      <c r="J43557" s="4" t="s">
        <v>10</v>
      </c>
    </row>
    <row r="43558" spans="1:10">
      <c r="A43558" t="n">
        <v>350553</v>
      </c>
      <c r="B43558" s="85" t="n">
        <v>55</v>
      </c>
      <c r="C43558" s="7" t="n">
        <v>0</v>
      </c>
      <c r="D43558" s="7" t="n">
        <v>65533</v>
      </c>
      <c r="E43558" s="7" t="n">
        <v>-50.2599983215332</v>
      </c>
      <c r="F43558" s="7" t="n">
        <v>3.95000004768372</v>
      </c>
      <c r="G43558" s="7" t="n">
        <v>-20.7800006866455</v>
      </c>
      <c r="H43558" s="7" t="n">
        <v>0.899999976158142</v>
      </c>
      <c r="I43558" s="7" t="n">
        <v>1</v>
      </c>
      <c r="J43558" s="7" t="n">
        <v>0</v>
      </c>
    </row>
    <row r="43559" spans="1:10">
      <c r="A43559" t="s">
        <v>4</v>
      </c>
      <c r="B43559" s="4" t="s">
        <v>5</v>
      </c>
      <c r="C43559" s="4" t="s">
        <v>13</v>
      </c>
      <c r="D43559" s="4" t="s">
        <v>10</v>
      </c>
      <c r="E43559" s="4" t="s">
        <v>22</v>
      </c>
    </row>
    <row r="43560" spans="1:10">
      <c r="A43560" t="n">
        <v>350577</v>
      </c>
      <c r="B43560" s="28" t="n">
        <v>58</v>
      </c>
      <c r="C43560" s="7" t="n">
        <v>100</v>
      </c>
      <c r="D43560" s="7" t="n">
        <v>1000</v>
      </c>
      <c r="E43560" s="7" t="n">
        <v>1</v>
      </c>
    </row>
    <row r="43561" spans="1:10">
      <c r="A43561" t="s">
        <v>4</v>
      </c>
      <c r="B43561" s="4" t="s">
        <v>5</v>
      </c>
      <c r="C43561" s="4" t="s">
        <v>13</v>
      </c>
      <c r="D43561" s="4" t="s">
        <v>10</v>
      </c>
    </row>
    <row r="43562" spans="1:10">
      <c r="A43562" t="n">
        <v>350585</v>
      </c>
      <c r="B43562" s="28" t="n">
        <v>58</v>
      </c>
      <c r="C43562" s="7" t="n">
        <v>255</v>
      </c>
      <c r="D43562" s="7" t="n">
        <v>0</v>
      </c>
    </row>
    <row r="43563" spans="1:10">
      <c r="A43563" t="s">
        <v>4</v>
      </c>
      <c r="B43563" s="4" t="s">
        <v>5</v>
      </c>
      <c r="C43563" s="4" t="s">
        <v>13</v>
      </c>
      <c r="D43563" s="4" t="s">
        <v>10</v>
      </c>
    </row>
    <row r="43564" spans="1:10">
      <c r="A43564" t="n">
        <v>350589</v>
      </c>
      <c r="B43564" s="25" t="n">
        <v>45</v>
      </c>
      <c r="C43564" s="7" t="n">
        <v>7</v>
      </c>
      <c r="D43564" s="7" t="n">
        <v>255</v>
      </c>
    </row>
    <row r="43565" spans="1:10">
      <c r="A43565" t="s">
        <v>4</v>
      </c>
      <c r="B43565" s="4" t="s">
        <v>5</v>
      </c>
      <c r="C43565" s="4" t="s">
        <v>10</v>
      </c>
      <c r="D43565" s="4" t="s">
        <v>10</v>
      </c>
      <c r="E43565" s="4" t="s">
        <v>10</v>
      </c>
    </row>
    <row r="43566" spans="1:10">
      <c r="A43566" t="n">
        <v>350593</v>
      </c>
      <c r="B43566" s="57" t="n">
        <v>61</v>
      </c>
      <c r="C43566" s="7" t="n">
        <v>61491</v>
      </c>
      <c r="D43566" s="7" t="n">
        <v>0</v>
      </c>
      <c r="E43566" s="7" t="n">
        <v>1000</v>
      </c>
    </row>
    <row r="43567" spans="1:10">
      <c r="A43567" t="s">
        <v>4</v>
      </c>
      <c r="B43567" s="4" t="s">
        <v>5</v>
      </c>
      <c r="C43567" s="4" t="s">
        <v>10</v>
      </c>
      <c r="D43567" s="4" t="s">
        <v>10</v>
      </c>
      <c r="E43567" s="4" t="s">
        <v>10</v>
      </c>
    </row>
    <row r="43568" spans="1:10">
      <c r="A43568" t="n">
        <v>350600</v>
      </c>
      <c r="B43568" s="57" t="n">
        <v>61</v>
      </c>
      <c r="C43568" s="7" t="n">
        <v>61492</v>
      </c>
      <c r="D43568" s="7" t="n">
        <v>0</v>
      </c>
      <c r="E43568" s="7" t="n">
        <v>1000</v>
      </c>
    </row>
    <row r="43569" spans="1:10">
      <c r="A43569" t="s">
        <v>4</v>
      </c>
      <c r="B43569" s="4" t="s">
        <v>5</v>
      </c>
      <c r="C43569" s="4" t="s">
        <v>10</v>
      </c>
      <c r="D43569" s="4" t="s">
        <v>10</v>
      </c>
      <c r="E43569" s="4" t="s">
        <v>10</v>
      </c>
    </row>
    <row r="43570" spans="1:10">
      <c r="A43570" t="n">
        <v>350607</v>
      </c>
      <c r="B43570" s="57" t="n">
        <v>61</v>
      </c>
      <c r="C43570" s="7" t="n">
        <v>61493</v>
      </c>
      <c r="D43570" s="7" t="n">
        <v>0</v>
      </c>
      <c r="E43570" s="7" t="n">
        <v>1000</v>
      </c>
    </row>
    <row r="43571" spans="1:10">
      <c r="A43571" t="s">
        <v>4</v>
      </c>
      <c r="B43571" s="4" t="s">
        <v>5</v>
      </c>
      <c r="C43571" s="4" t="s">
        <v>10</v>
      </c>
      <c r="D43571" s="4" t="s">
        <v>10</v>
      </c>
      <c r="E43571" s="4" t="s">
        <v>10</v>
      </c>
    </row>
    <row r="43572" spans="1:10">
      <c r="A43572" t="n">
        <v>350614</v>
      </c>
      <c r="B43572" s="57" t="n">
        <v>61</v>
      </c>
      <c r="C43572" s="7" t="n">
        <v>61494</v>
      </c>
      <c r="D43572" s="7" t="n">
        <v>0</v>
      </c>
      <c r="E43572" s="7" t="n">
        <v>1000</v>
      </c>
    </row>
    <row r="43573" spans="1:10">
      <c r="A43573" t="s">
        <v>4</v>
      </c>
      <c r="B43573" s="4" t="s">
        <v>5</v>
      </c>
      <c r="C43573" s="4" t="s">
        <v>10</v>
      </c>
      <c r="D43573" s="4" t="s">
        <v>10</v>
      </c>
      <c r="E43573" s="4" t="s">
        <v>10</v>
      </c>
    </row>
    <row r="43574" spans="1:10">
      <c r="A43574" t="n">
        <v>350621</v>
      </c>
      <c r="B43574" s="57" t="n">
        <v>61</v>
      </c>
      <c r="C43574" s="7" t="n">
        <v>61495</v>
      </c>
      <c r="D43574" s="7" t="n">
        <v>0</v>
      </c>
      <c r="E43574" s="7" t="n">
        <v>1000</v>
      </c>
    </row>
    <row r="43575" spans="1:10">
      <c r="A43575" t="s">
        <v>4</v>
      </c>
      <c r="B43575" s="4" t="s">
        <v>5</v>
      </c>
      <c r="C43575" s="4" t="s">
        <v>13</v>
      </c>
      <c r="D43575" s="4" t="s">
        <v>10</v>
      </c>
      <c r="E43575" s="4" t="s">
        <v>6</v>
      </c>
      <c r="F43575" s="4" t="s">
        <v>6</v>
      </c>
      <c r="G43575" s="4" t="s">
        <v>6</v>
      </c>
      <c r="H43575" s="4" t="s">
        <v>6</v>
      </c>
    </row>
    <row r="43576" spans="1:10">
      <c r="A43576" t="n">
        <v>350628</v>
      </c>
      <c r="B43576" s="40" t="n">
        <v>51</v>
      </c>
      <c r="C43576" s="7" t="n">
        <v>3</v>
      </c>
      <c r="D43576" s="7" t="n">
        <v>0</v>
      </c>
      <c r="E43576" s="7" t="s">
        <v>1203</v>
      </c>
      <c r="F43576" s="7" t="s">
        <v>828</v>
      </c>
      <c r="G43576" s="7" t="s">
        <v>88</v>
      </c>
      <c r="H43576" s="7" t="s">
        <v>89</v>
      </c>
    </row>
    <row r="43577" spans="1:10">
      <c r="A43577" t="s">
        <v>4</v>
      </c>
      <c r="B43577" s="4" t="s">
        <v>5</v>
      </c>
      <c r="C43577" s="4" t="s">
        <v>10</v>
      </c>
    </row>
    <row r="43578" spans="1:10">
      <c r="A43578" t="n">
        <v>350649</v>
      </c>
      <c r="B43578" s="35" t="n">
        <v>16</v>
      </c>
      <c r="C43578" s="7" t="n">
        <v>500</v>
      </c>
    </row>
    <row r="43579" spans="1:10">
      <c r="A43579" t="s">
        <v>4</v>
      </c>
      <c r="B43579" s="4" t="s">
        <v>5</v>
      </c>
      <c r="C43579" s="4" t="s">
        <v>13</v>
      </c>
      <c r="D43579" s="36" t="s">
        <v>81</v>
      </c>
      <c r="E43579" s="4" t="s">
        <v>5</v>
      </c>
      <c r="F43579" s="4" t="s">
        <v>13</v>
      </c>
      <c r="G43579" s="4" t="s">
        <v>10</v>
      </c>
      <c r="H43579" s="36" t="s">
        <v>82</v>
      </c>
      <c r="I43579" s="4" t="s">
        <v>13</v>
      </c>
      <c r="J43579" s="4" t="s">
        <v>20</v>
      </c>
    </row>
    <row r="43580" spans="1:10">
      <c r="A43580" t="n">
        <v>350652</v>
      </c>
      <c r="B43580" s="10" t="n">
        <v>5</v>
      </c>
      <c r="C43580" s="7" t="n">
        <v>28</v>
      </c>
      <c r="D43580" s="36" t="s">
        <v>3</v>
      </c>
      <c r="E43580" s="37" t="n">
        <v>64</v>
      </c>
      <c r="F43580" s="7" t="n">
        <v>5</v>
      </c>
      <c r="G43580" s="7" t="n">
        <v>9</v>
      </c>
      <c r="H43580" s="36" t="s">
        <v>3</v>
      </c>
      <c r="I43580" s="7" t="n">
        <v>1</v>
      </c>
      <c r="J43580" s="11" t="n">
        <f t="normal" ca="1">A43592</f>
        <v>0</v>
      </c>
    </row>
    <row r="43581" spans="1:10">
      <c r="A43581" t="s">
        <v>4</v>
      </c>
      <c r="B43581" s="4" t="s">
        <v>5</v>
      </c>
      <c r="C43581" s="4" t="s">
        <v>13</v>
      </c>
      <c r="D43581" s="4" t="s">
        <v>10</v>
      </c>
      <c r="E43581" s="4" t="s">
        <v>6</v>
      </c>
    </row>
    <row r="43582" spans="1:10">
      <c r="A43582" t="n">
        <v>350663</v>
      </c>
      <c r="B43582" s="40" t="n">
        <v>51</v>
      </c>
      <c r="C43582" s="7" t="n">
        <v>4</v>
      </c>
      <c r="D43582" s="7" t="n">
        <v>9</v>
      </c>
      <c r="E43582" s="7" t="s">
        <v>710</v>
      </c>
    </row>
    <row r="43583" spans="1:10">
      <c r="A43583" t="s">
        <v>4</v>
      </c>
      <c r="B43583" s="4" t="s">
        <v>5</v>
      </c>
      <c r="C43583" s="4" t="s">
        <v>10</v>
      </c>
    </row>
    <row r="43584" spans="1:10">
      <c r="A43584" t="n">
        <v>350677</v>
      </c>
      <c r="B43584" s="35" t="n">
        <v>16</v>
      </c>
      <c r="C43584" s="7" t="n">
        <v>0</v>
      </c>
    </row>
    <row r="43585" spans="1:10">
      <c r="A43585" t="s">
        <v>4</v>
      </c>
      <c r="B43585" s="4" t="s">
        <v>5</v>
      </c>
      <c r="C43585" s="4" t="s">
        <v>10</v>
      </c>
      <c r="D43585" s="4" t="s">
        <v>13</v>
      </c>
      <c r="E43585" s="4" t="s">
        <v>9</v>
      </c>
      <c r="F43585" s="4" t="s">
        <v>72</v>
      </c>
      <c r="G43585" s="4" t="s">
        <v>13</v>
      </c>
      <c r="H43585" s="4" t="s">
        <v>13</v>
      </c>
    </row>
    <row r="43586" spans="1:10">
      <c r="A43586" t="n">
        <v>350680</v>
      </c>
      <c r="B43586" s="52" t="n">
        <v>26</v>
      </c>
      <c r="C43586" s="7" t="n">
        <v>9</v>
      </c>
      <c r="D43586" s="7" t="n">
        <v>17</v>
      </c>
      <c r="E43586" s="7" t="n">
        <v>60086</v>
      </c>
      <c r="F43586" s="7" t="s">
        <v>2539</v>
      </c>
      <c r="G43586" s="7" t="n">
        <v>2</v>
      </c>
      <c r="H43586" s="7" t="n">
        <v>0</v>
      </c>
    </row>
    <row r="43587" spans="1:10">
      <c r="A43587" t="s">
        <v>4</v>
      </c>
      <c r="B43587" s="4" t="s">
        <v>5</v>
      </c>
    </row>
    <row r="43588" spans="1:10">
      <c r="A43588" t="n">
        <v>350757</v>
      </c>
      <c r="B43588" s="53" t="n">
        <v>28</v>
      </c>
    </row>
    <row r="43589" spans="1:10">
      <c r="A43589" t="s">
        <v>4</v>
      </c>
      <c r="B43589" s="4" t="s">
        <v>5</v>
      </c>
      <c r="C43589" s="4" t="s">
        <v>20</v>
      </c>
    </row>
    <row r="43590" spans="1:10">
      <c r="A43590" t="n">
        <v>350758</v>
      </c>
      <c r="B43590" s="17" t="n">
        <v>3</v>
      </c>
      <c r="C43590" s="11" t="n">
        <f t="normal" ca="1">A43650</f>
        <v>0</v>
      </c>
    </row>
    <row r="43591" spans="1:10">
      <c r="A43591" t="s">
        <v>4</v>
      </c>
      <c r="B43591" s="4" t="s">
        <v>5</v>
      </c>
      <c r="C43591" s="4" t="s">
        <v>13</v>
      </c>
      <c r="D43591" s="36" t="s">
        <v>81</v>
      </c>
      <c r="E43591" s="4" t="s">
        <v>5</v>
      </c>
      <c r="F43591" s="4" t="s">
        <v>13</v>
      </c>
      <c r="G43591" s="4" t="s">
        <v>10</v>
      </c>
      <c r="H43591" s="36" t="s">
        <v>82</v>
      </c>
      <c r="I43591" s="4" t="s">
        <v>13</v>
      </c>
      <c r="J43591" s="4" t="s">
        <v>20</v>
      </c>
    </row>
    <row r="43592" spans="1:10">
      <c r="A43592" t="n">
        <v>350763</v>
      </c>
      <c r="B43592" s="10" t="n">
        <v>5</v>
      </c>
      <c r="C43592" s="7" t="n">
        <v>28</v>
      </c>
      <c r="D43592" s="36" t="s">
        <v>3</v>
      </c>
      <c r="E43592" s="37" t="n">
        <v>64</v>
      </c>
      <c r="F43592" s="7" t="n">
        <v>5</v>
      </c>
      <c r="G43592" s="7" t="n">
        <v>5</v>
      </c>
      <c r="H43592" s="36" t="s">
        <v>3</v>
      </c>
      <c r="I43592" s="7" t="n">
        <v>1</v>
      </c>
      <c r="J43592" s="11" t="n">
        <f t="normal" ca="1">A43604</f>
        <v>0</v>
      </c>
    </row>
    <row r="43593" spans="1:10">
      <c r="A43593" t="s">
        <v>4</v>
      </c>
      <c r="B43593" s="4" t="s">
        <v>5</v>
      </c>
      <c r="C43593" s="4" t="s">
        <v>13</v>
      </c>
      <c r="D43593" s="4" t="s">
        <v>10</v>
      </c>
      <c r="E43593" s="4" t="s">
        <v>6</v>
      </c>
    </row>
    <row r="43594" spans="1:10">
      <c r="A43594" t="n">
        <v>350774</v>
      </c>
      <c r="B43594" s="40" t="n">
        <v>51</v>
      </c>
      <c r="C43594" s="7" t="n">
        <v>4</v>
      </c>
      <c r="D43594" s="7" t="n">
        <v>5</v>
      </c>
      <c r="E43594" s="7" t="s">
        <v>710</v>
      </c>
    </row>
    <row r="43595" spans="1:10">
      <c r="A43595" t="s">
        <v>4</v>
      </c>
      <c r="B43595" s="4" t="s">
        <v>5</v>
      </c>
      <c r="C43595" s="4" t="s">
        <v>10</v>
      </c>
    </row>
    <row r="43596" spans="1:10">
      <c r="A43596" t="n">
        <v>350788</v>
      </c>
      <c r="B43596" s="35" t="n">
        <v>16</v>
      </c>
      <c r="C43596" s="7" t="n">
        <v>0</v>
      </c>
    </row>
    <row r="43597" spans="1:10">
      <c r="A43597" t="s">
        <v>4</v>
      </c>
      <c r="B43597" s="4" t="s">
        <v>5</v>
      </c>
      <c r="C43597" s="4" t="s">
        <v>10</v>
      </c>
      <c r="D43597" s="4" t="s">
        <v>13</v>
      </c>
      <c r="E43597" s="4" t="s">
        <v>9</v>
      </c>
      <c r="F43597" s="4" t="s">
        <v>72</v>
      </c>
      <c r="G43597" s="4" t="s">
        <v>13</v>
      </c>
      <c r="H43597" s="4" t="s">
        <v>13</v>
      </c>
    </row>
    <row r="43598" spans="1:10">
      <c r="A43598" t="n">
        <v>350791</v>
      </c>
      <c r="B43598" s="52" t="n">
        <v>26</v>
      </c>
      <c r="C43598" s="7" t="n">
        <v>5</v>
      </c>
      <c r="D43598" s="7" t="n">
        <v>17</v>
      </c>
      <c r="E43598" s="7" t="n">
        <v>60087</v>
      </c>
      <c r="F43598" s="7" t="s">
        <v>2540</v>
      </c>
      <c r="G43598" s="7" t="n">
        <v>2</v>
      </c>
      <c r="H43598" s="7" t="n">
        <v>0</v>
      </c>
    </row>
    <row r="43599" spans="1:10">
      <c r="A43599" t="s">
        <v>4</v>
      </c>
      <c r="B43599" s="4" t="s">
        <v>5</v>
      </c>
    </row>
    <row r="43600" spans="1:10">
      <c r="A43600" t="n">
        <v>350894</v>
      </c>
      <c r="B43600" s="53" t="n">
        <v>28</v>
      </c>
    </row>
    <row r="43601" spans="1:10">
      <c r="A43601" t="s">
        <v>4</v>
      </c>
      <c r="B43601" s="4" t="s">
        <v>5</v>
      </c>
      <c r="C43601" s="4" t="s">
        <v>20</v>
      </c>
    </row>
    <row r="43602" spans="1:10">
      <c r="A43602" t="n">
        <v>350895</v>
      </c>
      <c r="B43602" s="17" t="n">
        <v>3</v>
      </c>
      <c r="C43602" s="11" t="n">
        <f t="normal" ca="1">A43650</f>
        <v>0</v>
      </c>
    </row>
    <row r="43603" spans="1:10">
      <c r="A43603" t="s">
        <v>4</v>
      </c>
      <c r="B43603" s="4" t="s">
        <v>5</v>
      </c>
      <c r="C43603" s="4" t="s">
        <v>13</v>
      </c>
      <c r="D43603" s="36" t="s">
        <v>81</v>
      </c>
      <c r="E43603" s="4" t="s">
        <v>5</v>
      </c>
      <c r="F43603" s="4" t="s">
        <v>13</v>
      </c>
      <c r="G43603" s="4" t="s">
        <v>10</v>
      </c>
      <c r="H43603" s="36" t="s">
        <v>82</v>
      </c>
      <c r="I43603" s="4" t="s">
        <v>13</v>
      </c>
      <c r="J43603" s="4" t="s">
        <v>20</v>
      </c>
    </row>
    <row r="43604" spans="1:10">
      <c r="A43604" t="n">
        <v>350900</v>
      </c>
      <c r="B43604" s="10" t="n">
        <v>5</v>
      </c>
      <c r="C43604" s="7" t="n">
        <v>28</v>
      </c>
      <c r="D43604" s="36" t="s">
        <v>3</v>
      </c>
      <c r="E43604" s="37" t="n">
        <v>64</v>
      </c>
      <c r="F43604" s="7" t="n">
        <v>5</v>
      </c>
      <c r="G43604" s="7" t="n">
        <v>7</v>
      </c>
      <c r="H43604" s="36" t="s">
        <v>3</v>
      </c>
      <c r="I43604" s="7" t="n">
        <v>1</v>
      </c>
      <c r="J43604" s="11" t="n">
        <f t="normal" ca="1">A43616</f>
        <v>0</v>
      </c>
    </row>
    <row r="43605" spans="1:10">
      <c r="A43605" t="s">
        <v>4</v>
      </c>
      <c r="B43605" s="4" t="s">
        <v>5</v>
      </c>
      <c r="C43605" s="4" t="s">
        <v>13</v>
      </c>
      <c r="D43605" s="4" t="s">
        <v>10</v>
      </c>
      <c r="E43605" s="4" t="s">
        <v>6</v>
      </c>
    </row>
    <row r="43606" spans="1:10">
      <c r="A43606" t="n">
        <v>350911</v>
      </c>
      <c r="B43606" s="40" t="n">
        <v>51</v>
      </c>
      <c r="C43606" s="7" t="n">
        <v>4</v>
      </c>
      <c r="D43606" s="7" t="n">
        <v>7</v>
      </c>
      <c r="E43606" s="7" t="s">
        <v>605</v>
      </c>
    </row>
    <row r="43607" spans="1:10">
      <c r="A43607" t="s">
        <v>4</v>
      </c>
      <c r="B43607" s="4" t="s">
        <v>5</v>
      </c>
      <c r="C43607" s="4" t="s">
        <v>10</v>
      </c>
    </row>
    <row r="43608" spans="1:10">
      <c r="A43608" t="n">
        <v>350924</v>
      </c>
      <c r="B43608" s="35" t="n">
        <v>16</v>
      </c>
      <c r="C43608" s="7" t="n">
        <v>0</v>
      </c>
    </row>
    <row r="43609" spans="1:10">
      <c r="A43609" t="s">
        <v>4</v>
      </c>
      <c r="B43609" s="4" t="s">
        <v>5</v>
      </c>
      <c r="C43609" s="4" t="s">
        <v>10</v>
      </c>
      <c r="D43609" s="4" t="s">
        <v>13</v>
      </c>
      <c r="E43609" s="4" t="s">
        <v>9</v>
      </c>
      <c r="F43609" s="4" t="s">
        <v>72</v>
      </c>
      <c r="G43609" s="4" t="s">
        <v>13</v>
      </c>
      <c r="H43609" s="4" t="s">
        <v>13</v>
      </c>
      <c r="I43609" s="4" t="s">
        <v>13</v>
      </c>
      <c r="J43609" s="4" t="s">
        <v>9</v>
      </c>
      <c r="K43609" s="4" t="s">
        <v>72</v>
      </c>
      <c r="L43609" s="4" t="s">
        <v>13</v>
      </c>
      <c r="M43609" s="4" t="s">
        <v>13</v>
      </c>
    </row>
    <row r="43610" spans="1:10">
      <c r="A43610" t="n">
        <v>350927</v>
      </c>
      <c r="B43610" s="52" t="n">
        <v>26</v>
      </c>
      <c r="C43610" s="7" t="n">
        <v>7</v>
      </c>
      <c r="D43610" s="7" t="n">
        <v>17</v>
      </c>
      <c r="E43610" s="7" t="n">
        <v>60088</v>
      </c>
      <c r="F43610" s="7" t="s">
        <v>2541</v>
      </c>
      <c r="G43610" s="7" t="n">
        <v>2</v>
      </c>
      <c r="H43610" s="7" t="n">
        <v>3</v>
      </c>
      <c r="I43610" s="7" t="n">
        <v>17</v>
      </c>
      <c r="J43610" s="7" t="n">
        <v>60089</v>
      </c>
      <c r="K43610" s="7" t="s">
        <v>2542</v>
      </c>
      <c r="L43610" s="7" t="n">
        <v>2</v>
      </c>
      <c r="M43610" s="7" t="n">
        <v>0</v>
      </c>
    </row>
    <row r="43611" spans="1:10">
      <c r="A43611" t="s">
        <v>4</v>
      </c>
      <c r="B43611" s="4" t="s">
        <v>5</v>
      </c>
    </row>
    <row r="43612" spans="1:10">
      <c r="A43612" t="n">
        <v>351030</v>
      </c>
      <c r="B43612" s="53" t="n">
        <v>28</v>
      </c>
    </row>
    <row r="43613" spans="1:10">
      <c r="A43613" t="s">
        <v>4</v>
      </c>
      <c r="B43613" s="4" t="s">
        <v>5</v>
      </c>
      <c r="C43613" s="4" t="s">
        <v>20</v>
      </c>
    </row>
    <row r="43614" spans="1:10">
      <c r="A43614" t="n">
        <v>351031</v>
      </c>
      <c r="B43614" s="17" t="n">
        <v>3</v>
      </c>
      <c r="C43614" s="11" t="n">
        <f t="normal" ca="1">A43650</f>
        <v>0</v>
      </c>
    </row>
    <row r="43615" spans="1:10">
      <c r="A43615" t="s">
        <v>4</v>
      </c>
      <c r="B43615" s="4" t="s">
        <v>5</v>
      </c>
      <c r="C43615" s="4" t="s">
        <v>13</v>
      </c>
      <c r="D43615" s="36" t="s">
        <v>81</v>
      </c>
      <c r="E43615" s="4" t="s">
        <v>5</v>
      </c>
      <c r="F43615" s="4" t="s">
        <v>13</v>
      </c>
      <c r="G43615" s="4" t="s">
        <v>10</v>
      </c>
      <c r="H43615" s="36" t="s">
        <v>82</v>
      </c>
      <c r="I43615" s="4" t="s">
        <v>13</v>
      </c>
      <c r="J43615" s="4" t="s">
        <v>20</v>
      </c>
    </row>
    <row r="43616" spans="1:10">
      <c r="A43616" t="n">
        <v>351036</v>
      </c>
      <c r="B43616" s="10" t="n">
        <v>5</v>
      </c>
      <c r="C43616" s="7" t="n">
        <v>28</v>
      </c>
      <c r="D43616" s="36" t="s">
        <v>3</v>
      </c>
      <c r="E43616" s="37" t="n">
        <v>64</v>
      </c>
      <c r="F43616" s="7" t="n">
        <v>5</v>
      </c>
      <c r="G43616" s="7" t="n">
        <v>3</v>
      </c>
      <c r="H43616" s="36" t="s">
        <v>3</v>
      </c>
      <c r="I43616" s="7" t="n">
        <v>1</v>
      </c>
      <c r="J43616" s="11" t="n">
        <f t="normal" ca="1">A43628</f>
        <v>0</v>
      </c>
    </row>
    <row r="43617" spans="1:13">
      <c r="A43617" t="s">
        <v>4</v>
      </c>
      <c r="B43617" s="4" t="s">
        <v>5</v>
      </c>
      <c r="C43617" s="4" t="s">
        <v>13</v>
      </c>
      <c r="D43617" s="4" t="s">
        <v>10</v>
      </c>
      <c r="E43617" s="4" t="s">
        <v>6</v>
      </c>
    </row>
    <row r="43618" spans="1:13">
      <c r="A43618" t="n">
        <v>351047</v>
      </c>
      <c r="B43618" s="40" t="n">
        <v>51</v>
      </c>
      <c r="C43618" s="7" t="n">
        <v>4</v>
      </c>
      <c r="D43618" s="7" t="n">
        <v>3</v>
      </c>
      <c r="E43618" s="7" t="s">
        <v>710</v>
      </c>
    </row>
    <row r="43619" spans="1:13">
      <c r="A43619" t="s">
        <v>4</v>
      </c>
      <c r="B43619" s="4" t="s">
        <v>5</v>
      </c>
      <c r="C43619" s="4" t="s">
        <v>10</v>
      </c>
    </row>
    <row r="43620" spans="1:13">
      <c r="A43620" t="n">
        <v>351061</v>
      </c>
      <c r="B43620" s="35" t="n">
        <v>16</v>
      </c>
      <c r="C43620" s="7" t="n">
        <v>0</v>
      </c>
    </row>
    <row r="43621" spans="1:13">
      <c r="A43621" t="s">
        <v>4</v>
      </c>
      <c r="B43621" s="4" t="s">
        <v>5</v>
      </c>
      <c r="C43621" s="4" t="s">
        <v>10</v>
      </c>
      <c r="D43621" s="4" t="s">
        <v>13</v>
      </c>
      <c r="E43621" s="4" t="s">
        <v>9</v>
      </c>
      <c r="F43621" s="4" t="s">
        <v>72</v>
      </c>
      <c r="G43621" s="4" t="s">
        <v>13</v>
      </c>
      <c r="H43621" s="4" t="s">
        <v>13</v>
      </c>
    </row>
    <row r="43622" spans="1:13">
      <c r="A43622" t="n">
        <v>351064</v>
      </c>
      <c r="B43622" s="52" t="n">
        <v>26</v>
      </c>
      <c r="C43622" s="7" t="n">
        <v>3</v>
      </c>
      <c r="D43622" s="7" t="n">
        <v>17</v>
      </c>
      <c r="E43622" s="7" t="n">
        <v>60090</v>
      </c>
      <c r="F43622" s="7" t="s">
        <v>2540</v>
      </c>
      <c r="G43622" s="7" t="n">
        <v>2</v>
      </c>
      <c r="H43622" s="7" t="n">
        <v>0</v>
      </c>
    </row>
    <row r="43623" spans="1:13">
      <c r="A43623" t="s">
        <v>4</v>
      </c>
      <c r="B43623" s="4" t="s">
        <v>5</v>
      </c>
    </row>
    <row r="43624" spans="1:13">
      <c r="A43624" t="n">
        <v>351167</v>
      </c>
      <c r="B43624" s="53" t="n">
        <v>28</v>
      </c>
    </row>
    <row r="43625" spans="1:13">
      <c r="A43625" t="s">
        <v>4</v>
      </c>
      <c r="B43625" s="4" t="s">
        <v>5</v>
      </c>
      <c r="C43625" s="4" t="s">
        <v>20</v>
      </c>
    </row>
    <row r="43626" spans="1:13">
      <c r="A43626" t="n">
        <v>351168</v>
      </c>
      <c r="B43626" s="17" t="n">
        <v>3</v>
      </c>
      <c r="C43626" s="11" t="n">
        <f t="normal" ca="1">A43650</f>
        <v>0</v>
      </c>
    </row>
    <row r="43627" spans="1:13">
      <c r="A43627" t="s">
        <v>4</v>
      </c>
      <c r="B43627" s="4" t="s">
        <v>5</v>
      </c>
      <c r="C43627" s="4" t="s">
        <v>13</v>
      </c>
      <c r="D43627" s="36" t="s">
        <v>81</v>
      </c>
      <c r="E43627" s="4" t="s">
        <v>5</v>
      </c>
      <c r="F43627" s="4" t="s">
        <v>13</v>
      </c>
      <c r="G43627" s="4" t="s">
        <v>10</v>
      </c>
      <c r="H43627" s="36" t="s">
        <v>82</v>
      </c>
      <c r="I43627" s="4" t="s">
        <v>13</v>
      </c>
      <c r="J43627" s="4" t="s">
        <v>20</v>
      </c>
    </row>
    <row r="43628" spans="1:13">
      <c r="A43628" t="n">
        <v>351173</v>
      </c>
      <c r="B43628" s="10" t="n">
        <v>5</v>
      </c>
      <c r="C43628" s="7" t="n">
        <v>28</v>
      </c>
      <c r="D43628" s="36" t="s">
        <v>3</v>
      </c>
      <c r="E43628" s="37" t="n">
        <v>64</v>
      </c>
      <c r="F43628" s="7" t="n">
        <v>5</v>
      </c>
      <c r="G43628" s="7" t="n">
        <v>4</v>
      </c>
      <c r="H43628" s="36" t="s">
        <v>3</v>
      </c>
      <c r="I43628" s="7" t="n">
        <v>1</v>
      </c>
      <c r="J43628" s="11" t="n">
        <f t="normal" ca="1">A43640</f>
        <v>0</v>
      </c>
    </row>
    <row r="43629" spans="1:13">
      <c r="A43629" t="s">
        <v>4</v>
      </c>
      <c r="B43629" s="4" t="s">
        <v>5</v>
      </c>
      <c r="C43629" s="4" t="s">
        <v>13</v>
      </c>
      <c r="D43629" s="4" t="s">
        <v>10</v>
      </c>
      <c r="E43629" s="4" t="s">
        <v>6</v>
      </c>
    </row>
    <row r="43630" spans="1:13">
      <c r="A43630" t="n">
        <v>351184</v>
      </c>
      <c r="B43630" s="40" t="n">
        <v>51</v>
      </c>
      <c r="C43630" s="7" t="n">
        <v>4</v>
      </c>
      <c r="D43630" s="7" t="n">
        <v>4</v>
      </c>
      <c r="E43630" s="7" t="s">
        <v>710</v>
      </c>
    </row>
    <row r="43631" spans="1:13">
      <c r="A43631" t="s">
        <v>4</v>
      </c>
      <c r="B43631" s="4" t="s">
        <v>5</v>
      </c>
      <c r="C43631" s="4" t="s">
        <v>10</v>
      </c>
    </row>
    <row r="43632" spans="1:13">
      <c r="A43632" t="n">
        <v>351198</v>
      </c>
      <c r="B43632" s="35" t="n">
        <v>16</v>
      </c>
      <c r="C43632" s="7" t="n">
        <v>0</v>
      </c>
    </row>
    <row r="43633" spans="1:10">
      <c r="A43633" t="s">
        <v>4</v>
      </c>
      <c r="B43633" s="4" t="s">
        <v>5</v>
      </c>
      <c r="C43633" s="4" t="s">
        <v>10</v>
      </c>
      <c r="D43633" s="4" t="s">
        <v>13</v>
      </c>
      <c r="E43633" s="4" t="s">
        <v>9</v>
      </c>
      <c r="F43633" s="4" t="s">
        <v>72</v>
      </c>
      <c r="G43633" s="4" t="s">
        <v>13</v>
      </c>
      <c r="H43633" s="4" t="s">
        <v>13</v>
      </c>
    </row>
    <row r="43634" spans="1:10">
      <c r="A43634" t="n">
        <v>351201</v>
      </c>
      <c r="B43634" s="52" t="n">
        <v>26</v>
      </c>
      <c r="C43634" s="7" t="n">
        <v>4</v>
      </c>
      <c r="D43634" s="7" t="n">
        <v>17</v>
      </c>
      <c r="E43634" s="7" t="n">
        <v>60091</v>
      </c>
      <c r="F43634" s="7" t="s">
        <v>2540</v>
      </c>
      <c r="G43634" s="7" t="n">
        <v>2</v>
      </c>
      <c r="H43634" s="7" t="n">
        <v>0</v>
      </c>
    </row>
    <row r="43635" spans="1:10">
      <c r="A43635" t="s">
        <v>4</v>
      </c>
      <c r="B43635" s="4" t="s">
        <v>5</v>
      </c>
    </row>
    <row r="43636" spans="1:10">
      <c r="A43636" t="n">
        <v>351304</v>
      </c>
      <c r="B43636" s="53" t="n">
        <v>28</v>
      </c>
    </row>
    <row r="43637" spans="1:10">
      <c r="A43637" t="s">
        <v>4</v>
      </c>
      <c r="B43637" s="4" t="s">
        <v>5</v>
      </c>
      <c r="C43637" s="4" t="s">
        <v>20</v>
      </c>
    </row>
    <row r="43638" spans="1:10">
      <c r="A43638" t="n">
        <v>351305</v>
      </c>
      <c r="B43638" s="17" t="n">
        <v>3</v>
      </c>
      <c r="C43638" s="11" t="n">
        <f t="normal" ca="1">A43650</f>
        <v>0</v>
      </c>
    </row>
    <row r="43639" spans="1:10">
      <c r="A43639" t="s">
        <v>4</v>
      </c>
      <c r="B43639" s="4" t="s">
        <v>5</v>
      </c>
      <c r="C43639" s="4" t="s">
        <v>13</v>
      </c>
      <c r="D43639" s="36" t="s">
        <v>81</v>
      </c>
      <c r="E43639" s="4" t="s">
        <v>5</v>
      </c>
      <c r="F43639" s="4" t="s">
        <v>13</v>
      </c>
      <c r="G43639" s="4" t="s">
        <v>10</v>
      </c>
      <c r="H43639" s="36" t="s">
        <v>82</v>
      </c>
      <c r="I43639" s="4" t="s">
        <v>13</v>
      </c>
      <c r="J43639" s="4" t="s">
        <v>20</v>
      </c>
    </row>
    <row r="43640" spans="1:10">
      <c r="A43640" t="n">
        <v>351310</v>
      </c>
      <c r="B43640" s="10" t="n">
        <v>5</v>
      </c>
      <c r="C43640" s="7" t="n">
        <v>28</v>
      </c>
      <c r="D43640" s="36" t="s">
        <v>3</v>
      </c>
      <c r="E43640" s="37" t="n">
        <v>64</v>
      </c>
      <c r="F43640" s="7" t="n">
        <v>5</v>
      </c>
      <c r="G43640" s="7" t="n">
        <v>1</v>
      </c>
      <c r="H43640" s="36" t="s">
        <v>3</v>
      </c>
      <c r="I43640" s="7" t="n">
        <v>1</v>
      </c>
      <c r="J43640" s="11" t="n">
        <f t="normal" ca="1">A43650</f>
        <v>0</v>
      </c>
    </row>
    <row r="43641" spans="1:10">
      <c r="A43641" t="s">
        <v>4</v>
      </c>
      <c r="B43641" s="4" t="s">
        <v>5</v>
      </c>
      <c r="C43641" s="4" t="s">
        <v>13</v>
      </c>
      <c r="D43641" s="4" t="s">
        <v>10</v>
      </c>
      <c r="E43641" s="4" t="s">
        <v>6</v>
      </c>
    </row>
    <row r="43642" spans="1:10">
      <c r="A43642" t="n">
        <v>351321</v>
      </c>
      <c r="B43642" s="40" t="n">
        <v>51</v>
      </c>
      <c r="C43642" s="7" t="n">
        <v>4</v>
      </c>
      <c r="D43642" s="7" t="n">
        <v>1</v>
      </c>
      <c r="E43642" s="7" t="s">
        <v>710</v>
      </c>
    </row>
    <row r="43643" spans="1:10">
      <c r="A43643" t="s">
        <v>4</v>
      </c>
      <c r="B43643" s="4" t="s">
        <v>5</v>
      </c>
      <c r="C43643" s="4" t="s">
        <v>10</v>
      </c>
    </row>
    <row r="43644" spans="1:10">
      <c r="A43644" t="n">
        <v>351335</v>
      </c>
      <c r="B43644" s="35" t="n">
        <v>16</v>
      </c>
      <c r="C43644" s="7" t="n">
        <v>0</v>
      </c>
    </row>
    <row r="43645" spans="1:10">
      <c r="A43645" t="s">
        <v>4</v>
      </c>
      <c r="B43645" s="4" t="s">
        <v>5</v>
      </c>
      <c r="C43645" s="4" t="s">
        <v>10</v>
      </c>
      <c r="D43645" s="4" t="s">
        <v>13</v>
      </c>
      <c r="E43645" s="4" t="s">
        <v>9</v>
      </c>
      <c r="F43645" s="4" t="s">
        <v>72</v>
      </c>
      <c r="G43645" s="4" t="s">
        <v>13</v>
      </c>
      <c r="H43645" s="4" t="s">
        <v>13</v>
      </c>
    </row>
    <row r="43646" spans="1:10">
      <c r="A43646" t="n">
        <v>351338</v>
      </c>
      <c r="B43646" s="52" t="n">
        <v>26</v>
      </c>
      <c r="C43646" s="7" t="n">
        <v>1</v>
      </c>
      <c r="D43646" s="7" t="n">
        <v>17</v>
      </c>
      <c r="E43646" s="7" t="n">
        <v>60092</v>
      </c>
      <c r="F43646" s="7" t="s">
        <v>2540</v>
      </c>
      <c r="G43646" s="7" t="n">
        <v>2</v>
      </c>
      <c r="H43646" s="7" t="n">
        <v>0</v>
      </c>
    </row>
    <row r="43647" spans="1:10">
      <c r="A43647" t="s">
        <v>4</v>
      </c>
      <c r="B43647" s="4" t="s">
        <v>5</v>
      </c>
    </row>
    <row r="43648" spans="1:10">
      <c r="A43648" t="n">
        <v>351441</v>
      </c>
      <c r="B43648" s="53" t="n">
        <v>28</v>
      </c>
    </row>
    <row r="43649" spans="1:10">
      <c r="A43649" t="s">
        <v>4</v>
      </c>
      <c r="B43649" s="4" t="s">
        <v>5</v>
      </c>
      <c r="C43649" s="4" t="s">
        <v>13</v>
      </c>
      <c r="D43649" s="4" t="s">
        <v>13</v>
      </c>
      <c r="E43649" s="4" t="s">
        <v>9</v>
      </c>
      <c r="F43649" s="4" t="s">
        <v>13</v>
      </c>
      <c r="G43649" s="4" t="s">
        <v>13</v>
      </c>
    </row>
    <row r="43650" spans="1:10">
      <c r="A43650" t="n">
        <v>351442</v>
      </c>
      <c r="B43650" s="31" t="n">
        <v>18</v>
      </c>
      <c r="C43650" s="7" t="n">
        <v>1</v>
      </c>
      <c r="D43650" s="7" t="n">
        <v>0</v>
      </c>
      <c r="E43650" s="7" t="n">
        <v>0</v>
      </c>
      <c r="F43650" s="7" t="n">
        <v>19</v>
      </c>
      <c r="G43650" s="7" t="n">
        <v>1</v>
      </c>
    </row>
    <row r="43651" spans="1:10">
      <c r="A43651" t="s">
        <v>4</v>
      </c>
      <c r="B43651" s="4" t="s">
        <v>5</v>
      </c>
      <c r="C43651" s="4" t="s">
        <v>13</v>
      </c>
      <c r="D43651" s="36" t="s">
        <v>81</v>
      </c>
      <c r="E43651" s="4" t="s">
        <v>5</v>
      </c>
      <c r="F43651" s="4" t="s">
        <v>13</v>
      </c>
      <c r="G43651" s="4" t="s">
        <v>10</v>
      </c>
      <c r="H43651" s="36" t="s">
        <v>82</v>
      </c>
      <c r="I43651" s="4" t="s">
        <v>13</v>
      </c>
      <c r="J43651" s="4" t="s">
        <v>20</v>
      </c>
    </row>
    <row r="43652" spans="1:10">
      <c r="A43652" t="n">
        <v>351451</v>
      </c>
      <c r="B43652" s="10" t="n">
        <v>5</v>
      </c>
      <c r="C43652" s="7" t="n">
        <v>28</v>
      </c>
      <c r="D43652" s="36" t="s">
        <v>3</v>
      </c>
      <c r="E43652" s="37" t="n">
        <v>64</v>
      </c>
      <c r="F43652" s="7" t="n">
        <v>5</v>
      </c>
      <c r="G43652" s="7" t="n">
        <v>6</v>
      </c>
      <c r="H43652" s="36" t="s">
        <v>3</v>
      </c>
      <c r="I43652" s="7" t="n">
        <v>1</v>
      </c>
      <c r="J43652" s="11" t="n">
        <f t="normal" ca="1">A43664</f>
        <v>0</v>
      </c>
    </row>
    <row r="43653" spans="1:10">
      <c r="A43653" t="s">
        <v>4</v>
      </c>
      <c r="B43653" s="4" t="s">
        <v>5</v>
      </c>
      <c r="C43653" s="4" t="s">
        <v>13</v>
      </c>
      <c r="D43653" s="4" t="s">
        <v>10</v>
      </c>
      <c r="E43653" s="4" t="s">
        <v>6</v>
      </c>
    </row>
    <row r="43654" spans="1:10">
      <c r="A43654" t="n">
        <v>351462</v>
      </c>
      <c r="B43654" s="40" t="n">
        <v>51</v>
      </c>
      <c r="C43654" s="7" t="n">
        <v>4</v>
      </c>
      <c r="D43654" s="7" t="n">
        <v>6</v>
      </c>
      <c r="E43654" s="7" t="s">
        <v>2448</v>
      </c>
    </row>
    <row r="43655" spans="1:10">
      <c r="A43655" t="s">
        <v>4</v>
      </c>
      <c r="B43655" s="4" t="s">
        <v>5</v>
      </c>
      <c r="C43655" s="4" t="s">
        <v>10</v>
      </c>
    </row>
    <row r="43656" spans="1:10">
      <c r="A43656" t="n">
        <v>351475</v>
      </c>
      <c r="B43656" s="35" t="n">
        <v>16</v>
      </c>
      <c r="C43656" s="7" t="n">
        <v>0</v>
      </c>
    </row>
    <row r="43657" spans="1:10">
      <c r="A43657" t="s">
        <v>4</v>
      </c>
      <c r="B43657" s="4" t="s">
        <v>5</v>
      </c>
      <c r="C43657" s="4" t="s">
        <v>10</v>
      </c>
      <c r="D43657" s="4" t="s">
        <v>13</v>
      </c>
      <c r="E43657" s="4" t="s">
        <v>9</v>
      </c>
      <c r="F43657" s="4" t="s">
        <v>72</v>
      </c>
      <c r="G43657" s="4" t="s">
        <v>13</v>
      </c>
      <c r="H43657" s="4" t="s">
        <v>13</v>
      </c>
      <c r="I43657" s="4" t="s">
        <v>13</v>
      </c>
      <c r="J43657" s="4" t="s">
        <v>9</v>
      </c>
      <c r="K43657" s="4" t="s">
        <v>72</v>
      </c>
      <c r="L43657" s="4" t="s">
        <v>13</v>
      </c>
      <c r="M43657" s="4" t="s">
        <v>13</v>
      </c>
    </row>
    <row r="43658" spans="1:10">
      <c r="A43658" t="n">
        <v>351478</v>
      </c>
      <c r="B43658" s="52" t="n">
        <v>26</v>
      </c>
      <c r="C43658" s="7" t="n">
        <v>6</v>
      </c>
      <c r="D43658" s="7" t="n">
        <v>17</v>
      </c>
      <c r="E43658" s="7" t="n">
        <v>60093</v>
      </c>
      <c r="F43658" s="7" t="s">
        <v>2543</v>
      </c>
      <c r="G43658" s="7" t="n">
        <v>2</v>
      </c>
      <c r="H43658" s="7" t="n">
        <v>3</v>
      </c>
      <c r="I43658" s="7" t="n">
        <v>17</v>
      </c>
      <c r="J43658" s="7" t="n">
        <v>60094</v>
      </c>
      <c r="K43658" s="7" t="s">
        <v>2544</v>
      </c>
      <c r="L43658" s="7" t="n">
        <v>2</v>
      </c>
      <c r="M43658" s="7" t="n">
        <v>0</v>
      </c>
    </row>
    <row r="43659" spans="1:10">
      <c r="A43659" t="s">
        <v>4</v>
      </c>
      <c r="B43659" s="4" t="s">
        <v>5</v>
      </c>
    </row>
    <row r="43660" spans="1:10">
      <c r="A43660" t="n">
        <v>351694</v>
      </c>
      <c r="B43660" s="53" t="n">
        <v>28</v>
      </c>
    </row>
    <row r="43661" spans="1:10">
      <c r="A43661" t="s">
        <v>4</v>
      </c>
      <c r="B43661" s="4" t="s">
        <v>5</v>
      </c>
      <c r="C43661" s="4" t="s">
        <v>20</v>
      </c>
    </row>
    <row r="43662" spans="1:10">
      <c r="A43662" t="n">
        <v>351695</v>
      </c>
      <c r="B43662" s="17" t="n">
        <v>3</v>
      </c>
      <c r="C43662" s="11" t="n">
        <f t="normal" ca="1">A43724</f>
        <v>0</v>
      </c>
    </row>
    <row r="43663" spans="1:10">
      <c r="A43663" t="s">
        <v>4</v>
      </c>
      <c r="B43663" s="4" t="s">
        <v>5</v>
      </c>
      <c r="C43663" s="4" t="s">
        <v>13</v>
      </c>
      <c r="D43663" s="36" t="s">
        <v>81</v>
      </c>
      <c r="E43663" s="4" t="s">
        <v>5</v>
      </c>
      <c r="F43663" s="4" t="s">
        <v>13</v>
      </c>
      <c r="G43663" s="4" t="s">
        <v>10</v>
      </c>
      <c r="H43663" s="36" t="s">
        <v>82</v>
      </c>
      <c r="I43663" s="4" t="s">
        <v>13</v>
      </c>
      <c r="J43663" s="4" t="s">
        <v>20</v>
      </c>
    </row>
    <row r="43664" spans="1:10">
      <c r="A43664" t="n">
        <v>351700</v>
      </c>
      <c r="B43664" s="10" t="n">
        <v>5</v>
      </c>
      <c r="C43664" s="7" t="n">
        <v>28</v>
      </c>
      <c r="D43664" s="36" t="s">
        <v>3</v>
      </c>
      <c r="E43664" s="37" t="n">
        <v>64</v>
      </c>
      <c r="F43664" s="7" t="n">
        <v>5</v>
      </c>
      <c r="G43664" s="7" t="n">
        <v>11</v>
      </c>
      <c r="H43664" s="36" t="s">
        <v>3</v>
      </c>
      <c r="I43664" s="7" t="n">
        <v>1</v>
      </c>
      <c r="J43664" s="11" t="n">
        <f t="normal" ca="1">A43678</f>
        <v>0</v>
      </c>
    </row>
    <row r="43665" spans="1:13">
      <c r="A43665" t="s">
        <v>4</v>
      </c>
      <c r="B43665" s="4" t="s">
        <v>5</v>
      </c>
      <c r="C43665" s="4" t="s">
        <v>13</v>
      </c>
      <c r="D43665" s="4" t="s">
        <v>10</v>
      </c>
      <c r="E43665" s="4" t="s">
        <v>6</v>
      </c>
    </row>
    <row r="43666" spans="1:13">
      <c r="A43666" t="n">
        <v>351711</v>
      </c>
      <c r="B43666" s="40" t="n">
        <v>51</v>
      </c>
      <c r="C43666" s="7" t="n">
        <v>4</v>
      </c>
      <c r="D43666" s="7" t="n">
        <v>11</v>
      </c>
      <c r="E43666" s="7" t="s">
        <v>2545</v>
      </c>
    </row>
    <row r="43667" spans="1:13">
      <c r="A43667" t="s">
        <v>4</v>
      </c>
      <c r="B43667" s="4" t="s">
        <v>5</v>
      </c>
      <c r="C43667" s="4" t="s">
        <v>10</v>
      </c>
    </row>
    <row r="43668" spans="1:13">
      <c r="A43668" t="n">
        <v>351724</v>
      </c>
      <c r="B43668" s="35" t="n">
        <v>16</v>
      </c>
      <c r="C43668" s="7" t="n">
        <v>0</v>
      </c>
    </row>
    <row r="43669" spans="1:13">
      <c r="A43669" t="s">
        <v>4</v>
      </c>
      <c r="B43669" s="4" t="s">
        <v>5</v>
      </c>
      <c r="C43669" s="4" t="s">
        <v>10</v>
      </c>
      <c r="D43669" s="4" t="s">
        <v>13</v>
      </c>
      <c r="E43669" s="4" t="s">
        <v>9</v>
      </c>
      <c r="F43669" s="4" t="s">
        <v>72</v>
      </c>
      <c r="G43669" s="4" t="s">
        <v>13</v>
      </c>
      <c r="H43669" s="4" t="s">
        <v>13</v>
      </c>
      <c r="I43669" s="4" t="s">
        <v>13</v>
      </c>
      <c r="J43669" s="4" t="s">
        <v>9</v>
      </c>
      <c r="K43669" s="4" t="s">
        <v>72</v>
      </c>
      <c r="L43669" s="4" t="s">
        <v>13</v>
      </c>
      <c r="M43669" s="4" t="s">
        <v>13</v>
      </c>
    </row>
    <row r="43670" spans="1:13">
      <c r="A43670" t="n">
        <v>351727</v>
      </c>
      <c r="B43670" s="52" t="n">
        <v>26</v>
      </c>
      <c r="C43670" s="7" t="n">
        <v>11</v>
      </c>
      <c r="D43670" s="7" t="n">
        <v>17</v>
      </c>
      <c r="E43670" s="7" t="n">
        <v>60095</v>
      </c>
      <c r="F43670" s="7" t="s">
        <v>2546</v>
      </c>
      <c r="G43670" s="7" t="n">
        <v>2</v>
      </c>
      <c r="H43670" s="7" t="n">
        <v>3</v>
      </c>
      <c r="I43670" s="7" t="n">
        <v>17</v>
      </c>
      <c r="J43670" s="7" t="n">
        <v>60096</v>
      </c>
      <c r="K43670" s="7" t="s">
        <v>2547</v>
      </c>
      <c r="L43670" s="7" t="n">
        <v>2</v>
      </c>
      <c r="M43670" s="7" t="n">
        <v>0</v>
      </c>
    </row>
    <row r="43671" spans="1:13">
      <c r="A43671" t="s">
        <v>4</v>
      </c>
      <c r="B43671" s="4" t="s">
        <v>5</v>
      </c>
    </row>
    <row r="43672" spans="1:13">
      <c r="A43672" t="n">
        <v>351905</v>
      </c>
      <c r="B43672" s="53" t="n">
        <v>28</v>
      </c>
    </row>
    <row r="43673" spans="1:13">
      <c r="A43673" t="s">
        <v>4</v>
      </c>
      <c r="B43673" s="4" t="s">
        <v>5</v>
      </c>
      <c r="C43673" s="4" t="s">
        <v>13</v>
      </c>
      <c r="D43673" s="4" t="s">
        <v>13</v>
      </c>
      <c r="E43673" s="4" t="s">
        <v>9</v>
      </c>
      <c r="F43673" s="4" t="s">
        <v>13</v>
      </c>
      <c r="G43673" s="4" t="s">
        <v>13</v>
      </c>
    </row>
    <row r="43674" spans="1:13">
      <c r="A43674" t="n">
        <v>351906</v>
      </c>
      <c r="B43674" s="31" t="n">
        <v>18</v>
      </c>
      <c r="C43674" s="7" t="n">
        <v>1</v>
      </c>
      <c r="D43674" s="7" t="n">
        <v>0</v>
      </c>
      <c r="E43674" s="7" t="n">
        <v>1</v>
      </c>
      <c r="F43674" s="7" t="n">
        <v>19</v>
      </c>
      <c r="G43674" s="7" t="n">
        <v>1</v>
      </c>
    </row>
    <row r="43675" spans="1:13">
      <c r="A43675" t="s">
        <v>4</v>
      </c>
      <c r="B43675" s="4" t="s">
        <v>5</v>
      </c>
      <c r="C43675" s="4" t="s">
        <v>20</v>
      </c>
    </row>
    <row r="43676" spans="1:13">
      <c r="A43676" t="n">
        <v>351915</v>
      </c>
      <c r="B43676" s="17" t="n">
        <v>3</v>
      </c>
      <c r="C43676" s="11" t="n">
        <f t="normal" ca="1">A43724</f>
        <v>0</v>
      </c>
    </row>
    <row r="43677" spans="1:13">
      <c r="A43677" t="s">
        <v>4</v>
      </c>
      <c r="B43677" s="4" t="s">
        <v>5</v>
      </c>
      <c r="C43677" s="4" t="s">
        <v>13</v>
      </c>
      <c r="D43677" s="36" t="s">
        <v>81</v>
      </c>
      <c r="E43677" s="4" t="s">
        <v>5</v>
      </c>
      <c r="F43677" s="4" t="s">
        <v>13</v>
      </c>
      <c r="G43677" s="4" t="s">
        <v>10</v>
      </c>
      <c r="H43677" s="36" t="s">
        <v>82</v>
      </c>
      <c r="I43677" s="4" t="s">
        <v>13</v>
      </c>
      <c r="J43677" s="4" t="s">
        <v>20</v>
      </c>
    </row>
    <row r="43678" spans="1:13">
      <c r="A43678" t="n">
        <v>351920</v>
      </c>
      <c r="B43678" s="10" t="n">
        <v>5</v>
      </c>
      <c r="C43678" s="7" t="n">
        <v>28</v>
      </c>
      <c r="D43678" s="36" t="s">
        <v>3</v>
      </c>
      <c r="E43678" s="37" t="n">
        <v>64</v>
      </c>
      <c r="F43678" s="7" t="n">
        <v>5</v>
      </c>
      <c r="G43678" s="7" t="n">
        <v>8</v>
      </c>
      <c r="H43678" s="36" t="s">
        <v>3</v>
      </c>
      <c r="I43678" s="7" t="n">
        <v>1</v>
      </c>
      <c r="J43678" s="11" t="n">
        <f t="normal" ca="1">A43690</f>
        <v>0</v>
      </c>
    </row>
    <row r="43679" spans="1:13">
      <c r="A43679" t="s">
        <v>4</v>
      </c>
      <c r="B43679" s="4" t="s">
        <v>5</v>
      </c>
      <c r="C43679" s="4" t="s">
        <v>13</v>
      </c>
      <c r="D43679" s="4" t="s">
        <v>10</v>
      </c>
      <c r="E43679" s="4" t="s">
        <v>6</v>
      </c>
    </row>
    <row r="43680" spans="1:13">
      <c r="A43680" t="n">
        <v>351931</v>
      </c>
      <c r="B43680" s="40" t="n">
        <v>51</v>
      </c>
      <c r="C43680" s="7" t="n">
        <v>4</v>
      </c>
      <c r="D43680" s="7" t="n">
        <v>8</v>
      </c>
      <c r="E43680" s="7" t="s">
        <v>2448</v>
      </c>
    </row>
    <row r="43681" spans="1:13">
      <c r="A43681" t="s">
        <v>4</v>
      </c>
      <c r="B43681" s="4" t="s">
        <v>5</v>
      </c>
      <c r="C43681" s="4" t="s">
        <v>10</v>
      </c>
    </row>
    <row r="43682" spans="1:13">
      <c r="A43682" t="n">
        <v>351944</v>
      </c>
      <c r="B43682" s="35" t="n">
        <v>16</v>
      </c>
      <c r="C43682" s="7" t="n">
        <v>0</v>
      </c>
    </row>
    <row r="43683" spans="1:13">
      <c r="A43683" t="s">
        <v>4</v>
      </c>
      <c r="B43683" s="4" t="s">
        <v>5</v>
      </c>
      <c r="C43683" s="4" t="s">
        <v>10</v>
      </c>
      <c r="D43683" s="4" t="s">
        <v>13</v>
      </c>
      <c r="E43683" s="4" t="s">
        <v>9</v>
      </c>
      <c r="F43683" s="4" t="s">
        <v>72</v>
      </c>
      <c r="G43683" s="4" t="s">
        <v>13</v>
      </c>
      <c r="H43683" s="4" t="s">
        <v>13</v>
      </c>
      <c r="I43683" s="4" t="s">
        <v>13</v>
      </c>
      <c r="J43683" s="4" t="s">
        <v>9</v>
      </c>
      <c r="K43683" s="4" t="s">
        <v>72</v>
      </c>
      <c r="L43683" s="4" t="s">
        <v>13</v>
      </c>
      <c r="M43683" s="4" t="s">
        <v>13</v>
      </c>
    </row>
    <row r="43684" spans="1:13">
      <c r="A43684" t="n">
        <v>351947</v>
      </c>
      <c r="B43684" s="52" t="n">
        <v>26</v>
      </c>
      <c r="C43684" s="7" t="n">
        <v>8</v>
      </c>
      <c r="D43684" s="7" t="n">
        <v>17</v>
      </c>
      <c r="E43684" s="7" t="n">
        <v>60097</v>
      </c>
      <c r="F43684" s="7" t="s">
        <v>2548</v>
      </c>
      <c r="G43684" s="7" t="n">
        <v>2</v>
      </c>
      <c r="H43684" s="7" t="n">
        <v>3</v>
      </c>
      <c r="I43684" s="7" t="n">
        <v>17</v>
      </c>
      <c r="J43684" s="7" t="n">
        <v>60098</v>
      </c>
      <c r="K43684" s="7" t="s">
        <v>2549</v>
      </c>
      <c r="L43684" s="7" t="n">
        <v>2</v>
      </c>
      <c r="M43684" s="7" t="n">
        <v>0</v>
      </c>
    </row>
    <row r="43685" spans="1:13">
      <c r="A43685" t="s">
        <v>4</v>
      </c>
      <c r="B43685" s="4" t="s">
        <v>5</v>
      </c>
    </row>
    <row r="43686" spans="1:13">
      <c r="A43686" t="n">
        <v>352129</v>
      </c>
      <c r="B43686" s="53" t="n">
        <v>28</v>
      </c>
    </row>
    <row r="43687" spans="1:13">
      <c r="A43687" t="s">
        <v>4</v>
      </c>
      <c r="B43687" s="4" t="s">
        <v>5</v>
      </c>
      <c r="C43687" s="4" t="s">
        <v>20</v>
      </c>
    </row>
    <row r="43688" spans="1:13">
      <c r="A43688" t="n">
        <v>352130</v>
      </c>
      <c r="B43688" s="17" t="n">
        <v>3</v>
      </c>
      <c r="C43688" s="11" t="n">
        <f t="normal" ca="1">A43724</f>
        <v>0</v>
      </c>
    </row>
    <row r="43689" spans="1:13">
      <c r="A43689" t="s">
        <v>4</v>
      </c>
      <c r="B43689" s="4" t="s">
        <v>5</v>
      </c>
      <c r="C43689" s="4" t="s">
        <v>13</v>
      </c>
      <c r="D43689" s="36" t="s">
        <v>81</v>
      </c>
      <c r="E43689" s="4" t="s">
        <v>5</v>
      </c>
      <c r="F43689" s="4" t="s">
        <v>13</v>
      </c>
      <c r="G43689" s="4" t="s">
        <v>10</v>
      </c>
      <c r="H43689" s="36" t="s">
        <v>82</v>
      </c>
      <c r="I43689" s="4" t="s">
        <v>13</v>
      </c>
      <c r="J43689" s="4" t="s">
        <v>20</v>
      </c>
    </row>
    <row r="43690" spans="1:13">
      <c r="A43690" t="n">
        <v>352135</v>
      </c>
      <c r="B43690" s="10" t="n">
        <v>5</v>
      </c>
      <c r="C43690" s="7" t="n">
        <v>28</v>
      </c>
      <c r="D43690" s="36" t="s">
        <v>3</v>
      </c>
      <c r="E43690" s="37" t="n">
        <v>64</v>
      </c>
      <c r="F43690" s="7" t="n">
        <v>5</v>
      </c>
      <c r="G43690" s="7" t="n">
        <v>1</v>
      </c>
      <c r="H43690" s="36" t="s">
        <v>3</v>
      </c>
      <c r="I43690" s="7" t="n">
        <v>1</v>
      </c>
      <c r="J43690" s="11" t="n">
        <f t="normal" ca="1">A43702</f>
        <v>0</v>
      </c>
    </row>
    <row r="43691" spans="1:13">
      <c r="A43691" t="s">
        <v>4</v>
      </c>
      <c r="B43691" s="4" t="s">
        <v>5</v>
      </c>
      <c r="C43691" s="4" t="s">
        <v>13</v>
      </c>
      <c r="D43691" s="4" t="s">
        <v>10</v>
      </c>
      <c r="E43691" s="4" t="s">
        <v>6</v>
      </c>
    </row>
    <row r="43692" spans="1:13">
      <c r="A43692" t="n">
        <v>352146</v>
      </c>
      <c r="B43692" s="40" t="n">
        <v>51</v>
      </c>
      <c r="C43692" s="7" t="n">
        <v>4</v>
      </c>
      <c r="D43692" s="7" t="n">
        <v>1</v>
      </c>
      <c r="E43692" s="7" t="s">
        <v>2448</v>
      </c>
    </row>
    <row r="43693" spans="1:13">
      <c r="A43693" t="s">
        <v>4</v>
      </c>
      <c r="B43693" s="4" t="s">
        <v>5</v>
      </c>
      <c r="C43693" s="4" t="s">
        <v>10</v>
      </c>
    </row>
    <row r="43694" spans="1:13">
      <c r="A43694" t="n">
        <v>352159</v>
      </c>
      <c r="B43694" s="35" t="n">
        <v>16</v>
      </c>
      <c r="C43694" s="7" t="n">
        <v>0</v>
      </c>
    </row>
    <row r="43695" spans="1:13">
      <c r="A43695" t="s">
        <v>4</v>
      </c>
      <c r="B43695" s="4" t="s">
        <v>5</v>
      </c>
      <c r="C43695" s="4" t="s">
        <v>10</v>
      </c>
      <c r="D43695" s="4" t="s">
        <v>13</v>
      </c>
      <c r="E43695" s="4" t="s">
        <v>9</v>
      </c>
      <c r="F43695" s="4" t="s">
        <v>72</v>
      </c>
      <c r="G43695" s="4" t="s">
        <v>13</v>
      </c>
      <c r="H43695" s="4" t="s">
        <v>13</v>
      </c>
      <c r="I43695" s="4" t="s">
        <v>13</v>
      </c>
      <c r="J43695" s="4" t="s">
        <v>9</v>
      </c>
      <c r="K43695" s="4" t="s">
        <v>72</v>
      </c>
      <c r="L43695" s="4" t="s">
        <v>13</v>
      </c>
      <c r="M43695" s="4" t="s">
        <v>13</v>
      </c>
    </row>
    <row r="43696" spans="1:13">
      <c r="A43696" t="n">
        <v>352162</v>
      </c>
      <c r="B43696" s="52" t="n">
        <v>26</v>
      </c>
      <c r="C43696" s="7" t="n">
        <v>1</v>
      </c>
      <c r="D43696" s="7" t="n">
        <v>17</v>
      </c>
      <c r="E43696" s="7" t="n">
        <v>60099</v>
      </c>
      <c r="F43696" s="7" t="s">
        <v>2550</v>
      </c>
      <c r="G43696" s="7" t="n">
        <v>2</v>
      </c>
      <c r="H43696" s="7" t="n">
        <v>3</v>
      </c>
      <c r="I43696" s="7" t="n">
        <v>17</v>
      </c>
      <c r="J43696" s="7" t="n">
        <v>60100</v>
      </c>
      <c r="K43696" s="7" t="s">
        <v>2547</v>
      </c>
      <c r="L43696" s="7" t="n">
        <v>2</v>
      </c>
      <c r="M43696" s="7" t="n">
        <v>0</v>
      </c>
    </row>
    <row r="43697" spans="1:13">
      <c r="A43697" t="s">
        <v>4</v>
      </c>
      <c r="B43697" s="4" t="s">
        <v>5</v>
      </c>
    </row>
    <row r="43698" spans="1:13">
      <c r="A43698" t="n">
        <v>352333</v>
      </c>
      <c r="B43698" s="53" t="n">
        <v>28</v>
      </c>
    </row>
    <row r="43699" spans="1:13">
      <c r="A43699" t="s">
        <v>4</v>
      </c>
      <c r="B43699" s="4" t="s">
        <v>5</v>
      </c>
      <c r="C43699" s="4" t="s">
        <v>20</v>
      </c>
    </row>
    <row r="43700" spans="1:13">
      <c r="A43700" t="n">
        <v>352334</v>
      </c>
      <c r="B43700" s="17" t="n">
        <v>3</v>
      </c>
      <c r="C43700" s="11" t="n">
        <f t="normal" ca="1">A43724</f>
        <v>0</v>
      </c>
    </row>
    <row r="43701" spans="1:13">
      <c r="A43701" t="s">
        <v>4</v>
      </c>
      <c r="B43701" s="4" t="s">
        <v>5</v>
      </c>
      <c r="C43701" s="4" t="s">
        <v>13</v>
      </c>
      <c r="D43701" s="36" t="s">
        <v>81</v>
      </c>
      <c r="E43701" s="4" t="s">
        <v>5</v>
      </c>
      <c r="F43701" s="4" t="s">
        <v>13</v>
      </c>
      <c r="G43701" s="4" t="s">
        <v>10</v>
      </c>
      <c r="H43701" s="36" t="s">
        <v>82</v>
      </c>
      <c r="I43701" s="4" t="s">
        <v>13</v>
      </c>
      <c r="J43701" s="4" t="s">
        <v>20</v>
      </c>
    </row>
    <row r="43702" spans="1:13">
      <c r="A43702" t="n">
        <v>352339</v>
      </c>
      <c r="B43702" s="10" t="n">
        <v>5</v>
      </c>
      <c r="C43702" s="7" t="n">
        <v>28</v>
      </c>
      <c r="D43702" s="36" t="s">
        <v>3</v>
      </c>
      <c r="E43702" s="37" t="n">
        <v>64</v>
      </c>
      <c r="F43702" s="7" t="n">
        <v>5</v>
      </c>
      <c r="G43702" s="7" t="n">
        <v>4</v>
      </c>
      <c r="H43702" s="36" t="s">
        <v>3</v>
      </c>
      <c r="I43702" s="7" t="n">
        <v>1</v>
      </c>
      <c r="J43702" s="11" t="n">
        <f t="normal" ca="1">A43714</f>
        <v>0</v>
      </c>
    </row>
    <row r="43703" spans="1:13">
      <c r="A43703" t="s">
        <v>4</v>
      </c>
      <c r="B43703" s="4" t="s">
        <v>5</v>
      </c>
      <c r="C43703" s="4" t="s">
        <v>13</v>
      </c>
      <c r="D43703" s="4" t="s">
        <v>10</v>
      </c>
      <c r="E43703" s="4" t="s">
        <v>6</v>
      </c>
    </row>
    <row r="43704" spans="1:13">
      <c r="A43704" t="n">
        <v>352350</v>
      </c>
      <c r="B43704" s="40" t="n">
        <v>51</v>
      </c>
      <c r="C43704" s="7" t="n">
        <v>4</v>
      </c>
      <c r="D43704" s="7" t="n">
        <v>4</v>
      </c>
      <c r="E43704" s="7" t="s">
        <v>2448</v>
      </c>
    </row>
    <row r="43705" spans="1:13">
      <c r="A43705" t="s">
        <v>4</v>
      </c>
      <c r="B43705" s="4" t="s">
        <v>5</v>
      </c>
      <c r="C43705" s="4" t="s">
        <v>10</v>
      </c>
    </row>
    <row r="43706" spans="1:13">
      <c r="A43706" t="n">
        <v>352363</v>
      </c>
      <c r="B43706" s="35" t="n">
        <v>16</v>
      </c>
      <c r="C43706" s="7" t="n">
        <v>0</v>
      </c>
    </row>
    <row r="43707" spans="1:13">
      <c r="A43707" t="s">
        <v>4</v>
      </c>
      <c r="B43707" s="4" t="s">
        <v>5</v>
      </c>
      <c r="C43707" s="4" t="s">
        <v>10</v>
      </c>
      <c r="D43707" s="4" t="s">
        <v>13</v>
      </c>
      <c r="E43707" s="4" t="s">
        <v>9</v>
      </c>
      <c r="F43707" s="4" t="s">
        <v>72</v>
      </c>
      <c r="G43707" s="4" t="s">
        <v>13</v>
      </c>
      <c r="H43707" s="4" t="s">
        <v>13</v>
      </c>
      <c r="I43707" s="4" t="s">
        <v>13</v>
      </c>
      <c r="J43707" s="4" t="s">
        <v>9</v>
      </c>
      <c r="K43707" s="4" t="s">
        <v>72</v>
      </c>
      <c r="L43707" s="4" t="s">
        <v>13</v>
      </c>
      <c r="M43707" s="4" t="s">
        <v>13</v>
      </c>
    </row>
    <row r="43708" spans="1:13">
      <c r="A43708" t="n">
        <v>352366</v>
      </c>
      <c r="B43708" s="52" t="n">
        <v>26</v>
      </c>
      <c r="C43708" s="7" t="n">
        <v>4</v>
      </c>
      <c r="D43708" s="7" t="n">
        <v>17</v>
      </c>
      <c r="E43708" s="7" t="n">
        <v>60101</v>
      </c>
      <c r="F43708" s="7" t="s">
        <v>2548</v>
      </c>
      <c r="G43708" s="7" t="n">
        <v>2</v>
      </c>
      <c r="H43708" s="7" t="n">
        <v>3</v>
      </c>
      <c r="I43708" s="7" t="n">
        <v>17</v>
      </c>
      <c r="J43708" s="7" t="n">
        <v>60102</v>
      </c>
      <c r="K43708" s="7" t="s">
        <v>2547</v>
      </c>
      <c r="L43708" s="7" t="n">
        <v>2</v>
      </c>
      <c r="M43708" s="7" t="n">
        <v>0</v>
      </c>
    </row>
    <row r="43709" spans="1:13">
      <c r="A43709" t="s">
        <v>4</v>
      </c>
      <c r="B43709" s="4" t="s">
        <v>5</v>
      </c>
    </row>
    <row r="43710" spans="1:13">
      <c r="A43710" t="n">
        <v>352542</v>
      </c>
      <c r="B43710" s="53" t="n">
        <v>28</v>
      </c>
    </row>
    <row r="43711" spans="1:13">
      <c r="A43711" t="s">
        <v>4</v>
      </c>
      <c r="B43711" s="4" t="s">
        <v>5</v>
      </c>
      <c r="C43711" s="4" t="s">
        <v>20</v>
      </c>
    </row>
    <row r="43712" spans="1:13">
      <c r="A43712" t="n">
        <v>352543</v>
      </c>
      <c r="B43712" s="17" t="n">
        <v>3</v>
      </c>
      <c r="C43712" s="11" t="n">
        <f t="normal" ca="1">A43724</f>
        <v>0</v>
      </c>
    </row>
    <row r="43713" spans="1:13">
      <c r="A43713" t="s">
        <v>4</v>
      </c>
      <c r="B43713" s="4" t="s">
        <v>5</v>
      </c>
      <c r="C43713" s="4" t="s">
        <v>13</v>
      </c>
      <c r="D43713" s="36" t="s">
        <v>81</v>
      </c>
      <c r="E43713" s="4" t="s">
        <v>5</v>
      </c>
      <c r="F43713" s="4" t="s">
        <v>13</v>
      </c>
      <c r="G43713" s="4" t="s">
        <v>10</v>
      </c>
      <c r="H43713" s="36" t="s">
        <v>82</v>
      </c>
      <c r="I43713" s="4" t="s">
        <v>13</v>
      </c>
      <c r="J43713" s="4" t="s">
        <v>20</v>
      </c>
    </row>
    <row r="43714" spans="1:13">
      <c r="A43714" t="n">
        <v>352548</v>
      </c>
      <c r="B43714" s="10" t="n">
        <v>5</v>
      </c>
      <c r="C43714" s="7" t="n">
        <v>28</v>
      </c>
      <c r="D43714" s="36" t="s">
        <v>3</v>
      </c>
      <c r="E43714" s="37" t="n">
        <v>64</v>
      </c>
      <c r="F43714" s="7" t="n">
        <v>5</v>
      </c>
      <c r="G43714" s="7" t="n">
        <v>3</v>
      </c>
      <c r="H43714" s="36" t="s">
        <v>3</v>
      </c>
      <c r="I43714" s="7" t="n">
        <v>1</v>
      </c>
      <c r="J43714" s="11" t="n">
        <f t="normal" ca="1">A43724</f>
        <v>0</v>
      </c>
    </row>
    <row r="43715" spans="1:13">
      <c r="A43715" t="s">
        <v>4</v>
      </c>
      <c r="B43715" s="4" t="s">
        <v>5</v>
      </c>
      <c r="C43715" s="4" t="s">
        <v>13</v>
      </c>
      <c r="D43715" s="4" t="s">
        <v>10</v>
      </c>
      <c r="E43715" s="4" t="s">
        <v>6</v>
      </c>
    </row>
    <row r="43716" spans="1:13">
      <c r="A43716" t="n">
        <v>352559</v>
      </c>
      <c r="B43716" s="40" t="n">
        <v>51</v>
      </c>
      <c r="C43716" s="7" t="n">
        <v>4</v>
      </c>
      <c r="D43716" s="7" t="n">
        <v>3</v>
      </c>
      <c r="E43716" s="7" t="s">
        <v>2448</v>
      </c>
    </row>
    <row r="43717" spans="1:13">
      <c r="A43717" t="s">
        <v>4</v>
      </c>
      <c r="B43717" s="4" t="s">
        <v>5</v>
      </c>
      <c r="C43717" s="4" t="s">
        <v>10</v>
      </c>
    </row>
    <row r="43718" spans="1:13">
      <c r="A43718" t="n">
        <v>352572</v>
      </c>
      <c r="B43718" s="35" t="n">
        <v>16</v>
      </c>
      <c r="C43718" s="7" t="n">
        <v>0</v>
      </c>
    </row>
    <row r="43719" spans="1:13">
      <c r="A43719" t="s">
        <v>4</v>
      </c>
      <c r="B43719" s="4" t="s">
        <v>5</v>
      </c>
      <c r="C43719" s="4" t="s">
        <v>10</v>
      </c>
      <c r="D43719" s="4" t="s">
        <v>13</v>
      </c>
      <c r="E43719" s="4" t="s">
        <v>9</v>
      </c>
      <c r="F43719" s="4" t="s">
        <v>72</v>
      </c>
      <c r="G43719" s="4" t="s">
        <v>13</v>
      </c>
      <c r="H43719" s="4" t="s">
        <v>13</v>
      </c>
      <c r="I43719" s="4" t="s">
        <v>13</v>
      </c>
      <c r="J43719" s="4" t="s">
        <v>9</v>
      </c>
      <c r="K43719" s="4" t="s">
        <v>72</v>
      </c>
      <c r="L43719" s="4" t="s">
        <v>13</v>
      </c>
      <c r="M43719" s="4" t="s">
        <v>13</v>
      </c>
    </row>
    <row r="43720" spans="1:13">
      <c r="A43720" t="n">
        <v>352575</v>
      </c>
      <c r="B43720" s="52" t="n">
        <v>26</v>
      </c>
      <c r="C43720" s="7" t="n">
        <v>3</v>
      </c>
      <c r="D43720" s="7" t="n">
        <v>17</v>
      </c>
      <c r="E43720" s="7" t="n">
        <v>60103</v>
      </c>
      <c r="F43720" s="7" t="s">
        <v>2551</v>
      </c>
      <c r="G43720" s="7" t="n">
        <v>2</v>
      </c>
      <c r="H43720" s="7" t="n">
        <v>3</v>
      </c>
      <c r="I43720" s="7" t="n">
        <v>17</v>
      </c>
      <c r="J43720" s="7" t="n">
        <v>60104</v>
      </c>
      <c r="K43720" s="7" t="s">
        <v>2547</v>
      </c>
      <c r="L43720" s="7" t="n">
        <v>2</v>
      </c>
      <c r="M43720" s="7" t="n">
        <v>0</v>
      </c>
    </row>
    <row r="43721" spans="1:13">
      <c r="A43721" t="s">
        <v>4</v>
      </c>
      <c r="B43721" s="4" t="s">
        <v>5</v>
      </c>
    </row>
    <row r="43722" spans="1:13">
      <c r="A43722" t="n">
        <v>352735</v>
      </c>
      <c r="B43722" s="53" t="n">
        <v>28</v>
      </c>
    </row>
    <row r="43723" spans="1:13">
      <c r="A43723" t="s">
        <v>4</v>
      </c>
      <c r="B43723" s="4" t="s">
        <v>5</v>
      </c>
      <c r="C43723" s="4" t="s">
        <v>10</v>
      </c>
      <c r="D43723" s="4" t="s">
        <v>13</v>
      </c>
    </row>
    <row r="43724" spans="1:13">
      <c r="A43724" t="n">
        <v>352736</v>
      </c>
      <c r="B43724" s="54" t="n">
        <v>89</v>
      </c>
      <c r="C43724" s="7" t="n">
        <v>65533</v>
      </c>
      <c r="D43724" s="7" t="n">
        <v>1</v>
      </c>
    </row>
    <row r="43725" spans="1:13">
      <c r="A43725" t="s">
        <v>4</v>
      </c>
      <c r="B43725" s="4" t="s">
        <v>5</v>
      </c>
      <c r="C43725" s="4" t="s">
        <v>13</v>
      </c>
      <c r="D43725" s="4" t="s">
        <v>10</v>
      </c>
      <c r="E43725" s="4" t="s">
        <v>22</v>
      </c>
    </row>
    <row r="43726" spans="1:13">
      <c r="A43726" t="n">
        <v>352740</v>
      </c>
      <c r="B43726" s="28" t="n">
        <v>58</v>
      </c>
      <c r="C43726" s="7" t="n">
        <v>101</v>
      </c>
      <c r="D43726" s="7" t="n">
        <v>600</v>
      </c>
      <c r="E43726" s="7" t="n">
        <v>1</v>
      </c>
    </row>
    <row r="43727" spans="1:13">
      <c r="A43727" t="s">
        <v>4</v>
      </c>
      <c r="B43727" s="4" t="s">
        <v>5</v>
      </c>
      <c r="C43727" s="4" t="s">
        <v>13</v>
      </c>
      <c r="D43727" s="4" t="s">
        <v>10</v>
      </c>
    </row>
    <row r="43728" spans="1:13">
      <c r="A43728" t="n">
        <v>352748</v>
      </c>
      <c r="B43728" s="28" t="n">
        <v>58</v>
      </c>
      <c r="C43728" s="7" t="n">
        <v>254</v>
      </c>
      <c r="D43728" s="7" t="n">
        <v>0</v>
      </c>
    </row>
    <row r="43729" spans="1:13">
      <c r="A43729" t="s">
        <v>4</v>
      </c>
      <c r="B43729" s="4" t="s">
        <v>5</v>
      </c>
      <c r="C43729" s="4" t="s">
        <v>13</v>
      </c>
      <c r="D43729" s="4" t="s">
        <v>13</v>
      </c>
      <c r="E43729" s="4" t="s">
        <v>22</v>
      </c>
      <c r="F43729" s="4" t="s">
        <v>22</v>
      </c>
      <c r="G43729" s="4" t="s">
        <v>22</v>
      </c>
      <c r="H43729" s="4" t="s">
        <v>10</v>
      </c>
    </row>
    <row r="43730" spans="1:13">
      <c r="A43730" t="n">
        <v>352752</v>
      </c>
      <c r="B43730" s="25" t="n">
        <v>45</v>
      </c>
      <c r="C43730" s="7" t="n">
        <v>2</v>
      </c>
      <c r="D43730" s="7" t="n">
        <v>3</v>
      </c>
      <c r="E43730" s="7" t="n">
        <v>-50.25</v>
      </c>
      <c r="F43730" s="7" t="n">
        <v>5.36999988555908</v>
      </c>
      <c r="G43730" s="7" t="n">
        <v>-20.6399993896484</v>
      </c>
      <c r="H43730" s="7" t="n">
        <v>0</v>
      </c>
    </row>
    <row r="43731" spans="1:13">
      <c r="A43731" t="s">
        <v>4</v>
      </c>
      <c r="B43731" s="4" t="s">
        <v>5</v>
      </c>
      <c r="C43731" s="4" t="s">
        <v>13</v>
      </c>
      <c r="D43731" s="4" t="s">
        <v>13</v>
      </c>
      <c r="E43731" s="4" t="s">
        <v>22</v>
      </c>
      <c r="F43731" s="4" t="s">
        <v>22</v>
      </c>
      <c r="G43731" s="4" t="s">
        <v>22</v>
      </c>
      <c r="H43731" s="4" t="s">
        <v>10</v>
      </c>
      <c r="I43731" s="4" t="s">
        <v>13</v>
      </c>
    </row>
    <row r="43732" spans="1:13">
      <c r="A43732" t="n">
        <v>352769</v>
      </c>
      <c r="B43732" s="25" t="n">
        <v>45</v>
      </c>
      <c r="C43732" s="7" t="n">
        <v>4</v>
      </c>
      <c r="D43732" s="7" t="n">
        <v>3</v>
      </c>
      <c r="E43732" s="7" t="n">
        <v>353.549987792969</v>
      </c>
      <c r="F43732" s="7" t="n">
        <v>13.6999998092651</v>
      </c>
      <c r="G43732" s="7" t="n">
        <v>0</v>
      </c>
      <c r="H43732" s="7" t="n">
        <v>0</v>
      </c>
      <c r="I43732" s="7" t="n">
        <v>0</v>
      </c>
    </row>
    <row r="43733" spans="1:13">
      <c r="A43733" t="s">
        <v>4</v>
      </c>
      <c r="B43733" s="4" t="s">
        <v>5</v>
      </c>
      <c r="C43733" s="4" t="s">
        <v>13</v>
      </c>
      <c r="D43733" s="4" t="s">
        <v>13</v>
      </c>
      <c r="E43733" s="4" t="s">
        <v>22</v>
      </c>
      <c r="F43733" s="4" t="s">
        <v>10</v>
      </c>
    </row>
    <row r="43734" spans="1:13">
      <c r="A43734" t="n">
        <v>352787</v>
      </c>
      <c r="B43734" s="25" t="n">
        <v>45</v>
      </c>
      <c r="C43734" s="7" t="n">
        <v>5</v>
      </c>
      <c r="D43734" s="7" t="n">
        <v>3</v>
      </c>
      <c r="E43734" s="7" t="n">
        <v>1.39999997615814</v>
      </c>
      <c r="F43734" s="7" t="n">
        <v>0</v>
      </c>
    </row>
    <row r="43735" spans="1:13">
      <c r="A43735" t="s">
        <v>4</v>
      </c>
      <c r="B43735" s="4" t="s">
        <v>5</v>
      </c>
      <c r="C43735" s="4" t="s">
        <v>13</v>
      </c>
      <c r="D43735" s="4" t="s">
        <v>13</v>
      </c>
      <c r="E43735" s="4" t="s">
        <v>22</v>
      </c>
      <c r="F43735" s="4" t="s">
        <v>10</v>
      </c>
    </row>
    <row r="43736" spans="1:13">
      <c r="A43736" t="n">
        <v>352796</v>
      </c>
      <c r="B43736" s="25" t="n">
        <v>45</v>
      </c>
      <c r="C43736" s="7" t="n">
        <v>11</v>
      </c>
      <c r="D43736" s="7" t="n">
        <v>3</v>
      </c>
      <c r="E43736" s="7" t="n">
        <v>33.4000015258789</v>
      </c>
      <c r="F43736" s="7" t="n">
        <v>0</v>
      </c>
    </row>
    <row r="43737" spans="1:13">
      <c r="A43737" t="s">
        <v>4</v>
      </c>
      <c r="B43737" s="4" t="s">
        <v>5</v>
      </c>
      <c r="C43737" s="4" t="s">
        <v>10</v>
      </c>
      <c r="D43737" s="4" t="s">
        <v>22</v>
      </c>
      <c r="E43737" s="4" t="s">
        <v>22</v>
      </c>
      <c r="F43737" s="4" t="s">
        <v>22</v>
      </c>
      <c r="G43737" s="4" t="s">
        <v>10</v>
      </c>
      <c r="H43737" s="4" t="s">
        <v>10</v>
      </c>
    </row>
    <row r="43738" spans="1:13">
      <c r="A43738" t="n">
        <v>352805</v>
      </c>
      <c r="B43738" s="56" t="n">
        <v>60</v>
      </c>
      <c r="C43738" s="7" t="n">
        <v>0</v>
      </c>
      <c r="D43738" s="7" t="n">
        <v>-15</v>
      </c>
      <c r="E43738" s="7" t="n">
        <v>0</v>
      </c>
      <c r="F43738" s="7" t="n">
        <v>0</v>
      </c>
      <c r="G43738" s="7" t="n">
        <v>800</v>
      </c>
      <c r="H43738" s="7" t="n">
        <v>0</v>
      </c>
    </row>
    <row r="43739" spans="1:13">
      <c r="A43739" t="s">
        <v>4</v>
      </c>
      <c r="B43739" s="4" t="s">
        <v>5</v>
      </c>
      <c r="C43739" s="4" t="s">
        <v>13</v>
      </c>
      <c r="D43739" s="4" t="s">
        <v>10</v>
      </c>
    </row>
    <row r="43740" spans="1:13">
      <c r="A43740" t="n">
        <v>352824</v>
      </c>
      <c r="B43740" s="28" t="n">
        <v>58</v>
      </c>
      <c r="C43740" s="7" t="n">
        <v>255</v>
      </c>
      <c r="D43740" s="7" t="n">
        <v>0</v>
      </c>
    </row>
    <row r="43741" spans="1:13">
      <c r="A43741" t="s">
        <v>4</v>
      </c>
      <c r="B43741" s="4" t="s">
        <v>5</v>
      </c>
      <c r="C43741" s="4" t="s">
        <v>13</v>
      </c>
      <c r="D43741" s="4" t="s">
        <v>13</v>
      </c>
      <c r="E43741" s="4" t="s">
        <v>13</v>
      </c>
      <c r="F43741" s="4" t="s">
        <v>9</v>
      </c>
      <c r="G43741" s="4" t="s">
        <v>13</v>
      </c>
      <c r="H43741" s="4" t="s">
        <v>13</v>
      </c>
      <c r="I43741" s="4" t="s">
        <v>20</v>
      </c>
    </row>
    <row r="43742" spans="1:13">
      <c r="A43742" t="n">
        <v>352828</v>
      </c>
      <c r="B43742" s="10" t="n">
        <v>5</v>
      </c>
      <c r="C43742" s="7" t="n">
        <v>35</v>
      </c>
      <c r="D43742" s="7" t="n">
        <v>1</v>
      </c>
      <c r="E43742" s="7" t="n">
        <v>0</v>
      </c>
      <c r="F43742" s="7" t="n">
        <v>1</v>
      </c>
      <c r="G43742" s="7" t="n">
        <v>2</v>
      </c>
      <c r="H43742" s="7" t="n">
        <v>1</v>
      </c>
      <c r="I43742" s="11" t="n">
        <f t="normal" ca="1">A43756</f>
        <v>0</v>
      </c>
    </row>
    <row r="43743" spans="1:13">
      <c r="A43743" t="s">
        <v>4</v>
      </c>
      <c r="B43743" s="4" t="s">
        <v>5</v>
      </c>
      <c r="C43743" s="4" t="s">
        <v>13</v>
      </c>
      <c r="D43743" s="4" t="s">
        <v>10</v>
      </c>
      <c r="E43743" s="4" t="s">
        <v>6</v>
      </c>
    </row>
    <row r="43744" spans="1:13">
      <c r="A43744" t="n">
        <v>352842</v>
      </c>
      <c r="B43744" s="40" t="n">
        <v>51</v>
      </c>
      <c r="C43744" s="7" t="n">
        <v>4</v>
      </c>
      <c r="D43744" s="7" t="n">
        <v>0</v>
      </c>
      <c r="E43744" s="7" t="s">
        <v>2552</v>
      </c>
    </row>
    <row r="43745" spans="1:9">
      <c r="A43745" t="s">
        <v>4</v>
      </c>
      <c r="B43745" s="4" t="s">
        <v>5</v>
      </c>
      <c r="C43745" s="4" t="s">
        <v>10</v>
      </c>
    </row>
    <row r="43746" spans="1:9">
      <c r="A43746" t="n">
        <v>352856</v>
      </c>
      <c r="B43746" s="35" t="n">
        <v>16</v>
      </c>
      <c r="C43746" s="7" t="n">
        <v>0</v>
      </c>
    </row>
    <row r="43747" spans="1:9">
      <c r="A43747" t="s">
        <v>4</v>
      </c>
      <c r="B43747" s="4" t="s">
        <v>5</v>
      </c>
      <c r="C43747" s="4" t="s">
        <v>10</v>
      </c>
      <c r="D43747" s="4" t="s">
        <v>13</v>
      </c>
      <c r="E43747" s="4" t="s">
        <v>9</v>
      </c>
      <c r="F43747" s="4" t="s">
        <v>72</v>
      </c>
      <c r="G43747" s="4" t="s">
        <v>13</v>
      </c>
      <c r="H43747" s="4" t="s">
        <v>13</v>
      </c>
    </row>
    <row r="43748" spans="1:9">
      <c r="A43748" t="n">
        <v>352859</v>
      </c>
      <c r="B43748" s="52" t="n">
        <v>26</v>
      </c>
      <c r="C43748" s="7" t="n">
        <v>0</v>
      </c>
      <c r="D43748" s="7" t="n">
        <v>17</v>
      </c>
      <c r="E43748" s="7" t="n">
        <v>60105</v>
      </c>
      <c r="F43748" s="7" t="s">
        <v>2553</v>
      </c>
      <c r="G43748" s="7" t="n">
        <v>2</v>
      </c>
      <c r="H43748" s="7" t="n">
        <v>0</v>
      </c>
    </row>
    <row r="43749" spans="1:9">
      <c r="A43749" t="s">
        <v>4</v>
      </c>
      <c r="B43749" s="4" t="s">
        <v>5</v>
      </c>
    </row>
    <row r="43750" spans="1:9">
      <c r="A43750" t="n">
        <v>352937</v>
      </c>
      <c r="B43750" s="53" t="n">
        <v>28</v>
      </c>
    </row>
    <row r="43751" spans="1:9">
      <c r="A43751" t="s">
        <v>4</v>
      </c>
      <c r="B43751" s="4" t="s">
        <v>5</v>
      </c>
      <c r="C43751" s="4" t="s">
        <v>10</v>
      </c>
      <c r="D43751" s="4" t="s">
        <v>13</v>
      </c>
    </row>
    <row r="43752" spans="1:9">
      <c r="A43752" t="n">
        <v>352938</v>
      </c>
      <c r="B43752" s="54" t="n">
        <v>89</v>
      </c>
      <c r="C43752" s="7" t="n">
        <v>65533</v>
      </c>
      <c r="D43752" s="7" t="n">
        <v>1</v>
      </c>
    </row>
    <row r="43753" spans="1:9">
      <c r="A43753" t="s">
        <v>4</v>
      </c>
      <c r="B43753" s="4" t="s">
        <v>5</v>
      </c>
      <c r="C43753" s="4" t="s">
        <v>20</v>
      </c>
    </row>
    <row r="43754" spans="1:9">
      <c r="A43754" t="n">
        <v>352942</v>
      </c>
      <c r="B43754" s="17" t="n">
        <v>3</v>
      </c>
      <c r="C43754" s="11" t="n">
        <f t="normal" ca="1">A43766</f>
        <v>0</v>
      </c>
    </row>
    <row r="43755" spans="1:9">
      <c r="A43755" t="s">
        <v>4</v>
      </c>
      <c r="B43755" s="4" t="s">
        <v>5</v>
      </c>
      <c r="C43755" s="4" t="s">
        <v>13</v>
      </c>
      <c r="D43755" s="4" t="s">
        <v>10</v>
      </c>
      <c r="E43755" s="4" t="s">
        <v>6</v>
      </c>
    </row>
    <row r="43756" spans="1:9">
      <c r="A43756" t="n">
        <v>352947</v>
      </c>
      <c r="B43756" s="40" t="n">
        <v>51</v>
      </c>
      <c r="C43756" s="7" t="n">
        <v>4</v>
      </c>
      <c r="D43756" s="7" t="n">
        <v>0</v>
      </c>
      <c r="E43756" s="7" t="s">
        <v>2552</v>
      </c>
    </row>
    <row r="43757" spans="1:9">
      <c r="A43757" t="s">
        <v>4</v>
      </c>
      <c r="B43757" s="4" t="s">
        <v>5</v>
      </c>
      <c r="C43757" s="4" t="s">
        <v>10</v>
      </c>
    </row>
    <row r="43758" spans="1:9">
      <c r="A43758" t="n">
        <v>352961</v>
      </c>
      <c r="B43758" s="35" t="n">
        <v>16</v>
      </c>
      <c r="C43758" s="7" t="n">
        <v>0</v>
      </c>
    </row>
    <row r="43759" spans="1:9">
      <c r="A43759" t="s">
        <v>4</v>
      </c>
      <c r="B43759" s="4" t="s">
        <v>5</v>
      </c>
      <c r="C43759" s="4" t="s">
        <v>10</v>
      </c>
      <c r="D43759" s="4" t="s">
        <v>13</v>
      </c>
      <c r="E43759" s="4" t="s">
        <v>9</v>
      </c>
      <c r="F43759" s="4" t="s">
        <v>72</v>
      </c>
      <c r="G43759" s="4" t="s">
        <v>13</v>
      </c>
      <c r="H43759" s="4" t="s">
        <v>13</v>
      </c>
    </row>
    <row r="43760" spans="1:9">
      <c r="A43760" t="n">
        <v>352964</v>
      </c>
      <c r="B43760" s="52" t="n">
        <v>26</v>
      </c>
      <c r="C43760" s="7" t="n">
        <v>0</v>
      </c>
      <c r="D43760" s="7" t="n">
        <v>17</v>
      </c>
      <c r="E43760" s="7" t="n">
        <v>60105</v>
      </c>
      <c r="F43760" s="7" t="s">
        <v>2553</v>
      </c>
      <c r="G43760" s="7" t="n">
        <v>2</v>
      </c>
      <c r="H43760" s="7" t="n">
        <v>0</v>
      </c>
    </row>
    <row r="43761" spans="1:8">
      <c r="A43761" t="s">
        <v>4</v>
      </c>
      <c r="B43761" s="4" t="s">
        <v>5</v>
      </c>
    </row>
    <row r="43762" spans="1:8">
      <c r="A43762" t="n">
        <v>353042</v>
      </c>
      <c r="B43762" s="53" t="n">
        <v>28</v>
      </c>
    </row>
    <row r="43763" spans="1:8">
      <c r="A43763" t="s">
        <v>4</v>
      </c>
      <c r="B43763" s="4" t="s">
        <v>5</v>
      </c>
      <c r="C43763" s="4" t="s">
        <v>10</v>
      </c>
      <c r="D43763" s="4" t="s">
        <v>13</v>
      </c>
    </row>
    <row r="43764" spans="1:8">
      <c r="A43764" t="n">
        <v>353043</v>
      </c>
      <c r="B43764" s="54" t="n">
        <v>89</v>
      </c>
      <c r="C43764" s="7" t="n">
        <v>65533</v>
      </c>
      <c r="D43764" s="7" t="n">
        <v>1</v>
      </c>
    </row>
    <row r="43765" spans="1:8">
      <c r="A43765" t="s">
        <v>4</v>
      </c>
      <c r="B43765" s="4" t="s">
        <v>5</v>
      </c>
      <c r="C43765" s="4" t="s">
        <v>13</v>
      </c>
      <c r="D43765" s="4" t="s">
        <v>10</v>
      </c>
      <c r="E43765" s="4" t="s">
        <v>6</v>
      </c>
    </row>
    <row r="43766" spans="1:8">
      <c r="A43766" t="n">
        <v>353047</v>
      </c>
      <c r="B43766" s="40" t="n">
        <v>51</v>
      </c>
      <c r="C43766" s="7" t="n">
        <v>4</v>
      </c>
      <c r="D43766" s="7" t="n">
        <v>0</v>
      </c>
      <c r="E43766" s="7" t="s">
        <v>710</v>
      </c>
    </row>
    <row r="43767" spans="1:8">
      <c r="A43767" t="s">
        <v>4</v>
      </c>
      <c r="B43767" s="4" t="s">
        <v>5</v>
      </c>
      <c r="C43767" s="4" t="s">
        <v>10</v>
      </c>
    </row>
    <row r="43768" spans="1:8">
      <c r="A43768" t="n">
        <v>353061</v>
      </c>
      <c r="B43768" s="35" t="n">
        <v>16</v>
      </c>
      <c r="C43768" s="7" t="n">
        <v>0</v>
      </c>
    </row>
    <row r="43769" spans="1:8">
      <c r="A43769" t="s">
        <v>4</v>
      </c>
      <c r="B43769" s="4" t="s">
        <v>5</v>
      </c>
      <c r="C43769" s="4" t="s">
        <v>10</v>
      </c>
      <c r="D43769" s="4" t="s">
        <v>13</v>
      </c>
      <c r="E43769" s="4" t="s">
        <v>9</v>
      </c>
      <c r="F43769" s="4" t="s">
        <v>72</v>
      </c>
      <c r="G43769" s="4" t="s">
        <v>13</v>
      </c>
      <c r="H43769" s="4" t="s">
        <v>13</v>
      </c>
    </row>
    <row r="43770" spans="1:8">
      <c r="A43770" t="n">
        <v>353064</v>
      </c>
      <c r="B43770" s="52" t="n">
        <v>26</v>
      </c>
      <c r="C43770" s="7" t="n">
        <v>0</v>
      </c>
      <c r="D43770" s="7" t="n">
        <v>17</v>
      </c>
      <c r="E43770" s="7" t="n">
        <v>60106</v>
      </c>
      <c r="F43770" s="7" t="s">
        <v>2554</v>
      </c>
      <c r="G43770" s="7" t="n">
        <v>2</v>
      </c>
      <c r="H43770" s="7" t="n">
        <v>0</v>
      </c>
    </row>
    <row r="43771" spans="1:8">
      <c r="A43771" t="s">
        <v>4</v>
      </c>
      <c r="B43771" s="4" t="s">
        <v>5</v>
      </c>
    </row>
    <row r="43772" spans="1:8">
      <c r="A43772" t="n">
        <v>353118</v>
      </c>
      <c r="B43772" s="53" t="n">
        <v>28</v>
      </c>
    </row>
    <row r="43773" spans="1:8">
      <c r="A43773" t="s">
        <v>4</v>
      </c>
      <c r="B43773" s="4" t="s">
        <v>5</v>
      </c>
      <c r="C43773" s="4" t="s">
        <v>13</v>
      </c>
      <c r="D43773" s="4" t="s">
        <v>10</v>
      </c>
      <c r="E43773" s="4" t="s">
        <v>6</v>
      </c>
      <c r="F43773" s="4" t="s">
        <v>6</v>
      </c>
      <c r="G43773" s="4" t="s">
        <v>6</v>
      </c>
      <c r="H43773" s="4" t="s">
        <v>6</v>
      </c>
    </row>
    <row r="43774" spans="1:8">
      <c r="A43774" t="n">
        <v>353119</v>
      </c>
      <c r="B43774" s="40" t="n">
        <v>51</v>
      </c>
      <c r="C43774" s="7" t="n">
        <v>3</v>
      </c>
      <c r="D43774" s="7" t="n">
        <v>0</v>
      </c>
      <c r="E43774" s="7" t="s">
        <v>1743</v>
      </c>
      <c r="F43774" s="7" t="s">
        <v>844</v>
      </c>
      <c r="G43774" s="7" t="s">
        <v>88</v>
      </c>
      <c r="H43774" s="7" t="s">
        <v>89</v>
      </c>
    </row>
    <row r="43775" spans="1:8">
      <c r="A43775" t="s">
        <v>4</v>
      </c>
      <c r="B43775" s="4" t="s">
        <v>5</v>
      </c>
      <c r="C43775" s="4" t="s">
        <v>10</v>
      </c>
      <c r="D43775" s="4" t="s">
        <v>22</v>
      </c>
      <c r="E43775" s="4" t="s">
        <v>22</v>
      </c>
      <c r="F43775" s="4" t="s">
        <v>22</v>
      </c>
      <c r="G43775" s="4" t="s">
        <v>10</v>
      </c>
      <c r="H43775" s="4" t="s">
        <v>10</v>
      </c>
    </row>
    <row r="43776" spans="1:8">
      <c r="A43776" t="n">
        <v>353132</v>
      </c>
      <c r="B43776" s="56" t="n">
        <v>60</v>
      </c>
      <c r="C43776" s="7" t="n">
        <v>0</v>
      </c>
      <c r="D43776" s="7" t="n">
        <v>0</v>
      </c>
      <c r="E43776" s="7" t="n">
        <v>-8</v>
      </c>
      <c r="F43776" s="7" t="n">
        <v>0</v>
      </c>
      <c r="G43776" s="7" t="n">
        <v>1000</v>
      </c>
      <c r="H43776" s="7" t="n">
        <v>0</v>
      </c>
    </row>
    <row r="43777" spans="1:8">
      <c r="A43777" t="s">
        <v>4</v>
      </c>
      <c r="B43777" s="4" t="s">
        <v>5</v>
      </c>
      <c r="C43777" s="4" t="s">
        <v>10</v>
      </c>
    </row>
    <row r="43778" spans="1:8">
      <c r="A43778" t="n">
        <v>353151</v>
      </c>
      <c r="B43778" s="35" t="n">
        <v>16</v>
      </c>
      <c r="C43778" s="7" t="n">
        <v>1000</v>
      </c>
    </row>
    <row r="43779" spans="1:8">
      <c r="A43779" t="s">
        <v>4</v>
      </c>
      <c r="B43779" s="4" t="s">
        <v>5</v>
      </c>
      <c r="C43779" s="4" t="s">
        <v>13</v>
      </c>
      <c r="D43779" s="4" t="s">
        <v>10</v>
      </c>
      <c r="E43779" s="4" t="s">
        <v>6</v>
      </c>
    </row>
    <row r="43780" spans="1:8">
      <c r="A43780" t="n">
        <v>353154</v>
      </c>
      <c r="B43780" s="40" t="n">
        <v>51</v>
      </c>
      <c r="C43780" s="7" t="n">
        <v>4</v>
      </c>
      <c r="D43780" s="7" t="n">
        <v>0</v>
      </c>
      <c r="E43780" s="7" t="s">
        <v>2555</v>
      </c>
    </row>
    <row r="43781" spans="1:8">
      <c r="A43781" t="s">
        <v>4</v>
      </c>
      <c r="B43781" s="4" t="s">
        <v>5</v>
      </c>
      <c r="C43781" s="4" t="s">
        <v>10</v>
      </c>
    </row>
    <row r="43782" spans="1:8">
      <c r="A43782" t="n">
        <v>353169</v>
      </c>
      <c r="B43782" s="35" t="n">
        <v>16</v>
      </c>
      <c r="C43782" s="7" t="n">
        <v>0</v>
      </c>
    </row>
    <row r="43783" spans="1:8">
      <c r="A43783" t="s">
        <v>4</v>
      </c>
      <c r="B43783" s="4" t="s">
        <v>5</v>
      </c>
      <c r="C43783" s="4" t="s">
        <v>10</v>
      </c>
      <c r="D43783" s="4" t="s">
        <v>13</v>
      </c>
      <c r="E43783" s="4" t="s">
        <v>9</v>
      </c>
      <c r="F43783" s="4" t="s">
        <v>72</v>
      </c>
      <c r="G43783" s="4" t="s">
        <v>13</v>
      </c>
      <c r="H43783" s="4" t="s">
        <v>13</v>
      </c>
    </row>
    <row r="43784" spans="1:8">
      <c r="A43784" t="n">
        <v>353172</v>
      </c>
      <c r="B43784" s="52" t="n">
        <v>26</v>
      </c>
      <c r="C43784" s="7" t="n">
        <v>0</v>
      </c>
      <c r="D43784" s="7" t="n">
        <v>17</v>
      </c>
      <c r="E43784" s="7" t="n">
        <v>60107</v>
      </c>
      <c r="F43784" s="7" t="s">
        <v>2556</v>
      </c>
      <c r="G43784" s="7" t="n">
        <v>2</v>
      </c>
      <c r="H43784" s="7" t="n">
        <v>0</v>
      </c>
    </row>
    <row r="43785" spans="1:8">
      <c r="A43785" t="s">
        <v>4</v>
      </c>
      <c r="B43785" s="4" t="s">
        <v>5</v>
      </c>
    </row>
    <row r="43786" spans="1:8">
      <c r="A43786" t="n">
        <v>353267</v>
      </c>
      <c r="B43786" s="53" t="n">
        <v>28</v>
      </c>
    </row>
    <row r="43787" spans="1:8">
      <c r="A43787" t="s">
        <v>4</v>
      </c>
      <c r="B43787" s="4" t="s">
        <v>5</v>
      </c>
      <c r="C43787" s="4" t="s">
        <v>10</v>
      </c>
      <c r="D43787" s="4" t="s">
        <v>13</v>
      </c>
    </row>
    <row r="43788" spans="1:8">
      <c r="A43788" t="n">
        <v>353268</v>
      </c>
      <c r="B43788" s="54" t="n">
        <v>89</v>
      </c>
      <c r="C43788" s="7" t="n">
        <v>65533</v>
      </c>
      <c r="D43788" s="7" t="n">
        <v>1</v>
      </c>
    </row>
    <row r="43789" spans="1:8">
      <c r="A43789" t="s">
        <v>4</v>
      </c>
      <c r="B43789" s="4" t="s">
        <v>5</v>
      </c>
      <c r="C43789" s="4" t="s">
        <v>13</v>
      </c>
      <c r="D43789" s="4" t="s">
        <v>10</v>
      </c>
      <c r="E43789" s="4" t="s">
        <v>6</v>
      </c>
      <c r="F43789" s="4" t="s">
        <v>6</v>
      </c>
      <c r="G43789" s="4" t="s">
        <v>6</v>
      </c>
      <c r="H43789" s="4" t="s">
        <v>6</v>
      </c>
    </row>
    <row r="43790" spans="1:8">
      <c r="A43790" t="n">
        <v>353272</v>
      </c>
      <c r="B43790" s="40" t="n">
        <v>51</v>
      </c>
      <c r="C43790" s="7" t="n">
        <v>3</v>
      </c>
      <c r="D43790" s="7" t="n">
        <v>0</v>
      </c>
      <c r="E43790" s="7" t="s">
        <v>1203</v>
      </c>
      <c r="F43790" s="7" t="s">
        <v>844</v>
      </c>
      <c r="G43790" s="7" t="s">
        <v>88</v>
      </c>
      <c r="H43790" s="7" t="s">
        <v>89</v>
      </c>
    </row>
    <row r="43791" spans="1:8">
      <c r="A43791" t="s">
        <v>4</v>
      </c>
      <c r="B43791" s="4" t="s">
        <v>5</v>
      </c>
      <c r="C43791" s="4" t="s">
        <v>13</v>
      </c>
      <c r="D43791" s="4" t="s">
        <v>22</v>
      </c>
      <c r="E43791" s="4" t="s">
        <v>10</v>
      </c>
      <c r="F43791" s="4" t="s">
        <v>13</v>
      </c>
    </row>
    <row r="43792" spans="1:8">
      <c r="A43792" t="n">
        <v>353285</v>
      </c>
      <c r="B43792" s="16" t="n">
        <v>49</v>
      </c>
      <c r="C43792" s="7" t="n">
        <v>3</v>
      </c>
      <c r="D43792" s="7" t="n">
        <v>0.300000011920929</v>
      </c>
      <c r="E43792" s="7" t="n">
        <v>2000</v>
      </c>
      <c r="F43792" s="7" t="n">
        <v>0</v>
      </c>
    </row>
    <row r="43793" spans="1:8">
      <c r="A43793" t="s">
        <v>4</v>
      </c>
      <c r="B43793" s="4" t="s">
        <v>5</v>
      </c>
      <c r="C43793" s="4" t="s">
        <v>13</v>
      </c>
      <c r="D43793" s="4" t="s">
        <v>10</v>
      </c>
      <c r="E43793" s="4" t="s">
        <v>22</v>
      </c>
    </row>
    <row r="43794" spans="1:8">
      <c r="A43794" t="n">
        <v>353294</v>
      </c>
      <c r="B43794" s="28" t="n">
        <v>58</v>
      </c>
      <c r="C43794" s="7" t="n">
        <v>0</v>
      </c>
      <c r="D43794" s="7" t="n">
        <v>1000</v>
      </c>
      <c r="E43794" s="7" t="n">
        <v>1</v>
      </c>
    </row>
    <row r="43795" spans="1:8">
      <c r="A43795" t="s">
        <v>4</v>
      </c>
      <c r="B43795" s="4" t="s">
        <v>5</v>
      </c>
      <c r="C43795" s="4" t="s">
        <v>13</v>
      </c>
      <c r="D43795" s="4" t="s">
        <v>10</v>
      </c>
    </row>
    <row r="43796" spans="1:8">
      <c r="A43796" t="n">
        <v>353302</v>
      </c>
      <c r="B43796" s="28" t="n">
        <v>58</v>
      </c>
      <c r="C43796" s="7" t="n">
        <v>255</v>
      </c>
      <c r="D43796" s="7" t="n">
        <v>0</v>
      </c>
    </row>
    <row r="43797" spans="1:8">
      <c r="A43797" t="s">
        <v>4</v>
      </c>
      <c r="B43797" s="4" t="s">
        <v>5</v>
      </c>
      <c r="C43797" s="4" t="s">
        <v>10</v>
      </c>
    </row>
    <row r="43798" spans="1:8">
      <c r="A43798" t="n">
        <v>353306</v>
      </c>
      <c r="B43798" s="35" t="n">
        <v>16</v>
      </c>
      <c r="C43798" s="7" t="n">
        <v>1000</v>
      </c>
    </row>
    <row r="43799" spans="1:8">
      <c r="A43799" t="s">
        <v>4</v>
      </c>
      <c r="B43799" s="4" t="s">
        <v>5</v>
      </c>
      <c r="C43799" s="4" t="s">
        <v>13</v>
      </c>
      <c r="D43799" s="4" t="s">
        <v>13</v>
      </c>
      <c r="E43799" s="4" t="s">
        <v>13</v>
      </c>
      <c r="F43799" s="4" t="s">
        <v>22</v>
      </c>
      <c r="G43799" s="4" t="s">
        <v>22</v>
      </c>
      <c r="H43799" s="4" t="s">
        <v>22</v>
      </c>
      <c r="I43799" s="4" t="s">
        <v>22</v>
      </c>
      <c r="J43799" s="4" t="s">
        <v>22</v>
      </c>
    </row>
    <row r="43800" spans="1:8">
      <c r="A43800" t="n">
        <v>353309</v>
      </c>
      <c r="B43800" s="72" t="n">
        <v>76</v>
      </c>
      <c r="C43800" s="7" t="n">
        <v>0</v>
      </c>
      <c r="D43800" s="7" t="n">
        <v>3</v>
      </c>
      <c r="E43800" s="7" t="n">
        <v>3</v>
      </c>
      <c r="F43800" s="7" t="n">
        <v>1</v>
      </c>
      <c r="G43800" s="7" t="n">
        <v>1</v>
      </c>
      <c r="H43800" s="7" t="n">
        <v>1</v>
      </c>
      <c r="I43800" s="7" t="n">
        <v>1</v>
      </c>
      <c r="J43800" s="7" t="n">
        <v>4000</v>
      </c>
    </row>
    <row r="43801" spans="1:8">
      <c r="A43801" t="s">
        <v>4</v>
      </c>
      <c r="B43801" s="4" t="s">
        <v>5</v>
      </c>
      <c r="C43801" s="4" t="s">
        <v>13</v>
      </c>
      <c r="D43801" s="4" t="s">
        <v>13</v>
      </c>
    </row>
    <row r="43802" spans="1:8">
      <c r="A43802" t="n">
        <v>353333</v>
      </c>
      <c r="B43802" s="74" t="n">
        <v>77</v>
      </c>
      <c r="C43802" s="7" t="n">
        <v>0</v>
      </c>
      <c r="D43802" s="7" t="n">
        <v>3</v>
      </c>
    </row>
    <row r="43803" spans="1:8">
      <c r="A43803" t="s">
        <v>4</v>
      </c>
      <c r="B43803" s="4" t="s">
        <v>5</v>
      </c>
      <c r="C43803" s="4" t="s">
        <v>10</v>
      </c>
    </row>
    <row r="43804" spans="1:8">
      <c r="A43804" t="n">
        <v>353336</v>
      </c>
      <c r="B43804" s="35" t="n">
        <v>16</v>
      </c>
      <c r="C43804" s="7" t="n">
        <v>1000</v>
      </c>
    </row>
    <row r="43805" spans="1:8">
      <c r="A43805" t="s">
        <v>4</v>
      </c>
      <c r="B43805" s="4" t="s">
        <v>5</v>
      </c>
      <c r="C43805" s="4" t="s">
        <v>13</v>
      </c>
      <c r="D43805" s="4" t="s">
        <v>10</v>
      </c>
      <c r="E43805" s="4" t="s">
        <v>10</v>
      </c>
      <c r="F43805" s="4" t="s">
        <v>13</v>
      </c>
    </row>
    <row r="43806" spans="1:8">
      <c r="A43806" t="n">
        <v>353339</v>
      </c>
      <c r="B43806" s="29" t="n">
        <v>25</v>
      </c>
      <c r="C43806" s="7" t="n">
        <v>1</v>
      </c>
      <c r="D43806" s="7" t="n">
        <v>65535</v>
      </c>
      <c r="E43806" s="7" t="n">
        <v>500</v>
      </c>
      <c r="F43806" s="7" t="n">
        <v>5</v>
      </c>
    </row>
    <row r="43807" spans="1:8">
      <c r="A43807" t="s">
        <v>4</v>
      </c>
      <c r="B43807" s="4" t="s">
        <v>5</v>
      </c>
      <c r="C43807" s="4" t="s">
        <v>6</v>
      </c>
      <c r="D43807" s="4" t="s">
        <v>10</v>
      </c>
    </row>
    <row r="43808" spans="1:8">
      <c r="A43808" t="n">
        <v>353346</v>
      </c>
      <c r="B43808" s="84" t="n">
        <v>29</v>
      </c>
      <c r="C43808" s="7" t="s">
        <v>1101</v>
      </c>
      <c r="D43808" s="7" t="n">
        <v>65533</v>
      </c>
    </row>
    <row r="43809" spans="1:10">
      <c r="A43809" t="s">
        <v>4</v>
      </c>
      <c r="B43809" s="4" t="s">
        <v>5</v>
      </c>
      <c r="C43809" s="4" t="s">
        <v>13</v>
      </c>
      <c r="D43809" s="4" t="s">
        <v>10</v>
      </c>
      <c r="E43809" s="4" t="s">
        <v>6</v>
      </c>
    </row>
    <row r="43810" spans="1:10">
      <c r="A43810" t="n">
        <v>353355</v>
      </c>
      <c r="B43810" s="40" t="n">
        <v>51</v>
      </c>
      <c r="C43810" s="7" t="n">
        <v>4</v>
      </c>
      <c r="D43810" s="7" t="n">
        <v>0</v>
      </c>
      <c r="E43810" s="7" t="s">
        <v>158</v>
      </c>
    </row>
    <row r="43811" spans="1:10">
      <c r="A43811" t="s">
        <v>4</v>
      </c>
      <c r="B43811" s="4" t="s">
        <v>5</v>
      </c>
      <c r="C43811" s="4" t="s">
        <v>10</v>
      </c>
    </row>
    <row r="43812" spans="1:10">
      <c r="A43812" t="n">
        <v>353368</v>
      </c>
      <c r="B43812" s="35" t="n">
        <v>16</v>
      </c>
      <c r="C43812" s="7" t="n">
        <v>0</v>
      </c>
    </row>
    <row r="43813" spans="1:10">
      <c r="A43813" t="s">
        <v>4</v>
      </c>
      <c r="B43813" s="4" t="s">
        <v>5</v>
      </c>
      <c r="C43813" s="4" t="s">
        <v>10</v>
      </c>
      <c r="D43813" s="4" t="s">
        <v>72</v>
      </c>
      <c r="E43813" s="4" t="s">
        <v>13</v>
      </c>
      <c r="F43813" s="4" t="s">
        <v>13</v>
      </c>
    </row>
    <row r="43814" spans="1:10">
      <c r="A43814" t="n">
        <v>353371</v>
      </c>
      <c r="B43814" s="52" t="n">
        <v>26</v>
      </c>
      <c r="C43814" s="7" t="n">
        <v>0</v>
      </c>
      <c r="D43814" s="7" t="s">
        <v>2557</v>
      </c>
      <c r="E43814" s="7" t="n">
        <v>2</v>
      </c>
      <c r="F43814" s="7" t="n">
        <v>0</v>
      </c>
    </row>
    <row r="43815" spans="1:10">
      <c r="A43815" t="s">
        <v>4</v>
      </c>
      <c r="B43815" s="4" t="s">
        <v>5</v>
      </c>
    </row>
    <row r="43816" spans="1:10">
      <c r="A43816" t="n">
        <v>353468</v>
      </c>
      <c r="B43816" s="53" t="n">
        <v>28</v>
      </c>
    </row>
    <row r="43817" spans="1:10">
      <c r="A43817" t="s">
        <v>4</v>
      </c>
      <c r="B43817" s="4" t="s">
        <v>5</v>
      </c>
      <c r="C43817" s="4" t="s">
        <v>10</v>
      </c>
      <c r="D43817" s="4" t="s">
        <v>13</v>
      </c>
    </row>
    <row r="43818" spans="1:10">
      <c r="A43818" t="n">
        <v>353469</v>
      </c>
      <c r="B43818" s="54" t="n">
        <v>89</v>
      </c>
      <c r="C43818" s="7" t="n">
        <v>65533</v>
      </c>
      <c r="D43818" s="7" t="n">
        <v>1</v>
      </c>
    </row>
    <row r="43819" spans="1:10">
      <c r="A43819" t="s">
        <v>4</v>
      </c>
      <c r="B43819" s="4" t="s">
        <v>5</v>
      </c>
      <c r="C43819" s="4" t="s">
        <v>13</v>
      </c>
      <c r="D43819" s="4" t="s">
        <v>10</v>
      </c>
      <c r="E43819" s="4" t="s">
        <v>10</v>
      </c>
      <c r="F43819" s="4" t="s">
        <v>13</v>
      </c>
    </row>
    <row r="43820" spans="1:10">
      <c r="A43820" t="n">
        <v>353473</v>
      </c>
      <c r="B43820" s="29" t="n">
        <v>25</v>
      </c>
      <c r="C43820" s="7" t="n">
        <v>1</v>
      </c>
      <c r="D43820" s="7" t="n">
        <v>65535</v>
      </c>
      <c r="E43820" s="7" t="n">
        <v>65535</v>
      </c>
      <c r="F43820" s="7" t="n">
        <v>0</v>
      </c>
    </row>
    <row r="43821" spans="1:10">
      <c r="A43821" t="s">
        <v>4</v>
      </c>
      <c r="B43821" s="4" t="s">
        <v>5</v>
      </c>
      <c r="C43821" s="4" t="s">
        <v>6</v>
      </c>
      <c r="D43821" s="4" t="s">
        <v>10</v>
      </c>
    </row>
    <row r="43822" spans="1:10">
      <c r="A43822" t="n">
        <v>353480</v>
      </c>
      <c r="B43822" s="84" t="n">
        <v>29</v>
      </c>
      <c r="C43822" s="7" t="s">
        <v>12</v>
      </c>
      <c r="D43822" s="7" t="n">
        <v>65533</v>
      </c>
    </row>
    <row r="43823" spans="1:10">
      <c r="A43823" t="s">
        <v>4</v>
      </c>
      <c r="B43823" s="4" t="s">
        <v>5</v>
      </c>
      <c r="C43823" s="4" t="s">
        <v>13</v>
      </c>
      <c r="D43823" s="4" t="s">
        <v>10</v>
      </c>
      <c r="E43823" s="4" t="s">
        <v>6</v>
      </c>
      <c r="F43823" s="4" t="s">
        <v>6</v>
      </c>
      <c r="G43823" s="4" t="s">
        <v>6</v>
      </c>
      <c r="H43823" s="4" t="s">
        <v>6</v>
      </c>
    </row>
    <row r="43824" spans="1:10">
      <c r="A43824" t="n">
        <v>353484</v>
      </c>
      <c r="B43824" s="40" t="n">
        <v>51</v>
      </c>
      <c r="C43824" s="7" t="n">
        <v>3</v>
      </c>
      <c r="D43824" s="7" t="n">
        <v>0</v>
      </c>
      <c r="E43824" s="7" t="s">
        <v>1203</v>
      </c>
      <c r="F43824" s="7" t="s">
        <v>844</v>
      </c>
      <c r="G43824" s="7" t="s">
        <v>88</v>
      </c>
      <c r="H43824" s="7" t="s">
        <v>89</v>
      </c>
    </row>
    <row r="43825" spans="1:8">
      <c r="A43825" t="s">
        <v>4</v>
      </c>
      <c r="B43825" s="4" t="s">
        <v>5</v>
      </c>
      <c r="C43825" s="4" t="s">
        <v>13</v>
      </c>
      <c r="D43825" s="4" t="s">
        <v>10</v>
      </c>
      <c r="E43825" s="4" t="s">
        <v>6</v>
      </c>
      <c r="F43825" s="4" t="s">
        <v>6</v>
      </c>
      <c r="G43825" s="4" t="s">
        <v>6</v>
      </c>
      <c r="H43825" s="4" t="s">
        <v>6</v>
      </c>
    </row>
    <row r="43826" spans="1:8">
      <c r="A43826" t="n">
        <v>353497</v>
      </c>
      <c r="B43826" s="40" t="n">
        <v>51</v>
      </c>
      <c r="C43826" s="7" t="n">
        <v>3</v>
      </c>
      <c r="D43826" s="7" t="n">
        <v>61491</v>
      </c>
      <c r="E43826" s="7" t="s">
        <v>813</v>
      </c>
      <c r="F43826" s="7" t="s">
        <v>844</v>
      </c>
      <c r="G43826" s="7" t="s">
        <v>88</v>
      </c>
      <c r="H43826" s="7" t="s">
        <v>89</v>
      </c>
    </row>
    <row r="43827" spans="1:8">
      <c r="A43827" t="s">
        <v>4</v>
      </c>
      <c r="B43827" s="4" t="s">
        <v>5</v>
      </c>
      <c r="C43827" s="4" t="s">
        <v>13</v>
      </c>
      <c r="D43827" s="4" t="s">
        <v>10</v>
      </c>
      <c r="E43827" s="4" t="s">
        <v>6</v>
      </c>
      <c r="F43827" s="4" t="s">
        <v>6</v>
      </c>
      <c r="G43827" s="4" t="s">
        <v>6</v>
      </c>
      <c r="H43827" s="4" t="s">
        <v>6</v>
      </c>
    </row>
    <row r="43828" spans="1:8">
      <c r="A43828" t="n">
        <v>353510</v>
      </c>
      <c r="B43828" s="40" t="n">
        <v>51</v>
      </c>
      <c r="C43828" s="7" t="n">
        <v>3</v>
      </c>
      <c r="D43828" s="7" t="n">
        <v>61492</v>
      </c>
      <c r="E43828" s="7" t="s">
        <v>813</v>
      </c>
      <c r="F43828" s="7" t="s">
        <v>844</v>
      </c>
      <c r="G43828" s="7" t="s">
        <v>88</v>
      </c>
      <c r="H43828" s="7" t="s">
        <v>89</v>
      </c>
    </row>
    <row r="43829" spans="1:8">
      <c r="A43829" t="s">
        <v>4</v>
      </c>
      <c r="B43829" s="4" t="s">
        <v>5</v>
      </c>
      <c r="C43829" s="4" t="s">
        <v>13</v>
      </c>
      <c r="D43829" s="4" t="s">
        <v>10</v>
      </c>
      <c r="E43829" s="4" t="s">
        <v>6</v>
      </c>
      <c r="F43829" s="4" t="s">
        <v>6</v>
      </c>
      <c r="G43829" s="4" t="s">
        <v>6</v>
      </c>
      <c r="H43829" s="4" t="s">
        <v>6</v>
      </c>
    </row>
    <row r="43830" spans="1:8">
      <c r="A43830" t="n">
        <v>353523</v>
      </c>
      <c r="B43830" s="40" t="n">
        <v>51</v>
      </c>
      <c r="C43830" s="7" t="n">
        <v>3</v>
      </c>
      <c r="D43830" s="7" t="n">
        <v>61493</v>
      </c>
      <c r="E43830" s="7" t="s">
        <v>813</v>
      </c>
      <c r="F43830" s="7" t="s">
        <v>844</v>
      </c>
      <c r="G43830" s="7" t="s">
        <v>88</v>
      </c>
      <c r="H43830" s="7" t="s">
        <v>89</v>
      </c>
    </row>
    <row r="43831" spans="1:8">
      <c r="A43831" t="s">
        <v>4</v>
      </c>
      <c r="B43831" s="4" t="s">
        <v>5</v>
      </c>
      <c r="C43831" s="4" t="s">
        <v>13</v>
      </c>
      <c r="D43831" s="4" t="s">
        <v>10</v>
      </c>
      <c r="E43831" s="4" t="s">
        <v>6</v>
      </c>
      <c r="F43831" s="4" t="s">
        <v>6</v>
      </c>
      <c r="G43831" s="4" t="s">
        <v>6</v>
      </c>
      <c r="H43831" s="4" t="s">
        <v>6</v>
      </c>
    </row>
    <row r="43832" spans="1:8">
      <c r="A43832" t="n">
        <v>353536</v>
      </c>
      <c r="B43832" s="40" t="n">
        <v>51</v>
      </c>
      <c r="C43832" s="7" t="n">
        <v>3</v>
      </c>
      <c r="D43832" s="7" t="n">
        <v>61494</v>
      </c>
      <c r="E43832" s="7" t="s">
        <v>813</v>
      </c>
      <c r="F43832" s="7" t="s">
        <v>844</v>
      </c>
      <c r="G43832" s="7" t="s">
        <v>88</v>
      </c>
      <c r="H43832" s="7" t="s">
        <v>89</v>
      </c>
    </row>
    <row r="43833" spans="1:8">
      <c r="A43833" t="s">
        <v>4</v>
      </c>
      <c r="B43833" s="4" t="s">
        <v>5</v>
      </c>
      <c r="C43833" s="4" t="s">
        <v>13</v>
      </c>
      <c r="D43833" s="4" t="s">
        <v>10</v>
      </c>
      <c r="E43833" s="4" t="s">
        <v>6</v>
      </c>
      <c r="F43833" s="4" t="s">
        <v>6</v>
      </c>
      <c r="G43833" s="4" t="s">
        <v>6</v>
      </c>
      <c r="H43833" s="4" t="s">
        <v>6</v>
      </c>
    </row>
    <row r="43834" spans="1:8">
      <c r="A43834" t="n">
        <v>353549</v>
      </c>
      <c r="B43834" s="40" t="n">
        <v>51</v>
      </c>
      <c r="C43834" s="7" t="n">
        <v>3</v>
      </c>
      <c r="D43834" s="7" t="n">
        <v>61495</v>
      </c>
      <c r="E43834" s="7" t="s">
        <v>813</v>
      </c>
      <c r="F43834" s="7" t="s">
        <v>844</v>
      </c>
      <c r="G43834" s="7" t="s">
        <v>88</v>
      </c>
      <c r="H43834" s="7" t="s">
        <v>89</v>
      </c>
    </row>
    <row r="43835" spans="1:8">
      <c r="A43835" t="s">
        <v>4</v>
      </c>
      <c r="B43835" s="4" t="s">
        <v>5</v>
      </c>
      <c r="C43835" s="4" t="s">
        <v>13</v>
      </c>
      <c r="D43835" s="4" t="s">
        <v>10</v>
      </c>
      <c r="E43835" s="4" t="s">
        <v>6</v>
      </c>
      <c r="F43835" s="4" t="s">
        <v>6</v>
      </c>
      <c r="G43835" s="4" t="s">
        <v>6</v>
      </c>
      <c r="H43835" s="4" t="s">
        <v>6</v>
      </c>
    </row>
    <row r="43836" spans="1:8">
      <c r="A43836" t="n">
        <v>353562</v>
      </c>
      <c r="B43836" s="40" t="n">
        <v>51</v>
      </c>
      <c r="C43836" s="7" t="n">
        <v>3</v>
      </c>
      <c r="D43836" s="7" t="n">
        <v>61496</v>
      </c>
      <c r="E43836" s="7" t="s">
        <v>813</v>
      </c>
      <c r="F43836" s="7" t="s">
        <v>844</v>
      </c>
      <c r="G43836" s="7" t="s">
        <v>88</v>
      </c>
      <c r="H43836" s="7" t="s">
        <v>89</v>
      </c>
    </row>
    <row r="43837" spans="1:8">
      <c r="A43837" t="s">
        <v>4</v>
      </c>
      <c r="B43837" s="4" t="s">
        <v>5</v>
      </c>
      <c r="C43837" s="4" t="s">
        <v>10</v>
      </c>
    </row>
    <row r="43838" spans="1:8">
      <c r="A43838" t="n">
        <v>353575</v>
      </c>
      <c r="B43838" s="35" t="n">
        <v>16</v>
      </c>
      <c r="C43838" s="7" t="n">
        <v>300</v>
      </c>
    </row>
    <row r="43839" spans="1:8">
      <c r="A43839" t="s">
        <v>4</v>
      </c>
      <c r="B43839" s="4" t="s">
        <v>5</v>
      </c>
      <c r="C43839" s="4" t="s">
        <v>13</v>
      </c>
      <c r="D43839" s="4" t="s">
        <v>13</v>
      </c>
      <c r="E43839" s="4" t="s">
        <v>22</v>
      </c>
      <c r="F43839" s="4" t="s">
        <v>22</v>
      </c>
      <c r="G43839" s="4" t="s">
        <v>22</v>
      </c>
      <c r="H43839" s="4" t="s">
        <v>10</v>
      </c>
    </row>
    <row r="43840" spans="1:8">
      <c r="A43840" t="n">
        <v>353578</v>
      </c>
      <c r="B43840" s="25" t="n">
        <v>45</v>
      </c>
      <c r="C43840" s="7" t="n">
        <v>2</v>
      </c>
      <c r="D43840" s="7" t="n">
        <v>3</v>
      </c>
      <c r="E43840" s="7" t="n">
        <v>-50.2400016784668</v>
      </c>
      <c r="F43840" s="7" t="n">
        <v>5.38000011444092</v>
      </c>
      <c r="G43840" s="7" t="n">
        <v>-20.6900005340576</v>
      </c>
      <c r="H43840" s="7" t="n">
        <v>0</v>
      </c>
    </row>
    <row r="43841" spans="1:8">
      <c r="A43841" t="s">
        <v>4</v>
      </c>
      <c r="B43841" s="4" t="s">
        <v>5</v>
      </c>
      <c r="C43841" s="4" t="s">
        <v>13</v>
      </c>
      <c r="D43841" s="4" t="s">
        <v>13</v>
      </c>
      <c r="E43841" s="4" t="s">
        <v>22</v>
      </c>
      <c r="F43841" s="4" t="s">
        <v>22</v>
      </c>
      <c r="G43841" s="4" t="s">
        <v>22</v>
      </c>
      <c r="H43841" s="4" t="s">
        <v>10</v>
      </c>
      <c r="I43841" s="4" t="s">
        <v>13</v>
      </c>
    </row>
    <row r="43842" spans="1:8">
      <c r="A43842" t="n">
        <v>353595</v>
      </c>
      <c r="B43842" s="25" t="n">
        <v>45</v>
      </c>
      <c r="C43842" s="7" t="n">
        <v>4</v>
      </c>
      <c r="D43842" s="7" t="n">
        <v>3</v>
      </c>
      <c r="E43842" s="7" t="n">
        <v>351.970001220703</v>
      </c>
      <c r="F43842" s="7" t="n">
        <v>251.419998168945</v>
      </c>
      <c r="G43842" s="7" t="n">
        <v>0</v>
      </c>
      <c r="H43842" s="7" t="n">
        <v>0</v>
      </c>
      <c r="I43842" s="7" t="n">
        <v>0</v>
      </c>
    </row>
    <row r="43843" spans="1:8">
      <c r="A43843" t="s">
        <v>4</v>
      </c>
      <c r="B43843" s="4" t="s">
        <v>5</v>
      </c>
      <c r="C43843" s="4" t="s">
        <v>13</v>
      </c>
      <c r="D43843" s="4" t="s">
        <v>13</v>
      </c>
      <c r="E43843" s="4" t="s">
        <v>22</v>
      </c>
      <c r="F43843" s="4" t="s">
        <v>10</v>
      </c>
    </row>
    <row r="43844" spans="1:8">
      <c r="A43844" t="n">
        <v>353613</v>
      </c>
      <c r="B43844" s="25" t="n">
        <v>45</v>
      </c>
      <c r="C43844" s="7" t="n">
        <v>5</v>
      </c>
      <c r="D43844" s="7" t="n">
        <v>3</v>
      </c>
      <c r="E43844" s="7" t="n">
        <v>1.39999997615814</v>
      </c>
      <c r="F43844" s="7" t="n">
        <v>0</v>
      </c>
    </row>
    <row r="43845" spans="1:8">
      <c r="A43845" t="s">
        <v>4</v>
      </c>
      <c r="B43845" s="4" t="s">
        <v>5</v>
      </c>
      <c r="C43845" s="4" t="s">
        <v>13</v>
      </c>
      <c r="D43845" s="4" t="s">
        <v>13</v>
      </c>
      <c r="E43845" s="4" t="s">
        <v>22</v>
      </c>
      <c r="F43845" s="4" t="s">
        <v>10</v>
      </c>
    </row>
    <row r="43846" spans="1:8">
      <c r="A43846" t="n">
        <v>353622</v>
      </c>
      <c r="B43846" s="25" t="n">
        <v>45</v>
      </c>
      <c r="C43846" s="7" t="n">
        <v>11</v>
      </c>
      <c r="D43846" s="7" t="n">
        <v>3</v>
      </c>
      <c r="E43846" s="7" t="n">
        <v>33.4000015258789</v>
      </c>
      <c r="F43846" s="7" t="n">
        <v>0</v>
      </c>
    </row>
    <row r="43847" spans="1:8">
      <c r="A43847" t="s">
        <v>4</v>
      </c>
      <c r="B43847" s="4" t="s">
        <v>5</v>
      </c>
      <c r="C43847" s="4" t="s">
        <v>13</v>
      </c>
      <c r="D43847" s="4" t="s">
        <v>13</v>
      </c>
      <c r="E43847" s="4" t="s">
        <v>22</v>
      </c>
      <c r="F43847" s="4" t="s">
        <v>10</v>
      </c>
    </row>
    <row r="43848" spans="1:8">
      <c r="A43848" t="n">
        <v>353631</v>
      </c>
      <c r="B43848" s="25" t="n">
        <v>45</v>
      </c>
      <c r="C43848" s="7" t="n">
        <v>5</v>
      </c>
      <c r="D43848" s="7" t="n">
        <v>3</v>
      </c>
      <c r="E43848" s="7" t="n">
        <v>1.29999995231628</v>
      </c>
      <c r="F43848" s="7" t="n">
        <v>3000</v>
      </c>
    </row>
    <row r="43849" spans="1:8">
      <c r="A43849" t="s">
        <v>4</v>
      </c>
      <c r="B43849" s="4" t="s">
        <v>5</v>
      </c>
      <c r="C43849" s="4" t="s">
        <v>13</v>
      </c>
      <c r="D43849" s="4" t="s">
        <v>13</v>
      </c>
      <c r="E43849" s="4" t="s">
        <v>13</v>
      </c>
      <c r="F43849" s="4" t="s">
        <v>22</v>
      </c>
      <c r="G43849" s="4" t="s">
        <v>22</v>
      </c>
      <c r="H43849" s="4" t="s">
        <v>22</v>
      </c>
      <c r="I43849" s="4" t="s">
        <v>22</v>
      </c>
      <c r="J43849" s="4" t="s">
        <v>22</v>
      </c>
    </row>
    <row r="43850" spans="1:8">
      <c r="A43850" t="n">
        <v>353640</v>
      </c>
      <c r="B43850" s="72" t="n">
        <v>76</v>
      </c>
      <c r="C43850" s="7" t="n">
        <v>0</v>
      </c>
      <c r="D43850" s="7" t="n">
        <v>3</v>
      </c>
      <c r="E43850" s="7" t="n">
        <v>0</v>
      </c>
      <c r="F43850" s="7" t="n">
        <v>1</v>
      </c>
      <c r="G43850" s="7" t="n">
        <v>1</v>
      </c>
      <c r="H43850" s="7" t="n">
        <v>1</v>
      </c>
      <c r="I43850" s="7" t="n">
        <v>0</v>
      </c>
      <c r="J43850" s="7" t="n">
        <v>1000</v>
      </c>
    </row>
    <row r="43851" spans="1:8">
      <c r="A43851" t="s">
        <v>4</v>
      </c>
      <c r="B43851" s="4" t="s">
        <v>5</v>
      </c>
      <c r="C43851" s="4" t="s">
        <v>13</v>
      </c>
      <c r="D43851" s="4" t="s">
        <v>13</v>
      </c>
    </row>
    <row r="43852" spans="1:8">
      <c r="A43852" t="n">
        <v>353664</v>
      </c>
      <c r="B43852" s="74" t="n">
        <v>77</v>
      </c>
      <c r="C43852" s="7" t="n">
        <v>0</v>
      </c>
      <c r="D43852" s="7" t="n">
        <v>3</v>
      </c>
    </row>
    <row r="43853" spans="1:8">
      <c r="A43853" t="s">
        <v>4</v>
      </c>
      <c r="B43853" s="4" t="s">
        <v>5</v>
      </c>
      <c r="C43853" s="4" t="s">
        <v>13</v>
      </c>
      <c r="D43853" s="4" t="s">
        <v>22</v>
      </c>
      <c r="E43853" s="4" t="s">
        <v>10</v>
      </c>
      <c r="F43853" s="4" t="s">
        <v>13</v>
      </c>
    </row>
    <row r="43854" spans="1:8">
      <c r="A43854" t="n">
        <v>353667</v>
      </c>
      <c r="B43854" s="16" t="n">
        <v>49</v>
      </c>
      <c r="C43854" s="7" t="n">
        <v>3</v>
      </c>
      <c r="D43854" s="7" t="n">
        <v>1</v>
      </c>
      <c r="E43854" s="7" t="n">
        <v>2000</v>
      </c>
      <c r="F43854" s="7" t="n">
        <v>0</v>
      </c>
    </row>
    <row r="43855" spans="1:8">
      <c r="A43855" t="s">
        <v>4</v>
      </c>
      <c r="B43855" s="4" t="s">
        <v>5</v>
      </c>
      <c r="C43855" s="4" t="s">
        <v>10</v>
      </c>
    </row>
    <row r="43856" spans="1:8">
      <c r="A43856" t="n">
        <v>353676</v>
      </c>
      <c r="B43856" s="35" t="n">
        <v>16</v>
      </c>
      <c r="C43856" s="7" t="n">
        <v>500</v>
      </c>
    </row>
    <row r="43857" spans="1:10">
      <c r="A43857" t="s">
        <v>4</v>
      </c>
      <c r="B43857" s="4" t="s">
        <v>5</v>
      </c>
      <c r="C43857" s="4" t="s">
        <v>13</v>
      </c>
      <c r="D43857" s="4" t="s">
        <v>10</v>
      </c>
      <c r="E43857" s="4" t="s">
        <v>22</v>
      </c>
    </row>
    <row r="43858" spans="1:10">
      <c r="A43858" t="n">
        <v>353679</v>
      </c>
      <c r="B43858" s="28" t="n">
        <v>58</v>
      </c>
      <c r="C43858" s="7" t="n">
        <v>100</v>
      </c>
      <c r="D43858" s="7" t="n">
        <v>2000</v>
      </c>
      <c r="E43858" s="7" t="n">
        <v>1</v>
      </c>
    </row>
    <row r="43859" spans="1:10">
      <c r="A43859" t="s">
        <v>4</v>
      </c>
      <c r="B43859" s="4" t="s">
        <v>5</v>
      </c>
      <c r="C43859" s="4" t="s">
        <v>13</v>
      </c>
      <c r="D43859" s="4" t="s">
        <v>10</v>
      </c>
    </row>
    <row r="43860" spans="1:10">
      <c r="A43860" t="n">
        <v>353687</v>
      </c>
      <c r="B43860" s="28" t="n">
        <v>58</v>
      </c>
      <c r="C43860" s="7" t="n">
        <v>255</v>
      </c>
      <c r="D43860" s="7" t="n">
        <v>0</v>
      </c>
    </row>
    <row r="43861" spans="1:10">
      <c r="A43861" t="s">
        <v>4</v>
      </c>
      <c r="B43861" s="4" t="s">
        <v>5</v>
      </c>
      <c r="C43861" s="4" t="s">
        <v>13</v>
      </c>
      <c r="D43861" s="4" t="s">
        <v>10</v>
      </c>
      <c r="E43861" s="4" t="s">
        <v>6</v>
      </c>
    </row>
    <row r="43862" spans="1:10">
      <c r="A43862" t="n">
        <v>353691</v>
      </c>
      <c r="B43862" s="40" t="n">
        <v>51</v>
      </c>
      <c r="C43862" s="7" t="n">
        <v>4</v>
      </c>
      <c r="D43862" s="7" t="n">
        <v>0</v>
      </c>
      <c r="E43862" s="7" t="s">
        <v>2558</v>
      </c>
    </row>
    <row r="43863" spans="1:10">
      <c r="A43863" t="s">
        <v>4</v>
      </c>
      <c r="B43863" s="4" t="s">
        <v>5</v>
      </c>
      <c r="C43863" s="4" t="s">
        <v>10</v>
      </c>
    </row>
    <row r="43864" spans="1:10">
      <c r="A43864" t="n">
        <v>353706</v>
      </c>
      <c r="B43864" s="35" t="n">
        <v>16</v>
      </c>
      <c r="C43864" s="7" t="n">
        <v>0</v>
      </c>
    </row>
    <row r="43865" spans="1:10">
      <c r="A43865" t="s">
        <v>4</v>
      </c>
      <c r="B43865" s="4" t="s">
        <v>5</v>
      </c>
      <c r="C43865" s="4" t="s">
        <v>10</v>
      </c>
      <c r="D43865" s="4" t="s">
        <v>72</v>
      </c>
      <c r="E43865" s="4" t="s">
        <v>13</v>
      </c>
      <c r="F43865" s="4" t="s">
        <v>13</v>
      </c>
    </row>
    <row r="43866" spans="1:10">
      <c r="A43866" t="n">
        <v>353709</v>
      </c>
      <c r="B43866" s="52" t="n">
        <v>26</v>
      </c>
      <c r="C43866" s="7" t="n">
        <v>0</v>
      </c>
      <c r="D43866" s="7" t="s">
        <v>2559</v>
      </c>
      <c r="E43866" s="7" t="n">
        <v>2</v>
      </c>
      <c r="F43866" s="7" t="n">
        <v>0</v>
      </c>
    </row>
    <row r="43867" spans="1:10">
      <c r="A43867" t="s">
        <v>4</v>
      </c>
      <c r="B43867" s="4" t="s">
        <v>5</v>
      </c>
    </row>
    <row r="43868" spans="1:10">
      <c r="A43868" t="n">
        <v>353727</v>
      </c>
      <c r="B43868" s="53" t="n">
        <v>28</v>
      </c>
    </row>
    <row r="43869" spans="1:10">
      <c r="A43869" t="s">
        <v>4</v>
      </c>
      <c r="B43869" s="4" t="s">
        <v>5</v>
      </c>
      <c r="C43869" s="4" t="s">
        <v>13</v>
      </c>
      <c r="D43869" s="4" t="s">
        <v>13</v>
      </c>
      <c r="E43869" s="4" t="s">
        <v>9</v>
      </c>
      <c r="F43869" s="4" t="s">
        <v>13</v>
      </c>
      <c r="G43869" s="4" t="s">
        <v>13</v>
      </c>
    </row>
    <row r="43870" spans="1:10">
      <c r="A43870" t="n">
        <v>353728</v>
      </c>
      <c r="B43870" s="31" t="n">
        <v>18</v>
      </c>
      <c r="C43870" s="7" t="n">
        <v>1</v>
      </c>
      <c r="D43870" s="7" t="n">
        <v>0</v>
      </c>
      <c r="E43870" s="7" t="n">
        <v>0</v>
      </c>
      <c r="F43870" s="7" t="n">
        <v>19</v>
      </c>
      <c r="G43870" s="7" t="n">
        <v>1</v>
      </c>
    </row>
    <row r="43871" spans="1:10">
      <c r="A43871" t="s">
        <v>4</v>
      </c>
      <c r="B43871" s="4" t="s">
        <v>5</v>
      </c>
      <c r="C43871" s="4" t="s">
        <v>13</v>
      </c>
      <c r="D43871" s="4" t="s">
        <v>10</v>
      </c>
      <c r="E43871" s="4" t="s">
        <v>10</v>
      </c>
      <c r="F43871" s="4" t="s">
        <v>13</v>
      </c>
    </row>
    <row r="43872" spans="1:10">
      <c r="A43872" t="n">
        <v>353737</v>
      </c>
      <c r="B43872" s="29" t="n">
        <v>25</v>
      </c>
      <c r="C43872" s="7" t="n">
        <v>1</v>
      </c>
      <c r="D43872" s="7" t="n">
        <v>65535</v>
      </c>
      <c r="E43872" s="7" t="n">
        <v>500</v>
      </c>
      <c r="F43872" s="7" t="n">
        <v>0</v>
      </c>
    </row>
    <row r="43873" spans="1:7">
      <c r="A43873" t="s">
        <v>4</v>
      </c>
      <c r="B43873" s="4" t="s">
        <v>5</v>
      </c>
      <c r="C43873" s="4" t="s">
        <v>13</v>
      </c>
      <c r="D43873" s="4" t="s">
        <v>13</v>
      </c>
      <c r="E43873" s="4" t="s">
        <v>13</v>
      </c>
      <c r="F43873" s="4" t="s">
        <v>9</v>
      </c>
      <c r="G43873" s="4" t="s">
        <v>13</v>
      </c>
      <c r="H43873" s="4" t="s">
        <v>13</v>
      </c>
      <c r="I43873" s="4" t="s">
        <v>20</v>
      </c>
    </row>
    <row r="43874" spans="1:7">
      <c r="A43874" t="n">
        <v>353744</v>
      </c>
      <c r="B43874" s="10" t="n">
        <v>5</v>
      </c>
      <c r="C43874" s="7" t="n">
        <v>35</v>
      </c>
      <c r="D43874" s="7" t="n">
        <v>30</v>
      </c>
      <c r="E43874" s="7" t="n">
        <v>0</v>
      </c>
      <c r="F43874" s="7" t="n">
        <v>1</v>
      </c>
      <c r="G43874" s="7" t="n">
        <v>2</v>
      </c>
      <c r="H43874" s="7" t="n">
        <v>1</v>
      </c>
      <c r="I43874" s="11" t="n">
        <f t="normal" ca="1">A43886</f>
        <v>0</v>
      </c>
    </row>
    <row r="43875" spans="1:7">
      <c r="A43875" t="s">
        <v>4</v>
      </c>
      <c r="B43875" s="4" t="s">
        <v>5</v>
      </c>
      <c r="C43875" s="4" t="s">
        <v>13</v>
      </c>
      <c r="D43875" s="4" t="s">
        <v>10</v>
      </c>
      <c r="E43875" s="4" t="s">
        <v>6</v>
      </c>
    </row>
    <row r="43876" spans="1:7">
      <c r="A43876" t="n">
        <v>353758</v>
      </c>
      <c r="B43876" s="40" t="n">
        <v>51</v>
      </c>
      <c r="C43876" s="7" t="n">
        <v>4</v>
      </c>
      <c r="D43876" s="7" t="n">
        <v>1</v>
      </c>
      <c r="E43876" s="7" t="s">
        <v>815</v>
      </c>
    </row>
    <row r="43877" spans="1:7">
      <c r="A43877" t="s">
        <v>4</v>
      </c>
      <c r="B43877" s="4" t="s">
        <v>5</v>
      </c>
      <c r="C43877" s="4" t="s">
        <v>10</v>
      </c>
    </row>
    <row r="43878" spans="1:7">
      <c r="A43878" t="n">
        <v>353772</v>
      </c>
      <c r="B43878" s="35" t="n">
        <v>16</v>
      </c>
      <c r="C43878" s="7" t="n">
        <v>0</v>
      </c>
    </row>
    <row r="43879" spans="1:7">
      <c r="A43879" t="s">
        <v>4</v>
      </c>
      <c r="B43879" s="4" t="s">
        <v>5</v>
      </c>
      <c r="C43879" s="4" t="s">
        <v>10</v>
      </c>
      <c r="D43879" s="4" t="s">
        <v>13</v>
      </c>
      <c r="E43879" s="4" t="s">
        <v>9</v>
      </c>
      <c r="F43879" s="4" t="s">
        <v>72</v>
      </c>
      <c r="G43879" s="4" t="s">
        <v>13</v>
      </c>
      <c r="H43879" s="4" t="s">
        <v>13</v>
      </c>
    </row>
    <row r="43880" spans="1:7">
      <c r="A43880" t="n">
        <v>353775</v>
      </c>
      <c r="B43880" s="52" t="n">
        <v>26</v>
      </c>
      <c r="C43880" s="7" t="n">
        <v>1</v>
      </c>
      <c r="D43880" s="7" t="n">
        <v>17</v>
      </c>
      <c r="E43880" s="7" t="n">
        <v>60108</v>
      </c>
      <c r="F43880" s="7" t="s">
        <v>2560</v>
      </c>
      <c r="G43880" s="7" t="n">
        <v>2</v>
      </c>
      <c r="H43880" s="7" t="n">
        <v>0</v>
      </c>
    </row>
    <row r="43881" spans="1:7">
      <c r="A43881" t="s">
        <v>4</v>
      </c>
      <c r="B43881" s="4" t="s">
        <v>5</v>
      </c>
    </row>
    <row r="43882" spans="1:7">
      <c r="A43882" t="n">
        <v>353809</v>
      </c>
      <c r="B43882" s="53" t="n">
        <v>28</v>
      </c>
    </row>
    <row r="43883" spans="1:7">
      <c r="A43883" t="s">
        <v>4</v>
      </c>
      <c r="B43883" s="4" t="s">
        <v>5</v>
      </c>
      <c r="C43883" s="4" t="s">
        <v>20</v>
      </c>
    </row>
    <row r="43884" spans="1:7">
      <c r="A43884" t="n">
        <v>353810</v>
      </c>
      <c r="B43884" s="17" t="n">
        <v>3</v>
      </c>
      <c r="C43884" s="11" t="n">
        <f t="normal" ca="1">A43994</f>
        <v>0</v>
      </c>
    </row>
    <row r="43885" spans="1:7">
      <c r="A43885" t="s">
        <v>4</v>
      </c>
      <c r="B43885" s="4" t="s">
        <v>5</v>
      </c>
      <c r="C43885" s="4" t="s">
        <v>13</v>
      </c>
      <c r="D43885" s="4" t="s">
        <v>13</v>
      </c>
      <c r="E43885" s="4" t="s">
        <v>13</v>
      </c>
      <c r="F43885" s="4" t="s">
        <v>9</v>
      </c>
      <c r="G43885" s="4" t="s">
        <v>13</v>
      </c>
      <c r="H43885" s="4" t="s">
        <v>13</v>
      </c>
      <c r="I43885" s="4" t="s">
        <v>20</v>
      </c>
    </row>
    <row r="43886" spans="1:7">
      <c r="A43886" t="n">
        <v>353815</v>
      </c>
      <c r="B43886" s="10" t="n">
        <v>5</v>
      </c>
      <c r="C43886" s="7" t="n">
        <v>35</v>
      </c>
      <c r="D43886" s="7" t="n">
        <v>30</v>
      </c>
      <c r="E43886" s="7" t="n">
        <v>0</v>
      </c>
      <c r="F43886" s="7" t="n">
        <v>3</v>
      </c>
      <c r="G43886" s="7" t="n">
        <v>2</v>
      </c>
      <c r="H43886" s="7" t="n">
        <v>1</v>
      </c>
      <c r="I43886" s="11" t="n">
        <f t="normal" ca="1">A43898</f>
        <v>0</v>
      </c>
    </row>
    <row r="43887" spans="1:7">
      <c r="A43887" t="s">
        <v>4</v>
      </c>
      <c r="B43887" s="4" t="s">
        <v>5</v>
      </c>
      <c r="C43887" s="4" t="s">
        <v>13</v>
      </c>
      <c r="D43887" s="4" t="s">
        <v>10</v>
      </c>
      <c r="E43887" s="4" t="s">
        <v>6</v>
      </c>
    </row>
    <row r="43888" spans="1:7">
      <c r="A43888" t="n">
        <v>353829</v>
      </c>
      <c r="B43888" s="40" t="n">
        <v>51</v>
      </c>
      <c r="C43888" s="7" t="n">
        <v>4</v>
      </c>
      <c r="D43888" s="7" t="n">
        <v>3</v>
      </c>
      <c r="E43888" s="7" t="s">
        <v>815</v>
      </c>
    </row>
    <row r="43889" spans="1:9">
      <c r="A43889" t="s">
        <v>4</v>
      </c>
      <c r="B43889" s="4" t="s">
        <v>5</v>
      </c>
      <c r="C43889" s="4" t="s">
        <v>10</v>
      </c>
    </row>
    <row r="43890" spans="1:9">
      <c r="A43890" t="n">
        <v>353843</v>
      </c>
      <c r="B43890" s="35" t="n">
        <v>16</v>
      </c>
      <c r="C43890" s="7" t="n">
        <v>0</v>
      </c>
    </row>
    <row r="43891" spans="1:9">
      <c r="A43891" t="s">
        <v>4</v>
      </c>
      <c r="B43891" s="4" t="s">
        <v>5</v>
      </c>
      <c r="C43891" s="4" t="s">
        <v>10</v>
      </c>
      <c r="D43891" s="4" t="s">
        <v>13</v>
      </c>
      <c r="E43891" s="4" t="s">
        <v>9</v>
      </c>
      <c r="F43891" s="4" t="s">
        <v>72</v>
      </c>
      <c r="G43891" s="4" t="s">
        <v>13</v>
      </c>
      <c r="H43891" s="4" t="s">
        <v>13</v>
      </c>
    </row>
    <row r="43892" spans="1:9">
      <c r="A43892" t="n">
        <v>353846</v>
      </c>
      <c r="B43892" s="52" t="n">
        <v>26</v>
      </c>
      <c r="C43892" s="7" t="n">
        <v>3</v>
      </c>
      <c r="D43892" s="7" t="n">
        <v>17</v>
      </c>
      <c r="E43892" s="7" t="n">
        <v>60109</v>
      </c>
      <c r="F43892" s="7" t="s">
        <v>2561</v>
      </c>
      <c r="G43892" s="7" t="n">
        <v>2</v>
      </c>
      <c r="H43892" s="7" t="n">
        <v>0</v>
      </c>
    </row>
    <row r="43893" spans="1:9">
      <c r="A43893" t="s">
        <v>4</v>
      </c>
      <c r="B43893" s="4" t="s">
        <v>5</v>
      </c>
    </row>
    <row r="43894" spans="1:9">
      <c r="A43894" t="n">
        <v>353885</v>
      </c>
      <c r="B43894" s="53" t="n">
        <v>28</v>
      </c>
    </row>
    <row r="43895" spans="1:9">
      <c r="A43895" t="s">
        <v>4</v>
      </c>
      <c r="B43895" s="4" t="s">
        <v>5</v>
      </c>
      <c r="C43895" s="4" t="s">
        <v>20</v>
      </c>
    </row>
    <row r="43896" spans="1:9">
      <c r="A43896" t="n">
        <v>353886</v>
      </c>
      <c r="B43896" s="17" t="n">
        <v>3</v>
      </c>
      <c r="C43896" s="11" t="n">
        <f t="normal" ca="1">A43994</f>
        <v>0</v>
      </c>
    </row>
    <row r="43897" spans="1:9">
      <c r="A43897" t="s">
        <v>4</v>
      </c>
      <c r="B43897" s="4" t="s">
        <v>5</v>
      </c>
      <c r="C43897" s="4" t="s">
        <v>13</v>
      </c>
      <c r="D43897" s="4" t="s">
        <v>13</v>
      </c>
      <c r="E43897" s="4" t="s">
        <v>13</v>
      </c>
      <c r="F43897" s="4" t="s">
        <v>9</v>
      </c>
      <c r="G43897" s="4" t="s">
        <v>13</v>
      </c>
      <c r="H43897" s="4" t="s">
        <v>13</v>
      </c>
      <c r="I43897" s="4" t="s">
        <v>20</v>
      </c>
    </row>
    <row r="43898" spans="1:9">
      <c r="A43898" t="n">
        <v>353891</v>
      </c>
      <c r="B43898" s="10" t="n">
        <v>5</v>
      </c>
      <c r="C43898" s="7" t="n">
        <v>35</v>
      </c>
      <c r="D43898" s="7" t="n">
        <v>30</v>
      </c>
      <c r="E43898" s="7" t="n">
        <v>0</v>
      </c>
      <c r="F43898" s="7" t="n">
        <v>5</v>
      </c>
      <c r="G43898" s="7" t="n">
        <v>2</v>
      </c>
      <c r="H43898" s="7" t="n">
        <v>1</v>
      </c>
      <c r="I43898" s="11" t="n">
        <f t="normal" ca="1">A43910</f>
        <v>0</v>
      </c>
    </row>
    <row r="43899" spans="1:9">
      <c r="A43899" t="s">
        <v>4</v>
      </c>
      <c r="B43899" s="4" t="s">
        <v>5</v>
      </c>
      <c r="C43899" s="4" t="s">
        <v>13</v>
      </c>
      <c r="D43899" s="4" t="s">
        <v>10</v>
      </c>
      <c r="E43899" s="4" t="s">
        <v>6</v>
      </c>
    </row>
    <row r="43900" spans="1:9">
      <c r="A43900" t="n">
        <v>353905</v>
      </c>
      <c r="B43900" s="40" t="n">
        <v>51</v>
      </c>
      <c r="C43900" s="7" t="n">
        <v>4</v>
      </c>
      <c r="D43900" s="7" t="n">
        <v>5</v>
      </c>
      <c r="E43900" s="7" t="s">
        <v>815</v>
      </c>
    </row>
    <row r="43901" spans="1:9">
      <c r="A43901" t="s">
        <v>4</v>
      </c>
      <c r="B43901" s="4" t="s">
        <v>5</v>
      </c>
      <c r="C43901" s="4" t="s">
        <v>10</v>
      </c>
    </row>
    <row r="43902" spans="1:9">
      <c r="A43902" t="n">
        <v>353919</v>
      </c>
      <c r="B43902" s="35" t="n">
        <v>16</v>
      </c>
      <c r="C43902" s="7" t="n">
        <v>0</v>
      </c>
    </row>
    <row r="43903" spans="1:9">
      <c r="A43903" t="s">
        <v>4</v>
      </c>
      <c r="B43903" s="4" t="s">
        <v>5</v>
      </c>
      <c r="C43903" s="4" t="s">
        <v>10</v>
      </c>
      <c r="D43903" s="4" t="s">
        <v>13</v>
      </c>
      <c r="E43903" s="4" t="s">
        <v>9</v>
      </c>
      <c r="F43903" s="4" t="s">
        <v>72</v>
      </c>
      <c r="G43903" s="4" t="s">
        <v>13</v>
      </c>
      <c r="H43903" s="4" t="s">
        <v>13</v>
      </c>
    </row>
    <row r="43904" spans="1:9">
      <c r="A43904" t="n">
        <v>353922</v>
      </c>
      <c r="B43904" s="52" t="n">
        <v>26</v>
      </c>
      <c r="C43904" s="7" t="n">
        <v>5</v>
      </c>
      <c r="D43904" s="7" t="n">
        <v>17</v>
      </c>
      <c r="E43904" s="7" t="n">
        <v>60110</v>
      </c>
      <c r="F43904" s="7" t="s">
        <v>2561</v>
      </c>
      <c r="G43904" s="7" t="n">
        <v>2</v>
      </c>
      <c r="H43904" s="7" t="n">
        <v>0</v>
      </c>
    </row>
    <row r="43905" spans="1:9">
      <c r="A43905" t="s">
        <v>4</v>
      </c>
      <c r="B43905" s="4" t="s">
        <v>5</v>
      </c>
    </row>
    <row r="43906" spans="1:9">
      <c r="A43906" t="n">
        <v>353961</v>
      </c>
      <c r="B43906" s="53" t="n">
        <v>28</v>
      </c>
    </row>
    <row r="43907" spans="1:9">
      <c r="A43907" t="s">
        <v>4</v>
      </c>
      <c r="B43907" s="4" t="s">
        <v>5</v>
      </c>
      <c r="C43907" s="4" t="s">
        <v>20</v>
      </c>
    </row>
    <row r="43908" spans="1:9">
      <c r="A43908" t="n">
        <v>353962</v>
      </c>
      <c r="B43908" s="17" t="n">
        <v>3</v>
      </c>
      <c r="C43908" s="11" t="n">
        <f t="normal" ca="1">A43994</f>
        <v>0</v>
      </c>
    </row>
    <row r="43909" spans="1:9">
      <c r="A43909" t="s">
        <v>4</v>
      </c>
      <c r="B43909" s="4" t="s">
        <v>5</v>
      </c>
      <c r="C43909" s="4" t="s">
        <v>13</v>
      </c>
      <c r="D43909" s="4" t="s">
        <v>13</v>
      </c>
      <c r="E43909" s="4" t="s">
        <v>13</v>
      </c>
      <c r="F43909" s="4" t="s">
        <v>9</v>
      </c>
      <c r="G43909" s="4" t="s">
        <v>13</v>
      </c>
      <c r="H43909" s="4" t="s">
        <v>13</v>
      </c>
      <c r="I43909" s="4" t="s">
        <v>20</v>
      </c>
    </row>
    <row r="43910" spans="1:9">
      <c r="A43910" t="n">
        <v>353967</v>
      </c>
      <c r="B43910" s="10" t="n">
        <v>5</v>
      </c>
      <c r="C43910" s="7" t="n">
        <v>35</v>
      </c>
      <c r="D43910" s="7" t="n">
        <v>30</v>
      </c>
      <c r="E43910" s="7" t="n">
        <v>0</v>
      </c>
      <c r="F43910" s="7" t="n">
        <v>7</v>
      </c>
      <c r="G43910" s="7" t="n">
        <v>2</v>
      </c>
      <c r="H43910" s="7" t="n">
        <v>1</v>
      </c>
      <c r="I43910" s="11" t="n">
        <f t="normal" ca="1">A43922</f>
        <v>0</v>
      </c>
    </row>
    <row r="43911" spans="1:9">
      <c r="A43911" t="s">
        <v>4</v>
      </c>
      <c r="B43911" s="4" t="s">
        <v>5</v>
      </c>
      <c r="C43911" s="4" t="s">
        <v>13</v>
      </c>
      <c r="D43911" s="4" t="s">
        <v>10</v>
      </c>
      <c r="E43911" s="4" t="s">
        <v>6</v>
      </c>
    </row>
    <row r="43912" spans="1:9">
      <c r="A43912" t="n">
        <v>353981</v>
      </c>
      <c r="B43912" s="40" t="n">
        <v>51</v>
      </c>
      <c r="C43912" s="7" t="n">
        <v>4</v>
      </c>
      <c r="D43912" s="7" t="n">
        <v>7</v>
      </c>
      <c r="E43912" s="7" t="s">
        <v>815</v>
      </c>
    </row>
    <row r="43913" spans="1:9">
      <c r="A43913" t="s">
        <v>4</v>
      </c>
      <c r="B43913" s="4" t="s">
        <v>5</v>
      </c>
      <c r="C43913" s="4" t="s">
        <v>10</v>
      </c>
    </row>
    <row r="43914" spans="1:9">
      <c r="A43914" t="n">
        <v>353995</v>
      </c>
      <c r="B43914" s="35" t="n">
        <v>16</v>
      </c>
      <c r="C43914" s="7" t="n">
        <v>0</v>
      </c>
    </row>
    <row r="43915" spans="1:9">
      <c r="A43915" t="s">
        <v>4</v>
      </c>
      <c r="B43915" s="4" t="s">
        <v>5</v>
      </c>
      <c r="C43915" s="4" t="s">
        <v>10</v>
      </c>
      <c r="D43915" s="4" t="s">
        <v>13</v>
      </c>
      <c r="E43915" s="4" t="s">
        <v>9</v>
      </c>
      <c r="F43915" s="4" t="s">
        <v>72</v>
      </c>
      <c r="G43915" s="4" t="s">
        <v>13</v>
      </c>
      <c r="H43915" s="4" t="s">
        <v>13</v>
      </c>
    </row>
    <row r="43916" spans="1:9">
      <c r="A43916" t="n">
        <v>353998</v>
      </c>
      <c r="B43916" s="52" t="n">
        <v>26</v>
      </c>
      <c r="C43916" s="7" t="n">
        <v>7</v>
      </c>
      <c r="D43916" s="7" t="n">
        <v>17</v>
      </c>
      <c r="E43916" s="7" t="n">
        <v>60111</v>
      </c>
      <c r="F43916" s="7" t="s">
        <v>2562</v>
      </c>
      <c r="G43916" s="7" t="n">
        <v>2</v>
      </c>
      <c r="H43916" s="7" t="n">
        <v>0</v>
      </c>
    </row>
    <row r="43917" spans="1:9">
      <c r="A43917" t="s">
        <v>4</v>
      </c>
      <c r="B43917" s="4" t="s">
        <v>5</v>
      </c>
    </row>
    <row r="43918" spans="1:9">
      <c r="A43918" t="n">
        <v>354028</v>
      </c>
      <c r="B43918" s="53" t="n">
        <v>28</v>
      </c>
    </row>
    <row r="43919" spans="1:9">
      <c r="A43919" t="s">
        <v>4</v>
      </c>
      <c r="B43919" s="4" t="s">
        <v>5</v>
      </c>
      <c r="C43919" s="4" t="s">
        <v>20</v>
      </c>
    </row>
    <row r="43920" spans="1:9">
      <c r="A43920" t="n">
        <v>354029</v>
      </c>
      <c r="B43920" s="17" t="n">
        <v>3</v>
      </c>
      <c r="C43920" s="11" t="n">
        <f t="normal" ca="1">A43994</f>
        <v>0</v>
      </c>
    </row>
    <row r="43921" spans="1:9">
      <c r="A43921" t="s">
        <v>4</v>
      </c>
      <c r="B43921" s="4" t="s">
        <v>5</v>
      </c>
      <c r="C43921" s="4" t="s">
        <v>13</v>
      </c>
      <c r="D43921" s="4" t="s">
        <v>13</v>
      </c>
      <c r="E43921" s="4" t="s">
        <v>13</v>
      </c>
      <c r="F43921" s="4" t="s">
        <v>9</v>
      </c>
      <c r="G43921" s="4" t="s">
        <v>13</v>
      </c>
      <c r="H43921" s="4" t="s">
        <v>13</v>
      </c>
      <c r="I43921" s="4" t="s">
        <v>20</v>
      </c>
    </row>
    <row r="43922" spans="1:9">
      <c r="A43922" t="n">
        <v>354034</v>
      </c>
      <c r="B43922" s="10" t="n">
        <v>5</v>
      </c>
      <c r="C43922" s="7" t="n">
        <v>35</v>
      </c>
      <c r="D43922" s="7" t="n">
        <v>30</v>
      </c>
      <c r="E43922" s="7" t="n">
        <v>0</v>
      </c>
      <c r="F43922" s="7" t="n">
        <v>9</v>
      </c>
      <c r="G43922" s="7" t="n">
        <v>2</v>
      </c>
      <c r="H43922" s="7" t="n">
        <v>1</v>
      </c>
      <c r="I43922" s="11" t="n">
        <f t="normal" ca="1">A43934</f>
        <v>0</v>
      </c>
    </row>
    <row r="43923" spans="1:9">
      <c r="A43923" t="s">
        <v>4</v>
      </c>
      <c r="B43923" s="4" t="s">
        <v>5</v>
      </c>
      <c r="C43923" s="4" t="s">
        <v>13</v>
      </c>
      <c r="D43923" s="4" t="s">
        <v>10</v>
      </c>
      <c r="E43923" s="4" t="s">
        <v>6</v>
      </c>
    </row>
    <row r="43924" spans="1:9">
      <c r="A43924" t="n">
        <v>354048</v>
      </c>
      <c r="B43924" s="40" t="n">
        <v>51</v>
      </c>
      <c r="C43924" s="7" t="n">
        <v>4</v>
      </c>
      <c r="D43924" s="7" t="n">
        <v>9</v>
      </c>
      <c r="E43924" s="7" t="s">
        <v>815</v>
      </c>
    </row>
    <row r="43925" spans="1:9">
      <c r="A43925" t="s">
        <v>4</v>
      </c>
      <c r="B43925" s="4" t="s">
        <v>5</v>
      </c>
      <c r="C43925" s="4" t="s">
        <v>10</v>
      </c>
    </row>
    <row r="43926" spans="1:9">
      <c r="A43926" t="n">
        <v>354062</v>
      </c>
      <c r="B43926" s="35" t="n">
        <v>16</v>
      </c>
      <c r="C43926" s="7" t="n">
        <v>0</v>
      </c>
    </row>
    <row r="43927" spans="1:9">
      <c r="A43927" t="s">
        <v>4</v>
      </c>
      <c r="B43927" s="4" t="s">
        <v>5</v>
      </c>
      <c r="C43927" s="4" t="s">
        <v>10</v>
      </c>
      <c r="D43927" s="4" t="s">
        <v>13</v>
      </c>
      <c r="E43927" s="4" t="s">
        <v>9</v>
      </c>
      <c r="F43927" s="4" t="s">
        <v>72</v>
      </c>
      <c r="G43927" s="4" t="s">
        <v>13</v>
      </c>
      <c r="H43927" s="4" t="s">
        <v>13</v>
      </c>
    </row>
    <row r="43928" spans="1:9">
      <c r="A43928" t="n">
        <v>354065</v>
      </c>
      <c r="B43928" s="52" t="n">
        <v>26</v>
      </c>
      <c r="C43928" s="7" t="n">
        <v>9</v>
      </c>
      <c r="D43928" s="7" t="n">
        <v>17</v>
      </c>
      <c r="E43928" s="7" t="n">
        <v>60112</v>
      </c>
      <c r="F43928" s="7" t="s">
        <v>2562</v>
      </c>
      <c r="G43928" s="7" t="n">
        <v>2</v>
      </c>
      <c r="H43928" s="7" t="n">
        <v>0</v>
      </c>
    </row>
    <row r="43929" spans="1:9">
      <c r="A43929" t="s">
        <v>4</v>
      </c>
      <c r="B43929" s="4" t="s">
        <v>5</v>
      </c>
    </row>
    <row r="43930" spans="1:9">
      <c r="A43930" t="n">
        <v>354095</v>
      </c>
      <c r="B43930" s="53" t="n">
        <v>28</v>
      </c>
    </row>
    <row r="43931" spans="1:9">
      <c r="A43931" t="s">
        <v>4</v>
      </c>
      <c r="B43931" s="4" t="s">
        <v>5</v>
      </c>
      <c r="C43931" s="4" t="s">
        <v>20</v>
      </c>
    </row>
    <row r="43932" spans="1:9">
      <c r="A43932" t="n">
        <v>354096</v>
      </c>
      <c r="B43932" s="17" t="n">
        <v>3</v>
      </c>
      <c r="C43932" s="11" t="n">
        <f t="normal" ca="1">A43994</f>
        <v>0</v>
      </c>
    </row>
    <row r="43933" spans="1:9">
      <c r="A43933" t="s">
        <v>4</v>
      </c>
      <c r="B43933" s="4" t="s">
        <v>5</v>
      </c>
      <c r="C43933" s="4" t="s">
        <v>13</v>
      </c>
      <c r="D43933" s="4" t="s">
        <v>13</v>
      </c>
      <c r="E43933" s="4" t="s">
        <v>13</v>
      </c>
      <c r="F43933" s="4" t="s">
        <v>9</v>
      </c>
      <c r="G43933" s="4" t="s">
        <v>13</v>
      </c>
      <c r="H43933" s="4" t="s">
        <v>13</v>
      </c>
      <c r="I43933" s="4" t="s">
        <v>20</v>
      </c>
    </row>
    <row r="43934" spans="1:9">
      <c r="A43934" t="n">
        <v>354101</v>
      </c>
      <c r="B43934" s="10" t="n">
        <v>5</v>
      </c>
      <c r="C43934" s="7" t="n">
        <v>35</v>
      </c>
      <c r="D43934" s="7" t="n">
        <v>30</v>
      </c>
      <c r="E43934" s="7" t="n">
        <v>0</v>
      </c>
      <c r="F43934" s="7" t="n">
        <v>2</v>
      </c>
      <c r="G43934" s="7" t="n">
        <v>2</v>
      </c>
      <c r="H43934" s="7" t="n">
        <v>1</v>
      </c>
      <c r="I43934" s="11" t="n">
        <f t="normal" ca="1">A43946</f>
        <v>0</v>
      </c>
    </row>
    <row r="43935" spans="1:9">
      <c r="A43935" t="s">
        <v>4</v>
      </c>
      <c r="B43935" s="4" t="s">
        <v>5</v>
      </c>
      <c r="C43935" s="4" t="s">
        <v>13</v>
      </c>
      <c r="D43935" s="4" t="s">
        <v>10</v>
      </c>
      <c r="E43935" s="4" t="s">
        <v>6</v>
      </c>
    </row>
    <row r="43936" spans="1:9">
      <c r="A43936" t="n">
        <v>354115</v>
      </c>
      <c r="B43936" s="40" t="n">
        <v>51</v>
      </c>
      <c r="C43936" s="7" t="n">
        <v>4</v>
      </c>
      <c r="D43936" s="7" t="n">
        <v>2</v>
      </c>
      <c r="E43936" s="7" t="s">
        <v>815</v>
      </c>
    </row>
    <row r="43937" spans="1:9">
      <c r="A43937" t="s">
        <v>4</v>
      </c>
      <c r="B43937" s="4" t="s">
        <v>5</v>
      </c>
      <c r="C43937" s="4" t="s">
        <v>10</v>
      </c>
    </row>
    <row r="43938" spans="1:9">
      <c r="A43938" t="n">
        <v>354129</v>
      </c>
      <c r="B43938" s="35" t="n">
        <v>16</v>
      </c>
      <c r="C43938" s="7" t="n">
        <v>0</v>
      </c>
    </row>
    <row r="43939" spans="1:9">
      <c r="A43939" t="s">
        <v>4</v>
      </c>
      <c r="B43939" s="4" t="s">
        <v>5</v>
      </c>
      <c r="C43939" s="4" t="s">
        <v>10</v>
      </c>
      <c r="D43939" s="4" t="s">
        <v>13</v>
      </c>
      <c r="E43939" s="4" t="s">
        <v>9</v>
      </c>
      <c r="F43939" s="4" t="s">
        <v>72</v>
      </c>
      <c r="G43939" s="4" t="s">
        <v>13</v>
      </c>
      <c r="H43939" s="4" t="s">
        <v>13</v>
      </c>
    </row>
    <row r="43940" spans="1:9">
      <c r="A43940" t="n">
        <v>354132</v>
      </c>
      <c r="B43940" s="52" t="n">
        <v>26</v>
      </c>
      <c r="C43940" s="7" t="n">
        <v>2</v>
      </c>
      <c r="D43940" s="7" t="n">
        <v>17</v>
      </c>
      <c r="E43940" s="7" t="n">
        <v>60113</v>
      </c>
      <c r="F43940" s="7" t="s">
        <v>2560</v>
      </c>
      <c r="G43940" s="7" t="n">
        <v>2</v>
      </c>
      <c r="H43940" s="7" t="n">
        <v>0</v>
      </c>
    </row>
    <row r="43941" spans="1:9">
      <c r="A43941" t="s">
        <v>4</v>
      </c>
      <c r="B43941" s="4" t="s">
        <v>5</v>
      </c>
    </row>
    <row r="43942" spans="1:9">
      <c r="A43942" t="n">
        <v>354166</v>
      </c>
      <c r="B43942" s="53" t="n">
        <v>28</v>
      </c>
    </row>
    <row r="43943" spans="1:9">
      <c r="A43943" t="s">
        <v>4</v>
      </c>
      <c r="B43943" s="4" t="s">
        <v>5</v>
      </c>
      <c r="C43943" s="4" t="s">
        <v>20</v>
      </c>
    </row>
    <row r="43944" spans="1:9">
      <c r="A43944" t="n">
        <v>354167</v>
      </c>
      <c r="B43944" s="17" t="n">
        <v>3</v>
      </c>
      <c r="C43944" s="11" t="n">
        <f t="normal" ca="1">A43994</f>
        <v>0</v>
      </c>
    </row>
    <row r="43945" spans="1:9">
      <c r="A43945" t="s">
        <v>4</v>
      </c>
      <c r="B43945" s="4" t="s">
        <v>5</v>
      </c>
      <c r="C43945" s="4" t="s">
        <v>13</v>
      </c>
      <c r="D43945" s="4" t="s">
        <v>13</v>
      </c>
      <c r="E43945" s="4" t="s">
        <v>13</v>
      </c>
      <c r="F43945" s="4" t="s">
        <v>9</v>
      </c>
      <c r="G43945" s="4" t="s">
        <v>13</v>
      </c>
      <c r="H43945" s="4" t="s">
        <v>13</v>
      </c>
      <c r="I43945" s="4" t="s">
        <v>20</v>
      </c>
    </row>
    <row r="43946" spans="1:9">
      <c r="A43946" t="n">
        <v>354172</v>
      </c>
      <c r="B43946" s="10" t="n">
        <v>5</v>
      </c>
      <c r="C43946" s="7" t="n">
        <v>35</v>
      </c>
      <c r="D43946" s="7" t="n">
        <v>30</v>
      </c>
      <c r="E43946" s="7" t="n">
        <v>0</v>
      </c>
      <c r="F43946" s="7" t="n">
        <v>4</v>
      </c>
      <c r="G43946" s="7" t="n">
        <v>2</v>
      </c>
      <c r="H43946" s="7" t="n">
        <v>1</v>
      </c>
      <c r="I43946" s="11" t="n">
        <f t="normal" ca="1">A43958</f>
        <v>0</v>
      </c>
    </row>
    <row r="43947" spans="1:9">
      <c r="A43947" t="s">
        <v>4</v>
      </c>
      <c r="B43947" s="4" t="s">
        <v>5</v>
      </c>
      <c r="C43947" s="4" t="s">
        <v>13</v>
      </c>
      <c r="D43947" s="4" t="s">
        <v>10</v>
      </c>
      <c r="E43947" s="4" t="s">
        <v>6</v>
      </c>
    </row>
    <row r="43948" spans="1:9">
      <c r="A43948" t="n">
        <v>354186</v>
      </c>
      <c r="B43948" s="40" t="n">
        <v>51</v>
      </c>
      <c r="C43948" s="7" t="n">
        <v>4</v>
      </c>
      <c r="D43948" s="7" t="n">
        <v>4</v>
      </c>
      <c r="E43948" s="7" t="s">
        <v>815</v>
      </c>
    </row>
    <row r="43949" spans="1:9">
      <c r="A43949" t="s">
        <v>4</v>
      </c>
      <c r="B43949" s="4" t="s">
        <v>5</v>
      </c>
      <c r="C43949" s="4" t="s">
        <v>10</v>
      </c>
    </row>
    <row r="43950" spans="1:9">
      <c r="A43950" t="n">
        <v>354200</v>
      </c>
      <c r="B43950" s="35" t="n">
        <v>16</v>
      </c>
      <c r="C43950" s="7" t="n">
        <v>0</v>
      </c>
    </row>
    <row r="43951" spans="1:9">
      <c r="A43951" t="s">
        <v>4</v>
      </c>
      <c r="B43951" s="4" t="s">
        <v>5</v>
      </c>
      <c r="C43951" s="4" t="s">
        <v>10</v>
      </c>
      <c r="D43951" s="4" t="s">
        <v>13</v>
      </c>
      <c r="E43951" s="4" t="s">
        <v>9</v>
      </c>
      <c r="F43951" s="4" t="s">
        <v>72</v>
      </c>
      <c r="G43951" s="4" t="s">
        <v>13</v>
      </c>
      <c r="H43951" s="4" t="s">
        <v>13</v>
      </c>
    </row>
    <row r="43952" spans="1:9">
      <c r="A43952" t="n">
        <v>354203</v>
      </c>
      <c r="B43952" s="52" t="n">
        <v>26</v>
      </c>
      <c r="C43952" s="7" t="n">
        <v>4</v>
      </c>
      <c r="D43952" s="7" t="n">
        <v>17</v>
      </c>
      <c r="E43952" s="7" t="n">
        <v>60114</v>
      </c>
      <c r="F43952" s="7" t="s">
        <v>2561</v>
      </c>
      <c r="G43952" s="7" t="n">
        <v>2</v>
      </c>
      <c r="H43952" s="7" t="n">
        <v>0</v>
      </c>
    </row>
    <row r="43953" spans="1:9">
      <c r="A43953" t="s">
        <v>4</v>
      </c>
      <c r="B43953" s="4" t="s">
        <v>5</v>
      </c>
    </row>
    <row r="43954" spans="1:9">
      <c r="A43954" t="n">
        <v>354242</v>
      </c>
      <c r="B43954" s="53" t="n">
        <v>28</v>
      </c>
    </row>
    <row r="43955" spans="1:9">
      <c r="A43955" t="s">
        <v>4</v>
      </c>
      <c r="B43955" s="4" t="s">
        <v>5</v>
      </c>
      <c r="C43955" s="4" t="s">
        <v>20</v>
      </c>
    </row>
    <row r="43956" spans="1:9">
      <c r="A43956" t="n">
        <v>354243</v>
      </c>
      <c r="B43956" s="17" t="n">
        <v>3</v>
      </c>
      <c r="C43956" s="11" t="n">
        <f t="normal" ca="1">A43994</f>
        <v>0</v>
      </c>
    </row>
    <row r="43957" spans="1:9">
      <c r="A43957" t="s">
        <v>4</v>
      </c>
      <c r="B43957" s="4" t="s">
        <v>5</v>
      </c>
      <c r="C43957" s="4" t="s">
        <v>13</v>
      </c>
      <c r="D43957" s="4" t="s">
        <v>13</v>
      </c>
      <c r="E43957" s="4" t="s">
        <v>13</v>
      </c>
      <c r="F43957" s="4" t="s">
        <v>9</v>
      </c>
      <c r="G43957" s="4" t="s">
        <v>13</v>
      </c>
      <c r="H43957" s="4" t="s">
        <v>13</v>
      </c>
      <c r="I43957" s="4" t="s">
        <v>20</v>
      </c>
    </row>
    <row r="43958" spans="1:9">
      <c r="A43958" t="n">
        <v>354248</v>
      </c>
      <c r="B43958" s="10" t="n">
        <v>5</v>
      </c>
      <c r="C43958" s="7" t="n">
        <v>35</v>
      </c>
      <c r="D43958" s="7" t="n">
        <v>30</v>
      </c>
      <c r="E43958" s="7" t="n">
        <v>0</v>
      </c>
      <c r="F43958" s="7" t="n">
        <v>6</v>
      </c>
      <c r="G43958" s="7" t="n">
        <v>2</v>
      </c>
      <c r="H43958" s="7" t="n">
        <v>1</v>
      </c>
      <c r="I43958" s="11" t="n">
        <f t="normal" ca="1">A43970</f>
        <v>0</v>
      </c>
    </row>
    <row r="43959" spans="1:9">
      <c r="A43959" t="s">
        <v>4</v>
      </c>
      <c r="B43959" s="4" t="s">
        <v>5</v>
      </c>
      <c r="C43959" s="4" t="s">
        <v>13</v>
      </c>
      <c r="D43959" s="4" t="s">
        <v>10</v>
      </c>
      <c r="E43959" s="4" t="s">
        <v>6</v>
      </c>
    </row>
    <row r="43960" spans="1:9">
      <c r="A43960" t="n">
        <v>354262</v>
      </c>
      <c r="B43960" s="40" t="n">
        <v>51</v>
      </c>
      <c r="C43960" s="7" t="n">
        <v>4</v>
      </c>
      <c r="D43960" s="7" t="n">
        <v>6</v>
      </c>
      <c r="E43960" s="7" t="s">
        <v>815</v>
      </c>
    </row>
    <row r="43961" spans="1:9">
      <c r="A43961" t="s">
        <v>4</v>
      </c>
      <c r="B43961" s="4" t="s">
        <v>5</v>
      </c>
      <c r="C43961" s="4" t="s">
        <v>10</v>
      </c>
    </row>
    <row r="43962" spans="1:9">
      <c r="A43962" t="n">
        <v>354276</v>
      </c>
      <c r="B43962" s="35" t="n">
        <v>16</v>
      </c>
      <c r="C43962" s="7" t="n">
        <v>0</v>
      </c>
    </row>
    <row r="43963" spans="1:9">
      <c r="A43963" t="s">
        <v>4</v>
      </c>
      <c r="B43963" s="4" t="s">
        <v>5</v>
      </c>
      <c r="C43963" s="4" t="s">
        <v>10</v>
      </c>
      <c r="D43963" s="4" t="s">
        <v>13</v>
      </c>
      <c r="E43963" s="4" t="s">
        <v>9</v>
      </c>
      <c r="F43963" s="4" t="s">
        <v>72</v>
      </c>
      <c r="G43963" s="4" t="s">
        <v>13</v>
      </c>
      <c r="H43963" s="4" t="s">
        <v>13</v>
      </c>
    </row>
    <row r="43964" spans="1:9">
      <c r="A43964" t="n">
        <v>354279</v>
      </c>
      <c r="B43964" s="52" t="n">
        <v>26</v>
      </c>
      <c r="C43964" s="7" t="n">
        <v>6</v>
      </c>
      <c r="D43964" s="7" t="n">
        <v>17</v>
      </c>
      <c r="E43964" s="7" t="n">
        <v>60115</v>
      </c>
      <c r="F43964" s="7" t="s">
        <v>2561</v>
      </c>
      <c r="G43964" s="7" t="n">
        <v>2</v>
      </c>
      <c r="H43964" s="7" t="n">
        <v>0</v>
      </c>
    </row>
    <row r="43965" spans="1:9">
      <c r="A43965" t="s">
        <v>4</v>
      </c>
      <c r="B43965" s="4" t="s">
        <v>5</v>
      </c>
    </row>
    <row r="43966" spans="1:9">
      <c r="A43966" t="n">
        <v>354318</v>
      </c>
      <c r="B43966" s="53" t="n">
        <v>28</v>
      </c>
    </row>
    <row r="43967" spans="1:9">
      <c r="A43967" t="s">
        <v>4</v>
      </c>
      <c r="B43967" s="4" t="s">
        <v>5</v>
      </c>
      <c r="C43967" s="4" t="s">
        <v>20</v>
      </c>
    </row>
    <row r="43968" spans="1:9">
      <c r="A43968" t="n">
        <v>354319</v>
      </c>
      <c r="B43968" s="17" t="n">
        <v>3</v>
      </c>
      <c r="C43968" s="11" t="n">
        <f t="normal" ca="1">A43994</f>
        <v>0</v>
      </c>
    </row>
    <row r="43969" spans="1:9">
      <c r="A43969" t="s">
        <v>4</v>
      </c>
      <c r="B43969" s="4" t="s">
        <v>5</v>
      </c>
      <c r="C43969" s="4" t="s">
        <v>13</v>
      </c>
      <c r="D43969" s="4" t="s">
        <v>13</v>
      </c>
      <c r="E43969" s="4" t="s">
        <v>13</v>
      </c>
      <c r="F43969" s="4" t="s">
        <v>9</v>
      </c>
      <c r="G43969" s="4" t="s">
        <v>13</v>
      </c>
      <c r="H43969" s="4" t="s">
        <v>13</v>
      </c>
      <c r="I43969" s="4" t="s">
        <v>20</v>
      </c>
    </row>
    <row r="43970" spans="1:9">
      <c r="A43970" t="n">
        <v>354324</v>
      </c>
      <c r="B43970" s="10" t="n">
        <v>5</v>
      </c>
      <c r="C43970" s="7" t="n">
        <v>35</v>
      </c>
      <c r="D43970" s="7" t="n">
        <v>30</v>
      </c>
      <c r="E43970" s="7" t="n">
        <v>0</v>
      </c>
      <c r="F43970" s="7" t="n">
        <v>8</v>
      </c>
      <c r="G43970" s="7" t="n">
        <v>2</v>
      </c>
      <c r="H43970" s="7" t="n">
        <v>1</v>
      </c>
      <c r="I43970" s="11" t="n">
        <f t="normal" ca="1">A43982</f>
        <v>0</v>
      </c>
    </row>
    <row r="43971" spans="1:9">
      <c r="A43971" t="s">
        <v>4</v>
      </c>
      <c r="B43971" s="4" t="s">
        <v>5</v>
      </c>
      <c r="C43971" s="4" t="s">
        <v>13</v>
      </c>
      <c r="D43971" s="4" t="s">
        <v>10</v>
      </c>
      <c r="E43971" s="4" t="s">
        <v>6</v>
      </c>
    </row>
    <row r="43972" spans="1:9">
      <c r="A43972" t="n">
        <v>354338</v>
      </c>
      <c r="B43972" s="40" t="n">
        <v>51</v>
      </c>
      <c r="C43972" s="7" t="n">
        <v>4</v>
      </c>
      <c r="D43972" s="7" t="n">
        <v>8</v>
      </c>
      <c r="E43972" s="7" t="s">
        <v>815</v>
      </c>
    </row>
    <row r="43973" spans="1:9">
      <c r="A43973" t="s">
        <v>4</v>
      </c>
      <c r="B43973" s="4" t="s">
        <v>5</v>
      </c>
      <c r="C43973" s="4" t="s">
        <v>10</v>
      </c>
    </row>
    <row r="43974" spans="1:9">
      <c r="A43974" t="n">
        <v>354352</v>
      </c>
      <c r="B43974" s="35" t="n">
        <v>16</v>
      </c>
      <c r="C43974" s="7" t="n">
        <v>0</v>
      </c>
    </row>
    <row r="43975" spans="1:9">
      <c r="A43975" t="s">
        <v>4</v>
      </c>
      <c r="B43975" s="4" t="s">
        <v>5</v>
      </c>
      <c r="C43975" s="4" t="s">
        <v>10</v>
      </c>
      <c r="D43975" s="4" t="s">
        <v>13</v>
      </c>
      <c r="E43975" s="4" t="s">
        <v>9</v>
      </c>
      <c r="F43975" s="4" t="s">
        <v>72</v>
      </c>
      <c r="G43975" s="4" t="s">
        <v>13</v>
      </c>
      <c r="H43975" s="4" t="s">
        <v>13</v>
      </c>
    </row>
    <row r="43976" spans="1:9">
      <c r="A43976" t="n">
        <v>354355</v>
      </c>
      <c r="B43976" s="52" t="n">
        <v>26</v>
      </c>
      <c r="C43976" s="7" t="n">
        <v>8</v>
      </c>
      <c r="D43976" s="7" t="n">
        <v>17</v>
      </c>
      <c r="E43976" s="7" t="n">
        <v>60116</v>
      </c>
      <c r="F43976" s="7" t="s">
        <v>2563</v>
      </c>
      <c r="G43976" s="7" t="n">
        <v>2</v>
      </c>
      <c r="H43976" s="7" t="n">
        <v>0</v>
      </c>
    </row>
    <row r="43977" spans="1:9">
      <c r="A43977" t="s">
        <v>4</v>
      </c>
      <c r="B43977" s="4" t="s">
        <v>5</v>
      </c>
    </row>
    <row r="43978" spans="1:9">
      <c r="A43978" t="n">
        <v>354395</v>
      </c>
      <c r="B43978" s="53" t="n">
        <v>28</v>
      </c>
    </row>
    <row r="43979" spans="1:9">
      <c r="A43979" t="s">
        <v>4</v>
      </c>
      <c r="B43979" s="4" t="s">
        <v>5</v>
      </c>
      <c r="C43979" s="4" t="s">
        <v>20</v>
      </c>
    </row>
    <row r="43980" spans="1:9">
      <c r="A43980" t="n">
        <v>354396</v>
      </c>
      <c r="B43980" s="17" t="n">
        <v>3</v>
      </c>
      <c r="C43980" s="11" t="n">
        <f t="normal" ca="1">A43994</f>
        <v>0</v>
      </c>
    </row>
    <row r="43981" spans="1:9">
      <c r="A43981" t="s">
        <v>4</v>
      </c>
      <c r="B43981" s="4" t="s">
        <v>5</v>
      </c>
      <c r="C43981" s="4" t="s">
        <v>13</v>
      </c>
      <c r="D43981" s="4" t="s">
        <v>13</v>
      </c>
      <c r="E43981" s="4" t="s">
        <v>13</v>
      </c>
      <c r="F43981" s="4" t="s">
        <v>9</v>
      </c>
      <c r="G43981" s="4" t="s">
        <v>13</v>
      </c>
      <c r="H43981" s="4" t="s">
        <v>13</v>
      </c>
      <c r="I43981" s="4" t="s">
        <v>20</v>
      </c>
    </row>
    <row r="43982" spans="1:9">
      <c r="A43982" t="n">
        <v>354401</v>
      </c>
      <c r="B43982" s="10" t="n">
        <v>5</v>
      </c>
      <c r="C43982" s="7" t="n">
        <v>35</v>
      </c>
      <c r="D43982" s="7" t="n">
        <v>30</v>
      </c>
      <c r="E43982" s="7" t="n">
        <v>0</v>
      </c>
      <c r="F43982" s="7" t="n">
        <v>11</v>
      </c>
      <c r="G43982" s="7" t="n">
        <v>2</v>
      </c>
      <c r="H43982" s="7" t="n">
        <v>1</v>
      </c>
      <c r="I43982" s="11" t="n">
        <f t="normal" ca="1">A43994</f>
        <v>0</v>
      </c>
    </row>
    <row r="43983" spans="1:9">
      <c r="A43983" t="s">
        <v>4</v>
      </c>
      <c r="B43983" s="4" t="s">
        <v>5</v>
      </c>
      <c r="C43983" s="4" t="s">
        <v>13</v>
      </c>
      <c r="D43983" s="4" t="s">
        <v>13</v>
      </c>
      <c r="E43983" s="4" t="s">
        <v>9</v>
      </c>
      <c r="F43983" s="4" t="s">
        <v>13</v>
      </c>
      <c r="G43983" s="4" t="s">
        <v>13</v>
      </c>
    </row>
    <row r="43984" spans="1:9">
      <c r="A43984" t="n">
        <v>354415</v>
      </c>
      <c r="B43984" s="31" t="n">
        <v>18</v>
      </c>
      <c r="C43984" s="7" t="n">
        <v>1</v>
      </c>
      <c r="D43984" s="7" t="n">
        <v>0</v>
      </c>
      <c r="E43984" s="7" t="n">
        <v>1</v>
      </c>
      <c r="F43984" s="7" t="n">
        <v>19</v>
      </c>
      <c r="G43984" s="7" t="n">
        <v>1</v>
      </c>
    </row>
    <row r="43985" spans="1:9">
      <c r="A43985" t="s">
        <v>4</v>
      </c>
      <c r="B43985" s="4" t="s">
        <v>5</v>
      </c>
      <c r="C43985" s="4" t="s">
        <v>13</v>
      </c>
      <c r="D43985" s="4" t="s">
        <v>10</v>
      </c>
      <c r="E43985" s="4" t="s">
        <v>6</v>
      </c>
    </row>
    <row r="43986" spans="1:9">
      <c r="A43986" t="n">
        <v>354424</v>
      </c>
      <c r="B43986" s="40" t="n">
        <v>51</v>
      </c>
      <c r="C43986" s="7" t="n">
        <v>4</v>
      </c>
      <c r="D43986" s="7" t="n">
        <v>11</v>
      </c>
      <c r="E43986" s="7" t="s">
        <v>815</v>
      </c>
    </row>
    <row r="43987" spans="1:9">
      <c r="A43987" t="s">
        <v>4</v>
      </c>
      <c r="B43987" s="4" t="s">
        <v>5</v>
      </c>
      <c r="C43987" s="4" t="s">
        <v>10</v>
      </c>
    </row>
    <row r="43988" spans="1:9">
      <c r="A43988" t="n">
        <v>354438</v>
      </c>
      <c r="B43988" s="35" t="n">
        <v>16</v>
      </c>
      <c r="C43988" s="7" t="n">
        <v>0</v>
      </c>
    </row>
    <row r="43989" spans="1:9">
      <c r="A43989" t="s">
        <v>4</v>
      </c>
      <c r="B43989" s="4" t="s">
        <v>5</v>
      </c>
      <c r="C43989" s="4" t="s">
        <v>10</v>
      </c>
      <c r="D43989" s="4" t="s">
        <v>13</v>
      </c>
      <c r="E43989" s="4" t="s">
        <v>9</v>
      </c>
      <c r="F43989" s="4" t="s">
        <v>72</v>
      </c>
      <c r="G43989" s="4" t="s">
        <v>13</v>
      </c>
      <c r="H43989" s="4" t="s">
        <v>13</v>
      </c>
    </row>
    <row r="43990" spans="1:9">
      <c r="A43990" t="n">
        <v>354441</v>
      </c>
      <c r="B43990" s="52" t="n">
        <v>26</v>
      </c>
      <c r="C43990" s="7" t="n">
        <v>11</v>
      </c>
      <c r="D43990" s="7" t="n">
        <v>17</v>
      </c>
      <c r="E43990" s="7" t="n">
        <v>60117</v>
      </c>
      <c r="F43990" s="7" t="s">
        <v>2563</v>
      </c>
      <c r="G43990" s="7" t="n">
        <v>2</v>
      </c>
      <c r="H43990" s="7" t="n">
        <v>0</v>
      </c>
    </row>
    <row r="43991" spans="1:9">
      <c r="A43991" t="s">
        <v>4</v>
      </c>
      <c r="B43991" s="4" t="s">
        <v>5</v>
      </c>
    </row>
    <row r="43992" spans="1:9">
      <c r="A43992" t="n">
        <v>354481</v>
      </c>
      <c r="B43992" s="53" t="n">
        <v>28</v>
      </c>
    </row>
    <row r="43993" spans="1:9">
      <c r="A43993" t="s">
        <v>4</v>
      </c>
      <c r="B43993" s="4" t="s">
        <v>5</v>
      </c>
      <c r="C43993" s="4" t="s">
        <v>10</v>
      </c>
      <c r="D43993" s="4" t="s">
        <v>13</v>
      </c>
    </row>
    <row r="43994" spans="1:9">
      <c r="A43994" t="n">
        <v>354482</v>
      </c>
      <c r="B43994" s="54" t="n">
        <v>89</v>
      </c>
      <c r="C43994" s="7" t="n">
        <v>65533</v>
      </c>
      <c r="D43994" s="7" t="n">
        <v>1</v>
      </c>
    </row>
    <row r="43995" spans="1:9">
      <c r="A43995" t="s">
        <v>4</v>
      </c>
      <c r="B43995" s="4" t="s">
        <v>5</v>
      </c>
      <c r="C43995" s="4" t="s">
        <v>13</v>
      </c>
      <c r="D43995" s="4" t="s">
        <v>10</v>
      </c>
      <c r="E43995" s="4" t="s">
        <v>10</v>
      </c>
      <c r="F43995" s="4" t="s">
        <v>13</v>
      </c>
    </row>
    <row r="43996" spans="1:9">
      <c r="A43996" t="n">
        <v>354486</v>
      </c>
      <c r="B43996" s="29" t="n">
        <v>25</v>
      </c>
      <c r="C43996" s="7" t="n">
        <v>1</v>
      </c>
      <c r="D43996" s="7" t="n">
        <v>65535</v>
      </c>
      <c r="E43996" s="7" t="n">
        <v>65535</v>
      </c>
      <c r="F43996" s="7" t="n">
        <v>0</v>
      </c>
    </row>
    <row r="43997" spans="1:9">
      <c r="A43997" t="s">
        <v>4</v>
      </c>
      <c r="B43997" s="4" t="s">
        <v>5</v>
      </c>
      <c r="C43997" s="4" t="s">
        <v>13</v>
      </c>
      <c r="D43997" s="4" t="s">
        <v>10</v>
      </c>
      <c r="E43997" s="4" t="s">
        <v>6</v>
      </c>
      <c r="F43997" s="4" t="s">
        <v>6</v>
      </c>
      <c r="G43997" s="4" t="s">
        <v>6</v>
      </c>
      <c r="H43997" s="4" t="s">
        <v>6</v>
      </c>
    </row>
    <row r="43998" spans="1:9">
      <c r="A43998" t="n">
        <v>354493</v>
      </c>
      <c r="B43998" s="40" t="n">
        <v>51</v>
      </c>
      <c r="C43998" s="7" t="n">
        <v>3</v>
      </c>
      <c r="D43998" s="7" t="n">
        <v>0</v>
      </c>
      <c r="E43998" s="7" t="s">
        <v>813</v>
      </c>
      <c r="F43998" s="7" t="s">
        <v>844</v>
      </c>
      <c r="G43998" s="7" t="s">
        <v>88</v>
      </c>
      <c r="H43998" s="7" t="s">
        <v>89</v>
      </c>
    </row>
    <row r="43999" spans="1:9">
      <c r="A43999" t="s">
        <v>4</v>
      </c>
      <c r="B43999" s="4" t="s">
        <v>5</v>
      </c>
      <c r="C43999" s="4" t="s">
        <v>10</v>
      </c>
      <c r="D43999" s="4" t="s">
        <v>22</v>
      </c>
      <c r="E43999" s="4" t="s">
        <v>22</v>
      </c>
      <c r="F43999" s="4" t="s">
        <v>22</v>
      </c>
      <c r="G43999" s="4" t="s">
        <v>10</v>
      </c>
      <c r="H43999" s="4" t="s">
        <v>10</v>
      </c>
    </row>
    <row r="44000" spans="1:9">
      <c r="A44000" t="n">
        <v>354506</v>
      </c>
      <c r="B44000" s="56" t="n">
        <v>60</v>
      </c>
      <c r="C44000" s="7" t="n">
        <v>0</v>
      </c>
      <c r="D44000" s="7" t="n">
        <v>0</v>
      </c>
      <c r="E44000" s="7" t="n">
        <v>0</v>
      </c>
      <c r="F44000" s="7" t="n">
        <v>0</v>
      </c>
      <c r="G44000" s="7" t="n">
        <v>1000</v>
      </c>
      <c r="H44000" s="7" t="n">
        <v>0</v>
      </c>
    </row>
    <row r="44001" spans="1:8">
      <c r="A44001" t="s">
        <v>4</v>
      </c>
      <c r="B44001" s="4" t="s">
        <v>5</v>
      </c>
      <c r="C44001" s="4" t="s">
        <v>10</v>
      </c>
    </row>
    <row r="44002" spans="1:8">
      <c r="A44002" t="n">
        <v>354525</v>
      </c>
      <c r="B44002" s="35" t="n">
        <v>16</v>
      </c>
      <c r="C44002" s="7" t="n">
        <v>1000</v>
      </c>
    </row>
    <row r="44003" spans="1:8">
      <c r="A44003" t="s">
        <v>4</v>
      </c>
      <c r="B44003" s="4" t="s">
        <v>5</v>
      </c>
      <c r="C44003" s="4" t="s">
        <v>13</v>
      </c>
      <c r="D44003" s="4" t="s">
        <v>10</v>
      </c>
      <c r="E44003" s="4" t="s">
        <v>22</v>
      </c>
    </row>
    <row r="44004" spans="1:8">
      <c r="A44004" t="n">
        <v>354528</v>
      </c>
      <c r="B44004" s="28" t="n">
        <v>58</v>
      </c>
      <c r="C44004" s="7" t="n">
        <v>101</v>
      </c>
      <c r="D44004" s="7" t="n">
        <v>500</v>
      </c>
      <c r="E44004" s="7" t="n">
        <v>1</v>
      </c>
    </row>
    <row r="44005" spans="1:8">
      <c r="A44005" t="s">
        <v>4</v>
      </c>
      <c r="B44005" s="4" t="s">
        <v>5</v>
      </c>
      <c r="C44005" s="4" t="s">
        <v>13</v>
      </c>
      <c r="D44005" s="4" t="s">
        <v>10</v>
      </c>
    </row>
    <row r="44006" spans="1:8">
      <c r="A44006" t="n">
        <v>354536</v>
      </c>
      <c r="B44006" s="28" t="n">
        <v>58</v>
      </c>
      <c r="C44006" s="7" t="n">
        <v>254</v>
      </c>
      <c r="D44006" s="7" t="n">
        <v>0</v>
      </c>
    </row>
    <row r="44007" spans="1:8">
      <c r="A44007" t="s">
        <v>4</v>
      </c>
      <c r="B44007" s="4" t="s">
        <v>5</v>
      </c>
      <c r="C44007" s="4" t="s">
        <v>13</v>
      </c>
      <c r="D44007" s="4" t="s">
        <v>13</v>
      </c>
      <c r="E44007" s="4" t="s">
        <v>22</v>
      </c>
      <c r="F44007" s="4" t="s">
        <v>22</v>
      </c>
      <c r="G44007" s="4" t="s">
        <v>22</v>
      </c>
      <c r="H44007" s="4" t="s">
        <v>10</v>
      </c>
    </row>
    <row r="44008" spans="1:8">
      <c r="A44008" t="n">
        <v>354540</v>
      </c>
      <c r="B44008" s="25" t="n">
        <v>45</v>
      </c>
      <c r="C44008" s="7" t="n">
        <v>2</v>
      </c>
      <c r="D44008" s="7" t="n">
        <v>3</v>
      </c>
      <c r="E44008" s="7" t="n">
        <v>-50.5999984741211</v>
      </c>
      <c r="F44008" s="7" t="n">
        <v>5.26999998092651</v>
      </c>
      <c r="G44008" s="7" t="n">
        <v>-21.0300006866455</v>
      </c>
      <c r="H44008" s="7" t="n">
        <v>0</v>
      </c>
    </row>
    <row r="44009" spans="1:8">
      <c r="A44009" t="s">
        <v>4</v>
      </c>
      <c r="B44009" s="4" t="s">
        <v>5</v>
      </c>
      <c r="C44009" s="4" t="s">
        <v>13</v>
      </c>
      <c r="D44009" s="4" t="s">
        <v>13</v>
      </c>
      <c r="E44009" s="4" t="s">
        <v>22</v>
      </c>
      <c r="F44009" s="4" t="s">
        <v>22</v>
      </c>
      <c r="G44009" s="4" t="s">
        <v>22</v>
      </c>
      <c r="H44009" s="4" t="s">
        <v>10</v>
      </c>
      <c r="I44009" s="4" t="s">
        <v>13</v>
      </c>
    </row>
    <row r="44010" spans="1:8">
      <c r="A44010" t="n">
        <v>354557</v>
      </c>
      <c r="B44010" s="25" t="n">
        <v>45</v>
      </c>
      <c r="C44010" s="7" t="n">
        <v>4</v>
      </c>
      <c r="D44010" s="7" t="n">
        <v>3</v>
      </c>
      <c r="E44010" s="7" t="n">
        <v>17.25</v>
      </c>
      <c r="F44010" s="7" t="n">
        <v>196.979995727539</v>
      </c>
      <c r="G44010" s="7" t="n">
        <v>0</v>
      </c>
      <c r="H44010" s="7" t="n">
        <v>0</v>
      </c>
      <c r="I44010" s="7" t="n">
        <v>0</v>
      </c>
    </row>
    <row r="44011" spans="1:8">
      <c r="A44011" t="s">
        <v>4</v>
      </c>
      <c r="B44011" s="4" t="s">
        <v>5</v>
      </c>
      <c r="C44011" s="4" t="s">
        <v>13</v>
      </c>
      <c r="D44011" s="4" t="s">
        <v>13</v>
      </c>
      <c r="E44011" s="4" t="s">
        <v>22</v>
      </c>
      <c r="F44011" s="4" t="s">
        <v>10</v>
      </c>
    </row>
    <row r="44012" spans="1:8">
      <c r="A44012" t="n">
        <v>354575</v>
      </c>
      <c r="B44012" s="25" t="n">
        <v>45</v>
      </c>
      <c r="C44012" s="7" t="n">
        <v>5</v>
      </c>
      <c r="D44012" s="7" t="n">
        <v>3</v>
      </c>
      <c r="E44012" s="7" t="n">
        <v>2.59999990463257</v>
      </c>
      <c r="F44012" s="7" t="n">
        <v>0</v>
      </c>
    </row>
    <row r="44013" spans="1:8">
      <c r="A44013" t="s">
        <v>4</v>
      </c>
      <c r="B44013" s="4" t="s">
        <v>5</v>
      </c>
      <c r="C44013" s="4" t="s">
        <v>13</v>
      </c>
      <c r="D44013" s="4" t="s">
        <v>13</v>
      </c>
      <c r="E44013" s="4" t="s">
        <v>22</v>
      </c>
      <c r="F44013" s="4" t="s">
        <v>10</v>
      </c>
    </row>
    <row r="44014" spans="1:8">
      <c r="A44014" t="n">
        <v>354584</v>
      </c>
      <c r="B44014" s="25" t="n">
        <v>45</v>
      </c>
      <c r="C44014" s="7" t="n">
        <v>11</v>
      </c>
      <c r="D44014" s="7" t="n">
        <v>3</v>
      </c>
      <c r="E44014" s="7" t="n">
        <v>36.7999992370605</v>
      </c>
      <c r="F44014" s="7" t="n">
        <v>0</v>
      </c>
    </row>
    <row r="44015" spans="1:8">
      <c r="A44015" t="s">
        <v>4</v>
      </c>
      <c r="B44015" s="4" t="s">
        <v>5</v>
      </c>
      <c r="C44015" s="4" t="s">
        <v>13</v>
      </c>
      <c r="D44015" s="4" t="s">
        <v>10</v>
      </c>
      <c r="E44015" s="4" t="s">
        <v>6</v>
      </c>
      <c r="F44015" s="4" t="s">
        <v>6</v>
      </c>
      <c r="G44015" s="4" t="s">
        <v>6</v>
      </c>
      <c r="H44015" s="4" t="s">
        <v>6</v>
      </c>
    </row>
    <row r="44016" spans="1:8">
      <c r="A44016" t="n">
        <v>354593</v>
      </c>
      <c r="B44016" s="40" t="n">
        <v>51</v>
      </c>
      <c r="C44016" s="7" t="n">
        <v>3</v>
      </c>
      <c r="D44016" s="7" t="n">
        <v>0</v>
      </c>
      <c r="E44016" s="7" t="s">
        <v>1203</v>
      </c>
      <c r="F44016" s="7" t="s">
        <v>844</v>
      </c>
      <c r="G44016" s="7" t="s">
        <v>88</v>
      </c>
      <c r="H44016" s="7" t="s">
        <v>89</v>
      </c>
    </row>
    <row r="44017" spans="1:9">
      <c r="A44017" t="s">
        <v>4</v>
      </c>
      <c r="B44017" s="4" t="s">
        <v>5</v>
      </c>
      <c r="C44017" s="4" t="s">
        <v>10</v>
      </c>
      <c r="D44017" s="4" t="s">
        <v>22</v>
      </c>
      <c r="E44017" s="4" t="s">
        <v>22</v>
      </c>
      <c r="F44017" s="4" t="s">
        <v>13</v>
      </c>
    </row>
    <row r="44018" spans="1:9">
      <c r="A44018" t="n">
        <v>354606</v>
      </c>
      <c r="B44018" s="59" t="n">
        <v>52</v>
      </c>
      <c r="C44018" s="7" t="n">
        <v>0</v>
      </c>
      <c r="D44018" s="7" t="n">
        <v>231.399993896484</v>
      </c>
      <c r="E44018" s="7" t="n">
        <v>5</v>
      </c>
      <c r="F44018" s="7" t="n">
        <v>0</v>
      </c>
    </row>
    <row r="44019" spans="1:9">
      <c r="A44019" t="s">
        <v>4</v>
      </c>
      <c r="B44019" s="4" t="s">
        <v>5</v>
      </c>
      <c r="C44019" s="4" t="s">
        <v>13</v>
      </c>
      <c r="D44019" s="4" t="s">
        <v>10</v>
      </c>
    </row>
    <row r="44020" spans="1:9">
      <c r="A44020" t="n">
        <v>354618</v>
      </c>
      <c r="B44020" s="28" t="n">
        <v>58</v>
      </c>
      <c r="C44020" s="7" t="n">
        <v>255</v>
      </c>
      <c r="D44020" s="7" t="n">
        <v>0</v>
      </c>
    </row>
    <row r="44021" spans="1:9">
      <c r="A44021" t="s">
        <v>4</v>
      </c>
      <c r="B44021" s="4" t="s">
        <v>5</v>
      </c>
      <c r="C44021" s="4" t="s">
        <v>10</v>
      </c>
    </row>
    <row r="44022" spans="1:9">
      <c r="A44022" t="n">
        <v>354622</v>
      </c>
      <c r="B44022" s="35" t="n">
        <v>16</v>
      </c>
      <c r="C44022" s="7" t="n">
        <v>300</v>
      </c>
    </row>
    <row r="44023" spans="1:9">
      <c r="A44023" t="s">
        <v>4</v>
      </c>
      <c r="B44023" s="4" t="s">
        <v>5</v>
      </c>
      <c r="C44023" s="4" t="s">
        <v>13</v>
      </c>
      <c r="D44023" s="4" t="s">
        <v>13</v>
      </c>
      <c r="E44023" s="4" t="s">
        <v>13</v>
      </c>
      <c r="F44023" s="4" t="s">
        <v>9</v>
      </c>
      <c r="G44023" s="4" t="s">
        <v>13</v>
      </c>
      <c r="H44023" s="4" t="s">
        <v>13</v>
      </c>
      <c r="I44023" s="4" t="s">
        <v>20</v>
      </c>
    </row>
    <row r="44024" spans="1:9">
      <c r="A44024" t="n">
        <v>354625</v>
      </c>
      <c r="B44024" s="10" t="n">
        <v>5</v>
      </c>
      <c r="C44024" s="7" t="n">
        <v>35</v>
      </c>
      <c r="D44024" s="7" t="n">
        <v>1</v>
      </c>
      <c r="E44024" s="7" t="n">
        <v>0</v>
      </c>
      <c r="F44024" s="7" t="n">
        <v>1</v>
      </c>
      <c r="G44024" s="7" t="n">
        <v>2</v>
      </c>
      <c r="H44024" s="7" t="n">
        <v>1</v>
      </c>
      <c r="I44024" s="11" t="n">
        <f t="normal" ca="1">A44036</f>
        <v>0</v>
      </c>
    </row>
    <row r="44025" spans="1:9">
      <c r="A44025" t="s">
        <v>4</v>
      </c>
      <c r="B44025" s="4" t="s">
        <v>5</v>
      </c>
      <c r="C44025" s="4" t="s">
        <v>13</v>
      </c>
      <c r="D44025" s="4" t="s">
        <v>10</v>
      </c>
      <c r="E44025" s="4" t="s">
        <v>6</v>
      </c>
    </row>
    <row r="44026" spans="1:9">
      <c r="A44026" t="n">
        <v>354639</v>
      </c>
      <c r="B44026" s="40" t="n">
        <v>51</v>
      </c>
      <c r="C44026" s="7" t="n">
        <v>4</v>
      </c>
      <c r="D44026" s="7" t="n">
        <v>0</v>
      </c>
      <c r="E44026" s="7" t="s">
        <v>258</v>
      </c>
    </row>
    <row r="44027" spans="1:9">
      <c r="A44027" t="s">
        <v>4</v>
      </c>
      <c r="B44027" s="4" t="s">
        <v>5</v>
      </c>
      <c r="C44027" s="4" t="s">
        <v>10</v>
      </c>
    </row>
    <row r="44028" spans="1:9">
      <c r="A44028" t="n">
        <v>354652</v>
      </c>
      <c r="B44028" s="35" t="n">
        <v>16</v>
      </c>
      <c r="C44028" s="7" t="n">
        <v>0</v>
      </c>
    </row>
    <row r="44029" spans="1:9">
      <c r="A44029" t="s">
        <v>4</v>
      </c>
      <c r="B44029" s="4" t="s">
        <v>5</v>
      </c>
      <c r="C44029" s="4" t="s">
        <v>10</v>
      </c>
      <c r="D44029" s="4" t="s">
        <v>13</v>
      </c>
      <c r="E44029" s="4" t="s">
        <v>9</v>
      </c>
      <c r="F44029" s="4" t="s">
        <v>72</v>
      </c>
      <c r="G44029" s="4" t="s">
        <v>13</v>
      </c>
      <c r="H44029" s="4" t="s">
        <v>13</v>
      </c>
      <c r="I44029" s="4" t="s">
        <v>13</v>
      </c>
      <c r="J44029" s="4" t="s">
        <v>9</v>
      </c>
      <c r="K44029" s="4" t="s">
        <v>72</v>
      </c>
      <c r="L44029" s="4" t="s">
        <v>13</v>
      </c>
      <c r="M44029" s="4" t="s">
        <v>13</v>
      </c>
    </row>
    <row r="44030" spans="1:9">
      <c r="A44030" t="n">
        <v>354655</v>
      </c>
      <c r="B44030" s="52" t="n">
        <v>26</v>
      </c>
      <c r="C44030" s="7" t="n">
        <v>0</v>
      </c>
      <c r="D44030" s="7" t="n">
        <v>17</v>
      </c>
      <c r="E44030" s="7" t="n">
        <v>60118</v>
      </c>
      <c r="F44030" s="7" t="s">
        <v>2564</v>
      </c>
      <c r="G44030" s="7" t="n">
        <v>2</v>
      </c>
      <c r="H44030" s="7" t="n">
        <v>3</v>
      </c>
      <c r="I44030" s="7" t="n">
        <v>17</v>
      </c>
      <c r="J44030" s="7" t="n">
        <v>60119</v>
      </c>
      <c r="K44030" s="7" t="s">
        <v>2565</v>
      </c>
      <c r="L44030" s="7" t="n">
        <v>2</v>
      </c>
      <c r="M44030" s="7" t="n">
        <v>0</v>
      </c>
    </row>
    <row r="44031" spans="1:9">
      <c r="A44031" t="s">
        <v>4</v>
      </c>
      <c r="B44031" s="4" t="s">
        <v>5</v>
      </c>
    </row>
    <row r="44032" spans="1:9">
      <c r="A44032" t="n">
        <v>354791</v>
      </c>
      <c r="B44032" s="53" t="n">
        <v>28</v>
      </c>
    </row>
    <row r="44033" spans="1:13">
      <c r="A44033" t="s">
        <v>4</v>
      </c>
      <c r="B44033" s="4" t="s">
        <v>5</v>
      </c>
      <c r="C44033" s="4" t="s">
        <v>20</v>
      </c>
    </row>
    <row r="44034" spans="1:13">
      <c r="A44034" t="n">
        <v>354792</v>
      </c>
      <c r="B44034" s="17" t="n">
        <v>3</v>
      </c>
      <c r="C44034" s="11" t="n">
        <f t="normal" ca="1">A44044</f>
        <v>0</v>
      </c>
    </row>
    <row r="44035" spans="1:13">
      <c r="A44035" t="s">
        <v>4</v>
      </c>
      <c r="B44035" s="4" t="s">
        <v>5</v>
      </c>
      <c r="C44035" s="4" t="s">
        <v>13</v>
      </c>
      <c r="D44035" s="4" t="s">
        <v>10</v>
      </c>
      <c r="E44035" s="4" t="s">
        <v>6</v>
      </c>
    </row>
    <row r="44036" spans="1:13">
      <c r="A44036" t="n">
        <v>354797</v>
      </c>
      <c r="B44036" s="40" t="n">
        <v>51</v>
      </c>
      <c r="C44036" s="7" t="n">
        <v>4</v>
      </c>
      <c r="D44036" s="7" t="n">
        <v>0</v>
      </c>
      <c r="E44036" s="7" t="s">
        <v>258</v>
      </c>
    </row>
    <row r="44037" spans="1:13">
      <c r="A44037" t="s">
        <v>4</v>
      </c>
      <c r="B44037" s="4" t="s">
        <v>5</v>
      </c>
      <c r="C44037" s="4" t="s">
        <v>10</v>
      </c>
    </row>
    <row r="44038" spans="1:13">
      <c r="A44038" t="n">
        <v>354810</v>
      </c>
      <c r="B44038" s="35" t="n">
        <v>16</v>
      </c>
      <c r="C44038" s="7" t="n">
        <v>0</v>
      </c>
    </row>
    <row r="44039" spans="1:13">
      <c r="A44039" t="s">
        <v>4</v>
      </c>
      <c r="B44039" s="4" t="s">
        <v>5</v>
      </c>
      <c r="C44039" s="4" t="s">
        <v>10</v>
      </c>
      <c r="D44039" s="4" t="s">
        <v>13</v>
      </c>
      <c r="E44039" s="4" t="s">
        <v>9</v>
      </c>
      <c r="F44039" s="4" t="s">
        <v>72</v>
      </c>
      <c r="G44039" s="4" t="s">
        <v>13</v>
      </c>
      <c r="H44039" s="4" t="s">
        <v>13</v>
      </c>
      <c r="I44039" s="4" t="s">
        <v>13</v>
      </c>
      <c r="J44039" s="4" t="s">
        <v>9</v>
      </c>
      <c r="K44039" s="4" t="s">
        <v>72</v>
      </c>
      <c r="L44039" s="4" t="s">
        <v>13</v>
      </c>
      <c r="M44039" s="4" t="s">
        <v>13</v>
      </c>
    </row>
    <row r="44040" spans="1:13">
      <c r="A44040" t="n">
        <v>354813</v>
      </c>
      <c r="B44040" s="52" t="n">
        <v>26</v>
      </c>
      <c r="C44040" s="7" t="n">
        <v>0</v>
      </c>
      <c r="D44040" s="7" t="n">
        <v>17</v>
      </c>
      <c r="E44040" s="7" t="n">
        <v>60120</v>
      </c>
      <c r="F44040" s="7" t="s">
        <v>2566</v>
      </c>
      <c r="G44040" s="7" t="n">
        <v>2</v>
      </c>
      <c r="H44040" s="7" t="n">
        <v>3</v>
      </c>
      <c r="I44040" s="7" t="n">
        <v>17</v>
      </c>
      <c r="J44040" s="7" t="n">
        <v>60119</v>
      </c>
      <c r="K44040" s="7" t="s">
        <v>2565</v>
      </c>
      <c r="L44040" s="7" t="n">
        <v>2</v>
      </c>
      <c r="M44040" s="7" t="n">
        <v>0</v>
      </c>
    </row>
    <row r="44041" spans="1:13">
      <c r="A44041" t="s">
        <v>4</v>
      </c>
      <c r="B44041" s="4" t="s">
        <v>5</v>
      </c>
    </row>
    <row r="44042" spans="1:13">
      <c r="A44042" t="n">
        <v>354927</v>
      </c>
      <c r="B44042" s="53" t="n">
        <v>28</v>
      </c>
    </row>
    <row r="44043" spans="1:13">
      <c r="A44043" t="s">
        <v>4</v>
      </c>
      <c r="B44043" s="4" t="s">
        <v>5</v>
      </c>
      <c r="C44043" s="4" t="s">
        <v>10</v>
      </c>
    </row>
    <row r="44044" spans="1:13">
      <c r="A44044" t="n">
        <v>354928</v>
      </c>
      <c r="B44044" s="35" t="n">
        <v>16</v>
      </c>
      <c r="C44044" s="7" t="n">
        <v>300</v>
      </c>
    </row>
    <row r="44045" spans="1:13">
      <c r="A44045" t="s">
        <v>4</v>
      </c>
      <c r="B44045" s="4" t="s">
        <v>5</v>
      </c>
      <c r="C44045" s="4" t="s">
        <v>13</v>
      </c>
      <c r="D44045" s="4" t="s">
        <v>10</v>
      </c>
      <c r="E44045" s="4" t="s">
        <v>13</v>
      </c>
      <c r="F44045" s="4" t="s">
        <v>20</v>
      </c>
    </row>
    <row r="44046" spans="1:13">
      <c r="A44046" t="n">
        <v>354931</v>
      </c>
      <c r="B44046" s="10" t="n">
        <v>5</v>
      </c>
      <c r="C44046" s="7" t="n">
        <v>30</v>
      </c>
      <c r="D44046" s="7" t="n">
        <v>6403</v>
      </c>
      <c r="E44046" s="7" t="n">
        <v>1</v>
      </c>
      <c r="F44046" s="11" t="n">
        <f t="normal" ca="1">A44098</f>
        <v>0</v>
      </c>
    </row>
    <row r="44047" spans="1:13">
      <c r="A44047" t="s">
        <v>4</v>
      </c>
      <c r="B44047" s="4" t="s">
        <v>5</v>
      </c>
      <c r="C44047" s="4" t="s">
        <v>13</v>
      </c>
      <c r="D44047" s="4" t="s">
        <v>10</v>
      </c>
      <c r="E44047" s="4" t="s">
        <v>22</v>
      </c>
    </row>
    <row r="44048" spans="1:13">
      <c r="A44048" t="n">
        <v>354940</v>
      </c>
      <c r="B44048" s="28" t="n">
        <v>58</v>
      </c>
      <c r="C44048" s="7" t="n">
        <v>101</v>
      </c>
      <c r="D44048" s="7" t="n">
        <v>500</v>
      </c>
      <c r="E44048" s="7" t="n">
        <v>1</v>
      </c>
    </row>
    <row r="44049" spans="1:13">
      <c r="A44049" t="s">
        <v>4</v>
      </c>
      <c r="B44049" s="4" t="s">
        <v>5</v>
      </c>
      <c r="C44049" s="4" t="s">
        <v>13</v>
      </c>
      <c r="D44049" s="4" t="s">
        <v>10</v>
      </c>
    </row>
    <row r="44050" spans="1:13">
      <c r="A44050" t="n">
        <v>354948</v>
      </c>
      <c r="B44050" s="28" t="n">
        <v>58</v>
      </c>
      <c r="C44050" s="7" t="n">
        <v>254</v>
      </c>
      <c r="D44050" s="7" t="n">
        <v>0</v>
      </c>
    </row>
    <row r="44051" spans="1:13">
      <c r="A44051" t="s">
        <v>4</v>
      </c>
      <c r="B44051" s="4" t="s">
        <v>5</v>
      </c>
      <c r="C44051" s="4" t="s">
        <v>10</v>
      </c>
      <c r="D44051" s="4" t="s">
        <v>9</v>
      </c>
    </row>
    <row r="44052" spans="1:13">
      <c r="A44052" t="n">
        <v>354952</v>
      </c>
      <c r="B44052" s="41" t="n">
        <v>43</v>
      </c>
      <c r="C44052" s="7" t="n">
        <v>61491</v>
      </c>
      <c r="D44052" s="7" t="n">
        <v>1</v>
      </c>
    </row>
    <row r="44053" spans="1:13">
      <c r="A44053" t="s">
        <v>4</v>
      </c>
      <c r="B44053" s="4" t="s">
        <v>5</v>
      </c>
      <c r="C44053" s="4" t="s">
        <v>10</v>
      </c>
      <c r="D44053" s="4" t="s">
        <v>9</v>
      </c>
    </row>
    <row r="44054" spans="1:13">
      <c r="A44054" t="n">
        <v>354959</v>
      </c>
      <c r="B44054" s="41" t="n">
        <v>43</v>
      </c>
      <c r="C44054" s="7" t="n">
        <v>61492</v>
      </c>
      <c r="D44054" s="7" t="n">
        <v>1</v>
      </c>
    </row>
    <row r="44055" spans="1:13">
      <c r="A44055" t="s">
        <v>4</v>
      </c>
      <c r="B44055" s="4" t="s">
        <v>5</v>
      </c>
      <c r="C44055" s="4" t="s">
        <v>13</v>
      </c>
      <c r="D44055" s="4" t="s">
        <v>13</v>
      </c>
      <c r="E44055" s="4" t="s">
        <v>22</v>
      </c>
      <c r="F44055" s="4" t="s">
        <v>22</v>
      </c>
      <c r="G44055" s="4" t="s">
        <v>22</v>
      </c>
      <c r="H44055" s="4" t="s">
        <v>10</v>
      </c>
    </row>
    <row r="44056" spans="1:13">
      <c r="A44056" t="n">
        <v>354966</v>
      </c>
      <c r="B44056" s="25" t="n">
        <v>45</v>
      </c>
      <c r="C44056" s="7" t="n">
        <v>2</v>
      </c>
      <c r="D44056" s="7" t="n">
        <v>3</v>
      </c>
      <c r="E44056" s="7" t="n">
        <v>-50.2700004577637</v>
      </c>
      <c r="F44056" s="7" t="n">
        <v>5.40000009536743</v>
      </c>
      <c r="G44056" s="7" t="n">
        <v>-20.8600006103516</v>
      </c>
      <c r="H44056" s="7" t="n">
        <v>0</v>
      </c>
    </row>
    <row r="44057" spans="1:13">
      <c r="A44057" t="s">
        <v>4</v>
      </c>
      <c r="B44057" s="4" t="s">
        <v>5</v>
      </c>
      <c r="C44057" s="4" t="s">
        <v>13</v>
      </c>
      <c r="D44057" s="4" t="s">
        <v>13</v>
      </c>
      <c r="E44057" s="4" t="s">
        <v>22</v>
      </c>
      <c r="F44057" s="4" t="s">
        <v>22</v>
      </c>
      <c r="G44057" s="4" t="s">
        <v>22</v>
      </c>
      <c r="H44057" s="4" t="s">
        <v>10</v>
      </c>
      <c r="I44057" s="4" t="s">
        <v>13</v>
      </c>
    </row>
    <row r="44058" spans="1:13">
      <c r="A44058" t="n">
        <v>354983</v>
      </c>
      <c r="B44058" s="25" t="n">
        <v>45</v>
      </c>
      <c r="C44058" s="7" t="n">
        <v>4</v>
      </c>
      <c r="D44058" s="7" t="n">
        <v>3</v>
      </c>
      <c r="E44058" s="7" t="n">
        <v>1.80999994277954</v>
      </c>
      <c r="F44058" s="7" t="n">
        <v>202.160003662109</v>
      </c>
      <c r="G44058" s="7" t="n">
        <v>4</v>
      </c>
      <c r="H44058" s="7" t="n">
        <v>0</v>
      </c>
      <c r="I44058" s="7" t="n">
        <v>0</v>
      </c>
    </row>
    <row r="44059" spans="1:13">
      <c r="A44059" t="s">
        <v>4</v>
      </c>
      <c r="B44059" s="4" t="s">
        <v>5</v>
      </c>
      <c r="C44059" s="4" t="s">
        <v>13</v>
      </c>
      <c r="D44059" s="4" t="s">
        <v>13</v>
      </c>
      <c r="E44059" s="4" t="s">
        <v>22</v>
      </c>
      <c r="F44059" s="4" t="s">
        <v>10</v>
      </c>
    </row>
    <row r="44060" spans="1:13">
      <c r="A44060" t="n">
        <v>355001</v>
      </c>
      <c r="B44060" s="25" t="n">
        <v>45</v>
      </c>
      <c r="C44060" s="7" t="n">
        <v>11</v>
      </c>
      <c r="D44060" s="7" t="n">
        <v>3</v>
      </c>
      <c r="E44060" s="7" t="n">
        <v>35.7000007629395</v>
      </c>
      <c r="F44060" s="7" t="n">
        <v>0</v>
      </c>
    </row>
    <row r="44061" spans="1:13">
      <c r="A44061" t="s">
        <v>4</v>
      </c>
      <c r="B44061" s="4" t="s">
        <v>5</v>
      </c>
      <c r="C44061" s="4" t="s">
        <v>13</v>
      </c>
      <c r="D44061" s="4" t="s">
        <v>13</v>
      </c>
      <c r="E44061" s="4" t="s">
        <v>22</v>
      </c>
      <c r="F44061" s="4" t="s">
        <v>10</v>
      </c>
    </row>
    <row r="44062" spans="1:13">
      <c r="A44062" t="n">
        <v>355010</v>
      </c>
      <c r="B44062" s="25" t="n">
        <v>45</v>
      </c>
      <c r="C44062" s="7" t="n">
        <v>5</v>
      </c>
      <c r="D44062" s="7" t="n">
        <v>3</v>
      </c>
      <c r="E44062" s="7" t="n">
        <v>1.39999997615814</v>
      </c>
      <c r="F44062" s="7" t="n">
        <v>0</v>
      </c>
    </row>
    <row r="44063" spans="1:13">
      <c r="A44063" t="s">
        <v>4</v>
      </c>
      <c r="B44063" s="4" t="s">
        <v>5</v>
      </c>
      <c r="C44063" s="4" t="s">
        <v>13</v>
      </c>
      <c r="D44063" s="4" t="s">
        <v>13</v>
      </c>
      <c r="E44063" s="4" t="s">
        <v>22</v>
      </c>
      <c r="F44063" s="4" t="s">
        <v>10</v>
      </c>
    </row>
    <row r="44064" spans="1:13">
      <c r="A44064" t="n">
        <v>355019</v>
      </c>
      <c r="B44064" s="25" t="n">
        <v>45</v>
      </c>
      <c r="C44064" s="7" t="n">
        <v>5</v>
      </c>
      <c r="D44064" s="7" t="n">
        <v>3</v>
      </c>
      <c r="E44064" s="7" t="n">
        <v>1.20000004768372</v>
      </c>
      <c r="F44064" s="7" t="n">
        <v>2000</v>
      </c>
    </row>
    <row r="44065" spans="1:9">
      <c r="A44065" t="s">
        <v>4</v>
      </c>
      <c r="B44065" s="4" t="s">
        <v>5</v>
      </c>
      <c r="C44065" s="4" t="s">
        <v>10</v>
      </c>
    </row>
    <row r="44066" spans="1:9">
      <c r="A44066" t="n">
        <v>355028</v>
      </c>
      <c r="B44066" s="35" t="n">
        <v>16</v>
      </c>
      <c r="C44066" s="7" t="n">
        <v>500</v>
      </c>
    </row>
    <row r="44067" spans="1:9">
      <c r="A44067" t="s">
        <v>4</v>
      </c>
      <c r="B44067" s="4" t="s">
        <v>5</v>
      </c>
      <c r="C44067" s="4" t="s">
        <v>13</v>
      </c>
      <c r="D44067" s="4" t="s">
        <v>10</v>
      </c>
      <c r="E44067" s="4" t="s">
        <v>6</v>
      </c>
      <c r="F44067" s="4" t="s">
        <v>6</v>
      </c>
      <c r="G44067" s="4" t="s">
        <v>6</v>
      </c>
      <c r="H44067" s="4" t="s">
        <v>6</v>
      </c>
    </row>
    <row r="44068" spans="1:9">
      <c r="A44068" t="n">
        <v>355031</v>
      </c>
      <c r="B44068" s="40" t="n">
        <v>51</v>
      </c>
      <c r="C44068" s="7" t="n">
        <v>3</v>
      </c>
      <c r="D44068" s="7" t="n">
        <v>0</v>
      </c>
      <c r="E44068" s="7" t="s">
        <v>813</v>
      </c>
      <c r="F44068" s="7" t="s">
        <v>844</v>
      </c>
      <c r="G44068" s="7" t="s">
        <v>88</v>
      </c>
      <c r="H44068" s="7" t="s">
        <v>89</v>
      </c>
    </row>
    <row r="44069" spans="1:9">
      <c r="A44069" t="s">
        <v>4</v>
      </c>
      <c r="B44069" s="4" t="s">
        <v>5</v>
      </c>
      <c r="C44069" s="4" t="s">
        <v>10</v>
      </c>
      <c r="D44069" s="4" t="s">
        <v>13</v>
      </c>
      <c r="E44069" s="4" t="s">
        <v>22</v>
      </c>
      <c r="F44069" s="4" t="s">
        <v>10</v>
      </c>
    </row>
    <row r="44070" spans="1:9">
      <c r="A44070" t="n">
        <v>355044</v>
      </c>
      <c r="B44070" s="58" t="n">
        <v>59</v>
      </c>
      <c r="C44070" s="7" t="n">
        <v>0</v>
      </c>
      <c r="D44070" s="7" t="n">
        <v>13</v>
      </c>
      <c r="E44070" s="7" t="n">
        <v>0.150000005960464</v>
      </c>
      <c r="F44070" s="7" t="n">
        <v>0</v>
      </c>
    </row>
    <row r="44071" spans="1:9">
      <c r="A44071" t="s">
        <v>4</v>
      </c>
      <c r="B44071" s="4" t="s">
        <v>5</v>
      </c>
      <c r="C44071" s="4" t="s">
        <v>10</v>
      </c>
    </row>
    <row r="44072" spans="1:9">
      <c r="A44072" t="n">
        <v>355054</v>
      </c>
      <c r="B44072" s="35" t="n">
        <v>16</v>
      </c>
      <c r="C44072" s="7" t="n">
        <v>1300</v>
      </c>
    </row>
    <row r="44073" spans="1:9">
      <c r="A44073" t="s">
        <v>4</v>
      </c>
      <c r="B44073" s="4" t="s">
        <v>5</v>
      </c>
      <c r="C44073" s="4" t="s">
        <v>13</v>
      </c>
      <c r="D44073" s="4" t="s">
        <v>10</v>
      </c>
      <c r="E44073" s="4" t="s">
        <v>6</v>
      </c>
    </row>
    <row r="44074" spans="1:9">
      <c r="A44074" t="n">
        <v>355057</v>
      </c>
      <c r="B44074" s="40" t="n">
        <v>51</v>
      </c>
      <c r="C44074" s="7" t="n">
        <v>4</v>
      </c>
      <c r="D44074" s="7" t="n">
        <v>0</v>
      </c>
      <c r="E44074" s="7" t="s">
        <v>2567</v>
      </c>
    </row>
    <row r="44075" spans="1:9">
      <c r="A44075" t="s">
        <v>4</v>
      </c>
      <c r="B44075" s="4" t="s">
        <v>5</v>
      </c>
      <c r="C44075" s="4" t="s">
        <v>10</v>
      </c>
    </row>
    <row r="44076" spans="1:9">
      <c r="A44076" t="n">
        <v>355072</v>
      </c>
      <c r="B44076" s="35" t="n">
        <v>16</v>
      </c>
      <c r="C44076" s="7" t="n">
        <v>0</v>
      </c>
    </row>
    <row r="44077" spans="1:9">
      <c r="A44077" t="s">
        <v>4</v>
      </c>
      <c r="B44077" s="4" t="s">
        <v>5</v>
      </c>
      <c r="C44077" s="4" t="s">
        <v>10</v>
      </c>
      <c r="D44077" s="4" t="s">
        <v>13</v>
      </c>
      <c r="E44077" s="4" t="s">
        <v>9</v>
      </c>
      <c r="F44077" s="4" t="s">
        <v>72</v>
      </c>
      <c r="G44077" s="4" t="s">
        <v>13</v>
      </c>
      <c r="H44077" s="4" t="s">
        <v>13</v>
      </c>
    </row>
    <row r="44078" spans="1:9">
      <c r="A44078" t="n">
        <v>355075</v>
      </c>
      <c r="B44078" s="52" t="n">
        <v>26</v>
      </c>
      <c r="C44078" s="7" t="n">
        <v>0</v>
      </c>
      <c r="D44078" s="7" t="n">
        <v>17</v>
      </c>
      <c r="E44078" s="7" t="n">
        <v>60121</v>
      </c>
      <c r="F44078" s="7" t="s">
        <v>2568</v>
      </c>
      <c r="G44078" s="7" t="n">
        <v>2</v>
      </c>
      <c r="H44078" s="7" t="n">
        <v>0</v>
      </c>
    </row>
    <row r="44079" spans="1:9">
      <c r="A44079" t="s">
        <v>4</v>
      </c>
      <c r="B44079" s="4" t="s">
        <v>5</v>
      </c>
    </row>
    <row r="44080" spans="1:9">
      <c r="A44080" t="n">
        <v>355140</v>
      </c>
      <c r="B44080" s="53" t="n">
        <v>28</v>
      </c>
    </row>
    <row r="44081" spans="1:8">
      <c r="A44081" t="s">
        <v>4</v>
      </c>
      <c r="B44081" s="4" t="s">
        <v>5</v>
      </c>
      <c r="C44081" s="4" t="s">
        <v>10</v>
      </c>
      <c r="D44081" s="4" t="s">
        <v>22</v>
      </c>
      <c r="E44081" s="4" t="s">
        <v>22</v>
      </c>
      <c r="F44081" s="4" t="s">
        <v>22</v>
      </c>
      <c r="G44081" s="4" t="s">
        <v>10</v>
      </c>
      <c r="H44081" s="4" t="s">
        <v>10</v>
      </c>
    </row>
    <row r="44082" spans="1:8">
      <c r="A44082" t="n">
        <v>355141</v>
      </c>
      <c r="B44082" s="56" t="n">
        <v>60</v>
      </c>
      <c r="C44082" s="7" t="n">
        <v>0</v>
      </c>
      <c r="D44082" s="7" t="n">
        <v>-15</v>
      </c>
      <c r="E44082" s="7" t="n">
        <v>0</v>
      </c>
      <c r="F44082" s="7" t="n">
        <v>0</v>
      </c>
      <c r="G44082" s="7" t="n">
        <v>700</v>
      </c>
      <c r="H44082" s="7" t="n">
        <v>0</v>
      </c>
    </row>
    <row r="44083" spans="1:8">
      <c r="A44083" t="s">
        <v>4</v>
      </c>
      <c r="B44083" s="4" t="s">
        <v>5</v>
      </c>
      <c r="C44083" s="4" t="s">
        <v>10</v>
      </c>
    </row>
    <row r="44084" spans="1:8">
      <c r="A44084" t="n">
        <v>355160</v>
      </c>
      <c r="B44084" s="35" t="n">
        <v>16</v>
      </c>
      <c r="C44084" s="7" t="n">
        <v>300</v>
      </c>
    </row>
    <row r="44085" spans="1:8">
      <c r="A44085" t="s">
        <v>4</v>
      </c>
      <c r="B44085" s="4" t="s">
        <v>5</v>
      </c>
      <c r="C44085" s="4" t="s">
        <v>13</v>
      </c>
      <c r="D44085" s="4" t="s">
        <v>10</v>
      </c>
      <c r="E44085" s="4" t="s">
        <v>6</v>
      </c>
    </row>
    <row r="44086" spans="1:8">
      <c r="A44086" t="n">
        <v>355163</v>
      </c>
      <c r="B44086" s="40" t="n">
        <v>51</v>
      </c>
      <c r="C44086" s="7" t="n">
        <v>4</v>
      </c>
      <c r="D44086" s="7" t="n">
        <v>0</v>
      </c>
      <c r="E44086" s="7" t="s">
        <v>2569</v>
      </c>
    </row>
    <row r="44087" spans="1:8">
      <c r="A44087" t="s">
        <v>4</v>
      </c>
      <c r="B44087" s="4" t="s">
        <v>5</v>
      </c>
      <c r="C44087" s="4" t="s">
        <v>10</v>
      </c>
    </row>
    <row r="44088" spans="1:8">
      <c r="A44088" t="n">
        <v>355178</v>
      </c>
      <c r="B44088" s="35" t="n">
        <v>16</v>
      </c>
      <c r="C44088" s="7" t="n">
        <v>0</v>
      </c>
    </row>
    <row r="44089" spans="1:8">
      <c r="A44089" t="s">
        <v>4</v>
      </c>
      <c r="B44089" s="4" t="s">
        <v>5</v>
      </c>
      <c r="C44089" s="4" t="s">
        <v>10</v>
      </c>
      <c r="D44089" s="4" t="s">
        <v>13</v>
      </c>
      <c r="E44089" s="4" t="s">
        <v>9</v>
      </c>
      <c r="F44089" s="4" t="s">
        <v>72</v>
      </c>
      <c r="G44089" s="4" t="s">
        <v>13</v>
      </c>
      <c r="H44089" s="4" t="s">
        <v>13</v>
      </c>
      <c r="I44089" s="4" t="s">
        <v>13</v>
      </c>
      <c r="J44089" s="4" t="s">
        <v>9</v>
      </c>
      <c r="K44089" s="4" t="s">
        <v>72</v>
      </c>
      <c r="L44089" s="4" t="s">
        <v>13</v>
      </c>
      <c r="M44089" s="4" t="s">
        <v>13</v>
      </c>
    </row>
    <row r="44090" spans="1:8">
      <c r="A44090" t="n">
        <v>355181</v>
      </c>
      <c r="B44090" s="52" t="n">
        <v>26</v>
      </c>
      <c r="C44090" s="7" t="n">
        <v>0</v>
      </c>
      <c r="D44090" s="7" t="n">
        <v>17</v>
      </c>
      <c r="E44090" s="7" t="n">
        <v>60122</v>
      </c>
      <c r="F44090" s="7" t="s">
        <v>2570</v>
      </c>
      <c r="G44090" s="7" t="n">
        <v>2</v>
      </c>
      <c r="H44090" s="7" t="n">
        <v>3</v>
      </c>
      <c r="I44090" s="7" t="n">
        <v>17</v>
      </c>
      <c r="J44090" s="7" t="n">
        <v>60123</v>
      </c>
      <c r="K44090" s="7" t="s">
        <v>2571</v>
      </c>
      <c r="L44090" s="7" t="n">
        <v>2</v>
      </c>
      <c r="M44090" s="7" t="n">
        <v>0</v>
      </c>
    </row>
    <row r="44091" spans="1:8">
      <c r="A44091" t="s">
        <v>4</v>
      </c>
      <c r="B44091" s="4" t="s">
        <v>5</v>
      </c>
    </row>
    <row r="44092" spans="1:8">
      <c r="A44092" t="n">
        <v>355289</v>
      </c>
      <c r="B44092" s="53" t="n">
        <v>28</v>
      </c>
    </row>
    <row r="44093" spans="1:8">
      <c r="A44093" t="s">
        <v>4</v>
      </c>
      <c r="B44093" s="4" t="s">
        <v>5</v>
      </c>
      <c r="C44093" s="4" t="s">
        <v>10</v>
      </c>
      <c r="D44093" s="4" t="s">
        <v>13</v>
      </c>
    </row>
    <row r="44094" spans="1:8">
      <c r="A44094" t="n">
        <v>355290</v>
      </c>
      <c r="B44094" s="54" t="n">
        <v>89</v>
      </c>
      <c r="C44094" s="7" t="n">
        <v>65533</v>
      </c>
      <c r="D44094" s="7" t="n">
        <v>1</v>
      </c>
    </row>
    <row r="44095" spans="1:8">
      <c r="A44095" t="s">
        <v>4</v>
      </c>
      <c r="B44095" s="4" t="s">
        <v>5</v>
      </c>
      <c r="C44095" s="4" t="s">
        <v>10</v>
      </c>
    </row>
    <row r="44096" spans="1:8">
      <c r="A44096" t="n">
        <v>355294</v>
      </c>
      <c r="B44096" s="12" t="n">
        <v>12</v>
      </c>
      <c r="C44096" s="7" t="n">
        <v>10297</v>
      </c>
    </row>
    <row r="44097" spans="1:13">
      <c r="A44097" t="s">
        <v>4</v>
      </c>
      <c r="B44097" s="4" t="s">
        <v>5</v>
      </c>
      <c r="C44097" s="4" t="s">
        <v>13</v>
      </c>
      <c r="D44097" s="4" t="s">
        <v>10</v>
      </c>
      <c r="E44097" s="4" t="s">
        <v>22</v>
      </c>
    </row>
    <row r="44098" spans="1:13">
      <c r="A44098" t="n">
        <v>355297</v>
      </c>
      <c r="B44098" s="28" t="n">
        <v>58</v>
      </c>
      <c r="C44098" s="7" t="n">
        <v>0</v>
      </c>
      <c r="D44098" s="7" t="n">
        <v>1000</v>
      </c>
      <c r="E44098" s="7" t="n">
        <v>1</v>
      </c>
    </row>
    <row r="44099" spans="1:13">
      <c r="A44099" t="s">
        <v>4</v>
      </c>
      <c r="B44099" s="4" t="s">
        <v>5</v>
      </c>
      <c r="C44099" s="4" t="s">
        <v>13</v>
      </c>
      <c r="D44099" s="4" t="s">
        <v>10</v>
      </c>
    </row>
    <row r="44100" spans="1:13">
      <c r="A44100" t="n">
        <v>355305</v>
      </c>
      <c r="B44100" s="28" t="n">
        <v>58</v>
      </c>
      <c r="C44100" s="7" t="n">
        <v>255</v>
      </c>
      <c r="D44100" s="7" t="n">
        <v>0</v>
      </c>
    </row>
    <row r="44101" spans="1:13">
      <c r="A44101" t="s">
        <v>4</v>
      </c>
      <c r="B44101" s="4" t="s">
        <v>5</v>
      </c>
      <c r="C44101" s="4" t="s">
        <v>13</v>
      </c>
      <c r="D44101" s="4" t="s">
        <v>10</v>
      </c>
      <c r="E44101" s="4" t="s">
        <v>13</v>
      </c>
      <c r="F44101" s="4" t="s">
        <v>20</v>
      </c>
    </row>
    <row r="44102" spans="1:13">
      <c r="A44102" t="n">
        <v>355309</v>
      </c>
      <c r="B44102" s="10" t="n">
        <v>5</v>
      </c>
      <c r="C44102" s="7" t="n">
        <v>30</v>
      </c>
      <c r="D44102" s="7" t="n">
        <v>10297</v>
      </c>
      <c r="E44102" s="7" t="n">
        <v>1</v>
      </c>
      <c r="F44102" s="11" t="n">
        <f t="normal" ca="1">A44128</f>
        <v>0</v>
      </c>
    </row>
    <row r="44103" spans="1:13">
      <c r="A44103" t="s">
        <v>4</v>
      </c>
      <c r="B44103" s="4" t="s">
        <v>5</v>
      </c>
      <c r="C44103" s="4" t="s">
        <v>10</v>
      </c>
    </row>
    <row r="44104" spans="1:13">
      <c r="A44104" t="n">
        <v>355318</v>
      </c>
      <c r="B44104" s="35" t="n">
        <v>16</v>
      </c>
      <c r="C44104" s="7" t="n">
        <v>500</v>
      </c>
    </row>
    <row r="44105" spans="1:13">
      <c r="A44105" t="s">
        <v>4</v>
      </c>
      <c r="B44105" s="4" t="s">
        <v>5</v>
      </c>
      <c r="C44105" s="4" t="s">
        <v>13</v>
      </c>
      <c r="D44105" s="4" t="s">
        <v>10</v>
      </c>
      <c r="E44105" s="4" t="s">
        <v>22</v>
      </c>
      <c r="F44105" s="4" t="s">
        <v>10</v>
      </c>
      <c r="G44105" s="4" t="s">
        <v>9</v>
      </c>
      <c r="H44105" s="4" t="s">
        <v>9</v>
      </c>
      <c r="I44105" s="4" t="s">
        <v>10</v>
      </c>
      <c r="J44105" s="4" t="s">
        <v>10</v>
      </c>
      <c r="K44105" s="4" t="s">
        <v>9</v>
      </c>
      <c r="L44105" s="4" t="s">
        <v>9</v>
      </c>
      <c r="M44105" s="4" t="s">
        <v>9</v>
      </c>
      <c r="N44105" s="4" t="s">
        <v>9</v>
      </c>
      <c r="O44105" s="4" t="s">
        <v>6</v>
      </c>
    </row>
    <row r="44106" spans="1:13">
      <c r="A44106" t="n">
        <v>355321</v>
      </c>
      <c r="B44106" s="14" t="n">
        <v>50</v>
      </c>
      <c r="C44106" s="7" t="n">
        <v>0</v>
      </c>
      <c r="D44106" s="7" t="n">
        <v>12105</v>
      </c>
      <c r="E44106" s="7" t="n">
        <v>1</v>
      </c>
      <c r="F44106" s="7" t="n">
        <v>0</v>
      </c>
      <c r="G44106" s="7" t="n">
        <v>0</v>
      </c>
      <c r="H44106" s="7" t="n">
        <v>0</v>
      </c>
      <c r="I44106" s="7" t="n">
        <v>0</v>
      </c>
      <c r="J44106" s="7" t="n">
        <v>65533</v>
      </c>
      <c r="K44106" s="7" t="n">
        <v>0</v>
      </c>
      <c r="L44106" s="7" t="n">
        <v>0</v>
      </c>
      <c r="M44106" s="7" t="n">
        <v>0</v>
      </c>
      <c r="N44106" s="7" t="n">
        <v>0</v>
      </c>
      <c r="O44106" s="7" t="s">
        <v>12</v>
      </c>
    </row>
    <row r="44107" spans="1:13">
      <c r="A44107" t="s">
        <v>4</v>
      </c>
      <c r="B44107" s="4" t="s">
        <v>5</v>
      </c>
      <c r="C44107" s="4" t="s">
        <v>13</v>
      </c>
      <c r="D44107" s="4" t="s">
        <v>10</v>
      </c>
      <c r="E44107" s="4" t="s">
        <v>10</v>
      </c>
      <c r="F44107" s="4" t="s">
        <v>10</v>
      </c>
      <c r="G44107" s="4" t="s">
        <v>10</v>
      </c>
      <c r="H44107" s="4" t="s">
        <v>13</v>
      </c>
    </row>
    <row r="44108" spans="1:13">
      <c r="A44108" t="n">
        <v>355360</v>
      </c>
      <c r="B44108" s="29" t="n">
        <v>25</v>
      </c>
      <c r="C44108" s="7" t="n">
        <v>5</v>
      </c>
      <c r="D44108" s="7" t="n">
        <v>65535</v>
      </c>
      <c r="E44108" s="7" t="n">
        <v>65535</v>
      </c>
      <c r="F44108" s="7" t="n">
        <v>65535</v>
      </c>
      <c r="G44108" s="7" t="n">
        <v>65535</v>
      </c>
      <c r="H44108" s="7" t="n">
        <v>0</v>
      </c>
    </row>
    <row r="44109" spans="1:13">
      <c r="A44109" t="s">
        <v>4</v>
      </c>
      <c r="B44109" s="4" t="s">
        <v>5</v>
      </c>
      <c r="C44109" s="4" t="s">
        <v>10</v>
      </c>
      <c r="D44109" s="4" t="s">
        <v>13</v>
      </c>
      <c r="E44109" s="4" t="s">
        <v>72</v>
      </c>
      <c r="F44109" s="4" t="s">
        <v>13</v>
      </c>
      <c r="G44109" s="4" t="s">
        <v>13</v>
      </c>
    </row>
    <row r="44110" spans="1:13">
      <c r="A44110" t="n">
        <v>355371</v>
      </c>
      <c r="B44110" s="30" t="n">
        <v>24</v>
      </c>
      <c r="C44110" s="7" t="n">
        <v>65533</v>
      </c>
      <c r="D44110" s="7" t="n">
        <v>11</v>
      </c>
      <c r="E44110" s="7" t="s">
        <v>2572</v>
      </c>
      <c r="F44110" s="7" t="n">
        <v>2</v>
      </c>
      <c r="G44110" s="7" t="n">
        <v>0</v>
      </c>
    </row>
    <row r="44111" spans="1:13">
      <c r="A44111" t="s">
        <v>4</v>
      </c>
      <c r="B44111" s="4" t="s">
        <v>5</v>
      </c>
    </row>
    <row r="44112" spans="1:13">
      <c r="A44112" t="n">
        <v>355415</v>
      </c>
      <c r="B44112" s="53" t="n">
        <v>28</v>
      </c>
    </row>
    <row r="44113" spans="1:15">
      <c r="A44113" t="s">
        <v>4</v>
      </c>
      <c r="B44113" s="4" t="s">
        <v>5</v>
      </c>
      <c r="C44113" s="4" t="s">
        <v>13</v>
      </c>
    </row>
    <row r="44114" spans="1:15">
      <c r="A44114" t="n">
        <v>355416</v>
      </c>
      <c r="B44114" s="33" t="n">
        <v>27</v>
      </c>
      <c r="C44114" s="7" t="n">
        <v>0</v>
      </c>
    </row>
    <row r="44115" spans="1:15">
      <c r="A44115" t="s">
        <v>4</v>
      </c>
      <c r="B44115" s="4" t="s">
        <v>5</v>
      </c>
      <c r="C44115" s="4" t="s">
        <v>13</v>
      </c>
    </row>
    <row r="44116" spans="1:15">
      <c r="A44116" t="n">
        <v>355418</v>
      </c>
      <c r="B44116" s="33" t="n">
        <v>27</v>
      </c>
      <c r="C44116" s="7" t="n">
        <v>1</v>
      </c>
    </row>
    <row r="44117" spans="1:15">
      <c r="A44117" t="s">
        <v>4</v>
      </c>
      <c r="B44117" s="4" t="s">
        <v>5</v>
      </c>
      <c r="C44117" s="4" t="s">
        <v>10</v>
      </c>
      <c r="D44117" s="4" t="s">
        <v>13</v>
      </c>
      <c r="E44117" s="4" t="s">
        <v>72</v>
      </c>
      <c r="F44117" s="4" t="s">
        <v>13</v>
      </c>
      <c r="G44117" s="4" t="s">
        <v>13</v>
      </c>
    </row>
    <row r="44118" spans="1:15">
      <c r="A44118" t="n">
        <v>355420</v>
      </c>
      <c r="B44118" s="30" t="n">
        <v>24</v>
      </c>
      <c r="C44118" s="7" t="n">
        <v>65533</v>
      </c>
      <c r="D44118" s="7" t="n">
        <v>11</v>
      </c>
      <c r="E44118" s="7" t="s">
        <v>2573</v>
      </c>
      <c r="F44118" s="7" t="n">
        <v>2</v>
      </c>
      <c r="G44118" s="7" t="n">
        <v>0</v>
      </c>
    </row>
    <row r="44119" spans="1:15">
      <c r="A44119" t="s">
        <v>4</v>
      </c>
      <c r="B44119" s="4" t="s">
        <v>5</v>
      </c>
    </row>
    <row r="44120" spans="1:15">
      <c r="A44120" t="n">
        <v>355492</v>
      </c>
      <c r="B44120" s="53" t="n">
        <v>28</v>
      </c>
    </row>
    <row r="44121" spans="1:15">
      <c r="A44121" t="s">
        <v>4</v>
      </c>
      <c r="B44121" s="4" t="s">
        <v>5</v>
      </c>
      <c r="C44121" s="4" t="s">
        <v>13</v>
      </c>
    </row>
    <row r="44122" spans="1:15">
      <c r="A44122" t="n">
        <v>355493</v>
      </c>
      <c r="B44122" s="33" t="n">
        <v>27</v>
      </c>
      <c r="C44122" s="7" t="n">
        <v>0</v>
      </c>
    </row>
    <row r="44123" spans="1:15">
      <c r="A44123" t="s">
        <v>4</v>
      </c>
      <c r="B44123" s="4" t="s">
        <v>5</v>
      </c>
      <c r="C44123" s="4" t="s">
        <v>13</v>
      </c>
    </row>
    <row r="44124" spans="1:15">
      <c r="A44124" t="n">
        <v>355495</v>
      </c>
      <c r="B44124" s="33" t="n">
        <v>27</v>
      </c>
      <c r="C44124" s="7" t="n">
        <v>1</v>
      </c>
    </row>
    <row r="44125" spans="1:15">
      <c r="A44125" t="s">
        <v>4</v>
      </c>
      <c r="B44125" s="4" t="s">
        <v>5</v>
      </c>
      <c r="C44125" s="4" t="s">
        <v>13</v>
      </c>
      <c r="D44125" s="4" t="s">
        <v>10</v>
      </c>
      <c r="E44125" s="4" t="s">
        <v>10</v>
      </c>
      <c r="F44125" s="4" t="s">
        <v>10</v>
      </c>
      <c r="G44125" s="4" t="s">
        <v>10</v>
      </c>
      <c r="H44125" s="4" t="s">
        <v>13</v>
      </c>
    </row>
    <row r="44126" spans="1:15">
      <c r="A44126" t="n">
        <v>355497</v>
      </c>
      <c r="B44126" s="29" t="n">
        <v>25</v>
      </c>
      <c r="C44126" s="7" t="n">
        <v>5</v>
      </c>
      <c r="D44126" s="7" t="n">
        <v>65535</v>
      </c>
      <c r="E44126" s="7" t="n">
        <v>65535</v>
      </c>
      <c r="F44126" s="7" t="n">
        <v>65535</v>
      </c>
      <c r="G44126" s="7" t="n">
        <v>65535</v>
      </c>
      <c r="H44126" s="7" t="n">
        <v>0</v>
      </c>
    </row>
    <row r="44127" spans="1:15">
      <c r="A44127" t="s">
        <v>4</v>
      </c>
      <c r="B44127" s="4" t="s">
        <v>5</v>
      </c>
      <c r="C44127" s="4" t="s">
        <v>13</v>
      </c>
    </row>
    <row r="44128" spans="1:15">
      <c r="A44128" t="n">
        <v>355508</v>
      </c>
      <c r="B44128" s="75" t="n">
        <v>78</v>
      </c>
      <c r="C44128" s="7" t="n">
        <v>255</v>
      </c>
    </row>
    <row r="44129" spans="1:8">
      <c r="A44129" t="s">
        <v>4</v>
      </c>
      <c r="B44129" s="4" t="s">
        <v>5</v>
      </c>
      <c r="C44129" s="4" t="s">
        <v>10</v>
      </c>
    </row>
    <row r="44130" spans="1:8">
      <c r="A44130" t="n">
        <v>355510</v>
      </c>
      <c r="B44130" s="12" t="n">
        <v>12</v>
      </c>
      <c r="C44130" s="7" t="n">
        <v>10292</v>
      </c>
    </row>
    <row r="44131" spans="1:8">
      <c r="A44131" t="s">
        <v>4</v>
      </c>
      <c r="B44131" s="4" t="s">
        <v>5</v>
      </c>
      <c r="C44131" s="4" t="s">
        <v>10</v>
      </c>
      <c r="D44131" s="4" t="s">
        <v>22</v>
      </c>
      <c r="E44131" s="4" t="s">
        <v>22</v>
      </c>
      <c r="F44131" s="4" t="s">
        <v>22</v>
      </c>
      <c r="G44131" s="4" t="s">
        <v>22</v>
      </c>
    </row>
    <row r="44132" spans="1:8">
      <c r="A44132" t="n">
        <v>355513</v>
      </c>
      <c r="B44132" s="24" t="n">
        <v>46</v>
      </c>
      <c r="C44132" s="7" t="n">
        <v>61456</v>
      </c>
      <c r="D44132" s="7" t="n">
        <v>-51.3600006103516</v>
      </c>
      <c r="E44132" s="7" t="n">
        <v>4.01999998092651</v>
      </c>
      <c r="F44132" s="7" t="n">
        <v>-21.4799995422363</v>
      </c>
      <c r="G44132" s="7" t="n">
        <v>58.4000015258789</v>
      </c>
    </row>
    <row r="44133" spans="1:8">
      <c r="A44133" t="s">
        <v>4</v>
      </c>
      <c r="B44133" s="4" t="s">
        <v>5</v>
      </c>
      <c r="C44133" s="4" t="s">
        <v>13</v>
      </c>
      <c r="D44133" s="4" t="s">
        <v>13</v>
      </c>
      <c r="E44133" s="4" t="s">
        <v>22</v>
      </c>
      <c r="F44133" s="4" t="s">
        <v>22</v>
      </c>
      <c r="G44133" s="4" t="s">
        <v>22</v>
      </c>
      <c r="H44133" s="4" t="s">
        <v>10</v>
      </c>
      <c r="I44133" s="4" t="s">
        <v>13</v>
      </c>
    </row>
    <row r="44134" spans="1:8">
      <c r="A44134" t="n">
        <v>355532</v>
      </c>
      <c r="B44134" s="25" t="n">
        <v>45</v>
      </c>
      <c r="C44134" s="7" t="n">
        <v>4</v>
      </c>
      <c r="D44134" s="7" t="n">
        <v>3</v>
      </c>
      <c r="E44134" s="7" t="n">
        <v>5.80000019073486</v>
      </c>
      <c r="F44134" s="7" t="n">
        <v>238.429992675781</v>
      </c>
      <c r="G44134" s="7" t="n">
        <v>0</v>
      </c>
      <c r="H44134" s="7" t="n">
        <v>0</v>
      </c>
      <c r="I44134" s="7" t="n">
        <v>0</v>
      </c>
    </row>
    <row r="44135" spans="1:8">
      <c r="A44135" t="s">
        <v>4</v>
      </c>
      <c r="B44135" s="4" t="s">
        <v>5</v>
      </c>
      <c r="C44135" s="4" t="s">
        <v>13</v>
      </c>
      <c r="D44135" s="4" t="s">
        <v>6</v>
      </c>
    </row>
    <row r="44136" spans="1:8">
      <c r="A44136" t="n">
        <v>355550</v>
      </c>
      <c r="B44136" s="8" t="n">
        <v>2</v>
      </c>
      <c r="C44136" s="7" t="n">
        <v>10</v>
      </c>
      <c r="D44136" s="7" t="s">
        <v>855</v>
      </c>
    </row>
    <row r="44137" spans="1:8">
      <c r="A44137" t="s">
        <v>4</v>
      </c>
      <c r="B44137" s="4" t="s">
        <v>5</v>
      </c>
      <c r="C44137" s="4" t="s">
        <v>10</v>
      </c>
    </row>
    <row r="44138" spans="1:8">
      <c r="A44138" t="n">
        <v>355565</v>
      </c>
      <c r="B44138" s="35" t="n">
        <v>16</v>
      </c>
      <c r="C44138" s="7" t="n">
        <v>0</v>
      </c>
    </row>
    <row r="44139" spans="1:8">
      <c r="A44139" t="s">
        <v>4</v>
      </c>
      <c r="B44139" s="4" t="s">
        <v>5</v>
      </c>
      <c r="C44139" s="4" t="s">
        <v>13</v>
      </c>
      <c r="D44139" s="4" t="s">
        <v>10</v>
      </c>
    </row>
    <row r="44140" spans="1:8">
      <c r="A44140" t="n">
        <v>355568</v>
      </c>
      <c r="B44140" s="28" t="n">
        <v>58</v>
      </c>
      <c r="C44140" s="7" t="n">
        <v>105</v>
      </c>
      <c r="D44140" s="7" t="n">
        <v>300</v>
      </c>
    </row>
    <row r="44141" spans="1:8">
      <c r="A44141" t="s">
        <v>4</v>
      </c>
      <c r="B44141" s="4" t="s">
        <v>5</v>
      </c>
      <c r="C44141" s="4" t="s">
        <v>22</v>
      </c>
      <c r="D44141" s="4" t="s">
        <v>10</v>
      </c>
    </row>
    <row r="44142" spans="1:8">
      <c r="A44142" t="n">
        <v>355572</v>
      </c>
      <c r="B44142" s="51" t="n">
        <v>103</v>
      </c>
      <c r="C44142" s="7" t="n">
        <v>1</v>
      </c>
      <c r="D44142" s="7" t="n">
        <v>300</v>
      </c>
    </row>
    <row r="44143" spans="1:8">
      <c r="A44143" t="s">
        <v>4</v>
      </c>
      <c r="B44143" s="4" t="s">
        <v>5</v>
      </c>
      <c r="C44143" s="4" t="s">
        <v>13</v>
      </c>
      <c r="D44143" s="4" t="s">
        <v>10</v>
      </c>
    </row>
    <row r="44144" spans="1:8">
      <c r="A44144" t="n">
        <v>355579</v>
      </c>
      <c r="B44144" s="67" t="n">
        <v>72</v>
      </c>
      <c r="C44144" s="7" t="n">
        <v>4</v>
      </c>
      <c r="D44144" s="7" t="n">
        <v>0</v>
      </c>
    </row>
    <row r="44145" spans="1:9">
      <c r="A44145" t="s">
        <v>4</v>
      </c>
      <c r="B44145" s="4" t="s">
        <v>5</v>
      </c>
      <c r="C44145" s="4" t="s">
        <v>9</v>
      </c>
    </row>
    <row r="44146" spans="1:9">
      <c r="A44146" t="n">
        <v>355583</v>
      </c>
      <c r="B44146" s="50" t="n">
        <v>15</v>
      </c>
      <c r="C44146" s="7" t="n">
        <v>1073741824</v>
      </c>
    </row>
    <row r="44147" spans="1:9">
      <c r="A44147" t="s">
        <v>4</v>
      </c>
      <c r="B44147" s="4" t="s">
        <v>5</v>
      </c>
      <c r="C44147" s="4" t="s">
        <v>13</v>
      </c>
    </row>
    <row r="44148" spans="1:9">
      <c r="A44148" t="n">
        <v>355588</v>
      </c>
      <c r="B44148" s="37" t="n">
        <v>64</v>
      </c>
      <c r="C44148" s="7" t="n">
        <v>3</v>
      </c>
    </row>
    <row r="44149" spans="1:9">
      <c r="A44149" t="s">
        <v>4</v>
      </c>
      <c r="B44149" s="4" t="s">
        <v>5</v>
      </c>
      <c r="C44149" s="4" t="s">
        <v>13</v>
      </c>
    </row>
    <row r="44150" spans="1:9">
      <c r="A44150" t="n">
        <v>355590</v>
      </c>
      <c r="B44150" s="49" t="n">
        <v>74</v>
      </c>
      <c r="C44150" s="7" t="n">
        <v>67</v>
      </c>
    </row>
    <row r="44151" spans="1:9">
      <c r="A44151" t="s">
        <v>4</v>
      </c>
      <c r="B44151" s="4" t="s">
        <v>5</v>
      </c>
      <c r="C44151" s="4" t="s">
        <v>13</v>
      </c>
      <c r="D44151" s="4" t="s">
        <v>13</v>
      </c>
      <c r="E44151" s="4" t="s">
        <v>10</v>
      </c>
    </row>
    <row r="44152" spans="1:9">
      <c r="A44152" t="n">
        <v>355592</v>
      </c>
      <c r="B44152" s="25" t="n">
        <v>45</v>
      </c>
      <c r="C44152" s="7" t="n">
        <v>8</v>
      </c>
      <c r="D44152" s="7" t="n">
        <v>1</v>
      </c>
      <c r="E44152" s="7" t="n">
        <v>0</v>
      </c>
    </row>
    <row r="44153" spans="1:9">
      <c r="A44153" t="s">
        <v>4</v>
      </c>
      <c r="B44153" s="4" t="s">
        <v>5</v>
      </c>
      <c r="C44153" s="4" t="s">
        <v>10</v>
      </c>
    </row>
    <row r="44154" spans="1:9">
      <c r="A44154" t="n">
        <v>355597</v>
      </c>
      <c r="B44154" s="15" t="n">
        <v>13</v>
      </c>
      <c r="C44154" s="7" t="n">
        <v>6409</v>
      </c>
    </row>
    <row r="44155" spans="1:9">
      <c r="A44155" t="s">
        <v>4</v>
      </c>
      <c r="B44155" s="4" t="s">
        <v>5</v>
      </c>
      <c r="C44155" s="4" t="s">
        <v>10</v>
      </c>
    </row>
    <row r="44156" spans="1:9">
      <c r="A44156" t="n">
        <v>355600</v>
      </c>
      <c r="B44156" s="15" t="n">
        <v>13</v>
      </c>
      <c r="C44156" s="7" t="n">
        <v>6408</v>
      </c>
    </row>
    <row r="44157" spans="1:9">
      <c r="A44157" t="s">
        <v>4</v>
      </c>
      <c r="B44157" s="4" t="s">
        <v>5</v>
      </c>
      <c r="C44157" s="4" t="s">
        <v>10</v>
      </c>
    </row>
    <row r="44158" spans="1:9">
      <c r="A44158" t="n">
        <v>355603</v>
      </c>
      <c r="B44158" s="12" t="n">
        <v>12</v>
      </c>
      <c r="C44158" s="7" t="n">
        <v>6464</v>
      </c>
    </row>
    <row r="44159" spans="1:9">
      <c r="A44159" t="s">
        <v>4</v>
      </c>
      <c r="B44159" s="4" t="s">
        <v>5</v>
      </c>
      <c r="C44159" s="4" t="s">
        <v>10</v>
      </c>
    </row>
    <row r="44160" spans="1:9">
      <c r="A44160" t="n">
        <v>355606</v>
      </c>
      <c r="B44160" s="15" t="n">
        <v>13</v>
      </c>
      <c r="C44160" s="7" t="n">
        <v>6465</v>
      </c>
    </row>
    <row r="44161" spans="1:5">
      <c r="A44161" t="s">
        <v>4</v>
      </c>
      <c r="B44161" s="4" t="s">
        <v>5</v>
      </c>
      <c r="C44161" s="4" t="s">
        <v>10</v>
      </c>
    </row>
    <row r="44162" spans="1:5">
      <c r="A44162" t="n">
        <v>355609</v>
      </c>
      <c r="B44162" s="15" t="n">
        <v>13</v>
      </c>
      <c r="C44162" s="7" t="n">
        <v>6466</v>
      </c>
    </row>
    <row r="44163" spans="1:5">
      <c r="A44163" t="s">
        <v>4</v>
      </c>
      <c r="B44163" s="4" t="s">
        <v>5</v>
      </c>
      <c r="C44163" s="4" t="s">
        <v>10</v>
      </c>
    </row>
    <row r="44164" spans="1:5">
      <c r="A44164" t="n">
        <v>355612</v>
      </c>
      <c r="B44164" s="15" t="n">
        <v>13</v>
      </c>
      <c r="C44164" s="7" t="n">
        <v>6467</v>
      </c>
    </row>
    <row r="44165" spans="1:5">
      <c r="A44165" t="s">
        <v>4</v>
      </c>
      <c r="B44165" s="4" t="s">
        <v>5</v>
      </c>
      <c r="C44165" s="4" t="s">
        <v>10</v>
      </c>
    </row>
    <row r="44166" spans="1:5">
      <c r="A44166" t="n">
        <v>355615</v>
      </c>
      <c r="B44166" s="15" t="n">
        <v>13</v>
      </c>
      <c r="C44166" s="7" t="n">
        <v>6468</v>
      </c>
    </row>
    <row r="44167" spans="1:5">
      <c r="A44167" t="s">
        <v>4</v>
      </c>
      <c r="B44167" s="4" t="s">
        <v>5</v>
      </c>
      <c r="C44167" s="4" t="s">
        <v>10</v>
      </c>
    </row>
    <row r="44168" spans="1:5">
      <c r="A44168" t="n">
        <v>355618</v>
      </c>
      <c r="B44168" s="15" t="n">
        <v>13</v>
      </c>
      <c r="C44168" s="7" t="n">
        <v>6469</v>
      </c>
    </row>
    <row r="44169" spans="1:5">
      <c r="A44169" t="s">
        <v>4</v>
      </c>
      <c r="B44169" s="4" t="s">
        <v>5</v>
      </c>
      <c r="C44169" s="4" t="s">
        <v>10</v>
      </c>
    </row>
    <row r="44170" spans="1:5">
      <c r="A44170" t="n">
        <v>355621</v>
      </c>
      <c r="B44170" s="15" t="n">
        <v>13</v>
      </c>
      <c r="C44170" s="7" t="n">
        <v>6470</v>
      </c>
    </row>
    <row r="44171" spans="1:5">
      <c r="A44171" t="s">
        <v>4</v>
      </c>
      <c r="B44171" s="4" t="s">
        <v>5</v>
      </c>
      <c r="C44171" s="4" t="s">
        <v>10</v>
      </c>
    </row>
    <row r="44172" spans="1:5">
      <c r="A44172" t="n">
        <v>355624</v>
      </c>
      <c r="B44172" s="15" t="n">
        <v>13</v>
      </c>
      <c r="C44172" s="7" t="n">
        <v>6471</v>
      </c>
    </row>
    <row r="44173" spans="1:5">
      <c r="A44173" t="s">
        <v>4</v>
      </c>
      <c r="B44173" s="4" t="s">
        <v>5</v>
      </c>
      <c r="C44173" s="4" t="s">
        <v>13</v>
      </c>
    </row>
    <row r="44174" spans="1:5">
      <c r="A44174" t="n">
        <v>355627</v>
      </c>
      <c r="B44174" s="49" t="n">
        <v>74</v>
      </c>
      <c r="C44174" s="7" t="n">
        <v>18</v>
      </c>
    </row>
    <row r="44175" spans="1:5">
      <c r="A44175" t="s">
        <v>4</v>
      </c>
      <c r="B44175" s="4" t="s">
        <v>5</v>
      </c>
      <c r="C44175" s="4" t="s">
        <v>13</v>
      </c>
    </row>
    <row r="44176" spans="1:5">
      <c r="A44176" t="n">
        <v>355629</v>
      </c>
      <c r="B44176" s="49" t="n">
        <v>74</v>
      </c>
      <c r="C44176" s="7" t="n">
        <v>45</v>
      </c>
    </row>
    <row r="44177" spans="1:3">
      <c r="A44177" t="s">
        <v>4</v>
      </c>
      <c r="B44177" s="4" t="s">
        <v>5</v>
      </c>
      <c r="C44177" s="4" t="s">
        <v>10</v>
      </c>
    </row>
    <row r="44178" spans="1:3">
      <c r="A44178" t="n">
        <v>355631</v>
      </c>
      <c r="B44178" s="35" t="n">
        <v>16</v>
      </c>
      <c r="C44178" s="7" t="n">
        <v>0</v>
      </c>
    </row>
    <row r="44179" spans="1:3">
      <c r="A44179" t="s">
        <v>4</v>
      </c>
      <c r="B44179" s="4" t="s">
        <v>5</v>
      </c>
      <c r="C44179" s="4" t="s">
        <v>13</v>
      </c>
      <c r="D44179" s="4" t="s">
        <v>13</v>
      </c>
      <c r="E44179" s="4" t="s">
        <v>13</v>
      </c>
      <c r="F44179" s="4" t="s">
        <v>13</v>
      </c>
    </row>
    <row r="44180" spans="1:3">
      <c r="A44180" t="n">
        <v>355634</v>
      </c>
      <c r="B44180" s="13" t="n">
        <v>14</v>
      </c>
      <c r="C44180" s="7" t="n">
        <v>0</v>
      </c>
      <c r="D44180" s="7" t="n">
        <v>8</v>
      </c>
      <c r="E44180" s="7" t="n">
        <v>0</v>
      </c>
      <c r="F44180" s="7" t="n">
        <v>0</v>
      </c>
    </row>
    <row r="44181" spans="1:3">
      <c r="A44181" t="s">
        <v>4</v>
      </c>
      <c r="B44181" s="4" t="s">
        <v>5</v>
      </c>
      <c r="C44181" s="4" t="s">
        <v>13</v>
      </c>
      <c r="D44181" s="4" t="s">
        <v>6</v>
      </c>
    </row>
    <row r="44182" spans="1:3">
      <c r="A44182" t="n">
        <v>355639</v>
      </c>
      <c r="B44182" s="8" t="n">
        <v>2</v>
      </c>
      <c r="C44182" s="7" t="n">
        <v>11</v>
      </c>
      <c r="D44182" s="7" t="s">
        <v>24</v>
      </c>
    </row>
    <row r="44183" spans="1:3">
      <c r="A44183" t="s">
        <v>4</v>
      </c>
      <c r="B44183" s="4" t="s">
        <v>5</v>
      </c>
      <c r="C44183" s="4" t="s">
        <v>10</v>
      </c>
    </row>
    <row r="44184" spans="1:3">
      <c r="A44184" t="n">
        <v>355653</v>
      </c>
      <c r="B44184" s="35" t="n">
        <v>16</v>
      </c>
      <c r="C44184" s="7" t="n">
        <v>0</v>
      </c>
    </row>
    <row r="44185" spans="1:3">
      <c r="A44185" t="s">
        <v>4</v>
      </c>
      <c r="B44185" s="4" t="s">
        <v>5</v>
      </c>
      <c r="C44185" s="4" t="s">
        <v>13</v>
      </c>
      <c r="D44185" s="4" t="s">
        <v>6</v>
      </c>
    </row>
    <row r="44186" spans="1:3">
      <c r="A44186" t="n">
        <v>355656</v>
      </c>
      <c r="B44186" s="8" t="n">
        <v>2</v>
      </c>
      <c r="C44186" s="7" t="n">
        <v>11</v>
      </c>
      <c r="D44186" s="7" t="s">
        <v>145</v>
      </c>
    </row>
    <row r="44187" spans="1:3">
      <c r="A44187" t="s">
        <v>4</v>
      </c>
      <c r="B44187" s="4" t="s">
        <v>5</v>
      </c>
      <c r="C44187" s="4" t="s">
        <v>10</v>
      </c>
    </row>
    <row r="44188" spans="1:3">
      <c r="A44188" t="n">
        <v>355665</v>
      </c>
      <c r="B44188" s="35" t="n">
        <v>16</v>
      </c>
      <c r="C44188" s="7" t="n">
        <v>0</v>
      </c>
    </row>
    <row r="44189" spans="1:3">
      <c r="A44189" t="s">
        <v>4</v>
      </c>
      <c r="B44189" s="4" t="s">
        <v>5</v>
      </c>
      <c r="C44189" s="4" t="s">
        <v>9</v>
      </c>
    </row>
    <row r="44190" spans="1:3">
      <c r="A44190" t="n">
        <v>355668</v>
      </c>
      <c r="B44190" s="50" t="n">
        <v>15</v>
      </c>
      <c r="C44190" s="7" t="n">
        <v>2048</v>
      </c>
    </row>
    <row r="44191" spans="1:3">
      <c r="A44191" t="s">
        <v>4</v>
      </c>
      <c r="B44191" s="4" t="s">
        <v>5</v>
      </c>
      <c r="C44191" s="4" t="s">
        <v>13</v>
      </c>
      <c r="D44191" s="4" t="s">
        <v>6</v>
      </c>
    </row>
    <row r="44192" spans="1:3">
      <c r="A44192" t="n">
        <v>355673</v>
      </c>
      <c r="B44192" s="8" t="n">
        <v>2</v>
      </c>
      <c r="C44192" s="7" t="n">
        <v>10</v>
      </c>
      <c r="D44192" s="7" t="s">
        <v>146</v>
      </c>
    </row>
    <row r="44193" spans="1:6">
      <c r="A44193" t="s">
        <v>4</v>
      </c>
      <c r="B44193" s="4" t="s">
        <v>5</v>
      </c>
      <c r="C44193" s="4" t="s">
        <v>10</v>
      </c>
    </row>
    <row r="44194" spans="1:6">
      <c r="A44194" t="n">
        <v>355691</v>
      </c>
      <c r="B44194" s="35" t="n">
        <v>16</v>
      </c>
      <c r="C44194" s="7" t="n">
        <v>0</v>
      </c>
    </row>
    <row r="44195" spans="1:6">
      <c r="A44195" t="s">
        <v>4</v>
      </c>
      <c r="B44195" s="4" t="s">
        <v>5</v>
      </c>
      <c r="C44195" s="4" t="s">
        <v>13</v>
      </c>
      <c r="D44195" s="4" t="s">
        <v>6</v>
      </c>
    </row>
    <row r="44196" spans="1:6">
      <c r="A44196" t="n">
        <v>355694</v>
      </c>
      <c r="B44196" s="8" t="n">
        <v>2</v>
      </c>
      <c r="C44196" s="7" t="n">
        <v>10</v>
      </c>
      <c r="D44196" s="7" t="s">
        <v>147</v>
      </c>
    </row>
    <row r="44197" spans="1:6">
      <c r="A44197" t="s">
        <v>4</v>
      </c>
      <c r="B44197" s="4" t="s">
        <v>5</v>
      </c>
      <c r="C44197" s="4" t="s">
        <v>10</v>
      </c>
    </row>
    <row r="44198" spans="1:6">
      <c r="A44198" t="n">
        <v>355713</v>
      </c>
      <c r="B44198" s="35" t="n">
        <v>16</v>
      </c>
      <c r="C44198" s="7" t="n">
        <v>0</v>
      </c>
    </row>
    <row r="44199" spans="1:6">
      <c r="A44199" t="s">
        <v>4</v>
      </c>
      <c r="B44199" s="4" t="s">
        <v>5</v>
      </c>
      <c r="C44199" s="4" t="s">
        <v>13</v>
      </c>
      <c r="D44199" s="4" t="s">
        <v>10</v>
      </c>
      <c r="E44199" s="4" t="s">
        <v>22</v>
      </c>
    </row>
    <row r="44200" spans="1:6">
      <c r="A44200" t="n">
        <v>355716</v>
      </c>
      <c r="B44200" s="28" t="n">
        <v>58</v>
      </c>
      <c r="C44200" s="7" t="n">
        <v>100</v>
      </c>
      <c r="D44200" s="7" t="n">
        <v>300</v>
      </c>
      <c r="E44200" s="7" t="n">
        <v>1</v>
      </c>
    </row>
    <row r="44201" spans="1:6">
      <c r="A44201" t="s">
        <v>4</v>
      </c>
      <c r="B44201" s="4" t="s">
        <v>5</v>
      </c>
      <c r="C44201" s="4" t="s">
        <v>13</v>
      </c>
      <c r="D44201" s="4" t="s">
        <v>10</v>
      </c>
    </row>
    <row r="44202" spans="1:6">
      <c r="A44202" t="n">
        <v>355724</v>
      </c>
      <c r="B44202" s="28" t="n">
        <v>58</v>
      </c>
      <c r="C44202" s="7" t="n">
        <v>255</v>
      </c>
      <c r="D44202" s="7" t="n">
        <v>0</v>
      </c>
    </row>
    <row r="44203" spans="1:6">
      <c r="A44203" t="s">
        <v>4</v>
      </c>
      <c r="B44203" s="4" t="s">
        <v>5</v>
      </c>
      <c r="C44203" s="4" t="s">
        <v>13</v>
      </c>
    </row>
    <row r="44204" spans="1:6">
      <c r="A44204" t="n">
        <v>355728</v>
      </c>
      <c r="B44204" s="34" t="n">
        <v>23</v>
      </c>
      <c r="C44204" s="7" t="n">
        <v>0</v>
      </c>
    </row>
    <row r="44205" spans="1:6">
      <c r="A44205" t="s">
        <v>4</v>
      </c>
      <c r="B44205" s="4" t="s">
        <v>5</v>
      </c>
    </row>
    <row r="44206" spans="1:6">
      <c r="A44206" t="n">
        <v>355730</v>
      </c>
      <c r="B44206" s="5" t="n">
        <v>1</v>
      </c>
    </row>
    <row r="44207" spans="1:6" s="3" customFormat="1" customHeight="0">
      <c r="A44207" s="3" t="s">
        <v>2</v>
      </c>
      <c r="B44207" s="3" t="s">
        <v>2574</v>
      </c>
    </row>
    <row r="44208" spans="1:6">
      <c r="A44208" t="s">
        <v>4</v>
      </c>
      <c r="B44208" s="4" t="s">
        <v>5</v>
      </c>
      <c r="C44208" s="4" t="s">
        <v>13</v>
      </c>
      <c r="D44208" s="4" t="s">
        <v>13</v>
      </c>
      <c r="E44208" s="4" t="s">
        <v>13</v>
      </c>
      <c r="F44208" s="4" t="s">
        <v>13</v>
      </c>
    </row>
    <row r="44209" spans="1:6">
      <c r="A44209" t="n">
        <v>355732</v>
      </c>
      <c r="B44209" s="13" t="n">
        <v>14</v>
      </c>
      <c r="C44209" s="7" t="n">
        <v>2</v>
      </c>
      <c r="D44209" s="7" t="n">
        <v>0</v>
      </c>
      <c r="E44209" s="7" t="n">
        <v>0</v>
      </c>
      <c r="F44209" s="7" t="n">
        <v>0</v>
      </c>
    </row>
    <row r="44210" spans="1:6">
      <c r="A44210" t="s">
        <v>4</v>
      </c>
      <c r="B44210" s="4" t="s">
        <v>5</v>
      </c>
      <c r="C44210" s="4" t="s">
        <v>13</v>
      </c>
      <c r="D44210" s="36" t="s">
        <v>81</v>
      </c>
      <c r="E44210" s="4" t="s">
        <v>5</v>
      </c>
      <c r="F44210" s="4" t="s">
        <v>13</v>
      </c>
      <c r="G44210" s="4" t="s">
        <v>10</v>
      </c>
      <c r="H44210" s="36" t="s">
        <v>82</v>
      </c>
      <c r="I44210" s="4" t="s">
        <v>13</v>
      </c>
      <c r="J44210" s="4" t="s">
        <v>9</v>
      </c>
      <c r="K44210" s="4" t="s">
        <v>13</v>
      </c>
      <c r="L44210" s="4" t="s">
        <v>13</v>
      </c>
      <c r="M44210" s="36" t="s">
        <v>81</v>
      </c>
      <c r="N44210" s="4" t="s">
        <v>5</v>
      </c>
      <c r="O44210" s="4" t="s">
        <v>13</v>
      </c>
      <c r="P44210" s="4" t="s">
        <v>10</v>
      </c>
      <c r="Q44210" s="36" t="s">
        <v>82</v>
      </c>
      <c r="R44210" s="4" t="s">
        <v>13</v>
      </c>
      <c r="S44210" s="4" t="s">
        <v>9</v>
      </c>
      <c r="T44210" s="4" t="s">
        <v>13</v>
      </c>
      <c r="U44210" s="4" t="s">
        <v>13</v>
      </c>
      <c r="V44210" s="4" t="s">
        <v>13</v>
      </c>
      <c r="W44210" s="4" t="s">
        <v>20</v>
      </c>
    </row>
    <row r="44211" spans="1:6">
      <c r="A44211" t="n">
        <v>355737</v>
      </c>
      <c r="B44211" s="10" t="n">
        <v>5</v>
      </c>
      <c r="C44211" s="7" t="n">
        <v>28</v>
      </c>
      <c r="D44211" s="36" t="s">
        <v>3</v>
      </c>
      <c r="E44211" s="9" t="n">
        <v>162</v>
      </c>
      <c r="F44211" s="7" t="n">
        <v>3</v>
      </c>
      <c r="G44211" s="7" t="n">
        <v>33184</v>
      </c>
      <c r="H44211" s="36" t="s">
        <v>3</v>
      </c>
      <c r="I44211" s="7" t="n">
        <v>0</v>
      </c>
      <c r="J44211" s="7" t="n">
        <v>1</v>
      </c>
      <c r="K44211" s="7" t="n">
        <v>2</v>
      </c>
      <c r="L44211" s="7" t="n">
        <v>28</v>
      </c>
      <c r="M44211" s="36" t="s">
        <v>3</v>
      </c>
      <c r="N44211" s="9" t="n">
        <v>162</v>
      </c>
      <c r="O44211" s="7" t="n">
        <v>3</v>
      </c>
      <c r="P44211" s="7" t="n">
        <v>33184</v>
      </c>
      <c r="Q44211" s="36" t="s">
        <v>3</v>
      </c>
      <c r="R44211" s="7" t="n">
        <v>0</v>
      </c>
      <c r="S44211" s="7" t="n">
        <v>2</v>
      </c>
      <c r="T44211" s="7" t="n">
        <v>2</v>
      </c>
      <c r="U44211" s="7" t="n">
        <v>11</v>
      </c>
      <c r="V44211" s="7" t="n">
        <v>1</v>
      </c>
      <c r="W44211" s="11" t="n">
        <f t="normal" ca="1">A44215</f>
        <v>0</v>
      </c>
    </row>
    <row r="44212" spans="1:6">
      <c r="A44212" t="s">
        <v>4</v>
      </c>
      <c r="B44212" s="4" t="s">
        <v>5</v>
      </c>
      <c r="C44212" s="4" t="s">
        <v>13</v>
      </c>
      <c r="D44212" s="4" t="s">
        <v>10</v>
      </c>
      <c r="E44212" s="4" t="s">
        <v>22</v>
      </c>
    </row>
    <row r="44213" spans="1:6">
      <c r="A44213" t="n">
        <v>355766</v>
      </c>
      <c r="B44213" s="28" t="n">
        <v>58</v>
      </c>
      <c r="C44213" s="7" t="n">
        <v>0</v>
      </c>
      <c r="D44213" s="7" t="n">
        <v>0</v>
      </c>
      <c r="E44213" s="7" t="n">
        <v>1</v>
      </c>
    </row>
    <row r="44214" spans="1:6">
      <c r="A44214" t="s">
        <v>4</v>
      </c>
      <c r="B44214" s="4" t="s">
        <v>5</v>
      </c>
      <c r="C44214" s="4" t="s">
        <v>13</v>
      </c>
      <c r="D44214" s="36" t="s">
        <v>81</v>
      </c>
      <c r="E44214" s="4" t="s">
        <v>5</v>
      </c>
      <c r="F44214" s="4" t="s">
        <v>13</v>
      </c>
      <c r="G44214" s="4" t="s">
        <v>10</v>
      </c>
      <c r="H44214" s="36" t="s">
        <v>82</v>
      </c>
      <c r="I44214" s="4" t="s">
        <v>13</v>
      </c>
      <c r="J44214" s="4" t="s">
        <v>9</v>
      </c>
      <c r="K44214" s="4" t="s">
        <v>13</v>
      </c>
      <c r="L44214" s="4" t="s">
        <v>13</v>
      </c>
      <c r="M44214" s="36" t="s">
        <v>81</v>
      </c>
      <c r="N44214" s="4" t="s">
        <v>5</v>
      </c>
      <c r="O44214" s="4" t="s">
        <v>13</v>
      </c>
      <c r="P44214" s="4" t="s">
        <v>10</v>
      </c>
      <c r="Q44214" s="36" t="s">
        <v>82</v>
      </c>
      <c r="R44214" s="4" t="s">
        <v>13</v>
      </c>
      <c r="S44214" s="4" t="s">
        <v>9</v>
      </c>
      <c r="T44214" s="4" t="s">
        <v>13</v>
      </c>
      <c r="U44214" s="4" t="s">
        <v>13</v>
      </c>
      <c r="V44214" s="4" t="s">
        <v>13</v>
      </c>
      <c r="W44214" s="4" t="s">
        <v>20</v>
      </c>
    </row>
    <row r="44215" spans="1:6">
      <c r="A44215" t="n">
        <v>355774</v>
      </c>
      <c r="B44215" s="10" t="n">
        <v>5</v>
      </c>
      <c r="C44215" s="7" t="n">
        <v>28</v>
      </c>
      <c r="D44215" s="36" t="s">
        <v>3</v>
      </c>
      <c r="E44215" s="9" t="n">
        <v>162</v>
      </c>
      <c r="F44215" s="7" t="n">
        <v>3</v>
      </c>
      <c r="G44215" s="7" t="n">
        <v>33184</v>
      </c>
      <c r="H44215" s="36" t="s">
        <v>3</v>
      </c>
      <c r="I44215" s="7" t="n">
        <v>0</v>
      </c>
      <c r="J44215" s="7" t="n">
        <v>1</v>
      </c>
      <c r="K44215" s="7" t="n">
        <v>3</v>
      </c>
      <c r="L44215" s="7" t="n">
        <v>28</v>
      </c>
      <c r="M44215" s="36" t="s">
        <v>3</v>
      </c>
      <c r="N44215" s="9" t="n">
        <v>162</v>
      </c>
      <c r="O44215" s="7" t="n">
        <v>3</v>
      </c>
      <c r="P44215" s="7" t="n">
        <v>33184</v>
      </c>
      <c r="Q44215" s="36" t="s">
        <v>3</v>
      </c>
      <c r="R44215" s="7" t="n">
        <v>0</v>
      </c>
      <c r="S44215" s="7" t="n">
        <v>2</v>
      </c>
      <c r="T44215" s="7" t="n">
        <v>3</v>
      </c>
      <c r="U44215" s="7" t="n">
        <v>9</v>
      </c>
      <c r="V44215" s="7" t="n">
        <v>1</v>
      </c>
      <c r="W44215" s="11" t="n">
        <f t="normal" ca="1">A44225</f>
        <v>0</v>
      </c>
    </row>
    <row r="44216" spans="1:6">
      <c r="A44216" t="s">
        <v>4</v>
      </c>
      <c r="B44216" s="4" t="s">
        <v>5</v>
      </c>
      <c r="C44216" s="4" t="s">
        <v>13</v>
      </c>
      <c r="D44216" s="36" t="s">
        <v>81</v>
      </c>
      <c r="E44216" s="4" t="s">
        <v>5</v>
      </c>
      <c r="F44216" s="4" t="s">
        <v>10</v>
      </c>
      <c r="G44216" s="4" t="s">
        <v>13</v>
      </c>
      <c r="H44216" s="4" t="s">
        <v>13</v>
      </c>
      <c r="I44216" s="4" t="s">
        <v>6</v>
      </c>
      <c r="J44216" s="36" t="s">
        <v>82</v>
      </c>
      <c r="K44216" s="4" t="s">
        <v>13</v>
      </c>
      <c r="L44216" s="4" t="s">
        <v>13</v>
      </c>
      <c r="M44216" s="36" t="s">
        <v>81</v>
      </c>
      <c r="N44216" s="4" t="s">
        <v>5</v>
      </c>
      <c r="O44216" s="4" t="s">
        <v>13</v>
      </c>
      <c r="P44216" s="36" t="s">
        <v>82</v>
      </c>
      <c r="Q44216" s="4" t="s">
        <v>13</v>
      </c>
      <c r="R44216" s="4" t="s">
        <v>9</v>
      </c>
      <c r="S44216" s="4" t="s">
        <v>13</v>
      </c>
      <c r="T44216" s="4" t="s">
        <v>13</v>
      </c>
      <c r="U44216" s="4" t="s">
        <v>13</v>
      </c>
      <c r="V44216" s="36" t="s">
        <v>81</v>
      </c>
      <c r="W44216" s="4" t="s">
        <v>5</v>
      </c>
      <c r="X44216" s="4" t="s">
        <v>13</v>
      </c>
      <c r="Y44216" s="36" t="s">
        <v>82</v>
      </c>
      <c r="Z44216" s="4" t="s">
        <v>13</v>
      </c>
      <c r="AA44216" s="4" t="s">
        <v>9</v>
      </c>
      <c r="AB44216" s="4" t="s">
        <v>13</v>
      </c>
      <c r="AC44216" s="4" t="s">
        <v>13</v>
      </c>
      <c r="AD44216" s="4" t="s">
        <v>13</v>
      </c>
      <c r="AE44216" s="4" t="s">
        <v>20</v>
      </c>
    </row>
    <row r="44217" spans="1:6">
      <c r="A44217" t="n">
        <v>355803</v>
      </c>
      <c r="B44217" s="10" t="n">
        <v>5</v>
      </c>
      <c r="C44217" s="7" t="n">
        <v>28</v>
      </c>
      <c r="D44217" s="36" t="s">
        <v>3</v>
      </c>
      <c r="E44217" s="64" t="n">
        <v>47</v>
      </c>
      <c r="F44217" s="7" t="n">
        <v>61456</v>
      </c>
      <c r="G44217" s="7" t="n">
        <v>2</v>
      </c>
      <c r="H44217" s="7" t="n">
        <v>0</v>
      </c>
      <c r="I44217" s="7" t="s">
        <v>785</v>
      </c>
      <c r="J44217" s="36" t="s">
        <v>3</v>
      </c>
      <c r="K44217" s="7" t="n">
        <v>8</v>
      </c>
      <c r="L44217" s="7" t="n">
        <v>28</v>
      </c>
      <c r="M44217" s="36" t="s">
        <v>3</v>
      </c>
      <c r="N44217" s="49" t="n">
        <v>74</v>
      </c>
      <c r="O44217" s="7" t="n">
        <v>65</v>
      </c>
      <c r="P44217" s="36" t="s">
        <v>3</v>
      </c>
      <c r="Q44217" s="7" t="n">
        <v>0</v>
      </c>
      <c r="R44217" s="7" t="n">
        <v>1</v>
      </c>
      <c r="S44217" s="7" t="n">
        <v>3</v>
      </c>
      <c r="T44217" s="7" t="n">
        <v>9</v>
      </c>
      <c r="U44217" s="7" t="n">
        <v>28</v>
      </c>
      <c r="V44217" s="36" t="s">
        <v>3</v>
      </c>
      <c r="W44217" s="49" t="n">
        <v>74</v>
      </c>
      <c r="X44217" s="7" t="n">
        <v>65</v>
      </c>
      <c r="Y44217" s="36" t="s">
        <v>3</v>
      </c>
      <c r="Z44217" s="7" t="n">
        <v>0</v>
      </c>
      <c r="AA44217" s="7" t="n">
        <v>2</v>
      </c>
      <c r="AB44217" s="7" t="n">
        <v>3</v>
      </c>
      <c r="AC44217" s="7" t="n">
        <v>9</v>
      </c>
      <c r="AD44217" s="7" t="n">
        <v>1</v>
      </c>
      <c r="AE44217" s="11" t="n">
        <f t="normal" ca="1">A44221</f>
        <v>0</v>
      </c>
    </row>
    <row r="44218" spans="1:6">
      <c r="A44218" t="s">
        <v>4</v>
      </c>
      <c r="B44218" s="4" t="s">
        <v>5</v>
      </c>
      <c r="C44218" s="4" t="s">
        <v>10</v>
      </c>
      <c r="D44218" s="4" t="s">
        <v>13</v>
      </c>
      <c r="E44218" s="4" t="s">
        <v>13</v>
      </c>
      <c r="F44218" s="4" t="s">
        <v>6</v>
      </c>
    </row>
    <row r="44219" spans="1:6">
      <c r="A44219" t="n">
        <v>355851</v>
      </c>
      <c r="B44219" s="64" t="n">
        <v>47</v>
      </c>
      <c r="C44219" s="7" t="n">
        <v>61456</v>
      </c>
      <c r="D44219" s="7" t="n">
        <v>0</v>
      </c>
      <c r="E44219" s="7" t="n">
        <v>0</v>
      </c>
      <c r="F44219" s="7" t="s">
        <v>408</v>
      </c>
    </row>
    <row r="44220" spans="1:6">
      <c r="A44220" t="s">
        <v>4</v>
      </c>
      <c r="B44220" s="4" t="s">
        <v>5</v>
      </c>
      <c r="C44220" s="4" t="s">
        <v>13</v>
      </c>
      <c r="D44220" s="4" t="s">
        <v>10</v>
      </c>
      <c r="E44220" s="4" t="s">
        <v>22</v>
      </c>
    </row>
    <row r="44221" spans="1:6">
      <c r="A44221" t="n">
        <v>355864</v>
      </c>
      <c r="B44221" s="28" t="n">
        <v>58</v>
      </c>
      <c r="C44221" s="7" t="n">
        <v>0</v>
      </c>
      <c r="D44221" s="7" t="n">
        <v>300</v>
      </c>
      <c r="E44221" s="7" t="n">
        <v>1</v>
      </c>
    </row>
    <row r="44222" spans="1:6">
      <c r="A44222" t="s">
        <v>4</v>
      </c>
      <c r="B44222" s="4" t="s">
        <v>5</v>
      </c>
      <c r="C44222" s="4" t="s">
        <v>13</v>
      </c>
      <c r="D44222" s="4" t="s">
        <v>10</v>
      </c>
    </row>
    <row r="44223" spans="1:6">
      <c r="A44223" t="n">
        <v>355872</v>
      </c>
      <c r="B44223" s="28" t="n">
        <v>58</v>
      </c>
      <c r="C44223" s="7" t="n">
        <v>255</v>
      </c>
      <c r="D44223" s="7" t="n">
        <v>0</v>
      </c>
    </row>
    <row r="44224" spans="1:6">
      <c r="A44224" t="s">
        <v>4</v>
      </c>
      <c r="B44224" s="4" t="s">
        <v>5</v>
      </c>
      <c r="C44224" s="4" t="s">
        <v>13</v>
      </c>
      <c r="D44224" s="4" t="s">
        <v>13</v>
      </c>
      <c r="E44224" s="4" t="s">
        <v>13</v>
      </c>
      <c r="F44224" s="4" t="s">
        <v>13</v>
      </c>
    </row>
    <row r="44225" spans="1:31">
      <c r="A44225" t="n">
        <v>355876</v>
      </c>
      <c r="B44225" s="13" t="n">
        <v>14</v>
      </c>
      <c r="C44225" s="7" t="n">
        <v>0</v>
      </c>
      <c r="D44225" s="7" t="n">
        <v>0</v>
      </c>
      <c r="E44225" s="7" t="n">
        <v>0</v>
      </c>
      <c r="F44225" s="7" t="n">
        <v>64</v>
      </c>
    </row>
    <row r="44226" spans="1:31">
      <c r="A44226" t="s">
        <v>4</v>
      </c>
      <c r="B44226" s="4" t="s">
        <v>5</v>
      </c>
      <c r="C44226" s="4" t="s">
        <v>13</v>
      </c>
      <c r="D44226" s="4" t="s">
        <v>10</v>
      </c>
    </row>
    <row r="44227" spans="1:31">
      <c r="A44227" t="n">
        <v>355881</v>
      </c>
      <c r="B44227" s="27" t="n">
        <v>22</v>
      </c>
      <c r="C44227" s="7" t="n">
        <v>0</v>
      </c>
      <c r="D44227" s="7" t="n">
        <v>33184</v>
      </c>
    </row>
    <row r="44228" spans="1:31">
      <c r="A44228" t="s">
        <v>4</v>
      </c>
      <c r="B44228" s="4" t="s">
        <v>5</v>
      </c>
      <c r="C44228" s="4" t="s">
        <v>13</v>
      </c>
      <c r="D44228" s="4" t="s">
        <v>10</v>
      </c>
    </row>
    <row r="44229" spans="1:31">
      <c r="A44229" t="n">
        <v>355885</v>
      </c>
      <c r="B44229" s="28" t="n">
        <v>58</v>
      </c>
      <c r="C44229" s="7" t="n">
        <v>5</v>
      </c>
      <c r="D44229" s="7" t="n">
        <v>300</v>
      </c>
    </row>
    <row r="44230" spans="1:31">
      <c r="A44230" t="s">
        <v>4</v>
      </c>
      <c r="B44230" s="4" t="s">
        <v>5</v>
      </c>
      <c r="C44230" s="4" t="s">
        <v>22</v>
      </c>
      <c r="D44230" s="4" t="s">
        <v>10</v>
      </c>
    </row>
    <row r="44231" spans="1:31">
      <c r="A44231" t="n">
        <v>355889</v>
      </c>
      <c r="B44231" s="51" t="n">
        <v>103</v>
      </c>
      <c r="C44231" s="7" t="n">
        <v>0</v>
      </c>
      <c r="D44231" s="7" t="n">
        <v>300</v>
      </c>
    </row>
    <row r="44232" spans="1:31">
      <c r="A44232" t="s">
        <v>4</v>
      </c>
      <c r="B44232" s="4" t="s">
        <v>5</v>
      </c>
      <c r="C44232" s="4" t="s">
        <v>13</v>
      </c>
    </row>
    <row r="44233" spans="1:31">
      <c r="A44233" t="n">
        <v>355896</v>
      </c>
      <c r="B44233" s="37" t="n">
        <v>64</v>
      </c>
      <c r="C44233" s="7" t="n">
        <v>7</v>
      </c>
    </row>
    <row r="44234" spans="1:31">
      <c r="A44234" t="s">
        <v>4</v>
      </c>
      <c r="B44234" s="4" t="s">
        <v>5</v>
      </c>
      <c r="C44234" s="4" t="s">
        <v>13</v>
      </c>
      <c r="D44234" s="4" t="s">
        <v>10</v>
      </c>
    </row>
    <row r="44235" spans="1:31">
      <c r="A44235" t="n">
        <v>355898</v>
      </c>
      <c r="B44235" s="67" t="n">
        <v>72</v>
      </c>
      <c r="C44235" s="7" t="n">
        <v>5</v>
      </c>
      <c r="D44235" s="7" t="n">
        <v>0</v>
      </c>
    </row>
    <row r="44236" spans="1:31">
      <c r="A44236" t="s">
        <v>4</v>
      </c>
      <c r="B44236" s="4" t="s">
        <v>5</v>
      </c>
      <c r="C44236" s="4" t="s">
        <v>13</v>
      </c>
      <c r="D44236" s="36" t="s">
        <v>81</v>
      </c>
      <c r="E44236" s="4" t="s">
        <v>5</v>
      </c>
      <c r="F44236" s="4" t="s">
        <v>13</v>
      </c>
      <c r="G44236" s="4" t="s">
        <v>10</v>
      </c>
      <c r="H44236" s="36" t="s">
        <v>82</v>
      </c>
      <c r="I44236" s="4" t="s">
        <v>13</v>
      </c>
      <c r="J44236" s="4" t="s">
        <v>9</v>
      </c>
      <c r="K44236" s="4" t="s">
        <v>13</v>
      </c>
      <c r="L44236" s="4" t="s">
        <v>13</v>
      </c>
      <c r="M44236" s="4" t="s">
        <v>20</v>
      </c>
    </row>
    <row r="44237" spans="1:31">
      <c r="A44237" t="n">
        <v>355902</v>
      </c>
      <c r="B44237" s="10" t="n">
        <v>5</v>
      </c>
      <c r="C44237" s="7" t="n">
        <v>28</v>
      </c>
      <c r="D44237" s="36" t="s">
        <v>3</v>
      </c>
      <c r="E44237" s="9" t="n">
        <v>162</v>
      </c>
      <c r="F44237" s="7" t="n">
        <v>4</v>
      </c>
      <c r="G44237" s="7" t="n">
        <v>33184</v>
      </c>
      <c r="H44237" s="36" t="s">
        <v>3</v>
      </c>
      <c r="I44237" s="7" t="n">
        <v>0</v>
      </c>
      <c r="J44237" s="7" t="n">
        <v>1</v>
      </c>
      <c r="K44237" s="7" t="n">
        <v>2</v>
      </c>
      <c r="L44237" s="7" t="n">
        <v>1</v>
      </c>
      <c r="M44237" s="11" t="n">
        <f t="normal" ca="1">A44243</f>
        <v>0</v>
      </c>
    </row>
    <row r="44238" spans="1:31">
      <c r="A44238" t="s">
        <v>4</v>
      </c>
      <c r="B44238" s="4" t="s">
        <v>5</v>
      </c>
      <c r="C44238" s="4" t="s">
        <v>13</v>
      </c>
      <c r="D44238" s="4" t="s">
        <v>6</v>
      </c>
    </row>
    <row r="44239" spans="1:31">
      <c r="A44239" t="n">
        <v>355919</v>
      </c>
      <c r="B44239" s="8" t="n">
        <v>2</v>
      </c>
      <c r="C44239" s="7" t="n">
        <v>10</v>
      </c>
      <c r="D44239" s="7" t="s">
        <v>786</v>
      </c>
    </row>
    <row r="44240" spans="1:31">
      <c r="A44240" t="s">
        <v>4</v>
      </c>
      <c r="B44240" s="4" t="s">
        <v>5</v>
      </c>
      <c r="C44240" s="4" t="s">
        <v>10</v>
      </c>
    </row>
    <row r="44241" spans="1:13">
      <c r="A44241" t="n">
        <v>355936</v>
      </c>
      <c r="B44241" s="35" t="n">
        <v>16</v>
      </c>
      <c r="C44241" s="7" t="n">
        <v>0</v>
      </c>
    </row>
    <row r="44242" spans="1:13">
      <c r="A44242" t="s">
        <v>4</v>
      </c>
      <c r="B44242" s="4" t="s">
        <v>5</v>
      </c>
      <c r="C44242" s="4" t="s">
        <v>10</v>
      </c>
    </row>
    <row r="44243" spans="1:13">
      <c r="A44243" t="n">
        <v>355939</v>
      </c>
      <c r="B44243" s="121" t="n">
        <v>143</v>
      </c>
      <c r="C44243" s="7" t="n">
        <v>42</v>
      </c>
    </row>
    <row r="44244" spans="1:13">
      <c r="A44244" t="s">
        <v>4</v>
      </c>
      <c r="B44244" s="4" t="s">
        <v>5</v>
      </c>
      <c r="C44244" s="4" t="s">
        <v>13</v>
      </c>
      <c r="D44244" s="4" t="s">
        <v>10</v>
      </c>
      <c r="E44244" s="4" t="s">
        <v>10</v>
      </c>
      <c r="F44244" s="4" t="s">
        <v>10</v>
      </c>
      <c r="G44244" s="4" t="s">
        <v>10</v>
      </c>
      <c r="H44244" s="4" t="s">
        <v>10</v>
      </c>
      <c r="I44244" s="4" t="s">
        <v>10</v>
      </c>
      <c r="J44244" s="4" t="s">
        <v>10</v>
      </c>
      <c r="K44244" s="4" t="s">
        <v>10</v>
      </c>
      <c r="L44244" s="4" t="s">
        <v>10</v>
      </c>
      <c r="M44244" s="4" t="s">
        <v>10</v>
      </c>
      <c r="N44244" s="4" t="s">
        <v>9</v>
      </c>
      <c r="O44244" s="4" t="s">
        <v>9</v>
      </c>
      <c r="P44244" s="4" t="s">
        <v>9</v>
      </c>
      <c r="Q44244" s="4" t="s">
        <v>9</v>
      </c>
      <c r="R44244" s="4" t="s">
        <v>13</v>
      </c>
      <c r="S44244" s="4" t="s">
        <v>6</v>
      </c>
    </row>
    <row r="44245" spans="1:13">
      <c r="A44245" t="n">
        <v>355942</v>
      </c>
      <c r="B44245" s="71" t="n">
        <v>75</v>
      </c>
      <c r="C44245" s="7" t="n">
        <v>0</v>
      </c>
      <c r="D44245" s="7" t="n">
        <v>0</v>
      </c>
      <c r="E44245" s="7" t="n">
        <v>0</v>
      </c>
      <c r="F44245" s="7" t="n">
        <v>1024</v>
      </c>
      <c r="G44245" s="7" t="n">
        <v>720</v>
      </c>
      <c r="H44245" s="7" t="n">
        <v>226</v>
      </c>
      <c r="I44245" s="7" t="n">
        <v>40</v>
      </c>
      <c r="J44245" s="7" t="n">
        <v>0</v>
      </c>
      <c r="K44245" s="7" t="n">
        <v>0</v>
      </c>
      <c r="L44245" s="7" t="n">
        <v>1024</v>
      </c>
      <c r="M44245" s="7" t="n">
        <v>720</v>
      </c>
      <c r="N44245" s="7" t="n">
        <v>1065353216</v>
      </c>
      <c r="O44245" s="7" t="n">
        <v>1065353216</v>
      </c>
      <c r="P44245" s="7" t="n">
        <v>1065353216</v>
      </c>
      <c r="Q44245" s="7" t="n">
        <v>0</v>
      </c>
      <c r="R44245" s="7" t="n">
        <v>1</v>
      </c>
      <c r="S44245" s="7" t="s">
        <v>2575</v>
      </c>
    </row>
    <row r="44246" spans="1:13">
      <c r="A44246" t="s">
        <v>4</v>
      </c>
      <c r="B44246" s="4" t="s">
        <v>5</v>
      </c>
      <c r="C44246" s="4" t="s">
        <v>10</v>
      </c>
      <c r="D44246" s="4" t="s">
        <v>9</v>
      </c>
    </row>
    <row r="44247" spans="1:13">
      <c r="A44247" t="n">
        <v>355996</v>
      </c>
      <c r="B44247" s="41" t="n">
        <v>43</v>
      </c>
      <c r="C44247" s="7" t="n">
        <v>61456</v>
      </c>
      <c r="D44247" s="7" t="n">
        <v>1</v>
      </c>
    </row>
    <row r="44248" spans="1:13">
      <c r="A44248" t="s">
        <v>4</v>
      </c>
      <c r="B44248" s="4" t="s">
        <v>5</v>
      </c>
      <c r="C44248" s="4" t="s">
        <v>10</v>
      </c>
      <c r="D44248" s="4" t="s">
        <v>6</v>
      </c>
      <c r="E44248" s="4" t="s">
        <v>6</v>
      </c>
      <c r="F44248" s="4" t="s">
        <v>6</v>
      </c>
      <c r="G44248" s="4" t="s">
        <v>13</v>
      </c>
      <c r="H44248" s="4" t="s">
        <v>9</v>
      </c>
      <c r="I44248" s="4" t="s">
        <v>22</v>
      </c>
      <c r="J44248" s="4" t="s">
        <v>22</v>
      </c>
      <c r="K44248" s="4" t="s">
        <v>22</v>
      </c>
      <c r="L44248" s="4" t="s">
        <v>22</v>
      </c>
      <c r="M44248" s="4" t="s">
        <v>22</v>
      </c>
      <c r="N44248" s="4" t="s">
        <v>22</v>
      </c>
      <c r="O44248" s="4" t="s">
        <v>22</v>
      </c>
      <c r="P44248" s="4" t="s">
        <v>6</v>
      </c>
      <c r="Q44248" s="4" t="s">
        <v>6</v>
      </c>
      <c r="R44248" s="4" t="s">
        <v>9</v>
      </c>
      <c r="S44248" s="4" t="s">
        <v>13</v>
      </c>
      <c r="T44248" s="4" t="s">
        <v>9</v>
      </c>
      <c r="U44248" s="4" t="s">
        <v>9</v>
      </c>
      <c r="V44248" s="4" t="s">
        <v>10</v>
      </c>
    </row>
    <row r="44249" spans="1:13">
      <c r="A44249" t="n">
        <v>356003</v>
      </c>
      <c r="B44249" s="68" t="n">
        <v>19</v>
      </c>
      <c r="C44249" s="7" t="n">
        <v>5711</v>
      </c>
      <c r="D44249" s="7" t="s">
        <v>1348</v>
      </c>
      <c r="E44249" s="7" t="s">
        <v>1349</v>
      </c>
      <c r="F44249" s="7" t="s">
        <v>12</v>
      </c>
      <c r="G44249" s="7" t="n">
        <v>0</v>
      </c>
      <c r="H44249" s="7" t="n">
        <v>1</v>
      </c>
      <c r="I44249" s="7" t="n">
        <v>0</v>
      </c>
      <c r="J44249" s="7" t="n">
        <v>0</v>
      </c>
      <c r="K44249" s="7" t="n">
        <v>0</v>
      </c>
      <c r="L44249" s="7" t="n">
        <v>0</v>
      </c>
      <c r="M44249" s="7" t="n">
        <v>1</v>
      </c>
      <c r="N44249" s="7" t="n">
        <v>1.60000002384186</v>
      </c>
      <c r="O44249" s="7" t="n">
        <v>0.0900000035762787</v>
      </c>
      <c r="P44249" s="7" t="s">
        <v>12</v>
      </c>
      <c r="Q44249" s="7" t="s">
        <v>12</v>
      </c>
      <c r="R44249" s="7" t="n">
        <v>-1</v>
      </c>
      <c r="S44249" s="7" t="n">
        <v>0</v>
      </c>
      <c r="T44249" s="7" t="n">
        <v>0</v>
      </c>
      <c r="U44249" s="7" t="n">
        <v>0</v>
      </c>
      <c r="V44249" s="7" t="n">
        <v>0</v>
      </c>
    </row>
    <row r="44250" spans="1:13">
      <c r="A44250" t="s">
        <v>4</v>
      </c>
      <c r="B44250" s="4" t="s">
        <v>5</v>
      </c>
      <c r="C44250" s="4" t="s">
        <v>10</v>
      </c>
      <c r="D44250" s="4" t="s">
        <v>13</v>
      </c>
      <c r="E44250" s="4" t="s">
        <v>13</v>
      </c>
      <c r="F44250" s="4" t="s">
        <v>6</v>
      </c>
    </row>
    <row r="44251" spans="1:13">
      <c r="A44251" t="n">
        <v>356073</v>
      </c>
      <c r="B44251" s="22" t="n">
        <v>20</v>
      </c>
      <c r="C44251" s="7" t="n">
        <v>0</v>
      </c>
      <c r="D44251" s="7" t="n">
        <v>3</v>
      </c>
      <c r="E44251" s="7" t="n">
        <v>10</v>
      </c>
      <c r="F44251" s="7" t="s">
        <v>80</v>
      </c>
    </row>
    <row r="44252" spans="1:13">
      <c r="A44252" t="s">
        <v>4</v>
      </c>
      <c r="B44252" s="4" t="s">
        <v>5</v>
      </c>
      <c r="C44252" s="4" t="s">
        <v>10</v>
      </c>
    </row>
    <row r="44253" spans="1:13">
      <c r="A44253" t="n">
        <v>356091</v>
      </c>
      <c r="B44253" s="35" t="n">
        <v>16</v>
      </c>
      <c r="C44253" s="7" t="n">
        <v>0</v>
      </c>
    </row>
    <row r="44254" spans="1:13">
      <c r="A44254" t="s">
        <v>4</v>
      </c>
      <c r="B44254" s="4" t="s">
        <v>5</v>
      </c>
      <c r="C44254" s="4" t="s">
        <v>10</v>
      </c>
      <c r="D44254" s="4" t="s">
        <v>13</v>
      </c>
      <c r="E44254" s="4" t="s">
        <v>13</v>
      </c>
      <c r="F44254" s="4" t="s">
        <v>6</v>
      </c>
    </row>
    <row r="44255" spans="1:13">
      <c r="A44255" t="n">
        <v>356094</v>
      </c>
      <c r="B44255" s="22" t="n">
        <v>20</v>
      </c>
      <c r="C44255" s="7" t="n">
        <v>5711</v>
      </c>
      <c r="D44255" s="7" t="n">
        <v>3</v>
      </c>
      <c r="E44255" s="7" t="n">
        <v>10</v>
      </c>
      <c r="F44255" s="7" t="s">
        <v>80</v>
      </c>
    </row>
    <row r="44256" spans="1:13">
      <c r="A44256" t="s">
        <v>4</v>
      </c>
      <c r="B44256" s="4" t="s">
        <v>5</v>
      </c>
      <c r="C44256" s="4" t="s">
        <v>10</v>
      </c>
    </row>
    <row r="44257" spans="1:22">
      <c r="A44257" t="n">
        <v>356112</v>
      </c>
      <c r="B44257" s="35" t="n">
        <v>16</v>
      </c>
      <c r="C44257" s="7" t="n">
        <v>0</v>
      </c>
    </row>
    <row r="44258" spans="1:22">
      <c r="A44258" t="s">
        <v>4</v>
      </c>
      <c r="B44258" s="4" t="s">
        <v>5</v>
      </c>
      <c r="C44258" s="4" t="s">
        <v>13</v>
      </c>
      <c r="D44258" s="4" t="s">
        <v>10</v>
      </c>
      <c r="E44258" s="4" t="s">
        <v>13</v>
      </c>
      <c r="F44258" s="4" t="s">
        <v>6</v>
      </c>
      <c r="G44258" s="4" t="s">
        <v>6</v>
      </c>
      <c r="H44258" s="4" t="s">
        <v>6</v>
      </c>
      <c r="I44258" s="4" t="s">
        <v>6</v>
      </c>
      <c r="J44258" s="4" t="s">
        <v>6</v>
      </c>
      <c r="K44258" s="4" t="s">
        <v>6</v>
      </c>
      <c r="L44258" s="4" t="s">
        <v>6</v>
      </c>
      <c r="M44258" s="4" t="s">
        <v>6</v>
      </c>
      <c r="N44258" s="4" t="s">
        <v>6</v>
      </c>
      <c r="O44258" s="4" t="s">
        <v>6</v>
      </c>
      <c r="P44258" s="4" t="s">
        <v>6</v>
      </c>
      <c r="Q44258" s="4" t="s">
        <v>6</v>
      </c>
      <c r="R44258" s="4" t="s">
        <v>6</v>
      </c>
      <c r="S44258" s="4" t="s">
        <v>6</v>
      </c>
      <c r="T44258" s="4" t="s">
        <v>6</v>
      </c>
      <c r="U44258" s="4" t="s">
        <v>6</v>
      </c>
    </row>
    <row r="44259" spans="1:22">
      <c r="A44259" t="n">
        <v>356115</v>
      </c>
      <c r="B44259" s="38" t="n">
        <v>36</v>
      </c>
      <c r="C44259" s="7" t="n">
        <v>8</v>
      </c>
      <c r="D44259" s="7" t="n">
        <v>5711</v>
      </c>
      <c r="E44259" s="7" t="n">
        <v>0</v>
      </c>
      <c r="F44259" s="7" t="s">
        <v>1783</v>
      </c>
      <c r="G44259" s="7" t="s">
        <v>12</v>
      </c>
      <c r="H44259" s="7" t="s">
        <v>12</v>
      </c>
      <c r="I44259" s="7" t="s">
        <v>12</v>
      </c>
      <c r="J44259" s="7" t="s">
        <v>12</v>
      </c>
      <c r="K44259" s="7" t="s">
        <v>12</v>
      </c>
      <c r="L44259" s="7" t="s">
        <v>12</v>
      </c>
      <c r="M44259" s="7" t="s">
        <v>12</v>
      </c>
      <c r="N44259" s="7" t="s">
        <v>12</v>
      </c>
      <c r="O44259" s="7" t="s">
        <v>12</v>
      </c>
      <c r="P44259" s="7" t="s">
        <v>12</v>
      </c>
      <c r="Q44259" s="7" t="s">
        <v>12</v>
      </c>
      <c r="R44259" s="7" t="s">
        <v>12</v>
      </c>
      <c r="S44259" s="7" t="s">
        <v>12</v>
      </c>
      <c r="T44259" s="7" t="s">
        <v>12</v>
      </c>
      <c r="U44259" s="7" t="s">
        <v>12</v>
      </c>
    </row>
    <row r="44260" spans="1:22">
      <c r="A44260" t="s">
        <v>4</v>
      </c>
      <c r="B44260" s="4" t="s">
        <v>5</v>
      </c>
      <c r="C44260" s="4" t="s">
        <v>13</v>
      </c>
    </row>
    <row r="44261" spans="1:22">
      <c r="A44261" t="n">
        <v>356147</v>
      </c>
      <c r="B44261" s="42" t="n">
        <v>116</v>
      </c>
      <c r="C44261" s="7" t="n">
        <v>0</v>
      </c>
    </row>
    <row r="44262" spans="1:22">
      <c r="A44262" t="s">
        <v>4</v>
      </c>
      <c r="B44262" s="4" t="s">
        <v>5</v>
      </c>
      <c r="C44262" s="4" t="s">
        <v>13</v>
      </c>
      <c r="D44262" s="4" t="s">
        <v>10</v>
      </c>
    </row>
    <row r="44263" spans="1:22">
      <c r="A44263" t="n">
        <v>356149</v>
      </c>
      <c r="B44263" s="42" t="n">
        <v>116</v>
      </c>
      <c r="C44263" s="7" t="n">
        <v>2</v>
      </c>
      <c r="D44263" s="7" t="n">
        <v>1</v>
      </c>
    </row>
    <row r="44264" spans="1:22">
      <c r="A44264" t="s">
        <v>4</v>
      </c>
      <c r="B44264" s="4" t="s">
        <v>5</v>
      </c>
      <c r="C44264" s="4" t="s">
        <v>13</v>
      </c>
      <c r="D44264" s="4" t="s">
        <v>9</v>
      </c>
    </row>
    <row r="44265" spans="1:22">
      <c r="A44265" t="n">
        <v>356153</v>
      </c>
      <c r="B44265" s="42" t="n">
        <v>116</v>
      </c>
      <c r="C44265" s="7" t="n">
        <v>5</v>
      </c>
      <c r="D44265" s="7" t="n">
        <v>1112014848</v>
      </c>
    </row>
    <row r="44266" spans="1:22">
      <c r="A44266" t="s">
        <v>4</v>
      </c>
      <c r="B44266" s="4" t="s">
        <v>5</v>
      </c>
      <c r="C44266" s="4" t="s">
        <v>13</v>
      </c>
      <c r="D44266" s="4" t="s">
        <v>10</v>
      </c>
    </row>
    <row r="44267" spans="1:22">
      <c r="A44267" t="n">
        <v>356159</v>
      </c>
      <c r="B44267" s="42" t="n">
        <v>116</v>
      </c>
      <c r="C44267" s="7" t="n">
        <v>6</v>
      </c>
      <c r="D44267" s="7" t="n">
        <v>1</v>
      </c>
    </row>
    <row r="44268" spans="1:22">
      <c r="A44268" t="s">
        <v>4</v>
      </c>
      <c r="B44268" s="4" t="s">
        <v>5</v>
      </c>
      <c r="C44268" s="4" t="s">
        <v>10</v>
      </c>
      <c r="D44268" s="4" t="s">
        <v>22</v>
      </c>
      <c r="E44268" s="4" t="s">
        <v>22</v>
      </c>
      <c r="F44268" s="4" t="s">
        <v>22</v>
      </c>
      <c r="G44268" s="4" t="s">
        <v>22</v>
      </c>
    </row>
    <row r="44269" spans="1:22">
      <c r="A44269" t="n">
        <v>356163</v>
      </c>
      <c r="B44269" s="24" t="n">
        <v>46</v>
      </c>
      <c r="C44269" s="7" t="n">
        <v>0</v>
      </c>
      <c r="D44269" s="7" t="n">
        <v>29.2000007629395</v>
      </c>
      <c r="E44269" s="7" t="n">
        <v>-0.0399999991059303</v>
      </c>
      <c r="F44269" s="7" t="n">
        <v>16.1000003814697</v>
      </c>
      <c r="G44269" s="7" t="n">
        <v>37.5999984741211</v>
      </c>
    </row>
    <row r="44270" spans="1:22">
      <c r="A44270" t="s">
        <v>4</v>
      </c>
      <c r="B44270" s="4" t="s">
        <v>5</v>
      </c>
      <c r="C44270" s="4" t="s">
        <v>10</v>
      </c>
      <c r="D44270" s="4" t="s">
        <v>22</v>
      </c>
      <c r="E44270" s="4" t="s">
        <v>22</v>
      </c>
      <c r="F44270" s="4" t="s">
        <v>22</v>
      </c>
      <c r="G44270" s="4" t="s">
        <v>22</v>
      </c>
    </row>
    <row r="44271" spans="1:22">
      <c r="A44271" t="n">
        <v>356182</v>
      </c>
      <c r="B44271" s="24" t="n">
        <v>46</v>
      </c>
      <c r="C44271" s="7" t="n">
        <v>5711</v>
      </c>
      <c r="D44271" s="7" t="n">
        <v>35.8600006103516</v>
      </c>
      <c r="E44271" s="7" t="n">
        <v>-3.92000007629395</v>
      </c>
      <c r="F44271" s="7" t="n">
        <v>31.4400005340576</v>
      </c>
      <c r="G44271" s="7" t="n">
        <v>194.699996948242</v>
      </c>
    </row>
    <row r="44272" spans="1:22">
      <c r="A44272" t="s">
        <v>4</v>
      </c>
      <c r="B44272" s="4" t="s">
        <v>5</v>
      </c>
      <c r="C44272" s="4" t="s">
        <v>13</v>
      </c>
      <c r="D44272" s="4" t="s">
        <v>13</v>
      </c>
      <c r="E44272" s="4" t="s">
        <v>22</v>
      </c>
      <c r="F44272" s="4" t="s">
        <v>22</v>
      </c>
      <c r="G44272" s="4" t="s">
        <v>22</v>
      </c>
      <c r="H44272" s="4" t="s">
        <v>10</v>
      </c>
    </row>
    <row r="44273" spans="1:21">
      <c r="A44273" t="n">
        <v>356201</v>
      </c>
      <c r="B44273" s="25" t="n">
        <v>45</v>
      </c>
      <c r="C44273" s="7" t="n">
        <v>2</v>
      </c>
      <c r="D44273" s="7" t="n">
        <v>3</v>
      </c>
      <c r="E44273" s="7" t="n">
        <v>29.0200004577637</v>
      </c>
      <c r="F44273" s="7" t="n">
        <v>0.920000016689301</v>
      </c>
      <c r="G44273" s="7" t="n">
        <v>15.6800003051758</v>
      </c>
      <c r="H44273" s="7" t="n">
        <v>0</v>
      </c>
    </row>
    <row r="44274" spans="1:21">
      <c r="A44274" t="s">
        <v>4</v>
      </c>
      <c r="B44274" s="4" t="s">
        <v>5</v>
      </c>
      <c r="C44274" s="4" t="s">
        <v>13</v>
      </c>
      <c r="D44274" s="4" t="s">
        <v>13</v>
      </c>
      <c r="E44274" s="4" t="s">
        <v>22</v>
      </c>
      <c r="F44274" s="4" t="s">
        <v>22</v>
      </c>
      <c r="G44274" s="4" t="s">
        <v>22</v>
      </c>
      <c r="H44274" s="4" t="s">
        <v>10</v>
      </c>
      <c r="I44274" s="4" t="s">
        <v>13</v>
      </c>
    </row>
    <row r="44275" spans="1:21">
      <c r="A44275" t="n">
        <v>356218</v>
      </c>
      <c r="B44275" s="25" t="n">
        <v>45</v>
      </c>
      <c r="C44275" s="7" t="n">
        <v>4</v>
      </c>
      <c r="D44275" s="7" t="n">
        <v>3</v>
      </c>
      <c r="E44275" s="7" t="n">
        <v>7.01999998092651</v>
      </c>
      <c r="F44275" s="7" t="n">
        <v>20.2900009155273</v>
      </c>
      <c r="G44275" s="7" t="n">
        <v>0</v>
      </c>
      <c r="H44275" s="7" t="n">
        <v>0</v>
      </c>
      <c r="I44275" s="7" t="n">
        <v>0</v>
      </c>
    </row>
    <row r="44276" spans="1:21">
      <c r="A44276" t="s">
        <v>4</v>
      </c>
      <c r="B44276" s="4" t="s">
        <v>5</v>
      </c>
      <c r="C44276" s="4" t="s">
        <v>13</v>
      </c>
      <c r="D44276" s="4" t="s">
        <v>13</v>
      </c>
      <c r="E44276" s="4" t="s">
        <v>22</v>
      </c>
      <c r="F44276" s="4" t="s">
        <v>10</v>
      </c>
    </row>
    <row r="44277" spans="1:21">
      <c r="A44277" t="n">
        <v>356236</v>
      </c>
      <c r="B44277" s="25" t="n">
        <v>45</v>
      </c>
      <c r="C44277" s="7" t="n">
        <v>5</v>
      </c>
      <c r="D44277" s="7" t="n">
        <v>3</v>
      </c>
      <c r="E44277" s="7" t="n">
        <v>4.09999990463257</v>
      </c>
      <c r="F44277" s="7" t="n">
        <v>0</v>
      </c>
    </row>
    <row r="44278" spans="1:21">
      <c r="A44278" t="s">
        <v>4</v>
      </c>
      <c r="B44278" s="4" t="s">
        <v>5</v>
      </c>
      <c r="C44278" s="4" t="s">
        <v>13</v>
      </c>
      <c r="D44278" s="4" t="s">
        <v>13</v>
      </c>
      <c r="E44278" s="4" t="s">
        <v>22</v>
      </c>
      <c r="F44278" s="4" t="s">
        <v>10</v>
      </c>
    </row>
    <row r="44279" spans="1:21">
      <c r="A44279" t="n">
        <v>356245</v>
      </c>
      <c r="B44279" s="25" t="n">
        <v>45</v>
      </c>
      <c r="C44279" s="7" t="n">
        <v>11</v>
      </c>
      <c r="D44279" s="7" t="n">
        <v>3</v>
      </c>
      <c r="E44279" s="7" t="n">
        <v>37.4000015258789</v>
      </c>
      <c r="F44279" s="7" t="n">
        <v>0</v>
      </c>
    </row>
    <row r="44280" spans="1:21">
      <c r="A44280" t="s">
        <v>4</v>
      </c>
      <c r="B44280" s="4" t="s">
        <v>5</v>
      </c>
      <c r="C44280" s="4" t="s">
        <v>13</v>
      </c>
      <c r="D44280" s="4" t="s">
        <v>10</v>
      </c>
      <c r="E44280" s="4" t="s">
        <v>22</v>
      </c>
    </row>
    <row r="44281" spans="1:21">
      <c r="A44281" t="n">
        <v>356254</v>
      </c>
      <c r="B44281" s="28" t="n">
        <v>58</v>
      </c>
      <c r="C44281" s="7" t="n">
        <v>100</v>
      </c>
      <c r="D44281" s="7" t="n">
        <v>1000</v>
      </c>
      <c r="E44281" s="7" t="n">
        <v>1</v>
      </c>
    </row>
    <row r="44282" spans="1:21">
      <c r="A44282" t="s">
        <v>4</v>
      </c>
      <c r="B44282" s="4" t="s">
        <v>5</v>
      </c>
      <c r="C44282" s="4" t="s">
        <v>13</v>
      </c>
      <c r="D44282" s="4" t="s">
        <v>10</v>
      </c>
    </row>
    <row r="44283" spans="1:21">
      <c r="A44283" t="n">
        <v>356262</v>
      </c>
      <c r="B44283" s="28" t="n">
        <v>58</v>
      </c>
      <c r="C44283" s="7" t="n">
        <v>255</v>
      </c>
      <c r="D44283" s="7" t="n">
        <v>0</v>
      </c>
    </row>
    <row r="44284" spans="1:21">
      <c r="A44284" t="s">
        <v>4</v>
      </c>
      <c r="B44284" s="4" t="s">
        <v>5</v>
      </c>
      <c r="C44284" s="4" t="s">
        <v>10</v>
      </c>
    </row>
    <row r="44285" spans="1:21">
      <c r="A44285" t="n">
        <v>356266</v>
      </c>
      <c r="B44285" s="35" t="n">
        <v>16</v>
      </c>
      <c r="C44285" s="7" t="n">
        <v>300</v>
      </c>
    </row>
    <row r="44286" spans="1:21">
      <c r="A44286" t="s">
        <v>4</v>
      </c>
      <c r="B44286" s="4" t="s">
        <v>5</v>
      </c>
      <c r="C44286" s="4" t="s">
        <v>13</v>
      </c>
      <c r="D44286" s="4" t="s">
        <v>10</v>
      </c>
      <c r="E44286" s="4" t="s">
        <v>10</v>
      </c>
      <c r="F44286" s="4" t="s">
        <v>13</v>
      </c>
    </row>
    <row r="44287" spans="1:21">
      <c r="A44287" t="n">
        <v>356269</v>
      </c>
      <c r="B44287" s="29" t="n">
        <v>25</v>
      </c>
      <c r="C44287" s="7" t="n">
        <v>1</v>
      </c>
      <c r="D44287" s="7" t="n">
        <v>60</v>
      </c>
      <c r="E44287" s="7" t="n">
        <v>640</v>
      </c>
      <c r="F44287" s="7" t="n">
        <v>2</v>
      </c>
    </row>
    <row r="44288" spans="1:21">
      <c r="A44288" t="s">
        <v>4</v>
      </c>
      <c r="B44288" s="4" t="s">
        <v>5</v>
      </c>
      <c r="C44288" s="4" t="s">
        <v>6</v>
      </c>
      <c r="D44288" s="4" t="s">
        <v>10</v>
      </c>
    </row>
    <row r="44289" spans="1:9">
      <c r="A44289" t="n">
        <v>356276</v>
      </c>
      <c r="B44289" s="84" t="n">
        <v>29</v>
      </c>
      <c r="C44289" s="7" t="s">
        <v>1101</v>
      </c>
      <c r="D44289" s="7" t="n">
        <v>65533</v>
      </c>
    </row>
    <row r="44290" spans="1:9">
      <c r="A44290" t="s">
        <v>4</v>
      </c>
      <c r="B44290" s="4" t="s">
        <v>5</v>
      </c>
      <c r="C44290" s="4" t="s">
        <v>13</v>
      </c>
      <c r="D44290" s="4" t="s">
        <v>10</v>
      </c>
      <c r="E44290" s="4" t="s">
        <v>6</v>
      </c>
    </row>
    <row r="44291" spans="1:9">
      <c r="A44291" t="n">
        <v>356285</v>
      </c>
      <c r="B44291" s="40" t="n">
        <v>51</v>
      </c>
      <c r="C44291" s="7" t="n">
        <v>4</v>
      </c>
      <c r="D44291" s="7" t="n">
        <v>5711</v>
      </c>
      <c r="E44291" s="7" t="s">
        <v>158</v>
      </c>
    </row>
    <row r="44292" spans="1:9">
      <c r="A44292" t="s">
        <v>4</v>
      </c>
      <c r="B44292" s="4" t="s">
        <v>5</v>
      </c>
      <c r="C44292" s="4" t="s">
        <v>10</v>
      </c>
    </row>
    <row r="44293" spans="1:9">
      <c r="A44293" t="n">
        <v>356298</v>
      </c>
      <c r="B44293" s="35" t="n">
        <v>16</v>
      </c>
      <c r="C44293" s="7" t="n">
        <v>0</v>
      </c>
    </row>
    <row r="44294" spans="1:9">
      <c r="A44294" t="s">
        <v>4</v>
      </c>
      <c r="B44294" s="4" t="s">
        <v>5</v>
      </c>
      <c r="C44294" s="4" t="s">
        <v>10</v>
      </c>
      <c r="D44294" s="4" t="s">
        <v>72</v>
      </c>
      <c r="E44294" s="4" t="s">
        <v>13</v>
      </c>
      <c r="F44294" s="4" t="s">
        <v>13</v>
      </c>
    </row>
    <row r="44295" spans="1:9">
      <c r="A44295" t="n">
        <v>356301</v>
      </c>
      <c r="B44295" s="52" t="n">
        <v>26</v>
      </c>
      <c r="C44295" s="7" t="n">
        <v>5711</v>
      </c>
      <c r="D44295" s="7" t="s">
        <v>2576</v>
      </c>
      <c r="E44295" s="7" t="n">
        <v>2</v>
      </c>
      <c r="F44295" s="7" t="n">
        <v>0</v>
      </c>
    </row>
    <row r="44296" spans="1:9">
      <c r="A44296" t="s">
        <v>4</v>
      </c>
      <c r="B44296" s="4" t="s">
        <v>5</v>
      </c>
    </row>
    <row r="44297" spans="1:9">
      <c r="A44297" t="n">
        <v>356350</v>
      </c>
      <c r="B44297" s="53" t="n">
        <v>28</v>
      </c>
    </row>
    <row r="44298" spans="1:9">
      <c r="A44298" t="s">
        <v>4</v>
      </c>
      <c r="B44298" s="4" t="s">
        <v>5</v>
      </c>
      <c r="C44298" s="4" t="s">
        <v>10</v>
      </c>
      <c r="D44298" s="4" t="s">
        <v>13</v>
      </c>
    </row>
    <row r="44299" spans="1:9">
      <c r="A44299" t="n">
        <v>356351</v>
      </c>
      <c r="B44299" s="54" t="n">
        <v>89</v>
      </c>
      <c r="C44299" s="7" t="n">
        <v>65533</v>
      </c>
      <c r="D44299" s="7" t="n">
        <v>1</v>
      </c>
    </row>
    <row r="44300" spans="1:9">
      <c r="A44300" t="s">
        <v>4</v>
      </c>
      <c r="B44300" s="4" t="s">
        <v>5</v>
      </c>
      <c r="C44300" s="4" t="s">
        <v>13</v>
      </c>
      <c r="D44300" s="4" t="s">
        <v>10</v>
      </c>
      <c r="E44300" s="4" t="s">
        <v>10</v>
      </c>
      <c r="F44300" s="4" t="s">
        <v>13</v>
      </c>
    </row>
    <row r="44301" spans="1:9">
      <c r="A44301" t="n">
        <v>356355</v>
      </c>
      <c r="B44301" s="29" t="n">
        <v>25</v>
      </c>
      <c r="C44301" s="7" t="n">
        <v>1</v>
      </c>
      <c r="D44301" s="7" t="n">
        <v>65535</v>
      </c>
      <c r="E44301" s="7" t="n">
        <v>65535</v>
      </c>
      <c r="F44301" s="7" t="n">
        <v>0</v>
      </c>
    </row>
    <row r="44302" spans="1:9">
      <c r="A44302" t="s">
        <v>4</v>
      </c>
      <c r="B44302" s="4" t="s">
        <v>5</v>
      </c>
      <c r="C44302" s="4" t="s">
        <v>6</v>
      </c>
      <c r="D44302" s="4" t="s">
        <v>10</v>
      </c>
    </row>
    <row r="44303" spans="1:9">
      <c r="A44303" t="n">
        <v>356362</v>
      </c>
      <c r="B44303" s="84" t="n">
        <v>29</v>
      </c>
      <c r="C44303" s="7" t="s">
        <v>12</v>
      </c>
      <c r="D44303" s="7" t="n">
        <v>65533</v>
      </c>
    </row>
    <row r="44304" spans="1:9">
      <c r="A44304" t="s">
        <v>4</v>
      </c>
      <c r="B44304" s="4" t="s">
        <v>5</v>
      </c>
      <c r="C44304" s="4" t="s">
        <v>13</v>
      </c>
      <c r="D44304" s="4" t="s">
        <v>10</v>
      </c>
      <c r="E44304" s="4" t="s">
        <v>6</v>
      </c>
      <c r="F44304" s="4" t="s">
        <v>6</v>
      </c>
      <c r="G44304" s="4" t="s">
        <v>6</v>
      </c>
      <c r="H44304" s="4" t="s">
        <v>6</v>
      </c>
    </row>
    <row r="44305" spans="1:8">
      <c r="A44305" t="n">
        <v>356366</v>
      </c>
      <c r="B44305" s="40" t="n">
        <v>51</v>
      </c>
      <c r="C44305" s="7" t="n">
        <v>3</v>
      </c>
      <c r="D44305" s="7" t="n">
        <v>0</v>
      </c>
      <c r="E44305" s="7" t="s">
        <v>813</v>
      </c>
      <c r="F44305" s="7" t="s">
        <v>828</v>
      </c>
      <c r="G44305" s="7" t="s">
        <v>88</v>
      </c>
      <c r="H44305" s="7" t="s">
        <v>89</v>
      </c>
    </row>
    <row r="44306" spans="1:8">
      <c r="A44306" t="s">
        <v>4</v>
      </c>
      <c r="B44306" s="4" t="s">
        <v>5</v>
      </c>
      <c r="C44306" s="4" t="s">
        <v>10</v>
      </c>
      <c r="D44306" s="4" t="s">
        <v>13</v>
      </c>
      <c r="E44306" s="4" t="s">
        <v>22</v>
      </c>
      <c r="F44306" s="4" t="s">
        <v>10</v>
      </c>
    </row>
    <row r="44307" spans="1:8">
      <c r="A44307" t="n">
        <v>356387</v>
      </c>
      <c r="B44307" s="58" t="n">
        <v>59</v>
      </c>
      <c r="C44307" s="7" t="n">
        <v>0</v>
      </c>
      <c r="D44307" s="7" t="n">
        <v>13</v>
      </c>
      <c r="E44307" s="7" t="n">
        <v>0.150000005960464</v>
      </c>
      <c r="F44307" s="7" t="n">
        <v>0</v>
      </c>
    </row>
    <row r="44308" spans="1:8">
      <c r="A44308" t="s">
        <v>4</v>
      </c>
      <c r="B44308" s="4" t="s">
        <v>5</v>
      </c>
      <c r="C44308" s="4" t="s">
        <v>10</v>
      </c>
    </row>
    <row r="44309" spans="1:8">
      <c r="A44309" t="n">
        <v>356397</v>
      </c>
      <c r="B44309" s="35" t="n">
        <v>16</v>
      </c>
      <c r="C44309" s="7" t="n">
        <v>1300</v>
      </c>
    </row>
    <row r="44310" spans="1:8">
      <c r="A44310" t="s">
        <v>4</v>
      </c>
      <c r="B44310" s="4" t="s">
        <v>5</v>
      </c>
      <c r="C44310" s="4" t="s">
        <v>10</v>
      </c>
      <c r="D44310" s="4" t="s">
        <v>13</v>
      </c>
      <c r="E44310" s="4" t="s">
        <v>22</v>
      </c>
      <c r="F44310" s="4" t="s">
        <v>22</v>
      </c>
      <c r="G44310" s="4" t="s">
        <v>22</v>
      </c>
    </row>
    <row r="44311" spans="1:8">
      <c r="A44311" t="n">
        <v>356400</v>
      </c>
      <c r="B44311" s="69" t="n">
        <v>96</v>
      </c>
      <c r="C44311" s="7" t="n">
        <v>5711</v>
      </c>
      <c r="D44311" s="7" t="n">
        <v>2</v>
      </c>
      <c r="E44311" s="7" t="n">
        <v>35.8600006103516</v>
      </c>
      <c r="F44311" s="7" t="n">
        <v>-3.92000007629395</v>
      </c>
      <c r="G44311" s="7" t="n">
        <v>31.4400005340576</v>
      </c>
    </row>
    <row r="44312" spans="1:8">
      <c r="A44312" t="s">
        <v>4</v>
      </c>
      <c r="B44312" s="4" t="s">
        <v>5</v>
      </c>
      <c r="C44312" s="4" t="s">
        <v>10</v>
      </c>
      <c r="D44312" s="4" t="s">
        <v>13</v>
      </c>
      <c r="E44312" s="4" t="s">
        <v>22</v>
      </c>
      <c r="F44312" s="4" t="s">
        <v>22</v>
      </c>
      <c r="G44312" s="4" t="s">
        <v>22</v>
      </c>
    </row>
    <row r="44313" spans="1:8">
      <c r="A44313" t="n">
        <v>356416</v>
      </c>
      <c r="B44313" s="69" t="n">
        <v>96</v>
      </c>
      <c r="C44313" s="7" t="n">
        <v>5711</v>
      </c>
      <c r="D44313" s="7" t="n">
        <v>2</v>
      </c>
      <c r="E44313" s="7" t="n">
        <v>35.0400009155273</v>
      </c>
      <c r="F44313" s="7" t="n">
        <v>-3.13000011444092</v>
      </c>
      <c r="G44313" s="7" t="n">
        <v>28.3099994659424</v>
      </c>
    </row>
    <row r="44314" spans="1:8">
      <c r="A44314" t="s">
        <v>4</v>
      </c>
      <c r="B44314" s="4" t="s">
        <v>5</v>
      </c>
      <c r="C44314" s="4" t="s">
        <v>10</v>
      </c>
      <c r="D44314" s="4" t="s">
        <v>13</v>
      </c>
      <c r="E44314" s="4" t="s">
        <v>22</v>
      </c>
      <c r="F44314" s="4" t="s">
        <v>22</v>
      </c>
      <c r="G44314" s="4" t="s">
        <v>22</v>
      </c>
    </row>
    <row r="44315" spans="1:8">
      <c r="A44315" t="n">
        <v>356432</v>
      </c>
      <c r="B44315" s="69" t="n">
        <v>96</v>
      </c>
      <c r="C44315" s="7" t="n">
        <v>5711</v>
      </c>
      <c r="D44315" s="7" t="n">
        <v>2</v>
      </c>
      <c r="E44315" s="7" t="n">
        <v>33.9799995422363</v>
      </c>
      <c r="F44315" s="7" t="n">
        <v>-2.07999992370605</v>
      </c>
      <c r="G44315" s="7" t="n">
        <v>25.2199993133545</v>
      </c>
    </row>
    <row r="44316" spans="1:8">
      <c r="A44316" t="s">
        <v>4</v>
      </c>
      <c r="B44316" s="4" t="s">
        <v>5</v>
      </c>
      <c r="C44316" s="4" t="s">
        <v>10</v>
      </c>
      <c r="D44316" s="4" t="s">
        <v>13</v>
      </c>
      <c r="E44316" s="4" t="s">
        <v>9</v>
      </c>
      <c r="F44316" s="4" t="s">
        <v>13</v>
      </c>
      <c r="G44316" s="4" t="s">
        <v>10</v>
      </c>
    </row>
    <row r="44317" spans="1:8">
      <c r="A44317" t="n">
        <v>356448</v>
      </c>
      <c r="B44317" s="69" t="n">
        <v>96</v>
      </c>
      <c r="C44317" s="7" t="n">
        <v>5711</v>
      </c>
      <c r="D44317" s="7" t="n">
        <v>0</v>
      </c>
      <c r="E44317" s="7" t="n">
        <v>1063675494</v>
      </c>
      <c r="F44317" s="7" t="n">
        <v>1</v>
      </c>
      <c r="G44317" s="7" t="n">
        <v>0</v>
      </c>
    </row>
    <row r="44318" spans="1:8">
      <c r="A44318" t="s">
        <v>4</v>
      </c>
      <c r="B44318" s="4" t="s">
        <v>5</v>
      </c>
      <c r="C44318" s="4" t="s">
        <v>13</v>
      </c>
      <c r="D44318" s="4" t="s">
        <v>10</v>
      </c>
      <c r="E44318" s="4" t="s">
        <v>22</v>
      </c>
    </row>
    <row r="44319" spans="1:8">
      <c r="A44319" t="n">
        <v>356459</v>
      </c>
      <c r="B44319" s="28" t="n">
        <v>58</v>
      </c>
      <c r="C44319" s="7" t="n">
        <v>101</v>
      </c>
      <c r="D44319" s="7" t="n">
        <v>500</v>
      </c>
      <c r="E44319" s="7" t="n">
        <v>1</v>
      </c>
    </row>
    <row r="44320" spans="1:8">
      <c r="A44320" t="s">
        <v>4</v>
      </c>
      <c r="B44320" s="4" t="s">
        <v>5</v>
      </c>
      <c r="C44320" s="4" t="s">
        <v>13</v>
      </c>
      <c r="D44320" s="4" t="s">
        <v>10</v>
      </c>
    </row>
    <row r="44321" spans="1:8">
      <c r="A44321" t="n">
        <v>356467</v>
      </c>
      <c r="B44321" s="28" t="n">
        <v>58</v>
      </c>
      <c r="C44321" s="7" t="n">
        <v>254</v>
      </c>
      <c r="D44321" s="7" t="n">
        <v>0</v>
      </c>
    </row>
    <row r="44322" spans="1:8">
      <c r="A44322" t="s">
        <v>4</v>
      </c>
      <c r="B44322" s="4" t="s">
        <v>5</v>
      </c>
      <c r="C44322" s="4" t="s">
        <v>13</v>
      </c>
      <c r="D44322" s="4" t="s">
        <v>13</v>
      </c>
      <c r="E44322" s="4" t="s">
        <v>22</v>
      </c>
      <c r="F44322" s="4" t="s">
        <v>22</v>
      </c>
      <c r="G44322" s="4" t="s">
        <v>22</v>
      </c>
      <c r="H44322" s="4" t="s">
        <v>10</v>
      </c>
    </row>
    <row r="44323" spans="1:8">
      <c r="A44323" t="n">
        <v>356471</v>
      </c>
      <c r="B44323" s="25" t="n">
        <v>45</v>
      </c>
      <c r="C44323" s="7" t="n">
        <v>2</v>
      </c>
      <c r="D44323" s="7" t="n">
        <v>3</v>
      </c>
      <c r="E44323" s="7" t="n">
        <v>32.3600006103516</v>
      </c>
      <c r="F44323" s="7" t="n">
        <v>0.400000005960464</v>
      </c>
      <c r="G44323" s="7" t="n">
        <v>21.6200008392334</v>
      </c>
      <c r="H44323" s="7" t="n">
        <v>0</v>
      </c>
    </row>
    <row r="44324" spans="1:8">
      <c r="A44324" t="s">
        <v>4</v>
      </c>
      <c r="B44324" s="4" t="s">
        <v>5</v>
      </c>
      <c r="C44324" s="4" t="s">
        <v>13</v>
      </c>
      <c r="D44324" s="4" t="s">
        <v>13</v>
      </c>
      <c r="E44324" s="4" t="s">
        <v>22</v>
      </c>
      <c r="F44324" s="4" t="s">
        <v>22</v>
      </c>
      <c r="G44324" s="4" t="s">
        <v>22</v>
      </c>
      <c r="H44324" s="4" t="s">
        <v>10</v>
      </c>
      <c r="I44324" s="4" t="s">
        <v>13</v>
      </c>
    </row>
    <row r="44325" spans="1:8">
      <c r="A44325" t="n">
        <v>356488</v>
      </c>
      <c r="B44325" s="25" t="n">
        <v>45</v>
      </c>
      <c r="C44325" s="7" t="n">
        <v>4</v>
      </c>
      <c r="D44325" s="7" t="n">
        <v>3</v>
      </c>
      <c r="E44325" s="7" t="n">
        <v>11.3100004196167</v>
      </c>
      <c r="F44325" s="7" t="n">
        <v>249.089996337891</v>
      </c>
      <c r="G44325" s="7" t="n">
        <v>0</v>
      </c>
      <c r="H44325" s="7" t="n">
        <v>0</v>
      </c>
      <c r="I44325" s="7" t="n">
        <v>0</v>
      </c>
    </row>
    <row r="44326" spans="1:8">
      <c r="A44326" t="s">
        <v>4</v>
      </c>
      <c r="B44326" s="4" t="s">
        <v>5</v>
      </c>
      <c r="C44326" s="4" t="s">
        <v>13</v>
      </c>
      <c r="D44326" s="4" t="s">
        <v>13</v>
      </c>
      <c r="E44326" s="4" t="s">
        <v>22</v>
      </c>
      <c r="F44326" s="4" t="s">
        <v>10</v>
      </c>
    </row>
    <row r="44327" spans="1:8">
      <c r="A44327" t="n">
        <v>356506</v>
      </c>
      <c r="B44327" s="25" t="n">
        <v>45</v>
      </c>
      <c r="C44327" s="7" t="n">
        <v>5</v>
      </c>
      <c r="D44327" s="7" t="n">
        <v>3</v>
      </c>
      <c r="E44327" s="7" t="n">
        <v>4.30000019073486</v>
      </c>
      <c r="F44327" s="7" t="n">
        <v>0</v>
      </c>
    </row>
    <row r="44328" spans="1:8">
      <c r="A44328" t="s">
        <v>4</v>
      </c>
      <c r="B44328" s="4" t="s">
        <v>5</v>
      </c>
      <c r="C44328" s="4" t="s">
        <v>13</v>
      </c>
      <c r="D44328" s="4" t="s">
        <v>13</v>
      </c>
      <c r="E44328" s="4" t="s">
        <v>22</v>
      </c>
      <c r="F44328" s="4" t="s">
        <v>10</v>
      </c>
    </row>
    <row r="44329" spans="1:8">
      <c r="A44329" t="n">
        <v>356515</v>
      </c>
      <c r="B44329" s="25" t="n">
        <v>45</v>
      </c>
      <c r="C44329" s="7" t="n">
        <v>11</v>
      </c>
      <c r="D44329" s="7" t="n">
        <v>3</v>
      </c>
      <c r="E44329" s="7" t="n">
        <v>38</v>
      </c>
      <c r="F44329" s="7" t="n">
        <v>0</v>
      </c>
    </row>
    <row r="44330" spans="1:8">
      <c r="A44330" t="s">
        <v>4</v>
      </c>
      <c r="B44330" s="4" t="s">
        <v>5</v>
      </c>
      <c r="C44330" s="4" t="s">
        <v>13</v>
      </c>
      <c r="D44330" s="4" t="s">
        <v>13</v>
      </c>
      <c r="E44330" s="4" t="s">
        <v>22</v>
      </c>
      <c r="F44330" s="4" t="s">
        <v>22</v>
      </c>
      <c r="G44330" s="4" t="s">
        <v>22</v>
      </c>
      <c r="H44330" s="4" t="s">
        <v>10</v>
      </c>
    </row>
    <row r="44331" spans="1:8">
      <c r="A44331" t="n">
        <v>356524</v>
      </c>
      <c r="B44331" s="25" t="n">
        <v>45</v>
      </c>
      <c r="C44331" s="7" t="n">
        <v>2</v>
      </c>
      <c r="D44331" s="7" t="n">
        <v>3</v>
      </c>
      <c r="E44331" s="7" t="n">
        <v>32.7200012207031</v>
      </c>
      <c r="F44331" s="7" t="n">
        <v>-0.509999990463257</v>
      </c>
      <c r="G44331" s="7" t="n">
        <v>24.8099994659424</v>
      </c>
      <c r="H44331" s="7" t="n">
        <v>5000</v>
      </c>
    </row>
    <row r="44332" spans="1:8">
      <c r="A44332" t="s">
        <v>4</v>
      </c>
      <c r="B44332" s="4" t="s">
        <v>5</v>
      </c>
      <c r="C44332" s="4" t="s">
        <v>13</v>
      </c>
      <c r="D44332" s="4" t="s">
        <v>13</v>
      </c>
      <c r="E44332" s="4" t="s">
        <v>22</v>
      </c>
      <c r="F44332" s="4" t="s">
        <v>22</v>
      </c>
      <c r="G44332" s="4" t="s">
        <v>22</v>
      </c>
      <c r="H44332" s="4" t="s">
        <v>10</v>
      </c>
      <c r="I44332" s="4" t="s">
        <v>13</v>
      </c>
    </row>
    <row r="44333" spans="1:8">
      <c r="A44333" t="n">
        <v>356541</v>
      </c>
      <c r="B44333" s="25" t="n">
        <v>45</v>
      </c>
      <c r="C44333" s="7" t="n">
        <v>4</v>
      </c>
      <c r="D44333" s="7" t="n">
        <v>3</v>
      </c>
      <c r="E44333" s="7" t="n">
        <v>10.7299995422363</v>
      </c>
      <c r="F44333" s="7" t="n">
        <v>220.470001220703</v>
      </c>
      <c r="G44333" s="7" t="n">
        <v>0</v>
      </c>
      <c r="H44333" s="7" t="n">
        <v>5000</v>
      </c>
      <c r="I44333" s="7" t="n">
        <v>0</v>
      </c>
    </row>
    <row r="44334" spans="1:8">
      <c r="A44334" t="s">
        <v>4</v>
      </c>
      <c r="B44334" s="4" t="s">
        <v>5</v>
      </c>
      <c r="C44334" s="4" t="s">
        <v>13</v>
      </c>
      <c r="D44334" s="4" t="s">
        <v>13</v>
      </c>
      <c r="E44334" s="4" t="s">
        <v>22</v>
      </c>
      <c r="F44334" s="4" t="s">
        <v>10</v>
      </c>
    </row>
    <row r="44335" spans="1:8">
      <c r="A44335" t="n">
        <v>356559</v>
      </c>
      <c r="B44335" s="25" t="n">
        <v>45</v>
      </c>
      <c r="C44335" s="7" t="n">
        <v>5</v>
      </c>
      <c r="D44335" s="7" t="n">
        <v>3</v>
      </c>
      <c r="E44335" s="7" t="n">
        <v>4.09999990463257</v>
      </c>
      <c r="F44335" s="7" t="n">
        <v>5000</v>
      </c>
    </row>
    <row r="44336" spans="1:8">
      <c r="A44336" t="s">
        <v>4</v>
      </c>
      <c r="B44336" s="4" t="s">
        <v>5</v>
      </c>
      <c r="C44336" s="4" t="s">
        <v>13</v>
      </c>
      <c r="D44336" s="4" t="s">
        <v>10</v>
      </c>
    </row>
    <row r="44337" spans="1:9">
      <c r="A44337" t="n">
        <v>356568</v>
      </c>
      <c r="B44337" s="28" t="n">
        <v>58</v>
      </c>
      <c r="C44337" s="7" t="n">
        <v>255</v>
      </c>
      <c r="D44337" s="7" t="n">
        <v>0</v>
      </c>
    </row>
    <row r="44338" spans="1:9">
      <c r="A44338" t="s">
        <v>4</v>
      </c>
      <c r="B44338" s="4" t="s">
        <v>5</v>
      </c>
      <c r="C44338" s="4" t="s">
        <v>13</v>
      </c>
      <c r="D44338" s="4" t="s">
        <v>10</v>
      </c>
    </row>
    <row r="44339" spans="1:9">
      <c r="A44339" t="n">
        <v>356572</v>
      </c>
      <c r="B44339" s="25" t="n">
        <v>45</v>
      </c>
      <c r="C44339" s="7" t="n">
        <v>7</v>
      </c>
      <c r="D44339" s="7" t="n">
        <v>255</v>
      </c>
    </row>
    <row r="44340" spans="1:9">
      <c r="A44340" t="s">
        <v>4</v>
      </c>
      <c r="B44340" s="4" t="s">
        <v>5</v>
      </c>
      <c r="C44340" s="4" t="s">
        <v>13</v>
      </c>
      <c r="D44340" s="4" t="s">
        <v>10</v>
      </c>
      <c r="E44340" s="4" t="s">
        <v>22</v>
      </c>
    </row>
    <row r="44341" spans="1:9">
      <c r="A44341" t="n">
        <v>356576</v>
      </c>
      <c r="B44341" s="28" t="n">
        <v>58</v>
      </c>
      <c r="C44341" s="7" t="n">
        <v>0</v>
      </c>
      <c r="D44341" s="7" t="n">
        <v>1000</v>
      </c>
      <c r="E44341" s="7" t="n">
        <v>1</v>
      </c>
    </row>
    <row r="44342" spans="1:9">
      <c r="A44342" t="s">
        <v>4</v>
      </c>
      <c r="B44342" s="4" t="s">
        <v>5</v>
      </c>
      <c r="C44342" s="4" t="s">
        <v>13</v>
      </c>
      <c r="D44342" s="4" t="s">
        <v>10</v>
      </c>
    </row>
    <row r="44343" spans="1:9">
      <c r="A44343" t="n">
        <v>356584</v>
      </c>
      <c r="B44343" s="28" t="n">
        <v>58</v>
      </c>
      <c r="C44343" s="7" t="n">
        <v>255</v>
      </c>
      <c r="D44343" s="7" t="n">
        <v>0</v>
      </c>
    </row>
    <row r="44344" spans="1:9">
      <c r="A44344" t="s">
        <v>4</v>
      </c>
      <c r="B44344" s="4" t="s">
        <v>5</v>
      </c>
      <c r="C44344" s="4" t="s">
        <v>10</v>
      </c>
      <c r="D44344" s="4" t="s">
        <v>13</v>
      </c>
    </row>
    <row r="44345" spans="1:9">
      <c r="A44345" t="n">
        <v>356588</v>
      </c>
      <c r="B44345" s="63" t="n">
        <v>56</v>
      </c>
      <c r="C44345" s="7" t="n">
        <v>5711</v>
      </c>
      <c r="D44345" s="7" t="n">
        <v>1</v>
      </c>
    </row>
    <row r="44346" spans="1:9">
      <c r="A44346" t="s">
        <v>4</v>
      </c>
      <c r="B44346" s="4" t="s">
        <v>5</v>
      </c>
      <c r="C44346" s="4" t="s">
        <v>10</v>
      </c>
      <c r="D44346" s="4" t="s">
        <v>22</v>
      </c>
      <c r="E44346" s="4" t="s">
        <v>22</v>
      </c>
      <c r="F44346" s="4" t="s">
        <v>22</v>
      </c>
      <c r="G44346" s="4" t="s">
        <v>22</v>
      </c>
    </row>
    <row r="44347" spans="1:9">
      <c r="A44347" t="n">
        <v>356592</v>
      </c>
      <c r="B44347" s="24" t="n">
        <v>46</v>
      </c>
      <c r="C44347" s="7" t="n">
        <v>0</v>
      </c>
      <c r="D44347" s="7" t="n">
        <v>30.9300003051758</v>
      </c>
      <c r="E44347" s="7" t="n">
        <v>-0.209999993443489</v>
      </c>
      <c r="F44347" s="7" t="n">
        <v>17.0400009155273</v>
      </c>
      <c r="G44347" s="7" t="n">
        <v>73.8000030517578</v>
      </c>
    </row>
    <row r="44348" spans="1:9">
      <c r="A44348" t="s">
        <v>4</v>
      </c>
      <c r="B44348" s="4" t="s">
        <v>5</v>
      </c>
      <c r="C44348" s="4" t="s">
        <v>10</v>
      </c>
      <c r="D44348" s="4" t="s">
        <v>22</v>
      </c>
      <c r="E44348" s="4" t="s">
        <v>22</v>
      </c>
      <c r="F44348" s="4" t="s">
        <v>22</v>
      </c>
      <c r="G44348" s="4" t="s">
        <v>22</v>
      </c>
    </row>
    <row r="44349" spans="1:9">
      <c r="A44349" t="n">
        <v>356611</v>
      </c>
      <c r="B44349" s="24" t="n">
        <v>46</v>
      </c>
      <c r="C44349" s="7" t="n">
        <v>5711</v>
      </c>
      <c r="D44349" s="7" t="n">
        <v>32.8400001525879</v>
      </c>
      <c r="E44349" s="7" t="n">
        <v>-0.280000001192093</v>
      </c>
      <c r="F44349" s="7" t="n">
        <v>17.6700000762939</v>
      </c>
      <c r="G44349" s="7" t="n">
        <v>254.300003051758</v>
      </c>
    </row>
    <row r="44350" spans="1:9">
      <c r="A44350" t="s">
        <v>4</v>
      </c>
      <c r="B44350" s="4" t="s">
        <v>5</v>
      </c>
      <c r="C44350" s="4" t="s">
        <v>13</v>
      </c>
      <c r="D44350" s="4" t="s">
        <v>10</v>
      </c>
      <c r="E44350" s="4" t="s">
        <v>6</v>
      </c>
      <c r="F44350" s="4" t="s">
        <v>6</v>
      </c>
      <c r="G44350" s="4" t="s">
        <v>6</v>
      </c>
      <c r="H44350" s="4" t="s">
        <v>6</v>
      </c>
    </row>
    <row r="44351" spans="1:9">
      <c r="A44351" t="n">
        <v>356630</v>
      </c>
      <c r="B44351" s="40" t="n">
        <v>51</v>
      </c>
      <c r="C44351" s="7" t="n">
        <v>3</v>
      </c>
      <c r="D44351" s="7" t="n">
        <v>0</v>
      </c>
      <c r="E44351" s="7" t="s">
        <v>827</v>
      </c>
      <c r="F44351" s="7" t="s">
        <v>828</v>
      </c>
      <c r="G44351" s="7" t="s">
        <v>88</v>
      </c>
      <c r="H44351" s="7" t="s">
        <v>89</v>
      </c>
    </row>
    <row r="44352" spans="1:9">
      <c r="A44352" t="s">
        <v>4</v>
      </c>
      <c r="B44352" s="4" t="s">
        <v>5</v>
      </c>
      <c r="C44352" s="4" t="s">
        <v>13</v>
      </c>
      <c r="D44352" s="4" t="s">
        <v>13</v>
      </c>
      <c r="E44352" s="4" t="s">
        <v>22</v>
      </c>
      <c r="F44352" s="4" t="s">
        <v>22</v>
      </c>
      <c r="G44352" s="4" t="s">
        <v>22</v>
      </c>
      <c r="H44352" s="4" t="s">
        <v>10</v>
      </c>
    </row>
    <row r="44353" spans="1:8">
      <c r="A44353" t="n">
        <v>356659</v>
      </c>
      <c r="B44353" s="25" t="n">
        <v>45</v>
      </c>
      <c r="C44353" s="7" t="n">
        <v>2</v>
      </c>
      <c r="D44353" s="7" t="n">
        <v>3</v>
      </c>
      <c r="E44353" s="7" t="n">
        <v>31.6599998474121</v>
      </c>
      <c r="F44353" s="7" t="n">
        <v>1.01999998092651</v>
      </c>
      <c r="G44353" s="7" t="n">
        <v>17.2700004577637</v>
      </c>
      <c r="H44353" s="7" t="n">
        <v>0</v>
      </c>
    </row>
    <row r="44354" spans="1:8">
      <c r="A44354" t="s">
        <v>4</v>
      </c>
      <c r="B44354" s="4" t="s">
        <v>5</v>
      </c>
      <c r="C44354" s="4" t="s">
        <v>13</v>
      </c>
      <c r="D44354" s="4" t="s">
        <v>13</v>
      </c>
      <c r="E44354" s="4" t="s">
        <v>22</v>
      </c>
      <c r="F44354" s="4" t="s">
        <v>22</v>
      </c>
      <c r="G44354" s="4" t="s">
        <v>22</v>
      </c>
      <c r="H44354" s="4" t="s">
        <v>10</v>
      </c>
      <c r="I44354" s="4" t="s">
        <v>13</v>
      </c>
    </row>
    <row r="44355" spans="1:8">
      <c r="A44355" t="n">
        <v>356676</v>
      </c>
      <c r="B44355" s="25" t="n">
        <v>45</v>
      </c>
      <c r="C44355" s="7" t="n">
        <v>4</v>
      </c>
      <c r="D44355" s="7" t="n">
        <v>3</v>
      </c>
      <c r="E44355" s="7" t="n">
        <v>6.23000001907349</v>
      </c>
      <c r="F44355" s="7" t="n">
        <v>205.589996337891</v>
      </c>
      <c r="G44355" s="7" t="n">
        <v>0</v>
      </c>
      <c r="H44355" s="7" t="n">
        <v>0</v>
      </c>
      <c r="I44355" s="7" t="n">
        <v>0</v>
      </c>
    </row>
    <row r="44356" spans="1:8">
      <c r="A44356" t="s">
        <v>4</v>
      </c>
      <c r="B44356" s="4" t="s">
        <v>5</v>
      </c>
      <c r="C44356" s="4" t="s">
        <v>13</v>
      </c>
      <c r="D44356" s="4" t="s">
        <v>13</v>
      </c>
      <c r="E44356" s="4" t="s">
        <v>22</v>
      </c>
      <c r="F44356" s="4" t="s">
        <v>10</v>
      </c>
    </row>
    <row r="44357" spans="1:8">
      <c r="A44357" t="n">
        <v>356694</v>
      </c>
      <c r="B44357" s="25" t="n">
        <v>45</v>
      </c>
      <c r="C44357" s="7" t="n">
        <v>5</v>
      </c>
      <c r="D44357" s="7" t="n">
        <v>3</v>
      </c>
      <c r="E44357" s="7" t="n">
        <v>3.5</v>
      </c>
      <c r="F44357" s="7" t="n">
        <v>0</v>
      </c>
    </row>
    <row r="44358" spans="1:8">
      <c r="A44358" t="s">
        <v>4</v>
      </c>
      <c r="B44358" s="4" t="s">
        <v>5</v>
      </c>
      <c r="C44358" s="4" t="s">
        <v>13</v>
      </c>
      <c r="D44358" s="4" t="s">
        <v>13</v>
      </c>
      <c r="E44358" s="4" t="s">
        <v>22</v>
      </c>
      <c r="F44358" s="4" t="s">
        <v>10</v>
      </c>
    </row>
    <row r="44359" spans="1:8">
      <c r="A44359" t="n">
        <v>356703</v>
      </c>
      <c r="B44359" s="25" t="n">
        <v>45</v>
      </c>
      <c r="C44359" s="7" t="n">
        <v>11</v>
      </c>
      <c r="D44359" s="7" t="n">
        <v>3</v>
      </c>
      <c r="E44359" s="7" t="n">
        <v>36.9000015258789</v>
      </c>
      <c r="F44359" s="7" t="n">
        <v>0</v>
      </c>
    </row>
    <row r="44360" spans="1:8">
      <c r="A44360" t="s">
        <v>4</v>
      </c>
      <c r="B44360" s="4" t="s">
        <v>5</v>
      </c>
      <c r="C44360" s="4" t="s">
        <v>13</v>
      </c>
      <c r="D44360" s="4" t="s">
        <v>13</v>
      </c>
      <c r="E44360" s="4" t="s">
        <v>22</v>
      </c>
      <c r="F44360" s="4" t="s">
        <v>10</v>
      </c>
    </row>
    <row r="44361" spans="1:8">
      <c r="A44361" t="n">
        <v>356712</v>
      </c>
      <c r="B44361" s="25" t="n">
        <v>45</v>
      </c>
      <c r="C44361" s="7" t="n">
        <v>5</v>
      </c>
      <c r="D44361" s="7" t="n">
        <v>3</v>
      </c>
      <c r="E44361" s="7" t="n">
        <v>3.20000004768372</v>
      </c>
      <c r="F44361" s="7" t="n">
        <v>2500</v>
      </c>
    </row>
    <row r="44362" spans="1:8">
      <c r="A44362" t="s">
        <v>4</v>
      </c>
      <c r="B44362" s="4" t="s">
        <v>5</v>
      </c>
      <c r="C44362" s="4" t="s">
        <v>10</v>
      </c>
    </row>
    <row r="44363" spans="1:8">
      <c r="A44363" t="n">
        <v>356721</v>
      </c>
      <c r="B44363" s="35" t="n">
        <v>16</v>
      </c>
      <c r="C44363" s="7" t="n">
        <v>300</v>
      </c>
    </row>
    <row r="44364" spans="1:8">
      <c r="A44364" t="s">
        <v>4</v>
      </c>
      <c r="B44364" s="4" t="s">
        <v>5</v>
      </c>
      <c r="C44364" s="4" t="s">
        <v>13</v>
      </c>
      <c r="D44364" s="4" t="s">
        <v>10</v>
      </c>
      <c r="E44364" s="4" t="s">
        <v>22</v>
      </c>
    </row>
    <row r="44365" spans="1:8">
      <c r="A44365" t="n">
        <v>356724</v>
      </c>
      <c r="B44365" s="28" t="n">
        <v>58</v>
      </c>
      <c r="C44365" s="7" t="n">
        <v>100</v>
      </c>
      <c r="D44365" s="7" t="n">
        <v>1000</v>
      </c>
      <c r="E44365" s="7" t="n">
        <v>1</v>
      </c>
    </row>
    <row r="44366" spans="1:8">
      <c r="A44366" t="s">
        <v>4</v>
      </c>
      <c r="B44366" s="4" t="s">
        <v>5</v>
      </c>
      <c r="C44366" s="4" t="s">
        <v>13</v>
      </c>
      <c r="D44366" s="4" t="s">
        <v>10</v>
      </c>
    </row>
    <row r="44367" spans="1:8">
      <c r="A44367" t="n">
        <v>356732</v>
      </c>
      <c r="B44367" s="28" t="n">
        <v>58</v>
      </c>
      <c r="C44367" s="7" t="n">
        <v>255</v>
      </c>
      <c r="D44367" s="7" t="n">
        <v>0</v>
      </c>
    </row>
    <row r="44368" spans="1:8">
      <c r="A44368" t="s">
        <v>4</v>
      </c>
      <c r="B44368" s="4" t="s">
        <v>5</v>
      </c>
      <c r="C44368" s="4" t="s">
        <v>13</v>
      </c>
      <c r="D44368" s="4" t="s">
        <v>10</v>
      </c>
    </row>
    <row r="44369" spans="1:9">
      <c r="A44369" t="n">
        <v>356736</v>
      </c>
      <c r="B44369" s="25" t="n">
        <v>45</v>
      </c>
      <c r="C44369" s="7" t="n">
        <v>7</v>
      </c>
      <c r="D44369" s="7" t="n">
        <v>255</v>
      </c>
    </row>
    <row r="44370" spans="1:9">
      <c r="A44370" t="s">
        <v>4</v>
      </c>
      <c r="B44370" s="4" t="s">
        <v>5</v>
      </c>
      <c r="C44370" s="4" t="s">
        <v>13</v>
      </c>
      <c r="D44370" s="4" t="s">
        <v>10</v>
      </c>
      <c r="E44370" s="4" t="s">
        <v>6</v>
      </c>
    </row>
    <row r="44371" spans="1:9">
      <c r="A44371" t="n">
        <v>356740</v>
      </c>
      <c r="B44371" s="40" t="n">
        <v>51</v>
      </c>
      <c r="C44371" s="7" t="n">
        <v>4</v>
      </c>
      <c r="D44371" s="7" t="n">
        <v>0</v>
      </c>
      <c r="E44371" s="7" t="s">
        <v>254</v>
      </c>
    </row>
    <row r="44372" spans="1:9">
      <c r="A44372" t="s">
        <v>4</v>
      </c>
      <c r="B44372" s="4" t="s">
        <v>5</v>
      </c>
      <c r="C44372" s="4" t="s">
        <v>10</v>
      </c>
    </row>
    <row r="44373" spans="1:9">
      <c r="A44373" t="n">
        <v>356753</v>
      </c>
      <c r="B44373" s="35" t="n">
        <v>16</v>
      </c>
      <c r="C44373" s="7" t="n">
        <v>0</v>
      </c>
    </row>
    <row r="44374" spans="1:9">
      <c r="A44374" t="s">
        <v>4</v>
      </c>
      <c r="B44374" s="4" t="s">
        <v>5</v>
      </c>
      <c r="C44374" s="4" t="s">
        <v>10</v>
      </c>
      <c r="D44374" s="4" t="s">
        <v>72</v>
      </c>
      <c r="E44374" s="4" t="s">
        <v>13</v>
      </c>
      <c r="F44374" s="4" t="s">
        <v>13</v>
      </c>
      <c r="G44374" s="4" t="s">
        <v>72</v>
      </c>
      <c r="H44374" s="4" t="s">
        <v>13</v>
      </c>
      <c r="I44374" s="4" t="s">
        <v>13</v>
      </c>
    </row>
    <row r="44375" spans="1:9">
      <c r="A44375" t="n">
        <v>356756</v>
      </c>
      <c r="B44375" s="52" t="n">
        <v>26</v>
      </c>
      <c r="C44375" s="7" t="n">
        <v>0</v>
      </c>
      <c r="D44375" s="7" t="s">
        <v>2577</v>
      </c>
      <c r="E44375" s="7" t="n">
        <v>2</v>
      </c>
      <c r="F44375" s="7" t="n">
        <v>3</v>
      </c>
      <c r="G44375" s="7" t="s">
        <v>2578</v>
      </c>
      <c r="H44375" s="7" t="n">
        <v>2</v>
      </c>
      <c r="I44375" s="7" t="n">
        <v>0</v>
      </c>
    </row>
    <row r="44376" spans="1:9">
      <c r="A44376" t="s">
        <v>4</v>
      </c>
      <c r="B44376" s="4" t="s">
        <v>5</v>
      </c>
    </row>
    <row r="44377" spans="1:9">
      <c r="A44377" t="n">
        <v>356864</v>
      </c>
      <c r="B44377" s="53" t="n">
        <v>28</v>
      </c>
    </row>
    <row r="44378" spans="1:9">
      <c r="A44378" t="s">
        <v>4</v>
      </c>
      <c r="B44378" s="4" t="s">
        <v>5</v>
      </c>
      <c r="C44378" s="4" t="s">
        <v>10</v>
      </c>
      <c r="D44378" s="4" t="s">
        <v>13</v>
      </c>
      <c r="E44378" s="4" t="s">
        <v>13</v>
      </c>
      <c r="F44378" s="4" t="s">
        <v>6</v>
      </c>
    </row>
    <row r="44379" spans="1:9">
      <c r="A44379" t="n">
        <v>356865</v>
      </c>
      <c r="B44379" s="22" t="n">
        <v>20</v>
      </c>
      <c r="C44379" s="7" t="n">
        <v>5711</v>
      </c>
      <c r="D44379" s="7" t="n">
        <v>2</v>
      </c>
      <c r="E44379" s="7" t="n">
        <v>10</v>
      </c>
      <c r="F44379" s="7" t="s">
        <v>937</v>
      </c>
    </row>
    <row r="44380" spans="1:9">
      <c r="A44380" t="s">
        <v>4</v>
      </c>
      <c r="B44380" s="4" t="s">
        <v>5</v>
      </c>
      <c r="C44380" s="4" t="s">
        <v>13</v>
      </c>
      <c r="D44380" s="4" t="s">
        <v>10</v>
      </c>
      <c r="E44380" s="4" t="s">
        <v>6</v>
      </c>
    </row>
    <row r="44381" spans="1:9">
      <c r="A44381" t="n">
        <v>356886</v>
      </c>
      <c r="B44381" s="40" t="n">
        <v>51</v>
      </c>
      <c r="C44381" s="7" t="n">
        <v>4</v>
      </c>
      <c r="D44381" s="7" t="n">
        <v>5711</v>
      </c>
      <c r="E44381" s="7" t="s">
        <v>353</v>
      </c>
    </row>
    <row r="44382" spans="1:9">
      <c r="A44382" t="s">
        <v>4</v>
      </c>
      <c r="B44382" s="4" t="s">
        <v>5</v>
      </c>
      <c r="C44382" s="4" t="s">
        <v>10</v>
      </c>
    </row>
    <row r="44383" spans="1:9">
      <c r="A44383" t="n">
        <v>356900</v>
      </c>
      <c r="B44383" s="35" t="n">
        <v>16</v>
      </c>
      <c r="C44383" s="7" t="n">
        <v>0</v>
      </c>
    </row>
    <row r="44384" spans="1:9">
      <c r="A44384" t="s">
        <v>4</v>
      </c>
      <c r="B44384" s="4" t="s">
        <v>5</v>
      </c>
      <c r="C44384" s="4" t="s">
        <v>10</v>
      </c>
      <c r="D44384" s="4" t="s">
        <v>72</v>
      </c>
      <c r="E44384" s="4" t="s">
        <v>13</v>
      </c>
      <c r="F44384" s="4" t="s">
        <v>13</v>
      </c>
      <c r="G44384" s="4" t="s">
        <v>72</v>
      </c>
      <c r="H44384" s="4" t="s">
        <v>13</v>
      </c>
      <c r="I44384" s="4" t="s">
        <v>13</v>
      </c>
    </row>
    <row r="44385" spans="1:9">
      <c r="A44385" t="n">
        <v>356903</v>
      </c>
      <c r="B44385" s="52" t="n">
        <v>26</v>
      </c>
      <c r="C44385" s="7" t="n">
        <v>5711</v>
      </c>
      <c r="D44385" s="7" t="s">
        <v>2579</v>
      </c>
      <c r="E44385" s="7" t="n">
        <v>2</v>
      </c>
      <c r="F44385" s="7" t="n">
        <v>3</v>
      </c>
      <c r="G44385" s="7" t="s">
        <v>2580</v>
      </c>
      <c r="H44385" s="7" t="n">
        <v>2</v>
      </c>
      <c r="I44385" s="7" t="n">
        <v>0</v>
      </c>
    </row>
    <row r="44386" spans="1:9">
      <c r="A44386" t="s">
        <v>4</v>
      </c>
      <c r="B44386" s="4" t="s">
        <v>5</v>
      </c>
    </row>
    <row r="44387" spans="1:9">
      <c r="A44387" t="n">
        <v>357055</v>
      </c>
      <c r="B44387" s="53" t="n">
        <v>28</v>
      </c>
    </row>
    <row r="44388" spans="1:9">
      <c r="A44388" t="s">
        <v>4</v>
      </c>
      <c r="B44388" s="4" t="s">
        <v>5</v>
      </c>
      <c r="C44388" s="4" t="s">
        <v>13</v>
      </c>
      <c r="D44388" s="4" t="s">
        <v>10</v>
      </c>
      <c r="E44388" s="4" t="s">
        <v>6</v>
      </c>
    </row>
    <row r="44389" spans="1:9">
      <c r="A44389" t="n">
        <v>357056</v>
      </c>
      <c r="B44389" s="40" t="n">
        <v>51</v>
      </c>
      <c r="C44389" s="7" t="n">
        <v>4</v>
      </c>
      <c r="D44389" s="7" t="n">
        <v>0</v>
      </c>
      <c r="E44389" s="7" t="s">
        <v>254</v>
      </c>
    </row>
    <row r="44390" spans="1:9">
      <c r="A44390" t="s">
        <v>4</v>
      </c>
      <c r="B44390" s="4" t="s">
        <v>5</v>
      </c>
      <c r="C44390" s="4" t="s">
        <v>10</v>
      </c>
    </row>
    <row r="44391" spans="1:9">
      <c r="A44391" t="n">
        <v>357069</v>
      </c>
      <c r="B44391" s="35" t="n">
        <v>16</v>
      </c>
      <c r="C44391" s="7" t="n">
        <v>0</v>
      </c>
    </row>
    <row r="44392" spans="1:9">
      <c r="A44392" t="s">
        <v>4</v>
      </c>
      <c r="B44392" s="4" t="s">
        <v>5</v>
      </c>
      <c r="C44392" s="4" t="s">
        <v>10</v>
      </c>
      <c r="D44392" s="4" t="s">
        <v>72</v>
      </c>
      <c r="E44392" s="4" t="s">
        <v>13</v>
      </c>
      <c r="F44392" s="4" t="s">
        <v>13</v>
      </c>
      <c r="G44392" s="4" t="s">
        <v>72</v>
      </c>
      <c r="H44392" s="4" t="s">
        <v>13</v>
      </c>
      <c r="I44392" s="4" t="s">
        <v>13</v>
      </c>
    </row>
    <row r="44393" spans="1:9">
      <c r="A44393" t="n">
        <v>357072</v>
      </c>
      <c r="B44393" s="52" t="n">
        <v>26</v>
      </c>
      <c r="C44393" s="7" t="n">
        <v>0</v>
      </c>
      <c r="D44393" s="7" t="s">
        <v>2581</v>
      </c>
      <c r="E44393" s="7" t="n">
        <v>2</v>
      </c>
      <c r="F44393" s="7" t="n">
        <v>3</v>
      </c>
      <c r="G44393" s="7" t="s">
        <v>2582</v>
      </c>
      <c r="H44393" s="7" t="n">
        <v>2</v>
      </c>
      <c r="I44393" s="7" t="n">
        <v>0</v>
      </c>
    </row>
    <row r="44394" spans="1:9">
      <c r="A44394" t="s">
        <v>4</v>
      </c>
      <c r="B44394" s="4" t="s">
        <v>5</v>
      </c>
    </row>
    <row r="44395" spans="1:9">
      <c r="A44395" t="n">
        <v>357173</v>
      </c>
      <c r="B44395" s="53" t="n">
        <v>28</v>
      </c>
    </row>
    <row r="44396" spans="1:9">
      <c r="A44396" t="s">
        <v>4</v>
      </c>
      <c r="B44396" s="4" t="s">
        <v>5</v>
      </c>
      <c r="C44396" s="4" t="s">
        <v>10</v>
      </c>
      <c r="D44396" s="4" t="s">
        <v>22</v>
      </c>
      <c r="E44396" s="4" t="s">
        <v>22</v>
      </c>
      <c r="F44396" s="4" t="s">
        <v>22</v>
      </c>
      <c r="G44396" s="4" t="s">
        <v>10</v>
      </c>
      <c r="H44396" s="4" t="s">
        <v>10</v>
      </c>
    </row>
    <row r="44397" spans="1:9">
      <c r="A44397" t="n">
        <v>357174</v>
      </c>
      <c r="B44397" s="56" t="n">
        <v>60</v>
      </c>
      <c r="C44397" s="7" t="n">
        <v>5711</v>
      </c>
      <c r="D44397" s="7" t="n">
        <v>30</v>
      </c>
      <c r="E44397" s="7" t="n">
        <v>0</v>
      </c>
      <c r="F44397" s="7" t="n">
        <v>0</v>
      </c>
      <c r="G44397" s="7" t="n">
        <v>800</v>
      </c>
      <c r="H44397" s="7" t="n">
        <v>0</v>
      </c>
    </row>
    <row r="44398" spans="1:9">
      <c r="A44398" t="s">
        <v>4</v>
      </c>
      <c r="B44398" s="4" t="s">
        <v>5</v>
      </c>
      <c r="C44398" s="4" t="s">
        <v>13</v>
      </c>
      <c r="D44398" s="4" t="s">
        <v>10</v>
      </c>
      <c r="E44398" s="4" t="s">
        <v>6</v>
      </c>
    </row>
    <row r="44399" spans="1:9">
      <c r="A44399" t="n">
        <v>357193</v>
      </c>
      <c r="B44399" s="40" t="n">
        <v>51</v>
      </c>
      <c r="C44399" s="7" t="n">
        <v>4</v>
      </c>
      <c r="D44399" s="7" t="n">
        <v>5711</v>
      </c>
      <c r="E44399" s="7" t="s">
        <v>1290</v>
      </c>
    </row>
    <row r="44400" spans="1:9">
      <c r="A44400" t="s">
        <v>4</v>
      </c>
      <c r="B44400" s="4" t="s">
        <v>5</v>
      </c>
      <c r="C44400" s="4" t="s">
        <v>10</v>
      </c>
    </row>
    <row r="44401" spans="1:9">
      <c r="A44401" t="n">
        <v>357206</v>
      </c>
      <c r="B44401" s="35" t="n">
        <v>16</v>
      </c>
      <c r="C44401" s="7" t="n">
        <v>0</v>
      </c>
    </row>
    <row r="44402" spans="1:9">
      <c r="A44402" t="s">
        <v>4</v>
      </c>
      <c r="B44402" s="4" t="s">
        <v>5</v>
      </c>
      <c r="C44402" s="4" t="s">
        <v>10</v>
      </c>
      <c r="D44402" s="4" t="s">
        <v>72</v>
      </c>
      <c r="E44402" s="4" t="s">
        <v>13</v>
      </c>
      <c r="F44402" s="4" t="s">
        <v>13</v>
      </c>
      <c r="G44402" s="4" t="s">
        <v>72</v>
      </c>
      <c r="H44402" s="4" t="s">
        <v>13</v>
      </c>
      <c r="I44402" s="4" t="s">
        <v>13</v>
      </c>
    </row>
    <row r="44403" spans="1:9">
      <c r="A44403" t="n">
        <v>357209</v>
      </c>
      <c r="B44403" s="52" t="n">
        <v>26</v>
      </c>
      <c r="C44403" s="7" t="n">
        <v>5711</v>
      </c>
      <c r="D44403" s="7" t="s">
        <v>2583</v>
      </c>
      <c r="E44403" s="7" t="n">
        <v>2</v>
      </c>
      <c r="F44403" s="7" t="n">
        <v>3</v>
      </c>
      <c r="G44403" s="7" t="s">
        <v>2584</v>
      </c>
      <c r="H44403" s="7" t="n">
        <v>2</v>
      </c>
      <c r="I44403" s="7" t="n">
        <v>0</v>
      </c>
    </row>
    <row r="44404" spans="1:9">
      <c r="A44404" t="s">
        <v>4</v>
      </c>
      <c r="B44404" s="4" t="s">
        <v>5</v>
      </c>
    </row>
    <row r="44405" spans="1:9">
      <c r="A44405" t="n">
        <v>357322</v>
      </c>
      <c r="B44405" s="53" t="n">
        <v>28</v>
      </c>
    </row>
    <row r="44406" spans="1:9">
      <c r="A44406" t="s">
        <v>4</v>
      </c>
      <c r="B44406" s="4" t="s">
        <v>5</v>
      </c>
      <c r="C44406" s="4" t="s">
        <v>10</v>
      </c>
      <c r="D44406" s="4" t="s">
        <v>13</v>
      </c>
    </row>
    <row r="44407" spans="1:9">
      <c r="A44407" t="n">
        <v>357323</v>
      </c>
      <c r="B44407" s="54" t="n">
        <v>89</v>
      </c>
      <c r="C44407" s="7" t="n">
        <v>65533</v>
      </c>
      <c r="D44407" s="7" t="n">
        <v>1</v>
      </c>
    </row>
    <row r="44408" spans="1:9">
      <c r="A44408" t="s">
        <v>4</v>
      </c>
      <c r="B44408" s="4" t="s">
        <v>5</v>
      </c>
      <c r="C44408" s="4" t="s">
        <v>10</v>
      </c>
      <c r="D44408" s="4" t="s">
        <v>13</v>
      </c>
      <c r="E44408" s="4" t="s">
        <v>22</v>
      </c>
      <c r="F44408" s="4" t="s">
        <v>10</v>
      </c>
    </row>
    <row r="44409" spans="1:9">
      <c r="A44409" t="n">
        <v>357327</v>
      </c>
      <c r="B44409" s="58" t="n">
        <v>59</v>
      </c>
      <c r="C44409" s="7" t="n">
        <v>0</v>
      </c>
      <c r="D44409" s="7" t="n">
        <v>13</v>
      </c>
      <c r="E44409" s="7" t="n">
        <v>0.150000005960464</v>
      </c>
      <c r="F44409" s="7" t="n">
        <v>0</v>
      </c>
    </row>
    <row r="44410" spans="1:9">
      <c r="A44410" t="s">
        <v>4</v>
      </c>
      <c r="B44410" s="4" t="s">
        <v>5</v>
      </c>
      <c r="C44410" s="4" t="s">
        <v>10</v>
      </c>
    </row>
    <row r="44411" spans="1:9">
      <c r="A44411" t="n">
        <v>357337</v>
      </c>
      <c r="B44411" s="35" t="n">
        <v>16</v>
      </c>
      <c r="C44411" s="7" t="n">
        <v>1300</v>
      </c>
    </row>
    <row r="44412" spans="1:9">
      <c r="A44412" t="s">
        <v>4</v>
      </c>
      <c r="B44412" s="4" t="s">
        <v>5</v>
      </c>
      <c r="C44412" s="4" t="s">
        <v>10</v>
      </c>
      <c r="D44412" s="4" t="s">
        <v>22</v>
      </c>
      <c r="E44412" s="4" t="s">
        <v>22</v>
      </c>
      <c r="F44412" s="4" t="s">
        <v>22</v>
      </c>
      <c r="G44412" s="4" t="s">
        <v>10</v>
      </c>
      <c r="H44412" s="4" t="s">
        <v>10</v>
      </c>
    </row>
    <row r="44413" spans="1:9">
      <c r="A44413" t="n">
        <v>357340</v>
      </c>
      <c r="B44413" s="56" t="n">
        <v>60</v>
      </c>
      <c r="C44413" s="7" t="n">
        <v>5711</v>
      </c>
      <c r="D44413" s="7" t="n">
        <v>0</v>
      </c>
      <c r="E44413" s="7" t="n">
        <v>0</v>
      </c>
      <c r="F44413" s="7" t="n">
        <v>0</v>
      </c>
      <c r="G44413" s="7" t="n">
        <v>800</v>
      </c>
      <c r="H44413" s="7" t="n">
        <v>0</v>
      </c>
    </row>
    <row r="44414" spans="1:9">
      <c r="A44414" t="s">
        <v>4</v>
      </c>
      <c r="B44414" s="4" t="s">
        <v>5</v>
      </c>
      <c r="C44414" s="4" t="s">
        <v>13</v>
      </c>
      <c r="D44414" s="4" t="s">
        <v>10</v>
      </c>
      <c r="E44414" s="4" t="s">
        <v>6</v>
      </c>
    </row>
    <row r="44415" spans="1:9">
      <c r="A44415" t="n">
        <v>357359</v>
      </c>
      <c r="B44415" s="40" t="n">
        <v>51</v>
      </c>
      <c r="C44415" s="7" t="n">
        <v>4</v>
      </c>
      <c r="D44415" s="7" t="n">
        <v>0</v>
      </c>
      <c r="E44415" s="7" t="s">
        <v>410</v>
      </c>
    </row>
    <row r="44416" spans="1:9">
      <c r="A44416" t="s">
        <v>4</v>
      </c>
      <c r="B44416" s="4" t="s">
        <v>5</v>
      </c>
      <c r="C44416" s="4" t="s">
        <v>10</v>
      </c>
    </row>
    <row r="44417" spans="1:9">
      <c r="A44417" t="n">
        <v>357373</v>
      </c>
      <c r="B44417" s="35" t="n">
        <v>16</v>
      </c>
      <c r="C44417" s="7" t="n">
        <v>0</v>
      </c>
    </row>
    <row r="44418" spans="1:9">
      <c r="A44418" t="s">
        <v>4</v>
      </c>
      <c r="B44418" s="4" t="s">
        <v>5</v>
      </c>
      <c r="C44418" s="4" t="s">
        <v>10</v>
      </c>
      <c r="D44418" s="4" t="s">
        <v>72</v>
      </c>
      <c r="E44418" s="4" t="s">
        <v>13</v>
      </c>
      <c r="F44418" s="4" t="s">
        <v>13</v>
      </c>
      <c r="G44418" s="4" t="s">
        <v>72</v>
      </c>
      <c r="H44418" s="4" t="s">
        <v>13</v>
      </c>
      <c r="I44418" s="4" t="s">
        <v>13</v>
      </c>
    </row>
    <row r="44419" spans="1:9">
      <c r="A44419" t="n">
        <v>357376</v>
      </c>
      <c r="B44419" s="52" t="n">
        <v>26</v>
      </c>
      <c r="C44419" s="7" t="n">
        <v>0</v>
      </c>
      <c r="D44419" s="7" t="s">
        <v>2585</v>
      </c>
      <c r="E44419" s="7" t="n">
        <v>2</v>
      </c>
      <c r="F44419" s="7" t="n">
        <v>3</v>
      </c>
      <c r="G44419" s="7" t="s">
        <v>2586</v>
      </c>
      <c r="H44419" s="7" t="n">
        <v>2</v>
      </c>
      <c r="I44419" s="7" t="n">
        <v>0</v>
      </c>
    </row>
    <row r="44420" spans="1:9">
      <c r="A44420" t="s">
        <v>4</v>
      </c>
      <c r="B44420" s="4" t="s">
        <v>5</v>
      </c>
    </row>
    <row r="44421" spans="1:9">
      <c r="A44421" t="n">
        <v>357473</v>
      </c>
      <c r="B44421" s="53" t="n">
        <v>28</v>
      </c>
    </row>
    <row r="44422" spans="1:9">
      <c r="A44422" t="s">
        <v>4</v>
      </c>
      <c r="B44422" s="4" t="s">
        <v>5</v>
      </c>
      <c r="C44422" s="4" t="s">
        <v>10</v>
      </c>
      <c r="D44422" s="4" t="s">
        <v>13</v>
      </c>
      <c r="E44422" s="4" t="s">
        <v>6</v>
      </c>
      <c r="F44422" s="4" t="s">
        <v>22</v>
      </c>
      <c r="G44422" s="4" t="s">
        <v>22</v>
      </c>
      <c r="H44422" s="4" t="s">
        <v>22</v>
      </c>
    </row>
    <row r="44423" spans="1:9">
      <c r="A44423" t="n">
        <v>357474</v>
      </c>
      <c r="B44423" s="39" t="n">
        <v>48</v>
      </c>
      <c r="C44423" s="7" t="n">
        <v>5711</v>
      </c>
      <c r="D44423" s="7" t="n">
        <v>0</v>
      </c>
      <c r="E44423" s="7" t="s">
        <v>1783</v>
      </c>
      <c r="F44423" s="7" t="n">
        <v>-1</v>
      </c>
      <c r="G44423" s="7" t="n">
        <v>1</v>
      </c>
      <c r="H44423" s="7" t="n">
        <v>0</v>
      </c>
    </row>
    <row r="44424" spans="1:9">
      <c r="A44424" t="s">
        <v>4</v>
      </c>
      <c r="B44424" s="4" t="s">
        <v>5</v>
      </c>
      <c r="C44424" s="4" t="s">
        <v>13</v>
      </c>
      <c r="D44424" s="4" t="s">
        <v>10</v>
      </c>
      <c r="E44424" s="4" t="s">
        <v>6</v>
      </c>
    </row>
    <row r="44425" spans="1:9">
      <c r="A44425" t="n">
        <v>357502</v>
      </c>
      <c r="B44425" s="40" t="n">
        <v>51</v>
      </c>
      <c r="C44425" s="7" t="n">
        <v>4</v>
      </c>
      <c r="D44425" s="7" t="n">
        <v>5711</v>
      </c>
      <c r="E44425" s="7" t="s">
        <v>1290</v>
      </c>
    </row>
    <row r="44426" spans="1:9">
      <c r="A44426" t="s">
        <v>4</v>
      </c>
      <c r="B44426" s="4" t="s">
        <v>5</v>
      </c>
      <c r="C44426" s="4" t="s">
        <v>10</v>
      </c>
    </row>
    <row r="44427" spans="1:9">
      <c r="A44427" t="n">
        <v>357515</v>
      </c>
      <c r="B44427" s="35" t="n">
        <v>16</v>
      </c>
      <c r="C44427" s="7" t="n">
        <v>0</v>
      </c>
    </row>
    <row r="44428" spans="1:9">
      <c r="A44428" t="s">
        <v>4</v>
      </c>
      <c r="B44428" s="4" t="s">
        <v>5</v>
      </c>
      <c r="C44428" s="4" t="s">
        <v>10</v>
      </c>
      <c r="D44428" s="4" t="s">
        <v>72</v>
      </c>
      <c r="E44428" s="4" t="s">
        <v>13</v>
      </c>
      <c r="F44428" s="4" t="s">
        <v>13</v>
      </c>
      <c r="G44428" s="4" t="s">
        <v>72</v>
      </c>
      <c r="H44428" s="4" t="s">
        <v>13</v>
      </c>
      <c r="I44428" s="4" t="s">
        <v>13</v>
      </c>
    </row>
    <row r="44429" spans="1:9">
      <c r="A44429" t="n">
        <v>357518</v>
      </c>
      <c r="B44429" s="52" t="n">
        <v>26</v>
      </c>
      <c r="C44429" s="7" t="n">
        <v>5711</v>
      </c>
      <c r="D44429" s="7" t="s">
        <v>2587</v>
      </c>
      <c r="E44429" s="7" t="n">
        <v>2</v>
      </c>
      <c r="F44429" s="7" t="n">
        <v>3</v>
      </c>
      <c r="G44429" s="7" t="s">
        <v>2588</v>
      </c>
      <c r="H44429" s="7" t="n">
        <v>2</v>
      </c>
      <c r="I44429" s="7" t="n">
        <v>0</v>
      </c>
    </row>
    <row r="44430" spans="1:9">
      <c r="A44430" t="s">
        <v>4</v>
      </c>
      <c r="B44430" s="4" t="s">
        <v>5</v>
      </c>
    </row>
    <row r="44431" spans="1:9">
      <c r="A44431" t="n">
        <v>357718</v>
      </c>
      <c r="B44431" s="53" t="n">
        <v>28</v>
      </c>
    </row>
    <row r="44432" spans="1:9">
      <c r="A44432" t="s">
        <v>4</v>
      </c>
      <c r="B44432" s="4" t="s">
        <v>5</v>
      </c>
      <c r="C44432" s="4" t="s">
        <v>10</v>
      </c>
      <c r="D44432" s="4" t="s">
        <v>13</v>
      </c>
      <c r="E44432" s="4" t="s">
        <v>13</v>
      </c>
      <c r="F44432" s="4" t="s">
        <v>6</v>
      </c>
    </row>
    <row r="44433" spans="1:9">
      <c r="A44433" t="n">
        <v>357719</v>
      </c>
      <c r="B44433" s="22" t="n">
        <v>20</v>
      </c>
      <c r="C44433" s="7" t="n">
        <v>0</v>
      </c>
      <c r="D44433" s="7" t="n">
        <v>2</v>
      </c>
      <c r="E44433" s="7" t="n">
        <v>10</v>
      </c>
      <c r="F44433" s="7" t="s">
        <v>937</v>
      </c>
    </row>
    <row r="44434" spans="1:9">
      <c r="A44434" t="s">
        <v>4</v>
      </c>
      <c r="B44434" s="4" t="s">
        <v>5</v>
      </c>
      <c r="C44434" s="4" t="s">
        <v>10</v>
      </c>
    </row>
    <row r="44435" spans="1:9">
      <c r="A44435" t="n">
        <v>357740</v>
      </c>
      <c r="B44435" s="35" t="n">
        <v>16</v>
      </c>
      <c r="C44435" s="7" t="n">
        <v>800</v>
      </c>
    </row>
    <row r="44436" spans="1:9">
      <c r="A44436" t="s">
        <v>4</v>
      </c>
      <c r="B44436" s="4" t="s">
        <v>5</v>
      </c>
      <c r="C44436" s="4" t="s">
        <v>13</v>
      </c>
      <c r="D44436" s="4" t="s">
        <v>10</v>
      </c>
      <c r="E44436" s="4" t="s">
        <v>6</v>
      </c>
    </row>
    <row r="44437" spans="1:9">
      <c r="A44437" t="n">
        <v>357743</v>
      </c>
      <c r="B44437" s="40" t="n">
        <v>51</v>
      </c>
      <c r="C44437" s="7" t="n">
        <v>4</v>
      </c>
      <c r="D44437" s="7" t="n">
        <v>0</v>
      </c>
      <c r="E44437" s="7" t="s">
        <v>1290</v>
      </c>
    </row>
    <row r="44438" spans="1:9">
      <c r="A44438" t="s">
        <v>4</v>
      </c>
      <c r="B44438" s="4" t="s">
        <v>5</v>
      </c>
      <c r="C44438" s="4" t="s">
        <v>10</v>
      </c>
    </row>
    <row r="44439" spans="1:9">
      <c r="A44439" t="n">
        <v>357756</v>
      </c>
      <c r="B44439" s="35" t="n">
        <v>16</v>
      </c>
      <c r="C44439" s="7" t="n">
        <v>0</v>
      </c>
    </row>
    <row r="44440" spans="1:9">
      <c r="A44440" t="s">
        <v>4</v>
      </c>
      <c r="B44440" s="4" t="s">
        <v>5</v>
      </c>
      <c r="C44440" s="4" t="s">
        <v>10</v>
      </c>
      <c r="D44440" s="4" t="s">
        <v>72</v>
      </c>
      <c r="E44440" s="4" t="s">
        <v>13</v>
      </c>
      <c r="F44440" s="4" t="s">
        <v>13</v>
      </c>
    </row>
    <row r="44441" spans="1:9">
      <c r="A44441" t="n">
        <v>357759</v>
      </c>
      <c r="B44441" s="52" t="n">
        <v>26</v>
      </c>
      <c r="C44441" s="7" t="n">
        <v>0</v>
      </c>
      <c r="D44441" s="7" t="s">
        <v>2589</v>
      </c>
      <c r="E44441" s="7" t="n">
        <v>2</v>
      </c>
      <c r="F44441" s="7" t="n">
        <v>0</v>
      </c>
    </row>
    <row r="44442" spans="1:9">
      <c r="A44442" t="s">
        <v>4</v>
      </c>
      <c r="B44442" s="4" t="s">
        <v>5</v>
      </c>
    </row>
    <row r="44443" spans="1:9">
      <c r="A44443" t="n">
        <v>357808</v>
      </c>
      <c r="B44443" s="53" t="n">
        <v>28</v>
      </c>
    </row>
    <row r="44444" spans="1:9">
      <c r="A44444" t="s">
        <v>4</v>
      </c>
      <c r="B44444" s="4" t="s">
        <v>5</v>
      </c>
      <c r="C44444" s="4" t="s">
        <v>13</v>
      </c>
      <c r="D44444" s="4" t="s">
        <v>10</v>
      </c>
      <c r="E44444" s="4" t="s">
        <v>22</v>
      </c>
    </row>
    <row r="44445" spans="1:9">
      <c r="A44445" t="n">
        <v>357809</v>
      </c>
      <c r="B44445" s="28" t="n">
        <v>58</v>
      </c>
      <c r="C44445" s="7" t="n">
        <v>0</v>
      </c>
      <c r="D44445" s="7" t="n">
        <v>2000</v>
      </c>
      <c r="E44445" s="7" t="n">
        <v>1</v>
      </c>
    </row>
    <row r="44446" spans="1:9">
      <c r="A44446" t="s">
        <v>4</v>
      </c>
      <c r="B44446" s="4" t="s">
        <v>5</v>
      </c>
      <c r="C44446" s="4" t="s">
        <v>13</v>
      </c>
      <c r="D44446" s="4" t="s">
        <v>10</v>
      </c>
    </row>
    <row r="44447" spans="1:9">
      <c r="A44447" t="n">
        <v>357817</v>
      </c>
      <c r="B44447" s="28" t="n">
        <v>58</v>
      </c>
      <c r="C44447" s="7" t="n">
        <v>255</v>
      </c>
      <c r="D44447" s="7" t="n">
        <v>0</v>
      </c>
    </row>
    <row r="44448" spans="1:9">
      <c r="A44448" t="s">
        <v>4</v>
      </c>
      <c r="B44448" s="4" t="s">
        <v>5</v>
      </c>
      <c r="C44448" s="4" t="s">
        <v>13</v>
      </c>
      <c r="D44448" s="36" t="s">
        <v>81</v>
      </c>
      <c r="E44448" s="4" t="s">
        <v>5</v>
      </c>
      <c r="F44448" s="4" t="s">
        <v>13</v>
      </c>
      <c r="G44448" s="4" t="s">
        <v>10</v>
      </c>
      <c r="H44448" s="4" t="s">
        <v>9</v>
      </c>
      <c r="I44448" s="36" t="s">
        <v>82</v>
      </c>
      <c r="J44448" s="4" t="s">
        <v>13</v>
      </c>
      <c r="K44448" s="4" t="s">
        <v>13</v>
      </c>
      <c r="L44448" s="4" t="s">
        <v>20</v>
      </c>
    </row>
    <row r="44449" spans="1:12">
      <c r="A44449" t="n">
        <v>357821</v>
      </c>
      <c r="B44449" s="10" t="n">
        <v>5</v>
      </c>
      <c r="C44449" s="7" t="n">
        <v>28</v>
      </c>
      <c r="D44449" s="36" t="s">
        <v>3</v>
      </c>
      <c r="E44449" s="65" t="n">
        <v>101</v>
      </c>
      <c r="F44449" s="7" t="n">
        <v>2</v>
      </c>
      <c r="G44449" s="7" t="n">
        <v>3170</v>
      </c>
      <c r="H44449" s="7" t="n">
        <v>1</v>
      </c>
      <c r="I44449" s="36" t="s">
        <v>3</v>
      </c>
      <c r="J44449" s="7" t="n">
        <v>8</v>
      </c>
      <c r="K44449" s="7" t="n">
        <v>1</v>
      </c>
      <c r="L44449" s="11" t="n">
        <f t="normal" ca="1">A44467</f>
        <v>0</v>
      </c>
    </row>
    <row r="44450" spans="1:12">
      <c r="A44450" t="s">
        <v>4</v>
      </c>
      <c r="B44450" s="4" t="s">
        <v>5</v>
      </c>
      <c r="C44450" s="4" t="s">
        <v>13</v>
      </c>
      <c r="D44450" s="4" t="s">
        <v>10</v>
      </c>
      <c r="E44450" s="4" t="s">
        <v>22</v>
      </c>
      <c r="F44450" s="4" t="s">
        <v>10</v>
      </c>
      <c r="G44450" s="4" t="s">
        <v>9</v>
      </c>
      <c r="H44450" s="4" t="s">
        <v>9</v>
      </c>
      <c r="I44450" s="4" t="s">
        <v>10</v>
      </c>
      <c r="J44450" s="4" t="s">
        <v>10</v>
      </c>
      <c r="K44450" s="4" t="s">
        <v>9</v>
      </c>
      <c r="L44450" s="4" t="s">
        <v>9</v>
      </c>
      <c r="M44450" s="4" t="s">
        <v>9</v>
      </c>
      <c r="N44450" s="4" t="s">
        <v>9</v>
      </c>
      <c r="O44450" s="4" t="s">
        <v>6</v>
      </c>
    </row>
    <row r="44451" spans="1:12">
      <c r="A44451" t="n">
        <v>357837</v>
      </c>
      <c r="B44451" s="14" t="n">
        <v>50</v>
      </c>
      <c r="C44451" s="7" t="n">
        <v>0</v>
      </c>
      <c r="D44451" s="7" t="n">
        <v>12010</v>
      </c>
      <c r="E44451" s="7" t="n">
        <v>1</v>
      </c>
      <c r="F44451" s="7" t="n">
        <v>0</v>
      </c>
      <c r="G44451" s="7" t="n">
        <v>0</v>
      </c>
      <c r="H44451" s="7" t="n">
        <v>0</v>
      </c>
      <c r="I44451" s="7" t="n">
        <v>0</v>
      </c>
      <c r="J44451" s="7" t="n">
        <v>65533</v>
      </c>
      <c r="K44451" s="7" t="n">
        <v>0</v>
      </c>
      <c r="L44451" s="7" t="n">
        <v>0</v>
      </c>
      <c r="M44451" s="7" t="n">
        <v>0</v>
      </c>
      <c r="N44451" s="7" t="n">
        <v>0</v>
      </c>
      <c r="O44451" s="7" t="s">
        <v>12</v>
      </c>
    </row>
    <row r="44452" spans="1:12">
      <c r="A44452" t="s">
        <v>4</v>
      </c>
      <c r="B44452" s="4" t="s">
        <v>5</v>
      </c>
      <c r="C44452" s="4" t="s">
        <v>13</v>
      </c>
      <c r="D44452" s="4" t="s">
        <v>10</v>
      </c>
      <c r="E44452" s="4" t="s">
        <v>10</v>
      </c>
      <c r="F44452" s="4" t="s">
        <v>10</v>
      </c>
      <c r="G44452" s="4" t="s">
        <v>10</v>
      </c>
      <c r="H44452" s="4" t="s">
        <v>13</v>
      </c>
    </row>
    <row r="44453" spans="1:12">
      <c r="A44453" t="n">
        <v>357876</v>
      </c>
      <c r="B44453" s="29" t="n">
        <v>25</v>
      </c>
      <c r="C44453" s="7" t="n">
        <v>5</v>
      </c>
      <c r="D44453" s="7" t="n">
        <v>65535</v>
      </c>
      <c r="E44453" s="7" t="n">
        <v>65535</v>
      </c>
      <c r="F44453" s="7" t="n">
        <v>65535</v>
      </c>
      <c r="G44453" s="7" t="n">
        <v>65535</v>
      </c>
      <c r="H44453" s="7" t="n">
        <v>0</v>
      </c>
    </row>
    <row r="44454" spans="1:12">
      <c r="A44454" t="s">
        <v>4</v>
      </c>
      <c r="B44454" s="4" t="s">
        <v>5</v>
      </c>
      <c r="C44454" s="4" t="s">
        <v>10</v>
      </c>
      <c r="D44454" s="4" t="s">
        <v>72</v>
      </c>
      <c r="E44454" s="4" t="s">
        <v>13</v>
      </c>
      <c r="F44454" s="4" t="s">
        <v>13</v>
      </c>
      <c r="G44454" s="4" t="s">
        <v>10</v>
      </c>
      <c r="H44454" s="4" t="s">
        <v>13</v>
      </c>
      <c r="I44454" s="4" t="s">
        <v>72</v>
      </c>
      <c r="J44454" s="4" t="s">
        <v>13</v>
      </c>
      <c r="K44454" s="4" t="s">
        <v>13</v>
      </c>
      <c r="L44454" s="4" t="s">
        <v>13</v>
      </c>
    </row>
    <row r="44455" spans="1:12">
      <c r="A44455" t="n">
        <v>357887</v>
      </c>
      <c r="B44455" s="30" t="n">
        <v>24</v>
      </c>
      <c r="C44455" s="7" t="n">
        <v>65533</v>
      </c>
      <c r="D44455" s="7" t="s">
        <v>431</v>
      </c>
      <c r="E44455" s="7" t="n">
        <v>12</v>
      </c>
      <c r="F44455" s="7" t="n">
        <v>16</v>
      </c>
      <c r="G44455" s="7" t="n">
        <v>3170</v>
      </c>
      <c r="H44455" s="7" t="n">
        <v>7</v>
      </c>
      <c r="I44455" s="7" t="s">
        <v>1837</v>
      </c>
      <c r="J44455" s="7" t="n">
        <v>6</v>
      </c>
      <c r="K44455" s="7" t="n">
        <v>2</v>
      </c>
      <c r="L44455" s="7" t="n">
        <v>0</v>
      </c>
    </row>
    <row r="44456" spans="1:12">
      <c r="A44456" t="s">
        <v>4</v>
      </c>
      <c r="B44456" s="4" t="s">
        <v>5</v>
      </c>
    </row>
    <row r="44457" spans="1:12">
      <c r="A44457" t="n">
        <v>357908</v>
      </c>
      <c r="B44457" s="53" t="n">
        <v>28</v>
      </c>
    </row>
    <row r="44458" spans="1:12">
      <c r="A44458" t="s">
        <v>4</v>
      </c>
      <c r="B44458" s="4" t="s">
        <v>5</v>
      </c>
      <c r="C44458" s="4" t="s">
        <v>13</v>
      </c>
    </row>
    <row r="44459" spans="1:12">
      <c r="A44459" t="n">
        <v>357909</v>
      </c>
      <c r="B44459" s="33" t="n">
        <v>27</v>
      </c>
      <c r="C44459" s="7" t="n">
        <v>0</v>
      </c>
    </row>
    <row r="44460" spans="1:12">
      <c r="A44460" t="s">
        <v>4</v>
      </c>
      <c r="B44460" s="4" t="s">
        <v>5</v>
      </c>
      <c r="C44460" s="4" t="s">
        <v>13</v>
      </c>
    </row>
    <row r="44461" spans="1:12">
      <c r="A44461" t="n">
        <v>357911</v>
      </c>
      <c r="B44461" s="33" t="n">
        <v>27</v>
      </c>
      <c r="C44461" s="7" t="n">
        <v>1</v>
      </c>
    </row>
    <row r="44462" spans="1:12">
      <c r="A44462" t="s">
        <v>4</v>
      </c>
      <c r="B44462" s="4" t="s">
        <v>5</v>
      </c>
      <c r="C44462" s="4" t="s">
        <v>13</v>
      </c>
      <c r="D44462" s="4" t="s">
        <v>10</v>
      </c>
      <c r="E44462" s="4" t="s">
        <v>10</v>
      </c>
      <c r="F44462" s="4" t="s">
        <v>10</v>
      </c>
      <c r="G44462" s="4" t="s">
        <v>10</v>
      </c>
      <c r="H44462" s="4" t="s">
        <v>13</v>
      </c>
    </row>
    <row r="44463" spans="1:12">
      <c r="A44463" t="n">
        <v>357913</v>
      </c>
      <c r="B44463" s="29" t="n">
        <v>25</v>
      </c>
      <c r="C44463" s="7" t="n">
        <v>5</v>
      </c>
      <c r="D44463" s="7" t="n">
        <v>65535</v>
      </c>
      <c r="E44463" s="7" t="n">
        <v>65535</v>
      </c>
      <c r="F44463" s="7" t="n">
        <v>65535</v>
      </c>
      <c r="G44463" s="7" t="n">
        <v>65535</v>
      </c>
      <c r="H44463" s="7" t="n">
        <v>0</v>
      </c>
    </row>
    <row r="44464" spans="1:12">
      <c r="A44464" t="s">
        <v>4</v>
      </c>
      <c r="B44464" s="4" t="s">
        <v>5</v>
      </c>
      <c r="C44464" s="4" t="s">
        <v>13</v>
      </c>
      <c r="D44464" s="4" t="s">
        <v>10</v>
      </c>
      <c r="E44464" s="4" t="s">
        <v>9</v>
      </c>
    </row>
    <row r="44465" spans="1:15">
      <c r="A44465" t="n">
        <v>357924</v>
      </c>
      <c r="B44465" s="65" t="n">
        <v>101</v>
      </c>
      <c r="C44465" s="7" t="n">
        <v>0</v>
      </c>
      <c r="D44465" s="7" t="n">
        <v>3170</v>
      </c>
      <c r="E44465" s="7" t="n">
        <v>1</v>
      </c>
    </row>
    <row r="44466" spans="1:15">
      <c r="A44466" t="s">
        <v>4</v>
      </c>
      <c r="B44466" s="4" t="s">
        <v>5</v>
      </c>
      <c r="C44466" s="4" t="s">
        <v>10</v>
      </c>
    </row>
    <row r="44467" spans="1:15">
      <c r="A44467" t="n">
        <v>357932</v>
      </c>
      <c r="B44467" s="35" t="n">
        <v>16</v>
      </c>
      <c r="C44467" s="7" t="n">
        <v>300</v>
      </c>
    </row>
    <row r="44468" spans="1:15">
      <c r="A44468" t="s">
        <v>4</v>
      </c>
      <c r="B44468" s="4" t="s">
        <v>5</v>
      </c>
      <c r="C44468" s="4" t="s">
        <v>13</v>
      </c>
      <c r="D44468" s="4" t="s">
        <v>10</v>
      </c>
      <c r="E44468" s="4" t="s">
        <v>22</v>
      </c>
      <c r="F44468" s="4" t="s">
        <v>10</v>
      </c>
      <c r="G44468" s="4" t="s">
        <v>9</v>
      </c>
      <c r="H44468" s="4" t="s">
        <v>9</v>
      </c>
      <c r="I44468" s="4" t="s">
        <v>10</v>
      </c>
      <c r="J44468" s="4" t="s">
        <v>10</v>
      </c>
      <c r="K44468" s="4" t="s">
        <v>9</v>
      </c>
      <c r="L44468" s="4" t="s">
        <v>9</v>
      </c>
      <c r="M44468" s="4" t="s">
        <v>9</v>
      </c>
      <c r="N44468" s="4" t="s">
        <v>9</v>
      </c>
      <c r="O44468" s="4" t="s">
        <v>6</v>
      </c>
    </row>
    <row r="44469" spans="1:15">
      <c r="A44469" t="n">
        <v>357935</v>
      </c>
      <c r="B44469" s="14" t="n">
        <v>50</v>
      </c>
      <c r="C44469" s="7" t="n">
        <v>0</v>
      </c>
      <c r="D44469" s="7" t="n">
        <v>12105</v>
      </c>
      <c r="E44469" s="7" t="n">
        <v>1</v>
      </c>
      <c r="F44469" s="7" t="n">
        <v>0</v>
      </c>
      <c r="G44469" s="7" t="n">
        <v>0</v>
      </c>
      <c r="H44469" s="7" t="n">
        <v>0</v>
      </c>
      <c r="I44469" s="7" t="n">
        <v>0</v>
      </c>
      <c r="J44469" s="7" t="n">
        <v>65533</v>
      </c>
      <c r="K44469" s="7" t="n">
        <v>0</v>
      </c>
      <c r="L44469" s="7" t="n">
        <v>0</v>
      </c>
      <c r="M44469" s="7" t="n">
        <v>0</v>
      </c>
      <c r="N44469" s="7" t="n">
        <v>0</v>
      </c>
      <c r="O44469" s="7" t="s">
        <v>12</v>
      </c>
    </row>
    <row r="44470" spans="1:15">
      <c r="A44470" t="s">
        <v>4</v>
      </c>
      <c r="B44470" s="4" t="s">
        <v>5</v>
      </c>
      <c r="C44470" s="4" t="s">
        <v>13</v>
      </c>
      <c r="D44470" s="4" t="s">
        <v>10</v>
      </c>
      <c r="E44470" s="4" t="s">
        <v>10</v>
      </c>
      <c r="F44470" s="4" t="s">
        <v>10</v>
      </c>
      <c r="G44470" s="4" t="s">
        <v>10</v>
      </c>
      <c r="H44470" s="4" t="s">
        <v>13</v>
      </c>
    </row>
    <row r="44471" spans="1:15">
      <c r="A44471" t="n">
        <v>357974</v>
      </c>
      <c r="B44471" s="29" t="n">
        <v>25</v>
      </c>
      <c r="C44471" s="7" t="n">
        <v>5</v>
      </c>
      <c r="D44471" s="7" t="n">
        <v>65535</v>
      </c>
      <c r="E44471" s="7" t="n">
        <v>500</v>
      </c>
      <c r="F44471" s="7" t="n">
        <v>800</v>
      </c>
      <c r="G44471" s="7" t="n">
        <v>140</v>
      </c>
      <c r="H44471" s="7" t="n">
        <v>0</v>
      </c>
    </row>
    <row r="44472" spans="1:15">
      <c r="A44472" t="s">
        <v>4</v>
      </c>
      <c r="B44472" s="4" t="s">
        <v>5</v>
      </c>
      <c r="C44472" s="4" t="s">
        <v>10</v>
      </c>
      <c r="D44472" s="4" t="s">
        <v>13</v>
      </c>
      <c r="E44472" s="4" t="s">
        <v>72</v>
      </c>
      <c r="F44472" s="4" t="s">
        <v>13</v>
      </c>
      <c r="G44472" s="4" t="s">
        <v>13</v>
      </c>
    </row>
    <row r="44473" spans="1:15">
      <c r="A44473" t="n">
        <v>357985</v>
      </c>
      <c r="B44473" s="30" t="n">
        <v>24</v>
      </c>
      <c r="C44473" s="7" t="n">
        <v>65533</v>
      </c>
      <c r="D44473" s="7" t="n">
        <v>11</v>
      </c>
      <c r="E44473" s="7" t="s">
        <v>2590</v>
      </c>
      <c r="F44473" s="7" t="n">
        <v>2</v>
      </c>
      <c r="G44473" s="7" t="n">
        <v>0</v>
      </c>
    </row>
    <row r="44474" spans="1:15">
      <c r="A44474" t="s">
        <v>4</v>
      </c>
      <c r="B44474" s="4" t="s">
        <v>5</v>
      </c>
    </row>
    <row r="44475" spans="1:15">
      <c r="A44475" t="n">
        <v>358043</v>
      </c>
      <c r="B44475" s="53" t="n">
        <v>28</v>
      </c>
    </row>
    <row r="44476" spans="1:15">
      <c r="A44476" t="s">
        <v>4</v>
      </c>
      <c r="B44476" s="4" t="s">
        <v>5</v>
      </c>
      <c r="C44476" s="4" t="s">
        <v>10</v>
      </c>
      <c r="D44476" s="4" t="s">
        <v>13</v>
      </c>
      <c r="E44476" s="4" t="s">
        <v>72</v>
      </c>
      <c r="F44476" s="4" t="s">
        <v>13</v>
      </c>
      <c r="G44476" s="4" t="s">
        <v>13</v>
      </c>
    </row>
    <row r="44477" spans="1:15">
      <c r="A44477" t="n">
        <v>358044</v>
      </c>
      <c r="B44477" s="30" t="n">
        <v>24</v>
      </c>
      <c r="C44477" s="7" t="n">
        <v>65533</v>
      </c>
      <c r="D44477" s="7" t="n">
        <v>11</v>
      </c>
      <c r="E44477" s="7" t="s">
        <v>2591</v>
      </c>
      <c r="F44477" s="7" t="n">
        <v>2</v>
      </c>
      <c r="G44477" s="7" t="n">
        <v>0</v>
      </c>
    </row>
    <row r="44478" spans="1:15">
      <c r="A44478" t="s">
        <v>4</v>
      </c>
      <c r="B44478" s="4" t="s">
        <v>5</v>
      </c>
    </row>
    <row r="44479" spans="1:15">
      <c r="A44479" t="n">
        <v>358179</v>
      </c>
      <c r="B44479" s="53" t="n">
        <v>28</v>
      </c>
    </row>
    <row r="44480" spans="1:15">
      <c r="A44480" t="s">
        <v>4</v>
      </c>
      <c r="B44480" s="4" t="s">
        <v>5</v>
      </c>
      <c r="C44480" s="4" t="s">
        <v>10</v>
      </c>
      <c r="D44480" s="4" t="s">
        <v>13</v>
      </c>
      <c r="E44480" s="4" t="s">
        <v>72</v>
      </c>
      <c r="F44480" s="4" t="s">
        <v>13</v>
      </c>
      <c r="G44480" s="4" t="s">
        <v>13</v>
      </c>
    </row>
    <row r="44481" spans="1:15">
      <c r="A44481" t="n">
        <v>358180</v>
      </c>
      <c r="B44481" s="30" t="n">
        <v>24</v>
      </c>
      <c r="C44481" s="7" t="n">
        <v>65533</v>
      </c>
      <c r="D44481" s="7" t="n">
        <v>11</v>
      </c>
      <c r="E44481" s="7" t="s">
        <v>2592</v>
      </c>
      <c r="F44481" s="7" t="n">
        <v>2</v>
      </c>
      <c r="G44481" s="7" t="n">
        <v>0</v>
      </c>
    </row>
    <row r="44482" spans="1:15">
      <c r="A44482" t="s">
        <v>4</v>
      </c>
      <c r="B44482" s="4" t="s">
        <v>5</v>
      </c>
    </row>
    <row r="44483" spans="1:15">
      <c r="A44483" t="n">
        <v>358266</v>
      </c>
      <c r="B44483" s="53" t="n">
        <v>28</v>
      </c>
    </row>
    <row r="44484" spans="1:15">
      <c r="A44484" t="s">
        <v>4</v>
      </c>
      <c r="B44484" s="4" t="s">
        <v>5</v>
      </c>
      <c r="C44484" s="4" t="s">
        <v>13</v>
      </c>
    </row>
    <row r="44485" spans="1:15">
      <c r="A44485" t="n">
        <v>358267</v>
      </c>
      <c r="B44485" s="33" t="n">
        <v>27</v>
      </c>
      <c r="C44485" s="7" t="n">
        <v>0</v>
      </c>
    </row>
    <row r="44486" spans="1:15">
      <c r="A44486" t="s">
        <v>4</v>
      </c>
      <c r="B44486" s="4" t="s">
        <v>5</v>
      </c>
      <c r="C44486" s="4" t="s">
        <v>13</v>
      </c>
      <c r="D44486" s="4" t="s">
        <v>10</v>
      </c>
      <c r="E44486" s="4" t="s">
        <v>10</v>
      </c>
      <c r="F44486" s="4" t="s">
        <v>10</v>
      </c>
      <c r="G44486" s="4" t="s">
        <v>10</v>
      </c>
      <c r="H44486" s="4" t="s">
        <v>13</v>
      </c>
    </row>
    <row r="44487" spans="1:15">
      <c r="A44487" t="n">
        <v>358269</v>
      </c>
      <c r="B44487" s="29" t="n">
        <v>25</v>
      </c>
      <c r="C44487" s="7" t="n">
        <v>5</v>
      </c>
      <c r="D44487" s="7" t="n">
        <v>65535</v>
      </c>
      <c r="E44487" s="7" t="n">
        <v>65535</v>
      </c>
      <c r="F44487" s="7" t="n">
        <v>65535</v>
      </c>
      <c r="G44487" s="7" t="n">
        <v>65535</v>
      </c>
      <c r="H44487" s="7" t="n">
        <v>0</v>
      </c>
    </row>
    <row r="44488" spans="1:15">
      <c r="A44488" t="s">
        <v>4</v>
      </c>
      <c r="B44488" s="4" t="s">
        <v>5</v>
      </c>
      <c r="C44488" s="4" t="s">
        <v>10</v>
      </c>
    </row>
    <row r="44489" spans="1:15">
      <c r="A44489" t="n">
        <v>358280</v>
      </c>
      <c r="B44489" s="35" t="n">
        <v>16</v>
      </c>
      <c r="C44489" s="7" t="n">
        <v>300</v>
      </c>
    </row>
    <row r="44490" spans="1:15">
      <c r="A44490" t="s">
        <v>4</v>
      </c>
      <c r="B44490" s="4" t="s">
        <v>5</v>
      </c>
      <c r="C44490" s="4" t="s">
        <v>13</v>
      </c>
      <c r="D44490" s="4" t="s">
        <v>10</v>
      </c>
      <c r="E44490" s="4" t="s">
        <v>13</v>
      </c>
      <c r="F44490" s="4" t="s">
        <v>13</v>
      </c>
      <c r="G44490" s="4" t="s">
        <v>20</v>
      </c>
    </row>
    <row r="44491" spans="1:15">
      <c r="A44491" t="n">
        <v>358283</v>
      </c>
      <c r="B44491" s="10" t="n">
        <v>5</v>
      </c>
      <c r="C44491" s="7" t="n">
        <v>30</v>
      </c>
      <c r="D44491" s="7" t="n">
        <v>6403</v>
      </c>
      <c r="E44491" s="7" t="n">
        <v>8</v>
      </c>
      <c r="F44491" s="7" t="n">
        <v>1</v>
      </c>
      <c r="G44491" s="11" t="n">
        <f t="normal" ca="1">A44507</f>
        <v>0</v>
      </c>
    </row>
    <row r="44492" spans="1:15">
      <c r="A44492" t="s">
        <v>4</v>
      </c>
      <c r="B44492" s="4" t="s">
        <v>5</v>
      </c>
      <c r="C44492" s="4" t="s">
        <v>10</v>
      </c>
    </row>
    <row r="44493" spans="1:15">
      <c r="A44493" t="n">
        <v>358293</v>
      </c>
      <c r="B44493" s="35" t="n">
        <v>16</v>
      </c>
      <c r="C44493" s="7" t="n">
        <v>500</v>
      </c>
    </row>
    <row r="44494" spans="1:15">
      <c r="A44494" t="s">
        <v>4</v>
      </c>
      <c r="B44494" s="4" t="s">
        <v>5</v>
      </c>
      <c r="C44494" s="4" t="s">
        <v>13</v>
      </c>
      <c r="D44494" s="4" t="s">
        <v>13</v>
      </c>
      <c r="E44494" s="4" t="s">
        <v>13</v>
      </c>
      <c r="F44494" s="4" t="s">
        <v>22</v>
      </c>
      <c r="G44494" s="4" t="s">
        <v>22</v>
      </c>
      <c r="H44494" s="4" t="s">
        <v>22</v>
      </c>
      <c r="I44494" s="4" t="s">
        <v>22</v>
      </c>
      <c r="J44494" s="4" t="s">
        <v>22</v>
      </c>
    </row>
    <row r="44495" spans="1:15">
      <c r="A44495" t="n">
        <v>358296</v>
      </c>
      <c r="B44495" s="72" t="n">
        <v>76</v>
      </c>
      <c r="C44495" s="7" t="n">
        <v>0</v>
      </c>
      <c r="D44495" s="7" t="n">
        <v>3</v>
      </c>
      <c r="E44495" s="7" t="n">
        <v>0</v>
      </c>
      <c r="F44495" s="7" t="n">
        <v>1</v>
      </c>
      <c r="G44495" s="7" t="n">
        <v>1</v>
      </c>
      <c r="H44495" s="7" t="n">
        <v>1</v>
      </c>
      <c r="I44495" s="7" t="n">
        <v>1</v>
      </c>
      <c r="J44495" s="7" t="n">
        <v>1000</v>
      </c>
    </row>
    <row r="44496" spans="1:15">
      <c r="A44496" t="s">
        <v>4</v>
      </c>
      <c r="B44496" s="4" t="s">
        <v>5</v>
      </c>
      <c r="C44496" s="4" t="s">
        <v>13</v>
      </c>
      <c r="D44496" s="4" t="s">
        <v>13</v>
      </c>
    </row>
    <row r="44497" spans="1:10">
      <c r="A44497" t="n">
        <v>358320</v>
      </c>
      <c r="B44497" s="74" t="n">
        <v>77</v>
      </c>
      <c r="C44497" s="7" t="n">
        <v>0</v>
      </c>
      <c r="D44497" s="7" t="n">
        <v>3</v>
      </c>
    </row>
    <row r="44498" spans="1:10">
      <c r="A44498" t="s">
        <v>4</v>
      </c>
      <c r="B44498" s="4" t="s">
        <v>5</v>
      </c>
    </row>
    <row r="44499" spans="1:10">
      <c r="A44499" t="n">
        <v>358323</v>
      </c>
      <c r="B44499" s="43" t="n">
        <v>88</v>
      </c>
    </row>
    <row r="44500" spans="1:10">
      <c r="A44500" t="s">
        <v>4</v>
      </c>
      <c r="B44500" s="4" t="s">
        <v>5</v>
      </c>
      <c r="C44500" s="4" t="s">
        <v>13</v>
      </c>
      <c r="D44500" s="4" t="s">
        <v>13</v>
      </c>
      <c r="E44500" s="4" t="s">
        <v>13</v>
      </c>
      <c r="F44500" s="4" t="s">
        <v>22</v>
      </c>
      <c r="G44500" s="4" t="s">
        <v>22</v>
      </c>
      <c r="H44500" s="4" t="s">
        <v>22</v>
      </c>
      <c r="I44500" s="4" t="s">
        <v>22</v>
      </c>
      <c r="J44500" s="4" t="s">
        <v>22</v>
      </c>
    </row>
    <row r="44501" spans="1:10">
      <c r="A44501" t="n">
        <v>358324</v>
      </c>
      <c r="B44501" s="72" t="n">
        <v>76</v>
      </c>
      <c r="C44501" s="7" t="n">
        <v>0</v>
      </c>
      <c r="D44501" s="7" t="n">
        <v>3</v>
      </c>
      <c r="E44501" s="7" t="n">
        <v>0</v>
      </c>
      <c r="F44501" s="7" t="n">
        <v>1</v>
      </c>
      <c r="G44501" s="7" t="n">
        <v>1</v>
      </c>
      <c r="H44501" s="7" t="n">
        <v>1</v>
      </c>
      <c r="I44501" s="7" t="n">
        <v>0</v>
      </c>
      <c r="J44501" s="7" t="n">
        <v>1000</v>
      </c>
    </row>
    <row r="44502" spans="1:10">
      <c r="A44502" t="s">
        <v>4</v>
      </c>
      <c r="B44502" s="4" t="s">
        <v>5</v>
      </c>
      <c r="C44502" s="4" t="s">
        <v>13</v>
      </c>
      <c r="D44502" s="4" t="s">
        <v>13</v>
      </c>
    </row>
    <row r="44503" spans="1:10">
      <c r="A44503" t="n">
        <v>358348</v>
      </c>
      <c r="B44503" s="74" t="n">
        <v>77</v>
      </c>
      <c r="C44503" s="7" t="n">
        <v>0</v>
      </c>
      <c r="D44503" s="7" t="n">
        <v>3</v>
      </c>
    </row>
    <row r="44504" spans="1:10">
      <c r="A44504" t="s">
        <v>4</v>
      </c>
      <c r="B44504" s="4" t="s">
        <v>5</v>
      </c>
      <c r="C44504" s="4" t="s">
        <v>20</v>
      </c>
    </row>
    <row r="44505" spans="1:10">
      <c r="A44505" t="n">
        <v>358351</v>
      </c>
      <c r="B44505" s="17" t="n">
        <v>3</v>
      </c>
      <c r="C44505" s="11" t="n">
        <f t="normal" ca="1">A44507</f>
        <v>0</v>
      </c>
    </row>
    <row r="44506" spans="1:10">
      <c r="A44506" t="s">
        <v>4</v>
      </c>
      <c r="B44506" s="4" t="s">
        <v>5</v>
      </c>
      <c r="C44506" s="4" t="s">
        <v>13</v>
      </c>
    </row>
    <row r="44507" spans="1:10">
      <c r="A44507" t="n">
        <v>358356</v>
      </c>
      <c r="B44507" s="75" t="n">
        <v>78</v>
      </c>
      <c r="C44507" s="7" t="n">
        <v>255</v>
      </c>
    </row>
    <row r="44508" spans="1:10">
      <c r="A44508" t="s">
        <v>4</v>
      </c>
      <c r="B44508" s="4" t="s">
        <v>5</v>
      </c>
      <c r="C44508" s="4" t="s">
        <v>13</v>
      </c>
      <c r="D44508" s="4" t="s">
        <v>10</v>
      </c>
      <c r="E44508" s="4" t="s">
        <v>13</v>
      </c>
    </row>
    <row r="44509" spans="1:10">
      <c r="A44509" t="n">
        <v>358358</v>
      </c>
      <c r="B44509" s="38" t="n">
        <v>36</v>
      </c>
      <c r="C44509" s="7" t="n">
        <v>9</v>
      </c>
      <c r="D44509" s="7" t="n">
        <v>5711</v>
      </c>
      <c r="E44509" s="7" t="n">
        <v>0</v>
      </c>
    </row>
    <row r="44510" spans="1:10">
      <c r="A44510" t="s">
        <v>4</v>
      </c>
      <c r="B44510" s="4" t="s">
        <v>5</v>
      </c>
      <c r="C44510" s="4" t="s">
        <v>10</v>
      </c>
    </row>
    <row r="44511" spans="1:10">
      <c r="A44511" t="n">
        <v>358363</v>
      </c>
      <c r="B44511" s="12" t="n">
        <v>12</v>
      </c>
      <c r="C44511" s="7" t="n">
        <v>10320</v>
      </c>
    </row>
    <row r="44512" spans="1:10">
      <c r="A44512" t="s">
        <v>4</v>
      </c>
      <c r="B44512" s="4" t="s">
        <v>5</v>
      </c>
      <c r="C44512" s="4" t="s">
        <v>10</v>
      </c>
      <c r="D44512" s="4" t="s">
        <v>22</v>
      </c>
      <c r="E44512" s="4" t="s">
        <v>22</v>
      </c>
      <c r="F44512" s="4" t="s">
        <v>22</v>
      </c>
      <c r="G44512" s="4" t="s">
        <v>22</v>
      </c>
    </row>
    <row r="44513" spans="1:10">
      <c r="A44513" t="n">
        <v>358366</v>
      </c>
      <c r="B44513" s="24" t="n">
        <v>46</v>
      </c>
      <c r="C44513" s="7" t="n">
        <v>61456</v>
      </c>
      <c r="D44513" s="7" t="n">
        <v>32.2900009155273</v>
      </c>
      <c r="E44513" s="7" t="n">
        <v>-0.670000016689301</v>
      </c>
      <c r="F44513" s="7" t="n">
        <v>19.4500007629395</v>
      </c>
      <c r="G44513" s="7" t="n">
        <v>19.1000003814697</v>
      </c>
    </row>
    <row r="44514" spans="1:10">
      <c r="A44514" t="s">
        <v>4</v>
      </c>
      <c r="B44514" s="4" t="s">
        <v>5</v>
      </c>
      <c r="C44514" s="4" t="s">
        <v>13</v>
      </c>
      <c r="D44514" s="4" t="s">
        <v>13</v>
      </c>
      <c r="E44514" s="4" t="s">
        <v>22</v>
      </c>
      <c r="F44514" s="4" t="s">
        <v>22</v>
      </c>
      <c r="G44514" s="4" t="s">
        <v>22</v>
      </c>
      <c r="H44514" s="4" t="s">
        <v>10</v>
      </c>
      <c r="I44514" s="4" t="s">
        <v>13</v>
      </c>
    </row>
    <row r="44515" spans="1:10">
      <c r="A44515" t="n">
        <v>358385</v>
      </c>
      <c r="B44515" s="25" t="n">
        <v>45</v>
      </c>
      <c r="C44515" s="7" t="n">
        <v>4</v>
      </c>
      <c r="D44515" s="7" t="n">
        <v>3</v>
      </c>
      <c r="E44515" s="7" t="n">
        <v>9.57999992370605</v>
      </c>
      <c r="F44515" s="7" t="n">
        <v>207.770004272461</v>
      </c>
      <c r="G44515" s="7" t="n">
        <v>0</v>
      </c>
      <c r="H44515" s="7" t="n">
        <v>0</v>
      </c>
      <c r="I44515" s="7" t="n">
        <v>0</v>
      </c>
    </row>
    <row r="44516" spans="1:10">
      <c r="A44516" t="s">
        <v>4</v>
      </c>
      <c r="B44516" s="4" t="s">
        <v>5</v>
      </c>
      <c r="C44516" s="4" t="s">
        <v>13</v>
      </c>
      <c r="D44516" s="4" t="s">
        <v>6</v>
      </c>
    </row>
    <row r="44517" spans="1:10">
      <c r="A44517" t="n">
        <v>358403</v>
      </c>
      <c r="B44517" s="8" t="n">
        <v>2</v>
      </c>
      <c r="C44517" s="7" t="n">
        <v>10</v>
      </c>
      <c r="D44517" s="7" t="s">
        <v>855</v>
      </c>
    </row>
    <row r="44518" spans="1:10">
      <c r="A44518" t="s">
        <v>4</v>
      </c>
      <c r="B44518" s="4" t="s">
        <v>5</v>
      </c>
      <c r="C44518" s="4" t="s">
        <v>10</v>
      </c>
    </row>
    <row r="44519" spans="1:10">
      <c r="A44519" t="n">
        <v>358418</v>
      </c>
      <c r="B44519" s="35" t="n">
        <v>16</v>
      </c>
      <c r="C44519" s="7" t="n">
        <v>0</v>
      </c>
    </row>
    <row r="44520" spans="1:10">
      <c r="A44520" t="s">
        <v>4</v>
      </c>
      <c r="B44520" s="4" t="s">
        <v>5</v>
      </c>
      <c r="C44520" s="4" t="s">
        <v>13</v>
      </c>
      <c r="D44520" s="4" t="s">
        <v>10</v>
      </c>
    </row>
    <row r="44521" spans="1:10">
      <c r="A44521" t="n">
        <v>358421</v>
      </c>
      <c r="B44521" s="28" t="n">
        <v>58</v>
      </c>
      <c r="C44521" s="7" t="n">
        <v>105</v>
      </c>
      <c r="D44521" s="7" t="n">
        <v>300</v>
      </c>
    </row>
    <row r="44522" spans="1:10">
      <c r="A44522" t="s">
        <v>4</v>
      </c>
      <c r="B44522" s="4" t="s">
        <v>5</v>
      </c>
      <c r="C44522" s="4" t="s">
        <v>22</v>
      </c>
      <c r="D44522" s="4" t="s">
        <v>10</v>
      </c>
    </row>
    <row r="44523" spans="1:10">
      <c r="A44523" t="n">
        <v>358425</v>
      </c>
      <c r="B44523" s="51" t="n">
        <v>103</v>
      </c>
      <c r="C44523" s="7" t="n">
        <v>1</v>
      </c>
      <c r="D44523" s="7" t="n">
        <v>300</v>
      </c>
    </row>
    <row r="44524" spans="1:10">
      <c r="A44524" t="s">
        <v>4</v>
      </c>
      <c r="B44524" s="4" t="s">
        <v>5</v>
      </c>
      <c r="C44524" s="4" t="s">
        <v>13</v>
      </c>
      <c r="D44524" s="4" t="s">
        <v>10</v>
      </c>
    </row>
    <row r="44525" spans="1:10">
      <c r="A44525" t="n">
        <v>358432</v>
      </c>
      <c r="B44525" s="67" t="n">
        <v>72</v>
      </c>
      <c r="C44525" s="7" t="n">
        <v>4</v>
      </c>
      <c r="D44525" s="7" t="n">
        <v>0</v>
      </c>
    </row>
    <row r="44526" spans="1:10">
      <c r="A44526" t="s">
        <v>4</v>
      </c>
      <c r="B44526" s="4" t="s">
        <v>5</v>
      </c>
      <c r="C44526" s="4" t="s">
        <v>9</v>
      </c>
    </row>
    <row r="44527" spans="1:10">
      <c r="A44527" t="n">
        <v>358436</v>
      </c>
      <c r="B44527" s="50" t="n">
        <v>15</v>
      </c>
      <c r="C44527" s="7" t="n">
        <v>1073741824</v>
      </c>
    </row>
    <row r="44528" spans="1:10">
      <c r="A44528" t="s">
        <v>4</v>
      </c>
      <c r="B44528" s="4" t="s">
        <v>5</v>
      </c>
      <c r="C44528" s="4" t="s">
        <v>13</v>
      </c>
    </row>
    <row r="44529" spans="1:9">
      <c r="A44529" t="n">
        <v>358441</v>
      </c>
      <c r="B44529" s="37" t="n">
        <v>64</v>
      </c>
      <c r="C44529" s="7" t="n">
        <v>3</v>
      </c>
    </row>
    <row r="44530" spans="1:9">
      <c r="A44530" t="s">
        <v>4</v>
      </c>
      <c r="B44530" s="4" t="s">
        <v>5</v>
      </c>
      <c r="C44530" s="4" t="s">
        <v>13</v>
      </c>
    </row>
    <row r="44531" spans="1:9">
      <c r="A44531" t="n">
        <v>358443</v>
      </c>
      <c r="B44531" s="49" t="n">
        <v>74</v>
      </c>
      <c r="C44531" s="7" t="n">
        <v>67</v>
      </c>
    </row>
    <row r="44532" spans="1:9">
      <c r="A44532" t="s">
        <v>4</v>
      </c>
      <c r="B44532" s="4" t="s">
        <v>5</v>
      </c>
      <c r="C44532" s="4" t="s">
        <v>13</v>
      </c>
      <c r="D44532" s="4" t="s">
        <v>13</v>
      </c>
      <c r="E44532" s="4" t="s">
        <v>10</v>
      </c>
    </row>
    <row r="44533" spans="1:9">
      <c r="A44533" t="n">
        <v>358445</v>
      </c>
      <c r="B44533" s="25" t="n">
        <v>45</v>
      </c>
      <c r="C44533" s="7" t="n">
        <v>8</v>
      </c>
      <c r="D44533" s="7" t="n">
        <v>1</v>
      </c>
      <c r="E44533" s="7" t="n">
        <v>0</v>
      </c>
    </row>
    <row r="44534" spans="1:9">
      <c r="A44534" t="s">
        <v>4</v>
      </c>
      <c r="B44534" s="4" t="s">
        <v>5</v>
      </c>
      <c r="C44534" s="4" t="s">
        <v>10</v>
      </c>
    </row>
    <row r="44535" spans="1:9">
      <c r="A44535" t="n">
        <v>358450</v>
      </c>
      <c r="B44535" s="15" t="n">
        <v>13</v>
      </c>
      <c r="C44535" s="7" t="n">
        <v>6409</v>
      </c>
    </row>
    <row r="44536" spans="1:9">
      <c r="A44536" t="s">
        <v>4</v>
      </c>
      <c r="B44536" s="4" t="s">
        <v>5</v>
      </c>
      <c r="C44536" s="4" t="s">
        <v>10</v>
      </c>
    </row>
    <row r="44537" spans="1:9">
      <c r="A44537" t="n">
        <v>358453</v>
      </c>
      <c r="B44537" s="15" t="n">
        <v>13</v>
      </c>
      <c r="C44537" s="7" t="n">
        <v>6408</v>
      </c>
    </row>
    <row r="44538" spans="1:9">
      <c r="A44538" t="s">
        <v>4</v>
      </c>
      <c r="B44538" s="4" t="s">
        <v>5</v>
      </c>
      <c r="C44538" s="4" t="s">
        <v>10</v>
      </c>
    </row>
    <row r="44539" spans="1:9">
      <c r="A44539" t="n">
        <v>358456</v>
      </c>
      <c r="B44539" s="12" t="n">
        <v>12</v>
      </c>
      <c r="C44539" s="7" t="n">
        <v>6464</v>
      </c>
    </row>
    <row r="44540" spans="1:9">
      <c r="A44540" t="s">
        <v>4</v>
      </c>
      <c r="B44540" s="4" t="s">
        <v>5</v>
      </c>
      <c r="C44540" s="4" t="s">
        <v>10</v>
      </c>
    </row>
    <row r="44541" spans="1:9">
      <c r="A44541" t="n">
        <v>358459</v>
      </c>
      <c r="B44541" s="15" t="n">
        <v>13</v>
      </c>
      <c r="C44541" s="7" t="n">
        <v>6465</v>
      </c>
    </row>
    <row r="44542" spans="1:9">
      <c r="A44542" t="s">
        <v>4</v>
      </c>
      <c r="B44542" s="4" t="s">
        <v>5</v>
      </c>
      <c r="C44542" s="4" t="s">
        <v>10</v>
      </c>
    </row>
    <row r="44543" spans="1:9">
      <c r="A44543" t="n">
        <v>358462</v>
      </c>
      <c r="B44543" s="15" t="n">
        <v>13</v>
      </c>
      <c r="C44543" s="7" t="n">
        <v>6466</v>
      </c>
    </row>
    <row r="44544" spans="1:9">
      <c r="A44544" t="s">
        <v>4</v>
      </c>
      <c r="B44544" s="4" t="s">
        <v>5</v>
      </c>
      <c r="C44544" s="4" t="s">
        <v>10</v>
      </c>
    </row>
    <row r="44545" spans="1:5">
      <c r="A44545" t="n">
        <v>358465</v>
      </c>
      <c r="B44545" s="15" t="n">
        <v>13</v>
      </c>
      <c r="C44545" s="7" t="n">
        <v>6467</v>
      </c>
    </row>
    <row r="44546" spans="1:5">
      <c r="A44546" t="s">
        <v>4</v>
      </c>
      <c r="B44546" s="4" t="s">
        <v>5</v>
      </c>
      <c r="C44546" s="4" t="s">
        <v>10</v>
      </c>
    </row>
    <row r="44547" spans="1:5">
      <c r="A44547" t="n">
        <v>358468</v>
      </c>
      <c r="B44547" s="15" t="n">
        <v>13</v>
      </c>
      <c r="C44547" s="7" t="n">
        <v>6468</v>
      </c>
    </row>
    <row r="44548" spans="1:5">
      <c r="A44548" t="s">
        <v>4</v>
      </c>
      <c r="B44548" s="4" t="s">
        <v>5</v>
      </c>
      <c r="C44548" s="4" t="s">
        <v>10</v>
      </c>
    </row>
    <row r="44549" spans="1:5">
      <c r="A44549" t="n">
        <v>358471</v>
      </c>
      <c r="B44549" s="15" t="n">
        <v>13</v>
      </c>
      <c r="C44549" s="7" t="n">
        <v>6469</v>
      </c>
    </row>
    <row r="44550" spans="1:5">
      <c r="A44550" t="s">
        <v>4</v>
      </c>
      <c r="B44550" s="4" t="s">
        <v>5</v>
      </c>
      <c r="C44550" s="4" t="s">
        <v>10</v>
      </c>
    </row>
    <row r="44551" spans="1:5">
      <c r="A44551" t="n">
        <v>358474</v>
      </c>
      <c r="B44551" s="15" t="n">
        <v>13</v>
      </c>
      <c r="C44551" s="7" t="n">
        <v>6470</v>
      </c>
    </row>
    <row r="44552" spans="1:5">
      <c r="A44552" t="s">
        <v>4</v>
      </c>
      <c r="B44552" s="4" t="s">
        <v>5</v>
      </c>
      <c r="C44552" s="4" t="s">
        <v>10</v>
      </c>
    </row>
    <row r="44553" spans="1:5">
      <c r="A44553" t="n">
        <v>358477</v>
      </c>
      <c r="B44553" s="15" t="n">
        <v>13</v>
      </c>
      <c r="C44553" s="7" t="n">
        <v>6471</v>
      </c>
    </row>
    <row r="44554" spans="1:5">
      <c r="A44554" t="s">
        <v>4</v>
      </c>
      <c r="B44554" s="4" t="s">
        <v>5</v>
      </c>
      <c r="C44554" s="4" t="s">
        <v>13</v>
      </c>
    </row>
    <row r="44555" spans="1:5">
      <c r="A44555" t="n">
        <v>358480</v>
      </c>
      <c r="B44555" s="49" t="n">
        <v>74</v>
      </c>
      <c r="C44555" s="7" t="n">
        <v>18</v>
      </c>
    </row>
    <row r="44556" spans="1:5">
      <c r="A44556" t="s">
        <v>4</v>
      </c>
      <c r="B44556" s="4" t="s">
        <v>5</v>
      </c>
      <c r="C44556" s="4" t="s">
        <v>13</v>
      </c>
    </row>
    <row r="44557" spans="1:5">
      <c r="A44557" t="n">
        <v>358482</v>
      </c>
      <c r="B44557" s="49" t="n">
        <v>74</v>
      </c>
      <c r="C44557" s="7" t="n">
        <v>45</v>
      </c>
    </row>
    <row r="44558" spans="1:5">
      <c r="A44558" t="s">
        <v>4</v>
      </c>
      <c r="B44558" s="4" t="s">
        <v>5</v>
      </c>
      <c r="C44558" s="4" t="s">
        <v>10</v>
      </c>
    </row>
    <row r="44559" spans="1:5">
      <c r="A44559" t="n">
        <v>358484</v>
      </c>
      <c r="B44559" s="35" t="n">
        <v>16</v>
      </c>
      <c r="C44559" s="7" t="n">
        <v>0</v>
      </c>
    </row>
    <row r="44560" spans="1:5">
      <c r="A44560" t="s">
        <v>4</v>
      </c>
      <c r="B44560" s="4" t="s">
        <v>5</v>
      </c>
      <c r="C44560" s="4" t="s">
        <v>13</v>
      </c>
      <c r="D44560" s="4" t="s">
        <v>13</v>
      </c>
      <c r="E44560" s="4" t="s">
        <v>13</v>
      </c>
      <c r="F44560" s="4" t="s">
        <v>13</v>
      </c>
    </row>
    <row r="44561" spans="1:6">
      <c r="A44561" t="n">
        <v>358487</v>
      </c>
      <c r="B44561" s="13" t="n">
        <v>14</v>
      </c>
      <c r="C44561" s="7" t="n">
        <v>0</v>
      </c>
      <c r="D44561" s="7" t="n">
        <v>8</v>
      </c>
      <c r="E44561" s="7" t="n">
        <v>0</v>
      </c>
      <c r="F44561" s="7" t="n">
        <v>0</v>
      </c>
    </row>
    <row r="44562" spans="1:6">
      <c r="A44562" t="s">
        <v>4</v>
      </c>
      <c r="B44562" s="4" t="s">
        <v>5</v>
      </c>
      <c r="C44562" s="4" t="s">
        <v>13</v>
      </c>
      <c r="D44562" s="4" t="s">
        <v>6</v>
      </c>
    </row>
    <row r="44563" spans="1:6">
      <c r="A44563" t="n">
        <v>358492</v>
      </c>
      <c r="B44563" s="8" t="n">
        <v>2</v>
      </c>
      <c r="C44563" s="7" t="n">
        <v>11</v>
      </c>
      <c r="D44563" s="7" t="s">
        <v>24</v>
      </c>
    </row>
    <row r="44564" spans="1:6">
      <c r="A44564" t="s">
        <v>4</v>
      </c>
      <c r="B44564" s="4" t="s">
        <v>5</v>
      </c>
      <c r="C44564" s="4" t="s">
        <v>10</v>
      </c>
    </row>
    <row r="44565" spans="1:6">
      <c r="A44565" t="n">
        <v>358506</v>
      </c>
      <c r="B44565" s="35" t="n">
        <v>16</v>
      </c>
      <c r="C44565" s="7" t="n">
        <v>0</v>
      </c>
    </row>
    <row r="44566" spans="1:6">
      <c r="A44566" t="s">
        <v>4</v>
      </c>
      <c r="B44566" s="4" t="s">
        <v>5</v>
      </c>
      <c r="C44566" s="4" t="s">
        <v>13</v>
      </c>
      <c r="D44566" s="4" t="s">
        <v>6</v>
      </c>
    </row>
    <row r="44567" spans="1:6">
      <c r="A44567" t="n">
        <v>358509</v>
      </c>
      <c r="B44567" s="8" t="n">
        <v>2</v>
      </c>
      <c r="C44567" s="7" t="n">
        <v>11</v>
      </c>
      <c r="D44567" s="7" t="s">
        <v>145</v>
      </c>
    </row>
    <row r="44568" spans="1:6">
      <c r="A44568" t="s">
        <v>4</v>
      </c>
      <c r="B44568" s="4" t="s">
        <v>5</v>
      </c>
      <c r="C44568" s="4" t="s">
        <v>10</v>
      </c>
    </row>
    <row r="44569" spans="1:6">
      <c r="A44569" t="n">
        <v>358518</v>
      </c>
      <c r="B44569" s="35" t="n">
        <v>16</v>
      </c>
      <c r="C44569" s="7" t="n">
        <v>0</v>
      </c>
    </row>
    <row r="44570" spans="1:6">
      <c r="A44570" t="s">
        <v>4</v>
      </c>
      <c r="B44570" s="4" t="s">
        <v>5</v>
      </c>
      <c r="C44570" s="4" t="s">
        <v>9</v>
      </c>
    </row>
    <row r="44571" spans="1:6">
      <c r="A44571" t="n">
        <v>358521</v>
      </c>
      <c r="B44571" s="50" t="n">
        <v>15</v>
      </c>
      <c r="C44571" s="7" t="n">
        <v>2048</v>
      </c>
    </row>
    <row r="44572" spans="1:6">
      <c r="A44572" t="s">
        <v>4</v>
      </c>
      <c r="B44572" s="4" t="s">
        <v>5</v>
      </c>
      <c r="C44572" s="4" t="s">
        <v>13</v>
      </c>
      <c r="D44572" s="4" t="s">
        <v>6</v>
      </c>
    </row>
    <row r="44573" spans="1:6">
      <c r="A44573" t="n">
        <v>358526</v>
      </c>
      <c r="B44573" s="8" t="n">
        <v>2</v>
      </c>
      <c r="C44573" s="7" t="n">
        <v>10</v>
      </c>
      <c r="D44573" s="7" t="s">
        <v>146</v>
      </c>
    </row>
    <row r="44574" spans="1:6">
      <c r="A44574" t="s">
        <v>4</v>
      </c>
      <c r="B44574" s="4" t="s">
        <v>5</v>
      </c>
      <c r="C44574" s="4" t="s">
        <v>10</v>
      </c>
    </row>
    <row r="44575" spans="1:6">
      <c r="A44575" t="n">
        <v>358544</v>
      </c>
      <c r="B44575" s="35" t="n">
        <v>16</v>
      </c>
      <c r="C44575" s="7" t="n">
        <v>0</v>
      </c>
    </row>
    <row r="44576" spans="1:6">
      <c r="A44576" t="s">
        <v>4</v>
      </c>
      <c r="B44576" s="4" t="s">
        <v>5</v>
      </c>
      <c r="C44576" s="4" t="s">
        <v>13</v>
      </c>
      <c r="D44576" s="4" t="s">
        <v>6</v>
      </c>
    </row>
    <row r="44577" spans="1:6">
      <c r="A44577" t="n">
        <v>358547</v>
      </c>
      <c r="B44577" s="8" t="n">
        <v>2</v>
      </c>
      <c r="C44577" s="7" t="n">
        <v>10</v>
      </c>
      <c r="D44577" s="7" t="s">
        <v>147</v>
      </c>
    </row>
    <row r="44578" spans="1:6">
      <c r="A44578" t="s">
        <v>4</v>
      </c>
      <c r="B44578" s="4" t="s">
        <v>5</v>
      </c>
      <c r="C44578" s="4" t="s">
        <v>10</v>
      </c>
    </row>
    <row r="44579" spans="1:6">
      <c r="A44579" t="n">
        <v>358566</v>
      </c>
      <c r="B44579" s="35" t="n">
        <v>16</v>
      </c>
      <c r="C44579" s="7" t="n">
        <v>0</v>
      </c>
    </row>
    <row r="44580" spans="1:6">
      <c r="A44580" t="s">
        <v>4</v>
      </c>
      <c r="B44580" s="4" t="s">
        <v>5</v>
      </c>
      <c r="C44580" s="4" t="s">
        <v>13</v>
      </c>
      <c r="D44580" s="4" t="s">
        <v>10</v>
      </c>
      <c r="E44580" s="4" t="s">
        <v>22</v>
      </c>
    </row>
    <row r="44581" spans="1:6">
      <c r="A44581" t="n">
        <v>358569</v>
      </c>
      <c r="B44581" s="28" t="n">
        <v>58</v>
      </c>
      <c r="C44581" s="7" t="n">
        <v>100</v>
      </c>
      <c r="D44581" s="7" t="n">
        <v>300</v>
      </c>
      <c r="E44581" s="7" t="n">
        <v>1</v>
      </c>
    </row>
    <row r="44582" spans="1:6">
      <c r="A44582" t="s">
        <v>4</v>
      </c>
      <c r="B44582" s="4" t="s">
        <v>5</v>
      </c>
      <c r="C44582" s="4" t="s">
        <v>13</v>
      </c>
      <c r="D44582" s="4" t="s">
        <v>10</v>
      </c>
    </row>
    <row r="44583" spans="1:6">
      <c r="A44583" t="n">
        <v>358577</v>
      </c>
      <c r="B44583" s="28" t="n">
        <v>58</v>
      </c>
      <c r="C44583" s="7" t="n">
        <v>255</v>
      </c>
      <c r="D44583" s="7" t="n">
        <v>0</v>
      </c>
    </row>
    <row r="44584" spans="1:6">
      <c r="A44584" t="s">
        <v>4</v>
      </c>
      <c r="B44584" s="4" t="s">
        <v>5</v>
      </c>
      <c r="C44584" s="4" t="s">
        <v>13</v>
      </c>
    </row>
    <row r="44585" spans="1:6">
      <c r="A44585" t="n">
        <v>358581</v>
      </c>
      <c r="B44585" s="34" t="n">
        <v>23</v>
      </c>
      <c r="C44585" s="7" t="n">
        <v>0</v>
      </c>
    </row>
    <row r="44586" spans="1:6">
      <c r="A44586" t="s">
        <v>4</v>
      </c>
      <c r="B44586" s="4" t="s">
        <v>5</v>
      </c>
    </row>
    <row r="44587" spans="1:6">
      <c r="A44587" t="n">
        <v>358583</v>
      </c>
      <c r="B44587" s="5" t="n">
        <v>1</v>
      </c>
    </row>
    <row r="44588" spans="1:6" s="3" customFormat="1" customHeight="0">
      <c r="A44588" s="3" t="s">
        <v>2</v>
      </c>
      <c r="B44588" s="3" t="s">
        <v>2593</v>
      </c>
    </row>
    <row r="44589" spans="1:6">
      <c r="A44589" t="s">
        <v>4</v>
      </c>
      <c r="B44589" s="4" t="s">
        <v>5</v>
      </c>
      <c r="C44589" s="4" t="s">
        <v>13</v>
      </c>
      <c r="D44589" s="4" t="s">
        <v>10</v>
      </c>
      <c r="E44589" s="4" t="s">
        <v>22</v>
      </c>
    </row>
    <row r="44590" spans="1:6">
      <c r="A44590" t="n">
        <v>358584</v>
      </c>
      <c r="B44590" s="28" t="n">
        <v>58</v>
      </c>
      <c r="C44590" s="7" t="n">
        <v>100</v>
      </c>
      <c r="D44590" s="7" t="n">
        <v>1000</v>
      </c>
      <c r="E44590" s="7" t="n">
        <v>1</v>
      </c>
    </row>
    <row r="44591" spans="1:6">
      <c r="A44591" t="s">
        <v>4</v>
      </c>
      <c r="B44591" s="4" t="s">
        <v>5</v>
      </c>
      <c r="C44591" s="4" t="s">
        <v>13</v>
      </c>
      <c r="D44591" s="4" t="s">
        <v>10</v>
      </c>
    </row>
    <row r="44592" spans="1:6">
      <c r="A44592" t="n">
        <v>358592</v>
      </c>
      <c r="B44592" s="28" t="n">
        <v>58</v>
      </c>
      <c r="C44592" s="7" t="n">
        <v>255</v>
      </c>
      <c r="D44592" s="7" t="n">
        <v>0</v>
      </c>
    </row>
    <row r="44593" spans="1:5">
      <c r="A44593" t="s">
        <v>4</v>
      </c>
      <c r="B44593" s="4" t="s">
        <v>5</v>
      </c>
      <c r="C44593" s="4" t="s">
        <v>13</v>
      </c>
      <c r="D44593" s="4" t="s">
        <v>10</v>
      </c>
      <c r="E44593" s="4" t="s">
        <v>13</v>
      </c>
      <c r="F44593" s="4" t="s">
        <v>13</v>
      </c>
      <c r="G44593" s="4" t="s">
        <v>20</v>
      </c>
    </row>
    <row r="44594" spans="1:5">
      <c r="A44594" t="n">
        <v>358596</v>
      </c>
      <c r="B44594" s="10" t="n">
        <v>5</v>
      </c>
      <c r="C44594" s="7" t="n">
        <v>30</v>
      </c>
      <c r="D44594" s="7" t="n">
        <v>8360</v>
      </c>
      <c r="E44594" s="7" t="n">
        <v>8</v>
      </c>
      <c r="F44594" s="7" t="n">
        <v>1</v>
      </c>
      <c r="G44594" s="11" t="n">
        <f t="normal" ca="1">A44760</f>
        <v>0</v>
      </c>
    </row>
    <row r="44595" spans="1:5">
      <c r="A44595" t="s">
        <v>4</v>
      </c>
      <c r="B44595" s="4" t="s">
        <v>5</v>
      </c>
      <c r="C44595" s="4" t="s">
        <v>13</v>
      </c>
      <c r="D44595" s="4" t="s">
        <v>10</v>
      </c>
      <c r="E44595" s="4" t="s">
        <v>22</v>
      </c>
    </row>
    <row r="44596" spans="1:5">
      <c r="A44596" t="n">
        <v>358606</v>
      </c>
      <c r="B44596" s="28" t="n">
        <v>58</v>
      </c>
      <c r="C44596" s="7" t="n">
        <v>0</v>
      </c>
      <c r="D44596" s="7" t="n">
        <v>300</v>
      </c>
      <c r="E44596" s="7" t="n">
        <v>0.300000011920929</v>
      </c>
    </row>
    <row r="44597" spans="1:5">
      <c r="A44597" t="s">
        <v>4</v>
      </c>
      <c r="B44597" s="4" t="s">
        <v>5</v>
      </c>
      <c r="C44597" s="4" t="s">
        <v>13</v>
      </c>
      <c r="D44597" s="4" t="s">
        <v>10</v>
      </c>
    </row>
    <row r="44598" spans="1:5">
      <c r="A44598" t="n">
        <v>358614</v>
      </c>
      <c r="B44598" s="28" t="n">
        <v>58</v>
      </c>
      <c r="C44598" s="7" t="n">
        <v>255</v>
      </c>
      <c r="D44598" s="7" t="n">
        <v>0</v>
      </c>
    </row>
    <row r="44599" spans="1:5">
      <c r="A44599" t="s">
        <v>4</v>
      </c>
      <c r="B44599" s="4" t="s">
        <v>5</v>
      </c>
      <c r="C44599" s="4" t="s">
        <v>10</v>
      </c>
    </row>
    <row r="44600" spans="1:5">
      <c r="A44600" t="n">
        <v>358618</v>
      </c>
      <c r="B44600" s="35" t="n">
        <v>16</v>
      </c>
      <c r="C44600" s="7" t="n">
        <v>500</v>
      </c>
    </row>
    <row r="44601" spans="1:5">
      <c r="A44601" t="s">
        <v>4</v>
      </c>
      <c r="B44601" s="4" t="s">
        <v>5</v>
      </c>
      <c r="C44601" s="4" t="s">
        <v>13</v>
      </c>
      <c r="D44601" s="4" t="s">
        <v>10</v>
      </c>
      <c r="E44601" s="4" t="s">
        <v>22</v>
      </c>
      <c r="F44601" s="4" t="s">
        <v>10</v>
      </c>
      <c r="G44601" s="4" t="s">
        <v>9</v>
      </c>
      <c r="H44601" s="4" t="s">
        <v>9</v>
      </c>
      <c r="I44601" s="4" t="s">
        <v>10</v>
      </c>
      <c r="J44601" s="4" t="s">
        <v>10</v>
      </c>
      <c r="K44601" s="4" t="s">
        <v>9</v>
      </c>
      <c r="L44601" s="4" t="s">
        <v>9</v>
      </c>
      <c r="M44601" s="4" t="s">
        <v>9</v>
      </c>
      <c r="N44601" s="4" t="s">
        <v>9</v>
      </c>
      <c r="O44601" s="4" t="s">
        <v>6</v>
      </c>
    </row>
    <row r="44602" spans="1:5">
      <c r="A44602" t="n">
        <v>358621</v>
      </c>
      <c r="B44602" s="14" t="n">
        <v>50</v>
      </c>
      <c r="C44602" s="7" t="n">
        <v>0</v>
      </c>
      <c r="D44602" s="7" t="n">
        <v>12105</v>
      </c>
      <c r="E44602" s="7" t="n">
        <v>1</v>
      </c>
      <c r="F44602" s="7" t="n">
        <v>0</v>
      </c>
      <c r="G44602" s="7" t="n">
        <v>0</v>
      </c>
      <c r="H44602" s="7" t="n">
        <v>0</v>
      </c>
      <c r="I44602" s="7" t="n">
        <v>0</v>
      </c>
      <c r="J44602" s="7" t="n">
        <v>65533</v>
      </c>
      <c r="K44602" s="7" t="n">
        <v>0</v>
      </c>
      <c r="L44602" s="7" t="n">
        <v>0</v>
      </c>
      <c r="M44602" s="7" t="n">
        <v>0</v>
      </c>
      <c r="N44602" s="7" t="n">
        <v>0</v>
      </c>
      <c r="O44602" s="7" t="s">
        <v>12</v>
      </c>
    </row>
    <row r="44603" spans="1:5">
      <c r="A44603" t="s">
        <v>4</v>
      </c>
      <c r="B44603" s="4" t="s">
        <v>5</v>
      </c>
      <c r="C44603" s="4" t="s">
        <v>13</v>
      </c>
      <c r="D44603" s="4" t="s">
        <v>10</v>
      </c>
      <c r="E44603" s="4" t="s">
        <v>10</v>
      </c>
      <c r="F44603" s="4" t="s">
        <v>10</v>
      </c>
      <c r="G44603" s="4" t="s">
        <v>10</v>
      </c>
      <c r="H44603" s="4" t="s">
        <v>13</v>
      </c>
    </row>
    <row r="44604" spans="1:5">
      <c r="A44604" t="n">
        <v>358660</v>
      </c>
      <c r="B44604" s="29" t="n">
        <v>25</v>
      </c>
      <c r="C44604" s="7" t="n">
        <v>5</v>
      </c>
      <c r="D44604" s="7" t="n">
        <v>65535</v>
      </c>
      <c r="E44604" s="7" t="n">
        <v>65535</v>
      </c>
      <c r="F44604" s="7" t="n">
        <v>65535</v>
      </c>
      <c r="G44604" s="7" t="n">
        <v>65535</v>
      </c>
      <c r="H44604" s="7" t="n">
        <v>0</v>
      </c>
    </row>
    <row r="44605" spans="1:5">
      <c r="A44605" t="s">
        <v>4</v>
      </c>
      <c r="B44605" s="4" t="s">
        <v>5</v>
      </c>
      <c r="C44605" s="4" t="s">
        <v>10</v>
      </c>
      <c r="D44605" s="4" t="s">
        <v>13</v>
      </c>
      <c r="E44605" s="4" t="s">
        <v>72</v>
      </c>
      <c r="F44605" s="4" t="s">
        <v>13</v>
      </c>
      <c r="G44605" s="4" t="s">
        <v>13</v>
      </c>
    </row>
    <row r="44606" spans="1:5">
      <c r="A44606" t="n">
        <v>358671</v>
      </c>
      <c r="B44606" s="30" t="n">
        <v>24</v>
      </c>
      <c r="C44606" s="7" t="n">
        <v>65533</v>
      </c>
      <c r="D44606" s="7" t="n">
        <v>11</v>
      </c>
      <c r="E44606" s="7" t="s">
        <v>2594</v>
      </c>
      <c r="F44606" s="7" t="n">
        <v>2</v>
      </c>
      <c r="G44606" s="7" t="n">
        <v>0</v>
      </c>
    </row>
    <row r="44607" spans="1:5">
      <c r="A44607" t="s">
        <v>4</v>
      </c>
      <c r="B44607" s="4" t="s">
        <v>5</v>
      </c>
    </row>
    <row r="44608" spans="1:5">
      <c r="A44608" t="n">
        <v>358729</v>
      </c>
      <c r="B44608" s="53" t="n">
        <v>28</v>
      </c>
    </row>
    <row r="44609" spans="1:15">
      <c r="A44609" t="s">
        <v>4</v>
      </c>
      <c r="B44609" s="4" t="s">
        <v>5</v>
      </c>
      <c r="C44609" s="4" t="s">
        <v>13</v>
      </c>
    </row>
    <row r="44610" spans="1:15">
      <c r="A44610" t="n">
        <v>358730</v>
      </c>
      <c r="B44610" s="33" t="n">
        <v>27</v>
      </c>
      <c r="C44610" s="7" t="n">
        <v>0</v>
      </c>
    </row>
    <row r="44611" spans="1:15">
      <c r="A44611" t="s">
        <v>4</v>
      </c>
      <c r="B44611" s="4" t="s">
        <v>5</v>
      </c>
      <c r="C44611" s="4" t="s">
        <v>10</v>
      </c>
    </row>
    <row r="44612" spans="1:15">
      <c r="A44612" t="n">
        <v>358732</v>
      </c>
      <c r="B44612" s="35" t="n">
        <v>16</v>
      </c>
      <c r="C44612" s="7" t="n">
        <v>500</v>
      </c>
    </row>
    <row r="44613" spans="1:15">
      <c r="A44613" t="s">
        <v>4</v>
      </c>
      <c r="B44613" s="4" t="s">
        <v>5</v>
      </c>
      <c r="C44613" s="4" t="s">
        <v>13</v>
      </c>
      <c r="D44613" s="4" t="s">
        <v>10</v>
      </c>
      <c r="E44613" s="4" t="s">
        <v>10</v>
      </c>
      <c r="F44613" s="4" t="s">
        <v>10</v>
      </c>
      <c r="G44613" s="4" t="s">
        <v>10</v>
      </c>
      <c r="H44613" s="4" t="s">
        <v>13</v>
      </c>
    </row>
    <row r="44614" spans="1:15">
      <c r="A44614" t="n">
        <v>358735</v>
      </c>
      <c r="B44614" s="29" t="n">
        <v>25</v>
      </c>
      <c r="C44614" s="7" t="n">
        <v>5</v>
      </c>
      <c r="D44614" s="7" t="n">
        <v>65535</v>
      </c>
      <c r="E44614" s="7" t="n">
        <v>500</v>
      </c>
      <c r="F44614" s="7" t="n">
        <v>800</v>
      </c>
      <c r="G44614" s="7" t="n">
        <v>140</v>
      </c>
      <c r="H44614" s="7" t="n">
        <v>0</v>
      </c>
    </row>
    <row r="44615" spans="1:15">
      <c r="A44615" t="s">
        <v>4</v>
      </c>
      <c r="B44615" s="4" t="s">
        <v>5</v>
      </c>
      <c r="C44615" s="4" t="s">
        <v>10</v>
      </c>
      <c r="D44615" s="4" t="s">
        <v>13</v>
      </c>
      <c r="E44615" s="4" t="s">
        <v>72</v>
      </c>
      <c r="F44615" s="4" t="s">
        <v>13</v>
      </c>
      <c r="G44615" s="4" t="s">
        <v>13</v>
      </c>
      <c r="H44615" s="4" t="s">
        <v>13</v>
      </c>
      <c r="I44615" s="4" t="s">
        <v>72</v>
      </c>
      <c r="J44615" s="4" t="s">
        <v>13</v>
      </c>
      <c r="K44615" s="4" t="s">
        <v>13</v>
      </c>
    </row>
    <row r="44616" spans="1:15">
      <c r="A44616" t="n">
        <v>358746</v>
      </c>
      <c r="B44616" s="30" t="n">
        <v>24</v>
      </c>
      <c r="C44616" s="7" t="n">
        <v>65533</v>
      </c>
      <c r="D44616" s="7" t="n">
        <v>11</v>
      </c>
      <c r="E44616" s="7" t="s">
        <v>2595</v>
      </c>
      <c r="F44616" s="7" t="n">
        <v>2</v>
      </c>
      <c r="G44616" s="7" t="n">
        <v>3</v>
      </c>
      <c r="H44616" s="7" t="n">
        <v>11</v>
      </c>
      <c r="I44616" s="7" t="s">
        <v>2596</v>
      </c>
      <c r="J44616" s="7" t="n">
        <v>2</v>
      </c>
      <c r="K44616" s="7" t="n">
        <v>0</v>
      </c>
    </row>
    <row r="44617" spans="1:15">
      <c r="A44617" t="s">
        <v>4</v>
      </c>
      <c r="B44617" s="4" t="s">
        <v>5</v>
      </c>
    </row>
    <row r="44618" spans="1:15">
      <c r="A44618" t="n">
        <v>359010</v>
      </c>
      <c r="B44618" s="53" t="n">
        <v>28</v>
      </c>
    </row>
    <row r="44619" spans="1:15">
      <c r="A44619" t="s">
        <v>4</v>
      </c>
      <c r="B44619" s="4" t="s">
        <v>5</v>
      </c>
      <c r="C44619" s="4" t="s">
        <v>13</v>
      </c>
    </row>
    <row r="44620" spans="1:15">
      <c r="A44620" t="n">
        <v>359011</v>
      </c>
      <c r="B44620" s="33" t="n">
        <v>27</v>
      </c>
      <c r="C44620" s="7" t="n">
        <v>0</v>
      </c>
    </row>
    <row r="44621" spans="1:15">
      <c r="A44621" t="s">
        <v>4</v>
      </c>
      <c r="B44621" s="4" t="s">
        <v>5</v>
      </c>
      <c r="C44621" s="4" t="s">
        <v>13</v>
      </c>
    </row>
    <row r="44622" spans="1:15">
      <c r="A44622" t="n">
        <v>359013</v>
      </c>
      <c r="B44622" s="33" t="n">
        <v>27</v>
      </c>
      <c r="C44622" s="7" t="n">
        <v>1</v>
      </c>
    </row>
    <row r="44623" spans="1:15">
      <c r="A44623" t="s">
        <v>4</v>
      </c>
      <c r="B44623" s="4" t="s">
        <v>5</v>
      </c>
      <c r="C44623" s="4" t="s">
        <v>13</v>
      </c>
      <c r="D44623" s="4" t="s">
        <v>10</v>
      </c>
      <c r="E44623" s="4" t="s">
        <v>10</v>
      </c>
      <c r="F44623" s="4" t="s">
        <v>10</v>
      </c>
      <c r="G44623" s="4" t="s">
        <v>10</v>
      </c>
      <c r="H44623" s="4" t="s">
        <v>13</v>
      </c>
    </row>
    <row r="44624" spans="1:15">
      <c r="A44624" t="n">
        <v>359015</v>
      </c>
      <c r="B44624" s="29" t="n">
        <v>25</v>
      </c>
      <c r="C44624" s="7" t="n">
        <v>5</v>
      </c>
      <c r="D44624" s="7" t="n">
        <v>65535</v>
      </c>
      <c r="E44624" s="7" t="n">
        <v>65535</v>
      </c>
      <c r="F44624" s="7" t="n">
        <v>65535</v>
      </c>
      <c r="G44624" s="7" t="n">
        <v>65535</v>
      </c>
      <c r="H44624" s="7" t="n">
        <v>0</v>
      </c>
    </row>
    <row r="44625" spans="1:11">
      <c r="A44625" t="s">
        <v>4</v>
      </c>
      <c r="B44625" s="4" t="s">
        <v>5</v>
      </c>
      <c r="C44625" s="4" t="s">
        <v>10</v>
      </c>
    </row>
    <row r="44626" spans="1:11">
      <c r="A44626" t="n">
        <v>359026</v>
      </c>
      <c r="B44626" s="35" t="n">
        <v>16</v>
      </c>
      <c r="C44626" s="7" t="n">
        <v>500</v>
      </c>
    </row>
    <row r="44627" spans="1:11">
      <c r="A44627" t="s">
        <v>4</v>
      </c>
      <c r="B44627" s="4" t="s">
        <v>5</v>
      </c>
      <c r="C44627" s="4" t="s">
        <v>13</v>
      </c>
      <c r="D44627" s="4" t="s">
        <v>10</v>
      </c>
      <c r="E44627" s="4" t="s">
        <v>22</v>
      </c>
    </row>
    <row r="44628" spans="1:11">
      <c r="A44628" t="n">
        <v>359029</v>
      </c>
      <c r="B44628" s="28" t="n">
        <v>58</v>
      </c>
      <c r="C44628" s="7" t="n">
        <v>100</v>
      </c>
      <c r="D44628" s="7" t="n">
        <v>300</v>
      </c>
      <c r="E44628" s="7" t="n">
        <v>0.300000011920929</v>
      </c>
    </row>
    <row r="44629" spans="1:11">
      <c r="A44629" t="s">
        <v>4</v>
      </c>
      <c r="B44629" s="4" t="s">
        <v>5</v>
      </c>
      <c r="C44629" s="4" t="s">
        <v>13</v>
      </c>
      <c r="D44629" s="4" t="s">
        <v>10</v>
      </c>
    </row>
    <row r="44630" spans="1:11">
      <c r="A44630" t="n">
        <v>359037</v>
      </c>
      <c r="B44630" s="28" t="n">
        <v>58</v>
      </c>
      <c r="C44630" s="7" t="n">
        <v>255</v>
      </c>
      <c r="D44630" s="7" t="n">
        <v>0</v>
      </c>
    </row>
    <row r="44631" spans="1:11">
      <c r="A44631" t="s">
        <v>4</v>
      </c>
      <c r="B44631" s="4" t="s">
        <v>5</v>
      </c>
      <c r="C44631" s="4" t="s">
        <v>13</v>
      </c>
    </row>
    <row r="44632" spans="1:11">
      <c r="A44632" t="n">
        <v>359041</v>
      </c>
      <c r="B44632" s="75" t="n">
        <v>78</v>
      </c>
      <c r="C44632" s="7" t="n">
        <v>255</v>
      </c>
    </row>
    <row r="44633" spans="1:11">
      <c r="A44633" t="s">
        <v>4</v>
      </c>
      <c r="B44633" s="4" t="s">
        <v>5</v>
      </c>
      <c r="C44633" s="4" t="s">
        <v>10</v>
      </c>
    </row>
    <row r="44634" spans="1:11">
      <c r="A44634" t="n">
        <v>359043</v>
      </c>
      <c r="B44634" s="12" t="n">
        <v>12</v>
      </c>
      <c r="C44634" s="7" t="n">
        <v>8360</v>
      </c>
    </row>
    <row r="44635" spans="1:11">
      <c r="A44635" t="s">
        <v>4</v>
      </c>
      <c r="B44635" s="4" t="s">
        <v>5</v>
      </c>
      <c r="C44635" s="4" t="s">
        <v>13</v>
      </c>
      <c r="D44635" s="4" t="s">
        <v>10</v>
      </c>
      <c r="E44635" s="4" t="s">
        <v>9</v>
      </c>
    </row>
    <row r="44636" spans="1:11">
      <c r="A44636" t="n">
        <v>359046</v>
      </c>
      <c r="B44636" s="65" t="n">
        <v>101</v>
      </c>
      <c r="C44636" s="7" t="n">
        <v>0</v>
      </c>
      <c r="D44636" s="7" t="n">
        <v>253</v>
      </c>
      <c r="E44636" s="7" t="n">
        <v>1</v>
      </c>
    </row>
    <row r="44637" spans="1:11">
      <c r="A44637" t="s">
        <v>4</v>
      </c>
      <c r="B44637" s="4" t="s">
        <v>5</v>
      </c>
      <c r="C44637" s="4" t="s">
        <v>13</v>
      </c>
      <c r="D44637" s="4" t="s">
        <v>10</v>
      </c>
      <c r="E44637" s="4" t="s">
        <v>10</v>
      </c>
    </row>
    <row r="44638" spans="1:11">
      <c r="A44638" t="n">
        <v>359054</v>
      </c>
      <c r="B44638" s="77" t="n">
        <v>135</v>
      </c>
      <c r="C44638" s="7" t="n">
        <v>0</v>
      </c>
      <c r="D44638" s="7" t="n">
        <v>0</v>
      </c>
      <c r="E44638" s="7" t="n">
        <v>128</v>
      </c>
    </row>
    <row r="44639" spans="1:11">
      <c r="A44639" t="s">
        <v>4</v>
      </c>
      <c r="B44639" s="4" t="s">
        <v>5</v>
      </c>
      <c r="C44639" s="4" t="s">
        <v>13</v>
      </c>
      <c r="D44639" s="4" t="s">
        <v>10</v>
      </c>
      <c r="E44639" s="4" t="s">
        <v>10</v>
      </c>
    </row>
    <row r="44640" spans="1:11">
      <c r="A44640" t="n">
        <v>359060</v>
      </c>
      <c r="B44640" s="77" t="n">
        <v>135</v>
      </c>
      <c r="C44640" s="7" t="n">
        <v>0</v>
      </c>
      <c r="D44640" s="7" t="n">
        <v>1</v>
      </c>
      <c r="E44640" s="7" t="n">
        <v>128</v>
      </c>
    </row>
    <row r="44641" spans="1:5">
      <c r="A44641" t="s">
        <v>4</v>
      </c>
      <c r="B44641" s="4" t="s">
        <v>5</v>
      </c>
      <c r="C44641" s="4" t="s">
        <v>13</v>
      </c>
      <c r="D44641" s="4" t="s">
        <v>10</v>
      </c>
      <c r="E44641" s="4" t="s">
        <v>10</v>
      </c>
    </row>
    <row r="44642" spans="1:5">
      <c r="A44642" t="n">
        <v>359066</v>
      </c>
      <c r="B44642" s="77" t="n">
        <v>135</v>
      </c>
      <c r="C44642" s="7" t="n">
        <v>0</v>
      </c>
      <c r="D44642" s="7" t="n">
        <v>2</v>
      </c>
      <c r="E44642" s="7" t="n">
        <v>128</v>
      </c>
    </row>
    <row r="44643" spans="1:5">
      <c r="A44643" t="s">
        <v>4</v>
      </c>
      <c r="B44643" s="4" t="s">
        <v>5</v>
      </c>
      <c r="C44643" s="4" t="s">
        <v>13</v>
      </c>
      <c r="D44643" s="4" t="s">
        <v>10</v>
      </c>
      <c r="E44643" s="4" t="s">
        <v>10</v>
      </c>
    </row>
    <row r="44644" spans="1:5">
      <c r="A44644" t="n">
        <v>359072</v>
      </c>
      <c r="B44644" s="77" t="n">
        <v>135</v>
      </c>
      <c r="C44644" s="7" t="n">
        <v>0</v>
      </c>
      <c r="D44644" s="7" t="n">
        <v>3</v>
      </c>
      <c r="E44644" s="7" t="n">
        <v>128</v>
      </c>
    </row>
    <row r="44645" spans="1:5">
      <c r="A44645" t="s">
        <v>4</v>
      </c>
      <c r="B44645" s="4" t="s">
        <v>5</v>
      </c>
      <c r="C44645" s="4" t="s">
        <v>13</v>
      </c>
      <c r="D44645" s="4" t="s">
        <v>10</v>
      </c>
      <c r="E44645" s="4" t="s">
        <v>10</v>
      </c>
    </row>
    <row r="44646" spans="1:5">
      <c r="A44646" t="n">
        <v>359078</v>
      </c>
      <c r="B44646" s="77" t="n">
        <v>135</v>
      </c>
      <c r="C44646" s="7" t="n">
        <v>0</v>
      </c>
      <c r="D44646" s="7" t="n">
        <v>4</v>
      </c>
      <c r="E44646" s="7" t="n">
        <v>128</v>
      </c>
    </row>
    <row r="44647" spans="1:5">
      <c r="A44647" t="s">
        <v>4</v>
      </c>
      <c r="B44647" s="4" t="s">
        <v>5</v>
      </c>
      <c r="C44647" s="4" t="s">
        <v>13</v>
      </c>
      <c r="D44647" s="4" t="s">
        <v>10</v>
      </c>
      <c r="E44647" s="4" t="s">
        <v>10</v>
      </c>
    </row>
    <row r="44648" spans="1:5">
      <c r="A44648" t="n">
        <v>359084</v>
      </c>
      <c r="B44648" s="77" t="n">
        <v>135</v>
      </c>
      <c r="C44648" s="7" t="n">
        <v>0</v>
      </c>
      <c r="D44648" s="7" t="n">
        <v>5</v>
      </c>
      <c r="E44648" s="7" t="n">
        <v>128</v>
      </c>
    </row>
    <row r="44649" spans="1:5">
      <c r="A44649" t="s">
        <v>4</v>
      </c>
      <c r="B44649" s="4" t="s">
        <v>5</v>
      </c>
      <c r="C44649" s="4" t="s">
        <v>13</v>
      </c>
      <c r="D44649" s="4" t="s">
        <v>10</v>
      </c>
      <c r="E44649" s="4" t="s">
        <v>10</v>
      </c>
    </row>
    <row r="44650" spans="1:5">
      <c r="A44650" t="n">
        <v>359090</v>
      </c>
      <c r="B44650" s="77" t="n">
        <v>135</v>
      </c>
      <c r="C44650" s="7" t="n">
        <v>0</v>
      </c>
      <c r="D44650" s="7" t="n">
        <v>6</v>
      </c>
      <c r="E44650" s="7" t="n">
        <v>128</v>
      </c>
    </row>
    <row r="44651" spans="1:5">
      <c r="A44651" t="s">
        <v>4</v>
      </c>
      <c r="B44651" s="4" t="s">
        <v>5</v>
      </c>
      <c r="C44651" s="4" t="s">
        <v>13</v>
      </c>
      <c r="D44651" s="4" t="s">
        <v>10</v>
      </c>
      <c r="E44651" s="4" t="s">
        <v>10</v>
      </c>
    </row>
    <row r="44652" spans="1:5">
      <c r="A44652" t="n">
        <v>359096</v>
      </c>
      <c r="B44652" s="77" t="n">
        <v>135</v>
      </c>
      <c r="C44652" s="7" t="n">
        <v>0</v>
      </c>
      <c r="D44652" s="7" t="n">
        <v>7</v>
      </c>
      <c r="E44652" s="7" t="n">
        <v>128</v>
      </c>
    </row>
    <row r="44653" spans="1:5">
      <c r="A44653" t="s">
        <v>4</v>
      </c>
      <c r="B44653" s="4" t="s">
        <v>5</v>
      </c>
      <c r="C44653" s="4" t="s">
        <v>13</v>
      </c>
      <c r="D44653" s="4" t="s">
        <v>10</v>
      </c>
      <c r="E44653" s="4" t="s">
        <v>10</v>
      </c>
    </row>
    <row r="44654" spans="1:5">
      <c r="A44654" t="n">
        <v>359102</v>
      </c>
      <c r="B44654" s="77" t="n">
        <v>135</v>
      </c>
      <c r="C44654" s="7" t="n">
        <v>0</v>
      </c>
      <c r="D44654" s="7" t="n">
        <v>8</v>
      </c>
      <c r="E44654" s="7" t="n">
        <v>128</v>
      </c>
    </row>
    <row r="44655" spans="1:5">
      <c r="A44655" t="s">
        <v>4</v>
      </c>
      <c r="B44655" s="4" t="s">
        <v>5</v>
      </c>
      <c r="C44655" s="4" t="s">
        <v>13</v>
      </c>
      <c r="D44655" s="4" t="s">
        <v>10</v>
      </c>
      <c r="E44655" s="4" t="s">
        <v>10</v>
      </c>
    </row>
    <row r="44656" spans="1:5">
      <c r="A44656" t="n">
        <v>359108</v>
      </c>
      <c r="B44656" s="77" t="n">
        <v>135</v>
      </c>
      <c r="C44656" s="7" t="n">
        <v>0</v>
      </c>
      <c r="D44656" s="7" t="n">
        <v>9</v>
      </c>
      <c r="E44656" s="7" t="n">
        <v>128</v>
      </c>
    </row>
    <row r="44657" spans="1:5">
      <c r="A44657" t="s">
        <v>4</v>
      </c>
      <c r="B44657" s="4" t="s">
        <v>5</v>
      </c>
      <c r="C44657" s="4" t="s">
        <v>13</v>
      </c>
      <c r="D44657" s="4" t="s">
        <v>10</v>
      </c>
      <c r="E44657" s="4" t="s">
        <v>10</v>
      </c>
    </row>
    <row r="44658" spans="1:5">
      <c r="A44658" t="n">
        <v>359114</v>
      </c>
      <c r="B44658" s="77" t="n">
        <v>135</v>
      </c>
      <c r="C44658" s="7" t="n">
        <v>0</v>
      </c>
      <c r="D44658" s="7" t="n">
        <v>11</v>
      </c>
      <c r="E44658" s="7" t="n">
        <v>128</v>
      </c>
    </row>
    <row r="44659" spans="1:5">
      <c r="A44659" t="s">
        <v>4</v>
      </c>
      <c r="B44659" s="4" t="s">
        <v>5</v>
      </c>
      <c r="C44659" s="4" t="s">
        <v>13</v>
      </c>
      <c r="D44659" s="4" t="s">
        <v>10</v>
      </c>
      <c r="E44659" s="4" t="s">
        <v>10</v>
      </c>
    </row>
    <row r="44660" spans="1:5">
      <c r="A44660" t="n">
        <v>359120</v>
      </c>
      <c r="B44660" s="77" t="n">
        <v>135</v>
      </c>
      <c r="C44660" s="7" t="n">
        <v>0</v>
      </c>
      <c r="D44660" s="7" t="n">
        <v>13</v>
      </c>
      <c r="E44660" s="7" t="n">
        <v>128</v>
      </c>
    </row>
    <row r="44661" spans="1:5">
      <c r="A44661" t="s">
        <v>4</v>
      </c>
      <c r="B44661" s="4" t="s">
        <v>5</v>
      </c>
      <c r="C44661" s="4" t="s">
        <v>13</v>
      </c>
      <c r="D44661" s="4" t="s">
        <v>10</v>
      </c>
      <c r="E44661" s="4" t="s">
        <v>10</v>
      </c>
    </row>
    <row r="44662" spans="1:5">
      <c r="A44662" t="n">
        <v>359126</v>
      </c>
      <c r="B44662" s="77" t="n">
        <v>135</v>
      </c>
      <c r="C44662" s="7" t="n">
        <v>0</v>
      </c>
      <c r="D44662" s="7" t="n">
        <v>12</v>
      </c>
      <c r="E44662" s="7" t="n">
        <v>128</v>
      </c>
    </row>
    <row r="44663" spans="1:5">
      <c r="A44663" t="s">
        <v>4</v>
      </c>
      <c r="B44663" s="4" t="s">
        <v>5</v>
      </c>
      <c r="C44663" s="4" t="s">
        <v>13</v>
      </c>
      <c r="D44663" s="4" t="s">
        <v>10</v>
      </c>
      <c r="E44663" s="4" t="s">
        <v>10</v>
      </c>
    </row>
    <row r="44664" spans="1:5">
      <c r="A44664" t="n">
        <v>359132</v>
      </c>
      <c r="B44664" s="77" t="n">
        <v>135</v>
      </c>
      <c r="C44664" s="7" t="n">
        <v>0</v>
      </c>
      <c r="D44664" s="7" t="n">
        <v>125</v>
      </c>
      <c r="E44664" s="7" t="n">
        <v>128</v>
      </c>
    </row>
    <row r="44665" spans="1:5">
      <c r="A44665" t="s">
        <v>4</v>
      </c>
      <c r="B44665" s="4" t="s">
        <v>5</v>
      </c>
      <c r="C44665" s="4" t="s">
        <v>13</v>
      </c>
      <c r="D44665" s="4" t="s">
        <v>10</v>
      </c>
      <c r="E44665" s="4" t="s">
        <v>10</v>
      </c>
    </row>
    <row r="44666" spans="1:5">
      <c r="A44666" t="n">
        <v>359138</v>
      </c>
      <c r="B44666" s="77" t="n">
        <v>135</v>
      </c>
      <c r="C44666" s="7" t="n">
        <v>0</v>
      </c>
      <c r="D44666" s="7" t="n">
        <v>30</v>
      </c>
      <c r="E44666" s="7" t="n">
        <v>128</v>
      </c>
    </row>
    <row r="44667" spans="1:5">
      <c r="A44667" t="s">
        <v>4</v>
      </c>
      <c r="B44667" s="4" t="s">
        <v>5</v>
      </c>
      <c r="C44667" s="4" t="s">
        <v>13</v>
      </c>
      <c r="D44667" s="4" t="s">
        <v>10</v>
      </c>
      <c r="E44667" s="4" t="s">
        <v>10</v>
      </c>
    </row>
    <row r="44668" spans="1:5">
      <c r="A44668" t="n">
        <v>359144</v>
      </c>
      <c r="B44668" s="77" t="n">
        <v>135</v>
      </c>
      <c r="C44668" s="7" t="n">
        <v>0</v>
      </c>
      <c r="D44668" s="7" t="n">
        <v>116</v>
      </c>
      <c r="E44668" s="7" t="n">
        <v>128</v>
      </c>
    </row>
    <row r="44669" spans="1:5">
      <c r="A44669" t="s">
        <v>4</v>
      </c>
      <c r="B44669" s="4" t="s">
        <v>5</v>
      </c>
      <c r="C44669" s="4" t="s">
        <v>13</v>
      </c>
      <c r="D44669" s="4" t="s">
        <v>10</v>
      </c>
      <c r="E44669" s="4" t="s">
        <v>10</v>
      </c>
    </row>
    <row r="44670" spans="1:5">
      <c r="A44670" t="n">
        <v>359150</v>
      </c>
      <c r="B44670" s="77" t="n">
        <v>135</v>
      </c>
      <c r="C44670" s="7" t="n">
        <v>0</v>
      </c>
      <c r="D44670" s="7" t="n">
        <v>103</v>
      </c>
      <c r="E44670" s="7" t="n">
        <v>128</v>
      </c>
    </row>
    <row r="44671" spans="1:5">
      <c r="A44671" t="s">
        <v>4</v>
      </c>
      <c r="B44671" s="4" t="s">
        <v>5</v>
      </c>
      <c r="C44671" s="4" t="s">
        <v>13</v>
      </c>
      <c r="D44671" s="4" t="s">
        <v>10</v>
      </c>
      <c r="E44671" s="4" t="s">
        <v>10</v>
      </c>
    </row>
    <row r="44672" spans="1:5">
      <c r="A44672" t="n">
        <v>359156</v>
      </c>
      <c r="B44672" s="77" t="n">
        <v>135</v>
      </c>
      <c r="C44672" s="7" t="n">
        <v>0</v>
      </c>
      <c r="D44672" s="7" t="n">
        <v>121</v>
      </c>
      <c r="E44672" s="7" t="n">
        <v>128</v>
      </c>
    </row>
    <row r="44673" spans="1:5">
      <c r="A44673" t="s">
        <v>4</v>
      </c>
      <c r="B44673" s="4" t="s">
        <v>5</v>
      </c>
      <c r="C44673" s="4" t="s">
        <v>13</v>
      </c>
      <c r="D44673" s="4" t="s">
        <v>10</v>
      </c>
      <c r="E44673" s="4" t="s">
        <v>10</v>
      </c>
    </row>
    <row r="44674" spans="1:5">
      <c r="A44674" t="n">
        <v>359162</v>
      </c>
      <c r="B44674" s="77" t="n">
        <v>135</v>
      </c>
      <c r="C44674" s="7" t="n">
        <v>0</v>
      </c>
      <c r="D44674" s="7" t="n">
        <v>117</v>
      </c>
      <c r="E44674" s="7" t="n">
        <v>128</v>
      </c>
    </row>
    <row r="44675" spans="1:5">
      <c r="A44675" t="s">
        <v>4</v>
      </c>
      <c r="B44675" s="4" t="s">
        <v>5</v>
      </c>
      <c r="C44675" s="4" t="s">
        <v>13</v>
      </c>
      <c r="D44675" s="4" t="s">
        <v>10</v>
      </c>
      <c r="E44675" s="4" t="s">
        <v>10</v>
      </c>
    </row>
    <row r="44676" spans="1:5">
      <c r="A44676" t="n">
        <v>359168</v>
      </c>
      <c r="B44676" s="77" t="n">
        <v>135</v>
      </c>
      <c r="C44676" s="7" t="n">
        <v>0</v>
      </c>
      <c r="D44676" s="7" t="n">
        <v>91</v>
      </c>
      <c r="E44676" s="7" t="n">
        <v>128</v>
      </c>
    </row>
    <row r="44677" spans="1:5">
      <c r="A44677" t="s">
        <v>4</v>
      </c>
      <c r="B44677" s="4" t="s">
        <v>5</v>
      </c>
      <c r="C44677" s="4" t="s">
        <v>13</v>
      </c>
      <c r="D44677" s="4" t="s">
        <v>10</v>
      </c>
      <c r="E44677" s="4" t="s">
        <v>10</v>
      </c>
    </row>
    <row r="44678" spans="1:5">
      <c r="A44678" t="n">
        <v>359174</v>
      </c>
      <c r="B44678" s="77" t="n">
        <v>135</v>
      </c>
      <c r="C44678" s="7" t="n">
        <v>0</v>
      </c>
      <c r="D44678" s="7" t="n">
        <v>80</v>
      </c>
      <c r="E44678" s="7" t="n">
        <v>128</v>
      </c>
    </row>
    <row r="44679" spans="1:5">
      <c r="A44679" t="s">
        <v>4</v>
      </c>
      <c r="B44679" s="4" t="s">
        <v>5</v>
      </c>
      <c r="C44679" s="4" t="s">
        <v>13</v>
      </c>
      <c r="D44679" s="4" t="s">
        <v>10</v>
      </c>
      <c r="E44679" s="4" t="s">
        <v>10</v>
      </c>
    </row>
    <row r="44680" spans="1:5">
      <c r="A44680" t="n">
        <v>359180</v>
      </c>
      <c r="B44680" s="77" t="n">
        <v>135</v>
      </c>
      <c r="C44680" s="7" t="n">
        <v>0</v>
      </c>
      <c r="D44680" s="7" t="n">
        <v>105</v>
      </c>
      <c r="E44680" s="7" t="n">
        <v>128</v>
      </c>
    </row>
    <row r="44681" spans="1:5">
      <c r="A44681" t="s">
        <v>4</v>
      </c>
      <c r="B44681" s="4" t="s">
        <v>5</v>
      </c>
      <c r="C44681" s="4" t="s">
        <v>13</v>
      </c>
      <c r="D44681" s="4" t="s">
        <v>10</v>
      </c>
      <c r="E44681" s="4" t="s">
        <v>10</v>
      </c>
    </row>
    <row r="44682" spans="1:5">
      <c r="A44682" t="n">
        <v>359186</v>
      </c>
      <c r="B44682" s="77" t="n">
        <v>135</v>
      </c>
      <c r="C44682" s="7" t="n">
        <v>0</v>
      </c>
      <c r="D44682" s="7" t="n">
        <v>106</v>
      </c>
      <c r="E44682" s="7" t="n">
        <v>128</v>
      </c>
    </row>
    <row r="44683" spans="1:5">
      <c r="A44683" t="s">
        <v>4</v>
      </c>
      <c r="B44683" s="4" t="s">
        <v>5</v>
      </c>
      <c r="C44683" s="4" t="s">
        <v>13</v>
      </c>
      <c r="D44683" s="4" t="s">
        <v>10</v>
      </c>
      <c r="E44683" s="4" t="s">
        <v>10</v>
      </c>
    </row>
    <row r="44684" spans="1:5">
      <c r="A44684" t="n">
        <v>359192</v>
      </c>
      <c r="B44684" s="77" t="n">
        <v>135</v>
      </c>
      <c r="C44684" s="7" t="n">
        <v>0</v>
      </c>
      <c r="D44684" s="7" t="n">
        <v>114</v>
      </c>
      <c r="E44684" s="7" t="n">
        <v>128</v>
      </c>
    </row>
    <row r="44685" spans="1:5">
      <c r="A44685" t="s">
        <v>4</v>
      </c>
      <c r="B44685" s="4" t="s">
        <v>5</v>
      </c>
      <c r="C44685" s="4" t="s">
        <v>13</v>
      </c>
      <c r="D44685" s="4" t="s">
        <v>10</v>
      </c>
      <c r="E44685" s="4" t="s">
        <v>10</v>
      </c>
    </row>
    <row r="44686" spans="1:5">
      <c r="A44686" t="n">
        <v>359198</v>
      </c>
      <c r="B44686" s="77" t="n">
        <v>135</v>
      </c>
      <c r="C44686" s="7" t="n">
        <v>0</v>
      </c>
      <c r="D44686" s="7" t="n">
        <v>93</v>
      </c>
      <c r="E44686" s="7" t="n">
        <v>128</v>
      </c>
    </row>
    <row r="44687" spans="1:5">
      <c r="A44687" t="s">
        <v>4</v>
      </c>
      <c r="B44687" s="4" t="s">
        <v>5</v>
      </c>
      <c r="C44687" s="4" t="s">
        <v>13</v>
      </c>
      <c r="D44687" s="4" t="s">
        <v>10</v>
      </c>
      <c r="E44687" s="4" t="s">
        <v>10</v>
      </c>
    </row>
    <row r="44688" spans="1:5">
      <c r="A44688" t="n">
        <v>359204</v>
      </c>
      <c r="B44688" s="77" t="n">
        <v>135</v>
      </c>
      <c r="C44688" s="7" t="n">
        <v>0</v>
      </c>
      <c r="D44688" s="7" t="n">
        <v>90</v>
      </c>
      <c r="E44688" s="7" t="n">
        <v>128</v>
      </c>
    </row>
    <row r="44689" spans="1:5">
      <c r="A44689" t="s">
        <v>4</v>
      </c>
      <c r="B44689" s="4" t="s">
        <v>5</v>
      </c>
      <c r="C44689" s="4" t="s">
        <v>13</v>
      </c>
      <c r="D44689" s="4" t="s">
        <v>10</v>
      </c>
      <c r="E44689" s="4" t="s">
        <v>10</v>
      </c>
    </row>
    <row r="44690" spans="1:5">
      <c r="A44690" t="n">
        <v>359210</v>
      </c>
      <c r="B44690" s="77" t="n">
        <v>135</v>
      </c>
      <c r="C44690" s="7" t="n">
        <v>0</v>
      </c>
      <c r="D44690" s="7" t="n">
        <v>107</v>
      </c>
      <c r="E44690" s="7" t="n">
        <v>128</v>
      </c>
    </row>
    <row r="44691" spans="1:5">
      <c r="A44691" t="s">
        <v>4</v>
      </c>
      <c r="B44691" s="4" t="s">
        <v>5</v>
      </c>
      <c r="C44691" s="4" t="s">
        <v>13</v>
      </c>
      <c r="D44691" s="4" t="s">
        <v>10</v>
      </c>
      <c r="E44691" s="4" t="s">
        <v>10</v>
      </c>
    </row>
    <row r="44692" spans="1:5">
      <c r="A44692" t="n">
        <v>359216</v>
      </c>
      <c r="B44692" s="77" t="n">
        <v>135</v>
      </c>
      <c r="C44692" s="7" t="n">
        <v>0</v>
      </c>
      <c r="D44692" s="7" t="n">
        <v>108</v>
      </c>
      <c r="E44692" s="7" t="n">
        <v>128</v>
      </c>
    </row>
    <row r="44693" spans="1:5">
      <c r="A44693" t="s">
        <v>4</v>
      </c>
      <c r="B44693" s="4" t="s">
        <v>5</v>
      </c>
      <c r="C44693" s="4" t="s">
        <v>13</v>
      </c>
      <c r="D44693" s="4" t="s">
        <v>10</v>
      </c>
      <c r="E44693" s="4" t="s">
        <v>10</v>
      </c>
    </row>
    <row r="44694" spans="1:5">
      <c r="A44694" t="n">
        <v>359222</v>
      </c>
      <c r="B44694" s="77" t="n">
        <v>135</v>
      </c>
      <c r="C44694" s="7" t="n">
        <v>0</v>
      </c>
      <c r="D44694" s="7" t="n">
        <v>104</v>
      </c>
      <c r="E44694" s="7" t="n">
        <v>128</v>
      </c>
    </row>
    <row r="44695" spans="1:5">
      <c r="A44695" t="s">
        <v>4</v>
      </c>
      <c r="B44695" s="4" t="s">
        <v>5</v>
      </c>
      <c r="C44695" s="4" t="s">
        <v>13</v>
      </c>
      <c r="D44695" s="4" t="s">
        <v>10</v>
      </c>
      <c r="E44695" s="4" t="s">
        <v>10</v>
      </c>
    </row>
    <row r="44696" spans="1:5">
      <c r="A44696" t="n">
        <v>359228</v>
      </c>
      <c r="B44696" s="77" t="n">
        <v>135</v>
      </c>
      <c r="C44696" s="7" t="n">
        <v>0</v>
      </c>
      <c r="D44696" s="7" t="n">
        <v>96</v>
      </c>
      <c r="E44696" s="7" t="n">
        <v>128</v>
      </c>
    </row>
    <row r="44697" spans="1:5">
      <c r="A44697" t="s">
        <v>4</v>
      </c>
      <c r="B44697" s="4" t="s">
        <v>5</v>
      </c>
      <c r="C44697" s="4" t="s">
        <v>13</v>
      </c>
      <c r="D44697" s="4" t="s">
        <v>10</v>
      </c>
      <c r="E44697" s="4" t="s">
        <v>10</v>
      </c>
    </row>
    <row r="44698" spans="1:5">
      <c r="A44698" t="n">
        <v>359234</v>
      </c>
      <c r="B44698" s="77" t="n">
        <v>135</v>
      </c>
      <c r="C44698" s="7" t="n">
        <v>0</v>
      </c>
      <c r="D44698" s="7" t="n">
        <v>97</v>
      </c>
      <c r="E44698" s="7" t="n">
        <v>128</v>
      </c>
    </row>
    <row r="44699" spans="1:5">
      <c r="A44699" t="s">
        <v>4</v>
      </c>
      <c r="B44699" s="4" t="s">
        <v>5</v>
      </c>
      <c r="C44699" s="4" t="s">
        <v>13</v>
      </c>
      <c r="D44699" s="4" t="s">
        <v>10</v>
      </c>
      <c r="E44699" s="4" t="s">
        <v>10</v>
      </c>
    </row>
    <row r="44700" spans="1:5">
      <c r="A44700" t="n">
        <v>359240</v>
      </c>
      <c r="B44700" s="77" t="n">
        <v>135</v>
      </c>
      <c r="C44700" s="7" t="n">
        <v>0</v>
      </c>
      <c r="D44700" s="7" t="n">
        <v>111</v>
      </c>
      <c r="E44700" s="7" t="n">
        <v>128</v>
      </c>
    </row>
    <row r="44701" spans="1:5">
      <c r="A44701" t="s">
        <v>4</v>
      </c>
      <c r="B44701" s="4" t="s">
        <v>5</v>
      </c>
      <c r="C44701" s="4" t="s">
        <v>13</v>
      </c>
      <c r="D44701" s="4" t="s">
        <v>10</v>
      </c>
      <c r="E44701" s="4" t="s">
        <v>10</v>
      </c>
    </row>
    <row r="44702" spans="1:5">
      <c r="A44702" t="n">
        <v>359246</v>
      </c>
      <c r="B44702" s="77" t="n">
        <v>135</v>
      </c>
      <c r="C44702" s="7" t="n">
        <v>0</v>
      </c>
      <c r="D44702" s="7" t="n">
        <v>109</v>
      </c>
      <c r="E44702" s="7" t="n">
        <v>128</v>
      </c>
    </row>
    <row r="44703" spans="1:5">
      <c r="A44703" t="s">
        <v>4</v>
      </c>
      <c r="B44703" s="4" t="s">
        <v>5</v>
      </c>
      <c r="C44703" s="4" t="s">
        <v>13</v>
      </c>
      <c r="D44703" s="4" t="s">
        <v>10</v>
      </c>
      <c r="E44703" s="4" t="s">
        <v>10</v>
      </c>
    </row>
    <row r="44704" spans="1:5">
      <c r="A44704" t="n">
        <v>359252</v>
      </c>
      <c r="B44704" s="77" t="n">
        <v>135</v>
      </c>
      <c r="C44704" s="7" t="n">
        <v>0</v>
      </c>
      <c r="D44704" s="7" t="n">
        <v>112</v>
      </c>
      <c r="E44704" s="7" t="n">
        <v>128</v>
      </c>
    </row>
    <row r="44705" spans="1:5">
      <c r="A44705" t="s">
        <v>4</v>
      </c>
      <c r="B44705" s="4" t="s">
        <v>5</v>
      </c>
      <c r="C44705" s="4" t="s">
        <v>13</v>
      </c>
      <c r="D44705" s="4" t="s">
        <v>10</v>
      </c>
      <c r="E44705" s="4" t="s">
        <v>10</v>
      </c>
    </row>
    <row r="44706" spans="1:5">
      <c r="A44706" t="n">
        <v>359258</v>
      </c>
      <c r="B44706" s="77" t="n">
        <v>135</v>
      </c>
      <c r="C44706" s="7" t="n">
        <v>0</v>
      </c>
      <c r="D44706" s="7" t="n">
        <v>81</v>
      </c>
      <c r="E44706" s="7" t="n">
        <v>128</v>
      </c>
    </row>
    <row r="44707" spans="1:5">
      <c r="A44707" t="s">
        <v>4</v>
      </c>
      <c r="B44707" s="4" t="s">
        <v>5</v>
      </c>
      <c r="C44707" s="4" t="s">
        <v>13</v>
      </c>
      <c r="D44707" s="4" t="s">
        <v>10</v>
      </c>
      <c r="E44707" s="4" t="s">
        <v>10</v>
      </c>
    </row>
    <row r="44708" spans="1:5">
      <c r="A44708" t="n">
        <v>359264</v>
      </c>
      <c r="B44708" s="77" t="n">
        <v>135</v>
      </c>
      <c r="C44708" s="7" t="n">
        <v>0</v>
      </c>
      <c r="D44708" s="7" t="n">
        <v>84</v>
      </c>
      <c r="E44708" s="7" t="n">
        <v>128</v>
      </c>
    </row>
    <row r="44709" spans="1:5">
      <c r="A44709" t="s">
        <v>4</v>
      </c>
      <c r="B44709" s="4" t="s">
        <v>5</v>
      </c>
      <c r="C44709" s="4" t="s">
        <v>13</v>
      </c>
      <c r="D44709" s="4" t="s">
        <v>10</v>
      </c>
      <c r="E44709" s="4" t="s">
        <v>10</v>
      </c>
    </row>
    <row r="44710" spans="1:5">
      <c r="A44710" t="n">
        <v>359270</v>
      </c>
      <c r="B44710" s="77" t="n">
        <v>135</v>
      </c>
      <c r="C44710" s="7" t="n">
        <v>0</v>
      </c>
      <c r="D44710" s="7" t="n">
        <v>87</v>
      </c>
      <c r="E44710" s="7" t="n">
        <v>128</v>
      </c>
    </row>
    <row r="44711" spans="1:5">
      <c r="A44711" t="s">
        <v>4</v>
      </c>
      <c r="B44711" s="4" t="s">
        <v>5</v>
      </c>
      <c r="C44711" s="4" t="s">
        <v>13</v>
      </c>
      <c r="D44711" s="4" t="s">
        <v>10</v>
      </c>
      <c r="E44711" s="4" t="s">
        <v>10</v>
      </c>
    </row>
    <row r="44712" spans="1:5">
      <c r="A44712" t="n">
        <v>359276</v>
      </c>
      <c r="B44712" s="77" t="n">
        <v>135</v>
      </c>
      <c r="C44712" s="7" t="n">
        <v>0</v>
      </c>
      <c r="D44712" s="7" t="n">
        <v>88</v>
      </c>
      <c r="E44712" s="7" t="n">
        <v>128</v>
      </c>
    </row>
    <row r="44713" spans="1:5">
      <c r="A44713" t="s">
        <v>4</v>
      </c>
      <c r="B44713" s="4" t="s">
        <v>5</v>
      </c>
      <c r="C44713" s="4" t="s">
        <v>13</v>
      </c>
      <c r="D44713" s="4" t="s">
        <v>10</v>
      </c>
      <c r="E44713" s="4" t="s">
        <v>10</v>
      </c>
    </row>
    <row r="44714" spans="1:5">
      <c r="A44714" t="n">
        <v>359282</v>
      </c>
      <c r="B44714" s="77" t="n">
        <v>135</v>
      </c>
      <c r="C44714" s="7" t="n">
        <v>0</v>
      </c>
      <c r="D44714" s="7" t="n">
        <v>100</v>
      </c>
      <c r="E44714" s="7" t="n">
        <v>128</v>
      </c>
    </row>
    <row r="44715" spans="1:5">
      <c r="A44715" t="s">
        <v>4</v>
      </c>
      <c r="B44715" s="4" t="s">
        <v>5</v>
      </c>
      <c r="C44715" s="4" t="s">
        <v>13</v>
      </c>
      <c r="D44715" s="4" t="s">
        <v>10</v>
      </c>
      <c r="E44715" s="4" t="s">
        <v>10</v>
      </c>
    </row>
    <row r="44716" spans="1:5">
      <c r="A44716" t="n">
        <v>359288</v>
      </c>
      <c r="B44716" s="77" t="n">
        <v>135</v>
      </c>
      <c r="C44716" s="7" t="n">
        <v>0</v>
      </c>
      <c r="D44716" s="7" t="n">
        <v>118</v>
      </c>
      <c r="E44716" s="7" t="n">
        <v>128</v>
      </c>
    </row>
    <row r="44717" spans="1:5">
      <c r="A44717" t="s">
        <v>4</v>
      </c>
      <c r="B44717" s="4" t="s">
        <v>5</v>
      </c>
      <c r="C44717" s="4" t="s">
        <v>13</v>
      </c>
      <c r="D44717" s="4" t="s">
        <v>10</v>
      </c>
      <c r="E44717" s="4" t="s">
        <v>10</v>
      </c>
    </row>
    <row r="44718" spans="1:5">
      <c r="A44718" t="n">
        <v>359294</v>
      </c>
      <c r="B44718" s="77" t="n">
        <v>135</v>
      </c>
      <c r="C44718" s="7" t="n">
        <v>0</v>
      </c>
      <c r="D44718" s="7" t="n">
        <v>101</v>
      </c>
      <c r="E44718" s="7" t="n">
        <v>128</v>
      </c>
    </row>
    <row r="44719" spans="1:5">
      <c r="A44719" t="s">
        <v>4</v>
      </c>
      <c r="B44719" s="4" t="s">
        <v>5</v>
      </c>
      <c r="C44719" s="4" t="s">
        <v>13</v>
      </c>
      <c r="D44719" s="4" t="s">
        <v>10</v>
      </c>
      <c r="E44719" s="4" t="s">
        <v>10</v>
      </c>
    </row>
    <row r="44720" spans="1:5">
      <c r="A44720" t="n">
        <v>359300</v>
      </c>
      <c r="B44720" s="77" t="n">
        <v>135</v>
      </c>
      <c r="C44720" s="7" t="n">
        <v>0</v>
      </c>
      <c r="D44720" s="7" t="n">
        <v>102</v>
      </c>
      <c r="E44720" s="7" t="n">
        <v>128</v>
      </c>
    </row>
    <row r="44721" spans="1:5">
      <c r="A44721" t="s">
        <v>4</v>
      </c>
      <c r="B44721" s="4" t="s">
        <v>5</v>
      </c>
      <c r="C44721" s="4" t="s">
        <v>13</v>
      </c>
      <c r="D44721" s="4" t="s">
        <v>10</v>
      </c>
      <c r="E44721" s="4" t="s">
        <v>10</v>
      </c>
    </row>
    <row r="44722" spans="1:5">
      <c r="A44722" t="n">
        <v>359306</v>
      </c>
      <c r="B44722" s="77" t="n">
        <v>135</v>
      </c>
      <c r="C44722" s="7" t="n">
        <v>0</v>
      </c>
      <c r="D44722" s="7" t="n">
        <v>119</v>
      </c>
      <c r="E44722" s="7" t="n">
        <v>128</v>
      </c>
    </row>
    <row r="44723" spans="1:5">
      <c r="A44723" t="s">
        <v>4</v>
      </c>
      <c r="B44723" s="4" t="s">
        <v>5</v>
      </c>
      <c r="C44723" s="4" t="s">
        <v>13</v>
      </c>
      <c r="D44723" s="4" t="s">
        <v>10</v>
      </c>
      <c r="E44723" s="4" t="s">
        <v>10</v>
      </c>
    </row>
    <row r="44724" spans="1:5">
      <c r="A44724" t="n">
        <v>359312</v>
      </c>
      <c r="B44724" s="77" t="n">
        <v>135</v>
      </c>
      <c r="C44724" s="7" t="n">
        <v>0</v>
      </c>
      <c r="D44724" s="7" t="n">
        <v>120</v>
      </c>
      <c r="E44724" s="7" t="n">
        <v>128</v>
      </c>
    </row>
    <row r="44725" spans="1:5">
      <c r="A44725" t="s">
        <v>4</v>
      </c>
      <c r="B44725" s="4" t="s">
        <v>5</v>
      </c>
      <c r="C44725" s="4" t="s">
        <v>13</v>
      </c>
      <c r="D44725" s="4" t="s">
        <v>10</v>
      </c>
      <c r="E44725" s="4" t="s">
        <v>10</v>
      </c>
    </row>
    <row r="44726" spans="1:5">
      <c r="A44726" t="n">
        <v>359318</v>
      </c>
      <c r="B44726" s="77" t="n">
        <v>135</v>
      </c>
      <c r="C44726" s="7" t="n">
        <v>0</v>
      </c>
      <c r="D44726" s="7" t="n">
        <v>99</v>
      </c>
      <c r="E44726" s="7" t="n">
        <v>128</v>
      </c>
    </row>
    <row r="44727" spans="1:5">
      <c r="A44727" t="s">
        <v>4</v>
      </c>
      <c r="B44727" s="4" t="s">
        <v>5</v>
      </c>
      <c r="C44727" s="4" t="s">
        <v>13</v>
      </c>
      <c r="D44727" s="4" t="s">
        <v>10</v>
      </c>
      <c r="E44727" s="4" t="s">
        <v>10</v>
      </c>
    </row>
    <row r="44728" spans="1:5">
      <c r="A44728" t="n">
        <v>359324</v>
      </c>
      <c r="B44728" s="77" t="n">
        <v>135</v>
      </c>
      <c r="C44728" s="7" t="n">
        <v>0</v>
      </c>
      <c r="D44728" s="7" t="n">
        <v>115</v>
      </c>
      <c r="E44728" s="7" t="n">
        <v>128</v>
      </c>
    </row>
    <row r="44729" spans="1:5">
      <c r="A44729" t="s">
        <v>4</v>
      </c>
      <c r="B44729" s="4" t="s">
        <v>5</v>
      </c>
      <c r="C44729" s="4" t="s">
        <v>13</v>
      </c>
      <c r="D44729" s="4" t="s">
        <v>10</v>
      </c>
      <c r="E44729" s="4" t="s">
        <v>10</v>
      </c>
    </row>
    <row r="44730" spans="1:5">
      <c r="A44730" t="n">
        <v>359330</v>
      </c>
      <c r="B44730" s="77" t="n">
        <v>135</v>
      </c>
      <c r="C44730" s="7" t="n">
        <v>0</v>
      </c>
      <c r="D44730" s="7" t="n">
        <v>92</v>
      </c>
      <c r="E44730" s="7" t="n">
        <v>128</v>
      </c>
    </row>
    <row r="44731" spans="1:5">
      <c r="A44731" t="s">
        <v>4</v>
      </c>
      <c r="B44731" s="4" t="s">
        <v>5</v>
      </c>
      <c r="C44731" s="4" t="s">
        <v>13</v>
      </c>
      <c r="D44731" s="4" t="s">
        <v>10</v>
      </c>
      <c r="E44731" s="4" t="s">
        <v>10</v>
      </c>
    </row>
    <row r="44732" spans="1:5">
      <c r="A44732" t="n">
        <v>359336</v>
      </c>
      <c r="B44732" s="77" t="n">
        <v>135</v>
      </c>
      <c r="C44732" s="7" t="n">
        <v>0</v>
      </c>
      <c r="D44732" s="7" t="n">
        <v>95</v>
      </c>
      <c r="E44732" s="7" t="n">
        <v>128</v>
      </c>
    </row>
    <row r="44733" spans="1:5">
      <c r="A44733" t="s">
        <v>4</v>
      </c>
      <c r="B44733" s="4" t="s">
        <v>5</v>
      </c>
      <c r="C44733" s="4" t="s">
        <v>13</v>
      </c>
      <c r="D44733" s="4" t="s">
        <v>10</v>
      </c>
      <c r="E44733" s="4" t="s">
        <v>10</v>
      </c>
    </row>
    <row r="44734" spans="1:5">
      <c r="A44734" t="n">
        <v>359342</v>
      </c>
      <c r="B44734" s="77" t="n">
        <v>135</v>
      </c>
      <c r="C44734" s="7" t="n">
        <v>0</v>
      </c>
      <c r="D44734" s="7" t="n">
        <v>110</v>
      </c>
      <c r="E44734" s="7" t="n">
        <v>128</v>
      </c>
    </row>
    <row r="44735" spans="1:5">
      <c r="A44735" t="s">
        <v>4</v>
      </c>
      <c r="B44735" s="4" t="s">
        <v>5</v>
      </c>
      <c r="C44735" s="4" t="s">
        <v>13</v>
      </c>
      <c r="D44735" s="4" t="s">
        <v>10</v>
      </c>
      <c r="E44735" s="4" t="s">
        <v>10</v>
      </c>
    </row>
    <row r="44736" spans="1:5">
      <c r="A44736" t="n">
        <v>359348</v>
      </c>
      <c r="B44736" s="77" t="n">
        <v>135</v>
      </c>
      <c r="C44736" s="7" t="n">
        <v>0</v>
      </c>
      <c r="D44736" s="7" t="n">
        <v>94</v>
      </c>
      <c r="E44736" s="7" t="n">
        <v>128</v>
      </c>
    </row>
    <row r="44737" spans="1:5">
      <c r="A44737" t="s">
        <v>4</v>
      </c>
      <c r="B44737" s="4" t="s">
        <v>5</v>
      </c>
      <c r="C44737" s="4" t="s">
        <v>13</v>
      </c>
      <c r="D44737" s="4" t="s">
        <v>10</v>
      </c>
      <c r="E44737" s="4" t="s">
        <v>10</v>
      </c>
    </row>
    <row r="44738" spans="1:5">
      <c r="A44738" t="n">
        <v>359354</v>
      </c>
      <c r="B44738" s="77" t="n">
        <v>135</v>
      </c>
      <c r="C44738" s="7" t="n">
        <v>0</v>
      </c>
      <c r="D44738" s="7" t="n">
        <v>98</v>
      </c>
      <c r="E44738" s="7" t="n">
        <v>128</v>
      </c>
    </row>
    <row r="44739" spans="1:5">
      <c r="A44739" t="s">
        <v>4</v>
      </c>
      <c r="B44739" s="4" t="s">
        <v>5</v>
      </c>
      <c r="C44739" s="4" t="s">
        <v>13</v>
      </c>
      <c r="D44739" s="4" t="s">
        <v>10</v>
      </c>
      <c r="E44739" s="4" t="s">
        <v>10</v>
      </c>
    </row>
    <row r="44740" spans="1:5">
      <c r="A44740" t="n">
        <v>359360</v>
      </c>
      <c r="B44740" s="77" t="n">
        <v>135</v>
      </c>
      <c r="C44740" s="7" t="n">
        <v>0</v>
      </c>
      <c r="D44740" s="7" t="n">
        <v>113</v>
      </c>
      <c r="E44740" s="7" t="n">
        <v>128</v>
      </c>
    </row>
    <row r="44741" spans="1:5">
      <c r="A44741" t="s">
        <v>4</v>
      </c>
      <c r="B44741" s="4" t="s">
        <v>5</v>
      </c>
      <c r="C44741" s="4" t="s">
        <v>13</v>
      </c>
      <c r="D44741" s="4" t="s">
        <v>10</v>
      </c>
      <c r="E44741" s="4" t="s">
        <v>10</v>
      </c>
    </row>
    <row r="44742" spans="1:5">
      <c r="A44742" t="n">
        <v>359366</v>
      </c>
      <c r="B44742" s="77" t="n">
        <v>135</v>
      </c>
      <c r="C44742" s="7" t="n">
        <v>0</v>
      </c>
      <c r="D44742" s="7" t="n">
        <v>83</v>
      </c>
      <c r="E44742" s="7" t="n">
        <v>128</v>
      </c>
    </row>
    <row r="44743" spans="1:5">
      <c r="A44743" t="s">
        <v>4</v>
      </c>
      <c r="B44743" s="4" t="s">
        <v>5</v>
      </c>
      <c r="C44743" s="4" t="s">
        <v>13</v>
      </c>
      <c r="D44743" s="4" t="s">
        <v>10</v>
      </c>
      <c r="E44743" s="4" t="s">
        <v>10</v>
      </c>
    </row>
    <row r="44744" spans="1:5">
      <c r="A44744" t="n">
        <v>359372</v>
      </c>
      <c r="B44744" s="77" t="n">
        <v>135</v>
      </c>
      <c r="C44744" s="7" t="n">
        <v>0</v>
      </c>
      <c r="D44744" s="7" t="n">
        <v>85</v>
      </c>
      <c r="E44744" s="7" t="n">
        <v>128</v>
      </c>
    </row>
    <row r="44745" spans="1:5">
      <c r="A44745" t="s">
        <v>4</v>
      </c>
      <c r="B44745" s="4" t="s">
        <v>5</v>
      </c>
      <c r="C44745" s="4" t="s">
        <v>13</v>
      </c>
      <c r="D44745" s="4" t="s">
        <v>10</v>
      </c>
      <c r="E44745" s="4" t="s">
        <v>10</v>
      </c>
    </row>
    <row r="44746" spans="1:5">
      <c r="A44746" t="n">
        <v>359378</v>
      </c>
      <c r="B44746" s="77" t="n">
        <v>135</v>
      </c>
      <c r="C44746" s="7" t="n">
        <v>0</v>
      </c>
      <c r="D44746" s="7" t="n">
        <v>86</v>
      </c>
      <c r="E44746" s="7" t="n">
        <v>128</v>
      </c>
    </row>
    <row r="44747" spans="1:5">
      <c r="A44747" t="s">
        <v>4</v>
      </c>
      <c r="B44747" s="4" t="s">
        <v>5</v>
      </c>
      <c r="C44747" s="4" t="s">
        <v>13</v>
      </c>
      <c r="D44747" s="4" t="s">
        <v>10</v>
      </c>
      <c r="E44747" s="4" t="s">
        <v>10</v>
      </c>
    </row>
    <row r="44748" spans="1:5">
      <c r="A44748" t="n">
        <v>359384</v>
      </c>
      <c r="B44748" s="77" t="n">
        <v>135</v>
      </c>
      <c r="C44748" s="7" t="n">
        <v>0</v>
      </c>
      <c r="D44748" s="7" t="n">
        <v>89</v>
      </c>
      <c r="E44748" s="7" t="n">
        <v>128</v>
      </c>
    </row>
    <row r="44749" spans="1:5">
      <c r="A44749" t="s">
        <v>4</v>
      </c>
      <c r="B44749" s="4" t="s">
        <v>5</v>
      </c>
      <c r="C44749" s="4" t="s">
        <v>13</v>
      </c>
      <c r="D44749" s="4" t="s">
        <v>10</v>
      </c>
      <c r="E44749" s="4" t="s">
        <v>10</v>
      </c>
    </row>
    <row r="44750" spans="1:5">
      <c r="A44750" t="n">
        <v>359390</v>
      </c>
      <c r="B44750" s="77" t="n">
        <v>135</v>
      </c>
      <c r="C44750" s="7" t="n">
        <v>0</v>
      </c>
      <c r="D44750" s="7" t="n">
        <v>0</v>
      </c>
      <c r="E44750" s="7" t="n">
        <v>1</v>
      </c>
    </row>
    <row r="44751" spans="1:5">
      <c r="A44751" t="s">
        <v>4</v>
      </c>
      <c r="B44751" s="4" t="s">
        <v>5</v>
      </c>
      <c r="C44751" s="4" t="s">
        <v>13</v>
      </c>
      <c r="D44751" s="4" t="s">
        <v>10</v>
      </c>
      <c r="E44751" s="4" t="s">
        <v>10</v>
      </c>
    </row>
    <row r="44752" spans="1:5">
      <c r="A44752" t="n">
        <v>359396</v>
      </c>
      <c r="B44752" s="77" t="n">
        <v>135</v>
      </c>
      <c r="C44752" s="7" t="n">
        <v>0</v>
      </c>
      <c r="D44752" s="7" t="n">
        <v>17</v>
      </c>
      <c r="E44752" s="7" t="n">
        <v>1</v>
      </c>
    </row>
    <row r="44753" spans="1:5">
      <c r="A44753" t="s">
        <v>4</v>
      </c>
      <c r="B44753" s="4" t="s">
        <v>5</v>
      </c>
      <c r="C44753" s="4" t="s">
        <v>13</v>
      </c>
      <c r="D44753" s="4" t="s">
        <v>10</v>
      </c>
      <c r="E44753" s="4" t="s">
        <v>10</v>
      </c>
    </row>
    <row r="44754" spans="1:5">
      <c r="A44754" t="n">
        <v>359402</v>
      </c>
      <c r="B44754" s="77" t="n">
        <v>135</v>
      </c>
      <c r="C44754" s="7" t="n">
        <v>0</v>
      </c>
      <c r="D44754" s="7" t="n">
        <v>18</v>
      </c>
      <c r="E44754" s="7" t="n">
        <v>1</v>
      </c>
    </row>
    <row r="44755" spans="1:5">
      <c r="A44755" t="s">
        <v>4</v>
      </c>
      <c r="B44755" s="4" t="s">
        <v>5</v>
      </c>
      <c r="C44755" s="4" t="s">
        <v>13</v>
      </c>
      <c r="D44755" s="4" t="s">
        <v>10</v>
      </c>
      <c r="E44755" s="4" t="s">
        <v>10</v>
      </c>
    </row>
    <row r="44756" spans="1:5">
      <c r="A44756" t="n">
        <v>359408</v>
      </c>
      <c r="B44756" s="77" t="n">
        <v>135</v>
      </c>
      <c r="C44756" s="7" t="n">
        <v>0</v>
      </c>
      <c r="D44756" s="7" t="n">
        <v>16</v>
      </c>
      <c r="E44756" s="7" t="n">
        <v>1</v>
      </c>
    </row>
    <row r="44757" spans="1:5">
      <c r="A44757" t="s">
        <v>4</v>
      </c>
      <c r="B44757" s="4" t="s">
        <v>5</v>
      </c>
      <c r="C44757" s="4" t="s">
        <v>13</v>
      </c>
      <c r="D44757" s="4" t="s">
        <v>10</v>
      </c>
      <c r="E44757" s="4" t="s">
        <v>10</v>
      </c>
    </row>
    <row r="44758" spans="1:5">
      <c r="A44758" t="n">
        <v>359414</v>
      </c>
      <c r="B44758" s="77" t="n">
        <v>135</v>
      </c>
      <c r="C44758" s="7" t="n">
        <v>0</v>
      </c>
      <c r="D44758" s="7" t="n">
        <v>122</v>
      </c>
      <c r="E44758" s="7" t="n">
        <v>1</v>
      </c>
    </row>
    <row r="44759" spans="1:5">
      <c r="A44759" t="s">
        <v>4</v>
      </c>
      <c r="B44759" s="4" t="s">
        <v>5</v>
      </c>
      <c r="C44759" s="4" t="s">
        <v>13</v>
      </c>
    </row>
    <row r="44760" spans="1:5">
      <c r="A44760" t="n">
        <v>359420</v>
      </c>
      <c r="B44760" s="34" t="n">
        <v>23</v>
      </c>
      <c r="C44760" s="7" t="n">
        <v>0</v>
      </c>
    </row>
    <row r="44761" spans="1:5">
      <c r="A44761" t="s">
        <v>4</v>
      </c>
      <c r="B44761" s="4" t="s">
        <v>5</v>
      </c>
    </row>
    <row r="44762" spans="1:5">
      <c r="A44762" t="n">
        <v>359422</v>
      </c>
      <c r="B44762" s="5" t="n">
        <v>1</v>
      </c>
    </row>
    <row r="44763" spans="1:5" s="3" customFormat="1" customHeight="0">
      <c r="A44763" s="3" t="s">
        <v>2</v>
      </c>
      <c r="B44763" s="3" t="s">
        <v>2597</v>
      </c>
    </row>
    <row r="44764" spans="1:5">
      <c r="A44764" t="s">
        <v>4</v>
      </c>
      <c r="B44764" s="4" t="s">
        <v>5</v>
      </c>
      <c r="C44764" s="4" t="s">
        <v>10</v>
      </c>
    </row>
    <row r="44765" spans="1:5">
      <c r="A44765" t="n">
        <v>359424</v>
      </c>
      <c r="B44765" s="121" t="n">
        <v>143</v>
      </c>
      <c r="C44765" s="7" t="n">
        <v>7</v>
      </c>
    </row>
    <row r="44766" spans="1:5">
      <c r="A44766" t="s">
        <v>4</v>
      </c>
      <c r="B44766" s="4" t="s">
        <v>5</v>
      </c>
      <c r="C44766" s="4" t="s">
        <v>13</v>
      </c>
      <c r="D44766" s="4" t="s">
        <v>10</v>
      </c>
      <c r="E44766" s="4" t="s">
        <v>10</v>
      </c>
      <c r="F44766" s="4" t="s">
        <v>10</v>
      </c>
      <c r="G44766" s="4" t="s">
        <v>10</v>
      </c>
      <c r="H44766" s="4" t="s">
        <v>10</v>
      </c>
      <c r="I44766" s="4" t="s">
        <v>10</v>
      </c>
      <c r="J44766" s="4" t="s">
        <v>10</v>
      </c>
      <c r="K44766" s="4" t="s">
        <v>10</v>
      </c>
      <c r="L44766" s="4" t="s">
        <v>10</v>
      </c>
      <c r="M44766" s="4" t="s">
        <v>10</v>
      </c>
      <c r="N44766" s="4" t="s">
        <v>9</v>
      </c>
      <c r="O44766" s="4" t="s">
        <v>9</v>
      </c>
      <c r="P44766" s="4" t="s">
        <v>9</v>
      </c>
      <c r="Q44766" s="4" t="s">
        <v>9</v>
      </c>
      <c r="R44766" s="4" t="s">
        <v>13</v>
      </c>
      <c r="S44766" s="4" t="s">
        <v>6</v>
      </c>
    </row>
    <row r="44767" spans="1:5">
      <c r="A44767" t="n">
        <v>359427</v>
      </c>
      <c r="B44767" s="71" t="n">
        <v>75</v>
      </c>
      <c r="C44767" s="7" t="n">
        <v>0</v>
      </c>
      <c r="D44767" s="7" t="n">
        <v>0</v>
      </c>
      <c r="E44767" s="7" t="n">
        <v>0</v>
      </c>
      <c r="F44767" s="7" t="n">
        <v>1024</v>
      </c>
      <c r="G44767" s="7" t="n">
        <v>720</v>
      </c>
      <c r="H44767" s="7" t="n">
        <v>226</v>
      </c>
      <c r="I44767" s="7" t="n">
        <v>40</v>
      </c>
      <c r="J44767" s="7" t="n">
        <v>0</v>
      </c>
      <c r="K44767" s="7" t="n">
        <v>0</v>
      </c>
      <c r="L44767" s="7" t="n">
        <v>1024</v>
      </c>
      <c r="M44767" s="7" t="n">
        <v>720</v>
      </c>
      <c r="N44767" s="7" t="n">
        <v>1065353216</v>
      </c>
      <c r="O44767" s="7" t="n">
        <v>1065353216</v>
      </c>
      <c r="P44767" s="7" t="n">
        <v>1065353216</v>
      </c>
      <c r="Q44767" s="7" t="n">
        <v>0</v>
      </c>
      <c r="R44767" s="7" t="n">
        <v>1</v>
      </c>
      <c r="S44767" s="7" t="s">
        <v>2598</v>
      </c>
    </row>
    <row r="44768" spans="1:5">
      <c r="A44768" t="s">
        <v>4</v>
      </c>
      <c r="B44768" s="4" t="s">
        <v>5</v>
      </c>
      <c r="C44768" s="4" t="s">
        <v>13</v>
      </c>
      <c r="D44768" s="4" t="s">
        <v>10</v>
      </c>
      <c r="E44768" s="4" t="s">
        <v>22</v>
      </c>
    </row>
    <row r="44769" spans="1:19">
      <c r="A44769" t="n">
        <v>359481</v>
      </c>
      <c r="B44769" s="28" t="n">
        <v>58</v>
      </c>
      <c r="C44769" s="7" t="n">
        <v>100</v>
      </c>
      <c r="D44769" s="7" t="n">
        <v>1000</v>
      </c>
      <c r="E44769" s="7" t="n">
        <v>1</v>
      </c>
    </row>
    <row r="44770" spans="1:19">
      <c r="A44770" t="s">
        <v>4</v>
      </c>
      <c r="B44770" s="4" t="s">
        <v>5</v>
      </c>
      <c r="C44770" s="4" t="s">
        <v>13</v>
      </c>
      <c r="D44770" s="4" t="s">
        <v>10</v>
      </c>
    </row>
    <row r="44771" spans="1:19">
      <c r="A44771" t="n">
        <v>359489</v>
      </c>
      <c r="B44771" s="28" t="n">
        <v>58</v>
      </c>
      <c r="C44771" s="7" t="n">
        <v>255</v>
      </c>
      <c r="D44771" s="7" t="n">
        <v>0</v>
      </c>
    </row>
    <row r="44772" spans="1:19">
      <c r="A44772" t="s">
        <v>4</v>
      </c>
      <c r="B44772" s="4" t="s">
        <v>5</v>
      </c>
      <c r="C44772" s="4" t="s">
        <v>13</v>
      </c>
      <c r="D44772" s="4" t="s">
        <v>10</v>
      </c>
      <c r="E44772" s="4" t="s">
        <v>22</v>
      </c>
    </row>
    <row r="44773" spans="1:19">
      <c r="A44773" t="n">
        <v>359493</v>
      </c>
      <c r="B44773" s="28" t="n">
        <v>58</v>
      </c>
      <c r="C44773" s="7" t="n">
        <v>0</v>
      </c>
      <c r="D44773" s="7" t="n">
        <v>300</v>
      </c>
      <c r="E44773" s="7" t="n">
        <v>0.300000011920929</v>
      </c>
    </row>
    <row r="44774" spans="1:19">
      <c r="A44774" t="s">
        <v>4</v>
      </c>
      <c r="B44774" s="4" t="s">
        <v>5</v>
      </c>
      <c r="C44774" s="4" t="s">
        <v>13</v>
      </c>
      <c r="D44774" s="4" t="s">
        <v>10</v>
      </c>
    </row>
    <row r="44775" spans="1:19">
      <c r="A44775" t="n">
        <v>359501</v>
      </c>
      <c r="B44775" s="28" t="n">
        <v>58</v>
      </c>
      <c r="C44775" s="7" t="n">
        <v>255</v>
      </c>
      <c r="D44775" s="7" t="n">
        <v>0</v>
      </c>
    </row>
    <row r="44776" spans="1:19">
      <c r="A44776" t="s">
        <v>4</v>
      </c>
      <c r="B44776" s="4" t="s">
        <v>5</v>
      </c>
      <c r="C44776" s="4" t="s">
        <v>10</v>
      </c>
    </row>
    <row r="44777" spans="1:19">
      <c r="A44777" t="n">
        <v>359505</v>
      </c>
      <c r="B44777" s="35" t="n">
        <v>16</v>
      </c>
      <c r="C44777" s="7" t="n">
        <v>500</v>
      </c>
    </row>
    <row r="44778" spans="1:19">
      <c r="A44778" t="s">
        <v>4</v>
      </c>
      <c r="B44778" s="4" t="s">
        <v>5</v>
      </c>
      <c r="C44778" s="4" t="s">
        <v>13</v>
      </c>
      <c r="D44778" s="4" t="s">
        <v>10</v>
      </c>
      <c r="E44778" s="4" t="s">
        <v>22</v>
      </c>
      <c r="F44778" s="4" t="s">
        <v>10</v>
      </c>
      <c r="G44778" s="4" t="s">
        <v>9</v>
      </c>
      <c r="H44778" s="4" t="s">
        <v>9</v>
      </c>
      <c r="I44778" s="4" t="s">
        <v>10</v>
      </c>
      <c r="J44778" s="4" t="s">
        <v>10</v>
      </c>
      <c r="K44778" s="4" t="s">
        <v>9</v>
      </c>
      <c r="L44778" s="4" t="s">
        <v>9</v>
      </c>
      <c r="M44778" s="4" t="s">
        <v>9</v>
      </c>
      <c r="N44778" s="4" t="s">
        <v>9</v>
      </c>
      <c r="O44778" s="4" t="s">
        <v>6</v>
      </c>
    </row>
    <row r="44779" spans="1:19">
      <c r="A44779" t="n">
        <v>359508</v>
      </c>
      <c r="B44779" s="14" t="n">
        <v>50</v>
      </c>
      <c r="C44779" s="7" t="n">
        <v>0</v>
      </c>
      <c r="D44779" s="7" t="n">
        <v>12105</v>
      </c>
      <c r="E44779" s="7" t="n">
        <v>1</v>
      </c>
      <c r="F44779" s="7" t="n">
        <v>0</v>
      </c>
      <c r="G44779" s="7" t="n">
        <v>0</v>
      </c>
      <c r="H44779" s="7" t="n">
        <v>0</v>
      </c>
      <c r="I44779" s="7" t="n">
        <v>0</v>
      </c>
      <c r="J44779" s="7" t="n">
        <v>65533</v>
      </c>
      <c r="K44779" s="7" t="n">
        <v>0</v>
      </c>
      <c r="L44779" s="7" t="n">
        <v>0</v>
      </c>
      <c r="M44779" s="7" t="n">
        <v>0</v>
      </c>
      <c r="N44779" s="7" t="n">
        <v>0</v>
      </c>
      <c r="O44779" s="7" t="s">
        <v>12</v>
      </c>
    </row>
    <row r="44780" spans="1:19">
      <c r="A44780" t="s">
        <v>4</v>
      </c>
      <c r="B44780" s="4" t="s">
        <v>5</v>
      </c>
      <c r="C44780" s="4" t="s">
        <v>13</v>
      </c>
      <c r="D44780" s="4" t="s">
        <v>10</v>
      </c>
      <c r="E44780" s="4" t="s">
        <v>10</v>
      </c>
      <c r="F44780" s="4" t="s">
        <v>10</v>
      </c>
      <c r="G44780" s="4" t="s">
        <v>10</v>
      </c>
      <c r="H44780" s="4" t="s">
        <v>13</v>
      </c>
    </row>
    <row r="44781" spans="1:19">
      <c r="A44781" t="n">
        <v>359547</v>
      </c>
      <c r="B44781" s="29" t="n">
        <v>25</v>
      </c>
      <c r="C44781" s="7" t="n">
        <v>5</v>
      </c>
      <c r="D44781" s="7" t="n">
        <v>65535</v>
      </c>
      <c r="E44781" s="7" t="n">
        <v>65535</v>
      </c>
      <c r="F44781" s="7" t="n">
        <v>65535</v>
      </c>
      <c r="G44781" s="7" t="n">
        <v>65535</v>
      </c>
      <c r="H44781" s="7" t="n">
        <v>0</v>
      </c>
    </row>
    <row r="44782" spans="1:19">
      <c r="A44782" t="s">
        <v>4</v>
      </c>
      <c r="B44782" s="4" t="s">
        <v>5</v>
      </c>
      <c r="C44782" s="4" t="s">
        <v>10</v>
      </c>
      <c r="D44782" s="4" t="s">
        <v>13</v>
      </c>
      <c r="E44782" s="4" t="s">
        <v>72</v>
      </c>
      <c r="F44782" s="4" t="s">
        <v>13</v>
      </c>
      <c r="G44782" s="4" t="s">
        <v>13</v>
      </c>
    </row>
    <row r="44783" spans="1:19">
      <c r="A44783" t="n">
        <v>359558</v>
      </c>
      <c r="B44783" s="30" t="n">
        <v>24</v>
      </c>
      <c r="C44783" s="7" t="n">
        <v>65533</v>
      </c>
      <c r="D44783" s="7" t="n">
        <v>11</v>
      </c>
      <c r="E44783" s="7" t="s">
        <v>2599</v>
      </c>
      <c r="F44783" s="7" t="n">
        <v>2</v>
      </c>
      <c r="G44783" s="7" t="n">
        <v>0</v>
      </c>
    </row>
    <row r="44784" spans="1:19">
      <c r="A44784" t="s">
        <v>4</v>
      </c>
      <c r="B44784" s="4" t="s">
        <v>5</v>
      </c>
    </row>
    <row r="44785" spans="1:15">
      <c r="A44785" t="n">
        <v>359625</v>
      </c>
      <c r="B44785" s="53" t="n">
        <v>28</v>
      </c>
    </row>
    <row r="44786" spans="1:15">
      <c r="A44786" t="s">
        <v>4</v>
      </c>
      <c r="B44786" s="4" t="s">
        <v>5</v>
      </c>
      <c r="C44786" s="4" t="s">
        <v>13</v>
      </c>
    </row>
    <row r="44787" spans="1:15">
      <c r="A44787" t="n">
        <v>359626</v>
      </c>
      <c r="B44787" s="33" t="n">
        <v>27</v>
      </c>
      <c r="C44787" s="7" t="n">
        <v>0</v>
      </c>
    </row>
    <row r="44788" spans="1:15">
      <c r="A44788" t="s">
        <v>4</v>
      </c>
      <c r="B44788" s="4" t="s">
        <v>5</v>
      </c>
      <c r="C44788" s="4" t="s">
        <v>13</v>
      </c>
    </row>
    <row r="44789" spans="1:15">
      <c r="A44789" t="n">
        <v>359628</v>
      </c>
      <c r="B44789" s="33" t="n">
        <v>27</v>
      </c>
      <c r="C44789" s="7" t="n">
        <v>1</v>
      </c>
    </row>
    <row r="44790" spans="1:15">
      <c r="A44790" t="s">
        <v>4</v>
      </c>
      <c r="B44790" s="4" t="s">
        <v>5</v>
      </c>
      <c r="C44790" s="4" t="s">
        <v>13</v>
      </c>
      <c r="D44790" s="4" t="s">
        <v>10</v>
      </c>
      <c r="E44790" s="4" t="s">
        <v>10</v>
      </c>
      <c r="F44790" s="4" t="s">
        <v>10</v>
      </c>
      <c r="G44790" s="4" t="s">
        <v>10</v>
      </c>
      <c r="H44790" s="4" t="s">
        <v>13</v>
      </c>
    </row>
    <row r="44791" spans="1:15">
      <c r="A44791" t="n">
        <v>359630</v>
      </c>
      <c r="B44791" s="29" t="n">
        <v>25</v>
      </c>
      <c r="C44791" s="7" t="n">
        <v>5</v>
      </c>
      <c r="D44791" s="7" t="n">
        <v>65535</v>
      </c>
      <c r="E44791" s="7" t="n">
        <v>65535</v>
      </c>
      <c r="F44791" s="7" t="n">
        <v>65535</v>
      </c>
      <c r="G44791" s="7" t="n">
        <v>65535</v>
      </c>
      <c r="H44791" s="7" t="n">
        <v>0</v>
      </c>
    </row>
    <row r="44792" spans="1:15">
      <c r="A44792" t="s">
        <v>4</v>
      </c>
      <c r="B44792" s="4" t="s">
        <v>5</v>
      </c>
      <c r="C44792" s="4" t="s">
        <v>13</v>
      </c>
      <c r="D44792" s="4" t="s">
        <v>10</v>
      </c>
      <c r="E44792" s="4" t="s">
        <v>13</v>
      </c>
      <c r="F44792" s="4" t="s">
        <v>13</v>
      </c>
      <c r="G44792" s="4" t="s">
        <v>20</v>
      </c>
    </row>
    <row r="44793" spans="1:15">
      <c r="A44793" t="n">
        <v>359641</v>
      </c>
      <c r="B44793" s="10" t="n">
        <v>5</v>
      </c>
      <c r="C44793" s="7" t="n">
        <v>30</v>
      </c>
      <c r="D44793" s="7" t="n">
        <v>6403</v>
      </c>
      <c r="E44793" s="7" t="n">
        <v>8</v>
      </c>
      <c r="F44793" s="7" t="n">
        <v>1</v>
      </c>
      <c r="G44793" s="11" t="n">
        <f t="normal" ca="1">A44809</f>
        <v>0</v>
      </c>
    </row>
    <row r="44794" spans="1:15">
      <c r="A44794" t="s">
        <v>4</v>
      </c>
      <c r="B44794" s="4" t="s">
        <v>5</v>
      </c>
      <c r="C44794" s="4" t="s">
        <v>10</v>
      </c>
    </row>
    <row r="44795" spans="1:15">
      <c r="A44795" t="n">
        <v>359651</v>
      </c>
      <c r="B44795" s="35" t="n">
        <v>16</v>
      </c>
      <c r="C44795" s="7" t="n">
        <v>500</v>
      </c>
    </row>
    <row r="44796" spans="1:15">
      <c r="A44796" t="s">
        <v>4</v>
      </c>
      <c r="B44796" s="4" t="s">
        <v>5</v>
      </c>
      <c r="C44796" s="4" t="s">
        <v>13</v>
      </c>
      <c r="D44796" s="4" t="s">
        <v>13</v>
      </c>
      <c r="E44796" s="4" t="s">
        <v>13</v>
      </c>
      <c r="F44796" s="4" t="s">
        <v>22</v>
      </c>
      <c r="G44796" s="4" t="s">
        <v>22</v>
      </c>
      <c r="H44796" s="4" t="s">
        <v>22</v>
      </c>
      <c r="I44796" s="4" t="s">
        <v>22</v>
      </c>
      <c r="J44796" s="4" t="s">
        <v>22</v>
      </c>
    </row>
    <row r="44797" spans="1:15">
      <c r="A44797" t="n">
        <v>359654</v>
      </c>
      <c r="B44797" s="72" t="n">
        <v>76</v>
      </c>
      <c r="C44797" s="7" t="n">
        <v>0</v>
      </c>
      <c r="D44797" s="7" t="n">
        <v>3</v>
      </c>
      <c r="E44797" s="7" t="n">
        <v>0</v>
      </c>
      <c r="F44797" s="7" t="n">
        <v>1</v>
      </c>
      <c r="G44797" s="7" t="n">
        <v>1</v>
      </c>
      <c r="H44797" s="7" t="n">
        <v>1</v>
      </c>
      <c r="I44797" s="7" t="n">
        <v>1</v>
      </c>
      <c r="J44797" s="7" t="n">
        <v>1000</v>
      </c>
    </row>
    <row r="44798" spans="1:15">
      <c r="A44798" t="s">
        <v>4</v>
      </c>
      <c r="B44798" s="4" t="s">
        <v>5</v>
      </c>
      <c r="C44798" s="4" t="s">
        <v>13</v>
      </c>
      <c r="D44798" s="4" t="s">
        <v>13</v>
      </c>
    </row>
    <row r="44799" spans="1:15">
      <c r="A44799" t="n">
        <v>359678</v>
      </c>
      <c r="B44799" s="74" t="n">
        <v>77</v>
      </c>
      <c r="C44799" s="7" t="n">
        <v>0</v>
      </c>
      <c r="D44799" s="7" t="n">
        <v>3</v>
      </c>
    </row>
    <row r="44800" spans="1:15">
      <c r="A44800" t="s">
        <v>4</v>
      </c>
      <c r="B44800" s="4" t="s">
        <v>5</v>
      </c>
    </row>
    <row r="44801" spans="1:10">
      <c r="A44801" t="n">
        <v>359681</v>
      </c>
      <c r="B44801" s="43" t="n">
        <v>88</v>
      </c>
    </row>
    <row r="44802" spans="1:10">
      <c r="A44802" t="s">
        <v>4</v>
      </c>
      <c r="B44802" s="4" t="s">
        <v>5</v>
      </c>
      <c r="C44802" s="4" t="s">
        <v>13</v>
      </c>
      <c r="D44802" s="4" t="s">
        <v>13</v>
      </c>
      <c r="E44802" s="4" t="s">
        <v>13</v>
      </c>
      <c r="F44802" s="4" t="s">
        <v>22</v>
      </c>
      <c r="G44802" s="4" t="s">
        <v>22</v>
      </c>
      <c r="H44802" s="4" t="s">
        <v>22</v>
      </c>
      <c r="I44802" s="4" t="s">
        <v>22</v>
      </c>
      <c r="J44802" s="4" t="s">
        <v>22</v>
      </c>
    </row>
    <row r="44803" spans="1:10">
      <c r="A44803" t="n">
        <v>359682</v>
      </c>
      <c r="B44803" s="72" t="n">
        <v>76</v>
      </c>
      <c r="C44803" s="7" t="n">
        <v>0</v>
      </c>
      <c r="D44803" s="7" t="n">
        <v>3</v>
      </c>
      <c r="E44803" s="7" t="n">
        <v>0</v>
      </c>
      <c r="F44803" s="7" t="n">
        <v>1</v>
      </c>
      <c r="G44803" s="7" t="n">
        <v>1</v>
      </c>
      <c r="H44803" s="7" t="n">
        <v>1</v>
      </c>
      <c r="I44803" s="7" t="n">
        <v>0</v>
      </c>
      <c r="J44803" s="7" t="n">
        <v>1000</v>
      </c>
    </row>
    <row r="44804" spans="1:10">
      <c r="A44804" t="s">
        <v>4</v>
      </c>
      <c r="B44804" s="4" t="s">
        <v>5</v>
      </c>
      <c r="C44804" s="4" t="s">
        <v>13</v>
      </c>
      <c r="D44804" s="4" t="s">
        <v>13</v>
      </c>
    </row>
    <row r="44805" spans="1:10">
      <c r="A44805" t="n">
        <v>359706</v>
      </c>
      <c r="B44805" s="74" t="n">
        <v>77</v>
      </c>
      <c r="C44805" s="7" t="n">
        <v>0</v>
      </c>
      <c r="D44805" s="7" t="n">
        <v>3</v>
      </c>
    </row>
    <row r="44806" spans="1:10">
      <c r="A44806" t="s">
        <v>4</v>
      </c>
      <c r="B44806" s="4" t="s">
        <v>5</v>
      </c>
      <c r="C44806" s="4" t="s">
        <v>20</v>
      </c>
    </row>
    <row r="44807" spans="1:10">
      <c r="A44807" t="n">
        <v>359709</v>
      </c>
      <c r="B44807" s="17" t="n">
        <v>3</v>
      </c>
      <c r="C44807" s="11" t="n">
        <f t="normal" ca="1">A44809</f>
        <v>0</v>
      </c>
    </row>
    <row r="44808" spans="1:10">
      <c r="A44808" t="s">
        <v>4</v>
      </c>
      <c r="B44808" s="4" t="s">
        <v>5</v>
      </c>
      <c r="C44808" s="4" t="s">
        <v>10</v>
      </c>
    </row>
    <row r="44809" spans="1:10">
      <c r="A44809" t="n">
        <v>359714</v>
      </c>
      <c r="B44809" s="35" t="n">
        <v>16</v>
      </c>
      <c r="C44809" s="7" t="n">
        <v>500</v>
      </c>
    </row>
    <row r="44810" spans="1:10">
      <c r="A44810" t="s">
        <v>4</v>
      </c>
      <c r="B44810" s="4" t="s">
        <v>5</v>
      </c>
      <c r="C44810" s="4" t="s">
        <v>13</v>
      </c>
      <c r="D44810" s="4" t="s">
        <v>10</v>
      </c>
      <c r="E44810" s="4" t="s">
        <v>22</v>
      </c>
      <c r="F44810" s="4" t="s">
        <v>10</v>
      </c>
      <c r="G44810" s="4" t="s">
        <v>9</v>
      </c>
      <c r="H44810" s="4" t="s">
        <v>9</v>
      </c>
      <c r="I44810" s="4" t="s">
        <v>10</v>
      </c>
      <c r="J44810" s="4" t="s">
        <v>10</v>
      </c>
      <c r="K44810" s="4" t="s">
        <v>9</v>
      </c>
      <c r="L44810" s="4" t="s">
        <v>9</v>
      </c>
      <c r="M44810" s="4" t="s">
        <v>9</v>
      </c>
      <c r="N44810" s="4" t="s">
        <v>9</v>
      </c>
      <c r="O44810" s="4" t="s">
        <v>6</v>
      </c>
    </row>
    <row r="44811" spans="1:10">
      <c r="A44811" t="n">
        <v>359717</v>
      </c>
      <c r="B44811" s="14" t="n">
        <v>50</v>
      </c>
      <c r="C44811" s="7" t="n">
        <v>0</v>
      </c>
      <c r="D44811" s="7" t="n">
        <v>12105</v>
      </c>
      <c r="E44811" s="7" t="n">
        <v>1</v>
      </c>
      <c r="F44811" s="7" t="n">
        <v>0</v>
      </c>
      <c r="G44811" s="7" t="n">
        <v>0</v>
      </c>
      <c r="H44811" s="7" t="n">
        <v>0</v>
      </c>
      <c r="I44811" s="7" t="n">
        <v>0</v>
      </c>
      <c r="J44811" s="7" t="n">
        <v>65533</v>
      </c>
      <c r="K44811" s="7" t="n">
        <v>0</v>
      </c>
      <c r="L44811" s="7" t="n">
        <v>0</v>
      </c>
      <c r="M44811" s="7" t="n">
        <v>0</v>
      </c>
      <c r="N44811" s="7" t="n">
        <v>0</v>
      </c>
      <c r="O44811" s="7" t="s">
        <v>12</v>
      </c>
    </row>
    <row r="44812" spans="1:10">
      <c r="A44812" t="s">
        <v>4</v>
      </c>
      <c r="B44812" s="4" t="s">
        <v>5</v>
      </c>
      <c r="C44812" s="4" t="s">
        <v>13</v>
      </c>
      <c r="D44812" s="4" t="s">
        <v>10</v>
      </c>
      <c r="E44812" s="4" t="s">
        <v>10</v>
      </c>
      <c r="F44812" s="4" t="s">
        <v>10</v>
      </c>
      <c r="G44812" s="4" t="s">
        <v>10</v>
      </c>
      <c r="H44812" s="4" t="s">
        <v>13</v>
      </c>
    </row>
    <row r="44813" spans="1:10">
      <c r="A44813" t="n">
        <v>359756</v>
      </c>
      <c r="B44813" s="29" t="n">
        <v>25</v>
      </c>
      <c r="C44813" s="7" t="n">
        <v>5</v>
      </c>
      <c r="D44813" s="7" t="n">
        <v>65535</v>
      </c>
      <c r="E44813" s="7" t="n">
        <v>65535</v>
      </c>
      <c r="F44813" s="7" t="n">
        <v>65535</v>
      </c>
      <c r="G44813" s="7" t="n">
        <v>65535</v>
      </c>
      <c r="H44813" s="7" t="n">
        <v>0</v>
      </c>
    </row>
    <row r="44814" spans="1:10">
      <c r="A44814" t="s">
        <v>4</v>
      </c>
      <c r="B44814" s="4" t="s">
        <v>5</v>
      </c>
      <c r="C44814" s="4" t="s">
        <v>10</v>
      </c>
      <c r="D44814" s="4" t="s">
        <v>13</v>
      </c>
      <c r="E44814" s="4" t="s">
        <v>72</v>
      </c>
      <c r="F44814" s="4" t="s">
        <v>13</v>
      </c>
      <c r="G44814" s="4" t="s">
        <v>13</v>
      </c>
    </row>
    <row r="44815" spans="1:10">
      <c r="A44815" t="n">
        <v>359767</v>
      </c>
      <c r="B44815" s="30" t="n">
        <v>24</v>
      </c>
      <c r="C44815" s="7" t="n">
        <v>65533</v>
      </c>
      <c r="D44815" s="7" t="n">
        <v>11</v>
      </c>
      <c r="E44815" s="7" t="s">
        <v>2600</v>
      </c>
      <c r="F44815" s="7" t="n">
        <v>2</v>
      </c>
      <c r="G44815" s="7" t="n">
        <v>0</v>
      </c>
    </row>
    <row r="44816" spans="1:10">
      <c r="A44816" t="s">
        <v>4</v>
      </c>
      <c r="B44816" s="4" t="s">
        <v>5</v>
      </c>
    </row>
    <row r="44817" spans="1:15">
      <c r="A44817" t="n">
        <v>359804</v>
      </c>
      <c r="B44817" s="53" t="n">
        <v>28</v>
      </c>
    </row>
    <row r="44818" spans="1:15">
      <c r="A44818" t="s">
        <v>4</v>
      </c>
      <c r="B44818" s="4" t="s">
        <v>5</v>
      </c>
      <c r="C44818" s="4" t="s">
        <v>13</v>
      </c>
    </row>
    <row r="44819" spans="1:15">
      <c r="A44819" t="n">
        <v>359805</v>
      </c>
      <c r="B44819" s="33" t="n">
        <v>27</v>
      </c>
      <c r="C44819" s="7" t="n">
        <v>0</v>
      </c>
    </row>
    <row r="44820" spans="1:15">
      <c r="A44820" t="s">
        <v>4</v>
      </c>
      <c r="B44820" s="4" t="s">
        <v>5</v>
      </c>
      <c r="C44820" s="4" t="s">
        <v>13</v>
      </c>
    </row>
    <row r="44821" spans="1:15">
      <c r="A44821" t="n">
        <v>359807</v>
      </c>
      <c r="B44821" s="33" t="n">
        <v>27</v>
      </c>
      <c r="C44821" s="7" t="n">
        <v>1</v>
      </c>
    </row>
    <row r="44822" spans="1:15">
      <c r="A44822" t="s">
        <v>4</v>
      </c>
      <c r="B44822" s="4" t="s">
        <v>5</v>
      </c>
      <c r="C44822" s="4" t="s">
        <v>13</v>
      </c>
      <c r="D44822" s="4" t="s">
        <v>10</v>
      </c>
      <c r="E44822" s="4" t="s">
        <v>10</v>
      </c>
      <c r="F44822" s="4" t="s">
        <v>10</v>
      </c>
      <c r="G44822" s="4" t="s">
        <v>10</v>
      </c>
      <c r="H44822" s="4" t="s">
        <v>13</v>
      </c>
    </row>
    <row r="44823" spans="1:15">
      <c r="A44823" t="n">
        <v>359809</v>
      </c>
      <c r="B44823" s="29" t="n">
        <v>25</v>
      </c>
      <c r="C44823" s="7" t="n">
        <v>5</v>
      </c>
      <c r="D44823" s="7" t="n">
        <v>65535</v>
      </c>
      <c r="E44823" s="7" t="n">
        <v>500</v>
      </c>
      <c r="F44823" s="7" t="n">
        <v>800</v>
      </c>
      <c r="G44823" s="7" t="n">
        <v>140</v>
      </c>
      <c r="H44823" s="7" t="n">
        <v>0</v>
      </c>
    </row>
    <row r="44824" spans="1:15">
      <c r="A44824" t="s">
        <v>4</v>
      </c>
      <c r="B44824" s="4" t="s">
        <v>5</v>
      </c>
      <c r="C44824" s="4" t="s">
        <v>10</v>
      </c>
      <c r="D44824" s="4" t="s">
        <v>13</v>
      </c>
      <c r="E44824" s="4" t="s">
        <v>72</v>
      </c>
      <c r="F44824" s="4" t="s">
        <v>13</v>
      </c>
      <c r="G44824" s="4" t="s">
        <v>13</v>
      </c>
      <c r="H44824" s="4" t="s">
        <v>13</v>
      </c>
      <c r="I44824" s="4" t="s">
        <v>72</v>
      </c>
      <c r="J44824" s="4" t="s">
        <v>13</v>
      </c>
      <c r="K44824" s="4" t="s">
        <v>13</v>
      </c>
      <c r="L44824" s="4" t="s">
        <v>13</v>
      </c>
      <c r="M44824" s="4" t="s">
        <v>72</v>
      </c>
      <c r="N44824" s="4" t="s">
        <v>13</v>
      </c>
      <c r="O44824" s="4" t="s">
        <v>13</v>
      </c>
    </row>
    <row r="44825" spans="1:15">
      <c r="A44825" t="n">
        <v>359820</v>
      </c>
      <c r="B44825" s="30" t="n">
        <v>24</v>
      </c>
      <c r="C44825" s="7" t="n">
        <v>65533</v>
      </c>
      <c r="D44825" s="7" t="n">
        <v>11</v>
      </c>
      <c r="E44825" s="7" t="s">
        <v>2601</v>
      </c>
      <c r="F44825" s="7" t="n">
        <v>2</v>
      </c>
      <c r="G44825" s="7" t="n">
        <v>3</v>
      </c>
      <c r="H44825" s="7" t="n">
        <v>11</v>
      </c>
      <c r="I44825" s="7" t="s">
        <v>2602</v>
      </c>
      <c r="J44825" s="7" t="n">
        <v>2</v>
      </c>
      <c r="K44825" s="7" t="n">
        <v>3</v>
      </c>
      <c r="L44825" s="7" t="n">
        <v>11</v>
      </c>
      <c r="M44825" s="7" t="s">
        <v>2603</v>
      </c>
      <c r="N44825" s="7" t="n">
        <v>2</v>
      </c>
      <c r="O44825" s="7" t="n">
        <v>0</v>
      </c>
    </row>
    <row r="44826" spans="1:15">
      <c r="A44826" t="s">
        <v>4</v>
      </c>
      <c r="B44826" s="4" t="s">
        <v>5</v>
      </c>
    </row>
    <row r="44827" spans="1:15">
      <c r="A44827" t="n">
        <v>360135</v>
      </c>
      <c r="B44827" s="53" t="n">
        <v>28</v>
      </c>
    </row>
    <row r="44828" spans="1:15">
      <c r="A44828" t="s">
        <v>4</v>
      </c>
      <c r="B44828" s="4" t="s">
        <v>5</v>
      </c>
      <c r="C44828" s="4" t="s">
        <v>13</v>
      </c>
    </row>
    <row r="44829" spans="1:15">
      <c r="A44829" t="n">
        <v>360136</v>
      </c>
      <c r="B44829" s="33" t="n">
        <v>27</v>
      </c>
      <c r="C44829" s="7" t="n">
        <v>0</v>
      </c>
    </row>
    <row r="44830" spans="1:15">
      <c r="A44830" t="s">
        <v>4</v>
      </c>
      <c r="B44830" s="4" t="s">
        <v>5</v>
      </c>
      <c r="C44830" s="4" t="s">
        <v>13</v>
      </c>
    </row>
    <row r="44831" spans="1:15">
      <c r="A44831" t="n">
        <v>360138</v>
      </c>
      <c r="B44831" s="33" t="n">
        <v>27</v>
      </c>
      <c r="C44831" s="7" t="n">
        <v>1</v>
      </c>
    </row>
    <row r="44832" spans="1:15">
      <c r="A44832" t="s">
        <v>4</v>
      </c>
      <c r="B44832" s="4" t="s">
        <v>5</v>
      </c>
      <c r="C44832" s="4" t="s">
        <v>10</v>
      </c>
    </row>
    <row r="44833" spans="1:15">
      <c r="A44833" t="n">
        <v>360140</v>
      </c>
      <c r="B44833" s="35" t="n">
        <v>16</v>
      </c>
      <c r="C44833" s="7" t="n">
        <v>500</v>
      </c>
    </row>
    <row r="44834" spans="1:15">
      <c r="A44834" t="s">
        <v>4</v>
      </c>
      <c r="B44834" s="4" t="s">
        <v>5</v>
      </c>
      <c r="C44834" s="4" t="s">
        <v>13</v>
      </c>
      <c r="D44834" s="4" t="s">
        <v>10</v>
      </c>
      <c r="E44834" s="4" t="s">
        <v>22</v>
      </c>
    </row>
    <row r="44835" spans="1:15">
      <c r="A44835" t="n">
        <v>360143</v>
      </c>
      <c r="B44835" s="28" t="n">
        <v>58</v>
      </c>
      <c r="C44835" s="7" t="n">
        <v>100</v>
      </c>
      <c r="D44835" s="7" t="n">
        <v>300</v>
      </c>
      <c r="E44835" s="7" t="n">
        <v>0.300000011920929</v>
      </c>
    </row>
    <row r="44836" spans="1:15">
      <c r="A44836" t="s">
        <v>4</v>
      </c>
      <c r="B44836" s="4" t="s">
        <v>5</v>
      </c>
      <c r="C44836" s="4" t="s">
        <v>13</v>
      </c>
      <c r="D44836" s="4" t="s">
        <v>10</v>
      </c>
    </row>
    <row r="44837" spans="1:15">
      <c r="A44837" t="n">
        <v>360151</v>
      </c>
      <c r="B44837" s="28" t="n">
        <v>58</v>
      </c>
      <c r="C44837" s="7" t="n">
        <v>255</v>
      </c>
      <c r="D44837" s="7" t="n">
        <v>0</v>
      </c>
    </row>
    <row r="44838" spans="1:15">
      <c r="A44838" t="s">
        <v>4</v>
      </c>
      <c r="B44838" s="4" t="s">
        <v>5</v>
      </c>
      <c r="C44838" s="4" t="s">
        <v>13</v>
      </c>
    </row>
    <row r="44839" spans="1:15">
      <c r="A44839" t="n">
        <v>360155</v>
      </c>
      <c r="B44839" s="75" t="n">
        <v>78</v>
      </c>
      <c r="C44839" s="7" t="n">
        <v>255</v>
      </c>
    </row>
    <row r="44840" spans="1:15">
      <c r="A44840" t="s">
        <v>4</v>
      </c>
      <c r="B44840" s="4" t="s">
        <v>5</v>
      </c>
      <c r="C44840" s="4" t="s">
        <v>13</v>
      </c>
    </row>
    <row r="44841" spans="1:15">
      <c r="A44841" t="n">
        <v>360157</v>
      </c>
      <c r="B44841" s="34" t="n">
        <v>23</v>
      </c>
      <c r="C44841" s="7" t="n">
        <v>0</v>
      </c>
    </row>
    <row r="44842" spans="1:15">
      <c r="A44842" t="s">
        <v>4</v>
      </c>
      <c r="B44842" s="4" t="s">
        <v>5</v>
      </c>
    </row>
    <row r="44843" spans="1:15">
      <c r="A44843" t="n">
        <v>360159</v>
      </c>
      <c r="B44843" s="5" t="n">
        <v>1</v>
      </c>
    </row>
    <row r="44844" spans="1:15" s="3" customFormat="1" customHeight="0">
      <c r="A44844" s="3" t="s">
        <v>2</v>
      </c>
      <c r="B44844" s="3" t="s">
        <v>2604</v>
      </c>
    </row>
    <row r="44845" spans="1:15">
      <c r="A44845" t="s">
        <v>4</v>
      </c>
      <c r="B44845" s="4" t="s">
        <v>5</v>
      </c>
      <c r="C44845" s="4" t="s">
        <v>10</v>
      </c>
    </row>
    <row r="44846" spans="1:15">
      <c r="A44846" t="n">
        <v>360160</v>
      </c>
      <c r="B44846" s="121" t="n">
        <v>143</v>
      </c>
      <c r="C44846" s="7" t="n">
        <v>6</v>
      </c>
    </row>
    <row r="44847" spans="1:15">
      <c r="A44847" t="s">
        <v>4</v>
      </c>
      <c r="B44847" s="4" t="s">
        <v>5</v>
      </c>
      <c r="C44847" s="4" t="s">
        <v>13</v>
      </c>
      <c r="D44847" s="4" t="s">
        <v>10</v>
      </c>
      <c r="E44847" s="4" t="s">
        <v>10</v>
      </c>
      <c r="F44847" s="4" t="s">
        <v>10</v>
      </c>
      <c r="G44847" s="4" t="s">
        <v>10</v>
      </c>
      <c r="H44847" s="4" t="s">
        <v>10</v>
      </c>
      <c r="I44847" s="4" t="s">
        <v>10</v>
      </c>
      <c r="J44847" s="4" t="s">
        <v>10</v>
      </c>
      <c r="K44847" s="4" t="s">
        <v>10</v>
      </c>
      <c r="L44847" s="4" t="s">
        <v>10</v>
      </c>
      <c r="M44847" s="4" t="s">
        <v>10</v>
      </c>
      <c r="N44847" s="4" t="s">
        <v>9</v>
      </c>
      <c r="O44847" s="4" t="s">
        <v>9</v>
      </c>
      <c r="P44847" s="4" t="s">
        <v>9</v>
      </c>
      <c r="Q44847" s="4" t="s">
        <v>9</v>
      </c>
      <c r="R44847" s="4" t="s">
        <v>13</v>
      </c>
      <c r="S44847" s="4" t="s">
        <v>6</v>
      </c>
    </row>
    <row r="44848" spans="1:15">
      <c r="A44848" t="n">
        <v>360163</v>
      </c>
      <c r="B44848" s="71" t="n">
        <v>75</v>
      </c>
      <c r="C44848" s="7" t="n">
        <v>0</v>
      </c>
      <c r="D44848" s="7" t="n">
        <v>0</v>
      </c>
      <c r="E44848" s="7" t="n">
        <v>0</v>
      </c>
      <c r="F44848" s="7" t="n">
        <v>1024</v>
      </c>
      <c r="G44848" s="7" t="n">
        <v>720</v>
      </c>
      <c r="H44848" s="7" t="n">
        <v>226</v>
      </c>
      <c r="I44848" s="7" t="n">
        <v>40</v>
      </c>
      <c r="J44848" s="7" t="n">
        <v>0</v>
      </c>
      <c r="K44848" s="7" t="n">
        <v>0</v>
      </c>
      <c r="L44848" s="7" t="n">
        <v>1024</v>
      </c>
      <c r="M44848" s="7" t="n">
        <v>720</v>
      </c>
      <c r="N44848" s="7" t="n">
        <v>1065353216</v>
      </c>
      <c r="O44848" s="7" t="n">
        <v>1065353216</v>
      </c>
      <c r="P44848" s="7" t="n">
        <v>1065353216</v>
      </c>
      <c r="Q44848" s="7" t="n">
        <v>0</v>
      </c>
      <c r="R44848" s="7" t="n">
        <v>1</v>
      </c>
      <c r="S44848" s="7" t="s">
        <v>2605</v>
      </c>
    </row>
    <row r="44849" spans="1:19">
      <c r="A44849" t="s">
        <v>4</v>
      </c>
      <c r="B44849" s="4" t="s">
        <v>5</v>
      </c>
      <c r="C44849" s="4" t="s">
        <v>13</v>
      </c>
      <c r="D44849" s="4" t="s">
        <v>10</v>
      </c>
      <c r="E44849" s="4" t="s">
        <v>22</v>
      </c>
    </row>
    <row r="44850" spans="1:19">
      <c r="A44850" t="n">
        <v>360217</v>
      </c>
      <c r="B44850" s="28" t="n">
        <v>58</v>
      </c>
      <c r="C44850" s="7" t="n">
        <v>100</v>
      </c>
      <c r="D44850" s="7" t="n">
        <v>1000</v>
      </c>
      <c r="E44850" s="7" t="n">
        <v>1</v>
      </c>
    </row>
    <row r="44851" spans="1:19">
      <c r="A44851" t="s">
        <v>4</v>
      </c>
      <c r="B44851" s="4" t="s">
        <v>5</v>
      </c>
      <c r="C44851" s="4" t="s">
        <v>13</v>
      </c>
      <c r="D44851" s="4" t="s">
        <v>10</v>
      </c>
    </row>
    <row r="44852" spans="1:19">
      <c r="A44852" t="n">
        <v>360225</v>
      </c>
      <c r="B44852" s="28" t="n">
        <v>58</v>
      </c>
      <c r="C44852" s="7" t="n">
        <v>255</v>
      </c>
      <c r="D44852" s="7" t="n">
        <v>0</v>
      </c>
    </row>
    <row r="44853" spans="1:19">
      <c r="A44853" t="s">
        <v>4</v>
      </c>
      <c r="B44853" s="4" t="s">
        <v>5</v>
      </c>
      <c r="C44853" s="4" t="s">
        <v>13</v>
      </c>
      <c r="D44853" s="4" t="s">
        <v>10</v>
      </c>
      <c r="E44853" s="4" t="s">
        <v>22</v>
      </c>
    </row>
    <row r="44854" spans="1:19">
      <c r="A44854" t="n">
        <v>360229</v>
      </c>
      <c r="B44854" s="28" t="n">
        <v>58</v>
      </c>
      <c r="C44854" s="7" t="n">
        <v>0</v>
      </c>
      <c r="D44854" s="7" t="n">
        <v>300</v>
      </c>
      <c r="E44854" s="7" t="n">
        <v>0.300000011920929</v>
      </c>
    </row>
    <row r="44855" spans="1:19">
      <c r="A44855" t="s">
        <v>4</v>
      </c>
      <c r="B44855" s="4" t="s">
        <v>5</v>
      </c>
      <c r="C44855" s="4" t="s">
        <v>13</v>
      </c>
      <c r="D44855" s="4" t="s">
        <v>10</v>
      </c>
    </row>
    <row r="44856" spans="1:19">
      <c r="A44856" t="n">
        <v>360237</v>
      </c>
      <c r="B44856" s="28" t="n">
        <v>58</v>
      </c>
      <c r="C44856" s="7" t="n">
        <v>255</v>
      </c>
      <c r="D44856" s="7" t="n">
        <v>0</v>
      </c>
    </row>
    <row r="44857" spans="1:19">
      <c r="A44857" t="s">
        <v>4</v>
      </c>
      <c r="B44857" s="4" t="s">
        <v>5</v>
      </c>
      <c r="C44857" s="4" t="s">
        <v>10</v>
      </c>
    </row>
    <row r="44858" spans="1:19">
      <c r="A44858" t="n">
        <v>360241</v>
      </c>
      <c r="B44858" s="35" t="n">
        <v>16</v>
      </c>
      <c r="C44858" s="7" t="n">
        <v>500</v>
      </c>
    </row>
    <row r="44859" spans="1:19">
      <c r="A44859" t="s">
        <v>4</v>
      </c>
      <c r="B44859" s="4" t="s">
        <v>5</v>
      </c>
      <c r="C44859" s="4" t="s">
        <v>13</v>
      </c>
      <c r="D44859" s="4" t="s">
        <v>10</v>
      </c>
      <c r="E44859" s="4" t="s">
        <v>22</v>
      </c>
      <c r="F44859" s="4" t="s">
        <v>10</v>
      </c>
      <c r="G44859" s="4" t="s">
        <v>9</v>
      </c>
      <c r="H44859" s="4" t="s">
        <v>9</v>
      </c>
      <c r="I44859" s="4" t="s">
        <v>10</v>
      </c>
      <c r="J44859" s="4" t="s">
        <v>10</v>
      </c>
      <c r="K44859" s="4" t="s">
        <v>9</v>
      </c>
      <c r="L44859" s="4" t="s">
        <v>9</v>
      </c>
      <c r="M44859" s="4" t="s">
        <v>9</v>
      </c>
      <c r="N44859" s="4" t="s">
        <v>9</v>
      </c>
      <c r="O44859" s="4" t="s">
        <v>6</v>
      </c>
    </row>
    <row r="44860" spans="1:19">
      <c r="A44860" t="n">
        <v>360244</v>
      </c>
      <c r="B44860" s="14" t="n">
        <v>50</v>
      </c>
      <c r="C44860" s="7" t="n">
        <v>0</v>
      </c>
      <c r="D44860" s="7" t="n">
        <v>12105</v>
      </c>
      <c r="E44860" s="7" t="n">
        <v>1</v>
      </c>
      <c r="F44860" s="7" t="n">
        <v>0</v>
      </c>
      <c r="G44860" s="7" t="n">
        <v>0</v>
      </c>
      <c r="H44860" s="7" t="n">
        <v>0</v>
      </c>
      <c r="I44860" s="7" t="n">
        <v>0</v>
      </c>
      <c r="J44860" s="7" t="n">
        <v>65533</v>
      </c>
      <c r="K44860" s="7" t="n">
        <v>0</v>
      </c>
      <c r="L44860" s="7" t="n">
        <v>0</v>
      </c>
      <c r="M44860" s="7" t="n">
        <v>0</v>
      </c>
      <c r="N44860" s="7" t="n">
        <v>0</v>
      </c>
      <c r="O44860" s="7" t="s">
        <v>12</v>
      </c>
    </row>
    <row r="44861" spans="1:19">
      <c r="A44861" t="s">
        <v>4</v>
      </c>
      <c r="B44861" s="4" t="s">
        <v>5</v>
      </c>
      <c r="C44861" s="4" t="s">
        <v>13</v>
      </c>
      <c r="D44861" s="4" t="s">
        <v>10</v>
      </c>
      <c r="E44861" s="4" t="s">
        <v>10</v>
      </c>
      <c r="F44861" s="4" t="s">
        <v>10</v>
      </c>
      <c r="G44861" s="4" t="s">
        <v>10</v>
      </c>
      <c r="H44861" s="4" t="s">
        <v>13</v>
      </c>
    </row>
    <row r="44862" spans="1:19">
      <c r="A44862" t="n">
        <v>360283</v>
      </c>
      <c r="B44862" s="29" t="n">
        <v>25</v>
      </c>
      <c r="C44862" s="7" t="n">
        <v>5</v>
      </c>
      <c r="D44862" s="7" t="n">
        <v>65535</v>
      </c>
      <c r="E44862" s="7" t="n">
        <v>65535</v>
      </c>
      <c r="F44862" s="7" t="n">
        <v>65535</v>
      </c>
      <c r="G44862" s="7" t="n">
        <v>65535</v>
      </c>
      <c r="H44862" s="7" t="n">
        <v>0</v>
      </c>
    </row>
    <row r="44863" spans="1:19">
      <c r="A44863" t="s">
        <v>4</v>
      </c>
      <c r="B44863" s="4" t="s">
        <v>5</v>
      </c>
      <c r="C44863" s="4" t="s">
        <v>10</v>
      </c>
      <c r="D44863" s="4" t="s">
        <v>13</v>
      </c>
      <c r="E44863" s="4" t="s">
        <v>72</v>
      </c>
      <c r="F44863" s="4" t="s">
        <v>13</v>
      </c>
      <c r="G44863" s="4" t="s">
        <v>13</v>
      </c>
    </row>
    <row r="44864" spans="1:19">
      <c r="A44864" t="n">
        <v>360294</v>
      </c>
      <c r="B44864" s="30" t="n">
        <v>24</v>
      </c>
      <c r="C44864" s="7" t="n">
        <v>65533</v>
      </c>
      <c r="D44864" s="7" t="n">
        <v>11</v>
      </c>
      <c r="E44864" s="7" t="s">
        <v>2606</v>
      </c>
      <c r="F44864" s="7" t="n">
        <v>2</v>
      </c>
      <c r="G44864" s="7" t="n">
        <v>0</v>
      </c>
    </row>
    <row r="44865" spans="1:15">
      <c r="A44865" t="s">
        <v>4</v>
      </c>
      <c r="B44865" s="4" t="s">
        <v>5</v>
      </c>
    </row>
    <row r="44866" spans="1:15">
      <c r="A44866" t="n">
        <v>360384</v>
      </c>
      <c r="B44866" s="53" t="n">
        <v>28</v>
      </c>
    </row>
    <row r="44867" spans="1:15">
      <c r="A44867" t="s">
        <v>4</v>
      </c>
      <c r="B44867" s="4" t="s">
        <v>5</v>
      </c>
      <c r="C44867" s="4" t="s">
        <v>13</v>
      </c>
    </row>
    <row r="44868" spans="1:15">
      <c r="A44868" t="n">
        <v>360385</v>
      </c>
      <c r="B44868" s="33" t="n">
        <v>27</v>
      </c>
      <c r="C44868" s="7" t="n">
        <v>0</v>
      </c>
    </row>
    <row r="44869" spans="1:15">
      <c r="A44869" t="s">
        <v>4</v>
      </c>
      <c r="B44869" s="4" t="s">
        <v>5</v>
      </c>
      <c r="C44869" s="4" t="s">
        <v>10</v>
      </c>
    </row>
    <row r="44870" spans="1:15">
      <c r="A44870" t="n">
        <v>360387</v>
      </c>
      <c r="B44870" s="35" t="n">
        <v>16</v>
      </c>
      <c r="C44870" s="7" t="n">
        <v>500</v>
      </c>
    </row>
    <row r="44871" spans="1:15">
      <c r="A44871" t="s">
        <v>4</v>
      </c>
      <c r="B44871" s="4" t="s">
        <v>5</v>
      </c>
      <c r="C44871" s="4" t="s">
        <v>13</v>
      </c>
      <c r="D44871" s="4" t="s">
        <v>10</v>
      </c>
      <c r="E44871" s="4" t="s">
        <v>10</v>
      </c>
      <c r="F44871" s="4" t="s">
        <v>10</v>
      </c>
      <c r="G44871" s="4" t="s">
        <v>10</v>
      </c>
      <c r="H44871" s="4" t="s">
        <v>13</v>
      </c>
    </row>
    <row r="44872" spans="1:15">
      <c r="A44872" t="n">
        <v>360390</v>
      </c>
      <c r="B44872" s="29" t="n">
        <v>25</v>
      </c>
      <c r="C44872" s="7" t="n">
        <v>5</v>
      </c>
      <c r="D44872" s="7" t="n">
        <v>65535</v>
      </c>
      <c r="E44872" s="7" t="n">
        <v>500</v>
      </c>
      <c r="F44872" s="7" t="n">
        <v>800</v>
      </c>
      <c r="G44872" s="7" t="n">
        <v>140</v>
      </c>
      <c r="H44872" s="7" t="n">
        <v>0</v>
      </c>
    </row>
    <row r="44873" spans="1:15">
      <c r="A44873" t="s">
        <v>4</v>
      </c>
      <c r="B44873" s="4" t="s">
        <v>5</v>
      </c>
      <c r="C44873" s="4" t="s">
        <v>10</v>
      </c>
      <c r="D44873" s="4" t="s">
        <v>13</v>
      </c>
      <c r="E44873" s="4" t="s">
        <v>72</v>
      </c>
      <c r="F44873" s="4" t="s">
        <v>13</v>
      </c>
      <c r="G44873" s="4" t="s">
        <v>13</v>
      </c>
    </row>
    <row r="44874" spans="1:15">
      <c r="A44874" t="n">
        <v>360401</v>
      </c>
      <c r="B44874" s="30" t="n">
        <v>24</v>
      </c>
      <c r="C44874" s="7" t="n">
        <v>65533</v>
      </c>
      <c r="D44874" s="7" t="n">
        <v>11</v>
      </c>
      <c r="E44874" s="7" t="s">
        <v>2607</v>
      </c>
      <c r="F44874" s="7" t="n">
        <v>2</v>
      </c>
      <c r="G44874" s="7" t="n">
        <v>0</v>
      </c>
    </row>
    <row r="44875" spans="1:15">
      <c r="A44875" t="s">
        <v>4</v>
      </c>
      <c r="B44875" s="4" t="s">
        <v>5</v>
      </c>
    </row>
    <row r="44876" spans="1:15">
      <c r="A44876" t="n">
        <v>360486</v>
      </c>
      <c r="B44876" s="53" t="n">
        <v>28</v>
      </c>
    </row>
    <row r="44877" spans="1:15">
      <c r="A44877" t="s">
        <v>4</v>
      </c>
      <c r="B44877" s="4" t="s">
        <v>5</v>
      </c>
      <c r="C44877" s="4" t="s">
        <v>13</v>
      </c>
    </row>
    <row r="44878" spans="1:15">
      <c r="A44878" t="n">
        <v>360487</v>
      </c>
      <c r="B44878" s="33" t="n">
        <v>27</v>
      </c>
      <c r="C44878" s="7" t="n">
        <v>0</v>
      </c>
    </row>
    <row r="44879" spans="1:15">
      <c r="A44879" t="s">
        <v>4</v>
      </c>
      <c r="B44879" s="4" t="s">
        <v>5</v>
      </c>
      <c r="C44879" s="4" t="s">
        <v>13</v>
      </c>
    </row>
    <row r="44880" spans="1:15">
      <c r="A44880" t="n">
        <v>360489</v>
      </c>
      <c r="B44880" s="33" t="n">
        <v>27</v>
      </c>
      <c r="C44880" s="7" t="n">
        <v>1</v>
      </c>
    </row>
    <row r="44881" spans="1:8">
      <c r="A44881" t="s">
        <v>4</v>
      </c>
      <c r="B44881" s="4" t="s">
        <v>5</v>
      </c>
      <c r="C44881" s="4" t="s">
        <v>13</v>
      </c>
      <c r="D44881" s="4" t="s">
        <v>10</v>
      </c>
      <c r="E44881" s="4" t="s">
        <v>10</v>
      </c>
      <c r="F44881" s="4" t="s">
        <v>10</v>
      </c>
      <c r="G44881" s="4" t="s">
        <v>10</v>
      </c>
      <c r="H44881" s="4" t="s">
        <v>13</v>
      </c>
    </row>
    <row r="44882" spans="1:8">
      <c r="A44882" t="n">
        <v>360491</v>
      </c>
      <c r="B44882" s="29" t="n">
        <v>25</v>
      </c>
      <c r="C44882" s="7" t="n">
        <v>5</v>
      </c>
      <c r="D44882" s="7" t="n">
        <v>65535</v>
      </c>
      <c r="E44882" s="7" t="n">
        <v>65535</v>
      </c>
      <c r="F44882" s="7" t="n">
        <v>65535</v>
      </c>
      <c r="G44882" s="7" t="n">
        <v>65535</v>
      </c>
      <c r="H44882" s="7" t="n">
        <v>0</v>
      </c>
    </row>
    <row r="44883" spans="1:8">
      <c r="A44883" t="s">
        <v>4</v>
      </c>
      <c r="B44883" s="4" t="s">
        <v>5</v>
      </c>
      <c r="C44883" s="4" t="s">
        <v>13</v>
      </c>
      <c r="D44883" s="4" t="s">
        <v>10</v>
      </c>
      <c r="E44883" s="4" t="s">
        <v>13</v>
      </c>
      <c r="F44883" s="4" t="s">
        <v>13</v>
      </c>
      <c r="G44883" s="4" t="s">
        <v>20</v>
      </c>
    </row>
    <row r="44884" spans="1:8">
      <c r="A44884" t="n">
        <v>360502</v>
      </c>
      <c r="B44884" s="10" t="n">
        <v>5</v>
      </c>
      <c r="C44884" s="7" t="n">
        <v>30</v>
      </c>
      <c r="D44884" s="7" t="n">
        <v>6403</v>
      </c>
      <c r="E44884" s="7" t="n">
        <v>8</v>
      </c>
      <c r="F44884" s="7" t="n">
        <v>1</v>
      </c>
      <c r="G44884" s="11" t="n">
        <f t="normal" ca="1">A44902</f>
        <v>0</v>
      </c>
    </row>
    <row r="44885" spans="1:8">
      <c r="A44885" t="s">
        <v>4</v>
      </c>
      <c r="B44885" s="4" t="s">
        <v>5</v>
      </c>
      <c r="C44885" s="4" t="s">
        <v>10</v>
      </c>
    </row>
    <row r="44886" spans="1:8">
      <c r="A44886" t="n">
        <v>360512</v>
      </c>
      <c r="B44886" s="35" t="n">
        <v>16</v>
      </c>
      <c r="C44886" s="7" t="n">
        <v>500</v>
      </c>
    </row>
    <row r="44887" spans="1:8">
      <c r="A44887" t="s">
        <v>4</v>
      </c>
      <c r="B44887" s="4" t="s">
        <v>5</v>
      </c>
      <c r="C44887" s="4" t="s">
        <v>13</v>
      </c>
      <c r="D44887" s="4" t="s">
        <v>10</v>
      </c>
      <c r="E44887" s="4" t="s">
        <v>22</v>
      </c>
      <c r="F44887" s="4" t="s">
        <v>10</v>
      </c>
      <c r="G44887" s="4" t="s">
        <v>9</v>
      </c>
      <c r="H44887" s="4" t="s">
        <v>9</v>
      </c>
      <c r="I44887" s="4" t="s">
        <v>10</v>
      </c>
      <c r="J44887" s="4" t="s">
        <v>10</v>
      </c>
      <c r="K44887" s="4" t="s">
        <v>9</v>
      </c>
      <c r="L44887" s="4" t="s">
        <v>9</v>
      </c>
      <c r="M44887" s="4" t="s">
        <v>9</v>
      </c>
      <c r="N44887" s="4" t="s">
        <v>9</v>
      </c>
      <c r="O44887" s="4" t="s">
        <v>6</v>
      </c>
    </row>
    <row r="44888" spans="1:8">
      <c r="A44888" t="n">
        <v>360515</v>
      </c>
      <c r="B44888" s="14" t="n">
        <v>50</v>
      </c>
      <c r="C44888" s="7" t="n">
        <v>0</v>
      </c>
      <c r="D44888" s="7" t="n">
        <v>12105</v>
      </c>
      <c r="E44888" s="7" t="n">
        <v>1</v>
      </c>
      <c r="F44888" s="7" t="n">
        <v>0</v>
      </c>
      <c r="G44888" s="7" t="n">
        <v>0</v>
      </c>
      <c r="H44888" s="7" t="n">
        <v>0</v>
      </c>
      <c r="I44888" s="7" t="n">
        <v>0</v>
      </c>
      <c r="J44888" s="7" t="n">
        <v>65533</v>
      </c>
      <c r="K44888" s="7" t="n">
        <v>0</v>
      </c>
      <c r="L44888" s="7" t="n">
        <v>0</v>
      </c>
      <c r="M44888" s="7" t="n">
        <v>0</v>
      </c>
      <c r="N44888" s="7" t="n">
        <v>0</v>
      </c>
      <c r="O44888" s="7" t="s">
        <v>12</v>
      </c>
    </row>
    <row r="44889" spans="1:8">
      <c r="A44889" t="s">
        <v>4</v>
      </c>
      <c r="B44889" s="4" t="s">
        <v>5</v>
      </c>
      <c r="C44889" s="4" t="s">
        <v>13</v>
      </c>
      <c r="D44889" s="4" t="s">
        <v>13</v>
      </c>
      <c r="E44889" s="4" t="s">
        <v>13</v>
      </c>
      <c r="F44889" s="4" t="s">
        <v>22</v>
      </c>
      <c r="G44889" s="4" t="s">
        <v>22</v>
      </c>
      <c r="H44889" s="4" t="s">
        <v>22</v>
      </c>
      <c r="I44889" s="4" t="s">
        <v>22</v>
      </c>
      <c r="J44889" s="4" t="s">
        <v>22</v>
      </c>
    </row>
    <row r="44890" spans="1:8">
      <c r="A44890" t="n">
        <v>360554</v>
      </c>
      <c r="B44890" s="72" t="n">
        <v>76</v>
      </c>
      <c r="C44890" s="7" t="n">
        <v>0</v>
      </c>
      <c r="D44890" s="7" t="n">
        <v>3</v>
      </c>
      <c r="E44890" s="7" t="n">
        <v>0</v>
      </c>
      <c r="F44890" s="7" t="n">
        <v>1</v>
      </c>
      <c r="G44890" s="7" t="n">
        <v>1</v>
      </c>
      <c r="H44890" s="7" t="n">
        <v>1</v>
      </c>
      <c r="I44890" s="7" t="n">
        <v>1</v>
      </c>
      <c r="J44890" s="7" t="n">
        <v>1000</v>
      </c>
    </row>
    <row r="44891" spans="1:8">
      <c r="A44891" t="s">
        <v>4</v>
      </c>
      <c r="B44891" s="4" t="s">
        <v>5</v>
      </c>
      <c r="C44891" s="4" t="s">
        <v>13</v>
      </c>
      <c r="D44891" s="4" t="s">
        <v>13</v>
      </c>
    </row>
    <row r="44892" spans="1:8">
      <c r="A44892" t="n">
        <v>360578</v>
      </c>
      <c r="B44892" s="74" t="n">
        <v>77</v>
      </c>
      <c r="C44892" s="7" t="n">
        <v>0</v>
      </c>
      <c r="D44892" s="7" t="n">
        <v>3</v>
      </c>
    </row>
    <row r="44893" spans="1:8">
      <c r="A44893" t="s">
        <v>4</v>
      </c>
      <c r="B44893" s="4" t="s">
        <v>5</v>
      </c>
    </row>
    <row r="44894" spans="1:8">
      <c r="A44894" t="n">
        <v>360581</v>
      </c>
      <c r="B44894" s="43" t="n">
        <v>88</v>
      </c>
    </row>
    <row r="44895" spans="1:8">
      <c r="A44895" t="s">
        <v>4</v>
      </c>
      <c r="B44895" s="4" t="s">
        <v>5</v>
      </c>
      <c r="C44895" s="4" t="s">
        <v>13</v>
      </c>
      <c r="D44895" s="4" t="s">
        <v>13</v>
      </c>
      <c r="E44895" s="4" t="s">
        <v>13</v>
      </c>
      <c r="F44895" s="4" t="s">
        <v>22</v>
      </c>
      <c r="G44895" s="4" t="s">
        <v>22</v>
      </c>
      <c r="H44895" s="4" t="s">
        <v>22</v>
      </c>
      <c r="I44895" s="4" t="s">
        <v>22</v>
      </c>
      <c r="J44895" s="4" t="s">
        <v>22</v>
      </c>
    </row>
    <row r="44896" spans="1:8">
      <c r="A44896" t="n">
        <v>360582</v>
      </c>
      <c r="B44896" s="72" t="n">
        <v>76</v>
      </c>
      <c r="C44896" s="7" t="n">
        <v>0</v>
      </c>
      <c r="D44896" s="7" t="n">
        <v>3</v>
      </c>
      <c r="E44896" s="7" t="n">
        <v>0</v>
      </c>
      <c r="F44896" s="7" t="n">
        <v>1</v>
      </c>
      <c r="G44896" s="7" t="n">
        <v>1</v>
      </c>
      <c r="H44896" s="7" t="n">
        <v>1</v>
      </c>
      <c r="I44896" s="7" t="n">
        <v>0</v>
      </c>
      <c r="J44896" s="7" t="n">
        <v>1000</v>
      </c>
    </row>
    <row r="44897" spans="1:15">
      <c r="A44897" t="s">
        <v>4</v>
      </c>
      <c r="B44897" s="4" t="s">
        <v>5</v>
      </c>
      <c r="C44897" s="4" t="s">
        <v>13</v>
      </c>
      <c r="D44897" s="4" t="s">
        <v>13</v>
      </c>
    </row>
    <row r="44898" spans="1:15">
      <c r="A44898" t="n">
        <v>360606</v>
      </c>
      <c r="B44898" s="74" t="n">
        <v>77</v>
      </c>
      <c r="C44898" s="7" t="n">
        <v>0</v>
      </c>
      <c r="D44898" s="7" t="n">
        <v>3</v>
      </c>
    </row>
    <row r="44899" spans="1:15">
      <c r="A44899" t="s">
        <v>4</v>
      </c>
      <c r="B44899" s="4" t="s">
        <v>5</v>
      </c>
      <c r="C44899" s="4" t="s">
        <v>20</v>
      </c>
    </row>
    <row r="44900" spans="1:15">
      <c r="A44900" t="n">
        <v>360609</v>
      </c>
      <c r="B44900" s="17" t="n">
        <v>3</v>
      </c>
      <c r="C44900" s="11" t="n">
        <f t="normal" ca="1">A44902</f>
        <v>0</v>
      </c>
    </row>
    <row r="44901" spans="1:15">
      <c r="A44901" t="s">
        <v>4</v>
      </c>
      <c r="B44901" s="4" t="s">
        <v>5</v>
      </c>
      <c r="C44901" s="4" t="s">
        <v>10</v>
      </c>
    </row>
    <row r="44902" spans="1:15">
      <c r="A44902" t="n">
        <v>360614</v>
      </c>
      <c r="B44902" s="35" t="n">
        <v>16</v>
      </c>
      <c r="C44902" s="7" t="n">
        <v>500</v>
      </c>
    </row>
    <row r="44903" spans="1:15">
      <c r="A44903" t="s">
        <v>4</v>
      </c>
      <c r="B44903" s="4" t="s">
        <v>5</v>
      </c>
      <c r="C44903" s="4" t="s">
        <v>13</v>
      </c>
      <c r="D44903" s="4" t="s">
        <v>10</v>
      </c>
      <c r="E44903" s="4" t="s">
        <v>22</v>
      </c>
    </row>
    <row r="44904" spans="1:15">
      <c r="A44904" t="n">
        <v>360617</v>
      </c>
      <c r="B44904" s="28" t="n">
        <v>58</v>
      </c>
      <c r="C44904" s="7" t="n">
        <v>100</v>
      </c>
      <c r="D44904" s="7" t="n">
        <v>300</v>
      </c>
      <c r="E44904" s="7" t="n">
        <v>0.300000011920929</v>
      </c>
    </row>
    <row r="44905" spans="1:15">
      <c r="A44905" t="s">
        <v>4</v>
      </c>
      <c r="B44905" s="4" t="s">
        <v>5</v>
      </c>
      <c r="C44905" s="4" t="s">
        <v>13</v>
      </c>
      <c r="D44905" s="4" t="s">
        <v>10</v>
      </c>
    </row>
    <row r="44906" spans="1:15">
      <c r="A44906" t="n">
        <v>360625</v>
      </c>
      <c r="B44906" s="28" t="n">
        <v>58</v>
      </c>
      <c r="C44906" s="7" t="n">
        <v>255</v>
      </c>
      <c r="D44906" s="7" t="n">
        <v>0</v>
      </c>
    </row>
    <row r="44907" spans="1:15">
      <c r="A44907" t="s">
        <v>4</v>
      </c>
      <c r="B44907" s="4" t="s">
        <v>5</v>
      </c>
      <c r="C44907" s="4" t="s">
        <v>13</v>
      </c>
    </row>
    <row r="44908" spans="1:15">
      <c r="A44908" t="n">
        <v>360629</v>
      </c>
      <c r="B44908" s="75" t="n">
        <v>78</v>
      </c>
      <c r="C44908" s="7" t="n">
        <v>255</v>
      </c>
    </row>
    <row r="44909" spans="1:15">
      <c r="A44909" t="s">
        <v>4</v>
      </c>
      <c r="B44909" s="4" t="s">
        <v>5</v>
      </c>
      <c r="C44909" s="4" t="s">
        <v>13</v>
      </c>
    </row>
    <row r="44910" spans="1:15">
      <c r="A44910" t="n">
        <v>360631</v>
      </c>
      <c r="B44910" s="34" t="n">
        <v>23</v>
      </c>
      <c r="C44910" s="7" t="n">
        <v>0</v>
      </c>
    </row>
    <row r="44911" spans="1:15">
      <c r="A44911" t="s">
        <v>4</v>
      </c>
      <c r="B44911" s="4" t="s">
        <v>5</v>
      </c>
    </row>
    <row r="44912" spans="1:15">
      <c r="A44912" t="n">
        <v>360633</v>
      </c>
      <c r="B44912" s="5" t="n">
        <v>1</v>
      </c>
    </row>
    <row r="44913" spans="1:5" s="3" customFormat="1" customHeight="0">
      <c r="A44913" s="3" t="s">
        <v>2</v>
      </c>
      <c r="B44913" s="3" t="s">
        <v>2608</v>
      </c>
    </row>
    <row r="44914" spans="1:5">
      <c r="A44914" t="s">
        <v>4</v>
      </c>
      <c r="B44914" s="4" t="s">
        <v>5</v>
      </c>
      <c r="C44914" s="4" t="s">
        <v>13</v>
      </c>
      <c r="D44914" s="4" t="s">
        <v>10</v>
      </c>
    </row>
    <row r="44915" spans="1:5">
      <c r="A44915" t="n">
        <v>360636</v>
      </c>
      <c r="B44915" s="27" t="n">
        <v>22</v>
      </c>
      <c r="C44915" s="7" t="n">
        <v>0</v>
      </c>
      <c r="D44915" s="7" t="n">
        <v>0</v>
      </c>
    </row>
    <row r="44916" spans="1:5">
      <c r="A44916" t="s">
        <v>4</v>
      </c>
      <c r="B44916" s="4" t="s">
        <v>5</v>
      </c>
      <c r="C44916" s="4" t="s">
        <v>13</v>
      </c>
      <c r="D44916" s="4" t="s">
        <v>10</v>
      </c>
    </row>
    <row r="44917" spans="1:5">
      <c r="A44917" t="n">
        <v>360640</v>
      </c>
      <c r="B44917" s="28" t="n">
        <v>58</v>
      </c>
      <c r="C44917" s="7" t="n">
        <v>5</v>
      </c>
      <c r="D44917" s="7" t="n">
        <v>300</v>
      </c>
    </row>
    <row r="44918" spans="1:5">
      <c r="A44918" t="s">
        <v>4</v>
      </c>
      <c r="B44918" s="4" t="s">
        <v>5</v>
      </c>
      <c r="C44918" s="4" t="s">
        <v>22</v>
      </c>
      <c r="D44918" s="4" t="s">
        <v>10</v>
      </c>
    </row>
    <row r="44919" spans="1:5">
      <c r="A44919" t="n">
        <v>360644</v>
      </c>
      <c r="B44919" s="51" t="n">
        <v>103</v>
      </c>
      <c r="C44919" s="7" t="n">
        <v>0</v>
      </c>
      <c r="D44919" s="7" t="n">
        <v>300</v>
      </c>
    </row>
    <row r="44920" spans="1:5">
      <c r="A44920" t="s">
        <v>4</v>
      </c>
      <c r="B44920" s="4" t="s">
        <v>5</v>
      </c>
      <c r="C44920" s="4" t="s">
        <v>13</v>
      </c>
      <c r="D44920" s="4" t="s">
        <v>22</v>
      </c>
      <c r="E44920" s="4" t="s">
        <v>10</v>
      </c>
      <c r="F44920" s="4" t="s">
        <v>13</v>
      </c>
    </row>
    <row r="44921" spans="1:5">
      <c r="A44921" t="n">
        <v>360651</v>
      </c>
      <c r="B44921" s="16" t="n">
        <v>49</v>
      </c>
      <c r="C44921" s="7" t="n">
        <v>3</v>
      </c>
      <c r="D44921" s="7" t="n">
        <v>0.699999988079071</v>
      </c>
      <c r="E44921" s="7" t="n">
        <v>500</v>
      </c>
      <c r="F44921" s="7" t="n">
        <v>0</v>
      </c>
    </row>
    <row r="44922" spans="1:5">
      <c r="A44922" t="s">
        <v>4</v>
      </c>
      <c r="B44922" s="4" t="s">
        <v>5</v>
      </c>
      <c r="C44922" s="4" t="s">
        <v>13</v>
      </c>
      <c r="D44922" s="4" t="s">
        <v>10</v>
      </c>
    </row>
    <row r="44923" spans="1:5">
      <c r="A44923" t="n">
        <v>360660</v>
      </c>
      <c r="B44923" s="28" t="n">
        <v>58</v>
      </c>
      <c r="C44923" s="7" t="n">
        <v>10</v>
      </c>
      <c r="D44923" s="7" t="n">
        <v>300</v>
      </c>
    </row>
    <row r="44924" spans="1:5">
      <c r="A44924" t="s">
        <v>4</v>
      </c>
      <c r="B44924" s="4" t="s">
        <v>5</v>
      </c>
      <c r="C44924" s="4" t="s">
        <v>13</v>
      </c>
      <c r="D44924" s="4" t="s">
        <v>10</v>
      </c>
    </row>
    <row r="44925" spans="1:5">
      <c r="A44925" t="n">
        <v>360664</v>
      </c>
      <c r="B44925" s="28" t="n">
        <v>58</v>
      </c>
      <c r="C44925" s="7" t="n">
        <v>12</v>
      </c>
      <c r="D44925" s="7" t="n">
        <v>0</v>
      </c>
    </row>
    <row r="44926" spans="1:5">
      <c r="A44926" t="s">
        <v>4</v>
      </c>
      <c r="B44926" s="4" t="s">
        <v>5</v>
      </c>
      <c r="C44926" s="4" t="s">
        <v>13</v>
      </c>
    </row>
    <row r="44927" spans="1:5">
      <c r="A44927" t="n">
        <v>360668</v>
      </c>
      <c r="B44927" s="37" t="n">
        <v>64</v>
      </c>
      <c r="C44927" s="7" t="n">
        <v>7</v>
      </c>
    </row>
    <row r="44928" spans="1:5">
      <c r="A44928" t="s">
        <v>4</v>
      </c>
      <c r="B44928" s="4" t="s">
        <v>5</v>
      </c>
      <c r="C44928" s="4" t="s">
        <v>13</v>
      </c>
      <c r="D44928" s="4" t="s">
        <v>13</v>
      </c>
      <c r="E44928" s="4" t="s">
        <v>13</v>
      </c>
      <c r="F44928" s="4" t="s">
        <v>9</v>
      </c>
      <c r="G44928" s="4" t="s">
        <v>13</v>
      </c>
      <c r="H44928" s="4" t="s">
        <v>13</v>
      </c>
      <c r="I44928" s="4" t="s">
        <v>10</v>
      </c>
      <c r="J44928" s="4" t="s">
        <v>13</v>
      </c>
      <c r="K44928" s="4" t="s">
        <v>13</v>
      </c>
      <c r="L44928" s="4" t="s">
        <v>10</v>
      </c>
      <c r="M44928" s="4" t="s">
        <v>13</v>
      </c>
      <c r="N44928" s="4" t="s">
        <v>13</v>
      </c>
      <c r="O44928" s="4" t="s">
        <v>13</v>
      </c>
      <c r="P44928" s="4" t="s">
        <v>13</v>
      </c>
      <c r="Q44928" s="4" t="s">
        <v>20</v>
      </c>
    </row>
    <row r="44929" spans="1:17">
      <c r="A44929" t="n">
        <v>360670</v>
      </c>
      <c r="B44929" s="10" t="n">
        <v>5</v>
      </c>
      <c r="C44929" s="7" t="n">
        <v>35</v>
      </c>
      <c r="D44929" s="7" t="n">
        <v>3</v>
      </c>
      <c r="E44929" s="7" t="n">
        <v>0</v>
      </c>
      <c r="F44929" s="7" t="n">
        <v>1</v>
      </c>
      <c r="G44929" s="7" t="n">
        <v>2</v>
      </c>
      <c r="H44929" s="7" t="n">
        <v>30</v>
      </c>
      <c r="I44929" s="7" t="n">
        <v>8912</v>
      </c>
      <c r="J44929" s="7" t="n">
        <v>8</v>
      </c>
      <c r="K44929" s="7" t="n">
        <v>30</v>
      </c>
      <c r="L44929" s="7" t="n">
        <v>8916</v>
      </c>
      <c r="M44929" s="7" t="n">
        <v>8</v>
      </c>
      <c r="N44929" s="7" t="n">
        <v>11</v>
      </c>
      <c r="O44929" s="7" t="n">
        <v>9</v>
      </c>
      <c r="P44929" s="7" t="n">
        <v>1</v>
      </c>
      <c r="Q44929" s="11" t="n">
        <f t="normal" ca="1">A44935</f>
        <v>0</v>
      </c>
    </row>
    <row r="44930" spans="1:17">
      <c r="A44930" t="s">
        <v>4</v>
      </c>
      <c r="B44930" s="4" t="s">
        <v>5</v>
      </c>
      <c r="C44930" s="4" t="s">
        <v>13</v>
      </c>
      <c r="D44930" s="4" t="s">
        <v>6</v>
      </c>
    </row>
    <row r="44931" spans="1:17">
      <c r="A44931" t="n">
        <v>360694</v>
      </c>
      <c r="B44931" s="8" t="n">
        <v>2</v>
      </c>
      <c r="C44931" s="7" t="n">
        <v>11</v>
      </c>
      <c r="D44931" s="7" t="s">
        <v>2609</v>
      </c>
    </row>
    <row r="44932" spans="1:17">
      <c r="A44932" t="s">
        <v>4</v>
      </c>
      <c r="B44932" s="4" t="s">
        <v>5</v>
      </c>
      <c r="C44932" s="4" t="s">
        <v>20</v>
      </c>
    </row>
    <row r="44933" spans="1:17">
      <c r="A44933" t="n">
        <v>360713</v>
      </c>
      <c r="B44933" s="17" t="n">
        <v>3</v>
      </c>
      <c r="C44933" s="11" t="n">
        <f t="normal" ca="1">A45003</f>
        <v>0</v>
      </c>
    </row>
    <row r="44934" spans="1:17">
      <c r="A44934" t="s">
        <v>4</v>
      </c>
      <c r="B44934" s="4" t="s">
        <v>5</v>
      </c>
      <c r="C44934" s="4" t="s">
        <v>13</v>
      </c>
      <c r="D44934" s="4" t="s">
        <v>10</v>
      </c>
      <c r="E44934" s="4" t="s">
        <v>13</v>
      </c>
      <c r="F44934" s="4" t="s">
        <v>10</v>
      </c>
      <c r="G44934" s="4" t="s">
        <v>13</v>
      </c>
      <c r="H44934" s="4" t="s">
        <v>13</v>
      </c>
      <c r="I44934" s="4" t="s">
        <v>13</v>
      </c>
      <c r="J44934" s="4" t="s">
        <v>20</v>
      </c>
    </row>
    <row r="44935" spans="1:17">
      <c r="A44935" t="n">
        <v>360718</v>
      </c>
      <c r="B44935" s="10" t="n">
        <v>5</v>
      </c>
      <c r="C44935" s="7" t="n">
        <v>30</v>
      </c>
      <c r="D44935" s="7" t="n">
        <v>8512</v>
      </c>
      <c r="E44935" s="7" t="n">
        <v>30</v>
      </c>
      <c r="F44935" s="7" t="n">
        <v>9216</v>
      </c>
      <c r="G44935" s="7" t="n">
        <v>8</v>
      </c>
      <c r="H44935" s="7" t="n">
        <v>9</v>
      </c>
      <c r="I44935" s="7" t="n">
        <v>1</v>
      </c>
      <c r="J44935" s="11" t="n">
        <f t="normal" ca="1">A44955</f>
        <v>0</v>
      </c>
    </row>
    <row r="44936" spans="1:17">
      <c r="A44936" t="s">
        <v>4</v>
      </c>
      <c r="B44936" s="4" t="s">
        <v>5</v>
      </c>
      <c r="C44936" s="4" t="s">
        <v>13</v>
      </c>
      <c r="D44936" s="4" t="s">
        <v>6</v>
      </c>
    </row>
    <row r="44937" spans="1:17">
      <c r="A44937" t="n">
        <v>360732</v>
      </c>
      <c r="B44937" s="8" t="n">
        <v>2</v>
      </c>
      <c r="C44937" s="7" t="n">
        <v>11</v>
      </c>
      <c r="D44937" s="7" t="s">
        <v>2610</v>
      </c>
    </row>
    <row r="44938" spans="1:17">
      <c r="A44938" t="s">
        <v>4</v>
      </c>
      <c r="B44938" s="4" t="s">
        <v>5</v>
      </c>
      <c r="C44938" s="4" t="s">
        <v>13</v>
      </c>
      <c r="D44938" s="4" t="s">
        <v>13</v>
      </c>
      <c r="E44938" s="4" t="s">
        <v>13</v>
      </c>
      <c r="F44938" s="4" t="s">
        <v>9</v>
      </c>
      <c r="G44938" s="4" t="s">
        <v>13</v>
      </c>
      <c r="H44938" s="4" t="s">
        <v>13</v>
      </c>
      <c r="I44938" s="4" t="s">
        <v>20</v>
      </c>
    </row>
    <row r="44939" spans="1:17">
      <c r="A44939" t="n">
        <v>360755</v>
      </c>
      <c r="B44939" s="10" t="n">
        <v>5</v>
      </c>
      <c r="C44939" s="7" t="n">
        <v>35</v>
      </c>
      <c r="D44939" s="7" t="n">
        <v>0</v>
      </c>
      <c r="E44939" s="7" t="n">
        <v>0</v>
      </c>
      <c r="F44939" s="7" t="n">
        <v>1</v>
      </c>
      <c r="G44939" s="7" t="n">
        <v>2</v>
      </c>
      <c r="H44939" s="7" t="n">
        <v>1</v>
      </c>
      <c r="I44939" s="11" t="n">
        <f t="normal" ca="1">A44953</f>
        <v>0</v>
      </c>
    </row>
    <row r="44940" spans="1:17">
      <c r="A44940" t="s">
        <v>4</v>
      </c>
      <c r="B44940" s="4" t="s">
        <v>5</v>
      </c>
      <c r="C44940" s="4" t="s">
        <v>13</v>
      </c>
      <c r="D44940" s="4" t="s">
        <v>6</v>
      </c>
    </row>
    <row r="44941" spans="1:17">
      <c r="A44941" t="n">
        <v>360769</v>
      </c>
      <c r="B44941" s="8" t="n">
        <v>2</v>
      </c>
      <c r="C44941" s="7" t="n">
        <v>11</v>
      </c>
      <c r="D44941" s="7" t="s">
        <v>2611</v>
      </c>
    </row>
    <row r="44942" spans="1:17">
      <c r="A44942" t="s">
        <v>4</v>
      </c>
      <c r="B44942" s="4" t="s">
        <v>5</v>
      </c>
      <c r="C44942" s="4" t="s">
        <v>13</v>
      </c>
      <c r="D44942" s="4" t="s">
        <v>6</v>
      </c>
    </row>
    <row r="44943" spans="1:17">
      <c r="A44943" t="n">
        <v>360791</v>
      </c>
      <c r="B44943" s="8" t="n">
        <v>2</v>
      </c>
      <c r="C44943" s="7" t="n">
        <v>11</v>
      </c>
      <c r="D44943" s="7" t="s">
        <v>2612</v>
      </c>
    </row>
    <row r="44944" spans="1:17">
      <c r="A44944" t="s">
        <v>4</v>
      </c>
      <c r="B44944" s="4" t="s">
        <v>5</v>
      </c>
      <c r="C44944" s="4" t="s">
        <v>13</v>
      </c>
      <c r="D44944" s="4" t="s">
        <v>6</v>
      </c>
    </row>
    <row r="44945" spans="1:17">
      <c r="A44945" t="n">
        <v>360812</v>
      </c>
      <c r="B44945" s="8" t="n">
        <v>2</v>
      </c>
      <c r="C44945" s="7" t="n">
        <v>11</v>
      </c>
      <c r="D44945" s="7" t="s">
        <v>2613</v>
      </c>
    </row>
    <row r="44946" spans="1:17">
      <c r="A44946" t="s">
        <v>4</v>
      </c>
      <c r="B44946" s="4" t="s">
        <v>5</v>
      </c>
      <c r="C44946" s="4" t="s">
        <v>13</v>
      </c>
      <c r="D44946" s="4" t="s">
        <v>6</v>
      </c>
    </row>
    <row r="44947" spans="1:17">
      <c r="A44947" t="n">
        <v>360833</v>
      </c>
      <c r="B44947" s="8" t="n">
        <v>2</v>
      </c>
      <c r="C44947" s="7" t="n">
        <v>11</v>
      </c>
      <c r="D44947" s="7" t="s">
        <v>2614</v>
      </c>
    </row>
    <row r="44948" spans="1:17">
      <c r="A44948" t="s">
        <v>4</v>
      </c>
      <c r="B44948" s="4" t="s">
        <v>5</v>
      </c>
      <c r="C44948" s="4" t="s">
        <v>13</v>
      </c>
      <c r="D44948" s="4" t="s">
        <v>6</v>
      </c>
    </row>
    <row r="44949" spans="1:17">
      <c r="A44949" t="n">
        <v>360854</v>
      </c>
      <c r="B44949" s="8" t="n">
        <v>2</v>
      </c>
      <c r="C44949" s="7" t="n">
        <v>11</v>
      </c>
      <c r="D44949" s="7" t="s">
        <v>2615</v>
      </c>
    </row>
    <row r="44950" spans="1:17">
      <c r="A44950" t="s">
        <v>4</v>
      </c>
      <c r="B44950" s="4" t="s">
        <v>5</v>
      </c>
      <c r="C44950" s="4" t="s">
        <v>13</v>
      </c>
      <c r="D44950" s="4" t="s">
        <v>6</v>
      </c>
    </row>
    <row r="44951" spans="1:17">
      <c r="A44951" t="n">
        <v>360875</v>
      </c>
      <c r="B44951" s="8" t="n">
        <v>2</v>
      </c>
      <c r="C44951" s="7" t="n">
        <v>11</v>
      </c>
      <c r="D44951" s="7" t="s">
        <v>2616</v>
      </c>
    </row>
    <row r="44952" spans="1:17">
      <c r="A44952" t="s">
        <v>4</v>
      </c>
      <c r="B44952" s="4" t="s">
        <v>5</v>
      </c>
      <c r="C44952" s="4" t="s">
        <v>20</v>
      </c>
    </row>
    <row r="44953" spans="1:17">
      <c r="A44953" t="n">
        <v>360897</v>
      </c>
      <c r="B44953" s="17" t="n">
        <v>3</v>
      </c>
      <c r="C44953" s="11" t="n">
        <f t="normal" ca="1">A45003</f>
        <v>0</v>
      </c>
    </row>
    <row r="44954" spans="1:17">
      <c r="A44954" t="s">
        <v>4</v>
      </c>
      <c r="B44954" s="4" t="s">
        <v>5</v>
      </c>
      <c r="C44954" s="4" t="s">
        <v>13</v>
      </c>
      <c r="D44954" s="4" t="s">
        <v>10</v>
      </c>
      <c r="E44954" s="4" t="s">
        <v>13</v>
      </c>
      <c r="F44954" s="4" t="s">
        <v>10</v>
      </c>
      <c r="G44954" s="4" t="s">
        <v>13</v>
      </c>
      <c r="H44954" s="4" t="s">
        <v>13</v>
      </c>
      <c r="I44954" s="4" t="s">
        <v>13</v>
      </c>
      <c r="J44954" s="4" t="s">
        <v>20</v>
      </c>
    </row>
    <row r="44955" spans="1:17">
      <c r="A44955" t="n">
        <v>360902</v>
      </c>
      <c r="B44955" s="10" t="n">
        <v>5</v>
      </c>
      <c r="C44955" s="7" t="n">
        <v>30</v>
      </c>
      <c r="D44955" s="7" t="n">
        <v>8490</v>
      </c>
      <c r="E44955" s="7" t="n">
        <v>30</v>
      </c>
      <c r="F44955" s="7" t="n">
        <v>8491</v>
      </c>
      <c r="G44955" s="7" t="n">
        <v>8</v>
      </c>
      <c r="H44955" s="7" t="n">
        <v>9</v>
      </c>
      <c r="I44955" s="7" t="n">
        <v>1</v>
      </c>
      <c r="J44955" s="11" t="n">
        <f t="normal" ca="1">A44973</f>
        <v>0</v>
      </c>
    </row>
    <row r="44956" spans="1:17">
      <c r="A44956" t="s">
        <v>4</v>
      </c>
      <c r="B44956" s="4" t="s">
        <v>5</v>
      </c>
      <c r="C44956" s="4" t="s">
        <v>13</v>
      </c>
      <c r="D44956" s="4" t="s">
        <v>6</v>
      </c>
    </row>
    <row r="44957" spans="1:17">
      <c r="A44957" t="n">
        <v>360916</v>
      </c>
      <c r="B44957" s="8" t="n">
        <v>2</v>
      </c>
      <c r="C44957" s="7" t="n">
        <v>11</v>
      </c>
      <c r="D44957" s="7" t="s">
        <v>2610</v>
      </c>
    </row>
    <row r="44958" spans="1:17">
      <c r="A44958" t="s">
        <v>4</v>
      </c>
      <c r="B44958" s="4" t="s">
        <v>5</v>
      </c>
      <c r="C44958" s="4" t="s">
        <v>13</v>
      </c>
      <c r="D44958" s="4" t="s">
        <v>13</v>
      </c>
      <c r="E44958" s="4" t="s">
        <v>13</v>
      </c>
      <c r="F44958" s="4" t="s">
        <v>9</v>
      </c>
      <c r="G44958" s="4" t="s">
        <v>13</v>
      </c>
      <c r="H44958" s="4" t="s">
        <v>13</v>
      </c>
      <c r="I44958" s="4" t="s">
        <v>20</v>
      </c>
    </row>
    <row r="44959" spans="1:17">
      <c r="A44959" t="n">
        <v>360939</v>
      </c>
      <c r="B44959" s="10" t="n">
        <v>5</v>
      </c>
      <c r="C44959" s="7" t="n">
        <v>35</v>
      </c>
      <c r="D44959" s="7" t="n">
        <v>0</v>
      </c>
      <c r="E44959" s="7" t="n">
        <v>0</v>
      </c>
      <c r="F44959" s="7" t="n">
        <v>1</v>
      </c>
      <c r="G44959" s="7" t="n">
        <v>2</v>
      </c>
      <c r="H44959" s="7" t="n">
        <v>1</v>
      </c>
      <c r="I44959" s="11" t="n">
        <f t="normal" ca="1">A44971</f>
        <v>0</v>
      </c>
    </row>
    <row r="44960" spans="1:17">
      <c r="A44960" t="s">
        <v>4</v>
      </c>
      <c r="B44960" s="4" t="s">
        <v>5</v>
      </c>
      <c r="C44960" s="4" t="s">
        <v>13</v>
      </c>
      <c r="D44960" s="4" t="s">
        <v>6</v>
      </c>
    </row>
    <row r="44961" spans="1:10">
      <c r="A44961" t="n">
        <v>360953</v>
      </c>
      <c r="B44961" s="8" t="n">
        <v>2</v>
      </c>
      <c r="C44961" s="7" t="n">
        <v>11</v>
      </c>
      <c r="D44961" s="7" t="s">
        <v>2611</v>
      </c>
    </row>
    <row r="44962" spans="1:10">
      <c r="A44962" t="s">
        <v>4</v>
      </c>
      <c r="B44962" s="4" t="s">
        <v>5</v>
      </c>
      <c r="C44962" s="4" t="s">
        <v>13</v>
      </c>
      <c r="D44962" s="4" t="s">
        <v>6</v>
      </c>
    </row>
    <row r="44963" spans="1:10">
      <c r="A44963" t="n">
        <v>360975</v>
      </c>
      <c r="B44963" s="8" t="n">
        <v>2</v>
      </c>
      <c r="C44963" s="7" t="n">
        <v>11</v>
      </c>
      <c r="D44963" s="7" t="s">
        <v>2612</v>
      </c>
    </row>
    <row r="44964" spans="1:10">
      <c r="A44964" t="s">
        <v>4</v>
      </c>
      <c r="B44964" s="4" t="s">
        <v>5</v>
      </c>
      <c r="C44964" s="4" t="s">
        <v>13</v>
      </c>
      <c r="D44964" s="4" t="s">
        <v>6</v>
      </c>
    </row>
    <row r="44965" spans="1:10">
      <c r="A44965" t="n">
        <v>360996</v>
      </c>
      <c r="B44965" s="8" t="n">
        <v>2</v>
      </c>
      <c r="C44965" s="7" t="n">
        <v>11</v>
      </c>
      <c r="D44965" s="7" t="s">
        <v>2613</v>
      </c>
    </row>
    <row r="44966" spans="1:10">
      <c r="A44966" t="s">
        <v>4</v>
      </c>
      <c r="B44966" s="4" t="s">
        <v>5</v>
      </c>
      <c r="C44966" s="4" t="s">
        <v>13</v>
      </c>
      <c r="D44966" s="4" t="s">
        <v>6</v>
      </c>
    </row>
    <row r="44967" spans="1:10">
      <c r="A44967" t="n">
        <v>361017</v>
      </c>
      <c r="B44967" s="8" t="n">
        <v>2</v>
      </c>
      <c r="C44967" s="7" t="n">
        <v>11</v>
      </c>
      <c r="D44967" s="7" t="s">
        <v>2615</v>
      </c>
    </row>
    <row r="44968" spans="1:10">
      <c r="A44968" t="s">
        <v>4</v>
      </c>
      <c r="B44968" s="4" t="s">
        <v>5</v>
      </c>
      <c r="C44968" s="4" t="s">
        <v>13</v>
      </c>
      <c r="D44968" s="4" t="s">
        <v>6</v>
      </c>
    </row>
    <row r="44969" spans="1:10">
      <c r="A44969" t="n">
        <v>361038</v>
      </c>
      <c r="B44969" s="8" t="n">
        <v>2</v>
      </c>
      <c r="C44969" s="7" t="n">
        <v>11</v>
      </c>
      <c r="D44969" s="7" t="s">
        <v>2616</v>
      </c>
    </row>
    <row r="44970" spans="1:10">
      <c r="A44970" t="s">
        <v>4</v>
      </c>
      <c r="B44970" s="4" t="s">
        <v>5</v>
      </c>
      <c r="C44970" s="4" t="s">
        <v>20</v>
      </c>
    </row>
    <row r="44971" spans="1:10">
      <c r="A44971" t="n">
        <v>361060</v>
      </c>
      <c r="B44971" s="17" t="n">
        <v>3</v>
      </c>
      <c r="C44971" s="11" t="n">
        <f t="normal" ca="1">A45003</f>
        <v>0</v>
      </c>
    </row>
    <row r="44972" spans="1:10">
      <c r="A44972" t="s">
        <v>4</v>
      </c>
      <c r="B44972" s="4" t="s">
        <v>5</v>
      </c>
      <c r="C44972" s="4" t="s">
        <v>13</v>
      </c>
      <c r="D44972" s="4" t="s">
        <v>10</v>
      </c>
      <c r="E44972" s="4" t="s">
        <v>13</v>
      </c>
      <c r="F44972" s="4" t="s">
        <v>10</v>
      </c>
      <c r="G44972" s="4" t="s">
        <v>13</v>
      </c>
      <c r="H44972" s="4" t="s">
        <v>13</v>
      </c>
      <c r="I44972" s="4" t="s">
        <v>13</v>
      </c>
      <c r="J44972" s="4" t="s">
        <v>20</v>
      </c>
    </row>
    <row r="44973" spans="1:10">
      <c r="A44973" t="n">
        <v>361065</v>
      </c>
      <c r="B44973" s="10" t="n">
        <v>5</v>
      </c>
      <c r="C44973" s="7" t="n">
        <v>30</v>
      </c>
      <c r="D44973" s="7" t="n">
        <v>8473</v>
      </c>
      <c r="E44973" s="7" t="n">
        <v>30</v>
      </c>
      <c r="F44973" s="7" t="n">
        <v>8474</v>
      </c>
      <c r="G44973" s="7" t="n">
        <v>8</v>
      </c>
      <c r="H44973" s="7" t="n">
        <v>9</v>
      </c>
      <c r="I44973" s="7" t="n">
        <v>1</v>
      </c>
      <c r="J44973" s="11" t="n">
        <f t="normal" ca="1">A44989</f>
        <v>0</v>
      </c>
    </row>
    <row r="44974" spans="1:10">
      <c r="A44974" t="s">
        <v>4</v>
      </c>
      <c r="B44974" s="4" t="s">
        <v>5</v>
      </c>
      <c r="C44974" s="4" t="s">
        <v>13</v>
      </c>
      <c r="D44974" s="4" t="s">
        <v>6</v>
      </c>
    </row>
    <row r="44975" spans="1:10">
      <c r="A44975" t="n">
        <v>361079</v>
      </c>
      <c r="B44975" s="8" t="n">
        <v>2</v>
      </c>
      <c r="C44975" s="7" t="n">
        <v>11</v>
      </c>
      <c r="D44975" s="7" t="s">
        <v>2610</v>
      </c>
    </row>
    <row r="44976" spans="1:10">
      <c r="A44976" t="s">
        <v>4</v>
      </c>
      <c r="B44976" s="4" t="s">
        <v>5</v>
      </c>
      <c r="C44976" s="4" t="s">
        <v>13</v>
      </c>
      <c r="D44976" s="4" t="s">
        <v>13</v>
      </c>
      <c r="E44976" s="4" t="s">
        <v>13</v>
      </c>
      <c r="F44976" s="4" t="s">
        <v>9</v>
      </c>
      <c r="G44976" s="4" t="s">
        <v>13</v>
      </c>
      <c r="H44976" s="4" t="s">
        <v>13</v>
      </c>
      <c r="I44976" s="4" t="s">
        <v>20</v>
      </c>
    </row>
    <row r="44977" spans="1:10">
      <c r="A44977" t="n">
        <v>361102</v>
      </c>
      <c r="B44977" s="10" t="n">
        <v>5</v>
      </c>
      <c r="C44977" s="7" t="n">
        <v>35</v>
      </c>
      <c r="D44977" s="7" t="n">
        <v>0</v>
      </c>
      <c r="E44977" s="7" t="n">
        <v>0</v>
      </c>
      <c r="F44977" s="7" t="n">
        <v>1</v>
      </c>
      <c r="G44977" s="7" t="n">
        <v>2</v>
      </c>
      <c r="H44977" s="7" t="n">
        <v>1</v>
      </c>
      <c r="I44977" s="11" t="n">
        <f t="normal" ca="1">A44987</f>
        <v>0</v>
      </c>
    </row>
    <row r="44978" spans="1:10">
      <c r="A44978" t="s">
        <v>4</v>
      </c>
      <c r="B44978" s="4" t="s">
        <v>5</v>
      </c>
      <c r="C44978" s="4" t="s">
        <v>13</v>
      </c>
      <c r="D44978" s="4" t="s">
        <v>6</v>
      </c>
    </row>
    <row r="44979" spans="1:10">
      <c r="A44979" t="n">
        <v>361116</v>
      </c>
      <c r="B44979" s="8" t="n">
        <v>2</v>
      </c>
      <c r="C44979" s="7" t="n">
        <v>11</v>
      </c>
      <c r="D44979" s="7" t="s">
        <v>2611</v>
      </c>
    </row>
    <row r="44980" spans="1:10">
      <c r="A44980" t="s">
        <v>4</v>
      </c>
      <c r="B44980" s="4" t="s">
        <v>5</v>
      </c>
      <c r="C44980" s="4" t="s">
        <v>13</v>
      </c>
      <c r="D44980" s="4" t="s">
        <v>6</v>
      </c>
    </row>
    <row r="44981" spans="1:10">
      <c r="A44981" t="n">
        <v>361138</v>
      </c>
      <c r="B44981" s="8" t="n">
        <v>2</v>
      </c>
      <c r="C44981" s="7" t="n">
        <v>11</v>
      </c>
      <c r="D44981" s="7" t="s">
        <v>2612</v>
      </c>
    </row>
    <row r="44982" spans="1:10">
      <c r="A44982" t="s">
        <v>4</v>
      </c>
      <c r="B44982" s="4" t="s">
        <v>5</v>
      </c>
      <c r="C44982" s="4" t="s">
        <v>13</v>
      </c>
      <c r="D44982" s="4" t="s">
        <v>6</v>
      </c>
    </row>
    <row r="44983" spans="1:10">
      <c r="A44983" t="n">
        <v>361159</v>
      </c>
      <c r="B44983" s="8" t="n">
        <v>2</v>
      </c>
      <c r="C44983" s="7" t="n">
        <v>11</v>
      </c>
      <c r="D44983" s="7" t="s">
        <v>2617</v>
      </c>
    </row>
    <row r="44984" spans="1:10">
      <c r="A44984" t="s">
        <v>4</v>
      </c>
      <c r="B44984" s="4" t="s">
        <v>5</v>
      </c>
      <c r="C44984" s="4" t="s">
        <v>13</v>
      </c>
      <c r="D44984" s="4" t="s">
        <v>6</v>
      </c>
    </row>
    <row r="44985" spans="1:10">
      <c r="A44985" t="n">
        <v>361182</v>
      </c>
      <c r="B44985" s="8" t="n">
        <v>2</v>
      </c>
      <c r="C44985" s="7" t="n">
        <v>11</v>
      </c>
      <c r="D44985" s="7" t="s">
        <v>2616</v>
      </c>
    </row>
    <row r="44986" spans="1:10">
      <c r="A44986" t="s">
        <v>4</v>
      </c>
      <c r="B44986" s="4" t="s">
        <v>5</v>
      </c>
      <c r="C44986" s="4" t="s">
        <v>20</v>
      </c>
    </row>
    <row r="44987" spans="1:10">
      <c r="A44987" t="n">
        <v>361204</v>
      </c>
      <c r="B44987" s="17" t="n">
        <v>3</v>
      </c>
      <c r="C44987" s="11" t="n">
        <f t="normal" ca="1">A45003</f>
        <v>0</v>
      </c>
    </row>
    <row r="44988" spans="1:10">
      <c r="A44988" t="s">
        <v>4</v>
      </c>
      <c r="B44988" s="4" t="s">
        <v>5</v>
      </c>
      <c r="C44988" s="4" t="s">
        <v>13</v>
      </c>
      <c r="D44988" s="4" t="s">
        <v>10</v>
      </c>
      <c r="E44988" s="4" t="s">
        <v>13</v>
      </c>
      <c r="F44988" s="4" t="s">
        <v>10</v>
      </c>
      <c r="G44988" s="4" t="s">
        <v>13</v>
      </c>
      <c r="H44988" s="4" t="s">
        <v>13</v>
      </c>
      <c r="I44988" s="4" t="s">
        <v>13</v>
      </c>
      <c r="J44988" s="4" t="s">
        <v>20</v>
      </c>
    </row>
    <row r="44989" spans="1:10">
      <c r="A44989" t="n">
        <v>361209</v>
      </c>
      <c r="B44989" s="10" t="n">
        <v>5</v>
      </c>
      <c r="C44989" s="7" t="n">
        <v>30</v>
      </c>
      <c r="D44989" s="7" t="n">
        <v>8195</v>
      </c>
      <c r="E44989" s="7" t="n">
        <v>30</v>
      </c>
      <c r="F44989" s="7" t="n">
        <v>8202</v>
      </c>
      <c r="G44989" s="7" t="n">
        <v>8</v>
      </c>
      <c r="H44989" s="7" t="n">
        <v>9</v>
      </c>
      <c r="I44989" s="7" t="n">
        <v>1</v>
      </c>
      <c r="J44989" s="11" t="n">
        <f t="normal" ca="1">A45003</f>
        <v>0</v>
      </c>
    </row>
    <row r="44990" spans="1:10">
      <c r="A44990" t="s">
        <v>4</v>
      </c>
      <c r="B44990" s="4" t="s">
        <v>5</v>
      </c>
      <c r="C44990" s="4" t="s">
        <v>13</v>
      </c>
      <c r="D44990" s="4" t="s">
        <v>10</v>
      </c>
      <c r="E44990" s="4" t="s">
        <v>10</v>
      </c>
      <c r="F44990" s="4" t="s">
        <v>13</v>
      </c>
    </row>
    <row r="44991" spans="1:10">
      <c r="A44991" t="n">
        <v>361223</v>
      </c>
      <c r="B44991" s="29" t="n">
        <v>25</v>
      </c>
      <c r="C44991" s="7" t="n">
        <v>1</v>
      </c>
      <c r="D44991" s="7" t="n">
        <v>65535</v>
      </c>
      <c r="E44991" s="7" t="n">
        <v>420</v>
      </c>
      <c r="F44991" s="7" t="n">
        <v>5</v>
      </c>
    </row>
    <row r="44992" spans="1:10">
      <c r="A44992" t="s">
        <v>4</v>
      </c>
      <c r="B44992" s="4" t="s">
        <v>5</v>
      </c>
      <c r="C44992" s="4" t="s">
        <v>13</v>
      </c>
      <c r="D44992" s="4" t="s">
        <v>10</v>
      </c>
      <c r="E44992" s="4" t="s">
        <v>6</v>
      </c>
    </row>
    <row r="44993" spans="1:10">
      <c r="A44993" t="n">
        <v>361230</v>
      </c>
      <c r="B44993" s="40" t="n">
        <v>51</v>
      </c>
      <c r="C44993" s="7" t="n">
        <v>4</v>
      </c>
      <c r="D44993" s="7" t="n">
        <v>0</v>
      </c>
      <c r="E44993" s="7" t="s">
        <v>158</v>
      </c>
    </row>
    <row r="44994" spans="1:10">
      <c r="A44994" t="s">
        <v>4</v>
      </c>
      <c r="B44994" s="4" t="s">
        <v>5</v>
      </c>
      <c r="C44994" s="4" t="s">
        <v>10</v>
      </c>
    </row>
    <row r="44995" spans="1:10">
      <c r="A44995" t="n">
        <v>361243</v>
      </c>
      <c r="B44995" s="35" t="n">
        <v>16</v>
      </c>
      <c r="C44995" s="7" t="n">
        <v>0</v>
      </c>
    </row>
    <row r="44996" spans="1:10">
      <c r="A44996" t="s">
        <v>4</v>
      </c>
      <c r="B44996" s="4" t="s">
        <v>5</v>
      </c>
      <c r="C44996" s="4" t="s">
        <v>10</v>
      </c>
      <c r="D44996" s="4" t="s">
        <v>72</v>
      </c>
      <c r="E44996" s="4" t="s">
        <v>13</v>
      </c>
      <c r="F44996" s="4" t="s">
        <v>13</v>
      </c>
      <c r="G44996" s="4" t="s">
        <v>72</v>
      </c>
      <c r="H44996" s="4" t="s">
        <v>13</v>
      </c>
      <c r="I44996" s="4" t="s">
        <v>13</v>
      </c>
    </row>
    <row r="44997" spans="1:10">
      <c r="A44997" t="n">
        <v>361246</v>
      </c>
      <c r="B44997" s="52" t="n">
        <v>26</v>
      </c>
      <c r="C44997" s="7" t="n">
        <v>0</v>
      </c>
      <c r="D44997" s="7" t="s">
        <v>2618</v>
      </c>
      <c r="E44997" s="7" t="n">
        <v>2</v>
      </c>
      <c r="F44997" s="7" t="n">
        <v>3</v>
      </c>
      <c r="G44997" s="7" t="s">
        <v>2619</v>
      </c>
      <c r="H44997" s="7" t="n">
        <v>2</v>
      </c>
      <c r="I44997" s="7" t="n">
        <v>0</v>
      </c>
    </row>
    <row r="44998" spans="1:10">
      <c r="A44998" t="s">
        <v>4</v>
      </c>
      <c r="B44998" s="4" t="s">
        <v>5</v>
      </c>
    </row>
    <row r="44999" spans="1:10">
      <c r="A44999" t="n">
        <v>361384</v>
      </c>
      <c r="B44999" s="53" t="n">
        <v>28</v>
      </c>
    </row>
    <row r="45000" spans="1:10">
      <c r="A45000" t="s">
        <v>4</v>
      </c>
      <c r="B45000" s="4" t="s">
        <v>5</v>
      </c>
      <c r="C45000" s="4" t="s">
        <v>10</v>
      </c>
      <c r="D45000" s="4" t="s">
        <v>13</v>
      </c>
    </row>
    <row r="45001" spans="1:10">
      <c r="A45001" t="n">
        <v>361385</v>
      </c>
      <c r="B45001" s="54" t="n">
        <v>89</v>
      </c>
      <c r="C45001" s="7" t="n">
        <v>65533</v>
      </c>
      <c r="D45001" s="7" t="n">
        <v>1</v>
      </c>
    </row>
    <row r="45002" spans="1:10">
      <c r="A45002" t="s">
        <v>4</v>
      </c>
      <c r="B45002" s="4" t="s">
        <v>5</v>
      </c>
      <c r="C45002" s="4" t="s">
        <v>10</v>
      </c>
      <c r="D45002" s="4" t="s">
        <v>22</v>
      </c>
      <c r="E45002" s="4" t="s">
        <v>22</v>
      </c>
      <c r="F45002" s="4" t="s">
        <v>22</v>
      </c>
      <c r="G45002" s="4" t="s">
        <v>22</v>
      </c>
    </row>
    <row r="45003" spans="1:10">
      <c r="A45003" t="n">
        <v>361389</v>
      </c>
      <c r="B45003" s="24" t="n">
        <v>46</v>
      </c>
      <c r="C45003" s="7" t="n">
        <v>61456</v>
      </c>
      <c r="D45003" s="7" t="n">
        <v>-23.9699993133545</v>
      </c>
      <c r="E45003" s="7" t="n">
        <v>1.70000004768372</v>
      </c>
      <c r="F45003" s="7" t="n">
        <v>-45.4000015258789</v>
      </c>
      <c r="G45003" s="7" t="n">
        <v>4.59999990463257</v>
      </c>
    </row>
    <row r="45004" spans="1:10">
      <c r="A45004" t="s">
        <v>4</v>
      </c>
      <c r="B45004" s="4" t="s">
        <v>5</v>
      </c>
      <c r="C45004" s="4" t="s">
        <v>10</v>
      </c>
      <c r="D45004" s="4" t="s">
        <v>22</v>
      </c>
      <c r="E45004" s="4" t="s">
        <v>22</v>
      </c>
      <c r="F45004" s="4" t="s">
        <v>22</v>
      </c>
      <c r="G45004" s="4" t="s">
        <v>22</v>
      </c>
    </row>
    <row r="45005" spans="1:10">
      <c r="A45005" t="n">
        <v>361408</v>
      </c>
      <c r="B45005" s="24" t="n">
        <v>46</v>
      </c>
      <c r="C45005" s="7" t="n">
        <v>61457</v>
      </c>
      <c r="D45005" s="7" t="n">
        <v>-23.9699993133545</v>
      </c>
      <c r="E45005" s="7" t="n">
        <v>1.70000004768372</v>
      </c>
      <c r="F45005" s="7" t="n">
        <v>-45.4000015258789</v>
      </c>
      <c r="G45005" s="7" t="n">
        <v>4.59999990463257</v>
      </c>
    </row>
    <row r="45006" spans="1:10">
      <c r="A45006" t="s">
        <v>4</v>
      </c>
      <c r="B45006" s="4" t="s">
        <v>5</v>
      </c>
      <c r="C45006" s="4" t="s">
        <v>13</v>
      </c>
      <c r="D45006" s="4" t="s">
        <v>13</v>
      </c>
      <c r="E45006" s="4" t="s">
        <v>10</v>
      </c>
    </row>
    <row r="45007" spans="1:10">
      <c r="A45007" t="n">
        <v>361427</v>
      </c>
      <c r="B45007" s="25" t="n">
        <v>45</v>
      </c>
      <c r="C45007" s="7" t="n">
        <v>8</v>
      </c>
      <c r="D45007" s="7" t="n">
        <v>1</v>
      </c>
      <c r="E45007" s="7" t="n">
        <v>0</v>
      </c>
    </row>
    <row r="45008" spans="1:10">
      <c r="A45008" t="s">
        <v>4</v>
      </c>
      <c r="B45008" s="4" t="s">
        <v>5</v>
      </c>
      <c r="C45008" s="4" t="s">
        <v>13</v>
      </c>
      <c r="D45008" s="4" t="s">
        <v>10</v>
      </c>
      <c r="E45008" s="4" t="s">
        <v>10</v>
      </c>
      <c r="F45008" s="4" t="s">
        <v>13</v>
      </c>
    </row>
    <row r="45009" spans="1:9">
      <c r="A45009" t="n">
        <v>361432</v>
      </c>
      <c r="B45009" s="29" t="n">
        <v>25</v>
      </c>
      <c r="C45009" s="7" t="n">
        <v>1</v>
      </c>
      <c r="D45009" s="7" t="n">
        <v>65535</v>
      </c>
      <c r="E45009" s="7" t="n">
        <v>65535</v>
      </c>
      <c r="F45009" s="7" t="n">
        <v>0</v>
      </c>
    </row>
    <row r="45010" spans="1:9">
      <c r="A45010" t="s">
        <v>4</v>
      </c>
      <c r="B45010" s="4" t="s">
        <v>5</v>
      </c>
      <c r="C45010" s="4" t="s">
        <v>13</v>
      </c>
      <c r="D45010" s="4" t="s">
        <v>6</v>
      </c>
    </row>
    <row r="45011" spans="1:9">
      <c r="A45011" t="n">
        <v>361439</v>
      </c>
      <c r="B45011" s="8" t="n">
        <v>2</v>
      </c>
      <c r="C45011" s="7" t="n">
        <v>10</v>
      </c>
      <c r="D45011" s="7" t="s">
        <v>154</v>
      </c>
    </row>
    <row r="45012" spans="1:9">
      <c r="A45012" t="s">
        <v>4</v>
      </c>
      <c r="B45012" s="4" t="s">
        <v>5</v>
      </c>
      <c r="C45012" s="4" t="s">
        <v>13</v>
      </c>
      <c r="D45012" s="4" t="s">
        <v>10</v>
      </c>
    </row>
    <row r="45013" spans="1:9">
      <c r="A45013" t="n">
        <v>361462</v>
      </c>
      <c r="B45013" s="28" t="n">
        <v>58</v>
      </c>
      <c r="C45013" s="7" t="n">
        <v>105</v>
      </c>
      <c r="D45013" s="7" t="n">
        <v>300</v>
      </c>
    </row>
    <row r="45014" spans="1:9">
      <c r="A45014" t="s">
        <v>4</v>
      </c>
      <c r="B45014" s="4" t="s">
        <v>5</v>
      </c>
      <c r="C45014" s="4" t="s">
        <v>22</v>
      </c>
      <c r="D45014" s="4" t="s">
        <v>10</v>
      </c>
    </row>
    <row r="45015" spans="1:9">
      <c r="A45015" t="n">
        <v>361466</v>
      </c>
      <c r="B45015" s="51" t="n">
        <v>103</v>
      </c>
      <c r="C45015" s="7" t="n">
        <v>1</v>
      </c>
      <c r="D45015" s="7" t="n">
        <v>300</v>
      </c>
    </row>
    <row r="45016" spans="1:9">
      <c r="A45016" t="s">
        <v>4</v>
      </c>
      <c r="B45016" s="4" t="s">
        <v>5</v>
      </c>
      <c r="C45016" s="4" t="s">
        <v>13</v>
      </c>
    </row>
    <row r="45017" spans="1:9">
      <c r="A45017" t="n">
        <v>361473</v>
      </c>
      <c r="B45017" s="49" t="n">
        <v>74</v>
      </c>
      <c r="C45017" s="7" t="n">
        <v>67</v>
      </c>
    </row>
    <row r="45018" spans="1:9">
      <c r="A45018" t="s">
        <v>4</v>
      </c>
      <c r="B45018" s="4" t="s">
        <v>5</v>
      </c>
      <c r="C45018" s="4" t="s">
        <v>13</v>
      </c>
      <c r="D45018" s="4" t="s">
        <v>22</v>
      </c>
      <c r="E45018" s="4" t="s">
        <v>10</v>
      </c>
      <c r="F45018" s="4" t="s">
        <v>13</v>
      </c>
    </row>
    <row r="45019" spans="1:9">
      <c r="A45019" t="n">
        <v>361475</v>
      </c>
      <c r="B45019" s="16" t="n">
        <v>49</v>
      </c>
      <c r="C45019" s="7" t="n">
        <v>3</v>
      </c>
      <c r="D45019" s="7" t="n">
        <v>1</v>
      </c>
      <c r="E45019" s="7" t="n">
        <v>500</v>
      </c>
      <c r="F45019" s="7" t="n">
        <v>0</v>
      </c>
    </row>
    <row r="45020" spans="1:9">
      <c r="A45020" t="s">
        <v>4</v>
      </c>
      <c r="B45020" s="4" t="s">
        <v>5</v>
      </c>
      <c r="C45020" s="4" t="s">
        <v>13</v>
      </c>
      <c r="D45020" s="4" t="s">
        <v>10</v>
      </c>
    </row>
    <row r="45021" spans="1:9">
      <c r="A45021" t="n">
        <v>361484</v>
      </c>
      <c r="B45021" s="28" t="n">
        <v>58</v>
      </c>
      <c r="C45021" s="7" t="n">
        <v>11</v>
      </c>
      <c r="D45021" s="7" t="n">
        <v>300</v>
      </c>
    </row>
    <row r="45022" spans="1:9">
      <c r="A45022" t="s">
        <v>4</v>
      </c>
      <c r="B45022" s="4" t="s">
        <v>5</v>
      </c>
      <c r="C45022" s="4" t="s">
        <v>13</v>
      </c>
      <c r="D45022" s="4" t="s">
        <v>10</v>
      </c>
    </row>
    <row r="45023" spans="1:9">
      <c r="A45023" t="n">
        <v>361488</v>
      </c>
      <c r="B45023" s="28" t="n">
        <v>58</v>
      </c>
      <c r="C45023" s="7" t="n">
        <v>12</v>
      </c>
      <c r="D45023" s="7" t="n">
        <v>0</v>
      </c>
    </row>
    <row r="45024" spans="1:9">
      <c r="A45024" t="s">
        <v>4</v>
      </c>
      <c r="B45024" s="4" t="s">
        <v>5</v>
      </c>
      <c r="C45024" s="4" t="s">
        <v>13</v>
      </c>
    </row>
    <row r="45025" spans="1:6">
      <c r="A45025" t="n">
        <v>361492</v>
      </c>
      <c r="B45025" s="49" t="n">
        <v>74</v>
      </c>
      <c r="C45025" s="7" t="n">
        <v>46</v>
      </c>
    </row>
    <row r="45026" spans="1:6">
      <c r="A45026" t="s">
        <v>4</v>
      </c>
      <c r="B45026" s="4" t="s">
        <v>5</v>
      </c>
      <c r="C45026" s="4" t="s">
        <v>13</v>
      </c>
    </row>
    <row r="45027" spans="1:6">
      <c r="A45027" t="n">
        <v>361494</v>
      </c>
      <c r="B45027" s="34" t="n">
        <v>23</v>
      </c>
      <c r="C45027" s="7" t="n">
        <v>0</v>
      </c>
    </row>
    <row r="45028" spans="1:6">
      <c r="A45028" t="s">
        <v>4</v>
      </c>
      <c r="B45028" s="4" t="s">
        <v>5</v>
      </c>
      <c r="C45028" s="4" t="s">
        <v>13</v>
      </c>
      <c r="D45028" s="4" t="s">
        <v>9</v>
      </c>
    </row>
    <row r="45029" spans="1:6">
      <c r="A45029" t="n">
        <v>361496</v>
      </c>
      <c r="B45029" s="49" t="n">
        <v>74</v>
      </c>
      <c r="C45029" s="7" t="n">
        <v>52</v>
      </c>
      <c r="D45029" s="7" t="n">
        <v>8192</v>
      </c>
    </row>
    <row r="45030" spans="1:6">
      <c r="A45030" t="s">
        <v>4</v>
      </c>
      <c r="B45030" s="4" t="s">
        <v>5</v>
      </c>
    </row>
    <row r="45031" spans="1:6">
      <c r="A45031" t="n">
        <v>361502</v>
      </c>
      <c r="B45031" s="5" t="n">
        <v>1</v>
      </c>
    </row>
    <row r="45032" spans="1:6" s="3" customFormat="1" customHeight="0">
      <c r="A45032" s="3" t="s">
        <v>2</v>
      </c>
      <c r="B45032" s="3" t="s">
        <v>2620</v>
      </c>
    </row>
    <row r="45033" spans="1:6">
      <c r="A45033" t="s">
        <v>4</v>
      </c>
      <c r="B45033" s="4" t="s">
        <v>5</v>
      </c>
      <c r="C45033" s="4" t="s">
        <v>13</v>
      </c>
      <c r="D45033" s="4" t="s">
        <v>10</v>
      </c>
      <c r="E45033" s="4" t="s">
        <v>10</v>
      </c>
      <c r="F45033" s="4" t="s">
        <v>13</v>
      </c>
    </row>
    <row r="45034" spans="1:6">
      <c r="A45034" t="n">
        <v>361504</v>
      </c>
      <c r="B45034" s="29" t="n">
        <v>25</v>
      </c>
      <c r="C45034" s="7" t="n">
        <v>1</v>
      </c>
      <c r="D45034" s="7" t="n">
        <v>65535</v>
      </c>
      <c r="E45034" s="7" t="n">
        <v>420</v>
      </c>
      <c r="F45034" s="7" t="n">
        <v>5</v>
      </c>
    </row>
    <row r="45035" spans="1:6">
      <c r="A45035" t="s">
        <v>4</v>
      </c>
      <c r="B45035" s="4" t="s">
        <v>5</v>
      </c>
      <c r="C45035" s="4" t="s">
        <v>13</v>
      </c>
      <c r="D45035" s="4" t="s">
        <v>10</v>
      </c>
      <c r="E45035" s="4" t="s">
        <v>6</v>
      </c>
    </row>
    <row r="45036" spans="1:6">
      <c r="A45036" t="n">
        <v>361511</v>
      </c>
      <c r="B45036" s="40" t="n">
        <v>51</v>
      </c>
      <c r="C45036" s="7" t="n">
        <v>4</v>
      </c>
      <c r="D45036" s="7" t="n">
        <v>0</v>
      </c>
      <c r="E45036" s="7" t="s">
        <v>158</v>
      </c>
    </row>
    <row r="45037" spans="1:6">
      <c r="A45037" t="s">
        <v>4</v>
      </c>
      <c r="B45037" s="4" t="s">
        <v>5</v>
      </c>
      <c r="C45037" s="4" t="s">
        <v>10</v>
      </c>
    </row>
    <row r="45038" spans="1:6">
      <c r="A45038" t="n">
        <v>361524</v>
      </c>
      <c r="B45038" s="35" t="n">
        <v>16</v>
      </c>
      <c r="C45038" s="7" t="n">
        <v>0</v>
      </c>
    </row>
    <row r="45039" spans="1:6">
      <c r="A45039" t="s">
        <v>4</v>
      </c>
      <c r="B45039" s="4" t="s">
        <v>5</v>
      </c>
      <c r="C45039" s="4" t="s">
        <v>10</v>
      </c>
      <c r="D45039" s="4" t="s">
        <v>72</v>
      </c>
      <c r="E45039" s="4" t="s">
        <v>13</v>
      </c>
      <c r="F45039" s="4" t="s">
        <v>13</v>
      </c>
    </row>
    <row r="45040" spans="1:6">
      <c r="A45040" t="n">
        <v>361527</v>
      </c>
      <c r="B45040" s="52" t="n">
        <v>26</v>
      </c>
      <c r="C45040" s="7" t="n">
        <v>0</v>
      </c>
      <c r="D45040" s="7" t="s">
        <v>2621</v>
      </c>
      <c r="E45040" s="7" t="n">
        <v>2</v>
      </c>
      <c r="F45040" s="7" t="n">
        <v>0</v>
      </c>
    </row>
    <row r="45041" spans="1:6">
      <c r="A45041" t="s">
        <v>4</v>
      </c>
      <c r="B45041" s="4" t="s">
        <v>5</v>
      </c>
    </row>
    <row r="45042" spans="1:6">
      <c r="A45042" t="n">
        <v>361595</v>
      </c>
      <c r="B45042" s="53" t="n">
        <v>28</v>
      </c>
    </row>
    <row r="45043" spans="1:6">
      <c r="A45043" t="s">
        <v>4</v>
      </c>
      <c r="B45043" s="4" t="s">
        <v>5</v>
      </c>
      <c r="C45043" s="4" t="s">
        <v>13</v>
      </c>
      <c r="D45043" s="4" t="s">
        <v>10</v>
      </c>
      <c r="E45043" s="4" t="s">
        <v>22</v>
      </c>
    </row>
    <row r="45044" spans="1:6">
      <c r="A45044" t="n">
        <v>361596</v>
      </c>
      <c r="B45044" s="28" t="n">
        <v>58</v>
      </c>
      <c r="C45044" s="7" t="n">
        <v>0</v>
      </c>
      <c r="D45044" s="7" t="n">
        <v>300</v>
      </c>
      <c r="E45044" s="7" t="n">
        <v>0.300000011920929</v>
      </c>
    </row>
    <row r="45045" spans="1:6">
      <c r="A45045" t="s">
        <v>4</v>
      </c>
      <c r="B45045" s="4" t="s">
        <v>5</v>
      </c>
      <c r="C45045" s="4" t="s">
        <v>13</v>
      </c>
      <c r="D45045" s="4" t="s">
        <v>10</v>
      </c>
    </row>
    <row r="45046" spans="1:6">
      <c r="A45046" t="n">
        <v>361604</v>
      </c>
      <c r="B45046" s="28" t="n">
        <v>58</v>
      </c>
      <c r="C45046" s="7" t="n">
        <v>255</v>
      </c>
      <c r="D45046" s="7" t="n">
        <v>0</v>
      </c>
    </row>
    <row r="45047" spans="1:6">
      <c r="A45047" t="s">
        <v>4</v>
      </c>
      <c r="B45047" s="4" t="s">
        <v>5</v>
      </c>
      <c r="C45047" s="4" t="s">
        <v>13</v>
      </c>
      <c r="D45047" s="4" t="s">
        <v>10</v>
      </c>
      <c r="E45047" s="4" t="s">
        <v>10</v>
      </c>
      <c r="F45047" s="4" t="s">
        <v>10</v>
      </c>
      <c r="G45047" s="4" t="s">
        <v>10</v>
      </c>
      <c r="H45047" s="4" t="s">
        <v>13</v>
      </c>
    </row>
    <row r="45048" spans="1:6">
      <c r="A45048" t="n">
        <v>361608</v>
      </c>
      <c r="B45048" s="29" t="n">
        <v>25</v>
      </c>
      <c r="C45048" s="7" t="n">
        <v>5</v>
      </c>
      <c r="D45048" s="7" t="n">
        <v>65535</v>
      </c>
      <c r="E45048" s="7" t="n">
        <v>160</v>
      </c>
      <c r="F45048" s="7" t="n">
        <v>65535</v>
      </c>
      <c r="G45048" s="7" t="n">
        <v>65535</v>
      </c>
      <c r="H45048" s="7" t="n">
        <v>0</v>
      </c>
    </row>
    <row r="45049" spans="1:6">
      <c r="A45049" t="s">
        <v>4</v>
      </c>
      <c r="B45049" s="4" t="s">
        <v>5</v>
      </c>
      <c r="C45049" s="4" t="s">
        <v>13</v>
      </c>
      <c r="D45049" s="4" t="s">
        <v>13</v>
      </c>
      <c r="E45049" s="4" t="s">
        <v>9</v>
      </c>
      <c r="F45049" s="4" t="s">
        <v>13</v>
      </c>
      <c r="G45049" s="4" t="s">
        <v>13</v>
      </c>
    </row>
    <row r="45050" spans="1:6">
      <c r="A45050" t="n">
        <v>361619</v>
      </c>
      <c r="B45050" s="31" t="n">
        <v>18</v>
      </c>
      <c r="C45050" s="7" t="n">
        <v>0</v>
      </c>
      <c r="D45050" s="7" t="n">
        <v>0</v>
      </c>
      <c r="E45050" s="7" t="n">
        <v>1</v>
      </c>
      <c r="F45050" s="7" t="n">
        <v>19</v>
      </c>
      <c r="G45050" s="7" t="n">
        <v>1</v>
      </c>
    </row>
    <row r="45051" spans="1:6">
      <c r="A45051" t="s">
        <v>4</v>
      </c>
      <c r="B45051" s="4" t="s">
        <v>5</v>
      </c>
      <c r="C45051" s="4" t="s">
        <v>13</v>
      </c>
      <c r="D45051" s="4" t="s">
        <v>13</v>
      </c>
      <c r="E45051" s="4" t="s">
        <v>10</v>
      </c>
      <c r="F45051" s="4" t="s">
        <v>22</v>
      </c>
    </row>
    <row r="45052" spans="1:6">
      <c r="A45052" t="n">
        <v>361628</v>
      </c>
      <c r="B45052" s="32" t="n">
        <v>107</v>
      </c>
      <c r="C45052" s="7" t="n">
        <v>0</v>
      </c>
      <c r="D45052" s="7" t="n">
        <v>0</v>
      </c>
      <c r="E45052" s="7" t="n">
        <v>0</v>
      </c>
      <c r="F45052" s="7" t="n">
        <v>32</v>
      </c>
    </row>
    <row r="45053" spans="1:6">
      <c r="A45053" t="s">
        <v>4</v>
      </c>
      <c r="B45053" s="4" t="s">
        <v>5</v>
      </c>
      <c r="C45053" s="4" t="s">
        <v>13</v>
      </c>
      <c r="D45053" s="4" t="s">
        <v>13</v>
      </c>
      <c r="E45053" s="4" t="s">
        <v>6</v>
      </c>
      <c r="F45053" s="4" t="s">
        <v>10</v>
      </c>
    </row>
    <row r="45054" spans="1:6">
      <c r="A45054" t="n">
        <v>361637</v>
      </c>
      <c r="B45054" s="32" t="n">
        <v>107</v>
      </c>
      <c r="C45054" s="7" t="n">
        <v>1</v>
      </c>
      <c r="D45054" s="7" t="n">
        <v>0</v>
      </c>
      <c r="E45054" s="7" t="s">
        <v>2622</v>
      </c>
      <c r="F45054" s="7" t="n">
        <v>1</v>
      </c>
    </row>
    <row r="45055" spans="1:6">
      <c r="A45055" t="s">
        <v>4</v>
      </c>
      <c r="B45055" s="4" t="s">
        <v>5</v>
      </c>
      <c r="C45055" s="4" t="s">
        <v>13</v>
      </c>
      <c r="D45055" s="4" t="s">
        <v>13</v>
      </c>
      <c r="E45055" s="4" t="s">
        <v>6</v>
      </c>
      <c r="F45055" s="4" t="s">
        <v>10</v>
      </c>
    </row>
    <row r="45056" spans="1:6">
      <c r="A45056" t="n">
        <v>361655</v>
      </c>
      <c r="B45056" s="32" t="n">
        <v>107</v>
      </c>
      <c r="C45056" s="7" t="n">
        <v>1</v>
      </c>
      <c r="D45056" s="7" t="n">
        <v>0</v>
      </c>
      <c r="E45056" s="7" t="s">
        <v>2623</v>
      </c>
      <c r="F45056" s="7" t="n">
        <v>2</v>
      </c>
    </row>
    <row r="45057" spans="1:8">
      <c r="A45057" t="s">
        <v>4</v>
      </c>
      <c r="B45057" s="4" t="s">
        <v>5</v>
      </c>
      <c r="C45057" s="4" t="s">
        <v>13</v>
      </c>
      <c r="D45057" s="4" t="s">
        <v>13</v>
      </c>
      <c r="E45057" s="4" t="s">
        <v>13</v>
      </c>
      <c r="F45057" s="4" t="s">
        <v>10</v>
      </c>
      <c r="G45057" s="4" t="s">
        <v>10</v>
      </c>
      <c r="H45057" s="4" t="s">
        <v>13</v>
      </c>
    </row>
    <row r="45058" spans="1:8">
      <c r="A45058" t="n">
        <v>361665</v>
      </c>
      <c r="B45058" s="32" t="n">
        <v>107</v>
      </c>
      <c r="C45058" s="7" t="n">
        <v>2</v>
      </c>
      <c r="D45058" s="7" t="n">
        <v>0</v>
      </c>
      <c r="E45058" s="7" t="n">
        <v>1</v>
      </c>
      <c r="F45058" s="7" t="n">
        <v>65535</v>
      </c>
      <c r="G45058" s="7" t="n">
        <v>65535</v>
      </c>
      <c r="H45058" s="7" t="n">
        <v>0</v>
      </c>
    </row>
    <row r="45059" spans="1:8">
      <c r="A45059" t="s">
        <v>4</v>
      </c>
      <c r="B45059" s="4" t="s">
        <v>5</v>
      </c>
      <c r="C45059" s="4" t="s">
        <v>13</v>
      </c>
      <c r="D45059" s="4" t="s">
        <v>13</v>
      </c>
      <c r="E45059" s="4" t="s">
        <v>13</v>
      </c>
    </row>
    <row r="45060" spans="1:8">
      <c r="A45060" t="n">
        <v>361674</v>
      </c>
      <c r="B45060" s="32" t="n">
        <v>107</v>
      </c>
      <c r="C45060" s="7" t="n">
        <v>4</v>
      </c>
      <c r="D45060" s="7" t="n">
        <v>0</v>
      </c>
      <c r="E45060" s="7" t="n">
        <v>0</v>
      </c>
    </row>
    <row r="45061" spans="1:8">
      <c r="A45061" t="s">
        <v>4</v>
      </c>
      <c r="B45061" s="4" t="s">
        <v>5</v>
      </c>
      <c r="C45061" s="4" t="s">
        <v>13</v>
      </c>
      <c r="D45061" s="4" t="s">
        <v>13</v>
      </c>
    </row>
    <row r="45062" spans="1:8">
      <c r="A45062" t="n">
        <v>361678</v>
      </c>
      <c r="B45062" s="32" t="n">
        <v>107</v>
      </c>
      <c r="C45062" s="7" t="n">
        <v>3</v>
      </c>
      <c r="D45062" s="7" t="n">
        <v>0</v>
      </c>
    </row>
    <row r="45063" spans="1:8">
      <c r="A45063" t="s">
        <v>4</v>
      </c>
      <c r="B45063" s="4" t="s">
        <v>5</v>
      </c>
      <c r="C45063" s="4" t="s">
        <v>13</v>
      </c>
      <c r="D45063" s="4" t="s">
        <v>10</v>
      </c>
      <c r="E45063" s="4" t="s">
        <v>22</v>
      </c>
    </row>
    <row r="45064" spans="1:8">
      <c r="A45064" t="n">
        <v>361681</v>
      </c>
      <c r="B45064" s="28" t="n">
        <v>58</v>
      </c>
      <c r="C45064" s="7" t="n">
        <v>100</v>
      </c>
      <c r="D45064" s="7" t="n">
        <v>300</v>
      </c>
      <c r="E45064" s="7" t="n">
        <v>0.300000011920929</v>
      </c>
    </row>
    <row r="45065" spans="1:8">
      <c r="A45065" t="s">
        <v>4</v>
      </c>
      <c r="B45065" s="4" t="s">
        <v>5</v>
      </c>
      <c r="C45065" s="4" t="s">
        <v>13</v>
      </c>
      <c r="D45065" s="4" t="s">
        <v>10</v>
      </c>
    </row>
    <row r="45066" spans="1:8">
      <c r="A45066" t="n">
        <v>361689</v>
      </c>
      <c r="B45066" s="28" t="n">
        <v>58</v>
      </c>
      <c r="C45066" s="7" t="n">
        <v>255</v>
      </c>
      <c r="D45066" s="7" t="n">
        <v>0</v>
      </c>
    </row>
    <row r="45067" spans="1:8">
      <c r="A45067" t="s">
        <v>4</v>
      </c>
      <c r="B45067" s="4" t="s">
        <v>5</v>
      </c>
    </row>
    <row r="45068" spans="1:8">
      <c r="A45068" t="n">
        <v>361693</v>
      </c>
      <c r="B45068" s="5" t="n">
        <v>1</v>
      </c>
    </row>
    <row r="45069" spans="1:8" s="3" customFormat="1" customHeight="0">
      <c r="A45069" s="3" t="s">
        <v>2</v>
      </c>
      <c r="B45069" s="3" t="s">
        <v>2624</v>
      </c>
    </row>
    <row r="45070" spans="1:8">
      <c r="A45070" t="s">
        <v>4</v>
      </c>
      <c r="B45070" s="4" t="s">
        <v>5</v>
      </c>
      <c r="C45070" s="4" t="s">
        <v>13</v>
      </c>
      <c r="D45070" s="4" t="s">
        <v>10</v>
      </c>
      <c r="E45070" s="4" t="s">
        <v>9</v>
      </c>
    </row>
    <row r="45071" spans="1:8">
      <c r="A45071" t="n">
        <v>361696</v>
      </c>
      <c r="B45071" s="81" t="n">
        <v>167</v>
      </c>
      <c r="C45071" s="7" t="n">
        <v>1</v>
      </c>
      <c r="D45071" s="7" t="n">
        <v>0</v>
      </c>
      <c r="E45071" s="7" t="n">
        <v>48</v>
      </c>
    </row>
    <row r="45072" spans="1:8">
      <c r="A45072" t="s">
        <v>4</v>
      </c>
      <c r="B45072" s="4" t="s">
        <v>5</v>
      </c>
      <c r="C45072" s="4" t="s">
        <v>13</v>
      </c>
      <c r="D45072" s="4" t="s">
        <v>10</v>
      </c>
      <c r="E45072" s="4" t="s">
        <v>9</v>
      </c>
    </row>
    <row r="45073" spans="1:8">
      <c r="A45073" t="n">
        <v>361704</v>
      </c>
      <c r="B45073" s="81" t="n">
        <v>167</v>
      </c>
      <c r="C45073" s="7" t="n">
        <v>1</v>
      </c>
      <c r="D45073" s="7" t="n">
        <v>4</v>
      </c>
      <c r="E45073" s="7" t="n">
        <v>48</v>
      </c>
    </row>
    <row r="45074" spans="1:8">
      <c r="A45074" t="s">
        <v>4</v>
      </c>
      <c r="B45074" s="4" t="s">
        <v>5</v>
      </c>
      <c r="C45074" s="4" t="s">
        <v>13</v>
      </c>
      <c r="D45074" s="4" t="s">
        <v>10</v>
      </c>
      <c r="E45074" s="4" t="s">
        <v>9</v>
      </c>
    </row>
    <row r="45075" spans="1:8">
      <c r="A45075" t="n">
        <v>361712</v>
      </c>
      <c r="B45075" s="81" t="n">
        <v>167</v>
      </c>
      <c r="C45075" s="7" t="n">
        <v>1</v>
      </c>
      <c r="D45075" s="7" t="n">
        <v>2</v>
      </c>
      <c r="E45075" s="7" t="n">
        <v>48</v>
      </c>
    </row>
    <row r="45076" spans="1:8">
      <c r="A45076" t="s">
        <v>4</v>
      </c>
      <c r="B45076" s="4" t="s">
        <v>5</v>
      </c>
      <c r="C45076" s="4" t="s">
        <v>13</v>
      </c>
      <c r="D45076" s="4" t="s">
        <v>10</v>
      </c>
      <c r="E45076" s="4" t="s">
        <v>9</v>
      </c>
    </row>
    <row r="45077" spans="1:8">
      <c r="A45077" t="n">
        <v>361720</v>
      </c>
      <c r="B45077" s="81" t="n">
        <v>167</v>
      </c>
      <c r="C45077" s="7" t="n">
        <v>1</v>
      </c>
      <c r="D45077" s="7" t="n">
        <v>7</v>
      </c>
      <c r="E45077" s="7" t="n">
        <v>48</v>
      </c>
    </row>
    <row r="45078" spans="1:8">
      <c r="A45078" t="s">
        <v>4</v>
      </c>
      <c r="B45078" s="4" t="s">
        <v>5</v>
      </c>
      <c r="C45078" s="4" t="s">
        <v>13</v>
      </c>
      <c r="D45078" s="4" t="s">
        <v>10</v>
      </c>
      <c r="E45078" s="4" t="s">
        <v>9</v>
      </c>
    </row>
    <row r="45079" spans="1:8">
      <c r="A45079" t="n">
        <v>361728</v>
      </c>
      <c r="B45079" s="81" t="n">
        <v>167</v>
      </c>
      <c r="C45079" s="7" t="n">
        <v>1</v>
      </c>
      <c r="D45079" s="7" t="n">
        <v>15</v>
      </c>
      <c r="E45079" s="7" t="n">
        <v>48</v>
      </c>
    </row>
    <row r="45080" spans="1:8">
      <c r="A45080" t="s">
        <v>4</v>
      </c>
      <c r="B45080" s="4" t="s">
        <v>5</v>
      </c>
      <c r="C45080" s="4" t="s">
        <v>13</v>
      </c>
      <c r="D45080" s="4" t="s">
        <v>10</v>
      </c>
      <c r="E45080" s="4" t="s">
        <v>9</v>
      </c>
    </row>
    <row r="45081" spans="1:8">
      <c r="A45081" t="n">
        <v>361736</v>
      </c>
      <c r="B45081" s="81" t="n">
        <v>167</v>
      </c>
      <c r="C45081" s="7" t="n">
        <v>1</v>
      </c>
      <c r="D45081" s="7" t="n">
        <v>16</v>
      </c>
      <c r="E45081" s="7" t="n">
        <v>48</v>
      </c>
    </row>
    <row r="45082" spans="1:8">
      <c r="A45082" t="s">
        <v>4</v>
      </c>
      <c r="B45082" s="4" t="s">
        <v>5</v>
      </c>
      <c r="C45082" s="4" t="s">
        <v>13</v>
      </c>
      <c r="D45082" s="4" t="s">
        <v>10</v>
      </c>
      <c r="E45082" s="4" t="s">
        <v>9</v>
      </c>
    </row>
    <row r="45083" spans="1:8">
      <c r="A45083" t="n">
        <v>361744</v>
      </c>
      <c r="B45083" s="81" t="n">
        <v>167</v>
      </c>
      <c r="C45083" s="7" t="n">
        <v>1</v>
      </c>
      <c r="D45083" s="7" t="n">
        <v>1</v>
      </c>
      <c r="E45083" s="7" t="n">
        <v>48</v>
      </c>
    </row>
    <row r="45084" spans="1:8">
      <c r="A45084" t="s">
        <v>4</v>
      </c>
      <c r="B45084" s="4" t="s">
        <v>5</v>
      </c>
      <c r="C45084" s="4" t="s">
        <v>13</v>
      </c>
      <c r="D45084" s="4" t="s">
        <v>10</v>
      </c>
      <c r="E45084" s="4" t="s">
        <v>9</v>
      </c>
    </row>
    <row r="45085" spans="1:8">
      <c r="A45085" t="n">
        <v>361752</v>
      </c>
      <c r="B45085" s="81" t="n">
        <v>167</v>
      </c>
      <c r="C45085" s="7" t="n">
        <v>1</v>
      </c>
      <c r="D45085" s="7" t="n">
        <v>8</v>
      </c>
      <c r="E45085" s="7" t="n">
        <v>48</v>
      </c>
    </row>
    <row r="45086" spans="1:8">
      <c r="A45086" t="s">
        <v>4</v>
      </c>
      <c r="B45086" s="4" t="s">
        <v>5</v>
      </c>
      <c r="C45086" s="4" t="s">
        <v>13</v>
      </c>
      <c r="D45086" s="4" t="s">
        <v>10</v>
      </c>
      <c r="E45086" s="4" t="s">
        <v>9</v>
      </c>
    </row>
    <row r="45087" spans="1:8">
      <c r="A45087" t="n">
        <v>361760</v>
      </c>
      <c r="B45087" s="81" t="n">
        <v>167</v>
      </c>
      <c r="C45087" s="7" t="n">
        <v>1</v>
      </c>
      <c r="D45087" s="7" t="n">
        <v>9</v>
      </c>
      <c r="E45087" s="7" t="n">
        <v>48</v>
      </c>
    </row>
    <row r="45088" spans="1:8">
      <c r="A45088" t="s">
        <v>4</v>
      </c>
      <c r="B45088" s="4" t="s">
        <v>5</v>
      </c>
      <c r="C45088" s="4" t="s">
        <v>13</v>
      </c>
      <c r="D45088" s="4" t="s">
        <v>10</v>
      </c>
      <c r="E45088" s="4" t="s">
        <v>9</v>
      </c>
    </row>
    <row r="45089" spans="1:5">
      <c r="A45089" t="n">
        <v>361768</v>
      </c>
      <c r="B45089" s="81" t="n">
        <v>167</v>
      </c>
      <c r="C45089" s="7" t="n">
        <v>1</v>
      </c>
      <c r="D45089" s="7" t="n">
        <v>14</v>
      </c>
      <c r="E45089" s="7" t="n">
        <v>48</v>
      </c>
    </row>
    <row r="45090" spans="1:5">
      <c r="A45090" t="s">
        <v>4</v>
      </c>
      <c r="B45090" s="4" t="s">
        <v>5</v>
      </c>
      <c r="C45090" s="4" t="s">
        <v>13</v>
      </c>
      <c r="D45090" s="4" t="s">
        <v>10</v>
      </c>
      <c r="E45090" s="4" t="s">
        <v>9</v>
      </c>
    </row>
    <row r="45091" spans="1:5">
      <c r="A45091" t="n">
        <v>361776</v>
      </c>
      <c r="B45091" s="81" t="n">
        <v>167</v>
      </c>
      <c r="C45091" s="7" t="n">
        <v>1</v>
      </c>
      <c r="D45091" s="7" t="n">
        <v>5</v>
      </c>
      <c r="E45091" s="7" t="n">
        <v>48</v>
      </c>
    </row>
    <row r="45092" spans="1:5">
      <c r="A45092" t="s">
        <v>4</v>
      </c>
      <c r="B45092" s="4" t="s">
        <v>5</v>
      </c>
      <c r="C45092" s="4" t="s">
        <v>13</v>
      </c>
      <c r="D45092" s="4" t="s">
        <v>10</v>
      </c>
      <c r="E45092" s="4" t="s">
        <v>9</v>
      </c>
    </row>
    <row r="45093" spans="1:5">
      <c r="A45093" t="n">
        <v>361784</v>
      </c>
      <c r="B45093" s="81" t="n">
        <v>167</v>
      </c>
      <c r="C45093" s="7" t="n">
        <v>1</v>
      </c>
      <c r="D45093" s="7" t="n">
        <v>3</v>
      </c>
      <c r="E45093" s="7" t="n">
        <v>48</v>
      </c>
    </row>
    <row r="45094" spans="1:5">
      <c r="A45094" t="s">
        <v>4</v>
      </c>
      <c r="B45094" s="4" t="s">
        <v>5</v>
      </c>
      <c r="C45094" s="4" t="s">
        <v>13</v>
      </c>
      <c r="D45094" s="4" t="s">
        <v>10</v>
      </c>
      <c r="E45094" s="4" t="s">
        <v>9</v>
      </c>
    </row>
    <row r="45095" spans="1:5">
      <c r="A45095" t="n">
        <v>361792</v>
      </c>
      <c r="B45095" s="81" t="n">
        <v>167</v>
      </c>
      <c r="C45095" s="7" t="n">
        <v>1</v>
      </c>
      <c r="D45095" s="7" t="n">
        <v>6</v>
      </c>
      <c r="E45095" s="7" t="n">
        <v>48</v>
      </c>
    </row>
    <row r="45096" spans="1:5">
      <c r="A45096" t="s">
        <v>4</v>
      </c>
      <c r="B45096" s="4" t="s">
        <v>5</v>
      </c>
      <c r="C45096" s="4" t="s">
        <v>13</v>
      </c>
      <c r="D45096" s="4" t="s">
        <v>10</v>
      </c>
      <c r="E45096" s="4" t="s">
        <v>9</v>
      </c>
    </row>
    <row r="45097" spans="1:5">
      <c r="A45097" t="n">
        <v>361800</v>
      </c>
      <c r="B45097" s="81" t="n">
        <v>167</v>
      </c>
      <c r="C45097" s="7" t="n">
        <v>1</v>
      </c>
      <c r="D45097" s="7" t="n">
        <v>11</v>
      </c>
      <c r="E45097" s="7" t="n">
        <v>48</v>
      </c>
    </row>
    <row r="45098" spans="1:5">
      <c r="A45098" t="s">
        <v>4</v>
      </c>
      <c r="B45098" s="4" t="s">
        <v>5</v>
      </c>
    </row>
    <row r="45099" spans="1:5">
      <c r="A45099" t="n">
        <v>361808</v>
      </c>
      <c r="B45099" s="5" t="n">
        <v>1</v>
      </c>
    </row>
    <row r="45100" spans="1:5" s="3" customFormat="1" customHeight="0">
      <c r="A45100" s="3" t="s">
        <v>2</v>
      </c>
      <c r="B45100" s="3" t="s">
        <v>2625</v>
      </c>
    </row>
    <row r="45101" spans="1:5">
      <c r="A45101" t="s">
        <v>4</v>
      </c>
      <c r="B45101" s="4" t="s">
        <v>5</v>
      </c>
      <c r="C45101" s="4" t="s">
        <v>13</v>
      </c>
      <c r="D45101" s="4" t="s">
        <v>13</v>
      </c>
      <c r="E45101" s="4" t="s">
        <v>9</v>
      </c>
      <c r="F45101" s="4" t="s">
        <v>13</v>
      </c>
      <c r="G45101" s="4" t="s">
        <v>13</v>
      </c>
    </row>
    <row r="45102" spans="1:5">
      <c r="A45102" t="n">
        <v>361812</v>
      </c>
      <c r="B45102" s="31" t="n">
        <v>18</v>
      </c>
      <c r="C45102" s="7" t="n">
        <v>6</v>
      </c>
      <c r="D45102" s="7" t="n">
        <v>0</v>
      </c>
      <c r="E45102" s="7" t="n">
        <v>6</v>
      </c>
      <c r="F45102" s="7" t="n">
        <v>19</v>
      </c>
      <c r="G45102" s="7" t="n">
        <v>1</v>
      </c>
    </row>
    <row r="45103" spans="1:5">
      <c r="A45103" t="s">
        <v>4</v>
      </c>
      <c r="B45103" s="4" t="s">
        <v>5</v>
      </c>
      <c r="C45103" s="4" t="s">
        <v>13</v>
      </c>
      <c r="D45103" s="4" t="s">
        <v>10</v>
      </c>
      <c r="E45103" s="4" t="s">
        <v>9</v>
      </c>
    </row>
    <row r="45104" spans="1:5">
      <c r="A45104" t="n">
        <v>361821</v>
      </c>
      <c r="B45104" s="81" t="n">
        <v>167</v>
      </c>
      <c r="C45104" s="7" t="n">
        <v>0</v>
      </c>
      <c r="D45104" s="7" t="n">
        <v>0</v>
      </c>
      <c r="E45104" s="7" t="n">
        <v>48</v>
      </c>
    </row>
    <row r="45105" spans="1:7">
      <c r="A45105" t="s">
        <v>4</v>
      </c>
      <c r="B45105" s="4" t="s">
        <v>5</v>
      </c>
      <c r="C45105" s="4" t="s">
        <v>13</v>
      </c>
      <c r="D45105" s="4" t="s">
        <v>10</v>
      </c>
      <c r="E45105" s="4" t="s">
        <v>9</v>
      </c>
    </row>
    <row r="45106" spans="1:7">
      <c r="A45106" t="n">
        <v>361829</v>
      </c>
      <c r="B45106" s="81" t="n">
        <v>167</v>
      </c>
      <c r="C45106" s="7" t="n">
        <v>0</v>
      </c>
      <c r="D45106" s="7" t="n">
        <v>4</v>
      </c>
      <c r="E45106" s="7" t="n">
        <v>16</v>
      </c>
    </row>
    <row r="45107" spans="1:7">
      <c r="A45107" t="s">
        <v>4</v>
      </c>
      <c r="B45107" s="4" t="s">
        <v>5</v>
      </c>
      <c r="C45107" s="4" t="s">
        <v>13</v>
      </c>
      <c r="D45107" s="4" t="s">
        <v>10</v>
      </c>
      <c r="E45107" s="4" t="s">
        <v>9</v>
      </c>
    </row>
    <row r="45108" spans="1:7">
      <c r="A45108" t="n">
        <v>361837</v>
      </c>
      <c r="B45108" s="81" t="n">
        <v>167</v>
      </c>
      <c r="C45108" s="7" t="n">
        <v>0</v>
      </c>
      <c r="D45108" s="7" t="n">
        <v>2</v>
      </c>
      <c r="E45108" s="7" t="n">
        <v>16</v>
      </c>
    </row>
    <row r="45109" spans="1:7">
      <c r="A45109" t="s">
        <v>4</v>
      </c>
      <c r="B45109" s="4" t="s">
        <v>5</v>
      </c>
      <c r="C45109" s="4" t="s">
        <v>13</v>
      </c>
      <c r="D45109" s="4" t="s">
        <v>10</v>
      </c>
      <c r="E45109" s="4" t="s">
        <v>9</v>
      </c>
    </row>
    <row r="45110" spans="1:7">
      <c r="A45110" t="n">
        <v>361845</v>
      </c>
      <c r="B45110" s="81" t="n">
        <v>167</v>
      </c>
      <c r="C45110" s="7" t="n">
        <v>0</v>
      </c>
      <c r="D45110" s="7" t="n">
        <v>7</v>
      </c>
      <c r="E45110" s="7" t="n">
        <v>16</v>
      </c>
    </row>
    <row r="45111" spans="1:7">
      <c r="A45111" t="s">
        <v>4</v>
      </c>
      <c r="B45111" s="4" t="s">
        <v>5</v>
      </c>
      <c r="C45111" s="4" t="s">
        <v>13</v>
      </c>
      <c r="D45111" s="4" t="s">
        <v>10</v>
      </c>
      <c r="E45111" s="4" t="s">
        <v>9</v>
      </c>
    </row>
    <row r="45112" spans="1:7">
      <c r="A45112" t="n">
        <v>361853</v>
      </c>
      <c r="B45112" s="81" t="n">
        <v>167</v>
      </c>
      <c r="C45112" s="7" t="n">
        <v>0</v>
      </c>
      <c r="D45112" s="7" t="n">
        <v>15</v>
      </c>
      <c r="E45112" s="7" t="n">
        <v>16</v>
      </c>
    </row>
    <row r="45113" spans="1:7">
      <c r="A45113" t="s">
        <v>4</v>
      </c>
      <c r="B45113" s="4" t="s">
        <v>5</v>
      </c>
      <c r="C45113" s="4" t="s">
        <v>13</v>
      </c>
      <c r="D45113" s="4" t="s">
        <v>10</v>
      </c>
      <c r="E45113" s="4" t="s">
        <v>9</v>
      </c>
    </row>
    <row r="45114" spans="1:7">
      <c r="A45114" t="n">
        <v>361861</v>
      </c>
      <c r="B45114" s="81" t="n">
        <v>167</v>
      </c>
      <c r="C45114" s="7" t="n">
        <v>0</v>
      </c>
      <c r="D45114" s="7" t="n">
        <v>16</v>
      </c>
      <c r="E45114" s="7" t="n">
        <v>16</v>
      </c>
    </row>
    <row r="45115" spans="1:7">
      <c r="A45115" t="s">
        <v>4</v>
      </c>
      <c r="B45115" s="4" t="s">
        <v>5</v>
      </c>
    </row>
    <row r="45116" spans="1:7">
      <c r="A45116" t="n">
        <v>361869</v>
      </c>
      <c r="B45116" s="5" t="n">
        <v>1</v>
      </c>
    </row>
    <row r="45117" spans="1:7" s="3" customFormat="1" customHeight="0">
      <c r="A45117" s="3" t="s">
        <v>2</v>
      </c>
      <c r="B45117" s="3" t="s">
        <v>2626</v>
      </c>
    </row>
    <row r="45118" spans="1:7">
      <c r="A45118" t="s">
        <v>4</v>
      </c>
      <c r="B45118" s="4" t="s">
        <v>5</v>
      </c>
      <c r="C45118" s="4" t="s">
        <v>13</v>
      </c>
      <c r="D45118" s="4" t="s">
        <v>10</v>
      </c>
    </row>
    <row r="45119" spans="1:7">
      <c r="A45119" t="n">
        <v>361872</v>
      </c>
      <c r="B45119" s="37" t="n">
        <v>64</v>
      </c>
      <c r="C45119" s="7" t="n">
        <v>0</v>
      </c>
      <c r="D45119" s="7" t="n">
        <v>7</v>
      </c>
    </row>
    <row r="45120" spans="1:7">
      <c r="A45120" t="s">
        <v>4</v>
      </c>
      <c r="B45120" s="4" t="s">
        <v>5</v>
      </c>
      <c r="C45120" s="4" t="s">
        <v>13</v>
      </c>
      <c r="D45120" s="4" t="s">
        <v>10</v>
      </c>
    </row>
    <row r="45121" spans="1:5">
      <c r="A45121" t="n">
        <v>361876</v>
      </c>
      <c r="B45121" s="37" t="n">
        <v>64</v>
      </c>
      <c r="C45121" s="7" t="n">
        <v>0</v>
      </c>
      <c r="D45121" s="7" t="n">
        <v>2</v>
      </c>
    </row>
    <row r="45122" spans="1:5">
      <c r="A45122" t="s">
        <v>4</v>
      </c>
      <c r="B45122" s="4" t="s">
        <v>5</v>
      </c>
      <c r="C45122" s="4" t="s">
        <v>13</v>
      </c>
      <c r="D45122" s="4" t="s">
        <v>10</v>
      </c>
    </row>
    <row r="45123" spans="1:5">
      <c r="A45123" t="n">
        <v>361880</v>
      </c>
      <c r="B45123" s="37" t="n">
        <v>64</v>
      </c>
      <c r="C45123" s="7" t="n">
        <v>0</v>
      </c>
      <c r="D45123" s="7" t="n">
        <v>4</v>
      </c>
    </row>
    <row r="45124" spans="1:5">
      <c r="A45124" t="s">
        <v>4</v>
      </c>
      <c r="B45124" s="4" t="s">
        <v>5</v>
      </c>
      <c r="C45124" s="4" t="s">
        <v>13</v>
      </c>
      <c r="D45124" s="4" t="s">
        <v>10</v>
      </c>
    </row>
    <row r="45125" spans="1:5">
      <c r="A45125" t="n">
        <v>361884</v>
      </c>
      <c r="B45125" s="37" t="n">
        <v>64</v>
      </c>
      <c r="C45125" s="7" t="n">
        <v>0</v>
      </c>
      <c r="D45125" s="7" t="n">
        <v>16</v>
      </c>
    </row>
    <row r="45126" spans="1:5">
      <c r="A45126" t="s">
        <v>4</v>
      </c>
      <c r="B45126" s="4" t="s">
        <v>5</v>
      </c>
      <c r="C45126" s="4" t="s">
        <v>13</v>
      </c>
      <c r="D45126" s="4" t="s">
        <v>10</v>
      </c>
    </row>
    <row r="45127" spans="1:5">
      <c r="A45127" t="n">
        <v>361888</v>
      </c>
      <c r="B45127" s="37" t="n">
        <v>64</v>
      </c>
      <c r="C45127" s="7" t="n">
        <v>0</v>
      </c>
      <c r="D45127" s="7" t="n">
        <v>15</v>
      </c>
    </row>
    <row r="45128" spans="1:5">
      <c r="A45128" t="s">
        <v>4</v>
      </c>
      <c r="B45128" s="4" t="s">
        <v>5</v>
      </c>
      <c r="C45128" s="4" t="s">
        <v>13</v>
      </c>
      <c r="D45128" s="4" t="s">
        <v>10</v>
      </c>
    </row>
    <row r="45129" spans="1:5">
      <c r="A45129" t="n">
        <v>361892</v>
      </c>
      <c r="B45129" s="82" t="n">
        <v>95</v>
      </c>
      <c r="C45129" s="7" t="n">
        <v>1</v>
      </c>
      <c r="D45129" s="7" t="n">
        <v>65528</v>
      </c>
    </row>
    <row r="45130" spans="1:5">
      <c r="A45130" t="s">
        <v>4</v>
      </c>
      <c r="B45130" s="4" t="s">
        <v>5</v>
      </c>
      <c r="C45130" s="4" t="s">
        <v>13</v>
      </c>
      <c r="D45130" s="4" t="s">
        <v>10</v>
      </c>
      <c r="E45130" s="4" t="s">
        <v>10</v>
      </c>
      <c r="F45130" s="4" t="s">
        <v>13</v>
      </c>
      <c r="G45130" s="4" t="s">
        <v>9</v>
      </c>
    </row>
    <row r="45131" spans="1:5">
      <c r="A45131" t="n">
        <v>361896</v>
      </c>
      <c r="B45131" s="82" t="n">
        <v>95</v>
      </c>
      <c r="C45131" s="7" t="n">
        <v>0</v>
      </c>
      <c r="D45131" s="7" t="n">
        <v>0</v>
      </c>
      <c r="E45131" s="7" t="n">
        <v>7</v>
      </c>
      <c r="F45131" s="7" t="n">
        <v>255</v>
      </c>
      <c r="G45131" s="7" t="n">
        <v>0</v>
      </c>
    </row>
    <row r="45132" spans="1:5">
      <c r="A45132" t="s">
        <v>4</v>
      </c>
      <c r="B45132" s="4" t="s">
        <v>5</v>
      </c>
      <c r="C45132" s="4" t="s">
        <v>13</v>
      </c>
      <c r="D45132" s="4" t="s">
        <v>10</v>
      </c>
      <c r="E45132" s="4" t="s">
        <v>10</v>
      </c>
      <c r="F45132" s="4" t="s">
        <v>13</v>
      </c>
      <c r="G45132" s="4" t="s">
        <v>9</v>
      </c>
    </row>
    <row r="45133" spans="1:5">
      <c r="A45133" t="n">
        <v>361907</v>
      </c>
      <c r="B45133" s="82" t="n">
        <v>95</v>
      </c>
      <c r="C45133" s="7" t="n">
        <v>0</v>
      </c>
      <c r="D45133" s="7" t="n">
        <v>2</v>
      </c>
      <c r="E45133" s="7" t="n">
        <v>4</v>
      </c>
      <c r="F45133" s="7" t="n">
        <v>255</v>
      </c>
      <c r="G45133" s="7" t="n">
        <v>0</v>
      </c>
    </row>
    <row r="45134" spans="1:5">
      <c r="A45134" t="s">
        <v>4</v>
      </c>
      <c r="B45134" s="4" t="s">
        <v>5</v>
      </c>
    </row>
    <row r="45135" spans="1:5">
      <c r="A45135" t="n">
        <v>361918</v>
      </c>
      <c r="B45135" s="5" t="n">
        <v>1</v>
      </c>
    </row>
    <row r="45136" spans="1:5" s="3" customFormat="1" customHeight="0">
      <c r="A45136" s="3" t="s">
        <v>2</v>
      </c>
      <c r="B45136" s="3" t="s">
        <v>2627</v>
      </c>
    </row>
    <row r="45137" spans="1:7">
      <c r="A45137" t="s">
        <v>4</v>
      </c>
      <c r="B45137" s="4" t="s">
        <v>5</v>
      </c>
      <c r="C45137" s="4" t="s">
        <v>13</v>
      </c>
      <c r="D45137" s="4" t="s">
        <v>10</v>
      </c>
      <c r="E45137" s="4" t="s">
        <v>9</v>
      </c>
    </row>
    <row r="45138" spans="1:7">
      <c r="A45138" t="n">
        <v>361920</v>
      </c>
      <c r="B45138" s="81" t="n">
        <v>167</v>
      </c>
      <c r="C45138" s="7" t="n">
        <v>0</v>
      </c>
      <c r="D45138" s="7" t="n">
        <v>1</v>
      </c>
      <c r="E45138" s="7" t="n">
        <v>16</v>
      </c>
    </row>
    <row r="45139" spans="1:7">
      <c r="A45139" t="s">
        <v>4</v>
      </c>
      <c r="B45139" s="4" t="s">
        <v>5</v>
      </c>
      <c r="C45139" s="4" t="s">
        <v>13</v>
      </c>
      <c r="D45139" s="4" t="s">
        <v>10</v>
      </c>
      <c r="E45139" s="4" t="s">
        <v>9</v>
      </c>
    </row>
    <row r="45140" spans="1:7">
      <c r="A45140" t="n">
        <v>361928</v>
      </c>
      <c r="B45140" s="81" t="n">
        <v>167</v>
      </c>
      <c r="C45140" s="7" t="n">
        <v>0</v>
      </c>
      <c r="D45140" s="7" t="n">
        <v>8</v>
      </c>
      <c r="E45140" s="7" t="n">
        <v>16</v>
      </c>
    </row>
    <row r="45141" spans="1:7">
      <c r="A45141" t="s">
        <v>4</v>
      </c>
      <c r="B45141" s="4" t="s">
        <v>5</v>
      </c>
      <c r="C45141" s="4" t="s">
        <v>13</v>
      </c>
      <c r="D45141" s="4" t="s">
        <v>10</v>
      </c>
      <c r="E45141" s="4" t="s">
        <v>9</v>
      </c>
    </row>
    <row r="45142" spans="1:7">
      <c r="A45142" t="n">
        <v>361936</v>
      </c>
      <c r="B45142" s="81" t="n">
        <v>167</v>
      </c>
      <c r="C45142" s="7" t="n">
        <v>0</v>
      </c>
      <c r="D45142" s="7" t="n">
        <v>9</v>
      </c>
      <c r="E45142" s="7" t="n">
        <v>16</v>
      </c>
    </row>
    <row r="45143" spans="1:7">
      <c r="A45143" t="s">
        <v>4</v>
      </c>
      <c r="B45143" s="4" t="s">
        <v>5</v>
      </c>
      <c r="C45143" s="4" t="s">
        <v>13</v>
      </c>
      <c r="D45143" s="4" t="s">
        <v>10</v>
      </c>
      <c r="E45143" s="4" t="s">
        <v>9</v>
      </c>
    </row>
    <row r="45144" spans="1:7">
      <c r="A45144" t="n">
        <v>361944</v>
      </c>
      <c r="B45144" s="81" t="n">
        <v>167</v>
      </c>
      <c r="C45144" s="7" t="n">
        <v>0</v>
      </c>
      <c r="D45144" s="7" t="n">
        <v>14</v>
      </c>
      <c r="E45144" s="7" t="n">
        <v>16</v>
      </c>
    </row>
    <row r="45145" spans="1:7">
      <c r="A45145" t="s">
        <v>4</v>
      </c>
      <c r="B45145" s="4" t="s">
        <v>5</v>
      </c>
    </row>
    <row r="45146" spans="1:7">
      <c r="A45146" t="n">
        <v>361952</v>
      </c>
      <c r="B45146" s="5" t="n">
        <v>1</v>
      </c>
    </row>
    <row r="45147" spans="1:7" s="3" customFormat="1" customHeight="0">
      <c r="A45147" s="3" t="s">
        <v>2</v>
      </c>
      <c r="B45147" s="3" t="s">
        <v>2628</v>
      </c>
    </row>
    <row r="45148" spans="1:7">
      <c r="A45148" t="s">
        <v>4</v>
      </c>
      <c r="B45148" s="4" t="s">
        <v>5</v>
      </c>
      <c r="C45148" s="4" t="s">
        <v>13</v>
      </c>
      <c r="D45148" s="4" t="s">
        <v>10</v>
      </c>
      <c r="E45148" s="4" t="s">
        <v>9</v>
      </c>
    </row>
    <row r="45149" spans="1:7">
      <c r="A45149" t="n">
        <v>361956</v>
      </c>
      <c r="B45149" s="81" t="n">
        <v>167</v>
      </c>
      <c r="C45149" s="7" t="n">
        <v>0</v>
      </c>
      <c r="D45149" s="7" t="n">
        <v>5</v>
      </c>
      <c r="E45149" s="7" t="n">
        <v>16</v>
      </c>
    </row>
    <row r="45150" spans="1:7">
      <c r="A45150" t="s">
        <v>4</v>
      </c>
      <c r="B45150" s="4" t="s">
        <v>5</v>
      </c>
      <c r="C45150" s="4" t="s">
        <v>13</v>
      </c>
      <c r="D45150" s="4" t="s">
        <v>10</v>
      </c>
      <c r="E45150" s="4" t="s">
        <v>9</v>
      </c>
    </row>
    <row r="45151" spans="1:7">
      <c r="A45151" t="n">
        <v>361964</v>
      </c>
      <c r="B45151" s="81" t="n">
        <v>167</v>
      </c>
      <c r="C45151" s="7" t="n">
        <v>0</v>
      </c>
      <c r="D45151" s="7" t="n">
        <v>3</v>
      </c>
      <c r="E45151" s="7" t="n">
        <v>16</v>
      </c>
    </row>
    <row r="45152" spans="1:7">
      <c r="A45152" t="s">
        <v>4</v>
      </c>
      <c r="B45152" s="4" t="s">
        <v>5</v>
      </c>
      <c r="C45152" s="4" t="s">
        <v>13</v>
      </c>
      <c r="D45152" s="4" t="s">
        <v>10</v>
      </c>
      <c r="E45152" s="4" t="s">
        <v>9</v>
      </c>
    </row>
    <row r="45153" spans="1:5">
      <c r="A45153" t="n">
        <v>361972</v>
      </c>
      <c r="B45153" s="81" t="n">
        <v>167</v>
      </c>
      <c r="C45153" s="7" t="n">
        <v>0</v>
      </c>
      <c r="D45153" s="7" t="n">
        <v>6</v>
      </c>
      <c r="E45153" s="7" t="n">
        <v>16</v>
      </c>
    </row>
    <row r="45154" spans="1:5">
      <c r="A45154" t="s">
        <v>4</v>
      </c>
      <c r="B45154" s="4" t="s">
        <v>5</v>
      </c>
      <c r="C45154" s="4" t="s">
        <v>13</v>
      </c>
      <c r="D45154" s="4" t="s">
        <v>10</v>
      </c>
      <c r="E45154" s="4" t="s">
        <v>9</v>
      </c>
    </row>
    <row r="45155" spans="1:5">
      <c r="A45155" t="n">
        <v>361980</v>
      </c>
      <c r="B45155" s="81" t="n">
        <v>167</v>
      </c>
      <c r="C45155" s="7" t="n">
        <v>0</v>
      </c>
      <c r="D45155" s="7" t="n">
        <v>11</v>
      </c>
      <c r="E45155" s="7" t="n">
        <v>16</v>
      </c>
    </row>
    <row r="45156" spans="1:5">
      <c r="A45156" t="s">
        <v>4</v>
      </c>
      <c r="B45156" s="4" t="s">
        <v>5</v>
      </c>
    </row>
    <row r="45157" spans="1:5">
      <c r="A45157" t="n">
        <v>361988</v>
      </c>
      <c r="B45157" s="5" t="n">
        <v>1</v>
      </c>
    </row>
    <row r="45158" spans="1:5" s="3" customFormat="1" customHeight="0">
      <c r="A45158" s="3" t="s">
        <v>2</v>
      </c>
      <c r="B45158" s="3" t="s">
        <v>2629</v>
      </c>
    </row>
    <row r="45159" spans="1:5">
      <c r="A45159" t="s">
        <v>4</v>
      </c>
      <c r="B45159" s="4" t="s">
        <v>5</v>
      </c>
      <c r="C45159" s="4" t="s">
        <v>13</v>
      </c>
    </row>
    <row r="45160" spans="1:5">
      <c r="A45160" t="n">
        <v>361992</v>
      </c>
      <c r="B45160" s="96" t="n">
        <v>117</v>
      </c>
      <c r="C45160" s="7" t="n">
        <v>2</v>
      </c>
    </row>
    <row r="45161" spans="1:5">
      <c r="A45161" t="s">
        <v>4</v>
      </c>
      <c r="B45161" s="4" t="s">
        <v>5</v>
      </c>
      <c r="C45161" s="4" t="s">
        <v>10</v>
      </c>
    </row>
    <row r="45162" spans="1:5">
      <c r="A45162" t="n">
        <v>361994</v>
      </c>
      <c r="B45162" s="15" t="n">
        <v>13</v>
      </c>
      <c r="C45162" s="7" t="n">
        <v>6484</v>
      </c>
    </row>
    <row r="45163" spans="1:5">
      <c r="A45163" t="s">
        <v>4</v>
      </c>
      <c r="B45163" s="4" t="s">
        <v>5</v>
      </c>
      <c r="C45163" s="4" t="s">
        <v>13</v>
      </c>
      <c r="D45163" s="4" t="s">
        <v>10</v>
      </c>
      <c r="E45163" s="4" t="s">
        <v>9</v>
      </c>
    </row>
    <row r="45164" spans="1:5">
      <c r="A45164" t="n">
        <v>361997</v>
      </c>
      <c r="B45164" s="81" t="n">
        <v>167</v>
      </c>
      <c r="C45164" s="7" t="n">
        <v>1</v>
      </c>
      <c r="D45164" s="7" t="n">
        <v>14</v>
      </c>
      <c r="E45164" s="7" t="n">
        <v>64</v>
      </c>
    </row>
    <row r="45165" spans="1:5">
      <c r="A45165" t="s">
        <v>4</v>
      </c>
      <c r="B45165" s="4" t="s">
        <v>5</v>
      </c>
      <c r="C45165" s="4" t="s">
        <v>13</v>
      </c>
      <c r="D45165" s="4" t="s">
        <v>10</v>
      </c>
      <c r="E45165" s="4" t="s">
        <v>9</v>
      </c>
    </row>
    <row r="45166" spans="1:5">
      <c r="A45166" t="n">
        <v>362005</v>
      </c>
      <c r="B45166" s="81" t="n">
        <v>167</v>
      </c>
      <c r="C45166" s="7" t="n">
        <v>1</v>
      </c>
      <c r="D45166" s="7" t="n">
        <v>15</v>
      </c>
      <c r="E45166" s="7" t="n">
        <v>64</v>
      </c>
    </row>
    <row r="45167" spans="1:5">
      <c r="A45167" t="s">
        <v>4</v>
      </c>
      <c r="B45167" s="4" t="s">
        <v>5</v>
      </c>
      <c r="C45167" s="4" t="s">
        <v>13</v>
      </c>
      <c r="D45167" s="4" t="s">
        <v>10</v>
      </c>
      <c r="E45167" s="4" t="s">
        <v>9</v>
      </c>
    </row>
    <row r="45168" spans="1:5">
      <c r="A45168" t="n">
        <v>362013</v>
      </c>
      <c r="B45168" s="81" t="n">
        <v>167</v>
      </c>
      <c r="C45168" s="7" t="n">
        <v>1</v>
      </c>
      <c r="D45168" s="7" t="n">
        <v>16</v>
      </c>
      <c r="E45168" s="7" t="n">
        <v>64</v>
      </c>
    </row>
    <row r="45169" spans="1:5">
      <c r="A45169" t="s">
        <v>4</v>
      </c>
      <c r="B45169" s="4" t="s">
        <v>5</v>
      </c>
      <c r="C45169" s="4" t="s">
        <v>13</v>
      </c>
    </row>
    <row r="45170" spans="1:5">
      <c r="A45170" t="n">
        <v>362021</v>
      </c>
      <c r="B45170" s="96" t="n">
        <v>117</v>
      </c>
      <c r="C45170" s="7" t="n">
        <v>4</v>
      </c>
    </row>
    <row r="45171" spans="1:5">
      <c r="A45171" t="s">
        <v>4</v>
      </c>
      <c r="B45171" s="4" t="s">
        <v>5</v>
      </c>
      <c r="C45171" s="4" t="s">
        <v>13</v>
      </c>
      <c r="D45171" s="4" t="s">
        <v>13</v>
      </c>
    </row>
    <row r="45172" spans="1:5">
      <c r="A45172" t="n">
        <v>362023</v>
      </c>
      <c r="B45172" s="96" t="n">
        <v>117</v>
      </c>
      <c r="C45172" s="7" t="n">
        <v>0</v>
      </c>
      <c r="D45172" s="7" t="n">
        <v>0</v>
      </c>
    </row>
    <row r="45173" spans="1:5">
      <c r="A45173" t="s">
        <v>4</v>
      </c>
      <c r="B45173" s="4" t="s">
        <v>5</v>
      </c>
      <c r="C45173" s="4" t="s">
        <v>13</v>
      </c>
    </row>
    <row r="45174" spans="1:5">
      <c r="A45174" t="n">
        <v>362026</v>
      </c>
      <c r="B45174" s="96" t="n">
        <v>117</v>
      </c>
      <c r="C45174" s="7" t="n">
        <v>1</v>
      </c>
    </row>
    <row r="45175" spans="1:5">
      <c r="A45175" t="s">
        <v>4</v>
      </c>
      <c r="B45175" s="4" t="s">
        <v>5</v>
      </c>
    </row>
    <row r="45176" spans="1:5">
      <c r="A45176" t="n">
        <v>362028</v>
      </c>
      <c r="B45176" s="5" t="n">
        <v>1</v>
      </c>
    </row>
    <row r="45177" spans="1:5" s="3" customFormat="1" customHeight="0">
      <c r="A45177" s="3" t="s">
        <v>2</v>
      </c>
      <c r="B45177" s="3" t="s">
        <v>2630</v>
      </c>
    </row>
    <row r="45178" spans="1:5">
      <c r="A45178" t="s">
        <v>4</v>
      </c>
      <c r="B45178" s="4" t="s">
        <v>5</v>
      </c>
      <c r="C45178" s="4" t="s">
        <v>10</v>
      </c>
    </row>
    <row r="45179" spans="1:5">
      <c r="A45179" t="n">
        <v>362032</v>
      </c>
      <c r="B45179" s="12" t="n">
        <v>12</v>
      </c>
      <c r="C45179" s="7" t="n">
        <v>6753</v>
      </c>
    </row>
    <row r="45180" spans="1:5">
      <c r="A45180" t="s">
        <v>4</v>
      </c>
      <c r="B45180" s="4" t="s">
        <v>5</v>
      </c>
      <c r="C45180" s="4" t="s">
        <v>6</v>
      </c>
      <c r="D45180" s="4" t="s">
        <v>6</v>
      </c>
      <c r="E45180" s="4" t="s">
        <v>13</v>
      </c>
    </row>
    <row r="45181" spans="1:5">
      <c r="A45181" t="n">
        <v>362035</v>
      </c>
      <c r="B45181" s="119" t="n">
        <v>30</v>
      </c>
      <c r="C45181" s="7" t="s">
        <v>2631</v>
      </c>
      <c r="D45181" s="7" t="s">
        <v>2632</v>
      </c>
      <c r="E45181" s="7" t="n">
        <v>0</v>
      </c>
    </row>
    <row r="45182" spans="1:5">
      <c r="A45182" t="s">
        <v>4</v>
      </c>
      <c r="B45182" s="4" t="s">
        <v>5</v>
      </c>
    </row>
    <row r="45183" spans="1:5">
      <c r="A45183" t="n">
        <v>362052</v>
      </c>
      <c r="B45183" s="5" t="n">
        <v>1</v>
      </c>
    </row>
    <row r="45184" spans="1:5" s="3" customFormat="1" customHeight="0">
      <c r="A45184" s="3" t="s">
        <v>2</v>
      </c>
      <c r="B45184" s="3" t="s">
        <v>2633</v>
      </c>
    </row>
    <row r="45185" spans="1:5">
      <c r="A45185" t="s">
        <v>4</v>
      </c>
      <c r="B45185" s="4" t="s">
        <v>5</v>
      </c>
      <c r="C45185" s="4" t="s">
        <v>13</v>
      </c>
      <c r="D45185" s="4" t="s">
        <v>10</v>
      </c>
      <c r="E45185" s="4" t="s">
        <v>13</v>
      </c>
      <c r="F45185" s="4" t="s">
        <v>13</v>
      </c>
      <c r="G45185" s="4" t="s">
        <v>20</v>
      </c>
    </row>
    <row r="45186" spans="1:5">
      <c r="A45186" t="n">
        <v>362056</v>
      </c>
      <c r="B45186" s="10" t="n">
        <v>5</v>
      </c>
      <c r="C45186" s="7" t="n">
        <v>30</v>
      </c>
      <c r="D45186" s="7" t="n">
        <v>8912</v>
      </c>
      <c r="E45186" s="7" t="n">
        <v>8</v>
      </c>
      <c r="F45186" s="7" t="n">
        <v>1</v>
      </c>
      <c r="G45186" s="11" t="n">
        <f t="normal" ca="1">A45260</f>
        <v>0</v>
      </c>
    </row>
    <row r="45187" spans="1:5">
      <c r="A45187" t="s">
        <v>4</v>
      </c>
      <c r="B45187" s="4" t="s">
        <v>5</v>
      </c>
      <c r="C45187" s="4" t="s">
        <v>13</v>
      </c>
      <c r="D45187" s="4" t="s">
        <v>10</v>
      </c>
      <c r="E45187" s="4" t="s">
        <v>13</v>
      </c>
      <c r="F45187" s="4" t="s">
        <v>13</v>
      </c>
      <c r="G45187" s="4" t="s">
        <v>20</v>
      </c>
    </row>
    <row r="45188" spans="1:5">
      <c r="A45188" t="n">
        <v>362066</v>
      </c>
      <c r="B45188" s="10" t="n">
        <v>5</v>
      </c>
      <c r="C45188" s="7" t="n">
        <v>30</v>
      </c>
      <c r="D45188" s="7" t="n">
        <v>14</v>
      </c>
      <c r="E45188" s="7" t="n">
        <v>8</v>
      </c>
      <c r="F45188" s="7" t="n">
        <v>1</v>
      </c>
      <c r="G45188" s="11" t="n">
        <f t="normal" ca="1">A45236</f>
        <v>0</v>
      </c>
    </row>
    <row r="45189" spans="1:5">
      <c r="A45189" t="s">
        <v>4</v>
      </c>
      <c r="B45189" s="4" t="s">
        <v>5</v>
      </c>
      <c r="C45189" s="4" t="s">
        <v>13</v>
      </c>
      <c r="D45189" s="4" t="s">
        <v>10</v>
      </c>
      <c r="E45189" s="4" t="s">
        <v>10</v>
      </c>
      <c r="F45189" s="4" t="s">
        <v>13</v>
      </c>
    </row>
    <row r="45190" spans="1:5">
      <c r="A45190" t="n">
        <v>362076</v>
      </c>
      <c r="B45190" s="29" t="n">
        <v>25</v>
      </c>
      <c r="C45190" s="7" t="n">
        <v>1</v>
      </c>
      <c r="D45190" s="7" t="n">
        <v>160</v>
      </c>
      <c r="E45190" s="7" t="n">
        <v>570</v>
      </c>
      <c r="F45190" s="7" t="n">
        <v>1</v>
      </c>
    </row>
    <row r="45191" spans="1:5">
      <c r="A45191" t="s">
        <v>4</v>
      </c>
      <c r="B45191" s="4" t="s">
        <v>5</v>
      </c>
      <c r="C45191" s="4" t="s">
        <v>13</v>
      </c>
      <c r="D45191" s="4" t="s">
        <v>10</v>
      </c>
      <c r="E45191" s="4" t="s">
        <v>6</v>
      </c>
    </row>
    <row r="45192" spans="1:5">
      <c r="A45192" t="n">
        <v>362083</v>
      </c>
      <c r="B45192" s="40" t="n">
        <v>51</v>
      </c>
      <c r="C45192" s="7" t="n">
        <v>4</v>
      </c>
      <c r="D45192" s="7" t="n">
        <v>16</v>
      </c>
      <c r="E45192" s="7" t="s">
        <v>158</v>
      </c>
    </row>
    <row r="45193" spans="1:5">
      <c r="A45193" t="s">
        <v>4</v>
      </c>
      <c r="B45193" s="4" t="s">
        <v>5</v>
      </c>
      <c r="C45193" s="4" t="s">
        <v>10</v>
      </c>
    </row>
    <row r="45194" spans="1:5">
      <c r="A45194" t="n">
        <v>362096</v>
      </c>
      <c r="B45194" s="35" t="n">
        <v>16</v>
      </c>
      <c r="C45194" s="7" t="n">
        <v>0</v>
      </c>
    </row>
    <row r="45195" spans="1:5">
      <c r="A45195" t="s">
        <v>4</v>
      </c>
      <c r="B45195" s="4" t="s">
        <v>5</v>
      </c>
      <c r="C45195" s="4" t="s">
        <v>10</v>
      </c>
      <c r="D45195" s="4" t="s">
        <v>72</v>
      </c>
      <c r="E45195" s="4" t="s">
        <v>13</v>
      </c>
      <c r="F45195" s="4" t="s">
        <v>13</v>
      </c>
    </row>
    <row r="45196" spans="1:5">
      <c r="A45196" t="n">
        <v>362099</v>
      </c>
      <c r="B45196" s="52" t="n">
        <v>26</v>
      </c>
      <c r="C45196" s="7" t="n">
        <v>16</v>
      </c>
      <c r="D45196" s="7" t="s">
        <v>2634</v>
      </c>
      <c r="E45196" s="7" t="n">
        <v>2</v>
      </c>
      <c r="F45196" s="7" t="n">
        <v>0</v>
      </c>
    </row>
    <row r="45197" spans="1:5">
      <c r="A45197" t="s">
        <v>4</v>
      </c>
      <c r="B45197" s="4" t="s">
        <v>5</v>
      </c>
    </row>
    <row r="45198" spans="1:5">
      <c r="A45198" t="n">
        <v>362195</v>
      </c>
      <c r="B45198" s="53" t="n">
        <v>28</v>
      </c>
    </row>
    <row r="45199" spans="1:5">
      <c r="A45199" t="s">
        <v>4</v>
      </c>
      <c r="B45199" s="4" t="s">
        <v>5</v>
      </c>
      <c r="C45199" s="4" t="s">
        <v>13</v>
      </c>
      <c r="D45199" s="4" t="s">
        <v>10</v>
      </c>
      <c r="E45199" s="4" t="s">
        <v>10</v>
      </c>
      <c r="F45199" s="4" t="s">
        <v>13</v>
      </c>
    </row>
    <row r="45200" spans="1:5">
      <c r="A45200" t="n">
        <v>362196</v>
      </c>
      <c r="B45200" s="29" t="n">
        <v>25</v>
      </c>
      <c r="C45200" s="7" t="n">
        <v>1</v>
      </c>
      <c r="D45200" s="7" t="n">
        <v>160</v>
      </c>
      <c r="E45200" s="7" t="n">
        <v>570</v>
      </c>
      <c r="F45200" s="7" t="n">
        <v>2</v>
      </c>
    </row>
    <row r="45201" spans="1:7">
      <c r="A45201" t="s">
        <v>4</v>
      </c>
      <c r="B45201" s="4" t="s">
        <v>5</v>
      </c>
      <c r="C45201" s="4" t="s">
        <v>13</v>
      </c>
      <c r="D45201" s="4" t="s">
        <v>10</v>
      </c>
      <c r="E45201" s="4" t="s">
        <v>6</v>
      </c>
    </row>
    <row r="45202" spans="1:7">
      <c r="A45202" t="n">
        <v>362203</v>
      </c>
      <c r="B45202" s="40" t="n">
        <v>51</v>
      </c>
      <c r="C45202" s="7" t="n">
        <v>4</v>
      </c>
      <c r="D45202" s="7" t="n">
        <v>0</v>
      </c>
      <c r="E45202" s="7" t="s">
        <v>410</v>
      </c>
    </row>
    <row r="45203" spans="1:7">
      <c r="A45203" t="s">
        <v>4</v>
      </c>
      <c r="B45203" s="4" t="s">
        <v>5</v>
      </c>
      <c r="C45203" s="4" t="s">
        <v>10</v>
      </c>
    </row>
    <row r="45204" spans="1:7">
      <c r="A45204" t="n">
        <v>362217</v>
      </c>
      <c r="B45204" s="35" t="n">
        <v>16</v>
      </c>
      <c r="C45204" s="7" t="n">
        <v>0</v>
      </c>
    </row>
    <row r="45205" spans="1:7">
      <c r="A45205" t="s">
        <v>4</v>
      </c>
      <c r="B45205" s="4" t="s">
        <v>5</v>
      </c>
      <c r="C45205" s="4" t="s">
        <v>10</v>
      </c>
      <c r="D45205" s="4" t="s">
        <v>72</v>
      </c>
      <c r="E45205" s="4" t="s">
        <v>13</v>
      </c>
      <c r="F45205" s="4" t="s">
        <v>13</v>
      </c>
    </row>
    <row r="45206" spans="1:7">
      <c r="A45206" t="n">
        <v>362220</v>
      </c>
      <c r="B45206" s="52" t="n">
        <v>26</v>
      </c>
      <c r="C45206" s="7" t="n">
        <v>0</v>
      </c>
      <c r="D45206" s="7" t="s">
        <v>2635</v>
      </c>
      <c r="E45206" s="7" t="n">
        <v>2</v>
      </c>
      <c r="F45206" s="7" t="n">
        <v>0</v>
      </c>
    </row>
    <row r="45207" spans="1:7">
      <c r="A45207" t="s">
        <v>4</v>
      </c>
      <c r="B45207" s="4" t="s">
        <v>5</v>
      </c>
    </row>
    <row r="45208" spans="1:7">
      <c r="A45208" t="n">
        <v>362256</v>
      </c>
      <c r="B45208" s="53" t="n">
        <v>28</v>
      </c>
    </row>
    <row r="45209" spans="1:7">
      <c r="A45209" t="s">
        <v>4</v>
      </c>
      <c r="B45209" s="4" t="s">
        <v>5</v>
      </c>
      <c r="C45209" s="4" t="s">
        <v>13</v>
      </c>
      <c r="D45209" s="4" t="s">
        <v>10</v>
      </c>
      <c r="E45209" s="4" t="s">
        <v>10</v>
      </c>
      <c r="F45209" s="4" t="s">
        <v>13</v>
      </c>
    </row>
    <row r="45210" spans="1:7">
      <c r="A45210" t="n">
        <v>362257</v>
      </c>
      <c r="B45210" s="29" t="n">
        <v>25</v>
      </c>
      <c r="C45210" s="7" t="n">
        <v>1</v>
      </c>
      <c r="D45210" s="7" t="n">
        <v>160</v>
      </c>
      <c r="E45210" s="7" t="n">
        <v>570</v>
      </c>
      <c r="F45210" s="7" t="n">
        <v>1</v>
      </c>
    </row>
    <row r="45211" spans="1:7">
      <c r="A45211" t="s">
        <v>4</v>
      </c>
      <c r="B45211" s="4" t="s">
        <v>5</v>
      </c>
      <c r="C45211" s="4" t="s">
        <v>13</v>
      </c>
      <c r="D45211" s="4" t="s">
        <v>10</v>
      </c>
      <c r="E45211" s="4" t="s">
        <v>6</v>
      </c>
    </row>
    <row r="45212" spans="1:7">
      <c r="A45212" t="n">
        <v>362264</v>
      </c>
      <c r="B45212" s="40" t="n">
        <v>51</v>
      </c>
      <c r="C45212" s="7" t="n">
        <v>4</v>
      </c>
      <c r="D45212" s="7" t="n">
        <v>16</v>
      </c>
      <c r="E45212" s="7" t="s">
        <v>150</v>
      </c>
    </row>
    <row r="45213" spans="1:7">
      <c r="A45213" t="s">
        <v>4</v>
      </c>
      <c r="B45213" s="4" t="s">
        <v>5</v>
      </c>
      <c r="C45213" s="4" t="s">
        <v>10</v>
      </c>
    </row>
    <row r="45214" spans="1:7">
      <c r="A45214" t="n">
        <v>362277</v>
      </c>
      <c r="B45214" s="35" t="n">
        <v>16</v>
      </c>
      <c r="C45214" s="7" t="n">
        <v>0</v>
      </c>
    </row>
    <row r="45215" spans="1:7">
      <c r="A45215" t="s">
        <v>4</v>
      </c>
      <c r="B45215" s="4" t="s">
        <v>5</v>
      </c>
      <c r="C45215" s="4" t="s">
        <v>10</v>
      </c>
      <c r="D45215" s="4" t="s">
        <v>72</v>
      </c>
      <c r="E45215" s="4" t="s">
        <v>13</v>
      </c>
      <c r="F45215" s="4" t="s">
        <v>13</v>
      </c>
      <c r="G45215" s="4" t="s">
        <v>72</v>
      </c>
      <c r="H45215" s="4" t="s">
        <v>13</v>
      </c>
      <c r="I45215" s="4" t="s">
        <v>13</v>
      </c>
    </row>
    <row r="45216" spans="1:7">
      <c r="A45216" t="n">
        <v>362280</v>
      </c>
      <c r="B45216" s="52" t="n">
        <v>26</v>
      </c>
      <c r="C45216" s="7" t="n">
        <v>16</v>
      </c>
      <c r="D45216" s="7" t="s">
        <v>2636</v>
      </c>
      <c r="E45216" s="7" t="n">
        <v>2</v>
      </c>
      <c r="F45216" s="7" t="n">
        <v>3</v>
      </c>
      <c r="G45216" s="7" t="s">
        <v>2637</v>
      </c>
      <c r="H45216" s="7" t="n">
        <v>2</v>
      </c>
      <c r="I45216" s="7" t="n">
        <v>0</v>
      </c>
    </row>
    <row r="45217" spans="1:9">
      <c r="A45217" t="s">
        <v>4</v>
      </c>
      <c r="B45217" s="4" t="s">
        <v>5</v>
      </c>
    </row>
    <row r="45218" spans="1:9">
      <c r="A45218" t="n">
        <v>362406</v>
      </c>
      <c r="B45218" s="53" t="n">
        <v>28</v>
      </c>
    </row>
    <row r="45219" spans="1:9">
      <c r="A45219" t="s">
        <v>4</v>
      </c>
      <c r="B45219" s="4" t="s">
        <v>5</v>
      </c>
      <c r="C45219" s="4" t="s">
        <v>13</v>
      </c>
      <c r="D45219" s="4" t="s">
        <v>10</v>
      </c>
      <c r="E45219" s="4" t="s">
        <v>10</v>
      </c>
      <c r="F45219" s="4" t="s">
        <v>13</v>
      </c>
    </row>
    <row r="45220" spans="1:9">
      <c r="A45220" t="n">
        <v>362407</v>
      </c>
      <c r="B45220" s="29" t="n">
        <v>25</v>
      </c>
      <c r="C45220" s="7" t="n">
        <v>1</v>
      </c>
      <c r="D45220" s="7" t="n">
        <v>160</v>
      </c>
      <c r="E45220" s="7" t="n">
        <v>570</v>
      </c>
      <c r="F45220" s="7" t="n">
        <v>2</v>
      </c>
    </row>
    <row r="45221" spans="1:9">
      <c r="A45221" t="s">
        <v>4</v>
      </c>
      <c r="B45221" s="4" t="s">
        <v>5</v>
      </c>
      <c r="C45221" s="4" t="s">
        <v>13</v>
      </c>
      <c r="D45221" s="4" t="s">
        <v>10</v>
      </c>
      <c r="E45221" s="4" t="s">
        <v>6</v>
      </c>
    </row>
    <row r="45222" spans="1:9">
      <c r="A45222" t="n">
        <v>362414</v>
      </c>
      <c r="B45222" s="40" t="n">
        <v>51</v>
      </c>
      <c r="C45222" s="7" t="n">
        <v>4</v>
      </c>
      <c r="D45222" s="7" t="n">
        <v>0</v>
      </c>
      <c r="E45222" s="7" t="s">
        <v>150</v>
      </c>
    </row>
    <row r="45223" spans="1:9">
      <c r="A45223" t="s">
        <v>4</v>
      </c>
      <c r="B45223" s="4" t="s">
        <v>5</v>
      </c>
      <c r="C45223" s="4" t="s">
        <v>10</v>
      </c>
    </row>
    <row r="45224" spans="1:9">
      <c r="A45224" t="n">
        <v>362427</v>
      </c>
      <c r="B45224" s="35" t="n">
        <v>16</v>
      </c>
      <c r="C45224" s="7" t="n">
        <v>0</v>
      </c>
    </row>
    <row r="45225" spans="1:9">
      <c r="A45225" t="s">
        <v>4</v>
      </c>
      <c r="B45225" s="4" t="s">
        <v>5</v>
      </c>
      <c r="C45225" s="4" t="s">
        <v>10</v>
      </c>
      <c r="D45225" s="4" t="s">
        <v>72</v>
      </c>
      <c r="E45225" s="4" t="s">
        <v>13</v>
      </c>
      <c r="F45225" s="4" t="s">
        <v>13</v>
      </c>
      <c r="G45225" s="4" t="s">
        <v>72</v>
      </c>
      <c r="H45225" s="4" t="s">
        <v>13</v>
      </c>
      <c r="I45225" s="4" t="s">
        <v>13</v>
      </c>
    </row>
    <row r="45226" spans="1:9">
      <c r="A45226" t="n">
        <v>362430</v>
      </c>
      <c r="B45226" s="52" t="n">
        <v>26</v>
      </c>
      <c r="C45226" s="7" t="n">
        <v>0</v>
      </c>
      <c r="D45226" s="7" t="s">
        <v>2638</v>
      </c>
      <c r="E45226" s="7" t="n">
        <v>2</v>
      </c>
      <c r="F45226" s="7" t="n">
        <v>3</v>
      </c>
      <c r="G45226" s="7" t="s">
        <v>2639</v>
      </c>
      <c r="H45226" s="7" t="n">
        <v>2</v>
      </c>
      <c r="I45226" s="7" t="n">
        <v>0</v>
      </c>
    </row>
    <row r="45227" spans="1:9">
      <c r="A45227" t="s">
        <v>4</v>
      </c>
      <c r="B45227" s="4" t="s">
        <v>5</v>
      </c>
    </row>
    <row r="45228" spans="1:9">
      <c r="A45228" t="n">
        <v>362513</v>
      </c>
      <c r="B45228" s="53" t="n">
        <v>28</v>
      </c>
    </row>
    <row r="45229" spans="1:9">
      <c r="A45229" t="s">
        <v>4</v>
      </c>
      <c r="B45229" s="4" t="s">
        <v>5</v>
      </c>
      <c r="C45229" s="4" t="s">
        <v>10</v>
      </c>
      <c r="D45229" s="4" t="s">
        <v>13</v>
      </c>
    </row>
    <row r="45230" spans="1:9">
      <c r="A45230" t="n">
        <v>362514</v>
      </c>
      <c r="B45230" s="54" t="n">
        <v>89</v>
      </c>
      <c r="C45230" s="7" t="n">
        <v>65533</v>
      </c>
      <c r="D45230" s="7" t="n">
        <v>1</v>
      </c>
    </row>
    <row r="45231" spans="1:9">
      <c r="A45231" t="s">
        <v>4</v>
      </c>
      <c r="B45231" s="4" t="s">
        <v>5</v>
      </c>
      <c r="C45231" s="4" t="s">
        <v>10</v>
      </c>
    </row>
    <row r="45232" spans="1:9">
      <c r="A45232" t="n">
        <v>362518</v>
      </c>
      <c r="B45232" s="12" t="n">
        <v>12</v>
      </c>
      <c r="C45232" s="7" t="n">
        <v>14</v>
      </c>
    </row>
    <row r="45233" spans="1:9">
      <c r="A45233" t="s">
        <v>4</v>
      </c>
      <c r="B45233" s="4" t="s">
        <v>5</v>
      </c>
      <c r="C45233" s="4" t="s">
        <v>20</v>
      </c>
    </row>
    <row r="45234" spans="1:9">
      <c r="A45234" t="n">
        <v>362521</v>
      </c>
      <c r="B45234" s="17" t="n">
        <v>3</v>
      </c>
      <c r="C45234" s="11" t="n">
        <f t="normal" ca="1">A45258</f>
        <v>0</v>
      </c>
    </row>
    <row r="45235" spans="1:9">
      <c r="A45235" t="s">
        <v>4</v>
      </c>
      <c r="B45235" s="4" t="s">
        <v>5</v>
      </c>
      <c r="C45235" s="4" t="s">
        <v>13</v>
      </c>
      <c r="D45235" s="4" t="s">
        <v>10</v>
      </c>
      <c r="E45235" s="4" t="s">
        <v>10</v>
      </c>
      <c r="F45235" s="4" t="s">
        <v>13</v>
      </c>
    </row>
    <row r="45236" spans="1:9">
      <c r="A45236" t="n">
        <v>362526</v>
      </c>
      <c r="B45236" s="29" t="n">
        <v>25</v>
      </c>
      <c r="C45236" s="7" t="n">
        <v>1</v>
      </c>
      <c r="D45236" s="7" t="n">
        <v>160</v>
      </c>
      <c r="E45236" s="7" t="n">
        <v>570</v>
      </c>
      <c r="F45236" s="7" t="n">
        <v>1</v>
      </c>
    </row>
    <row r="45237" spans="1:9">
      <c r="A45237" t="s">
        <v>4</v>
      </c>
      <c r="B45237" s="4" t="s">
        <v>5</v>
      </c>
      <c r="C45237" s="4" t="s">
        <v>13</v>
      </c>
      <c r="D45237" s="4" t="s">
        <v>10</v>
      </c>
      <c r="E45237" s="4" t="s">
        <v>6</v>
      </c>
    </row>
    <row r="45238" spans="1:9">
      <c r="A45238" t="n">
        <v>362533</v>
      </c>
      <c r="B45238" s="40" t="n">
        <v>51</v>
      </c>
      <c r="C45238" s="7" t="n">
        <v>4</v>
      </c>
      <c r="D45238" s="7" t="n">
        <v>16</v>
      </c>
      <c r="E45238" s="7" t="s">
        <v>150</v>
      </c>
    </row>
    <row r="45239" spans="1:9">
      <c r="A45239" t="s">
        <v>4</v>
      </c>
      <c r="B45239" s="4" t="s">
        <v>5</v>
      </c>
      <c r="C45239" s="4" t="s">
        <v>10</v>
      </c>
    </row>
    <row r="45240" spans="1:9">
      <c r="A45240" t="n">
        <v>362546</v>
      </c>
      <c r="B45240" s="35" t="n">
        <v>16</v>
      </c>
      <c r="C45240" s="7" t="n">
        <v>0</v>
      </c>
    </row>
    <row r="45241" spans="1:9">
      <c r="A45241" t="s">
        <v>4</v>
      </c>
      <c r="B45241" s="4" t="s">
        <v>5</v>
      </c>
      <c r="C45241" s="4" t="s">
        <v>10</v>
      </c>
      <c r="D45241" s="4" t="s">
        <v>72</v>
      </c>
      <c r="E45241" s="4" t="s">
        <v>13</v>
      </c>
      <c r="F45241" s="4" t="s">
        <v>13</v>
      </c>
      <c r="G45241" s="4" t="s">
        <v>72</v>
      </c>
      <c r="H45241" s="4" t="s">
        <v>13</v>
      </c>
      <c r="I45241" s="4" t="s">
        <v>13</v>
      </c>
    </row>
    <row r="45242" spans="1:9">
      <c r="A45242" t="n">
        <v>362549</v>
      </c>
      <c r="B45242" s="52" t="n">
        <v>26</v>
      </c>
      <c r="C45242" s="7" t="n">
        <v>16</v>
      </c>
      <c r="D45242" s="7" t="s">
        <v>2640</v>
      </c>
      <c r="E45242" s="7" t="n">
        <v>2</v>
      </c>
      <c r="F45242" s="7" t="n">
        <v>3</v>
      </c>
      <c r="G45242" s="7" t="s">
        <v>2637</v>
      </c>
      <c r="H45242" s="7" t="n">
        <v>2</v>
      </c>
      <c r="I45242" s="7" t="n">
        <v>0</v>
      </c>
    </row>
    <row r="45243" spans="1:9">
      <c r="A45243" t="s">
        <v>4</v>
      </c>
      <c r="B45243" s="4" t="s">
        <v>5</v>
      </c>
    </row>
    <row r="45244" spans="1:9">
      <c r="A45244" t="n">
        <v>362683</v>
      </c>
      <c r="B45244" s="53" t="n">
        <v>28</v>
      </c>
    </row>
    <row r="45245" spans="1:9">
      <c r="A45245" t="s">
        <v>4</v>
      </c>
      <c r="B45245" s="4" t="s">
        <v>5</v>
      </c>
      <c r="C45245" s="4" t="s">
        <v>13</v>
      </c>
      <c r="D45245" s="4" t="s">
        <v>10</v>
      </c>
      <c r="E45245" s="4" t="s">
        <v>10</v>
      </c>
      <c r="F45245" s="4" t="s">
        <v>13</v>
      </c>
    </row>
    <row r="45246" spans="1:9">
      <c r="A45246" t="n">
        <v>362684</v>
      </c>
      <c r="B45246" s="29" t="n">
        <v>25</v>
      </c>
      <c r="C45246" s="7" t="n">
        <v>1</v>
      </c>
      <c r="D45246" s="7" t="n">
        <v>160</v>
      </c>
      <c r="E45246" s="7" t="n">
        <v>570</v>
      </c>
      <c r="F45246" s="7" t="n">
        <v>2</v>
      </c>
    </row>
    <row r="45247" spans="1:9">
      <c r="A45247" t="s">
        <v>4</v>
      </c>
      <c r="B45247" s="4" t="s">
        <v>5</v>
      </c>
      <c r="C45247" s="4" t="s">
        <v>13</v>
      </c>
      <c r="D45247" s="4" t="s">
        <v>10</v>
      </c>
      <c r="E45247" s="4" t="s">
        <v>6</v>
      </c>
    </row>
    <row r="45248" spans="1:9">
      <c r="A45248" t="n">
        <v>362691</v>
      </c>
      <c r="B45248" s="40" t="n">
        <v>51</v>
      </c>
      <c r="C45248" s="7" t="n">
        <v>4</v>
      </c>
      <c r="D45248" s="7" t="n">
        <v>0</v>
      </c>
      <c r="E45248" s="7" t="s">
        <v>150</v>
      </c>
    </row>
    <row r="45249" spans="1:9">
      <c r="A45249" t="s">
        <v>4</v>
      </c>
      <c r="B45249" s="4" t="s">
        <v>5</v>
      </c>
      <c r="C45249" s="4" t="s">
        <v>10</v>
      </c>
    </row>
    <row r="45250" spans="1:9">
      <c r="A45250" t="n">
        <v>362704</v>
      </c>
      <c r="B45250" s="35" t="n">
        <v>16</v>
      </c>
      <c r="C45250" s="7" t="n">
        <v>0</v>
      </c>
    </row>
    <row r="45251" spans="1:9">
      <c r="A45251" t="s">
        <v>4</v>
      </c>
      <c r="B45251" s="4" t="s">
        <v>5</v>
      </c>
      <c r="C45251" s="4" t="s">
        <v>10</v>
      </c>
      <c r="D45251" s="4" t="s">
        <v>72</v>
      </c>
      <c r="E45251" s="4" t="s">
        <v>13</v>
      </c>
      <c r="F45251" s="4" t="s">
        <v>13</v>
      </c>
    </row>
    <row r="45252" spans="1:9">
      <c r="A45252" t="n">
        <v>362707</v>
      </c>
      <c r="B45252" s="52" t="n">
        <v>26</v>
      </c>
      <c r="C45252" s="7" t="n">
        <v>0</v>
      </c>
      <c r="D45252" s="7" t="s">
        <v>2641</v>
      </c>
      <c r="E45252" s="7" t="n">
        <v>2</v>
      </c>
      <c r="F45252" s="7" t="n">
        <v>0</v>
      </c>
    </row>
    <row r="45253" spans="1:9">
      <c r="A45253" t="s">
        <v>4</v>
      </c>
      <c r="B45253" s="4" t="s">
        <v>5</v>
      </c>
    </row>
    <row r="45254" spans="1:9">
      <c r="A45254" t="n">
        <v>362760</v>
      </c>
      <c r="B45254" s="53" t="n">
        <v>28</v>
      </c>
    </row>
    <row r="45255" spans="1:9">
      <c r="A45255" t="s">
        <v>4</v>
      </c>
      <c r="B45255" s="4" t="s">
        <v>5</v>
      </c>
      <c r="C45255" s="4" t="s">
        <v>10</v>
      </c>
      <c r="D45255" s="4" t="s">
        <v>13</v>
      </c>
    </row>
    <row r="45256" spans="1:9">
      <c r="A45256" t="n">
        <v>362761</v>
      </c>
      <c r="B45256" s="54" t="n">
        <v>89</v>
      </c>
      <c r="C45256" s="7" t="n">
        <v>65533</v>
      </c>
      <c r="D45256" s="7" t="n">
        <v>1</v>
      </c>
    </row>
    <row r="45257" spans="1:9">
      <c r="A45257" t="s">
        <v>4</v>
      </c>
      <c r="B45257" s="4" t="s">
        <v>5</v>
      </c>
      <c r="C45257" s="4" t="s">
        <v>20</v>
      </c>
    </row>
    <row r="45258" spans="1:9">
      <c r="A45258" t="n">
        <v>362765</v>
      </c>
      <c r="B45258" s="17" t="n">
        <v>3</v>
      </c>
      <c r="C45258" s="11" t="n">
        <f t="normal" ca="1">A45282</f>
        <v>0</v>
      </c>
    </row>
    <row r="45259" spans="1:9">
      <c r="A45259" t="s">
        <v>4</v>
      </c>
      <c r="B45259" s="4" t="s">
        <v>5</v>
      </c>
      <c r="C45259" s="4" t="s">
        <v>13</v>
      </c>
      <c r="D45259" s="4" t="s">
        <v>10</v>
      </c>
      <c r="E45259" s="4" t="s">
        <v>10</v>
      </c>
      <c r="F45259" s="4" t="s">
        <v>13</v>
      </c>
    </row>
    <row r="45260" spans="1:9">
      <c r="A45260" t="n">
        <v>362770</v>
      </c>
      <c r="B45260" s="29" t="n">
        <v>25</v>
      </c>
      <c r="C45260" s="7" t="n">
        <v>1</v>
      </c>
      <c r="D45260" s="7" t="n">
        <v>160</v>
      </c>
      <c r="E45260" s="7" t="n">
        <v>570</v>
      </c>
      <c r="F45260" s="7" t="n">
        <v>1</v>
      </c>
    </row>
    <row r="45261" spans="1:9">
      <c r="A45261" t="s">
        <v>4</v>
      </c>
      <c r="B45261" s="4" t="s">
        <v>5</v>
      </c>
      <c r="C45261" s="4" t="s">
        <v>13</v>
      </c>
      <c r="D45261" s="4" t="s">
        <v>10</v>
      </c>
      <c r="E45261" s="4" t="s">
        <v>6</v>
      </c>
    </row>
    <row r="45262" spans="1:9">
      <c r="A45262" t="n">
        <v>362777</v>
      </c>
      <c r="B45262" s="40" t="n">
        <v>51</v>
      </c>
      <c r="C45262" s="7" t="n">
        <v>4</v>
      </c>
      <c r="D45262" s="7" t="n">
        <v>16</v>
      </c>
      <c r="E45262" s="7" t="s">
        <v>158</v>
      </c>
    </row>
    <row r="45263" spans="1:9">
      <c r="A45263" t="s">
        <v>4</v>
      </c>
      <c r="B45263" s="4" t="s">
        <v>5</v>
      </c>
      <c r="C45263" s="4" t="s">
        <v>10</v>
      </c>
    </row>
    <row r="45264" spans="1:9">
      <c r="A45264" t="n">
        <v>362790</v>
      </c>
      <c r="B45264" s="35" t="n">
        <v>16</v>
      </c>
      <c r="C45264" s="7" t="n">
        <v>0</v>
      </c>
    </row>
    <row r="45265" spans="1:6">
      <c r="A45265" t="s">
        <v>4</v>
      </c>
      <c r="B45265" s="4" t="s">
        <v>5</v>
      </c>
      <c r="C45265" s="4" t="s">
        <v>10</v>
      </c>
      <c r="D45265" s="4" t="s">
        <v>72</v>
      </c>
      <c r="E45265" s="4" t="s">
        <v>13</v>
      </c>
      <c r="F45265" s="4" t="s">
        <v>13</v>
      </c>
    </row>
    <row r="45266" spans="1:6">
      <c r="A45266" t="n">
        <v>362793</v>
      </c>
      <c r="B45266" s="52" t="n">
        <v>26</v>
      </c>
      <c r="C45266" s="7" t="n">
        <v>16</v>
      </c>
      <c r="D45266" s="7" t="s">
        <v>2642</v>
      </c>
      <c r="E45266" s="7" t="n">
        <v>2</v>
      </c>
      <c r="F45266" s="7" t="n">
        <v>0</v>
      </c>
    </row>
    <row r="45267" spans="1:6">
      <c r="A45267" t="s">
        <v>4</v>
      </c>
      <c r="B45267" s="4" t="s">
        <v>5</v>
      </c>
    </row>
    <row r="45268" spans="1:6">
      <c r="A45268" t="n">
        <v>362891</v>
      </c>
      <c r="B45268" s="53" t="n">
        <v>28</v>
      </c>
    </row>
    <row r="45269" spans="1:6">
      <c r="A45269" t="s">
        <v>4</v>
      </c>
      <c r="B45269" s="4" t="s">
        <v>5</v>
      </c>
      <c r="C45269" s="4" t="s">
        <v>13</v>
      </c>
      <c r="D45269" s="4" t="s">
        <v>10</v>
      </c>
      <c r="E45269" s="4" t="s">
        <v>10</v>
      </c>
      <c r="F45269" s="4" t="s">
        <v>13</v>
      </c>
    </row>
    <row r="45270" spans="1:6">
      <c r="A45270" t="n">
        <v>362892</v>
      </c>
      <c r="B45270" s="29" t="n">
        <v>25</v>
      </c>
      <c r="C45270" s="7" t="n">
        <v>1</v>
      </c>
      <c r="D45270" s="7" t="n">
        <v>160</v>
      </c>
      <c r="E45270" s="7" t="n">
        <v>570</v>
      </c>
      <c r="F45270" s="7" t="n">
        <v>2</v>
      </c>
    </row>
    <row r="45271" spans="1:6">
      <c r="A45271" t="s">
        <v>4</v>
      </c>
      <c r="B45271" s="4" t="s">
        <v>5</v>
      </c>
      <c r="C45271" s="4" t="s">
        <v>13</v>
      </c>
      <c r="D45271" s="4" t="s">
        <v>10</v>
      </c>
      <c r="E45271" s="4" t="s">
        <v>6</v>
      </c>
    </row>
    <row r="45272" spans="1:6">
      <c r="A45272" t="n">
        <v>362899</v>
      </c>
      <c r="B45272" s="40" t="n">
        <v>51</v>
      </c>
      <c r="C45272" s="7" t="n">
        <v>4</v>
      </c>
      <c r="D45272" s="7" t="n">
        <v>0</v>
      </c>
      <c r="E45272" s="7" t="s">
        <v>713</v>
      </c>
    </row>
    <row r="45273" spans="1:6">
      <c r="A45273" t="s">
        <v>4</v>
      </c>
      <c r="B45273" s="4" t="s">
        <v>5</v>
      </c>
      <c r="C45273" s="4" t="s">
        <v>10</v>
      </c>
    </row>
    <row r="45274" spans="1:6">
      <c r="A45274" t="n">
        <v>362913</v>
      </c>
      <c r="B45274" s="35" t="n">
        <v>16</v>
      </c>
      <c r="C45274" s="7" t="n">
        <v>0</v>
      </c>
    </row>
    <row r="45275" spans="1:6">
      <c r="A45275" t="s">
        <v>4</v>
      </c>
      <c r="B45275" s="4" t="s">
        <v>5</v>
      </c>
      <c r="C45275" s="4" t="s">
        <v>10</v>
      </c>
      <c r="D45275" s="4" t="s">
        <v>72</v>
      </c>
      <c r="E45275" s="4" t="s">
        <v>13</v>
      </c>
      <c r="F45275" s="4" t="s">
        <v>13</v>
      </c>
    </row>
    <row r="45276" spans="1:6">
      <c r="A45276" t="n">
        <v>362916</v>
      </c>
      <c r="B45276" s="52" t="n">
        <v>26</v>
      </c>
      <c r="C45276" s="7" t="n">
        <v>0</v>
      </c>
      <c r="D45276" s="7" t="s">
        <v>2643</v>
      </c>
      <c r="E45276" s="7" t="n">
        <v>2</v>
      </c>
      <c r="F45276" s="7" t="n">
        <v>0</v>
      </c>
    </row>
    <row r="45277" spans="1:6">
      <c r="A45277" t="s">
        <v>4</v>
      </c>
      <c r="B45277" s="4" t="s">
        <v>5</v>
      </c>
    </row>
    <row r="45278" spans="1:6">
      <c r="A45278" t="n">
        <v>362976</v>
      </c>
      <c r="B45278" s="53" t="n">
        <v>28</v>
      </c>
    </row>
    <row r="45279" spans="1:6">
      <c r="A45279" t="s">
        <v>4</v>
      </c>
      <c r="B45279" s="4" t="s">
        <v>5</v>
      </c>
      <c r="C45279" s="4" t="s">
        <v>10</v>
      </c>
      <c r="D45279" s="4" t="s">
        <v>13</v>
      </c>
    </row>
    <row r="45280" spans="1:6">
      <c r="A45280" t="n">
        <v>362977</v>
      </c>
      <c r="B45280" s="54" t="n">
        <v>89</v>
      </c>
      <c r="C45280" s="7" t="n">
        <v>65533</v>
      </c>
      <c r="D45280" s="7" t="n">
        <v>1</v>
      </c>
    </row>
    <row r="45281" spans="1:6">
      <c r="A45281" t="s">
        <v>4</v>
      </c>
      <c r="B45281" s="4" t="s">
        <v>5</v>
      </c>
    </row>
    <row r="45282" spans="1:6">
      <c r="A45282" t="n">
        <v>362981</v>
      </c>
      <c r="B45282" s="5" t="n">
        <v>1</v>
      </c>
    </row>
    <row r="45283" spans="1:6" s="3" customFormat="1" customHeight="0">
      <c r="A45283" s="3" t="s">
        <v>2</v>
      </c>
      <c r="B45283" s="3" t="s">
        <v>2644</v>
      </c>
    </row>
    <row r="45284" spans="1:6">
      <c r="A45284" t="s">
        <v>4</v>
      </c>
      <c r="B45284" s="4" t="s">
        <v>5</v>
      </c>
      <c r="C45284" s="4" t="s">
        <v>13</v>
      </c>
      <c r="D45284" s="4" t="s">
        <v>10</v>
      </c>
    </row>
    <row r="45285" spans="1:6">
      <c r="A45285" t="n">
        <v>362984</v>
      </c>
      <c r="B45285" s="27" t="n">
        <v>22</v>
      </c>
      <c r="C45285" s="7" t="n">
        <v>0</v>
      </c>
      <c r="D45285" s="7" t="n">
        <v>0</v>
      </c>
    </row>
    <row r="45286" spans="1:6">
      <c r="A45286" t="s">
        <v>4</v>
      </c>
      <c r="B45286" s="4" t="s">
        <v>5</v>
      </c>
      <c r="C45286" s="4" t="s">
        <v>13</v>
      </c>
      <c r="D45286" s="4" t="s">
        <v>10</v>
      </c>
    </row>
    <row r="45287" spans="1:6">
      <c r="A45287" t="n">
        <v>362988</v>
      </c>
      <c r="B45287" s="28" t="n">
        <v>58</v>
      </c>
      <c r="C45287" s="7" t="n">
        <v>5</v>
      </c>
      <c r="D45287" s="7" t="n">
        <v>300</v>
      </c>
    </row>
    <row r="45288" spans="1:6">
      <c r="A45288" t="s">
        <v>4</v>
      </c>
      <c r="B45288" s="4" t="s">
        <v>5</v>
      </c>
      <c r="C45288" s="4" t="s">
        <v>22</v>
      </c>
      <c r="D45288" s="4" t="s">
        <v>10</v>
      </c>
    </row>
    <row r="45289" spans="1:6">
      <c r="A45289" t="n">
        <v>362992</v>
      </c>
      <c r="B45289" s="51" t="n">
        <v>103</v>
      </c>
      <c r="C45289" s="7" t="n">
        <v>0</v>
      </c>
      <c r="D45289" s="7" t="n">
        <v>300</v>
      </c>
    </row>
    <row r="45290" spans="1:6">
      <c r="A45290" t="s">
        <v>4</v>
      </c>
      <c r="B45290" s="4" t="s">
        <v>5</v>
      </c>
      <c r="C45290" s="4" t="s">
        <v>13</v>
      </c>
      <c r="D45290" s="4" t="s">
        <v>22</v>
      </c>
      <c r="E45290" s="4" t="s">
        <v>10</v>
      </c>
      <c r="F45290" s="4" t="s">
        <v>13</v>
      </c>
    </row>
    <row r="45291" spans="1:6">
      <c r="A45291" t="n">
        <v>362999</v>
      </c>
      <c r="B45291" s="16" t="n">
        <v>49</v>
      </c>
      <c r="C45291" s="7" t="n">
        <v>3</v>
      </c>
      <c r="D45291" s="7" t="n">
        <v>0.699999988079071</v>
      </c>
      <c r="E45291" s="7" t="n">
        <v>500</v>
      </c>
      <c r="F45291" s="7" t="n">
        <v>0</v>
      </c>
    </row>
    <row r="45292" spans="1:6">
      <c r="A45292" t="s">
        <v>4</v>
      </c>
      <c r="B45292" s="4" t="s">
        <v>5</v>
      </c>
      <c r="C45292" s="4" t="s">
        <v>13</v>
      </c>
      <c r="D45292" s="4" t="s">
        <v>10</v>
      </c>
    </row>
    <row r="45293" spans="1:6">
      <c r="A45293" t="n">
        <v>363008</v>
      </c>
      <c r="B45293" s="28" t="n">
        <v>58</v>
      </c>
      <c r="C45293" s="7" t="n">
        <v>10</v>
      </c>
      <c r="D45293" s="7" t="n">
        <v>300</v>
      </c>
    </row>
    <row r="45294" spans="1:6">
      <c r="A45294" t="s">
        <v>4</v>
      </c>
      <c r="B45294" s="4" t="s">
        <v>5</v>
      </c>
      <c r="C45294" s="4" t="s">
        <v>13</v>
      </c>
      <c r="D45294" s="4" t="s">
        <v>10</v>
      </c>
    </row>
    <row r="45295" spans="1:6">
      <c r="A45295" t="n">
        <v>363012</v>
      </c>
      <c r="B45295" s="28" t="n">
        <v>58</v>
      </c>
      <c r="C45295" s="7" t="n">
        <v>12</v>
      </c>
      <c r="D45295" s="7" t="n">
        <v>0</v>
      </c>
    </row>
    <row r="45296" spans="1:6">
      <c r="A45296" t="s">
        <v>4</v>
      </c>
      <c r="B45296" s="4" t="s">
        <v>5</v>
      </c>
      <c r="C45296" s="4" t="s">
        <v>13</v>
      </c>
    </row>
    <row r="45297" spans="1:6">
      <c r="A45297" t="n">
        <v>363016</v>
      </c>
      <c r="B45297" s="37" t="n">
        <v>64</v>
      </c>
      <c r="C45297" s="7" t="n">
        <v>7</v>
      </c>
    </row>
    <row r="45298" spans="1:6">
      <c r="A45298" t="s">
        <v>4</v>
      </c>
      <c r="B45298" s="4" t="s">
        <v>5</v>
      </c>
      <c r="C45298" s="4" t="s">
        <v>13</v>
      </c>
      <c r="D45298" s="4" t="s">
        <v>10</v>
      </c>
      <c r="E45298" s="4" t="s">
        <v>10</v>
      </c>
      <c r="F45298" s="4" t="s">
        <v>13</v>
      </c>
    </row>
    <row r="45299" spans="1:6">
      <c r="A45299" t="n">
        <v>363018</v>
      </c>
      <c r="B45299" s="29" t="n">
        <v>25</v>
      </c>
      <c r="C45299" s="7" t="n">
        <v>1</v>
      </c>
      <c r="D45299" s="7" t="n">
        <v>65535</v>
      </c>
      <c r="E45299" s="7" t="n">
        <v>420</v>
      </c>
      <c r="F45299" s="7" t="n">
        <v>5</v>
      </c>
    </row>
    <row r="45300" spans="1:6">
      <c r="A45300" t="s">
        <v>4</v>
      </c>
      <c r="B45300" s="4" t="s">
        <v>5</v>
      </c>
      <c r="C45300" s="4" t="s">
        <v>13</v>
      </c>
      <c r="D45300" s="4" t="s">
        <v>10</v>
      </c>
      <c r="E45300" s="4" t="s">
        <v>6</v>
      </c>
    </row>
    <row r="45301" spans="1:6">
      <c r="A45301" t="n">
        <v>363025</v>
      </c>
      <c r="B45301" s="40" t="n">
        <v>51</v>
      </c>
      <c r="C45301" s="7" t="n">
        <v>4</v>
      </c>
      <c r="D45301" s="7" t="n">
        <v>0</v>
      </c>
      <c r="E45301" s="7" t="s">
        <v>158</v>
      </c>
    </row>
    <row r="45302" spans="1:6">
      <c r="A45302" t="s">
        <v>4</v>
      </c>
      <c r="B45302" s="4" t="s">
        <v>5</v>
      </c>
      <c r="C45302" s="4" t="s">
        <v>10</v>
      </c>
    </row>
    <row r="45303" spans="1:6">
      <c r="A45303" t="n">
        <v>363038</v>
      </c>
      <c r="B45303" s="35" t="n">
        <v>16</v>
      </c>
      <c r="C45303" s="7" t="n">
        <v>0</v>
      </c>
    </row>
    <row r="45304" spans="1:6">
      <c r="A45304" t="s">
        <v>4</v>
      </c>
      <c r="B45304" s="4" t="s">
        <v>5</v>
      </c>
      <c r="C45304" s="4" t="s">
        <v>10</v>
      </c>
      <c r="D45304" s="4" t="s">
        <v>72</v>
      </c>
      <c r="E45304" s="4" t="s">
        <v>13</v>
      </c>
      <c r="F45304" s="4" t="s">
        <v>13</v>
      </c>
    </row>
    <row r="45305" spans="1:6">
      <c r="A45305" t="n">
        <v>363041</v>
      </c>
      <c r="B45305" s="52" t="n">
        <v>26</v>
      </c>
      <c r="C45305" s="7" t="n">
        <v>0</v>
      </c>
      <c r="D45305" s="7" t="s">
        <v>2645</v>
      </c>
      <c r="E45305" s="7" t="n">
        <v>2</v>
      </c>
      <c r="F45305" s="7" t="n">
        <v>0</v>
      </c>
    </row>
    <row r="45306" spans="1:6">
      <c r="A45306" t="s">
        <v>4</v>
      </c>
      <c r="B45306" s="4" t="s">
        <v>5</v>
      </c>
    </row>
    <row r="45307" spans="1:6">
      <c r="A45307" t="n">
        <v>363160</v>
      </c>
      <c r="B45307" s="53" t="n">
        <v>28</v>
      </c>
    </row>
    <row r="45308" spans="1:6">
      <c r="A45308" t="s">
        <v>4</v>
      </c>
      <c r="B45308" s="4" t="s">
        <v>5</v>
      </c>
      <c r="C45308" s="4" t="s">
        <v>10</v>
      </c>
      <c r="D45308" s="4" t="s">
        <v>13</v>
      </c>
    </row>
    <row r="45309" spans="1:6">
      <c r="A45309" t="n">
        <v>363161</v>
      </c>
      <c r="B45309" s="54" t="n">
        <v>89</v>
      </c>
      <c r="C45309" s="7" t="n">
        <v>65533</v>
      </c>
      <c r="D45309" s="7" t="n">
        <v>1</v>
      </c>
    </row>
    <row r="45310" spans="1:6">
      <c r="A45310" t="s">
        <v>4</v>
      </c>
      <c r="B45310" s="4" t="s">
        <v>5</v>
      </c>
      <c r="C45310" s="4" t="s">
        <v>13</v>
      </c>
      <c r="D45310" s="4" t="s">
        <v>10</v>
      </c>
      <c r="E45310" s="4" t="s">
        <v>10</v>
      </c>
      <c r="F45310" s="4" t="s">
        <v>13</v>
      </c>
    </row>
    <row r="45311" spans="1:6">
      <c r="A45311" t="n">
        <v>363165</v>
      </c>
      <c r="B45311" s="29" t="n">
        <v>25</v>
      </c>
      <c r="C45311" s="7" t="n">
        <v>1</v>
      </c>
      <c r="D45311" s="7" t="n">
        <v>65535</v>
      </c>
      <c r="E45311" s="7" t="n">
        <v>65535</v>
      </c>
      <c r="F45311" s="7" t="n">
        <v>0</v>
      </c>
    </row>
    <row r="45312" spans="1:6">
      <c r="A45312" t="s">
        <v>4</v>
      </c>
      <c r="B45312" s="4" t="s">
        <v>5</v>
      </c>
      <c r="C45312" s="4" t="s">
        <v>10</v>
      </c>
      <c r="D45312" s="4" t="s">
        <v>22</v>
      </c>
      <c r="E45312" s="4" t="s">
        <v>22</v>
      </c>
      <c r="F45312" s="4" t="s">
        <v>22</v>
      </c>
      <c r="G45312" s="4" t="s">
        <v>22</v>
      </c>
    </row>
    <row r="45313" spans="1:7">
      <c r="A45313" t="n">
        <v>363172</v>
      </c>
      <c r="B45313" s="24" t="n">
        <v>46</v>
      </c>
      <c r="C45313" s="7" t="n">
        <v>61456</v>
      </c>
      <c r="D45313" s="7" t="n">
        <v>-0.660000026226044</v>
      </c>
      <c r="E45313" s="7" t="n">
        <v>0.419999986886978</v>
      </c>
      <c r="F45313" s="7" t="n">
        <v>22.3099994659424</v>
      </c>
      <c r="G45313" s="7" t="n">
        <v>270</v>
      </c>
    </row>
    <row r="45314" spans="1:7">
      <c r="A45314" t="s">
        <v>4</v>
      </c>
      <c r="B45314" s="4" t="s">
        <v>5</v>
      </c>
      <c r="C45314" s="4" t="s">
        <v>10</v>
      </c>
      <c r="D45314" s="4" t="s">
        <v>22</v>
      </c>
      <c r="E45314" s="4" t="s">
        <v>22</v>
      </c>
      <c r="F45314" s="4" t="s">
        <v>22</v>
      </c>
      <c r="G45314" s="4" t="s">
        <v>22</v>
      </c>
    </row>
    <row r="45315" spans="1:7">
      <c r="A45315" t="n">
        <v>363191</v>
      </c>
      <c r="B45315" s="24" t="n">
        <v>46</v>
      </c>
      <c r="C45315" s="7" t="n">
        <v>61457</v>
      </c>
      <c r="D45315" s="7" t="n">
        <v>-0.660000026226044</v>
      </c>
      <c r="E45315" s="7" t="n">
        <v>0.419999986886978</v>
      </c>
      <c r="F45315" s="7" t="n">
        <v>22.3099994659424</v>
      </c>
      <c r="G45315" s="7" t="n">
        <v>270</v>
      </c>
    </row>
    <row r="45316" spans="1:7">
      <c r="A45316" t="s">
        <v>4</v>
      </c>
      <c r="B45316" s="4" t="s">
        <v>5</v>
      </c>
      <c r="C45316" s="4" t="s">
        <v>13</v>
      </c>
      <c r="D45316" s="4" t="s">
        <v>13</v>
      </c>
      <c r="E45316" s="4" t="s">
        <v>10</v>
      </c>
    </row>
    <row r="45317" spans="1:7">
      <c r="A45317" t="n">
        <v>363210</v>
      </c>
      <c r="B45317" s="25" t="n">
        <v>45</v>
      </c>
      <c r="C45317" s="7" t="n">
        <v>8</v>
      </c>
      <c r="D45317" s="7" t="n">
        <v>1</v>
      </c>
      <c r="E45317" s="7" t="n">
        <v>0</v>
      </c>
    </row>
    <row r="45318" spans="1:7">
      <c r="A45318" t="s">
        <v>4</v>
      </c>
      <c r="B45318" s="4" t="s">
        <v>5</v>
      </c>
      <c r="C45318" s="4" t="s">
        <v>13</v>
      </c>
      <c r="D45318" s="4" t="s">
        <v>10</v>
      </c>
      <c r="E45318" s="4" t="s">
        <v>10</v>
      </c>
      <c r="F45318" s="4" t="s">
        <v>13</v>
      </c>
    </row>
    <row r="45319" spans="1:7">
      <c r="A45319" t="n">
        <v>363215</v>
      </c>
      <c r="B45319" s="29" t="n">
        <v>25</v>
      </c>
      <c r="C45319" s="7" t="n">
        <v>1</v>
      </c>
      <c r="D45319" s="7" t="n">
        <v>65535</v>
      </c>
      <c r="E45319" s="7" t="n">
        <v>65535</v>
      </c>
      <c r="F45319" s="7" t="n">
        <v>0</v>
      </c>
    </row>
    <row r="45320" spans="1:7">
      <c r="A45320" t="s">
        <v>4</v>
      </c>
      <c r="B45320" s="4" t="s">
        <v>5</v>
      </c>
      <c r="C45320" s="4" t="s">
        <v>13</v>
      </c>
      <c r="D45320" s="4" t="s">
        <v>6</v>
      </c>
    </row>
    <row r="45321" spans="1:7">
      <c r="A45321" t="n">
        <v>363222</v>
      </c>
      <c r="B45321" s="8" t="n">
        <v>2</v>
      </c>
      <c r="C45321" s="7" t="n">
        <v>10</v>
      </c>
      <c r="D45321" s="7" t="s">
        <v>154</v>
      </c>
    </row>
    <row r="45322" spans="1:7">
      <c r="A45322" t="s">
        <v>4</v>
      </c>
      <c r="B45322" s="4" t="s">
        <v>5</v>
      </c>
      <c r="C45322" s="4" t="s">
        <v>13</v>
      </c>
      <c r="D45322" s="4" t="s">
        <v>10</v>
      </c>
    </row>
    <row r="45323" spans="1:7">
      <c r="A45323" t="n">
        <v>363245</v>
      </c>
      <c r="B45323" s="28" t="n">
        <v>58</v>
      </c>
      <c r="C45323" s="7" t="n">
        <v>105</v>
      </c>
      <c r="D45323" s="7" t="n">
        <v>300</v>
      </c>
    </row>
    <row r="45324" spans="1:7">
      <c r="A45324" t="s">
        <v>4</v>
      </c>
      <c r="B45324" s="4" t="s">
        <v>5</v>
      </c>
      <c r="C45324" s="4" t="s">
        <v>22</v>
      </c>
      <c r="D45324" s="4" t="s">
        <v>10</v>
      </c>
    </row>
    <row r="45325" spans="1:7">
      <c r="A45325" t="n">
        <v>363249</v>
      </c>
      <c r="B45325" s="51" t="n">
        <v>103</v>
      </c>
      <c r="C45325" s="7" t="n">
        <v>1</v>
      </c>
      <c r="D45325" s="7" t="n">
        <v>300</v>
      </c>
    </row>
    <row r="45326" spans="1:7">
      <c r="A45326" t="s">
        <v>4</v>
      </c>
      <c r="B45326" s="4" t="s">
        <v>5</v>
      </c>
      <c r="C45326" s="4" t="s">
        <v>13</v>
      </c>
    </row>
    <row r="45327" spans="1:7">
      <c r="A45327" t="n">
        <v>363256</v>
      </c>
      <c r="B45327" s="49" t="n">
        <v>74</v>
      </c>
      <c r="C45327" s="7" t="n">
        <v>67</v>
      </c>
    </row>
    <row r="45328" spans="1:7">
      <c r="A45328" t="s">
        <v>4</v>
      </c>
      <c r="B45328" s="4" t="s">
        <v>5</v>
      </c>
      <c r="C45328" s="4" t="s">
        <v>13</v>
      </c>
      <c r="D45328" s="4" t="s">
        <v>22</v>
      </c>
      <c r="E45328" s="4" t="s">
        <v>10</v>
      </c>
      <c r="F45328" s="4" t="s">
        <v>13</v>
      </c>
    </row>
    <row r="45329" spans="1:7">
      <c r="A45329" t="n">
        <v>363258</v>
      </c>
      <c r="B45329" s="16" t="n">
        <v>49</v>
      </c>
      <c r="C45329" s="7" t="n">
        <v>3</v>
      </c>
      <c r="D45329" s="7" t="n">
        <v>1</v>
      </c>
      <c r="E45329" s="7" t="n">
        <v>500</v>
      </c>
      <c r="F45329" s="7" t="n">
        <v>0</v>
      </c>
    </row>
    <row r="45330" spans="1:7">
      <c r="A45330" t="s">
        <v>4</v>
      </c>
      <c r="B45330" s="4" t="s">
        <v>5</v>
      </c>
      <c r="C45330" s="4" t="s">
        <v>13</v>
      </c>
      <c r="D45330" s="4" t="s">
        <v>10</v>
      </c>
    </row>
    <row r="45331" spans="1:7">
      <c r="A45331" t="n">
        <v>363267</v>
      </c>
      <c r="B45331" s="28" t="n">
        <v>58</v>
      </c>
      <c r="C45331" s="7" t="n">
        <v>11</v>
      </c>
      <c r="D45331" s="7" t="n">
        <v>300</v>
      </c>
    </row>
    <row r="45332" spans="1:7">
      <c r="A45332" t="s">
        <v>4</v>
      </c>
      <c r="B45332" s="4" t="s">
        <v>5</v>
      </c>
      <c r="C45332" s="4" t="s">
        <v>13</v>
      </c>
      <c r="D45332" s="4" t="s">
        <v>10</v>
      </c>
    </row>
    <row r="45333" spans="1:7">
      <c r="A45333" t="n">
        <v>363271</v>
      </c>
      <c r="B45333" s="28" t="n">
        <v>58</v>
      </c>
      <c r="C45333" s="7" t="n">
        <v>12</v>
      </c>
      <c r="D45333" s="7" t="n">
        <v>0</v>
      </c>
    </row>
    <row r="45334" spans="1:7">
      <c r="A45334" t="s">
        <v>4</v>
      </c>
      <c r="B45334" s="4" t="s">
        <v>5</v>
      </c>
      <c r="C45334" s="4" t="s">
        <v>13</v>
      </c>
    </row>
    <row r="45335" spans="1:7">
      <c r="A45335" t="n">
        <v>363275</v>
      </c>
      <c r="B45335" s="49" t="n">
        <v>74</v>
      </c>
      <c r="C45335" s="7" t="n">
        <v>46</v>
      </c>
    </row>
    <row r="45336" spans="1:7">
      <c r="A45336" t="s">
        <v>4</v>
      </c>
      <c r="B45336" s="4" t="s">
        <v>5</v>
      </c>
      <c r="C45336" s="4" t="s">
        <v>13</v>
      </c>
    </row>
    <row r="45337" spans="1:7">
      <c r="A45337" t="n">
        <v>363277</v>
      </c>
      <c r="B45337" s="34" t="n">
        <v>23</v>
      </c>
      <c r="C45337" s="7" t="n">
        <v>0</v>
      </c>
    </row>
    <row r="45338" spans="1:7">
      <c r="A45338" t="s">
        <v>4</v>
      </c>
      <c r="B45338" s="4" t="s">
        <v>5</v>
      </c>
      <c r="C45338" s="4" t="s">
        <v>13</v>
      </c>
      <c r="D45338" s="4" t="s">
        <v>9</v>
      </c>
    </row>
    <row r="45339" spans="1:7">
      <c r="A45339" t="n">
        <v>363279</v>
      </c>
      <c r="B45339" s="49" t="n">
        <v>74</v>
      </c>
      <c r="C45339" s="7" t="n">
        <v>52</v>
      </c>
      <c r="D45339" s="7" t="n">
        <v>8192</v>
      </c>
    </row>
    <row r="45340" spans="1:7">
      <c r="A45340" t="s">
        <v>4</v>
      </c>
      <c r="B45340" s="4" t="s">
        <v>5</v>
      </c>
    </row>
    <row r="45341" spans="1:7">
      <c r="A45341" t="n">
        <v>363285</v>
      </c>
      <c r="B45341" s="5" t="n">
        <v>1</v>
      </c>
    </row>
    <row r="45342" spans="1:7" s="3" customFormat="1" customHeight="0">
      <c r="A45342" s="3" t="s">
        <v>2</v>
      </c>
      <c r="B45342" s="3" t="s">
        <v>2646</v>
      </c>
    </row>
    <row r="45343" spans="1:7">
      <c r="A45343" t="s">
        <v>4</v>
      </c>
      <c r="B45343" s="4" t="s">
        <v>5</v>
      </c>
      <c r="C45343" s="4" t="s">
        <v>13</v>
      </c>
      <c r="D45343" s="4" t="s">
        <v>10</v>
      </c>
    </row>
    <row r="45344" spans="1:7">
      <c r="A45344" t="n">
        <v>363288</v>
      </c>
      <c r="B45344" s="27" t="n">
        <v>22</v>
      </c>
      <c r="C45344" s="7" t="n">
        <v>0</v>
      </c>
      <c r="D45344" s="7" t="n">
        <v>0</v>
      </c>
    </row>
    <row r="45345" spans="1:6">
      <c r="A45345" t="s">
        <v>4</v>
      </c>
      <c r="B45345" s="4" t="s">
        <v>5</v>
      </c>
      <c r="C45345" s="4" t="s">
        <v>13</v>
      </c>
      <c r="D45345" s="4" t="s">
        <v>10</v>
      </c>
    </row>
    <row r="45346" spans="1:6">
      <c r="A45346" t="n">
        <v>363292</v>
      </c>
      <c r="B45346" s="28" t="n">
        <v>58</v>
      </c>
      <c r="C45346" s="7" t="n">
        <v>5</v>
      </c>
      <c r="D45346" s="7" t="n">
        <v>300</v>
      </c>
    </row>
    <row r="45347" spans="1:6">
      <c r="A45347" t="s">
        <v>4</v>
      </c>
      <c r="B45347" s="4" t="s">
        <v>5</v>
      </c>
      <c r="C45347" s="4" t="s">
        <v>22</v>
      </c>
      <c r="D45347" s="4" t="s">
        <v>10</v>
      </c>
    </row>
    <row r="45348" spans="1:6">
      <c r="A45348" t="n">
        <v>363296</v>
      </c>
      <c r="B45348" s="51" t="n">
        <v>103</v>
      </c>
      <c r="C45348" s="7" t="n">
        <v>0</v>
      </c>
      <c r="D45348" s="7" t="n">
        <v>300</v>
      </c>
    </row>
    <row r="45349" spans="1:6">
      <c r="A45349" t="s">
        <v>4</v>
      </c>
      <c r="B45349" s="4" t="s">
        <v>5</v>
      </c>
      <c r="C45349" s="4" t="s">
        <v>13</v>
      </c>
      <c r="D45349" s="4" t="s">
        <v>22</v>
      </c>
      <c r="E45349" s="4" t="s">
        <v>10</v>
      </c>
      <c r="F45349" s="4" t="s">
        <v>13</v>
      </c>
    </row>
    <row r="45350" spans="1:6">
      <c r="A45350" t="n">
        <v>363303</v>
      </c>
      <c r="B45350" s="16" t="n">
        <v>49</v>
      </c>
      <c r="C45350" s="7" t="n">
        <v>3</v>
      </c>
      <c r="D45350" s="7" t="n">
        <v>0.699999988079071</v>
      </c>
      <c r="E45350" s="7" t="n">
        <v>500</v>
      </c>
      <c r="F45350" s="7" t="n">
        <v>0</v>
      </c>
    </row>
    <row r="45351" spans="1:6">
      <c r="A45351" t="s">
        <v>4</v>
      </c>
      <c r="B45351" s="4" t="s">
        <v>5</v>
      </c>
      <c r="C45351" s="4" t="s">
        <v>13</v>
      </c>
      <c r="D45351" s="4" t="s">
        <v>10</v>
      </c>
    </row>
    <row r="45352" spans="1:6">
      <c r="A45352" t="n">
        <v>363312</v>
      </c>
      <c r="B45352" s="28" t="n">
        <v>58</v>
      </c>
      <c r="C45352" s="7" t="n">
        <v>10</v>
      </c>
      <c r="D45352" s="7" t="n">
        <v>300</v>
      </c>
    </row>
    <row r="45353" spans="1:6">
      <c r="A45353" t="s">
        <v>4</v>
      </c>
      <c r="B45353" s="4" t="s">
        <v>5</v>
      </c>
      <c r="C45353" s="4" t="s">
        <v>13</v>
      </c>
      <c r="D45353" s="4" t="s">
        <v>10</v>
      </c>
    </row>
    <row r="45354" spans="1:6">
      <c r="A45354" t="n">
        <v>363316</v>
      </c>
      <c r="B45354" s="28" t="n">
        <v>58</v>
      </c>
      <c r="C45354" s="7" t="n">
        <v>12</v>
      </c>
      <c r="D45354" s="7" t="n">
        <v>0</v>
      </c>
    </row>
    <row r="45355" spans="1:6">
      <c r="A45355" t="s">
        <v>4</v>
      </c>
      <c r="B45355" s="4" t="s">
        <v>5</v>
      </c>
      <c r="C45355" s="4" t="s">
        <v>13</v>
      </c>
    </row>
    <row r="45356" spans="1:6">
      <c r="A45356" t="n">
        <v>363320</v>
      </c>
      <c r="B45356" s="37" t="n">
        <v>64</v>
      </c>
      <c r="C45356" s="7" t="n">
        <v>7</v>
      </c>
    </row>
    <row r="45357" spans="1:6">
      <c r="A45357" t="s">
        <v>4</v>
      </c>
      <c r="B45357" s="4" t="s">
        <v>5</v>
      </c>
      <c r="C45357" s="4" t="s">
        <v>13</v>
      </c>
      <c r="D45357" s="4" t="s">
        <v>10</v>
      </c>
      <c r="E45357" s="4" t="s">
        <v>13</v>
      </c>
      <c r="F45357" s="4" t="s">
        <v>20</v>
      </c>
    </row>
    <row r="45358" spans="1:6">
      <c r="A45358" t="n">
        <v>363322</v>
      </c>
      <c r="B45358" s="10" t="n">
        <v>5</v>
      </c>
      <c r="C45358" s="7" t="n">
        <v>30</v>
      </c>
      <c r="D45358" s="7" t="n">
        <v>8448</v>
      </c>
      <c r="E45358" s="7" t="n">
        <v>1</v>
      </c>
      <c r="F45358" s="11" t="n">
        <f t="normal" ca="1">A45376</f>
        <v>0</v>
      </c>
    </row>
    <row r="45359" spans="1:6">
      <c r="A45359" t="s">
        <v>4</v>
      </c>
      <c r="B45359" s="4" t="s">
        <v>5</v>
      </c>
      <c r="C45359" s="4" t="s">
        <v>13</v>
      </c>
      <c r="D45359" s="4" t="s">
        <v>10</v>
      </c>
      <c r="E45359" s="4" t="s">
        <v>10</v>
      </c>
      <c r="F45359" s="4" t="s">
        <v>13</v>
      </c>
    </row>
    <row r="45360" spans="1:6">
      <c r="A45360" t="n">
        <v>363331</v>
      </c>
      <c r="B45360" s="29" t="n">
        <v>25</v>
      </c>
      <c r="C45360" s="7" t="n">
        <v>1</v>
      </c>
      <c r="D45360" s="7" t="n">
        <v>65535</v>
      </c>
      <c r="E45360" s="7" t="n">
        <v>420</v>
      </c>
      <c r="F45360" s="7" t="n">
        <v>5</v>
      </c>
    </row>
    <row r="45361" spans="1:6">
      <c r="A45361" t="s">
        <v>4</v>
      </c>
      <c r="B45361" s="4" t="s">
        <v>5</v>
      </c>
      <c r="C45361" s="4" t="s">
        <v>13</v>
      </c>
      <c r="D45361" s="4" t="s">
        <v>10</v>
      </c>
      <c r="E45361" s="4" t="s">
        <v>6</v>
      </c>
    </row>
    <row r="45362" spans="1:6">
      <c r="A45362" t="n">
        <v>363338</v>
      </c>
      <c r="B45362" s="40" t="n">
        <v>51</v>
      </c>
      <c r="C45362" s="7" t="n">
        <v>4</v>
      </c>
      <c r="D45362" s="7" t="n">
        <v>0</v>
      </c>
      <c r="E45362" s="7" t="s">
        <v>287</v>
      </c>
    </row>
    <row r="45363" spans="1:6">
      <c r="A45363" t="s">
        <v>4</v>
      </c>
      <c r="B45363" s="4" t="s">
        <v>5</v>
      </c>
      <c r="C45363" s="4" t="s">
        <v>10</v>
      </c>
    </row>
    <row r="45364" spans="1:6">
      <c r="A45364" t="n">
        <v>363352</v>
      </c>
      <c r="B45364" s="35" t="n">
        <v>16</v>
      </c>
      <c r="C45364" s="7" t="n">
        <v>0</v>
      </c>
    </row>
    <row r="45365" spans="1:6">
      <c r="A45365" t="s">
        <v>4</v>
      </c>
      <c r="B45365" s="4" t="s">
        <v>5</v>
      </c>
      <c r="C45365" s="4" t="s">
        <v>10</v>
      </c>
      <c r="D45365" s="4" t="s">
        <v>72</v>
      </c>
      <c r="E45365" s="4" t="s">
        <v>13</v>
      </c>
      <c r="F45365" s="4" t="s">
        <v>13</v>
      </c>
      <c r="G45365" s="4" t="s">
        <v>72</v>
      </c>
      <c r="H45365" s="4" t="s">
        <v>13</v>
      </c>
      <c r="I45365" s="4" t="s">
        <v>13</v>
      </c>
    </row>
    <row r="45366" spans="1:6">
      <c r="A45366" t="n">
        <v>363355</v>
      </c>
      <c r="B45366" s="52" t="n">
        <v>26</v>
      </c>
      <c r="C45366" s="7" t="n">
        <v>0</v>
      </c>
      <c r="D45366" s="7" t="s">
        <v>2647</v>
      </c>
      <c r="E45366" s="7" t="n">
        <v>2</v>
      </c>
      <c r="F45366" s="7" t="n">
        <v>3</v>
      </c>
      <c r="G45366" s="7" t="s">
        <v>2648</v>
      </c>
      <c r="H45366" s="7" t="n">
        <v>2</v>
      </c>
      <c r="I45366" s="7" t="n">
        <v>0</v>
      </c>
    </row>
    <row r="45367" spans="1:6">
      <c r="A45367" t="s">
        <v>4</v>
      </c>
      <c r="B45367" s="4" t="s">
        <v>5</v>
      </c>
    </row>
    <row r="45368" spans="1:6">
      <c r="A45368" t="n">
        <v>363548</v>
      </c>
      <c r="B45368" s="53" t="n">
        <v>28</v>
      </c>
    </row>
    <row r="45369" spans="1:6">
      <c r="A45369" t="s">
        <v>4</v>
      </c>
      <c r="B45369" s="4" t="s">
        <v>5</v>
      </c>
      <c r="C45369" s="4" t="s">
        <v>10</v>
      </c>
      <c r="D45369" s="4" t="s">
        <v>13</v>
      </c>
    </row>
    <row r="45370" spans="1:6">
      <c r="A45370" t="n">
        <v>363549</v>
      </c>
      <c r="B45370" s="54" t="n">
        <v>89</v>
      </c>
      <c r="C45370" s="7" t="n">
        <v>65533</v>
      </c>
      <c r="D45370" s="7" t="n">
        <v>1</v>
      </c>
    </row>
    <row r="45371" spans="1:6">
      <c r="A45371" t="s">
        <v>4</v>
      </c>
      <c r="B45371" s="4" t="s">
        <v>5</v>
      </c>
      <c r="C45371" s="4" t="s">
        <v>13</v>
      </c>
      <c r="D45371" s="4" t="s">
        <v>10</v>
      </c>
      <c r="E45371" s="4" t="s">
        <v>10</v>
      </c>
      <c r="F45371" s="4" t="s">
        <v>13</v>
      </c>
    </row>
    <row r="45372" spans="1:6">
      <c r="A45372" t="n">
        <v>363553</v>
      </c>
      <c r="B45372" s="29" t="n">
        <v>25</v>
      </c>
      <c r="C45372" s="7" t="n">
        <v>1</v>
      </c>
      <c r="D45372" s="7" t="n">
        <v>65535</v>
      </c>
      <c r="E45372" s="7" t="n">
        <v>65535</v>
      </c>
      <c r="F45372" s="7" t="n">
        <v>0</v>
      </c>
    </row>
    <row r="45373" spans="1:6">
      <c r="A45373" t="s">
        <v>4</v>
      </c>
      <c r="B45373" s="4" t="s">
        <v>5</v>
      </c>
      <c r="C45373" s="4" t="s">
        <v>20</v>
      </c>
    </row>
    <row r="45374" spans="1:6">
      <c r="A45374" t="n">
        <v>363560</v>
      </c>
      <c r="B45374" s="17" t="n">
        <v>3</v>
      </c>
      <c r="C45374" s="11" t="n">
        <f t="normal" ca="1">A45390</f>
        <v>0</v>
      </c>
    </row>
    <row r="45375" spans="1:6">
      <c r="A45375" t="s">
        <v>4</v>
      </c>
      <c r="B45375" s="4" t="s">
        <v>5</v>
      </c>
      <c r="C45375" s="4" t="s">
        <v>13</v>
      </c>
      <c r="D45375" s="4" t="s">
        <v>10</v>
      </c>
      <c r="E45375" s="4" t="s">
        <v>10</v>
      </c>
      <c r="F45375" s="4" t="s">
        <v>13</v>
      </c>
    </row>
    <row r="45376" spans="1:6">
      <c r="A45376" t="n">
        <v>363565</v>
      </c>
      <c r="B45376" s="29" t="n">
        <v>25</v>
      </c>
      <c r="C45376" s="7" t="n">
        <v>1</v>
      </c>
      <c r="D45376" s="7" t="n">
        <v>65535</v>
      </c>
      <c r="E45376" s="7" t="n">
        <v>420</v>
      </c>
      <c r="F45376" s="7" t="n">
        <v>5</v>
      </c>
    </row>
    <row r="45377" spans="1:9">
      <c r="A45377" t="s">
        <v>4</v>
      </c>
      <c r="B45377" s="4" t="s">
        <v>5</v>
      </c>
      <c r="C45377" s="4" t="s">
        <v>13</v>
      </c>
      <c r="D45377" s="4" t="s">
        <v>10</v>
      </c>
      <c r="E45377" s="4" t="s">
        <v>6</v>
      </c>
    </row>
    <row r="45378" spans="1:9">
      <c r="A45378" t="n">
        <v>363572</v>
      </c>
      <c r="B45378" s="40" t="n">
        <v>51</v>
      </c>
      <c r="C45378" s="7" t="n">
        <v>4</v>
      </c>
      <c r="D45378" s="7" t="n">
        <v>0</v>
      </c>
      <c r="E45378" s="7" t="s">
        <v>287</v>
      </c>
    </row>
    <row r="45379" spans="1:9">
      <c r="A45379" t="s">
        <v>4</v>
      </c>
      <c r="B45379" s="4" t="s">
        <v>5</v>
      </c>
      <c r="C45379" s="4" t="s">
        <v>10</v>
      </c>
    </row>
    <row r="45380" spans="1:9">
      <c r="A45380" t="n">
        <v>363586</v>
      </c>
      <c r="B45380" s="35" t="n">
        <v>16</v>
      </c>
      <c r="C45380" s="7" t="n">
        <v>0</v>
      </c>
    </row>
    <row r="45381" spans="1:9">
      <c r="A45381" t="s">
        <v>4</v>
      </c>
      <c r="B45381" s="4" t="s">
        <v>5</v>
      </c>
      <c r="C45381" s="4" t="s">
        <v>10</v>
      </c>
      <c r="D45381" s="4" t="s">
        <v>72</v>
      </c>
      <c r="E45381" s="4" t="s">
        <v>13</v>
      </c>
      <c r="F45381" s="4" t="s">
        <v>13</v>
      </c>
      <c r="G45381" s="4" t="s">
        <v>72</v>
      </c>
      <c r="H45381" s="4" t="s">
        <v>13</v>
      </c>
      <c r="I45381" s="4" t="s">
        <v>13</v>
      </c>
    </row>
    <row r="45382" spans="1:9">
      <c r="A45382" t="n">
        <v>363589</v>
      </c>
      <c r="B45382" s="52" t="n">
        <v>26</v>
      </c>
      <c r="C45382" s="7" t="n">
        <v>0</v>
      </c>
      <c r="D45382" s="7" t="s">
        <v>2649</v>
      </c>
      <c r="E45382" s="7" t="n">
        <v>2</v>
      </c>
      <c r="F45382" s="7" t="n">
        <v>3</v>
      </c>
      <c r="G45382" s="7" t="s">
        <v>2650</v>
      </c>
      <c r="H45382" s="7" t="n">
        <v>2</v>
      </c>
      <c r="I45382" s="7" t="n">
        <v>0</v>
      </c>
    </row>
    <row r="45383" spans="1:9">
      <c r="A45383" t="s">
        <v>4</v>
      </c>
      <c r="B45383" s="4" t="s">
        <v>5</v>
      </c>
    </row>
    <row r="45384" spans="1:9">
      <c r="A45384" t="n">
        <v>363744</v>
      </c>
      <c r="B45384" s="53" t="n">
        <v>28</v>
      </c>
    </row>
    <row r="45385" spans="1:9">
      <c r="A45385" t="s">
        <v>4</v>
      </c>
      <c r="B45385" s="4" t="s">
        <v>5</v>
      </c>
      <c r="C45385" s="4" t="s">
        <v>10</v>
      </c>
      <c r="D45385" s="4" t="s">
        <v>13</v>
      </c>
    </row>
    <row r="45386" spans="1:9">
      <c r="A45386" t="n">
        <v>363745</v>
      </c>
      <c r="B45386" s="54" t="n">
        <v>89</v>
      </c>
      <c r="C45386" s="7" t="n">
        <v>65533</v>
      </c>
      <c r="D45386" s="7" t="n">
        <v>1</v>
      </c>
    </row>
    <row r="45387" spans="1:9">
      <c r="A45387" t="s">
        <v>4</v>
      </c>
      <c r="B45387" s="4" t="s">
        <v>5</v>
      </c>
      <c r="C45387" s="4" t="s">
        <v>13</v>
      </c>
      <c r="D45387" s="4" t="s">
        <v>10</v>
      </c>
      <c r="E45387" s="4" t="s">
        <v>10</v>
      </c>
      <c r="F45387" s="4" t="s">
        <v>13</v>
      </c>
    </row>
    <row r="45388" spans="1:9">
      <c r="A45388" t="n">
        <v>363749</v>
      </c>
      <c r="B45388" s="29" t="n">
        <v>25</v>
      </c>
      <c r="C45388" s="7" t="n">
        <v>1</v>
      </c>
      <c r="D45388" s="7" t="n">
        <v>65535</v>
      </c>
      <c r="E45388" s="7" t="n">
        <v>65535</v>
      </c>
      <c r="F45388" s="7" t="n">
        <v>0</v>
      </c>
    </row>
    <row r="45389" spans="1:9">
      <c r="A45389" t="s">
        <v>4</v>
      </c>
      <c r="B45389" s="4" t="s">
        <v>5</v>
      </c>
      <c r="C45389" s="4" t="s">
        <v>10</v>
      </c>
      <c r="D45389" s="4" t="s">
        <v>22</v>
      </c>
      <c r="E45389" s="4" t="s">
        <v>22</v>
      </c>
      <c r="F45389" s="4" t="s">
        <v>22</v>
      </c>
      <c r="G45389" s="4" t="s">
        <v>22</v>
      </c>
    </row>
    <row r="45390" spans="1:9">
      <c r="A45390" t="n">
        <v>363756</v>
      </c>
      <c r="B45390" s="24" t="n">
        <v>46</v>
      </c>
      <c r="C45390" s="7" t="n">
        <v>61456</v>
      </c>
      <c r="D45390" s="7" t="n">
        <v>35.0499992370605</v>
      </c>
      <c r="E45390" s="7" t="n">
        <v>-2.07999992370605</v>
      </c>
      <c r="F45390" s="7" t="n">
        <v>24.8199996948242</v>
      </c>
      <c r="G45390" s="7" t="n">
        <v>180.300003051758</v>
      </c>
    </row>
    <row r="45391" spans="1:9">
      <c r="A45391" t="s">
        <v>4</v>
      </c>
      <c r="B45391" s="4" t="s">
        <v>5</v>
      </c>
      <c r="C45391" s="4" t="s">
        <v>10</v>
      </c>
      <c r="D45391" s="4" t="s">
        <v>22</v>
      </c>
      <c r="E45391" s="4" t="s">
        <v>22</v>
      </c>
      <c r="F45391" s="4" t="s">
        <v>22</v>
      </c>
      <c r="G45391" s="4" t="s">
        <v>22</v>
      </c>
    </row>
    <row r="45392" spans="1:9">
      <c r="A45392" t="n">
        <v>363775</v>
      </c>
      <c r="B45392" s="24" t="n">
        <v>46</v>
      </c>
      <c r="C45392" s="7" t="n">
        <v>61457</v>
      </c>
      <c r="D45392" s="7" t="n">
        <v>35.0499992370605</v>
      </c>
      <c r="E45392" s="7" t="n">
        <v>-2.07999992370605</v>
      </c>
      <c r="F45392" s="7" t="n">
        <v>24.8199996948242</v>
      </c>
      <c r="G45392" s="7" t="n">
        <v>180.300003051758</v>
      </c>
    </row>
    <row r="45393" spans="1:9">
      <c r="A45393" t="s">
        <v>4</v>
      </c>
      <c r="B45393" s="4" t="s">
        <v>5</v>
      </c>
      <c r="C45393" s="4" t="s">
        <v>13</v>
      </c>
      <c r="D45393" s="4" t="s">
        <v>13</v>
      </c>
      <c r="E45393" s="4" t="s">
        <v>10</v>
      </c>
    </row>
    <row r="45394" spans="1:9">
      <c r="A45394" t="n">
        <v>363794</v>
      </c>
      <c r="B45394" s="25" t="n">
        <v>45</v>
      </c>
      <c r="C45394" s="7" t="n">
        <v>8</v>
      </c>
      <c r="D45394" s="7" t="n">
        <v>1</v>
      </c>
      <c r="E45394" s="7" t="n">
        <v>0</v>
      </c>
    </row>
    <row r="45395" spans="1:9">
      <c r="A45395" t="s">
        <v>4</v>
      </c>
      <c r="B45395" s="4" t="s">
        <v>5</v>
      </c>
      <c r="C45395" s="4" t="s">
        <v>13</v>
      </c>
      <c r="D45395" s="4" t="s">
        <v>10</v>
      </c>
      <c r="E45395" s="4" t="s">
        <v>10</v>
      </c>
      <c r="F45395" s="4" t="s">
        <v>13</v>
      </c>
    </row>
    <row r="45396" spans="1:9">
      <c r="A45396" t="n">
        <v>363799</v>
      </c>
      <c r="B45396" s="29" t="n">
        <v>25</v>
      </c>
      <c r="C45396" s="7" t="n">
        <v>1</v>
      </c>
      <c r="D45396" s="7" t="n">
        <v>65535</v>
      </c>
      <c r="E45396" s="7" t="n">
        <v>65535</v>
      </c>
      <c r="F45396" s="7" t="n">
        <v>0</v>
      </c>
    </row>
    <row r="45397" spans="1:9">
      <c r="A45397" t="s">
        <v>4</v>
      </c>
      <c r="B45397" s="4" t="s">
        <v>5</v>
      </c>
      <c r="C45397" s="4" t="s">
        <v>13</v>
      </c>
      <c r="D45397" s="4" t="s">
        <v>6</v>
      </c>
    </row>
    <row r="45398" spans="1:9">
      <c r="A45398" t="n">
        <v>363806</v>
      </c>
      <c r="B45398" s="8" t="n">
        <v>2</v>
      </c>
      <c r="C45398" s="7" t="n">
        <v>10</v>
      </c>
      <c r="D45398" s="7" t="s">
        <v>154</v>
      </c>
    </row>
    <row r="45399" spans="1:9">
      <c r="A45399" t="s">
        <v>4</v>
      </c>
      <c r="B45399" s="4" t="s">
        <v>5</v>
      </c>
      <c r="C45399" s="4" t="s">
        <v>13</v>
      </c>
      <c r="D45399" s="4" t="s">
        <v>10</v>
      </c>
    </row>
    <row r="45400" spans="1:9">
      <c r="A45400" t="n">
        <v>363829</v>
      </c>
      <c r="B45400" s="28" t="n">
        <v>58</v>
      </c>
      <c r="C45400" s="7" t="n">
        <v>105</v>
      </c>
      <c r="D45400" s="7" t="n">
        <v>300</v>
      </c>
    </row>
    <row r="45401" spans="1:9">
      <c r="A45401" t="s">
        <v>4</v>
      </c>
      <c r="B45401" s="4" t="s">
        <v>5</v>
      </c>
      <c r="C45401" s="4" t="s">
        <v>22</v>
      </c>
      <c r="D45401" s="4" t="s">
        <v>10</v>
      </c>
    </row>
    <row r="45402" spans="1:9">
      <c r="A45402" t="n">
        <v>363833</v>
      </c>
      <c r="B45402" s="51" t="n">
        <v>103</v>
      </c>
      <c r="C45402" s="7" t="n">
        <v>1</v>
      </c>
      <c r="D45402" s="7" t="n">
        <v>300</v>
      </c>
    </row>
    <row r="45403" spans="1:9">
      <c r="A45403" t="s">
        <v>4</v>
      </c>
      <c r="B45403" s="4" t="s">
        <v>5</v>
      </c>
      <c r="C45403" s="4" t="s">
        <v>13</v>
      </c>
    </row>
    <row r="45404" spans="1:9">
      <c r="A45404" t="n">
        <v>363840</v>
      </c>
      <c r="B45404" s="49" t="n">
        <v>74</v>
      </c>
      <c r="C45404" s="7" t="n">
        <v>67</v>
      </c>
    </row>
    <row r="45405" spans="1:9">
      <c r="A45405" t="s">
        <v>4</v>
      </c>
      <c r="B45405" s="4" t="s">
        <v>5</v>
      </c>
      <c r="C45405" s="4" t="s">
        <v>13</v>
      </c>
      <c r="D45405" s="4" t="s">
        <v>22</v>
      </c>
      <c r="E45405" s="4" t="s">
        <v>10</v>
      </c>
      <c r="F45405" s="4" t="s">
        <v>13</v>
      </c>
    </row>
    <row r="45406" spans="1:9">
      <c r="A45406" t="n">
        <v>363842</v>
      </c>
      <c r="B45406" s="16" t="n">
        <v>49</v>
      </c>
      <c r="C45406" s="7" t="n">
        <v>3</v>
      </c>
      <c r="D45406" s="7" t="n">
        <v>1</v>
      </c>
      <c r="E45406" s="7" t="n">
        <v>500</v>
      </c>
      <c r="F45406" s="7" t="n">
        <v>0</v>
      </c>
    </row>
    <row r="45407" spans="1:9">
      <c r="A45407" t="s">
        <v>4</v>
      </c>
      <c r="B45407" s="4" t="s">
        <v>5</v>
      </c>
      <c r="C45407" s="4" t="s">
        <v>13</v>
      </c>
      <c r="D45407" s="4" t="s">
        <v>10</v>
      </c>
    </row>
    <row r="45408" spans="1:9">
      <c r="A45408" t="n">
        <v>363851</v>
      </c>
      <c r="B45408" s="28" t="n">
        <v>58</v>
      </c>
      <c r="C45408" s="7" t="n">
        <v>11</v>
      </c>
      <c r="D45408" s="7" t="n">
        <v>300</v>
      </c>
    </row>
    <row r="45409" spans="1:6">
      <c r="A45409" t="s">
        <v>4</v>
      </c>
      <c r="B45409" s="4" t="s">
        <v>5</v>
      </c>
      <c r="C45409" s="4" t="s">
        <v>13</v>
      </c>
      <c r="D45409" s="4" t="s">
        <v>10</v>
      </c>
    </row>
    <row r="45410" spans="1:6">
      <c r="A45410" t="n">
        <v>363855</v>
      </c>
      <c r="B45410" s="28" t="n">
        <v>58</v>
      </c>
      <c r="C45410" s="7" t="n">
        <v>12</v>
      </c>
      <c r="D45410" s="7" t="n">
        <v>0</v>
      </c>
    </row>
    <row r="45411" spans="1:6">
      <c r="A45411" t="s">
        <v>4</v>
      </c>
      <c r="B45411" s="4" t="s">
        <v>5</v>
      </c>
      <c r="C45411" s="4" t="s">
        <v>13</v>
      </c>
    </row>
    <row r="45412" spans="1:6">
      <c r="A45412" t="n">
        <v>363859</v>
      </c>
      <c r="B45412" s="49" t="n">
        <v>74</v>
      </c>
      <c r="C45412" s="7" t="n">
        <v>46</v>
      </c>
    </row>
    <row r="45413" spans="1:6">
      <c r="A45413" t="s">
        <v>4</v>
      </c>
      <c r="B45413" s="4" t="s">
        <v>5</v>
      </c>
      <c r="C45413" s="4" t="s">
        <v>13</v>
      </c>
    </row>
    <row r="45414" spans="1:6">
      <c r="A45414" t="n">
        <v>363861</v>
      </c>
      <c r="B45414" s="34" t="n">
        <v>23</v>
      </c>
      <c r="C45414" s="7" t="n">
        <v>0</v>
      </c>
    </row>
    <row r="45415" spans="1:6">
      <c r="A45415" t="s">
        <v>4</v>
      </c>
      <c r="B45415" s="4" t="s">
        <v>5</v>
      </c>
      <c r="C45415" s="4" t="s">
        <v>13</v>
      </c>
      <c r="D45415" s="4" t="s">
        <v>9</v>
      </c>
    </row>
    <row r="45416" spans="1:6">
      <c r="A45416" t="n">
        <v>363863</v>
      </c>
      <c r="B45416" s="49" t="n">
        <v>74</v>
      </c>
      <c r="C45416" s="7" t="n">
        <v>52</v>
      </c>
      <c r="D45416" s="7" t="n">
        <v>8192</v>
      </c>
    </row>
    <row r="45417" spans="1:6">
      <c r="A45417" t="s">
        <v>4</v>
      </c>
      <c r="B45417" s="4" t="s">
        <v>5</v>
      </c>
    </row>
    <row r="45418" spans="1:6">
      <c r="A45418" t="n">
        <v>363869</v>
      </c>
      <c r="B45418" s="5" t="n">
        <v>1</v>
      </c>
    </row>
    <row r="45419" spans="1:6" s="3" customFormat="1" customHeight="0">
      <c r="A45419" s="3" t="s">
        <v>2</v>
      </c>
      <c r="B45419" s="3" t="s">
        <v>2651</v>
      </c>
    </row>
    <row r="45420" spans="1:6">
      <c r="A45420" t="s">
        <v>4</v>
      </c>
      <c r="B45420" s="4" t="s">
        <v>5</v>
      </c>
      <c r="C45420" s="4" t="s">
        <v>10</v>
      </c>
      <c r="D45420" s="4" t="s">
        <v>10</v>
      </c>
      <c r="E45420" s="4" t="s">
        <v>9</v>
      </c>
      <c r="F45420" s="4" t="s">
        <v>6</v>
      </c>
      <c r="G45420" s="4" t="s">
        <v>8</v>
      </c>
      <c r="H45420" s="4" t="s">
        <v>10</v>
      </c>
      <c r="I45420" s="4" t="s">
        <v>10</v>
      </c>
      <c r="J45420" s="4" t="s">
        <v>9</v>
      </c>
      <c r="K45420" s="4" t="s">
        <v>6</v>
      </c>
      <c r="L45420" s="4" t="s">
        <v>8</v>
      </c>
    </row>
    <row r="45421" spans="1:6">
      <c r="A45421" t="n">
        <v>363872</v>
      </c>
      <c r="B45421" s="122" t="n">
        <v>257</v>
      </c>
      <c r="C45421" s="7" t="n">
        <v>4</v>
      </c>
      <c r="D45421" s="7" t="n">
        <v>65533</v>
      </c>
      <c r="E45421" s="7" t="n">
        <v>12105</v>
      </c>
      <c r="F45421" s="7" t="s">
        <v>12</v>
      </c>
      <c r="G45421" s="7" t="n">
        <f t="normal" ca="1">32-LENB(INDIRECT(ADDRESS(45421,6)))</f>
        <v>0</v>
      </c>
      <c r="H45421" s="7" t="n">
        <v>0</v>
      </c>
      <c r="I45421" s="7" t="n">
        <v>65533</v>
      </c>
      <c r="J45421" s="7" t="n">
        <v>0</v>
      </c>
      <c r="K45421" s="7" t="s">
        <v>12</v>
      </c>
      <c r="L45421" s="7" t="n">
        <f t="normal" ca="1">32-LENB(INDIRECT(ADDRESS(45421,11)))</f>
        <v>0</v>
      </c>
    </row>
    <row r="45422" spans="1:6">
      <c r="A45422" t="s">
        <v>4</v>
      </c>
      <c r="B45422" s="4" t="s">
        <v>5</v>
      </c>
    </row>
    <row r="45423" spans="1:6">
      <c r="A45423" t="n">
        <v>363952</v>
      </c>
      <c r="B45423" s="5" t="n">
        <v>1</v>
      </c>
    </row>
    <row r="45424" spans="1:6" s="3" customFormat="1" customHeight="0">
      <c r="A45424" s="3" t="s">
        <v>2</v>
      </c>
      <c r="B45424" s="3" t="s">
        <v>2652</v>
      </c>
    </row>
    <row r="45425" spans="1:12">
      <c r="A45425" t="s">
        <v>4</v>
      </c>
      <c r="B45425" s="4" t="s">
        <v>5</v>
      </c>
      <c r="C45425" s="4" t="s">
        <v>10</v>
      </c>
      <c r="D45425" s="4" t="s">
        <v>10</v>
      </c>
      <c r="E45425" s="4" t="s">
        <v>9</v>
      </c>
      <c r="F45425" s="4" t="s">
        <v>6</v>
      </c>
      <c r="G45425" s="4" t="s">
        <v>8</v>
      </c>
      <c r="H45425" s="4" t="s">
        <v>10</v>
      </c>
      <c r="I45425" s="4" t="s">
        <v>10</v>
      </c>
      <c r="J45425" s="4" t="s">
        <v>9</v>
      </c>
      <c r="K45425" s="4" t="s">
        <v>6</v>
      </c>
      <c r="L45425" s="4" t="s">
        <v>8</v>
      </c>
    </row>
    <row r="45426" spans="1:12">
      <c r="A45426" t="n">
        <v>363968</v>
      </c>
      <c r="B45426" s="122" t="n">
        <v>257</v>
      </c>
      <c r="C45426" s="7" t="n">
        <v>4</v>
      </c>
      <c r="D45426" s="7" t="n">
        <v>65533</v>
      </c>
      <c r="E45426" s="7" t="n">
        <v>12010</v>
      </c>
      <c r="F45426" s="7" t="s">
        <v>12</v>
      </c>
      <c r="G45426" s="7" t="n">
        <f t="normal" ca="1">32-LENB(INDIRECT(ADDRESS(45426,6)))</f>
        <v>0</v>
      </c>
      <c r="H45426" s="7" t="n">
        <v>0</v>
      </c>
      <c r="I45426" s="7" t="n">
        <v>65533</v>
      </c>
      <c r="J45426" s="7" t="n">
        <v>0</v>
      </c>
      <c r="K45426" s="7" t="s">
        <v>12</v>
      </c>
      <c r="L45426" s="7" t="n">
        <f t="normal" ca="1">32-LENB(INDIRECT(ADDRESS(45426,11)))</f>
        <v>0</v>
      </c>
    </row>
    <row r="45427" spans="1:12">
      <c r="A45427" t="s">
        <v>4</v>
      </c>
      <c r="B45427" s="4" t="s">
        <v>5</v>
      </c>
    </row>
    <row r="45428" spans="1:12">
      <c r="A45428" t="n">
        <v>364048</v>
      </c>
      <c r="B45428" s="5" t="n">
        <v>1</v>
      </c>
    </row>
    <row r="45429" spans="1:12" s="3" customFormat="1" customHeight="0">
      <c r="A45429" s="3" t="s">
        <v>2</v>
      </c>
      <c r="B45429" s="3" t="s">
        <v>2653</v>
      </c>
    </row>
    <row r="45430" spans="1:12">
      <c r="A45430" t="s">
        <v>4</v>
      </c>
      <c r="B45430" s="4" t="s">
        <v>5</v>
      </c>
      <c r="C45430" s="4" t="s">
        <v>10</v>
      </c>
      <c r="D45430" s="4" t="s">
        <v>10</v>
      </c>
      <c r="E45430" s="4" t="s">
        <v>9</v>
      </c>
      <c r="F45430" s="4" t="s">
        <v>6</v>
      </c>
      <c r="G45430" s="4" t="s">
        <v>8</v>
      </c>
      <c r="H45430" s="4" t="s">
        <v>10</v>
      </c>
      <c r="I45430" s="4" t="s">
        <v>10</v>
      </c>
      <c r="J45430" s="4" t="s">
        <v>9</v>
      </c>
      <c r="K45430" s="4" t="s">
        <v>6</v>
      </c>
      <c r="L45430" s="4" t="s">
        <v>8</v>
      </c>
      <c r="M45430" s="4" t="s">
        <v>10</v>
      </c>
      <c r="N45430" s="4" t="s">
        <v>10</v>
      </c>
      <c r="O45430" s="4" t="s">
        <v>9</v>
      </c>
      <c r="P45430" s="4" t="s">
        <v>6</v>
      </c>
      <c r="Q45430" s="4" t="s">
        <v>8</v>
      </c>
      <c r="R45430" s="4" t="s">
        <v>10</v>
      </c>
      <c r="S45430" s="4" t="s">
        <v>10</v>
      </c>
      <c r="T45430" s="4" t="s">
        <v>9</v>
      </c>
      <c r="U45430" s="4" t="s">
        <v>6</v>
      </c>
      <c r="V45430" s="4" t="s">
        <v>8</v>
      </c>
      <c r="W45430" s="4" t="s">
        <v>10</v>
      </c>
      <c r="X45430" s="4" t="s">
        <v>10</v>
      </c>
      <c r="Y45430" s="4" t="s">
        <v>9</v>
      </c>
      <c r="Z45430" s="4" t="s">
        <v>6</v>
      </c>
      <c r="AA45430" s="4" t="s">
        <v>8</v>
      </c>
      <c r="AB45430" s="4" t="s">
        <v>10</v>
      </c>
      <c r="AC45430" s="4" t="s">
        <v>10</v>
      </c>
      <c r="AD45430" s="4" t="s">
        <v>9</v>
      </c>
      <c r="AE45430" s="4" t="s">
        <v>6</v>
      </c>
      <c r="AF45430" s="4" t="s">
        <v>8</v>
      </c>
      <c r="AG45430" s="4" t="s">
        <v>10</v>
      </c>
      <c r="AH45430" s="4" t="s">
        <v>10</v>
      </c>
      <c r="AI45430" s="4" t="s">
        <v>9</v>
      </c>
      <c r="AJ45430" s="4" t="s">
        <v>6</v>
      </c>
      <c r="AK45430" s="4" t="s">
        <v>8</v>
      </c>
      <c r="AL45430" s="4" t="s">
        <v>10</v>
      </c>
      <c r="AM45430" s="4" t="s">
        <v>10</v>
      </c>
      <c r="AN45430" s="4" t="s">
        <v>9</v>
      </c>
      <c r="AO45430" s="4" t="s">
        <v>6</v>
      </c>
      <c r="AP45430" s="4" t="s">
        <v>8</v>
      </c>
      <c r="AQ45430" s="4" t="s">
        <v>10</v>
      </c>
      <c r="AR45430" s="4" t="s">
        <v>10</v>
      </c>
      <c r="AS45430" s="4" t="s">
        <v>9</v>
      </c>
      <c r="AT45430" s="4" t="s">
        <v>6</v>
      </c>
      <c r="AU45430" s="4" t="s">
        <v>8</v>
      </c>
      <c r="AV45430" s="4" t="s">
        <v>10</v>
      </c>
      <c r="AW45430" s="4" t="s">
        <v>10</v>
      </c>
      <c r="AX45430" s="4" t="s">
        <v>9</v>
      </c>
      <c r="AY45430" s="4" t="s">
        <v>6</v>
      </c>
      <c r="AZ45430" s="4" t="s">
        <v>8</v>
      </c>
      <c r="BA45430" s="4" t="s">
        <v>10</v>
      </c>
      <c r="BB45430" s="4" t="s">
        <v>10</v>
      </c>
      <c r="BC45430" s="4" t="s">
        <v>9</v>
      </c>
      <c r="BD45430" s="4" t="s">
        <v>6</v>
      </c>
      <c r="BE45430" s="4" t="s">
        <v>8</v>
      </c>
      <c r="BF45430" s="4" t="s">
        <v>10</v>
      </c>
      <c r="BG45430" s="4" t="s">
        <v>10</v>
      </c>
      <c r="BH45430" s="4" t="s">
        <v>9</v>
      </c>
      <c r="BI45430" s="4" t="s">
        <v>6</v>
      </c>
      <c r="BJ45430" s="4" t="s">
        <v>8</v>
      </c>
      <c r="BK45430" s="4" t="s">
        <v>10</v>
      </c>
      <c r="BL45430" s="4" t="s">
        <v>10</v>
      </c>
      <c r="BM45430" s="4" t="s">
        <v>9</v>
      </c>
      <c r="BN45430" s="4" t="s">
        <v>6</v>
      </c>
      <c r="BO45430" s="4" t="s">
        <v>8</v>
      </c>
      <c r="BP45430" s="4" t="s">
        <v>10</v>
      </c>
      <c r="BQ45430" s="4" t="s">
        <v>10</v>
      </c>
      <c r="BR45430" s="4" t="s">
        <v>9</v>
      </c>
      <c r="BS45430" s="4" t="s">
        <v>6</v>
      </c>
      <c r="BT45430" s="4" t="s">
        <v>8</v>
      </c>
      <c r="BU45430" s="4" t="s">
        <v>10</v>
      </c>
      <c r="BV45430" s="4" t="s">
        <v>10</v>
      </c>
      <c r="BW45430" s="4" t="s">
        <v>9</v>
      </c>
      <c r="BX45430" s="4" t="s">
        <v>6</v>
      </c>
      <c r="BY45430" s="4" t="s">
        <v>8</v>
      </c>
      <c r="BZ45430" s="4" t="s">
        <v>10</v>
      </c>
      <c r="CA45430" s="4" t="s">
        <v>10</v>
      </c>
      <c r="CB45430" s="4" t="s">
        <v>9</v>
      </c>
      <c r="CC45430" s="4" t="s">
        <v>6</v>
      </c>
      <c r="CD45430" s="4" t="s">
        <v>8</v>
      </c>
      <c r="CE45430" s="4" t="s">
        <v>10</v>
      </c>
      <c r="CF45430" s="4" t="s">
        <v>10</v>
      </c>
      <c r="CG45430" s="4" t="s">
        <v>9</v>
      </c>
      <c r="CH45430" s="4" t="s">
        <v>6</v>
      </c>
      <c r="CI45430" s="4" t="s">
        <v>8</v>
      </c>
      <c r="CJ45430" s="4" t="s">
        <v>10</v>
      </c>
      <c r="CK45430" s="4" t="s">
        <v>10</v>
      </c>
      <c r="CL45430" s="4" t="s">
        <v>9</v>
      </c>
      <c r="CM45430" s="4" t="s">
        <v>6</v>
      </c>
      <c r="CN45430" s="4" t="s">
        <v>8</v>
      </c>
      <c r="CO45430" s="4" t="s">
        <v>10</v>
      </c>
      <c r="CP45430" s="4" t="s">
        <v>10</v>
      </c>
      <c r="CQ45430" s="4" t="s">
        <v>9</v>
      </c>
      <c r="CR45430" s="4" t="s">
        <v>6</v>
      </c>
      <c r="CS45430" s="4" t="s">
        <v>8</v>
      </c>
      <c r="CT45430" s="4" t="s">
        <v>10</v>
      </c>
      <c r="CU45430" s="4" t="s">
        <v>10</v>
      </c>
      <c r="CV45430" s="4" t="s">
        <v>9</v>
      </c>
      <c r="CW45430" s="4" t="s">
        <v>6</v>
      </c>
      <c r="CX45430" s="4" t="s">
        <v>8</v>
      </c>
      <c r="CY45430" s="4" t="s">
        <v>10</v>
      </c>
      <c r="CZ45430" s="4" t="s">
        <v>10</v>
      </c>
      <c r="DA45430" s="4" t="s">
        <v>9</v>
      </c>
      <c r="DB45430" s="4" t="s">
        <v>6</v>
      </c>
      <c r="DC45430" s="4" t="s">
        <v>8</v>
      </c>
    </row>
    <row r="45431" spans="1:12">
      <c r="A45431" t="n">
        <v>364064</v>
      </c>
      <c r="B45431" s="122" t="n">
        <v>257</v>
      </c>
      <c r="C45431" s="7" t="n">
        <v>4</v>
      </c>
      <c r="D45431" s="7" t="n">
        <v>65533</v>
      </c>
      <c r="E45431" s="7" t="n">
        <v>10015</v>
      </c>
      <c r="F45431" s="7" t="s">
        <v>12</v>
      </c>
      <c r="G45431" s="7" t="n">
        <f t="normal" ca="1">32-LENB(INDIRECT(ADDRESS(45431,6)))</f>
        <v>0</v>
      </c>
      <c r="H45431" s="7" t="n">
        <v>4</v>
      </c>
      <c r="I45431" s="7" t="n">
        <v>65533</v>
      </c>
      <c r="J45431" s="7" t="n">
        <v>10015</v>
      </c>
      <c r="K45431" s="7" t="s">
        <v>12</v>
      </c>
      <c r="L45431" s="7" t="n">
        <f t="normal" ca="1">32-LENB(INDIRECT(ADDRESS(45431,11)))</f>
        <v>0</v>
      </c>
      <c r="M45431" s="7" t="n">
        <v>4</v>
      </c>
      <c r="N45431" s="7" t="n">
        <v>65533</v>
      </c>
      <c r="O45431" s="7" t="n">
        <v>10015</v>
      </c>
      <c r="P45431" s="7" t="s">
        <v>12</v>
      </c>
      <c r="Q45431" s="7" t="n">
        <f t="normal" ca="1">32-LENB(INDIRECT(ADDRESS(45431,16)))</f>
        <v>0</v>
      </c>
      <c r="R45431" s="7" t="n">
        <v>4</v>
      </c>
      <c r="S45431" s="7" t="n">
        <v>65533</v>
      </c>
      <c r="T45431" s="7" t="n">
        <v>10016</v>
      </c>
      <c r="U45431" s="7" t="s">
        <v>12</v>
      </c>
      <c r="V45431" s="7" t="n">
        <f t="normal" ca="1">32-LENB(INDIRECT(ADDRESS(45431,21)))</f>
        <v>0</v>
      </c>
      <c r="W45431" s="7" t="n">
        <v>4</v>
      </c>
      <c r="X45431" s="7" t="n">
        <v>65533</v>
      </c>
      <c r="Y45431" s="7" t="n">
        <v>10016</v>
      </c>
      <c r="Z45431" s="7" t="s">
        <v>12</v>
      </c>
      <c r="AA45431" s="7" t="n">
        <f t="normal" ca="1">32-LENB(INDIRECT(ADDRESS(45431,26)))</f>
        <v>0</v>
      </c>
      <c r="AB45431" s="7" t="n">
        <v>4</v>
      </c>
      <c r="AC45431" s="7" t="n">
        <v>65533</v>
      </c>
      <c r="AD45431" s="7" t="n">
        <v>10016</v>
      </c>
      <c r="AE45431" s="7" t="s">
        <v>12</v>
      </c>
      <c r="AF45431" s="7" t="n">
        <f t="normal" ca="1">32-LENB(INDIRECT(ADDRESS(45431,31)))</f>
        <v>0</v>
      </c>
      <c r="AG45431" s="7" t="n">
        <v>4</v>
      </c>
      <c r="AH45431" s="7" t="n">
        <v>65533</v>
      </c>
      <c r="AI45431" s="7" t="n">
        <v>10016</v>
      </c>
      <c r="AJ45431" s="7" t="s">
        <v>12</v>
      </c>
      <c r="AK45431" s="7" t="n">
        <f t="normal" ca="1">32-LENB(INDIRECT(ADDRESS(45431,36)))</f>
        <v>0</v>
      </c>
      <c r="AL45431" s="7" t="n">
        <v>4</v>
      </c>
      <c r="AM45431" s="7" t="n">
        <v>65533</v>
      </c>
      <c r="AN45431" s="7" t="n">
        <v>10015</v>
      </c>
      <c r="AO45431" s="7" t="s">
        <v>12</v>
      </c>
      <c r="AP45431" s="7" t="n">
        <f t="normal" ca="1">32-LENB(INDIRECT(ADDRESS(45431,41)))</f>
        <v>0</v>
      </c>
      <c r="AQ45431" s="7" t="n">
        <v>4</v>
      </c>
      <c r="AR45431" s="7" t="n">
        <v>65533</v>
      </c>
      <c r="AS45431" s="7" t="n">
        <v>10016</v>
      </c>
      <c r="AT45431" s="7" t="s">
        <v>12</v>
      </c>
      <c r="AU45431" s="7" t="n">
        <f t="normal" ca="1">32-LENB(INDIRECT(ADDRESS(45431,46)))</f>
        <v>0</v>
      </c>
      <c r="AV45431" s="7" t="n">
        <v>4</v>
      </c>
      <c r="AW45431" s="7" t="n">
        <v>65533</v>
      </c>
      <c r="AX45431" s="7" t="n">
        <v>10015</v>
      </c>
      <c r="AY45431" s="7" t="s">
        <v>12</v>
      </c>
      <c r="AZ45431" s="7" t="n">
        <f t="normal" ca="1">32-LENB(INDIRECT(ADDRESS(45431,51)))</f>
        <v>0</v>
      </c>
      <c r="BA45431" s="7" t="n">
        <v>4</v>
      </c>
      <c r="BB45431" s="7" t="n">
        <v>65533</v>
      </c>
      <c r="BC45431" s="7" t="n">
        <v>10015</v>
      </c>
      <c r="BD45431" s="7" t="s">
        <v>12</v>
      </c>
      <c r="BE45431" s="7" t="n">
        <f t="normal" ca="1">32-LENB(INDIRECT(ADDRESS(45431,56)))</f>
        <v>0</v>
      </c>
      <c r="BF45431" s="7" t="n">
        <v>4</v>
      </c>
      <c r="BG45431" s="7" t="n">
        <v>65533</v>
      </c>
      <c r="BH45431" s="7" t="n">
        <v>10015</v>
      </c>
      <c r="BI45431" s="7" t="s">
        <v>12</v>
      </c>
      <c r="BJ45431" s="7" t="n">
        <f t="normal" ca="1">32-LENB(INDIRECT(ADDRESS(45431,61)))</f>
        <v>0</v>
      </c>
      <c r="BK45431" s="7" t="n">
        <v>4</v>
      </c>
      <c r="BL45431" s="7" t="n">
        <v>65533</v>
      </c>
      <c r="BM45431" s="7" t="n">
        <v>10015</v>
      </c>
      <c r="BN45431" s="7" t="s">
        <v>12</v>
      </c>
      <c r="BO45431" s="7" t="n">
        <f t="normal" ca="1">32-LENB(INDIRECT(ADDRESS(45431,66)))</f>
        <v>0</v>
      </c>
      <c r="BP45431" s="7" t="n">
        <v>4</v>
      </c>
      <c r="BQ45431" s="7" t="n">
        <v>65533</v>
      </c>
      <c r="BR45431" s="7" t="n">
        <v>10016</v>
      </c>
      <c r="BS45431" s="7" t="s">
        <v>12</v>
      </c>
      <c r="BT45431" s="7" t="n">
        <f t="normal" ca="1">32-LENB(INDIRECT(ADDRESS(45431,71)))</f>
        <v>0</v>
      </c>
      <c r="BU45431" s="7" t="n">
        <v>4</v>
      </c>
      <c r="BV45431" s="7" t="n">
        <v>65533</v>
      </c>
      <c r="BW45431" s="7" t="n">
        <v>10015</v>
      </c>
      <c r="BX45431" s="7" t="s">
        <v>12</v>
      </c>
      <c r="BY45431" s="7" t="n">
        <f t="normal" ca="1">32-LENB(INDIRECT(ADDRESS(45431,76)))</f>
        <v>0</v>
      </c>
      <c r="BZ45431" s="7" t="n">
        <v>4</v>
      </c>
      <c r="CA45431" s="7" t="n">
        <v>65533</v>
      </c>
      <c r="CB45431" s="7" t="n">
        <v>10016</v>
      </c>
      <c r="CC45431" s="7" t="s">
        <v>12</v>
      </c>
      <c r="CD45431" s="7" t="n">
        <f t="normal" ca="1">32-LENB(INDIRECT(ADDRESS(45431,81)))</f>
        <v>0</v>
      </c>
      <c r="CE45431" s="7" t="n">
        <v>4</v>
      </c>
      <c r="CF45431" s="7" t="n">
        <v>65533</v>
      </c>
      <c r="CG45431" s="7" t="n">
        <v>10015</v>
      </c>
      <c r="CH45431" s="7" t="s">
        <v>12</v>
      </c>
      <c r="CI45431" s="7" t="n">
        <f t="normal" ca="1">32-LENB(INDIRECT(ADDRESS(45431,86)))</f>
        <v>0</v>
      </c>
      <c r="CJ45431" s="7" t="n">
        <v>4</v>
      </c>
      <c r="CK45431" s="7" t="n">
        <v>65533</v>
      </c>
      <c r="CL45431" s="7" t="n">
        <v>10016</v>
      </c>
      <c r="CM45431" s="7" t="s">
        <v>12</v>
      </c>
      <c r="CN45431" s="7" t="n">
        <f t="normal" ca="1">32-LENB(INDIRECT(ADDRESS(45431,91)))</f>
        <v>0</v>
      </c>
      <c r="CO45431" s="7" t="n">
        <v>4</v>
      </c>
      <c r="CP45431" s="7" t="n">
        <v>65533</v>
      </c>
      <c r="CQ45431" s="7" t="n">
        <v>10015</v>
      </c>
      <c r="CR45431" s="7" t="s">
        <v>12</v>
      </c>
      <c r="CS45431" s="7" t="n">
        <f t="normal" ca="1">32-LENB(INDIRECT(ADDRESS(45431,96)))</f>
        <v>0</v>
      </c>
      <c r="CT45431" s="7" t="n">
        <v>4</v>
      </c>
      <c r="CU45431" s="7" t="n">
        <v>65533</v>
      </c>
      <c r="CV45431" s="7" t="n">
        <v>10016</v>
      </c>
      <c r="CW45431" s="7" t="s">
        <v>12</v>
      </c>
      <c r="CX45431" s="7" t="n">
        <f t="normal" ca="1">32-LENB(INDIRECT(ADDRESS(45431,101)))</f>
        <v>0</v>
      </c>
      <c r="CY45431" s="7" t="n">
        <v>0</v>
      </c>
      <c r="CZ45431" s="7" t="n">
        <v>65533</v>
      </c>
      <c r="DA45431" s="7" t="n">
        <v>0</v>
      </c>
      <c r="DB45431" s="7" t="s">
        <v>12</v>
      </c>
      <c r="DC45431" s="7" t="n">
        <f t="normal" ca="1">32-LENB(INDIRECT(ADDRESS(45431,106)))</f>
        <v>0</v>
      </c>
    </row>
    <row r="45432" spans="1:12">
      <c r="A45432" t="s">
        <v>4</v>
      </c>
      <c r="B45432" s="4" t="s">
        <v>5</v>
      </c>
    </row>
    <row r="45433" spans="1:12">
      <c r="A45433" t="n">
        <v>364904</v>
      </c>
      <c r="B45433" s="5" t="n">
        <v>1</v>
      </c>
    </row>
    <row r="45434" spans="1:12" s="3" customFormat="1" customHeight="0">
      <c r="A45434" s="3" t="s">
        <v>2</v>
      </c>
      <c r="B45434" s="3" t="s">
        <v>2654</v>
      </c>
    </row>
    <row r="45435" spans="1:12">
      <c r="A45435" t="s">
        <v>4</v>
      </c>
      <c r="B45435" s="4" t="s">
        <v>5</v>
      </c>
      <c r="C45435" s="4" t="s">
        <v>10</v>
      </c>
      <c r="D45435" s="4" t="s">
        <v>10</v>
      </c>
      <c r="E45435" s="4" t="s">
        <v>9</v>
      </c>
      <c r="F45435" s="4" t="s">
        <v>6</v>
      </c>
      <c r="G45435" s="4" t="s">
        <v>8</v>
      </c>
      <c r="H45435" s="4" t="s">
        <v>10</v>
      </c>
      <c r="I45435" s="4" t="s">
        <v>10</v>
      </c>
      <c r="J45435" s="4" t="s">
        <v>9</v>
      </c>
      <c r="K45435" s="4" t="s">
        <v>6</v>
      </c>
      <c r="L45435" s="4" t="s">
        <v>8</v>
      </c>
      <c r="M45435" s="4" t="s">
        <v>10</v>
      </c>
      <c r="N45435" s="4" t="s">
        <v>10</v>
      </c>
      <c r="O45435" s="4" t="s">
        <v>9</v>
      </c>
      <c r="P45435" s="4" t="s">
        <v>6</v>
      </c>
      <c r="Q45435" s="4" t="s">
        <v>8</v>
      </c>
      <c r="R45435" s="4" t="s">
        <v>10</v>
      </c>
      <c r="S45435" s="4" t="s">
        <v>10</v>
      </c>
      <c r="T45435" s="4" t="s">
        <v>9</v>
      </c>
      <c r="U45435" s="4" t="s">
        <v>6</v>
      </c>
      <c r="V45435" s="4" t="s">
        <v>8</v>
      </c>
    </row>
    <row r="45436" spans="1:12">
      <c r="A45436" t="n">
        <v>364912</v>
      </c>
      <c r="B45436" s="122" t="n">
        <v>257</v>
      </c>
      <c r="C45436" s="7" t="n">
        <v>4</v>
      </c>
      <c r="D45436" s="7" t="n">
        <v>65533</v>
      </c>
      <c r="E45436" s="7" t="n">
        <v>10000</v>
      </c>
      <c r="F45436" s="7" t="s">
        <v>12</v>
      </c>
      <c r="G45436" s="7" t="n">
        <f t="normal" ca="1">32-LENB(INDIRECT(ADDRESS(45436,6)))</f>
        <v>0</v>
      </c>
      <c r="H45436" s="7" t="n">
        <v>4</v>
      </c>
      <c r="I45436" s="7" t="n">
        <v>65533</v>
      </c>
      <c r="J45436" s="7" t="n">
        <v>10000</v>
      </c>
      <c r="K45436" s="7" t="s">
        <v>12</v>
      </c>
      <c r="L45436" s="7" t="n">
        <f t="normal" ca="1">32-LENB(INDIRECT(ADDRESS(45436,11)))</f>
        <v>0</v>
      </c>
      <c r="M45436" s="7" t="n">
        <v>4</v>
      </c>
      <c r="N45436" s="7" t="n">
        <v>65533</v>
      </c>
      <c r="O45436" s="7" t="n">
        <v>10000</v>
      </c>
      <c r="P45436" s="7" t="s">
        <v>12</v>
      </c>
      <c r="Q45436" s="7" t="n">
        <f t="normal" ca="1">32-LENB(INDIRECT(ADDRESS(45436,16)))</f>
        <v>0</v>
      </c>
      <c r="R45436" s="7" t="n">
        <v>0</v>
      </c>
      <c r="S45436" s="7" t="n">
        <v>65533</v>
      </c>
      <c r="T45436" s="7" t="n">
        <v>0</v>
      </c>
      <c r="U45436" s="7" t="s">
        <v>12</v>
      </c>
      <c r="V45436" s="7" t="n">
        <f t="normal" ca="1">32-LENB(INDIRECT(ADDRESS(45436,21)))</f>
        <v>0</v>
      </c>
    </row>
    <row r="45437" spans="1:12">
      <c r="A45437" t="s">
        <v>4</v>
      </c>
      <c r="B45437" s="4" t="s">
        <v>5</v>
      </c>
    </row>
    <row r="45438" spans="1:12">
      <c r="A45438" t="n">
        <v>365072</v>
      </c>
      <c r="B45438" s="5" t="n">
        <v>1</v>
      </c>
    </row>
    <row r="45439" spans="1:12" s="3" customFormat="1" customHeight="0">
      <c r="A45439" s="3" t="s">
        <v>2</v>
      </c>
      <c r="B45439" s="3" t="s">
        <v>2655</v>
      </c>
    </row>
    <row r="45440" spans="1:12">
      <c r="A45440" t="s">
        <v>4</v>
      </c>
      <c r="B45440" s="4" t="s">
        <v>5</v>
      </c>
      <c r="C45440" s="4" t="s">
        <v>10</v>
      </c>
      <c r="D45440" s="4" t="s">
        <v>10</v>
      </c>
      <c r="E45440" s="4" t="s">
        <v>9</v>
      </c>
      <c r="F45440" s="4" t="s">
        <v>6</v>
      </c>
      <c r="G45440" s="4" t="s">
        <v>8</v>
      </c>
      <c r="H45440" s="4" t="s">
        <v>10</v>
      </c>
      <c r="I45440" s="4" t="s">
        <v>10</v>
      </c>
      <c r="J45440" s="4" t="s">
        <v>9</v>
      </c>
      <c r="K45440" s="4" t="s">
        <v>6</v>
      </c>
      <c r="L45440" s="4" t="s">
        <v>8</v>
      </c>
      <c r="M45440" s="4" t="s">
        <v>10</v>
      </c>
      <c r="N45440" s="4" t="s">
        <v>10</v>
      </c>
      <c r="O45440" s="4" t="s">
        <v>9</v>
      </c>
      <c r="P45440" s="4" t="s">
        <v>6</v>
      </c>
      <c r="Q45440" s="4" t="s">
        <v>8</v>
      </c>
    </row>
    <row r="45441" spans="1:107">
      <c r="A45441" t="n">
        <v>365088</v>
      </c>
      <c r="B45441" s="122" t="n">
        <v>257</v>
      </c>
      <c r="C45441" s="7" t="n">
        <v>4</v>
      </c>
      <c r="D45441" s="7" t="n">
        <v>65533</v>
      </c>
      <c r="E45441" s="7" t="n">
        <v>8040</v>
      </c>
      <c r="F45441" s="7" t="s">
        <v>12</v>
      </c>
      <c r="G45441" s="7" t="n">
        <f t="normal" ca="1">32-LENB(INDIRECT(ADDRESS(45441,6)))</f>
        <v>0</v>
      </c>
      <c r="H45441" s="7" t="n">
        <v>8</v>
      </c>
      <c r="I45441" s="7" t="n">
        <v>65533</v>
      </c>
      <c r="J45441" s="7" t="n">
        <v>0</v>
      </c>
      <c r="K45441" s="7" t="s">
        <v>795</v>
      </c>
      <c r="L45441" s="7" t="n">
        <f t="normal" ca="1">32-LENB(INDIRECT(ADDRESS(45441,11)))</f>
        <v>0</v>
      </c>
      <c r="M45441" s="7" t="n">
        <v>0</v>
      </c>
      <c r="N45441" s="7" t="n">
        <v>65533</v>
      </c>
      <c r="O45441" s="7" t="n">
        <v>0</v>
      </c>
      <c r="P45441" s="7" t="s">
        <v>12</v>
      </c>
      <c r="Q45441" s="7" t="n">
        <f t="normal" ca="1">32-LENB(INDIRECT(ADDRESS(45441,16)))</f>
        <v>0</v>
      </c>
    </row>
    <row r="45442" spans="1:107">
      <c r="A45442" t="s">
        <v>4</v>
      </c>
      <c r="B45442" s="4" t="s">
        <v>5</v>
      </c>
    </row>
    <row r="45443" spans="1:107">
      <c r="A45443" t="n">
        <v>365208</v>
      </c>
      <c r="B45443" s="5" t="n">
        <v>1</v>
      </c>
    </row>
    <row r="45444" spans="1:107" s="3" customFormat="1" customHeight="0">
      <c r="A45444" s="3" t="s">
        <v>2</v>
      </c>
      <c r="B45444" s="3" t="s">
        <v>2656</v>
      </c>
    </row>
    <row r="45445" spans="1:107">
      <c r="A45445" t="s">
        <v>4</v>
      </c>
      <c r="B45445" s="4" t="s">
        <v>5</v>
      </c>
      <c r="C45445" s="4" t="s">
        <v>10</v>
      </c>
      <c r="D45445" s="4" t="s">
        <v>10</v>
      </c>
      <c r="E45445" s="4" t="s">
        <v>9</v>
      </c>
      <c r="F45445" s="4" t="s">
        <v>6</v>
      </c>
      <c r="G45445" s="4" t="s">
        <v>8</v>
      </c>
      <c r="H45445" s="4" t="s">
        <v>10</v>
      </c>
      <c r="I45445" s="4" t="s">
        <v>10</v>
      </c>
      <c r="J45445" s="4" t="s">
        <v>9</v>
      </c>
      <c r="K45445" s="4" t="s">
        <v>6</v>
      </c>
      <c r="L45445" s="4" t="s">
        <v>8</v>
      </c>
      <c r="M45445" s="4" t="s">
        <v>10</v>
      </c>
      <c r="N45445" s="4" t="s">
        <v>10</v>
      </c>
      <c r="O45445" s="4" t="s">
        <v>9</v>
      </c>
      <c r="P45445" s="4" t="s">
        <v>6</v>
      </c>
      <c r="Q45445" s="4" t="s">
        <v>8</v>
      </c>
      <c r="R45445" s="4" t="s">
        <v>10</v>
      </c>
      <c r="S45445" s="4" t="s">
        <v>10</v>
      </c>
      <c r="T45445" s="4" t="s">
        <v>9</v>
      </c>
      <c r="U45445" s="4" t="s">
        <v>6</v>
      </c>
      <c r="V45445" s="4" t="s">
        <v>8</v>
      </c>
      <c r="W45445" s="4" t="s">
        <v>10</v>
      </c>
      <c r="X45445" s="4" t="s">
        <v>10</v>
      </c>
      <c r="Y45445" s="4" t="s">
        <v>9</v>
      </c>
      <c r="Z45445" s="4" t="s">
        <v>6</v>
      </c>
      <c r="AA45445" s="4" t="s">
        <v>8</v>
      </c>
      <c r="AB45445" s="4" t="s">
        <v>10</v>
      </c>
      <c r="AC45445" s="4" t="s">
        <v>10</v>
      </c>
      <c r="AD45445" s="4" t="s">
        <v>9</v>
      </c>
      <c r="AE45445" s="4" t="s">
        <v>6</v>
      </c>
      <c r="AF45445" s="4" t="s">
        <v>8</v>
      </c>
      <c r="AG45445" s="4" t="s">
        <v>10</v>
      </c>
      <c r="AH45445" s="4" t="s">
        <v>10</v>
      </c>
      <c r="AI45445" s="4" t="s">
        <v>9</v>
      </c>
      <c r="AJ45445" s="4" t="s">
        <v>6</v>
      </c>
      <c r="AK45445" s="4" t="s">
        <v>8</v>
      </c>
      <c r="AL45445" s="4" t="s">
        <v>10</v>
      </c>
      <c r="AM45445" s="4" t="s">
        <v>10</v>
      </c>
      <c r="AN45445" s="4" t="s">
        <v>9</v>
      </c>
      <c r="AO45445" s="4" t="s">
        <v>6</v>
      </c>
      <c r="AP45445" s="4" t="s">
        <v>8</v>
      </c>
      <c r="AQ45445" s="4" t="s">
        <v>10</v>
      </c>
      <c r="AR45445" s="4" t="s">
        <v>10</v>
      </c>
      <c r="AS45445" s="4" t="s">
        <v>9</v>
      </c>
      <c r="AT45445" s="4" t="s">
        <v>6</v>
      </c>
      <c r="AU45445" s="4" t="s">
        <v>8</v>
      </c>
      <c r="AV45445" s="4" t="s">
        <v>10</v>
      </c>
      <c r="AW45445" s="4" t="s">
        <v>10</v>
      </c>
      <c r="AX45445" s="4" t="s">
        <v>9</v>
      </c>
      <c r="AY45445" s="4" t="s">
        <v>6</v>
      </c>
      <c r="AZ45445" s="4" t="s">
        <v>8</v>
      </c>
      <c r="BA45445" s="4" t="s">
        <v>10</v>
      </c>
      <c r="BB45445" s="4" t="s">
        <v>10</v>
      </c>
      <c r="BC45445" s="4" t="s">
        <v>9</v>
      </c>
      <c r="BD45445" s="4" t="s">
        <v>6</v>
      </c>
      <c r="BE45445" s="4" t="s">
        <v>8</v>
      </c>
      <c r="BF45445" s="4" t="s">
        <v>10</v>
      </c>
      <c r="BG45445" s="4" t="s">
        <v>10</v>
      </c>
      <c r="BH45445" s="4" t="s">
        <v>9</v>
      </c>
      <c r="BI45445" s="4" t="s">
        <v>6</v>
      </c>
      <c r="BJ45445" s="4" t="s">
        <v>8</v>
      </c>
      <c r="BK45445" s="4" t="s">
        <v>10</v>
      </c>
      <c r="BL45445" s="4" t="s">
        <v>10</v>
      </c>
      <c r="BM45445" s="4" t="s">
        <v>9</v>
      </c>
      <c r="BN45445" s="4" t="s">
        <v>6</v>
      </c>
      <c r="BO45445" s="4" t="s">
        <v>8</v>
      </c>
      <c r="BP45445" s="4" t="s">
        <v>10</v>
      </c>
      <c r="BQ45445" s="4" t="s">
        <v>10</v>
      </c>
      <c r="BR45445" s="4" t="s">
        <v>9</v>
      </c>
      <c r="BS45445" s="4" t="s">
        <v>6</v>
      </c>
      <c r="BT45445" s="4" t="s">
        <v>8</v>
      </c>
      <c r="BU45445" s="4" t="s">
        <v>10</v>
      </c>
      <c r="BV45445" s="4" t="s">
        <v>10</v>
      </c>
      <c r="BW45445" s="4" t="s">
        <v>9</v>
      </c>
      <c r="BX45445" s="4" t="s">
        <v>6</v>
      </c>
      <c r="BY45445" s="4" t="s">
        <v>8</v>
      </c>
      <c r="BZ45445" s="4" t="s">
        <v>10</v>
      </c>
      <c r="CA45445" s="4" t="s">
        <v>10</v>
      </c>
      <c r="CB45445" s="4" t="s">
        <v>9</v>
      </c>
      <c r="CC45445" s="4" t="s">
        <v>6</v>
      </c>
      <c r="CD45445" s="4" t="s">
        <v>8</v>
      </c>
      <c r="CE45445" s="4" t="s">
        <v>10</v>
      </c>
      <c r="CF45445" s="4" t="s">
        <v>10</v>
      </c>
      <c r="CG45445" s="4" t="s">
        <v>9</v>
      </c>
      <c r="CH45445" s="4" t="s">
        <v>6</v>
      </c>
      <c r="CI45445" s="4" t="s">
        <v>8</v>
      </c>
      <c r="CJ45445" s="4" t="s">
        <v>10</v>
      </c>
      <c r="CK45445" s="4" t="s">
        <v>10</v>
      </c>
      <c r="CL45445" s="4" t="s">
        <v>9</v>
      </c>
      <c r="CM45445" s="4" t="s">
        <v>6</v>
      </c>
      <c r="CN45445" s="4" t="s">
        <v>8</v>
      </c>
      <c r="CO45445" s="4" t="s">
        <v>10</v>
      </c>
      <c r="CP45445" s="4" t="s">
        <v>10</v>
      </c>
      <c r="CQ45445" s="4" t="s">
        <v>9</v>
      </c>
      <c r="CR45445" s="4" t="s">
        <v>6</v>
      </c>
      <c r="CS45445" s="4" t="s">
        <v>8</v>
      </c>
      <c r="CT45445" s="4" t="s">
        <v>10</v>
      </c>
      <c r="CU45445" s="4" t="s">
        <v>10</v>
      </c>
      <c r="CV45445" s="4" t="s">
        <v>9</v>
      </c>
      <c r="CW45445" s="4" t="s">
        <v>6</v>
      </c>
      <c r="CX45445" s="4" t="s">
        <v>8</v>
      </c>
      <c r="CY45445" s="4" t="s">
        <v>10</v>
      </c>
      <c r="CZ45445" s="4" t="s">
        <v>10</v>
      </c>
      <c r="DA45445" s="4" t="s">
        <v>9</v>
      </c>
      <c r="DB45445" s="4" t="s">
        <v>6</v>
      </c>
      <c r="DC45445" s="4" t="s">
        <v>8</v>
      </c>
      <c r="DD45445" s="4" t="s">
        <v>10</v>
      </c>
      <c r="DE45445" s="4" t="s">
        <v>10</v>
      </c>
      <c r="DF45445" s="4" t="s">
        <v>9</v>
      </c>
      <c r="DG45445" s="4" t="s">
        <v>6</v>
      </c>
      <c r="DH45445" s="4" t="s">
        <v>8</v>
      </c>
      <c r="DI45445" s="4" t="s">
        <v>10</v>
      </c>
      <c r="DJ45445" s="4" t="s">
        <v>10</v>
      </c>
      <c r="DK45445" s="4" t="s">
        <v>9</v>
      </c>
      <c r="DL45445" s="4" t="s">
        <v>6</v>
      </c>
      <c r="DM45445" s="4" t="s">
        <v>8</v>
      </c>
      <c r="DN45445" s="4" t="s">
        <v>10</v>
      </c>
      <c r="DO45445" s="4" t="s">
        <v>10</v>
      </c>
      <c r="DP45445" s="4" t="s">
        <v>9</v>
      </c>
      <c r="DQ45445" s="4" t="s">
        <v>6</v>
      </c>
      <c r="DR45445" s="4" t="s">
        <v>8</v>
      </c>
      <c r="DS45445" s="4" t="s">
        <v>10</v>
      </c>
      <c r="DT45445" s="4" t="s">
        <v>10</v>
      </c>
      <c r="DU45445" s="4" t="s">
        <v>9</v>
      </c>
      <c r="DV45445" s="4" t="s">
        <v>6</v>
      </c>
      <c r="DW45445" s="4" t="s">
        <v>8</v>
      </c>
      <c r="DX45445" s="4" t="s">
        <v>10</v>
      </c>
      <c r="DY45445" s="4" t="s">
        <v>10</v>
      </c>
      <c r="DZ45445" s="4" t="s">
        <v>9</v>
      </c>
      <c r="EA45445" s="4" t="s">
        <v>6</v>
      </c>
      <c r="EB45445" s="4" t="s">
        <v>8</v>
      </c>
      <c r="EC45445" s="4" t="s">
        <v>10</v>
      </c>
      <c r="ED45445" s="4" t="s">
        <v>10</v>
      </c>
      <c r="EE45445" s="4" t="s">
        <v>9</v>
      </c>
      <c r="EF45445" s="4" t="s">
        <v>6</v>
      </c>
      <c r="EG45445" s="4" t="s">
        <v>8</v>
      </c>
      <c r="EH45445" s="4" t="s">
        <v>10</v>
      </c>
      <c r="EI45445" s="4" t="s">
        <v>10</v>
      </c>
      <c r="EJ45445" s="4" t="s">
        <v>9</v>
      </c>
      <c r="EK45445" s="4" t="s">
        <v>6</v>
      </c>
      <c r="EL45445" s="4" t="s">
        <v>8</v>
      </c>
      <c r="EM45445" s="4" t="s">
        <v>10</v>
      </c>
      <c r="EN45445" s="4" t="s">
        <v>10</v>
      </c>
      <c r="EO45445" s="4" t="s">
        <v>9</v>
      </c>
      <c r="EP45445" s="4" t="s">
        <v>6</v>
      </c>
      <c r="EQ45445" s="4" t="s">
        <v>8</v>
      </c>
      <c r="ER45445" s="4" t="s">
        <v>10</v>
      </c>
      <c r="ES45445" s="4" t="s">
        <v>10</v>
      </c>
      <c r="ET45445" s="4" t="s">
        <v>9</v>
      </c>
      <c r="EU45445" s="4" t="s">
        <v>6</v>
      </c>
      <c r="EV45445" s="4" t="s">
        <v>8</v>
      </c>
      <c r="EW45445" s="4" t="s">
        <v>10</v>
      </c>
      <c r="EX45445" s="4" t="s">
        <v>10</v>
      </c>
      <c r="EY45445" s="4" t="s">
        <v>9</v>
      </c>
      <c r="EZ45445" s="4" t="s">
        <v>6</v>
      </c>
      <c r="FA45445" s="4" t="s">
        <v>8</v>
      </c>
      <c r="FB45445" s="4" t="s">
        <v>10</v>
      </c>
      <c r="FC45445" s="4" t="s">
        <v>10</v>
      </c>
      <c r="FD45445" s="4" t="s">
        <v>9</v>
      </c>
      <c r="FE45445" s="4" t="s">
        <v>6</v>
      </c>
      <c r="FF45445" s="4" t="s">
        <v>8</v>
      </c>
      <c r="FG45445" s="4" t="s">
        <v>10</v>
      </c>
      <c r="FH45445" s="4" t="s">
        <v>10</v>
      </c>
      <c r="FI45445" s="4" t="s">
        <v>9</v>
      </c>
      <c r="FJ45445" s="4" t="s">
        <v>6</v>
      </c>
      <c r="FK45445" s="4" t="s">
        <v>8</v>
      </c>
      <c r="FL45445" s="4" t="s">
        <v>10</v>
      </c>
      <c r="FM45445" s="4" t="s">
        <v>10</v>
      </c>
      <c r="FN45445" s="4" t="s">
        <v>9</v>
      </c>
      <c r="FO45445" s="4" t="s">
        <v>6</v>
      </c>
      <c r="FP45445" s="4" t="s">
        <v>8</v>
      </c>
      <c r="FQ45445" s="4" t="s">
        <v>10</v>
      </c>
      <c r="FR45445" s="4" t="s">
        <v>10</v>
      </c>
      <c r="FS45445" s="4" t="s">
        <v>9</v>
      </c>
      <c r="FT45445" s="4" t="s">
        <v>6</v>
      </c>
      <c r="FU45445" s="4" t="s">
        <v>8</v>
      </c>
      <c r="FV45445" s="4" t="s">
        <v>10</v>
      </c>
      <c r="FW45445" s="4" t="s">
        <v>10</v>
      </c>
      <c r="FX45445" s="4" t="s">
        <v>9</v>
      </c>
      <c r="FY45445" s="4" t="s">
        <v>6</v>
      </c>
      <c r="FZ45445" s="4" t="s">
        <v>8</v>
      </c>
      <c r="GA45445" s="4" t="s">
        <v>10</v>
      </c>
      <c r="GB45445" s="4" t="s">
        <v>10</v>
      </c>
      <c r="GC45445" s="4" t="s">
        <v>9</v>
      </c>
      <c r="GD45445" s="4" t="s">
        <v>6</v>
      </c>
      <c r="GE45445" s="4" t="s">
        <v>8</v>
      </c>
    </row>
    <row r="45446" spans="1:107">
      <c r="A45446" t="n">
        <v>365216</v>
      </c>
      <c r="B45446" s="122" t="n">
        <v>257</v>
      </c>
      <c r="C45446" s="7" t="n">
        <v>7</v>
      </c>
      <c r="D45446" s="7" t="n">
        <v>65533</v>
      </c>
      <c r="E45446" s="7" t="n">
        <v>60020</v>
      </c>
      <c r="F45446" s="7" t="s">
        <v>12</v>
      </c>
      <c r="G45446" s="7" t="n">
        <f t="normal" ca="1">32-LENB(INDIRECT(ADDRESS(45446,6)))</f>
        <v>0</v>
      </c>
      <c r="H45446" s="7" t="n">
        <v>7</v>
      </c>
      <c r="I45446" s="7" t="n">
        <v>65533</v>
      </c>
      <c r="J45446" s="7" t="n">
        <v>16319</v>
      </c>
      <c r="K45446" s="7" t="s">
        <v>12</v>
      </c>
      <c r="L45446" s="7" t="n">
        <f t="normal" ca="1">32-LENB(INDIRECT(ADDRESS(45446,11)))</f>
        <v>0</v>
      </c>
      <c r="M45446" s="7" t="n">
        <v>7</v>
      </c>
      <c r="N45446" s="7" t="n">
        <v>65533</v>
      </c>
      <c r="O45446" s="7" t="n">
        <v>18376</v>
      </c>
      <c r="P45446" s="7" t="s">
        <v>12</v>
      </c>
      <c r="Q45446" s="7" t="n">
        <f t="normal" ca="1">32-LENB(INDIRECT(ADDRESS(45446,16)))</f>
        <v>0</v>
      </c>
      <c r="R45446" s="7" t="n">
        <v>7</v>
      </c>
      <c r="S45446" s="7" t="n">
        <v>65533</v>
      </c>
      <c r="T45446" s="7" t="n">
        <v>18377</v>
      </c>
      <c r="U45446" s="7" t="s">
        <v>12</v>
      </c>
      <c r="V45446" s="7" t="n">
        <f t="normal" ca="1">32-LENB(INDIRECT(ADDRESS(45446,21)))</f>
        <v>0</v>
      </c>
      <c r="W45446" s="7" t="n">
        <v>7</v>
      </c>
      <c r="X45446" s="7" t="n">
        <v>65533</v>
      </c>
      <c r="Y45446" s="7" t="n">
        <v>16320</v>
      </c>
      <c r="Z45446" s="7" t="s">
        <v>12</v>
      </c>
      <c r="AA45446" s="7" t="n">
        <f t="normal" ca="1">32-LENB(INDIRECT(ADDRESS(45446,26)))</f>
        <v>0</v>
      </c>
      <c r="AB45446" s="7" t="n">
        <v>7</v>
      </c>
      <c r="AC45446" s="7" t="n">
        <v>65533</v>
      </c>
      <c r="AD45446" s="7" t="n">
        <v>16321</v>
      </c>
      <c r="AE45446" s="7" t="s">
        <v>12</v>
      </c>
      <c r="AF45446" s="7" t="n">
        <f t="normal" ca="1">32-LENB(INDIRECT(ADDRESS(45446,31)))</f>
        <v>0</v>
      </c>
      <c r="AG45446" s="7" t="n">
        <v>7</v>
      </c>
      <c r="AH45446" s="7" t="n">
        <v>65533</v>
      </c>
      <c r="AI45446" s="7" t="n">
        <v>60021</v>
      </c>
      <c r="AJ45446" s="7" t="s">
        <v>12</v>
      </c>
      <c r="AK45446" s="7" t="n">
        <f t="normal" ca="1">32-LENB(INDIRECT(ADDRESS(45446,36)))</f>
        <v>0</v>
      </c>
      <c r="AL45446" s="7" t="n">
        <v>7</v>
      </c>
      <c r="AM45446" s="7" t="n">
        <v>65533</v>
      </c>
      <c r="AN45446" s="7" t="n">
        <v>60022</v>
      </c>
      <c r="AO45446" s="7" t="s">
        <v>12</v>
      </c>
      <c r="AP45446" s="7" t="n">
        <f t="normal" ca="1">32-LENB(INDIRECT(ADDRESS(45446,41)))</f>
        <v>0</v>
      </c>
      <c r="AQ45446" s="7" t="n">
        <v>7</v>
      </c>
      <c r="AR45446" s="7" t="n">
        <v>65533</v>
      </c>
      <c r="AS45446" s="7" t="n">
        <v>18378</v>
      </c>
      <c r="AT45446" s="7" t="s">
        <v>12</v>
      </c>
      <c r="AU45446" s="7" t="n">
        <f t="normal" ca="1">32-LENB(INDIRECT(ADDRESS(45446,46)))</f>
        <v>0</v>
      </c>
      <c r="AV45446" s="7" t="n">
        <v>7</v>
      </c>
      <c r="AW45446" s="7" t="n">
        <v>65533</v>
      </c>
      <c r="AX45446" s="7" t="n">
        <v>18379</v>
      </c>
      <c r="AY45446" s="7" t="s">
        <v>12</v>
      </c>
      <c r="AZ45446" s="7" t="n">
        <f t="normal" ca="1">32-LENB(INDIRECT(ADDRESS(45446,51)))</f>
        <v>0</v>
      </c>
      <c r="BA45446" s="7" t="n">
        <v>7</v>
      </c>
      <c r="BB45446" s="7" t="n">
        <v>65533</v>
      </c>
      <c r="BC45446" s="7" t="n">
        <v>16322</v>
      </c>
      <c r="BD45446" s="7" t="s">
        <v>12</v>
      </c>
      <c r="BE45446" s="7" t="n">
        <f t="normal" ca="1">32-LENB(INDIRECT(ADDRESS(45446,56)))</f>
        <v>0</v>
      </c>
      <c r="BF45446" s="7" t="n">
        <v>7</v>
      </c>
      <c r="BG45446" s="7" t="n">
        <v>65533</v>
      </c>
      <c r="BH45446" s="7" t="n">
        <v>60023</v>
      </c>
      <c r="BI45446" s="7" t="s">
        <v>12</v>
      </c>
      <c r="BJ45446" s="7" t="n">
        <f t="normal" ca="1">32-LENB(INDIRECT(ADDRESS(45446,61)))</f>
        <v>0</v>
      </c>
      <c r="BK45446" s="7" t="n">
        <v>7</v>
      </c>
      <c r="BL45446" s="7" t="n">
        <v>65533</v>
      </c>
      <c r="BM45446" s="7" t="n">
        <v>18380</v>
      </c>
      <c r="BN45446" s="7" t="s">
        <v>12</v>
      </c>
      <c r="BO45446" s="7" t="n">
        <f t="normal" ca="1">32-LENB(INDIRECT(ADDRESS(45446,66)))</f>
        <v>0</v>
      </c>
      <c r="BP45446" s="7" t="n">
        <v>7</v>
      </c>
      <c r="BQ45446" s="7" t="n">
        <v>65533</v>
      </c>
      <c r="BR45446" s="7" t="n">
        <v>18381</v>
      </c>
      <c r="BS45446" s="7" t="s">
        <v>12</v>
      </c>
      <c r="BT45446" s="7" t="n">
        <f t="normal" ca="1">32-LENB(INDIRECT(ADDRESS(45446,71)))</f>
        <v>0</v>
      </c>
      <c r="BU45446" s="7" t="n">
        <v>7</v>
      </c>
      <c r="BV45446" s="7" t="n">
        <v>65533</v>
      </c>
      <c r="BW45446" s="7" t="n">
        <v>16323</v>
      </c>
      <c r="BX45446" s="7" t="s">
        <v>12</v>
      </c>
      <c r="BY45446" s="7" t="n">
        <f t="normal" ca="1">32-LENB(INDIRECT(ADDRESS(45446,76)))</f>
        <v>0</v>
      </c>
      <c r="BZ45446" s="7" t="n">
        <v>7</v>
      </c>
      <c r="CA45446" s="7" t="n">
        <v>65533</v>
      </c>
      <c r="CB45446" s="7" t="n">
        <v>18382</v>
      </c>
      <c r="CC45446" s="7" t="s">
        <v>12</v>
      </c>
      <c r="CD45446" s="7" t="n">
        <f t="normal" ca="1">32-LENB(INDIRECT(ADDRESS(45446,81)))</f>
        <v>0</v>
      </c>
      <c r="CE45446" s="7" t="n">
        <v>7</v>
      </c>
      <c r="CF45446" s="7" t="n">
        <v>65533</v>
      </c>
      <c r="CG45446" s="7" t="n">
        <v>18383</v>
      </c>
      <c r="CH45446" s="7" t="s">
        <v>12</v>
      </c>
      <c r="CI45446" s="7" t="n">
        <f t="normal" ca="1">32-LENB(INDIRECT(ADDRESS(45446,86)))</f>
        <v>0</v>
      </c>
      <c r="CJ45446" s="7" t="n">
        <v>7</v>
      </c>
      <c r="CK45446" s="7" t="n">
        <v>65533</v>
      </c>
      <c r="CL45446" s="7" t="n">
        <v>16953</v>
      </c>
      <c r="CM45446" s="7" t="s">
        <v>12</v>
      </c>
      <c r="CN45446" s="7" t="n">
        <f t="normal" ca="1">32-LENB(INDIRECT(ADDRESS(45446,91)))</f>
        <v>0</v>
      </c>
      <c r="CO45446" s="7" t="n">
        <v>7</v>
      </c>
      <c r="CP45446" s="7" t="n">
        <v>65533</v>
      </c>
      <c r="CQ45446" s="7" t="n">
        <v>60024</v>
      </c>
      <c r="CR45446" s="7" t="s">
        <v>12</v>
      </c>
      <c r="CS45446" s="7" t="n">
        <f t="normal" ca="1">32-LENB(INDIRECT(ADDRESS(45446,96)))</f>
        <v>0</v>
      </c>
      <c r="CT45446" s="7" t="n">
        <v>7</v>
      </c>
      <c r="CU45446" s="7" t="n">
        <v>65533</v>
      </c>
      <c r="CV45446" s="7" t="n">
        <v>60025</v>
      </c>
      <c r="CW45446" s="7" t="s">
        <v>12</v>
      </c>
      <c r="CX45446" s="7" t="n">
        <f t="normal" ca="1">32-LENB(INDIRECT(ADDRESS(45446,101)))</f>
        <v>0</v>
      </c>
      <c r="CY45446" s="7" t="n">
        <v>7</v>
      </c>
      <c r="CZ45446" s="7" t="n">
        <v>65533</v>
      </c>
      <c r="DA45446" s="7" t="n">
        <v>18384</v>
      </c>
      <c r="DB45446" s="7" t="s">
        <v>12</v>
      </c>
      <c r="DC45446" s="7" t="n">
        <f t="normal" ca="1">32-LENB(INDIRECT(ADDRESS(45446,106)))</f>
        <v>0</v>
      </c>
      <c r="DD45446" s="7" t="n">
        <v>7</v>
      </c>
      <c r="DE45446" s="7" t="n">
        <v>65533</v>
      </c>
      <c r="DF45446" s="7" t="n">
        <v>18385</v>
      </c>
      <c r="DG45446" s="7" t="s">
        <v>12</v>
      </c>
      <c r="DH45446" s="7" t="n">
        <f t="normal" ca="1">32-LENB(INDIRECT(ADDRESS(45446,111)))</f>
        <v>0</v>
      </c>
      <c r="DI45446" s="7" t="n">
        <v>7</v>
      </c>
      <c r="DJ45446" s="7" t="n">
        <v>65533</v>
      </c>
      <c r="DK45446" s="7" t="n">
        <v>60026</v>
      </c>
      <c r="DL45446" s="7" t="s">
        <v>12</v>
      </c>
      <c r="DM45446" s="7" t="n">
        <f t="normal" ca="1">32-LENB(INDIRECT(ADDRESS(45446,116)))</f>
        <v>0</v>
      </c>
      <c r="DN45446" s="7" t="n">
        <v>7</v>
      </c>
      <c r="DO45446" s="7" t="n">
        <v>65533</v>
      </c>
      <c r="DP45446" s="7" t="n">
        <v>18386</v>
      </c>
      <c r="DQ45446" s="7" t="s">
        <v>12</v>
      </c>
      <c r="DR45446" s="7" t="n">
        <f t="normal" ca="1">32-LENB(INDIRECT(ADDRESS(45446,121)))</f>
        <v>0</v>
      </c>
      <c r="DS45446" s="7" t="n">
        <v>7</v>
      </c>
      <c r="DT45446" s="7" t="n">
        <v>65533</v>
      </c>
      <c r="DU45446" s="7" t="n">
        <v>18387</v>
      </c>
      <c r="DV45446" s="7" t="s">
        <v>12</v>
      </c>
      <c r="DW45446" s="7" t="n">
        <f t="normal" ca="1">32-LENB(INDIRECT(ADDRESS(45446,126)))</f>
        <v>0</v>
      </c>
      <c r="DX45446" s="7" t="n">
        <v>7</v>
      </c>
      <c r="DY45446" s="7" t="n">
        <v>65533</v>
      </c>
      <c r="DZ45446" s="7" t="n">
        <v>18388</v>
      </c>
      <c r="EA45446" s="7" t="s">
        <v>12</v>
      </c>
      <c r="EB45446" s="7" t="n">
        <f t="normal" ca="1">32-LENB(INDIRECT(ADDRESS(45446,131)))</f>
        <v>0</v>
      </c>
      <c r="EC45446" s="7" t="n">
        <v>7</v>
      </c>
      <c r="ED45446" s="7" t="n">
        <v>65533</v>
      </c>
      <c r="EE45446" s="7" t="n">
        <v>60027</v>
      </c>
      <c r="EF45446" s="7" t="s">
        <v>12</v>
      </c>
      <c r="EG45446" s="7" t="n">
        <f t="normal" ca="1">32-LENB(INDIRECT(ADDRESS(45446,136)))</f>
        <v>0</v>
      </c>
      <c r="EH45446" s="7" t="n">
        <v>7</v>
      </c>
      <c r="EI45446" s="7" t="n">
        <v>65533</v>
      </c>
      <c r="EJ45446" s="7" t="n">
        <v>16324</v>
      </c>
      <c r="EK45446" s="7" t="s">
        <v>12</v>
      </c>
      <c r="EL45446" s="7" t="n">
        <f t="normal" ca="1">32-LENB(INDIRECT(ADDRESS(45446,141)))</f>
        <v>0</v>
      </c>
      <c r="EM45446" s="7" t="n">
        <v>7</v>
      </c>
      <c r="EN45446" s="7" t="n">
        <v>65533</v>
      </c>
      <c r="EO45446" s="7" t="n">
        <v>16325</v>
      </c>
      <c r="EP45446" s="7" t="s">
        <v>12</v>
      </c>
      <c r="EQ45446" s="7" t="n">
        <f t="normal" ca="1">32-LENB(INDIRECT(ADDRESS(45446,146)))</f>
        <v>0</v>
      </c>
      <c r="ER45446" s="7" t="n">
        <v>7</v>
      </c>
      <c r="ES45446" s="7" t="n">
        <v>65533</v>
      </c>
      <c r="ET45446" s="7" t="n">
        <v>16326</v>
      </c>
      <c r="EU45446" s="7" t="s">
        <v>12</v>
      </c>
      <c r="EV45446" s="7" t="n">
        <f t="normal" ca="1">32-LENB(INDIRECT(ADDRESS(45446,151)))</f>
        <v>0</v>
      </c>
      <c r="EW45446" s="7" t="n">
        <v>7</v>
      </c>
      <c r="EX45446" s="7" t="n">
        <v>65533</v>
      </c>
      <c r="EY45446" s="7" t="n">
        <v>18389</v>
      </c>
      <c r="EZ45446" s="7" t="s">
        <v>12</v>
      </c>
      <c r="FA45446" s="7" t="n">
        <f t="normal" ca="1">32-LENB(INDIRECT(ADDRESS(45446,156)))</f>
        <v>0</v>
      </c>
      <c r="FB45446" s="7" t="n">
        <v>7</v>
      </c>
      <c r="FC45446" s="7" t="n">
        <v>65533</v>
      </c>
      <c r="FD45446" s="7" t="n">
        <v>18390</v>
      </c>
      <c r="FE45446" s="7" t="s">
        <v>12</v>
      </c>
      <c r="FF45446" s="7" t="n">
        <f t="normal" ca="1">32-LENB(INDIRECT(ADDRESS(45446,161)))</f>
        <v>0</v>
      </c>
      <c r="FG45446" s="7" t="n">
        <v>7</v>
      </c>
      <c r="FH45446" s="7" t="n">
        <v>65533</v>
      </c>
      <c r="FI45446" s="7" t="n">
        <v>16327</v>
      </c>
      <c r="FJ45446" s="7" t="s">
        <v>12</v>
      </c>
      <c r="FK45446" s="7" t="n">
        <f t="normal" ca="1">32-LENB(INDIRECT(ADDRESS(45446,166)))</f>
        <v>0</v>
      </c>
      <c r="FL45446" s="7" t="n">
        <v>7</v>
      </c>
      <c r="FM45446" s="7" t="n">
        <v>65533</v>
      </c>
      <c r="FN45446" s="7" t="n">
        <v>60028</v>
      </c>
      <c r="FO45446" s="7" t="s">
        <v>12</v>
      </c>
      <c r="FP45446" s="7" t="n">
        <f t="normal" ca="1">32-LENB(INDIRECT(ADDRESS(45446,171)))</f>
        <v>0</v>
      </c>
      <c r="FQ45446" s="7" t="n">
        <v>7</v>
      </c>
      <c r="FR45446" s="7" t="n">
        <v>65533</v>
      </c>
      <c r="FS45446" s="7" t="n">
        <v>60029</v>
      </c>
      <c r="FT45446" s="7" t="s">
        <v>12</v>
      </c>
      <c r="FU45446" s="7" t="n">
        <f t="normal" ca="1">32-LENB(INDIRECT(ADDRESS(45446,176)))</f>
        <v>0</v>
      </c>
      <c r="FV45446" s="7" t="n">
        <v>7</v>
      </c>
      <c r="FW45446" s="7" t="n">
        <v>65533</v>
      </c>
      <c r="FX45446" s="7" t="n">
        <v>60030</v>
      </c>
      <c r="FY45446" s="7" t="s">
        <v>12</v>
      </c>
      <c r="FZ45446" s="7" t="n">
        <f t="normal" ca="1">32-LENB(INDIRECT(ADDRESS(45446,181)))</f>
        <v>0</v>
      </c>
      <c r="GA45446" s="7" t="n">
        <v>0</v>
      </c>
      <c r="GB45446" s="7" t="n">
        <v>65533</v>
      </c>
      <c r="GC45446" s="7" t="n">
        <v>0</v>
      </c>
      <c r="GD45446" s="7" t="s">
        <v>12</v>
      </c>
      <c r="GE45446" s="7" t="n">
        <f t="normal" ca="1">32-LENB(INDIRECT(ADDRESS(45446,186)))</f>
        <v>0</v>
      </c>
    </row>
    <row r="45447" spans="1:107">
      <c r="A45447" t="s">
        <v>4</v>
      </c>
      <c r="B45447" s="4" t="s">
        <v>5</v>
      </c>
    </row>
    <row r="45448" spans="1:107">
      <c r="A45448" t="n">
        <v>366696</v>
      </c>
      <c r="B45448" s="5" t="n">
        <v>1</v>
      </c>
    </row>
    <row r="45449" spans="1:107" s="3" customFormat="1" customHeight="0">
      <c r="A45449" s="3" t="s">
        <v>2</v>
      </c>
      <c r="B45449" s="3" t="s">
        <v>2657</v>
      </c>
    </row>
    <row r="45450" spans="1:107">
      <c r="A45450" t="s">
        <v>4</v>
      </c>
      <c r="B45450" s="4" t="s">
        <v>5</v>
      </c>
      <c r="C45450" s="4" t="s">
        <v>10</v>
      </c>
      <c r="D45450" s="4" t="s">
        <v>10</v>
      </c>
      <c r="E45450" s="4" t="s">
        <v>9</v>
      </c>
      <c r="F45450" s="4" t="s">
        <v>6</v>
      </c>
      <c r="G45450" s="4" t="s">
        <v>8</v>
      </c>
      <c r="H45450" s="4" t="s">
        <v>10</v>
      </c>
      <c r="I45450" s="4" t="s">
        <v>10</v>
      </c>
      <c r="J45450" s="4" t="s">
        <v>9</v>
      </c>
      <c r="K45450" s="4" t="s">
        <v>6</v>
      </c>
      <c r="L45450" s="4" t="s">
        <v>8</v>
      </c>
    </row>
    <row r="45451" spans="1:107">
      <c r="A45451" t="n">
        <v>366704</v>
      </c>
      <c r="B45451" s="122" t="n">
        <v>257</v>
      </c>
      <c r="C45451" s="7" t="n">
        <v>4</v>
      </c>
      <c r="D45451" s="7" t="n">
        <v>65533</v>
      </c>
      <c r="E45451" s="7" t="n">
        <v>12105</v>
      </c>
      <c r="F45451" s="7" t="s">
        <v>12</v>
      </c>
      <c r="G45451" s="7" t="n">
        <f t="normal" ca="1">32-LENB(INDIRECT(ADDRESS(45451,6)))</f>
        <v>0</v>
      </c>
      <c r="H45451" s="7" t="n">
        <v>0</v>
      </c>
      <c r="I45451" s="7" t="n">
        <v>65533</v>
      </c>
      <c r="J45451" s="7" t="n">
        <v>0</v>
      </c>
      <c r="K45451" s="7" t="s">
        <v>12</v>
      </c>
      <c r="L45451" s="7" t="n">
        <f t="normal" ca="1">32-LENB(INDIRECT(ADDRESS(45451,11)))</f>
        <v>0</v>
      </c>
    </row>
    <row r="45452" spans="1:107">
      <c r="A45452" t="s">
        <v>4</v>
      </c>
      <c r="B45452" s="4" t="s">
        <v>5</v>
      </c>
    </row>
    <row r="45453" spans="1:107">
      <c r="A45453" t="n">
        <v>366784</v>
      </c>
      <c r="B45453" s="5" t="n">
        <v>1</v>
      </c>
    </row>
    <row r="45454" spans="1:107" s="3" customFormat="1" customHeight="0">
      <c r="A45454" s="3" t="s">
        <v>2</v>
      </c>
      <c r="B45454" s="3" t="s">
        <v>2658</v>
      </c>
    </row>
    <row r="45455" spans="1:107">
      <c r="A45455" t="s">
        <v>4</v>
      </c>
      <c r="B45455" s="4" t="s">
        <v>5</v>
      </c>
      <c r="C45455" s="4" t="s">
        <v>10</v>
      </c>
      <c r="D45455" s="4" t="s">
        <v>10</v>
      </c>
      <c r="E45455" s="4" t="s">
        <v>9</v>
      </c>
      <c r="F45455" s="4" t="s">
        <v>6</v>
      </c>
      <c r="G45455" s="4" t="s">
        <v>8</v>
      </c>
      <c r="H45455" s="4" t="s">
        <v>10</v>
      </c>
      <c r="I45455" s="4" t="s">
        <v>10</v>
      </c>
      <c r="J45455" s="4" t="s">
        <v>9</v>
      </c>
      <c r="K45455" s="4" t="s">
        <v>6</v>
      </c>
      <c r="L45455" s="4" t="s">
        <v>8</v>
      </c>
      <c r="M45455" s="4" t="s">
        <v>10</v>
      </c>
      <c r="N45455" s="4" t="s">
        <v>10</v>
      </c>
      <c r="O45455" s="4" t="s">
        <v>9</v>
      </c>
      <c r="P45455" s="4" t="s">
        <v>6</v>
      </c>
      <c r="Q45455" s="4" t="s">
        <v>8</v>
      </c>
      <c r="R45455" s="4" t="s">
        <v>10</v>
      </c>
      <c r="S45455" s="4" t="s">
        <v>10</v>
      </c>
      <c r="T45455" s="4" t="s">
        <v>9</v>
      </c>
      <c r="U45455" s="4" t="s">
        <v>6</v>
      </c>
      <c r="V45455" s="4" t="s">
        <v>8</v>
      </c>
      <c r="W45455" s="4" t="s">
        <v>10</v>
      </c>
      <c r="X45455" s="4" t="s">
        <v>10</v>
      </c>
      <c r="Y45455" s="4" t="s">
        <v>9</v>
      </c>
      <c r="Z45455" s="4" t="s">
        <v>6</v>
      </c>
      <c r="AA45455" s="4" t="s">
        <v>8</v>
      </c>
      <c r="AB45455" s="4" t="s">
        <v>10</v>
      </c>
      <c r="AC45455" s="4" t="s">
        <v>10</v>
      </c>
      <c r="AD45455" s="4" t="s">
        <v>9</v>
      </c>
      <c r="AE45455" s="4" t="s">
        <v>6</v>
      </c>
      <c r="AF45455" s="4" t="s">
        <v>8</v>
      </c>
      <c r="AG45455" s="4" t="s">
        <v>10</v>
      </c>
      <c r="AH45455" s="4" t="s">
        <v>10</v>
      </c>
      <c r="AI45455" s="4" t="s">
        <v>9</v>
      </c>
      <c r="AJ45455" s="4" t="s">
        <v>6</v>
      </c>
      <c r="AK45455" s="4" t="s">
        <v>8</v>
      </c>
      <c r="AL45455" s="4" t="s">
        <v>10</v>
      </c>
      <c r="AM45455" s="4" t="s">
        <v>10</v>
      </c>
      <c r="AN45455" s="4" t="s">
        <v>9</v>
      </c>
      <c r="AO45455" s="4" t="s">
        <v>6</v>
      </c>
      <c r="AP45455" s="4" t="s">
        <v>8</v>
      </c>
      <c r="AQ45455" s="4" t="s">
        <v>10</v>
      </c>
      <c r="AR45455" s="4" t="s">
        <v>10</v>
      </c>
      <c r="AS45455" s="4" t="s">
        <v>9</v>
      </c>
      <c r="AT45455" s="4" t="s">
        <v>6</v>
      </c>
      <c r="AU45455" s="4" t="s">
        <v>8</v>
      </c>
      <c r="AV45455" s="4" t="s">
        <v>10</v>
      </c>
      <c r="AW45455" s="4" t="s">
        <v>10</v>
      </c>
      <c r="AX45455" s="4" t="s">
        <v>9</v>
      </c>
      <c r="AY45455" s="4" t="s">
        <v>6</v>
      </c>
      <c r="AZ45455" s="4" t="s">
        <v>8</v>
      </c>
      <c r="BA45455" s="4" t="s">
        <v>10</v>
      </c>
      <c r="BB45455" s="4" t="s">
        <v>10</v>
      </c>
      <c r="BC45455" s="4" t="s">
        <v>9</v>
      </c>
      <c r="BD45455" s="4" t="s">
        <v>6</v>
      </c>
      <c r="BE45455" s="4" t="s">
        <v>8</v>
      </c>
      <c r="BF45455" s="4" t="s">
        <v>10</v>
      </c>
      <c r="BG45455" s="4" t="s">
        <v>10</v>
      </c>
      <c r="BH45455" s="4" t="s">
        <v>9</v>
      </c>
      <c r="BI45455" s="4" t="s">
        <v>6</v>
      </c>
      <c r="BJ45455" s="4" t="s">
        <v>8</v>
      </c>
      <c r="BK45455" s="4" t="s">
        <v>10</v>
      </c>
      <c r="BL45455" s="4" t="s">
        <v>10</v>
      </c>
      <c r="BM45455" s="4" t="s">
        <v>9</v>
      </c>
      <c r="BN45455" s="4" t="s">
        <v>6</v>
      </c>
      <c r="BO45455" s="4" t="s">
        <v>8</v>
      </c>
      <c r="BP45455" s="4" t="s">
        <v>10</v>
      </c>
      <c r="BQ45455" s="4" t="s">
        <v>10</v>
      </c>
      <c r="BR45455" s="4" t="s">
        <v>9</v>
      </c>
      <c r="BS45455" s="4" t="s">
        <v>6</v>
      </c>
      <c r="BT45455" s="4" t="s">
        <v>8</v>
      </c>
      <c r="BU45455" s="4" t="s">
        <v>10</v>
      </c>
      <c r="BV45455" s="4" t="s">
        <v>10</v>
      </c>
      <c r="BW45455" s="4" t="s">
        <v>9</v>
      </c>
      <c r="BX45455" s="4" t="s">
        <v>6</v>
      </c>
      <c r="BY45455" s="4" t="s">
        <v>8</v>
      </c>
      <c r="BZ45455" s="4" t="s">
        <v>10</v>
      </c>
      <c r="CA45455" s="4" t="s">
        <v>10</v>
      </c>
      <c r="CB45455" s="4" t="s">
        <v>9</v>
      </c>
      <c r="CC45455" s="4" t="s">
        <v>6</v>
      </c>
      <c r="CD45455" s="4" t="s">
        <v>8</v>
      </c>
      <c r="CE45455" s="4" t="s">
        <v>10</v>
      </c>
      <c r="CF45455" s="4" t="s">
        <v>10</v>
      </c>
      <c r="CG45455" s="4" t="s">
        <v>9</v>
      </c>
      <c r="CH45455" s="4" t="s">
        <v>6</v>
      </c>
      <c r="CI45455" s="4" t="s">
        <v>8</v>
      </c>
      <c r="CJ45455" s="4" t="s">
        <v>10</v>
      </c>
      <c r="CK45455" s="4" t="s">
        <v>10</v>
      </c>
      <c r="CL45455" s="4" t="s">
        <v>9</v>
      </c>
      <c r="CM45455" s="4" t="s">
        <v>6</v>
      </c>
      <c r="CN45455" s="4" t="s">
        <v>8</v>
      </c>
      <c r="CO45455" s="4" t="s">
        <v>10</v>
      </c>
      <c r="CP45455" s="4" t="s">
        <v>10</v>
      </c>
      <c r="CQ45455" s="4" t="s">
        <v>9</v>
      </c>
      <c r="CR45455" s="4" t="s">
        <v>6</v>
      </c>
      <c r="CS45455" s="4" t="s">
        <v>8</v>
      </c>
      <c r="CT45455" s="4" t="s">
        <v>10</v>
      </c>
      <c r="CU45455" s="4" t="s">
        <v>10</v>
      </c>
      <c r="CV45455" s="4" t="s">
        <v>9</v>
      </c>
      <c r="CW45455" s="4" t="s">
        <v>6</v>
      </c>
      <c r="CX45455" s="4" t="s">
        <v>8</v>
      </c>
      <c r="CY45455" s="4" t="s">
        <v>10</v>
      </c>
      <c r="CZ45455" s="4" t="s">
        <v>10</v>
      </c>
      <c r="DA45455" s="4" t="s">
        <v>9</v>
      </c>
      <c r="DB45455" s="4" t="s">
        <v>6</v>
      </c>
      <c r="DC45455" s="4" t="s">
        <v>8</v>
      </c>
      <c r="DD45455" s="4" t="s">
        <v>10</v>
      </c>
      <c r="DE45455" s="4" t="s">
        <v>10</v>
      </c>
      <c r="DF45455" s="4" t="s">
        <v>9</v>
      </c>
      <c r="DG45455" s="4" t="s">
        <v>6</v>
      </c>
      <c r="DH45455" s="4" t="s">
        <v>8</v>
      </c>
      <c r="DI45455" s="4" t="s">
        <v>10</v>
      </c>
      <c r="DJ45455" s="4" t="s">
        <v>10</v>
      </c>
      <c r="DK45455" s="4" t="s">
        <v>9</v>
      </c>
      <c r="DL45455" s="4" t="s">
        <v>6</v>
      </c>
      <c r="DM45455" s="4" t="s">
        <v>8</v>
      </c>
      <c r="DN45455" s="4" t="s">
        <v>10</v>
      </c>
      <c r="DO45455" s="4" t="s">
        <v>10</v>
      </c>
      <c r="DP45455" s="4" t="s">
        <v>9</v>
      </c>
      <c r="DQ45455" s="4" t="s">
        <v>6</v>
      </c>
      <c r="DR45455" s="4" t="s">
        <v>8</v>
      </c>
      <c r="DS45455" s="4" t="s">
        <v>10</v>
      </c>
      <c r="DT45455" s="4" t="s">
        <v>10</v>
      </c>
      <c r="DU45455" s="4" t="s">
        <v>9</v>
      </c>
      <c r="DV45455" s="4" t="s">
        <v>6</v>
      </c>
      <c r="DW45455" s="4" t="s">
        <v>8</v>
      </c>
      <c r="DX45455" s="4" t="s">
        <v>10</v>
      </c>
      <c r="DY45455" s="4" t="s">
        <v>10</v>
      </c>
      <c r="DZ45455" s="4" t="s">
        <v>9</v>
      </c>
      <c r="EA45455" s="4" t="s">
        <v>6</v>
      </c>
      <c r="EB45455" s="4" t="s">
        <v>8</v>
      </c>
      <c r="EC45455" s="4" t="s">
        <v>10</v>
      </c>
      <c r="ED45455" s="4" t="s">
        <v>10</v>
      </c>
      <c r="EE45455" s="4" t="s">
        <v>9</v>
      </c>
      <c r="EF45455" s="4" t="s">
        <v>6</v>
      </c>
      <c r="EG45455" s="4" t="s">
        <v>8</v>
      </c>
      <c r="EH45455" s="4" t="s">
        <v>10</v>
      </c>
      <c r="EI45455" s="4" t="s">
        <v>10</v>
      </c>
      <c r="EJ45455" s="4" t="s">
        <v>9</v>
      </c>
      <c r="EK45455" s="4" t="s">
        <v>6</v>
      </c>
      <c r="EL45455" s="4" t="s">
        <v>8</v>
      </c>
      <c r="EM45455" s="4" t="s">
        <v>10</v>
      </c>
      <c r="EN45455" s="4" t="s">
        <v>10</v>
      </c>
      <c r="EO45455" s="4" t="s">
        <v>9</v>
      </c>
      <c r="EP45455" s="4" t="s">
        <v>6</v>
      </c>
      <c r="EQ45455" s="4" t="s">
        <v>8</v>
      </c>
      <c r="ER45455" s="4" t="s">
        <v>10</v>
      </c>
      <c r="ES45455" s="4" t="s">
        <v>10</v>
      </c>
      <c r="ET45455" s="4" t="s">
        <v>9</v>
      </c>
      <c r="EU45455" s="4" t="s">
        <v>6</v>
      </c>
      <c r="EV45455" s="4" t="s">
        <v>8</v>
      </c>
      <c r="EW45455" s="4" t="s">
        <v>10</v>
      </c>
      <c r="EX45455" s="4" t="s">
        <v>10</v>
      </c>
      <c r="EY45455" s="4" t="s">
        <v>9</v>
      </c>
      <c r="EZ45455" s="4" t="s">
        <v>6</v>
      </c>
      <c r="FA45455" s="4" t="s">
        <v>8</v>
      </c>
      <c r="FB45455" s="4" t="s">
        <v>10</v>
      </c>
      <c r="FC45455" s="4" t="s">
        <v>10</v>
      </c>
      <c r="FD45455" s="4" t="s">
        <v>9</v>
      </c>
      <c r="FE45455" s="4" t="s">
        <v>6</v>
      </c>
      <c r="FF45455" s="4" t="s">
        <v>8</v>
      </c>
      <c r="FG45455" s="4" t="s">
        <v>10</v>
      </c>
      <c r="FH45455" s="4" t="s">
        <v>10</v>
      </c>
      <c r="FI45455" s="4" t="s">
        <v>9</v>
      </c>
      <c r="FJ45455" s="4" t="s">
        <v>6</v>
      </c>
      <c r="FK45455" s="4" t="s">
        <v>8</v>
      </c>
      <c r="FL45455" s="4" t="s">
        <v>10</v>
      </c>
      <c r="FM45455" s="4" t="s">
        <v>10</v>
      </c>
      <c r="FN45455" s="4" t="s">
        <v>9</v>
      </c>
      <c r="FO45455" s="4" t="s">
        <v>6</v>
      </c>
      <c r="FP45455" s="4" t="s">
        <v>8</v>
      </c>
      <c r="FQ45455" s="4" t="s">
        <v>10</v>
      </c>
      <c r="FR45455" s="4" t="s">
        <v>10</v>
      </c>
      <c r="FS45455" s="4" t="s">
        <v>9</v>
      </c>
      <c r="FT45455" s="4" t="s">
        <v>6</v>
      </c>
      <c r="FU45455" s="4" t="s">
        <v>8</v>
      </c>
      <c r="FV45455" s="4" t="s">
        <v>10</v>
      </c>
      <c r="FW45455" s="4" t="s">
        <v>10</v>
      </c>
      <c r="FX45455" s="4" t="s">
        <v>9</v>
      </c>
      <c r="FY45455" s="4" t="s">
        <v>6</v>
      </c>
      <c r="FZ45455" s="4" t="s">
        <v>8</v>
      </c>
      <c r="GA45455" s="4" t="s">
        <v>10</v>
      </c>
      <c r="GB45455" s="4" t="s">
        <v>10</v>
      </c>
      <c r="GC45455" s="4" t="s">
        <v>9</v>
      </c>
      <c r="GD45455" s="4" t="s">
        <v>6</v>
      </c>
      <c r="GE45455" s="4" t="s">
        <v>8</v>
      </c>
      <c r="GF45455" s="4" t="s">
        <v>10</v>
      </c>
      <c r="GG45455" s="4" t="s">
        <v>10</v>
      </c>
      <c r="GH45455" s="4" t="s">
        <v>9</v>
      </c>
      <c r="GI45455" s="4" t="s">
        <v>6</v>
      </c>
      <c r="GJ45455" s="4" t="s">
        <v>8</v>
      </c>
      <c r="GK45455" s="4" t="s">
        <v>10</v>
      </c>
      <c r="GL45455" s="4" t="s">
        <v>10</v>
      </c>
      <c r="GM45455" s="4" t="s">
        <v>9</v>
      </c>
      <c r="GN45455" s="4" t="s">
        <v>6</v>
      </c>
      <c r="GO45455" s="4" t="s">
        <v>8</v>
      </c>
      <c r="GP45455" s="4" t="s">
        <v>10</v>
      </c>
      <c r="GQ45455" s="4" t="s">
        <v>10</v>
      </c>
      <c r="GR45455" s="4" t="s">
        <v>9</v>
      </c>
      <c r="GS45455" s="4" t="s">
        <v>6</v>
      </c>
      <c r="GT45455" s="4" t="s">
        <v>8</v>
      </c>
      <c r="GU45455" s="4" t="s">
        <v>10</v>
      </c>
      <c r="GV45455" s="4" t="s">
        <v>10</v>
      </c>
      <c r="GW45455" s="4" t="s">
        <v>9</v>
      </c>
      <c r="GX45455" s="4" t="s">
        <v>6</v>
      </c>
      <c r="GY45455" s="4" t="s">
        <v>8</v>
      </c>
      <c r="GZ45455" s="4" t="s">
        <v>10</v>
      </c>
      <c r="HA45455" s="4" t="s">
        <v>10</v>
      </c>
      <c r="HB45455" s="4" t="s">
        <v>9</v>
      </c>
      <c r="HC45455" s="4" t="s">
        <v>6</v>
      </c>
      <c r="HD45455" s="4" t="s">
        <v>8</v>
      </c>
      <c r="HE45455" s="4" t="s">
        <v>10</v>
      </c>
      <c r="HF45455" s="4" t="s">
        <v>10</v>
      </c>
      <c r="HG45455" s="4" t="s">
        <v>9</v>
      </c>
      <c r="HH45455" s="4" t="s">
        <v>6</v>
      </c>
      <c r="HI45455" s="4" t="s">
        <v>8</v>
      </c>
      <c r="HJ45455" s="4" t="s">
        <v>10</v>
      </c>
      <c r="HK45455" s="4" t="s">
        <v>10</v>
      </c>
      <c r="HL45455" s="4" t="s">
        <v>9</v>
      </c>
      <c r="HM45455" s="4" t="s">
        <v>6</v>
      </c>
      <c r="HN45455" s="4" t="s">
        <v>8</v>
      </c>
      <c r="HO45455" s="4" t="s">
        <v>10</v>
      </c>
      <c r="HP45455" s="4" t="s">
        <v>10</v>
      </c>
      <c r="HQ45455" s="4" t="s">
        <v>9</v>
      </c>
      <c r="HR45455" s="4" t="s">
        <v>6</v>
      </c>
      <c r="HS45455" s="4" t="s">
        <v>8</v>
      </c>
      <c r="HT45455" s="4" t="s">
        <v>10</v>
      </c>
      <c r="HU45455" s="4" t="s">
        <v>10</v>
      </c>
      <c r="HV45455" s="4" t="s">
        <v>9</v>
      </c>
      <c r="HW45455" s="4" t="s">
        <v>6</v>
      </c>
      <c r="HX45455" s="4" t="s">
        <v>8</v>
      </c>
      <c r="HY45455" s="4" t="s">
        <v>10</v>
      </c>
      <c r="HZ45455" s="4" t="s">
        <v>10</v>
      </c>
      <c r="IA45455" s="4" t="s">
        <v>9</v>
      </c>
      <c r="IB45455" s="4" t="s">
        <v>6</v>
      </c>
      <c r="IC45455" s="4" t="s">
        <v>8</v>
      </c>
      <c r="ID45455" s="4" t="s">
        <v>10</v>
      </c>
      <c r="IE45455" s="4" t="s">
        <v>10</v>
      </c>
      <c r="IF45455" s="4" t="s">
        <v>9</v>
      </c>
      <c r="IG45455" s="4" t="s">
        <v>6</v>
      </c>
      <c r="IH45455" s="4" t="s">
        <v>8</v>
      </c>
      <c r="II45455" s="4" t="s">
        <v>10</v>
      </c>
      <c r="IJ45455" s="4" t="s">
        <v>10</v>
      </c>
      <c r="IK45455" s="4" t="s">
        <v>9</v>
      </c>
      <c r="IL45455" s="4" t="s">
        <v>6</v>
      </c>
      <c r="IM45455" s="4" t="s">
        <v>8</v>
      </c>
      <c r="IN45455" s="4" t="s">
        <v>10</v>
      </c>
      <c r="IO45455" s="4" t="s">
        <v>10</v>
      </c>
      <c r="IP45455" s="4" t="s">
        <v>9</v>
      </c>
      <c r="IQ45455" s="4" t="s">
        <v>6</v>
      </c>
      <c r="IR45455" s="4" t="s">
        <v>8</v>
      </c>
      <c r="IS45455" s="4" t="s">
        <v>10</v>
      </c>
      <c r="IT45455" s="4" t="s">
        <v>10</v>
      </c>
      <c r="IU45455" s="4" t="s">
        <v>9</v>
      </c>
      <c r="IV45455" s="4" t="s">
        <v>6</v>
      </c>
      <c r="IW45455" s="4" t="s">
        <v>8</v>
      </c>
      <c r="IX45455" s="4" t="s">
        <v>10</v>
      </c>
      <c r="IY45455" s="4" t="s">
        <v>10</v>
      </c>
      <c r="IZ45455" s="4" t="s">
        <v>9</v>
      </c>
      <c r="JA45455" s="4" t="s">
        <v>6</v>
      </c>
      <c r="JB45455" s="4" t="s">
        <v>8</v>
      </c>
      <c r="JC45455" s="4" t="s">
        <v>10</v>
      </c>
      <c r="JD45455" s="4" t="s">
        <v>10</v>
      </c>
      <c r="JE45455" s="4" t="s">
        <v>9</v>
      </c>
      <c r="JF45455" s="4" t="s">
        <v>6</v>
      </c>
      <c r="JG45455" s="4" t="s">
        <v>8</v>
      </c>
      <c r="JH45455" s="4" t="s">
        <v>10</v>
      </c>
      <c r="JI45455" s="4" t="s">
        <v>10</v>
      </c>
      <c r="JJ45455" s="4" t="s">
        <v>9</v>
      </c>
      <c r="JK45455" s="4" t="s">
        <v>6</v>
      </c>
      <c r="JL45455" s="4" t="s">
        <v>8</v>
      </c>
      <c r="JM45455" s="4" t="s">
        <v>10</v>
      </c>
      <c r="JN45455" s="4" t="s">
        <v>10</v>
      </c>
      <c r="JO45455" s="4" t="s">
        <v>9</v>
      </c>
      <c r="JP45455" s="4" t="s">
        <v>6</v>
      </c>
      <c r="JQ45455" s="4" t="s">
        <v>8</v>
      </c>
      <c r="JR45455" s="4" t="s">
        <v>10</v>
      </c>
      <c r="JS45455" s="4" t="s">
        <v>10</v>
      </c>
      <c r="JT45455" s="4" t="s">
        <v>9</v>
      </c>
      <c r="JU45455" s="4" t="s">
        <v>6</v>
      </c>
      <c r="JV45455" s="4" t="s">
        <v>8</v>
      </c>
      <c r="JW45455" s="4" t="s">
        <v>10</v>
      </c>
      <c r="JX45455" s="4" t="s">
        <v>10</v>
      </c>
      <c r="JY45455" s="4" t="s">
        <v>9</v>
      </c>
      <c r="JZ45455" s="4" t="s">
        <v>6</v>
      </c>
      <c r="KA45455" s="4" t="s">
        <v>8</v>
      </c>
      <c r="KB45455" s="4" t="s">
        <v>10</v>
      </c>
      <c r="KC45455" s="4" t="s">
        <v>10</v>
      </c>
      <c r="KD45455" s="4" t="s">
        <v>9</v>
      </c>
      <c r="KE45455" s="4" t="s">
        <v>6</v>
      </c>
      <c r="KF45455" s="4" t="s">
        <v>8</v>
      </c>
      <c r="KG45455" s="4" t="s">
        <v>10</v>
      </c>
      <c r="KH45455" s="4" t="s">
        <v>10</v>
      </c>
      <c r="KI45455" s="4" t="s">
        <v>9</v>
      </c>
      <c r="KJ45455" s="4" t="s">
        <v>6</v>
      </c>
      <c r="KK45455" s="4" t="s">
        <v>8</v>
      </c>
      <c r="KL45455" s="4" t="s">
        <v>10</v>
      </c>
      <c r="KM45455" s="4" t="s">
        <v>10</v>
      </c>
      <c r="KN45455" s="4" t="s">
        <v>9</v>
      </c>
      <c r="KO45455" s="4" t="s">
        <v>6</v>
      </c>
      <c r="KP45455" s="4" t="s">
        <v>8</v>
      </c>
      <c r="KQ45455" s="4" t="s">
        <v>10</v>
      </c>
      <c r="KR45455" s="4" t="s">
        <v>10</v>
      </c>
      <c r="KS45455" s="4" t="s">
        <v>9</v>
      </c>
      <c r="KT45455" s="4" t="s">
        <v>6</v>
      </c>
      <c r="KU45455" s="4" t="s">
        <v>8</v>
      </c>
      <c r="KV45455" s="4" t="s">
        <v>10</v>
      </c>
      <c r="KW45455" s="4" t="s">
        <v>10</v>
      </c>
      <c r="KX45455" s="4" t="s">
        <v>9</v>
      </c>
      <c r="KY45455" s="4" t="s">
        <v>6</v>
      </c>
      <c r="KZ45455" s="4" t="s">
        <v>8</v>
      </c>
      <c r="LA45455" s="4" t="s">
        <v>10</v>
      </c>
      <c r="LB45455" s="4" t="s">
        <v>10</v>
      </c>
      <c r="LC45455" s="4" t="s">
        <v>9</v>
      </c>
      <c r="LD45455" s="4" t="s">
        <v>6</v>
      </c>
      <c r="LE45455" s="4" t="s">
        <v>8</v>
      </c>
      <c r="LF45455" s="4" t="s">
        <v>10</v>
      </c>
      <c r="LG45455" s="4" t="s">
        <v>10</v>
      </c>
      <c r="LH45455" s="4" t="s">
        <v>9</v>
      </c>
      <c r="LI45455" s="4" t="s">
        <v>6</v>
      </c>
      <c r="LJ45455" s="4" t="s">
        <v>8</v>
      </c>
      <c r="LK45455" s="4" t="s">
        <v>10</v>
      </c>
      <c r="LL45455" s="4" t="s">
        <v>10</v>
      </c>
      <c r="LM45455" s="4" t="s">
        <v>9</v>
      </c>
      <c r="LN45455" s="4" t="s">
        <v>6</v>
      </c>
      <c r="LO45455" s="4" t="s">
        <v>8</v>
      </c>
      <c r="LP45455" s="4" t="s">
        <v>10</v>
      </c>
      <c r="LQ45455" s="4" t="s">
        <v>10</v>
      </c>
      <c r="LR45455" s="4" t="s">
        <v>9</v>
      </c>
      <c r="LS45455" s="4" t="s">
        <v>6</v>
      </c>
      <c r="LT45455" s="4" t="s">
        <v>8</v>
      </c>
      <c r="LU45455" s="4" t="s">
        <v>10</v>
      </c>
      <c r="LV45455" s="4" t="s">
        <v>10</v>
      </c>
      <c r="LW45455" s="4" t="s">
        <v>9</v>
      </c>
      <c r="LX45455" s="4" t="s">
        <v>6</v>
      </c>
      <c r="LY45455" s="4" t="s">
        <v>8</v>
      </c>
      <c r="LZ45455" s="4" t="s">
        <v>10</v>
      </c>
      <c r="MA45455" s="4" t="s">
        <v>10</v>
      </c>
      <c r="MB45455" s="4" t="s">
        <v>9</v>
      </c>
      <c r="MC45455" s="4" t="s">
        <v>6</v>
      </c>
      <c r="MD45455" s="4" t="s">
        <v>8</v>
      </c>
      <c r="ME45455" s="4" t="s">
        <v>10</v>
      </c>
      <c r="MF45455" s="4" t="s">
        <v>10</v>
      </c>
      <c r="MG45455" s="4" t="s">
        <v>9</v>
      </c>
      <c r="MH45455" s="4" t="s">
        <v>6</v>
      </c>
      <c r="MI45455" s="4" t="s">
        <v>8</v>
      </c>
      <c r="MJ45455" s="4" t="s">
        <v>10</v>
      </c>
      <c r="MK45455" s="4" t="s">
        <v>10</v>
      </c>
      <c r="ML45455" s="4" t="s">
        <v>9</v>
      </c>
      <c r="MM45455" s="4" t="s">
        <v>6</v>
      </c>
      <c r="MN45455" s="4" t="s">
        <v>8</v>
      </c>
      <c r="MO45455" s="4" t="s">
        <v>10</v>
      </c>
      <c r="MP45455" s="4" t="s">
        <v>10</v>
      </c>
      <c r="MQ45455" s="4" t="s">
        <v>9</v>
      </c>
      <c r="MR45455" s="4" t="s">
        <v>6</v>
      </c>
      <c r="MS45455" s="4" t="s">
        <v>8</v>
      </c>
      <c r="MT45455" s="4" t="s">
        <v>10</v>
      </c>
      <c r="MU45455" s="4" t="s">
        <v>10</v>
      </c>
      <c r="MV45455" s="4" t="s">
        <v>9</v>
      </c>
      <c r="MW45455" s="4" t="s">
        <v>6</v>
      </c>
      <c r="MX45455" s="4" t="s">
        <v>8</v>
      </c>
      <c r="MY45455" s="4" t="s">
        <v>10</v>
      </c>
      <c r="MZ45455" s="4" t="s">
        <v>10</v>
      </c>
      <c r="NA45455" s="4" t="s">
        <v>9</v>
      </c>
      <c r="NB45455" s="4" t="s">
        <v>6</v>
      </c>
      <c r="NC45455" s="4" t="s">
        <v>8</v>
      </c>
      <c r="ND45455" s="4" t="s">
        <v>10</v>
      </c>
      <c r="NE45455" s="4" t="s">
        <v>10</v>
      </c>
      <c r="NF45455" s="4" t="s">
        <v>9</v>
      </c>
      <c r="NG45455" s="4" t="s">
        <v>6</v>
      </c>
      <c r="NH45455" s="4" t="s">
        <v>8</v>
      </c>
      <c r="NI45455" s="4" t="s">
        <v>10</v>
      </c>
      <c r="NJ45455" s="4" t="s">
        <v>10</v>
      </c>
      <c r="NK45455" s="4" t="s">
        <v>9</v>
      </c>
      <c r="NL45455" s="4" t="s">
        <v>6</v>
      </c>
      <c r="NM45455" s="4" t="s">
        <v>8</v>
      </c>
      <c r="NN45455" s="4" t="s">
        <v>10</v>
      </c>
      <c r="NO45455" s="4" t="s">
        <v>10</v>
      </c>
      <c r="NP45455" s="4" t="s">
        <v>9</v>
      </c>
      <c r="NQ45455" s="4" t="s">
        <v>6</v>
      </c>
      <c r="NR45455" s="4" t="s">
        <v>8</v>
      </c>
      <c r="NS45455" s="4" t="s">
        <v>10</v>
      </c>
      <c r="NT45455" s="4" t="s">
        <v>10</v>
      </c>
      <c r="NU45455" s="4" t="s">
        <v>9</v>
      </c>
      <c r="NV45455" s="4" t="s">
        <v>6</v>
      </c>
      <c r="NW45455" s="4" t="s">
        <v>8</v>
      </c>
      <c r="NX45455" s="4" t="s">
        <v>10</v>
      </c>
      <c r="NY45455" s="4" t="s">
        <v>10</v>
      </c>
      <c r="NZ45455" s="4" t="s">
        <v>9</v>
      </c>
      <c r="OA45455" s="4" t="s">
        <v>6</v>
      </c>
      <c r="OB45455" s="4" t="s">
        <v>8</v>
      </c>
      <c r="OC45455" s="4" t="s">
        <v>10</v>
      </c>
      <c r="OD45455" s="4" t="s">
        <v>10</v>
      </c>
      <c r="OE45455" s="4" t="s">
        <v>9</v>
      </c>
      <c r="OF45455" s="4" t="s">
        <v>6</v>
      </c>
      <c r="OG45455" s="4" t="s">
        <v>8</v>
      </c>
      <c r="OH45455" s="4" t="s">
        <v>10</v>
      </c>
      <c r="OI45455" s="4" t="s">
        <v>10</v>
      </c>
      <c r="OJ45455" s="4" t="s">
        <v>9</v>
      </c>
      <c r="OK45455" s="4" t="s">
        <v>6</v>
      </c>
      <c r="OL45455" s="4" t="s">
        <v>8</v>
      </c>
      <c r="OM45455" s="4" t="s">
        <v>10</v>
      </c>
      <c r="ON45455" s="4" t="s">
        <v>10</v>
      </c>
      <c r="OO45455" s="4" t="s">
        <v>9</v>
      </c>
      <c r="OP45455" s="4" t="s">
        <v>6</v>
      </c>
      <c r="OQ45455" s="4" t="s">
        <v>8</v>
      </c>
      <c r="OR45455" s="4" t="s">
        <v>10</v>
      </c>
      <c r="OS45455" s="4" t="s">
        <v>10</v>
      </c>
      <c r="OT45455" s="4" t="s">
        <v>9</v>
      </c>
      <c r="OU45455" s="4" t="s">
        <v>6</v>
      </c>
      <c r="OV45455" s="4" t="s">
        <v>8</v>
      </c>
      <c r="OW45455" s="4" t="s">
        <v>10</v>
      </c>
      <c r="OX45455" s="4" t="s">
        <v>10</v>
      </c>
      <c r="OY45455" s="4" t="s">
        <v>9</v>
      </c>
      <c r="OZ45455" s="4" t="s">
        <v>6</v>
      </c>
      <c r="PA45455" s="4" t="s">
        <v>8</v>
      </c>
      <c r="PB45455" s="4" t="s">
        <v>10</v>
      </c>
      <c r="PC45455" s="4" t="s">
        <v>10</v>
      </c>
      <c r="PD45455" s="4" t="s">
        <v>9</v>
      </c>
      <c r="PE45455" s="4" t="s">
        <v>6</v>
      </c>
      <c r="PF45455" s="4" t="s">
        <v>8</v>
      </c>
      <c r="PG45455" s="4" t="s">
        <v>10</v>
      </c>
      <c r="PH45455" s="4" t="s">
        <v>10</v>
      </c>
      <c r="PI45455" s="4" t="s">
        <v>9</v>
      </c>
      <c r="PJ45455" s="4" t="s">
        <v>6</v>
      </c>
      <c r="PK45455" s="4" t="s">
        <v>8</v>
      </c>
      <c r="PL45455" s="4" t="s">
        <v>10</v>
      </c>
      <c r="PM45455" s="4" t="s">
        <v>10</v>
      </c>
      <c r="PN45455" s="4" t="s">
        <v>9</v>
      </c>
      <c r="PO45455" s="4" t="s">
        <v>6</v>
      </c>
      <c r="PP45455" s="4" t="s">
        <v>8</v>
      </c>
      <c r="PQ45455" s="4" t="s">
        <v>10</v>
      </c>
      <c r="PR45455" s="4" t="s">
        <v>10</v>
      </c>
      <c r="PS45455" s="4" t="s">
        <v>9</v>
      </c>
      <c r="PT45455" s="4" t="s">
        <v>6</v>
      </c>
      <c r="PU45455" s="4" t="s">
        <v>8</v>
      </c>
      <c r="PV45455" s="4" t="s">
        <v>10</v>
      </c>
      <c r="PW45455" s="4" t="s">
        <v>10</v>
      </c>
      <c r="PX45455" s="4" t="s">
        <v>9</v>
      </c>
      <c r="PY45455" s="4" t="s">
        <v>6</v>
      </c>
      <c r="PZ45455" s="4" t="s">
        <v>8</v>
      </c>
      <c r="QA45455" s="4" t="s">
        <v>10</v>
      </c>
      <c r="QB45455" s="4" t="s">
        <v>10</v>
      </c>
      <c r="QC45455" s="4" t="s">
        <v>9</v>
      </c>
      <c r="QD45455" s="4" t="s">
        <v>6</v>
      </c>
      <c r="QE45455" s="4" t="s">
        <v>8</v>
      </c>
      <c r="QF45455" s="4" t="s">
        <v>10</v>
      </c>
      <c r="QG45455" s="4" t="s">
        <v>10</v>
      </c>
      <c r="QH45455" s="4" t="s">
        <v>9</v>
      </c>
      <c r="QI45455" s="4" t="s">
        <v>6</v>
      </c>
      <c r="QJ45455" s="4" t="s">
        <v>8</v>
      </c>
      <c r="QK45455" s="4" t="s">
        <v>10</v>
      </c>
      <c r="QL45455" s="4" t="s">
        <v>10</v>
      </c>
      <c r="QM45455" s="4" t="s">
        <v>9</v>
      </c>
      <c r="QN45455" s="4" t="s">
        <v>6</v>
      </c>
      <c r="QO45455" s="4" t="s">
        <v>8</v>
      </c>
      <c r="QP45455" s="4" t="s">
        <v>10</v>
      </c>
      <c r="QQ45455" s="4" t="s">
        <v>10</v>
      </c>
      <c r="QR45455" s="4" t="s">
        <v>9</v>
      </c>
      <c r="QS45455" s="4" t="s">
        <v>6</v>
      </c>
      <c r="QT45455" s="4" t="s">
        <v>8</v>
      </c>
      <c r="QU45455" s="4" t="s">
        <v>10</v>
      </c>
      <c r="QV45455" s="4" t="s">
        <v>10</v>
      </c>
      <c r="QW45455" s="4" t="s">
        <v>9</v>
      </c>
      <c r="QX45455" s="4" t="s">
        <v>6</v>
      </c>
      <c r="QY45455" s="4" t="s">
        <v>8</v>
      </c>
      <c r="QZ45455" s="4" t="s">
        <v>10</v>
      </c>
      <c r="RA45455" s="4" t="s">
        <v>10</v>
      </c>
      <c r="RB45455" s="4" t="s">
        <v>9</v>
      </c>
      <c r="RC45455" s="4" t="s">
        <v>6</v>
      </c>
      <c r="RD45455" s="4" t="s">
        <v>8</v>
      </c>
      <c r="RE45455" s="4" t="s">
        <v>10</v>
      </c>
      <c r="RF45455" s="4" t="s">
        <v>10</v>
      </c>
      <c r="RG45455" s="4" t="s">
        <v>9</v>
      </c>
      <c r="RH45455" s="4" t="s">
        <v>6</v>
      </c>
      <c r="RI45455" s="4" t="s">
        <v>8</v>
      </c>
      <c r="RJ45455" s="4" t="s">
        <v>10</v>
      </c>
      <c r="RK45455" s="4" t="s">
        <v>10</v>
      </c>
      <c r="RL45455" s="4" t="s">
        <v>9</v>
      </c>
      <c r="RM45455" s="4" t="s">
        <v>6</v>
      </c>
      <c r="RN45455" s="4" t="s">
        <v>8</v>
      </c>
      <c r="RO45455" s="4" t="s">
        <v>10</v>
      </c>
      <c r="RP45455" s="4" t="s">
        <v>10</v>
      </c>
      <c r="RQ45455" s="4" t="s">
        <v>9</v>
      </c>
      <c r="RR45455" s="4" t="s">
        <v>6</v>
      </c>
      <c r="RS45455" s="4" t="s">
        <v>8</v>
      </c>
      <c r="RT45455" s="4" t="s">
        <v>10</v>
      </c>
      <c r="RU45455" s="4" t="s">
        <v>10</v>
      </c>
      <c r="RV45455" s="4" t="s">
        <v>9</v>
      </c>
      <c r="RW45455" s="4" t="s">
        <v>6</v>
      </c>
      <c r="RX45455" s="4" t="s">
        <v>8</v>
      </c>
      <c r="RY45455" s="4" t="s">
        <v>10</v>
      </c>
      <c r="RZ45455" s="4" t="s">
        <v>10</v>
      </c>
      <c r="SA45455" s="4" t="s">
        <v>9</v>
      </c>
      <c r="SB45455" s="4" t="s">
        <v>6</v>
      </c>
      <c r="SC45455" s="4" t="s">
        <v>8</v>
      </c>
      <c r="SD45455" s="4" t="s">
        <v>10</v>
      </c>
      <c r="SE45455" s="4" t="s">
        <v>10</v>
      </c>
      <c r="SF45455" s="4" t="s">
        <v>9</v>
      </c>
      <c r="SG45455" s="4" t="s">
        <v>6</v>
      </c>
      <c r="SH45455" s="4" t="s">
        <v>8</v>
      </c>
      <c r="SI45455" s="4" t="s">
        <v>10</v>
      </c>
      <c r="SJ45455" s="4" t="s">
        <v>10</v>
      </c>
      <c r="SK45455" s="4" t="s">
        <v>9</v>
      </c>
      <c r="SL45455" s="4" t="s">
        <v>6</v>
      </c>
      <c r="SM45455" s="4" t="s">
        <v>8</v>
      </c>
      <c r="SN45455" s="4" t="s">
        <v>10</v>
      </c>
      <c r="SO45455" s="4" t="s">
        <v>10</v>
      </c>
      <c r="SP45455" s="4" t="s">
        <v>9</v>
      </c>
      <c r="SQ45455" s="4" t="s">
        <v>6</v>
      </c>
      <c r="SR45455" s="4" t="s">
        <v>8</v>
      </c>
      <c r="SS45455" s="4" t="s">
        <v>10</v>
      </c>
      <c r="ST45455" s="4" t="s">
        <v>10</v>
      </c>
      <c r="SU45455" s="4" t="s">
        <v>9</v>
      </c>
      <c r="SV45455" s="4" t="s">
        <v>6</v>
      </c>
      <c r="SW45455" s="4" t="s">
        <v>8</v>
      </c>
      <c r="SX45455" s="4" t="s">
        <v>10</v>
      </c>
      <c r="SY45455" s="4" t="s">
        <v>10</v>
      </c>
      <c r="SZ45455" s="4" t="s">
        <v>9</v>
      </c>
      <c r="TA45455" s="4" t="s">
        <v>6</v>
      </c>
      <c r="TB45455" s="4" t="s">
        <v>8</v>
      </c>
      <c r="TC45455" s="4" t="s">
        <v>10</v>
      </c>
      <c r="TD45455" s="4" t="s">
        <v>10</v>
      </c>
      <c r="TE45455" s="4" t="s">
        <v>9</v>
      </c>
      <c r="TF45455" s="4" t="s">
        <v>6</v>
      </c>
      <c r="TG45455" s="4" t="s">
        <v>8</v>
      </c>
      <c r="TH45455" s="4" t="s">
        <v>10</v>
      </c>
      <c r="TI45455" s="4" t="s">
        <v>10</v>
      </c>
      <c r="TJ45455" s="4" t="s">
        <v>9</v>
      </c>
      <c r="TK45455" s="4" t="s">
        <v>6</v>
      </c>
      <c r="TL45455" s="4" t="s">
        <v>8</v>
      </c>
      <c r="TM45455" s="4" t="s">
        <v>10</v>
      </c>
      <c r="TN45455" s="4" t="s">
        <v>10</v>
      </c>
      <c r="TO45455" s="4" t="s">
        <v>9</v>
      </c>
      <c r="TP45455" s="4" t="s">
        <v>6</v>
      </c>
      <c r="TQ45455" s="4" t="s">
        <v>8</v>
      </c>
      <c r="TR45455" s="4" t="s">
        <v>10</v>
      </c>
      <c r="TS45455" s="4" t="s">
        <v>10</v>
      </c>
      <c r="TT45455" s="4" t="s">
        <v>9</v>
      </c>
      <c r="TU45455" s="4" t="s">
        <v>6</v>
      </c>
      <c r="TV45455" s="4" t="s">
        <v>8</v>
      </c>
      <c r="TW45455" s="4" t="s">
        <v>10</v>
      </c>
      <c r="TX45455" s="4" t="s">
        <v>10</v>
      </c>
      <c r="TY45455" s="4" t="s">
        <v>9</v>
      </c>
      <c r="TZ45455" s="4" t="s">
        <v>6</v>
      </c>
      <c r="UA45455" s="4" t="s">
        <v>8</v>
      </c>
      <c r="UB45455" s="4" t="s">
        <v>10</v>
      </c>
      <c r="UC45455" s="4" t="s">
        <v>10</v>
      </c>
      <c r="UD45455" s="4" t="s">
        <v>9</v>
      </c>
      <c r="UE45455" s="4" t="s">
        <v>6</v>
      </c>
      <c r="UF45455" s="4" t="s">
        <v>8</v>
      </c>
      <c r="UG45455" s="4" t="s">
        <v>10</v>
      </c>
      <c r="UH45455" s="4" t="s">
        <v>10</v>
      </c>
      <c r="UI45455" s="4" t="s">
        <v>9</v>
      </c>
      <c r="UJ45455" s="4" t="s">
        <v>6</v>
      </c>
      <c r="UK45455" s="4" t="s">
        <v>8</v>
      </c>
      <c r="UL45455" s="4" t="s">
        <v>10</v>
      </c>
      <c r="UM45455" s="4" t="s">
        <v>10</v>
      </c>
      <c r="UN45455" s="4" t="s">
        <v>9</v>
      </c>
      <c r="UO45455" s="4" t="s">
        <v>6</v>
      </c>
      <c r="UP45455" s="4" t="s">
        <v>8</v>
      </c>
      <c r="UQ45455" s="4" t="s">
        <v>10</v>
      </c>
      <c r="UR45455" s="4" t="s">
        <v>10</v>
      </c>
      <c r="US45455" s="4" t="s">
        <v>9</v>
      </c>
      <c r="UT45455" s="4" t="s">
        <v>6</v>
      </c>
      <c r="UU45455" s="4" t="s">
        <v>8</v>
      </c>
      <c r="UV45455" s="4" t="s">
        <v>10</v>
      </c>
      <c r="UW45455" s="4" t="s">
        <v>10</v>
      </c>
      <c r="UX45455" s="4" t="s">
        <v>9</v>
      </c>
      <c r="UY45455" s="4" t="s">
        <v>6</v>
      </c>
      <c r="UZ45455" s="4" t="s">
        <v>8</v>
      </c>
      <c r="VA45455" s="4" t="s">
        <v>10</v>
      </c>
      <c r="VB45455" s="4" t="s">
        <v>10</v>
      </c>
      <c r="VC45455" s="4" t="s">
        <v>9</v>
      </c>
      <c r="VD45455" s="4" t="s">
        <v>6</v>
      </c>
      <c r="VE45455" s="4" t="s">
        <v>8</v>
      </c>
      <c r="VF45455" s="4" t="s">
        <v>10</v>
      </c>
      <c r="VG45455" s="4" t="s">
        <v>10</v>
      </c>
      <c r="VH45455" s="4" t="s">
        <v>9</v>
      </c>
      <c r="VI45455" s="4" t="s">
        <v>6</v>
      </c>
      <c r="VJ45455" s="4" t="s">
        <v>8</v>
      </c>
      <c r="VK45455" s="4" t="s">
        <v>10</v>
      </c>
      <c r="VL45455" s="4" t="s">
        <v>10</v>
      </c>
      <c r="VM45455" s="4" t="s">
        <v>9</v>
      </c>
      <c r="VN45455" s="4" t="s">
        <v>6</v>
      </c>
      <c r="VO45455" s="4" t="s">
        <v>8</v>
      </c>
      <c r="VP45455" s="4" t="s">
        <v>10</v>
      </c>
      <c r="VQ45455" s="4" t="s">
        <v>10</v>
      </c>
      <c r="VR45455" s="4" t="s">
        <v>9</v>
      </c>
      <c r="VS45455" s="4" t="s">
        <v>6</v>
      </c>
      <c r="VT45455" s="4" t="s">
        <v>8</v>
      </c>
      <c r="VU45455" s="4" t="s">
        <v>10</v>
      </c>
      <c r="VV45455" s="4" t="s">
        <v>10</v>
      </c>
      <c r="VW45455" s="4" t="s">
        <v>9</v>
      </c>
      <c r="VX45455" s="4" t="s">
        <v>6</v>
      </c>
      <c r="VY45455" s="4" t="s">
        <v>8</v>
      </c>
      <c r="VZ45455" s="4" t="s">
        <v>10</v>
      </c>
      <c r="WA45455" s="4" t="s">
        <v>10</v>
      </c>
      <c r="WB45455" s="4" t="s">
        <v>9</v>
      </c>
      <c r="WC45455" s="4" t="s">
        <v>6</v>
      </c>
      <c r="WD45455" s="4" t="s">
        <v>8</v>
      </c>
      <c r="WE45455" s="4" t="s">
        <v>10</v>
      </c>
      <c r="WF45455" s="4" t="s">
        <v>10</v>
      </c>
      <c r="WG45455" s="4" t="s">
        <v>9</v>
      </c>
      <c r="WH45455" s="4" t="s">
        <v>6</v>
      </c>
      <c r="WI45455" s="4" t="s">
        <v>8</v>
      </c>
      <c r="WJ45455" s="4" t="s">
        <v>10</v>
      </c>
      <c r="WK45455" s="4" t="s">
        <v>10</v>
      </c>
      <c r="WL45455" s="4" t="s">
        <v>9</v>
      </c>
      <c r="WM45455" s="4" t="s">
        <v>6</v>
      </c>
      <c r="WN45455" s="4" t="s">
        <v>8</v>
      </c>
      <c r="WO45455" s="4" t="s">
        <v>10</v>
      </c>
      <c r="WP45455" s="4" t="s">
        <v>10</v>
      </c>
      <c r="WQ45455" s="4" t="s">
        <v>9</v>
      </c>
      <c r="WR45455" s="4" t="s">
        <v>6</v>
      </c>
      <c r="WS45455" s="4" t="s">
        <v>8</v>
      </c>
      <c r="WT45455" s="4" t="s">
        <v>10</v>
      </c>
      <c r="WU45455" s="4" t="s">
        <v>10</v>
      </c>
      <c r="WV45455" s="4" t="s">
        <v>9</v>
      </c>
      <c r="WW45455" s="4" t="s">
        <v>6</v>
      </c>
      <c r="WX45455" s="4" t="s">
        <v>8</v>
      </c>
      <c r="WY45455" s="4" t="s">
        <v>10</v>
      </c>
      <c r="WZ45455" s="4" t="s">
        <v>10</v>
      </c>
      <c r="XA45455" s="4" t="s">
        <v>9</v>
      </c>
      <c r="XB45455" s="4" t="s">
        <v>6</v>
      </c>
      <c r="XC45455" s="4" t="s">
        <v>8</v>
      </c>
      <c r="XD45455" s="4" t="s">
        <v>10</v>
      </c>
      <c r="XE45455" s="4" t="s">
        <v>10</v>
      </c>
      <c r="XF45455" s="4" t="s">
        <v>9</v>
      </c>
      <c r="XG45455" s="4" t="s">
        <v>6</v>
      </c>
      <c r="XH45455" s="4" t="s">
        <v>8</v>
      </c>
      <c r="XI45455" s="4" t="s">
        <v>10</v>
      </c>
      <c r="XJ45455" s="4" t="s">
        <v>10</v>
      </c>
      <c r="XK45455" s="4" t="s">
        <v>9</v>
      </c>
      <c r="XL45455" s="4" t="s">
        <v>6</v>
      </c>
      <c r="XM45455" s="4" t="s">
        <v>8</v>
      </c>
      <c r="XN45455" s="4" t="s">
        <v>10</v>
      </c>
      <c r="XO45455" s="4" t="s">
        <v>10</v>
      </c>
      <c r="XP45455" s="4" t="s">
        <v>9</v>
      </c>
      <c r="XQ45455" s="4" t="s">
        <v>6</v>
      </c>
      <c r="XR45455" s="4" t="s">
        <v>8</v>
      </c>
      <c r="XS45455" s="4" t="s">
        <v>10</v>
      </c>
      <c r="XT45455" s="4" t="s">
        <v>10</v>
      </c>
      <c r="XU45455" s="4" t="s">
        <v>9</v>
      </c>
      <c r="XV45455" s="4" t="s">
        <v>6</v>
      </c>
      <c r="XW45455" s="4" t="s">
        <v>8</v>
      </c>
      <c r="XX45455" s="4" t="s">
        <v>10</v>
      </c>
      <c r="XY45455" s="4" t="s">
        <v>10</v>
      </c>
      <c r="XZ45455" s="4" t="s">
        <v>9</v>
      </c>
      <c r="YA45455" s="4" t="s">
        <v>6</v>
      </c>
      <c r="YB45455" s="4" t="s">
        <v>8</v>
      </c>
      <c r="YC45455" s="4" t="s">
        <v>10</v>
      </c>
      <c r="YD45455" s="4" t="s">
        <v>10</v>
      </c>
      <c r="YE45455" s="4" t="s">
        <v>9</v>
      </c>
      <c r="YF45455" s="4" t="s">
        <v>6</v>
      </c>
      <c r="YG45455" s="4" t="s">
        <v>8</v>
      </c>
      <c r="YH45455" s="4" t="s">
        <v>10</v>
      </c>
      <c r="YI45455" s="4" t="s">
        <v>10</v>
      </c>
      <c r="YJ45455" s="4" t="s">
        <v>9</v>
      </c>
      <c r="YK45455" s="4" t="s">
        <v>6</v>
      </c>
      <c r="YL45455" s="4" t="s">
        <v>8</v>
      </c>
      <c r="YM45455" s="4" t="s">
        <v>10</v>
      </c>
      <c r="YN45455" s="4" t="s">
        <v>10</v>
      </c>
      <c r="YO45455" s="4" t="s">
        <v>9</v>
      </c>
      <c r="YP45455" s="4" t="s">
        <v>6</v>
      </c>
      <c r="YQ45455" s="4" t="s">
        <v>8</v>
      </c>
      <c r="YR45455" s="4" t="s">
        <v>10</v>
      </c>
      <c r="YS45455" s="4" t="s">
        <v>10</v>
      </c>
      <c r="YT45455" s="4" t="s">
        <v>9</v>
      </c>
      <c r="YU45455" s="4" t="s">
        <v>6</v>
      </c>
      <c r="YV45455" s="4" t="s">
        <v>8</v>
      </c>
      <c r="YW45455" s="4" t="s">
        <v>10</v>
      </c>
      <c r="YX45455" s="4" t="s">
        <v>10</v>
      </c>
      <c r="YY45455" s="4" t="s">
        <v>9</v>
      </c>
      <c r="YZ45455" s="4" t="s">
        <v>6</v>
      </c>
      <c r="ZA45455" s="4" t="s">
        <v>8</v>
      </c>
      <c r="ZB45455" s="4" t="s">
        <v>10</v>
      </c>
      <c r="ZC45455" s="4" t="s">
        <v>10</v>
      </c>
      <c r="ZD45455" s="4" t="s">
        <v>9</v>
      </c>
      <c r="ZE45455" s="4" t="s">
        <v>6</v>
      </c>
      <c r="ZF45455" s="4" t="s">
        <v>8</v>
      </c>
      <c r="ZG45455" s="4" t="s">
        <v>10</v>
      </c>
      <c r="ZH45455" s="4" t="s">
        <v>10</v>
      </c>
      <c r="ZI45455" s="4" t="s">
        <v>9</v>
      </c>
      <c r="ZJ45455" s="4" t="s">
        <v>6</v>
      </c>
      <c r="ZK45455" s="4" t="s">
        <v>8</v>
      </c>
      <c r="ZL45455" s="4" t="s">
        <v>10</v>
      </c>
      <c r="ZM45455" s="4" t="s">
        <v>10</v>
      </c>
      <c r="ZN45455" s="4" t="s">
        <v>9</v>
      </c>
      <c r="ZO45455" s="4" t="s">
        <v>6</v>
      </c>
      <c r="ZP45455" s="4" t="s">
        <v>8</v>
      </c>
      <c r="ZQ45455" s="4" t="s">
        <v>10</v>
      </c>
      <c r="ZR45455" s="4" t="s">
        <v>10</v>
      </c>
      <c r="ZS45455" s="4" t="s">
        <v>9</v>
      </c>
      <c r="ZT45455" s="4" t="s">
        <v>6</v>
      </c>
      <c r="ZU45455" s="4" t="s">
        <v>8</v>
      </c>
      <c r="ZV45455" s="4" t="s">
        <v>10</v>
      </c>
      <c r="ZW45455" s="4" t="s">
        <v>10</v>
      </c>
      <c r="ZX45455" s="4" t="s">
        <v>9</v>
      </c>
      <c r="ZY45455" s="4" t="s">
        <v>6</v>
      </c>
      <c r="ZZ45455" s="4" t="s">
        <v>8</v>
      </c>
      <c r="AAA45455" s="4" t="s">
        <v>10</v>
      </c>
      <c r="AAB45455" s="4" t="s">
        <v>10</v>
      </c>
      <c r="AAC45455" s="4" t="s">
        <v>9</v>
      </c>
      <c r="AAD45455" s="4" t="s">
        <v>6</v>
      </c>
      <c r="AAE45455" s="4" t="s">
        <v>8</v>
      </c>
      <c r="AAF45455" s="4" t="s">
        <v>10</v>
      </c>
      <c r="AAG45455" s="4" t="s">
        <v>10</v>
      </c>
      <c r="AAH45455" s="4" t="s">
        <v>9</v>
      </c>
      <c r="AAI45455" s="4" t="s">
        <v>6</v>
      </c>
      <c r="AAJ45455" s="4" t="s">
        <v>8</v>
      </c>
      <c r="AAK45455" s="4" t="s">
        <v>10</v>
      </c>
      <c r="AAL45455" s="4" t="s">
        <v>10</v>
      </c>
      <c r="AAM45455" s="4" t="s">
        <v>9</v>
      </c>
      <c r="AAN45455" s="4" t="s">
        <v>6</v>
      </c>
      <c r="AAO45455" s="4" t="s">
        <v>8</v>
      </c>
      <c r="AAP45455" s="4" t="s">
        <v>10</v>
      </c>
      <c r="AAQ45455" s="4" t="s">
        <v>10</v>
      </c>
      <c r="AAR45455" s="4" t="s">
        <v>9</v>
      </c>
      <c r="AAS45455" s="4" t="s">
        <v>6</v>
      </c>
      <c r="AAT45455" s="4" t="s">
        <v>8</v>
      </c>
      <c r="AAU45455" s="4" t="s">
        <v>10</v>
      </c>
      <c r="AAV45455" s="4" t="s">
        <v>10</v>
      </c>
      <c r="AAW45455" s="4" t="s">
        <v>9</v>
      </c>
      <c r="AAX45455" s="4" t="s">
        <v>6</v>
      </c>
      <c r="AAY45455" s="4" t="s">
        <v>8</v>
      </c>
      <c r="AAZ45455" s="4" t="s">
        <v>10</v>
      </c>
      <c r="ABA45455" s="4" t="s">
        <v>10</v>
      </c>
      <c r="ABB45455" s="4" t="s">
        <v>9</v>
      </c>
      <c r="ABC45455" s="4" t="s">
        <v>6</v>
      </c>
      <c r="ABD45455" s="4" t="s">
        <v>8</v>
      </c>
      <c r="ABE45455" s="4" t="s">
        <v>10</v>
      </c>
      <c r="ABF45455" s="4" t="s">
        <v>10</v>
      </c>
      <c r="ABG45455" s="4" t="s">
        <v>9</v>
      </c>
      <c r="ABH45455" s="4" t="s">
        <v>6</v>
      </c>
      <c r="ABI45455" s="4" t="s">
        <v>8</v>
      </c>
      <c r="ABJ45455" s="4" t="s">
        <v>10</v>
      </c>
      <c r="ABK45455" s="4" t="s">
        <v>10</v>
      </c>
      <c r="ABL45455" s="4" t="s">
        <v>9</v>
      </c>
      <c r="ABM45455" s="4" t="s">
        <v>6</v>
      </c>
      <c r="ABN45455" s="4" t="s">
        <v>8</v>
      </c>
      <c r="ABO45455" s="4" t="s">
        <v>10</v>
      </c>
      <c r="ABP45455" s="4" t="s">
        <v>10</v>
      </c>
      <c r="ABQ45455" s="4" t="s">
        <v>9</v>
      </c>
      <c r="ABR45455" s="4" t="s">
        <v>6</v>
      </c>
      <c r="ABS45455" s="4" t="s">
        <v>8</v>
      </c>
      <c r="ABT45455" s="4" t="s">
        <v>10</v>
      </c>
      <c r="ABU45455" s="4" t="s">
        <v>10</v>
      </c>
      <c r="ABV45455" s="4" t="s">
        <v>9</v>
      </c>
      <c r="ABW45455" s="4" t="s">
        <v>6</v>
      </c>
      <c r="ABX45455" s="4" t="s">
        <v>8</v>
      </c>
      <c r="ABY45455" s="4" t="s">
        <v>10</v>
      </c>
      <c r="ABZ45455" s="4" t="s">
        <v>10</v>
      </c>
      <c r="ACA45455" s="4" t="s">
        <v>9</v>
      </c>
      <c r="ACB45455" s="4" t="s">
        <v>6</v>
      </c>
      <c r="ACC45455" s="4" t="s">
        <v>8</v>
      </c>
      <c r="ACD45455" s="4" t="s">
        <v>10</v>
      </c>
      <c r="ACE45455" s="4" t="s">
        <v>10</v>
      </c>
      <c r="ACF45455" s="4" t="s">
        <v>9</v>
      </c>
      <c r="ACG45455" s="4" t="s">
        <v>6</v>
      </c>
      <c r="ACH45455" s="4" t="s">
        <v>8</v>
      </c>
      <c r="ACI45455" s="4" t="s">
        <v>10</v>
      </c>
      <c r="ACJ45455" s="4" t="s">
        <v>10</v>
      </c>
      <c r="ACK45455" s="4" t="s">
        <v>9</v>
      </c>
      <c r="ACL45455" s="4" t="s">
        <v>6</v>
      </c>
      <c r="ACM45455" s="4" t="s">
        <v>8</v>
      </c>
      <c r="ACN45455" s="4" t="s">
        <v>10</v>
      </c>
      <c r="ACO45455" s="4" t="s">
        <v>10</v>
      </c>
      <c r="ACP45455" s="4" t="s">
        <v>9</v>
      </c>
      <c r="ACQ45455" s="4" t="s">
        <v>6</v>
      </c>
      <c r="ACR45455" s="4" t="s">
        <v>8</v>
      </c>
      <c r="ACS45455" s="4" t="s">
        <v>10</v>
      </c>
      <c r="ACT45455" s="4" t="s">
        <v>10</v>
      </c>
      <c r="ACU45455" s="4" t="s">
        <v>9</v>
      </c>
      <c r="ACV45455" s="4" t="s">
        <v>6</v>
      </c>
      <c r="ACW45455" s="4" t="s">
        <v>8</v>
      </c>
      <c r="ACX45455" s="4" t="s">
        <v>10</v>
      </c>
      <c r="ACY45455" s="4" t="s">
        <v>10</v>
      </c>
      <c r="ACZ45455" s="4" t="s">
        <v>9</v>
      </c>
      <c r="ADA45455" s="4" t="s">
        <v>6</v>
      </c>
      <c r="ADB45455" s="4" t="s">
        <v>8</v>
      </c>
      <c r="ADC45455" s="4" t="s">
        <v>10</v>
      </c>
      <c r="ADD45455" s="4" t="s">
        <v>10</v>
      </c>
      <c r="ADE45455" s="4" t="s">
        <v>9</v>
      </c>
      <c r="ADF45455" s="4" t="s">
        <v>6</v>
      </c>
      <c r="ADG45455" s="4" t="s">
        <v>8</v>
      </c>
      <c r="ADH45455" s="4" t="s">
        <v>10</v>
      </c>
      <c r="ADI45455" s="4" t="s">
        <v>10</v>
      </c>
      <c r="ADJ45455" s="4" t="s">
        <v>9</v>
      </c>
      <c r="ADK45455" s="4" t="s">
        <v>6</v>
      </c>
      <c r="ADL45455" s="4" t="s">
        <v>8</v>
      </c>
      <c r="ADM45455" s="4" t="s">
        <v>10</v>
      </c>
      <c r="ADN45455" s="4" t="s">
        <v>10</v>
      </c>
      <c r="ADO45455" s="4" t="s">
        <v>9</v>
      </c>
      <c r="ADP45455" s="4" t="s">
        <v>6</v>
      </c>
      <c r="ADQ45455" s="4" t="s">
        <v>8</v>
      </c>
      <c r="ADR45455" s="4" t="s">
        <v>10</v>
      </c>
      <c r="ADS45455" s="4" t="s">
        <v>10</v>
      </c>
      <c r="ADT45455" s="4" t="s">
        <v>9</v>
      </c>
      <c r="ADU45455" s="4" t="s">
        <v>6</v>
      </c>
      <c r="ADV45455" s="4" t="s">
        <v>8</v>
      </c>
      <c r="ADW45455" s="4" t="s">
        <v>10</v>
      </c>
      <c r="ADX45455" s="4" t="s">
        <v>10</v>
      </c>
      <c r="ADY45455" s="4" t="s">
        <v>9</v>
      </c>
      <c r="ADZ45455" s="4" t="s">
        <v>6</v>
      </c>
      <c r="AEA45455" s="4" t="s">
        <v>8</v>
      </c>
      <c r="AEB45455" s="4" t="s">
        <v>10</v>
      </c>
      <c r="AEC45455" s="4" t="s">
        <v>10</v>
      </c>
      <c r="AED45455" s="4" t="s">
        <v>9</v>
      </c>
      <c r="AEE45455" s="4" t="s">
        <v>6</v>
      </c>
      <c r="AEF45455" s="4" t="s">
        <v>8</v>
      </c>
      <c r="AEG45455" s="4" t="s">
        <v>10</v>
      </c>
      <c r="AEH45455" s="4" t="s">
        <v>10</v>
      </c>
      <c r="AEI45455" s="4" t="s">
        <v>9</v>
      </c>
      <c r="AEJ45455" s="4" t="s">
        <v>6</v>
      </c>
      <c r="AEK45455" s="4" t="s">
        <v>8</v>
      </c>
      <c r="AEL45455" s="4" t="s">
        <v>10</v>
      </c>
      <c r="AEM45455" s="4" t="s">
        <v>10</v>
      </c>
      <c r="AEN45455" s="4" t="s">
        <v>9</v>
      </c>
      <c r="AEO45455" s="4" t="s">
        <v>6</v>
      </c>
      <c r="AEP45455" s="4" t="s">
        <v>8</v>
      </c>
      <c r="AEQ45455" s="4" t="s">
        <v>10</v>
      </c>
      <c r="AER45455" s="4" t="s">
        <v>10</v>
      </c>
      <c r="AES45455" s="4" t="s">
        <v>9</v>
      </c>
      <c r="AET45455" s="4" t="s">
        <v>6</v>
      </c>
      <c r="AEU45455" s="4" t="s">
        <v>8</v>
      </c>
      <c r="AEV45455" s="4" t="s">
        <v>10</v>
      </c>
      <c r="AEW45455" s="4" t="s">
        <v>10</v>
      </c>
      <c r="AEX45455" s="4" t="s">
        <v>9</v>
      </c>
      <c r="AEY45455" s="4" t="s">
        <v>6</v>
      </c>
      <c r="AEZ45455" s="4" t="s">
        <v>8</v>
      </c>
      <c r="AFA45455" s="4" t="s">
        <v>10</v>
      </c>
      <c r="AFB45455" s="4" t="s">
        <v>10</v>
      </c>
      <c r="AFC45455" s="4" t="s">
        <v>9</v>
      </c>
      <c r="AFD45455" s="4" t="s">
        <v>6</v>
      </c>
      <c r="AFE45455" s="4" t="s">
        <v>8</v>
      </c>
      <c r="AFF45455" s="4" t="s">
        <v>10</v>
      </c>
      <c r="AFG45455" s="4" t="s">
        <v>10</v>
      </c>
      <c r="AFH45455" s="4" t="s">
        <v>9</v>
      </c>
      <c r="AFI45455" s="4" t="s">
        <v>6</v>
      </c>
      <c r="AFJ45455" s="4" t="s">
        <v>8</v>
      </c>
      <c r="AFK45455" s="4" t="s">
        <v>10</v>
      </c>
      <c r="AFL45455" s="4" t="s">
        <v>10</v>
      </c>
      <c r="AFM45455" s="4" t="s">
        <v>9</v>
      </c>
      <c r="AFN45455" s="4" t="s">
        <v>6</v>
      </c>
      <c r="AFO45455" s="4" t="s">
        <v>8</v>
      </c>
      <c r="AFP45455" s="4" t="s">
        <v>10</v>
      </c>
      <c r="AFQ45455" s="4" t="s">
        <v>10</v>
      </c>
      <c r="AFR45455" s="4" t="s">
        <v>9</v>
      </c>
      <c r="AFS45455" s="4" t="s">
        <v>6</v>
      </c>
      <c r="AFT45455" s="4" t="s">
        <v>8</v>
      </c>
      <c r="AFU45455" s="4" t="s">
        <v>10</v>
      </c>
      <c r="AFV45455" s="4" t="s">
        <v>10</v>
      </c>
      <c r="AFW45455" s="4" t="s">
        <v>9</v>
      </c>
      <c r="AFX45455" s="4" t="s">
        <v>6</v>
      </c>
      <c r="AFY45455" s="4" t="s">
        <v>8</v>
      </c>
      <c r="AFZ45455" s="4" t="s">
        <v>10</v>
      </c>
      <c r="AGA45455" s="4" t="s">
        <v>10</v>
      </c>
      <c r="AGB45455" s="4" t="s">
        <v>9</v>
      </c>
      <c r="AGC45455" s="4" t="s">
        <v>6</v>
      </c>
      <c r="AGD45455" s="4" t="s">
        <v>8</v>
      </c>
      <c r="AGE45455" s="4" t="s">
        <v>10</v>
      </c>
      <c r="AGF45455" s="4" t="s">
        <v>10</v>
      </c>
      <c r="AGG45455" s="4" t="s">
        <v>9</v>
      </c>
      <c r="AGH45455" s="4" t="s">
        <v>6</v>
      </c>
      <c r="AGI45455" s="4" t="s">
        <v>8</v>
      </c>
      <c r="AGJ45455" s="4" t="s">
        <v>10</v>
      </c>
      <c r="AGK45455" s="4" t="s">
        <v>10</v>
      </c>
      <c r="AGL45455" s="4" t="s">
        <v>9</v>
      </c>
      <c r="AGM45455" s="4" t="s">
        <v>6</v>
      </c>
      <c r="AGN45455" s="4" t="s">
        <v>8</v>
      </c>
      <c r="AGO45455" s="4" t="s">
        <v>10</v>
      </c>
      <c r="AGP45455" s="4" t="s">
        <v>10</v>
      </c>
      <c r="AGQ45455" s="4" t="s">
        <v>9</v>
      </c>
      <c r="AGR45455" s="4" t="s">
        <v>6</v>
      </c>
      <c r="AGS45455" s="4" t="s">
        <v>8</v>
      </c>
      <c r="AGT45455" s="4" t="s">
        <v>10</v>
      </c>
      <c r="AGU45455" s="4" t="s">
        <v>10</v>
      </c>
      <c r="AGV45455" s="4" t="s">
        <v>9</v>
      </c>
      <c r="AGW45455" s="4" t="s">
        <v>6</v>
      </c>
      <c r="AGX45455" s="4" t="s">
        <v>8</v>
      </c>
      <c r="AGY45455" s="4" t="s">
        <v>10</v>
      </c>
      <c r="AGZ45455" s="4" t="s">
        <v>10</v>
      </c>
      <c r="AHA45455" s="4" t="s">
        <v>9</v>
      </c>
      <c r="AHB45455" s="4" t="s">
        <v>6</v>
      </c>
      <c r="AHC45455" s="4" t="s">
        <v>8</v>
      </c>
      <c r="AHD45455" s="4" t="s">
        <v>10</v>
      </c>
      <c r="AHE45455" s="4" t="s">
        <v>10</v>
      </c>
      <c r="AHF45455" s="4" t="s">
        <v>9</v>
      </c>
      <c r="AHG45455" s="4" t="s">
        <v>6</v>
      </c>
      <c r="AHH45455" s="4" t="s">
        <v>8</v>
      </c>
      <c r="AHI45455" s="4" t="s">
        <v>10</v>
      </c>
      <c r="AHJ45455" s="4" t="s">
        <v>10</v>
      </c>
      <c r="AHK45455" s="4" t="s">
        <v>9</v>
      </c>
      <c r="AHL45455" s="4" t="s">
        <v>6</v>
      </c>
      <c r="AHM45455" s="4" t="s">
        <v>8</v>
      </c>
      <c r="AHN45455" s="4" t="s">
        <v>10</v>
      </c>
      <c r="AHO45455" s="4" t="s">
        <v>10</v>
      </c>
      <c r="AHP45455" s="4" t="s">
        <v>9</v>
      </c>
      <c r="AHQ45455" s="4" t="s">
        <v>6</v>
      </c>
      <c r="AHR45455" s="4" t="s">
        <v>8</v>
      </c>
      <c r="AHS45455" s="4" t="s">
        <v>10</v>
      </c>
      <c r="AHT45455" s="4" t="s">
        <v>10</v>
      </c>
      <c r="AHU45455" s="4" t="s">
        <v>9</v>
      </c>
      <c r="AHV45455" s="4" t="s">
        <v>6</v>
      </c>
      <c r="AHW45455" s="4" t="s">
        <v>8</v>
      </c>
      <c r="AHX45455" s="4" t="s">
        <v>10</v>
      </c>
      <c r="AHY45455" s="4" t="s">
        <v>10</v>
      </c>
      <c r="AHZ45455" s="4" t="s">
        <v>9</v>
      </c>
      <c r="AIA45455" s="4" t="s">
        <v>6</v>
      </c>
      <c r="AIB45455" s="4" t="s">
        <v>8</v>
      </c>
      <c r="AIC45455" s="4" t="s">
        <v>10</v>
      </c>
      <c r="AID45455" s="4" t="s">
        <v>10</v>
      </c>
      <c r="AIE45455" s="4" t="s">
        <v>9</v>
      </c>
      <c r="AIF45455" s="4" t="s">
        <v>6</v>
      </c>
      <c r="AIG45455" s="4" t="s">
        <v>8</v>
      </c>
      <c r="AIH45455" s="4" t="s">
        <v>10</v>
      </c>
      <c r="AII45455" s="4" t="s">
        <v>10</v>
      </c>
      <c r="AIJ45455" s="4" t="s">
        <v>9</v>
      </c>
      <c r="AIK45455" s="4" t="s">
        <v>6</v>
      </c>
      <c r="AIL45455" s="4" t="s">
        <v>8</v>
      </c>
      <c r="AIM45455" s="4" t="s">
        <v>10</v>
      </c>
      <c r="AIN45455" s="4" t="s">
        <v>10</v>
      </c>
      <c r="AIO45455" s="4" t="s">
        <v>9</v>
      </c>
      <c r="AIP45455" s="4" t="s">
        <v>6</v>
      </c>
      <c r="AIQ45455" s="4" t="s">
        <v>8</v>
      </c>
      <c r="AIR45455" s="4" t="s">
        <v>10</v>
      </c>
      <c r="AIS45455" s="4" t="s">
        <v>10</v>
      </c>
      <c r="AIT45455" s="4" t="s">
        <v>9</v>
      </c>
      <c r="AIU45455" s="4" t="s">
        <v>6</v>
      </c>
      <c r="AIV45455" s="4" t="s">
        <v>8</v>
      </c>
      <c r="AIW45455" s="4" t="s">
        <v>10</v>
      </c>
      <c r="AIX45455" s="4" t="s">
        <v>10</v>
      </c>
      <c r="AIY45455" s="4" t="s">
        <v>9</v>
      </c>
      <c r="AIZ45455" s="4" t="s">
        <v>6</v>
      </c>
      <c r="AJA45455" s="4" t="s">
        <v>8</v>
      </c>
      <c r="AJB45455" s="4" t="s">
        <v>10</v>
      </c>
      <c r="AJC45455" s="4" t="s">
        <v>10</v>
      </c>
      <c r="AJD45455" s="4" t="s">
        <v>9</v>
      </c>
      <c r="AJE45455" s="4" t="s">
        <v>6</v>
      </c>
      <c r="AJF45455" s="4" t="s">
        <v>8</v>
      </c>
      <c r="AJG45455" s="4" t="s">
        <v>10</v>
      </c>
      <c r="AJH45455" s="4" t="s">
        <v>10</v>
      </c>
      <c r="AJI45455" s="4" t="s">
        <v>9</v>
      </c>
      <c r="AJJ45455" s="4" t="s">
        <v>6</v>
      </c>
      <c r="AJK45455" s="4" t="s">
        <v>8</v>
      </c>
      <c r="AJL45455" s="4" t="s">
        <v>10</v>
      </c>
      <c r="AJM45455" s="4" t="s">
        <v>10</v>
      </c>
      <c r="AJN45455" s="4" t="s">
        <v>9</v>
      </c>
      <c r="AJO45455" s="4" t="s">
        <v>6</v>
      </c>
      <c r="AJP45455" s="4" t="s">
        <v>8</v>
      </c>
      <c r="AJQ45455" s="4" t="s">
        <v>10</v>
      </c>
      <c r="AJR45455" s="4" t="s">
        <v>10</v>
      </c>
      <c r="AJS45455" s="4" t="s">
        <v>9</v>
      </c>
      <c r="AJT45455" s="4" t="s">
        <v>6</v>
      </c>
      <c r="AJU45455" s="4" t="s">
        <v>8</v>
      </c>
      <c r="AJV45455" s="4" t="s">
        <v>10</v>
      </c>
      <c r="AJW45455" s="4" t="s">
        <v>10</v>
      </c>
      <c r="AJX45455" s="4" t="s">
        <v>9</v>
      </c>
      <c r="AJY45455" s="4" t="s">
        <v>6</v>
      </c>
      <c r="AJZ45455" s="4" t="s">
        <v>8</v>
      </c>
      <c r="AKA45455" s="4" t="s">
        <v>10</v>
      </c>
      <c r="AKB45455" s="4" t="s">
        <v>10</v>
      </c>
      <c r="AKC45455" s="4" t="s">
        <v>9</v>
      </c>
      <c r="AKD45455" s="4" t="s">
        <v>6</v>
      </c>
      <c r="AKE45455" s="4" t="s">
        <v>8</v>
      </c>
      <c r="AKF45455" s="4" t="s">
        <v>10</v>
      </c>
      <c r="AKG45455" s="4" t="s">
        <v>10</v>
      </c>
      <c r="AKH45455" s="4" t="s">
        <v>9</v>
      </c>
      <c r="AKI45455" s="4" t="s">
        <v>6</v>
      </c>
      <c r="AKJ45455" s="4" t="s">
        <v>8</v>
      </c>
      <c r="AKK45455" s="4" t="s">
        <v>10</v>
      </c>
      <c r="AKL45455" s="4" t="s">
        <v>10</v>
      </c>
      <c r="AKM45455" s="4" t="s">
        <v>9</v>
      </c>
      <c r="AKN45455" s="4" t="s">
        <v>6</v>
      </c>
      <c r="AKO45455" s="4" t="s">
        <v>8</v>
      </c>
      <c r="AKP45455" s="4" t="s">
        <v>10</v>
      </c>
      <c r="AKQ45455" s="4" t="s">
        <v>10</v>
      </c>
      <c r="AKR45455" s="4" t="s">
        <v>9</v>
      </c>
      <c r="AKS45455" s="4" t="s">
        <v>6</v>
      </c>
      <c r="AKT45455" s="4" t="s">
        <v>8</v>
      </c>
      <c r="AKU45455" s="4" t="s">
        <v>10</v>
      </c>
      <c r="AKV45455" s="4" t="s">
        <v>10</v>
      </c>
      <c r="AKW45455" s="4" t="s">
        <v>9</v>
      </c>
      <c r="AKX45455" s="4" t="s">
        <v>6</v>
      </c>
      <c r="AKY45455" s="4" t="s">
        <v>8</v>
      </c>
      <c r="AKZ45455" s="4" t="s">
        <v>10</v>
      </c>
      <c r="ALA45455" s="4" t="s">
        <v>10</v>
      </c>
      <c r="ALB45455" s="4" t="s">
        <v>9</v>
      </c>
      <c r="ALC45455" s="4" t="s">
        <v>6</v>
      </c>
      <c r="ALD45455" s="4" t="s">
        <v>8</v>
      </c>
      <c r="ALE45455" s="4" t="s">
        <v>10</v>
      </c>
      <c r="ALF45455" s="4" t="s">
        <v>10</v>
      </c>
      <c r="ALG45455" s="4" t="s">
        <v>9</v>
      </c>
      <c r="ALH45455" s="4" t="s">
        <v>6</v>
      </c>
      <c r="ALI45455" s="4" t="s">
        <v>8</v>
      </c>
      <c r="ALJ45455" s="4" t="s">
        <v>10</v>
      </c>
      <c r="ALK45455" s="4" t="s">
        <v>10</v>
      </c>
      <c r="ALL45455" s="4" t="s">
        <v>9</v>
      </c>
      <c r="ALM45455" s="4" t="s">
        <v>6</v>
      </c>
      <c r="ALN45455" s="4" t="s">
        <v>8</v>
      </c>
      <c r="ALO45455" s="4" t="s">
        <v>10</v>
      </c>
      <c r="ALP45455" s="4" t="s">
        <v>10</v>
      </c>
      <c r="ALQ45455" s="4" t="s">
        <v>9</v>
      </c>
      <c r="ALR45455" s="4" t="s">
        <v>6</v>
      </c>
      <c r="ALS45455" s="4" t="s">
        <v>8</v>
      </c>
      <c r="ALT45455" s="4" t="s">
        <v>10</v>
      </c>
      <c r="ALU45455" s="4" t="s">
        <v>10</v>
      </c>
      <c r="ALV45455" s="4" t="s">
        <v>9</v>
      </c>
      <c r="ALW45455" s="4" t="s">
        <v>6</v>
      </c>
      <c r="ALX45455" s="4" t="s">
        <v>8</v>
      </c>
      <c r="ALY45455" s="4" t="s">
        <v>10</v>
      </c>
      <c r="ALZ45455" s="4" t="s">
        <v>10</v>
      </c>
      <c r="AMA45455" s="4" t="s">
        <v>9</v>
      </c>
      <c r="AMB45455" s="4" t="s">
        <v>6</v>
      </c>
      <c r="AMC45455" s="4" t="s">
        <v>8</v>
      </c>
      <c r="AMD45455" s="4" t="s">
        <v>10</v>
      </c>
      <c r="AME45455" s="4" t="s">
        <v>10</v>
      </c>
      <c r="AMF45455" s="4" t="s">
        <v>9</v>
      </c>
      <c r="AMG45455" s="4" t="s">
        <v>6</v>
      </c>
      <c r="AMH45455" s="4" t="s">
        <v>8</v>
      </c>
      <c r="AMI45455" s="4" t="s">
        <v>10</v>
      </c>
      <c r="AMJ45455" s="4" t="s">
        <v>10</v>
      </c>
      <c r="AMK45455" s="4" t="s">
        <v>9</v>
      </c>
      <c r="AML45455" s="4" t="s">
        <v>6</v>
      </c>
      <c r="AMM45455" s="4" t="s">
        <v>8</v>
      </c>
      <c r="AMN45455" s="4" t="s">
        <v>10</v>
      </c>
      <c r="AMO45455" s="4" t="s">
        <v>10</v>
      </c>
      <c r="AMP45455" s="4" t="s">
        <v>9</v>
      </c>
      <c r="AMQ45455" s="4" t="s">
        <v>6</v>
      </c>
      <c r="AMR45455" s="4" t="s">
        <v>8</v>
      </c>
      <c r="AMS45455" s="4" t="s">
        <v>10</v>
      </c>
      <c r="AMT45455" s="4" t="s">
        <v>10</v>
      </c>
      <c r="AMU45455" s="4" t="s">
        <v>9</v>
      </c>
      <c r="AMV45455" s="4" t="s">
        <v>6</v>
      </c>
      <c r="AMW45455" s="4" t="s">
        <v>8</v>
      </c>
      <c r="AMX45455" s="4" t="s">
        <v>10</v>
      </c>
      <c r="AMY45455" s="4" t="s">
        <v>10</v>
      </c>
      <c r="AMZ45455" s="4" t="s">
        <v>9</v>
      </c>
      <c r="ANA45455" s="4" t="s">
        <v>6</v>
      </c>
      <c r="ANB45455" s="4" t="s">
        <v>8</v>
      </c>
      <c r="ANC45455" s="4" t="s">
        <v>10</v>
      </c>
      <c r="AND45455" s="4" t="s">
        <v>10</v>
      </c>
      <c r="ANE45455" s="4" t="s">
        <v>9</v>
      </c>
      <c r="ANF45455" s="4" t="s">
        <v>6</v>
      </c>
      <c r="ANG45455" s="4" t="s">
        <v>8</v>
      </c>
      <c r="ANH45455" s="4" t="s">
        <v>10</v>
      </c>
      <c r="ANI45455" s="4" t="s">
        <v>10</v>
      </c>
      <c r="ANJ45455" s="4" t="s">
        <v>9</v>
      </c>
      <c r="ANK45455" s="4" t="s">
        <v>6</v>
      </c>
      <c r="ANL45455" s="4" t="s">
        <v>8</v>
      </c>
      <c r="ANM45455" s="4" t="s">
        <v>10</v>
      </c>
      <c r="ANN45455" s="4" t="s">
        <v>10</v>
      </c>
      <c r="ANO45455" s="4" t="s">
        <v>9</v>
      </c>
      <c r="ANP45455" s="4" t="s">
        <v>6</v>
      </c>
      <c r="ANQ45455" s="4" t="s">
        <v>8</v>
      </c>
      <c r="ANR45455" s="4" t="s">
        <v>10</v>
      </c>
      <c r="ANS45455" s="4" t="s">
        <v>10</v>
      </c>
      <c r="ANT45455" s="4" t="s">
        <v>9</v>
      </c>
      <c r="ANU45455" s="4" t="s">
        <v>6</v>
      </c>
      <c r="ANV45455" s="4" t="s">
        <v>8</v>
      </c>
      <c r="ANW45455" s="4" t="s">
        <v>10</v>
      </c>
      <c r="ANX45455" s="4" t="s">
        <v>10</v>
      </c>
      <c r="ANY45455" s="4" t="s">
        <v>9</v>
      </c>
      <c r="ANZ45455" s="4" t="s">
        <v>6</v>
      </c>
      <c r="AOA45455" s="4" t="s">
        <v>8</v>
      </c>
      <c r="AOB45455" s="4" t="s">
        <v>10</v>
      </c>
      <c r="AOC45455" s="4" t="s">
        <v>10</v>
      </c>
      <c r="AOD45455" s="4" t="s">
        <v>9</v>
      </c>
      <c r="AOE45455" s="4" t="s">
        <v>6</v>
      </c>
      <c r="AOF45455" s="4" t="s">
        <v>8</v>
      </c>
      <c r="AOG45455" s="4" t="s">
        <v>10</v>
      </c>
      <c r="AOH45455" s="4" t="s">
        <v>10</v>
      </c>
      <c r="AOI45455" s="4" t="s">
        <v>9</v>
      </c>
      <c r="AOJ45455" s="4" t="s">
        <v>6</v>
      </c>
      <c r="AOK45455" s="4" t="s">
        <v>8</v>
      </c>
      <c r="AOL45455" s="4" t="s">
        <v>10</v>
      </c>
      <c r="AOM45455" s="4" t="s">
        <v>10</v>
      </c>
      <c r="AON45455" s="4" t="s">
        <v>9</v>
      </c>
      <c r="AOO45455" s="4" t="s">
        <v>6</v>
      </c>
      <c r="AOP45455" s="4" t="s">
        <v>8</v>
      </c>
      <c r="AOQ45455" s="4" t="s">
        <v>10</v>
      </c>
      <c r="AOR45455" s="4" t="s">
        <v>10</v>
      </c>
      <c r="AOS45455" s="4" t="s">
        <v>9</v>
      </c>
      <c r="AOT45455" s="4" t="s">
        <v>6</v>
      </c>
      <c r="AOU45455" s="4" t="s">
        <v>8</v>
      </c>
      <c r="AOV45455" s="4" t="s">
        <v>10</v>
      </c>
      <c r="AOW45455" s="4" t="s">
        <v>10</v>
      </c>
      <c r="AOX45455" s="4" t="s">
        <v>9</v>
      </c>
      <c r="AOY45455" s="4" t="s">
        <v>6</v>
      </c>
      <c r="AOZ45455" s="4" t="s">
        <v>8</v>
      </c>
      <c r="APA45455" s="4" t="s">
        <v>10</v>
      </c>
      <c r="APB45455" s="4" t="s">
        <v>10</v>
      </c>
      <c r="APC45455" s="4" t="s">
        <v>9</v>
      </c>
      <c r="APD45455" s="4" t="s">
        <v>6</v>
      </c>
      <c r="APE45455" s="4" t="s">
        <v>8</v>
      </c>
      <c r="APF45455" s="4" t="s">
        <v>10</v>
      </c>
      <c r="APG45455" s="4" t="s">
        <v>10</v>
      </c>
      <c r="APH45455" s="4" t="s">
        <v>9</v>
      </c>
      <c r="API45455" s="4" t="s">
        <v>6</v>
      </c>
      <c r="APJ45455" s="4" t="s">
        <v>8</v>
      </c>
      <c r="APK45455" s="4" t="s">
        <v>10</v>
      </c>
      <c r="APL45455" s="4" t="s">
        <v>10</v>
      </c>
      <c r="APM45455" s="4" t="s">
        <v>9</v>
      </c>
      <c r="APN45455" s="4" t="s">
        <v>6</v>
      </c>
      <c r="APO45455" s="4" t="s">
        <v>8</v>
      </c>
      <c r="APP45455" s="4" t="s">
        <v>10</v>
      </c>
      <c r="APQ45455" s="4" t="s">
        <v>10</v>
      </c>
      <c r="APR45455" s="4" t="s">
        <v>9</v>
      </c>
      <c r="APS45455" s="4" t="s">
        <v>6</v>
      </c>
      <c r="APT45455" s="4" t="s">
        <v>8</v>
      </c>
      <c r="APU45455" s="4" t="s">
        <v>10</v>
      </c>
      <c r="APV45455" s="4" t="s">
        <v>10</v>
      </c>
      <c r="APW45455" s="4" t="s">
        <v>9</v>
      </c>
      <c r="APX45455" s="4" t="s">
        <v>6</v>
      </c>
      <c r="APY45455" s="4" t="s">
        <v>8</v>
      </c>
      <c r="APZ45455" s="4" t="s">
        <v>10</v>
      </c>
      <c r="AQA45455" s="4" t="s">
        <v>10</v>
      </c>
      <c r="AQB45455" s="4" t="s">
        <v>9</v>
      </c>
      <c r="AQC45455" s="4" t="s">
        <v>6</v>
      </c>
      <c r="AQD45455" s="4" t="s">
        <v>8</v>
      </c>
      <c r="AQE45455" s="4" t="s">
        <v>10</v>
      </c>
      <c r="AQF45455" s="4" t="s">
        <v>10</v>
      </c>
      <c r="AQG45455" s="4" t="s">
        <v>9</v>
      </c>
      <c r="AQH45455" s="4" t="s">
        <v>6</v>
      </c>
      <c r="AQI45455" s="4" t="s">
        <v>8</v>
      </c>
      <c r="AQJ45455" s="4" t="s">
        <v>10</v>
      </c>
      <c r="AQK45455" s="4" t="s">
        <v>10</v>
      </c>
      <c r="AQL45455" s="4" t="s">
        <v>9</v>
      </c>
      <c r="AQM45455" s="4" t="s">
        <v>6</v>
      </c>
      <c r="AQN45455" s="4" t="s">
        <v>8</v>
      </c>
      <c r="AQO45455" s="4" t="s">
        <v>10</v>
      </c>
      <c r="AQP45455" s="4" t="s">
        <v>10</v>
      </c>
      <c r="AQQ45455" s="4" t="s">
        <v>9</v>
      </c>
      <c r="AQR45455" s="4" t="s">
        <v>6</v>
      </c>
      <c r="AQS45455" s="4" t="s">
        <v>8</v>
      </c>
      <c r="AQT45455" s="4" t="s">
        <v>10</v>
      </c>
      <c r="AQU45455" s="4" t="s">
        <v>10</v>
      </c>
      <c r="AQV45455" s="4" t="s">
        <v>9</v>
      </c>
      <c r="AQW45455" s="4" t="s">
        <v>6</v>
      </c>
      <c r="AQX45455" s="4" t="s">
        <v>8</v>
      </c>
      <c r="AQY45455" s="4" t="s">
        <v>10</v>
      </c>
      <c r="AQZ45455" s="4" t="s">
        <v>10</v>
      </c>
      <c r="ARA45455" s="4" t="s">
        <v>9</v>
      </c>
      <c r="ARB45455" s="4" t="s">
        <v>6</v>
      </c>
      <c r="ARC45455" s="4" t="s">
        <v>8</v>
      </c>
      <c r="ARD45455" s="4" t="s">
        <v>10</v>
      </c>
      <c r="ARE45455" s="4" t="s">
        <v>10</v>
      </c>
      <c r="ARF45455" s="4" t="s">
        <v>9</v>
      </c>
      <c r="ARG45455" s="4" t="s">
        <v>6</v>
      </c>
      <c r="ARH45455" s="4" t="s">
        <v>8</v>
      </c>
      <c r="ARI45455" s="4" t="s">
        <v>10</v>
      </c>
      <c r="ARJ45455" s="4" t="s">
        <v>10</v>
      </c>
      <c r="ARK45455" s="4" t="s">
        <v>9</v>
      </c>
      <c r="ARL45455" s="4" t="s">
        <v>6</v>
      </c>
      <c r="ARM45455" s="4" t="s">
        <v>8</v>
      </c>
      <c r="ARN45455" s="4" t="s">
        <v>10</v>
      </c>
      <c r="ARO45455" s="4" t="s">
        <v>10</v>
      </c>
      <c r="ARP45455" s="4" t="s">
        <v>9</v>
      </c>
      <c r="ARQ45455" s="4" t="s">
        <v>6</v>
      </c>
      <c r="ARR45455" s="4" t="s">
        <v>8</v>
      </c>
      <c r="ARS45455" s="4" t="s">
        <v>10</v>
      </c>
      <c r="ART45455" s="4" t="s">
        <v>10</v>
      </c>
      <c r="ARU45455" s="4" t="s">
        <v>9</v>
      </c>
      <c r="ARV45455" s="4" t="s">
        <v>6</v>
      </c>
      <c r="ARW45455" s="4" t="s">
        <v>8</v>
      </c>
      <c r="ARX45455" s="4" t="s">
        <v>10</v>
      </c>
      <c r="ARY45455" s="4" t="s">
        <v>10</v>
      </c>
      <c r="ARZ45455" s="4" t="s">
        <v>9</v>
      </c>
      <c r="ASA45455" s="4" t="s">
        <v>6</v>
      </c>
      <c r="ASB45455" s="4" t="s">
        <v>8</v>
      </c>
      <c r="ASC45455" s="4" t="s">
        <v>10</v>
      </c>
      <c r="ASD45455" s="4" t="s">
        <v>10</v>
      </c>
      <c r="ASE45455" s="4" t="s">
        <v>9</v>
      </c>
      <c r="ASF45455" s="4" t="s">
        <v>6</v>
      </c>
      <c r="ASG45455" s="4" t="s">
        <v>8</v>
      </c>
      <c r="ASH45455" s="4" t="s">
        <v>10</v>
      </c>
      <c r="ASI45455" s="4" t="s">
        <v>10</v>
      </c>
      <c r="ASJ45455" s="4" t="s">
        <v>9</v>
      </c>
      <c r="ASK45455" s="4" t="s">
        <v>6</v>
      </c>
      <c r="ASL45455" s="4" t="s">
        <v>8</v>
      </c>
      <c r="ASM45455" s="4" t="s">
        <v>10</v>
      </c>
      <c r="ASN45455" s="4" t="s">
        <v>10</v>
      </c>
      <c r="ASO45455" s="4" t="s">
        <v>9</v>
      </c>
      <c r="ASP45455" s="4" t="s">
        <v>6</v>
      </c>
      <c r="ASQ45455" s="4" t="s">
        <v>8</v>
      </c>
      <c r="ASR45455" s="4" t="s">
        <v>10</v>
      </c>
      <c r="ASS45455" s="4" t="s">
        <v>10</v>
      </c>
      <c r="AST45455" s="4" t="s">
        <v>9</v>
      </c>
      <c r="ASU45455" s="4" t="s">
        <v>6</v>
      </c>
      <c r="ASV45455" s="4" t="s">
        <v>8</v>
      </c>
      <c r="ASW45455" s="4" t="s">
        <v>10</v>
      </c>
      <c r="ASX45455" s="4" t="s">
        <v>10</v>
      </c>
      <c r="ASY45455" s="4" t="s">
        <v>9</v>
      </c>
      <c r="ASZ45455" s="4" t="s">
        <v>6</v>
      </c>
      <c r="ATA45455" s="4" t="s">
        <v>8</v>
      </c>
      <c r="ATB45455" s="4" t="s">
        <v>10</v>
      </c>
      <c r="ATC45455" s="4" t="s">
        <v>10</v>
      </c>
      <c r="ATD45455" s="4" t="s">
        <v>9</v>
      </c>
      <c r="ATE45455" s="4" t="s">
        <v>6</v>
      </c>
      <c r="ATF45455" s="4" t="s">
        <v>8</v>
      </c>
    </row>
    <row r="45456" spans="1:107">
      <c r="A45456" t="n">
        <v>366800</v>
      </c>
      <c r="B45456" s="122" t="n">
        <v>257</v>
      </c>
      <c r="C45456" s="7" t="n">
        <v>3</v>
      </c>
      <c r="D45456" s="7" t="n">
        <v>65533</v>
      </c>
      <c r="E45456" s="7" t="n">
        <v>0</v>
      </c>
      <c r="F45456" s="7" t="s">
        <v>946</v>
      </c>
      <c r="G45456" s="7" t="n">
        <f t="normal" ca="1">32-LENB(INDIRECT(ADDRESS(45456,6)))</f>
        <v>0</v>
      </c>
      <c r="H45456" s="7" t="n">
        <v>3</v>
      </c>
      <c r="I45456" s="7" t="n">
        <v>65533</v>
      </c>
      <c r="J45456" s="7" t="n">
        <v>0</v>
      </c>
      <c r="K45456" s="7" t="s">
        <v>947</v>
      </c>
      <c r="L45456" s="7" t="n">
        <f t="normal" ca="1">32-LENB(INDIRECT(ADDRESS(45456,11)))</f>
        <v>0</v>
      </c>
      <c r="M45456" s="7" t="n">
        <v>3</v>
      </c>
      <c r="N45456" s="7" t="n">
        <v>65533</v>
      </c>
      <c r="O45456" s="7" t="n">
        <v>0</v>
      </c>
      <c r="P45456" s="7" t="s">
        <v>948</v>
      </c>
      <c r="Q45456" s="7" t="n">
        <f t="normal" ca="1">32-LENB(INDIRECT(ADDRESS(45456,16)))</f>
        <v>0</v>
      </c>
      <c r="R45456" s="7" t="n">
        <v>3</v>
      </c>
      <c r="S45456" s="7" t="n">
        <v>65533</v>
      </c>
      <c r="T45456" s="7" t="n">
        <v>0</v>
      </c>
      <c r="U45456" s="7" t="s">
        <v>949</v>
      </c>
      <c r="V45456" s="7" t="n">
        <f t="normal" ca="1">32-LENB(INDIRECT(ADDRESS(45456,21)))</f>
        <v>0</v>
      </c>
      <c r="W45456" s="7" t="n">
        <v>3</v>
      </c>
      <c r="X45456" s="7" t="n">
        <v>65533</v>
      </c>
      <c r="Y45456" s="7" t="n">
        <v>0</v>
      </c>
      <c r="Z45456" s="7" t="s">
        <v>950</v>
      </c>
      <c r="AA45456" s="7" t="n">
        <f t="normal" ca="1">32-LENB(INDIRECT(ADDRESS(45456,26)))</f>
        <v>0</v>
      </c>
      <c r="AB45456" s="7" t="n">
        <v>3</v>
      </c>
      <c r="AC45456" s="7" t="n">
        <v>65533</v>
      </c>
      <c r="AD45456" s="7" t="n">
        <v>0</v>
      </c>
      <c r="AE45456" s="7" t="s">
        <v>951</v>
      </c>
      <c r="AF45456" s="7" t="n">
        <f t="normal" ca="1">32-LENB(INDIRECT(ADDRESS(45456,31)))</f>
        <v>0</v>
      </c>
      <c r="AG45456" s="7" t="n">
        <v>3</v>
      </c>
      <c r="AH45456" s="7" t="n">
        <v>65533</v>
      </c>
      <c r="AI45456" s="7" t="n">
        <v>0</v>
      </c>
      <c r="AJ45456" s="7" t="s">
        <v>952</v>
      </c>
      <c r="AK45456" s="7" t="n">
        <f t="normal" ca="1">32-LENB(INDIRECT(ADDRESS(45456,36)))</f>
        <v>0</v>
      </c>
      <c r="AL45456" s="7" t="n">
        <v>3</v>
      </c>
      <c r="AM45456" s="7" t="n">
        <v>65533</v>
      </c>
      <c r="AN45456" s="7" t="n">
        <v>0</v>
      </c>
      <c r="AO45456" s="7" t="s">
        <v>953</v>
      </c>
      <c r="AP45456" s="7" t="n">
        <f t="normal" ca="1">32-LENB(INDIRECT(ADDRESS(45456,41)))</f>
        <v>0</v>
      </c>
      <c r="AQ45456" s="7" t="n">
        <v>3</v>
      </c>
      <c r="AR45456" s="7" t="n">
        <v>65533</v>
      </c>
      <c r="AS45456" s="7" t="n">
        <v>0</v>
      </c>
      <c r="AT45456" s="7" t="s">
        <v>954</v>
      </c>
      <c r="AU45456" s="7" t="n">
        <f t="normal" ca="1">32-LENB(INDIRECT(ADDRESS(45456,46)))</f>
        <v>0</v>
      </c>
      <c r="AV45456" s="7" t="n">
        <v>3</v>
      </c>
      <c r="AW45456" s="7" t="n">
        <v>65533</v>
      </c>
      <c r="AX45456" s="7" t="n">
        <v>0</v>
      </c>
      <c r="AY45456" s="7" t="s">
        <v>955</v>
      </c>
      <c r="AZ45456" s="7" t="n">
        <f t="normal" ca="1">32-LENB(INDIRECT(ADDRESS(45456,51)))</f>
        <v>0</v>
      </c>
      <c r="BA45456" s="7" t="n">
        <v>3</v>
      </c>
      <c r="BB45456" s="7" t="n">
        <v>65533</v>
      </c>
      <c r="BC45456" s="7" t="n">
        <v>0</v>
      </c>
      <c r="BD45456" s="7" t="s">
        <v>956</v>
      </c>
      <c r="BE45456" s="7" t="n">
        <f t="normal" ca="1">32-LENB(INDIRECT(ADDRESS(45456,56)))</f>
        <v>0</v>
      </c>
      <c r="BF45456" s="7" t="n">
        <v>3</v>
      </c>
      <c r="BG45456" s="7" t="n">
        <v>65533</v>
      </c>
      <c r="BH45456" s="7" t="n">
        <v>0</v>
      </c>
      <c r="BI45456" s="7" t="s">
        <v>957</v>
      </c>
      <c r="BJ45456" s="7" t="n">
        <f t="normal" ca="1">32-LENB(INDIRECT(ADDRESS(45456,61)))</f>
        <v>0</v>
      </c>
      <c r="BK45456" s="7" t="n">
        <v>3</v>
      </c>
      <c r="BL45456" s="7" t="n">
        <v>65533</v>
      </c>
      <c r="BM45456" s="7" t="n">
        <v>0</v>
      </c>
      <c r="BN45456" s="7" t="s">
        <v>958</v>
      </c>
      <c r="BO45456" s="7" t="n">
        <f t="normal" ca="1">32-LENB(INDIRECT(ADDRESS(45456,66)))</f>
        <v>0</v>
      </c>
      <c r="BP45456" s="7" t="n">
        <v>3</v>
      </c>
      <c r="BQ45456" s="7" t="n">
        <v>65533</v>
      </c>
      <c r="BR45456" s="7" t="n">
        <v>0</v>
      </c>
      <c r="BS45456" s="7" t="s">
        <v>959</v>
      </c>
      <c r="BT45456" s="7" t="n">
        <f t="normal" ca="1">32-LENB(INDIRECT(ADDRESS(45456,71)))</f>
        <v>0</v>
      </c>
      <c r="BU45456" s="7" t="n">
        <v>3</v>
      </c>
      <c r="BV45456" s="7" t="n">
        <v>65533</v>
      </c>
      <c r="BW45456" s="7" t="n">
        <v>0</v>
      </c>
      <c r="BX45456" s="7" t="s">
        <v>960</v>
      </c>
      <c r="BY45456" s="7" t="n">
        <f t="normal" ca="1">32-LENB(INDIRECT(ADDRESS(45456,76)))</f>
        <v>0</v>
      </c>
      <c r="BZ45456" s="7" t="n">
        <v>4</v>
      </c>
      <c r="CA45456" s="7" t="n">
        <v>65533</v>
      </c>
      <c r="CB45456" s="7" t="n">
        <v>1006</v>
      </c>
      <c r="CC45456" s="7" t="s">
        <v>12</v>
      </c>
      <c r="CD45456" s="7" t="n">
        <f t="normal" ca="1">32-LENB(INDIRECT(ADDRESS(45456,81)))</f>
        <v>0</v>
      </c>
      <c r="CE45456" s="7" t="n">
        <v>7</v>
      </c>
      <c r="CF45456" s="7" t="n">
        <v>65533</v>
      </c>
      <c r="CG45456" s="7" t="n">
        <v>60031</v>
      </c>
      <c r="CH45456" s="7" t="s">
        <v>12</v>
      </c>
      <c r="CI45456" s="7" t="n">
        <f t="normal" ca="1">32-LENB(INDIRECT(ADDRESS(45456,86)))</f>
        <v>0</v>
      </c>
      <c r="CJ45456" s="7" t="n">
        <v>7</v>
      </c>
      <c r="CK45456" s="7" t="n">
        <v>65533</v>
      </c>
      <c r="CL45456" s="7" t="n">
        <v>60032</v>
      </c>
      <c r="CM45456" s="7" t="s">
        <v>12</v>
      </c>
      <c r="CN45456" s="7" t="n">
        <f t="normal" ca="1">32-LENB(INDIRECT(ADDRESS(45456,91)))</f>
        <v>0</v>
      </c>
      <c r="CO45456" s="7" t="n">
        <v>7</v>
      </c>
      <c r="CP45456" s="7" t="n">
        <v>65533</v>
      </c>
      <c r="CQ45456" s="7" t="n">
        <v>60033</v>
      </c>
      <c r="CR45456" s="7" t="s">
        <v>12</v>
      </c>
      <c r="CS45456" s="7" t="n">
        <f t="normal" ca="1">32-LENB(INDIRECT(ADDRESS(45456,96)))</f>
        <v>0</v>
      </c>
      <c r="CT45456" s="7" t="n">
        <v>7</v>
      </c>
      <c r="CU45456" s="7" t="n">
        <v>65533</v>
      </c>
      <c r="CV45456" s="7" t="n">
        <v>60034</v>
      </c>
      <c r="CW45456" s="7" t="s">
        <v>12</v>
      </c>
      <c r="CX45456" s="7" t="n">
        <f t="normal" ca="1">32-LENB(INDIRECT(ADDRESS(45456,101)))</f>
        <v>0</v>
      </c>
      <c r="CY45456" s="7" t="n">
        <v>7</v>
      </c>
      <c r="CZ45456" s="7" t="n">
        <v>65533</v>
      </c>
      <c r="DA45456" s="7" t="n">
        <v>60035</v>
      </c>
      <c r="DB45456" s="7" t="s">
        <v>12</v>
      </c>
      <c r="DC45456" s="7" t="n">
        <f t="normal" ca="1">32-LENB(INDIRECT(ADDRESS(45456,106)))</f>
        <v>0</v>
      </c>
      <c r="DD45456" s="7" t="n">
        <v>4</v>
      </c>
      <c r="DE45456" s="7" t="n">
        <v>65533</v>
      </c>
      <c r="DF45456" s="7" t="n">
        <v>1901</v>
      </c>
      <c r="DG45456" s="7" t="s">
        <v>12</v>
      </c>
      <c r="DH45456" s="7" t="n">
        <f t="normal" ca="1">32-LENB(INDIRECT(ADDRESS(45456,111)))</f>
        <v>0</v>
      </c>
      <c r="DI45456" s="7" t="n">
        <v>4</v>
      </c>
      <c r="DJ45456" s="7" t="n">
        <v>65533</v>
      </c>
      <c r="DK45456" s="7" t="n">
        <v>1906</v>
      </c>
      <c r="DL45456" s="7" t="s">
        <v>12</v>
      </c>
      <c r="DM45456" s="7" t="n">
        <f t="normal" ca="1">32-LENB(INDIRECT(ADDRESS(45456,116)))</f>
        <v>0</v>
      </c>
      <c r="DN45456" s="7" t="n">
        <v>7</v>
      </c>
      <c r="DO45456" s="7" t="n">
        <v>65533</v>
      </c>
      <c r="DP45456" s="7" t="n">
        <v>60036</v>
      </c>
      <c r="DQ45456" s="7" t="s">
        <v>12</v>
      </c>
      <c r="DR45456" s="7" t="n">
        <f t="normal" ca="1">32-LENB(INDIRECT(ADDRESS(45456,121)))</f>
        <v>0</v>
      </c>
      <c r="DS45456" s="7" t="n">
        <v>7</v>
      </c>
      <c r="DT45456" s="7" t="n">
        <v>65533</v>
      </c>
      <c r="DU45456" s="7" t="n">
        <v>60037</v>
      </c>
      <c r="DV45456" s="7" t="s">
        <v>12</v>
      </c>
      <c r="DW45456" s="7" t="n">
        <f t="normal" ca="1">32-LENB(INDIRECT(ADDRESS(45456,126)))</f>
        <v>0</v>
      </c>
      <c r="DX45456" s="7" t="n">
        <v>7</v>
      </c>
      <c r="DY45456" s="7" t="n">
        <v>65533</v>
      </c>
      <c r="DZ45456" s="7" t="n">
        <v>60038</v>
      </c>
      <c r="EA45456" s="7" t="s">
        <v>12</v>
      </c>
      <c r="EB45456" s="7" t="n">
        <f t="normal" ca="1">32-LENB(INDIRECT(ADDRESS(45456,131)))</f>
        <v>0</v>
      </c>
      <c r="EC45456" s="7" t="n">
        <v>7</v>
      </c>
      <c r="ED45456" s="7" t="n">
        <v>65533</v>
      </c>
      <c r="EE45456" s="7" t="n">
        <v>60039</v>
      </c>
      <c r="EF45456" s="7" t="s">
        <v>12</v>
      </c>
      <c r="EG45456" s="7" t="n">
        <f t="normal" ca="1">32-LENB(INDIRECT(ADDRESS(45456,136)))</f>
        <v>0</v>
      </c>
      <c r="EH45456" s="7" t="n">
        <v>7</v>
      </c>
      <c r="EI45456" s="7" t="n">
        <v>65533</v>
      </c>
      <c r="EJ45456" s="7" t="n">
        <v>60040</v>
      </c>
      <c r="EK45456" s="7" t="s">
        <v>12</v>
      </c>
      <c r="EL45456" s="7" t="n">
        <f t="normal" ca="1">32-LENB(INDIRECT(ADDRESS(45456,141)))</f>
        <v>0</v>
      </c>
      <c r="EM45456" s="7" t="n">
        <v>7</v>
      </c>
      <c r="EN45456" s="7" t="n">
        <v>65533</v>
      </c>
      <c r="EO45456" s="7" t="n">
        <v>60041</v>
      </c>
      <c r="EP45456" s="7" t="s">
        <v>12</v>
      </c>
      <c r="EQ45456" s="7" t="n">
        <f t="normal" ca="1">32-LENB(INDIRECT(ADDRESS(45456,146)))</f>
        <v>0</v>
      </c>
      <c r="ER45456" s="7" t="n">
        <v>7</v>
      </c>
      <c r="ES45456" s="7" t="n">
        <v>65533</v>
      </c>
      <c r="ET45456" s="7" t="n">
        <v>60042</v>
      </c>
      <c r="EU45456" s="7" t="s">
        <v>12</v>
      </c>
      <c r="EV45456" s="7" t="n">
        <f t="normal" ca="1">32-LENB(INDIRECT(ADDRESS(45456,151)))</f>
        <v>0</v>
      </c>
      <c r="EW45456" s="7" t="n">
        <v>7</v>
      </c>
      <c r="EX45456" s="7" t="n">
        <v>65533</v>
      </c>
      <c r="EY45456" s="7" t="n">
        <v>60043</v>
      </c>
      <c r="EZ45456" s="7" t="s">
        <v>12</v>
      </c>
      <c r="FA45456" s="7" t="n">
        <f t="normal" ca="1">32-LENB(INDIRECT(ADDRESS(45456,156)))</f>
        <v>0</v>
      </c>
      <c r="FB45456" s="7" t="n">
        <v>7</v>
      </c>
      <c r="FC45456" s="7" t="n">
        <v>65533</v>
      </c>
      <c r="FD45456" s="7" t="n">
        <v>60044</v>
      </c>
      <c r="FE45456" s="7" t="s">
        <v>12</v>
      </c>
      <c r="FF45456" s="7" t="n">
        <f t="normal" ca="1">32-LENB(INDIRECT(ADDRESS(45456,161)))</f>
        <v>0</v>
      </c>
      <c r="FG45456" s="7" t="n">
        <v>7</v>
      </c>
      <c r="FH45456" s="7" t="n">
        <v>65533</v>
      </c>
      <c r="FI45456" s="7" t="n">
        <v>60045</v>
      </c>
      <c r="FJ45456" s="7" t="s">
        <v>12</v>
      </c>
      <c r="FK45456" s="7" t="n">
        <f t="normal" ca="1">32-LENB(INDIRECT(ADDRESS(45456,166)))</f>
        <v>0</v>
      </c>
      <c r="FL45456" s="7" t="n">
        <v>4</v>
      </c>
      <c r="FM45456" s="7" t="n">
        <v>65533</v>
      </c>
      <c r="FN45456" s="7" t="n">
        <v>1906</v>
      </c>
      <c r="FO45456" s="7" t="s">
        <v>12</v>
      </c>
      <c r="FP45456" s="7" t="n">
        <f t="normal" ca="1">32-LENB(INDIRECT(ADDRESS(45456,171)))</f>
        <v>0</v>
      </c>
      <c r="FQ45456" s="7" t="n">
        <v>7</v>
      </c>
      <c r="FR45456" s="7" t="n">
        <v>65533</v>
      </c>
      <c r="FS45456" s="7" t="n">
        <v>60046</v>
      </c>
      <c r="FT45456" s="7" t="s">
        <v>12</v>
      </c>
      <c r="FU45456" s="7" t="n">
        <f t="normal" ca="1">32-LENB(INDIRECT(ADDRESS(45456,176)))</f>
        <v>0</v>
      </c>
      <c r="FV45456" s="7" t="n">
        <v>7</v>
      </c>
      <c r="FW45456" s="7" t="n">
        <v>65533</v>
      </c>
      <c r="FX45456" s="7" t="n">
        <v>60047</v>
      </c>
      <c r="FY45456" s="7" t="s">
        <v>12</v>
      </c>
      <c r="FZ45456" s="7" t="n">
        <f t="normal" ca="1">32-LENB(INDIRECT(ADDRESS(45456,181)))</f>
        <v>0</v>
      </c>
      <c r="GA45456" s="7" t="n">
        <v>7</v>
      </c>
      <c r="GB45456" s="7" t="n">
        <v>65533</v>
      </c>
      <c r="GC45456" s="7" t="n">
        <v>60048</v>
      </c>
      <c r="GD45456" s="7" t="s">
        <v>12</v>
      </c>
      <c r="GE45456" s="7" t="n">
        <f t="normal" ca="1">32-LENB(INDIRECT(ADDRESS(45456,186)))</f>
        <v>0</v>
      </c>
      <c r="GF45456" s="7" t="n">
        <v>7</v>
      </c>
      <c r="GG45456" s="7" t="n">
        <v>65533</v>
      </c>
      <c r="GH45456" s="7" t="n">
        <v>60049</v>
      </c>
      <c r="GI45456" s="7" t="s">
        <v>12</v>
      </c>
      <c r="GJ45456" s="7" t="n">
        <f t="normal" ca="1">32-LENB(INDIRECT(ADDRESS(45456,191)))</f>
        <v>0</v>
      </c>
      <c r="GK45456" s="7" t="n">
        <v>7</v>
      </c>
      <c r="GL45456" s="7" t="n">
        <v>65533</v>
      </c>
      <c r="GM45456" s="7" t="n">
        <v>60050</v>
      </c>
      <c r="GN45456" s="7" t="s">
        <v>12</v>
      </c>
      <c r="GO45456" s="7" t="n">
        <f t="normal" ca="1">32-LENB(INDIRECT(ADDRESS(45456,196)))</f>
        <v>0</v>
      </c>
      <c r="GP45456" s="7" t="n">
        <v>4</v>
      </c>
      <c r="GQ45456" s="7" t="n">
        <v>65533</v>
      </c>
      <c r="GR45456" s="7" t="n">
        <v>4263</v>
      </c>
      <c r="GS45456" s="7" t="s">
        <v>12</v>
      </c>
      <c r="GT45456" s="7" t="n">
        <f t="normal" ca="1">32-LENB(INDIRECT(ADDRESS(45456,201)))</f>
        <v>0</v>
      </c>
      <c r="GU45456" s="7" t="n">
        <v>4</v>
      </c>
      <c r="GV45456" s="7" t="n">
        <v>65533</v>
      </c>
      <c r="GW45456" s="7" t="n">
        <v>4356</v>
      </c>
      <c r="GX45456" s="7" t="s">
        <v>12</v>
      </c>
      <c r="GY45456" s="7" t="n">
        <f t="normal" ca="1">32-LENB(INDIRECT(ADDRESS(45456,206)))</f>
        <v>0</v>
      </c>
      <c r="GZ45456" s="7" t="n">
        <v>4</v>
      </c>
      <c r="HA45456" s="7" t="n">
        <v>65533</v>
      </c>
      <c r="HB45456" s="7" t="n">
        <v>4255</v>
      </c>
      <c r="HC45456" s="7" t="s">
        <v>12</v>
      </c>
      <c r="HD45456" s="7" t="n">
        <f t="normal" ca="1">32-LENB(INDIRECT(ADDRESS(45456,211)))</f>
        <v>0</v>
      </c>
      <c r="HE45456" s="7" t="n">
        <v>4</v>
      </c>
      <c r="HF45456" s="7" t="n">
        <v>65533</v>
      </c>
      <c r="HG45456" s="7" t="n">
        <v>4020</v>
      </c>
      <c r="HH45456" s="7" t="s">
        <v>12</v>
      </c>
      <c r="HI45456" s="7" t="n">
        <f t="normal" ca="1">32-LENB(INDIRECT(ADDRESS(45456,216)))</f>
        <v>0</v>
      </c>
      <c r="HJ45456" s="7" t="n">
        <v>4</v>
      </c>
      <c r="HK45456" s="7" t="n">
        <v>65533</v>
      </c>
      <c r="HL45456" s="7" t="n">
        <v>4356</v>
      </c>
      <c r="HM45456" s="7" t="s">
        <v>12</v>
      </c>
      <c r="HN45456" s="7" t="n">
        <f t="normal" ca="1">32-LENB(INDIRECT(ADDRESS(45456,221)))</f>
        <v>0</v>
      </c>
      <c r="HO45456" s="7" t="n">
        <v>4</v>
      </c>
      <c r="HP45456" s="7" t="n">
        <v>65533</v>
      </c>
      <c r="HQ45456" s="7" t="n">
        <v>4014</v>
      </c>
      <c r="HR45456" s="7" t="s">
        <v>12</v>
      </c>
      <c r="HS45456" s="7" t="n">
        <f t="normal" ca="1">32-LENB(INDIRECT(ADDRESS(45456,226)))</f>
        <v>0</v>
      </c>
      <c r="HT45456" s="7" t="n">
        <v>7</v>
      </c>
      <c r="HU45456" s="7" t="n">
        <v>65533</v>
      </c>
      <c r="HV45456" s="7" t="n">
        <v>60051</v>
      </c>
      <c r="HW45456" s="7" t="s">
        <v>12</v>
      </c>
      <c r="HX45456" s="7" t="n">
        <f t="normal" ca="1">32-LENB(INDIRECT(ADDRESS(45456,231)))</f>
        <v>0</v>
      </c>
      <c r="HY45456" s="7" t="n">
        <v>4</v>
      </c>
      <c r="HZ45456" s="7" t="n">
        <v>65533</v>
      </c>
      <c r="IA45456" s="7" t="n">
        <v>1901</v>
      </c>
      <c r="IB45456" s="7" t="s">
        <v>12</v>
      </c>
      <c r="IC45456" s="7" t="n">
        <f t="normal" ca="1">32-LENB(INDIRECT(ADDRESS(45456,236)))</f>
        <v>0</v>
      </c>
      <c r="ID45456" s="7" t="n">
        <v>7</v>
      </c>
      <c r="IE45456" s="7" t="n">
        <v>65533</v>
      </c>
      <c r="IF45456" s="7" t="n">
        <v>60052</v>
      </c>
      <c r="IG45456" s="7" t="s">
        <v>12</v>
      </c>
      <c r="IH45456" s="7" t="n">
        <f t="normal" ca="1">32-LENB(INDIRECT(ADDRESS(45456,241)))</f>
        <v>0</v>
      </c>
      <c r="II45456" s="7" t="n">
        <v>7</v>
      </c>
      <c r="IJ45456" s="7" t="n">
        <v>65533</v>
      </c>
      <c r="IK45456" s="7" t="n">
        <v>60053</v>
      </c>
      <c r="IL45456" s="7" t="s">
        <v>12</v>
      </c>
      <c r="IM45456" s="7" t="n">
        <f t="normal" ca="1">32-LENB(INDIRECT(ADDRESS(45456,246)))</f>
        <v>0</v>
      </c>
      <c r="IN45456" s="7" t="n">
        <v>7</v>
      </c>
      <c r="IO45456" s="7" t="n">
        <v>65533</v>
      </c>
      <c r="IP45456" s="7" t="n">
        <v>60054</v>
      </c>
      <c r="IQ45456" s="7" t="s">
        <v>12</v>
      </c>
      <c r="IR45456" s="7" t="n">
        <f t="normal" ca="1">32-LENB(INDIRECT(ADDRESS(45456,251)))</f>
        <v>0</v>
      </c>
      <c r="IS45456" s="7" t="n">
        <v>7</v>
      </c>
      <c r="IT45456" s="7" t="n">
        <v>65533</v>
      </c>
      <c r="IU45456" s="7" t="n">
        <v>60055</v>
      </c>
      <c r="IV45456" s="7" t="s">
        <v>12</v>
      </c>
      <c r="IW45456" s="7" t="n">
        <f t="normal" ca="1">32-LENB(INDIRECT(ADDRESS(45456,256)))</f>
        <v>0</v>
      </c>
      <c r="IX45456" s="7" t="n">
        <v>7</v>
      </c>
      <c r="IY45456" s="7" t="n">
        <v>65533</v>
      </c>
      <c r="IZ45456" s="7" t="n">
        <v>60056</v>
      </c>
      <c r="JA45456" s="7" t="s">
        <v>12</v>
      </c>
      <c r="JB45456" s="7" t="n">
        <f t="normal" ca="1">32-LENB(INDIRECT(ADDRESS(45456,261)))</f>
        <v>0</v>
      </c>
      <c r="JC45456" s="7" t="n">
        <v>4</v>
      </c>
      <c r="JD45456" s="7" t="n">
        <v>65533</v>
      </c>
      <c r="JE45456" s="7" t="n">
        <v>4263</v>
      </c>
      <c r="JF45456" s="7" t="s">
        <v>12</v>
      </c>
      <c r="JG45456" s="7" t="n">
        <f t="normal" ca="1">32-LENB(INDIRECT(ADDRESS(45456,266)))</f>
        <v>0</v>
      </c>
      <c r="JH45456" s="7" t="n">
        <v>4</v>
      </c>
      <c r="JI45456" s="7" t="n">
        <v>65533</v>
      </c>
      <c r="JJ45456" s="7" t="n">
        <v>4356</v>
      </c>
      <c r="JK45456" s="7" t="s">
        <v>12</v>
      </c>
      <c r="JL45456" s="7" t="n">
        <f t="normal" ca="1">32-LENB(INDIRECT(ADDRESS(45456,271)))</f>
        <v>0</v>
      </c>
      <c r="JM45456" s="7" t="n">
        <v>4</v>
      </c>
      <c r="JN45456" s="7" t="n">
        <v>65533</v>
      </c>
      <c r="JO45456" s="7" t="n">
        <v>4020</v>
      </c>
      <c r="JP45456" s="7" t="s">
        <v>12</v>
      </c>
      <c r="JQ45456" s="7" t="n">
        <f t="normal" ca="1">32-LENB(INDIRECT(ADDRESS(45456,276)))</f>
        <v>0</v>
      </c>
      <c r="JR45456" s="7" t="n">
        <v>4</v>
      </c>
      <c r="JS45456" s="7" t="n">
        <v>65533</v>
      </c>
      <c r="JT45456" s="7" t="n">
        <v>4014</v>
      </c>
      <c r="JU45456" s="7" t="s">
        <v>12</v>
      </c>
      <c r="JV45456" s="7" t="n">
        <f t="normal" ca="1">32-LENB(INDIRECT(ADDRESS(45456,281)))</f>
        <v>0</v>
      </c>
      <c r="JW45456" s="7" t="n">
        <v>4</v>
      </c>
      <c r="JX45456" s="7" t="n">
        <v>65533</v>
      </c>
      <c r="JY45456" s="7" t="n">
        <v>4020</v>
      </c>
      <c r="JZ45456" s="7" t="s">
        <v>12</v>
      </c>
      <c r="KA45456" s="7" t="n">
        <f t="normal" ca="1">32-LENB(INDIRECT(ADDRESS(45456,286)))</f>
        <v>0</v>
      </c>
      <c r="KB45456" s="7" t="n">
        <v>4</v>
      </c>
      <c r="KC45456" s="7" t="n">
        <v>65533</v>
      </c>
      <c r="KD45456" s="7" t="n">
        <v>14002</v>
      </c>
      <c r="KE45456" s="7" t="s">
        <v>12</v>
      </c>
      <c r="KF45456" s="7" t="n">
        <f t="normal" ca="1">32-LENB(INDIRECT(ADDRESS(45456,291)))</f>
        <v>0</v>
      </c>
      <c r="KG45456" s="7" t="n">
        <v>4</v>
      </c>
      <c r="KH45456" s="7" t="n">
        <v>65533</v>
      </c>
      <c r="KI45456" s="7" t="n">
        <v>2004</v>
      </c>
      <c r="KJ45456" s="7" t="s">
        <v>12</v>
      </c>
      <c r="KK45456" s="7" t="n">
        <f t="normal" ca="1">32-LENB(INDIRECT(ADDRESS(45456,296)))</f>
        <v>0</v>
      </c>
      <c r="KL45456" s="7" t="n">
        <v>7</v>
      </c>
      <c r="KM45456" s="7" t="n">
        <v>65533</v>
      </c>
      <c r="KN45456" s="7" t="n">
        <v>60057</v>
      </c>
      <c r="KO45456" s="7" t="s">
        <v>12</v>
      </c>
      <c r="KP45456" s="7" t="n">
        <f t="normal" ca="1">32-LENB(INDIRECT(ADDRESS(45456,301)))</f>
        <v>0</v>
      </c>
      <c r="KQ45456" s="7" t="n">
        <v>7</v>
      </c>
      <c r="KR45456" s="7" t="n">
        <v>65533</v>
      </c>
      <c r="KS45456" s="7" t="n">
        <v>60058</v>
      </c>
      <c r="KT45456" s="7" t="s">
        <v>12</v>
      </c>
      <c r="KU45456" s="7" t="n">
        <f t="normal" ca="1">32-LENB(INDIRECT(ADDRESS(45456,306)))</f>
        <v>0</v>
      </c>
      <c r="KV45456" s="7" t="n">
        <v>7</v>
      </c>
      <c r="KW45456" s="7" t="n">
        <v>65533</v>
      </c>
      <c r="KX45456" s="7" t="n">
        <v>60059</v>
      </c>
      <c r="KY45456" s="7" t="s">
        <v>12</v>
      </c>
      <c r="KZ45456" s="7" t="n">
        <f t="normal" ca="1">32-LENB(INDIRECT(ADDRESS(45456,311)))</f>
        <v>0</v>
      </c>
      <c r="LA45456" s="7" t="n">
        <v>7</v>
      </c>
      <c r="LB45456" s="7" t="n">
        <v>65533</v>
      </c>
      <c r="LC45456" s="7" t="n">
        <v>60060</v>
      </c>
      <c r="LD45456" s="7" t="s">
        <v>12</v>
      </c>
      <c r="LE45456" s="7" t="n">
        <f t="normal" ca="1">32-LENB(INDIRECT(ADDRESS(45456,316)))</f>
        <v>0</v>
      </c>
      <c r="LF45456" s="7" t="n">
        <v>7</v>
      </c>
      <c r="LG45456" s="7" t="n">
        <v>65533</v>
      </c>
      <c r="LH45456" s="7" t="n">
        <v>60061</v>
      </c>
      <c r="LI45456" s="7" t="s">
        <v>12</v>
      </c>
      <c r="LJ45456" s="7" t="n">
        <f t="normal" ca="1">32-LENB(INDIRECT(ADDRESS(45456,321)))</f>
        <v>0</v>
      </c>
      <c r="LK45456" s="7" t="n">
        <v>7</v>
      </c>
      <c r="LL45456" s="7" t="n">
        <v>65533</v>
      </c>
      <c r="LM45456" s="7" t="n">
        <v>60062</v>
      </c>
      <c r="LN45456" s="7" t="s">
        <v>12</v>
      </c>
      <c r="LO45456" s="7" t="n">
        <f t="normal" ca="1">32-LENB(INDIRECT(ADDRESS(45456,326)))</f>
        <v>0</v>
      </c>
      <c r="LP45456" s="7" t="n">
        <v>7</v>
      </c>
      <c r="LQ45456" s="7" t="n">
        <v>65533</v>
      </c>
      <c r="LR45456" s="7" t="n">
        <v>60063</v>
      </c>
      <c r="LS45456" s="7" t="s">
        <v>12</v>
      </c>
      <c r="LT45456" s="7" t="n">
        <f t="normal" ca="1">32-LENB(INDIRECT(ADDRESS(45456,331)))</f>
        <v>0</v>
      </c>
      <c r="LU45456" s="7" t="n">
        <v>4</v>
      </c>
      <c r="LV45456" s="7" t="n">
        <v>65533</v>
      </c>
      <c r="LW45456" s="7" t="n">
        <v>1906</v>
      </c>
      <c r="LX45456" s="7" t="s">
        <v>12</v>
      </c>
      <c r="LY45456" s="7" t="n">
        <f t="normal" ca="1">32-LENB(INDIRECT(ADDRESS(45456,336)))</f>
        <v>0</v>
      </c>
      <c r="LZ45456" s="7" t="n">
        <v>7</v>
      </c>
      <c r="MA45456" s="7" t="n">
        <v>65533</v>
      </c>
      <c r="MB45456" s="7" t="n">
        <v>60064</v>
      </c>
      <c r="MC45456" s="7" t="s">
        <v>12</v>
      </c>
      <c r="MD45456" s="7" t="n">
        <f t="normal" ca="1">32-LENB(INDIRECT(ADDRESS(45456,341)))</f>
        <v>0</v>
      </c>
      <c r="ME45456" s="7" t="n">
        <v>7</v>
      </c>
      <c r="MF45456" s="7" t="n">
        <v>65533</v>
      </c>
      <c r="MG45456" s="7" t="n">
        <v>60065</v>
      </c>
      <c r="MH45456" s="7" t="s">
        <v>12</v>
      </c>
      <c r="MI45456" s="7" t="n">
        <f t="normal" ca="1">32-LENB(INDIRECT(ADDRESS(45456,346)))</f>
        <v>0</v>
      </c>
      <c r="MJ45456" s="7" t="n">
        <v>7</v>
      </c>
      <c r="MK45456" s="7" t="n">
        <v>65533</v>
      </c>
      <c r="ML45456" s="7" t="n">
        <v>60066</v>
      </c>
      <c r="MM45456" s="7" t="s">
        <v>12</v>
      </c>
      <c r="MN45456" s="7" t="n">
        <f t="normal" ca="1">32-LENB(INDIRECT(ADDRESS(45456,351)))</f>
        <v>0</v>
      </c>
      <c r="MO45456" s="7" t="n">
        <v>7</v>
      </c>
      <c r="MP45456" s="7" t="n">
        <v>65533</v>
      </c>
      <c r="MQ45456" s="7" t="n">
        <v>60067</v>
      </c>
      <c r="MR45456" s="7" t="s">
        <v>12</v>
      </c>
      <c r="MS45456" s="7" t="n">
        <f t="normal" ca="1">32-LENB(INDIRECT(ADDRESS(45456,356)))</f>
        <v>0</v>
      </c>
      <c r="MT45456" s="7" t="n">
        <v>7</v>
      </c>
      <c r="MU45456" s="7" t="n">
        <v>65533</v>
      </c>
      <c r="MV45456" s="7" t="n">
        <v>60068</v>
      </c>
      <c r="MW45456" s="7" t="s">
        <v>12</v>
      </c>
      <c r="MX45456" s="7" t="n">
        <f t="normal" ca="1">32-LENB(INDIRECT(ADDRESS(45456,361)))</f>
        <v>0</v>
      </c>
      <c r="MY45456" s="7" t="n">
        <v>4</v>
      </c>
      <c r="MZ45456" s="7" t="n">
        <v>65533</v>
      </c>
      <c r="NA45456" s="7" t="n">
        <v>2233</v>
      </c>
      <c r="NB45456" s="7" t="s">
        <v>12</v>
      </c>
      <c r="NC45456" s="7" t="n">
        <f t="normal" ca="1">32-LENB(INDIRECT(ADDRESS(45456,366)))</f>
        <v>0</v>
      </c>
      <c r="ND45456" s="7" t="n">
        <v>7</v>
      </c>
      <c r="NE45456" s="7" t="n">
        <v>65533</v>
      </c>
      <c r="NF45456" s="7" t="n">
        <v>52441</v>
      </c>
      <c r="NG45456" s="7" t="s">
        <v>12</v>
      </c>
      <c r="NH45456" s="7" t="n">
        <f t="normal" ca="1">32-LENB(INDIRECT(ADDRESS(45456,371)))</f>
        <v>0</v>
      </c>
      <c r="NI45456" s="7" t="n">
        <v>7</v>
      </c>
      <c r="NJ45456" s="7" t="n">
        <v>65533</v>
      </c>
      <c r="NK45456" s="7" t="n">
        <v>16381</v>
      </c>
      <c r="NL45456" s="7" t="s">
        <v>12</v>
      </c>
      <c r="NM45456" s="7" t="n">
        <f t="normal" ca="1">32-LENB(INDIRECT(ADDRESS(45456,376)))</f>
        <v>0</v>
      </c>
      <c r="NN45456" s="7" t="n">
        <v>7</v>
      </c>
      <c r="NO45456" s="7" t="n">
        <v>65533</v>
      </c>
      <c r="NP45456" s="7" t="n">
        <v>14321</v>
      </c>
      <c r="NQ45456" s="7" t="s">
        <v>12</v>
      </c>
      <c r="NR45456" s="7" t="n">
        <f t="normal" ca="1">32-LENB(INDIRECT(ADDRESS(45456,381)))</f>
        <v>0</v>
      </c>
      <c r="NS45456" s="7" t="n">
        <v>7</v>
      </c>
      <c r="NT45456" s="7" t="n">
        <v>65533</v>
      </c>
      <c r="NU45456" s="7" t="n">
        <v>16382</v>
      </c>
      <c r="NV45456" s="7" t="s">
        <v>12</v>
      </c>
      <c r="NW45456" s="7" t="n">
        <f t="normal" ca="1">32-LENB(INDIRECT(ADDRESS(45456,386)))</f>
        <v>0</v>
      </c>
      <c r="NX45456" s="7" t="n">
        <v>7</v>
      </c>
      <c r="NY45456" s="7" t="n">
        <v>65533</v>
      </c>
      <c r="NZ45456" s="7" t="n">
        <v>16383</v>
      </c>
      <c r="OA45456" s="7" t="s">
        <v>12</v>
      </c>
      <c r="OB45456" s="7" t="n">
        <f t="normal" ca="1">32-LENB(INDIRECT(ADDRESS(45456,391)))</f>
        <v>0</v>
      </c>
      <c r="OC45456" s="7" t="n">
        <v>7</v>
      </c>
      <c r="OD45456" s="7" t="n">
        <v>65533</v>
      </c>
      <c r="OE45456" s="7" t="n">
        <v>16384</v>
      </c>
      <c r="OF45456" s="7" t="s">
        <v>12</v>
      </c>
      <c r="OG45456" s="7" t="n">
        <f t="normal" ca="1">32-LENB(INDIRECT(ADDRESS(45456,396)))</f>
        <v>0</v>
      </c>
      <c r="OH45456" s="7" t="n">
        <v>7</v>
      </c>
      <c r="OI45456" s="7" t="n">
        <v>65533</v>
      </c>
      <c r="OJ45456" s="7" t="n">
        <v>16385</v>
      </c>
      <c r="OK45456" s="7" t="s">
        <v>12</v>
      </c>
      <c r="OL45456" s="7" t="n">
        <f t="normal" ca="1">32-LENB(INDIRECT(ADDRESS(45456,401)))</f>
        <v>0</v>
      </c>
      <c r="OM45456" s="7" t="n">
        <v>4</v>
      </c>
      <c r="ON45456" s="7" t="n">
        <v>65533</v>
      </c>
      <c r="OO45456" s="7" t="n">
        <v>2053</v>
      </c>
      <c r="OP45456" s="7" t="s">
        <v>12</v>
      </c>
      <c r="OQ45456" s="7" t="n">
        <f t="normal" ca="1">32-LENB(INDIRECT(ADDRESS(45456,406)))</f>
        <v>0</v>
      </c>
      <c r="OR45456" s="7" t="n">
        <v>4</v>
      </c>
      <c r="OS45456" s="7" t="n">
        <v>65533</v>
      </c>
      <c r="OT45456" s="7" t="n">
        <v>2053</v>
      </c>
      <c r="OU45456" s="7" t="s">
        <v>12</v>
      </c>
      <c r="OV45456" s="7" t="n">
        <f t="normal" ca="1">32-LENB(INDIRECT(ADDRESS(45456,411)))</f>
        <v>0</v>
      </c>
      <c r="OW45456" s="7" t="n">
        <v>4</v>
      </c>
      <c r="OX45456" s="7" t="n">
        <v>65533</v>
      </c>
      <c r="OY45456" s="7" t="n">
        <v>4515</v>
      </c>
      <c r="OZ45456" s="7" t="s">
        <v>12</v>
      </c>
      <c r="PA45456" s="7" t="n">
        <f t="normal" ca="1">32-LENB(INDIRECT(ADDRESS(45456,416)))</f>
        <v>0</v>
      </c>
      <c r="PB45456" s="7" t="n">
        <v>7</v>
      </c>
      <c r="PC45456" s="7" t="n">
        <v>65533</v>
      </c>
      <c r="PD45456" s="7" t="n">
        <v>52442</v>
      </c>
      <c r="PE45456" s="7" t="s">
        <v>12</v>
      </c>
      <c r="PF45456" s="7" t="n">
        <f t="normal" ca="1">32-LENB(INDIRECT(ADDRESS(45456,421)))</f>
        <v>0</v>
      </c>
      <c r="PG45456" s="7" t="n">
        <v>7</v>
      </c>
      <c r="PH45456" s="7" t="n">
        <v>65533</v>
      </c>
      <c r="PI45456" s="7" t="n">
        <v>18412</v>
      </c>
      <c r="PJ45456" s="7" t="s">
        <v>12</v>
      </c>
      <c r="PK45456" s="7" t="n">
        <f t="normal" ca="1">32-LENB(INDIRECT(ADDRESS(45456,426)))</f>
        <v>0</v>
      </c>
      <c r="PL45456" s="7" t="n">
        <v>7</v>
      </c>
      <c r="PM45456" s="7" t="n">
        <v>65533</v>
      </c>
      <c r="PN45456" s="7" t="n">
        <v>14322</v>
      </c>
      <c r="PO45456" s="7" t="s">
        <v>12</v>
      </c>
      <c r="PP45456" s="7" t="n">
        <f t="normal" ca="1">32-LENB(INDIRECT(ADDRESS(45456,431)))</f>
        <v>0</v>
      </c>
      <c r="PQ45456" s="7" t="n">
        <v>7</v>
      </c>
      <c r="PR45456" s="7" t="n">
        <v>65533</v>
      </c>
      <c r="PS45456" s="7" t="n">
        <v>16386</v>
      </c>
      <c r="PT45456" s="7" t="s">
        <v>12</v>
      </c>
      <c r="PU45456" s="7" t="n">
        <f t="normal" ca="1">32-LENB(INDIRECT(ADDRESS(45456,436)))</f>
        <v>0</v>
      </c>
      <c r="PV45456" s="7" t="n">
        <v>7</v>
      </c>
      <c r="PW45456" s="7" t="n">
        <v>65533</v>
      </c>
      <c r="PX45456" s="7" t="n">
        <v>52443</v>
      </c>
      <c r="PY45456" s="7" t="s">
        <v>12</v>
      </c>
      <c r="PZ45456" s="7" t="n">
        <f t="normal" ca="1">32-LENB(INDIRECT(ADDRESS(45456,441)))</f>
        <v>0</v>
      </c>
      <c r="QA45456" s="7" t="n">
        <v>4</v>
      </c>
      <c r="QB45456" s="7" t="n">
        <v>65533</v>
      </c>
      <c r="QC45456" s="7" t="n">
        <v>4344</v>
      </c>
      <c r="QD45456" s="7" t="s">
        <v>12</v>
      </c>
      <c r="QE45456" s="7" t="n">
        <f t="normal" ca="1">32-LENB(INDIRECT(ADDRESS(45456,446)))</f>
        <v>0</v>
      </c>
      <c r="QF45456" s="7" t="n">
        <v>4</v>
      </c>
      <c r="QG45456" s="7" t="n">
        <v>65533</v>
      </c>
      <c r="QH45456" s="7" t="n">
        <v>4339</v>
      </c>
      <c r="QI45456" s="7" t="s">
        <v>12</v>
      </c>
      <c r="QJ45456" s="7" t="n">
        <f t="normal" ca="1">32-LENB(INDIRECT(ADDRESS(45456,451)))</f>
        <v>0</v>
      </c>
      <c r="QK45456" s="7" t="n">
        <v>4</v>
      </c>
      <c r="QL45456" s="7" t="n">
        <v>65533</v>
      </c>
      <c r="QM45456" s="7" t="n">
        <v>4034</v>
      </c>
      <c r="QN45456" s="7" t="s">
        <v>12</v>
      </c>
      <c r="QO45456" s="7" t="n">
        <f t="normal" ca="1">32-LENB(INDIRECT(ADDRESS(45456,456)))</f>
        <v>0</v>
      </c>
      <c r="QP45456" s="7" t="n">
        <v>7</v>
      </c>
      <c r="QQ45456" s="7" t="n">
        <v>65533</v>
      </c>
      <c r="QR45456" s="7" t="n">
        <v>51000</v>
      </c>
      <c r="QS45456" s="7" t="s">
        <v>12</v>
      </c>
      <c r="QT45456" s="7" t="n">
        <f t="normal" ca="1">32-LENB(INDIRECT(ADDRESS(45456,461)))</f>
        <v>0</v>
      </c>
      <c r="QU45456" s="7" t="n">
        <v>4</v>
      </c>
      <c r="QV45456" s="7" t="n">
        <v>65533</v>
      </c>
      <c r="QW45456" s="7" t="n">
        <v>2037</v>
      </c>
      <c r="QX45456" s="7" t="s">
        <v>12</v>
      </c>
      <c r="QY45456" s="7" t="n">
        <f t="normal" ca="1">32-LENB(INDIRECT(ADDRESS(45456,466)))</f>
        <v>0</v>
      </c>
      <c r="QZ45456" s="7" t="n">
        <v>4</v>
      </c>
      <c r="RA45456" s="7" t="n">
        <v>65533</v>
      </c>
      <c r="RB45456" s="7" t="n">
        <v>4069</v>
      </c>
      <c r="RC45456" s="7" t="s">
        <v>12</v>
      </c>
      <c r="RD45456" s="7" t="n">
        <f t="normal" ca="1">32-LENB(INDIRECT(ADDRESS(45456,471)))</f>
        <v>0</v>
      </c>
      <c r="RE45456" s="7" t="n">
        <v>4</v>
      </c>
      <c r="RF45456" s="7" t="n">
        <v>65533</v>
      </c>
      <c r="RG45456" s="7" t="n">
        <v>4344</v>
      </c>
      <c r="RH45456" s="7" t="s">
        <v>12</v>
      </c>
      <c r="RI45456" s="7" t="n">
        <f t="normal" ca="1">32-LENB(INDIRECT(ADDRESS(45456,476)))</f>
        <v>0</v>
      </c>
      <c r="RJ45456" s="7" t="n">
        <v>7</v>
      </c>
      <c r="RK45456" s="7" t="n">
        <v>65533</v>
      </c>
      <c r="RL45456" s="7" t="n">
        <v>51001</v>
      </c>
      <c r="RM45456" s="7" t="s">
        <v>12</v>
      </c>
      <c r="RN45456" s="7" t="n">
        <f t="normal" ca="1">32-LENB(INDIRECT(ADDRESS(45456,481)))</f>
        <v>0</v>
      </c>
      <c r="RO45456" s="7" t="n">
        <v>4</v>
      </c>
      <c r="RP45456" s="7" t="n">
        <v>65533</v>
      </c>
      <c r="RQ45456" s="7" t="n">
        <v>4339</v>
      </c>
      <c r="RR45456" s="7" t="s">
        <v>12</v>
      </c>
      <c r="RS45456" s="7" t="n">
        <f t="normal" ca="1">32-LENB(INDIRECT(ADDRESS(45456,486)))</f>
        <v>0</v>
      </c>
      <c r="RT45456" s="7" t="n">
        <v>4</v>
      </c>
      <c r="RU45456" s="7" t="n">
        <v>65533</v>
      </c>
      <c r="RV45456" s="7" t="n">
        <v>4034</v>
      </c>
      <c r="RW45456" s="7" t="s">
        <v>12</v>
      </c>
      <c r="RX45456" s="7" t="n">
        <f t="normal" ca="1">32-LENB(INDIRECT(ADDRESS(45456,491)))</f>
        <v>0</v>
      </c>
      <c r="RY45456" s="7" t="n">
        <v>7</v>
      </c>
      <c r="RZ45456" s="7" t="n">
        <v>65533</v>
      </c>
      <c r="SA45456" s="7" t="n">
        <v>51100</v>
      </c>
      <c r="SB45456" s="7" t="s">
        <v>12</v>
      </c>
      <c r="SC45456" s="7" t="n">
        <f t="normal" ca="1">32-LENB(INDIRECT(ADDRESS(45456,496)))</f>
        <v>0</v>
      </c>
      <c r="SD45456" s="7" t="n">
        <v>4</v>
      </c>
      <c r="SE45456" s="7" t="n">
        <v>65533</v>
      </c>
      <c r="SF45456" s="7" t="n">
        <v>2037</v>
      </c>
      <c r="SG45456" s="7" t="s">
        <v>12</v>
      </c>
      <c r="SH45456" s="7" t="n">
        <f t="normal" ca="1">32-LENB(INDIRECT(ADDRESS(45456,501)))</f>
        <v>0</v>
      </c>
      <c r="SI45456" s="7" t="n">
        <v>4</v>
      </c>
      <c r="SJ45456" s="7" t="n">
        <v>65533</v>
      </c>
      <c r="SK45456" s="7" t="n">
        <v>4069</v>
      </c>
      <c r="SL45456" s="7" t="s">
        <v>12</v>
      </c>
      <c r="SM45456" s="7" t="n">
        <f t="normal" ca="1">32-LENB(INDIRECT(ADDRESS(45456,506)))</f>
        <v>0</v>
      </c>
      <c r="SN45456" s="7" t="n">
        <v>4</v>
      </c>
      <c r="SO45456" s="7" t="n">
        <v>65533</v>
      </c>
      <c r="SP45456" s="7" t="n">
        <v>4344</v>
      </c>
      <c r="SQ45456" s="7" t="s">
        <v>12</v>
      </c>
      <c r="SR45456" s="7" t="n">
        <f t="normal" ca="1">32-LENB(INDIRECT(ADDRESS(45456,511)))</f>
        <v>0</v>
      </c>
      <c r="SS45456" s="7" t="n">
        <v>4</v>
      </c>
      <c r="ST45456" s="7" t="n">
        <v>65533</v>
      </c>
      <c r="SU45456" s="7" t="n">
        <v>4339</v>
      </c>
      <c r="SV45456" s="7" t="s">
        <v>12</v>
      </c>
      <c r="SW45456" s="7" t="n">
        <f t="normal" ca="1">32-LENB(INDIRECT(ADDRESS(45456,516)))</f>
        <v>0</v>
      </c>
      <c r="SX45456" s="7" t="n">
        <v>4</v>
      </c>
      <c r="SY45456" s="7" t="n">
        <v>65533</v>
      </c>
      <c r="SZ45456" s="7" t="n">
        <v>4034</v>
      </c>
      <c r="TA45456" s="7" t="s">
        <v>12</v>
      </c>
      <c r="TB45456" s="7" t="n">
        <f t="normal" ca="1">32-LENB(INDIRECT(ADDRESS(45456,521)))</f>
        <v>0</v>
      </c>
      <c r="TC45456" s="7" t="n">
        <v>7</v>
      </c>
      <c r="TD45456" s="7" t="n">
        <v>65533</v>
      </c>
      <c r="TE45456" s="7" t="n">
        <v>51200</v>
      </c>
      <c r="TF45456" s="7" t="s">
        <v>12</v>
      </c>
      <c r="TG45456" s="7" t="n">
        <f t="normal" ca="1">32-LENB(INDIRECT(ADDRESS(45456,526)))</f>
        <v>0</v>
      </c>
      <c r="TH45456" s="7" t="n">
        <v>4</v>
      </c>
      <c r="TI45456" s="7" t="n">
        <v>65533</v>
      </c>
      <c r="TJ45456" s="7" t="n">
        <v>2004</v>
      </c>
      <c r="TK45456" s="7" t="s">
        <v>12</v>
      </c>
      <c r="TL45456" s="7" t="n">
        <f t="normal" ca="1">32-LENB(INDIRECT(ADDRESS(45456,531)))</f>
        <v>0</v>
      </c>
      <c r="TM45456" s="7" t="n">
        <v>7</v>
      </c>
      <c r="TN45456" s="7" t="n">
        <v>65533</v>
      </c>
      <c r="TO45456" s="7" t="n">
        <v>17345</v>
      </c>
      <c r="TP45456" s="7" t="s">
        <v>12</v>
      </c>
      <c r="TQ45456" s="7" t="n">
        <f t="normal" ca="1">32-LENB(INDIRECT(ADDRESS(45456,536)))</f>
        <v>0</v>
      </c>
      <c r="TR45456" s="7" t="n">
        <v>4</v>
      </c>
      <c r="TS45456" s="7" t="n">
        <v>65533</v>
      </c>
      <c r="TT45456" s="7" t="n">
        <v>4255</v>
      </c>
      <c r="TU45456" s="7" t="s">
        <v>12</v>
      </c>
      <c r="TV45456" s="7" t="n">
        <f t="normal" ca="1">32-LENB(INDIRECT(ADDRESS(45456,541)))</f>
        <v>0</v>
      </c>
      <c r="TW45456" s="7" t="n">
        <v>7</v>
      </c>
      <c r="TX45456" s="7" t="n">
        <v>65533</v>
      </c>
      <c r="TY45456" s="7" t="n">
        <v>52444</v>
      </c>
      <c r="TZ45456" s="7" t="s">
        <v>12</v>
      </c>
      <c r="UA45456" s="7" t="n">
        <f t="normal" ca="1">32-LENB(INDIRECT(ADDRESS(45456,546)))</f>
        <v>0</v>
      </c>
      <c r="UB45456" s="7" t="n">
        <v>4</v>
      </c>
      <c r="UC45456" s="7" t="n">
        <v>65533</v>
      </c>
      <c r="UD45456" s="7" t="n">
        <v>4117</v>
      </c>
      <c r="UE45456" s="7" t="s">
        <v>12</v>
      </c>
      <c r="UF45456" s="7" t="n">
        <f t="normal" ca="1">32-LENB(INDIRECT(ADDRESS(45456,551)))</f>
        <v>0</v>
      </c>
      <c r="UG45456" s="7" t="n">
        <v>7</v>
      </c>
      <c r="UH45456" s="7" t="n">
        <v>65533</v>
      </c>
      <c r="UI45456" s="7" t="n">
        <v>52445</v>
      </c>
      <c r="UJ45456" s="7" t="s">
        <v>12</v>
      </c>
      <c r="UK45456" s="7" t="n">
        <f t="normal" ca="1">32-LENB(INDIRECT(ADDRESS(45456,556)))</f>
        <v>0</v>
      </c>
      <c r="UL45456" s="7" t="n">
        <v>4</v>
      </c>
      <c r="UM45456" s="7" t="n">
        <v>65533</v>
      </c>
      <c r="UN45456" s="7" t="n">
        <v>4020</v>
      </c>
      <c r="UO45456" s="7" t="s">
        <v>12</v>
      </c>
      <c r="UP45456" s="7" t="n">
        <f t="normal" ca="1">32-LENB(INDIRECT(ADDRESS(45456,561)))</f>
        <v>0</v>
      </c>
      <c r="UQ45456" s="7" t="n">
        <v>7</v>
      </c>
      <c r="UR45456" s="7" t="n">
        <v>65533</v>
      </c>
      <c r="US45456" s="7" t="n">
        <v>51101</v>
      </c>
      <c r="UT45456" s="7" t="s">
        <v>12</v>
      </c>
      <c r="UU45456" s="7" t="n">
        <f t="normal" ca="1">32-LENB(INDIRECT(ADDRESS(45456,566)))</f>
        <v>0</v>
      </c>
      <c r="UV45456" s="7" t="n">
        <v>7</v>
      </c>
      <c r="UW45456" s="7" t="n">
        <v>65533</v>
      </c>
      <c r="UX45456" s="7" t="n">
        <v>51201</v>
      </c>
      <c r="UY45456" s="7" t="s">
        <v>12</v>
      </c>
      <c r="UZ45456" s="7" t="n">
        <f t="normal" ca="1">32-LENB(INDIRECT(ADDRESS(45456,571)))</f>
        <v>0</v>
      </c>
      <c r="VA45456" s="7" t="n">
        <v>4</v>
      </c>
      <c r="VB45456" s="7" t="n">
        <v>65533</v>
      </c>
      <c r="VC45456" s="7" t="n">
        <v>2004</v>
      </c>
      <c r="VD45456" s="7" t="s">
        <v>12</v>
      </c>
      <c r="VE45456" s="7" t="n">
        <f t="normal" ca="1">32-LENB(INDIRECT(ADDRESS(45456,576)))</f>
        <v>0</v>
      </c>
      <c r="VF45456" s="7" t="n">
        <v>7</v>
      </c>
      <c r="VG45456" s="7" t="n">
        <v>65533</v>
      </c>
      <c r="VH45456" s="7" t="n">
        <v>16387</v>
      </c>
      <c r="VI45456" s="7" t="s">
        <v>12</v>
      </c>
      <c r="VJ45456" s="7" t="n">
        <f t="normal" ca="1">32-LENB(INDIRECT(ADDRESS(45456,581)))</f>
        <v>0</v>
      </c>
      <c r="VK45456" s="7" t="n">
        <v>7</v>
      </c>
      <c r="VL45456" s="7" t="n">
        <v>65533</v>
      </c>
      <c r="VM45456" s="7" t="n">
        <v>16388</v>
      </c>
      <c r="VN45456" s="7" t="s">
        <v>12</v>
      </c>
      <c r="VO45456" s="7" t="n">
        <f t="normal" ca="1">32-LENB(INDIRECT(ADDRESS(45456,586)))</f>
        <v>0</v>
      </c>
      <c r="VP45456" s="7" t="n">
        <v>7</v>
      </c>
      <c r="VQ45456" s="7" t="n">
        <v>65533</v>
      </c>
      <c r="VR45456" s="7" t="n">
        <v>16389</v>
      </c>
      <c r="VS45456" s="7" t="s">
        <v>12</v>
      </c>
      <c r="VT45456" s="7" t="n">
        <f t="normal" ca="1">32-LENB(INDIRECT(ADDRESS(45456,591)))</f>
        <v>0</v>
      </c>
      <c r="VU45456" s="7" t="n">
        <v>7</v>
      </c>
      <c r="VV45456" s="7" t="n">
        <v>65533</v>
      </c>
      <c r="VW45456" s="7" t="n">
        <v>16390</v>
      </c>
      <c r="VX45456" s="7" t="s">
        <v>12</v>
      </c>
      <c r="VY45456" s="7" t="n">
        <f t="normal" ca="1">32-LENB(INDIRECT(ADDRESS(45456,596)))</f>
        <v>0</v>
      </c>
      <c r="VZ45456" s="7" t="n">
        <v>7</v>
      </c>
      <c r="WA45456" s="7" t="n">
        <v>65533</v>
      </c>
      <c r="WB45456" s="7" t="n">
        <v>52446</v>
      </c>
      <c r="WC45456" s="7" t="s">
        <v>12</v>
      </c>
      <c r="WD45456" s="7" t="n">
        <f t="normal" ca="1">32-LENB(INDIRECT(ADDRESS(45456,601)))</f>
        <v>0</v>
      </c>
      <c r="WE45456" s="7" t="n">
        <v>7</v>
      </c>
      <c r="WF45456" s="7" t="n">
        <v>65533</v>
      </c>
      <c r="WG45456" s="7" t="n">
        <v>52447</v>
      </c>
      <c r="WH45456" s="7" t="s">
        <v>12</v>
      </c>
      <c r="WI45456" s="7" t="n">
        <f t="normal" ca="1">32-LENB(INDIRECT(ADDRESS(45456,606)))</f>
        <v>0</v>
      </c>
      <c r="WJ45456" s="7" t="n">
        <v>7</v>
      </c>
      <c r="WK45456" s="7" t="n">
        <v>65533</v>
      </c>
      <c r="WL45456" s="7" t="n">
        <v>14323</v>
      </c>
      <c r="WM45456" s="7" t="s">
        <v>12</v>
      </c>
      <c r="WN45456" s="7" t="n">
        <f t="normal" ca="1">32-LENB(INDIRECT(ADDRESS(45456,611)))</f>
        <v>0</v>
      </c>
      <c r="WO45456" s="7" t="n">
        <v>7</v>
      </c>
      <c r="WP45456" s="7" t="n">
        <v>65533</v>
      </c>
      <c r="WQ45456" s="7" t="n">
        <v>14324</v>
      </c>
      <c r="WR45456" s="7" t="s">
        <v>12</v>
      </c>
      <c r="WS45456" s="7" t="n">
        <f t="normal" ca="1">32-LENB(INDIRECT(ADDRESS(45456,616)))</f>
        <v>0</v>
      </c>
      <c r="WT45456" s="7" t="n">
        <v>7</v>
      </c>
      <c r="WU45456" s="7" t="n">
        <v>65533</v>
      </c>
      <c r="WV45456" s="7" t="n">
        <v>18413</v>
      </c>
      <c r="WW45456" s="7" t="s">
        <v>12</v>
      </c>
      <c r="WX45456" s="7" t="n">
        <f t="normal" ca="1">32-LENB(INDIRECT(ADDRESS(45456,621)))</f>
        <v>0</v>
      </c>
      <c r="WY45456" s="7" t="n">
        <v>7</v>
      </c>
      <c r="WZ45456" s="7" t="n">
        <v>65533</v>
      </c>
      <c r="XA45456" s="7" t="n">
        <v>17346</v>
      </c>
      <c r="XB45456" s="7" t="s">
        <v>12</v>
      </c>
      <c r="XC45456" s="7" t="n">
        <f t="normal" ca="1">32-LENB(INDIRECT(ADDRESS(45456,626)))</f>
        <v>0</v>
      </c>
      <c r="XD45456" s="7" t="n">
        <v>7</v>
      </c>
      <c r="XE45456" s="7" t="n">
        <v>65533</v>
      </c>
      <c r="XF45456" s="7" t="n">
        <v>17347</v>
      </c>
      <c r="XG45456" s="7" t="s">
        <v>12</v>
      </c>
      <c r="XH45456" s="7" t="n">
        <f t="normal" ca="1">32-LENB(INDIRECT(ADDRESS(45456,631)))</f>
        <v>0</v>
      </c>
      <c r="XI45456" s="7" t="n">
        <v>7</v>
      </c>
      <c r="XJ45456" s="7" t="n">
        <v>65533</v>
      </c>
      <c r="XK45456" s="7" t="n">
        <v>16391</v>
      </c>
      <c r="XL45456" s="7" t="s">
        <v>12</v>
      </c>
      <c r="XM45456" s="7" t="n">
        <f t="normal" ca="1">32-LENB(INDIRECT(ADDRESS(45456,636)))</f>
        <v>0</v>
      </c>
      <c r="XN45456" s="7" t="n">
        <v>7</v>
      </c>
      <c r="XO45456" s="7" t="n">
        <v>65533</v>
      </c>
      <c r="XP45456" s="7" t="n">
        <v>52448</v>
      </c>
      <c r="XQ45456" s="7" t="s">
        <v>12</v>
      </c>
      <c r="XR45456" s="7" t="n">
        <f t="normal" ca="1">32-LENB(INDIRECT(ADDRESS(45456,641)))</f>
        <v>0</v>
      </c>
      <c r="XS45456" s="7" t="n">
        <v>7</v>
      </c>
      <c r="XT45456" s="7" t="n">
        <v>65533</v>
      </c>
      <c r="XU45456" s="7" t="n">
        <v>52449</v>
      </c>
      <c r="XV45456" s="7" t="s">
        <v>12</v>
      </c>
      <c r="XW45456" s="7" t="n">
        <f t="normal" ca="1">32-LENB(INDIRECT(ADDRESS(45456,646)))</f>
        <v>0</v>
      </c>
      <c r="XX45456" s="7" t="n">
        <v>7</v>
      </c>
      <c r="XY45456" s="7" t="n">
        <v>65533</v>
      </c>
      <c r="XZ45456" s="7" t="n">
        <v>16392</v>
      </c>
      <c r="YA45456" s="7" t="s">
        <v>12</v>
      </c>
      <c r="YB45456" s="7" t="n">
        <f t="normal" ca="1">32-LENB(INDIRECT(ADDRESS(45456,651)))</f>
        <v>0</v>
      </c>
      <c r="YC45456" s="7" t="n">
        <v>7</v>
      </c>
      <c r="YD45456" s="7" t="n">
        <v>65533</v>
      </c>
      <c r="YE45456" s="7" t="n">
        <v>16393</v>
      </c>
      <c r="YF45456" s="7" t="s">
        <v>12</v>
      </c>
      <c r="YG45456" s="7" t="n">
        <f t="normal" ca="1">32-LENB(INDIRECT(ADDRESS(45456,656)))</f>
        <v>0</v>
      </c>
      <c r="YH45456" s="7" t="n">
        <v>7</v>
      </c>
      <c r="YI45456" s="7" t="n">
        <v>65533</v>
      </c>
      <c r="YJ45456" s="7" t="n">
        <v>52450</v>
      </c>
      <c r="YK45456" s="7" t="s">
        <v>12</v>
      </c>
      <c r="YL45456" s="7" t="n">
        <f t="normal" ca="1">32-LENB(INDIRECT(ADDRESS(45456,661)))</f>
        <v>0</v>
      </c>
      <c r="YM45456" s="7" t="n">
        <v>7</v>
      </c>
      <c r="YN45456" s="7" t="n">
        <v>65533</v>
      </c>
      <c r="YO45456" s="7" t="n">
        <v>52451</v>
      </c>
      <c r="YP45456" s="7" t="s">
        <v>12</v>
      </c>
      <c r="YQ45456" s="7" t="n">
        <f t="normal" ca="1">32-LENB(INDIRECT(ADDRESS(45456,666)))</f>
        <v>0</v>
      </c>
      <c r="YR45456" s="7" t="n">
        <v>7</v>
      </c>
      <c r="YS45456" s="7" t="n">
        <v>65533</v>
      </c>
      <c r="YT45456" s="7" t="n">
        <v>16394</v>
      </c>
      <c r="YU45456" s="7" t="s">
        <v>12</v>
      </c>
      <c r="YV45456" s="7" t="n">
        <f t="normal" ca="1">32-LENB(INDIRECT(ADDRESS(45456,671)))</f>
        <v>0</v>
      </c>
      <c r="YW45456" s="7" t="n">
        <v>7</v>
      </c>
      <c r="YX45456" s="7" t="n">
        <v>65533</v>
      </c>
      <c r="YY45456" s="7" t="n">
        <v>16395</v>
      </c>
      <c r="YZ45456" s="7" t="s">
        <v>12</v>
      </c>
      <c r="ZA45456" s="7" t="n">
        <f t="normal" ca="1">32-LENB(INDIRECT(ADDRESS(45456,676)))</f>
        <v>0</v>
      </c>
      <c r="ZB45456" s="7" t="n">
        <v>7</v>
      </c>
      <c r="ZC45456" s="7" t="n">
        <v>65533</v>
      </c>
      <c r="ZD45456" s="7" t="n">
        <v>16396</v>
      </c>
      <c r="ZE45456" s="7" t="s">
        <v>12</v>
      </c>
      <c r="ZF45456" s="7" t="n">
        <f t="normal" ca="1">32-LENB(INDIRECT(ADDRESS(45456,681)))</f>
        <v>0</v>
      </c>
      <c r="ZG45456" s="7" t="n">
        <v>7</v>
      </c>
      <c r="ZH45456" s="7" t="n">
        <v>65533</v>
      </c>
      <c r="ZI45456" s="7" t="n">
        <v>52452</v>
      </c>
      <c r="ZJ45456" s="7" t="s">
        <v>12</v>
      </c>
      <c r="ZK45456" s="7" t="n">
        <f t="normal" ca="1">32-LENB(INDIRECT(ADDRESS(45456,686)))</f>
        <v>0</v>
      </c>
      <c r="ZL45456" s="7" t="n">
        <v>7</v>
      </c>
      <c r="ZM45456" s="7" t="n">
        <v>65533</v>
      </c>
      <c r="ZN45456" s="7" t="n">
        <v>52453</v>
      </c>
      <c r="ZO45456" s="7" t="s">
        <v>12</v>
      </c>
      <c r="ZP45456" s="7" t="n">
        <f t="normal" ca="1">32-LENB(INDIRECT(ADDRESS(45456,691)))</f>
        <v>0</v>
      </c>
      <c r="ZQ45456" s="7" t="n">
        <v>7</v>
      </c>
      <c r="ZR45456" s="7" t="n">
        <v>65533</v>
      </c>
      <c r="ZS45456" s="7" t="n">
        <v>17348</v>
      </c>
      <c r="ZT45456" s="7" t="s">
        <v>12</v>
      </c>
      <c r="ZU45456" s="7" t="n">
        <f t="normal" ca="1">32-LENB(INDIRECT(ADDRESS(45456,696)))</f>
        <v>0</v>
      </c>
      <c r="ZV45456" s="7" t="n">
        <v>7</v>
      </c>
      <c r="ZW45456" s="7" t="n">
        <v>65533</v>
      </c>
      <c r="ZX45456" s="7" t="n">
        <v>60069</v>
      </c>
      <c r="ZY45456" s="7" t="s">
        <v>12</v>
      </c>
      <c r="ZZ45456" s="7" t="n">
        <f t="normal" ca="1">32-LENB(INDIRECT(ADDRESS(45456,701)))</f>
        <v>0</v>
      </c>
      <c r="AAA45456" s="7" t="n">
        <v>7</v>
      </c>
      <c r="AAB45456" s="7" t="n">
        <v>65533</v>
      </c>
      <c r="AAC45456" s="7" t="n">
        <v>60070</v>
      </c>
      <c r="AAD45456" s="7" t="s">
        <v>12</v>
      </c>
      <c r="AAE45456" s="7" t="n">
        <f t="normal" ca="1">32-LENB(INDIRECT(ADDRESS(45456,706)))</f>
        <v>0</v>
      </c>
      <c r="AAF45456" s="7" t="n">
        <v>7</v>
      </c>
      <c r="AAG45456" s="7" t="n">
        <v>65533</v>
      </c>
      <c r="AAH45456" s="7" t="n">
        <v>17349</v>
      </c>
      <c r="AAI45456" s="7" t="s">
        <v>12</v>
      </c>
      <c r="AAJ45456" s="7" t="n">
        <f t="normal" ca="1">32-LENB(INDIRECT(ADDRESS(45456,711)))</f>
        <v>0</v>
      </c>
      <c r="AAK45456" s="7" t="n">
        <v>7</v>
      </c>
      <c r="AAL45456" s="7" t="n">
        <v>65533</v>
      </c>
      <c r="AAM45456" s="7" t="n">
        <v>17350</v>
      </c>
      <c r="AAN45456" s="7" t="s">
        <v>12</v>
      </c>
      <c r="AAO45456" s="7" t="n">
        <f t="normal" ca="1">32-LENB(INDIRECT(ADDRESS(45456,716)))</f>
        <v>0</v>
      </c>
      <c r="AAP45456" s="7" t="n">
        <v>7</v>
      </c>
      <c r="AAQ45456" s="7" t="n">
        <v>65533</v>
      </c>
      <c r="AAR45456" s="7" t="n">
        <v>60071</v>
      </c>
      <c r="AAS45456" s="7" t="s">
        <v>12</v>
      </c>
      <c r="AAT45456" s="7" t="n">
        <f t="normal" ca="1">32-LENB(INDIRECT(ADDRESS(45456,721)))</f>
        <v>0</v>
      </c>
      <c r="AAU45456" s="7" t="n">
        <v>7</v>
      </c>
      <c r="AAV45456" s="7" t="n">
        <v>65533</v>
      </c>
      <c r="AAW45456" s="7" t="n">
        <v>60072</v>
      </c>
      <c r="AAX45456" s="7" t="s">
        <v>12</v>
      </c>
      <c r="AAY45456" s="7" t="n">
        <f t="normal" ca="1">32-LENB(INDIRECT(ADDRESS(45456,726)))</f>
        <v>0</v>
      </c>
      <c r="AAZ45456" s="7" t="n">
        <v>7</v>
      </c>
      <c r="ABA45456" s="7" t="n">
        <v>65533</v>
      </c>
      <c r="ABB45456" s="7" t="n">
        <v>18414</v>
      </c>
      <c r="ABC45456" s="7" t="s">
        <v>12</v>
      </c>
      <c r="ABD45456" s="7" t="n">
        <f t="normal" ca="1">32-LENB(INDIRECT(ADDRESS(45456,731)))</f>
        <v>0</v>
      </c>
      <c r="ABE45456" s="7" t="n">
        <v>7</v>
      </c>
      <c r="ABF45456" s="7" t="n">
        <v>65533</v>
      </c>
      <c r="ABG45456" s="7" t="n">
        <v>16397</v>
      </c>
      <c r="ABH45456" s="7" t="s">
        <v>12</v>
      </c>
      <c r="ABI45456" s="7" t="n">
        <f t="normal" ca="1">32-LENB(INDIRECT(ADDRESS(45456,736)))</f>
        <v>0</v>
      </c>
      <c r="ABJ45456" s="7" t="n">
        <v>7</v>
      </c>
      <c r="ABK45456" s="7" t="n">
        <v>65533</v>
      </c>
      <c r="ABL45456" s="7" t="n">
        <v>14325</v>
      </c>
      <c r="ABM45456" s="7" t="s">
        <v>12</v>
      </c>
      <c r="ABN45456" s="7" t="n">
        <f t="normal" ca="1">32-LENB(INDIRECT(ADDRESS(45456,741)))</f>
        <v>0</v>
      </c>
      <c r="ABO45456" s="7" t="n">
        <v>7</v>
      </c>
      <c r="ABP45456" s="7" t="n">
        <v>65533</v>
      </c>
      <c r="ABQ45456" s="7" t="n">
        <v>14326</v>
      </c>
      <c r="ABR45456" s="7" t="s">
        <v>12</v>
      </c>
      <c r="ABS45456" s="7" t="n">
        <f t="normal" ca="1">32-LENB(INDIRECT(ADDRESS(45456,746)))</f>
        <v>0</v>
      </c>
      <c r="ABT45456" s="7" t="n">
        <v>7</v>
      </c>
      <c r="ABU45456" s="7" t="n">
        <v>65533</v>
      </c>
      <c r="ABV45456" s="7" t="n">
        <v>16398</v>
      </c>
      <c r="ABW45456" s="7" t="s">
        <v>12</v>
      </c>
      <c r="ABX45456" s="7" t="n">
        <f t="normal" ca="1">32-LENB(INDIRECT(ADDRESS(45456,751)))</f>
        <v>0</v>
      </c>
      <c r="ABY45456" s="7" t="n">
        <v>7</v>
      </c>
      <c r="ABZ45456" s="7" t="n">
        <v>65533</v>
      </c>
      <c r="ACA45456" s="7" t="n">
        <v>52454</v>
      </c>
      <c r="ACB45456" s="7" t="s">
        <v>12</v>
      </c>
      <c r="ACC45456" s="7" t="n">
        <f t="normal" ca="1">32-LENB(INDIRECT(ADDRESS(45456,756)))</f>
        <v>0</v>
      </c>
      <c r="ACD45456" s="7" t="n">
        <v>7</v>
      </c>
      <c r="ACE45456" s="7" t="n">
        <v>65533</v>
      </c>
      <c r="ACF45456" s="7" t="n">
        <v>29323</v>
      </c>
      <c r="ACG45456" s="7" t="s">
        <v>12</v>
      </c>
      <c r="ACH45456" s="7" t="n">
        <f t="normal" ca="1">32-LENB(INDIRECT(ADDRESS(45456,761)))</f>
        <v>0</v>
      </c>
      <c r="ACI45456" s="7" t="n">
        <v>4</v>
      </c>
      <c r="ACJ45456" s="7" t="n">
        <v>65533</v>
      </c>
      <c r="ACK45456" s="7" t="n">
        <v>2125</v>
      </c>
      <c r="ACL45456" s="7" t="s">
        <v>12</v>
      </c>
      <c r="ACM45456" s="7" t="n">
        <f t="normal" ca="1">32-LENB(INDIRECT(ADDRESS(45456,766)))</f>
        <v>0</v>
      </c>
      <c r="ACN45456" s="7" t="n">
        <v>4</v>
      </c>
      <c r="ACO45456" s="7" t="n">
        <v>65533</v>
      </c>
      <c r="ACP45456" s="7" t="n">
        <v>2208</v>
      </c>
      <c r="ACQ45456" s="7" t="s">
        <v>12</v>
      </c>
      <c r="ACR45456" s="7" t="n">
        <f t="normal" ca="1">32-LENB(INDIRECT(ADDRESS(45456,771)))</f>
        <v>0</v>
      </c>
      <c r="ACS45456" s="7" t="n">
        <v>7</v>
      </c>
      <c r="ACT45456" s="7" t="n">
        <v>65533</v>
      </c>
      <c r="ACU45456" s="7" t="n">
        <v>18415</v>
      </c>
      <c r="ACV45456" s="7" t="s">
        <v>12</v>
      </c>
      <c r="ACW45456" s="7" t="n">
        <f t="normal" ca="1">32-LENB(INDIRECT(ADDRESS(45456,776)))</f>
        <v>0</v>
      </c>
      <c r="ACX45456" s="7" t="n">
        <v>7</v>
      </c>
      <c r="ACY45456" s="7" t="n">
        <v>65533</v>
      </c>
      <c r="ACZ45456" s="7" t="n">
        <v>14327</v>
      </c>
      <c r="ADA45456" s="7" t="s">
        <v>12</v>
      </c>
      <c r="ADB45456" s="7" t="n">
        <f t="normal" ca="1">32-LENB(INDIRECT(ADDRESS(45456,781)))</f>
        <v>0</v>
      </c>
      <c r="ADC45456" s="7" t="n">
        <v>4</v>
      </c>
      <c r="ADD45456" s="7" t="n">
        <v>65533</v>
      </c>
      <c r="ADE45456" s="7" t="n">
        <v>2118</v>
      </c>
      <c r="ADF45456" s="7" t="s">
        <v>12</v>
      </c>
      <c r="ADG45456" s="7" t="n">
        <f t="normal" ca="1">32-LENB(INDIRECT(ADDRESS(45456,786)))</f>
        <v>0</v>
      </c>
      <c r="ADH45456" s="7" t="n">
        <v>7</v>
      </c>
      <c r="ADI45456" s="7" t="n">
        <v>65533</v>
      </c>
      <c r="ADJ45456" s="7" t="n">
        <v>29324</v>
      </c>
      <c r="ADK45456" s="7" t="s">
        <v>12</v>
      </c>
      <c r="ADL45456" s="7" t="n">
        <f t="normal" ca="1">32-LENB(INDIRECT(ADDRESS(45456,791)))</f>
        <v>0</v>
      </c>
      <c r="ADM45456" s="7" t="n">
        <v>7</v>
      </c>
      <c r="ADN45456" s="7" t="n">
        <v>65533</v>
      </c>
      <c r="ADO45456" s="7" t="n">
        <v>29325</v>
      </c>
      <c r="ADP45456" s="7" t="s">
        <v>12</v>
      </c>
      <c r="ADQ45456" s="7" t="n">
        <f t="normal" ca="1">32-LENB(INDIRECT(ADDRESS(45456,796)))</f>
        <v>0</v>
      </c>
      <c r="ADR45456" s="7" t="n">
        <v>7</v>
      </c>
      <c r="ADS45456" s="7" t="n">
        <v>65533</v>
      </c>
      <c r="ADT45456" s="7" t="n">
        <v>29326</v>
      </c>
      <c r="ADU45456" s="7" t="s">
        <v>12</v>
      </c>
      <c r="ADV45456" s="7" t="n">
        <f t="normal" ca="1">32-LENB(INDIRECT(ADDRESS(45456,801)))</f>
        <v>0</v>
      </c>
      <c r="ADW45456" s="7" t="n">
        <v>7</v>
      </c>
      <c r="ADX45456" s="7" t="n">
        <v>65533</v>
      </c>
      <c r="ADY45456" s="7" t="n">
        <v>16399</v>
      </c>
      <c r="ADZ45456" s="7" t="s">
        <v>12</v>
      </c>
      <c r="AEA45456" s="7" t="n">
        <f t="normal" ca="1">32-LENB(INDIRECT(ADDRESS(45456,806)))</f>
        <v>0</v>
      </c>
      <c r="AEB45456" s="7" t="n">
        <v>7</v>
      </c>
      <c r="AEC45456" s="7" t="n">
        <v>65533</v>
      </c>
      <c r="AED45456" s="7" t="n">
        <v>52455</v>
      </c>
      <c r="AEE45456" s="7" t="s">
        <v>12</v>
      </c>
      <c r="AEF45456" s="7" t="n">
        <f t="normal" ca="1">32-LENB(INDIRECT(ADDRESS(45456,811)))</f>
        <v>0</v>
      </c>
      <c r="AEG45456" s="7" t="n">
        <v>7</v>
      </c>
      <c r="AEH45456" s="7" t="n">
        <v>65533</v>
      </c>
      <c r="AEI45456" s="7" t="n">
        <v>29327</v>
      </c>
      <c r="AEJ45456" s="7" t="s">
        <v>12</v>
      </c>
      <c r="AEK45456" s="7" t="n">
        <f t="normal" ca="1">32-LENB(INDIRECT(ADDRESS(45456,816)))</f>
        <v>0</v>
      </c>
      <c r="AEL45456" s="7" t="n">
        <v>7</v>
      </c>
      <c r="AEM45456" s="7" t="n">
        <v>65533</v>
      </c>
      <c r="AEN45456" s="7" t="n">
        <v>29328</v>
      </c>
      <c r="AEO45456" s="7" t="s">
        <v>12</v>
      </c>
      <c r="AEP45456" s="7" t="n">
        <f t="normal" ca="1">32-LENB(INDIRECT(ADDRESS(45456,821)))</f>
        <v>0</v>
      </c>
      <c r="AEQ45456" s="7" t="n">
        <v>7</v>
      </c>
      <c r="AER45456" s="7" t="n">
        <v>65533</v>
      </c>
      <c r="AES45456" s="7" t="n">
        <v>16400</v>
      </c>
      <c r="AET45456" s="7" t="s">
        <v>12</v>
      </c>
      <c r="AEU45456" s="7" t="n">
        <f t="normal" ca="1">32-LENB(INDIRECT(ADDRESS(45456,826)))</f>
        <v>0</v>
      </c>
      <c r="AEV45456" s="7" t="n">
        <v>4</v>
      </c>
      <c r="AEW45456" s="7" t="n">
        <v>65533</v>
      </c>
      <c r="AEX45456" s="7" t="n">
        <v>4434</v>
      </c>
      <c r="AEY45456" s="7" t="s">
        <v>12</v>
      </c>
      <c r="AEZ45456" s="7" t="n">
        <f t="normal" ca="1">32-LENB(INDIRECT(ADDRESS(45456,831)))</f>
        <v>0</v>
      </c>
      <c r="AFA45456" s="7" t="n">
        <v>4</v>
      </c>
      <c r="AFB45456" s="7" t="n">
        <v>65533</v>
      </c>
      <c r="AFC45456" s="7" t="n">
        <v>8120</v>
      </c>
      <c r="AFD45456" s="7" t="s">
        <v>12</v>
      </c>
      <c r="AFE45456" s="7" t="n">
        <f t="normal" ca="1">32-LENB(INDIRECT(ADDRESS(45456,836)))</f>
        <v>0</v>
      </c>
      <c r="AFF45456" s="7" t="n">
        <v>7</v>
      </c>
      <c r="AFG45456" s="7" t="n">
        <v>65533</v>
      </c>
      <c r="AFH45456" s="7" t="n">
        <v>29329</v>
      </c>
      <c r="AFI45456" s="7" t="s">
        <v>12</v>
      </c>
      <c r="AFJ45456" s="7" t="n">
        <f t="normal" ca="1">32-LENB(INDIRECT(ADDRESS(45456,841)))</f>
        <v>0</v>
      </c>
      <c r="AFK45456" s="7" t="n">
        <v>7</v>
      </c>
      <c r="AFL45456" s="7" t="n">
        <v>65533</v>
      </c>
      <c r="AFM45456" s="7" t="n">
        <v>29330</v>
      </c>
      <c r="AFN45456" s="7" t="s">
        <v>12</v>
      </c>
      <c r="AFO45456" s="7" t="n">
        <f t="normal" ca="1">32-LENB(INDIRECT(ADDRESS(45456,846)))</f>
        <v>0</v>
      </c>
      <c r="AFP45456" s="7" t="n">
        <v>7</v>
      </c>
      <c r="AFQ45456" s="7" t="n">
        <v>65533</v>
      </c>
      <c r="AFR45456" s="7" t="n">
        <v>16401</v>
      </c>
      <c r="AFS45456" s="7" t="s">
        <v>12</v>
      </c>
      <c r="AFT45456" s="7" t="n">
        <f t="normal" ca="1">32-LENB(INDIRECT(ADDRESS(45456,851)))</f>
        <v>0</v>
      </c>
      <c r="AFU45456" s="7" t="n">
        <v>7</v>
      </c>
      <c r="AFV45456" s="7" t="n">
        <v>65533</v>
      </c>
      <c r="AFW45456" s="7" t="n">
        <v>52456</v>
      </c>
      <c r="AFX45456" s="7" t="s">
        <v>12</v>
      </c>
      <c r="AFY45456" s="7" t="n">
        <f t="normal" ca="1">32-LENB(INDIRECT(ADDRESS(45456,856)))</f>
        <v>0</v>
      </c>
      <c r="AFZ45456" s="7" t="n">
        <v>7</v>
      </c>
      <c r="AGA45456" s="7" t="n">
        <v>65533</v>
      </c>
      <c r="AGB45456" s="7" t="n">
        <v>51102</v>
      </c>
      <c r="AGC45456" s="7" t="s">
        <v>12</v>
      </c>
      <c r="AGD45456" s="7" t="n">
        <f t="normal" ca="1">32-LENB(INDIRECT(ADDRESS(45456,861)))</f>
        <v>0</v>
      </c>
      <c r="AGE45456" s="7" t="n">
        <v>7</v>
      </c>
      <c r="AGF45456" s="7" t="n">
        <v>65533</v>
      </c>
      <c r="AGG45456" s="7" t="n">
        <v>51002</v>
      </c>
      <c r="AGH45456" s="7" t="s">
        <v>12</v>
      </c>
      <c r="AGI45456" s="7" t="n">
        <f t="normal" ca="1">32-LENB(INDIRECT(ADDRESS(45456,866)))</f>
        <v>0</v>
      </c>
      <c r="AGJ45456" s="7" t="n">
        <v>7</v>
      </c>
      <c r="AGK45456" s="7" t="n">
        <v>65533</v>
      </c>
      <c r="AGL45456" s="7" t="n">
        <v>29331</v>
      </c>
      <c r="AGM45456" s="7" t="s">
        <v>12</v>
      </c>
      <c r="AGN45456" s="7" t="n">
        <f t="normal" ca="1">32-LENB(INDIRECT(ADDRESS(45456,871)))</f>
        <v>0</v>
      </c>
      <c r="AGO45456" s="7" t="n">
        <v>7</v>
      </c>
      <c r="AGP45456" s="7" t="n">
        <v>65533</v>
      </c>
      <c r="AGQ45456" s="7" t="n">
        <v>29332</v>
      </c>
      <c r="AGR45456" s="7" t="s">
        <v>12</v>
      </c>
      <c r="AGS45456" s="7" t="n">
        <f t="normal" ca="1">32-LENB(INDIRECT(ADDRESS(45456,876)))</f>
        <v>0</v>
      </c>
      <c r="AGT45456" s="7" t="n">
        <v>7</v>
      </c>
      <c r="AGU45456" s="7" t="n">
        <v>65533</v>
      </c>
      <c r="AGV45456" s="7" t="n">
        <v>51003</v>
      </c>
      <c r="AGW45456" s="7" t="s">
        <v>12</v>
      </c>
      <c r="AGX45456" s="7" t="n">
        <f t="normal" ca="1">32-LENB(INDIRECT(ADDRESS(45456,881)))</f>
        <v>0</v>
      </c>
      <c r="AGY45456" s="7" t="n">
        <v>7</v>
      </c>
      <c r="AGZ45456" s="7" t="n">
        <v>65533</v>
      </c>
      <c r="AHA45456" s="7" t="n">
        <v>51202</v>
      </c>
      <c r="AHB45456" s="7" t="s">
        <v>12</v>
      </c>
      <c r="AHC45456" s="7" t="n">
        <f t="normal" ca="1">32-LENB(INDIRECT(ADDRESS(45456,886)))</f>
        <v>0</v>
      </c>
      <c r="AHD45456" s="7" t="n">
        <v>7</v>
      </c>
      <c r="AHE45456" s="7" t="n">
        <v>65533</v>
      </c>
      <c r="AHF45456" s="7" t="n">
        <v>17351</v>
      </c>
      <c r="AHG45456" s="7" t="s">
        <v>12</v>
      </c>
      <c r="AHH45456" s="7" t="n">
        <f t="normal" ca="1">32-LENB(INDIRECT(ADDRESS(45456,891)))</f>
        <v>0</v>
      </c>
      <c r="AHI45456" s="7" t="n">
        <v>7</v>
      </c>
      <c r="AHJ45456" s="7" t="n">
        <v>65533</v>
      </c>
      <c r="AHK45456" s="7" t="n">
        <v>14328</v>
      </c>
      <c r="AHL45456" s="7" t="s">
        <v>12</v>
      </c>
      <c r="AHM45456" s="7" t="n">
        <f t="normal" ca="1">32-LENB(INDIRECT(ADDRESS(45456,896)))</f>
        <v>0</v>
      </c>
      <c r="AHN45456" s="7" t="n">
        <v>7</v>
      </c>
      <c r="AHO45456" s="7" t="n">
        <v>65533</v>
      </c>
      <c r="AHP45456" s="7" t="n">
        <v>29333</v>
      </c>
      <c r="AHQ45456" s="7" t="s">
        <v>12</v>
      </c>
      <c r="AHR45456" s="7" t="n">
        <f t="normal" ca="1">32-LENB(INDIRECT(ADDRESS(45456,901)))</f>
        <v>0</v>
      </c>
      <c r="AHS45456" s="7" t="n">
        <v>7</v>
      </c>
      <c r="AHT45456" s="7" t="n">
        <v>65533</v>
      </c>
      <c r="AHU45456" s="7" t="n">
        <v>29334</v>
      </c>
      <c r="AHV45456" s="7" t="s">
        <v>12</v>
      </c>
      <c r="AHW45456" s="7" t="n">
        <f t="normal" ca="1">32-LENB(INDIRECT(ADDRESS(45456,906)))</f>
        <v>0</v>
      </c>
      <c r="AHX45456" s="7" t="n">
        <v>7</v>
      </c>
      <c r="AHY45456" s="7" t="n">
        <v>65533</v>
      </c>
      <c r="AHZ45456" s="7" t="n">
        <v>29335</v>
      </c>
      <c r="AIA45456" s="7" t="s">
        <v>12</v>
      </c>
      <c r="AIB45456" s="7" t="n">
        <f t="normal" ca="1">32-LENB(INDIRECT(ADDRESS(45456,911)))</f>
        <v>0</v>
      </c>
      <c r="AIC45456" s="7" t="n">
        <v>7</v>
      </c>
      <c r="AID45456" s="7" t="n">
        <v>65533</v>
      </c>
      <c r="AIE45456" s="7" t="n">
        <v>16402</v>
      </c>
      <c r="AIF45456" s="7" t="s">
        <v>12</v>
      </c>
      <c r="AIG45456" s="7" t="n">
        <f t="normal" ca="1">32-LENB(INDIRECT(ADDRESS(45456,916)))</f>
        <v>0</v>
      </c>
      <c r="AIH45456" s="7" t="n">
        <v>7</v>
      </c>
      <c r="AII45456" s="7" t="n">
        <v>65533</v>
      </c>
      <c r="AIJ45456" s="7" t="n">
        <v>52457</v>
      </c>
      <c r="AIK45456" s="7" t="s">
        <v>12</v>
      </c>
      <c r="AIL45456" s="7" t="n">
        <f t="normal" ca="1">32-LENB(INDIRECT(ADDRESS(45456,921)))</f>
        <v>0</v>
      </c>
      <c r="AIM45456" s="7" t="n">
        <v>7</v>
      </c>
      <c r="AIN45456" s="7" t="n">
        <v>65533</v>
      </c>
      <c r="AIO45456" s="7" t="n">
        <v>18416</v>
      </c>
      <c r="AIP45456" s="7" t="s">
        <v>12</v>
      </c>
      <c r="AIQ45456" s="7" t="n">
        <f t="normal" ca="1">32-LENB(INDIRECT(ADDRESS(45456,926)))</f>
        <v>0</v>
      </c>
      <c r="AIR45456" s="7" t="n">
        <v>7</v>
      </c>
      <c r="AIS45456" s="7" t="n">
        <v>65533</v>
      </c>
      <c r="AIT45456" s="7" t="n">
        <v>18417</v>
      </c>
      <c r="AIU45456" s="7" t="s">
        <v>12</v>
      </c>
      <c r="AIV45456" s="7" t="n">
        <f t="normal" ca="1">32-LENB(INDIRECT(ADDRESS(45456,931)))</f>
        <v>0</v>
      </c>
      <c r="AIW45456" s="7" t="n">
        <v>7</v>
      </c>
      <c r="AIX45456" s="7" t="n">
        <v>65533</v>
      </c>
      <c r="AIY45456" s="7" t="n">
        <v>52458</v>
      </c>
      <c r="AIZ45456" s="7" t="s">
        <v>12</v>
      </c>
      <c r="AJA45456" s="7" t="n">
        <f t="normal" ca="1">32-LENB(INDIRECT(ADDRESS(45456,936)))</f>
        <v>0</v>
      </c>
      <c r="AJB45456" s="7" t="n">
        <v>7</v>
      </c>
      <c r="AJC45456" s="7" t="n">
        <v>65533</v>
      </c>
      <c r="AJD45456" s="7" t="n">
        <v>30300</v>
      </c>
      <c r="AJE45456" s="7" t="s">
        <v>12</v>
      </c>
      <c r="AJF45456" s="7" t="n">
        <f t="normal" ca="1">32-LENB(INDIRECT(ADDRESS(45456,941)))</f>
        <v>0</v>
      </c>
      <c r="AJG45456" s="7" t="n">
        <v>4</v>
      </c>
      <c r="AJH45456" s="7" t="n">
        <v>65533</v>
      </c>
      <c r="AJI45456" s="7" t="n">
        <v>2118</v>
      </c>
      <c r="AJJ45456" s="7" t="s">
        <v>12</v>
      </c>
      <c r="AJK45456" s="7" t="n">
        <f t="normal" ca="1">32-LENB(INDIRECT(ADDRESS(45456,946)))</f>
        <v>0</v>
      </c>
      <c r="AJL45456" s="7" t="n">
        <v>7</v>
      </c>
      <c r="AJM45456" s="7" t="n">
        <v>65533</v>
      </c>
      <c r="AJN45456" s="7" t="n">
        <v>16403</v>
      </c>
      <c r="AJO45456" s="7" t="s">
        <v>12</v>
      </c>
      <c r="AJP45456" s="7" t="n">
        <f t="normal" ca="1">32-LENB(INDIRECT(ADDRESS(45456,951)))</f>
        <v>0</v>
      </c>
      <c r="AJQ45456" s="7" t="n">
        <v>4</v>
      </c>
      <c r="AJR45456" s="7" t="n">
        <v>65533</v>
      </c>
      <c r="AJS45456" s="7" t="n">
        <v>2071</v>
      </c>
      <c r="AJT45456" s="7" t="s">
        <v>12</v>
      </c>
      <c r="AJU45456" s="7" t="n">
        <f t="normal" ca="1">32-LENB(INDIRECT(ADDRESS(45456,956)))</f>
        <v>0</v>
      </c>
      <c r="AJV45456" s="7" t="n">
        <v>4</v>
      </c>
      <c r="AJW45456" s="7" t="n">
        <v>65533</v>
      </c>
      <c r="AJX45456" s="7" t="n">
        <v>4033</v>
      </c>
      <c r="AJY45456" s="7" t="s">
        <v>12</v>
      </c>
      <c r="AJZ45456" s="7" t="n">
        <f t="normal" ca="1">32-LENB(INDIRECT(ADDRESS(45456,961)))</f>
        <v>0</v>
      </c>
      <c r="AKA45456" s="7" t="n">
        <v>4</v>
      </c>
      <c r="AKB45456" s="7" t="n">
        <v>65533</v>
      </c>
      <c r="AKC45456" s="7" t="n">
        <v>2003</v>
      </c>
      <c r="AKD45456" s="7" t="s">
        <v>12</v>
      </c>
      <c r="AKE45456" s="7" t="n">
        <f t="normal" ca="1">32-LENB(INDIRECT(ADDRESS(45456,966)))</f>
        <v>0</v>
      </c>
      <c r="AKF45456" s="7" t="n">
        <v>7</v>
      </c>
      <c r="AKG45456" s="7" t="n">
        <v>65533</v>
      </c>
      <c r="AKH45456" s="7" t="n">
        <v>17352</v>
      </c>
      <c r="AKI45456" s="7" t="s">
        <v>12</v>
      </c>
      <c r="AKJ45456" s="7" t="n">
        <f t="normal" ca="1">32-LENB(INDIRECT(ADDRESS(45456,971)))</f>
        <v>0</v>
      </c>
      <c r="AKK45456" s="7" t="n">
        <v>4</v>
      </c>
      <c r="AKL45456" s="7" t="n">
        <v>65533</v>
      </c>
      <c r="AKM45456" s="7" t="n">
        <v>2071</v>
      </c>
      <c r="AKN45456" s="7" t="s">
        <v>12</v>
      </c>
      <c r="AKO45456" s="7" t="n">
        <f t="normal" ca="1">32-LENB(INDIRECT(ADDRESS(45456,976)))</f>
        <v>0</v>
      </c>
      <c r="AKP45456" s="7" t="n">
        <v>7</v>
      </c>
      <c r="AKQ45456" s="7" t="n">
        <v>65533</v>
      </c>
      <c r="AKR45456" s="7" t="n">
        <v>52459</v>
      </c>
      <c r="AKS45456" s="7" t="s">
        <v>12</v>
      </c>
      <c r="AKT45456" s="7" t="n">
        <f t="normal" ca="1">32-LENB(INDIRECT(ADDRESS(45456,981)))</f>
        <v>0</v>
      </c>
      <c r="AKU45456" s="7" t="n">
        <v>7</v>
      </c>
      <c r="AKV45456" s="7" t="n">
        <v>65533</v>
      </c>
      <c r="AKW45456" s="7" t="n">
        <v>14329</v>
      </c>
      <c r="AKX45456" s="7" t="s">
        <v>12</v>
      </c>
      <c r="AKY45456" s="7" t="n">
        <f t="normal" ca="1">32-LENB(INDIRECT(ADDRESS(45456,986)))</f>
        <v>0</v>
      </c>
      <c r="AKZ45456" s="7" t="n">
        <v>7</v>
      </c>
      <c r="ALA45456" s="7" t="n">
        <v>65533</v>
      </c>
      <c r="ALB45456" s="7" t="n">
        <v>18418</v>
      </c>
      <c r="ALC45456" s="7" t="s">
        <v>12</v>
      </c>
      <c r="ALD45456" s="7" t="n">
        <f t="normal" ca="1">32-LENB(INDIRECT(ADDRESS(45456,991)))</f>
        <v>0</v>
      </c>
      <c r="ALE45456" s="7" t="n">
        <v>7</v>
      </c>
      <c r="ALF45456" s="7" t="n">
        <v>65533</v>
      </c>
      <c r="ALG45456" s="7" t="n">
        <v>29336</v>
      </c>
      <c r="ALH45456" s="7" t="s">
        <v>12</v>
      </c>
      <c r="ALI45456" s="7" t="n">
        <f t="normal" ca="1">32-LENB(INDIRECT(ADDRESS(45456,996)))</f>
        <v>0</v>
      </c>
      <c r="ALJ45456" s="7" t="n">
        <v>7</v>
      </c>
      <c r="ALK45456" s="7" t="n">
        <v>65533</v>
      </c>
      <c r="ALL45456" s="7" t="n">
        <v>29337</v>
      </c>
      <c r="ALM45456" s="7" t="s">
        <v>12</v>
      </c>
      <c r="ALN45456" s="7" t="n">
        <f t="normal" ca="1">32-LENB(INDIRECT(ADDRESS(45456,1001)))</f>
        <v>0</v>
      </c>
      <c r="ALO45456" s="7" t="n">
        <v>7</v>
      </c>
      <c r="ALP45456" s="7" t="n">
        <v>65533</v>
      </c>
      <c r="ALQ45456" s="7" t="n">
        <v>29338</v>
      </c>
      <c r="ALR45456" s="7" t="s">
        <v>12</v>
      </c>
      <c r="ALS45456" s="7" t="n">
        <f t="normal" ca="1">32-LENB(INDIRECT(ADDRESS(45456,1006)))</f>
        <v>0</v>
      </c>
      <c r="ALT45456" s="7" t="n">
        <v>7</v>
      </c>
      <c r="ALU45456" s="7" t="n">
        <v>65533</v>
      </c>
      <c r="ALV45456" s="7" t="n">
        <v>16404</v>
      </c>
      <c r="ALW45456" s="7" t="s">
        <v>12</v>
      </c>
      <c r="ALX45456" s="7" t="n">
        <f t="normal" ca="1">32-LENB(INDIRECT(ADDRESS(45456,1011)))</f>
        <v>0</v>
      </c>
      <c r="ALY45456" s="7" t="n">
        <v>7</v>
      </c>
      <c r="ALZ45456" s="7" t="n">
        <v>65533</v>
      </c>
      <c r="AMA45456" s="7" t="n">
        <v>17353</v>
      </c>
      <c r="AMB45456" s="7" t="s">
        <v>12</v>
      </c>
      <c r="AMC45456" s="7" t="n">
        <f t="normal" ca="1">32-LENB(INDIRECT(ADDRESS(45456,1016)))</f>
        <v>0</v>
      </c>
      <c r="AMD45456" s="7" t="n">
        <v>7</v>
      </c>
      <c r="AME45456" s="7" t="n">
        <v>65533</v>
      </c>
      <c r="AMF45456" s="7" t="n">
        <v>30301</v>
      </c>
      <c r="AMG45456" s="7" t="s">
        <v>12</v>
      </c>
      <c r="AMH45456" s="7" t="n">
        <f t="normal" ca="1">32-LENB(INDIRECT(ADDRESS(45456,1021)))</f>
        <v>0</v>
      </c>
      <c r="AMI45456" s="7" t="n">
        <v>7</v>
      </c>
      <c r="AMJ45456" s="7" t="n">
        <v>65533</v>
      </c>
      <c r="AMK45456" s="7" t="n">
        <v>30302</v>
      </c>
      <c r="AML45456" s="7" t="s">
        <v>12</v>
      </c>
      <c r="AMM45456" s="7" t="n">
        <f t="normal" ca="1">32-LENB(INDIRECT(ADDRESS(45456,1026)))</f>
        <v>0</v>
      </c>
      <c r="AMN45456" s="7" t="n">
        <v>4</v>
      </c>
      <c r="AMO45456" s="7" t="n">
        <v>65533</v>
      </c>
      <c r="AMP45456" s="7" t="n">
        <v>2214</v>
      </c>
      <c r="AMQ45456" s="7" t="s">
        <v>12</v>
      </c>
      <c r="AMR45456" s="7" t="n">
        <f t="normal" ca="1">32-LENB(INDIRECT(ADDRESS(45456,1031)))</f>
        <v>0</v>
      </c>
      <c r="AMS45456" s="7" t="n">
        <v>7</v>
      </c>
      <c r="AMT45456" s="7" t="n">
        <v>65533</v>
      </c>
      <c r="AMU45456" s="7" t="n">
        <v>52460</v>
      </c>
      <c r="AMV45456" s="7" t="s">
        <v>12</v>
      </c>
      <c r="AMW45456" s="7" t="n">
        <f t="normal" ca="1">32-LENB(INDIRECT(ADDRESS(45456,1036)))</f>
        <v>0</v>
      </c>
      <c r="AMX45456" s="7" t="n">
        <v>7</v>
      </c>
      <c r="AMY45456" s="7" t="n">
        <v>65533</v>
      </c>
      <c r="AMZ45456" s="7" t="n">
        <v>52461</v>
      </c>
      <c r="ANA45456" s="7" t="s">
        <v>12</v>
      </c>
      <c r="ANB45456" s="7" t="n">
        <f t="normal" ca="1">32-LENB(INDIRECT(ADDRESS(45456,1041)))</f>
        <v>0</v>
      </c>
      <c r="ANC45456" s="7" t="n">
        <v>7</v>
      </c>
      <c r="AND45456" s="7" t="n">
        <v>65533</v>
      </c>
      <c r="ANE45456" s="7" t="n">
        <v>14330</v>
      </c>
      <c r="ANF45456" s="7" t="s">
        <v>12</v>
      </c>
      <c r="ANG45456" s="7" t="n">
        <f t="normal" ca="1">32-LENB(INDIRECT(ADDRESS(45456,1046)))</f>
        <v>0</v>
      </c>
      <c r="ANH45456" s="7" t="n">
        <v>7</v>
      </c>
      <c r="ANI45456" s="7" t="n">
        <v>65533</v>
      </c>
      <c r="ANJ45456" s="7" t="n">
        <v>14331</v>
      </c>
      <c r="ANK45456" s="7" t="s">
        <v>12</v>
      </c>
      <c r="ANL45456" s="7" t="n">
        <f t="normal" ca="1">32-LENB(INDIRECT(ADDRESS(45456,1051)))</f>
        <v>0</v>
      </c>
      <c r="ANM45456" s="7" t="n">
        <v>7</v>
      </c>
      <c r="ANN45456" s="7" t="n">
        <v>65533</v>
      </c>
      <c r="ANO45456" s="7" t="n">
        <v>30303</v>
      </c>
      <c r="ANP45456" s="7" t="s">
        <v>12</v>
      </c>
      <c r="ANQ45456" s="7" t="n">
        <f t="normal" ca="1">32-LENB(INDIRECT(ADDRESS(45456,1056)))</f>
        <v>0</v>
      </c>
      <c r="ANR45456" s="7" t="n">
        <v>7</v>
      </c>
      <c r="ANS45456" s="7" t="n">
        <v>65533</v>
      </c>
      <c r="ANT45456" s="7" t="n">
        <v>29339</v>
      </c>
      <c r="ANU45456" s="7" t="s">
        <v>12</v>
      </c>
      <c r="ANV45456" s="7" t="n">
        <f t="normal" ca="1">32-LENB(INDIRECT(ADDRESS(45456,1061)))</f>
        <v>0</v>
      </c>
      <c r="ANW45456" s="7" t="n">
        <v>7</v>
      </c>
      <c r="ANX45456" s="7" t="n">
        <v>65533</v>
      </c>
      <c r="ANY45456" s="7" t="n">
        <v>29340</v>
      </c>
      <c r="ANZ45456" s="7" t="s">
        <v>12</v>
      </c>
      <c r="AOA45456" s="7" t="n">
        <f t="normal" ca="1">32-LENB(INDIRECT(ADDRESS(45456,1066)))</f>
        <v>0</v>
      </c>
      <c r="AOB45456" s="7" t="n">
        <v>7</v>
      </c>
      <c r="AOC45456" s="7" t="n">
        <v>65533</v>
      </c>
      <c r="AOD45456" s="7" t="n">
        <v>29341</v>
      </c>
      <c r="AOE45456" s="7" t="s">
        <v>12</v>
      </c>
      <c r="AOF45456" s="7" t="n">
        <f t="normal" ca="1">32-LENB(INDIRECT(ADDRESS(45456,1071)))</f>
        <v>0</v>
      </c>
      <c r="AOG45456" s="7" t="n">
        <v>7</v>
      </c>
      <c r="AOH45456" s="7" t="n">
        <v>65533</v>
      </c>
      <c r="AOI45456" s="7" t="n">
        <v>52462</v>
      </c>
      <c r="AOJ45456" s="7" t="s">
        <v>12</v>
      </c>
      <c r="AOK45456" s="7" t="n">
        <f t="normal" ca="1">32-LENB(INDIRECT(ADDRESS(45456,1076)))</f>
        <v>0</v>
      </c>
      <c r="AOL45456" s="7" t="n">
        <v>7</v>
      </c>
      <c r="AOM45456" s="7" t="n">
        <v>65533</v>
      </c>
      <c r="AON45456" s="7" t="n">
        <v>14332</v>
      </c>
      <c r="AOO45456" s="7" t="s">
        <v>12</v>
      </c>
      <c r="AOP45456" s="7" t="n">
        <f t="normal" ca="1">32-LENB(INDIRECT(ADDRESS(45456,1081)))</f>
        <v>0</v>
      </c>
      <c r="AOQ45456" s="7" t="n">
        <v>7</v>
      </c>
      <c r="AOR45456" s="7" t="n">
        <v>65533</v>
      </c>
      <c r="AOS45456" s="7" t="n">
        <v>29342</v>
      </c>
      <c r="AOT45456" s="7" t="s">
        <v>12</v>
      </c>
      <c r="AOU45456" s="7" t="n">
        <f t="normal" ca="1">32-LENB(INDIRECT(ADDRESS(45456,1086)))</f>
        <v>0</v>
      </c>
      <c r="AOV45456" s="7" t="n">
        <v>7</v>
      </c>
      <c r="AOW45456" s="7" t="n">
        <v>65533</v>
      </c>
      <c r="AOX45456" s="7" t="n">
        <v>29343</v>
      </c>
      <c r="AOY45456" s="7" t="s">
        <v>12</v>
      </c>
      <c r="AOZ45456" s="7" t="n">
        <f t="normal" ca="1">32-LENB(INDIRECT(ADDRESS(45456,1091)))</f>
        <v>0</v>
      </c>
      <c r="APA45456" s="7" t="n">
        <v>7</v>
      </c>
      <c r="APB45456" s="7" t="n">
        <v>65533</v>
      </c>
      <c r="APC45456" s="7" t="n">
        <v>18419</v>
      </c>
      <c r="APD45456" s="7" t="s">
        <v>12</v>
      </c>
      <c r="APE45456" s="7" t="n">
        <f t="normal" ca="1">32-LENB(INDIRECT(ADDRESS(45456,1096)))</f>
        <v>0</v>
      </c>
      <c r="APF45456" s="7" t="n">
        <v>7</v>
      </c>
      <c r="APG45456" s="7" t="n">
        <v>65533</v>
      </c>
      <c r="APH45456" s="7" t="n">
        <v>30304</v>
      </c>
      <c r="API45456" s="7" t="s">
        <v>12</v>
      </c>
      <c r="APJ45456" s="7" t="n">
        <f t="normal" ca="1">32-LENB(INDIRECT(ADDRESS(45456,1101)))</f>
        <v>0</v>
      </c>
      <c r="APK45456" s="7" t="n">
        <v>7</v>
      </c>
      <c r="APL45456" s="7" t="n">
        <v>65533</v>
      </c>
      <c r="APM45456" s="7" t="n">
        <v>30305</v>
      </c>
      <c r="APN45456" s="7" t="s">
        <v>12</v>
      </c>
      <c r="APO45456" s="7" t="n">
        <f t="normal" ca="1">32-LENB(INDIRECT(ADDRESS(45456,1106)))</f>
        <v>0</v>
      </c>
      <c r="APP45456" s="7" t="n">
        <v>7</v>
      </c>
      <c r="APQ45456" s="7" t="n">
        <v>65533</v>
      </c>
      <c r="APR45456" s="7" t="n">
        <v>29344</v>
      </c>
      <c r="APS45456" s="7" t="s">
        <v>12</v>
      </c>
      <c r="APT45456" s="7" t="n">
        <f t="normal" ca="1">32-LENB(INDIRECT(ADDRESS(45456,1111)))</f>
        <v>0</v>
      </c>
      <c r="APU45456" s="7" t="n">
        <v>4</v>
      </c>
      <c r="APV45456" s="7" t="n">
        <v>65533</v>
      </c>
      <c r="APW45456" s="7" t="n">
        <v>2118</v>
      </c>
      <c r="APX45456" s="7" t="s">
        <v>12</v>
      </c>
      <c r="APY45456" s="7" t="n">
        <f t="normal" ca="1">32-LENB(INDIRECT(ADDRESS(45456,1116)))</f>
        <v>0</v>
      </c>
      <c r="APZ45456" s="7" t="n">
        <v>4</v>
      </c>
      <c r="AQA45456" s="7" t="n">
        <v>65533</v>
      </c>
      <c r="AQB45456" s="7" t="n">
        <v>2125</v>
      </c>
      <c r="AQC45456" s="7" t="s">
        <v>12</v>
      </c>
      <c r="AQD45456" s="7" t="n">
        <f t="normal" ca="1">32-LENB(INDIRECT(ADDRESS(45456,1121)))</f>
        <v>0</v>
      </c>
      <c r="AQE45456" s="7" t="n">
        <v>4</v>
      </c>
      <c r="AQF45456" s="7" t="n">
        <v>65533</v>
      </c>
      <c r="AQG45456" s="7" t="n">
        <v>2209</v>
      </c>
      <c r="AQH45456" s="7" t="s">
        <v>12</v>
      </c>
      <c r="AQI45456" s="7" t="n">
        <f t="normal" ca="1">32-LENB(INDIRECT(ADDRESS(45456,1126)))</f>
        <v>0</v>
      </c>
      <c r="AQJ45456" s="7" t="n">
        <v>4</v>
      </c>
      <c r="AQK45456" s="7" t="n">
        <v>65533</v>
      </c>
      <c r="AQL45456" s="7" t="n">
        <v>2209</v>
      </c>
      <c r="AQM45456" s="7" t="s">
        <v>12</v>
      </c>
      <c r="AQN45456" s="7" t="n">
        <f t="normal" ca="1">32-LENB(INDIRECT(ADDRESS(45456,1131)))</f>
        <v>0</v>
      </c>
      <c r="AQO45456" s="7" t="n">
        <v>4</v>
      </c>
      <c r="AQP45456" s="7" t="n">
        <v>65533</v>
      </c>
      <c r="AQQ45456" s="7" t="n">
        <v>2071</v>
      </c>
      <c r="AQR45456" s="7" t="s">
        <v>12</v>
      </c>
      <c r="AQS45456" s="7" t="n">
        <f t="normal" ca="1">32-LENB(INDIRECT(ADDRESS(45456,1136)))</f>
        <v>0</v>
      </c>
      <c r="AQT45456" s="7" t="n">
        <v>7</v>
      </c>
      <c r="AQU45456" s="7" t="n">
        <v>65533</v>
      </c>
      <c r="AQV45456" s="7" t="n">
        <v>16405</v>
      </c>
      <c r="AQW45456" s="7" t="s">
        <v>12</v>
      </c>
      <c r="AQX45456" s="7" t="n">
        <f t="normal" ca="1">32-LENB(INDIRECT(ADDRESS(45456,1141)))</f>
        <v>0</v>
      </c>
      <c r="AQY45456" s="7" t="n">
        <v>7</v>
      </c>
      <c r="AQZ45456" s="7" t="n">
        <v>65533</v>
      </c>
      <c r="ARA45456" s="7" t="n">
        <v>17354</v>
      </c>
      <c r="ARB45456" s="7" t="s">
        <v>12</v>
      </c>
      <c r="ARC45456" s="7" t="n">
        <f t="normal" ca="1">32-LENB(INDIRECT(ADDRESS(45456,1146)))</f>
        <v>0</v>
      </c>
      <c r="ARD45456" s="7" t="n">
        <v>7</v>
      </c>
      <c r="ARE45456" s="7" t="n">
        <v>65533</v>
      </c>
      <c r="ARF45456" s="7" t="n">
        <v>52463</v>
      </c>
      <c r="ARG45456" s="7" t="s">
        <v>12</v>
      </c>
      <c r="ARH45456" s="7" t="n">
        <f t="normal" ca="1">32-LENB(INDIRECT(ADDRESS(45456,1151)))</f>
        <v>0</v>
      </c>
      <c r="ARI45456" s="7" t="n">
        <v>7</v>
      </c>
      <c r="ARJ45456" s="7" t="n">
        <v>65533</v>
      </c>
      <c r="ARK45456" s="7" t="n">
        <v>52464</v>
      </c>
      <c r="ARL45456" s="7" t="s">
        <v>12</v>
      </c>
      <c r="ARM45456" s="7" t="n">
        <f t="normal" ca="1">32-LENB(INDIRECT(ADDRESS(45456,1156)))</f>
        <v>0</v>
      </c>
      <c r="ARN45456" s="7" t="n">
        <v>7</v>
      </c>
      <c r="ARO45456" s="7" t="n">
        <v>65533</v>
      </c>
      <c r="ARP45456" s="7" t="n">
        <v>29345</v>
      </c>
      <c r="ARQ45456" s="7" t="s">
        <v>12</v>
      </c>
      <c r="ARR45456" s="7" t="n">
        <f t="normal" ca="1">32-LENB(INDIRECT(ADDRESS(45456,1161)))</f>
        <v>0</v>
      </c>
      <c r="ARS45456" s="7" t="n">
        <v>7</v>
      </c>
      <c r="ART45456" s="7" t="n">
        <v>65533</v>
      </c>
      <c r="ARU45456" s="7" t="n">
        <v>29346</v>
      </c>
      <c r="ARV45456" s="7" t="s">
        <v>12</v>
      </c>
      <c r="ARW45456" s="7" t="n">
        <f t="normal" ca="1">32-LENB(INDIRECT(ADDRESS(45456,1166)))</f>
        <v>0</v>
      </c>
      <c r="ARX45456" s="7" t="n">
        <v>7</v>
      </c>
      <c r="ARY45456" s="7" t="n">
        <v>65533</v>
      </c>
      <c r="ARZ45456" s="7" t="n">
        <v>29347</v>
      </c>
      <c r="ASA45456" s="7" t="s">
        <v>12</v>
      </c>
      <c r="ASB45456" s="7" t="n">
        <f t="normal" ca="1">32-LENB(INDIRECT(ADDRESS(45456,1171)))</f>
        <v>0</v>
      </c>
      <c r="ASC45456" s="7" t="n">
        <v>7</v>
      </c>
      <c r="ASD45456" s="7" t="n">
        <v>65533</v>
      </c>
      <c r="ASE45456" s="7" t="n">
        <v>29348</v>
      </c>
      <c r="ASF45456" s="7" t="s">
        <v>12</v>
      </c>
      <c r="ASG45456" s="7" t="n">
        <f t="normal" ca="1">32-LENB(INDIRECT(ADDRESS(45456,1176)))</f>
        <v>0</v>
      </c>
      <c r="ASH45456" s="7" t="n">
        <v>4</v>
      </c>
      <c r="ASI45456" s="7" t="n">
        <v>65533</v>
      </c>
      <c r="ASJ45456" s="7" t="n">
        <v>4255</v>
      </c>
      <c r="ASK45456" s="7" t="s">
        <v>12</v>
      </c>
      <c r="ASL45456" s="7" t="n">
        <f t="normal" ca="1">32-LENB(INDIRECT(ADDRESS(45456,1181)))</f>
        <v>0</v>
      </c>
      <c r="ASM45456" s="7" t="n">
        <v>7</v>
      </c>
      <c r="ASN45456" s="7" t="n">
        <v>65533</v>
      </c>
      <c r="ASO45456" s="7" t="n">
        <v>52465</v>
      </c>
      <c r="ASP45456" s="7" t="s">
        <v>12</v>
      </c>
      <c r="ASQ45456" s="7" t="n">
        <f t="normal" ca="1">32-LENB(INDIRECT(ADDRESS(45456,1186)))</f>
        <v>0</v>
      </c>
      <c r="ASR45456" s="7" t="n">
        <v>7</v>
      </c>
      <c r="ASS45456" s="7" t="n">
        <v>65533</v>
      </c>
      <c r="AST45456" s="7" t="n">
        <v>52466</v>
      </c>
      <c r="ASU45456" s="7" t="s">
        <v>12</v>
      </c>
      <c r="ASV45456" s="7" t="n">
        <f t="normal" ca="1">32-LENB(INDIRECT(ADDRESS(45456,1191)))</f>
        <v>0</v>
      </c>
      <c r="ASW45456" s="7" t="n">
        <v>7</v>
      </c>
      <c r="ASX45456" s="7" t="n">
        <v>65533</v>
      </c>
      <c r="ASY45456" s="7" t="n">
        <v>52467</v>
      </c>
      <c r="ASZ45456" s="7" t="s">
        <v>12</v>
      </c>
      <c r="ATA45456" s="7" t="n">
        <f t="normal" ca="1">32-LENB(INDIRECT(ADDRESS(45456,1196)))</f>
        <v>0</v>
      </c>
      <c r="ATB45456" s="7" t="n">
        <v>0</v>
      </c>
      <c r="ATC45456" s="7" t="n">
        <v>65533</v>
      </c>
      <c r="ATD45456" s="7" t="n">
        <v>0</v>
      </c>
      <c r="ATE45456" s="7" t="s">
        <v>12</v>
      </c>
      <c r="ATF45456" s="7" t="n">
        <f t="normal" ca="1">32-LENB(INDIRECT(ADDRESS(45456,1201)))</f>
        <v>0</v>
      </c>
    </row>
    <row r="45457" spans="1:1202">
      <c r="A45457" t="s">
        <v>4</v>
      </c>
      <c r="B45457" s="4" t="s">
        <v>5</v>
      </c>
    </row>
    <row r="45458" spans="1:1202">
      <c r="A45458" t="n">
        <v>376400</v>
      </c>
      <c r="B45458" s="5" t="n">
        <v>1</v>
      </c>
    </row>
    <row r="45459" spans="1:1202" s="3" customFormat="1" customHeight="0">
      <c r="A45459" s="3" t="s">
        <v>2</v>
      </c>
      <c r="B45459" s="3" t="s">
        <v>2659</v>
      </c>
    </row>
    <row r="45460" spans="1:1202">
      <c r="A45460" t="s">
        <v>4</v>
      </c>
      <c r="B45460" s="4" t="s">
        <v>5</v>
      </c>
      <c r="C45460" s="4" t="s">
        <v>10</v>
      </c>
      <c r="D45460" s="4" t="s">
        <v>10</v>
      </c>
      <c r="E45460" s="4" t="s">
        <v>9</v>
      </c>
      <c r="F45460" s="4" t="s">
        <v>6</v>
      </c>
      <c r="G45460" s="4" t="s">
        <v>8</v>
      </c>
      <c r="H45460" s="4" t="s">
        <v>10</v>
      </c>
      <c r="I45460" s="4" t="s">
        <v>10</v>
      </c>
      <c r="J45460" s="4" t="s">
        <v>9</v>
      </c>
      <c r="K45460" s="4" t="s">
        <v>6</v>
      </c>
      <c r="L45460" s="4" t="s">
        <v>8</v>
      </c>
    </row>
    <row r="45461" spans="1:1202">
      <c r="A45461" t="n">
        <v>376416</v>
      </c>
      <c r="B45461" s="122" t="n">
        <v>257</v>
      </c>
      <c r="C45461" s="7" t="n">
        <v>4</v>
      </c>
      <c r="D45461" s="7" t="n">
        <v>65533</v>
      </c>
      <c r="E45461" s="7" t="n">
        <v>4136</v>
      </c>
      <c r="F45461" s="7" t="s">
        <v>12</v>
      </c>
      <c r="G45461" s="7" t="n">
        <f t="normal" ca="1">32-LENB(INDIRECT(ADDRESS(45461,6)))</f>
        <v>0</v>
      </c>
      <c r="H45461" s="7" t="n">
        <v>0</v>
      </c>
      <c r="I45461" s="7" t="n">
        <v>65533</v>
      </c>
      <c r="J45461" s="7" t="n">
        <v>0</v>
      </c>
      <c r="K45461" s="7" t="s">
        <v>12</v>
      </c>
      <c r="L45461" s="7" t="n">
        <f t="normal" ca="1">32-LENB(INDIRECT(ADDRESS(45461,11)))</f>
        <v>0</v>
      </c>
    </row>
    <row r="45462" spans="1:1202">
      <c r="A45462" t="s">
        <v>4</v>
      </c>
      <c r="B45462" s="4" t="s">
        <v>5</v>
      </c>
    </row>
    <row r="45463" spans="1:1202">
      <c r="A45463" t="n">
        <v>376496</v>
      </c>
      <c r="B45463" s="5" t="n">
        <v>1</v>
      </c>
    </row>
    <row r="45464" spans="1:1202" s="3" customFormat="1" customHeight="0">
      <c r="A45464" s="3" t="s">
        <v>2</v>
      </c>
      <c r="B45464" s="3" t="s">
        <v>2660</v>
      </c>
    </row>
    <row r="45465" spans="1:1202">
      <c r="A45465" t="s">
        <v>4</v>
      </c>
      <c r="B45465" s="4" t="s">
        <v>5</v>
      </c>
      <c r="C45465" s="4" t="s">
        <v>10</v>
      </c>
      <c r="D45465" s="4" t="s">
        <v>10</v>
      </c>
      <c r="E45465" s="4" t="s">
        <v>9</v>
      </c>
      <c r="F45465" s="4" t="s">
        <v>6</v>
      </c>
      <c r="G45465" s="4" t="s">
        <v>8</v>
      </c>
      <c r="H45465" s="4" t="s">
        <v>10</v>
      </c>
      <c r="I45465" s="4" t="s">
        <v>10</v>
      </c>
      <c r="J45465" s="4" t="s">
        <v>9</v>
      </c>
      <c r="K45465" s="4" t="s">
        <v>6</v>
      </c>
      <c r="L45465" s="4" t="s">
        <v>8</v>
      </c>
    </row>
    <row r="45466" spans="1:1202">
      <c r="A45466" t="n">
        <v>376512</v>
      </c>
      <c r="B45466" s="122" t="n">
        <v>257</v>
      </c>
      <c r="C45466" s="7" t="n">
        <v>4</v>
      </c>
      <c r="D45466" s="7" t="n">
        <v>65533</v>
      </c>
      <c r="E45466" s="7" t="n">
        <v>2209</v>
      </c>
      <c r="F45466" s="7" t="s">
        <v>12</v>
      </c>
      <c r="G45466" s="7" t="n">
        <f t="normal" ca="1">32-LENB(INDIRECT(ADDRESS(45466,6)))</f>
        <v>0</v>
      </c>
      <c r="H45466" s="7" t="n">
        <v>0</v>
      </c>
      <c r="I45466" s="7" t="n">
        <v>65533</v>
      </c>
      <c r="J45466" s="7" t="n">
        <v>0</v>
      </c>
      <c r="K45466" s="7" t="s">
        <v>12</v>
      </c>
      <c r="L45466" s="7" t="n">
        <f t="normal" ca="1">32-LENB(INDIRECT(ADDRESS(45466,11)))</f>
        <v>0</v>
      </c>
    </row>
    <row r="45467" spans="1:1202">
      <c r="A45467" t="s">
        <v>4</v>
      </c>
      <c r="B45467" s="4" t="s">
        <v>5</v>
      </c>
    </row>
    <row r="45468" spans="1:1202">
      <c r="A45468" t="n">
        <v>376592</v>
      </c>
      <c r="B45468" s="5" t="n">
        <v>1</v>
      </c>
    </row>
    <row r="45469" spans="1:1202" s="3" customFormat="1" customHeight="0">
      <c r="A45469" s="3" t="s">
        <v>2</v>
      </c>
      <c r="B45469" s="3" t="s">
        <v>2661</v>
      </c>
    </row>
    <row r="45470" spans="1:1202">
      <c r="A45470" t="s">
        <v>4</v>
      </c>
      <c r="B45470" s="4" t="s">
        <v>5</v>
      </c>
      <c r="C45470" s="4" t="s">
        <v>10</v>
      </c>
      <c r="D45470" s="4" t="s">
        <v>10</v>
      </c>
      <c r="E45470" s="4" t="s">
        <v>9</v>
      </c>
      <c r="F45470" s="4" t="s">
        <v>6</v>
      </c>
      <c r="G45470" s="4" t="s">
        <v>8</v>
      </c>
      <c r="H45470" s="4" t="s">
        <v>10</v>
      </c>
      <c r="I45470" s="4" t="s">
        <v>10</v>
      </c>
      <c r="J45470" s="4" t="s">
        <v>9</v>
      </c>
      <c r="K45470" s="4" t="s">
        <v>6</v>
      </c>
      <c r="L45470" s="4" t="s">
        <v>8</v>
      </c>
    </row>
    <row r="45471" spans="1:1202">
      <c r="A45471" t="n">
        <v>376608</v>
      </c>
      <c r="B45471" s="122" t="n">
        <v>257</v>
      </c>
      <c r="C45471" s="7" t="n">
        <v>4</v>
      </c>
      <c r="D45471" s="7" t="n">
        <v>65533</v>
      </c>
      <c r="E45471" s="7" t="n">
        <v>2209</v>
      </c>
      <c r="F45471" s="7" t="s">
        <v>12</v>
      </c>
      <c r="G45471" s="7" t="n">
        <f t="normal" ca="1">32-LENB(INDIRECT(ADDRESS(45471,6)))</f>
        <v>0</v>
      </c>
      <c r="H45471" s="7" t="n">
        <v>0</v>
      </c>
      <c r="I45471" s="7" t="n">
        <v>65533</v>
      </c>
      <c r="J45471" s="7" t="n">
        <v>0</v>
      </c>
      <c r="K45471" s="7" t="s">
        <v>12</v>
      </c>
      <c r="L45471" s="7" t="n">
        <f t="normal" ca="1">32-LENB(INDIRECT(ADDRESS(45471,11)))</f>
        <v>0</v>
      </c>
    </row>
    <row r="45472" spans="1:1202">
      <c r="A45472" t="s">
        <v>4</v>
      </c>
      <c r="B45472" s="4" t="s">
        <v>5</v>
      </c>
    </row>
    <row r="45473" spans="1:12">
      <c r="A45473" t="n">
        <v>376688</v>
      </c>
      <c r="B45473" s="5" t="n">
        <v>1</v>
      </c>
    </row>
    <row r="45474" spans="1:12" s="3" customFormat="1" customHeight="0">
      <c r="A45474" s="3" t="s">
        <v>2</v>
      </c>
      <c r="B45474" s="3" t="s">
        <v>2662</v>
      </c>
    </row>
    <row r="45475" spans="1:12">
      <c r="A45475" t="s">
        <v>4</v>
      </c>
      <c r="B45475" s="4" t="s">
        <v>5</v>
      </c>
      <c r="C45475" s="4" t="s">
        <v>10</v>
      </c>
      <c r="D45475" s="4" t="s">
        <v>10</v>
      </c>
      <c r="E45475" s="4" t="s">
        <v>9</v>
      </c>
      <c r="F45475" s="4" t="s">
        <v>6</v>
      </c>
      <c r="G45475" s="4" t="s">
        <v>8</v>
      </c>
      <c r="H45475" s="4" t="s">
        <v>10</v>
      </c>
      <c r="I45475" s="4" t="s">
        <v>10</v>
      </c>
      <c r="J45475" s="4" t="s">
        <v>9</v>
      </c>
      <c r="K45475" s="4" t="s">
        <v>6</v>
      </c>
      <c r="L45475" s="4" t="s">
        <v>8</v>
      </c>
      <c r="M45475" s="4" t="s">
        <v>10</v>
      </c>
      <c r="N45475" s="4" t="s">
        <v>10</v>
      </c>
      <c r="O45475" s="4" t="s">
        <v>9</v>
      </c>
      <c r="P45475" s="4" t="s">
        <v>6</v>
      </c>
      <c r="Q45475" s="4" t="s">
        <v>8</v>
      </c>
      <c r="R45475" s="4" t="s">
        <v>10</v>
      </c>
      <c r="S45475" s="4" t="s">
        <v>10</v>
      </c>
      <c r="T45475" s="4" t="s">
        <v>9</v>
      </c>
      <c r="U45475" s="4" t="s">
        <v>6</v>
      </c>
      <c r="V45475" s="4" t="s">
        <v>8</v>
      </c>
    </row>
    <row r="45476" spans="1:12">
      <c r="A45476" t="n">
        <v>376704</v>
      </c>
      <c r="B45476" s="122" t="n">
        <v>257</v>
      </c>
      <c r="C45476" s="7" t="n">
        <v>7</v>
      </c>
      <c r="D45476" s="7" t="n">
        <v>65533</v>
      </c>
      <c r="E45476" s="7" t="n">
        <v>52468</v>
      </c>
      <c r="F45476" s="7" t="s">
        <v>12</v>
      </c>
      <c r="G45476" s="7" t="n">
        <f t="normal" ca="1">32-LENB(INDIRECT(ADDRESS(45476,6)))</f>
        <v>0</v>
      </c>
      <c r="H45476" s="7" t="n">
        <v>7</v>
      </c>
      <c r="I45476" s="7" t="n">
        <v>65533</v>
      </c>
      <c r="J45476" s="7" t="n">
        <v>52469</v>
      </c>
      <c r="K45476" s="7" t="s">
        <v>12</v>
      </c>
      <c r="L45476" s="7" t="n">
        <f t="normal" ca="1">32-LENB(INDIRECT(ADDRESS(45476,11)))</f>
        <v>0</v>
      </c>
      <c r="M45476" s="7" t="n">
        <v>7</v>
      </c>
      <c r="N45476" s="7" t="n">
        <v>65533</v>
      </c>
      <c r="O45476" s="7" t="n">
        <v>52470</v>
      </c>
      <c r="P45476" s="7" t="s">
        <v>12</v>
      </c>
      <c r="Q45476" s="7" t="n">
        <f t="normal" ca="1">32-LENB(INDIRECT(ADDRESS(45476,16)))</f>
        <v>0</v>
      </c>
      <c r="R45476" s="7" t="n">
        <v>0</v>
      </c>
      <c r="S45476" s="7" t="n">
        <v>65533</v>
      </c>
      <c r="T45476" s="7" t="n">
        <v>0</v>
      </c>
      <c r="U45476" s="7" t="s">
        <v>12</v>
      </c>
      <c r="V45476" s="7" t="n">
        <f t="normal" ca="1">32-LENB(INDIRECT(ADDRESS(45476,21)))</f>
        <v>0</v>
      </c>
    </row>
    <row r="45477" spans="1:12">
      <c r="A45477" t="s">
        <v>4</v>
      </c>
      <c r="B45477" s="4" t="s">
        <v>5</v>
      </c>
    </row>
    <row r="45478" spans="1:12">
      <c r="A45478" t="n">
        <v>376864</v>
      </c>
      <c r="B45478" s="5" t="n">
        <v>1</v>
      </c>
    </row>
    <row r="45479" spans="1:12" s="3" customFormat="1" customHeight="0">
      <c r="A45479" s="3" t="s">
        <v>2</v>
      </c>
      <c r="B45479" s="3" t="s">
        <v>2663</v>
      </c>
    </row>
    <row r="45480" spans="1:12">
      <c r="A45480" t="s">
        <v>4</v>
      </c>
      <c r="B45480" s="4" t="s">
        <v>5</v>
      </c>
      <c r="C45480" s="4" t="s">
        <v>10</v>
      </c>
      <c r="D45480" s="4" t="s">
        <v>10</v>
      </c>
      <c r="E45480" s="4" t="s">
        <v>9</v>
      </c>
      <c r="F45480" s="4" t="s">
        <v>6</v>
      </c>
      <c r="G45480" s="4" t="s">
        <v>8</v>
      </c>
      <c r="H45480" s="4" t="s">
        <v>10</v>
      </c>
      <c r="I45480" s="4" t="s">
        <v>10</v>
      </c>
      <c r="J45480" s="4" t="s">
        <v>9</v>
      </c>
      <c r="K45480" s="4" t="s">
        <v>6</v>
      </c>
      <c r="L45480" s="4" t="s">
        <v>8</v>
      </c>
      <c r="M45480" s="4" t="s">
        <v>10</v>
      </c>
      <c r="N45480" s="4" t="s">
        <v>10</v>
      </c>
      <c r="O45480" s="4" t="s">
        <v>9</v>
      </c>
      <c r="P45480" s="4" t="s">
        <v>6</v>
      </c>
      <c r="Q45480" s="4" t="s">
        <v>8</v>
      </c>
      <c r="R45480" s="4" t="s">
        <v>10</v>
      </c>
      <c r="S45480" s="4" t="s">
        <v>10</v>
      </c>
      <c r="T45480" s="4" t="s">
        <v>9</v>
      </c>
      <c r="U45480" s="4" t="s">
        <v>6</v>
      </c>
      <c r="V45480" s="4" t="s">
        <v>8</v>
      </c>
      <c r="W45480" s="4" t="s">
        <v>10</v>
      </c>
      <c r="X45480" s="4" t="s">
        <v>10</v>
      </c>
      <c r="Y45480" s="4" t="s">
        <v>9</v>
      </c>
      <c r="Z45480" s="4" t="s">
        <v>6</v>
      </c>
      <c r="AA45480" s="4" t="s">
        <v>8</v>
      </c>
      <c r="AB45480" s="4" t="s">
        <v>10</v>
      </c>
      <c r="AC45480" s="4" t="s">
        <v>10</v>
      </c>
      <c r="AD45480" s="4" t="s">
        <v>9</v>
      </c>
      <c r="AE45480" s="4" t="s">
        <v>6</v>
      </c>
      <c r="AF45480" s="4" t="s">
        <v>8</v>
      </c>
      <c r="AG45480" s="4" t="s">
        <v>10</v>
      </c>
      <c r="AH45480" s="4" t="s">
        <v>10</v>
      </c>
      <c r="AI45480" s="4" t="s">
        <v>9</v>
      </c>
      <c r="AJ45480" s="4" t="s">
        <v>6</v>
      </c>
      <c r="AK45480" s="4" t="s">
        <v>8</v>
      </c>
      <c r="AL45480" s="4" t="s">
        <v>10</v>
      </c>
      <c r="AM45480" s="4" t="s">
        <v>10</v>
      </c>
      <c r="AN45480" s="4" t="s">
        <v>9</v>
      </c>
      <c r="AO45480" s="4" t="s">
        <v>6</v>
      </c>
      <c r="AP45480" s="4" t="s">
        <v>8</v>
      </c>
      <c r="AQ45480" s="4" t="s">
        <v>10</v>
      </c>
      <c r="AR45480" s="4" t="s">
        <v>10</v>
      </c>
      <c r="AS45480" s="4" t="s">
        <v>9</v>
      </c>
      <c r="AT45480" s="4" t="s">
        <v>6</v>
      </c>
      <c r="AU45480" s="4" t="s">
        <v>8</v>
      </c>
      <c r="AV45480" s="4" t="s">
        <v>10</v>
      </c>
      <c r="AW45480" s="4" t="s">
        <v>10</v>
      </c>
      <c r="AX45480" s="4" t="s">
        <v>9</v>
      </c>
      <c r="AY45480" s="4" t="s">
        <v>6</v>
      </c>
      <c r="AZ45480" s="4" t="s">
        <v>8</v>
      </c>
      <c r="BA45480" s="4" t="s">
        <v>10</v>
      </c>
      <c r="BB45480" s="4" t="s">
        <v>10</v>
      </c>
      <c r="BC45480" s="4" t="s">
        <v>9</v>
      </c>
      <c r="BD45480" s="4" t="s">
        <v>6</v>
      </c>
      <c r="BE45480" s="4" t="s">
        <v>8</v>
      </c>
      <c r="BF45480" s="4" t="s">
        <v>10</v>
      </c>
      <c r="BG45480" s="4" t="s">
        <v>10</v>
      </c>
      <c r="BH45480" s="4" t="s">
        <v>9</v>
      </c>
      <c r="BI45480" s="4" t="s">
        <v>6</v>
      </c>
      <c r="BJ45480" s="4" t="s">
        <v>8</v>
      </c>
    </row>
    <row r="45481" spans="1:12">
      <c r="A45481" t="n">
        <v>376880</v>
      </c>
      <c r="B45481" s="122" t="n">
        <v>257</v>
      </c>
      <c r="C45481" s="7" t="n">
        <v>7</v>
      </c>
      <c r="D45481" s="7" t="n">
        <v>65533</v>
      </c>
      <c r="E45481" s="7" t="n">
        <v>60073</v>
      </c>
      <c r="F45481" s="7" t="s">
        <v>12</v>
      </c>
      <c r="G45481" s="7" t="n">
        <f t="normal" ca="1">32-LENB(INDIRECT(ADDRESS(45481,6)))</f>
        <v>0</v>
      </c>
      <c r="H45481" s="7" t="n">
        <v>7</v>
      </c>
      <c r="I45481" s="7" t="n">
        <v>65533</v>
      </c>
      <c r="J45481" s="7" t="n">
        <v>60074</v>
      </c>
      <c r="K45481" s="7" t="s">
        <v>12</v>
      </c>
      <c r="L45481" s="7" t="n">
        <f t="normal" ca="1">32-LENB(INDIRECT(ADDRESS(45481,11)))</f>
        <v>0</v>
      </c>
      <c r="M45481" s="7" t="n">
        <v>7</v>
      </c>
      <c r="N45481" s="7" t="n">
        <v>65533</v>
      </c>
      <c r="O45481" s="7" t="n">
        <v>60075</v>
      </c>
      <c r="P45481" s="7" t="s">
        <v>12</v>
      </c>
      <c r="Q45481" s="7" t="n">
        <f t="normal" ca="1">32-LENB(INDIRECT(ADDRESS(45481,16)))</f>
        <v>0</v>
      </c>
      <c r="R45481" s="7" t="n">
        <v>7</v>
      </c>
      <c r="S45481" s="7" t="n">
        <v>65533</v>
      </c>
      <c r="T45481" s="7" t="n">
        <v>60076</v>
      </c>
      <c r="U45481" s="7" t="s">
        <v>12</v>
      </c>
      <c r="V45481" s="7" t="n">
        <f t="normal" ca="1">32-LENB(INDIRECT(ADDRESS(45481,21)))</f>
        <v>0</v>
      </c>
      <c r="W45481" s="7" t="n">
        <v>7</v>
      </c>
      <c r="X45481" s="7" t="n">
        <v>65533</v>
      </c>
      <c r="Y45481" s="7" t="n">
        <v>60077</v>
      </c>
      <c r="Z45481" s="7" t="s">
        <v>12</v>
      </c>
      <c r="AA45481" s="7" t="n">
        <f t="normal" ca="1">32-LENB(INDIRECT(ADDRESS(45481,26)))</f>
        <v>0</v>
      </c>
      <c r="AB45481" s="7" t="n">
        <v>7</v>
      </c>
      <c r="AC45481" s="7" t="n">
        <v>65533</v>
      </c>
      <c r="AD45481" s="7" t="n">
        <v>60078</v>
      </c>
      <c r="AE45481" s="7" t="s">
        <v>12</v>
      </c>
      <c r="AF45481" s="7" t="n">
        <f t="normal" ca="1">32-LENB(INDIRECT(ADDRESS(45481,31)))</f>
        <v>0</v>
      </c>
      <c r="AG45481" s="7" t="n">
        <v>7</v>
      </c>
      <c r="AH45481" s="7" t="n">
        <v>65533</v>
      </c>
      <c r="AI45481" s="7" t="n">
        <v>60079</v>
      </c>
      <c r="AJ45481" s="7" t="s">
        <v>12</v>
      </c>
      <c r="AK45481" s="7" t="n">
        <f t="normal" ca="1">32-LENB(INDIRECT(ADDRESS(45481,36)))</f>
        <v>0</v>
      </c>
      <c r="AL45481" s="7" t="n">
        <v>7</v>
      </c>
      <c r="AM45481" s="7" t="n">
        <v>65533</v>
      </c>
      <c r="AN45481" s="7" t="n">
        <v>60080</v>
      </c>
      <c r="AO45481" s="7" t="s">
        <v>12</v>
      </c>
      <c r="AP45481" s="7" t="n">
        <f t="normal" ca="1">32-LENB(INDIRECT(ADDRESS(45481,41)))</f>
        <v>0</v>
      </c>
      <c r="AQ45481" s="7" t="n">
        <v>7</v>
      </c>
      <c r="AR45481" s="7" t="n">
        <v>65533</v>
      </c>
      <c r="AS45481" s="7" t="n">
        <v>60081</v>
      </c>
      <c r="AT45481" s="7" t="s">
        <v>12</v>
      </c>
      <c r="AU45481" s="7" t="n">
        <f t="normal" ca="1">32-LENB(INDIRECT(ADDRESS(45481,46)))</f>
        <v>0</v>
      </c>
      <c r="AV45481" s="7" t="n">
        <v>7</v>
      </c>
      <c r="AW45481" s="7" t="n">
        <v>65533</v>
      </c>
      <c r="AX45481" s="7" t="n">
        <v>60082</v>
      </c>
      <c r="AY45481" s="7" t="s">
        <v>12</v>
      </c>
      <c r="AZ45481" s="7" t="n">
        <f t="normal" ca="1">32-LENB(INDIRECT(ADDRESS(45481,51)))</f>
        <v>0</v>
      </c>
      <c r="BA45481" s="7" t="n">
        <v>4</v>
      </c>
      <c r="BB45481" s="7" t="n">
        <v>65533</v>
      </c>
      <c r="BC45481" s="7" t="n">
        <v>8040</v>
      </c>
      <c r="BD45481" s="7" t="s">
        <v>12</v>
      </c>
      <c r="BE45481" s="7" t="n">
        <f t="normal" ca="1">32-LENB(INDIRECT(ADDRESS(45481,56)))</f>
        <v>0</v>
      </c>
      <c r="BF45481" s="7" t="n">
        <v>0</v>
      </c>
      <c r="BG45481" s="7" t="n">
        <v>65533</v>
      </c>
      <c r="BH45481" s="7" t="n">
        <v>0</v>
      </c>
      <c r="BI45481" s="7" t="s">
        <v>12</v>
      </c>
      <c r="BJ45481" s="7" t="n">
        <f t="normal" ca="1">32-LENB(INDIRECT(ADDRESS(45481,61)))</f>
        <v>0</v>
      </c>
    </row>
    <row r="45482" spans="1:12">
      <c r="A45482" t="s">
        <v>4</v>
      </c>
      <c r="B45482" s="4" t="s">
        <v>5</v>
      </c>
    </row>
    <row r="45483" spans="1:12">
      <c r="A45483" t="n">
        <v>377360</v>
      </c>
      <c r="B45483" s="5" t="n">
        <v>1</v>
      </c>
    </row>
    <row r="45484" spans="1:12" s="3" customFormat="1" customHeight="0">
      <c r="A45484" s="3" t="s">
        <v>2</v>
      </c>
      <c r="B45484" s="3" t="s">
        <v>2664</v>
      </c>
    </row>
    <row r="45485" spans="1:12">
      <c r="A45485" t="s">
        <v>4</v>
      </c>
      <c r="B45485" s="4" t="s">
        <v>5</v>
      </c>
      <c r="C45485" s="4" t="s">
        <v>10</v>
      </c>
      <c r="D45485" s="4" t="s">
        <v>10</v>
      </c>
      <c r="E45485" s="4" t="s">
        <v>9</v>
      </c>
      <c r="F45485" s="4" t="s">
        <v>6</v>
      </c>
      <c r="G45485" s="4" t="s">
        <v>8</v>
      </c>
      <c r="H45485" s="4" t="s">
        <v>10</v>
      </c>
      <c r="I45485" s="4" t="s">
        <v>10</v>
      </c>
      <c r="J45485" s="4" t="s">
        <v>9</v>
      </c>
      <c r="K45485" s="4" t="s">
        <v>6</v>
      </c>
      <c r="L45485" s="4" t="s">
        <v>8</v>
      </c>
    </row>
    <row r="45486" spans="1:12">
      <c r="A45486" t="n">
        <v>377376</v>
      </c>
      <c r="B45486" s="122" t="n">
        <v>257</v>
      </c>
      <c r="C45486" s="7" t="n">
        <v>4</v>
      </c>
      <c r="D45486" s="7" t="n">
        <v>65533</v>
      </c>
      <c r="E45486" s="7" t="n">
        <v>12105</v>
      </c>
      <c r="F45486" s="7" t="s">
        <v>12</v>
      </c>
      <c r="G45486" s="7" t="n">
        <f t="normal" ca="1">32-LENB(INDIRECT(ADDRESS(45486,6)))</f>
        <v>0</v>
      </c>
      <c r="H45486" s="7" t="n">
        <v>0</v>
      </c>
      <c r="I45486" s="7" t="n">
        <v>65533</v>
      </c>
      <c r="J45486" s="7" t="n">
        <v>0</v>
      </c>
      <c r="K45486" s="7" t="s">
        <v>12</v>
      </c>
      <c r="L45486" s="7" t="n">
        <f t="normal" ca="1">32-LENB(INDIRECT(ADDRESS(45486,11)))</f>
        <v>0</v>
      </c>
    </row>
    <row r="45487" spans="1:12">
      <c r="A45487" t="s">
        <v>4</v>
      </c>
      <c r="B45487" s="4" t="s">
        <v>5</v>
      </c>
    </row>
    <row r="45488" spans="1:12">
      <c r="A45488" t="n">
        <v>377456</v>
      </c>
      <c r="B45488" s="5" t="n">
        <v>1</v>
      </c>
    </row>
    <row r="45489" spans="1:62" s="3" customFormat="1" customHeight="0">
      <c r="A45489" s="3" t="s">
        <v>2</v>
      </c>
      <c r="B45489" s="3" t="s">
        <v>2665</v>
      </c>
    </row>
    <row r="45490" spans="1:62">
      <c r="A45490" t="s">
        <v>4</v>
      </c>
      <c r="B45490" s="4" t="s">
        <v>5</v>
      </c>
      <c r="C45490" s="4" t="s">
        <v>10</v>
      </c>
      <c r="D45490" s="4" t="s">
        <v>10</v>
      </c>
      <c r="E45490" s="4" t="s">
        <v>9</v>
      </c>
      <c r="F45490" s="4" t="s">
        <v>6</v>
      </c>
      <c r="G45490" s="4" t="s">
        <v>8</v>
      </c>
      <c r="H45490" s="4" t="s">
        <v>10</v>
      </c>
      <c r="I45490" s="4" t="s">
        <v>10</v>
      </c>
      <c r="J45490" s="4" t="s">
        <v>9</v>
      </c>
      <c r="K45490" s="4" t="s">
        <v>6</v>
      </c>
      <c r="L45490" s="4" t="s">
        <v>8</v>
      </c>
    </row>
    <row r="45491" spans="1:62">
      <c r="A45491" t="n">
        <v>377472</v>
      </c>
      <c r="B45491" s="122" t="n">
        <v>257</v>
      </c>
      <c r="C45491" s="7" t="n">
        <v>4</v>
      </c>
      <c r="D45491" s="7" t="n">
        <v>65533</v>
      </c>
      <c r="E45491" s="7" t="n">
        <v>12105</v>
      </c>
      <c r="F45491" s="7" t="s">
        <v>12</v>
      </c>
      <c r="G45491" s="7" t="n">
        <f t="normal" ca="1">32-LENB(INDIRECT(ADDRESS(45491,6)))</f>
        <v>0</v>
      </c>
      <c r="H45491" s="7" t="n">
        <v>0</v>
      </c>
      <c r="I45491" s="7" t="n">
        <v>65533</v>
      </c>
      <c r="J45491" s="7" t="n">
        <v>0</v>
      </c>
      <c r="K45491" s="7" t="s">
        <v>12</v>
      </c>
      <c r="L45491" s="7" t="n">
        <f t="normal" ca="1">32-LENB(INDIRECT(ADDRESS(45491,11)))</f>
        <v>0</v>
      </c>
    </row>
    <row r="45492" spans="1:62">
      <c r="A45492" t="s">
        <v>4</v>
      </c>
      <c r="B45492" s="4" t="s">
        <v>5</v>
      </c>
    </row>
    <row r="45493" spans="1:62">
      <c r="A45493" t="n">
        <v>377552</v>
      </c>
      <c r="B45493" s="5" t="n">
        <v>1</v>
      </c>
    </row>
    <row r="45494" spans="1:62" s="3" customFormat="1" customHeight="0">
      <c r="A45494" s="3" t="s">
        <v>2</v>
      </c>
      <c r="B45494" s="3" t="s">
        <v>2666</v>
      </c>
    </row>
    <row r="45495" spans="1:62">
      <c r="A45495" t="s">
        <v>4</v>
      </c>
      <c r="B45495" s="4" t="s">
        <v>5</v>
      </c>
      <c r="C45495" s="4" t="s">
        <v>10</v>
      </c>
      <c r="D45495" s="4" t="s">
        <v>10</v>
      </c>
      <c r="E45495" s="4" t="s">
        <v>9</v>
      </c>
      <c r="F45495" s="4" t="s">
        <v>6</v>
      </c>
      <c r="G45495" s="4" t="s">
        <v>8</v>
      </c>
      <c r="H45495" s="4" t="s">
        <v>10</v>
      </c>
      <c r="I45495" s="4" t="s">
        <v>10</v>
      </c>
      <c r="J45495" s="4" t="s">
        <v>9</v>
      </c>
      <c r="K45495" s="4" t="s">
        <v>6</v>
      </c>
      <c r="L45495" s="4" t="s">
        <v>8</v>
      </c>
      <c r="M45495" s="4" t="s">
        <v>10</v>
      </c>
      <c r="N45495" s="4" t="s">
        <v>10</v>
      </c>
      <c r="O45495" s="4" t="s">
        <v>9</v>
      </c>
      <c r="P45495" s="4" t="s">
        <v>6</v>
      </c>
      <c r="Q45495" s="4" t="s">
        <v>8</v>
      </c>
      <c r="R45495" s="4" t="s">
        <v>10</v>
      </c>
      <c r="S45495" s="4" t="s">
        <v>10</v>
      </c>
      <c r="T45495" s="4" t="s">
        <v>9</v>
      </c>
      <c r="U45495" s="4" t="s">
        <v>6</v>
      </c>
      <c r="V45495" s="4" t="s">
        <v>8</v>
      </c>
      <c r="W45495" s="4" t="s">
        <v>10</v>
      </c>
      <c r="X45495" s="4" t="s">
        <v>10</v>
      </c>
      <c r="Y45495" s="4" t="s">
        <v>9</v>
      </c>
      <c r="Z45495" s="4" t="s">
        <v>6</v>
      </c>
      <c r="AA45495" s="4" t="s">
        <v>8</v>
      </c>
      <c r="AB45495" s="4" t="s">
        <v>10</v>
      </c>
      <c r="AC45495" s="4" t="s">
        <v>10</v>
      </c>
      <c r="AD45495" s="4" t="s">
        <v>9</v>
      </c>
      <c r="AE45495" s="4" t="s">
        <v>6</v>
      </c>
      <c r="AF45495" s="4" t="s">
        <v>8</v>
      </c>
      <c r="AG45495" s="4" t="s">
        <v>10</v>
      </c>
      <c r="AH45495" s="4" t="s">
        <v>10</v>
      </c>
      <c r="AI45495" s="4" t="s">
        <v>9</v>
      </c>
      <c r="AJ45495" s="4" t="s">
        <v>6</v>
      </c>
      <c r="AK45495" s="4" t="s">
        <v>8</v>
      </c>
      <c r="AL45495" s="4" t="s">
        <v>10</v>
      </c>
      <c r="AM45495" s="4" t="s">
        <v>10</v>
      </c>
      <c r="AN45495" s="4" t="s">
        <v>9</v>
      </c>
      <c r="AO45495" s="4" t="s">
        <v>6</v>
      </c>
      <c r="AP45495" s="4" t="s">
        <v>8</v>
      </c>
    </row>
    <row r="45496" spans="1:62">
      <c r="A45496" t="n">
        <v>377568</v>
      </c>
      <c r="B45496" s="122" t="n">
        <v>257</v>
      </c>
      <c r="C45496" s="7" t="n">
        <v>7</v>
      </c>
      <c r="D45496" s="7" t="n">
        <v>65533</v>
      </c>
      <c r="E45496" s="7" t="n">
        <v>5308</v>
      </c>
      <c r="F45496" s="7" t="s">
        <v>12</v>
      </c>
      <c r="G45496" s="7" t="n">
        <f t="normal" ca="1">32-LENB(INDIRECT(ADDRESS(45496,6)))</f>
        <v>0</v>
      </c>
      <c r="H45496" s="7" t="n">
        <v>4</v>
      </c>
      <c r="I45496" s="7" t="n">
        <v>65533</v>
      </c>
      <c r="J45496" s="7" t="n">
        <v>2004</v>
      </c>
      <c r="K45496" s="7" t="s">
        <v>12</v>
      </c>
      <c r="L45496" s="7" t="n">
        <f t="normal" ca="1">32-LENB(INDIRECT(ADDRESS(45496,11)))</f>
        <v>0</v>
      </c>
      <c r="M45496" s="7" t="n">
        <v>7</v>
      </c>
      <c r="N45496" s="7" t="n">
        <v>65533</v>
      </c>
      <c r="O45496" s="7" t="n">
        <v>15317</v>
      </c>
      <c r="P45496" s="7" t="s">
        <v>12</v>
      </c>
      <c r="Q45496" s="7" t="n">
        <f t="normal" ca="1">32-LENB(INDIRECT(ADDRESS(45496,16)))</f>
        <v>0</v>
      </c>
      <c r="R45496" s="7" t="n">
        <v>4</v>
      </c>
      <c r="S45496" s="7" t="n">
        <v>65533</v>
      </c>
      <c r="T45496" s="7" t="n">
        <v>2000</v>
      </c>
      <c r="U45496" s="7" t="s">
        <v>12</v>
      </c>
      <c r="V45496" s="7" t="n">
        <f t="normal" ca="1">32-LENB(INDIRECT(ADDRESS(45496,21)))</f>
        <v>0</v>
      </c>
      <c r="W45496" s="7" t="n">
        <v>7</v>
      </c>
      <c r="X45496" s="7" t="n">
        <v>65533</v>
      </c>
      <c r="Y45496" s="7" t="n">
        <v>15318</v>
      </c>
      <c r="Z45496" s="7" t="s">
        <v>12</v>
      </c>
      <c r="AA45496" s="7" t="n">
        <f t="normal" ca="1">32-LENB(INDIRECT(ADDRESS(45496,26)))</f>
        <v>0</v>
      </c>
      <c r="AB45496" s="7" t="n">
        <v>7</v>
      </c>
      <c r="AC45496" s="7" t="n">
        <v>65533</v>
      </c>
      <c r="AD45496" s="7" t="n">
        <v>5309</v>
      </c>
      <c r="AE45496" s="7" t="s">
        <v>12</v>
      </c>
      <c r="AF45496" s="7" t="n">
        <f t="normal" ca="1">32-LENB(INDIRECT(ADDRESS(45496,31)))</f>
        <v>0</v>
      </c>
      <c r="AG45496" s="7" t="n">
        <v>7</v>
      </c>
      <c r="AH45496" s="7" t="n">
        <v>65533</v>
      </c>
      <c r="AI45496" s="7" t="n">
        <v>15319</v>
      </c>
      <c r="AJ45496" s="7" t="s">
        <v>12</v>
      </c>
      <c r="AK45496" s="7" t="n">
        <f t="normal" ca="1">32-LENB(INDIRECT(ADDRESS(45496,36)))</f>
        <v>0</v>
      </c>
      <c r="AL45496" s="7" t="n">
        <v>0</v>
      </c>
      <c r="AM45496" s="7" t="n">
        <v>65533</v>
      </c>
      <c r="AN45496" s="7" t="n">
        <v>0</v>
      </c>
      <c r="AO45496" s="7" t="s">
        <v>12</v>
      </c>
      <c r="AP45496" s="7" t="n">
        <f t="normal" ca="1">32-LENB(INDIRECT(ADDRESS(45496,41)))</f>
        <v>0</v>
      </c>
    </row>
    <row r="45497" spans="1:62">
      <c r="A45497" t="s">
        <v>4</v>
      </c>
      <c r="B45497" s="4" t="s">
        <v>5</v>
      </c>
    </row>
    <row r="45498" spans="1:62">
      <c r="A45498" t="n">
        <v>377888</v>
      </c>
      <c r="B45498" s="5" t="n">
        <v>1</v>
      </c>
    </row>
    <row r="45499" spans="1:62" s="3" customFormat="1" customHeight="0">
      <c r="A45499" s="3" t="s">
        <v>2</v>
      </c>
      <c r="B45499" s="3" t="s">
        <v>2667</v>
      </c>
    </row>
    <row r="45500" spans="1:62">
      <c r="A45500" t="s">
        <v>4</v>
      </c>
      <c r="B45500" s="4" t="s">
        <v>5</v>
      </c>
      <c r="C45500" s="4" t="s">
        <v>10</v>
      </c>
      <c r="D45500" s="4" t="s">
        <v>10</v>
      </c>
      <c r="E45500" s="4" t="s">
        <v>9</v>
      </c>
      <c r="F45500" s="4" t="s">
        <v>6</v>
      </c>
      <c r="G45500" s="4" t="s">
        <v>8</v>
      </c>
      <c r="H45500" s="4" t="s">
        <v>10</v>
      </c>
      <c r="I45500" s="4" t="s">
        <v>10</v>
      </c>
      <c r="J45500" s="4" t="s">
        <v>9</v>
      </c>
      <c r="K45500" s="4" t="s">
        <v>6</v>
      </c>
      <c r="L45500" s="4" t="s">
        <v>8</v>
      </c>
    </row>
    <row r="45501" spans="1:62">
      <c r="A45501" t="n">
        <v>377904</v>
      </c>
      <c r="B45501" s="122" t="n">
        <v>257</v>
      </c>
      <c r="C45501" s="7" t="n">
        <v>4</v>
      </c>
      <c r="D45501" s="7" t="n">
        <v>65533</v>
      </c>
      <c r="E45501" s="7" t="n">
        <v>12105</v>
      </c>
      <c r="F45501" s="7" t="s">
        <v>12</v>
      </c>
      <c r="G45501" s="7" t="n">
        <f t="normal" ca="1">32-LENB(INDIRECT(ADDRESS(45501,6)))</f>
        <v>0</v>
      </c>
      <c r="H45501" s="7" t="n">
        <v>0</v>
      </c>
      <c r="I45501" s="7" t="n">
        <v>65533</v>
      </c>
      <c r="J45501" s="7" t="n">
        <v>0</v>
      </c>
      <c r="K45501" s="7" t="s">
        <v>12</v>
      </c>
      <c r="L45501" s="7" t="n">
        <f t="normal" ca="1">32-LENB(INDIRECT(ADDRESS(45501,11)))</f>
        <v>0</v>
      </c>
    </row>
    <row r="45502" spans="1:62">
      <c r="A45502" t="s">
        <v>4</v>
      </c>
      <c r="B45502" s="4" t="s">
        <v>5</v>
      </c>
    </row>
    <row r="45503" spans="1:62">
      <c r="A45503" t="n">
        <v>377984</v>
      </c>
      <c r="B45503" s="5" t="n">
        <v>1</v>
      </c>
    </row>
    <row r="45504" spans="1:62" s="3" customFormat="1" customHeight="0">
      <c r="A45504" s="3" t="s">
        <v>2</v>
      </c>
      <c r="B45504" s="3" t="s">
        <v>2668</v>
      </c>
    </row>
    <row r="45505" spans="1:42">
      <c r="A45505" t="s">
        <v>4</v>
      </c>
      <c r="B45505" s="4" t="s">
        <v>5</v>
      </c>
      <c r="C45505" s="4" t="s">
        <v>10</v>
      </c>
      <c r="D45505" s="4" t="s">
        <v>10</v>
      </c>
      <c r="E45505" s="4" t="s">
        <v>9</v>
      </c>
      <c r="F45505" s="4" t="s">
        <v>6</v>
      </c>
      <c r="G45505" s="4" t="s">
        <v>8</v>
      </c>
      <c r="H45505" s="4" t="s">
        <v>10</v>
      </c>
      <c r="I45505" s="4" t="s">
        <v>10</v>
      </c>
      <c r="J45505" s="4" t="s">
        <v>9</v>
      </c>
      <c r="K45505" s="4" t="s">
        <v>6</v>
      </c>
      <c r="L45505" s="4" t="s">
        <v>8</v>
      </c>
    </row>
    <row r="45506" spans="1:42">
      <c r="A45506" t="n">
        <v>378000</v>
      </c>
      <c r="B45506" s="122" t="n">
        <v>257</v>
      </c>
      <c r="C45506" s="7" t="n">
        <v>4</v>
      </c>
      <c r="D45506" s="7" t="n">
        <v>65533</v>
      </c>
      <c r="E45506" s="7" t="n">
        <v>8040</v>
      </c>
      <c r="F45506" s="7" t="s">
        <v>12</v>
      </c>
      <c r="G45506" s="7" t="n">
        <f t="normal" ca="1">32-LENB(INDIRECT(ADDRESS(45506,6)))</f>
        <v>0</v>
      </c>
      <c r="H45506" s="7" t="n">
        <v>0</v>
      </c>
      <c r="I45506" s="7" t="n">
        <v>65533</v>
      </c>
      <c r="J45506" s="7" t="n">
        <v>0</v>
      </c>
      <c r="K45506" s="7" t="s">
        <v>12</v>
      </c>
      <c r="L45506" s="7" t="n">
        <f t="normal" ca="1">32-LENB(INDIRECT(ADDRESS(45506,11)))</f>
        <v>0</v>
      </c>
    </row>
    <row r="45507" spans="1:42">
      <c r="A45507" t="s">
        <v>4</v>
      </c>
      <c r="B45507" s="4" t="s">
        <v>5</v>
      </c>
    </row>
    <row r="45508" spans="1:42">
      <c r="A45508" t="n">
        <v>378080</v>
      </c>
      <c r="B45508" s="5" t="n">
        <v>1</v>
      </c>
    </row>
    <row r="45509" spans="1:42" s="3" customFormat="1" customHeight="0">
      <c r="A45509" s="3" t="s">
        <v>2</v>
      </c>
      <c r="B45509" s="3" t="s">
        <v>2669</v>
      </c>
    </row>
    <row r="45510" spans="1:42">
      <c r="A45510" t="s">
        <v>4</v>
      </c>
      <c r="B45510" s="4" t="s">
        <v>5</v>
      </c>
      <c r="C45510" s="4" t="s">
        <v>10</v>
      </c>
      <c r="D45510" s="4" t="s">
        <v>10</v>
      </c>
      <c r="E45510" s="4" t="s">
        <v>9</v>
      </c>
      <c r="F45510" s="4" t="s">
        <v>6</v>
      </c>
      <c r="G45510" s="4" t="s">
        <v>8</v>
      </c>
      <c r="H45510" s="4" t="s">
        <v>10</v>
      </c>
      <c r="I45510" s="4" t="s">
        <v>10</v>
      </c>
      <c r="J45510" s="4" t="s">
        <v>9</v>
      </c>
      <c r="K45510" s="4" t="s">
        <v>6</v>
      </c>
      <c r="L45510" s="4" t="s">
        <v>8</v>
      </c>
      <c r="M45510" s="4" t="s">
        <v>10</v>
      </c>
      <c r="N45510" s="4" t="s">
        <v>10</v>
      </c>
      <c r="O45510" s="4" t="s">
        <v>9</v>
      </c>
      <c r="P45510" s="4" t="s">
        <v>6</v>
      </c>
      <c r="Q45510" s="4" t="s">
        <v>8</v>
      </c>
      <c r="R45510" s="4" t="s">
        <v>10</v>
      </c>
      <c r="S45510" s="4" t="s">
        <v>10</v>
      </c>
      <c r="T45510" s="4" t="s">
        <v>9</v>
      </c>
      <c r="U45510" s="4" t="s">
        <v>6</v>
      </c>
      <c r="V45510" s="4" t="s">
        <v>8</v>
      </c>
      <c r="W45510" s="4" t="s">
        <v>10</v>
      </c>
      <c r="X45510" s="4" t="s">
        <v>10</v>
      </c>
      <c r="Y45510" s="4" t="s">
        <v>9</v>
      </c>
      <c r="Z45510" s="4" t="s">
        <v>6</v>
      </c>
      <c r="AA45510" s="4" t="s">
        <v>8</v>
      </c>
      <c r="AB45510" s="4" t="s">
        <v>10</v>
      </c>
      <c r="AC45510" s="4" t="s">
        <v>10</v>
      </c>
      <c r="AD45510" s="4" t="s">
        <v>9</v>
      </c>
      <c r="AE45510" s="4" t="s">
        <v>6</v>
      </c>
      <c r="AF45510" s="4" t="s">
        <v>8</v>
      </c>
      <c r="AG45510" s="4" t="s">
        <v>10</v>
      </c>
      <c r="AH45510" s="4" t="s">
        <v>10</v>
      </c>
      <c r="AI45510" s="4" t="s">
        <v>9</v>
      </c>
      <c r="AJ45510" s="4" t="s">
        <v>6</v>
      </c>
      <c r="AK45510" s="4" t="s">
        <v>8</v>
      </c>
      <c r="AL45510" s="4" t="s">
        <v>10</v>
      </c>
      <c r="AM45510" s="4" t="s">
        <v>10</v>
      </c>
      <c r="AN45510" s="4" t="s">
        <v>9</v>
      </c>
      <c r="AO45510" s="4" t="s">
        <v>6</v>
      </c>
      <c r="AP45510" s="4" t="s">
        <v>8</v>
      </c>
      <c r="AQ45510" s="4" t="s">
        <v>10</v>
      </c>
      <c r="AR45510" s="4" t="s">
        <v>10</v>
      </c>
      <c r="AS45510" s="4" t="s">
        <v>9</v>
      </c>
      <c r="AT45510" s="4" t="s">
        <v>6</v>
      </c>
      <c r="AU45510" s="4" t="s">
        <v>8</v>
      </c>
      <c r="AV45510" s="4" t="s">
        <v>10</v>
      </c>
      <c r="AW45510" s="4" t="s">
        <v>10</v>
      </c>
      <c r="AX45510" s="4" t="s">
        <v>9</v>
      </c>
      <c r="AY45510" s="4" t="s">
        <v>6</v>
      </c>
      <c r="AZ45510" s="4" t="s">
        <v>8</v>
      </c>
      <c r="BA45510" s="4" t="s">
        <v>10</v>
      </c>
      <c r="BB45510" s="4" t="s">
        <v>10</v>
      </c>
      <c r="BC45510" s="4" t="s">
        <v>9</v>
      </c>
      <c r="BD45510" s="4" t="s">
        <v>6</v>
      </c>
      <c r="BE45510" s="4" t="s">
        <v>8</v>
      </c>
      <c r="BF45510" s="4" t="s">
        <v>10</v>
      </c>
      <c r="BG45510" s="4" t="s">
        <v>10</v>
      </c>
      <c r="BH45510" s="4" t="s">
        <v>9</v>
      </c>
      <c r="BI45510" s="4" t="s">
        <v>6</v>
      </c>
      <c r="BJ45510" s="4" t="s">
        <v>8</v>
      </c>
      <c r="BK45510" s="4" t="s">
        <v>10</v>
      </c>
      <c r="BL45510" s="4" t="s">
        <v>10</v>
      </c>
      <c r="BM45510" s="4" t="s">
        <v>9</v>
      </c>
      <c r="BN45510" s="4" t="s">
        <v>6</v>
      </c>
      <c r="BO45510" s="4" t="s">
        <v>8</v>
      </c>
      <c r="BP45510" s="4" t="s">
        <v>10</v>
      </c>
      <c r="BQ45510" s="4" t="s">
        <v>10</v>
      </c>
      <c r="BR45510" s="4" t="s">
        <v>9</v>
      </c>
      <c r="BS45510" s="4" t="s">
        <v>6</v>
      </c>
      <c r="BT45510" s="4" t="s">
        <v>8</v>
      </c>
      <c r="BU45510" s="4" t="s">
        <v>10</v>
      </c>
      <c r="BV45510" s="4" t="s">
        <v>10</v>
      </c>
      <c r="BW45510" s="4" t="s">
        <v>9</v>
      </c>
      <c r="BX45510" s="4" t="s">
        <v>6</v>
      </c>
      <c r="BY45510" s="4" t="s">
        <v>8</v>
      </c>
      <c r="BZ45510" s="4" t="s">
        <v>10</v>
      </c>
      <c r="CA45510" s="4" t="s">
        <v>10</v>
      </c>
      <c r="CB45510" s="4" t="s">
        <v>9</v>
      </c>
      <c r="CC45510" s="4" t="s">
        <v>6</v>
      </c>
      <c r="CD45510" s="4" t="s">
        <v>8</v>
      </c>
      <c r="CE45510" s="4" t="s">
        <v>10</v>
      </c>
      <c r="CF45510" s="4" t="s">
        <v>10</v>
      </c>
      <c r="CG45510" s="4" t="s">
        <v>9</v>
      </c>
      <c r="CH45510" s="4" t="s">
        <v>6</v>
      </c>
      <c r="CI45510" s="4" t="s">
        <v>8</v>
      </c>
      <c r="CJ45510" s="4" t="s">
        <v>10</v>
      </c>
      <c r="CK45510" s="4" t="s">
        <v>10</v>
      </c>
      <c r="CL45510" s="4" t="s">
        <v>9</v>
      </c>
      <c r="CM45510" s="4" t="s">
        <v>6</v>
      </c>
      <c r="CN45510" s="4" t="s">
        <v>8</v>
      </c>
      <c r="CO45510" s="4" t="s">
        <v>10</v>
      </c>
      <c r="CP45510" s="4" t="s">
        <v>10</v>
      </c>
      <c r="CQ45510" s="4" t="s">
        <v>9</v>
      </c>
      <c r="CR45510" s="4" t="s">
        <v>6</v>
      </c>
      <c r="CS45510" s="4" t="s">
        <v>8</v>
      </c>
      <c r="CT45510" s="4" t="s">
        <v>10</v>
      </c>
      <c r="CU45510" s="4" t="s">
        <v>10</v>
      </c>
      <c r="CV45510" s="4" t="s">
        <v>9</v>
      </c>
      <c r="CW45510" s="4" t="s">
        <v>6</v>
      </c>
      <c r="CX45510" s="4" t="s">
        <v>8</v>
      </c>
      <c r="CY45510" s="4" t="s">
        <v>10</v>
      </c>
      <c r="CZ45510" s="4" t="s">
        <v>10</v>
      </c>
      <c r="DA45510" s="4" t="s">
        <v>9</v>
      </c>
      <c r="DB45510" s="4" t="s">
        <v>6</v>
      </c>
      <c r="DC45510" s="4" t="s">
        <v>8</v>
      </c>
      <c r="DD45510" s="4" t="s">
        <v>10</v>
      </c>
      <c r="DE45510" s="4" t="s">
        <v>10</v>
      </c>
      <c r="DF45510" s="4" t="s">
        <v>9</v>
      </c>
      <c r="DG45510" s="4" t="s">
        <v>6</v>
      </c>
      <c r="DH45510" s="4" t="s">
        <v>8</v>
      </c>
      <c r="DI45510" s="4" t="s">
        <v>10</v>
      </c>
      <c r="DJ45510" s="4" t="s">
        <v>10</v>
      </c>
      <c r="DK45510" s="4" t="s">
        <v>9</v>
      </c>
      <c r="DL45510" s="4" t="s">
        <v>6</v>
      </c>
      <c r="DM45510" s="4" t="s">
        <v>8</v>
      </c>
      <c r="DN45510" s="4" t="s">
        <v>10</v>
      </c>
      <c r="DO45510" s="4" t="s">
        <v>10</v>
      </c>
      <c r="DP45510" s="4" t="s">
        <v>9</v>
      </c>
      <c r="DQ45510" s="4" t="s">
        <v>6</v>
      </c>
      <c r="DR45510" s="4" t="s">
        <v>8</v>
      </c>
      <c r="DS45510" s="4" t="s">
        <v>10</v>
      </c>
      <c r="DT45510" s="4" t="s">
        <v>10</v>
      </c>
      <c r="DU45510" s="4" t="s">
        <v>9</v>
      </c>
      <c r="DV45510" s="4" t="s">
        <v>6</v>
      </c>
      <c r="DW45510" s="4" t="s">
        <v>8</v>
      </c>
      <c r="DX45510" s="4" t="s">
        <v>10</v>
      </c>
      <c r="DY45510" s="4" t="s">
        <v>10</v>
      </c>
      <c r="DZ45510" s="4" t="s">
        <v>9</v>
      </c>
      <c r="EA45510" s="4" t="s">
        <v>6</v>
      </c>
      <c r="EB45510" s="4" t="s">
        <v>8</v>
      </c>
      <c r="EC45510" s="4" t="s">
        <v>10</v>
      </c>
      <c r="ED45510" s="4" t="s">
        <v>10</v>
      </c>
      <c r="EE45510" s="4" t="s">
        <v>9</v>
      </c>
      <c r="EF45510" s="4" t="s">
        <v>6</v>
      </c>
      <c r="EG45510" s="4" t="s">
        <v>8</v>
      </c>
      <c r="EH45510" s="4" t="s">
        <v>10</v>
      </c>
      <c r="EI45510" s="4" t="s">
        <v>10</v>
      </c>
      <c r="EJ45510" s="4" t="s">
        <v>9</v>
      </c>
      <c r="EK45510" s="4" t="s">
        <v>6</v>
      </c>
      <c r="EL45510" s="4" t="s">
        <v>8</v>
      </c>
      <c r="EM45510" s="4" t="s">
        <v>10</v>
      </c>
      <c r="EN45510" s="4" t="s">
        <v>10</v>
      </c>
      <c r="EO45510" s="4" t="s">
        <v>9</v>
      </c>
      <c r="EP45510" s="4" t="s">
        <v>6</v>
      </c>
      <c r="EQ45510" s="4" t="s">
        <v>8</v>
      </c>
      <c r="ER45510" s="4" t="s">
        <v>10</v>
      </c>
      <c r="ES45510" s="4" t="s">
        <v>10</v>
      </c>
      <c r="ET45510" s="4" t="s">
        <v>9</v>
      </c>
      <c r="EU45510" s="4" t="s">
        <v>6</v>
      </c>
      <c r="EV45510" s="4" t="s">
        <v>8</v>
      </c>
      <c r="EW45510" s="4" t="s">
        <v>10</v>
      </c>
      <c r="EX45510" s="4" t="s">
        <v>10</v>
      </c>
      <c r="EY45510" s="4" t="s">
        <v>9</v>
      </c>
      <c r="EZ45510" s="4" t="s">
        <v>6</v>
      </c>
      <c r="FA45510" s="4" t="s">
        <v>8</v>
      </c>
      <c r="FB45510" s="4" t="s">
        <v>10</v>
      </c>
      <c r="FC45510" s="4" t="s">
        <v>10</v>
      </c>
      <c r="FD45510" s="4" t="s">
        <v>9</v>
      </c>
      <c r="FE45510" s="4" t="s">
        <v>6</v>
      </c>
      <c r="FF45510" s="4" t="s">
        <v>8</v>
      </c>
      <c r="FG45510" s="4" t="s">
        <v>10</v>
      </c>
      <c r="FH45510" s="4" t="s">
        <v>10</v>
      </c>
      <c r="FI45510" s="4" t="s">
        <v>9</v>
      </c>
      <c r="FJ45510" s="4" t="s">
        <v>6</v>
      </c>
      <c r="FK45510" s="4" t="s">
        <v>8</v>
      </c>
      <c r="FL45510" s="4" t="s">
        <v>10</v>
      </c>
      <c r="FM45510" s="4" t="s">
        <v>10</v>
      </c>
      <c r="FN45510" s="4" t="s">
        <v>9</v>
      </c>
      <c r="FO45510" s="4" t="s">
        <v>6</v>
      </c>
      <c r="FP45510" s="4" t="s">
        <v>8</v>
      </c>
      <c r="FQ45510" s="4" t="s">
        <v>10</v>
      </c>
      <c r="FR45510" s="4" t="s">
        <v>10</v>
      </c>
      <c r="FS45510" s="4" t="s">
        <v>9</v>
      </c>
      <c r="FT45510" s="4" t="s">
        <v>6</v>
      </c>
      <c r="FU45510" s="4" t="s">
        <v>8</v>
      </c>
      <c r="FV45510" s="4" t="s">
        <v>10</v>
      </c>
      <c r="FW45510" s="4" t="s">
        <v>10</v>
      </c>
      <c r="FX45510" s="4" t="s">
        <v>9</v>
      </c>
      <c r="FY45510" s="4" t="s">
        <v>6</v>
      </c>
      <c r="FZ45510" s="4" t="s">
        <v>8</v>
      </c>
      <c r="GA45510" s="4" t="s">
        <v>10</v>
      </c>
      <c r="GB45510" s="4" t="s">
        <v>10</v>
      </c>
      <c r="GC45510" s="4" t="s">
        <v>9</v>
      </c>
      <c r="GD45510" s="4" t="s">
        <v>6</v>
      </c>
      <c r="GE45510" s="4" t="s">
        <v>8</v>
      </c>
      <c r="GF45510" s="4" t="s">
        <v>10</v>
      </c>
      <c r="GG45510" s="4" t="s">
        <v>10</v>
      </c>
      <c r="GH45510" s="4" t="s">
        <v>9</v>
      </c>
      <c r="GI45510" s="4" t="s">
        <v>6</v>
      </c>
      <c r="GJ45510" s="4" t="s">
        <v>8</v>
      </c>
      <c r="GK45510" s="4" t="s">
        <v>10</v>
      </c>
      <c r="GL45510" s="4" t="s">
        <v>10</v>
      </c>
      <c r="GM45510" s="4" t="s">
        <v>9</v>
      </c>
      <c r="GN45510" s="4" t="s">
        <v>6</v>
      </c>
      <c r="GO45510" s="4" t="s">
        <v>8</v>
      </c>
      <c r="GP45510" s="4" t="s">
        <v>10</v>
      </c>
      <c r="GQ45510" s="4" t="s">
        <v>10</v>
      </c>
      <c r="GR45510" s="4" t="s">
        <v>9</v>
      </c>
      <c r="GS45510" s="4" t="s">
        <v>6</v>
      </c>
      <c r="GT45510" s="4" t="s">
        <v>8</v>
      </c>
      <c r="GU45510" s="4" t="s">
        <v>10</v>
      </c>
      <c r="GV45510" s="4" t="s">
        <v>10</v>
      </c>
      <c r="GW45510" s="4" t="s">
        <v>9</v>
      </c>
      <c r="GX45510" s="4" t="s">
        <v>6</v>
      </c>
      <c r="GY45510" s="4" t="s">
        <v>8</v>
      </c>
      <c r="GZ45510" s="4" t="s">
        <v>10</v>
      </c>
      <c r="HA45510" s="4" t="s">
        <v>10</v>
      </c>
      <c r="HB45510" s="4" t="s">
        <v>9</v>
      </c>
      <c r="HC45510" s="4" t="s">
        <v>6</v>
      </c>
      <c r="HD45510" s="4" t="s">
        <v>8</v>
      </c>
      <c r="HE45510" s="4" t="s">
        <v>10</v>
      </c>
      <c r="HF45510" s="4" t="s">
        <v>10</v>
      </c>
      <c r="HG45510" s="4" t="s">
        <v>9</v>
      </c>
      <c r="HH45510" s="4" t="s">
        <v>6</v>
      </c>
      <c r="HI45510" s="4" t="s">
        <v>8</v>
      </c>
      <c r="HJ45510" s="4" t="s">
        <v>10</v>
      </c>
      <c r="HK45510" s="4" t="s">
        <v>10</v>
      </c>
      <c r="HL45510" s="4" t="s">
        <v>9</v>
      </c>
      <c r="HM45510" s="4" t="s">
        <v>6</v>
      </c>
      <c r="HN45510" s="4" t="s">
        <v>8</v>
      </c>
    </row>
    <row r="45511" spans="1:42">
      <c r="A45511" t="n">
        <v>378096</v>
      </c>
      <c r="B45511" s="122" t="n">
        <v>257</v>
      </c>
      <c r="C45511" s="7" t="n">
        <v>3</v>
      </c>
      <c r="D45511" s="7" t="n">
        <v>65533</v>
      </c>
      <c r="E45511" s="7" t="n">
        <v>0</v>
      </c>
      <c r="F45511" s="7" t="s">
        <v>959</v>
      </c>
      <c r="G45511" s="7" t="n">
        <f t="normal" ca="1">32-LENB(INDIRECT(ADDRESS(45511,6)))</f>
        <v>0</v>
      </c>
      <c r="H45511" s="7" t="n">
        <v>3</v>
      </c>
      <c r="I45511" s="7" t="n">
        <v>65533</v>
      </c>
      <c r="J45511" s="7" t="n">
        <v>0</v>
      </c>
      <c r="K45511" s="7" t="s">
        <v>1465</v>
      </c>
      <c r="L45511" s="7" t="n">
        <f t="normal" ca="1">32-LENB(INDIRECT(ADDRESS(45511,11)))</f>
        <v>0</v>
      </c>
      <c r="M45511" s="7" t="n">
        <v>3</v>
      </c>
      <c r="N45511" s="7" t="n">
        <v>65533</v>
      </c>
      <c r="O45511" s="7" t="n">
        <v>0</v>
      </c>
      <c r="P45511" s="7" t="s">
        <v>1466</v>
      </c>
      <c r="Q45511" s="7" t="n">
        <f t="normal" ca="1">32-LENB(INDIRECT(ADDRESS(45511,16)))</f>
        <v>0</v>
      </c>
      <c r="R45511" s="7" t="n">
        <v>3</v>
      </c>
      <c r="S45511" s="7" t="n">
        <v>65533</v>
      </c>
      <c r="T45511" s="7" t="n">
        <v>0</v>
      </c>
      <c r="U45511" s="7" t="s">
        <v>1467</v>
      </c>
      <c r="V45511" s="7" t="n">
        <f t="normal" ca="1">32-LENB(INDIRECT(ADDRESS(45511,21)))</f>
        <v>0</v>
      </c>
      <c r="W45511" s="7" t="n">
        <v>3</v>
      </c>
      <c r="X45511" s="7" t="n">
        <v>65533</v>
      </c>
      <c r="Y45511" s="7" t="n">
        <v>0</v>
      </c>
      <c r="Z45511" s="7" t="s">
        <v>1468</v>
      </c>
      <c r="AA45511" s="7" t="n">
        <f t="normal" ca="1">32-LENB(INDIRECT(ADDRESS(45511,26)))</f>
        <v>0</v>
      </c>
      <c r="AB45511" s="7" t="n">
        <v>3</v>
      </c>
      <c r="AC45511" s="7" t="n">
        <v>65533</v>
      </c>
      <c r="AD45511" s="7" t="n">
        <v>0</v>
      </c>
      <c r="AE45511" s="7" t="s">
        <v>1469</v>
      </c>
      <c r="AF45511" s="7" t="n">
        <f t="normal" ca="1">32-LENB(INDIRECT(ADDRESS(45511,31)))</f>
        <v>0</v>
      </c>
      <c r="AG45511" s="7" t="n">
        <v>3</v>
      </c>
      <c r="AH45511" s="7" t="n">
        <v>65533</v>
      </c>
      <c r="AI45511" s="7" t="n">
        <v>0</v>
      </c>
      <c r="AJ45511" s="7" t="s">
        <v>1470</v>
      </c>
      <c r="AK45511" s="7" t="n">
        <f t="normal" ca="1">32-LENB(INDIRECT(ADDRESS(45511,36)))</f>
        <v>0</v>
      </c>
      <c r="AL45511" s="7" t="n">
        <v>9</v>
      </c>
      <c r="AM45511" s="7" t="n">
        <v>1630</v>
      </c>
      <c r="AN45511" s="7" t="n">
        <v>0</v>
      </c>
      <c r="AO45511" s="7" t="s">
        <v>1495</v>
      </c>
      <c r="AP45511" s="7" t="n">
        <f t="normal" ca="1">32-LENB(INDIRECT(ADDRESS(45511,41)))</f>
        <v>0</v>
      </c>
      <c r="AQ45511" s="7" t="n">
        <v>4</v>
      </c>
      <c r="AR45511" s="7" t="n">
        <v>65533</v>
      </c>
      <c r="AS45511" s="7" t="n">
        <v>1527</v>
      </c>
      <c r="AT45511" s="7" t="s">
        <v>12</v>
      </c>
      <c r="AU45511" s="7" t="n">
        <f t="normal" ca="1">32-LENB(INDIRECT(ADDRESS(45511,46)))</f>
        <v>0</v>
      </c>
      <c r="AV45511" s="7" t="n">
        <v>7</v>
      </c>
      <c r="AW45511" s="7" t="n">
        <v>65533</v>
      </c>
      <c r="AX45511" s="7" t="n">
        <v>52718</v>
      </c>
      <c r="AY45511" s="7" t="s">
        <v>12</v>
      </c>
      <c r="AZ45511" s="7" t="n">
        <f t="normal" ca="1">32-LENB(INDIRECT(ADDRESS(45511,51)))</f>
        <v>0</v>
      </c>
      <c r="BA45511" s="7" t="n">
        <v>7</v>
      </c>
      <c r="BB45511" s="7" t="n">
        <v>65533</v>
      </c>
      <c r="BC45511" s="7" t="n">
        <v>1374</v>
      </c>
      <c r="BD45511" s="7" t="s">
        <v>12</v>
      </c>
      <c r="BE45511" s="7" t="n">
        <f t="normal" ca="1">32-LENB(INDIRECT(ADDRESS(45511,56)))</f>
        <v>0</v>
      </c>
      <c r="BF45511" s="7" t="n">
        <v>7</v>
      </c>
      <c r="BG45511" s="7" t="n">
        <v>65533</v>
      </c>
      <c r="BH45511" s="7" t="n">
        <v>8388</v>
      </c>
      <c r="BI45511" s="7" t="s">
        <v>12</v>
      </c>
      <c r="BJ45511" s="7" t="n">
        <f t="normal" ca="1">32-LENB(INDIRECT(ADDRESS(45511,61)))</f>
        <v>0</v>
      </c>
      <c r="BK45511" s="7" t="n">
        <v>7</v>
      </c>
      <c r="BL45511" s="7" t="n">
        <v>65533</v>
      </c>
      <c r="BM45511" s="7" t="n">
        <v>14391</v>
      </c>
      <c r="BN45511" s="7" t="s">
        <v>12</v>
      </c>
      <c r="BO45511" s="7" t="n">
        <f t="normal" ca="1">32-LENB(INDIRECT(ADDRESS(45511,66)))</f>
        <v>0</v>
      </c>
      <c r="BP45511" s="7" t="n">
        <v>7</v>
      </c>
      <c r="BQ45511" s="7" t="n">
        <v>65533</v>
      </c>
      <c r="BR45511" s="7" t="n">
        <v>10321</v>
      </c>
      <c r="BS45511" s="7" t="s">
        <v>12</v>
      </c>
      <c r="BT45511" s="7" t="n">
        <f t="normal" ca="1">32-LENB(INDIRECT(ADDRESS(45511,71)))</f>
        <v>0</v>
      </c>
      <c r="BU45511" s="7" t="n">
        <v>7</v>
      </c>
      <c r="BV45511" s="7" t="n">
        <v>65533</v>
      </c>
      <c r="BW45511" s="7" t="n">
        <v>29355</v>
      </c>
      <c r="BX45511" s="7" t="s">
        <v>12</v>
      </c>
      <c r="BY45511" s="7" t="n">
        <f t="normal" ca="1">32-LENB(INDIRECT(ADDRESS(45511,76)))</f>
        <v>0</v>
      </c>
      <c r="BZ45511" s="7" t="n">
        <v>4</v>
      </c>
      <c r="CA45511" s="7" t="n">
        <v>65533</v>
      </c>
      <c r="CB45511" s="7" t="n">
        <v>4434</v>
      </c>
      <c r="CC45511" s="7" t="s">
        <v>12</v>
      </c>
      <c r="CD45511" s="7" t="n">
        <f t="normal" ca="1">32-LENB(INDIRECT(ADDRESS(45511,81)))</f>
        <v>0</v>
      </c>
      <c r="CE45511" s="7" t="n">
        <v>4</v>
      </c>
      <c r="CF45511" s="7" t="n">
        <v>65533</v>
      </c>
      <c r="CG45511" s="7" t="n">
        <v>5306</v>
      </c>
      <c r="CH45511" s="7" t="s">
        <v>12</v>
      </c>
      <c r="CI45511" s="7" t="n">
        <f t="normal" ca="1">32-LENB(INDIRECT(ADDRESS(45511,86)))</f>
        <v>0</v>
      </c>
      <c r="CJ45511" s="7" t="n">
        <v>4</v>
      </c>
      <c r="CK45511" s="7" t="n">
        <v>65533</v>
      </c>
      <c r="CL45511" s="7" t="n">
        <v>4120</v>
      </c>
      <c r="CM45511" s="7" t="s">
        <v>12</v>
      </c>
      <c r="CN45511" s="7" t="n">
        <f t="normal" ca="1">32-LENB(INDIRECT(ADDRESS(45511,91)))</f>
        <v>0</v>
      </c>
      <c r="CO45511" s="7" t="n">
        <v>7</v>
      </c>
      <c r="CP45511" s="7" t="n">
        <v>65533</v>
      </c>
      <c r="CQ45511" s="7" t="n">
        <v>18462</v>
      </c>
      <c r="CR45511" s="7" t="s">
        <v>12</v>
      </c>
      <c r="CS45511" s="7" t="n">
        <f t="normal" ca="1">32-LENB(INDIRECT(ADDRESS(45511,96)))</f>
        <v>0</v>
      </c>
      <c r="CT45511" s="7" t="n">
        <v>7</v>
      </c>
      <c r="CU45511" s="7" t="n">
        <v>65533</v>
      </c>
      <c r="CV45511" s="7" t="n">
        <v>3373</v>
      </c>
      <c r="CW45511" s="7" t="s">
        <v>12</v>
      </c>
      <c r="CX45511" s="7" t="n">
        <f t="normal" ca="1">32-LENB(INDIRECT(ADDRESS(45511,101)))</f>
        <v>0</v>
      </c>
      <c r="CY45511" s="7" t="n">
        <v>7</v>
      </c>
      <c r="CZ45511" s="7" t="n">
        <v>65533</v>
      </c>
      <c r="DA45511" s="7" t="n">
        <v>29356</v>
      </c>
      <c r="DB45511" s="7" t="s">
        <v>12</v>
      </c>
      <c r="DC45511" s="7" t="n">
        <f t="normal" ca="1">32-LENB(INDIRECT(ADDRESS(45511,106)))</f>
        <v>0</v>
      </c>
      <c r="DD45511" s="7" t="n">
        <v>7</v>
      </c>
      <c r="DE45511" s="7" t="n">
        <v>65533</v>
      </c>
      <c r="DF45511" s="7" t="n">
        <v>29357</v>
      </c>
      <c r="DG45511" s="7" t="s">
        <v>12</v>
      </c>
      <c r="DH45511" s="7" t="n">
        <f t="normal" ca="1">32-LENB(INDIRECT(ADDRESS(45511,111)))</f>
        <v>0</v>
      </c>
      <c r="DI45511" s="7" t="n">
        <v>7</v>
      </c>
      <c r="DJ45511" s="7" t="n">
        <v>65533</v>
      </c>
      <c r="DK45511" s="7" t="n">
        <v>29358</v>
      </c>
      <c r="DL45511" s="7" t="s">
        <v>12</v>
      </c>
      <c r="DM45511" s="7" t="n">
        <f t="normal" ca="1">32-LENB(INDIRECT(ADDRESS(45511,116)))</f>
        <v>0</v>
      </c>
      <c r="DN45511" s="7" t="n">
        <v>4</v>
      </c>
      <c r="DO45511" s="7" t="n">
        <v>65533</v>
      </c>
      <c r="DP45511" s="7" t="n">
        <v>4525</v>
      </c>
      <c r="DQ45511" s="7" t="s">
        <v>12</v>
      </c>
      <c r="DR45511" s="7" t="n">
        <f t="normal" ca="1">32-LENB(INDIRECT(ADDRESS(45511,121)))</f>
        <v>0</v>
      </c>
      <c r="DS45511" s="7" t="n">
        <v>4</v>
      </c>
      <c r="DT45511" s="7" t="n">
        <v>65533</v>
      </c>
      <c r="DU45511" s="7" t="n">
        <v>4421</v>
      </c>
      <c r="DV45511" s="7" t="s">
        <v>12</v>
      </c>
      <c r="DW45511" s="7" t="n">
        <f t="normal" ca="1">32-LENB(INDIRECT(ADDRESS(45511,126)))</f>
        <v>0</v>
      </c>
      <c r="DX45511" s="7" t="n">
        <v>7</v>
      </c>
      <c r="DY45511" s="7" t="n">
        <v>65533</v>
      </c>
      <c r="DZ45511" s="7" t="n">
        <v>6388</v>
      </c>
      <c r="EA45511" s="7" t="s">
        <v>12</v>
      </c>
      <c r="EB45511" s="7" t="n">
        <f t="normal" ca="1">32-LENB(INDIRECT(ADDRESS(45511,131)))</f>
        <v>0</v>
      </c>
      <c r="EC45511" s="7" t="n">
        <v>7</v>
      </c>
      <c r="ED45511" s="7" t="n">
        <v>65533</v>
      </c>
      <c r="EE45511" s="7" t="n">
        <v>52719</v>
      </c>
      <c r="EF45511" s="7" t="s">
        <v>12</v>
      </c>
      <c r="EG45511" s="7" t="n">
        <f t="normal" ca="1">32-LENB(INDIRECT(ADDRESS(45511,136)))</f>
        <v>0</v>
      </c>
      <c r="EH45511" s="7" t="n">
        <v>7</v>
      </c>
      <c r="EI45511" s="7" t="n">
        <v>65533</v>
      </c>
      <c r="EJ45511" s="7" t="n">
        <v>52720</v>
      </c>
      <c r="EK45511" s="7" t="s">
        <v>12</v>
      </c>
      <c r="EL45511" s="7" t="n">
        <f t="normal" ca="1">32-LENB(INDIRECT(ADDRESS(45511,141)))</f>
        <v>0</v>
      </c>
      <c r="EM45511" s="7" t="n">
        <v>7</v>
      </c>
      <c r="EN45511" s="7" t="n">
        <v>65533</v>
      </c>
      <c r="EO45511" s="7" t="n">
        <v>28311</v>
      </c>
      <c r="EP45511" s="7" t="s">
        <v>12</v>
      </c>
      <c r="EQ45511" s="7" t="n">
        <f t="normal" ca="1">32-LENB(INDIRECT(ADDRESS(45511,146)))</f>
        <v>0</v>
      </c>
      <c r="ER45511" s="7" t="n">
        <v>7</v>
      </c>
      <c r="ES45511" s="7" t="n">
        <v>65533</v>
      </c>
      <c r="ET45511" s="7" t="n">
        <v>28312</v>
      </c>
      <c r="EU45511" s="7" t="s">
        <v>12</v>
      </c>
      <c r="EV45511" s="7" t="n">
        <f t="normal" ca="1">32-LENB(INDIRECT(ADDRESS(45511,151)))</f>
        <v>0</v>
      </c>
      <c r="EW45511" s="7" t="n">
        <v>7</v>
      </c>
      <c r="EX45511" s="7" t="n">
        <v>65533</v>
      </c>
      <c r="EY45511" s="7" t="n">
        <v>28313</v>
      </c>
      <c r="EZ45511" s="7" t="s">
        <v>12</v>
      </c>
      <c r="FA45511" s="7" t="n">
        <f t="normal" ca="1">32-LENB(INDIRECT(ADDRESS(45511,156)))</f>
        <v>0</v>
      </c>
      <c r="FB45511" s="7" t="n">
        <v>7</v>
      </c>
      <c r="FC45511" s="7" t="n">
        <v>65533</v>
      </c>
      <c r="FD45511" s="7" t="n">
        <v>2356</v>
      </c>
      <c r="FE45511" s="7" t="s">
        <v>12</v>
      </c>
      <c r="FF45511" s="7" t="n">
        <f t="normal" ca="1">32-LENB(INDIRECT(ADDRESS(45511,161)))</f>
        <v>0</v>
      </c>
      <c r="FG45511" s="7" t="n">
        <v>7</v>
      </c>
      <c r="FH45511" s="7" t="n">
        <v>65533</v>
      </c>
      <c r="FI45511" s="7" t="n">
        <v>9354</v>
      </c>
      <c r="FJ45511" s="7" t="s">
        <v>12</v>
      </c>
      <c r="FK45511" s="7" t="n">
        <f t="normal" ca="1">32-LENB(INDIRECT(ADDRESS(45511,166)))</f>
        <v>0</v>
      </c>
      <c r="FL45511" s="7" t="n">
        <v>7</v>
      </c>
      <c r="FM45511" s="7" t="n">
        <v>65533</v>
      </c>
      <c r="FN45511" s="7" t="n">
        <v>15357</v>
      </c>
      <c r="FO45511" s="7" t="s">
        <v>12</v>
      </c>
      <c r="FP45511" s="7" t="n">
        <f t="normal" ca="1">32-LENB(INDIRECT(ADDRESS(45511,171)))</f>
        <v>0</v>
      </c>
      <c r="FQ45511" s="7" t="n">
        <v>7</v>
      </c>
      <c r="FR45511" s="7" t="n">
        <v>65533</v>
      </c>
      <c r="FS45511" s="7" t="n">
        <v>18463</v>
      </c>
      <c r="FT45511" s="7" t="s">
        <v>12</v>
      </c>
      <c r="FU45511" s="7" t="n">
        <f t="normal" ca="1">32-LENB(INDIRECT(ADDRESS(45511,176)))</f>
        <v>0</v>
      </c>
      <c r="FV45511" s="7" t="n">
        <v>4</v>
      </c>
      <c r="FW45511" s="7" t="n">
        <v>65533</v>
      </c>
      <c r="FX45511" s="7" t="n">
        <v>2000</v>
      </c>
      <c r="FY45511" s="7" t="s">
        <v>12</v>
      </c>
      <c r="FZ45511" s="7" t="n">
        <f t="normal" ca="1">32-LENB(INDIRECT(ADDRESS(45511,181)))</f>
        <v>0</v>
      </c>
      <c r="GA45511" s="7" t="n">
        <v>7</v>
      </c>
      <c r="GB45511" s="7" t="n">
        <v>65533</v>
      </c>
      <c r="GC45511" s="7" t="n">
        <v>52721</v>
      </c>
      <c r="GD45511" s="7" t="s">
        <v>12</v>
      </c>
      <c r="GE45511" s="7" t="n">
        <f t="normal" ca="1">32-LENB(INDIRECT(ADDRESS(45511,186)))</f>
        <v>0</v>
      </c>
      <c r="GF45511" s="7" t="n">
        <v>4</v>
      </c>
      <c r="GG45511" s="7" t="n">
        <v>65533</v>
      </c>
      <c r="GH45511" s="7" t="n">
        <v>4400</v>
      </c>
      <c r="GI45511" s="7" t="s">
        <v>12</v>
      </c>
      <c r="GJ45511" s="7" t="n">
        <f t="normal" ca="1">32-LENB(INDIRECT(ADDRESS(45511,191)))</f>
        <v>0</v>
      </c>
      <c r="GK45511" s="7" t="n">
        <v>4</v>
      </c>
      <c r="GL45511" s="7" t="n">
        <v>65533</v>
      </c>
      <c r="GM45511" s="7" t="n">
        <v>2003</v>
      </c>
      <c r="GN45511" s="7" t="s">
        <v>12</v>
      </c>
      <c r="GO45511" s="7" t="n">
        <f t="normal" ca="1">32-LENB(INDIRECT(ADDRESS(45511,196)))</f>
        <v>0</v>
      </c>
      <c r="GP45511" s="7" t="n">
        <v>7</v>
      </c>
      <c r="GQ45511" s="7" t="n">
        <v>65533</v>
      </c>
      <c r="GR45511" s="7" t="n">
        <v>53976</v>
      </c>
      <c r="GS45511" s="7" t="s">
        <v>12</v>
      </c>
      <c r="GT45511" s="7" t="n">
        <f t="normal" ca="1">32-LENB(INDIRECT(ADDRESS(45511,201)))</f>
        <v>0</v>
      </c>
      <c r="GU45511" s="7" t="n">
        <v>4</v>
      </c>
      <c r="GV45511" s="7" t="n">
        <v>65533</v>
      </c>
      <c r="GW45511" s="7" t="n">
        <v>2205</v>
      </c>
      <c r="GX45511" s="7" t="s">
        <v>12</v>
      </c>
      <c r="GY45511" s="7" t="n">
        <f t="normal" ca="1">32-LENB(INDIRECT(ADDRESS(45511,206)))</f>
        <v>0</v>
      </c>
      <c r="GZ45511" s="7" t="n">
        <v>4</v>
      </c>
      <c r="HA45511" s="7" t="n">
        <v>65533</v>
      </c>
      <c r="HB45511" s="7" t="n">
        <v>5305</v>
      </c>
      <c r="HC45511" s="7" t="s">
        <v>12</v>
      </c>
      <c r="HD45511" s="7" t="n">
        <f t="normal" ca="1">32-LENB(INDIRECT(ADDRESS(45511,211)))</f>
        <v>0</v>
      </c>
      <c r="HE45511" s="7" t="n">
        <v>7</v>
      </c>
      <c r="HF45511" s="7" t="n">
        <v>65533</v>
      </c>
      <c r="HG45511" s="7" t="n">
        <v>23952</v>
      </c>
      <c r="HH45511" s="7" t="s">
        <v>12</v>
      </c>
      <c r="HI45511" s="7" t="n">
        <f t="normal" ca="1">32-LENB(INDIRECT(ADDRESS(45511,216)))</f>
        <v>0</v>
      </c>
      <c r="HJ45511" s="7" t="n">
        <v>0</v>
      </c>
      <c r="HK45511" s="7" t="n">
        <v>65533</v>
      </c>
      <c r="HL45511" s="7" t="n">
        <v>0</v>
      </c>
      <c r="HM45511" s="7" t="s">
        <v>12</v>
      </c>
      <c r="HN45511" s="7" t="n">
        <f t="normal" ca="1">32-LENB(INDIRECT(ADDRESS(45511,221)))</f>
        <v>0</v>
      </c>
    </row>
    <row r="45512" spans="1:42">
      <c r="A45512" t="s">
        <v>4</v>
      </c>
      <c r="B45512" s="4" t="s">
        <v>5</v>
      </c>
    </row>
    <row r="45513" spans="1:42">
      <c r="A45513" t="n">
        <v>379856</v>
      </c>
      <c r="B45513" s="5" t="n">
        <v>1</v>
      </c>
    </row>
    <row r="45514" spans="1:42" s="3" customFormat="1" customHeight="0">
      <c r="A45514" s="3" t="s">
        <v>2</v>
      </c>
      <c r="B45514" s="3" t="s">
        <v>2670</v>
      </c>
    </row>
    <row r="45515" spans="1:42">
      <c r="A45515" t="s">
        <v>4</v>
      </c>
      <c r="B45515" s="4" t="s">
        <v>5</v>
      </c>
      <c r="C45515" s="4" t="s">
        <v>10</v>
      </c>
      <c r="D45515" s="4" t="s">
        <v>10</v>
      </c>
      <c r="E45515" s="4" t="s">
        <v>9</v>
      </c>
      <c r="F45515" s="4" t="s">
        <v>6</v>
      </c>
      <c r="G45515" s="4" t="s">
        <v>8</v>
      </c>
      <c r="H45515" s="4" t="s">
        <v>10</v>
      </c>
      <c r="I45515" s="4" t="s">
        <v>10</v>
      </c>
      <c r="J45515" s="4" t="s">
        <v>9</v>
      </c>
      <c r="K45515" s="4" t="s">
        <v>6</v>
      </c>
      <c r="L45515" s="4" t="s">
        <v>8</v>
      </c>
    </row>
    <row r="45516" spans="1:42">
      <c r="A45516" t="n">
        <v>379872</v>
      </c>
      <c r="B45516" s="122" t="n">
        <v>257</v>
      </c>
      <c r="C45516" s="7" t="n">
        <v>4</v>
      </c>
      <c r="D45516" s="7" t="n">
        <v>65533</v>
      </c>
      <c r="E45516" s="7" t="n">
        <v>4400</v>
      </c>
      <c r="F45516" s="7" t="s">
        <v>12</v>
      </c>
      <c r="G45516" s="7" t="n">
        <f t="normal" ca="1">32-LENB(INDIRECT(ADDRESS(45516,6)))</f>
        <v>0</v>
      </c>
      <c r="H45516" s="7" t="n">
        <v>0</v>
      </c>
      <c r="I45516" s="7" t="n">
        <v>65533</v>
      </c>
      <c r="J45516" s="7" t="n">
        <v>0</v>
      </c>
      <c r="K45516" s="7" t="s">
        <v>12</v>
      </c>
      <c r="L45516" s="7" t="n">
        <f t="normal" ca="1">32-LENB(INDIRECT(ADDRESS(45516,11)))</f>
        <v>0</v>
      </c>
    </row>
    <row r="45517" spans="1:42">
      <c r="A45517" t="s">
        <v>4</v>
      </c>
      <c r="B45517" s="4" t="s">
        <v>5</v>
      </c>
    </row>
    <row r="45518" spans="1:42">
      <c r="A45518" t="n">
        <v>379952</v>
      </c>
      <c r="B45518" s="5" t="n">
        <v>1</v>
      </c>
    </row>
    <row r="45519" spans="1:42" s="3" customFormat="1" customHeight="0">
      <c r="A45519" s="3" t="s">
        <v>2</v>
      </c>
      <c r="B45519" s="3" t="s">
        <v>2671</v>
      </c>
    </row>
    <row r="45520" spans="1:42">
      <c r="A45520" t="s">
        <v>4</v>
      </c>
      <c r="B45520" s="4" t="s">
        <v>5</v>
      </c>
      <c r="C45520" s="4" t="s">
        <v>10</v>
      </c>
      <c r="D45520" s="4" t="s">
        <v>10</v>
      </c>
      <c r="E45520" s="4" t="s">
        <v>9</v>
      </c>
      <c r="F45520" s="4" t="s">
        <v>6</v>
      </c>
      <c r="G45520" s="4" t="s">
        <v>8</v>
      </c>
      <c r="H45520" s="4" t="s">
        <v>10</v>
      </c>
      <c r="I45520" s="4" t="s">
        <v>10</v>
      </c>
      <c r="J45520" s="4" t="s">
        <v>9</v>
      </c>
      <c r="K45520" s="4" t="s">
        <v>6</v>
      </c>
      <c r="L45520" s="4" t="s">
        <v>8</v>
      </c>
      <c r="M45520" s="4" t="s">
        <v>10</v>
      </c>
      <c r="N45520" s="4" t="s">
        <v>10</v>
      </c>
      <c r="O45520" s="4" t="s">
        <v>9</v>
      </c>
      <c r="P45520" s="4" t="s">
        <v>6</v>
      </c>
      <c r="Q45520" s="4" t="s">
        <v>8</v>
      </c>
      <c r="R45520" s="4" t="s">
        <v>10</v>
      </c>
      <c r="S45520" s="4" t="s">
        <v>10</v>
      </c>
      <c r="T45520" s="4" t="s">
        <v>9</v>
      </c>
      <c r="U45520" s="4" t="s">
        <v>6</v>
      </c>
      <c r="V45520" s="4" t="s">
        <v>8</v>
      </c>
      <c r="W45520" s="4" t="s">
        <v>10</v>
      </c>
      <c r="X45520" s="4" t="s">
        <v>10</v>
      </c>
      <c r="Y45520" s="4" t="s">
        <v>9</v>
      </c>
      <c r="Z45520" s="4" t="s">
        <v>6</v>
      </c>
      <c r="AA45520" s="4" t="s">
        <v>8</v>
      </c>
    </row>
    <row r="45521" spans="1:222">
      <c r="A45521" t="n">
        <v>379968</v>
      </c>
      <c r="B45521" s="122" t="n">
        <v>257</v>
      </c>
      <c r="C45521" s="7" t="n">
        <v>4</v>
      </c>
      <c r="D45521" s="7" t="n">
        <v>65533</v>
      </c>
      <c r="E45521" s="7" t="n">
        <v>2209</v>
      </c>
      <c r="F45521" s="7" t="s">
        <v>12</v>
      </c>
      <c r="G45521" s="7" t="n">
        <f t="normal" ca="1">32-LENB(INDIRECT(ADDRESS(45521,6)))</f>
        <v>0</v>
      </c>
      <c r="H45521" s="7" t="n">
        <v>4</v>
      </c>
      <c r="I45521" s="7" t="n">
        <v>65533</v>
      </c>
      <c r="J45521" s="7" t="n">
        <v>2209</v>
      </c>
      <c r="K45521" s="7" t="s">
        <v>12</v>
      </c>
      <c r="L45521" s="7" t="n">
        <f t="normal" ca="1">32-LENB(INDIRECT(ADDRESS(45521,11)))</f>
        <v>0</v>
      </c>
      <c r="M45521" s="7" t="n">
        <v>4</v>
      </c>
      <c r="N45521" s="7" t="n">
        <v>65533</v>
      </c>
      <c r="O45521" s="7" t="n">
        <v>2209</v>
      </c>
      <c r="P45521" s="7" t="s">
        <v>12</v>
      </c>
      <c r="Q45521" s="7" t="n">
        <f t="normal" ca="1">32-LENB(INDIRECT(ADDRESS(45521,16)))</f>
        <v>0</v>
      </c>
      <c r="R45521" s="7" t="n">
        <v>4</v>
      </c>
      <c r="S45521" s="7" t="n">
        <v>65533</v>
      </c>
      <c r="T45521" s="7" t="n">
        <v>2209</v>
      </c>
      <c r="U45521" s="7" t="s">
        <v>12</v>
      </c>
      <c r="V45521" s="7" t="n">
        <f t="normal" ca="1">32-LENB(INDIRECT(ADDRESS(45521,21)))</f>
        <v>0</v>
      </c>
      <c r="W45521" s="7" t="n">
        <v>0</v>
      </c>
      <c r="X45521" s="7" t="n">
        <v>65533</v>
      </c>
      <c r="Y45521" s="7" t="n">
        <v>0</v>
      </c>
      <c r="Z45521" s="7" t="s">
        <v>12</v>
      </c>
      <c r="AA45521" s="7" t="n">
        <f t="normal" ca="1">32-LENB(INDIRECT(ADDRESS(45521,26)))</f>
        <v>0</v>
      </c>
    </row>
    <row r="45522" spans="1:222">
      <c r="A45522" t="s">
        <v>4</v>
      </c>
      <c r="B45522" s="4" t="s">
        <v>5</v>
      </c>
    </row>
    <row r="45523" spans="1:222">
      <c r="A45523" t="n">
        <v>380168</v>
      </c>
      <c r="B45523" s="5" t="n">
        <v>1</v>
      </c>
    </row>
    <row r="45524" spans="1:222" s="3" customFormat="1" customHeight="0">
      <c r="A45524" s="3" t="s">
        <v>2</v>
      </c>
      <c r="B45524" s="3" t="s">
        <v>2672</v>
      </c>
    </row>
    <row r="45525" spans="1:222">
      <c r="A45525" t="s">
        <v>4</v>
      </c>
      <c r="B45525" s="4" t="s">
        <v>5</v>
      </c>
      <c r="C45525" s="4" t="s">
        <v>10</v>
      </c>
      <c r="D45525" s="4" t="s">
        <v>10</v>
      </c>
      <c r="E45525" s="4" t="s">
        <v>9</v>
      </c>
      <c r="F45525" s="4" t="s">
        <v>6</v>
      </c>
      <c r="G45525" s="4" t="s">
        <v>8</v>
      </c>
      <c r="H45525" s="4" t="s">
        <v>10</v>
      </c>
      <c r="I45525" s="4" t="s">
        <v>10</v>
      </c>
      <c r="J45525" s="4" t="s">
        <v>9</v>
      </c>
      <c r="K45525" s="4" t="s">
        <v>6</v>
      </c>
      <c r="L45525" s="4" t="s">
        <v>8</v>
      </c>
      <c r="M45525" s="4" t="s">
        <v>10</v>
      </c>
      <c r="N45525" s="4" t="s">
        <v>10</v>
      </c>
      <c r="O45525" s="4" t="s">
        <v>9</v>
      </c>
      <c r="P45525" s="4" t="s">
        <v>6</v>
      </c>
      <c r="Q45525" s="4" t="s">
        <v>8</v>
      </c>
      <c r="R45525" s="4" t="s">
        <v>10</v>
      </c>
      <c r="S45525" s="4" t="s">
        <v>10</v>
      </c>
      <c r="T45525" s="4" t="s">
        <v>9</v>
      </c>
      <c r="U45525" s="4" t="s">
        <v>6</v>
      </c>
      <c r="V45525" s="4" t="s">
        <v>8</v>
      </c>
      <c r="W45525" s="4" t="s">
        <v>10</v>
      </c>
      <c r="X45525" s="4" t="s">
        <v>10</v>
      </c>
      <c r="Y45525" s="4" t="s">
        <v>9</v>
      </c>
      <c r="Z45525" s="4" t="s">
        <v>6</v>
      </c>
      <c r="AA45525" s="4" t="s">
        <v>8</v>
      </c>
      <c r="AB45525" s="4" t="s">
        <v>10</v>
      </c>
      <c r="AC45525" s="4" t="s">
        <v>10</v>
      </c>
      <c r="AD45525" s="4" t="s">
        <v>9</v>
      </c>
      <c r="AE45525" s="4" t="s">
        <v>6</v>
      </c>
      <c r="AF45525" s="4" t="s">
        <v>8</v>
      </c>
      <c r="AG45525" s="4" t="s">
        <v>10</v>
      </c>
      <c r="AH45525" s="4" t="s">
        <v>10</v>
      </c>
      <c r="AI45525" s="4" t="s">
        <v>9</v>
      </c>
      <c r="AJ45525" s="4" t="s">
        <v>6</v>
      </c>
      <c r="AK45525" s="4" t="s">
        <v>8</v>
      </c>
      <c r="AL45525" s="4" t="s">
        <v>10</v>
      </c>
      <c r="AM45525" s="4" t="s">
        <v>10</v>
      </c>
      <c r="AN45525" s="4" t="s">
        <v>9</v>
      </c>
      <c r="AO45525" s="4" t="s">
        <v>6</v>
      </c>
      <c r="AP45525" s="4" t="s">
        <v>8</v>
      </c>
      <c r="AQ45525" s="4" t="s">
        <v>10</v>
      </c>
      <c r="AR45525" s="4" t="s">
        <v>10</v>
      </c>
      <c r="AS45525" s="4" t="s">
        <v>9</v>
      </c>
      <c r="AT45525" s="4" t="s">
        <v>6</v>
      </c>
      <c r="AU45525" s="4" t="s">
        <v>8</v>
      </c>
      <c r="AV45525" s="4" t="s">
        <v>10</v>
      </c>
      <c r="AW45525" s="4" t="s">
        <v>10</v>
      </c>
      <c r="AX45525" s="4" t="s">
        <v>9</v>
      </c>
      <c r="AY45525" s="4" t="s">
        <v>6</v>
      </c>
      <c r="AZ45525" s="4" t="s">
        <v>8</v>
      </c>
      <c r="BA45525" s="4" t="s">
        <v>10</v>
      </c>
      <c r="BB45525" s="4" t="s">
        <v>10</v>
      </c>
      <c r="BC45525" s="4" t="s">
        <v>9</v>
      </c>
      <c r="BD45525" s="4" t="s">
        <v>6</v>
      </c>
      <c r="BE45525" s="4" t="s">
        <v>8</v>
      </c>
      <c r="BF45525" s="4" t="s">
        <v>10</v>
      </c>
      <c r="BG45525" s="4" t="s">
        <v>10</v>
      </c>
      <c r="BH45525" s="4" t="s">
        <v>9</v>
      </c>
      <c r="BI45525" s="4" t="s">
        <v>6</v>
      </c>
      <c r="BJ45525" s="4" t="s">
        <v>8</v>
      </c>
      <c r="BK45525" s="4" t="s">
        <v>10</v>
      </c>
      <c r="BL45525" s="4" t="s">
        <v>10</v>
      </c>
      <c r="BM45525" s="4" t="s">
        <v>9</v>
      </c>
      <c r="BN45525" s="4" t="s">
        <v>6</v>
      </c>
      <c r="BO45525" s="4" t="s">
        <v>8</v>
      </c>
      <c r="BP45525" s="4" t="s">
        <v>10</v>
      </c>
      <c r="BQ45525" s="4" t="s">
        <v>10</v>
      </c>
      <c r="BR45525" s="4" t="s">
        <v>9</v>
      </c>
      <c r="BS45525" s="4" t="s">
        <v>6</v>
      </c>
      <c r="BT45525" s="4" t="s">
        <v>8</v>
      </c>
      <c r="BU45525" s="4" t="s">
        <v>10</v>
      </c>
      <c r="BV45525" s="4" t="s">
        <v>10</v>
      </c>
      <c r="BW45525" s="4" t="s">
        <v>9</v>
      </c>
      <c r="BX45525" s="4" t="s">
        <v>6</v>
      </c>
      <c r="BY45525" s="4" t="s">
        <v>8</v>
      </c>
      <c r="BZ45525" s="4" t="s">
        <v>10</v>
      </c>
      <c r="CA45525" s="4" t="s">
        <v>10</v>
      </c>
      <c r="CB45525" s="4" t="s">
        <v>9</v>
      </c>
      <c r="CC45525" s="4" t="s">
        <v>6</v>
      </c>
      <c r="CD45525" s="4" t="s">
        <v>8</v>
      </c>
      <c r="CE45525" s="4" t="s">
        <v>10</v>
      </c>
      <c r="CF45525" s="4" t="s">
        <v>10</v>
      </c>
      <c r="CG45525" s="4" t="s">
        <v>9</v>
      </c>
      <c r="CH45525" s="4" t="s">
        <v>6</v>
      </c>
      <c r="CI45525" s="4" t="s">
        <v>8</v>
      </c>
      <c r="CJ45525" s="4" t="s">
        <v>10</v>
      </c>
      <c r="CK45525" s="4" t="s">
        <v>10</v>
      </c>
      <c r="CL45525" s="4" t="s">
        <v>9</v>
      </c>
      <c r="CM45525" s="4" t="s">
        <v>6</v>
      </c>
      <c r="CN45525" s="4" t="s">
        <v>8</v>
      </c>
      <c r="CO45525" s="4" t="s">
        <v>10</v>
      </c>
      <c r="CP45525" s="4" t="s">
        <v>10</v>
      </c>
      <c r="CQ45525" s="4" t="s">
        <v>9</v>
      </c>
      <c r="CR45525" s="4" t="s">
        <v>6</v>
      </c>
      <c r="CS45525" s="4" t="s">
        <v>8</v>
      </c>
      <c r="CT45525" s="4" t="s">
        <v>10</v>
      </c>
      <c r="CU45525" s="4" t="s">
        <v>10</v>
      </c>
      <c r="CV45525" s="4" t="s">
        <v>9</v>
      </c>
      <c r="CW45525" s="4" t="s">
        <v>6</v>
      </c>
      <c r="CX45525" s="4" t="s">
        <v>8</v>
      </c>
      <c r="CY45525" s="4" t="s">
        <v>10</v>
      </c>
      <c r="CZ45525" s="4" t="s">
        <v>10</v>
      </c>
      <c r="DA45525" s="4" t="s">
        <v>9</v>
      </c>
      <c r="DB45525" s="4" t="s">
        <v>6</v>
      </c>
      <c r="DC45525" s="4" t="s">
        <v>8</v>
      </c>
      <c r="DD45525" s="4" t="s">
        <v>10</v>
      </c>
      <c r="DE45525" s="4" t="s">
        <v>10</v>
      </c>
      <c r="DF45525" s="4" t="s">
        <v>9</v>
      </c>
      <c r="DG45525" s="4" t="s">
        <v>6</v>
      </c>
      <c r="DH45525" s="4" t="s">
        <v>8</v>
      </c>
      <c r="DI45525" s="4" t="s">
        <v>10</v>
      </c>
      <c r="DJ45525" s="4" t="s">
        <v>10</v>
      </c>
      <c r="DK45525" s="4" t="s">
        <v>9</v>
      </c>
      <c r="DL45525" s="4" t="s">
        <v>6</v>
      </c>
      <c r="DM45525" s="4" t="s">
        <v>8</v>
      </c>
      <c r="DN45525" s="4" t="s">
        <v>10</v>
      </c>
      <c r="DO45525" s="4" t="s">
        <v>10</v>
      </c>
      <c r="DP45525" s="4" t="s">
        <v>9</v>
      </c>
      <c r="DQ45525" s="4" t="s">
        <v>6</v>
      </c>
      <c r="DR45525" s="4" t="s">
        <v>8</v>
      </c>
      <c r="DS45525" s="4" t="s">
        <v>10</v>
      </c>
      <c r="DT45525" s="4" t="s">
        <v>10</v>
      </c>
      <c r="DU45525" s="4" t="s">
        <v>9</v>
      </c>
      <c r="DV45525" s="4" t="s">
        <v>6</v>
      </c>
      <c r="DW45525" s="4" t="s">
        <v>8</v>
      </c>
      <c r="DX45525" s="4" t="s">
        <v>10</v>
      </c>
      <c r="DY45525" s="4" t="s">
        <v>10</v>
      </c>
      <c r="DZ45525" s="4" t="s">
        <v>9</v>
      </c>
      <c r="EA45525" s="4" t="s">
        <v>6</v>
      </c>
      <c r="EB45525" s="4" t="s">
        <v>8</v>
      </c>
      <c r="EC45525" s="4" t="s">
        <v>10</v>
      </c>
      <c r="ED45525" s="4" t="s">
        <v>10</v>
      </c>
      <c r="EE45525" s="4" t="s">
        <v>9</v>
      </c>
      <c r="EF45525" s="4" t="s">
        <v>6</v>
      </c>
      <c r="EG45525" s="4" t="s">
        <v>8</v>
      </c>
      <c r="EH45525" s="4" t="s">
        <v>10</v>
      </c>
      <c r="EI45525" s="4" t="s">
        <v>10</v>
      </c>
      <c r="EJ45525" s="4" t="s">
        <v>9</v>
      </c>
      <c r="EK45525" s="4" t="s">
        <v>6</v>
      </c>
      <c r="EL45525" s="4" t="s">
        <v>8</v>
      </c>
      <c r="EM45525" s="4" t="s">
        <v>10</v>
      </c>
      <c r="EN45525" s="4" t="s">
        <v>10</v>
      </c>
      <c r="EO45525" s="4" t="s">
        <v>9</v>
      </c>
      <c r="EP45525" s="4" t="s">
        <v>6</v>
      </c>
      <c r="EQ45525" s="4" t="s">
        <v>8</v>
      </c>
      <c r="ER45525" s="4" t="s">
        <v>10</v>
      </c>
      <c r="ES45525" s="4" t="s">
        <v>10</v>
      </c>
      <c r="ET45525" s="4" t="s">
        <v>9</v>
      </c>
      <c r="EU45525" s="4" t="s">
        <v>6</v>
      </c>
      <c r="EV45525" s="4" t="s">
        <v>8</v>
      </c>
      <c r="EW45525" s="4" t="s">
        <v>10</v>
      </c>
      <c r="EX45525" s="4" t="s">
        <v>10</v>
      </c>
      <c r="EY45525" s="4" t="s">
        <v>9</v>
      </c>
      <c r="EZ45525" s="4" t="s">
        <v>6</v>
      </c>
      <c r="FA45525" s="4" t="s">
        <v>8</v>
      </c>
      <c r="FB45525" s="4" t="s">
        <v>10</v>
      </c>
      <c r="FC45525" s="4" t="s">
        <v>10</v>
      </c>
      <c r="FD45525" s="4" t="s">
        <v>9</v>
      </c>
      <c r="FE45525" s="4" t="s">
        <v>6</v>
      </c>
      <c r="FF45525" s="4" t="s">
        <v>8</v>
      </c>
      <c r="FG45525" s="4" t="s">
        <v>10</v>
      </c>
      <c r="FH45525" s="4" t="s">
        <v>10</v>
      </c>
      <c r="FI45525" s="4" t="s">
        <v>9</v>
      </c>
      <c r="FJ45525" s="4" t="s">
        <v>6</v>
      </c>
      <c r="FK45525" s="4" t="s">
        <v>8</v>
      </c>
      <c r="FL45525" s="4" t="s">
        <v>10</v>
      </c>
      <c r="FM45525" s="4" t="s">
        <v>10</v>
      </c>
      <c r="FN45525" s="4" t="s">
        <v>9</v>
      </c>
      <c r="FO45525" s="4" t="s">
        <v>6</v>
      </c>
      <c r="FP45525" s="4" t="s">
        <v>8</v>
      </c>
      <c r="FQ45525" s="4" t="s">
        <v>10</v>
      </c>
      <c r="FR45525" s="4" t="s">
        <v>10</v>
      </c>
      <c r="FS45525" s="4" t="s">
        <v>9</v>
      </c>
      <c r="FT45525" s="4" t="s">
        <v>6</v>
      </c>
      <c r="FU45525" s="4" t="s">
        <v>8</v>
      </c>
      <c r="FV45525" s="4" t="s">
        <v>10</v>
      </c>
      <c r="FW45525" s="4" t="s">
        <v>10</v>
      </c>
      <c r="FX45525" s="4" t="s">
        <v>9</v>
      </c>
      <c r="FY45525" s="4" t="s">
        <v>6</v>
      </c>
      <c r="FZ45525" s="4" t="s">
        <v>8</v>
      </c>
      <c r="GA45525" s="4" t="s">
        <v>10</v>
      </c>
      <c r="GB45525" s="4" t="s">
        <v>10</v>
      </c>
      <c r="GC45525" s="4" t="s">
        <v>9</v>
      </c>
      <c r="GD45525" s="4" t="s">
        <v>6</v>
      </c>
      <c r="GE45525" s="4" t="s">
        <v>8</v>
      </c>
      <c r="GF45525" s="4" t="s">
        <v>10</v>
      </c>
      <c r="GG45525" s="4" t="s">
        <v>10</v>
      </c>
      <c r="GH45525" s="4" t="s">
        <v>9</v>
      </c>
      <c r="GI45525" s="4" t="s">
        <v>6</v>
      </c>
      <c r="GJ45525" s="4" t="s">
        <v>8</v>
      </c>
      <c r="GK45525" s="4" t="s">
        <v>10</v>
      </c>
      <c r="GL45525" s="4" t="s">
        <v>10</v>
      </c>
      <c r="GM45525" s="4" t="s">
        <v>9</v>
      </c>
      <c r="GN45525" s="4" t="s">
        <v>6</v>
      </c>
      <c r="GO45525" s="4" t="s">
        <v>8</v>
      </c>
      <c r="GP45525" s="4" t="s">
        <v>10</v>
      </c>
      <c r="GQ45525" s="4" t="s">
        <v>10</v>
      </c>
      <c r="GR45525" s="4" t="s">
        <v>9</v>
      </c>
      <c r="GS45525" s="4" t="s">
        <v>6</v>
      </c>
      <c r="GT45525" s="4" t="s">
        <v>8</v>
      </c>
      <c r="GU45525" s="4" t="s">
        <v>10</v>
      </c>
      <c r="GV45525" s="4" t="s">
        <v>10</v>
      </c>
      <c r="GW45525" s="4" t="s">
        <v>9</v>
      </c>
      <c r="GX45525" s="4" t="s">
        <v>6</v>
      </c>
      <c r="GY45525" s="4" t="s">
        <v>8</v>
      </c>
      <c r="GZ45525" s="4" t="s">
        <v>10</v>
      </c>
      <c r="HA45525" s="4" t="s">
        <v>10</v>
      </c>
      <c r="HB45525" s="4" t="s">
        <v>9</v>
      </c>
      <c r="HC45525" s="4" t="s">
        <v>6</v>
      </c>
      <c r="HD45525" s="4" t="s">
        <v>8</v>
      </c>
      <c r="HE45525" s="4" t="s">
        <v>10</v>
      </c>
      <c r="HF45525" s="4" t="s">
        <v>10</v>
      </c>
      <c r="HG45525" s="4" t="s">
        <v>9</v>
      </c>
      <c r="HH45525" s="4" t="s">
        <v>6</v>
      </c>
      <c r="HI45525" s="4" t="s">
        <v>8</v>
      </c>
      <c r="HJ45525" s="4" t="s">
        <v>10</v>
      </c>
      <c r="HK45525" s="4" t="s">
        <v>10</v>
      </c>
      <c r="HL45525" s="4" t="s">
        <v>9</v>
      </c>
      <c r="HM45525" s="4" t="s">
        <v>6</v>
      </c>
      <c r="HN45525" s="4" t="s">
        <v>8</v>
      </c>
      <c r="HO45525" s="4" t="s">
        <v>10</v>
      </c>
      <c r="HP45525" s="4" t="s">
        <v>10</v>
      </c>
      <c r="HQ45525" s="4" t="s">
        <v>9</v>
      </c>
      <c r="HR45525" s="4" t="s">
        <v>6</v>
      </c>
      <c r="HS45525" s="4" t="s">
        <v>8</v>
      </c>
      <c r="HT45525" s="4" t="s">
        <v>10</v>
      </c>
      <c r="HU45525" s="4" t="s">
        <v>10</v>
      </c>
      <c r="HV45525" s="4" t="s">
        <v>9</v>
      </c>
      <c r="HW45525" s="4" t="s">
        <v>6</v>
      </c>
      <c r="HX45525" s="4" t="s">
        <v>8</v>
      </c>
      <c r="HY45525" s="4" t="s">
        <v>10</v>
      </c>
      <c r="HZ45525" s="4" t="s">
        <v>10</v>
      </c>
      <c r="IA45525" s="4" t="s">
        <v>9</v>
      </c>
      <c r="IB45525" s="4" t="s">
        <v>6</v>
      </c>
      <c r="IC45525" s="4" t="s">
        <v>8</v>
      </c>
      <c r="ID45525" s="4" t="s">
        <v>10</v>
      </c>
      <c r="IE45525" s="4" t="s">
        <v>10</v>
      </c>
      <c r="IF45525" s="4" t="s">
        <v>9</v>
      </c>
      <c r="IG45525" s="4" t="s">
        <v>6</v>
      </c>
      <c r="IH45525" s="4" t="s">
        <v>8</v>
      </c>
      <c r="II45525" s="4" t="s">
        <v>10</v>
      </c>
      <c r="IJ45525" s="4" t="s">
        <v>10</v>
      </c>
      <c r="IK45525" s="4" t="s">
        <v>9</v>
      </c>
      <c r="IL45525" s="4" t="s">
        <v>6</v>
      </c>
      <c r="IM45525" s="4" t="s">
        <v>8</v>
      </c>
      <c r="IN45525" s="4" t="s">
        <v>10</v>
      </c>
      <c r="IO45525" s="4" t="s">
        <v>10</v>
      </c>
      <c r="IP45525" s="4" t="s">
        <v>9</v>
      </c>
      <c r="IQ45525" s="4" t="s">
        <v>6</v>
      </c>
      <c r="IR45525" s="4" t="s">
        <v>8</v>
      </c>
      <c r="IS45525" s="4" t="s">
        <v>10</v>
      </c>
      <c r="IT45525" s="4" t="s">
        <v>10</v>
      </c>
      <c r="IU45525" s="4" t="s">
        <v>9</v>
      </c>
      <c r="IV45525" s="4" t="s">
        <v>6</v>
      </c>
      <c r="IW45525" s="4" t="s">
        <v>8</v>
      </c>
      <c r="IX45525" s="4" t="s">
        <v>10</v>
      </c>
      <c r="IY45525" s="4" t="s">
        <v>10</v>
      </c>
      <c r="IZ45525" s="4" t="s">
        <v>9</v>
      </c>
      <c r="JA45525" s="4" t="s">
        <v>6</v>
      </c>
      <c r="JB45525" s="4" t="s">
        <v>8</v>
      </c>
      <c r="JC45525" s="4" t="s">
        <v>10</v>
      </c>
      <c r="JD45525" s="4" t="s">
        <v>10</v>
      </c>
      <c r="JE45525" s="4" t="s">
        <v>9</v>
      </c>
      <c r="JF45525" s="4" t="s">
        <v>6</v>
      </c>
      <c r="JG45525" s="4" t="s">
        <v>8</v>
      </c>
      <c r="JH45525" s="4" t="s">
        <v>10</v>
      </c>
      <c r="JI45525" s="4" t="s">
        <v>10</v>
      </c>
      <c r="JJ45525" s="4" t="s">
        <v>9</v>
      </c>
      <c r="JK45525" s="4" t="s">
        <v>6</v>
      </c>
      <c r="JL45525" s="4" t="s">
        <v>8</v>
      </c>
      <c r="JM45525" s="4" t="s">
        <v>10</v>
      </c>
      <c r="JN45525" s="4" t="s">
        <v>10</v>
      </c>
      <c r="JO45525" s="4" t="s">
        <v>9</v>
      </c>
      <c r="JP45525" s="4" t="s">
        <v>6</v>
      </c>
      <c r="JQ45525" s="4" t="s">
        <v>8</v>
      </c>
      <c r="JR45525" s="4" t="s">
        <v>10</v>
      </c>
      <c r="JS45525" s="4" t="s">
        <v>10</v>
      </c>
      <c r="JT45525" s="4" t="s">
        <v>9</v>
      </c>
      <c r="JU45525" s="4" t="s">
        <v>6</v>
      </c>
      <c r="JV45525" s="4" t="s">
        <v>8</v>
      </c>
      <c r="JW45525" s="4" t="s">
        <v>10</v>
      </c>
      <c r="JX45525" s="4" t="s">
        <v>10</v>
      </c>
      <c r="JY45525" s="4" t="s">
        <v>9</v>
      </c>
      <c r="JZ45525" s="4" t="s">
        <v>6</v>
      </c>
      <c r="KA45525" s="4" t="s">
        <v>8</v>
      </c>
      <c r="KB45525" s="4" t="s">
        <v>10</v>
      </c>
      <c r="KC45525" s="4" t="s">
        <v>10</v>
      </c>
      <c r="KD45525" s="4" t="s">
        <v>9</v>
      </c>
      <c r="KE45525" s="4" t="s">
        <v>6</v>
      </c>
      <c r="KF45525" s="4" t="s">
        <v>8</v>
      </c>
      <c r="KG45525" s="4" t="s">
        <v>10</v>
      </c>
      <c r="KH45525" s="4" t="s">
        <v>10</v>
      </c>
      <c r="KI45525" s="4" t="s">
        <v>9</v>
      </c>
      <c r="KJ45525" s="4" t="s">
        <v>6</v>
      </c>
      <c r="KK45525" s="4" t="s">
        <v>8</v>
      </c>
      <c r="KL45525" s="4" t="s">
        <v>10</v>
      </c>
      <c r="KM45525" s="4" t="s">
        <v>10</v>
      </c>
      <c r="KN45525" s="4" t="s">
        <v>9</v>
      </c>
      <c r="KO45525" s="4" t="s">
        <v>6</v>
      </c>
      <c r="KP45525" s="4" t="s">
        <v>8</v>
      </c>
      <c r="KQ45525" s="4" t="s">
        <v>10</v>
      </c>
      <c r="KR45525" s="4" t="s">
        <v>10</v>
      </c>
      <c r="KS45525" s="4" t="s">
        <v>9</v>
      </c>
      <c r="KT45525" s="4" t="s">
        <v>6</v>
      </c>
      <c r="KU45525" s="4" t="s">
        <v>8</v>
      </c>
      <c r="KV45525" s="4" t="s">
        <v>10</v>
      </c>
      <c r="KW45525" s="4" t="s">
        <v>10</v>
      </c>
      <c r="KX45525" s="4" t="s">
        <v>9</v>
      </c>
      <c r="KY45525" s="4" t="s">
        <v>6</v>
      </c>
      <c r="KZ45525" s="4" t="s">
        <v>8</v>
      </c>
      <c r="LA45525" s="4" t="s">
        <v>10</v>
      </c>
      <c r="LB45525" s="4" t="s">
        <v>10</v>
      </c>
      <c r="LC45525" s="4" t="s">
        <v>9</v>
      </c>
      <c r="LD45525" s="4" t="s">
        <v>6</v>
      </c>
      <c r="LE45525" s="4" t="s">
        <v>8</v>
      </c>
      <c r="LF45525" s="4" t="s">
        <v>10</v>
      </c>
      <c r="LG45525" s="4" t="s">
        <v>10</v>
      </c>
      <c r="LH45525" s="4" t="s">
        <v>9</v>
      </c>
      <c r="LI45525" s="4" t="s">
        <v>6</v>
      </c>
      <c r="LJ45525" s="4" t="s">
        <v>8</v>
      </c>
      <c r="LK45525" s="4" t="s">
        <v>10</v>
      </c>
      <c r="LL45525" s="4" t="s">
        <v>10</v>
      </c>
      <c r="LM45525" s="4" t="s">
        <v>9</v>
      </c>
      <c r="LN45525" s="4" t="s">
        <v>6</v>
      </c>
      <c r="LO45525" s="4" t="s">
        <v>8</v>
      </c>
      <c r="LP45525" s="4" t="s">
        <v>10</v>
      </c>
      <c r="LQ45525" s="4" t="s">
        <v>10</v>
      </c>
      <c r="LR45525" s="4" t="s">
        <v>9</v>
      </c>
      <c r="LS45525" s="4" t="s">
        <v>6</v>
      </c>
      <c r="LT45525" s="4" t="s">
        <v>8</v>
      </c>
      <c r="LU45525" s="4" t="s">
        <v>10</v>
      </c>
      <c r="LV45525" s="4" t="s">
        <v>10</v>
      </c>
      <c r="LW45525" s="4" t="s">
        <v>9</v>
      </c>
      <c r="LX45525" s="4" t="s">
        <v>6</v>
      </c>
      <c r="LY45525" s="4" t="s">
        <v>8</v>
      </c>
      <c r="LZ45525" s="4" t="s">
        <v>10</v>
      </c>
      <c r="MA45525" s="4" t="s">
        <v>10</v>
      </c>
      <c r="MB45525" s="4" t="s">
        <v>9</v>
      </c>
      <c r="MC45525" s="4" t="s">
        <v>6</v>
      </c>
      <c r="MD45525" s="4" t="s">
        <v>8</v>
      </c>
      <c r="ME45525" s="4" t="s">
        <v>10</v>
      </c>
      <c r="MF45525" s="4" t="s">
        <v>10</v>
      </c>
      <c r="MG45525" s="4" t="s">
        <v>9</v>
      </c>
      <c r="MH45525" s="4" t="s">
        <v>6</v>
      </c>
      <c r="MI45525" s="4" t="s">
        <v>8</v>
      </c>
      <c r="MJ45525" s="4" t="s">
        <v>10</v>
      </c>
      <c r="MK45525" s="4" t="s">
        <v>10</v>
      </c>
      <c r="ML45525" s="4" t="s">
        <v>9</v>
      </c>
      <c r="MM45525" s="4" t="s">
        <v>6</v>
      </c>
      <c r="MN45525" s="4" t="s">
        <v>8</v>
      </c>
      <c r="MO45525" s="4" t="s">
        <v>10</v>
      </c>
      <c r="MP45525" s="4" t="s">
        <v>10</v>
      </c>
      <c r="MQ45525" s="4" t="s">
        <v>9</v>
      </c>
      <c r="MR45525" s="4" t="s">
        <v>6</v>
      </c>
      <c r="MS45525" s="4" t="s">
        <v>8</v>
      </c>
      <c r="MT45525" s="4" t="s">
        <v>10</v>
      </c>
      <c r="MU45525" s="4" t="s">
        <v>10</v>
      </c>
      <c r="MV45525" s="4" t="s">
        <v>9</v>
      </c>
      <c r="MW45525" s="4" t="s">
        <v>6</v>
      </c>
      <c r="MX45525" s="4" t="s">
        <v>8</v>
      </c>
      <c r="MY45525" s="4" t="s">
        <v>10</v>
      </c>
      <c r="MZ45525" s="4" t="s">
        <v>10</v>
      </c>
      <c r="NA45525" s="4" t="s">
        <v>9</v>
      </c>
      <c r="NB45525" s="4" t="s">
        <v>6</v>
      </c>
      <c r="NC45525" s="4" t="s">
        <v>8</v>
      </c>
      <c r="ND45525" s="4" t="s">
        <v>10</v>
      </c>
      <c r="NE45525" s="4" t="s">
        <v>10</v>
      </c>
      <c r="NF45525" s="4" t="s">
        <v>9</v>
      </c>
      <c r="NG45525" s="4" t="s">
        <v>6</v>
      </c>
      <c r="NH45525" s="4" t="s">
        <v>8</v>
      </c>
      <c r="NI45525" s="4" t="s">
        <v>10</v>
      </c>
      <c r="NJ45525" s="4" t="s">
        <v>10</v>
      </c>
      <c r="NK45525" s="4" t="s">
        <v>9</v>
      </c>
      <c r="NL45525" s="4" t="s">
        <v>6</v>
      </c>
      <c r="NM45525" s="4" t="s">
        <v>8</v>
      </c>
      <c r="NN45525" s="4" t="s">
        <v>10</v>
      </c>
      <c r="NO45525" s="4" t="s">
        <v>10</v>
      </c>
      <c r="NP45525" s="4" t="s">
        <v>9</v>
      </c>
      <c r="NQ45525" s="4" t="s">
        <v>6</v>
      </c>
      <c r="NR45525" s="4" t="s">
        <v>8</v>
      </c>
      <c r="NS45525" s="4" t="s">
        <v>10</v>
      </c>
      <c r="NT45525" s="4" t="s">
        <v>10</v>
      </c>
      <c r="NU45525" s="4" t="s">
        <v>9</v>
      </c>
      <c r="NV45525" s="4" t="s">
        <v>6</v>
      </c>
      <c r="NW45525" s="4" t="s">
        <v>8</v>
      </c>
      <c r="NX45525" s="4" t="s">
        <v>10</v>
      </c>
      <c r="NY45525" s="4" t="s">
        <v>10</v>
      </c>
      <c r="NZ45525" s="4" t="s">
        <v>9</v>
      </c>
      <c r="OA45525" s="4" t="s">
        <v>6</v>
      </c>
      <c r="OB45525" s="4" t="s">
        <v>8</v>
      </c>
      <c r="OC45525" s="4" t="s">
        <v>10</v>
      </c>
      <c r="OD45525" s="4" t="s">
        <v>10</v>
      </c>
      <c r="OE45525" s="4" t="s">
        <v>9</v>
      </c>
      <c r="OF45525" s="4" t="s">
        <v>6</v>
      </c>
      <c r="OG45525" s="4" t="s">
        <v>8</v>
      </c>
      <c r="OH45525" s="4" t="s">
        <v>10</v>
      </c>
      <c r="OI45525" s="4" t="s">
        <v>10</v>
      </c>
      <c r="OJ45525" s="4" t="s">
        <v>9</v>
      </c>
      <c r="OK45525" s="4" t="s">
        <v>6</v>
      </c>
      <c r="OL45525" s="4" t="s">
        <v>8</v>
      </c>
      <c r="OM45525" s="4" t="s">
        <v>10</v>
      </c>
      <c r="ON45525" s="4" t="s">
        <v>10</v>
      </c>
      <c r="OO45525" s="4" t="s">
        <v>9</v>
      </c>
      <c r="OP45525" s="4" t="s">
        <v>6</v>
      </c>
      <c r="OQ45525" s="4" t="s">
        <v>8</v>
      </c>
      <c r="OR45525" s="4" t="s">
        <v>10</v>
      </c>
      <c r="OS45525" s="4" t="s">
        <v>10</v>
      </c>
      <c r="OT45525" s="4" t="s">
        <v>9</v>
      </c>
      <c r="OU45525" s="4" t="s">
        <v>6</v>
      </c>
      <c r="OV45525" s="4" t="s">
        <v>8</v>
      </c>
      <c r="OW45525" s="4" t="s">
        <v>10</v>
      </c>
      <c r="OX45525" s="4" t="s">
        <v>10</v>
      </c>
      <c r="OY45525" s="4" t="s">
        <v>9</v>
      </c>
      <c r="OZ45525" s="4" t="s">
        <v>6</v>
      </c>
      <c r="PA45525" s="4" t="s">
        <v>8</v>
      </c>
      <c r="PB45525" s="4" t="s">
        <v>10</v>
      </c>
      <c r="PC45525" s="4" t="s">
        <v>10</v>
      </c>
      <c r="PD45525" s="4" t="s">
        <v>9</v>
      </c>
      <c r="PE45525" s="4" t="s">
        <v>6</v>
      </c>
      <c r="PF45525" s="4" t="s">
        <v>8</v>
      </c>
      <c r="PG45525" s="4" t="s">
        <v>10</v>
      </c>
      <c r="PH45525" s="4" t="s">
        <v>10</v>
      </c>
      <c r="PI45525" s="4" t="s">
        <v>9</v>
      </c>
      <c r="PJ45525" s="4" t="s">
        <v>6</v>
      </c>
      <c r="PK45525" s="4" t="s">
        <v>8</v>
      </c>
      <c r="PL45525" s="4" t="s">
        <v>10</v>
      </c>
      <c r="PM45525" s="4" t="s">
        <v>10</v>
      </c>
      <c r="PN45525" s="4" t="s">
        <v>9</v>
      </c>
      <c r="PO45525" s="4" t="s">
        <v>6</v>
      </c>
      <c r="PP45525" s="4" t="s">
        <v>8</v>
      </c>
      <c r="PQ45525" s="4" t="s">
        <v>10</v>
      </c>
      <c r="PR45525" s="4" t="s">
        <v>10</v>
      </c>
      <c r="PS45525" s="4" t="s">
        <v>9</v>
      </c>
      <c r="PT45525" s="4" t="s">
        <v>6</v>
      </c>
      <c r="PU45525" s="4" t="s">
        <v>8</v>
      </c>
      <c r="PV45525" s="4" t="s">
        <v>10</v>
      </c>
      <c r="PW45525" s="4" t="s">
        <v>10</v>
      </c>
      <c r="PX45525" s="4" t="s">
        <v>9</v>
      </c>
      <c r="PY45525" s="4" t="s">
        <v>6</v>
      </c>
      <c r="PZ45525" s="4" t="s">
        <v>8</v>
      </c>
      <c r="QA45525" s="4" t="s">
        <v>10</v>
      </c>
      <c r="QB45525" s="4" t="s">
        <v>10</v>
      </c>
      <c r="QC45525" s="4" t="s">
        <v>9</v>
      </c>
      <c r="QD45525" s="4" t="s">
        <v>6</v>
      </c>
      <c r="QE45525" s="4" t="s">
        <v>8</v>
      </c>
      <c r="QF45525" s="4" t="s">
        <v>10</v>
      </c>
      <c r="QG45525" s="4" t="s">
        <v>10</v>
      </c>
      <c r="QH45525" s="4" t="s">
        <v>9</v>
      </c>
      <c r="QI45525" s="4" t="s">
        <v>6</v>
      </c>
      <c r="QJ45525" s="4" t="s">
        <v>8</v>
      </c>
      <c r="QK45525" s="4" t="s">
        <v>10</v>
      </c>
      <c r="QL45525" s="4" t="s">
        <v>10</v>
      </c>
      <c r="QM45525" s="4" t="s">
        <v>9</v>
      </c>
      <c r="QN45525" s="4" t="s">
        <v>6</v>
      </c>
      <c r="QO45525" s="4" t="s">
        <v>8</v>
      </c>
      <c r="QP45525" s="4" t="s">
        <v>10</v>
      </c>
      <c r="QQ45525" s="4" t="s">
        <v>10</v>
      </c>
      <c r="QR45525" s="4" t="s">
        <v>9</v>
      </c>
      <c r="QS45525" s="4" t="s">
        <v>6</v>
      </c>
      <c r="QT45525" s="4" t="s">
        <v>8</v>
      </c>
      <c r="QU45525" s="4" t="s">
        <v>10</v>
      </c>
      <c r="QV45525" s="4" t="s">
        <v>10</v>
      </c>
      <c r="QW45525" s="4" t="s">
        <v>9</v>
      </c>
      <c r="QX45525" s="4" t="s">
        <v>6</v>
      </c>
      <c r="QY45525" s="4" t="s">
        <v>8</v>
      </c>
      <c r="QZ45525" s="4" t="s">
        <v>10</v>
      </c>
      <c r="RA45525" s="4" t="s">
        <v>10</v>
      </c>
      <c r="RB45525" s="4" t="s">
        <v>9</v>
      </c>
      <c r="RC45525" s="4" t="s">
        <v>6</v>
      </c>
      <c r="RD45525" s="4" t="s">
        <v>8</v>
      </c>
      <c r="RE45525" s="4" t="s">
        <v>10</v>
      </c>
      <c r="RF45525" s="4" t="s">
        <v>10</v>
      </c>
      <c r="RG45525" s="4" t="s">
        <v>9</v>
      </c>
      <c r="RH45525" s="4" t="s">
        <v>6</v>
      </c>
      <c r="RI45525" s="4" t="s">
        <v>8</v>
      </c>
      <c r="RJ45525" s="4" t="s">
        <v>10</v>
      </c>
      <c r="RK45525" s="4" t="s">
        <v>10</v>
      </c>
      <c r="RL45525" s="4" t="s">
        <v>9</v>
      </c>
      <c r="RM45525" s="4" t="s">
        <v>6</v>
      </c>
      <c r="RN45525" s="4" t="s">
        <v>8</v>
      </c>
      <c r="RO45525" s="4" t="s">
        <v>10</v>
      </c>
      <c r="RP45525" s="4" t="s">
        <v>10</v>
      </c>
      <c r="RQ45525" s="4" t="s">
        <v>9</v>
      </c>
      <c r="RR45525" s="4" t="s">
        <v>6</v>
      </c>
      <c r="RS45525" s="4" t="s">
        <v>8</v>
      </c>
      <c r="RT45525" s="4" t="s">
        <v>10</v>
      </c>
      <c r="RU45525" s="4" t="s">
        <v>10</v>
      </c>
      <c r="RV45525" s="4" t="s">
        <v>9</v>
      </c>
      <c r="RW45525" s="4" t="s">
        <v>6</v>
      </c>
      <c r="RX45525" s="4" t="s">
        <v>8</v>
      </c>
      <c r="RY45525" s="4" t="s">
        <v>10</v>
      </c>
      <c r="RZ45525" s="4" t="s">
        <v>10</v>
      </c>
      <c r="SA45525" s="4" t="s">
        <v>9</v>
      </c>
      <c r="SB45525" s="4" t="s">
        <v>6</v>
      </c>
      <c r="SC45525" s="4" t="s">
        <v>8</v>
      </c>
      <c r="SD45525" s="4" t="s">
        <v>10</v>
      </c>
      <c r="SE45525" s="4" t="s">
        <v>10</v>
      </c>
      <c r="SF45525" s="4" t="s">
        <v>9</v>
      </c>
      <c r="SG45525" s="4" t="s">
        <v>6</v>
      </c>
      <c r="SH45525" s="4" t="s">
        <v>8</v>
      </c>
      <c r="SI45525" s="4" t="s">
        <v>10</v>
      </c>
      <c r="SJ45525" s="4" t="s">
        <v>10</v>
      </c>
      <c r="SK45525" s="4" t="s">
        <v>9</v>
      </c>
      <c r="SL45525" s="4" t="s">
        <v>6</v>
      </c>
      <c r="SM45525" s="4" t="s">
        <v>8</v>
      </c>
      <c r="SN45525" s="4" t="s">
        <v>10</v>
      </c>
      <c r="SO45525" s="4" t="s">
        <v>10</v>
      </c>
      <c r="SP45525" s="4" t="s">
        <v>9</v>
      </c>
      <c r="SQ45525" s="4" t="s">
        <v>6</v>
      </c>
      <c r="SR45525" s="4" t="s">
        <v>8</v>
      </c>
      <c r="SS45525" s="4" t="s">
        <v>10</v>
      </c>
      <c r="ST45525" s="4" t="s">
        <v>10</v>
      </c>
      <c r="SU45525" s="4" t="s">
        <v>9</v>
      </c>
      <c r="SV45525" s="4" t="s">
        <v>6</v>
      </c>
      <c r="SW45525" s="4" t="s">
        <v>8</v>
      </c>
      <c r="SX45525" s="4" t="s">
        <v>10</v>
      </c>
      <c r="SY45525" s="4" t="s">
        <v>10</v>
      </c>
      <c r="SZ45525" s="4" t="s">
        <v>9</v>
      </c>
      <c r="TA45525" s="4" t="s">
        <v>6</v>
      </c>
      <c r="TB45525" s="4" t="s">
        <v>8</v>
      </c>
      <c r="TC45525" s="4" t="s">
        <v>10</v>
      </c>
      <c r="TD45525" s="4" t="s">
        <v>10</v>
      </c>
      <c r="TE45525" s="4" t="s">
        <v>9</v>
      </c>
      <c r="TF45525" s="4" t="s">
        <v>6</v>
      </c>
      <c r="TG45525" s="4" t="s">
        <v>8</v>
      </c>
      <c r="TH45525" s="4" t="s">
        <v>10</v>
      </c>
      <c r="TI45525" s="4" t="s">
        <v>10</v>
      </c>
      <c r="TJ45525" s="4" t="s">
        <v>9</v>
      </c>
      <c r="TK45525" s="4" t="s">
        <v>6</v>
      </c>
      <c r="TL45525" s="4" t="s">
        <v>8</v>
      </c>
      <c r="TM45525" s="4" t="s">
        <v>10</v>
      </c>
      <c r="TN45525" s="4" t="s">
        <v>10</v>
      </c>
      <c r="TO45525" s="4" t="s">
        <v>9</v>
      </c>
      <c r="TP45525" s="4" t="s">
        <v>6</v>
      </c>
      <c r="TQ45525" s="4" t="s">
        <v>8</v>
      </c>
      <c r="TR45525" s="4" t="s">
        <v>10</v>
      </c>
      <c r="TS45525" s="4" t="s">
        <v>10</v>
      </c>
      <c r="TT45525" s="4" t="s">
        <v>9</v>
      </c>
      <c r="TU45525" s="4" t="s">
        <v>6</v>
      </c>
      <c r="TV45525" s="4" t="s">
        <v>8</v>
      </c>
      <c r="TW45525" s="4" t="s">
        <v>10</v>
      </c>
      <c r="TX45525" s="4" t="s">
        <v>10</v>
      </c>
      <c r="TY45525" s="4" t="s">
        <v>9</v>
      </c>
      <c r="TZ45525" s="4" t="s">
        <v>6</v>
      </c>
      <c r="UA45525" s="4" t="s">
        <v>8</v>
      </c>
      <c r="UB45525" s="4" t="s">
        <v>10</v>
      </c>
      <c r="UC45525" s="4" t="s">
        <v>10</v>
      </c>
      <c r="UD45525" s="4" t="s">
        <v>9</v>
      </c>
      <c r="UE45525" s="4" t="s">
        <v>6</v>
      </c>
      <c r="UF45525" s="4" t="s">
        <v>8</v>
      </c>
      <c r="UG45525" s="4" t="s">
        <v>10</v>
      </c>
      <c r="UH45525" s="4" t="s">
        <v>10</v>
      </c>
      <c r="UI45525" s="4" t="s">
        <v>9</v>
      </c>
      <c r="UJ45525" s="4" t="s">
        <v>6</v>
      </c>
      <c r="UK45525" s="4" t="s">
        <v>8</v>
      </c>
      <c r="UL45525" s="4" t="s">
        <v>10</v>
      </c>
      <c r="UM45525" s="4" t="s">
        <v>10</v>
      </c>
      <c r="UN45525" s="4" t="s">
        <v>9</v>
      </c>
      <c r="UO45525" s="4" t="s">
        <v>6</v>
      </c>
      <c r="UP45525" s="4" t="s">
        <v>8</v>
      </c>
      <c r="UQ45525" s="4" t="s">
        <v>10</v>
      </c>
      <c r="UR45525" s="4" t="s">
        <v>10</v>
      </c>
      <c r="US45525" s="4" t="s">
        <v>9</v>
      </c>
      <c r="UT45525" s="4" t="s">
        <v>6</v>
      </c>
      <c r="UU45525" s="4" t="s">
        <v>8</v>
      </c>
      <c r="UV45525" s="4" t="s">
        <v>10</v>
      </c>
      <c r="UW45525" s="4" t="s">
        <v>10</v>
      </c>
      <c r="UX45525" s="4" t="s">
        <v>9</v>
      </c>
      <c r="UY45525" s="4" t="s">
        <v>6</v>
      </c>
      <c r="UZ45525" s="4" t="s">
        <v>8</v>
      </c>
      <c r="VA45525" s="4" t="s">
        <v>10</v>
      </c>
      <c r="VB45525" s="4" t="s">
        <v>10</v>
      </c>
      <c r="VC45525" s="4" t="s">
        <v>9</v>
      </c>
      <c r="VD45525" s="4" t="s">
        <v>6</v>
      </c>
      <c r="VE45525" s="4" t="s">
        <v>8</v>
      </c>
      <c r="VF45525" s="4" t="s">
        <v>10</v>
      </c>
      <c r="VG45525" s="4" t="s">
        <v>10</v>
      </c>
      <c r="VH45525" s="4" t="s">
        <v>9</v>
      </c>
      <c r="VI45525" s="4" t="s">
        <v>6</v>
      </c>
      <c r="VJ45525" s="4" t="s">
        <v>8</v>
      </c>
      <c r="VK45525" s="4" t="s">
        <v>10</v>
      </c>
      <c r="VL45525" s="4" t="s">
        <v>10</v>
      </c>
      <c r="VM45525" s="4" t="s">
        <v>9</v>
      </c>
      <c r="VN45525" s="4" t="s">
        <v>6</v>
      </c>
      <c r="VO45525" s="4" t="s">
        <v>8</v>
      </c>
      <c r="VP45525" s="4" t="s">
        <v>10</v>
      </c>
      <c r="VQ45525" s="4" t="s">
        <v>10</v>
      </c>
      <c r="VR45525" s="4" t="s">
        <v>9</v>
      </c>
      <c r="VS45525" s="4" t="s">
        <v>6</v>
      </c>
      <c r="VT45525" s="4" t="s">
        <v>8</v>
      </c>
      <c r="VU45525" s="4" t="s">
        <v>10</v>
      </c>
      <c r="VV45525" s="4" t="s">
        <v>10</v>
      </c>
      <c r="VW45525" s="4" t="s">
        <v>9</v>
      </c>
      <c r="VX45525" s="4" t="s">
        <v>6</v>
      </c>
      <c r="VY45525" s="4" t="s">
        <v>8</v>
      </c>
      <c r="VZ45525" s="4" t="s">
        <v>10</v>
      </c>
      <c r="WA45525" s="4" t="s">
        <v>10</v>
      </c>
      <c r="WB45525" s="4" t="s">
        <v>9</v>
      </c>
      <c r="WC45525" s="4" t="s">
        <v>6</v>
      </c>
      <c r="WD45525" s="4" t="s">
        <v>8</v>
      </c>
      <c r="WE45525" s="4" t="s">
        <v>10</v>
      </c>
      <c r="WF45525" s="4" t="s">
        <v>10</v>
      </c>
      <c r="WG45525" s="4" t="s">
        <v>9</v>
      </c>
      <c r="WH45525" s="4" t="s">
        <v>6</v>
      </c>
      <c r="WI45525" s="4" t="s">
        <v>8</v>
      </c>
      <c r="WJ45525" s="4" t="s">
        <v>10</v>
      </c>
      <c r="WK45525" s="4" t="s">
        <v>10</v>
      </c>
      <c r="WL45525" s="4" t="s">
        <v>9</v>
      </c>
      <c r="WM45525" s="4" t="s">
        <v>6</v>
      </c>
      <c r="WN45525" s="4" t="s">
        <v>8</v>
      </c>
      <c r="WO45525" s="4" t="s">
        <v>10</v>
      </c>
      <c r="WP45525" s="4" t="s">
        <v>10</v>
      </c>
      <c r="WQ45525" s="4" t="s">
        <v>9</v>
      </c>
      <c r="WR45525" s="4" t="s">
        <v>6</v>
      </c>
      <c r="WS45525" s="4" t="s">
        <v>8</v>
      </c>
      <c r="WT45525" s="4" t="s">
        <v>10</v>
      </c>
      <c r="WU45525" s="4" t="s">
        <v>10</v>
      </c>
      <c r="WV45525" s="4" t="s">
        <v>9</v>
      </c>
      <c r="WW45525" s="4" t="s">
        <v>6</v>
      </c>
      <c r="WX45525" s="4" t="s">
        <v>8</v>
      </c>
      <c r="WY45525" s="4" t="s">
        <v>10</v>
      </c>
      <c r="WZ45525" s="4" t="s">
        <v>10</v>
      </c>
      <c r="XA45525" s="4" t="s">
        <v>9</v>
      </c>
      <c r="XB45525" s="4" t="s">
        <v>6</v>
      </c>
      <c r="XC45525" s="4" t="s">
        <v>8</v>
      </c>
      <c r="XD45525" s="4" t="s">
        <v>10</v>
      </c>
      <c r="XE45525" s="4" t="s">
        <v>10</v>
      </c>
      <c r="XF45525" s="4" t="s">
        <v>9</v>
      </c>
      <c r="XG45525" s="4" t="s">
        <v>6</v>
      </c>
      <c r="XH45525" s="4" t="s">
        <v>8</v>
      </c>
      <c r="XI45525" s="4" t="s">
        <v>10</v>
      </c>
      <c r="XJ45525" s="4" t="s">
        <v>10</v>
      </c>
      <c r="XK45525" s="4" t="s">
        <v>9</v>
      </c>
      <c r="XL45525" s="4" t="s">
        <v>6</v>
      </c>
      <c r="XM45525" s="4" t="s">
        <v>8</v>
      </c>
    </row>
    <row r="45526" spans="1:222">
      <c r="A45526" t="n">
        <v>380176</v>
      </c>
      <c r="B45526" s="122" t="n">
        <v>257</v>
      </c>
      <c r="C45526" s="7" t="n">
        <v>3</v>
      </c>
      <c r="D45526" s="7" t="n">
        <v>65533</v>
      </c>
      <c r="E45526" s="7" t="n">
        <v>0</v>
      </c>
      <c r="F45526" s="7" t="s">
        <v>959</v>
      </c>
      <c r="G45526" s="7" t="n">
        <f t="normal" ca="1">32-LENB(INDIRECT(ADDRESS(45526,6)))</f>
        <v>0</v>
      </c>
      <c r="H45526" s="7" t="n">
        <v>3</v>
      </c>
      <c r="I45526" s="7" t="n">
        <v>65533</v>
      </c>
      <c r="J45526" s="7" t="n">
        <v>0</v>
      </c>
      <c r="K45526" s="7" t="s">
        <v>1465</v>
      </c>
      <c r="L45526" s="7" t="n">
        <f t="normal" ca="1">32-LENB(INDIRECT(ADDRESS(45526,11)))</f>
        <v>0</v>
      </c>
      <c r="M45526" s="7" t="n">
        <v>3</v>
      </c>
      <c r="N45526" s="7" t="n">
        <v>65533</v>
      </c>
      <c r="O45526" s="7" t="n">
        <v>0</v>
      </c>
      <c r="P45526" s="7" t="s">
        <v>1466</v>
      </c>
      <c r="Q45526" s="7" t="n">
        <f t="normal" ca="1">32-LENB(INDIRECT(ADDRESS(45526,16)))</f>
        <v>0</v>
      </c>
      <c r="R45526" s="7" t="n">
        <v>3</v>
      </c>
      <c r="S45526" s="7" t="n">
        <v>65533</v>
      </c>
      <c r="T45526" s="7" t="n">
        <v>0</v>
      </c>
      <c r="U45526" s="7" t="s">
        <v>1467</v>
      </c>
      <c r="V45526" s="7" t="n">
        <f t="normal" ca="1">32-LENB(INDIRECT(ADDRESS(45526,21)))</f>
        <v>0</v>
      </c>
      <c r="W45526" s="7" t="n">
        <v>3</v>
      </c>
      <c r="X45526" s="7" t="n">
        <v>65533</v>
      </c>
      <c r="Y45526" s="7" t="n">
        <v>0</v>
      </c>
      <c r="Z45526" s="7" t="s">
        <v>1468</v>
      </c>
      <c r="AA45526" s="7" t="n">
        <f t="normal" ca="1">32-LENB(INDIRECT(ADDRESS(45526,26)))</f>
        <v>0</v>
      </c>
      <c r="AB45526" s="7" t="n">
        <v>3</v>
      </c>
      <c r="AC45526" s="7" t="n">
        <v>65533</v>
      </c>
      <c r="AD45526" s="7" t="n">
        <v>0</v>
      </c>
      <c r="AE45526" s="7" t="s">
        <v>1469</v>
      </c>
      <c r="AF45526" s="7" t="n">
        <f t="normal" ca="1">32-LENB(INDIRECT(ADDRESS(45526,31)))</f>
        <v>0</v>
      </c>
      <c r="AG45526" s="7" t="n">
        <v>3</v>
      </c>
      <c r="AH45526" s="7" t="n">
        <v>65533</v>
      </c>
      <c r="AI45526" s="7" t="n">
        <v>0</v>
      </c>
      <c r="AJ45526" s="7" t="s">
        <v>1470</v>
      </c>
      <c r="AK45526" s="7" t="n">
        <f t="normal" ca="1">32-LENB(INDIRECT(ADDRESS(45526,36)))</f>
        <v>0</v>
      </c>
      <c r="AL45526" s="7" t="n">
        <v>3</v>
      </c>
      <c r="AM45526" s="7" t="n">
        <v>65533</v>
      </c>
      <c r="AN45526" s="7" t="n">
        <v>0</v>
      </c>
      <c r="AO45526" s="7" t="s">
        <v>1533</v>
      </c>
      <c r="AP45526" s="7" t="n">
        <f t="normal" ca="1">32-LENB(INDIRECT(ADDRESS(45526,41)))</f>
        <v>0</v>
      </c>
      <c r="AQ45526" s="7" t="n">
        <v>3</v>
      </c>
      <c r="AR45526" s="7" t="n">
        <v>65533</v>
      </c>
      <c r="AS45526" s="7" t="n">
        <v>0</v>
      </c>
      <c r="AT45526" s="7" t="s">
        <v>1534</v>
      </c>
      <c r="AU45526" s="7" t="n">
        <f t="normal" ca="1">32-LENB(INDIRECT(ADDRESS(45526,46)))</f>
        <v>0</v>
      </c>
      <c r="AV45526" s="7" t="n">
        <v>3</v>
      </c>
      <c r="AW45526" s="7" t="n">
        <v>65533</v>
      </c>
      <c r="AX45526" s="7" t="n">
        <v>0</v>
      </c>
      <c r="AY45526" s="7" t="s">
        <v>1535</v>
      </c>
      <c r="AZ45526" s="7" t="n">
        <f t="normal" ca="1">32-LENB(INDIRECT(ADDRESS(45526,51)))</f>
        <v>0</v>
      </c>
      <c r="BA45526" s="7" t="n">
        <v>3</v>
      </c>
      <c r="BB45526" s="7" t="n">
        <v>65533</v>
      </c>
      <c r="BC45526" s="7" t="n">
        <v>0</v>
      </c>
      <c r="BD45526" s="7" t="s">
        <v>1536</v>
      </c>
      <c r="BE45526" s="7" t="n">
        <f t="normal" ca="1">32-LENB(INDIRECT(ADDRESS(45526,56)))</f>
        <v>0</v>
      </c>
      <c r="BF45526" s="7" t="n">
        <v>3</v>
      </c>
      <c r="BG45526" s="7" t="n">
        <v>65533</v>
      </c>
      <c r="BH45526" s="7" t="n">
        <v>0</v>
      </c>
      <c r="BI45526" s="7" t="s">
        <v>1537</v>
      </c>
      <c r="BJ45526" s="7" t="n">
        <f t="normal" ca="1">32-LENB(INDIRECT(ADDRESS(45526,61)))</f>
        <v>0</v>
      </c>
      <c r="BK45526" s="7" t="n">
        <v>3</v>
      </c>
      <c r="BL45526" s="7" t="n">
        <v>65533</v>
      </c>
      <c r="BM45526" s="7" t="n">
        <v>0</v>
      </c>
      <c r="BN45526" s="7" t="s">
        <v>1538</v>
      </c>
      <c r="BO45526" s="7" t="n">
        <f t="normal" ca="1">32-LENB(INDIRECT(ADDRESS(45526,66)))</f>
        <v>0</v>
      </c>
      <c r="BP45526" s="7" t="n">
        <v>3</v>
      </c>
      <c r="BQ45526" s="7" t="n">
        <v>65533</v>
      </c>
      <c r="BR45526" s="7" t="n">
        <v>0</v>
      </c>
      <c r="BS45526" s="7" t="s">
        <v>1539</v>
      </c>
      <c r="BT45526" s="7" t="n">
        <f t="normal" ca="1">32-LENB(INDIRECT(ADDRESS(45526,71)))</f>
        <v>0</v>
      </c>
      <c r="BU45526" s="7" t="n">
        <v>2</v>
      </c>
      <c r="BV45526" s="7" t="n">
        <v>65533</v>
      </c>
      <c r="BW45526" s="7" t="n">
        <v>0</v>
      </c>
      <c r="BX45526" s="7" t="s">
        <v>1552</v>
      </c>
      <c r="BY45526" s="7" t="n">
        <f t="normal" ca="1">32-LENB(INDIRECT(ADDRESS(45526,76)))</f>
        <v>0</v>
      </c>
      <c r="BZ45526" s="7" t="n">
        <v>2</v>
      </c>
      <c r="CA45526" s="7" t="n">
        <v>65533</v>
      </c>
      <c r="CB45526" s="7" t="n">
        <v>0</v>
      </c>
      <c r="CC45526" s="7" t="s">
        <v>1553</v>
      </c>
      <c r="CD45526" s="7" t="n">
        <f t="normal" ca="1">32-LENB(INDIRECT(ADDRESS(45526,81)))</f>
        <v>0</v>
      </c>
      <c r="CE45526" s="7" t="n">
        <v>2</v>
      </c>
      <c r="CF45526" s="7" t="n">
        <v>65533</v>
      </c>
      <c r="CG45526" s="7" t="n">
        <v>0</v>
      </c>
      <c r="CH45526" s="7" t="s">
        <v>1554</v>
      </c>
      <c r="CI45526" s="7" t="n">
        <f t="normal" ca="1">32-LENB(INDIRECT(ADDRESS(45526,86)))</f>
        <v>0</v>
      </c>
      <c r="CJ45526" s="7" t="n">
        <v>4</v>
      </c>
      <c r="CK45526" s="7" t="n">
        <v>65533</v>
      </c>
      <c r="CL45526" s="7" t="n">
        <v>4525</v>
      </c>
      <c r="CM45526" s="7" t="s">
        <v>12</v>
      </c>
      <c r="CN45526" s="7" t="n">
        <f t="normal" ca="1">32-LENB(INDIRECT(ADDRESS(45526,91)))</f>
        <v>0</v>
      </c>
      <c r="CO45526" s="7" t="n">
        <v>4</v>
      </c>
      <c r="CP45526" s="7" t="n">
        <v>65533</v>
      </c>
      <c r="CQ45526" s="7" t="n">
        <v>4421</v>
      </c>
      <c r="CR45526" s="7" t="s">
        <v>12</v>
      </c>
      <c r="CS45526" s="7" t="n">
        <f t="normal" ca="1">32-LENB(INDIRECT(ADDRESS(45526,96)))</f>
        <v>0</v>
      </c>
      <c r="CT45526" s="7" t="n">
        <v>4</v>
      </c>
      <c r="CU45526" s="7" t="n">
        <v>65533</v>
      </c>
      <c r="CV45526" s="7" t="n">
        <v>1527</v>
      </c>
      <c r="CW45526" s="7" t="s">
        <v>12</v>
      </c>
      <c r="CX45526" s="7" t="n">
        <f t="normal" ca="1">32-LENB(INDIRECT(ADDRESS(45526,101)))</f>
        <v>0</v>
      </c>
      <c r="CY45526" s="7" t="n">
        <v>4</v>
      </c>
      <c r="CZ45526" s="7" t="n">
        <v>65533</v>
      </c>
      <c r="DA45526" s="7" t="n">
        <v>4525</v>
      </c>
      <c r="DB45526" s="7" t="s">
        <v>12</v>
      </c>
      <c r="DC45526" s="7" t="n">
        <f t="normal" ca="1">32-LENB(INDIRECT(ADDRESS(45526,106)))</f>
        <v>0</v>
      </c>
      <c r="DD45526" s="7" t="n">
        <v>4</v>
      </c>
      <c r="DE45526" s="7" t="n">
        <v>65533</v>
      </c>
      <c r="DF45526" s="7" t="n">
        <v>4407</v>
      </c>
      <c r="DG45526" s="7" t="s">
        <v>12</v>
      </c>
      <c r="DH45526" s="7" t="n">
        <f t="normal" ca="1">32-LENB(INDIRECT(ADDRESS(45526,111)))</f>
        <v>0</v>
      </c>
      <c r="DI45526" s="7" t="n">
        <v>4</v>
      </c>
      <c r="DJ45526" s="7" t="n">
        <v>65533</v>
      </c>
      <c r="DK45526" s="7" t="n">
        <v>4120</v>
      </c>
      <c r="DL45526" s="7" t="s">
        <v>12</v>
      </c>
      <c r="DM45526" s="7" t="n">
        <f t="normal" ca="1">32-LENB(INDIRECT(ADDRESS(45526,116)))</f>
        <v>0</v>
      </c>
      <c r="DN45526" s="7" t="n">
        <v>4</v>
      </c>
      <c r="DO45526" s="7" t="n">
        <v>65533</v>
      </c>
      <c r="DP45526" s="7" t="n">
        <v>4120</v>
      </c>
      <c r="DQ45526" s="7" t="s">
        <v>12</v>
      </c>
      <c r="DR45526" s="7" t="n">
        <f t="normal" ca="1">32-LENB(INDIRECT(ADDRESS(45526,121)))</f>
        <v>0</v>
      </c>
      <c r="DS45526" s="7" t="n">
        <v>7</v>
      </c>
      <c r="DT45526" s="7" t="n">
        <v>65533</v>
      </c>
      <c r="DU45526" s="7" t="n">
        <v>52722</v>
      </c>
      <c r="DV45526" s="7" t="s">
        <v>12</v>
      </c>
      <c r="DW45526" s="7" t="n">
        <f t="normal" ca="1">32-LENB(INDIRECT(ADDRESS(45526,126)))</f>
        <v>0</v>
      </c>
      <c r="DX45526" s="7" t="n">
        <v>7</v>
      </c>
      <c r="DY45526" s="7" t="n">
        <v>65533</v>
      </c>
      <c r="DZ45526" s="7" t="n">
        <v>52723</v>
      </c>
      <c r="EA45526" s="7" t="s">
        <v>12</v>
      </c>
      <c r="EB45526" s="7" t="n">
        <f t="normal" ca="1">32-LENB(INDIRECT(ADDRESS(45526,131)))</f>
        <v>0</v>
      </c>
      <c r="EC45526" s="7" t="n">
        <v>7</v>
      </c>
      <c r="ED45526" s="7" t="n">
        <v>65533</v>
      </c>
      <c r="EE45526" s="7" t="n">
        <v>52724</v>
      </c>
      <c r="EF45526" s="7" t="s">
        <v>12</v>
      </c>
      <c r="EG45526" s="7" t="n">
        <f t="normal" ca="1">32-LENB(INDIRECT(ADDRESS(45526,136)))</f>
        <v>0</v>
      </c>
      <c r="EH45526" s="7" t="n">
        <v>7</v>
      </c>
      <c r="EI45526" s="7" t="n">
        <v>65533</v>
      </c>
      <c r="EJ45526" s="7" t="n">
        <v>23324</v>
      </c>
      <c r="EK45526" s="7" t="s">
        <v>12</v>
      </c>
      <c r="EL45526" s="7" t="n">
        <f t="normal" ca="1">32-LENB(INDIRECT(ADDRESS(45526,141)))</f>
        <v>0</v>
      </c>
      <c r="EM45526" s="7" t="n">
        <v>7</v>
      </c>
      <c r="EN45526" s="7" t="n">
        <v>65533</v>
      </c>
      <c r="EO45526" s="7" t="n">
        <v>29359</v>
      </c>
      <c r="EP45526" s="7" t="s">
        <v>12</v>
      </c>
      <c r="EQ45526" s="7" t="n">
        <f t="normal" ca="1">32-LENB(INDIRECT(ADDRESS(45526,146)))</f>
        <v>0</v>
      </c>
      <c r="ER45526" s="7" t="n">
        <v>7</v>
      </c>
      <c r="ES45526" s="7" t="n">
        <v>65533</v>
      </c>
      <c r="ET45526" s="7" t="n">
        <v>29360</v>
      </c>
      <c r="EU45526" s="7" t="s">
        <v>12</v>
      </c>
      <c r="EV45526" s="7" t="n">
        <f t="normal" ca="1">32-LENB(INDIRECT(ADDRESS(45526,151)))</f>
        <v>0</v>
      </c>
      <c r="EW45526" s="7" t="n">
        <v>7</v>
      </c>
      <c r="EX45526" s="7" t="n">
        <v>65533</v>
      </c>
      <c r="EY45526" s="7" t="n">
        <v>29361</v>
      </c>
      <c r="EZ45526" s="7" t="s">
        <v>12</v>
      </c>
      <c r="FA45526" s="7" t="n">
        <f t="normal" ca="1">32-LENB(INDIRECT(ADDRESS(45526,156)))</f>
        <v>0</v>
      </c>
      <c r="FB45526" s="7" t="n">
        <v>4</v>
      </c>
      <c r="FC45526" s="7" t="n">
        <v>65533</v>
      </c>
      <c r="FD45526" s="7" t="n">
        <v>4434</v>
      </c>
      <c r="FE45526" s="7" t="s">
        <v>12</v>
      </c>
      <c r="FF45526" s="7" t="n">
        <f t="normal" ca="1">32-LENB(INDIRECT(ADDRESS(45526,161)))</f>
        <v>0</v>
      </c>
      <c r="FG45526" s="7" t="n">
        <v>4</v>
      </c>
      <c r="FH45526" s="7" t="n">
        <v>65533</v>
      </c>
      <c r="FI45526" s="7" t="n">
        <v>5306</v>
      </c>
      <c r="FJ45526" s="7" t="s">
        <v>12</v>
      </c>
      <c r="FK45526" s="7" t="n">
        <f t="normal" ca="1">32-LENB(INDIRECT(ADDRESS(45526,166)))</f>
        <v>0</v>
      </c>
      <c r="FL45526" s="7" t="n">
        <v>4</v>
      </c>
      <c r="FM45526" s="7" t="n">
        <v>65533</v>
      </c>
      <c r="FN45526" s="7" t="n">
        <v>4120</v>
      </c>
      <c r="FO45526" s="7" t="s">
        <v>12</v>
      </c>
      <c r="FP45526" s="7" t="n">
        <f t="normal" ca="1">32-LENB(INDIRECT(ADDRESS(45526,171)))</f>
        <v>0</v>
      </c>
      <c r="FQ45526" s="7" t="n">
        <v>4</v>
      </c>
      <c r="FR45526" s="7" t="n">
        <v>65533</v>
      </c>
      <c r="FS45526" s="7" t="n">
        <v>4120</v>
      </c>
      <c r="FT45526" s="7" t="s">
        <v>12</v>
      </c>
      <c r="FU45526" s="7" t="n">
        <f t="normal" ca="1">32-LENB(INDIRECT(ADDRESS(45526,176)))</f>
        <v>0</v>
      </c>
      <c r="FV45526" s="7" t="n">
        <v>4</v>
      </c>
      <c r="FW45526" s="7" t="n">
        <v>65533</v>
      </c>
      <c r="FX45526" s="7" t="n">
        <v>4434</v>
      </c>
      <c r="FY45526" s="7" t="s">
        <v>12</v>
      </c>
      <c r="FZ45526" s="7" t="n">
        <f t="normal" ca="1">32-LENB(INDIRECT(ADDRESS(45526,181)))</f>
        <v>0</v>
      </c>
      <c r="GA45526" s="7" t="n">
        <v>4</v>
      </c>
      <c r="GB45526" s="7" t="n">
        <v>65533</v>
      </c>
      <c r="GC45526" s="7" t="n">
        <v>5306</v>
      </c>
      <c r="GD45526" s="7" t="s">
        <v>12</v>
      </c>
      <c r="GE45526" s="7" t="n">
        <f t="normal" ca="1">32-LENB(INDIRECT(ADDRESS(45526,186)))</f>
        <v>0</v>
      </c>
      <c r="GF45526" s="7" t="n">
        <v>4</v>
      </c>
      <c r="GG45526" s="7" t="n">
        <v>65533</v>
      </c>
      <c r="GH45526" s="7" t="n">
        <v>4120</v>
      </c>
      <c r="GI45526" s="7" t="s">
        <v>12</v>
      </c>
      <c r="GJ45526" s="7" t="n">
        <f t="normal" ca="1">32-LENB(INDIRECT(ADDRESS(45526,191)))</f>
        <v>0</v>
      </c>
      <c r="GK45526" s="7" t="n">
        <v>4</v>
      </c>
      <c r="GL45526" s="7" t="n">
        <v>65533</v>
      </c>
      <c r="GM45526" s="7" t="n">
        <v>4120</v>
      </c>
      <c r="GN45526" s="7" t="s">
        <v>12</v>
      </c>
      <c r="GO45526" s="7" t="n">
        <f t="normal" ca="1">32-LENB(INDIRECT(ADDRESS(45526,196)))</f>
        <v>0</v>
      </c>
      <c r="GP45526" s="7" t="n">
        <v>7</v>
      </c>
      <c r="GQ45526" s="7" t="n">
        <v>65533</v>
      </c>
      <c r="GR45526" s="7" t="n">
        <v>6389</v>
      </c>
      <c r="GS45526" s="7" t="s">
        <v>12</v>
      </c>
      <c r="GT45526" s="7" t="n">
        <f t="normal" ca="1">32-LENB(INDIRECT(ADDRESS(45526,201)))</f>
        <v>0</v>
      </c>
      <c r="GU45526" s="7" t="n">
        <v>7</v>
      </c>
      <c r="GV45526" s="7" t="n">
        <v>65533</v>
      </c>
      <c r="GW45526" s="7" t="n">
        <v>8389</v>
      </c>
      <c r="GX45526" s="7" t="s">
        <v>12</v>
      </c>
      <c r="GY45526" s="7" t="n">
        <f t="normal" ca="1">32-LENB(INDIRECT(ADDRESS(45526,206)))</f>
        <v>0</v>
      </c>
      <c r="GZ45526" s="7" t="n">
        <v>7</v>
      </c>
      <c r="HA45526" s="7" t="n">
        <v>65533</v>
      </c>
      <c r="HB45526" s="7" t="n">
        <v>27325</v>
      </c>
      <c r="HC45526" s="7" t="s">
        <v>12</v>
      </c>
      <c r="HD45526" s="7" t="n">
        <f t="normal" ca="1">32-LENB(INDIRECT(ADDRESS(45526,211)))</f>
        <v>0</v>
      </c>
      <c r="HE45526" s="7" t="n">
        <v>7</v>
      </c>
      <c r="HF45526" s="7" t="n">
        <v>65533</v>
      </c>
      <c r="HG45526" s="7" t="n">
        <v>34314</v>
      </c>
      <c r="HH45526" s="7" t="s">
        <v>12</v>
      </c>
      <c r="HI45526" s="7" t="n">
        <f t="normal" ca="1">32-LENB(INDIRECT(ADDRESS(45526,216)))</f>
        <v>0</v>
      </c>
      <c r="HJ45526" s="7" t="n">
        <v>7</v>
      </c>
      <c r="HK45526" s="7" t="n">
        <v>65533</v>
      </c>
      <c r="HL45526" s="7" t="n">
        <v>4382</v>
      </c>
      <c r="HM45526" s="7" t="s">
        <v>12</v>
      </c>
      <c r="HN45526" s="7" t="n">
        <f t="normal" ca="1">32-LENB(INDIRECT(ADDRESS(45526,221)))</f>
        <v>0</v>
      </c>
      <c r="HO45526" s="7" t="n">
        <v>7</v>
      </c>
      <c r="HP45526" s="7" t="n">
        <v>65533</v>
      </c>
      <c r="HQ45526" s="7" t="n">
        <v>14392</v>
      </c>
      <c r="HR45526" s="7" t="s">
        <v>12</v>
      </c>
      <c r="HS45526" s="7" t="n">
        <f t="normal" ca="1">32-LENB(INDIRECT(ADDRESS(45526,226)))</f>
        <v>0</v>
      </c>
      <c r="HT45526" s="7" t="n">
        <v>7</v>
      </c>
      <c r="HU45526" s="7" t="n">
        <v>65533</v>
      </c>
      <c r="HV45526" s="7" t="n">
        <v>10322</v>
      </c>
      <c r="HW45526" s="7" t="s">
        <v>12</v>
      </c>
      <c r="HX45526" s="7" t="n">
        <f t="normal" ca="1">32-LENB(INDIRECT(ADDRESS(45526,231)))</f>
        <v>0</v>
      </c>
      <c r="HY45526" s="7" t="n">
        <v>7</v>
      </c>
      <c r="HZ45526" s="7" t="n">
        <v>65533</v>
      </c>
      <c r="IA45526" s="7" t="n">
        <v>5351</v>
      </c>
      <c r="IB45526" s="7" t="s">
        <v>12</v>
      </c>
      <c r="IC45526" s="7" t="n">
        <f t="normal" ca="1">32-LENB(INDIRECT(ADDRESS(45526,236)))</f>
        <v>0</v>
      </c>
      <c r="ID45526" s="7" t="n">
        <v>7</v>
      </c>
      <c r="IE45526" s="7" t="n">
        <v>65533</v>
      </c>
      <c r="IF45526" s="7" t="n">
        <v>30333</v>
      </c>
      <c r="IG45526" s="7" t="s">
        <v>12</v>
      </c>
      <c r="IH45526" s="7" t="n">
        <f t="normal" ca="1">32-LENB(INDIRECT(ADDRESS(45526,241)))</f>
        <v>0</v>
      </c>
      <c r="II45526" s="7" t="n">
        <v>4</v>
      </c>
      <c r="IJ45526" s="7" t="n">
        <v>65533</v>
      </c>
      <c r="IK45526" s="7" t="n">
        <v>2214</v>
      </c>
      <c r="IL45526" s="7" t="s">
        <v>12</v>
      </c>
      <c r="IM45526" s="7" t="n">
        <f t="normal" ca="1">32-LENB(INDIRECT(ADDRESS(45526,246)))</f>
        <v>0</v>
      </c>
      <c r="IN45526" s="7" t="n">
        <v>7</v>
      </c>
      <c r="IO45526" s="7" t="n">
        <v>65533</v>
      </c>
      <c r="IP45526" s="7" t="n">
        <v>33369</v>
      </c>
      <c r="IQ45526" s="7" t="s">
        <v>12</v>
      </c>
      <c r="IR45526" s="7" t="n">
        <f t="normal" ca="1">32-LENB(INDIRECT(ADDRESS(45526,251)))</f>
        <v>0</v>
      </c>
      <c r="IS45526" s="7" t="n">
        <v>7</v>
      </c>
      <c r="IT45526" s="7" t="n">
        <v>65533</v>
      </c>
      <c r="IU45526" s="7" t="n">
        <v>39350</v>
      </c>
      <c r="IV45526" s="7" t="s">
        <v>12</v>
      </c>
      <c r="IW45526" s="7" t="n">
        <f t="normal" ca="1">32-LENB(INDIRECT(ADDRESS(45526,256)))</f>
        <v>0</v>
      </c>
      <c r="IX45526" s="7" t="n">
        <v>7</v>
      </c>
      <c r="IY45526" s="7" t="n">
        <v>65533</v>
      </c>
      <c r="IZ45526" s="7" t="n">
        <v>31342</v>
      </c>
      <c r="JA45526" s="7" t="s">
        <v>12</v>
      </c>
      <c r="JB45526" s="7" t="n">
        <f t="normal" ca="1">32-LENB(INDIRECT(ADDRESS(45526,261)))</f>
        <v>0</v>
      </c>
      <c r="JC45526" s="7" t="n">
        <v>7</v>
      </c>
      <c r="JD45526" s="7" t="n">
        <v>65533</v>
      </c>
      <c r="JE45526" s="7" t="n">
        <v>13343</v>
      </c>
      <c r="JF45526" s="7" t="s">
        <v>12</v>
      </c>
      <c r="JG45526" s="7" t="n">
        <f t="normal" ca="1">32-LENB(INDIRECT(ADDRESS(45526,266)))</f>
        <v>0</v>
      </c>
      <c r="JH45526" s="7" t="n">
        <v>7</v>
      </c>
      <c r="JI45526" s="7" t="n">
        <v>65533</v>
      </c>
      <c r="JJ45526" s="7" t="n">
        <v>13344</v>
      </c>
      <c r="JK45526" s="7" t="s">
        <v>12</v>
      </c>
      <c r="JL45526" s="7" t="n">
        <f t="normal" ca="1">32-LENB(INDIRECT(ADDRESS(45526,271)))</f>
        <v>0</v>
      </c>
      <c r="JM45526" s="7" t="n">
        <v>7</v>
      </c>
      <c r="JN45526" s="7" t="n">
        <v>65533</v>
      </c>
      <c r="JO45526" s="7" t="n">
        <v>40321</v>
      </c>
      <c r="JP45526" s="7" t="s">
        <v>12</v>
      </c>
      <c r="JQ45526" s="7" t="n">
        <f t="normal" ca="1">32-LENB(INDIRECT(ADDRESS(45526,276)))</f>
        <v>0</v>
      </c>
      <c r="JR45526" s="7" t="n">
        <v>4</v>
      </c>
      <c r="JS45526" s="7" t="n">
        <v>65533</v>
      </c>
      <c r="JT45526" s="7" t="n">
        <v>4434</v>
      </c>
      <c r="JU45526" s="7" t="s">
        <v>12</v>
      </c>
      <c r="JV45526" s="7" t="n">
        <f t="normal" ca="1">32-LENB(INDIRECT(ADDRESS(45526,281)))</f>
        <v>0</v>
      </c>
      <c r="JW45526" s="7" t="n">
        <v>4</v>
      </c>
      <c r="JX45526" s="7" t="n">
        <v>65533</v>
      </c>
      <c r="JY45526" s="7" t="n">
        <v>5306</v>
      </c>
      <c r="JZ45526" s="7" t="s">
        <v>12</v>
      </c>
      <c r="KA45526" s="7" t="n">
        <f t="normal" ca="1">32-LENB(INDIRECT(ADDRESS(45526,286)))</f>
        <v>0</v>
      </c>
      <c r="KB45526" s="7" t="n">
        <v>4</v>
      </c>
      <c r="KC45526" s="7" t="n">
        <v>65533</v>
      </c>
      <c r="KD45526" s="7" t="n">
        <v>4120</v>
      </c>
      <c r="KE45526" s="7" t="s">
        <v>12</v>
      </c>
      <c r="KF45526" s="7" t="n">
        <f t="normal" ca="1">32-LENB(INDIRECT(ADDRESS(45526,291)))</f>
        <v>0</v>
      </c>
      <c r="KG45526" s="7" t="n">
        <v>4</v>
      </c>
      <c r="KH45526" s="7" t="n">
        <v>65533</v>
      </c>
      <c r="KI45526" s="7" t="n">
        <v>4120</v>
      </c>
      <c r="KJ45526" s="7" t="s">
        <v>12</v>
      </c>
      <c r="KK45526" s="7" t="n">
        <f t="normal" ca="1">32-LENB(INDIRECT(ADDRESS(45526,296)))</f>
        <v>0</v>
      </c>
      <c r="KL45526" s="7" t="n">
        <v>7</v>
      </c>
      <c r="KM45526" s="7" t="n">
        <v>65533</v>
      </c>
      <c r="KN45526" s="7" t="n">
        <v>8390</v>
      </c>
      <c r="KO45526" s="7" t="s">
        <v>12</v>
      </c>
      <c r="KP45526" s="7" t="n">
        <f t="normal" ca="1">32-LENB(INDIRECT(ADDRESS(45526,301)))</f>
        <v>0</v>
      </c>
      <c r="KQ45526" s="7" t="n">
        <v>7</v>
      </c>
      <c r="KR45526" s="7" t="n">
        <v>65533</v>
      </c>
      <c r="KS45526" s="7" t="n">
        <v>40322</v>
      </c>
      <c r="KT45526" s="7" t="s">
        <v>12</v>
      </c>
      <c r="KU45526" s="7" t="n">
        <f t="normal" ca="1">32-LENB(INDIRECT(ADDRESS(45526,306)))</f>
        <v>0</v>
      </c>
      <c r="KV45526" s="7" t="n">
        <v>7</v>
      </c>
      <c r="KW45526" s="7" t="n">
        <v>65533</v>
      </c>
      <c r="KX45526" s="7" t="n">
        <v>40323</v>
      </c>
      <c r="KY45526" s="7" t="s">
        <v>12</v>
      </c>
      <c r="KZ45526" s="7" t="n">
        <f t="normal" ca="1">32-LENB(INDIRECT(ADDRESS(45526,311)))</f>
        <v>0</v>
      </c>
      <c r="LA45526" s="7" t="n">
        <v>7</v>
      </c>
      <c r="LB45526" s="7" t="n">
        <v>65533</v>
      </c>
      <c r="LC45526" s="7" t="n">
        <v>40324</v>
      </c>
      <c r="LD45526" s="7" t="s">
        <v>12</v>
      </c>
      <c r="LE45526" s="7" t="n">
        <f t="normal" ca="1">32-LENB(INDIRECT(ADDRESS(45526,316)))</f>
        <v>0</v>
      </c>
      <c r="LF45526" s="7" t="n">
        <v>7</v>
      </c>
      <c r="LG45526" s="7" t="n">
        <v>65533</v>
      </c>
      <c r="LH45526" s="7" t="n">
        <v>40325</v>
      </c>
      <c r="LI45526" s="7" t="s">
        <v>12</v>
      </c>
      <c r="LJ45526" s="7" t="n">
        <f t="normal" ca="1">32-LENB(INDIRECT(ADDRESS(45526,321)))</f>
        <v>0</v>
      </c>
      <c r="LK45526" s="7" t="n">
        <v>7</v>
      </c>
      <c r="LL45526" s="7" t="n">
        <v>65533</v>
      </c>
      <c r="LM45526" s="7" t="n">
        <v>8391</v>
      </c>
      <c r="LN45526" s="7" t="s">
        <v>12</v>
      </c>
      <c r="LO45526" s="7" t="n">
        <f t="normal" ca="1">32-LENB(INDIRECT(ADDRESS(45526,326)))</f>
        <v>0</v>
      </c>
      <c r="LP45526" s="7" t="n">
        <v>7</v>
      </c>
      <c r="LQ45526" s="7" t="n">
        <v>65533</v>
      </c>
      <c r="LR45526" s="7" t="n">
        <v>7387</v>
      </c>
      <c r="LS45526" s="7" t="s">
        <v>12</v>
      </c>
      <c r="LT45526" s="7" t="n">
        <f t="normal" ca="1">32-LENB(INDIRECT(ADDRESS(45526,331)))</f>
        <v>0</v>
      </c>
      <c r="LU45526" s="7" t="n">
        <v>7</v>
      </c>
      <c r="LV45526" s="7" t="n">
        <v>65533</v>
      </c>
      <c r="LW45526" s="7" t="n">
        <v>1375</v>
      </c>
      <c r="LX45526" s="7" t="s">
        <v>12</v>
      </c>
      <c r="LY45526" s="7" t="n">
        <f t="normal" ca="1">32-LENB(INDIRECT(ADDRESS(45526,336)))</f>
        <v>0</v>
      </c>
      <c r="LZ45526" s="7" t="n">
        <v>7</v>
      </c>
      <c r="MA45526" s="7" t="n">
        <v>65533</v>
      </c>
      <c r="MB45526" s="7" t="n">
        <v>10323</v>
      </c>
      <c r="MC45526" s="7" t="s">
        <v>12</v>
      </c>
      <c r="MD45526" s="7" t="n">
        <f t="normal" ca="1">32-LENB(INDIRECT(ADDRESS(45526,341)))</f>
        <v>0</v>
      </c>
      <c r="ME45526" s="7" t="n">
        <v>7</v>
      </c>
      <c r="MF45526" s="7" t="n">
        <v>65533</v>
      </c>
      <c r="MG45526" s="7" t="n">
        <v>10324</v>
      </c>
      <c r="MH45526" s="7" t="s">
        <v>12</v>
      </c>
      <c r="MI45526" s="7" t="n">
        <f t="normal" ca="1">32-LENB(INDIRECT(ADDRESS(45526,346)))</f>
        <v>0</v>
      </c>
      <c r="MJ45526" s="7" t="n">
        <v>7</v>
      </c>
      <c r="MK45526" s="7" t="n">
        <v>65533</v>
      </c>
      <c r="ML45526" s="7" t="n">
        <v>52725</v>
      </c>
      <c r="MM45526" s="7" t="s">
        <v>12</v>
      </c>
      <c r="MN45526" s="7" t="n">
        <f t="normal" ca="1">32-LENB(INDIRECT(ADDRESS(45526,351)))</f>
        <v>0</v>
      </c>
      <c r="MO45526" s="7" t="n">
        <v>7</v>
      </c>
      <c r="MP45526" s="7" t="n">
        <v>65533</v>
      </c>
      <c r="MQ45526" s="7" t="n">
        <v>14393</v>
      </c>
      <c r="MR45526" s="7" t="s">
        <v>12</v>
      </c>
      <c r="MS45526" s="7" t="n">
        <f t="normal" ca="1">32-LENB(INDIRECT(ADDRESS(45526,356)))</f>
        <v>0</v>
      </c>
      <c r="MT45526" s="7" t="n">
        <v>7</v>
      </c>
      <c r="MU45526" s="7" t="n">
        <v>65533</v>
      </c>
      <c r="MV45526" s="7" t="n">
        <v>15358</v>
      </c>
      <c r="MW45526" s="7" t="s">
        <v>12</v>
      </c>
      <c r="MX45526" s="7" t="n">
        <f t="normal" ca="1">32-LENB(INDIRECT(ADDRESS(45526,361)))</f>
        <v>0</v>
      </c>
      <c r="MY45526" s="7" t="n">
        <v>7</v>
      </c>
      <c r="MZ45526" s="7" t="n">
        <v>65533</v>
      </c>
      <c r="NA45526" s="7" t="n">
        <v>13345</v>
      </c>
      <c r="NB45526" s="7" t="s">
        <v>12</v>
      </c>
      <c r="NC45526" s="7" t="n">
        <f t="normal" ca="1">32-LENB(INDIRECT(ADDRESS(45526,366)))</f>
        <v>0</v>
      </c>
      <c r="ND45526" s="7" t="n">
        <v>7</v>
      </c>
      <c r="NE45526" s="7" t="n">
        <v>65533</v>
      </c>
      <c r="NF45526" s="7" t="n">
        <v>1376</v>
      </c>
      <c r="NG45526" s="7" t="s">
        <v>12</v>
      </c>
      <c r="NH45526" s="7" t="n">
        <f t="normal" ca="1">32-LENB(INDIRECT(ADDRESS(45526,371)))</f>
        <v>0</v>
      </c>
      <c r="NI45526" s="7" t="n">
        <v>7</v>
      </c>
      <c r="NJ45526" s="7" t="n">
        <v>65533</v>
      </c>
      <c r="NK45526" s="7" t="n">
        <v>4383</v>
      </c>
      <c r="NL45526" s="7" t="s">
        <v>12</v>
      </c>
      <c r="NM45526" s="7" t="n">
        <f t="normal" ca="1">32-LENB(INDIRECT(ADDRESS(45526,376)))</f>
        <v>0</v>
      </c>
      <c r="NN45526" s="7" t="n">
        <v>7</v>
      </c>
      <c r="NO45526" s="7" t="n">
        <v>65533</v>
      </c>
      <c r="NP45526" s="7" t="n">
        <v>28314</v>
      </c>
      <c r="NQ45526" s="7" t="s">
        <v>12</v>
      </c>
      <c r="NR45526" s="7" t="n">
        <f t="normal" ca="1">32-LENB(INDIRECT(ADDRESS(45526,381)))</f>
        <v>0</v>
      </c>
      <c r="NS45526" s="7" t="n">
        <v>7</v>
      </c>
      <c r="NT45526" s="7" t="n">
        <v>65533</v>
      </c>
      <c r="NU45526" s="7" t="n">
        <v>18464</v>
      </c>
      <c r="NV45526" s="7" t="s">
        <v>12</v>
      </c>
      <c r="NW45526" s="7" t="n">
        <f t="normal" ca="1">32-LENB(INDIRECT(ADDRESS(45526,386)))</f>
        <v>0</v>
      </c>
      <c r="NX45526" s="7" t="n">
        <v>7</v>
      </c>
      <c r="NY45526" s="7" t="n">
        <v>65533</v>
      </c>
      <c r="NZ45526" s="7" t="n">
        <v>52726</v>
      </c>
      <c r="OA45526" s="7" t="s">
        <v>12</v>
      </c>
      <c r="OB45526" s="7" t="n">
        <f t="normal" ca="1">32-LENB(INDIRECT(ADDRESS(45526,391)))</f>
        <v>0</v>
      </c>
      <c r="OC45526" s="7" t="n">
        <v>4</v>
      </c>
      <c r="OD45526" s="7" t="n">
        <v>65533</v>
      </c>
      <c r="OE45526" s="7" t="n">
        <v>4436</v>
      </c>
      <c r="OF45526" s="7" t="s">
        <v>12</v>
      </c>
      <c r="OG45526" s="7" t="n">
        <f t="normal" ca="1">32-LENB(INDIRECT(ADDRESS(45526,396)))</f>
        <v>0</v>
      </c>
      <c r="OH45526" s="7" t="n">
        <v>4</v>
      </c>
      <c r="OI45526" s="7" t="n">
        <v>65533</v>
      </c>
      <c r="OJ45526" s="7" t="n">
        <v>4400</v>
      </c>
      <c r="OK45526" s="7" t="s">
        <v>12</v>
      </c>
      <c r="OL45526" s="7" t="n">
        <f t="normal" ca="1">32-LENB(INDIRECT(ADDRESS(45526,401)))</f>
        <v>0</v>
      </c>
      <c r="OM45526" s="7" t="n">
        <v>4</v>
      </c>
      <c r="ON45526" s="7" t="n">
        <v>65533</v>
      </c>
      <c r="OO45526" s="7" t="n">
        <v>4421</v>
      </c>
      <c r="OP45526" s="7" t="s">
        <v>12</v>
      </c>
      <c r="OQ45526" s="7" t="n">
        <f t="normal" ca="1">32-LENB(INDIRECT(ADDRESS(45526,406)))</f>
        <v>0</v>
      </c>
      <c r="OR45526" s="7" t="n">
        <v>4</v>
      </c>
      <c r="OS45526" s="7" t="n">
        <v>65533</v>
      </c>
      <c r="OT45526" s="7" t="n">
        <v>4424</v>
      </c>
      <c r="OU45526" s="7" t="s">
        <v>12</v>
      </c>
      <c r="OV45526" s="7" t="n">
        <f t="normal" ca="1">32-LENB(INDIRECT(ADDRESS(45526,411)))</f>
        <v>0</v>
      </c>
      <c r="OW45526" s="7" t="n">
        <v>4</v>
      </c>
      <c r="OX45526" s="7" t="n">
        <v>65533</v>
      </c>
      <c r="OY45526" s="7" t="n">
        <v>4429</v>
      </c>
      <c r="OZ45526" s="7" t="s">
        <v>12</v>
      </c>
      <c r="PA45526" s="7" t="n">
        <f t="normal" ca="1">32-LENB(INDIRECT(ADDRESS(45526,416)))</f>
        <v>0</v>
      </c>
      <c r="PB45526" s="7" t="n">
        <v>4</v>
      </c>
      <c r="PC45526" s="7" t="n">
        <v>65533</v>
      </c>
      <c r="PD45526" s="7" t="n">
        <v>4437</v>
      </c>
      <c r="PE45526" s="7" t="s">
        <v>12</v>
      </c>
      <c r="PF45526" s="7" t="n">
        <f t="normal" ca="1">32-LENB(INDIRECT(ADDRESS(45526,421)))</f>
        <v>0</v>
      </c>
      <c r="PG45526" s="7" t="n">
        <v>4</v>
      </c>
      <c r="PH45526" s="7" t="n">
        <v>65533</v>
      </c>
      <c r="PI45526" s="7" t="n">
        <v>4400</v>
      </c>
      <c r="PJ45526" s="7" t="s">
        <v>12</v>
      </c>
      <c r="PK45526" s="7" t="n">
        <f t="normal" ca="1">32-LENB(INDIRECT(ADDRESS(45526,426)))</f>
        <v>0</v>
      </c>
      <c r="PL45526" s="7" t="n">
        <v>4</v>
      </c>
      <c r="PM45526" s="7" t="n">
        <v>65533</v>
      </c>
      <c r="PN45526" s="7" t="n">
        <v>4427</v>
      </c>
      <c r="PO45526" s="7" t="s">
        <v>12</v>
      </c>
      <c r="PP45526" s="7" t="n">
        <f t="normal" ca="1">32-LENB(INDIRECT(ADDRESS(45526,431)))</f>
        <v>0</v>
      </c>
      <c r="PQ45526" s="7" t="n">
        <v>4</v>
      </c>
      <c r="PR45526" s="7" t="n">
        <v>65533</v>
      </c>
      <c r="PS45526" s="7" t="n">
        <v>4420</v>
      </c>
      <c r="PT45526" s="7" t="s">
        <v>12</v>
      </c>
      <c r="PU45526" s="7" t="n">
        <f t="normal" ca="1">32-LENB(INDIRECT(ADDRESS(45526,436)))</f>
        <v>0</v>
      </c>
      <c r="PV45526" s="7" t="n">
        <v>4</v>
      </c>
      <c r="PW45526" s="7" t="n">
        <v>65533</v>
      </c>
      <c r="PX45526" s="7" t="n">
        <v>4421</v>
      </c>
      <c r="PY45526" s="7" t="s">
        <v>12</v>
      </c>
      <c r="PZ45526" s="7" t="n">
        <f t="normal" ca="1">32-LENB(INDIRECT(ADDRESS(45526,441)))</f>
        <v>0</v>
      </c>
      <c r="QA45526" s="7" t="n">
        <v>4</v>
      </c>
      <c r="QB45526" s="7" t="n">
        <v>65533</v>
      </c>
      <c r="QC45526" s="7" t="n">
        <v>2119</v>
      </c>
      <c r="QD45526" s="7" t="s">
        <v>12</v>
      </c>
      <c r="QE45526" s="7" t="n">
        <f t="normal" ca="1">32-LENB(INDIRECT(ADDRESS(45526,446)))</f>
        <v>0</v>
      </c>
      <c r="QF45526" s="7" t="n">
        <v>4</v>
      </c>
      <c r="QG45526" s="7" t="n">
        <v>65533</v>
      </c>
      <c r="QH45526" s="7" t="n">
        <v>4423</v>
      </c>
      <c r="QI45526" s="7" t="s">
        <v>12</v>
      </c>
      <c r="QJ45526" s="7" t="n">
        <f t="normal" ca="1">32-LENB(INDIRECT(ADDRESS(45526,451)))</f>
        <v>0</v>
      </c>
      <c r="QK45526" s="7" t="n">
        <v>7</v>
      </c>
      <c r="QL45526" s="7" t="n">
        <v>65533</v>
      </c>
      <c r="QM45526" s="7" t="n">
        <v>28315</v>
      </c>
      <c r="QN45526" s="7" t="s">
        <v>12</v>
      </c>
      <c r="QO45526" s="7" t="n">
        <f t="normal" ca="1">32-LENB(INDIRECT(ADDRESS(45526,456)))</f>
        <v>0</v>
      </c>
      <c r="QP45526" s="7" t="n">
        <v>7</v>
      </c>
      <c r="QQ45526" s="7" t="n">
        <v>65533</v>
      </c>
      <c r="QR45526" s="7" t="n">
        <v>28316</v>
      </c>
      <c r="QS45526" s="7" t="s">
        <v>12</v>
      </c>
      <c r="QT45526" s="7" t="n">
        <f t="normal" ca="1">32-LENB(INDIRECT(ADDRESS(45526,461)))</f>
        <v>0</v>
      </c>
      <c r="QU45526" s="7" t="n">
        <v>7</v>
      </c>
      <c r="QV45526" s="7" t="n">
        <v>65533</v>
      </c>
      <c r="QW45526" s="7" t="n">
        <v>52727</v>
      </c>
      <c r="QX45526" s="7" t="s">
        <v>12</v>
      </c>
      <c r="QY45526" s="7" t="n">
        <f t="normal" ca="1">32-LENB(INDIRECT(ADDRESS(45526,466)))</f>
        <v>0</v>
      </c>
      <c r="QZ45526" s="7" t="n">
        <v>4</v>
      </c>
      <c r="RA45526" s="7" t="n">
        <v>65533</v>
      </c>
      <c r="RB45526" s="7" t="n">
        <v>4436</v>
      </c>
      <c r="RC45526" s="7" t="s">
        <v>12</v>
      </c>
      <c r="RD45526" s="7" t="n">
        <f t="normal" ca="1">32-LENB(INDIRECT(ADDRESS(45526,471)))</f>
        <v>0</v>
      </c>
      <c r="RE45526" s="7" t="n">
        <v>7</v>
      </c>
      <c r="RF45526" s="7" t="n">
        <v>65533</v>
      </c>
      <c r="RG45526" s="7" t="n">
        <v>52728</v>
      </c>
      <c r="RH45526" s="7" t="s">
        <v>12</v>
      </c>
      <c r="RI45526" s="7" t="n">
        <f t="normal" ca="1">32-LENB(INDIRECT(ADDRESS(45526,476)))</f>
        <v>0</v>
      </c>
      <c r="RJ45526" s="7" t="n">
        <v>7</v>
      </c>
      <c r="RK45526" s="7" t="n">
        <v>65533</v>
      </c>
      <c r="RL45526" s="7" t="n">
        <v>28317</v>
      </c>
      <c r="RM45526" s="7" t="s">
        <v>12</v>
      </c>
      <c r="RN45526" s="7" t="n">
        <f t="normal" ca="1">32-LENB(INDIRECT(ADDRESS(45526,481)))</f>
        <v>0</v>
      </c>
      <c r="RO45526" s="7" t="n">
        <v>7</v>
      </c>
      <c r="RP45526" s="7" t="n">
        <v>65533</v>
      </c>
      <c r="RQ45526" s="7" t="n">
        <v>28318</v>
      </c>
      <c r="RR45526" s="7" t="s">
        <v>12</v>
      </c>
      <c r="RS45526" s="7" t="n">
        <f t="normal" ca="1">32-LENB(INDIRECT(ADDRESS(45526,486)))</f>
        <v>0</v>
      </c>
      <c r="RT45526" s="7" t="n">
        <v>4</v>
      </c>
      <c r="RU45526" s="7" t="n">
        <v>65533</v>
      </c>
      <c r="RV45526" s="7" t="n">
        <v>4436</v>
      </c>
      <c r="RW45526" s="7" t="s">
        <v>12</v>
      </c>
      <c r="RX45526" s="7" t="n">
        <f t="normal" ca="1">32-LENB(INDIRECT(ADDRESS(45526,491)))</f>
        <v>0</v>
      </c>
      <c r="RY45526" s="7" t="n">
        <v>7</v>
      </c>
      <c r="RZ45526" s="7" t="n">
        <v>65533</v>
      </c>
      <c r="SA45526" s="7" t="n">
        <v>28319</v>
      </c>
      <c r="SB45526" s="7" t="s">
        <v>12</v>
      </c>
      <c r="SC45526" s="7" t="n">
        <f t="normal" ca="1">32-LENB(INDIRECT(ADDRESS(45526,496)))</f>
        <v>0</v>
      </c>
      <c r="SD45526" s="7" t="n">
        <v>4</v>
      </c>
      <c r="SE45526" s="7" t="n">
        <v>65533</v>
      </c>
      <c r="SF45526" s="7" t="n">
        <v>4400</v>
      </c>
      <c r="SG45526" s="7" t="s">
        <v>12</v>
      </c>
      <c r="SH45526" s="7" t="n">
        <f t="normal" ca="1">32-LENB(INDIRECT(ADDRESS(45526,501)))</f>
        <v>0</v>
      </c>
      <c r="SI45526" s="7" t="n">
        <v>7</v>
      </c>
      <c r="SJ45526" s="7" t="n">
        <v>65533</v>
      </c>
      <c r="SK45526" s="7" t="n">
        <v>52729</v>
      </c>
      <c r="SL45526" s="7" t="s">
        <v>12</v>
      </c>
      <c r="SM45526" s="7" t="n">
        <f t="normal" ca="1">32-LENB(INDIRECT(ADDRESS(45526,506)))</f>
        <v>0</v>
      </c>
      <c r="SN45526" s="7" t="n">
        <v>4</v>
      </c>
      <c r="SO45526" s="7" t="n">
        <v>65533</v>
      </c>
      <c r="SP45526" s="7" t="n">
        <v>2232</v>
      </c>
      <c r="SQ45526" s="7" t="s">
        <v>12</v>
      </c>
      <c r="SR45526" s="7" t="n">
        <f t="normal" ca="1">32-LENB(INDIRECT(ADDRESS(45526,511)))</f>
        <v>0</v>
      </c>
      <c r="SS45526" s="7" t="n">
        <v>4</v>
      </c>
      <c r="ST45526" s="7" t="n">
        <v>65533</v>
      </c>
      <c r="SU45526" s="7" t="n">
        <v>4519</v>
      </c>
      <c r="SV45526" s="7" t="s">
        <v>12</v>
      </c>
      <c r="SW45526" s="7" t="n">
        <f t="normal" ca="1">32-LENB(INDIRECT(ADDRESS(45526,516)))</f>
        <v>0</v>
      </c>
      <c r="SX45526" s="7" t="n">
        <v>7</v>
      </c>
      <c r="SY45526" s="7" t="n">
        <v>65533</v>
      </c>
      <c r="SZ45526" s="7" t="n">
        <v>6390</v>
      </c>
      <c r="TA45526" s="7" t="s">
        <v>12</v>
      </c>
      <c r="TB45526" s="7" t="n">
        <f t="normal" ca="1">32-LENB(INDIRECT(ADDRESS(45526,521)))</f>
        <v>0</v>
      </c>
      <c r="TC45526" s="7" t="n">
        <v>7</v>
      </c>
      <c r="TD45526" s="7" t="n">
        <v>65533</v>
      </c>
      <c r="TE45526" s="7" t="n">
        <v>1377</v>
      </c>
      <c r="TF45526" s="7" t="s">
        <v>12</v>
      </c>
      <c r="TG45526" s="7" t="n">
        <f t="normal" ca="1">32-LENB(INDIRECT(ADDRESS(45526,526)))</f>
        <v>0</v>
      </c>
      <c r="TH45526" s="7" t="n">
        <v>7</v>
      </c>
      <c r="TI45526" s="7" t="n">
        <v>65533</v>
      </c>
      <c r="TJ45526" s="7" t="n">
        <v>5352</v>
      </c>
      <c r="TK45526" s="7" t="s">
        <v>12</v>
      </c>
      <c r="TL45526" s="7" t="n">
        <f t="normal" ca="1">32-LENB(INDIRECT(ADDRESS(45526,531)))</f>
        <v>0</v>
      </c>
      <c r="TM45526" s="7" t="n">
        <v>7</v>
      </c>
      <c r="TN45526" s="7" t="n">
        <v>65533</v>
      </c>
      <c r="TO45526" s="7" t="n">
        <v>5353</v>
      </c>
      <c r="TP45526" s="7" t="s">
        <v>12</v>
      </c>
      <c r="TQ45526" s="7" t="n">
        <f t="normal" ca="1">32-LENB(INDIRECT(ADDRESS(45526,536)))</f>
        <v>0</v>
      </c>
      <c r="TR45526" s="7" t="n">
        <v>7</v>
      </c>
      <c r="TS45526" s="7" t="n">
        <v>65533</v>
      </c>
      <c r="TT45526" s="7" t="n">
        <v>2357</v>
      </c>
      <c r="TU45526" s="7" t="s">
        <v>12</v>
      </c>
      <c r="TV45526" s="7" t="n">
        <f t="normal" ca="1">32-LENB(INDIRECT(ADDRESS(45526,541)))</f>
        <v>0</v>
      </c>
      <c r="TW45526" s="7" t="n">
        <v>7</v>
      </c>
      <c r="TX45526" s="7" t="n">
        <v>65533</v>
      </c>
      <c r="TY45526" s="7" t="n">
        <v>7388</v>
      </c>
      <c r="TZ45526" s="7" t="s">
        <v>12</v>
      </c>
      <c r="UA45526" s="7" t="n">
        <f t="normal" ca="1">32-LENB(INDIRECT(ADDRESS(45526,546)))</f>
        <v>0</v>
      </c>
      <c r="UB45526" s="7" t="n">
        <v>7</v>
      </c>
      <c r="UC45526" s="7" t="n">
        <v>65533</v>
      </c>
      <c r="UD45526" s="7" t="n">
        <v>40326</v>
      </c>
      <c r="UE45526" s="7" t="s">
        <v>12</v>
      </c>
      <c r="UF45526" s="7" t="n">
        <f t="normal" ca="1">32-LENB(INDIRECT(ADDRESS(45526,551)))</f>
        <v>0</v>
      </c>
      <c r="UG45526" s="7" t="n">
        <v>7</v>
      </c>
      <c r="UH45526" s="7" t="n">
        <v>65533</v>
      </c>
      <c r="UI45526" s="7" t="n">
        <v>40327</v>
      </c>
      <c r="UJ45526" s="7" t="s">
        <v>12</v>
      </c>
      <c r="UK45526" s="7" t="n">
        <f t="normal" ca="1">32-LENB(INDIRECT(ADDRESS(45526,556)))</f>
        <v>0</v>
      </c>
      <c r="UL45526" s="7" t="n">
        <v>7</v>
      </c>
      <c r="UM45526" s="7" t="n">
        <v>65533</v>
      </c>
      <c r="UN45526" s="7" t="n">
        <v>8392</v>
      </c>
      <c r="UO45526" s="7" t="s">
        <v>12</v>
      </c>
      <c r="UP45526" s="7" t="n">
        <f t="normal" ca="1">32-LENB(INDIRECT(ADDRESS(45526,561)))</f>
        <v>0</v>
      </c>
      <c r="UQ45526" s="7" t="n">
        <v>7</v>
      </c>
      <c r="UR45526" s="7" t="n">
        <v>65533</v>
      </c>
      <c r="US45526" s="7" t="n">
        <v>4384</v>
      </c>
      <c r="UT45526" s="7" t="s">
        <v>12</v>
      </c>
      <c r="UU45526" s="7" t="n">
        <f t="normal" ca="1">32-LENB(INDIRECT(ADDRESS(45526,566)))</f>
        <v>0</v>
      </c>
      <c r="UV45526" s="7" t="n">
        <v>7</v>
      </c>
      <c r="UW45526" s="7" t="n">
        <v>65533</v>
      </c>
      <c r="UX45526" s="7" t="n">
        <v>40328</v>
      </c>
      <c r="UY45526" s="7" t="s">
        <v>12</v>
      </c>
      <c r="UZ45526" s="7" t="n">
        <f t="normal" ca="1">32-LENB(INDIRECT(ADDRESS(45526,571)))</f>
        <v>0</v>
      </c>
      <c r="VA45526" s="7" t="n">
        <v>4</v>
      </c>
      <c r="VB45526" s="7" t="n">
        <v>65533</v>
      </c>
      <c r="VC45526" s="7" t="n">
        <v>4020</v>
      </c>
      <c r="VD45526" s="7" t="s">
        <v>12</v>
      </c>
      <c r="VE45526" s="7" t="n">
        <f t="normal" ca="1">32-LENB(INDIRECT(ADDRESS(45526,576)))</f>
        <v>0</v>
      </c>
      <c r="VF45526" s="7" t="n">
        <v>4</v>
      </c>
      <c r="VG45526" s="7" t="n">
        <v>65533</v>
      </c>
      <c r="VH45526" s="7" t="n">
        <v>1901</v>
      </c>
      <c r="VI45526" s="7" t="s">
        <v>12</v>
      </c>
      <c r="VJ45526" s="7" t="n">
        <f t="normal" ca="1">32-LENB(INDIRECT(ADDRESS(45526,581)))</f>
        <v>0</v>
      </c>
      <c r="VK45526" s="7" t="n">
        <v>4</v>
      </c>
      <c r="VL45526" s="7" t="n">
        <v>65533</v>
      </c>
      <c r="VM45526" s="7" t="n">
        <v>4148</v>
      </c>
      <c r="VN45526" s="7" t="s">
        <v>12</v>
      </c>
      <c r="VO45526" s="7" t="n">
        <f t="normal" ca="1">32-LENB(INDIRECT(ADDRESS(45526,586)))</f>
        <v>0</v>
      </c>
      <c r="VP45526" s="7" t="n">
        <v>4</v>
      </c>
      <c r="VQ45526" s="7" t="n">
        <v>65533</v>
      </c>
      <c r="VR45526" s="7" t="n">
        <v>4516</v>
      </c>
      <c r="VS45526" s="7" t="s">
        <v>12</v>
      </c>
      <c r="VT45526" s="7" t="n">
        <f t="normal" ca="1">32-LENB(INDIRECT(ADDRESS(45526,591)))</f>
        <v>0</v>
      </c>
      <c r="VU45526" s="7" t="n">
        <v>7</v>
      </c>
      <c r="VV45526" s="7" t="n">
        <v>65533</v>
      </c>
      <c r="VW45526" s="7" t="n">
        <v>40329</v>
      </c>
      <c r="VX45526" s="7" t="s">
        <v>12</v>
      </c>
      <c r="VY45526" s="7" t="n">
        <f t="normal" ca="1">32-LENB(INDIRECT(ADDRESS(45526,596)))</f>
        <v>0</v>
      </c>
      <c r="VZ45526" s="7" t="n">
        <v>7</v>
      </c>
      <c r="WA45526" s="7" t="n">
        <v>65533</v>
      </c>
      <c r="WB45526" s="7" t="n">
        <v>40330</v>
      </c>
      <c r="WC45526" s="7" t="s">
        <v>12</v>
      </c>
      <c r="WD45526" s="7" t="n">
        <f t="normal" ca="1">32-LENB(INDIRECT(ADDRESS(45526,601)))</f>
        <v>0</v>
      </c>
      <c r="WE45526" s="7" t="n">
        <v>7</v>
      </c>
      <c r="WF45526" s="7" t="n">
        <v>65533</v>
      </c>
      <c r="WG45526" s="7" t="n">
        <v>9355</v>
      </c>
      <c r="WH45526" s="7" t="s">
        <v>12</v>
      </c>
      <c r="WI45526" s="7" t="n">
        <f t="normal" ca="1">32-LENB(INDIRECT(ADDRESS(45526,606)))</f>
        <v>0</v>
      </c>
      <c r="WJ45526" s="7" t="n">
        <v>7</v>
      </c>
      <c r="WK45526" s="7" t="n">
        <v>65533</v>
      </c>
      <c r="WL45526" s="7" t="n">
        <v>4385</v>
      </c>
      <c r="WM45526" s="7" t="s">
        <v>12</v>
      </c>
      <c r="WN45526" s="7" t="n">
        <f t="normal" ca="1">32-LENB(INDIRECT(ADDRESS(45526,611)))</f>
        <v>0</v>
      </c>
      <c r="WO45526" s="7" t="n">
        <v>7</v>
      </c>
      <c r="WP45526" s="7" t="n">
        <v>65533</v>
      </c>
      <c r="WQ45526" s="7" t="n">
        <v>8393</v>
      </c>
      <c r="WR45526" s="7" t="s">
        <v>12</v>
      </c>
      <c r="WS45526" s="7" t="n">
        <f t="normal" ca="1">32-LENB(INDIRECT(ADDRESS(45526,616)))</f>
        <v>0</v>
      </c>
      <c r="WT45526" s="7" t="n">
        <v>7</v>
      </c>
      <c r="WU45526" s="7" t="n">
        <v>65533</v>
      </c>
      <c r="WV45526" s="7" t="n">
        <v>8394</v>
      </c>
      <c r="WW45526" s="7" t="s">
        <v>12</v>
      </c>
      <c r="WX45526" s="7" t="n">
        <f t="normal" ca="1">32-LENB(INDIRECT(ADDRESS(45526,621)))</f>
        <v>0</v>
      </c>
      <c r="WY45526" s="7" t="n">
        <v>7</v>
      </c>
      <c r="WZ45526" s="7" t="n">
        <v>65533</v>
      </c>
      <c r="XA45526" s="7" t="n">
        <v>2358</v>
      </c>
      <c r="XB45526" s="7" t="s">
        <v>12</v>
      </c>
      <c r="XC45526" s="7" t="n">
        <f t="normal" ca="1">32-LENB(INDIRECT(ADDRESS(45526,626)))</f>
        <v>0</v>
      </c>
      <c r="XD45526" s="7" t="n">
        <v>4</v>
      </c>
      <c r="XE45526" s="7" t="n">
        <v>65533</v>
      </c>
      <c r="XF45526" s="7" t="n">
        <v>12105</v>
      </c>
      <c r="XG45526" s="7" t="s">
        <v>12</v>
      </c>
      <c r="XH45526" s="7" t="n">
        <f t="normal" ca="1">32-LENB(INDIRECT(ADDRESS(45526,631)))</f>
        <v>0</v>
      </c>
      <c r="XI45526" s="7" t="n">
        <v>0</v>
      </c>
      <c r="XJ45526" s="7" t="n">
        <v>65533</v>
      </c>
      <c r="XK45526" s="7" t="n">
        <v>0</v>
      </c>
      <c r="XL45526" s="7" t="s">
        <v>12</v>
      </c>
      <c r="XM45526" s="7" t="n">
        <f t="normal" ca="1">32-LENB(INDIRECT(ADDRESS(45526,636)))</f>
        <v>0</v>
      </c>
    </row>
    <row r="45527" spans="1:222">
      <c r="A45527" t="s">
        <v>4</v>
      </c>
      <c r="B45527" s="4" t="s">
        <v>5</v>
      </c>
    </row>
    <row r="45528" spans="1:222">
      <c r="A45528" t="n">
        <v>385256</v>
      </c>
      <c r="B45528" s="5" t="n">
        <v>1</v>
      </c>
    </row>
    <row r="45529" spans="1:222" s="3" customFormat="1" customHeight="0">
      <c r="A45529" s="3" t="s">
        <v>2</v>
      </c>
      <c r="B45529" s="3" t="s">
        <v>2673</v>
      </c>
    </row>
    <row r="45530" spans="1:222">
      <c r="A45530" t="s">
        <v>4</v>
      </c>
      <c r="B45530" s="4" t="s">
        <v>5</v>
      </c>
      <c r="C45530" s="4" t="s">
        <v>10</v>
      </c>
      <c r="D45530" s="4" t="s">
        <v>10</v>
      </c>
      <c r="E45530" s="4" t="s">
        <v>9</v>
      </c>
      <c r="F45530" s="4" t="s">
        <v>6</v>
      </c>
      <c r="G45530" s="4" t="s">
        <v>8</v>
      </c>
      <c r="H45530" s="4" t="s">
        <v>10</v>
      </c>
      <c r="I45530" s="4" t="s">
        <v>10</v>
      </c>
      <c r="J45530" s="4" t="s">
        <v>9</v>
      </c>
      <c r="K45530" s="4" t="s">
        <v>6</v>
      </c>
      <c r="L45530" s="4" t="s">
        <v>8</v>
      </c>
      <c r="M45530" s="4" t="s">
        <v>10</v>
      </c>
      <c r="N45530" s="4" t="s">
        <v>10</v>
      </c>
      <c r="O45530" s="4" t="s">
        <v>9</v>
      </c>
      <c r="P45530" s="4" t="s">
        <v>6</v>
      </c>
      <c r="Q45530" s="4" t="s">
        <v>8</v>
      </c>
      <c r="R45530" s="4" t="s">
        <v>10</v>
      </c>
      <c r="S45530" s="4" t="s">
        <v>10</v>
      </c>
      <c r="T45530" s="4" t="s">
        <v>9</v>
      </c>
      <c r="U45530" s="4" t="s">
        <v>6</v>
      </c>
      <c r="V45530" s="4" t="s">
        <v>8</v>
      </c>
      <c r="W45530" s="4" t="s">
        <v>10</v>
      </c>
      <c r="X45530" s="4" t="s">
        <v>10</v>
      </c>
      <c r="Y45530" s="4" t="s">
        <v>9</v>
      </c>
      <c r="Z45530" s="4" t="s">
        <v>6</v>
      </c>
      <c r="AA45530" s="4" t="s">
        <v>8</v>
      </c>
      <c r="AB45530" s="4" t="s">
        <v>10</v>
      </c>
      <c r="AC45530" s="4" t="s">
        <v>10</v>
      </c>
      <c r="AD45530" s="4" t="s">
        <v>9</v>
      </c>
      <c r="AE45530" s="4" t="s">
        <v>6</v>
      </c>
      <c r="AF45530" s="4" t="s">
        <v>8</v>
      </c>
      <c r="AG45530" s="4" t="s">
        <v>10</v>
      </c>
      <c r="AH45530" s="4" t="s">
        <v>10</v>
      </c>
      <c r="AI45530" s="4" t="s">
        <v>9</v>
      </c>
      <c r="AJ45530" s="4" t="s">
        <v>6</v>
      </c>
      <c r="AK45530" s="4" t="s">
        <v>8</v>
      </c>
      <c r="AL45530" s="4" t="s">
        <v>10</v>
      </c>
      <c r="AM45530" s="4" t="s">
        <v>10</v>
      </c>
      <c r="AN45530" s="4" t="s">
        <v>9</v>
      </c>
      <c r="AO45530" s="4" t="s">
        <v>6</v>
      </c>
      <c r="AP45530" s="4" t="s">
        <v>8</v>
      </c>
      <c r="AQ45530" s="4" t="s">
        <v>10</v>
      </c>
      <c r="AR45530" s="4" t="s">
        <v>10</v>
      </c>
      <c r="AS45530" s="4" t="s">
        <v>9</v>
      </c>
      <c r="AT45530" s="4" t="s">
        <v>6</v>
      </c>
      <c r="AU45530" s="4" t="s">
        <v>8</v>
      </c>
      <c r="AV45530" s="4" t="s">
        <v>10</v>
      </c>
      <c r="AW45530" s="4" t="s">
        <v>10</v>
      </c>
      <c r="AX45530" s="4" t="s">
        <v>9</v>
      </c>
      <c r="AY45530" s="4" t="s">
        <v>6</v>
      </c>
      <c r="AZ45530" s="4" t="s">
        <v>8</v>
      </c>
      <c r="BA45530" s="4" t="s">
        <v>10</v>
      </c>
      <c r="BB45530" s="4" t="s">
        <v>10</v>
      </c>
      <c r="BC45530" s="4" t="s">
        <v>9</v>
      </c>
      <c r="BD45530" s="4" t="s">
        <v>6</v>
      </c>
      <c r="BE45530" s="4" t="s">
        <v>8</v>
      </c>
      <c r="BF45530" s="4" t="s">
        <v>10</v>
      </c>
      <c r="BG45530" s="4" t="s">
        <v>10</v>
      </c>
      <c r="BH45530" s="4" t="s">
        <v>9</v>
      </c>
      <c r="BI45530" s="4" t="s">
        <v>6</v>
      </c>
      <c r="BJ45530" s="4" t="s">
        <v>8</v>
      </c>
      <c r="BK45530" s="4" t="s">
        <v>10</v>
      </c>
      <c r="BL45530" s="4" t="s">
        <v>10</v>
      </c>
      <c r="BM45530" s="4" t="s">
        <v>9</v>
      </c>
      <c r="BN45530" s="4" t="s">
        <v>6</v>
      </c>
      <c r="BO45530" s="4" t="s">
        <v>8</v>
      </c>
      <c r="BP45530" s="4" t="s">
        <v>10</v>
      </c>
      <c r="BQ45530" s="4" t="s">
        <v>10</v>
      </c>
      <c r="BR45530" s="4" t="s">
        <v>9</v>
      </c>
      <c r="BS45530" s="4" t="s">
        <v>6</v>
      </c>
      <c r="BT45530" s="4" t="s">
        <v>8</v>
      </c>
      <c r="BU45530" s="4" t="s">
        <v>10</v>
      </c>
      <c r="BV45530" s="4" t="s">
        <v>10</v>
      </c>
      <c r="BW45530" s="4" t="s">
        <v>9</v>
      </c>
      <c r="BX45530" s="4" t="s">
        <v>6</v>
      </c>
      <c r="BY45530" s="4" t="s">
        <v>8</v>
      </c>
      <c r="BZ45530" s="4" t="s">
        <v>10</v>
      </c>
      <c r="CA45530" s="4" t="s">
        <v>10</v>
      </c>
      <c r="CB45530" s="4" t="s">
        <v>9</v>
      </c>
      <c r="CC45530" s="4" t="s">
        <v>6</v>
      </c>
      <c r="CD45530" s="4" t="s">
        <v>8</v>
      </c>
      <c r="CE45530" s="4" t="s">
        <v>10</v>
      </c>
      <c r="CF45530" s="4" t="s">
        <v>10</v>
      </c>
      <c r="CG45530" s="4" t="s">
        <v>9</v>
      </c>
      <c r="CH45530" s="4" t="s">
        <v>6</v>
      </c>
      <c r="CI45530" s="4" t="s">
        <v>8</v>
      </c>
      <c r="CJ45530" s="4" t="s">
        <v>10</v>
      </c>
      <c r="CK45530" s="4" t="s">
        <v>10</v>
      </c>
      <c r="CL45530" s="4" t="s">
        <v>9</v>
      </c>
      <c r="CM45530" s="4" t="s">
        <v>6</v>
      </c>
      <c r="CN45530" s="4" t="s">
        <v>8</v>
      </c>
      <c r="CO45530" s="4" t="s">
        <v>10</v>
      </c>
      <c r="CP45530" s="4" t="s">
        <v>10</v>
      </c>
      <c r="CQ45530" s="4" t="s">
        <v>9</v>
      </c>
      <c r="CR45530" s="4" t="s">
        <v>6</v>
      </c>
      <c r="CS45530" s="4" t="s">
        <v>8</v>
      </c>
    </row>
    <row r="45531" spans="1:222">
      <c r="A45531" t="n">
        <v>385264</v>
      </c>
      <c r="B45531" s="122" t="n">
        <v>257</v>
      </c>
      <c r="C45531" s="7" t="n">
        <v>2</v>
      </c>
      <c r="D45531" s="7" t="n">
        <v>65533</v>
      </c>
      <c r="E45531" s="7" t="n">
        <v>0</v>
      </c>
      <c r="F45531" s="7" t="s">
        <v>1552</v>
      </c>
      <c r="G45531" s="7" t="n">
        <f t="normal" ca="1">32-LENB(INDIRECT(ADDRESS(45531,6)))</f>
        <v>0</v>
      </c>
      <c r="H45531" s="7" t="n">
        <v>2</v>
      </c>
      <c r="I45531" s="7" t="n">
        <v>65533</v>
      </c>
      <c r="J45531" s="7" t="n">
        <v>0</v>
      </c>
      <c r="K45531" s="7" t="s">
        <v>1553</v>
      </c>
      <c r="L45531" s="7" t="n">
        <f t="normal" ca="1">32-LENB(INDIRECT(ADDRESS(45531,11)))</f>
        <v>0</v>
      </c>
      <c r="M45531" s="7" t="n">
        <v>4</v>
      </c>
      <c r="N45531" s="7" t="n">
        <v>65533</v>
      </c>
      <c r="O45531" s="7" t="n">
        <v>1527</v>
      </c>
      <c r="P45531" s="7" t="s">
        <v>12</v>
      </c>
      <c r="Q45531" s="7" t="n">
        <f t="normal" ca="1">32-LENB(INDIRECT(ADDRESS(45531,16)))</f>
        <v>0</v>
      </c>
      <c r="R45531" s="7" t="n">
        <v>7</v>
      </c>
      <c r="S45531" s="7" t="n">
        <v>65533</v>
      </c>
      <c r="T45531" s="7" t="n">
        <v>40331</v>
      </c>
      <c r="U45531" s="7" t="s">
        <v>12</v>
      </c>
      <c r="V45531" s="7" t="n">
        <f t="normal" ca="1">32-LENB(INDIRECT(ADDRESS(45531,21)))</f>
        <v>0</v>
      </c>
      <c r="W45531" s="7" t="n">
        <v>7</v>
      </c>
      <c r="X45531" s="7" t="n">
        <v>65533</v>
      </c>
      <c r="Y45531" s="7" t="n">
        <v>40332</v>
      </c>
      <c r="Z45531" s="7" t="s">
        <v>12</v>
      </c>
      <c r="AA45531" s="7" t="n">
        <f t="normal" ca="1">32-LENB(INDIRECT(ADDRESS(45531,26)))</f>
        <v>0</v>
      </c>
      <c r="AB45531" s="7" t="n">
        <v>7</v>
      </c>
      <c r="AC45531" s="7" t="n">
        <v>65533</v>
      </c>
      <c r="AD45531" s="7" t="n">
        <v>8395</v>
      </c>
      <c r="AE45531" s="7" t="s">
        <v>12</v>
      </c>
      <c r="AF45531" s="7" t="n">
        <f t="normal" ca="1">32-LENB(INDIRECT(ADDRESS(45531,31)))</f>
        <v>0</v>
      </c>
      <c r="AG45531" s="7" t="n">
        <v>7</v>
      </c>
      <c r="AH45531" s="7" t="n">
        <v>65533</v>
      </c>
      <c r="AI45531" s="7" t="n">
        <v>1137</v>
      </c>
      <c r="AJ45531" s="7" t="s">
        <v>12</v>
      </c>
      <c r="AK45531" s="7" t="n">
        <f t="normal" ca="1">32-LENB(INDIRECT(ADDRESS(45531,36)))</f>
        <v>0</v>
      </c>
      <c r="AL45531" s="7" t="n">
        <v>7</v>
      </c>
      <c r="AM45531" s="7" t="n">
        <v>65533</v>
      </c>
      <c r="AN45531" s="7" t="n">
        <v>6391</v>
      </c>
      <c r="AO45531" s="7" t="s">
        <v>12</v>
      </c>
      <c r="AP45531" s="7" t="n">
        <f t="normal" ca="1">32-LENB(INDIRECT(ADDRESS(45531,41)))</f>
        <v>0</v>
      </c>
      <c r="AQ45531" s="7" t="n">
        <v>7</v>
      </c>
      <c r="AR45531" s="7" t="n">
        <v>65533</v>
      </c>
      <c r="AS45531" s="7" t="n">
        <v>4386</v>
      </c>
      <c r="AT45531" s="7" t="s">
        <v>12</v>
      </c>
      <c r="AU45531" s="7" t="n">
        <f t="normal" ca="1">32-LENB(INDIRECT(ADDRESS(45531,46)))</f>
        <v>0</v>
      </c>
      <c r="AV45531" s="7" t="n">
        <v>7</v>
      </c>
      <c r="AW45531" s="7" t="n">
        <v>65533</v>
      </c>
      <c r="AX45531" s="7" t="n">
        <v>52730</v>
      </c>
      <c r="AY45531" s="7" t="s">
        <v>12</v>
      </c>
      <c r="AZ45531" s="7" t="n">
        <f t="normal" ca="1">32-LENB(INDIRECT(ADDRESS(45531,51)))</f>
        <v>0</v>
      </c>
      <c r="BA45531" s="7" t="n">
        <v>7</v>
      </c>
      <c r="BB45531" s="7" t="n">
        <v>65533</v>
      </c>
      <c r="BC45531" s="7" t="n">
        <v>28320</v>
      </c>
      <c r="BD45531" s="7" t="s">
        <v>12</v>
      </c>
      <c r="BE45531" s="7" t="n">
        <f t="normal" ca="1">32-LENB(INDIRECT(ADDRESS(45531,56)))</f>
        <v>0</v>
      </c>
      <c r="BF45531" s="7" t="n">
        <v>7</v>
      </c>
      <c r="BG45531" s="7" t="n">
        <v>65533</v>
      </c>
      <c r="BH45531" s="7" t="n">
        <v>28321</v>
      </c>
      <c r="BI45531" s="7" t="s">
        <v>12</v>
      </c>
      <c r="BJ45531" s="7" t="n">
        <f t="normal" ca="1">32-LENB(INDIRECT(ADDRESS(45531,61)))</f>
        <v>0</v>
      </c>
      <c r="BK45531" s="7" t="n">
        <v>7</v>
      </c>
      <c r="BL45531" s="7" t="n">
        <v>65533</v>
      </c>
      <c r="BM45531" s="7" t="n">
        <v>52731</v>
      </c>
      <c r="BN45531" s="7" t="s">
        <v>12</v>
      </c>
      <c r="BO45531" s="7" t="n">
        <f t="normal" ca="1">32-LENB(INDIRECT(ADDRESS(45531,66)))</f>
        <v>0</v>
      </c>
      <c r="BP45531" s="7" t="n">
        <v>7</v>
      </c>
      <c r="BQ45531" s="7" t="n">
        <v>65533</v>
      </c>
      <c r="BR45531" s="7" t="n">
        <v>52732</v>
      </c>
      <c r="BS45531" s="7" t="s">
        <v>12</v>
      </c>
      <c r="BT45531" s="7" t="n">
        <f t="normal" ca="1">32-LENB(INDIRECT(ADDRESS(45531,71)))</f>
        <v>0</v>
      </c>
      <c r="BU45531" s="7" t="n">
        <v>4</v>
      </c>
      <c r="BV45531" s="7" t="n">
        <v>65533</v>
      </c>
      <c r="BW45531" s="7" t="n">
        <v>4400</v>
      </c>
      <c r="BX45531" s="7" t="s">
        <v>12</v>
      </c>
      <c r="BY45531" s="7" t="n">
        <f t="normal" ca="1">32-LENB(INDIRECT(ADDRESS(45531,76)))</f>
        <v>0</v>
      </c>
      <c r="BZ45531" s="7" t="n">
        <v>4</v>
      </c>
      <c r="CA45531" s="7" t="n">
        <v>65533</v>
      </c>
      <c r="CB45531" s="7" t="n">
        <v>4436</v>
      </c>
      <c r="CC45531" s="7" t="s">
        <v>12</v>
      </c>
      <c r="CD45531" s="7" t="n">
        <f t="normal" ca="1">32-LENB(INDIRECT(ADDRESS(45531,81)))</f>
        <v>0</v>
      </c>
      <c r="CE45531" s="7" t="n">
        <v>4</v>
      </c>
      <c r="CF45531" s="7" t="n">
        <v>65533</v>
      </c>
      <c r="CG45531" s="7" t="n">
        <v>4421</v>
      </c>
      <c r="CH45531" s="7" t="s">
        <v>12</v>
      </c>
      <c r="CI45531" s="7" t="n">
        <f t="normal" ca="1">32-LENB(INDIRECT(ADDRESS(45531,86)))</f>
        <v>0</v>
      </c>
      <c r="CJ45531" s="7" t="n">
        <v>4</v>
      </c>
      <c r="CK45531" s="7" t="n">
        <v>65533</v>
      </c>
      <c r="CL45531" s="7" t="n">
        <v>4424</v>
      </c>
      <c r="CM45531" s="7" t="s">
        <v>12</v>
      </c>
      <c r="CN45531" s="7" t="n">
        <f t="normal" ca="1">32-LENB(INDIRECT(ADDRESS(45531,91)))</f>
        <v>0</v>
      </c>
      <c r="CO45531" s="7" t="n">
        <v>0</v>
      </c>
      <c r="CP45531" s="7" t="n">
        <v>65533</v>
      </c>
      <c r="CQ45531" s="7" t="n">
        <v>0</v>
      </c>
      <c r="CR45531" s="7" t="s">
        <v>12</v>
      </c>
      <c r="CS45531" s="7" t="n">
        <f t="normal" ca="1">32-LENB(INDIRECT(ADDRESS(45531,96)))</f>
        <v>0</v>
      </c>
    </row>
    <row r="45532" spans="1:222">
      <c r="A45532" t="s">
        <v>4</v>
      </c>
      <c r="B45532" s="4" t="s">
        <v>5</v>
      </c>
    </row>
    <row r="45533" spans="1:222">
      <c r="A45533" t="n">
        <v>386024</v>
      </c>
      <c r="B45533" s="5" t="n">
        <v>1</v>
      </c>
    </row>
    <row r="45534" spans="1:222" s="3" customFormat="1" customHeight="0">
      <c r="A45534" s="3" t="s">
        <v>2</v>
      </c>
      <c r="B45534" s="3" t="s">
        <v>2674</v>
      </c>
    </row>
    <row r="45535" spans="1:222">
      <c r="A45535" t="s">
        <v>4</v>
      </c>
      <c r="B45535" s="4" t="s">
        <v>5</v>
      </c>
      <c r="C45535" s="4" t="s">
        <v>10</v>
      </c>
      <c r="D45535" s="4" t="s">
        <v>10</v>
      </c>
      <c r="E45535" s="4" t="s">
        <v>9</v>
      </c>
      <c r="F45535" s="4" t="s">
        <v>6</v>
      </c>
      <c r="G45535" s="4" t="s">
        <v>8</v>
      </c>
      <c r="H45535" s="4" t="s">
        <v>10</v>
      </c>
      <c r="I45535" s="4" t="s">
        <v>10</v>
      </c>
      <c r="J45535" s="4" t="s">
        <v>9</v>
      </c>
      <c r="K45535" s="4" t="s">
        <v>6</v>
      </c>
      <c r="L45535" s="4" t="s">
        <v>8</v>
      </c>
      <c r="M45535" s="4" t="s">
        <v>10</v>
      </c>
      <c r="N45535" s="4" t="s">
        <v>10</v>
      </c>
      <c r="O45535" s="4" t="s">
        <v>9</v>
      </c>
      <c r="P45535" s="4" t="s">
        <v>6</v>
      </c>
      <c r="Q45535" s="4" t="s">
        <v>8</v>
      </c>
      <c r="R45535" s="4" t="s">
        <v>10</v>
      </c>
      <c r="S45535" s="4" t="s">
        <v>10</v>
      </c>
      <c r="T45535" s="4" t="s">
        <v>9</v>
      </c>
      <c r="U45535" s="4" t="s">
        <v>6</v>
      </c>
      <c r="V45535" s="4" t="s">
        <v>8</v>
      </c>
      <c r="W45535" s="4" t="s">
        <v>10</v>
      </c>
      <c r="X45535" s="4" t="s">
        <v>10</v>
      </c>
      <c r="Y45535" s="4" t="s">
        <v>9</v>
      </c>
      <c r="Z45535" s="4" t="s">
        <v>6</v>
      </c>
      <c r="AA45535" s="4" t="s">
        <v>8</v>
      </c>
      <c r="AB45535" s="4" t="s">
        <v>10</v>
      </c>
      <c r="AC45535" s="4" t="s">
        <v>10</v>
      </c>
      <c r="AD45535" s="4" t="s">
        <v>9</v>
      </c>
      <c r="AE45535" s="4" t="s">
        <v>6</v>
      </c>
      <c r="AF45535" s="4" t="s">
        <v>8</v>
      </c>
      <c r="AG45535" s="4" t="s">
        <v>10</v>
      </c>
      <c r="AH45535" s="4" t="s">
        <v>10</v>
      </c>
      <c r="AI45535" s="4" t="s">
        <v>9</v>
      </c>
      <c r="AJ45535" s="4" t="s">
        <v>6</v>
      </c>
      <c r="AK45535" s="4" t="s">
        <v>8</v>
      </c>
      <c r="AL45535" s="4" t="s">
        <v>10</v>
      </c>
      <c r="AM45535" s="4" t="s">
        <v>10</v>
      </c>
      <c r="AN45535" s="4" t="s">
        <v>9</v>
      </c>
      <c r="AO45535" s="4" t="s">
        <v>6</v>
      </c>
      <c r="AP45535" s="4" t="s">
        <v>8</v>
      </c>
      <c r="AQ45535" s="4" t="s">
        <v>10</v>
      </c>
      <c r="AR45535" s="4" t="s">
        <v>10</v>
      </c>
      <c r="AS45535" s="4" t="s">
        <v>9</v>
      </c>
      <c r="AT45535" s="4" t="s">
        <v>6</v>
      </c>
      <c r="AU45535" s="4" t="s">
        <v>8</v>
      </c>
      <c r="AV45535" s="4" t="s">
        <v>10</v>
      </c>
      <c r="AW45535" s="4" t="s">
        <v>10</v>
      </c>
      <c r="AX45535" s="4" t="s">
        <v>9</v>
      </c>
      <c r="AY45535" s="4" t="s">
        <v>6</v>
      </c>
      <c r="AZ45535" s="4" t="s">
        <v>8</v>
      </c>
      <c r="BA45535" s="4" t="s">
        <v>10</v>
      </c>
      <c r="BB45535" s="4" t="s">
        <v>10</v>
      </c>
      <c r="BC45535" s="4" t="s">
        <v>9</v>
      </c>
      <c r="BD45535" s="4" t="s">
        <v>6</v>
      </c>
      <c r="BE45535" s="4" t="s">
        <v>8</v>
      </c>
      <c r="BF45535" s="4" t="s">
        <v>10</v>
      </c>
      <c r="BG45535" s="4" t="s">
        <v>10</v>
      </c>
      <c r="BH45535" s="4" t="s">
        <v>9</v>
      </c>
      <c r="BI45535" s="4" t="s">
        <v>6</v>
      </c>
      <c r="BJ45535" s="4" t="s">
        <v>8</v>
      </c>
      <c r="BK45535" s="4" t="s">
        <v>10</v>
      </c>
      <c r="BL45535" s="4" t="s">
        <v>10</v>
      </c>
      <c r="BM45535" s="4" t="s">
        <v>9</v>
      </c>
      <c r="BN45535" s="4" t="s">
        <v>6</v>
      </c>
      <c r="BO45535" s="4" t="s">
        <v>8</v>
      </c>
      <c r="BP45535" s="4" t="s">
        <v>10</v>
      </c>
      <c r="BQ45535" s="4" t="s">
        <v>10</v>
      </c>
      <c r="BR45535" s="4" t="s">
        <v>9</v>
      </c>
      <c r="BS45535" s="4" t="s">
        <v>6</v>
      </c>
      <c r="BT45535" s="4" t="s">
        <v>8</v>
      </c>
      <c r="BU45535" s="4" t="s">
        <v>10</v>
      </c>
      <c r="BV45535" s="4" t="s">
        <v>10</v>
      </c>
      <c r="BW45535" s="4" t="s">
        <v>9</v>
      </c>
      <c r="BX45535" s="4" t="s">
        <v>6</v>
      </c>
      <c r="BY45535" s="4" t="s">
        <v>8</v>
      </c>
      <c r="BZ45535" s="4" t="s">
        <v>10</v>
      </c>
      <c r="CA45535" s="4" t="s">
        <v>10</v>
      </c>
      <c r="CB45535" s="4" t="s">
        <v>9</v>
      </c>
      <c r="CC45535" s="4" t="s">
        <v>6</v>
      </c>
      <c r="CD45535" s="4" t="s">
        <v>8</v>
      </c>
      <c r="CE45535" s="4" t="s">
        <v>10</v>
      </c>
      <c r="CF45535" s="4" t="s">
        <v>10</v>
      </c>
      <c r="CG45535" s="4" t="s">
        <v>9</v>
      </c>
      <c r="CH45535" s="4" t="s">
        <v>6</v>
      </c>
      <c r="CI45535" s="4" t="s">
        <v>8</v>
      </c>
      <c r="CJ45535" s="4" t="s">
        <v>10</v>
      </c>
      <c r="CK45535" s="4" t="s">
        <v>10</v>
      </c>
      <c r="CL45535" s="4" t="s">
        <v>9</v>
      </c>
      <c r="CM45535" s="4" t="s">
        <v>6</v>
      </c>
      <c r="CN45535" s="4" t="s">
        <v>8</v>
      </c>
      <c r="CO45535" s="4" t="s">
        <v>10</v>
      </c>
      <c r="CP45535" s="4" t="s">
        <v>10</v>
      </c>
      <c r="CQ45535" s="4" t="s">
        <v>9</v>
      </c>
      <c r="CR45535" s="4" t="s">
        <v>6</v>
      </c>
      <c r="CS45535" s="4" t="s">
        <v>8</v>
      </c>
      <c r="CT45535" s="4" t="s">
        <v>10</v>
      </c>
      <c r="CU45535" s="4" t="s">
        <v>10</v>
      </c>
      <c r="CV45535" s="4" t="s">
        <v>9</v>
      </c>
      <c r="CW45535" s="4" t="s">
        <v>6</v>
      </c>
      <c r="CX45535" s="4" t="s">
        <v>8</v>
      </c>
      <c r="CY45535" s="4" t="s">
        <v>10</v>
      </c>
      <c r="CZ45535" s="4" t="s">
        <v>10</v>
      </c>
      <c r="DA45535" s="4" t="s">
        <v>9</v>
      </c>
      <c r="DB45535" s="4" t="s">
        <v>6</v>
      </c>
      <c r="DC45535" s="4" t="s">
        <v>8</v>
      </c>
      <c r="DD45535" s="4" t="s">
        <v>10</v>
      </c>
      <c r="DE45535" s="4" t="s">
        <v>10</v>
      </c>
      <c r="DF45535" s="4" t="s">
        <v>9</v>
      </c>
      <c r="DG45535" s="4" t="s">
        <v>6</v>
      </c>
      <c r="DH45535" s="4" t="s">
        <v>8</v>
      </c>
      <c r="DI45535" s="4" t="s">
        <v>10</v>
      </c>
      <c r="DJ45535" s="4" t="s">
        <v>10</v>
      </c>
      <c r="DK45535" s="4" t="s">
        <v>9</v>
      </c>
      <c r="DL45535" s="4" t="s">
        <v>6</v>
      </c>
      <c r="DM45535" s="4" t="s">
        <v>8</v>
      </c>
      <c r="DN45535" s="4" t="s">
        <v>10</v>
      </c>
      <c r="DO45535" s="4" t="s">
        <v>10</v>
      </c>
      <c r="DP45535" s="4" t="s">
        <v>9</v>
      </c>
      <c r="DQ45535" s="4" t="s">
        <v>6</v>
      </c>
      <c r="DR45535" s="4" t="s">
        <v>8</v>
      </c>
      <c r="DS45535" s="4" t="s">
        <v>10</v>
      </c>
      <c r="DT45535" s="4" t="s">
        <v>10</v>
      </c>
      <c r="DU45535" s="4" t="s">
        <v>9</v>
      </c>
      <c r="DV45535" s="4" t="s">
        <v>6</v>
      </c>
      <c r="DW45535" s="4" t="s">
        <v>8</v>
      </c>
      <c r="DX45535" s="4" t="s">
        <v>10</v>
      </c>
      <c r="DY45535" s="4" t="s">
        <v>10</v>
      </c>
      <c r="DZ45535" s="4" t="s">
        <v>9</v>
      </c>
      <c r="EA45535" s="4" t="s">
        <v>6</v>
      </c>
      <c r="EB45535" s="4" t="s">
        <v>8</v>
      </c>
      <c r="EC45535" s="4" t="s">
        <v>10</v>
      </c>
      <c r="ED45535" s="4" t="s">
        <v>10</v>
      </c>
      <c r="EE45535" s="4" t="s">
        <v>9</v>
      </c>
      <c r="EF45535" s="4" t="s">
        <v>6</v>
      </c>
      <c r="EG45535" s="4" t="s">
        <v>8</v>
      </c>
      <c r="EH45535" s="4" t="s">
        <v>10</v>
      </c>
      <c r="EI45535" s="4" t="s">
        <v>10</v>
      </c>
      <c r="EJ45535" s="4" t="s">
        <v>9</v>
      </c>
      <c r="EK45535" s="4" t="s">
        <v>6</v>
      </c>
      <c r="EL45535" s="4" t="s">
        <v>8</v>
      </c>
      <c r="EM45535" s="4" t="s">
        <v>10</v>
      </c>
      <c r="EN45535" s="4" t="s">
        <v>10</v>
      </c>
      <c r="EO45535" s="4" t="s">
        <v>9</v>
      </c>
      <c r="EP45535" s="4" t="s">
        <v>6</v>
      </c>
      <c r="EQ45535" s="4" t="s">
        <v>8</v>
      </c>
      <c r="ER45535" s="4" t="s">
        <v>10</v>
      </c>
      <c r="ES45535" s="4" t="s">
        <v>10</v>
      </c>
      <c r="ET45535" s="4" t="s">
        <v>9</v>
      </c>
      <c r="EU45535" s="4" t="s">
        <v>6</v>
      </c>
      <c r="EV45535" s="4" t="s">
        <v>8</v>
      </c>
      <c r="EW45535" s="4" t="s">
        <v>10</v>
      </c>
      <c r="EX45535" s="4" t="s">
        <v>10</v>
      </c>
      <c r="EY45535" s="4" t="s">
        <v>9</v>
      </c>
      <c r="EZ45535" s="4" t="s">
        <v>6</v>
      </c>
      <c r="FA45535" s="4" t="s">
        <v>8</v>
      </c>
      <c r="FB45535" s="4" t="s">
        <v>10</v>
      </c>
      <c r="FC45535" s="4" t="s">
        <v>10</v>
      </c>
      <c r="FD45535" s="4" t="s">
        <v>9</v>
      </c>
      <c r="FE45535" s="4" t="s">
        <v>6</v>
      </c>
      <c r="FF45535" s="4" t="s">
        <v>8</v>
      </c>
      <c r="FG45535" s="4" t="s">
        <v>10</v>
      </c>
      <c r="FH45535" s="4" t="s">
        <v>10</v>
      </c>
      <c r="FI45535" s="4" t="s">
        <v>9</v>
      </c>
      <c r="FJ45535" s="4" t="s">
        <v>6</v>
      </c>
      <c r="FK45535" s="4" t="s">
        <v>8</v>
      </c>
      <c r="FL45535" s="4" t="s">
        <v>10</v>
      </c>
      <c r="FM45535" s="4" t="s">
        <v>10</v>
      </c>
      <c r="FN45535" s="4" t="s">
        <v>9</v>
      </c>
      <c r="FO45535" s="4" t="s">
        <v>6</v>
      </c>
      <c r="FP45535" s="4" t="s">
        <v>8</v>
      </c>
      <c r="FQ45535" s="4" t="s">
        <v>10</v>
      </c>
      <c r="FR45535" s="4" t="s">
        <v>10</v>
      </c>
      <c r="FS45535" s="4" t="s">
        <v>9</v>
      </c>
      <c r="FT45535" s="4" t="s">
        <v>6</v>
      </c>
      <c r="FU45535" s="4" t="s">
        <v>8</v>
      </c>
      <c r="FV45535" s="4" t="s">
        <v>10</v>
      </c>
      <c r="FW45535" s="4" t="s">
        <v>10</v>
      </c>
      <c r="FX45535" s="4" t="s">
        <v>9</v>
      </c>
      <c r="FY45535" s="4" t="s">
        <v>6</v>
      </c>
      <c r="FZ45535" s="4" t="s">
        <v>8</v>
      </c>
      <c r="GA45535" s="4" t="s">
        <v>10</v>
      </c>
      <c r="GB45535" s="4" t="s">
        <v>10</v>
      </c>
      <c r="GC45535" s="4" t="s">
        <v>9</v>
      </c>
      <c r="GD45535" s="4" t="s">
        <v>6</v>
      </c>
      <c r="GE45535" s="4" t="s">
        <v>8</v>
      </c>
      <c r="GF45535" s="4" t="s">
        <v>10</v>
      </c>
      <c r="GG45535" s="4" t="s">
        <v>10</v>
      </c>
      <c r="GH45535" s="4" t="s">
        <v>9</v>
      </c>
      <c r="GI45535" s="4" t="s">
        <v>6</v>
      </c>
      <c r="GJ45535" s="4" t="s">
        <v>8</v>
      </c>
      <c r="GK45535" s="4" t="s">
        <v>10</v>
      </c>
      <c r="GL45535" s="4" t="s">
        <v>10</v>
      </c>
      <c r="GM45535" s="4" t="s">
        <v>9</v>
      </c>
      <c r="GN45535" s="4" t="s">
        <v>6</v>
      </c>
      <c r="GO45535" s="4" t="s">
        <v>8</v>
      </c>
      <c r="GP45535" s="4" t="s">
        <v>10</v>
      </c>
      <c r="GQ45535" s="4" t="s">
        <v>10</v>
      </c>
      <c r="GR45535" s="4" t="s">
        <v>9</v>
      </c>
      <c r="GS45535" s="4" t="s">
        <v>6</v>
      </c>
      <c r="GT45535" s="4" t="s">
        <v>8</v>
      </c>
      <c r="GU45535" s="4" t="s">
        <v>10</v>
      </c>
      <c r="GV45535" s="4" t="s">
        <v>10</v>
      </c>
      <c r="GW45535" s="4" t="s">
        <v>9</v>
      </c>
      <c r="GX45535" s="4" t="s">
        <v>6</v>
      </c>
      <c r="GY45535" s="4" t="s">
        <v>8</v>
      </c>
      <c r="GZ45535" s="4" t="s">
        <v>10</v>
      </c>
      <c r="HA45535" s="4" t="s">
        <v>10</v>
      </c>
      <c r="HB45535" s="4" t="s">
        <v>9</v>
      </c>
      <c r="HC45535" s="4" t="s">
        <v>6</v>
      </c>
      <c r="HD45535" s="4" t="s">
        <v>8</v>
      </c>
      <c r="HE45535" s="4" t="s">
        <v>10</v>
      </c>
      <c r="HF45535" s="4" t="s">
        <v>10</v>
      </c>
      <c r="HG45535" s="4" t="s">
        <v>9</v>
      </c>
      <c r="HH45535" s="4" t="s">
        <v>6</v>
      </c>
      <c r="HI45535" s="4" t="s">
        <v>8</v>
      </c>
      <c r="HJ45535" s="4" t="s">
        <v>10</v>
      </c>
      <c r="HK45535" s="4" t="s">
        <v>10</v>
      </c>
      <c r="HL45535" s="4" t="s">
        <v>9</v>
      </c>
      <c r="HM45535" s="4" t="s">
        <v>6</v>
      </c>
      <c r="HN45535" s="4" t="s">
        <v>8</v>
      </c>
      <c r="HO45535" s="4" t="s">
        <v>10</v>
      </c>
      <c r="HP45535" s="4" t="s">
        <v>10</v>
      </c>
      <c r="HQ45535" s="4" t="s">
        <v>9</v>
      </c>
      <c r="HR45535" s="4" t="s">
        <v>6</v>
      </c>
      <c r="HS45535" s="4" t="s">
        <v>8</v>
      </c>
      <c r="HT45535" s="4" t="s">
        <v>10</v>
      </c>
      <c r="HU45535" s="4" t="s">
        <v>10</v>
      </c>
      <c r="HV45535" s="4" t="s">
        <v>9</v>
      </c>
      <c r="HW45535" s="4" t="s">
        <v>6</v>
      </c>
      <c r="HX45535" s="4" t="s">
        <v>8</v>
      </c>
      <c r="HY45535" s="4" t="s">
        <v>10</v>
      </c>
      <c r="HZ45535" s="4" t="s">
        <v>10</v>
      </c>
      <c r="IA45535" s="4" t="s">
        <v>9</v>
      </c>
      <c r="IB45535" s="4" t="s">
        <v>6</v>
      </c>
      <c r="IC45535" s="4" t="s">
        <v>8</v>
      </c>
      <c r="ID45535" s="4" t="s">
        <v>10</v>
      </c>
      <c r="IE45535" s="4" t="s">
        <v>10</v>
      </c>
      <c r="IF45535" s="4" t="s">
        <v>9</v>
      </c>
      <c r="IG45535" s="4" t="s">
        <v>6</v>
      </c>
      <c r="IH45535" s="4" t="s">
        <v>8</v>
      </c>
      <c r="II45535" s="4" t="s">
        <v>10</v>
      </c>
      <c r="IJ45535" s="4" t="s">
        <v>10</v>
      </c>
      <c r="IK45535" s="4" t="s">
        <v>9</v>
      </c>
      <c r="IL45535" s="4" t="s">
        <v>6</v>
      </c>
      <c r="IM45535" s="4" t="s">
        <v>8</v>
      </c>
      <c r="IN45535" s="4" t="s">
        <v>10</v>
      </c>
      <c r="IO45535" s="4" t="s">
        <v>10</v>
      </c>
      <c r="IP45535" s="4" t="s">
        <v>9</v>
      </c>
      <c r="IQ45535" s="4" t="s">
        <v>6</v>
      </c>
      <c r="IR45535" s="4" t="s">
        <v>8</v>
      </c>
      <c r="IS45535" s="4" t="s">
        <v>10</v>
      </c>
      <c r="IT45535" s="4" t="s">
        <v>10</v>
      </c>
      <c r="IU45535" s="4" t="s">
        <v>9</v>
      </c>
      <c r="IV45535" s="4" t="s">
        <v>6</v>
      </c>
      <c r="IW45535" s="4" t="s">
        <v>8</v>
      </c>
      <c r="IX45535" s="4" t="s">
        <v>10</v>
      </c>
      <c r="IY45535" s="4" t="s">
        <v>10</v>
      </c>
      <c r="IZ45535" s="4" t="s">
        <v>9</v>
      </c>
      <c r="JA45535" s="4" t="s">
        <v>6</v>
      </c>
      <c r="JB45535" s="4" t="s">
        <v>8</v>
      </c>
      <c r="JC45535" s="4" t="s">
        <v>10</v>
      </c>
      <c r="JD45535" s="4" t="s">
        <v>10</v>
      </c>
      <c r="JE45535" s="4" t="s">
        <v>9</v>
      </c>
      <c r="JF45535" s="4" t="s">
        <v>6</v>
      </c>
      <c r="JG45535" s="4" t="s">
        <v>8</v>
      </c>
      <c r="JH45535" s="4" t="s">
        <v>10</v>
      </c>
      <c r="JI45535" s="4" t="s">
        <v>10</v>
      </c>
      <c r="JJ45535" s="4" t="s">
        <v>9</v>
      </c>
      <c r="JK45535" s="4" t="s">
        <v>6</v>
      </c>
      <c r="JL45535" s="4" t="s">
        <v>8</v>
      </c>
      <c r="JM45535" s="4" t="s">
        <v>10</v>
      </c>
      <c r="JN45535" s="4" t="s">
        <v>10</v>
      </c>
      <c r="JO45535" s="4" t="s">
        <v>9</v>
      </c>
      <c r="JP45535" s="4" t="s">
        <v>6</v>
      </c>
      <c r="JQ45535" s="4" t="s">
        <v>8</v>
      </c>
      <c r="JR45535" s="4" t="s">
        <v>10</v>
      </c>
      <c r="JS45535" s="4" t="s">
        <v>10</v>
      </c>
      <c r="JT45535" s="4" t="s">
        <v>9</v>
      </c>
      <c r="JU45535" s="4" t="s">
        <v>6</v>
      </c>
      <c r="JV45535" s="4" t="s">
        <v>8</v>
      </c>
      <c r="JW45535" s="4" t="s">
        <v>10</v>
      </c>
      <c r="JX45535" s="4" t="s">
        <v>10</v>
      </c>
      <c r="JY45535" s="4" t="s">
        <v>9</v>
      </c>
      <c r="JZ45535" s="4" t="s">
        <v>6</v>
      </c>
      <c r="KA45535" s="4" t="s">
        <v>8</v>
      </c>
      <c r="KB45535" s="4" t="s">
        <v>10</v>
      </c>
      <c r="KC45535" s="4" t="s">
        <v>10</v>
      </c>
      <c r="KD45535" s="4" t="s">
        <v>9</v>
      </c>
      <c r="KE45535" s="4" t="s">
        <v>6</v>
      </c>
      <c r="KF45535" s="4" t="s">
        <v>8</v>
      </c>
      <c r="KG45535" s="4" t="s">
        <v>10</v>
      </c>
      <c r="KH45535" s="4" t="s">
        <v>10</v>
      </c>
      <c r="KI45535" s="4" t="s">
        <v>9</v>
      </c>
      <c r="KJ45535" s="4" t="s">
        <v>6</v>
      </c>
      <c r="KK45535" s="4" t="s">
        <v>8</v>
      </c>
      <c r="KL45535" s="4" t="s">
        <v>10</v>
      </c>
      <c r="KM45535" s="4" t="s">
        <v>10</v>
      </c>
      <c r="KN45535" s="4" t="s">
        <v>9</v>
      </c>
      <c r="KO45535" s="4" t="s">
        <v>6</v>
      </c>
      <c r="KP45535" s="4" t="s">
        <v>8</v>
      </c>
      <c r="KQ45535" s="4" t="s">
        <v>10</v>
      </c>
      <c r="KR45535" s="4" t="s">
        <v>10</v>
      </c>
      <c r="KS45535" s="4" t="s">
        <v>9</v>
      </c>
      <c r="KT45535" s="4" t="s">
        <v>6</v>
      </c>
      <c r="KU45535" s="4" t="s">
        <v>8</v>
      </c>
      <c r="KV45535" s="4" t="s">
        <v>10</v>
      </c>
      <c r="KW45535" s="4" t="s">
        <v>10</v>
      </c>
      <c r="KX45535" s="4" t="s">
        <v>9</v>
      </c>
      <c r="KY45535" s="4" t="s">
        <v>6</v>
      </c>
      <c r="KZ45535" s="4" t="s">
        <v>8</v>
      </c>
      <c r="LA45535" s="4" t="s">
        <v>10</v>
      </c>
      <c r="LB45535" s="4" t="s">
        <v>10</v>
      </c>
      <c r="LC45535" s="4" t="s">
        <v>9</v>
      </c>
      <c r="LD45535" s="4" t="s">
        <v>6</v>
      </c>
      <c r="LE45535" s="4" t="s">
        <v>8</v>
      </c>
      <c r="LF45535" s="4" t="s">
        <v>10</v>
      </c>
      <c r="LG45535" s="4" t="s">
        <v>10</v>
      </c>
      <c r="LH45535" s="4" t="s">
        <v>9</v>
      </c>
      <c r="LI45535" s="4" t="s">
        <v>6</v>
      </c>
      <c r="LJ45535" s="4" t="s">
        <v>8</v>
      </c>
      <c r="LK45535" s="4" t="s">
        <v>10</v>
      </c>
      <c r="LL45535" s="4" t="s">
        <v>10</v>
      </c>
      <c r="LM45535" s="4" t="s">
        <v>9</v>
      </c>
      <c r="LN45535" s="4" t="s">
        <v>6</v>
      </c>
      <c r="LO45535" s="4" t="s">
        <v>8</v>
      </c>
      <c r="LP45535" s="4" t="s">
        <v>10</v>
      </c>
      <c r="LQ45535" s="4" t="s">
        <v>10</v>
      </c>
      <c r="LR45535" s="4" t="s">
        <v>9</v>
      </c>
      <c r="LS45535" s="4" t="s">
        <v>6</v>
      </c>
      <c r="LT45535" s="4" t="s">
        <v>8</v>
      </c>
      <c r="LU45535" s="4" t="s">
        <v>10</v>
      </c>
      <c r="LV45535" s="4" t="s">
        <v>10</v>
      </c>
      <c r="LW45535" s="4" t="s">
        <v>9</v>
      </c>
      <c r="LX45535" s="4" t="s">
        <v>6</v>
      </c>
      <c r="LY45535" s="4" t="s">
        <v>8</v>
      </c>
      <c r="LZ45535" s="4" t="s">
        <v>10</v>
      </c>
      <c r="MA45535" s="4" t="s">
        <v>10</v>
      </c>
      <c r="MB45535" s="4" t="s">
        <v>9</v>
      </c>
      <c r="MC45535" s="4" t="s">
        <v>6</v>
      </c>
      <c r="MD45535" s="4" t="s">
        <v>8</v>
      </c>
      <c r="ME45535" s="4" t="s">
        <v>10</v>
      </c>
      <c r="MF45535" s="4" t="s">
        <v>10</v>
      </c>
      <c r="MG45535" s="4" t="s">
        <v>9</v>
      </c>
      <c r="MH45535" s="4" t="s">
        <v>6</v>
      </c>
      <c r="MI45535" s="4" t="s">
        <v>8</v>
      </c>
      <c r="MJ45535" s="4" t="s">
        <v>10</v>
      </c>
      <c r="MK45535" s="4" t="s">
        <v>10</v>
      </c>
      <c r="ML45535" s="4" t="s">
        <v>9</v>
      </c>
      <c r="MM45535" s="4" t="s">
        <v>6</v>
      </c>
      <c r="MN45535" s="4" t="s">
        <v>8</v>
      </c>
      <c r="MO45535" s="4" t="s">
        <v>10</v>
      </c>
      <c r="MP45535" s="4" t="s">
        <v>10</v>
      </c>
      <c r="MQ45535" s="4" t="s">
        <v>9</v>
      </c>
      <c r="MR45535" s="4" t="s">
        <v>6</v>
      </c>
      <c r="MS45535" s="4" t="s">
        <v>8</v>
      </c>
      <c r="MT45535" s="4" t="s">
        <v>10</v>
      </c>
      <c r="MU45535" s="4" t="s">
        <v>10</v>
      </c>
      <c r="MV45535" s="4" t="s">
        <v>9</v>
      </c>
      <c r="MW45535" s="4" t="s">
        <v>6</v>
      </c>
      <c r="MX45535" s="4" t="s">
        <v>8</v>
      </c>
      <c r="MY45535" s="4" t="s">
        <v>10</v>
      </c>
      <c r="MZ45535" s="4" t="s">
        <v>10</v>
      </c>
      <c r="NA45535" s="4" t="s">
        <v>9</v>
      </c>
      <c r="NB45535" s="4" t="s">
        <v>6</v>
      </c>
      <c r="NC45535" s="4" t="s">
        <v>8</v>
      </c>
      <c r="ND45535" s="4" t="s">
        <v>10</v>
      </c>
      <c r="NE45535" s="4" t="s">
        <v>10</v>
      </c>
      <c r="NF45535" s="4" t="s">
        <v>9</v>
      </c>
      <c r="NG45535" s="4" t="s">
        <v>6</v>
      </c>
      <c r="NH45535" s="4" t="s">
        <v>8</v>
      </c>
      <c r="NI45535" s="4" t="s">
        <v>10</v>
      </c>
      <c r="NJ45535" s="4" t="s">
        <v>10</v>
      </c>
      <c r="NK45535" s="4" t="s">
        <v>9</v>
      </c>
      <c r="NL45535" s="4" t="s">
        <v>6</v>
      </c>
      <c r="NM45535" s="4" t="s">
        <v>8</v>
      </c>
      <c r="NN45535" s="4" t="s">
        <v>10</v>
      </c>
      <c r="NO45535" s="4" t="s">
        <v>10</v>
      </c>
      <c r="NP45535" s="4" t="s">
        <v>9</v>
      </c>
      <c r="NQ45535" s="4" t="s">
        <v>6</v>
      </c>
      <c r="NR45535" s="4" t="s">
        <v>8</v>
      </c>
      <c r="NS45535" s="4" t="s">
        <v>10</v>
      </c>
      <c r="NT45535" s="4" t="s">
        <v>10</v>
      </c>
      <c r="NU45535" s="4" t="s">
        <v>9</v>
      </c>
      <c r="NV45535" s="4" t="s">
        <v>6</v>
      </c>
      <c r="NW45535" s="4" t="s">
        <v>8</v>
      </c>
      <c r="NX45535" s="4" t="s">
        <v>10</v>
      </c>
      <c r="NY45535" s="4" t="s">
        <v>10</v>
      </c>
      <c r="NZ45535" s="4" t="s">
        <v>9</v>
      </c>
      <c r="OA45535" s="4" t="s">
        <v>6</v>
      </c>
      <c r="OB45535" s="4" t="s">
        <v>8</v>
      </c>
      <c r="OC45535" s="4" t="s">
        <v>10</v>
      </c>
      <c r="OD45535" s="4" t="s">
        <v>10</v>
      </c>
      <c r="OE45535" s="4" t="s">
        <v>9</v>
      </c>
      <c r="OF45535" s="4" t="s">
        <v>6</v>
      </c>
      <c r="OG45535" s="4" t="s">
        <v>8</v>
      </c>
      <c r="OH45535" s="4" t="s">
        <v>10</v>
      </c>
      <c r="OI45535" s="4" t="s">
        <v>10</v>
      </c>
      <c r="OJ45535" s="4" t="s">
        <v>9</v>
      </c>
      <c r="OK45535" s="4" t="s">
        <v>6</v>
      </c>
      <c r="OL45535" s="4" t="s">
        <v>8</v>
      </c>
      <c r="OM45535" s="4" t="s">
        <v>10</v>
      </c>
      <c r="ON45535" s="4" t="s">
        <v>10</v>
      </c>
      <c r="OO45535" s="4" t="s">
        <v>9</v>
      </c>
      <c r="OP45535" s="4" t="s">
        <v>6</v>
      </c>
      <c r="OQ45535" s="4" t="s">
        <v>8</v>
      </c>
      <c r="OR45535" s="4" t="s">
        <v>10</v>
      </c>
      <c r="OS45535" s="4" t="s">
        <v>10</v>
      </c>
      <c r="OT45535" s="4" t="s">
        <v>9</v>
      </c>
      <c r="OU45535" s="4" t="s">
        <v>6</v>
      </c>
      <c r="OV45535" s="4" t="s">
        <v>8</v>
      </c>
      <c r="OW45535" s="4" t="s">
        <v>10</v>
      </c>
      <c r="OX45535" s="4" t="s">
        <v>10</v>
      </c>
      <c r="OY45535" s="4" t="s">
        <v>9</v>
      </c>
      <c r="OZ45535" s="4" t="s">
        <v>6</v>
      </c>
      <c r="PA45535" s="4" t="s">
        <v>8</v>
      </c>
      <c r="PB45535" s="4" t="s">
        <v>10</v>
      </c>
      <c r="PC45535" s="4" t="s">
        <v>10</v>
      </c>
      <c r="PD45535" s="4" t="s">
        <v>9</v>
      </c>
      <c r="PE45535" s="4" t="s">
        <v>6</v>
      </c>
      <c r="PF45535" s="4" t="s">
        <v>8</v>
      </c>
      <c r="PG45535" s="4" t="s">
        <v>10</v>
      </c>
      <c r="PH45535" s="4" t="s">
        <v>10</v>
      </c>
      <c r="PI45535" s="4" t="s">
        <v>9</v>
      </c>
      <c r="PJ45535" s="4" t="s">
        <v>6</v>
      </c>
      <c r="PK45535" s="4" t="s">
        <v>8</v>
      </c>
      <c r="PL45535" s="4" t="s">
        <v>10</v>
      </c>
      <c r="PM45535" s="4" t="s">
        <v>10</v>
      </c>
      <c r="PN45535" s="4" t="s">
        <v>9</v>
      </c>
      <c r="PO45535" s="4" t="s">
        <v>6</v>
      </c>
      <c r="PP45535" s="4" t="s">
        <v>8</v>
      </c>
      <c r="PQ45535" s="4" t="s">
        <v>10</v>
      </c>
      <c r="PR45535" s="4" t="s">
        <v>10</v>
      </c>
      <c r="PS45535" s="4" t="s">
        <v>9</v>
      </c>
      <c r="PT45535" s="4" t="s">
        <v>6</v>
      </c>
      <c r="PU45535" s="4" t="s">
        <v>8</v>
      </c>
      <c r="PV45535" s="4" t="s">
        <v>10</v>
      </c>
      <c r="PW45535" s="4" t="s">
        <v>10</v>
      </c>
      <c r="PX45535" s="4" t="s">
        <v>9</v>
      </c>
      <c r="PY45535" s="4" t="s">
        <v>6</v>
      </c>
      <c r="PZ45535" s="4" t="s">
        <v>8</v>
      </c>
      <c r="QA45535" s="4" t="s">
        <v>10</v>
      </c>
      <c r="QB45535" s="4" t="s">
        <v>10</v>
      </c>
      <c r="QC45535" s="4" t="s">
        <v>9</v>
      </c>
      <c r="QD45535" s="4" t="s">
        <v>6</v>
      </c>
      <c r="QE45535" s="4" t="s">
        <v>8</v>
      </c>
      <c r="QF45535" s="4" t="s">
        <v>10</v>
      </c>
      <c r="QG45535" s="4" t="s">
        <v>10</v>
      </c>
      <c r="QH45535" s="4" t="s">
        <v>9</v>
      </c>
      <c r="QI45535" s="4" t="s">
        <v>6</v>
      </c>
      <c r="QJ45535" s="4" t="s">
        <v>8</v>
      </c>
      <c r="QK45535" s="4" t="s">
        <v>10</v>
      </c>
      <c r="QL45535" s="4" t="s">
        <v>10</v>
      </c>
      <c r="QM45535" s="4" t="s">
        <v>9</v>
      </c>
      <c r="QN45535" s="4" t="s">
        <v>6</v>
      </c>
      <c r="QO45535" s="4" t="s">
        <v>8</v>
      </c>
      <c r="QP45535" s="4" t="s">
        <v>10</v>
      </c>
      <c r="QQ45535" s="4" t="s">
        <v>10</v>
      </c>
      <c r="QR45535" s="4" t="s">
        <v>9</v>
      </c>
      <c r="QS45535" s="4" t="s">
        <v>6</v>
      </c>
      <c r="QT45535" s="4" t="s">
        <v>8</v>
      </c>
      <c r="QU45535" s="4" t="s">
        <v>10</v>
      </c>
      <c r="QV45535" s="4" t="s">
        <v>10</v>
      </c>
      <c r="QW45535" s="4" t="s">
        <v>9</v>
      </c>
      <c r="QX45535" s="4" t="s">
        <v>6</v>
      </c>
      <c r="QY45535" s="4" t="s">
        <v>8</v>
      </c>
      <c r="QZ45535" s="4" t="s">
        <v>10</v>
      </c>
      <c r="RA45535" s="4" t="s">
        <v>10</v>
      </c>
      <c r="RB45535" s="4" t="s">
        <v>9</v>
      </c>
      <c r="RC45535" s="4" t="s">
        <v>6</v>
      </c>
      <c r="RD45535" s="4" t="s">
        <v>8</v>
      </c>
      <c r="RE45535" s="4" t="s">
        <v>10</v>
      </c>
      <c r="RF45535" s="4" t="s">
        <v>10</v>
      </c>
      <c r="RG45535" s="4" t="s">
        <v>9</v>
      </c>
      <c r="RH45535" s="4" t="s">
        <v>6</v>
      </c>
      <c r="RI45535" s="4" t="s">
        <v>8</v>
      </c>
      <c r="RJ45535" s="4" t="s">
        <v>10</v>
      </c>
      <c r="RK45535" s="4" t="s">
        <v>10</v>
      </c>
      <c r="RL45535" s="4" t="s">
        <v>9</v>
      </c>
      <c r="RM45535" s="4" t="s">
        <v>6</v>
      </c>
      <c r="RN45535" s="4" t="s">
        <v>8</v>
      </c>
      <c r="RO45535" s="4" t="s">
        <v>10</v>
      </c>
      <c r="RP45535" s="4" t="s">
        <v>10</v>
      </c>
      <c r="RQ45535" s="4" t="s">
        <v>9</v>
      </c>
      <c r="RR45535" s="4" t="s">
        <v>6</v>
      </c>
      <c r="RS45535" s="4" t="s">
        <v>8</v>
      </c>
      <c r="RT45535" s="4" t="s">
        <v>10</v>
      </c>
      <c r="RU45535" s="4" t="s">
        <v>10</v>
      </c>
      <c r="RV45535" s="4" t="s">
        <v>9</v>
      </c>
      <c r="RW45535" s="4" t="s">
        <v>6</v>
      </c>
      <c r="RX45535" s="4" t="s">
        <v>8</v>
      </c>
      <c r="RY45535" s="4" t="s">
        <v>10</v>
      </c>
      <c r="RZ45535" s="4" t="s">
        <v>10</v>
      </c>
      <c r="SA45535" s="4" t="s">
        <v>9</v>
      </c>
      <c r="SB45535" s="4" t="s">
        <v>6</v>
      </c>
      <c r="SC45535" s="4" t="s">
        <v>8</v>
      </c>
      <c r="SD45535" s="4" t="s">
        <v>10</v>
      </c>
      <c r="SE45535" s="4" t="s">
        <v>10</v>
      </c>
      <c r="SF45535" s="4" t="s">
        <v>9</v>
      </c>
      <c r="SG45535" s="4" t="s">
        <v>6</v>
      </c>
      <c r="SH45535" s="4" t="s">
        <v>8</v>
      </c>
      <c r="SI45535" s="4" t="s">
        <v>10</v>
      </c>
      <c r="SJ45535" s="4" t="s">
        <v>10</v>
      </c>
      <c r="SK45535" s="4" t="s">
        <v>9</v>
      </c>
      <c r="SL45535" s="4" t="s">
        <v>6</v>
      </c>
      <c r="SM45535" s="4" t="s">
        <v>8</v>
      </c>
      <c r="SN45535" s="4" t="s">
        <v>10</v>
      </c>
      <c r="SO45535" s="4" t="s">
        <v>10</v>
      </c>
      <c r="SP45535" s="4" t="s">
        <v>9</v>
      </c>
      <c r="SQ45535" s="4" t="s">
        <v>6</v>
      </c>
      <c r="SR45535" s="4" t="s">
        <v>8</v>
      </c>
      <c r="SS45535" s="4" t="s">
        <v>10</v>
      </c>
      <c r="ST45535" s="4" t="s">
        <v>10</v>
      </c>
      <c r="SU45535" s="4" t="s">
        <v>9</v>
      </c>
      <c r="SV45535" s="4" t="s">
        <v>6</v>
      </c>
      <c r="SW45535" s="4" t="s">
        <v>8</v>
      </c>
      <c r="SX45535" s="4" t="s">
        <v>10</v>
      </c>
      <c r="SY45535" s="4" t="s">
        <v>10</v>
      </c>
      <c r="SZ45535" s="4" t="s">
        <v>9</v>
      </c>
      <c r="TA45535" s="4" t="s">
        <v>6</v>
      </c>
      <c r="TB45535" s="4" t="s">
        <v>8</v>
      </c>
      <c r="TC45535" s="4" t="s">
        <v>10</v>
      </c>
      <c r="TD45535" s="4" t="s">
        <v>10</v>
      </c>
      <c r="TE45535" s="4" t="s">
        <v>9</v>
      </c>
      <c r="TF45535" s="4" t="s">
        <v>6</v>
      </c>
      <c r="TG45535" s="4" t="s">
        <v>8</v>
      </c>
      <c r="TH45535" s="4" t="s">
        <v>10</v>
      </c>
      <c r="TI45535" s="4" t="s">
        <v>10</v>
      </c>
      <c r="TJ45535" s="4" t="s">
        <v>9</v>
      </c>
      <c r="TK45535" s="4" t="s">
        <v>6</v>
      </c>
      <c r="TL45535" s="4" t="s">
        <v>8</v>
      </c>
      <c r="TM45535" s="4" t="s">
        <v>10</v>
      </c>
      <c r="TN45535" s="4" t="s">
        <v>10</v>
      </c>
      <c r="TO45535" s="4" t="s">
        <v>9</v>
      </c>
      <c r="TP45535" s="4" t="s">
        <v>6</v>
      </c>
      <c r="TQ45535" s="4" t="s">
        <v>8</v>
      </c>
      <c r="TR45535" s="4" t="s">
        <v>10</v>
      </c>
      <c r="TS45535" s="4" t="s">
        <v>10</v>
      </c>
      <c r="TT45535" s="4" t="s">
        <v>9</v>
      </c>
      <c r="TU45535" s="4" t="s">
        <v>6</v>
      </c>
      <c r="TV45535" s="4" t="s">
        <v>8</v>
      </c>
      <c r="TW45535" s="4" t="s">
        <v>10</v>
      </c>
      <c r="TX45535" s="4" t="s">
        <v>10</v>
      </c>
      <c r="TY45535" s="4" t="s">
        <v>9</v>
      </c>
      <c r="TZ45535" s="4" t="s">
        <v>6</v>
      </c>
      <c r="UA45535" s="4" t="s">
        <v>8</v>
      </c>
      <c r="UB45535" s="4" t="s">
        <v>10</v>
      </c>
      <c r="UC45535" s="4" t="s">
        <v>10</v>
      </c>
      <c r="UD45535" s="4" t="s">
        <v>9</v>
      </c>
      <c r="UE45535" s="4" t="s">
        <v>6</v>
      </c>
      <c r="UF45535" s="4" t="s">
        <v>8</v>
      </c>
      <c r="UG45535" s="4" t="s">
        <v>10</v>
      </c>
      <c r="UH45535" s="4" t="s">
        <v>10</v>
      </c>
      <c r="UI45535" s="4" t="s">
        <v>9</v>
      </c>
      <c r="UJ45535" s="4" t="s">
        <v>6</v>
      </c>
      <c r="UK45535" s="4" t="s">
        <v>8</v>
      </c>
      <c r="UL45535" s="4" t="s">
        <v>10</v>
      </c>
      <c r="UM45535" s="4" t="s">
        <v>10</v>
      </c>
      <c r="UN45535" s="4" t="s">
        <v>9</v>
      </c>
      <c r="UO45535" s="4" t="s">
        <v>6</v>
      </c>
      <c r="UP45535" s="4" t="s">
        <v>8</v>
      </c>
      <c r="UQ45535" s="4" t="s">
        <v>10</v>
      </c>
      <c r="UR45535" s="4" t="s">
        <v>10</v>
      </c>
      <c r="US45535" s="4" t="s">
        <v>9</v>
      </c>
      <c r="UT45535" s="4" t="s">
        <v>6</v>
      </c>
      <c r="UU45535" s="4" t="s">
        <v>8</v>
      </c>
      <c r="UV45535" s="4" t="s">
        <v>10</v>
      </c>
      <c r="UW45535" s="4" t="s">
        <v>10</v>
      </c>
      <c r="UX45535" s="4" t="s">
        <v>9</v>
      </c>
      <c r="UY45535" s="4" t="s">
        <v>6</v>
      </c>
      <c r="UZ45535" s="4" t="s">
        <v>8</v>
      </c>
      <c r="VA45535" s="4" t="s">
        <v>10</v>
      </c>
      <c r="VB45535" s="4" t="s">
        <v>10</v>
      </c>
      <c r="VC45535" s="4" t="s">
        <v>9</v>
      </c>
      <c r="VD45535" s="4" t="s">
        <v>6</v>
      </c>
      <c r="VE45535" s="4" t="s">
        <v>8</v>
      </c>
      <c r="VF45535" s="4" t="s">
        <v>10</v>
      </c>
      <c r="VG45535" s="4" t="s">
        <v>10</v>
      </c>
      <c r="VH45535" s="4" t="s">
        <v>9</v>
      </c>
      <c r="VI45535" s="4" t="s">
        <v>6</v>
      </c>
      <c r="VJ45535" s="4" t="s">
        <v>8</v>
      </c>
      <c r="VK45535" s="4" t="s">
        <v>10</v>
      </c>
      <c r="VL45535" s="4" t="s">
        <v>10</v>
      </c>
      <c r="VM45535" s="4" t="s">
        <v>9</v>
      </c>
      <c r="VN45535" s="4" t="s">
        <v>6</v>
      </c>
      <c r="VO45535" s="4" t="s">
        <v>8</v>
      </c>
      <c r="VP45535" s="4" t="s">
        <v>10</v>
      </c>
      <c r="VQ45535" s="4" t="s">
        <v>10</v>
      </c>
      <c r="VR45535" s="4" t="s">
        <v>9</v>
      </c>
      <c r="VS45535" s="4" t="s">
        <v>6</v>
      </c>
      <c r="VT45535" s="4" t="s">
        <v>8</v>
      </c>
      <c r="VU45535" s="4" t="s">
        <v>10</v>
      </c>
      <c r="VV45535" s="4" t="s">
        <v>10</v>
      </c>
      <c r="VW45535" s="4" t="s">
        <v>9</v>
      </c>
      <c r="VX45535" s="4" t="s">
        <v>6</v>
      </c>
      <c r="VY45535" s="4" t="s">
        <v>8</v>
      </c>
      <c r="VZ45535" s="4" t="s">
        <v>10</v>
      </c>
      <c r="WA45535" s="4" t="s">
        <v>10</v>
      </c>
      <c r="WB45535" s="4" t="s">
        <v>9</v>
      </c>
      <c r="WC45535" s="4" t="s">
        <v>6</v>
      </c>
      <c r="WD45535" s="4" t="s">
        <v>8</v>
      </c>
      <c r="WE45535" s="4" t="s">
        <v>10</v>
      </c>
      <c r="WF45535" s="4" t="s">
        <v>10</v>
      </c>
      <c r="WG45535" s="4" t="s">
        <v>9</v>
      </c>
      <c r="WH45535" s="4" t="s">
        <v>6</v>
      </c>
      <c r="WI45535" s="4" t="s">
        <v>8</v>
      </c>
      <c r="WJ45535" s="4" t="s">
        <v>10</v>
      </c>
      <c r="WK45535" s="4" t="s">
        <v>10</v>
      </c>
      <c r="WL45535" s="4" t="s">
        <v>9</v>
      </c>
      <c r="WM45535" s="4" t="s">
        <v>6</v>
      </c>
      <c r="WN45535" s="4" t="s">
        <v>8</v>
      </c>
      <c r="WO45535" s="4" t="s">
        <v>10</v>
      </c>
      <c r="WP45535" s="4" t="s">
        <v>10</v>
      </c>
      <c r="WQ45535" s="4" t="s">
        <v>9</v>
      </c>
      <c r="WR45535" s="4" t="s">
        <v>6</v>
      </c>
      <c r="WS45535" s="4" t="s">
        <v>8</v>
      </c>
      <c r="WT45535" s="4" t="s">
        <v>10</v>
      </c>
      <c r="WU45535" s="4" t="s">
        <v>10</v>
      </c>
      <c r="WV45535" s="4" t="s">
        <v>9</v>
      </c>
      <c r="WW45535" s="4" t="s">
        <v>6</v>
      </c>
      <c r="WX45535" s="4" t="s">
        <v>8</v>
      </c>
      <c r="WY45535" s="4" t="s">
        <v>10</v>
      </c>
      <c r="WZ45535" s="4" t="s">
        <v>10</v>
      </c>
      <c r="XA45535" s="4" t="s">
        <v>9</v>
      </c>
      <c r="XB45535" s="4" t="s">
        <v>6</v>
      </c>
      <c r="XC45535" s="4" t="s">
        <v>8</v>
      </c>
      <c r="XD45535" s="4" t="s">
        <v>10</v>
      </c>
      <c r="XE45535" s="4" t="s">
        <v>10</v>
      </c>
      <c r="XF45535" s="4" t="s">
        <v>9</v>
      </c>
      <c r="XG45535" s="4" t="s">
        <v>6</v>
      </c>
      <c r="XH45535" s="4" t="s">
        <v>8</v>
      </c>
      <c r="XI45535" s="4" t="s">
        <v>10</v>
      </c>
      <c r="XJ45535" s="4" t="s">
        <v>10</v>
      </c>
      <c r="XK45535" s="4" t="s">
        <v>9</v>
      </c>
      <c r="XL45535" s="4" t="s">
        <v>6</v>
      </c>
      <c r="XM45535" s="4" t="s">
        <v>8</v>
      </c>
      <c r="XN45535" s="4" t="s">
        <v>10</v>
      </c>
      <c r="XO45535" s="4" t="s">
        <v>10</v>
      </c>
      <c r="XP45535" s="4" t="s">
        <v>9</v>
      </c>
      <c r="XQ45535" s="4" t="s">
        <v>6</v>
      </c>
      <c r="XR45535" s="4" t="s">
        <v>8</v>
      </c>
      <c r="XS45535" s="4" t="s">
        <v>10</v>
      </c>
      <c r="XT45535" s="4" t="s">
        <v>10</v>
      </c>
      <c r="XU45535" s="4" t="s">
        <v>9</v>
      </c>
      <c r="XV45535" s="4" t="s">
        <v>6</v>
      </c>
      <c r="XW45535" s="4" t="s">
        <v>8</v>
      </c>
      <c r="XX45535" s="4" t="s">
        <v>10</v>
      </c>
      <c r="XY45535" s="4" t="s">
        <v>10</v>
      </c>
      <c r="XZ45535" s="4" t="s">
        <v>9</v>
      </c>
      <c r="YA45535" s="4" t="s">
        <v>6</v>
      </c>
      <c r="YB45535" s="4" t="s">
        <v>8</v>
      </c>
      <c r="YC45535" s="4" t="s">
        <v>10</v>
      </c>
      <c r="YD45535" s="4" t="s">
        <v>10</v>
      </c>
      <c r="YE45535" s="4" t="s">
        <v>9</v>
      </c>
      <c r="YF45535" s="4" t="s">
        <v>6</v>
      </c>
      <c r="YG45535" s="4" t="s">
        <v>8</v>
      </c>
      <c r="YH45535" s="4" t="s">
        <v>10</v>
      </c>
      <c r="YI45535" s="4" t="s">
        <v>10</v>
      </c>
      <c r="YJ45535" s="4" t="s">
        <v>9</v>
      </c>
      <c r="YK45535" s="4" t="s">
        <v>6</v>
      </c>
      <c r="YL45535" s="4" t="s">
        <v>8</v>
      </c>
    </row>
    <row r="45536" spans="1:222">
      <c r="A45536" t="n">
        <v>386032</v>
      </c>
      <c r="B45536" s="122" t="n">
        <v>257</v>
      </c>
      <c r="C45536" s="7" t="n">
        <v>3</v>
      </c>
      <c r="D45536" s="7" t="n">
        <v>65533</v>
      </c>
      <c r="E45536" s="7" t="n">
        <v>0</v>
      </c>
      <c r="F45536" s="7" t="s">
        <v>959</v>
      </c>
      <c r="G45536" s="7" t="n">
        <f t="normal" ca="1">32-LENB(INDIRECT(ADDRESS(45536,6)))</f>
        <v>0</v>
      </c>
      <c r="H45536" s="7" t="n">
        <v>3</v>
      </c>
      <c r="I45536" s="7" t="n">
        <v>65533</v>
      </c>
      <c r="J45536" s="7" t="n">
        <v>0</v>
      </c>
      <c r="K45536" s="7" t="s">
        <v>1465</v>
      </c>
      <c r="L45536" s="7" t="n">
        <f t="normal" ca="1">32-LENB(INDIRECT(ADDRESS(45536,11)))</f>
        <v>0</v>
      </c>
      <c r="M45536" s="7" t="n">
        <v>3</v>
      </c>
      <c r="N45536" s="7" t="n">
        <v>65533</v>
      </c>
      <c r="O45536" s="7" t="n">
        <v>0</v>
      </c>
      <c r="P45536" s="7" t="s">
        <v>1466</v>
      </c>
      <c r="Q45536" s="7" t="n">
        <f t="normal" ca="1">32-LENB(INDIRECT(ADDRESS(45536,16)))</f>
        <v>0</v>
      </c>
      <c r="R45536" s="7" t="n">
        <v>3</v>
      </c>
      <c r="S45536" s="7" t="n">
        <v>65533</v>
      </c>
      <c r="T45536" s="7" t="n">
        <v>0</v>
      </c>
      <c r="U45536" s="7" t="s">
        <v>1467</v>
      </c>
      <c r="V45536" s="7" t="n">
        <f t="normal" ca="1">32-LENB(INDIRECT(ADDRESS(45536,21)))</f>
        <v>0</v>
      </c>
      <c r="W45536" s="7" t="n">
        <v>3</v>
      </c>
      <c r="X45536" s="7" t="n">
        <v>65533</v>
      </c>
      <c r="Y45536" s="7" t="n">
        <v>0</v>
      </c>
      <c r="Z45536" s="7" t="s">
        <v>1469</v>
      </c>
      <c r="AA45536" s="7" t="n">
        <f t="normal" ca="1">32-LENB(INDIRECT(ADDRESS(45536,26)))</f>
        <v>0</v>
      </c>
      <c r="AB45536" s="7" t="n">
        <v>3</v>
      </c>
      <c r="AC45536" s="7" t="n">
        <v>65533</v>
      </c>
      <c r="AD45536" s="7" t="n">
        <v>0</v>
      </c>
      <c r="AE45536" s="7" t="s">
        <v>1470</v>
      </c>
      <c r="AF45536" s="7" t="n">
        <f t="normal" ca="1">32-LENB(INDIRECT(ADDRESS(45536,31)))</f>
        <v>0</v>
      </c>
      <c r="AG45536" s="7" t="n">
        <v>3</v>
      </c>
      <c r="AH45536" s="7" t="n">
        <v>65533</v>
      </c>
      <c r="AI45536" s="7" t="n">
        <v>0</v>
      </c>
      <c r="AJ45536" s="7" t="s">
        <v>1533</v>
      </c>
      <c r="AK45536" s="7" t="n">
        <f t="normal" ca="1">32-LENB(INDIRECT(ADDRESS(45536,36)))</f>
        <v>0</v>
      </c>
      <c r="AL45536" s="7" t="n">
        <v>3</v>
      </c>
      <c r="AM45536" s="7" t="n">
        <v>65533</v>
      </c>
      <c r="AN45536" s="7" t="n">
        <v>0</v>
      </c>
      <c r="AO45536" s="7" t="s">
        <v>1679</v>
      </c>
      <c r="AP45536" s="7" t="n">
        <f t="normal" ca="1">32-LENB(INDIRECT(ADDRESS(45536,41)))</f>
        <v>0</v>
      </c>
      <c r="AQ45536" s="7" t="n">
        <v>3</v>
      </c>
      <c r="AR45536" s="7" t="n">
        <v>65533</v>
      </c>
      <c r="AS45536" s="7" t="n">
        <v>0</v>
      </c>
      <c r="AT45536" s="7" t="s">
        <v>1680</v>
      </c>
      <c r="AU45536" s="7" t="n">
        <f t="normal" ca="1">32-LENB(INDIRECT(ADDRESS(45536,46)))</f>
        <v>0</v>
      </c>
      <c r="AV45536" s="7" t="n">
        <v>4</v>
      </c>
      <c r="AW45536" s="7" t="n">
        <v>65533</v>
      </c>
      <c r="AX45536" s="7" t="n">
        <v>1527</v>
      </c>
      <c r="AY45536" s="7" t="s">
        <v>12</v>
      </c>
      <c r="AZ45536" s="7" t="n">
        <f t="normal" ca="1">32-LENB(INDIRECT(ADDRESS(45536,51)))</f>
        <v>0</v>
      </c>
      <c r="BA45536" s="7" t="n">
        <v>9</v>
      </c>
      <c r="BB45536" s="7" t="n">
        <v>1630</v>
      </c>
      <c r="BC45536" s="7" t="n">
        <v>0</v>
      </c>
      <c r="BD45536" s="7" t="s">
        <v>1495</v>
      </c>
      <c r="BE45536" s="7" t="n">
        <f t="normal" ca="1">32-LENB(INDIRECT(ADDRESS(45536,56)))</f>
        <v>0</v>
      </c>
      <c r="BF45536" s="7" t="n">
        <v>2</v>
      </c>
      <c r="BG45536" s="7" t="n">
        <v>65533</v>
      </c>
      <c r="BH45536" s="7" t="n">
        <v>0</v>
      </c>
      <c r="BI45536" s="7" t="s">
        <v>1553</v>
      </c>
      <c r="BJ45536" s="7" t="n">
        <f t="normal" ca="1">32-LENB(INDIRECT(ADDRESS(45536,61)))</f>
        <v>0</v>
      </c>
      <c r="BK45536" s="7" t="n">
        <v>7</v>
      </c>
      <c r="BL45536" s="7" t="n">
        <v>65533</v>
      </c>
      <c r="BM45536" s="7" t="n">
        <v>28322</v>
      </c>
      <c r="BN45536" s="7" t="s">
        <v>12</v>
      </c>
      <c r="BO45536" s="7" t="n">
        <f t="normal" ca="1">32-LENB(INDIRECT(ADDRESS(45536,66)))</f>
        <v>0</v>
      </c>
      <c r="BP45536" s="7" t="n">
        <v>7</v>
      </c>
      <c r="BQ45536" s="7" t="n">
        <v>65533</v>
      </c>
      <c r="BR45536" s="7" t="n">
        <v>52733</v>
      </c>
      <c r="BS45536" s="7" t="s">
        <v>12</v>
      </c>
      <c r="BT45536" s="7" t="n">
        <f t="normal" ca="1">32-LENB(INDIRECT(ADDRESS(45536,71)))</f>
        <v>0</v>
      </c>
      <c r="BU45536" s="7" t="n">
        <v>7</v>
      </c>
      <c r="BV45536" s="7" t="n">
        <v>65533</v>
      </c>
      <c r="BW45536" s="7" t="n">
        <v>52734</v>
      </c>
      <c r="BX45536" s="7" t="s">
        <v>12</v>
      </c>
      <c r="BY45536" s="7" t="n">
        <f t="normal" ca="1">32-LENB(INDIRECT(ADDRESS(45536,76)))</f>
        <v>0</v>
      </c>
      <c r="BZ45536" s="7" t="n">
        <v>7</v>
      </c>
      <c r="CA45536" s="7" t="n">
        <v>65533</v>
      </c>
      <c r="CB45536" s="7" t="n">
        <v>18465</v>
      </c>
      <c r="CC45536" s="7" t="s">
        <v>12</v>
      </c>
      <c r="CD45536" s="7" t="n">
        <f t="normal" ca="1">32-LENB(INDIRECT(ADDRESS(45536,81)))</f>
        <v>0</v>
      </c>
      <c r="CE45536" s="7" t="n">
        <v>7</v>
      </c>
      <c r="CF45536" s="7" t="n">
        <v>65533</v>
      </c>
      <c r="CG45536" s="7" t="n">
        <v>28323</v>
      </c>
      <c r="CH45536" s="7" t="s">
        <v>12</v>
      </c>
      <c r="CI45536" s="7" t="n">
        <f t="normal" ca="1">32-LENB(INDIRECT(ADDRESS(45536,86)))</f>
        <v>0</v>
      </c>
      <c r="CJ45536" s="7" t="n">
        <v>7</v>
      </c>
      <c r="CK45536" s="7" t="n">
        <v>65533</v>
      </c>
      <c r="CL45536" s="7" t="n">
        <v>28324</v>
      </c>
      <c r="CM45536" s="7" t="s">
        <v>12</v>
      </c>
      <c r="CN45536" s="7" t="n">
        <f t="normal" ca="1">32-LENB(INDIRECT(ADDRESS(45536,91)))</f>
        <v>0</v>
      </c>
      <c r="CO45536" s="7" t="n">
        <v>7</v>
      </c>
      <c r="CP45536" s="7" t="n">
        <v>65533</v>
      </c>
      <c r="CQ45536" s="7" t="n">
        <v>28325</v>
      </c>
      <c r="CR45536" s="7" t="s">
        <v>12</v>
      </c>
      <c r="CS45536" s="7" t="n">
        <f t="normal" ca="1">32-LENB(INDIRECT(ADDRESS(45536,96)))</f>
        <v>0</v>
      </c>
      <c r="CT45536" s="7" t="n">
        <v>7</v>
      </c>
      <c r="CU45536" s="7" t="n">
        <v>65533</v>
      </c>
      <c r="CV45536" s="7" t="n">
        <v>53699</v>
      </c>
      <c r="CW45536" s="7" t="s">
        <v>12</v>
      </c>
      <c r="CX45536" s="7" t="n">
        <f t="normal" ca="1">32-LENB(INDIRECT(ADDRESS(45536,101)))</f>
        <v>0</v>
      </c>
      <c r="CY45536" s="7" t="n">
        <v>4</v>
      </c>
      <c r="CZ45536" s="7" t="n">
        <v>65533</v>
      </c>
      <c r="DA45536" s="7" t="n">
        <v>4434</v>
      </c>
      <c r="DB45536" s="7" t="s">
        <v>12</v>
      </c>
      <c r="DC45536" s="7" t="n">
        <f t="normal" ca="1">32-LENB(INDIRECT(ADDRESS(45536,106)))</f>
        <v>0</v>
      </c>
      <c r="DD45536" s="7" t="n">
        <v>4</v>
      </c>
      <c r="DE45536" s="7" t="n">
        <v>65533</v>
      </c>
      <c r="DF45536" s="7" t="n">
        <v>5306</v>
      </c>
      <c r="DG45536" s="7" t="s">
        <v>12</v>
      </c>
      <c r="DH45536" s="7" t="n">
        <f t="normal" ca="1">32-LENB(INDIRECT(ADDRESS(45536,111)))</f>
        <v>0</v>
      </c>
      <c r="DI45536" s="7" t="n">
        <v>4</v>
      </c>
      <c r="DJ45536" s="7" t="n">
        <v>65533</v>
      </c>
      <c r="DK45536" s="7" t="n">
        <v>4120</v>
      </c>
      <c r="DL45536" s="7" t="s">
        <v>12</v>
      </c>
      <c r="DM45536" s="7" t="n">
        <f t="normal" ca="1">32-LENB(INDIRECT(ADDRESS(45536,116)))</f>
        <v>0</v>
      </c>
      <c r="DN45536" s="7" t="n">
        <v>7</v>
      </c>
      <c r="DO45536" s="7" t="n">
        <v>65533</v>
      </c>
      <c r="DP45536" s="7" t="n">
        <v>29362</v>
      </c>
      <c r="DQ45536" s="7" t="s">
        <v>12</v>
      </c>
      <c r="DR45536" s="7" t="n">
        <f t="normal" ca="1">32-LENB(INDIRECT(ADDRESS(45536,121)))</f>
        <v>0</v>
      </c>
      <c r="DS45536" s="7" t="n">
        <v>7</v>
      </c>
      <c r="DT45536" s="7" t="n">
        <v>65533</v>
      </c>
      <c r="DU45536" s="7" t="n">
        <v>28326</v>
      </c>
      <c r="DV45536" s="7" t="s">
        <v>12</v>
      </c>
      <c r="DW45536" s="7" t="n">
        <f t="normal" ca="1">32-LENB(INDIRECT(ADDRESS(45536,126)))</f>
        <v>0</v>
      </c>
      <c r="DX45536" s="7" t="n">
        <v>7</v>
      </c>
      <c r="DY45536" s="7" t="n">
        <v>65533</v>
      </c>
      <c r="DZ45536" s="7" t="n">
        <v>29363</v>
      </c>
      <c r="EA45536" s="7" t="s">
        <v>12</v>
      </c>
      <c r="EB45536" s="7" t="n">
        <f t="normal" ca="1">32-LENB(INDIRECT(ADDRESS(45536,131)))</f>
        <v>0</v>
      </c>
      <c r="EC45536" s="7" t="n">
        <v>7</v>
      </c>
      <c r="ED45536" s="7" t="n">
        <v>65533</v>
      </c>
      <c r="EE45536" s="7" t="n">
        <v>29364</v>
      </c>
      <c r="EF45536" s="7" t="s">
        <v>12</v>
      </c>
      <c r="EG45536" s="7" t="n">
        <f t="normal" ca="1">32-LENB(INDIRECT(ADDRESS(45536,136)))</f>
        <v>0</v>
      </c>
      <c r="EH45536" s="7" t="n">
        <v>7</v>
      </c>
      <c r="EI45536" s="7" t="n">
        <v>65533</v>
      </c>
      <c r="EJ45536" s="7" t="n">
        <v>28327</v>
      </c>
      <c r="EK45536" s="7" t="s">
        <v>12</v>
      </c>
      <c r="EL45536" s="7" t="n">
        <f t="normal" ca="1">32-LENB(INDIRECT(ADDRESS(45536,141)))</f>
        <v>0</v>
      </c>
      <c r="EM45536" s="7" t="n">
        <v>7</v>
      </c>
      <c r="EN45536" s="7" t="n">
        <v>65533</v>
      </c>
      <c r="EO45536" s="7" t="n">
        <v>28328</v>
      </c>
      <c r="EP45536" s="7" t="s">
        <v>12</v>
      </c>
      <c r="EQ45536" s="7" t="n">
        <f t="normal" ca="1">32-LENB(INDIRECT(ADDRESS(45536,146)))</f>
        <v>0</v>
      </c>
      <c r="ER45536" s="7" t="n">
        <v>7</v>
      </c>
      <c r="ES45536" s="7" t="n">
        <v>65533</v>
      </c>
      <c r="ET45536" s="7" t="n">
        <v>29365</v>
      </c>
      <c r="EU45536" s="7" t="s">
        <v>12</v>
      </c>
      <c r="EV45536" s="7" t="n">
        <f t="normal" ca="1">32-LENB(INDIRECT(ADDRESS(45536,151)))</f>
        <v>0</v>
      </c>
      <c r="EW45536" s="7" t="n">
        <v>7</v>
      </c>
      <c r="EX45536" s="7" t="n">
        <v>65533</v>
      </c>
      <c r="EY45536" s="7" t="n">
        <v>29366</v>
      </c>
      <c r="EZ45536" s="7" t="s">
        <v>12</v>
      </c>
      <c r="FA45536" s="7" t="n">
        <f t="normal" ca="1">32-LENB(INDIRECT(ADDRESS(45536,156)))</f>
        <v>0</v>
      </c>
      <c r="FB45536" s="7" t="n">
        <v>7</v>
      </c>
      <c r="FC45536" s="7" t="n">
        <v>65533</v>
      </c>
      <c r="FD45536" s="7" t="n">
        <v>29367</v>
      </c>
      <c r="FE45536" s="7" t="s">
        <v>12</v>
      </c>
      <c r="FF45536" s="7" t="n">
        <f t="normal" ca="1">32-LENB(INDIRECT(ADDRESS(45536,161)))</f>
        <v>0</v>
      </c>
      <c r="FG45536" s="7" t="n">
        <v>4</v>
      </c>
      <c r="FH45536" s="7" t="n">
        <v>65533</v>
      </c>
      <c r="FI45536" s="7" t="n">
        <v>2038</v>
      </c>
      <c r="FJ45536" s="7" t="s">
        <v>12</v>
      </c>
      <c r="FK45536" s="7" t="n">
        <f t="normal" ca="1">32-LENB(INDIRECT(ADDRESS(45536,166)))</f>
        <v>0</v>
      </c>
      <c r="FL45536" s="7" t="n">
        <v>4</v>
      </c>
      <c r="FM45536" s="7" t="n">
        <v>65533</v>
      </c>
      <c r="FN45536" s="7" t="n">
        <v>4428</v>
      </c>
      <c r="FO45536" s="7" t="s">
        <v>12</v>
      </c>
      <c r="FP45536" s="7" t="n">
        <f t="normal" ca="1">32-LENB(INDIRECT(ADDRESS(45536,171)))</f>
        <v>0</v>
      </c>
      <c r="FQ45536" s="7" t="n">
        <v>7</v>
      </c>
      <c r="FR45536" s="7" t="n">
        <v>65533</v>
      </c>
      <c r="FS45536" s="7" t="n">
        <v>37325</v>
      </c>
      <c r="FT45536" s="7" t="s">
        <v>12</v>
      </c>
      <c r="FU45536" s="7" t="n">
        <f t="normal" ca="1">32-LENB(INDIRECT(ADDRESS(45536,176)))</f>
        <v>0</v>
      </c>
      <c r="FV45536" s="7" t="n">
        <v>7</v>
      </c>
      <c r="FW45536" s="7" t="n">
        <v>65533</v>
      </c>
      <c r="FX45536" s="7" t="n">
        <v>37326</v>
      </c>
      <c r="FY45536" s="7" t="s">
        <v>12</v>
      </c>
      <c r="FZ45536" s="7" t="n">
        <f t="normal" ca="1">32-LENB(INDIRECT(ADDRESS(45536,181)))</f>
        <v>0</v>
      </c>
      <c r="GA45536" s="7" t="n">
        <v>7</v>
      </c>
      <c r="GB45536" s="7" t="n">
        <v>65533</v>
      </c>
      <c r="GC45536" s="7" t="n">
        <v>2359</v>
      </c>
      <c r="GD45536" s="7" t="s">
        <v>12</v>
      </c>
      <c r="GE45536" s="7" t="n">
        <f t="normal" ca="1">32-LENB(INDIRECT(ADDRESS(45536,186)))</f>
        <v>0</v>
      </c>
      <c r="GF45536" s="7" t="n">
        <v>7</v>
      </c>
      <c r="GG45536" s="7" t="n">
        <v>65533</v>
      </c>
      <c r="GH45536" s="7" t="n">
        <v>14394</v>
      </c>
      <c r="GI45536" s="7" t="s">
        <v>12</v>
      </c>
      <c r="GJ45536" s="7" t="n">
        <f t="normal" ca="1">32-LENB(INDIRECT(ADDRESS(45536,191)))</f>
        <v>0</v>
      </c>
      <c r="GK45536" s="7" t="n">
        <v>7</v>
      </c>
      <c r="GL45536" s="7" t="n">
        <v>65533</v>
      </c>
      <c r="GM45536" s="7" t="n">
        <v>15359</v>
      </c>
      <c r="GN45536" s="7" t="s">
        <v>12</v>
      </c>
      <c r="GO45536" s="7" t="n">
        <f t="normal" ca="1">32-LENB(INDIRECT(ADDRESS(45536,196)))</f>
        <v>0</v>
      </c>
      <c r="GP45536" s="7" t="n">
        <v>7</v>
      </c>
      <c r="GQ45536" s="7" t="n">
        <v>65533</v>
      </c>
      <c r="GR45536" s="7" t="n">
        <v>37327</v>
      </c>
      <c r="GS45536" s="7" t="s">
        <v>12</v>
      </c>
      <c r="GT45536" s="7" t="n">
        <f t="normal" ca="1">32-LENB(INDIRECT(ADDRESS(45536,201)))</f>
        <v>0</v>
      </c>
      <c r="GU45536" s="7" t="n">
        <v>7</v>
      </c>
      <c r="GV45536" s="7" t="n">
        <v>65533</v>
      </c>
      <c r="GW45536" s="7" t="n">
        <v>37328</v>
      </c>
      <c r="GX45536" s="7" t="s">
        <v>12</v>
      </c>
      <c r="GY45536" s="7" t="n">
        <f t="normal" ca="1">32-LENB(INDIRECT(ADDRESS(45536,206)))</f>
        <v>0</v>
      </c>
      <c r="GZ45536" s="7" t="n">
        <v>7</v>
      </c>
      <c r="HA45536" s="7" t="n">
        <v>65533</v>
      </c>
      <c r="HB45536" s="7" t="n">
        <v>37329</v>
      </c>
      <c r="HC45536" s="7" t="s">
        <v>12</v>
      </c>
      <c r="HD45536" s="7" t="n">
        <f t="normal" ca="1">32-LENB(INDIRECT(ADDRESS(45536,211)))</f>
        <v>0</v>
      </c>
      <c r="HE45536" s="7" t="n">
        <v>7</v>
      </c>
      <c r="HF45536" s="7" t="n">
        <v>65533</v>
      </c>
      <c r="HG45536" s="7" t="n">
        <v>37330</v>
      </c>
      <c r="HH45536" s="7" t="s">
        <v>12</v>
      </c>
      <c r="HI45536" s="7" t="n">
        <f t="normal" ca="1">32-LENB(INDIRECT(ADDRESS(45536,216)))</f>
        <v>0</v>
      </c>
      <c r="HJ45536" s="7" t="n">
        <v>7</v>
      </c>
      <c r="HK45536" s="7" t="n">
        <v>65533</v>
      </c>
      <c r="HL45536" s="7" t="n">
        <v>37331</v>
      </c>
      <c r="HM45536" s="7" t="s">
        <v>12</v>
      </c>
      <c r="HN45536" s="7" t="n">
        <f t="normal" ca="1">32-LENB(INDIRECT(ADDRESS(45536,221)))</f>
        <v>0</v>
      </c>
      <c r="HO45536" s="7" t="n">
        <v>7</v>
      </c>
      <c r="HP45536" s="7" t="n">
        <v>65533</v>
      </c>
      <c r="HQ45536" s="7" t="n">
        <v>8396</v>
      </c>
      <c r="HR45536" s="7" t="s">
        <v>12</v>
      </c>
      <c r="HS45536" s="7" t="n">
        <f t="normal" ca="1">32-LENB(INDIRECT(ADDRESS(45536,226)))</f>
        <v>0</v>
      </c>
      <c r="HT45536" s="7" t="n">
        <v>7</v>
      </c>
      <c r="HU45536" s="7" t="n">
        <v>65533</v>
      </c>
      <c r="HV45536" s="7" t="n">
        <v>7389</v>
      </c>
      <c r="HW45536" s="7" t="s">
        <v>12</v>
      </c>
      <c r="HX45536" s="7" t="n">
        <f t="normal" ca="1">32-LENB(INDIRECT(ADDRESS(45536,231)))</f>
        <v>0</v>
      </c>
      <c r="HY45536" s="7" t="n">
        <v>7</v>
      </c>
      <c r="HZ45536" s="7" t="n">
        <v>65533</v>
      </c>
      <c r="IA45536" s="7" t="n">
        <v>2360</v>
      </c>
      <c r="IB45536" s="7" t="s">
        <v>12</v>
      </c>
      <c r="IC45536" s="7" t="n">
        <f t="normal" ca="1">32-LENB(INDIRECT(ADDRESS(45536,236)))</f>
        <v>0</v>
      </c>
      <c r="ID45536" s="7" t="n">
        <v>7</v>
      </c>
      <c r="IE45536" s="7" t="n">
        <v>65533</v>
      </c>
      <c r="IF45536" s="7" t="n">
        <v>37332</v>
      </c>
      <c r="IG45536" s="7" t="s">
        <v>12</v>
      </c>
      <c r="IH45536" s="7" t="n">
        <f t="normal" ca="1">32-LENB(INDIRECT(ADDRESS(45536,241)))</f>
        <v>0</v>
      </c>
      <c r="II45536" s="7" t="n">
        <v>7</v>
      </c>
      <c r="IJ45536" s="7" t="n">
        <v>65533</v>
      </c>
      <c r="IK45536" s="7" t="n">
        <v>37333</v>
      </c>
      <c r="IL45536" s="7" t="s">
        <v>12</v>
      </c>
      <c r="IM45536" s="7" t="n">
        <f t="normal" ca="1">32-LENB(INDIRECT(ADDRESS(45536,246)))</f>
        <v>0</v>
      </c>
      <c r="IN45536" s="7" t="n">
        <v>7</v>
      </c>
      <c r="IO45536" s="7" t="n">
        <v>65533</v>
      </c>
      <c r="IP45536" s="7" t="n">
        <v>37334</v>
      </c>
      <c r="IQ45536" s="7" t="s">
        <v>12</v>
      </c>
      <c r="IR45536" s="7" t="n">
        <f t="normal" ca="1">32-LENB(INDIRECT(ADDRESS(45536,251)))</f>
        <v>0</v>
      </c>
      <c r="IS45536" s="7" t="n">
        <v>7</v>
      </c>
      <c r="IT45536" s="7" t="n">
        <v>65533</v>
      </c>
      <c r="IU45536" s="7" t="n">
        <v>52735</v>
      </c>
      <c r="IV45536" s="7" t="s">
        <v>12</v>
      </c>
      <c r="IW45536" s="7" t="n">
        <f t="normal" ca="1">32-LENB(INDIRECT(ADDRESS(45536,256)))</f>
        <v>0</v>
      </c>
      <c r="IX45536" s="7" t="n">
        <v>7</v>
      </c>
      <c r="IY45536" s="7" t="n">
        <v>65533</v>
      </c>
      <c r="IZ45536" s="7" t="n">
        <v>37335</v>
      </c>
      <c r="JA45536" s="7" t="s">
        <v>12</v>
      </c>
      <c r="JB45536" s="7" t="n">
        <f t="normal" ca="1">32-LENB(INDIRECT(ADDRESS(45536,261)))</f>
        <v>0</v>
      </c>
      <c r="JC45536" s="7" t="n">
        <v>7</v>
      </c>
      <c r="JD45536" s="7" t="n">
        <v>65533</v>
      </c>
      <c r="JE45536" s="7" t="n">
        <v>37336</v>
      </c>
      <c r="JF45536" s="7" t="s">
        <v>12</v>
      </c>
      <c r="JG45536" s="7" t="n">
        <f t="normal" ca="1">32-LENB(INDIRECT(ADDRESS(45536,266)))</f>
        <v>0</v>
      </c>
      <c r="JH45536" s="7" t="n">
        <v>7</v>
      </c>
      <c r="JI45536" s="7" t="n">
        <v>65533</v>
      </c>
      <c r="JJ45536" s="7" t="n">
        <v>52736</v>
      </c>
      <c r="JK45536" s="7" t="s">
        <v>12</v>
      </c>
      <c r="JL45536" s="7" t="n">
        <f t="normal" ca="1">32-LENB(INDIRECT(ADDRESS(45536,271)))</f>
        <v>0</v>
      </c>
      <c r="JM45536" s="7" t="n">
        <v>7</v>
      </c>
      <c r="JN45536" s="7" t="n">
        <v>65533</v>
      </c>
      <c r="JO45536" s="7" t="n">
        <v>37337</v>
      </c>
      <c r="JP45536" s="7" t="s">
        <v>12</v>
      </c>
      <c r="JQ45536" s="7" t="n">
        <f t="normal" ca="1">32-LENB(INDIRECT(ADDRESS(45536,276)))</f>
        <v>0</v>
      </c>
      <c r="JR45536" s="7" t="n">
        <v>7</v>
      </c>
      <c r="JS45536" s="7" t="n">
        <v>65533</v>
      </c>
      <c r="JT45536" s="7" t="n">
        <v>37338</v>
      </c>
      <c r="JU45536" s="7" t="s">
        <v>12</v>
      </c>
      <c r="JV45536" s="7" t="n">
        <f t="normal" ca="1">32-LENB(INDIRECT(ADDRESS(45536,281)))</f>
        <v>0</v>
      </c>
      <c r="JW45536" s="7" t="n">
        <v>7</v>
      </c>
      <c r="JX45536" s="7" t="n">
        <v>65533</v>
      </c>
      <c r="JY45536" s="7" t="n">
        <v>37339</v>
      </c>
      <c r="JZ45536" s="7" t="s">
        <v>12</v>
      </c>
      <c r="KA45536" s="7" t="n">
        <f t="normal" ca="1">32-LENB(INDIRECT(ADDRESS(45536,286)))</f>
        <v>0</v>
      </c>
      <c r="KB45536" s="7" t="n">
        <v>7</v>
      </c>
      <c r="KC45536" s="7" t="n">
        <v>65533</v>
      </c>
      <c r="KD45536" s="7" t="n">
        <v>9356</v>
      </c>
      <c r="KE45536" s="7" t="s">
        <v>12</v>
      </c>
      <c r="KF45536" s="7" t="n">
        <f t="normal" ca="1">32-LENB(INDIRECT(ADDRESS(45536,291)))</f>
        <v>0</v>
      </c>
      <c r="KG45536" s="7" t="n">
        <v>7</v>
      </c>
      <c r="KH45536" s="7" t="n">
        <v>65533</v>
      </c>
      <c r="KI45536" s="7" t="n">
        <v>6392</v>
      </c>
      <c r="KJ45536" s="7" t="s">
        <v>12</v>
      </c>
      <c r="KK45536" s="7" t="n">
        <f t="normal" ca="1">32-LENB(INDIRECT(ADDRESS(45536,296)))</f>
        <v>0</v>
      </c>
      <c r="KL45536" s="7" t="n">
        <v>7</v>
      </c>
      <c r="KM45536" s="7" t="n">
        <v>65533</v>
      </c>
      <c r="KN45536" s="7" t="n">
        <v>37340</v>
      </c>
      <c r="KO45536" s="7" t="s">
        <v>12</v>
      </c>
      <c r="KP45536" s="7" t="n">
        <f t="normal" ca="1">32-LENB(INDIRECT(ADDRESS(45536,301)))</f>
        <v>0</v>
      </c>
      <c r="KQ45536" s="7" t="n">
        <v>7</v>
      </c>
      <c r="KR45536" s="7" t="n">
        <v>65533</v>
      </c>
      <c r="KS45536" s="7" t="n">
        <v>37341</v>
      </c>
      <c r="KT45536" s="7" t="s">
        <v>12</v>
      </c>
      <c r="KU45536" s="7" t="n">
        <f t="normal" ca="1">32-LENB(INDIRECT(ADDRESS(45536,306)))</f>
        <v>0</v>
      </c>
      <c r="KV45536" s="7" t="n">
        <v>7</v>
      </c>
      <c r="KW45536" s="7" t="n">
        <v>65533</v>
      </c>
      <c r="KX45536" s="7" t="n">
        <v>37342</v>
      </c>
      <c r="KY45536" s="7" t="s">
        <v>12</v>
      </c>
      <c r="KZ45536" s="7" t="n">
        <f t="normal" ca="1">32-LENB(INDIRECT(ADDRESS(45536,311)))</f>
        <v>0</v>
      </c>
      <c r="LA45536" s="7" t="n">
        <v>7</v>
      </c>
      <c r="LB45536" s="7" t="n">
        <v>65533</v>
      </c>
      <c r="LC45536" s="7" t="n">
        <v>53693</v>
      </c>
      <c r="LD45536" s="7" t="s">
        <v>12</v>
      </c>
      <c r="LE45536" s="7" t="n">
        <f t="normal" ca="1">32-LENB(INDIRECT(ADDRESS(45536,316)))</f>
        <v>0</v>
      </c>
      <c r="LF45536" s="7" t="n">
        <v>7</v>
      </c>
      <c r="LG45536" s="7" t="n">
        <v>65533</v>
      </c>
      <c r="LH45536" s="7" t="n">
        <v>52737</v>
      </c>
      <c r="LI45536" s="7" t="s">
        <v>12</v>
      </c>
      <c r="LJ45536" s="7" t="n">
        <f t="normal" ca="1">32-LENB(INDIRECT(ADDRESS(45536,321)))</f>
        <v>0</v>
      </c>
      <c r="LK45536" s="7" t="n">
        <v>7</v>
      </c>
      <c r="LL45536" s="7" t="n">
        <v>65533</v>
      </c>
      <c r="LM45536" s="7" t="n">
        <v>52738</v>
      </c>
      <c r="LN45536" s="7" t="s">
        <v>12</v>
      </c>
      <c r="LO45536" s="7" t="n">
        <f t="normal" ca="1">32-LENB(INDIRECT(ADDRESS(45536,326)))</f>
        <v>0</v>
      </c>
      <c r="LP45536" s="7" t="n">
        <v>4</v>
      </c>
      <c r="LQ45536" s="7" t="n">
        <v>65533</v>
      </c>
      <c r="LR45536" s="7" t="n">
        <v>8203</v>
      </c>
      <c r="LS45536" s="7" t="s">
        <v>12</v>
      </c>
      <c r="LT45536" s="7" t="n">
        <f t="normal" ca="1">32-LENB(INDIRECT(ADDRESS(45536,331)))</f>
        <v>0</v>
      </c>
      <c r="LU45536" s="7" t="n">
        <v>4</v>
      </c>
      <c r="LV45536" s="7" t="n">
        <v>65533</v>
      </c>
      <c r="LW45536" s="7" t="n">
        <v>8121</v>
      </c>
      <c r="LX45536" s="7" t="s">
        <v>12</v>
      </c>
      <c r="LY45536" s="7" t="n">
        <f t="normal" ca="1">32-LENB(INDIRECT(ADDRESS(45536,336)))</f>
        <v>0</v>
      </c>
      <c r="LZ45536" s="7" t="n">
        <v>7</v>
      </c>
      <c r="MA45536" s="7" t="n">
        <v>65533</v>
      </c>
      <c r="MB45536" s="7" t="n">
        <v>18466</v>
      </c>
      <c r="MC45536" s="7" t="s">
        <v>12</v>
      </c>
      <c r="MD45536" s="7" t="n">
        <f t="normal" ca="1">32-LENB(INDIRECT(ADDRESS(45536,341)))</f>
        <v>0</v>
      </c>
      <c r="ME45536" s="7" t="n">
        <v>7</v>
      </c>
      <c r="MF45536" s="7" t="n">
        <v>65533</v>
      </c>
      <c r="MG45536" s="7" t="n">
        <v>18467</v>
      </c>
      <c r="MH45536" s="7" t="s">
        <v>12</v>
      </c>
      <c r="MI45536" s="7" t="n">
        <f t="normal" ca="1">32-LENB(INDIRECT(ADDRESS(45536,346)))</f>
        <v>0</v>
      </c>
      <c r="MJ45536" s="7" t="n">
        <v>7</v>
      </c>
      <c r="MK45536" s="7" t="n">
        <v>65533</v>
      </c>
      <c r="ML45536" s="7" t="n">
        <v>52739</v>
      </c>
      <c r="MM45536" s="7" t="s">
        <v>12</v>
      </c>
      <c r="MN45536" s="7" t="n">
        <f t="normal" ca="1">32-LENB(INDIRECT(ADDRESS(45536,351)))</f>
        <v>0</v>
      </c>
      <c r="MO45536" s="7" t="n">
        <v>7</v>
      </c>
      <c r="MP45536" s="7" t="n">
        <v>65533</v>
      </c>
      <c r="MQ45536" s="7" t="n">
        <v>52740</v>
      </c>
      <c r="MR45536" s="7" t="s">
        <v>12</v>
      </c>
      <c r="MS45536" s="7" t="n">
        <f t="normal" ca="1">32-LENB(INDIRECT(ADDRESS(45536,356)))</f>
        <v>0</v>
      </c>
      <c r="MT45536" s="7" t="n">
        <v>7</v>
      </c>
      <c r="MU45536" s="7" t="n">
        <v>65533</v>
      </c>
      <c r="MV45536" s="7" t="n">
        <v>52741</v>
      </c>
      <c r="MW45536" s="7" t="s">
        <v>12</v>
      </c>
      <c r="MX45536" s="7" t="n">
        <f t="normal" ca="1">32-LENB(INDIRECT(ADDRESS(45536,361)))</f>
        <v>0</v>
      </c>
      <c r="MY45536" s="7" t="n">
        <v>7</v>
      </c>
      <c r="MZ45536" s="7" t="n">
        <v>65533</v>
      </c>
      <c r="NA45536" s="7" t="n">
        <v>23325</v>
      </c>
      <c r="NB45536" s="7" t="s">
        <v>12</v>
      </c>
      <c r="NC45536" s="7" t="n">
        <f t="normal" ca="1">32-LENB(INDIRECT(ADDRESS(45536,366)))</f>
        <v>0</v>
      </c>
      <c r="ND45536" s="7" t="n">
        <v>7</v>
      </c>
      <c r="NE45536" s="7" t="n">
        <v>65533</v>
      </c>
      <c r="NF45536" s="7" t="n">
        <v>18468</v>
      </c>
      <c r="NG45536" s="7" t="s">
        <v>12</v>
      </c>
      <c r="NH45536" s="7" t="n">
        <f t="normal" ca="1">32-LENB(INDIRECT(ADDRESS(45536,371)))</f>
        <v>0</v>
      </c>
      <c r="NI45536" s="7" t="n">
        <v>7</v>
      </c>
      <c r="NJ45536" s="7" t="n">
        <v>65533</v>
      </c>
      <c r="NK45536" s="7" t="n">
        <v>52742</v>
      </c>
      <c r="NL45536" s="7" t="s">
        <v>12</v>
      </c>
      <c r="NM45536" s="7" t="n">
        <f t="normal" ca="1">32-LENB(INDIRECT(ADDRESS(45536,376)))</f>
        <v>0</v>
      </c>
      <c r="NN45536" s="7" t="n">
        <v>7</v>
      </c>
      <c r="NO45536" s="7" t="n">
        <v>65533</v>
      </c>
      <c r="NP45536" s="7" t="n">
        <v>52743</v>
      </c>
      <c r="NQ45536" s="7" t="s">
        <v>12</v>
      </c>
      <c r="NR45536" s="7" t="n">
        <f t="normal" ca="1">32-LENB(INDIRECT(ADDRESS(45536,381)))</f>
        <v>0</v>
      </c>
      <c r="NS45536" s="7" t="n">
        <v>7</v>
      </c>
      <c r="NT45536" s="7" t="n">
        <v>65533</v>
      </c>
      <c r="NU45536" s="7" t="n">
        <v>52744</v>
      </c>
      <c r="NV45536" s="7" t="s">
        <v>12</v>
      </c>
      <c r="NW45536" s="7" t="n">
        <f t="normal" ca="1">32-LENB(INDIRECT(ADDRESS(45536,386)))</f>
        <v>0</v>
      </c>
      <c r="NX45536" s="7" t="n">
        <v>7</v>
      </c>
      <c r="NY45536" s="7" t="n">
        <v>65533</v>
      </c>
      <c r="NZ45536" s="7" t="n">
        <v>23326</v>
      </c>
      <c r="OA45536" s="7" t="s">
        <v>12</v>
      </c>
      <c r="OB45536" s="7" t="n">
        <f t="normal" ca="1">32-LENB(INDIRECT(ADDRESS(45536,391)))</f>
        <v>0</v>
      </c>
      <c r="OC45536" s="7" t="n">
        <v>7</v>
      </c>
      <c r="OD45536" s="7" t="n">
        <v>65533</v>
      </c>
      <c r="OE45536" s="7" t="n">
        <v>18469</v>
      </c>
      <c r="OF45536" s="7" t="s">
        <v>12</v>
      </c>
      <c r="OG45536" s="7" t="n">
        <f t="normal" ca="1">32-LENB(INDIRECT(ADDRESS(45536,396)))</f>
        <v>0</v>
      </c>
      <c r="OH45536" s="7" t="n">
        <v>4</v>
      </c>
      <c r="OI45536" s="7" t="n">
        <v>65533</v>
      </c>
      <c r="OJ45536" s="7" t="n">
        <v>4120</v>
      </c>
      <c r="OK45536" s="7" t="s">
        <v>12</v>
      </c>
      <c r="OL45536" s="7" t="n">
        <f t="normal" ca="1">32-LENB(INDIRECT(ADDRESS(45536,401)))</f>
        <v>0</v>
      </c>
      <c r="OM45536" s="7" t="n">
        <v>4</v>
      </c>
      <c r="ON45536" s="7" t="n">
        <v>65533</v>
      </c>
      <c r="OO45536" s="7" t="n">
        <v>4407</v>
      </c>
      <c r="OP45536" s="7" t="s">
        <v>12</v>
      </c>
      <c r="OQ45536" s="7" t="n">
        <f t="normal" ca="1">32-LENB(INDIRECT(ADDRESS(45536,406)))</f>
        <v>0</v>
      </c>
      <c r="OR45536" s="7" t="n">
        <v>4</v>
      </c>
      <c r="OS45536" s="7" t="n">
        <v>65533</v>
      </c>
      <c r="OT45536" s="7" t="n">
        <v>4434</v>
      </c>
      <c r="OU45536" s="7" t="s">
        <v>12</v>
      </c>
      <c r="OV45536" s="7" t="n">
        <f t="normal" ca="1">32-LENB(INDIRECT(ADDRESS(45536,411)))</f>
        <v>0</v>
      </c>
      <c r="OW45536" s="7" t="n">
        <v>4</v>
      </c>
      <c r="OX45536" s="7" t="n">
        <v>65533</v>
      </c>
      <c r="OY45536" s="7" t="n">
        <v>5306</v>
      </c>
      <c r="OZ45536" s="7" t="s">
        <v>12</v>
      </c>
      <c r="PA45536" s="7" t="n">
        <f t="normal" ca="1">32-LENB(INDIRECT(ADDRESS(45536,416)))</f>
        <v>0</v>
      </c>
      <c r="PB45536" s="7" t="n">
        <v>4</v>
      </c>
      <c r="PC45536" s="7" t="n">
        <v>65533</v>
      </c>
      <c r="PD45536" s="7" t="n">
        <v>4120</v>
      </c>
      <c r="PE45536" s="7" t="s">
        <v>12</v>
      </c>
      <c r="PF45536" s="7" t="n">
        <f t="normal" ca="1">32-LENB(INDIRECT(ADDRESS(45536,421)))</f>
        <v>0</v>
      </c>
      <c r="PG45536" s="7" t="n">
        <v>4</v>
      </c>
      <c r="PH45536" s="7" t="n">
        <v>65533</v>
      </c>
      <c r="PI45536" s="7" t="n">
        <v>4120</v>
      </c>
      <c r="PJ45536" s="7" t="s">
        <v>12</v>
      </c>
      <c r="PK45536" s="7" t="n">
        <f t="normal" ca="1">32-LENB(INDIRECT(ADDRESS(45536,426)))</f>
        <v>0</v>
      </c>
      <c r="PL45536" s="7" t="n">
        <v>4</v>
      </c>
      <c r="PM45536" s="7" t="n">
        <v>65533</v>
      </c>
      <c r="PN45536" s="7" t="n">
        <v>4434</v>
      </c>
      <c r="PO45536" s="7" t="s">
        <v>12</v>
      </c>
      <c r="PP45536" s="7" t="n">
        <f t="normal" ca="1">32-LENB(INDIRECT(ADDRESS(45536,431)))</f>
        <v>0</v>
      </c>
      <c r="PQ45536" s="7" t="n">
        <v>4</v>
      </c>
      <c r="PR45536" s="7" t="n">
        <v>65533</v>
      </c>
      <c r="PS45536" s="7" t="n">
        <v>5306</v>
      </c>
      <c r="PT45536" s="7" t="s">
        <v>12</v>
      </c>
      <c r="PU45536" s="7" t="n">
        <f t="normal" ca="1">32-LENB(INDIRECT(ADDRESS(45536,436)))</f>
        <v>0</v>
      </c>
      <c r="PV45536" s="7" t="n">
        <v>4</v>
      </c>
      <c r="PW45536" s="7" t="n">
        <v>65533</v>
      </c>
      <c r="PX45536" s="7" t="n">
        <v>4120</v>
      </c>
      <c r="PY45536" s="7" t="s">
        <v>12</v>
      </c>
      <c r="PZ45536" s="7" t="n">
        <f t="normal" ca="1">32-LENB(INDIRECT(ADDRESS(45536,441)))</f>
        <v>0</v>
      </c>
      <c r="QA45536" s="7" t="n">
        <v>4</v>
      </c>
      <c r="QB45536" s="7" t="n">
        <v>65533</v>
      </c>
      <c r="QC45536" s="7" t="n">
        <v>4120</v>
      </c>
      <c r="QD45536" s="7" t="s">
        <v>12</v>
      </c>
      <c r="QE45536" s="7" t="n">
        <f t="normal" ca="1">32-LENB(INDIRECT(ADDRESS(45536,446)))</f>
        <v>0</v>
      </c>
      <c r="QF45536" s="7" t="n">
        <v>4</v>
      </c>
      <c r="QG45536" s="7" t="n">
        <v>65533</v>
      </c>
      <c r="QH45536" s="7" t="n">
        <v>4434</v>
      </c>
      <c r="QI45536" s="7" t="s">
        <v>12</v>
      </c>
      <c r="QJ45536" s="7" t="n">
        <f t="normal" ca="1">32-LENB(INDIRECT(ADDRESS(45536,451)))</f>
        <v>0</v>
      </c>
      <c r="QK45536" s="7" t="n">
        <v>4</v>
      </c>
      <c r="QL45536" s="7" t="n">
        <v>65533</v>
      </c>
      <c r="QM45536" s="7" t="n">
        <v>5304</v>
      </c>
      <c r="QN45536" s="7" t="s">
        <v>12</v>
      </c>
      <c r="QO45536" s="7" t="n">
        <f t="normal" ca="1">32-LENB(INDIRECT(ADDRESS(45536,456)))</f>
        <v>0</v>
      </c>
      <c r="QP45536" s="7" t="n">
        <v>7</v>
      </c>
      <c r="QQ45536" s="7" t="n">
        <v>65533</v>
      </c>
      <c r="QR45536" s="7" t="n">
        <v>40333</v>
      </c>
      <c r="QS45536" s="7" t="s">
        <v>12</v>
      </c>
      <c r="QT45536" s="7" t="n">
        <f t="normal" ca="1">32-LENB(INDIRECT(ADDRESS(45536,461)))</f>
        <v>0</v>
      </c>
      <c r="QU45536" s="7" t="n">
        <v>7</v>
      </c>
      <c r="QV45536" s="7" t="n">
        <v>65533</v>
      </c>
      <c r="QW45536" s="7" t="n">
        <v>40334</v>
      </c>
      <c r="QX45536" s="7" t="s">
        <v>12</v>
      </c>
      <c r="QY45536" s="7" t="n">
        <f t="normal" ca="1">32-LENB(INDIRECT(ADDRESS(45536,466)))</f>
        <v>0</v>
      </c>
      <c r="QZ45536" s="7" t="n">
        <v>7</v>
      </c>
      <c r="RA45536" s="7" t="n">
        <v>65533</v>
      </c>
      <c r="RB45536" s="7" t="n">
        <v>40335</v>
      </c>
      <c r="RC45536" s="7" t="s">
        <v>12</v>
      </c>
      <c r="RD45536" s="7" t="n">
        <f t="normal" ca="1">32-LENB(INDIRECT(ADDRESS(45536,471)))</f>
        <v>0</v>
      </c>
      <c r="RE45536" s="7" t="n">
        <v>7</v>
      </c>
      <c r="RF45536" s="7" t="n">
        <v>65533</v>
      </c>
      <c r="RG45536" s="7" t="n">
        <v>8397</v>
      </c>
      <c r="RH45536" s="7" t="s">
        <v>12</v>
      </c>
      <c r="RI45536" s="7" t="n">
        <f t="normal" ca="1">32-LENB(INDIRECT(ADDRESS(45536,476)))</f>
        <v>0</v>
      </c>
      <c r="RJ45536" s="7" t="n">
        <v>7</v>
      </c>
      <c r="RK45536" s="7" t="n">
        <v>65533</v>
      </c>
      <c r="RL45536" s="7" t="n">
        <v>60083</v>
      </c>
      <c r="RM45536" s="7" t="s">
        <v>12</v>
      </c>
      <c r="RN45536" s="7" t="n">
        <f t="normal" ca="1">32-LENB(INDIRECT(ADDRESS(45536,481)))</f>
        <v>0</v>
      </c>
      <c r="RO45536" s="7" t="n">
        <v>7</v>
      </c>
      <c r="RP45536" s="7" t="n">
        <v>65533</v>
      </c>
      <c r="RQ45536" s="7" t="n">
        <v>40336</v>
      </c>
      <c r="RR45536" s="7" t="s">
        <v>12</v>
      </c>
      <c r="RS45536" s="7" t="n">
        <f t="normal" ca="1">32-LENB(INDIRECT(ADDRESS(45536,486)))</f>
        <v>0</v>
      </c>
      <c r="RT45536" s="7" t="n">
        <v>7</v>
      </c>
      <c r="RU45536" s="7" t="n">
        <v>65533</v>
      </c>
      <c r="RV45536" s="7" t="n">
        <v>40337</v>
      </c>
      <c r="RW45536" s="7" t="s">
        <v>12</v>
      </c>
      <c r="RX45536" s="7" t="n">
        <f t="normal" ca="1">32-LENB(INDIRECT(ADDRESS(45536,491)))</f>
        <v>0</v>
      </c>
      <c r="RY45536" s="7" t="n">
        <v>7</v>
      </c>
      <c r="RZ45536" s="7" t="n">
        <v>65533</v>
      </c>
      <c r="SA45536" s="7" t="n">
        <v>60084</v>
      </c>
      <c r="SB45536" s="7" t="s">
        <v>12</v>
      </c>
      <c r="SC45536" s="7" t="n">
        <f t="normal" ca="1">32-LENB(INDIRECT(ADDRESS(45536,496)))</f>
        <v>0</v>
      </c>
      <c r="SD45536" s="7" t="n">
        <v>7</v>
      </c>
      <c r="SE45536" s="7" t="n">
        <v>65533</v>
      </c>
      <c r="SF45536" s="7" t="n">
        <v>60085</v>
      </c>
      <c r="SG45536" s="7" t="s">
        <v>12</v>
      </c>
      <c r="SH45536" s="7" t="n">
        <f t="normal" ca="1">32-LENB(INDIRECT(ADDRESS(45536,501)))</f>
        <v>0</v>
      </c>
      <c r="SI45536" s="7" t="n">
        <v>7</v>
      </c>
      <c r="SJ45536" s="7" t="n">
        <v>65533</v>
      </c>
      <c r="SK45536" s="7" t="n">
        <v>40338</v>
      </c>
      <c r="SL45536" s="7" t="s">
        <v>12</v>
      </c>
      <c r="SM45536" s="7" t="n">
        <f t="normal" ca="1">32-LENB(INDIRECT(ADDRESS(45536,506)))</f>
        <v>0</v>
      </c>
      <c r="SN45536" s="7" t="n">
        <v>7</v>
      </c>
      <c r="SO45536" s="7" t="n">
        <v>65533</v>
      </c>
      <c r="SP45536" s="7" t="n">
        <v>40339</v>
      </c>
      <c r="SQ45536" s="7" t="s">
        <v>12</v>
      </c>
      <c r="SR45536" s="7" t="n">
        <f t="normal" ca="1">32-LENB(INDIRECT(ADDRESS(45536,511)))</f>
        <v>0</v>
      </c>
      <c r="SS45536" s="7" t="n">
        <v>4</v>
      </c>
      <c r="ST45536" s="7" t="n">
        <v>65533</v>
      </c>
      <c r="SU45536" s="7" t="n">
        <v>5306</v>
      </c>
      <c r="SV45536" s="7" t="s">
        <v>12</v>
      </c>
      <c r="SW45536" s="7" t="n">
        <f t="normal" ca="1">32-LENB(INDIRECT(ADDRESS(45536,516)))</f>
        <v>0</v>
      </c>
      <c r="SX45536" s="7" t="n">
        <v>4</v>
      </c>
      <c r="SY45536" s="7" t="n">
        <v>65533</v>
      </c>
      <c r="SZ45536" s="7" t="n">
        <v>4120</v>
      </c>
      <c r="TA45536" s="7" t="s">
        <v>12</v>
      </c>
      <c r="TB45536" s="7" t="n">
        <f t="normal" ca="1">32-LENB(INDIRECT(ADDRESS(45536,521)))</f>
        <v>0</v>
      </c>
      <c r="TC45536" s="7" t="n">
        <v>4</v>
      </c>
      <c r="TD45536" s="7" t="n">
        <v>65533</v>
      </c>
      <c r="TE45536" s="7" t="n">
        <v>4120</v>
      </c>
      <c r="TF45536" s="7" t="s">
        <v>12</v>
      </c>
      <c r="TG45536" s="7" t="n">
        <f t="normal" ca="1">32-LENB(INDIRECT(ADDRESS(45536,526)))</f>
        <v>0</v>
      </c>
      <c r="TH45536" s="7" t="n">
        <v>4</v>
      </c>
      <c r="TI45536" s="7" t="n">
        <v>65533</v>
      </c>
      <c r="TJ45536" s="7" t="n">
        <v>4525</v>
      </c>
      <c r="TK45536" s="7" t="s">
        <v>12</v>
      </c>
      <c r="TL45536" s="7" t="n">
        <f t="normal" ca="1">32-LENB(INDIRECT(ADDRESS(45536,531)))</f>
        <v>0</v>
      </c>
      <c r="TM45536" s="7" t="n">
        <v>7</v>
      </c>
      <c r="TN45536" s="7" t="n">
        <v>65533</v>
      </c>
      <c r="TO45536" s="7" t="n">
        <v>1379</v>
      </c>
      <c r="TP45536" s="7" t="s">
        <v>12</v>
      </c>
      <c r="TQ45536" s="7" t="n">
        <f t="normal" ca="1">32-LENB(INDIRECT(ADDRESS(45536,536)))</f>
        <v>0</v>
      </c>
      <c r="TR45536" s="7" t="n">
        <v>7</v>
      </c>
      <c r="TS45536" s="7" t="n">
        <v>65533</v>
      </c>
      <c r="TT45536" s="7" t="n">
        <v>3374</v>
      </c>
      <c r="TU45536" s="7" t="s">
        <v>12</v>
      </c>
      <c r="TV45536" s="7" t="n">
        <f t="normal" ca="1">32-LENB(INDIRECT(ADDRESS(45536,541)))</f>
        <v>0</v>
      </c>
      <c r="TW45536" s="7" t="n">
        <v>7</v>
      </c>
      <c r="TX45536" s="7" t="n">
        <v>65533</v>
      </c>
      <c r="TY45536" s="7" t="n">
        <v>6393</v>
      </c>
      <c r="TZ45536" s="7" t="s">
        <v>12</v>
      </c>
      <c r="UA45536" s="7" t="n">
        <f t="normal" ca="1">32-LENB(INDIRECT(ADDRESS(45536,546)))</f>
        <v>0</v>
      </c>
      <c r="UB45536" s="7" t="n">
        <v>4</v>
      </c>
      <c r="UC45536" s="7" t="n">
        <v>65533</v>
      </c>
      <c r="UD45536" s="7" t="n">
        <v>4441</v>
      </c>
      <c r="UE45536" s="7" t="s">
        <v>12</v>
      </c>
      <c r="UF45536" s="7" t="n">
        <f t="normal" ca="1">32-LENB(INDIRECT(ADDRESS(45536,551)))</f>
        <v>0</v>
      </c>
      <c r="UG45536" s="7" t="n">
        <v>7</v>
      </c>
      <c r="UH45536" s="7" t="n">
        <v>65533</v>
      </c>
      <c r="UI45536" s="7" t="n">
        <v>52745</v>
      </c>
      <c r="UJ45536" s="7" t="s">
        <v>12</v>
      </c>
      <c r="UK45536" s="7" t="n">
        <f t="normal" ca="1">32-LENB(INDIRECT(ADDRESS(45536,556)))</f>
        <v>0</v>
      </c>
      <c r="UL45536" s="7" t="n">
        <v>7</v>
      </c>
      <c r="UM45536" s="7" t="n">
        <v>65533</v>
      </c>
      <c r="UN45536" s="7" t="n">
        <v>52746</v>
      </c>
      <c r="UO45536" s="7" t="s">
        <v>12</v>
      </c>
      <c r="UP45536" s="7" t="n">
        <f t="normal" ca="1">32-LENB(INDIRECT(ADDRESS(45536,561)))</f>
        <v>0</v>
      </c>
      <c r="UQ45536" s="7" t="n">
        <v>4</v>
      </c>
      <c r="UR45536" s="7" t="n">
        <v>65533</v>
      </c>
      <c r="US45536" s="7" t="n">
        <v>4400</v>
      </c>
      <c r="UT45536" s="7" t="s">
        <v>12</v>
      </c>
      <c r="UU45536" s="7" t="n">
        <f t="normal" ca="1">32-LENB(INDIRECT(ADDRESS(45536,566)))</f>
        <v>0</v>
      </c>
      <c r="UV45536" s="7" t="n">
        <v>4</v>
      </c>
      <c r="UW45536" s="7" t="n">
        <v>65533</v>
      </c>
      <c r="UX45536" s="7" t="n">
        <v>4527</v>
      </c>
      <c r="UY45536" s="7" t="s">
        <v>12</v>
      </c>
      <c r="UZ45536" s="7" t="n">
        <f t="normal" ca="1">32-LENB(INDIRECT(ADDRESS(45536,571)))</f>
        <v>0</v>
      </c>
      <c r="VA45536" s="7" t="n">
        <v>7</v>
      </c>
      <c r="VB45536" s="7" t="n">
        <v>65533</v>
      </c>
      <c r="VC45536" s="7" t="n">
        <v>14395</v>
      </c>
      <c r="VD45536" s="7" t="s">
        <v>12</v>
      </c>
      <c r="VE45536" s="7" t="n">
        <f t="normal" ca="1">32-LENB(INDIRECT(ADDRESS(45536,576)))</f>
        <v>0</v>
      </c>
      <c r="VF45536" s="7" t="n">
        <v>7</v>
      </c>
      <c r="VG45536" s="7" t="n">
        <v>65533</v>
      </c>
      <c r="VH45536" s="7" t="n">
        <v>15360</v>
      </c>
      <c r="VI45536" s="7" t="s">
        <v>12</v>
      </c>
      <c r="VJ45536" s="7" t="n">
        <f t="normal" ca="1">32-LENB(INDIRECT(ADDRESS(45536,581)))</f>
        <v>0</v>
      </c>
      <c r="VK45536" s="7" t="n">
        <v>7</v>
      </c>
      <c r="VL45536" s="7" t="n">
        <v>65533</v>
      </c>
      <c r="VM45536" s="7" t="n">
        <v>13346</v>
      </c>
      <c r="VN45536" s="7" t="s">
        <v>12</v>
      </c>
      <c r="VO45536" s="7" t="n">
        <f t="normal" ca="1">32-LENB(INDIRECT(ADDRESS(45536,586)))</f>
        <v>0</v>
      </c>
      <c r="VP45536" s="7" t="n">
        <v>7</v>
      </c>
      <c r="VQ45536" s="7" t="n">
        <v>65533</v>
      </c>
      <c r="VR45536" s="7" t="n">
        <v>14395</v>
      </c>
      <c r="VS45536" s="7" t="s">
        <v>12</v>
      </c>
      <c r="VT45536" s="7" t="n">
        <f t="normal" ca="1">32-LENB(INDIRECT(ADDRESS(45536,591)))</f>
        <v>0</v>
      </c>
      <c r="VU45536" s="7" t="n">
        <v>7</v>
      </c>
      <c r="VV45536" s="7" t="n">
        <v>65533</v>
      </c>
      <c r="VW45536" s="7" t="n">
        <v>15360</v>
      </c>
      <c r="VX45536" s="7" t="s">
        <v>12</v>
      </c>
      <c r="VY45536" s="7" t="n">
        <f t="normal" ca="1">32-LENB(INDIRECT(ADDRESS(45536,596)))</f>
        <v>0</v>
      </c>
      <c r="VZ45536" s="7" t="n">
        <v>7</v>
      </c>
      <c r="WA45536" s="7" t="n">
        <v>65533</v>
      </c>
      <c r="WB45536" s="7" t="n">
        <v>13346</v>
      </c>
      <c r="WC45536" s="7" t="s">
        <v>12</v>
      </c>
      <c r="WD45536" s="7" t="n">
        <f t="normal" ca="1">32-LENB(INDIRECT(ADDRESS(45536,601)))</f>
        <v>0</v>
      </c>
      <c r="WE45536" s="7" t="n">
        <v>7</v>
      </c>
      <c r="WF45536" s="7" t="n">
        <v>65533</v>
      </c>
      <c r="WG45536" s="7" t="n">
        <v>1380</v>
      </c>
      <c r="WH45536" s="7" t="s">
        <v>12</v>
      </c>
      <c r="WI45536" s="7" t="n">
        <f t="normal" ca="1">32-LENB(INDIRECT(ADDRESS(45536,606)))</f>
        <v>0</v>
      </c>
      <c r="WJ45536" s="7" t="n">
        <v>7</v>
      </c>
      <c r="WK45536" s="7" t="n">
        <v>65533</v>
      </c>
      <c r="WL45536" s="7" t="n">
        <v>6394</v>
      </c>
      <c r="WM45536" s="7" t="s">
        <v>12</v>
      </c>
      <c r="WN45536" s="7" t="n">
        <f t="normal" ca="1">32-LENB(INDIRECT(ADDRESS(45536,611)))</f>
        <v>0</v>
      </c>
      <c r="WO45536" s="7" t="n">
        <v>7</v>
      </c>
      <c r="WP45536" s="7" t="n">
        <v>65533</v>
      </c>
      <c r="WQ45536" s="7" t="n">
        <v>2361</v>
      </c>
      <c r="WR45536" s="7" t="s">
        <v>12</v>
      </c>
      <c r="WS45536" s="7" t="n">
        <f t="normal" ca="1">32-LENB(INDIRECT(ADDRESS(45536,616)))</f>
        <v>0</v>
      </c>
      <c r="WT45536" s="7" t="n">
        <v>7</v>
      </c>
      <c r="WU45536" s="7" t="n">
        <v>65533</v>
      </c>
      <c r="WV45536" s="7" t="n">
        <v>7390</v>
      </c>
      <c r="WW45536" s="7" t="s">
        <v>12</v>
      </c>
      <c r="WX45536" s="7" t="n">
        <f t="normal" ca="1">32-LENB(INDIRECT(ADDRESS(45536,621)))</f>
        <v>0</v>
      </c>
      <c r="WY45536" s="7" t="n">
        <v>7</v>
      </c>
      <c r="WZ45536" s="7" t="n">
        <v>65533</v>
      </c>
      <c r="XA45536" s="7" t="n">
        <v>3375</v>
      </c>
      <c r="XB45536" s="7" t="s">
        <v>12</v>
      </c>
      <c r="XC45536" s="7" t="n">
        <f t="normal" ca="1">32-LENB(INDIRECT(ADDRESS(45536,626)))</f>
        <v>0</v>
      </c>
      <c r="XD45536" s="7" t="n">
        <v>7</v>
      </c>
      <c r="XE45536" s="7" t="n">
        <v>65533</v>
      </c>
      <c r="XF45536" s="7" t="n">
        <v>8398</v>
      </c>
      <c r="XG45536" s="7" t="s">
        <v>12</v>
      </c>
      <c r="XH45536" s="7" t="n">
        <f t="normal" ca="1">32-LENB(INDIRECT(ADDRESS(45536,631)))</f>
        <v>0</v>
      </c>
      <c r="XI45536" s="7" t="n">
        <v>7</v>
      </c>
      <c r="XJ45536" s="7" t="n">
        <v>65533</v>
      </c>
      <c r="XK45536" s="7" t="n">
        <v>4387</v>
      </c>
      <c r="XL45536" s="7" t="s">
        <v>12</v>
      </c>
      <c r="XM45536" s="7" t="n">
        <f t="normal" ca="1">32-LENB(INDIRECT(ADDRESS(45536,636)))</f>
        <v>0</v>
      </c>
      <c r="XN45536" s="7" t="n">
        <v>7</v>
      </c>
      <c r="XO45536" s="7" t="n">
        <v>65533</v>
      </c>
      <c r="XP45536" s="7" t="n">
        <v>9357</v>
      </c>
      <c r="XQ45536" s="7" t="s">
        <v>12</v>
      </c>
      <c r="XR45536" s="7" t="n">
        <f t="normal" ca="1">32-LENB(INDIRECT(ADDRESS(45536,641)))</f>
        <v>0</v>
      </c>
      <c r="XS45536" s="7" t="n">
        <v>7</v>
      </c>
      <c r="XT45536" s="7" t="n">
        <v>65533</v>
      </c>
      <c r="XU45536" s="7" t="n">
        <v>5354</v>
      </c>
      <c r="XV45536" s="7" t="s">
        <v>12</v>
      </c>
      <c r="XW45536" s="7" t="n">
        <f t="normal" ca="1">32-LENB(INDIRECT(ADDRESS(45536,646)))</f>
        <v>0</v>
      </c>
      <c r="XX45536" s="7" t="n">
        <v>7</v>
      </c>
      <c r="XY45536" s="7" t="n">
        <v>65533</v>
      </c>
      <c r="XZ45536" s="7" t="n">
        <v>10325</v>
      </c>
      <c r="YA45536" s="7" t="s">
        <v>12</v>
      </c>
      <c r="YB45536" s="7" t="n">
        <f t="normal" ca="1">32-LENB(INDIRECT(ADDRESS(45536,651)))</f>
        <v>0</v>
      </c>
      <c r="YC45536" s="7" t="n">
        <v>4</v>
      </c>
      <c r="YD45536" s="7" t="n">
        <v>65533</v>
      </c>
      <c r="YE45536" s="7" t="n">
        <v>12101</v>
      </c>
      <c r="YF45536" s="7" t="s">
        <v>12</v>
      </c>
      <c r="YG45536" s="7" t="n">
        <f t="normal" ca="1">32-LENB(INDIRECT(ADDRESS(45536,656)))</f>
        <v>0</v>
      </c>
      <c r="YH45536" s="7" t="n">
        <v>0</v>
      </c>
      <c r="YI45536" s="7" t="n">
        <v>65533</v>
      </c>
      <c r="YJ45536" s="7" t="n">
        <v>0</v>
      </c>
      <c r="YK45536" s="7" t="s">
        <v>12</v>
      </c>
      <c r="YL45536" s="7" t="n">
        <f t="normal" ca="1">32-LENB(INDIRECT(ADDRESS(45536,661)))</f>
        <v>0</v>
      </c>
    </row>
    <row r="45537" spans="1:662">
      <c r="A45537" t="s">
        <v>4</v>
      </c>
      <c r="B45537" s="4" t="s">
        <v>5</v>
      </c>
    </row>
    <row r="45538" spans="1:662">
      <c r="A45538" t="n">
        <v>391312</v>
      </c>
      <c r="B45538" s="5" t="n">
        <v>1</v>
      </c>
    </row>
    <row r="45539" spans="1:662" s="3" customFormat="1" customHeight="0">
      <c r="A45539" s="3" t="s">
        <v>2</v>
      </c>
      <c r="B45539" s="3" t="s">
        <v>2675</v>
      </c>
    </row>
    <row r="45540" spans="1:662">
      <c r="A45540" t="s">
        <v>4</v>
      </c>
      <c r="B45540" s="4" t="s">
        <v>5</v>
      </c>
      <c r="C45540" s="4" t="s">
        <v>10</v>
      </c>
      <c r="D45540" s="4" t="s">
        <v>10</v>
      </c>
      <c r="E45540" s="4" t="s">
        <v>9</v>
      </c>
      <c r="F45540" s="4" t="s">
        <v>6</v>
      </c>
      <c r="G45540" s="4" t="s">
        <v>8</v>
      </c>
      <c r="H45540" s="4" t="s">
        <v>10</v>
      </c>
      <c r="I45540" s="4" t="s">
        <v>10</v>
      </c>
      <c r="J45540" s="4" t="s">
        <v>9</v>
      </c>
      <c r="K45540" s="4" t="s">
        <v>6</v>
      </c>
      <c r="L45540" s="4" t="s">
        <v>8</v>
      </c>
    </row>
    <row r="45541" spans="1:662">
      <c r="A45541" t="n">
        <v>391328</v>
      </c>
      <c r="B45541" s="122" t="n">
        <v>257</v>
      </c>
      <c r="C45541" s="7" t="n">
        <v>4</v>
      </c>
      <c r="D45541" s="7" t="n">
        <v>65533</v>
      </c>
      <c r="E45541" s="7" t="n">
        <v>12100</v>
      </c>
      <c r="F45541" s="7" t="s">
        <v>12</v>
      </c>
      <c r="G45541" s="7" t="n">
        <f t="normal" ca="1">32-LENB(INDIRECT(ADDRESS(45541,6)))</f>
        <v>0</v>
      </c>
      <c r="H45541" s="7" t="n">
        <v>0</v>
      </c>
      <c r="I45541" s="7" t="n">
        <v>65533</v>
      </c>
      <c r="J45541" s="7" t="n">
        <v>0</v>
      </c>
      <c r="K45541" s="7" t="s">
        <v>12</v>
      </c>
      <c r="L45541" s="7" t="n">
        <f t="normal" ca="1">32-LENB(INDIRECT(ADDRESS(45541,11)))</f>
        <v>0</v>
      </c>
    </row>
    <row r="45542" spans="1:662">
      <c r="A45542" t="s">
        <v>4</v>
      </c>
      <c r="B45542" s="4" t="s">
        <v>5</v>
      </c>
    </row>
    <row r="45543" spans="1:662">
      <c r="A45543" t="n">
        <v>391408</v>
      </c>
      <c r="B45543" s="5" t="n">
        <v>1</v>
      </c>
    </row>
    <row r="45544" spans="1:662" s="3" customFormat="1" customHeight="0">
      <c r="A45544" s="3" t="s">
        <v>2</v>
      </c>
      <c r="B45544" s="3" t="s">
        <v>2676</v>
      </c>
    </row>
    <row r="45545" spans="1:662">
      <c r="A45545" t="s">
        <v>4</v>
      </c>
      <c r="B45545" s="4" t="s">
        <v>5</v>
      </c>
      <c r="C45545" s="4" t="s">
        <v>10</v>
      </c>
      <c r="D45545" s="4" t="s">
        <v>10</v>
      </c>
      <c r="E45545" s="4" t="s">
        <v>9</v>
      </c>
      <c r="F45545" s="4" t="s">
        <v>6</v>
      </c>
      <c r="G45545" s="4" t="s">
        <v>8</v>
      </c>
      <c r="H45545" s="4" t="s">
        <v>10</v>
      </c>
      <c r="I45545" s="4" t="s">
        <v>10</v>
      </c>
      <c r="J45545" s="4" t="s">
        <v>9</v>
      </c>
      <c r="K45545" s="4" t="s">
        <v>6</v>
      </c>
      <c r="L45545" s="4" t="s">
        <v>8</v>
      </c>
      <c r="M45545" s="4" t="s">
        <v>10</v>
      </c>
      <c r="N45545" s="4" t="s">
        <v>10</v>
      </c>
      <c r="O45545" s="4" t="s">
        <v>9</v>
      </c>
      <c r="P45545" s="4" t="s">
        <v>6</v>
      </c>
      <c r="Q45545" s="4" t="s">
        <v>8</v>
      </c>
      <c r="R45545" s="4" t="s">
        <v>10</v>
      </c>
      <c r="S45545" s="4" t="s">
        <v>10</v>
      </c>
      <c r="T45545" s="4" t="s">
        <v>9</v>
      </c>
      <c r="U45545" s="4" t="s">
        <v>6</v>
      </c>
      <c r="V45545" s="4" t="s">
        <v>8</v>
      </c>
      <c r="W45545" s="4" t="s">
        <v>10</v>
      </c>
      <c r="X45545" s="4" t="s">
        <v>10</v>
      </c>
      <c r="Y45545" s="4" t="s">
        <v>9</v>
      </c>
      <c r="Z45545" s="4" t="s">
        <v>6</v>
      </c>
      <c r="AA45545" s="4" t="s">
        <v>8</v>
      </c>
      <c r="AB45545" s="4" t="s">
        <v>10</v>
      </c>
      <c r="AC45545" s="4" t="s">
        <v>10</v>
      </c>
      <c r="AD45545" s="4" t="s">
        <v>9</v>
      </c>
      <c r="AE45545" s="4" t="s">
        <v>6</v>
      </c>
      <c r="AF45545" s="4" t="s">
        <v>8</v>
      </c>
    </row>
    <row r="45546" spans="1:662">
      <c r="A45546" t="n">
        <v>391424</v>
      </c>
      <c r="B45546" s="122" t="n">
        <v>257</v>
      </c>
      <c r="C45546" s="7" t="n">
        <v>9</v>
      </c>
      <c r="D45546" s="7" t="n">
        <v>5700</v>
      </c>
      <c r="E45546" s="7" t="n">
        <v>0</v>
      </c>
      <c r="F45546" s="7" t="s">
        <v>1825</v>
      </c>
      <c r="G45546" s="7" t="n">
        <f t="normal" ca="1">32-LENB(INDIRECT(ADDRESS(45546,6)))</f>
        <v>0</v>
      </c>
      <c r="H45546" s="7" t="n">
        <v>9</v>
      </c>
      <c r="I45546" s="7" t="n">
        <v>5701</v>
      </c>
      <c r="J45546" s="7" t="n">
        <v>0</v>
      </c>
      <c r="K45546" s="7" t="s">
        <v>1825</v>
      </c>
      <c r="L45546" s="7" t="n">
        <f t="normal" ca="1">32-LENB(INDIRECT(ADDRESS(45546,11)))</f>
        <v>0</v>
      </c>
      <c r="M45546" s="7" t="n">
        <v>4</v>
      </c>
      <c r="N45546" s="7" t="n">
        <v>65533</v>
      </c>
      <c r="O45546" s="7" t="n">
        <v>12010</v>
      </c>
      <c r="P45546" s="7" t="s">
        <v>12</v>
      </c>
      <c r="Q45546" s="7" t="n">
        <f t="normal" ca="1">32-LENB(INDIRECT(ADDRESS(45546,16)))</f>
        <v>0</v>
      </c>
      <c r="R45546" s="7" t="n">
        <v>4</v>
      </c>
      <c r="S45546" s="7" t="n">
        <v>65533</v>
      </c>
      <c r="T45546" s="7" t="n">
        <v>12010</v>
      </c>
      <c r="U45546" s="7" t="s">
        <v>12</v>
      </c>
      <c r="V45546" s="7" t="n">
        <f t="normal" ca="1">32-LENB(INDIRECT(ADDRESS(45546,21)))</f>
        <v>0</v>
      </c>
      <c r="W45546" s="7" t="n">
        <v>4</v>
      </c>
      <c r="X45546" s="7" t="n">
        <v>65533</v>
      </c>
      <c r="Y45546" s="7" t="n">
        <v>12101</v>
      </c>
      <c r="Z45546" s="7" t="s">
        <v>12</v>
      </c>
      <c r="AA45546" s="7" t="n">
        <f t="normal" ca="1">32-LENB(INDIRECT(ADDRESS(45546,26)))</f>
        <v>0</v>
      </c>
      <c r="AB45546" s="7" t="n">
        <v>0</v>
      </c>
      <c r="AC45546" s="7" t="n">
        <v>65533</v>
      </c>
      <c r="AD45546" s="7" t="n">
        <v>0</v>
      </c>
      <c r="AE45546" s="7" t="s">
        <v>12</v>
      </c>
      <c r="AF45546" s="7" t="n">
        <f t="normal" ca="1">32-LENB(INDIRECT(ADDRESS(45546,31)))</f>
        <v>0</v>
      </c>
    </row>
    <row r="45547" spans="1:662">
      <c r="A45547" t="s">
        <v>4</v>
      </c>
      <c r="B45547" s="4" t="s">
        <v>5</v>
      </c>
    </row>
    <row r="45548" spans="1:662">
      <c r="A45548" t="n">
        <v>391664</v>
      </c>
      <c r="B45548" s="5" t="n">
        <v>1</v>
      </c>
    </row>
    <row r="45549" spans="1:662" s="3" customFormat="1" customHeight="0">
      <c r="A45549" s="3" t="s">
        <v>2</v>
      </c>
      <c r="B45549" s="3" t="s">
        <v>2677</v>
      </c>
    </row>
    <row r="45550" spans="1:662">
      <c r="A45550" t="s">
        <v>4</v>
      </c>
      <c r="B45550" s="4" t="s">
        <v>5</v>
      </c>
      <c r="C45550" s="4" t="s">
        <v>10</v>
      </c>
      <c r="D45550" s="4" t="s">
        <v>10</v>
      </c>
      <c r="E45550" s="4" t="s">
        <v>9</v>
      </c>
      <c r="F45550" s="4" t="s">
        <v>6</v>
      </c>
      <c r="G45550" s="4" t="s">
        <v>8</v>
      </c>
      <c r="H45550" s="4" t="s">
        <v>10</v>
      </c>
      <c r="I45550" s="4" t="s">
        <v>10</v>
      </c>
      <c r="J45550" s="4" t="s">
        <v>9</v>
      </c>
      <c r="K45550" s="4" t="s">
        <v>6</v>
      </c>
      <c r="L45550" s="4" t="s">
        <v>8</v>
      </c>
    </row>
    <row r="45551" spans="1:662">
      <c r="A45551" t="n">
        <v>391680</v>
      </c>
      <c r="B45551" s="122" t="n">
        <v>257</v>
      </c>
      <c r="C45551" s="7" t="n">
        <v>9</v>
      </c>
      <c r="D45551" s="7" t="n">
        <v>5702</v>
      </c>
      <c r="E45551" s="7" t="n">
        <v>0</v>
      </c>
      <c r="F45551" s="7" t="s">
        <v>1845</v>
      </c>
      <c r="G45551" s="7" t="n">
        <f t="normal" ca="1">32-LENB(INDIRECT(ADDRESS(45551,6)))</f>
        <v>0</v>
      </c>
      <c r="H45551" s="7" t="n">
        <v>0</v>
      </c>
      <c r="I45551" s="7" t="n">
        <v>65533</v>
      </c>
      <c r="J45551" s="7" t="n">
        <v>0</v>
      </c>
      <c r="K45551" s="7" t="s">
        <v>12</v>
      </c>
      <c r="L45551" s="7" t="n">
        <f t="normal" ca="1">32-LENB(INDIRECT(ADDRESS(45551,11)))</f>
        <v>0</v>
      </c>
    </row>
    <row r="45552" spans="1:662">
      <c r="A45552" t="s">
        <v>4</v>
      </c>
      <c r="B45552" s="4" t="s">
        <v>5</v>
      </c>
    </row>
    <row r="45553" spans="1:32">
      <c r="A45553" t="n">
        <v>391760</v>
      </c>
      <c r="B45553" s="5" t="n">
        <v>1</v>
      </c>
    </row>
    <row r="45554" spans="1:32" s="3" customFormat="1" customHeight="0">
      <c r="A45554" s="3" t="s">
        <v>2</v>
      </c>
      <c r="B45554" s="3" t="s">
        <v>2678</v>
      </c>
    </row>
    <row r="45555" spans="1:32">
      <c r="A45555" t="s">
        <v>4</v>
      </c>
      <c r="B45555" s="4" t="s">
        <v>5</v>
      </c>
      <c r="C45555" s="4" t="s">
        <v>10</v>
      </c>
      <c r="D45555" s="4" t="s">
        <v>10</v>
      </c>
      <c r="E45555" s="4" t="s">
        <v>9</v>
      </c>
      <c r="F45555" s="4" t="s">
        <v>6</v>
      </c>
      <c r="G45555" s="4" t="s">
        <v>8</v>
      </c>
      <c r="H45555" s="4" t="s">
        <v>10</v>
      </c>
      <c r="I45555" s="4" t="s">
        <v>10</v>
      </c>
      <c r="J45555" s="4" t="s">
        <v>9</v>
      </c>
      <c r="K45555" s="4" t="s">
        <v>6</v>
      </c>
      <c r="L45555" s="4" t="s">
        <v>8</v>
      </c>
      <c r="M45555" s="4" t="s">
        <v>10</v>
      </c>
      <c r="N45555" s="4" t="s">
        <v>10</v>
      </c>
      <c r="O45555" s="4" t="s">
        <v>9</v>
      </c>
      <c r="P45555" s="4" t="s">
        <v>6</v>
      </c>
      <c r="Q45555" s="4" t="s">
        <v>8</v>
      </c>
      <c r="R45555" s="4" t="s">
        <v>10</v>
      </c>
      <c r="S45555" s="4" t="s">
        <v>10</v>
      </c>
      <c r="T45555" s="4" t="s">
        <v>9</v>
      </c>
      <c r="U45555" s="4" t="s">
        <v>6</v>
      </c>
      <c r="V45555" s="4" t="s">
        <v>8</v>
      </c>
      <c r="W45555" s="4" t="s">
        <v>10</v>
      </c>
      <c r="X45555" s="4" t="s">
        <v>10</v>
      </c>
      <c r="Y45555" s="4" t="s">
        <v>9</v>
      </c>
      <c r="Z45555" s="4" t="s">
        <v>6</v>
      </c>
      <c r="AA45555" s="4" t="s">
        <v>8</v>
      </c>
      <c r="AB45555" s="4" t="s">
        <v>10</v>
      </c>
      <c r="AC45555" s="4" t="s">
        <v>10</v>
      </c>
      <c r="AD45555" s="4" t="s">
        <v>9</v>
      </c>
      <c r="AE45555" s="4" t="s">
        <v>6</v>
      </c>
      <c r="AF45555" s="4" t="s">
        <v>8</v>
      </c>
      <c r="AG45555" s="4" t="s">
        <v>10</v>
      </c>
      <c r="AH45555" s="4" t="s">
        <v>10</v>
      </c>
      <c r="AI45555" s="4" t="s">
        <v>9</v>
      </c>
      <c r="AJ45555" s="4" t="s">
        <v>6</v>
      </c>
      <c r="AK45555" s="4" t="s">
        <v>8</v>
      </c>
      <c r="AL45555" s="4" t="s">
        <v>10</v>
      </c>
      <c r="AM45555" s="4" t="s">
        <v>10</v>
      </c>
      <c r="AN45555" s="4" t="s">
        <v>9</v>
      </c>
      <c r="AO45555" s="4" t="s">
        <v>6</v>
      </c>
      <c r="AP45555" s="4" t="s">
        <v>8</v>
      </c>
      <c r="AQ45555" s="4" t="s">
        <v>10</v>
      </c>
      <c r="AR45555" s="4" t="s">
        <v>10</v>
      </c>
      <c r="AS45555" s="4" t="s">
        <v>9</v>
      </c>
      <c r="AT45555" s="4" t="s">
        <v>6</v>
      </c>
      <c r="AU45555" s="4" t="s">
        <v>8</v>
      </c>
    </row>
    <row r="45556" spans="1:32">
      <c r="A45556" t="n">
        <v>391776</v>
      </c>
      <c r="B45556" s="122" t="n">
        <v>257</v>
      </c>
      <c r="C45556" s="7" t="n">
        <v>4</v>
      </c>
      <c r="D45556" s="7" t="n">
        <v>65533</v>
      </c>
      <c r="E45556" s="7" t="n">
        <v>2261</v>
      </c>
      <c r="F45556" s="7" t="s">
        <v>12</v>
      </c>
      <c r="G45556" s="7" t="n">
        <f t="normal" ca="1">32-LENB(INDIRECT(ADDRESS(45556,6)))</f>
        <v>0</v>
      </c>
      <c r="H45556" s="7" t="n">
        <v>4</v>
      </c>
      <c r="I45556" s="7" t="n">
        <v>65533</v>
      </c>
      <c r="J45556" s="7" t="n">
        <v>2261</v>
      </c>
      <c r="K45556" s="7" t="s">
        <v>12</v>
      </c>
      <c r="L45556" s="7" t="n">
        <f t="normal" ca="1">32-LENB(INDIRECT(ADDRESS(45556,11)))</f>
        <v>0</v>
      </c>
      <c r="M45556" s="7" t="n">
        <v>4</v>
      </c>
      <c r="N45556" s="7" t="n">
        <v>65533</v>
      </c>
      <c r="O45556" s="7" t="n">
        <v>4255</v>
      </c>
      <c r="P45556" s="7" t="s">
        <v>12</v>
      </c>
      <c r="Q45556" s="7" t="n">
        <f t="normal" ca="1">32-LENB(INDIRECT(ADDRESS(45556,16)))</f>
        <v>0</v>
      </c>
      <c r="R45556" s="7" t="n">
        <v>4</v>
      </c>
      <c r="S45556" s="7" t="n">
        <v>65533</v>
      </c>
      <c r="T45556" s="7" t="n">
        <v>2261</v>
      </c>
      <c r="U45556" s="7" t="s">
        <v>12</v>
      </c>
      <c r="V45556" s="7" t="n">
        <f t="normal" ca="1">32-LENB(INDIRECT(ADDRESS(45556,21)))</f>
        <v>0</v>
      </c>
      <c r="W45556" s="7" t="n">
        <v>4</v>
      </c>
      <c r="X45556" s="7" t="n">
        <v>65533</v>
      </c>
      <c r="Y45556" s="7" t="n">
        <v>2261</v>
      </c>
      <c r="Z45556" s="7" t="s">
        <v>12</v>
      </c>
      <c r="AA45556" s="7" t="n">
        <f t="normal" ca="1">32-LENB(INDIRECT(ADDRESS(45556,26)))</f>
        <v>0</v>
      </c>
      <c r="AB45556" s="7" t="n">
        <v>4</v>
      </c>
      <c r="AC45556" s="7" t="n">
        <v>65533</v>
      </c>
      <c r="AD45556" s="7" t="n">
        <v>2261</v>
      </c>
      <c r="AE45556" s="7" t="s">
        <v>12</v>
      </c>
      <c r="AF45556" s="7" t="n">
        <f t="normal" ca="1">32-LENB(INDIRECT(ADDRESS(45556,31)))</f>
        <v>0</v>
      </c>
      <c r="AG45556" s="7" t="n">
        <v>4</v>
      </c>
      <c r="AH45556" s="7" t="n">
        <v>65533</v>
      </c>
      <c r="AI45556" s="7" t="n">
        <v>2261</v>
      </c>
      <c r="AJ45556" s="7" t="s">
        <v>12</v>
      </c>
      <c r="AK45556" s="7" t="n">
        <f t="normal" ca="1">32-LENB(INDIRECT(ADDRESS(45556,36)))</f>
        <v>0</v>
      </c>
      <c r="AL45556" s="7" t="n">
        <v>4</v>
      </c>
      <c r="AM45556" s="7" t="n">
        <v>65533</v>
      </c>
      <c r="AN45556" s="7" t="n">
        <v>2048</v>
      </c>
      <c r="AO45556" s="7" t="s">
        <v>12</v>
      </c>
      <c r="AP45556" s="7" t="n">
        <f t="normal" ca="1">32-LENB(INDIRECT(ADDRESS(45556,41)))</f>
        <v>0</v>
      </c>
      <c r="AQ45556" s="7" t="n">
        <v>0</v>
      </c>
      <c r="AR45556" s="7" t="n">
        <v>65533</v>
      </c>
      <c r="AS45556" s="7" t="n">
        <v>0</v>
      </c>
      <c r="AT45556" s="7" t="s">
        <v>12</v>
      </c>
      <c r="AU45556" s="7" t="n">
        <f t="normal" ca="1">32-LENB(INDIRECT(ADDRESS(45556,46)))</f>
        <v>0</v>
      </c>
    </row>
    <row r="45557" spans="1:32">
      <c r="A45557" t="s">
        <v>4</v>
      </c>
      <c r="B45557" s="4" t="s">
        <v>5</v>
      </c>
    </row>
    <row r="45558" spans="1:32">
      <c r="A45558" t="n">
        <v>392136</v>
      </c>
      <c r="B45558" s="5" t="n">
        <v>1</v>
      </c>
    </row>
    <row r="45559" spans="1:32" s="3" customFormat="1" customHeight="0">
      <c r="A45559" s="3" t="s">
        <v>2</v>
      </c>
      <c r="B45559" s="3" t="s">
        <v>2679</v>
      </c>
    </row>
    <row r="45560" spans="1:32">
      <c r="A45560" t="s">
        <v>4</v>
      </c>
      <c r="B45560" s="4" t="s">
        <v>5</v>
      </c>
      <c r="C45560" s="4" t="s">
        <v>10</v>
      </c>
      <c r="D45560" s="4" t="s">
        <v>10</v>
      </c>
      <c r="E45560" s="4" t="s">
        <v>9</v>
      </c>
      <c r="F45560" s="4" t="s">
        <v>6</v>
      </c>
      <c r="G45560" s="4" t="s">
        <v>8</v>
      </c>
      <c r="H45560" s="4" t="s">
        <v>10</v>
      </c>
      <c r="I45560" s="4" t="s">
        <v>10</v>
      </c>
      <c r="J45560" s="4" t="s">
        <v>9</v>
      </c>
      <c r="K45560" s="4" t="s">
        <v>6</v>
      </c>
      <c r="L45560" s="4" t="s">
        <v>8</v>
      </c>
      <c r="M45560" s="4" t="s">
        <v>10</v>
      </c>
      <c r="N45560" s="4" t="s">
        <v>10</v>
      </c>
      <c r="O45560" s="4" t="s">
        <v>9</v>
      </c>
      <c r="P45560" s="4" t="s">
        <v>6</v>
      </c>
      <c r="Q45560" s="4" t="s">
        <v>8</v>
      </c>
      <c r="R45560" s="4" t="s">
        <v>10</v>
      </c>
      <c r="S45560" s="4" t="s">
        <v>10</v>
      </c>
      <c r="T45560" s="4" t="s">
        <v>9</v>
      </c>
      <c r="U45560" s="4" t="s">
        <v>6</v>
      </c>
      <c r="V45560" s="4" t="s">
        <v>8</v>
      </c>
      <c r="W45560" s="4" t="s">
        <v>10</v>
      </c>
      <c r="X45560" s="4" t="s">
        <v>10</v>
      </c>
      <c r="Y45560" s="4" t="s">
        <v>9</v>
      </c>
      <c r="Z45560" s="4" t="s">
        <v>6</v>
      </c>
      <c r="AA45560" s="4" t="s">
        <v>8</v>
      </c>
    </row>
    <row r="45561" spans="1:32">
      <c r="A45561" t="n">
        <v>392144</v>
      </c>
      <c r="B45561" s="122" t="n">
        <v>257</v>
      </c>
      <c r="C45561" s="7" t="n">
        <v>4</v>
      </c>
      <c r="D45561" s="7" t="n">
        <v>65533</v>
      </c>
      <c r="E45561" s="7" t="n">
        <v>2003</v>
      </c>
      <c r="F45561" s="7" t="s">
        <v>12</v>
      </c>
      <c r="G45561" s="7" t="n">
        <f t="normal" ca="1">32-LENB(INDIRECT(ADDRESS(45561,6)))</f>
        <v>0</v>
      </c>
      <c r="H45561" s="7" t="n">
        <v>4</v>
      </c>
      <c r="I45561" s="7" t="n">
        <v>65533</v>
      </c>
      <c r="J45561" s="7" t="n">
        <v>2003</v>
      </c>
      <c r="K45561" s="7" t="s">
        <v>12</v>
      </c>
      <c r="L45561" s="7" t="n">
        <f t="normal" ca="1">32-LENB(INDIRECT(ADDRESS(45561,11)))</f>
        <v>0</v>
      </c>
      <c r="M45561" s="7" t="n">
        <v>4</v>
      </c>
      <c r="N45561" s="7" t="n">
        <v>65533</v>
      </c>
      <c r="O45561" s="7" t="n">
        <v>12101</v>
      </c>
      <c r="P45561" s="7" t="s">
        <v>12</v>
      </c>
      <c r="Q45561" s="7" t="n">
        <f t="normal" ca="1">32-LENB(INDIRECT(ADDRESS(45561,16)))</f>
        <v>0</v>
      </c>
      <c r="R45561" s="7" t="n">
        <v>4</v>
      </c>
      <c r="S45561" s="7" t="n">
        <v>65533</v>
      </c>
      <c r="T45561" s="7" t="n">
        <v>12010</v>
      </c>
      <c r="U45561" s="7" t="s">
        <v>12</v>
      </c>
      <c r="V45561" s="7" t="n">
        <f t="normal" ca="1">32-LENB(INDIRECT(ADDRESS(45561,21)))</f>
        <v>0</v>
      </c>
      <c r="W45561" s="7" t="n">
        <v>0</v>
      </c>
      <c r="X45561" s="7" t="n">
        <v>65533</v>
      </c>
      <c r="Y45561" s="7" t="n">
        <v>0</v>
      </c>
      <c r="Z45561" s="7" t="s">
        <v>12</v>
      </c>
      <c r="AA45561" s="7" t="n">
        <f t="normal" ca="1">32-LENB(INDIRECT(ADDRESS(45561,26)))</f>
        <v>0</v>
      </c>
    </row>
    <row r="45562" spans="1:32">
      <c r="A45562" t="s">
        <v>4</v>
      </c>
      <c r="B45562" s="4" t="s">
        <v>5</v>
      </c>
    </row>
    <row r="45563" spans="1:32">
      <c r="A45563" t="n">
        <v>392344</v>
      </c>
      <c r="B45563" s="5" t="n">
        <v>1</v>
      </c>
    </row>
    <row r="45564" spans="1:32" s="3" customFormat="1" customHeight="0">
      <c r="A45564" s="3" t="s">
        <v>2</v>
      </c>
      <c r="B45564" s="3" t="s">
        <v>2680</v>
      </c>
    </row>
    <row r="45565" spans="1:32">
      <c r="A45565" t="s">
        <v>4</v>
      </c>
      <c r="B45565" s="4" t="s">
        <v>5</v>
      </c>
      <c r="C45565" s="4" t="s">
        <v>10</v>
      </c>
      <c r="D45565" s="4" t="s">
        <v>10</v>
      </c>
      <c r="E45565" s="4" t="s">
        <v>9</v>
      </c>
      <c r="F45565" s="4" t="s">
        <v>6</v>
      </c>
      <c r="G45565" s="4" t="s">
        <v>8</v>
      </c>
      <c r="H45565" s="4" t="s">
        <v>10</v>
      </c>
      <c r="I45565" s="4" t="s">
        <v>10</v>
      </c>
      <c r="J45565" s="4" t="s">
        <v>9</v>
      </c>
      <c r="K45565" s="4" t="s">
        <v>6</v>
      </c>
      <c r="L45565" s="4" t="s">
        <v>8</v>
      </c>
    </row>
    <row r="45566" spans="1:32">
      <c r="A45566" t="n">
        <v>392352</v>
      </c>
      <c r="B45566" s="122" t="n">
        <v>257</v>
      </c>
      <c r="C45566" s="7" t="n">
        <v>4</v>
      </c>
      <c r="D45566" s="7" t="n">
        <v>65533</v>
      </c>
      <c r="E45566" s="7" t="n">
        <v>12105</v>
      </c>
      <c r="F45566" s="7" t="s">
        <v>12</v>
      </c>
      <c r="G45566" s="7" t="n">
        <f t="normal" ca="1">32-LENB(INDIRECT(ADDRESS(45566,6)))</f>
        <v>0</v>
      </c>
      <c r="H45566" s="7" t="n">
        <v>0</v>
      </c>
      <c r="I45566" s="7" t="n">
        <v>65533</v>
      </c>
      <c r="J45566" s="7" t="n">
        <v>0</v>
      </c>
      <c r="K45566" s="7" t="s">
        <v>12</v>
      </c>
      <c r="L45566" s="7" t="n">
        <f t="normal" ca="1">32-LENB(INDIRECT(ADDRESS(45566,11)))</f>
        <v>0</v>
      </c>
    </row>
    <row r="45567" spans="1:32">
      <c r="A45567" t="s">
        <v>4</v>
      </c>
      <c r="B45567" s="4" t="s">
        <v>5</v>
      </c>
    </row>
    <row r="45568" spans="1:32">
      <c r="A45568" t="n">
        <v>392432</v>
      </c>
      <c r="B45568" s="5" t="n">
        <v>1</v>
      </c>
    </row>
    <row r="45569" spans="1:47" s="3" customFormat="1" customHeight="0">
      <c r="A45569" s="3" t="s">
        <v>2</v>
      </c>
      <c r="B45569" s="3" t="s">
        <v>2681</v>
      </c>
    </row>
    <row r="45570" spans="1:47">
      <c r="A45570" t="s">
        <v>4</v>
      </c>
      <c r="B45570" s="4" t="s">
        <v>5</v>
      </c>
      <c r="C45570" s="4" t="s">
        <v>10</v>
      </c>
      <c r="D45570" s="4" t="s">
        <v>10</v>
      </c>
      <c r="E45570" s="4" t="s">
        <v>9</v>
      </c>
      <c r="F45570" s="4" t="s">
        <v>6</v>
      </c>
      <c r="G45570" s="4" t="s">
        <v>8</v>
      </c>
      <c r="H45570" s="4" t="s">
        <v>10</v>
      </c>
      <c r="I45570" s="4" t="s">
        <v>10</v>
      </c>
      <c r="J45570" s="4" t="s">
        <v>9</v>
      </c>
      <c r="K45570" s="4" t="s">
        <v>6</v>
      </c>
      <c r="L45570" s="4" t="s">
        <v>8</v>
      </c>
      <c r="M45570" s="4" t="s">
        <v>10</v>
      </c>
      <c r="N45570" s="4" t="s">
        <v>10</v>
      </c>
      <c r="O45570" s="4" t="s">
        <v>9</v>
      </c>
      <c r="P45570" s="4" t="s">
        <v>6</v>
      </c>
      <c r="Q45570" s="4" t="s">
        <v>8</v>
      </c>
      <c r="R45570" s="4" t="s">
        <v>10</v>
      </c>
      <c r="S45570" s="4" t="s">
        <v>10</v>
      </c>
      <c r="T45570" s="4" t="s">
        <v>9</v>
      </c>
      <c r="U45570" s="4" t="s">
        <v>6</v>
      </c>
      <c r="V45570" s="4" t="s">
        <v>8</v>
      </c>
    </row>
    <row r="45571" spans="1:47">
      <c r="A45571" t="n">
        <v>392448</v>
      </c>
      <c r="B45571" s="122" t="n">
        <v>257</v>
      </c>
      <c r="C45571" s="7" t="n">
        <v>4</v>
      </c>
      <c r="D45571" s="7" t="n">
        <v>65533</v>
      </c>
      <c r="E45571" s="7" t="n">
        <v>8040</v>
      </c>
      <c r="F45571" s="7" t="s">
        <v>12</v>
      </c>
      <c r="G45571" s="7" t="n">
        <f t="normal" ca="1">32-LENB(INDIRECT(ADDRESS(45571,6)))</f>
        <v>0</v>
      </c>
      <c r="H45571" s="7" t="n">
        <v>4</v>
      </c>
      <c r="I45571" s="7" t="n">
        <v>65533</v>
      </c>
      <c r="J45571" s="7" t="n">
        <v>2203</v>
      </c>
      <c r="K45571" s="7" t="s">
        <v>12</v>
      </c>
      <c r="L45571" s="7" t="n">
        <f t="normal" ca="1">32-LENB(INDIRECT(ADDRESS(45571,11)))</f>
        <v>0</v>
      </c>
      <c r="M45571" s="7" t="n">
        <v>4</v>
      </c>
      <c r="N45571" s="7" t="n">
        <v>65533</v>
      </c>
      <c r="O45571" s="7" t="n">
        <v>12101</v>
      </c>
      <c r="P45571" s="7" t="s">
        <v>12</v>
      </c>
      <c r="Q45571" s="7" t="n">
        <f t="normal" ca="1">32-LENB(INDIRECT(ADDRESS(45571,16)))</f>
        <v>0</v>
      </c>
      <c r="R45571" s="7" t="n">
        <v>0</v>
      </c>
      <c r="S45571" s="7" t="n">
        <v>65533</v>
      </c>
      <c r="T45571" s="7" t="n">
        <v>0</v>
      </c>
      <c r="U45571" s="7" t="s">
        <v>12</v>
      </c>
      <c r="V45571" s="7" t="n">
        <f t="normal" ca="1">32-LENB(INDIRECT(ADDRESS(45571,21)))</f>
        <v>0</v>
      </c>
    </row>
    <row r="45572" spans="1:47">
      <c r="A45572" t="s">
        <v>4</v>
      </c>
      <c r="B45572" s="4" t="s">
        <v>5</v>
      </c>
    </row>
    <row r="45573" spans="1:47">
      <c r="A45573" t="n">
        <v>392608</v>
      </c>
      <c r="B45573" s="5" t="n">
        <v>1</v>
      </c>
    </row>
    <row r="45574" spans="1:47" s="3" customFormat="1" customHeight="0">
      <c r="A45574" s="3" t="s">
        <v>2</v>
      </c>
      <c r="B45574" s="3" t="s">
        <v>2682</v>
      </c>
    </row>
    <row r="45575" spans="1:47">
      <c r="A45575" t="s">
        <v>4</v>
      </c>
      <c r="B45575" s="4" t="s">
        <v>5</v>
      </c>
      <c r="C45575" s="4" t="s">
        <v>10</v>
      </c>
      <c r="D45575" s="4" t="s">
        <v>10</v>
      </c>
      <c r="E45575" s="4" t="s">
        <v>9</v>
      </c>
      <c r="F45575" s="4" t="s">
        <v>6</v>
      </c>
      <c r="G45575" s="4" t="s">
        <v>8</v>
      </c>
      <c r="H45575" s="4" t="s">
        <v>10</v>
      </c>
      <c r="I45575" s="4" t="s">
        <v>10</v>
      </c>
      <c r="J45575" s="4" t="s">
        <v>9</v>
      </c>
      <c r="K45575" s="4" t="s">
        <v>6</v>
      </c>
      <c r="L45575" s="4" t="s">
        <v>8</v>
      </c>
      <c r="M45575" s="4" t="s">
        <v>10</v>
      </c>
      <c r="N45575" s="4" t="s">
        <v>10</v>
      </c>
      <c r="O45575" s="4" t="s">
        <v>9</v>
      </c>
      <c r="P45575" s="4" t="s">
        <v>6</v>
      </c>
      <c r="Q45575" s="4" t="s">
        <v>8</v>
      </c>
      <c r="R45575" s="4" t="s">
        <v>10</v>
      </c>
      <c r="S45575" s="4" t="s">
        <v>10</v>
      </c>
      <c r="T45575" s="4" t="s">
        <v>9</v>
      </c>
      <c r="U45575" s="4" t="s">
        <v>6</v>
      </c>
      <c r="V45575" s="4" t="s">
        <v>8</v>
      </c>
      <c r="W45575" s="4" t="s">
        <v>10</v>
      </c>
      <c r="X45575" s="4" t="s">
        <v>10</v>
      </c>
      <c r="Y45575" s="4" t="s">
        <v>9</v>
      </c>
      <c r="Z45575" s="4" t="s">
        <v>6</v>
      </c>
      <c r="AA45575" s="4" t="s">
        <v>8</v>
      </c>
    </row>
    <row r="45576" spans="1:47">
      <c r="A45576" t="n">
        <v>392624</v>
      </c>
      <c r="B45576" s="122" t="n">
        <v>257</v>
      </c>
      <c r="C45576" s="7" t="n">
        <v>4</v>
      </c>
      <c r="D45576" s="7" t="n">
        <v>65533</v>
      </c>
      <c r="E45576" s="7" t="n">
        <v>2060</v>
      </c>
      <c r="F45576" s="7" t="s">
        <v>12</v>
      </c>
      <c r="G45576" s="7" t="n">
        <f t="normal" ca="1">32-LENB(INDIRECT(ADDRESS(45576,6)))</f>
        <v>0</v>
      </c>
      <c r="H45576" s="7" t="n">
        <v>4</v>
      </c>
      <c r="I45576" s="7" t="n">
        <v>65533</v>
      </c>
      <c r="J45576" s="7" t="n">
        <v>2000</v>
      </c>
      <c r="K45576" s="7" t="s">
        <v>12</v>
      </c>
      <c r="L45576" s="7" t="n">
        <f t="normal" ca="1">32-LENB(INDIRECT(ADDRESS(45576,11)))</f>
        <v>0</v>
      </c>
      <c r="M45576" s="7" t="n">
        <v>4</v>
      </c>
      <c r="N45576" s="7" t="n">
        <v>65533</v>
      </c>
      <c r="O45576" s="7" t="n">
        <v>2000</v>
      </c>
      <c r="P45576" s="7" t="s">
        <v>12</v>
      </c>
      <c r="Q45576" s="7" t="n">
        <f t="normal" ca="1">32-LENB(INDIRECT(ADDRESS(45576,16)))</f>
        <v>0</v>
      </c>
      <c r="R45576" s="7" t="n">
        <v>4</v>
      </c>
      <c r="S45576" s="7" t="n">
        <v>65533</v>
      </c>
      <c r="T45576" s="7" t="n">
        <v>12101</v>
      </c>
      <c r="U45576" s="7" t="s">
        <v>12</v>
      </c>
      <c r="V45576" s="7" t="n">
        <f t="normal" ca="1">32-LENB(INDIRECT(ADDRESS(45576,21)))</f>
        <v>0</v>
      </c>
      <c r="W45576" s="7" t="n">
        <v>0</v>
      </c>
      <c r="X45576" s="7" t="n">
        <v>65533</v>
      </c>
      <c r="Y45576" s="7" t="n">
        <v>0</v>
      </c>
      <c r="Z45576" s="7" t="s">
        <v>12</v>
      </c>
      <c r="AA45576" s="7" t="n">
        <f t="normal" ca="1">32-LENB(INDIRECT(ADDRESS(45576,26)))</f>
        <v>0</v>
      </c>
    </row>
    <row r="45577" spans="1:47">
      <c r="A45577" t="s">
        <v>4</v>
      </c>
      <c r="B45577" s="4" t="s">
        <v>5</v>
      </c>
    </row>
    <row r="45578" spans="1:47">
      <c r="A45578" t="n">
        <v>392824</v>
      </c>
      <c r="B45578" s="5" t="n">
        <v>1</v>
      </c>
    </row>
    <row r="45579" spans="1:47" s="3" customFormat="1" customHeight="0">
      <c r="A45579" s="3" t="s">
        <v>2</v>
      </c>
      <c r="B45579" s="3" t="s">
        <v>2683</v>
      </c>
    </row>
    <row r="45580" spans="1:47">
      <c r="A45580" t="s">
        <v>4</v>
      </c>
      <c r="B45580" s="4" t="s">
        <v>5</v>
      </c>
      <c r="C45580" s="4" t="s">
        <v>10</v>
      </c>
      <c r="D45580" s="4" t="s">
        <v>10</v>
      </c>
      <c r="E45580" s="4" t="s">
        <v>9</v>
      </c>
      <c r="F45580" s="4" t="s">
        <v>6</v>
      </c>
      <c r="G45580" s="4" t="s">
        <v>8</v>
      </c>
      <c r="H45580" s="4" t="s">
        <v>10</v>
      </c>
      <c r="I45580" s="4" t="s">
        <v>10</v>
      </c>
      <c r="J45580" s="4" t="s">
        <v>9</v>
      </c>
      <c r="K45580" s="4" t="s">
        <v>6</v>
      </c>
      <c r="L45580" s="4" t="s">
        <v>8</v>
      </c>
      <c r="M45580" s="4" t="s">
        <v>10</v>
      </c>
      <c r="N45580" s="4" t="s">
        <v>10</v>
      </c>
      <c r="O45580" s="4" t="s">
        <v>9</v>
      </c>
      <c r="P45580" s="4" t="s">
        <v>6</v>
      </c>
      <c r="Q45580" s="4" t="s">
        <v>8</v>
      </c>
    </row>
    <row r="45581" spans="1:47">
      <c r="A45581" t="n">
        <v>392832</v>
      </c>
      <c r="B45581" s="122" t="n">
        <v>257</v>
      </c>
      <c r="C45581" s="7" t="n">
        <v>4</v>
      </c>
      <c r="D45581" s="7" t="n">
        <v>65533</v>
      </c>
      <c r="E45581" s="7" t="n">
        <v>2256</v>
      </c>
      <c r="F45581" s="7" t="s">
        <v>12</v>
      </c>
      <c r="G45581" s="7" t="n">
        <f t="normal" ca="1">32-LENB(INDIRECT(ADDRESS(45581,6)))</f>
        <v>0</v>
      </c>
      <c r="H45581" s="7" t="n">
        <v>4</v>
      </c>
      <c r="I45581" s="7" t="n">
        <v>65533</v>
      </c>
      <c r="J45581" s="7" t="n">
        <v>12101</v>
      </c>
      <c r="K45581" s="7" t="s">
        <v>12</v>
      </c>
      <c r="L45581" s="7" t="n">
        <f t="normal" ca="1">32-LENB(INDIRECT(ADDRESS(45581,11)))</f>
        <v>0</v>
      </c>
      <c r="M45581" s="7" t="n">
        <v>0</v>
      </c>
      <c r="N45581" s="7" t="n">
        <v>65533</v>
      </c>
      <c r="O45581" s="7" t="n">
        <v>0</v>
      </c>
      <c r="P45581" s="7" t="s">
        <v>12</v>
      </c>
      <c r="Q45581" s="7" t="n">
        <f t="normal" ca="1">32-LENB(INDIRECT(ADDRESS(45581,16)))</f>
        <v>0</v>
      </c>
    </row>
    <row r="45582" spans="1:47">
      <c r="A45582" t="s">
        <v>4</v>
      </c>
      <c r="B45582" s="4" t="s">
        <v>5</v>
      </c>
    </row>
    <row r="45583" spans="1:47">
      <c r="A45583" t="n">
        <v>392952</v>
      </c>
      <c r="B45583" s="5" t="n">
        <v>1</v>
      </c>
    </row>
    <row r="45584" spans="1:47" s="3" customFormat="1" customHeight="0">
      <c r="A45584" s="3" t="s">
        <v>2</v>
      </c>
      <c r="B45584" s="3" t="s">
        <v>2684</v>
      </c>
    </row>
    <row r="45585" spans="1:27">
      <c r="A45585" t="s">
        <v>4</v>
      </c>
      <c r="B45585" s="4" t="s">
        <v>5</v>
      </c>
      <c r="C45585" s="4" t="s">
        <v>10</v>
      </c>
      <c r="D45585" s="4" t="s">
        <v>10</v>
      </c>
      <c r="E45585" s="4" t="s">
        <v>9</v>
      </c>
      <c r="F45585" s="4" t="s">
        <v>6</v>
      </c>
      <c r="G45585" s="4" t="s">
        <v>8</v>
      </c>
      <c r="H45585" s="4" t="s">
        <v>10</v>
      </c>
      <c r="I45585" s="4" t="s">
        <v>10</v>
      </c>
      <c r="J45585" s="4" t="s">
        <v>9</v>
      </c>
      <c r="K45585" s="4" t="s">
        <v>6</v>
      </c>
      <c r="L45585" s="4" t="s">
        <v>8</v>
      </c>
      <c r="M45585" s="4" t="s">
        <v>10</v>
      </c>
      <c r="N45585" s="4" t="s">
        <v>10</v>
      </c>
      <c r="O45585" s="4" t="s">
        <v>9</v>
      </c>
      <c r="P45585" s="4" t="s">
        <v>6</v>
      </c>
      <c r="Q45585" s="4" t="s">
        <v>8</v>
      </c>
      <c r="R45585" s="4" t="s">
        <v>10</v>
      </c>
      <c r="S45585" s="4" t="s">
        <v>10</v>
      </c>
      <c r="T45585" s="4" t="s">
        <v>9</v>
      </c>
      <c r="U45585" s="4" t="s">
        <v>6</v>
      </c>
      <c r="V45585" s="4" t="s">
        <v>8</v>
      </c>
      <c r="W45585" s="4" t="s">
        <v>10</v>
      </c>
      <c r="X45585" s="4" t="s">
        <v>10</v>
      </c>
      <c r="Y45585" s="4" t="s">
        <v>9</v>
      </c>
      <c r="Z45585" s="4" t="s">
        <v>6</v>
      </c>
      <c r="AA45585" s="4" t="s">
        <v>8</v>
      </c>
    </row>
    <row r="45586" spans="1:27">
      <c r="A45586" t="n">
        <v>392960</v>
      </c>
      <c r="B45586" s="122" t="n">
        <v>257</v>
      </c>
      <c r="C45586" s="7" t="n">
        <v>4</v>
      </c>
      <c r="D45586" s="7" t="n">
        <v>65533</v>
      </c>
      <c r="E45586" s="7" t="n">
        <v>8040</v>
      </c>
      <c r="F45586" s="7" t="s">
        <v>12</v>
      </c>
      <c r="G45586" s="7" t="n">
        <f t="normal" ca="1">32-LENB(INDIRECT(ADDRESS(45586,6)))</f>
        <v>0</v>
      </c>
      <c r="H45586" s="7" t="n">
        <v>4</v>
      </c>
      <c r="I45586" s="7" t="n">
        <v>65533</v>
      </c>
      <c r="J45586" s="7" t="n">
        <v>2075</v>
      </c>
      <c r="K45586" s="7" t="s">
        <v>12</v>
      </c>
      <c r="L45586" s="7" t="n">
        <f t="normal" ca="1">32-LENB(INDIRECT(ADDRESS(45586,11)))</f>
        <v>0</v>
      </c>
      <c r="M45586" s="7" t="n">
        <v>4</v>
      </c>
      <c r="N45586" s="7" t="n">
        <v>65533</v>
      </c>
      <c r="O45586" s="7" t="n">
        <v>2075</v>
      </c>
      <c r="P45586" s="7" t="s">
        <v>12</v>
      </c>
      <c r="Q45586" s="7" t="n">
        <f t="normal" ca="1">32-LENB(INDIRECT(ADDRESS(45586,16)))</f>
        <v>0</v>
      </c>
      <c r="R45586" s="7" t="n">
        <v>4</v>
      </c>
      <c r="S45586" s="7" t="n">
        <v>65533</v>
      </c>
      <c r="T45586" s="7" t="n">
        <v>12101</v>
      </c>
      <c r="U45586" s="7" t="s">
        <v>12</v>
      </c>
      <c r="V45586" s="7" t="n">
        <f t="normal" ca="1">32-LENB(INDIRECT(ADDRESS(45586,21)))</f>
        <v>0</v>
      </c>
      <c r="W45586" s="7" t="n">
        <v>0</v>
      </c>
      <c r="X45586" s="7" t="n">
        <v>65533</v>
      </c>
      <c r="Y45586" s="7" t="n">
        <v>0</v>
      </c>
      <c r="Z45586" s="7" t="s">
        <v>12</v>
      </c>
      <c r="AA45586" s="7" t="n">
        <f t="normal" ca="1">32-LENB(INDIRECT(ADDRESS(45586,26)))</f>
        <v>0</v>
      </c>
    </row>
    <row r="45587" spans="1:27">
      <c r="A45587" t="s">
        <v>4</v>
      </c>
      <c r="B45587" s="4" t="s">
        <v>5</v>
      </c>
    </row>
    <row r="45588" spans="1:27">
      <c r="A45588" t="n">
        <v>393160</v>
      </c>
      <c r="B45588" s="5" t="n">
        <v>1</v>
      </c>
    </row>
    <row r="45589" spans="1:27" s="3" customFormat="1" customHeight="0">
      <c r="A45589" s="3" t="s">
        <v>2</v>
      </c>
      <c r="B45589" s="3" t="s">
        <v>2685</v>
      </c>
    </row>
    <row r="45590" spans="1:27">
      <c r="A45590" t="s">
        <v>4</v>
      </c>
      <c r="B45590" s="4" t="s">
        <v>5</v>
      </c>
      <c r="C45590" s="4" t="s">
        <v>10</v>
      </c>
      <c r="D45590" s="4" t="s">
        <v>10</v>
      </c>
      <c r="E45590" s="4" t="s">
        <v>9</v>
      </c>
      <c r="F45590" s="4" t="s">
        <v>6</v>
      </c>
      <c r="G45590" s="4" t="s">
        <v>8</v>
      </c>
      <c r="H45590" s="4" t="s">
        <v>10</v>
      </c>
      <c r="I45590" s="4" t="s">
        <v>10</v>
      </c>
      <c r="J45590" s="4" t="s">
        <v>9</v>
      </c>
      <c r="K45590" s="4" t="s">
        <v>6</v>
      </c>
      <c r="L45590" s="4" t="s">
        <v>8</v>
      </c>
    </row>
    <row r="45591" spans="1:27">
      <c r="A45591" t="n">
        <v>393168</v>
      </c>
      <c r="B45591" s="122" t="n">
        <v>257</v>
      </c>
      <c r="C45591" s="7" t="n">
        <v>4</v>
      </c>
      <c r="D45591" s="7" t="n">
        <v>65533</v>
      </c>
      <c r="E45591" s="7" t="n">
        <v>12101</v>
      </c>
      <c r="F45591" s="7" t="s">
        <v>12</v>
      </c>
      <c r="G45591" s="7" t="n">
        <f t="normal" ca="1">32-LENB(INDIRECT(ADDRESS(45591,6)))</f>
        <v>0</v>
      </c>
      <c r="H45591" s="7" t="n">
        <v>0</v>
      </c>
      <c r="I45591" s="7" t="n">
        <v>65533</v>
      </c>
      <c r="J45591" s="7" t="n">
        <v>0</v>
      </c>
      <c r="K45591" s="7" t="s">
        <v>12</v>
      </c>
      <c r="L45591" s="7" t="n">
        <f t="normal" ca="1">32-LENB(INDIRECT(ADDRESS(45591,11)))</f>
        <v>0</v>
      </c>
    </row>
    <row r="45592" spans="1:27">
      <c r="A45592" t="s">
        <v>4</v>
      </c>
      <c r="B45592" s="4" t="s">
        <v>5</v>
      </c>
    </row>
    <row r="45593" spans="1:27">
      <c r="A45593" t="n">
        <v>393248</v>
      </c>
      <c r="B45593" s="5" t="n">
        <v>1</v>
      </c>
    </row>
    <row r="45594" spans="1:27" s="3" customFormat="1" customHeight="0">
      <c r="A45594" s="3" t="s">
        <v>2</v>
      </c>
      <c r="B45594" s="3" t="s">
        <v>2686</v>
      </c>
    </row>
    <row r="45595" spans="1:27">
      <c r="A45595" t="s">
        <v>4</v>
      </c>
      <c r="B45595" s="4" t="s">
        <v>5</v>
      </c>
      <c r="C45595" s="4" t="s">
        <v>10</v>
      </c>
      <c r="D45595" s="4" t="s">
        <v>10</v>
      </c>
      <c r="E45595" s="4" t="s">
        <v>9</v>
      </c>
      <c r="F45595" s="4" t="s">
        <v>6</v>
      </c>
      <c r="G45595" s="4" t="s">
        <v>8</v>
      </c>
      <c r="H45595" s="4" t="s">
        <v>10</v>
      </c>
      <c r="I45595" s="4" t="s">
        <v>10</v>
      </c>
      <c r="J45595" s="4" t="s">
        <v>9</v>
      </c>
      <c r="K45595" s="4" t="s">
        <v>6</v>
      </c>
      <c r="L45595" s="4" t="s">
        <v>8</v>
      </c>
      <c r="M45595" s="4" t="s">
        <v>10</v>
      </c>
      <c r="N45595" s="4" t="s">
        <v>10</v>
      </c>
      <c r="O45595" s="4" t="s">
        <v>9</v>
      </c>
      <c r="P45595" s="4" t="s">
        <v>6</v>
      </c>
      <c r="Q45595" s="4" t="s">
        <v>8</v>
      </c>
      <c r="R45595" s="4" t="s">
        <v>10</v>
      </c>
      <c r="S45595" s="4" t="s">
        <v>10</v>
      </c>
      <c r="T45595" s="4" t="s">
        <v>9</v>
      </c>
      <c r="U45595" s="4" t="s">
        <v>6</v>
      </c>
      <c r="V45595" s="4" t="s">
        <v>8</v>
      </c>
      <c r="W45595" s="4" t="s">
        <v>10</v>
      </c>
      <c r="X45595" s="4" t="s">
        <v>10</v>
      </c>
      <c r="Y45595" s="4" t="s">
        <v>9</v>
      </c>
      <c r="Z45595" s="4" t="s">
        <v>6</v>
      </c>
      <c r="AA45595" s="4" t="s">
        <v>8</v>
      </c>
    </row>
    <row r="45596" spans="1:27">
      <c r="A45596" t="n">
        <v>393264</v>
      </c>
      <c r="B45596" s="122" t="n">
        <v>257</v>
      </c>
      <c r="C45596" s="7" t="n">
        <v>4</v>
      </c>
      <c r="D45596" s="7" t="n">
        <v>65533</v>
      </c>
      <c r="E45596" s="7" t="n">
        <v>10015</v>
      </c>
      <c r="F45596" s="7" t="s">
        <v>12</v>
      </c>
      <c r="G45596" s="7" t="n">
        <f t="normal" ca="1">32-LENB(INDIRECT(ADDRESS(45596,6)))</f>
        <v>0</v>
      </c>
      <c r="H45596" s="7" t="n">
        <v>4</v>
      </c>
      <c r="I45596" s="7" t="n">
        <v>65533</v>
      </c>
      <c r="J45596" s="7" t="n">
        <v>2235</v>
      </c>
      <c r="K45596" s="7" t="s">
        <v>12</v>
      </c>
      <c r="L45596" s="7" t="n">
        <f t="normal" ca="1">32-LENB(INDIRECT(ADDRESS(45596,11)))</f>
        <v>0</v>
      </c>
      <c r="M45596" s="7" t="n">
        <v>4</v>
      </c>
      <c r="N45596" s="7" t="n">
        <v>65533</v>
      </c>
      <c r="O45596" s="7" t="n">
        <v>10016</v>
      </c>
      <c r="P45596" s="7" t="s">
        <v>12</v>
      </c>
      <c r="Q45596" s="7" t="n">
        <f t="normal" ca="1">32-LENB(INDIRECT(ADDRESS(45596,16)))</f>
        <v>0</v>
      </c>
      <c r="R45596" s="7" t="n">
        <v>4</v>
      </c>
      <c r="S45596" s="7" t="n">
        <v>65533</v>
      </c>
      <c r="T45596" s="7" t="n">
        <v>12101</v>
      </c>
      <c r="U45596" s="7" t="s">
        <v>12</v>
      </c>
      <c r="V45596" s="7" t="n">
        <f t="normal" ca="1">32-LENB(INDIRECT(ADDRESS(45596,21)))</f>
        <v>0</v>
      </c>
      <c r="W45596" s="7" t="n">
        <v>0</v>
      </c>
      <c r="X45596" s="7" t="n">
        <v>65533</v>
      </c>
      <c r="Y45596" s="7" t="n">
        <v>0</v>
      </c>
      <c r="Z45596" s="7" t="s">
        <v>12</v>
      </c>
      <c r="AA45596" s="7" t="n">
        <f t="normal" ca="1">32-LENB(INDIRECT(ADDRESS(45596,26)))</f>
        <v>0</v>
      </c>
    </row>
    <row r="45597" spans="1:27">
      <c r="A45597" t="s">
        <v>4</v>
      </c>
      <c r="B45597" s="4" t="s">
        <v>5</v>
      </c>
    </row>
    <row r="45598" spans="1:27">
      <c r="A45598" t="n">
        <v>393464</v>
      </c>
      <c r="B45598" s="5" t="n">
        <v>1</v>
      </c>
    </row>
    <row r="45599" spans="1:27" s="3" customFormat="1" customHeight="0">
      <c r="A45599" s="3" t="s">
        <v>2</v>
      </c>
      <c r="B45599" s="3" t="s">
        <v>2687</v>
      </c>
    </row>
    <row r="45600" spans="1:27">
      <c r="A45600" t="s">
        <v>4</v>
      </c>
      <c r="B45600" s="4" t="s">
        <v>5</v>
      </c>
      <c r="C45600" s="4" t="s">
        <v>10</v>
      </c>
      <c r="D45600" s="4" t="s">
        <v>10</v>
      </c>
      <c r="E45600" s="4" t="s">
        <v>9</v>
      </c>
      <c r="F45600" s="4" t="s">
        <v>6</v>
      </c>
      <c r="G45600" s="4" t="s">
        <v>8</v>
      </c>
      <c r="H45600" s="4" t="s">
        <v>10</v>
      </c>
      <c r="I45600" s="4" t="s">
        <v>10</v>
      </c>
      <c r="J45600" s="4" t="s">
        <v>9</v>
      </c>
      <c r="K45600" s="4" t="s">
        <v>6</v>
      </c>
      <c r="L45600" s="4" t="s">
        <v>8</v>
      </c>
      <c r="M45600" s="4" t="s">
        <v>10</v>
      </c>
      <c r="N45600" s="4" t="s">
        <v>10</v>
      </c>
      <c r="O45600" s="4" t="s">
        <v>9</v>
      </c>
      <c r="P45600" s="4" t="s">
        <v>6</v>
      </c>
      <c r="Q45600" s="4" t="s">
        <v>8</v>
      </c>
      <c r="R45600" s="4" t="s">
        <v>10</v>
      </c>
      <c r="S45600" s="4" t="s">
        <v>10</v>
      </c>
      <c r="T45600" s="4" t="s">
        <v>9</v>
      </c>
      <c r="U45600" s="4" t="s">
        <v>6</v>
      </c>
      <c r="V45600" s="4" t="s">
        <v>8</v>
      </c>
    </row>
    <row r="45601" spans="1:27">
      <c r="A45601" t="n">
        <v>393472</v>
      </c>
      <c r="B45601" s="122" t="n">
        <v>257</v>
      </c>
      <c r="C45601" s="7" t="n">
        <v>4</v>
      </c>
      <c r="D45601" s="7" t="n">
        <v>65533</v>
      </c>
      <c r="E45601" s="7" t="n">
        <v>2248</v>
      </c>
      <c r="F45601" s="7" t="s">
        <v>12</v>
      </c>
      <c r="G45601" s="7" t="n">
        <f t="normal" ca="1">32-LENB(INDIRECT(ADDRESS(45601,6)))</f>
        <v>0</v>
      </c>
      <c r="H45601" s="7" t="n">
        <v>4</v>
      </c>
      <c r="I45601" s="7" t="n">
        <v>65533</v>
      </c>
      <c r="J45601" s="7" t="n">
        <v>2203</v>
      </c>
      <c r="K45601" s="7" t="s">
        <v>12</v>
      </c>
      <c r="L45601" s="7" t="n">
        <f t="normal" ca="1">32-LENB(INDIRECT(ADDRESS(45601,11)))</f>
        <v>0</v>
      </c>
      <c r="M45601" s="7" t="n">
        <v>4</v>
      </c>
      <c r="N45601" s="7" t="n">
        <v>65533</v>
      </c>
      <c r="O45601" s="7" t="n">
        <v>12101</v>
      </c>
      <c r="P45601" s="7" t="s">
        <v>12</v>
      </c>
      <c r="Q45601" s="7" t="n">
        <f t="normal" ca="1">32-LENB(INDIRECT(ADDRESS(45601,16)))</f>
        <v>0</v>
      </c>
      <c r="R45601" s="7" t="n">
        <v>0</v>
      </c>
      <c r="S45601" s="7" t="n">
        <v>65533</v>
      </c>
      <c r="T45601" s="7" t="n">
        <v>0</v>
      </c>
      <c r="U45601" s="7" t="s">
        <v>12</v>
      </c>
      <c r="V45601" s="7" t="n">
        <f t="normal" ca="1">32-LENB(INDIRECT(ADDRESS(45601,21)))</f>
        <v>0</v>
      </c>
    </row>
    <row r="45602" spans="1:27">
      <c r="A45602" t="s">
        <v>4</v>
      </c>
      <c r="B45602" s="4" t="s">
        <v>5</v>
      </c>
    </row>
    <row r="45603" spans="1:27">
      <c r="A45603" t="n">
        <v>393632</v>
      </c>
      <c r="B45603" s="5" t="n">
        <v>1</v>
      </c>
    </row>
    <row r="45604" spans="1:27" s="3" customFormat="1" customHeight="0">
      <c r="A45604" s="3" t="s">
        <v>2</v>
      </c>
      <c r="B45604" s="3" t="s">
        <v>2688</v>
      </c>
    </row>
    <row r="45605" spans="1:27">
      <c r="A45605" t="s">
        <v>4</v>
      </c>
      <c r="B45605" s="4" t="s">
        <v>5</v>
      </c>
      <c r="C45605" s="4" t="s">
        <v>10</v>
      </c>
      <c r="D45605" s="4" t="s">
        <v>10</v>
      </c>
      <c r="E45605" s="4" t="s">
        <v>9</v>
      </c>
      <c r="F45605" s="4" t="s">
        <v>6</v>
      </c>
      <c r="G45605" s="4" t="s">
        <v>8</v>
      </c>
      <c r="H45605" s="4" t="s">
        <v>10</v>
      </c>
      <c r="I45605" s="4" t="s">
        <v>10</v>
      </c>
      <c r="J45605" s="4" t="s">
        <v>9</v>
      </c>
      <c r="K45605" s="4" t="s">
        <v>6</v>
      </c>
      <c r="L45605" s="4" t="s">
        <v>8</v>
      </c>
      <c r="M45605" s="4" t="s">
        <v>10</v>
      </c>
      <c r="N45605" s="4" t="s">
        <v>10</v>
      </c>
      <c r="O45605" s="4" t="s">
        <v>9</v>
      </c>
      <c r="P45605" s="4" t="s">
        <v>6</v>
      </c>
      <c r="Q45605" s="4" t="s">
        <v>8</v>
      </c>
      <c r="R45605" s="4" t="s">
        <v>10</v>
      </c>
      <c r="S45605" s="4" t="s">
        <v>10</v>
      </c>
      <c r="T45605" s="4" t="s">
        <v>9</v>
      </c>
      <c r="U45605" s="4" t="s">
        <v>6</v>
      </c>
      <c r="V45605" s="4" t="s">
        <v>8</v>
      </c>
      <c r="W45605" s="4" t="s">
        <v>10</v>
      </c>
      <c r="X45605" s="4" t="s">
        <v>10</v>
      </c>
      <c r="Y45605" s="4" t="s">
        <v>9</v>
      </c>
      <c r="Z45605" s="4" t="s">
        <v>6</v>
      </c>
      <c r="AA45605" s="4" t="s">
        <v>8</v>
      </c>
      <c r="AB45605" s="4" t="s">
        <v>10</v>
      </c>
      <c r="AC45605" s="4" t="s">
        <v>10</v>
      </c>
      <c r="AD45605" s="4" t="s">
        <v>9</v>
      </c>
      <c r="AE45605" s="4" t="s">
        <v>6</v>
      </c>
      <c r="AF45605" s="4" t="s">
        <v>8</v>
      </c>
      <c r="AG45605" s="4" t="s">
        <v>10</v>
      </c>
      <c r="AH45605" s="4" t="s">
        <v>10</v>
      </c>
      <c r="AI45605" s="4" t="s">
        <v>9</v>
      </c>
      <c r="AJ45605" s="4" t="s">
        <v>6</v>
      </c>
      <c r="AK45605" s="4" t="s">
        <v>8</v>
      </c>
      <c r="AL45605" s="4" t="s">
        <v>10</v>
      </c>
      <c r="AM45605" s="4" t="s">
        <v>10</v>
      </c>
      <c r="AN45605" s="4" t="s">
        <v>9</v>
      </c>
      <c r="AO45605" s="4" t="s">
        <v>6</v>
      </c>
      <c r="AP45605" s="4" t="s">
        <v>8</v>
      </c>
      <c r="AQ45605" s="4" t="s">
        <v>10</v>
      </c>
      <c r="AR45605" s="4" t="s">
        <v>10</v>
      </c>
      <c r="AS45605" s="4" t="s">
        <v>9</v>
      </c>
      <c r="AT45605" s="4" t="s">
        <v>6</v>
      </c>
      <c r="AU45605" s="4" t="s">
        <v>8</v>
      </c>
      <c r="AV45605" s="4" t="s">
        <v>10</v>
      </c>
      <c r="AW45605" s="4" t="s">
        <v>10</v>
      </c>
      <c r="AX45605" s="4" t="s">
        <v>9</v>
      </c>
      <c r="AY45605" s="4" t="s">
        <v>6</v>
      </c>
      <c r="AZ45605" s="4" t="s">
        <v>8</v>
      </c>
    </row>
    <row r="45606" spans="1:27">
      <c r="A45606" t="n">
        <v>393648</v>
      </c>
      <c r="B45606" s="122" t="n">
        <v>257</v>
      </c>
      <c r="C45606" s="7" t="n">
        <v>4</v>
      </c>
      <c r="D45606" s="7" t="n">
        <v>65533</v>
      </c>
      <c r="E45606" s="7" t="n">
        <v>8060</v>
      </c>
      <c r="F45606" s="7" t="s">
        <v>12</v>
      </c>
      <c r="G45606" s="7" t="n">
        <f t="normal" ca="1">32-LENB(INDIRECT(ADDRESS(45606,6)))</f>
        <v>0</v>
      </c>
      <c r="H45606" s="7" t="n">
        <v>4</v>
      </c>
      <c r="I45606" s="7" t="n">
        <v>65533</v>
      </c>
      <c r="J45606" s="7" t="n">
        <v>5310</v>
      </c>
      <c r="K45606" s="7" t="s">
        <v>12</v>
      </c>
      <c r="L45606" s="7" t="n">
        <f t="normal" ca="1">32-LENB(INDIRECT(ADDRESS(45606,11)))</f>
        <v>0</v>
      </c>
      <c r="M45606" s="7" t="n">
        <v>4</v>
      </c>
      <c r="N45606" s="7" t="n">
        <v>65533</v>
      </c>
      <c r="O45606" s="7" t="n">
        <v>4185</v>
      </c>
      <c r="P45606" s="7" t="s">
        <v>12</v>
      </c>
      <c r="Q45606" s="7" t="n">
        <f t="normal" ca="1">32-LENB(INDIRECT(ADDRESS(45606,16)))</f>
        <v>0</v>
      </c>
      <c r="R45606" s="7" t="n">
        <v>4</v>
      </c>
      <c r="S45606" s="7" t="n">
        <v>65533</v>
      </c>
      <c r="T45606" s="7" t="n">
        <v>2200</v>
      </c>
      <c r="U45606" s="7" t="s">
        <v>12</v>
      </c>
      <c r="V45606" s="7" t="n">
        <f t="normal" ca="1">32-LENB(INDIRECT(ADDRESS(45606,21)))</f>
        <v>0</v>
      </c>
      <c r="W45606" s="7" t="n">
        <v>4</v>
      </c>
      <c r="X45606" s="7" t="n">
        <v>65533</v>
      </c>
      <c r="Y45606" s="7" t="n">
        <v>2209</v>
      </c>
      <c r="Z45606" s="7" t="s">
        <v>12</v>
      </c>
      <c r="AA45606" s="7" t="n">
        <f t="normal" ca="1">32-LENB(INDIRECT(ADDRESS(45606,26)))</f>
        <v>0</v>
      </c>
      <c r="AB45606" s="7" t="n">
        <v>4</v>
      </c>
      <c r="AC45606" s="7" t="n">
        <v>65533</v>
      </c>
      <c r="AD45606" s="7" t="n">
        <v>4185</v>
      </c>
      <c r="AE45606" s="7" t="s">
        <v>12</v>
      </c>
      <c r="AF45606" s="7" t="n">
        <f t="normal" ca="1">32-LENB(INDIRECT(ADDRESS(45606,31)))</f>
        <v>0</v>
      </c>
      <c r="AG45606" s="7" t="n">
        <v>4</v>
      </c>
      <c r="AH45606" s="7" t="n">
        <v>65533</v>
      </c>
      <c r="AI45606" s="7" t="n">
        <v>2200</v>
      </c>
      <c r="AJ45606" s="7" t="s">
        <v>12</v>
      </c>
      <c r="AK45606" s="7" t="n">
        <f t="normal" ca="1">32-LENB(INDIRECT(ADDRESS(45606,36)))</f>
        <v>0</v>
      </c>
      <c r="AL45606" s="7" t="n">
        <v>4</v>
      </c>
      <c r="AM45606" s="7" t="n">
        <v>65533</v>
      </c>
      <c r="AN45606" s="7" t="n">
        <v>12101</v>
      </c>
      <c r="AO45606" s="7" t="s">
        <v>12</v>
      </c>
      <c r="AP45606" s="7" t="n">
        <f t="normal" ca="1">32-LENB(INDIRECT(ADDRESS(45606,41)))</f>
        <v>0</v>
      </c>
      <c r="AQ45606" s="7" t="n">
        <v>4</v>
      </c>
      <c r="AR45606" s="7" t="n">
        <v>65533</v>
      </c>
      <c r="AS45606" s="7" t="n">
        <v>14036</v>
      </c>
      <c r="AT45606" s="7" t="s">
        <v>12</v>
      </c>
      <c r="AU45606" s="7" t="n">
        <f t="normal" ca="1">32-LENB(INDIRECT(ADDRESS(45606,46)))</f>
        <v>0</v>
      </c>
      <c r="AV45606" s="7" t="n">
        <v>0</v>
      </c>
      <c r="AW45606" s="7" t="n">
        <v>65533</v>
      </c>
      <c r="AX45606" s="7" t="n">
        <v>0</v>
      </c>
      <c r="AY45606" s="7" t="s">
        <v>12</v>
      </c>
      <c r="AZ45606" s="7" t="n">
        <f t="normal" ca="1">32-LENB(INDIRECT(ADDRESS(45606,51)))</f>
        <v>0</v>
      </c>
    </row>
    <row r="45607" spans="1:27">
      <c r="A45607" t="s">
        <v>4</v>
      </c>
      <c r="B45607" s="4" t="s">
        <v>5</v>
      </c>
    </row>
    <row r="45608" spans="1:27">
      <c r="A45608" t="n">
        <v>394048</v>
      </c>
      <c r="B45608" s="5" t="n">
        <v>1</v>
      </c>
    </row>
    <row r="45609" spans="1:27" s="3" customFormat="1" customHeight="0">
      <c r="A45609" s="3" t="s">
        <v>2</v>
      </c>
      <c r="B45609" s="3" t="s">
        <v>2689</v>
      </c>
    </row>
    <row r="45610" spans="1:27">
      <c r="A45610" t="s">
        <v>4</v>
      </c>
      <c r="B45610" s="4" t="s">
        <v>5</v>
      </c>
      <c r="C45610" s="4" t="s">
        <v>10</v>
      </c>
      <c r="D45610" s="4" t="s">
        <v>10</v>
      </c>
      <c r="E45610" s="4" t="s">
        <v>9</v>
      </c>
      <c r="F45610" s="4" t="s">
        <v>6</v>
      </c>
      <c r="G45610" s="4" t="s">
        <v>8</v>
      </c>
      <c r="H45610" s="4" t="s">
        <v>10</v>
      </c>
      <c r="I45610" s="4" t="s">
        <v>10</v>
      </c>
      <c r="J45610" s="4" t="s">
        <v>9</v>
      </c>
      <c r="K45610" s="4" t="s">
        <v>6</v>
      </c>
      <c r="L45610" s="4" t="s">
        <v>8</v>
      </c>
      <c r="M45610" s="4" t="s">
        <v>10</v>
      </c>
      <c r="N45610" s="4" t="s">
        <v>10</v>
      </c>
      <c r="O45610" s="4" t="s">
        <v>9</v>
      </c>
      <c r="P45610" s="4" t="s">
        <v>6</v>
      </c>
      <c r="Q45610" s="4" t="s">
        <v>8</v>
      </c>
      <c r="R45610" s="4" t="s">
        <v>10</v>
      </c>
      <c r="S45610" s="4" t="s">
        <v>10</v>
      </c>
      <c r="T45610" s="4" t="s">
        <v>9</v>
      </c>
      <c r="U45610" s="4" t="s">
        <v>6</v>
      </c>
      <c r="V45610" s="4" t="s">
        <v>8</v>
      </c>
      <c r="W45610" s="4" t="s">
        <v>10</v>
      </c>
      <c r="X45610" s="4" t="s">
        <v>10</v>
      </c>
      <c r="Y45610" s="4" t="s">
        <v>9</v>
      </c>
      <c r="Z45610" s="4" t="s">
        <v>6</v>
      </c>
      <c r="AA45610" s="4" t="s">
        <v>8</v>
      </c>
    </row>
    <row r="45611" spans="1:27">
      <c r="A45611" t="n">
        <v>394064</v>
      </c>
      <c r="B45611" s="122" t="n">
        <v>257</v>
      </c>
      <c r="C45611" s="7" t="n">
        <v>4</v>
      </c>
      <c r="D45611" s="7" t="n">
        <v>65533</v>
      </c>
      <c r="E45611" s="7" t="n">
        <v>2209</v>
      </c>
      <c r="F45611" s="7" t="s">
        <v>12</v>
      </c>
      <c r="G45611" s="7" t="n">
        <f t="normal" ca="1">32-LENB(INDIRECT(ADDRESS(45611,6)))</f>
        <v>0</v>
      </c>
      <c r="H45611" s="7" t="n">
        <v>4</v>
      </c>
      <c r="I45611" s="7" t="n">
        <v>65533</v>
      </c>
      <c r="J45611" s="7" t="n">
        <v>2209</v>
      </c>
      <c r="K45611" s="7" t="s">
        <v>12</v>
      </c>
      <c r="L45611" s="7" t="n">
        <f t="normal" ca="1">32-LENB(INDIRECT(ADDRESS(45611,11)))</f>
        <v>0</v>
      </c>
      <c r="M45611" s="7" t="n">
        <v>4</v>
      </c>
      <c r="N45611" s="7" t="n">
        <v>65533</v>
      </c>
      <c r="O45611" s="7" t="n">
        <v>2209</v>
      </c>
      <c r="P45611" s="7" t="s">
        <v>12</v>
      </c>
      <c r="Q45611" s="7" t="n">
        <f t="normal" ca="1">32-LENB(INDIRECT(ADDRESS(45611,16)))</f>
        <v>0</v>
      </c>
      <c r="R45611" s="7" t="n">
        <v>4</v>
      </c>
      <c r="S45611" s="7" t="n">
        <v>65533</v>
      </c>
      <c r="T45611" s="7" t="n">
        <v>2208</v>
      </c>
      <c r="U45611" s="7" t="s">
        <v>12</v>
      </c>
      <c r="V45611" s="7" t="n">
        <f t="normal" ca="1">32-LENB(INDIRECT(ADDRESS(45611,21)))</f>
        <v>0</v>
      </c>
      <c r="W45611" s="7" t="n">
        <v>0</v>
      </c>
      <c r="X45611" s="7" t="n">
        <v>65533</v>
      </c>
      <c r="Y45611" s="7" t="n">
        <v>0</v>
      </c>
      <c r="Z45611" s="7" t="s">
        <v>12</v>
      </c>
      <c r="AA45611" s="7" t="n">
        <f t="normal" ca="1">32-LENB(INDIRECT(ADDRESS(45611,26)))</f>
        <v>0</v>
      </c>
    </row>
    <row r="45612" spans="1:27">
      <c r="A45612" t="s">
        <v>4</v>
      </c>
      <c r="B45612" s="4" t="s">
        <v>5</v>
      </c>
    </row>
    <row r="45613" spans="1:27">
      <c r="A45613" t="n">
        <v>394264</v>
      </c>
      <c r="B45613" s="5" t="n">
        <v>1</v>
      </c>
    </row>
    <row r="45614" spans="1:27" s="3" customFormat="1" customHeight="0">
      <c r="A45614" s="3" t="s">
        <v>2</v>
      </c>
      <c r="B45614" s="3" t="s">
        <v>2690</v>
      </c>
    </row>
    <row r="45615" spans="1:27">
      <c r="A45615" t="s">
        <v>4</v>
      </c>
      <c r="B45615" s="4" t="s">
        <v>5</v>
      </c>
      <c r="C45615" s="4" t="s">
        <v>10</v>
      </c>
      <c r="D45615" s="4" t="s">
        <v>10</v>
      </c>
      <c r="E45615" s="4" t="s">
        <v>9</v>
      </c>
      <c r="F45615" s="4" t="s">
        <v>6</v>
      </c>
      <c r="G45615" s="4" t="s">
        <v>8</v>
      </c>
      <c r="H45615" s="4" t="s">
        <v>10</v>
      </c>
      <c r="I45615" s="4" t="s">
        <v>10</v>
      </c>
      <c r="J45615" s="4" t="s">
        <v>9</v>
      </c>
      <c r="K45615" s="4" t="s">
        <v>6</v>
      </c>
      <c r="L45615" s="4" t="s">
        <v>8</v>
      </c>
      <c r="M45615" s="4" t="s">
        <v>10</v>
      </c>
      <c r="N45615" s="4" t="s">
        <v>10</v>
      </c>
      <c r="O45615" s="4" t="s">
        <v>9</v>
      </c>
      <c r="P45615" s="4" t="s">
        <v>6</v>
      </c>
      <c r="Q45615" s="4" t="s">
        <v>8</v>
      </c>
    </row>
    <row r="45616" spans="1:27">
      <c r="A45616" t="n">
        <v>394272</v>
      </c>
      <c r="B45616" s="122" t="n">
        <v>257</v>
      </c>
      <c r="C45616" s="7" t="n">
        <v>4</v>
      </c>
      <c r="D45616" s="7" t="n">
        <v>65533</v>
      </c>
      <c r="E45616" s="7" t="n">
        <v>2208</v>
      </c>
      <c r="F45616" s="7" t="s">
        <v>12</v>
      </c>
      <c r="G45616" s="7" t="n">
        <f t="normal" ca="1">32-LENB(INDIRECT(ADDRESS(45616,6)))</f>
        <v>0</v>
      </c>
      <c r="H45616" s="7" t="n">
        <v>4</v>
      </c>
      <c r="I45616" s="7" t="n">
        <v>65533</v>
      </c>
      <c r="J45616" s="7" t="n">
        <v>2209</v>
      </c>
      <c r="K45616" s="7" t="s">
        <v>12</v>
      </c>
      <c r="L45616" s="7" t="n">
        <f t="normal" ca="1">32-LENB(INDIRECT(ADDRESS(45616,11)))</f>
        <v>0</v>
      </c>
      <c r="M45616" s="7" t="n">
        <v>0</v>
      </c>
      <c r="N45616" s="7" t="n">
        <v>65533</v>
      </c>
      <c r="O45616" s="7" t="n">
        <v>0</v>
      </c>
      <c r="P45616" s="7" t="s">
        <v>12</v>
      </c>
      <c r="Q45616" s="7" t="n">
        <f t="normal" ca="1">32-LENB(INDIRECT(ADDRESS(45616,16)))</f>
        <v>0</v>
      </c>
    </row>
    <row r="45617" spans="1:52">
      <c r="A45617" t="s">
        <v>4</v>
      </c>
      <c r="B45617" s="4" t="s">
        <v>5</v>
      </c>
    </row>
    <row r="45618" spans="1:52">
      <c r="A45618" t="n">
        <v>394392</v>
      </c>
      <c r="B45618" s="5" t="n">
        <v>1</v>
      </c>
    </row>
    <row r="45619" spans="1:52" s="3" customFormat="1" customHeight="0">
      <c r="A45619" s="3" t="s">
        <v>2</v>
      </c>
      <c r="B45619" s="3" t="s">
        <v>2691</v>
      </c>
    </row>
    <row r="45620" spans="1:52">
      <c r="A45620" t="s">
        <v>4</v>
      </c>
      <c r="B45620" s="4" t="s">
        <v>5</v>
      </c>
      <c r="C45620" s="4" t="s">
        <v>10</v>
      </c>
      <c r="D45620" s="4" t="s">
        <v>10</v>
      </c>
      <c r="E45620" s="4" t="s">
        <v>9</v>
      </c>
      <c r="F45620" s="4" t="s">
        <v>6</v>
      </c>
      <c r="G45620" s="4" t="s">
        <v>8</v>
      </c>
      <c r="H45620" s="4" t="s">
        <v>10</v>
      </c>
      <c r="I45620" s="4" t="s">
        <v>10</v>
      </c>
      <c r="J45620" s="4" t="s">
        <v>9</v>
      </c>
      <c r="K45620" s="4" t="s">
        <v>6</v>
      </c>
      <c r="L45620" s="4" t="s">
        <v>8</v>
      </c>
    </row>
    <row r="45621" spans="1:52">
      <c r="A45621" t="n">
        <v>394400</v>
      </c>
      <c r="B45621" s="122" t="n">
        <v>257</v>
      </c>
      <c r="C45621" s="7" t="n">
        <v>4</v>
      </c>
      <c r="D45621" s="7" t="n">
        <v>65533</v>
      </c>
      <c r="E45621" s="7" t="n">
        <v>12010</v>
      </c>
      <c r="F45621" s="7" t="s">
        <v>12</v>
      </c>
      <c r="G45621" s="7" t="n">
        <f t="normal" ca="1">32-LENB(INDIRECT(ADDRESS(45621,6)))</f>
        <v>0</v>
      </c>
      <c r="H45621" s="7" t="n">
        <v>0</v>
      </c>
      <c r="I45621" s="7" t="n">
        <v>65533</v>
      </c>
      <c r="J45621" s="7" t="n">
        <v>0</v>
      </c>
      <c r="K45621" s="7" t="s">
        <v>12</v>
      </c>
      <c r="L45621" s="7" t="n">
        <f t="normal" ca="1">32-LENB(INDIRECT(ADDRESS(45621,11)))</f>
        <v>0</v>
      </c>
    </row>
    <row r="45622" spans="1:52">
      <c r="A45622" t="s">
        <v>4</v>
      </c>
      <c r="B45622" s="4" t="s">
        <v>5</v>
      </c>
    </row>
    <row r="45623" spans="1:52">
      <c r="A45623" t="n">
        <v>394480</v>
      </c>
      <c r="B45623" s="5" t="n">
        <v>1</v>
      </c>
    </row>
    <row r="45624" spans="1:52" s="3" customFormat="1" customHeight="0">
      <c r="A45624" s="3" t="s">
        <v>2</v>
      </c>
      <c r="B45624" s="3" t="s">
        <v>2692</v>
      </c>
    </row>
    <row r="45625" spans="1:52">
      <c r="A45625" t="s">
        <v>4</v>
      </c>
      <c r="B45625" s="4" t="s">
        <v>5</v>
      </c>
      <c r="C45625" s="4" t="s">
        <v>10</v>
      </c>
      <c r="D45625" s="4" t="s">
        <v>10</v>
      </c>
      <c r="E45625" s="4" t="s">
        <v>9</v>
      </c>
      <c r="F45625" s="4" t="s">
        <v>6</v>
      </c>
      <c r="G45625" s="4" t="s">
        <v>8</v>
      </c>
      <c r="H45625" s="4" t="s">
        <v>10</v>
      </c>
      <c r="I45625" s="4" t="s">
        <v>10</v>
      </c>
      <c r="J45625" s="4" t="s">
        <v>9</v>
      </c>
      <c r="K45625" s="4" t="s">
        <v>6</v>
      </c>
      <c r="L45625" s="4" t="s">
        <v>8</v>
      </c>
    </row>
    <row r="45626" spans="1:52">
      <c r="A45626" t="n">
        <v>394496</v>
      </c>
      <c r="B45626" s="122" t="n">
        <v>257</v>
      </c>
      <c r="C45626" s="7" t="n">
        <v>4</v>
      </c>
      <c r="D45626" s="7" t="n">
        <v>65533</v>
      </c>
      <c r="E45626" s="7" t="n">
        <v>4286</v>
      </c>
      <c r="F45626" s="7" t="s">
        <v>12</v>
      </c>
      <c r="G45626" s="7" t="n">
        <f t="normal" ca="1">32-LENB(INDIRECT(ADDRESS(45626,6)))</f>
        <v>0</v>
      </c>
      <c r="H45626" s="7" t="n">
        <v>0</v>
      </c>
      <c r="I45626" s="7" t="n">
        <v>65533</v>
      </c>
      <c r="J45626" s="7" t="n">
        <v>0</v>
      </c>
      <c r="K45626" s="7" t="s">
        <v>12</v>
      </c>
      <c r="L45626" s="7" t="n">
        <f t="normal" ca="1">32-LENB(INDIRECT(ADDRESS(45626,11)))</f>
        <v>0</v>
      </c>
    </row>
    <row r="45627" spans="1:52">
      <c r="A45627" t="s">
        <v>4</v>
      </c>
      <c r="B45627" s="4" t="s">
        <v>5</v>
      </c>
    </row>
    <row r="45628" spans="1:52">
      <c r="A45628" t="n">
        <v>394576</v>
      </c>
      <c r="B45628" s="5" t="n">
        <v>1</v>
      </c>
    </row>
    <row r="45629" spans="1:52" s="3" customFormat="1" customHeight="0">
      <c r="A45629" s="3" t="s">
        <v>2</v>
      </c>
      <c r="B45629" s="3" t="s">
        <v>2693</v>
      </c>
    </row>
    <row r="45630" spans="1:52">
      <c r="A45630" t="s">
        <v>4</v>
      </c>
      <c r="B45630" s="4" t="s">
        <v>5</v>
      </c>
      <c r="C45630" s="4" t="s">
        <v>10</v>
      </c>
      <c r="D45630" s="4" t="s">
        <v>10</v>
      </c>
      <c r="E45630" s="4" t="s">
        <v>9</v>
      </c>
      <c r="F45630" s="4" t="s">
        <v>6</v>
      </c>
      <c r="G45630" s="4" t="s">
        <v>8</v>
      </c>
      <c r="H45630" s="4" t="s">
        <v>10</v>
      </c>
      <c r="I45630" s="4" t="s">
        <v>10</v>
      </c>
      <c r="J45630" s="4" t="s">
        <v>9</v>
      </c>
      <c r="K45630" s="4" t="s">
        <v>6</v>
      </c>
      <c r="L45630" s="4" t="s">
        <v>8</v>
      </c>
      <c r="M45630" s="4" t="s">
        <v>10</v>
      </c>
      <c r="N45630" s="4" t="s">
        <v>10</v>
      </c>
      <c r="O45630" s="4" t="s">
        <v>9</v>
      </c>
      <c r="P45630" s="4" t="s">
        <v>6</v>
      </c>
      <c r="Q45630" s="4" t="s">
        <v>8</v>
      </c>
    </row>
    <row r="45631" spans="1:52">
      <c r="A45631" t="n">
        <v>394592</v>
      </c>
      <c r="B45631" s="122" t="n">
        <v>257</v>
      </c>
      <c r="C45631" s="7" t="n">
        <v>3</v>
      </c>
      <c r="D45631" s="7" t="n">
        <v>65533</v>
      </c>
      <c r="E45631" s="7" t="n">
        <v>0</v>
      </c>
      <c r="F45631" s="7" t="s">
        <v>2445</v>
      </c>
      <c r="G45631" s="7" t="n">
        <f t="normal" ca="1">32-LENB(INDIRECT(ADDRESS(45631,6)))</f>
        <v>0</v>
      </c>
      <c r="H45631" s="7" t="n">
        <v>4</v>
      </c>
      <c r="I45631" s="7" t="n">
        <v>65533</v>
      </c>
      <c r="J45631" s="7" t="n">
        <v>12101</v>
      </c>
      <c r="K45631" s="7" t="s">
        <v>12</v>
      </c>
      <c r="L45631" s="7" t="n">
        <f t="normal" ca="1">32-LENB(INDIRECT(ADDRESS(45631,11)))</f>
        <v>0</v>
      </c>
      <c r="M45631" s="7" t="n">
        <v>0</v>
      </c>
      <c r="N45631" s="7" t="n">
        <v>65533</v>
      </c>
      <c r="O45631" s="7" t="n">
        <v>0</v>
      </c>
      <c r="P45631" s="7" t="s">
        <v>12</v>
      </c>
      <c r="Q45631" s="7" t="n">
        <f t="normal" ca="1">32-LENB(INDIRECT(ADDRESS(45631,16)))</f>
        <v>0</v>
      </c>
    </row>
    <row r="45632" spans="1:52">
      <c r="A45632" t="s">
        <v>4</v>
      </c>
      <c r="B45632" s="4" t="s">
        <v>5</v>
      </c>
    </row>
    <row r="45633" spans="1:17">
      <c r="A45633" t="n">
        <v>394712</v>
      </c>
      <c r="B45633" s="5" t="n">
        <v>1</v>
      </c>
    </row>
    <row r="45634" spans="1:17" s="3" customFormat="1" customHeight="0">
      <c r="A45634" s="3" t="s">
        <v>2</v>
      </c>
      <c r="B45634" s="3" t="s">
        <v>2694</v>
      </c>
    </row>
    <row r="45635" spans="1:17">
      <c r="A45635" t="s">
        <v>4</v>
      </c>
      <c r="B45635" s="4" t="s">
        <v>5</v>
      </c>
      <c r="C45635" s="4" t="s">
        <v>10</v>
      </c>
      <c r="D45635" s="4" t="s">
        <v>10</v>
      </c>
      <c r="E45635" s="4" t="s">
        <v>9</v>
      </c>
      <c r="F45635" s="4" t="s">
        <v>6</v>
      </c>
      <c r="G45635" s="4" t="s">
        <v>8</v>
      </c>
      <c r="H45635" s="4" t="s">
        <v>10</v>
      </c>
      <c r="I45635" s="4" t="s">
        <v>10</v>
      </c>
      <c r="J45635" s="4" t="s">
        <v>9</v>
      </c>
      <c r="K45635" s="4" t="s">
        <v>6</v>
      </c>
      <c r="L45635" s="4" t="s">
        <v>8</v>
      </c>
      <c r="M45635" s="4" t="s">
        <v>10</v>
      </c>
      <c r="N45635" s="4" t="s">
        <v>10</v>
      </c>
      <c r="O45635" s="4" t="s">
        <v>9</v>
      </c>
      <c r="P45635" s="4" t="s">
        <v>6</v>
      </c>
      <c r="Q45635" s="4" t="s">
        <v>8</v>
      </c>
      <c r="R45635" s="4" t="s">
        <v>10</v>
      </c>
      <c r="S45635" s="4" t="s">
        <v>10</v>
      </c>
      <c r="T45635" s="4" t="s">
        <v>9</v>
      </c>
      <c r="U45635" s="4" t="s">
        <v>6</v>
      </c>
      <c r="V45635" s="4" t="s">
        <v>8</v>
      </c>
      <c r="W45635" s="4" t="s">
        <v>10</v>
      </c>
      <c r="X45635" s="4" t="s">
        <v>10</v>
      </c>
      <c r="Y45635" s="4" t="s">
        <v>9</v>
      </c>
      <c r="Z45635" s="4" t="s">
        <v>6</v>
      </c>
      <c r="AA45635" s="4" t="s">
        <v>8</v>
      </c>
      <c r="AB45635" s="4" t="s">
        <v>10</v>
      </c>
      <c r="AC45635" s="4" t="s">
        <v>10</v>
      </c>
      <c r="AD45635" s="4" t="s">
        <v>9</v>
      </c>
      <c r="AE45635" s="4" t="s">
        <v>6</v>
      </c>
      <c r="AF45635" s="4" t="s">
        <v>8</v>
      </c>
      <c r="AG45635" s="4" t="s">
        <v>10</v>
      </c>
      <c r="AH45635" s="4" t="s">
        <v>10</v>
      </c>
      <c r="AI45635" s="4" t="s">
        <v>9</v>
      </c>
      <c r="AJ45635" s="4" t="s">
        <v>6</v>
      </c>
      <c r="AK45635" s="4" t="s">
        <v>8</v>
      </c>
      <c r="AL45635" s="4" t="s">
        <v>10</v>
      </c>
      <c r="AM45635" s="4" t="s">
        <v>10</v>
      </c>
      <c r="AN45635" s="4" t="s">
        <v>9</v>
      </c>
      <c r="AO45635" s="4" t="s">
        <v>6</v>
      </c>
      <c r="AP45635" s="4" t="s">
        <v>8</v>
      </c>
    </row>
    <row r="45636" spans="1:17">
      <c r="A45636" t="n">
        <v>394720</v>
      </c>
      <c r="B45636" s="122" t="n">
        <v>257</v>
      </c>
      <c r="C45636" s="7" t="n">
        <v>4</v>
      </c>
      <c r="D45636" s="7" t="n">
        <v>65533</v>
      </c>
      <c r="E45636" s="7" t="n">
        <v>12105</v>
      </c>
      <c r="F45636" s="7" t="s">
        <v>12</v>
      </c>
      <c r="G45636" s="7" t="n">
        <f t="normal" ca="1">32-LENB(INDIRECT(ADDRESS(45636,6)))</f>
        <v>0</v>
      </c>
      <c r="H45636" s="7" t="n">
        <v>4</v>
      </c>
      <c r="I45636" s="7" t="n">
        <v>65533</v>
      </c>
      <c r="J45636" s="7" t="n">
        <v>12105</v>
      </c>
      <c r="K45636" s="7" t="s">
        <v>12</v>
      </c>
      <c r="L45636" s="7" t="n">
        <f t="normal" ca="1">32-LENB(INDIRECT(ADDRESS(45636,11)))</f>
        <v>0</v>
      </c>
      <c r="M45636" s="7" t="n">
        <v>4</v>
      </c>
      <c r="N45636" s="7" t="n">
        <v>65533</v>
      </c>
      <c r="O45636" s="7" t="n">
        <v>12105</v>
      </c>
      <c r="P45636" s="7" t="s">
        <v>12</v>
      </c>
      <c r="Q45636" s="7" t="n">
        <f t="normal" ca="1">32-LENB(INDIRECT(ADDRESS(45636,16)))</f>
        <v>0</v>
      </c>
      <c r="R45636" s="7" t="n">
        <v>4</v>
      </c>
      <c r="S45636" s="7" t="n">
        <v>65533</v>
      </c>
      <c r="T45636" s="7" t="n">
        <v>12105</v>
      </c>
      <c r="U45636" s="7" t="s">
        <v>12</v>
      </c>
      <c r="V45636" s="7" t="n">
        <f t="normal" ca="1">32-LENB(INDIRECT(ADDRESS(45636,21)))</f>
        <v>0</v>
      </c>
      <c r="W45636" s="7" t="n">
        <v>4</v>
      </c>
      <c r="X45636" s="7" t="n">
        <v>65533</v>
      </c>
      <c r="Y45636" s="7" t="n">
        <v>12105</v>
      </c>
      <c r="Z45636" s="7" t="s">
        <v>12</v>
      </c>
      <c r="AA45636" s="7" t="n">
        <f t="normal" ca="1">32-LENB(INDIRECT(ADDRESS(45636,26)))</f>
        <v>0</v>
      </c>
      <c r="AB45636" s="7" t="n">
        <v>4</v>
      </c>
      <c r="AC45636" s="7" t="n">
        <v>65533</v>
      </c>
      <c r="AD45636" s="7" t="n">
        <v>12105</v>
      </c>
      <c r="AE45636" s="7" t="s">
        <v>12</v>
      </c>
      <c r="AF45636" s="7" t="n">
        <f t="normal" ca="1">32-LENB(INDIRECT(ADDRESS(45636,31)))</f>
        <v>0</v>
      </c>
      <c r="AG45636" s="7" t="n">
        <v>4</v>
      </c>
      <c r="AH45636" s="7" t="n">
        <v>65533</v>
      </c>
      <c r="AI45636" s="7" t="n">
        <v>12105</v>
      </c>
      <c r="AJ45636" s="7" t="s">
        <v>12</v>
      </c>
      <c r="AK45636" s="7" t="n">
        <f t="normal" ca="1">32-LENB(INDIRECT(ADDRESS(45636,36)))</f>
        <v>0</v>
      </c>
      <c r="AL45636" s="7" t="n">
        <v>0</v>
      </c>
      <c r="AM45636" s="7" t="n">
        <v>65533</v>
      </c>
      <c r="AN45636" s="7" t="n">
        <v>0</v>
      </c>
      <c r="AO45636" s="7" t="s">
        <v>12</v>
      </c>
      <c r="AP45636" s="7" t="n">
        <f t="normal" ca="1">32-LENB(INDIRECT(ADDRESS(45636,41)))</f>
        <v>0</v>
      </c>
    </row>
    <row r="45637" spans="1:17">
      <c r="A45637" t="s">
        <v>4</v>
      </c>
      <c r="B45637" s="4" t="s">
        <v>5</v>
      </c>
    </row>
    <row r="45638" spans="1:17">
      <c r="A45638" t="n">
        <v>395040</v>
      </c>
      <c r="B45638" s="5" t="n">
        <v>1</v>
      </c>
    </row>
    <row r="45639" spans="1:17" s="3" customFormat="1" customHeight="0">
      <c r="A45639" s="3" t="s">
        <v>2</v>
      </c>
      <c r="B45639" s="3" t="s">
        <v>2695</v>
      </c>
    </row>
    <row r="45640" spans="1:17">
      <c r="A45640" t="s">
        <v>4</v>
      </c>
      <c r="B45640" s="4" t="s">
        <v>5</v>
      </c>
      <c r="C45640" s="4" t="s">
        <v>10</v>
      </c>
      <c r="D45640" s="4" t="s">
        <v>10</v>
      </c>
      <c r="E45640" s="4" t="s">
        <v>9</v>
      </c>
      <c r="F45640" s="4" t="s">
        <v>6</v>
      </c>
      <c r="G45640" s="4" t="s">
        <v>8</v>
      </c>
      <c r="H45640" s="4" t="s">
        <v>10</v>
      </c>
      <c r="I45640" s="4" t="s">
        <v>10</v>
      </c>
      <c r="J45640" s="4" t="s">
        <v>9</v>
      </c>
      <c r="K45640" s="4" t="s">
        <v>6</v>
      </c>
      <c r="L45640" s="4" t="s">
        <v>8</v>
      </c>
      <c r="M45640" s="4" t="s">
        <v>10</v>
      </c>
      <c r="N45640" s="4" t="s">
        <v>10</v>
      </c>
      <c r="O45640" s="4" t="s">
        <v>9</v>
      </c>
      <c r="P45640" s="4" t="s">
        <v>6</v>
      </c>
      <c r="Q45640" s="4" t="s">
        <v>8</v>
      </c>
      <c r="R45640" s="4" t="s">
        <v>10</v>
      </c>
      <c r="S45640" s="4" t="s">
        <v>10</v>
      </c>
      <c r="T45640" s="4" t="s">
        <v>9</v>
      </c>
      <c r="U45640" s="4" t="s">
        <v>6</v>
      </c>
      <c r="V45640" s="4" t="s">
        <v>8</v>
      </c>
      <c r="W45640" s="4" t="s">
        <v>10</v>
      </c>
      <c r="X45640" s="4" t="s">
        <v>10</v>
      </c>
      <c r="Y45640" s="4" t="s">
        <v>9</v>
      </c>
      <c r="Z45640" s="4" t="s">
        <v>6</v>
      </c>
      <c r="AA45640" s="4" t="s">
        <v>8</v>
      </c>
      <c r="AB45640" s="4" t="s">
        <v>10</v>
      </c>
      <c r="AC45640" s="4" t="s">
        <v>10</v>
      </c>
      <c r="AD45640" s="4" t="s">
        <v>9</v>
      </c>
      <c r="AE45640" s="4" t="s">
        <v>6</v>
      </c>
      <c r="AF45640" s="4" t="s">
        <v>8</v>
      </c>
      <c r="AG45640" s="4" t="s">
        <v>10</v>
      </c>
      <c r="AH45640" s="4" t="s">
        <v>10</v>
      </c>
      <c r="AI45640" s="4" t="s">
        <v>9</v>
      </c>
      <c r="AJ45640" s="4" t="s">
        <v>6</v>
      </c>
      <c r="AK45640" s="4" t="s">
        <v>8</v>
      </c>
      <c r="AL45640" s="4" t="s">
        <v>10</v>
      </c>
      <c r="AM45640" s="4" t="s">
        <v>10</v>
      </c>
      <c r="AN45640" s="4" t="s">
        <v>9</v>
      </c>
      <c r="AO45640" s="4" t="s">
        <v>6</v>
      </c>
      <c r="AP45640" s="4" t="s">
        <v>8</v>
      </c>
      <c r="AQ45640" s="4" t="s">
        <v>10</v>
      </c>
      <c r="AR45640" s="4" t="s">
        <v>10</v>
      </c>
      <c r="AS45640" s="4" t="s">
        <v>9</v>
      </c>
      <c r="AT45640" s="4" t="s">
        <v>6</v>
      </c>
      <c r="AU45640" s="4" t="s">
        <v>8</v>
      </c>
      <c r="AV45640" s="4" t="s">
        <v>10</v>
      </c>
      <c r="AW45640" s="4" t="s">
        <v>10</v>
      </c>
      <c r="AX45640" s="4" t="s">
        <v>9</v>
      </c>
      <c r="AY45640" s="4" t="s">
        <v>6</v>
      </c>
      <c r="AZ45640" s="4" t="s">
        <v>8</v>
      </c>
      <c r="BA45640" s="4" t="s">
        <v>10</v>
      </c>
      <c r="BB45640" s="4" t="s">
        <v>10</v>
      </c>
      <c r="BC45640" s="4" t="s">
        <v>9</v>
      </c>
      <c r="BD45640" s="4" t="s">
        <v>6</v>
      </c>
      <c r="BE45640" s="4" t="s">
        <v>8</v>
      </c>
      <c r="BF45640" s="4" t="s">
        <v>10</v>
      </c>
      <c r="BG45640" s="4" t="s">
        <v>10</v>
      </c>
      <c r="BH45640" s="4" t="s">
        <v>9</v>
      </c>
      <c r="BI45640" s="4" t="s">
        <v>6</v>
      </c>
      <c r="BJ45640" s="4" t="s">
        <v>8</v>
      </c>
      <c r="BK45640" s="4" t="s">
        <v>10</v>
      </c>
      <c r="BL45640" s="4" t="s">
        <v>10</v>
      </c>
      <c r="BM45640" s="4" t="s">
        <v>9</v>
      </c>
      <c r="BN45640" s="4" t="s">
        <v>6</v>
      </c>
      <c r="BO45640" s="4" t="s">
        <v>8</v>
      </c>
      <c r="BP45640" s="4" t="s">
        <v>10</v>
      </c>
      <c r="BQ45640" s="4" t="s">
        <v>10</v>
      </c>
      <c r="BR45640" s="4" t="s">
        <v>9</v>
      </c>
      <c r="BS45640" s="4" t="s">
        <v>6</v>
      </c>
      <c r="BT45640" s="4" t="s">
        <v>8</v>
      </c>
      <c r="BU45640" s="4" t="s">
        <v>10</v>
      </c>
      <c r="BV45640" s="4" t="s">
        <v>10</v>
      </c>
      <c r="BW45640" s="4" t="s">
        <v>9</v>
      </c>
      <c r="BX45640" s="4" t="s">
        <v>6</v>
      </c>
      <c r="BY45640" s="4" t="s">
        <v>8</v>
      </c>
      <c r="BZ45640" s="4" t="s">
        <v>10</v>
      </c>
      <c r="CA45640" s="4" t="s">
        <v>10</v>
      </c>
      <c r="CB45640" s="4" t="s">
        <v>9</v>
      </c>
      <c r="CC45640" s="4" t="s">
        <v>6</v>
      </c>
      <c r="CD45640" s="4" t="s">
        <v>8</v>
      </c>
      <c r="CE45640" s="4" t="s">
        <v>10</v>
      </c>
      <c r="CF45640" s="4" t="s">
        <v>10</v>
      </c>
      <c r="CG45640" s="4" t="s">
        <v>9</v>
      </c>
      <c r="CH45640" s="4" t="s">
        <v>6</v>
      </c>
      <c r="CI45640" s="4" t="s">
        <v>8</v>
      </c>
      <c r="CJ45640" s="4" t="s">
        <v>10</v>
      </c>
      <c r="CK45640" s="4" t="s">
        <v>10</v>
      </c>
      <c r="CL45640" s="4" t="s">
        <v>9</v>
      </c>
      <c r="CM45640" s="4" t="s">
        <v>6</v>
      </c>
      <c r="CN45640" s="4" t="s">
        <v>8</v>
      </c>
      <c r="CO45640" s="4" t="s">
        <v>10</v>
      </c>
      <c r="CP45640" s="4" t="s">
        <v>10</v>
      </c>
      <c r="CQ45640" s="4" t="s">
        <v>9</v>
      </c>
      <c r="CR45640" s="4" t="s">
        <v>6</v>
      </c>
      <c r="CS45640" s="4" t="s">
        <v>8</v>
      </c>
      <c r="CT45640" s="4" t="s">
        <v>10</v>
      </c>
      <c r="CU45640" s="4" t="s">
        <v>10</v>
      </c>
      <c r="CV45640" s="4" t="s">
        <v>9</v>
      </c>
      <c r="CW45640" s="4" t="s">
        <v>6</v>
      </c>
      <c r="CX45640" s="4" t="s">
        <v>8</v>
      </c>
      <c r="CY45640" s="4" t="s">
        <v>10</v>
      </c>
      <c r="CZ45640" s="4" t="s">
        <v>10</v>
      </c>
      <c r="DA45640" s="4" t="s">
        <v>9</v>
      </c>
      <c r="DB45640" s="4" t="s">
        <v>6</v>
      </c>
      <c r="DC45640" s="4" t="s">
        <v>8</v>
      </c>
    </row>
    <row r="45641" spans="1:17">
      <c r="A45641" t="n">
        <v>395056</v>
      </c>
      <c r="B45641" s="122" t="n">
        <v>257</v>
      </c>
      <c r="C45641" s="7" t="n">
        <v>4</v>
      </c>
      <c r="D45641" s="7" t="n">
        <v>65533</v>
      </c>
      <c r="E45641" s="7" t="n">
        <v>12105</v>
      </c>
      <c r="F45641" s="7" t="s">
        <v>12</v>
      </c>
      <c r="G45641" s="7" t="n">
        <f t="normal" ca="1">32-LENB(INDIRECT(ADDRESS(45641,6)))</f>
        <v>0</v>
      </c>
      <c r="H45641" s="7" t="n">
        <v>4</v>
      </c>
      <c r="I45641" s="7" t="n">
        <v>65533</v>
      </c>
      <c r="J45641" s="7" t="n">
        <v>12010</v>
      </c>
      <c r="K45641" s="7" t="s">
        <v>12</v>
      </c>
      <c r="L45641" s="7" t="n">
        <f t="normal" ca="1">32-LENB(INDIRECT(ADDRESS(45641,11)))</f>
        <v>0</v>
      </c>
      <c r="M45641" s="7" t="n">
        <v>4</v>
      </c>
      <c r="N45641" s="7" t="n">
        <v>65533</v>
      </c>
      <c r="O45641" s="7" t="n">
        <v>12105</v>
      </c>
      <c r="P45641" s="7" t="s">
        <v>12</v>
      </c>
      <c r="Q45641" s="7" t="n">
        <f t="normal" ca="1">32-LENB(INDIRECT(ADDRESS(45641,16)))</f>
        <v>0</v>
      </c>
      <c r="R45641" s="7" t="n">
        <v>4</v>
      </c>
      <c r="S45641" s="7" t="n">
        <v>65533</v>
      </c>
      <c r="T45641" s="7" t="n">
        <v>12010</v>
      </c>
      <c r="U45641" s="7" t="s">
        <v>12</v>
      </c>
      <c r="V45641" s="7" t="n">
        <f t="normal" ca="1">32-LENB(INDIRECT(ADDRESS(45641,21)))</f>
        <v>0</v>
      </c>
      <c r="W45641" s="7" t="n">
        <v>4</v>
      </c>
      <c r="X45641" s="7" t="n">
        <v>65533</v>
      </c>
      <c r="Y45641" s="7" t="n">
        <v>12105</v>
      </c>
      <c r="Z45641" s="7" t="s">
        <v>12</v>
      </c>
      <c r="AA45641" s="7" t="n">
        <f t="normal" ca="1">32-LENB(INDIRECT(ADDRESS(45641,26)))</f>
        <v>0</v>
      </c>
      <c r="AB45641" s="7" t="n">
        <v>4</v>
      </c>
      <c r="AC45641" s="7" t="n">
        <v>65533</v>
      </c>
      <c r="AD45641" s="7" t="n">
        <v>12010</v>
      </c>
      <c r="AE45641" s="7" t="s">
        <v>12</v>
      </c>
      <c r="AF45641" s="7" t="n">
        <f t="normal" ca="1">32-LENB(INDIRECT(ADDRESS(45641,31)))</f>
        <v>0</v>
      </c>
      <c r="AG45641" s="7" t="n">
        <v>4</v>
      </c>
      <c r="AH45641" s="7" t="n">
        <v>65533</v>
      </c>
      <c r="AI45641" s="7" t="n">
        <v>12010</v>
      </c>
      <c r="AJ45641" s="7" t="s">
        <v>12</v>
      </c>
      <c r="AK45641" s="7" t="n">
        <f t="normal" ca="1">32-LENB(INDIRECT(ADDRESS(45641,36)))</f>
        <v>0</v>
      </c>
      <c r="AL45641" s="7" t="n">
        <v>4</v>
      </c>
      <c r="AM45641" s="7" t="n">
        <v>65533</v>
      </c>
      <c r="AN45641" s="7" t="n">
        <v>12105</v>
      </c>
      <c r="AO45641" s="7" t="s">
        <v>12</v>
      </c>
      <c r="AP45641" s="7" t="n">
        <f t="normal" ca="1">32-LENB(INDIRECT(ADDRESS(45641,41)))</f>
        <v>0</v>
      </c>
      <c r="AQ45641" s="7" t="n">
        <v>4</v>
      </c>
      <c r="AR45641" s="7" t="n">
        <v>65533</v>
      </c>
      <c r="AS45641" s="7" t="n">
        <v>12105</v>
      </c>
      <c r="AT45641" s="7" t="s">
        <v>12</v>
      </c>
      <c r="AU45641" s="7" t="n">
        <f t="normal" ca="1">32-LENB(INDIRECT(ADDRESS(45641,46)))</f>
        <v>0</v>
      </c>
      <c r="AV45641" s="7" t="n">
        <v>4</v>
      </c>
      <c r="AW45641" s="7" t="n">
        <v>65533</v>
      </c>
      <c r="AX45641" s="7" t="n">
        <v>12010</v>
      </c>
      <c r="AY45641" s="7" t="s">
        <v>12</v>
      </c>
      <c r="AZ45641" s="7" t="n">
        <f t="normal" ca="1">32-LENB(INDIRECT(ADDRESS(45641,51)))</f>
        <v>0</v>
      </c>
      <c r="BA45641" s="7" t="n">
        <v>4</v>
      </c>
      <c r="BB45641" s="7" t="n">
        <v>65533</v>
      </c>
      <c r="BC45641" s="7" t="n">
        <v>12105</v>
      </c>
      <c r="BD45641" s="7" t="s">
        <v>12</v>
      </c>
      <c r="BE45641" s="7" t="n">
        <f t="normal" ca="1">32-LENB(INDIRECT(ADDRESS(45641,56)))</f>
        <v>0</v>
      </c>
      <c r="BF45641" s="7" t="n">
        <v>4</v>
      </c>
      <c r="BG45641" s="7" t="n">
        <v>65533</v>
      </c>
      <c r="BH45641" s="7" t="n">
        <v>12010</v>
      </c>
      <c r="BI45641" s="7" t="s">
        <v>12</v>
      </c>
      <c r="BJ45641" s="7" t="n">
        <f t="normal" ca="1">32-LENB(INDIRECT(ADDRESS(45641,61)))</f>
        <v>0</v>
      </c>
      <c r="BK45641" s="7" t="n">
        <v>4</v>
      </c>
      <c r="BL45641" s="7" t="n">
        <v>65533</v>
      </c>
      <c r="BM45641" s="7" t="n">
        <v>12105</v>
      </c>
      <c r="BN45641" s="7" t="s">
        <v>12</v>
      </c>
      <c r="BO45641" s="7" t="n">
        <f t="normal" ca="1">32-LENB(INDIRECT(ADDRESS(45641,66)))</f>
        <v>0</v>
      </c>
      <c r="BP45641" s="7" t="n">
        <v>4</v>
      </c>
      <c r="BQ45641" s="7" t="n">
        <v>65533</v>
      </c>
      <c r="BR45641" s="7" t="n">
        <v>12010</v>
      </c>
      <c r="BS45641" s="7" t="s">
        <v>12</v>
      </c>
      <c r="BT45641" s="7" t="n">
        <f t="normal" ca="1">32-LENB(INDIRECT(ADDRESS(45641,71)))</f>
        <v>0</v>
      </c>
      <c r="BU45641" s="7" t="n">
        <v>4</v>
      </c>
      <c r="BV45641" s="7" t="n">
        <v>65533</v>
      </c>
      <c r="BW45641" s="7" t="n">
        <v>12105</v>
      </c>
      <c r="BX45641" s="7" t="s">
        <v>12</v>
      </c>
      <c r="BY45641" s="7" t="n">
        <f t="normal" ca="1">32-LENB(INDIRECT(ADDRESS(45641,76)))</f>
        <v>0</v>
      </c>
      <c r="BZ45641" s="7" t="n">
        <v>4</v>
      </c>
      <c r="CA45641" s="7" t="n">
        <v>65533</v>
      </c>
      <c r="CB45641" s="7" t="n">
        <v>12010</v>
      </c>
      <c r="CC45641" s="7" t="s">
        <v>12</v>
      </c>
      <c r="CD45641" s="7" t="n">
        <f t="normal" ca="1">32-LENB(INDIRECT(ADDRESS(45641,81)))</f>
        <v>0</v>
      </c>
      <c r="CE45641" s="7" t="n">
        <v>4</v>
      </c>
      <c r="CF45641" s="7" t="n">
        <v>65533</v>
      </c>
      <c r="CG45641" s="7" t="n">
        <v>12010</v>
      </c>
      <c r="CH45641" s="7" t="s">
        <v>12</v>
      </c>
      <c r="CI45641" s="7" t="n">
        <f t="normal" ca="1">32-LENB(INDIRECT(ADDRESS(45641,86)))</f>
        <v>0</v>
      </c>
      <c r="CJ45641" s="7" t="n">
        <v>4</v>
      </c>
      <c r="CK45641" s="7" t="n">
        <v>65533</v>
      </c>
      <c r="CL45641" s="7" t="n">
        <v>12105</v>
      </c>
      <c r="CM45641" s="7" t="s">
        <v>12</v>
      </c>
      <c r="CN45641" s="7" t="n">
        <f t="normal" ca="1">32-LENB(INDIRECT(ADDRESS(45641,91)))</f>
        <v>0</v>
      </c>
      <c r="CO45641" s="7" t="n">
        <v>4</v>
      </c>
      <c r="CP45641" s="7" t="n">
        <v>65533</v>
      </c>
      <c r="CQ45641" s="7" t="n">
        <v>12105</v>
      </c>
      <c r="CR45641" s="7" t="s">
        <v>12</v>
      </c>
      <c r="CS45641" s="7" t="n">
        <f t="normal" ca="1">32-LENB(INDIRECT(ADDRESS(45641,96)))</f>
        <v>0</v>
      </c>
      <c r="CT45641" s="7" t="n">
        <v>4</v>
      </c>
      <c r="CU45641" s="7" t="n">
        <v>65533</v>
      </c>
      <c r="CV45641" s="7" t="n">
        <v>12010</v>
      </c>
      <c r="CW45641" s="7" t="s">
        <v>12</v>
      </c>
      <c r="CX45641" s="7" t="n">
        <f t="normal" ca="1">32-LENB(INDIRECT(ADDRESS(45641,101)))</f>
        <v>0</v>
      </c>
      <c r="CY45641" s="7" t="n">
        <v>0</v>
      </c>
      <c r="CZ45641" s="7" t="n">
        <v>65533</v>
      </c>
      <c r="DA45641" s="7" t="n">
        <v>0</v>
      </c>
      <c r="DB45641" s="7" t="s">
        <v>12</v>
      </c>
      <c r="DC45641" s="7" t="n">
        <f t="normal" ca="1">32-LENB(INDIRECT(ADDRESS(45641,106)))</f>
        <v>0</v>
      </c>
    </row>
    <row r="45642" spans="1:17">
      <c r="A45642" t="s">
        <v>4</v>
      </c>
      <c r="B45642" s="4" t="s">
        <v>5</v>
      </c>
    </row>
    <row r="45643" spans="1:17">
      <c r="A45643" t="n">
        <v>395896</v>
      </c>
      <c r="B45643" s="5" t="n">
        <v>1</v>
      </c>
    </row>
    <row r="45644" spans="1:17" s="3" customFormat="1" customHeight="0">
      <c r="A45644" s="3" t="s">
        <v>2</v>
      </c>
      <c r="B45644" s="3" t="s">
        <v>2696</v>
      </c>
    </row>
    <row r="45645" spans="1:17">
      <c r="A45645" t="s">
        <v>4</v>
      </c>
      <c r="B45645" s="4" t="s">
        <v>5</v>
      </c>
      <c r="C45645" s="4" t="s">
        <v>10</v>
      </c>
      <c r="D45645" s="4" t="s">
        <v>10</v>
      </c>
      <c r="E45645" s="4" t="s">
        <v>9</v>
      </c>
      <c r="F45645" s="4" t="s">
        <v>6</v>
      </c>
      <c r="G45645" s="4" t="s">
        <v>8</v>
      </c>
      <c r="H45645" s="4" t="s">
        <v>10</v>
      </c>
      <c r="I45645" s="4" t="s">
        <v>10</v>
      </c>
      <c r="J45645" s="4" t="s">
        <v>9</v>
      </c>
      <c r="K45645" s="4" t="s">
        <v>6</v>
      </c>
      <c r="L45645" s="4" t="s">
        <v>8</v>
      </c>
      <c r="M45645" s="4" t="s">
        <v>10</v>
      </c>
      <c r="N45645" s="4" t="s">
        <v>10</v>
      </c>
      <c r="O45645" s="4" t="s">
        <v>9</v>
      </c>
      <c r="P45645" s="4" t="s">
        <v>6</v>
      </c>
      <c r="Q45645" s="4" t="s">
        <v>8</v>
      </c>
      <c r="R45645" s="4" t="s">
        <v>10</v>
      </c>
      <c r="S45645" s="4" t="s">
        <v>10</v>
      </c>
      <c r="T45645" s="4" t="s">
        <v>9</v>
      </c>
      <c r="U45645" s="4" t="s">
        <v>6</v>
      </c>
      <c r="V45645" s="4" t="s">
        <v>8</v>
      </c>
      <c r="W45645" s="4" t="s">
        <v>10</v>
      </c>
      <c r="X45645" s="4" t="s">
        <v>10</v>
      </c>
      <c r="Y45645" s="4" t="s">
        <v>9</v>
      </c>
      <c r="Z45645" s="4" t="s">
        <v>6</v>
      </c>
      <c r="AA45645" s="4" t="s">
        <v>8</v>
      </c>
      <c r="AB45645" s="4" t="s">
        <v>10</v>
      </c>
      <c r="AC45645" s="4" t="s">
        <v>10</v>
      </c>
      <c r="AD45645" s="4" t="s">
        <v>9</v>
      </c>
      <c r="AE45645" s="4" t="s">
        <v>6</v>
      </c>
      <c r="AF45645" s="4" t="s">
        <v>8</v>
      </c>
      <c r="AG45645" s="4" t="s">
        <v>10</v>
      </c>
      <c r="AH45645" s="4" t="s">
        <v>10</v>
      </c>
      <c r="AI45645" s="4" t="s">
        <v>9</v>
      </c>
      <c r="AJ45645" s="4" t="s">
        <v>6</v>
      </c>
      <c r="AK45645" s="4" t="s">
        <v>8</v>
      </c>
      <c r="AL45645" s="4" t="s">
        <v>10</v>
      </c>
      <c r="AM45645" s="4" t="s">
        <v>10</v>
      </c>
      <c r="AN45645" s="4" t="s">
        <v>9</v>
      </c>
      <c r="AO45645" s="4" t="s">
        <v>6</v>
      </c>
      <c r="AP45645" s="4" t="s">
        <v>8</v>
      </c>
      <c r="AQ45645" s="4" t="s">
        <v>10</v>
      </c>
      <c r="AR45645" s="4" t="s">
        <v>10</v>
      </c>
      <c r="AS45645" s="4" t="s">
        <v>9</v>
      </c>
      <c r="AT45645" s="4" t="s">
        <v>6</v>
      </c>
      <c r="AU45645" s="4" t="s">
        <v>8</v>
      </c>
      <c r="AV45645" s="4" t="s">
        <v>10</v>
      </c>
      <c r="AW45645" s="4" t="s">
        <v>10</v>
      </c>
      <c r="AX45645" s="4" t="s">
        <v>9</v>
      </c>
      <c r="AY45645" s="4" t="s">
        <v>6</v>
      </c>
      <c r="AZ45645" s="4" t="s">
        <v>8</v>
      </c>
      <c r="BA45645" s="4" t="s">
        <v>10</v>
      </c>
      <c r="BB45645" s="4" t="s">
        <v>10</v>
      </c>
      <c r="BC45645" s="4" t="s">
        <v>9</v>
      </c>
      <c r="BD45645" s="4" t="s">
        <v>6</v>
      </c>
      <c r="BE45645" s="4" t="s">
        <v>8</v>
      </c>
      <c r="BF45645" s="4" t="s">
        <v>10</v>
      </c>
      <c r="BG45645" s="4" t="s">
        <v>10</v>
      </c>
      <c r="BH45645" s="4" t="s">
        <v>9</v>
      </c>
      <c r="BI45645" s="4" t="s">
        <v>6</v>
      </c>
      <c r="BJ45645" s="4" t="s">
        <v>8</v>
      </c>
      <c r="BK45645" s="4" t="s">
        <v>10</v>
      </c>
      <c r="BL45645" s="4" t="s">
        <v>10</v>
      </c>
      <c r="BM45645" s="4" t="s">
        <v>9</v>
      </c>
      <c r="BN45645" s="4" t="s">
        <v>6</v>
      </c>
      <c r="BO45645" s="4" t="s">
        <v>8</v>
      </c>
      <c r="BP45645" s="4" t="s">
        <v>10</v>
      </c>
      <c r="BQ45645" s="4" t="s">
        <v>10</v>
      </c>
      <c r="BR45645" s="4" t="s">
        <v>9</v>
      </c>
      <c r="BS45645" s="4" t="s">
        <v>6</v>
      </c>
      <c r="BT45645" s="4" t="s">
        <v>8</v>
      </c>
      <c r="BU45645" s="4" t="s">
        <v>10</v>
      </c>
      <c r="BV45645" s="4" t="s">
        <v>10</v>
      </c>
      <c r="BW45645" s="4" t="s">
        <v>9</v>
      </c>
      <c r="BX45645" s="4" t="s">
        <v>6</v>
      </c>
      <c r="BY45645" s="4" t="s">
        <v>8</v>
      </c>
      <c r="BZ45645" s="4" t="s">
        <v>10</v>
      </c>
      <c r="CA45645" s="4" t="s">
        <v>10</v>
      </c>
      <c r="CB45645" s="4" t="s">
        <v>9</v>
      </c>
      <c r="CC45645" s="4" t="s">
        <v>6</v>
      </c>
      <c r="CD45645" s="4" t="s">
        <v>8</v>
      </c>
      <c r="CE45645" s="4" t="s">
        <v>10</v>
      </c>
      <c r="CF45645" s="4" t="s">
        <v>10</v>
      </c>
      <c r="CG45645" s="4" t="s">
        <v>9</v>
      </c>
      <c r="CH45645" s="4" t="s">
        <v>6</v>
      </c>
      <c r="CI45645" s="4" t="s">
        <v>8</v>
      </c>
      <c r="CJ45645" s="4" t="s">
        <v>10</v>
      </c>
      <c r="CK45645" s="4" t="s">
        <v>10</v>
      </c>
      <c r="CL45645" s="4" t="s">
        <v>9</v>
      </c>
      <c r="CM45645" s="4" t="s">
        <v>6</v>
      </c>
      <c r="CN45645" s="4" t="s">
        <v>8</v>
      </c>
      <c r="CO45645" s="4" t="s">
        <v>10</v>
      </c>
      <c r="CP45645" s="4" t="s">
        <v>10</v>
      </c>
      <c r="CQ45645" s="4" t="s">
        <v>9</v>
      </c>
      <c r="CR45645" s="4" t="s">
        <v>6</v>
      </c>
      <c r="CS45645" s="4" t="s">
        <v>8</v>
      </c>
      <c r="CT45645" s="4" t="s">
        <v>10</v>
      </c>
      <c r="CU45645" s="4" t="s">
        <v>10</v>
      </c>
      <c r="CV45645" s="4" t="s">
        <v>9</v>
      </c>
      <c r="CW45645" s="4" t="s">
        <v>6</v>
      </c>
      <c r="CX45645" s="4" t="s">
        <v>8</v>
      </c>
      <c r="CY45645" s="4" t="s">
        <v>10</v>
      </c>
      <c r="CZ45645" s="4" t="s">
        <v>10</v>
      </c>
      <c r="DA45645" s="4" t="s">
        <v>9</v>
      </c>
      <c r="DB45645" s="4" t="s">
        <v>6</v>
      </c>
      <c r="DC45645" s="4" t="s">
        <v>8</v>
      </c>
      <c r="DD45645" s="4" t="s">
        <v>10</v>
      </c>
      <c r="DE45645" s="4" t="s">
        <v>10</v>
      </c>
      <c r="DF45645" s="4" t="s">
        <v>9</v>
      </c>
      <c r="DG45645" s="4" t="s">
        <v>6</v>
      </c>
      <c r="DH45645" s="4" t="s">
        <v>8</v>
      </c>
      <c r="DI45645" s="4" t="s">
        <v>10</v>
      </c>
      <c r="DJ45645" s="4" t="s">
        <v>10</v>
      </c>
      <c r="DK45645" s="4" t="s">
        <v>9</v>
      </c>
      <c r="DL45645" s="4" t="s">
        <v>6</v>
      </c>
      <c r="DM45645" s="4" t="s">
        <v>8</v>
      </c>
      <c r="DN45645" s="4" t="s">
        <v>10</v>
      </c>
      <c r="DO45645" s="4" t="s">
        <v>10</v>
      </c>
      <c r="DP45645" s="4" t="s">
        <v>9</v>
      </c>
      <c r="DQ45645" s="4" t="s">
        <v>6</v>
      </c>
      <c r="DR45645" s="4" t="s">
        <v>8</v>
      </c>
      <c r="DS45645" s="4" t="s">
        <v>10</v>
      </c>
      <c r="DT45645" s="4" t="s">
        <v>10</v>
      </c>
      <c r="DU45645" s="4" t="s">
        <v>9</v>
      </c>
      <c r="DV45645" s="4" t="s">
        <v>6</v>
      </c>
      <c r="DW45645" s="4" t="s">
        <v>8</v>
      </c>
      <c r="DX45645" s="4" t="s">
        <v>10</v>
      </c>
      <c r="DY45645" s="4" t="s">
        <v>10</v>
      </c>
      <c r="DZ45645" s="4" t="s">
        <v>9</v>
      </c>
      <c r="EA45645" s="4" t="s">
        <v>6</v>
      </c>
      <c r="EB45645" s="4" t="s">
        <v>8</v>
      </c>
      <c r="EC45645" s="4" t="s">
        <v>10</v>
      </c>
      <c r="ED45645" s="4" t="s">
        <v>10</v>
      </c>
      <c r="EE45645" s="4" t="s">
        <v>9</v>
      </c>
      <c r="EF45645" s="4" t="s">
        <v>6</v>
      </c>
      <c r="EG45645" s="4" t="s">
        <v>8</v>
      </c>
      <c r="EH45645" s="4" t="s">
        <v>10</v>
      </c>
      <c r="EI45645" s="4" t="s">
        <v>10</v>
      </c>
      <c r="EJ45645" s="4" t="s">
        <v>9</v>
      </c>
      <c r="EK45645" s="4" t="s">
        <v>6</v>
      </c>
      <c r="EL45645" s="4" t="s">
        <v>8</v>
      </c>
      <c r="EM45645" s="4" t="s">
        <v>10</v>
      </c>
      <c r="EN45645" s="4" t="s">
        <v>10</v>
      </c>
      <c r="EO45645" s="4" t="s">
        <v>9</v>
      </c>
      <c r="EP45645" s="4" t="s">
        <v>6</v>
      </c>
      <c r="EQ45645" s="4" t="s">
        <v>8</v>
      </c>
      <c r="ER45645" s="4" t="s">
        <v>10</v>
      </c>
      <c r="ES45645" s="4" t="s">
        <v>10</v>
      </c>
      <c r="ET45645" s="4" t="s">
        <v>9</v>
      </c>
      <c r="EU45645" s="4" t="s">
        <v>6</v>
      </c>
      <c r="EV45645" s="4" t="s">
        <v>8</v>
      </c>
      <c r="EW45645" s="4" t="s">
        <v>10</v>
      </c>
      <c r="EX45645" s="4" t="s">
        <v>10</v>
      </c>
      <c r="EY45645" s="4" t="s">
        <v>9</v>
      </c>
      <c r="EZ45645" s="4" t="s">
        <v>6</v>
      </c>
      <c r="FA45645" s="4" t="s">
        <v>8</v>
      </c>
      <c r="FB45645" s="4" t="s">
        <v>10</v>
      </c>
      <c r="FC45645" s="4" t="s">
        <v>10</v>
      </c>
      <c r="FD45645" s="4" t="s">
        <v>9</v>
      </c>
      <c r="FE45645" s="4" t="s">
        <v>6</v>
      </c>
      <c r="FF45645" s="4" t="s">
        <v>8</v>
      </c>
      <c r="FG45645" s="4" t="s">
        <v>10</v>
      </c>
      <c r="FH45645" s="4" t="s">
        <v>10</v>
      </c>
      <c r="FI45645" s="4" t="s">
        <v>9</v>
      </c>
      <c r="FJ45645" s="4" t="s">
        <v>6</v>
      </c>
      <c r="FK45645" s="4" t="s">
        <v>8</v>
      </c>
      <c r="FL45645" s="4" t="s">
        <v>10</v>
      </c>
      <c r="FM45645" s="4" t="s">
        <v>10</v>
      </c>
      <c r="FN45645" s="4" t="s">
        <v>9</v>
      </c>
      <c r="FO45645" s="4" t="s">
        <v>6</v>
      </c>
      <c r="FP45645" s="4" t="s">
        <v>8</v>
      </c>
      <c r="FQ45645" s="4" t="s">
        <v>10</v>
      </c>
      <c r="FR45645" s="4" t="s">
        <v>10</v>
      </c>
      <c r="FS45645" s="4" t="s">
        <v>9</v>
      </c>
      <c r="FT45645" s="4" t="s">
        <v>6</v>
      </c>
      <c r="FU45645" s="4" t="s">
        <v>8</v>
      </c>
      <c r="FV45645" s="4" t="s">
        <v>10</v>
      </c>
      <c r="FW45645" s="4" t="s">
        <v>10</v>
      </c>
      <c r="FX45645" s="4" t="s">
        <v>9</v>
      </c>
      <c r="FY45645" s="4" t="s">
        <v>6</v>
      </c>
      <c r="FZ45645" s="4" t="s">
        <v>8</v>
      </c>
      <c r="GA45645" s="4" t="s">
        <v>10</v>
      </c>
      <c r="GB45645" s="4" t="s">
        <v>10</v>
      </c>
      <c r="GC45645" s="4" t="s">
        <v>9</v>
      </c>
      <c r="GD45645" s="4" t="s">
        <v>6</v>
      </c>
      <c r="GE45645" s="4" t="s">
        <v>8</v>
      </c>
      <c r="GF45645" s="4" t="s">
        <v>10</v>
      </c>
      <c r="GG45645" s="4" t="s">
        <v>10</v>
      </c>
      <c r="GH45645" s="4" t="s">
        <v>9</v>
      </c>
      <c r="GI45645" s="4" t="s">
        <v>6</v>
      </c>
      <c r="GJ45645" s="4" t="s">
        <v>8</v>
      </c>
      <c r="GK45645" s="4" t="s">
        <v>10</v>
      </c>
      <c r="GL45645" s="4" t="s">
        <v>10</v>
      </c>
      <c r="GM45645" s="4" t="s">
        <v>9</v>
      </c>
      <c r="GN45645" s="4" t="s">
        <v>6</v>
      </c>
      <c r="GO45645" s="4" t="s">
        <v>8</v>
      </c>
      <c r="GP45645" s="4" t="s">
        <v>10</v>
      </c>
      <c r="GQ45645" s="4" t="s">
        <v>10</v>
      </c>
      <c r="GR45645" s="4" t="s">
        <v>9</v>
      </c>
      <c r="GS45645" s="4" t="s">
        <v>6</v>
      </c>
      <c r="GT45645" s="4" t="s">
        <v>8</v>
      </c>
      <c r="GU45645" s="4" t="s">
        <v>10</v>
      </c>
      <c r="GV45645" s="4" t="s">
        <v>10</v>
      </c>
      <c r="GW45645" s="4" t="s">
        <v>9</v>
      </c>
      <c r="GX45645" s="4" t="s">
        <v>6</v>
      </c>
      <c r="GY45645" s="4" t="s">
        <v>8</v>
      </c>
      <c r="GZ45645" s="4" t="s">
        <v>10</v>
      </c>
      <c r="HA45645" s="4" t="s">
        <v>10</v>
      </c>
      <c r="HB45645" s="4" t="s">
        <v>9</v>
      </c>
      <c r="HC45645" s="4" t="s">
        <v>6</v>
      </c>
      <c r="HD45645" s="4" t="s">
        <v>8</v>
      </c>
    </row>
    <row r="45646" spans="1:17">
      <c r="A45646" t="n">
        <v>395904</v>
      </c>
      <c r="B45646" s="122" t="n">
        <v>257</v>
      </c>
      <c r="C45646" s="7" t="n">
        <v>7</v>
      </c>
      <c r="D45646" s="7" t="n">
        <v>65533</v>
      </c>
      <c r="E45646" s="7" t="n">
        <v>60086</v>
      </c>
      <c r="F45646" s="7" t="s">
        <v>12</v>
      </c>
      <c r="G45646" s="7" t="n">
        <f t="normal" ca="1">32-LENB(INDIRECT(ADDRESS(45646,6)))</f>
        <v>0</v>
      </c>
      <c r="H45646" s="7" t="n">
        <v>7</v>
      </c>
      <c r="I45646" s="7" t="n">
        <v>65533</v>
      </c>
      <c r="J45646" s="7" t="n">
        <v>60087</v>
      </c>
      <c r="K45646" s="7" t="s">
        <v>12</v>
      </c>
      <c r="L45646" s="7" t="n">
        <f t="normal" ca="1">32-LENB(INDIRECT(ADDRESS(45646,11)))</f>
        <v>0</v>
      </c>
      <c r="M45646" s="7" t="n">
        <v>7</v>
      </c>
      <c r="N45646" s="7" t="n">
        <v>65533</v>
      </c>
      <c r="O45646" s="7" t="n">
        <v>60088</v>
      </c>
      <c r="P45646" s="7" t="s">
        <v>12</v>
      </c>
      <c r="Q45646" s="7" t="n">
        <f t="normal" ca="1">32-LENB(INDIRECT(ADDRESS(45646,16)))</f>
        <v>0</v>
      </c>
      <c r="R45646" s="7" t="n">
        <v>7</v>
      </c>
      <c r="S45646" s="7" t="n">
        <v>65533</v>
      </c>
      <c r="T45646" s="7" t="n">
        <v>60089</v>
      </c>
      <c r="U45646" s="7" t="s">
        <v>12</v>
      </c>
      <c r="V45646" s="7" t="n">
        <f t="normal" ca="1">32-LENB(INDIRECT(ADDRESS(45646,21)))</f>
        <v>0</v>
      </c>
      <c r="W45646" s="7" t="n">
        <v>7</v>
      </c>
      <c r="X45646" s="7" t="n">
        <v>65533</v>
      </c>
      <c r="Y45646" s="7" t="n">
        <v>60090</v>
      </c>
      <c r="Z45646" s="7" t="s">
        <v>12</v>
      </c>
      <c r="AA45646" s="7" t="n">
        <f t="normal" ca="1">32-LENB(INDIRECT(ADDRESS(45646,26)))</f>
        <v>0</v>
      </c>
      <c r="AB45646" s="7" t="n">
        <v>7</v>
      </c>
      <c r="AC45646" s="7" t="n">
        <v>65533</v>
      </c>
      <c r="AD45646" s="7" t="n">
        <v>60091</v>
      </c>
      <c r="AE45646" s="7" t="s">
        <v>12</v>
      </c>
      <c r="AF45646" s="7" t="n">
        <f t="normal" ca="1">32-LENB(INDIRECT(ADDRESS(45646,31)))</f>
        <v>0</v>
      </c>
      <c r="AG45646" s="7" t="n">
        <v>7</v>
      </c>
      <c r="AH45646" s="7" t="n">
        <v>65533</v>
      </c>
      <c r="AI45646" s="7" t="n">
        <v>60092</v>
      </c>
      <c r="AJ45646" s="7" t="s">
        <v>12</v>
      </c>
      <c r="AK45646" s="7" t="n">
        <f t="normal" ca="1">32-LENB(INDIRECT(ADDRESS(45646,36)))</f>
        <v>0</v>
      </c>
      <c r="AL45646" s="7" t="n">
        <v>7</v>
      </c>
      <c r="AM45646" s="7" t="n">
        <v>65533</v>
      </c>
      <c r="AN45646" s="7" t="n">
        <v>60093</v>
      </c>
      <c r="AO45646" s="7" t="s">
        <v>12</v>
      </c>
      <c r="AP45646" s="7" t="n">
        <f t="normal" ca="1">32-LENB(INDIRECT(ADDRESS(45646,41)))</f>
        <v>0</v>
      </c>
      <c r="AQ45646" s="7" t="n">
        <v>7</v>
      </c>
      <c r="AR45646" s="7" t="n">
        <v>65533</v>
      </c>
      <c r="AS45646" s="7" t="n">
        <v>60094</v>
      </c>
      <c r="AT45646" s="7" t="s">
        <v>12</v>
      </c>
      <c r="AU45646" s="7" t="n">
        <f t="normal" ca="1">32-LENB(INDIRECT(ADDRESS(45646,46)))</f>
        <v>0</v>
      </c>
      <c r="AV45646" s="7" t="n">
        <v>7</v>
      </c>
      <c r="AW45646" s="7" t="n">
        <v>65533</v>
      </c>
      <c r="AX45646" s="7" t="n">
        <v>60095</v>
      </c>
      <c r="AY45646" s="7" t="s">
        <v>12</v>
      </c>
      <c r="AZ45646" s="7" t="n">
        <f t="normal" ca="1">32-LENB(INDIRECT(ADDRESS(45646,51)))</f>
        <v>0</v>
      </c>
      <c r="BA45646" s="7" t="n">
        <v>7</v>
      </c>
      <c r="BB45646" s="7" t="n">
        <v>65533</v>
      </c>
      <c r="BC45646" s="7" t="n">
        <v>60096</v>
      </c>
      <c r="BD45646" s="7" t="s">
        <v>12</v>
      </c>
      <c r="BE45646" s="7" t="n">
        <f t="normal" ca="1">32-LENB(INDIRECT(ADDRESS(45646,56)))</f>
        <v>0</v>
      </c>
      <c r="BF45646" s="7" t="n">
        <v>7</v>
      </c>
      <c r="BG45646" s="7" t="n">
        <v>65533</v>
      </c>
      <c r="BH45646" s="7" t="n">
        <v>60097</v>
      </c>
      <c r="BI45646" s="7" t="s">
        <v>12</v>
      </c>
      <c r="BJ45646" s="7" t="n">
        <f t="normal" ca="1">32-LENB(INDIRECT(ADDRESS(45646,61)))</f>
        <v>0</v>
      </c>
      <c r="BK45646" s="7" t="n">
        <v>7</v>
      </c>
      <c r="BL45646" s="7" t="n">
        <v>65533</v>
      </c>
      <c r="BM45646" s="7" t="n">
        <v>60098</v>
      </c>
      <c r="BN45646" s="7" t="s">
        <v>12</v>
      </c>
      <c r="BO45646" s="7" t="n">
        <f t="normal" ca="1">32-LENB(INDIRECT(ADDRESS(45646,66)))</f>
        <v>0</v>
      </c>
      <c r="BP45646" s="7" t="n">
        <v>7</v>
      </c>
      <c r="BQ45646" s="7" t="n">
        <v>65533</v>
      </c>
      <c r="BR45646" s="7" t="n">
        <v>60099</v>
      </c>
      <c r="BS45646" s="7" t="s">
        <v>12</v>
      </c>
      <c r="BT45646" s="7" t="n">
        <f t="normal" ca="1">32-LENB(INDIRECT(ADDRESS(45646,71)))</f>
        <v>0</v>
      </c>
      <c r="BU45646" s="7" t="n">
        <v>7</v>
      </c>
      <c r="BV45646" s="7" t="n">
        <v>65533</v>
      </c>
      <c r="BW45646" s="7" t="n">
        <v>60100</v>
      </c>
      <c r="BX45646" s="7" t="s">
        <v>12</v>
      </c>
      <c r="BY45646" s="7" t="n">
        <f t="normal" ca="1">32-LENB(INDIRECT(ADDRESS(45646,76)))</f>
        <v>0</v>
      </c>
      <c r="BZ45646" s="7" t="n">
        <v>7</v>
      </c>
      <c r="CA45646" s="7" t="n">
        <v>65533</v>
      </c>
      <c r="CB45646" s="7" t="n">
        <v>60101</v>
      </c>
      <c r="CC45646" s="7" t="s">
        <v>12</v>
      </c>
      <c r="CD45646" s="7" t="n">
        <f t="normal" ca="1">32-LENB(INDIRECT(ADDRESS(45646,81)))</f>
        <v>0</v>
      </c>
      <c r="CE45646" s="7" t="n">
        <v>7</v>
      </c>
      <c r="CF45646" s="7" t="n">
        <v>65533</v>
      </c>
      <c r="CG45646" s="7" t="n">
        <v>60102</v>
      </c>
      <c r="CH45646" s="7" t="s">
        <v>12</v>
      </c>
      <c r="CI45646" s="7" t="n">
        <f t="normal" ca="1">32-LENB(INDIRECT(ADDRESS(45646,86)))</f>
        <v>0</v>
      </c>
      <c r="CJ45646" s="7" t="n">
        <v>7</v>
      </c>
      <c r="CK45646" s="7" t="n">
        <v>65533</v>
      </c>
      <c r="CL45646" s="7" t="n">
        <v>60103</v>
      </c>
      <c r="CM45646" s="7" t="s">
        <v>12</v>
      </c>
      <c r="CN45646" s="7" t="n">
        <f t="normal" ca="1">32-LENB(INDIRECT(ADDRESS(45646,91)))</f>
        <v>0</v>
      </c>
      <c r="CO45646" s="7" t="n">
        <v>7</v>
      </c>
      <c r="CP45646" s="7" t="n">
        <v>65533</v>
      </c>
      <c r="CQ45646" s="7" t="n">
        <v>60104</v>
      </c>
      <c r="CR45646" s="7" t="s">
        <v>12</v>
      </c>
      <c r="CS45646" s="7" t="n">
        <f t="normal" ca="1">32-LENB(INDIRECT(ADDRESS(45646,96)))</f>
        <v>0</v>
      </c>
      <c r="CT45646" s="7" t="n">
        <v>7</v>
      </c>
      <c r="CU45646" s="7" t="n">
        <v>65533</v>
      </c>
      <c r="CV45646" s="7" t="n">
        <v>60105</v>
      </c>
      <c r="CW45646" s="7" t="s">
        <v>12</v>
      </c>
      <c r="CX45646" s="7" t="n">
        <f t="normal" ca="1">32-LENB(INDIRECT(ADDRESS(45646,101)))</f>
        <v>0</v>
      </c>
      <c r="CY45646" s="7" t="n">
        <v>7</v>
      </c>
      <c r="CZ45646" s="7" t="n">
        <v>65533</v>
      </c>
      <c r="DA45646" s="7" t="n">
        <v>60105</v>
      </c>
      <c r="DB45646" s="7" t="s">
        <v>12</v>
      </c>
      <c r="DC45646" s="7" t="n">
        <f t="normal" ca="1">32-LENB(INDIRECT(ADDRESS(45646,106)))</f>
        <v>0</v>
      </c>
      <c r="DD45646" s="7" t="n">
        <v>7</v>
      </c>
      <c r="DE45646" s="7" t="n">
        <v>65533</v>
      </c>
      <c r="DF45646" s="7" t="n">
        <v>60106</v>
      </c>
      <c r="DG45646" s="7" t="s">
        <v>12</v>
      </c>
      <c r="DH45646" s="7" t="n">
        <f t="normal" ca="1">32-LENB(INDIRECT(ADDRESS(45646,111)))</f>
        <v>0</v>
      </c>
      <c r="DI45646" s="7" t="n">
        <v>7</v>
      </c>
      <c r="DJ45646" s="7" t="n">
        <v>65533</v>
      </c>
      <c r="DK45646" s="7" t="n">
        <v>60107</v>
      </c>
      <c r="DL45646" s="7" t="s">
        <v>12</v>
      </c>
      <c r="DM45646" s="7" t="n">
        <f t="normal" ca="1">32-LENB(INDIRECT(ADDRESS(45646,116)))</f>
        <v>0</v>
      </c>
      <c r="DN45646" s="7" t="n">
        <v>7</v>
      </c>
      <c r="DO45646" s="7" t="n">
        <v>65533</v>
      </c>
      <c r="DP45646" s="7" t="n">
        <v>60108</v>
      </c>
      <c r="DQ45646" s="7" t="s">
        <v>12</v>
      </c>
      <c r="DR45646" s="7" t="n">
        <f t="normal" ca="1">32-LENB(INDIRECT(ADDRESS(45646,121)))</f>
        <v>0</v>
      </c>
      <c r="DS45646" s="7" t="n">
        <v>7</v>
      </c>
      <c r="DT45646" s="7" t="n">
        <v>65533</v>
      </c>
      <c r="DU45646" s="7" t="n">
        <v>60109</v>
      </c>
      <c r="DV45646" s="7" t="s">
        <v>12</v>
      </c>
      <c r="DW45646" s="7" t="n">
        <f t="normal" ca="1">32-LENB(INDIRECT(ADDRESS(45646,126)))</f>
        <v>0</v>
      </c>
      <c r="DX45646" s="7" t="n">
        <v>7</v>
      </c>
      <c r="DY45646" s="7" t="n">
        <v>65533</v>
      </c>
      <c r="DZ45646" s="7" t="n">
        <v>60110</v>
      </c>
      <c r="EA45646" s="7" t="s">
        <v>12</v>
      </c>
      <c r="EB45646" s="7" t="n">
        <f t="normal" ca="1">32-LENB(INDIRECT(ADDRESS(45646,131)))</f>
        <v>0</v>
      </c>
      <c r="EC45646" s="7" t="n">
        <v>7</v>
      </c>
      <c r="ED45646" s="7" t="n">
        <v>65533</v>
      </c>
      <c r="EE45646" s="7" t="n">
        <v>60111</v>
      </c>
      <c r="EF45646" s="7" t="s">
        <v>12</v>
      </c>
      <c r="EG45646" s="7" t="n">
        <f t="normal" ca="1">32-LENB(INDIRECT(ADDRESS(45646,136)))</f>
        <v>0</v>
      </c>
      <c r="EH45646" s="7" t="n">
        <v>7</v>
      </c>
      <c r="EI45646" s="7" t="n">
        <v>65533</v>
      </c>
      <c r="EJ45646" s="7" t="n">
        <v>60112</v>
      </c>
      <c r="EK45646" s="7" t="s">
        <v>12</v>
      </c>
      <c r="EL45646" s="7" t="n">
        <f t="normal" ca="1">32-LENB(INDIRECT(ADDRESS(45646,141)))</f>
        <v>0</v>
      </c>
      <c r="EM45646" s="7" t="n">
        <v>7</v>
      </c>
      <c r="EN45646" s="7" t="n">
        <v>65533</v>
      </c>
      <c r="EO45646" s="7" t="n">
        <v>60113</v>
      </c>
      <c r="EP45646" s="7" t="s">
        <v>12</v>
      </c>
      <c r="EQ45646" s="7" t="n">
        <f t="normal" ca="1">32-LENB(INDIRECT(ADDRESS(45646,146)))</f>
        <v>0</v>
      </c>
      <c r="ER45646" s="7" t="n">
        <v>7</v>
      </c>
      <c r="ES45646" s="7" t="n">
        <v>65533</v>
      </c>
      <c r="ET45646" s="7" t="n">
        <v>60114</v>
      </c>
      <c r="EU45646" s="7" t="s">
        <v>12</v>
      </c>
      <c r="EV45646" s="7" t="n">
        <f t="normal" ca="1">32-LENB(INDIRECT(ADDRESS(45646,151)))</f>
        <v>0</v>
      </c>
      <c r="EW45646" s="7" t="n">
        <v>7</v>
      </c>
      <c r="EX45646" s="7" t="n">
        <v>65533</v>
      </c>
      <c r="EY45646" s="7" t="n">
        <v>60115</v>
      </c>
      <c r="EZ45646" s="7" t="s">
        <v>12</v>
      </c>
      <c r="FA45646" s="7" t="n">
        <f t="normal" ca="1">32-LENB(INDIRECT(ADDRESS(45646,156)))</f>
        <v>0</v>
      </c>
      <c r="FB45646" s="7" t="n">
        <v>7</v>
      </c>
      <c r="FC45646" s="7" t="n">
        <v>65533</v>
      </c>
      <c r="FD45646" s="7" t="n">
        <v>60116</v>
      </c>
      <c r="FE45646" s="7" t="s">
        <v>12</v>
      </c>
      <c r="FF45646" s="7" t="n">
        <f t="normal" ca="1">32-LENB(INDIRECT(ADDRESS(45646,161)))</f>
        <v>0</v>
      </c>
      <c r="FG45646" s="7" t="n">
        <v>7</v>
      </c>
      <c r="FH45646" s="7" t="n">
        <v>65533</v>
      </c>
      <c r="FI45646" s="7" t="n">
        <v>60117</v>
      </c>
      <c r="FJ45646" s="7" t="s">
        <v>12</v>
      </c>
      <c r="FK45646" s="7" t="n">
        <f t="normal" ca="1">32-LENB(INDIRECT(ADDRESS(45646,166)))</f>
        <v>0</v>
      </c>
      <c r="FL45646" s="7" t="n">
        <v>7</v>
      </c>
      <c r="FM45646" s="7" t="n">
        <v>65533</v>
      </c>
      <c r="FN45646" s="7" t="n">
        <v>60118</v>
      </c>
      <c r="FO45646" s="7" t="s">
        <v>12</v>
      </c>
      <c r="FP45646" s="7" t="n">
        <f t="normal" ca="1">32-LENB(INDIRECT(ADDRESS(45646,171)))</f>
        <v>0</v>
      </c>
      <c r="FQ45646" s="7" t="n">
        <v>7</v>
      </c>
      <c r="FR45646" s="7" t="n">
        <v>65533</v>
      </c>
      <c r="FS45646" s="7" t="n">
        <v>60119</v>
      </c>
      <c r="FT45646" s="7" t="s">
        <v>12</v>
      </c>
      <c r="FU45646" s="7" t="n">
        <f t="normal" ca="1">32-LENB(INDIRECT(ADDRESS(45646,176)))</f>
        <v>0</v>
      </c>
      <c r="FV45646" s="7" t="n">
        <v>7</v>
      </c>
      <c r="FW45646" s="7" t="n">
        <v>65533</v>
      </c>
      <c r="FX45646" s="7" t="n">
        <v>60120</v>
      </c>
      <c r="FY45646" s="7" t="s">
        <v>12</v>
      </c>
      <c r="FZ45646" s="7" t="n">
        <f t="normal" ca="1">32-LENB(INDIRECT(ADDRESS(45646,181)))</f>
        <v>0</v>
      </c>
      <c r="GA45646" s="7" t="n">
        <v>7</v>
      </c>
      <c r="GB45646" s="7" t="n">
        <v>65533</v>
      </c>
      <c r="GC45646" s="7" t="n">
        <v>60119</v>
      </c>
      <c r="GD45646" s="7" t="s">
        <v>12</v>
      </c>
      <c r="GE45646" s="7" t="n">
        <f t="normal" ca="1">32-LENB(INDIRECT(ADDRESS(45646,186)))</f>
        <v>0</v>
      </c>
      <c r="GF45646" s="7" t="n">
        <v>7</v>
      </c>
      <c r="GG45646" s="7" t="n">
        <v>65533</v>
      </c>
      <c r="GH45646" s="7" t="n">
        <v>60121</v>
      </c>
      <c r="GI45646" s="7" t="s">
        <v>12</v>
      </c>
      <c r="GJ45646" s="7" t="n">
        <f t="normal" ca="1">32-LENB(INDIRECT(ADDRESS(45646,191)))</f>
        <v>0</v>
      </c>
      <c r="GK45646" s="7" t="n">
        <v>7</v>
      </c>
      <c r="GL45646" s="7" t="n">
        <v>65533</v>
      </c>
      <c r="GM45646" s="7" t="n">
        <v>60122</v>
      </c>
      <c r="GN45646" s="7" t="s">
        <v>12</v>
      </c>
      <c r="GO45646" s="7" t="n">
        <f t="normal" ca="1">32-LENB(INDIRECT(ADDRESS(45646,196)))</f>
        <v>0</v>
      </c>
      <c r="GP45646" s="7" t="n">
        <v>7</v>
      </c>
      <c r="GQ45646" s="7" t="n">
        <v>65533</v>
      </c>
      <c r="GR45646" s="7" t="n">
        <v>60123</v>
      </c>
      <c r="GS45646" s="7" t="s">
        <v>12</v>
      </c>
      <c r="GT45646" s="7" t="n">
        <f t="normal" ca="1">32-LENB(INDIRECT(ADDRESS(45646,201)))</f>
        <v>0</v>
      </c>
      <c r="GU45646" s="7" t="n">
        <v>4</v>
      </c>
      <c r="GV45646" s="7" t="n">
        <v>65533</v>
      </c>
      <c r="GW45646" s="7" t="n">
        <v>12105</v>
      </c>
      <c r="GX45646" s="7" t="s">
        <v>12</v>
      </c>
      <c r="GY45646" s="7" t="n">
        <f t="normal" ca="1">32-LENB(INDIRECT(ADDRESS(45646,206)))</f>
        <v>0</v>
      </c>
      <c r="GZ45646" s="7" t="n">
        <v>0</v>
      </c>
      <c r="HA45646" s="7" t="n">
        <v>65533</v>
      </c>
      <c r="HB45646" s="7" t="n">
        <v>0</v>
      </c>
      <c r="HC45646" s="7" t="s">
        <v>12</v>
      </c>
      <c r="HD45646" s="7" t="n">
        <f t="normal" ca="1">32-LENB(INDIRECT(ADDRESS(45646,211)))</f>
        <v>0</v>
      </c>
    </row>
    <row r="45647" spans="1:17">
      <c r="A45647" t="s">
        <v>4</v>
      </c>
      <c r="B45647" s="4" t="s">
        <v>5</v>
      </c>
    </row>
    <row r="45648" spans="1:17">
      <c r="A45648" t="n">
        <v>397584</v>
      </c>
      <c r="B45648" s="5" t="n">
        <v>1</v>
      </c>
    </row>
    <row r="45649" spans="1:212" s="3" customFormat="1" customHeight="0">
      <c r="A45649" s="3" t="s">
        <v>2</v>
      </c>
      <c r="B45649" s="3" t="s">
        <v>2697</v>
      </c>
    </row>
    <row r="45650" spans="1:212">
      <c r="A45650" t="s">
        <v>4</v>
      </c>
      <c r="B45650" s="4" t="s">
        <v>5</v>
      </c>
      <c r="C45650" s="4" t="s">
        <v>10</v>
      </c>
      <c r="D45650" s="4" t="s">
        <v>10</v>
      </c>
      <c r="E45650" s="4" t="s">
        <v>9</v>
      </c>
      <c r="F45650" s="4" t="s">
        <v>6</v>
      </c>
      <c r="G45650" s="4" t="s">
        <v>8</v>
      </c>
      <c r="H45650" s="4" t="s">
        <v>10</v>
      </c>
      <c r="I45650" s="4" t="s">
        <v>10</v>
      </c>
      <c r="J45650" s="4" t="s">
        <v>9</v>
      </c>
      <c r="K45650" s="4" t="s">
        <v>6</v>
      </c>
      <c r="L45650" s="4" t="s">
        <v>8</v>
      </c>
      <c r="M45650" s="4" t="s">
        <v>10</v>
      </c>
      <c r="N45650" s="4" t="s">
        <v>10</v>
      </c>
      <c r="O45650" s="4" t="s">
        <v>9</v>
      </c>
      <c r="P45650" s="4" t="s">
        <v>6</v>
      </c>
      <c r="Q45650" s="4" t="s">
        <v>8</v>
      </c>
    </row>
    <row r="45651" spans="1:212">
      <c r="A45651" t="n">
        <v>397600</v>
      </c>
      <c r="B45651" s="122" t="n">
        <v>257</v>
      </c>
      <c r="C45651" s="7" t="n">
        <v>4</v>
      </c>
      <c r="D45651" s="7" t="n">
        <v>65533</v>
      </c>
      <c r="E45651" s="7" t="n">
        <v>12010</v>
      </c>
      <c r="F45651" s="7" t="s">
        <v>12</v>
      </c>
      <c r="G45651" s="7" t="n">
        <f t="normal" ca="1">32-LENB(INDIRECT(ADDRESS(45651,6)))</f>
        <v>0</v>
      </c>
      <c r="H45651" s="7" t="n">
        <v>4</v>
      </c>
      <c r="I45651" s="7" t="n">
        <v>65533</v>
      </c>
      <c r="J45651" s="7" t="n">
        <v>12105</v>
      </c>
      <c r="K45651" s="7" t="s">
        <v>12</v>
      </c>
      <c r="L45651" s="7" t="n">
        <f t="normal" ca="1">32-LENB(INDIRECT(ADDRESS(45651,11)))</f>
        <v>0</v>
      </c>
      <c r="M45651" s="7" t="n">
        <v>0</v>
      </c>
      <c r="N45651" s="7" t="n">
        <v>65533</v>
      </c>
      <c r="O45651" s="7" t="n">
        <v>0</v>
      </c>
      <c r="P45651" s="7" t="s">
        <v>12</v>
      </c>
      <c r="Q45651" s="7" t="n">
        <f t="normal" ca="1">32-LENB(INDIRECT(ADDRESS(45651,16)))</f>
        <v>0</v>
      </c>
    </row>
    <row r="45652" spans="1:212">
      <c r="A45652" t="s">
        <v>4</v>
      </c>
      <c r="B45652" s="4" t="s">
        <v>5</v>
      </c>
    </row>
    <row r="45653" spans="1:212">
      <c r="A45653" t="n">
        <v>397720</v>
      </c>
      <c r="B45653" s="5" t="n">
        <v>1</v>
      </c>
    </row>
    <row r="45654" spans="1:212" s="3" customFormat="1" customHeight="0">
      <c r="A45654" s="3" t="s">
        <v>2</v>
      </c>
      <c r="B45654" s="3" t="s">
        <v>2698</v>
      </c>
    </row>
    <row r="45655" spans="1:212">
      <c r="A45655" t="s">
        <v>4</v>
      </c>
      <c r="B45655" s="4" t="s">
        <v>5</v>
      </c>
      <c r="C45655" s="4" t="s">
        <v>10</v>
      </c>
      <c r="D45655" s="4" t="s">
        <v>10</v>
      </c>
      <c r="E45655" s="4" t="s">
        <v>9</v>
      </c>
      <c r="F45655" s="4" t="s">
        <v>6</v>
      </c>
      <c r="G45655" s="4" t="s">
        <v>8</v>
      </c>
      <c r="H45655" s="4" t="s">
        <v>10</v>
      </c>
      <c r="I45655" s="4" t="s">
        <v>10</v>
      </c>
      <c r="J45655" s="4" t="s">
        <v>9</v>
      </c>
      <c r="K45655" s="4" t="s">
        <v>6</v>
      </c>
      <c r="L45655" s="4" t="s">
        <v>8</v>
      </c>
    </row>
    <row r="45656" spans="1:212">
      <c r="A45656" t="n">
        <v>397728</v>
      </c>
      <c r="B45656" s="122" t="n">
        <v>257</v>
      </c>
      <c r="C45656" s="7" t="n">
        <v>4</v>
      </c>
      <c r="D45656" s="7" t="n">
        <v>65533</v>
      </c>
      <c r="E45656" s="7" t="n">
        <v>12105</v>
      </c>
      <c r="F45656" s="7" t="s">
        <v>12</v>
      </c>
      <c r="G45656" s="7" t="n">
        <f t="normal" ca="1">32-LENB(INDIRECT(ADDRESS(45656,6)))</f>
        <v>0</v>
      </c>
      <c r="H45656" s="7" t="n">
        <v>0</v>
      </c>
      <c r="I45656" s="7" t="n">
        <v>65533</v>
      </c>
      <c r="J45656" s="7" t="n">
        <v>0</v>
      </c>
      <c r="K45656" s="7" t="s">
        <v>12</v>
      </c>
      <c r="L45656" s="7" t="n">
        <f t="normal" ca="1">32-LENB(INDIRECT(ADDRESS(45656,11)))</f>
        <v>0</v>
      </c>
    </row>
    <row r="45657" spans="1:212">
      <c r="A45657" t="s">
        <v>4</v>
      </c>
      <c r="B45657" s="4" t="s">
        <v>5</v>
      </c>
    </row>
    <row r="45658" spans="1:212">
      <c r="A45658" t="n">
        <v>397808</v>
      </c>
      <c r="B45658" s="5" t="n">
        <v>1</v>
      </c>
    </row>
    <row r="45659" spans="1:212" s="3" customFormat="1" customHeight="0">
      <c r="A45659" s="3" t="s">
        <v>2</v>
      </c>
      <c r="B45659" s="3" t="s">
        <v>2699</v>
      </c>
    </row>
    <row r="45660" spans="1:212">
      <c r="A45660" t="s">
        <v>4</v>
      </c>
      <c r="B45660" s="4" t="s">
        <v>5</v>
      </c>
      <c r="C45660" s="4" t="s">
        <v>10</v>
      </c>
      <c r="D45660" s="4" t="s">
        <v>10</v>
      </c>
      <c r="E45660" s="4" t="s">
        <v>9</v>
      </c>
      <c r="F45660" s="4" t="s">
        <v>6</v>
      </c>
      <c r="G45660" s="4" t="s">
        <v>8</v>
      </c>
      <c r="H45660" s="4" t="s">
        <v>10</v>
      </c>
      <c r="I45660" s="4" t="s">
        <v>10</v>
      </c>
      <c r="J45660" s="4" t="s">
        <v>9</v>
      </c>
      <c r="K45660" s="4" t="s">
        <v>6</v>
      </c>
      <c r="L45660" s="4" t="s">
        <v>8</v>
      </c>
      <c r="M45660" s="4" t="s">
        <v>10</v>
      </c>
      <c r="N45660" s="4" t="s">
        <v>10</v>
      </c>
      <c r="O45660" s="4" t="s">
        <v>9</v>
      </c>
      <c r="P45660" s="4" t="s">
        <v>6</v>
      </c>
      <c r="Q45660" s="4" t="s">
        <v>8</v>
      </c>
    </row>
    <row r="45661" spans="1:212">
      <c r="A45661" t="n">
        <v>397824</v>
      </c>
      <c r="B45661" s="122" t="n">
        <v>257</v>
      </c>
      <c r="C45661" s="7" t="n">
        <v>4</v>
      </c>
      <c r="D45661" s="7" t="n">
        <v>65533</v>
      </c>
      <c r="E45661" s="7" t="n">
        <v>12105</v>
      </c>
      <c r="F45661" s="7" t="s">
        <v>12</v>
      </c>
      <c r="G45661" s="7" t="n">
        <f t="normal" ca="1">32-LENB(INDIRECT(ADDRESS(45661,6)))</f>
        <v>0</v>
      </c>
      <c r="H45661" s="7" t="n">
        <v>4</v>
      </c>
      <c r="I45661" s="7" t="n">
        <v>65533</v>
      </c>
      <c r="J45661" s="7" t="n">
        <v>12105</v>
      </c>
      <c r="K45661" s="7" t="s">
        <v>12</v>
      </c>
      <c r="L45661" s="7" t="n">
        <f t="normal" ca="1">32-LENB(INDIRECT(ADDRESS(45661,11)))</f>
        <v>0</v>
      </c>
      <c r="M45661" s="7" t="n">
        <v>0</v>
      </c>
      <c r="N45661" s="7" t="n">
        <v>65533</v>
      </c>
      <c r="O45661" s="7" t="n">
        <v>0</v>
      </c>
      <c r="P45661" s="7" t="s">
        <v>12</v>
      </c>
      <c r="Q45661" s="7" t="n">
        <f t="normal" ca="1">32-LENB(INDIRECT(ADDRESS(45661,16)))</f>
        <v>0</v>
      </c>
    </row>
    <row r="45662" spans="1:212">
      <c r="A45662" t="s">
        <v>4</v>
      </c>
      <c r="B45662" s="4" t="s">
        <v>5</v>
      </c>
    </row>
    <row r="45663" spans="1:212">
      <c r="A45663" t="n">
        <v>397944</v>
      </c>
      <c r="B45663" s="5" t="n">
        <v>1</v>
      </c>
    </row>
    <row r="45664" spans="1:212" s="3" customFormat="1" customHeight="0">
      <c r="A45664" s="3" t="s">
        <v>2</v>
      </c>
      <c r="B45664" s="3" t="s">
        <v>2700</v>
      </c>
    </row>
    <row r="45665" spans="1:17">
      <c r="A45665" t="s">
        <v>4</v>
      </c>
      <c r="B45665" s="4" t="s">
        <v>5</v>
      </c>
      <c r="C45665" s="4" t="s">
        <v>10</v>
      </c>
      <c r="D45665" s="4" t="s">
        <v>10</v>
      </c>
      <c r="E45665" s="4" t="s">
        <v>9</v>
      </c>
      <c r="F45665" s="4" t="s">
        <v>6</v>
      </c>
      <c r="G45665" s="4" t="s">
        <v>8</v>
      </c>
      <c r="H45665" s="4" t="s">
        <v>10</v>
      </c>
      <c r="I45665" s="4" t="s">
        <v>10</v>
      </c>
      <c r="J45665" s="4" t="s">
        <v>9</v>
      </c>
      <c r="K45665" s="4" t="s">
        <v>6</v>
      </c>
      <c r="L45665" s="4" t="s">
        <v>8</v>
      </c>
      <c r="M45665" s="4" t="s">
        <v>10</v>
      </c>
      <c r="N45665" s="4" t="s">
        <v>10</v>
      </c>
      <c r="O45665" s="4" t="s">
        <v>9</v>
      </c>
      <c r="P45665" s="4" t="s">
        <v>6</v>
      </c>
      <c r="Q45665" s="4" t="s">
        <v>8</v>
      </c>
    </row>
    <row r="45666" spans="1:17">
      <c r="A45666" t="n">
        <v>397952</v>
      </c>
      <c r="B45666" s="122" t="n">
        <v>257</v>
      </c>
      <c r="C45666" s="7" t="n">
        <v>4</v>
      </c>
      <c r="D45666" s="7" t="n">
        <v>65533</v>
      </c>
      <c r="E45666" s="7" t="n">
        <v>12105</v>
      </c>
      <c r="F45666" s="7" t="s">
        <v>12</v>
      </c>
      <c r="G45666" s="7" t="n">
        <f t="normal" ca="1">32-LENB(INDIRECT(ADDRESS(45666,6)))</f>
        <v>0</v>
      </c>
      <c r="H45666" s="7" t="n">
        <v>4</v>
      </c>
      <c r="I45666" s="7" t="n">
        <v>65533</v>
      </c>
      <c r="J45666" s="7" t="n">
        <v>12105</v>
      </c>
      <c r="K45666" s="7" t="s">
        <v>12</v>
      </c>
      <c r="L45666" s="7" t="n">
        <f t="normal" ca="1">32-LENB(INDIRECT(ADDRESS(45666,11)))</f>
        <v>0</v>
      </c>
      <c r="M45666" s="7" t="n">
        <v>0</v>
      </c>
      <c r="N45666" s="7" t="n">
        <v>65533</v>
      </c>
      <c r="O45666" s="7" t="n">
        <v>0</v>
      </c>
      <c r="P45666" s="7" t="s">
        <v>12</v>
      </c>
      <c r="Q45666" s="7" t="n">
        <f t="normal" ca="1">32-LENB(INDIRECT(ADDRESS(45666,16)))</f>
        <v>0</v>
      </c>
    </row>
    <row r="45667" spans="1:17">
      <c r="A45667" t="s">
        <v>4</v>
      </c>
      <c r="B45667" s="4" t="s">
        <v>5</v>
      </c>
    </row>
    <row r="45668" spans="1:17">
      <c r="A45668" t="n">
        <v>398072</v>
      </c>
      <c r="B45668" s="5" t="n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2025-09-06T21:47:38</dcterms:created>
  <dcterms:modified xsi:type="dcterms:W3CDTF">2025-09-06T21:47:38</dcterms:modified>
</cp:coreProperties>
</file>